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15" codeName="{00000000-0000-0000-0000-0000000000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adriano\Documents\coisas 1\coisas adri\"/>
    </mc:Choice>
  </mc:AlternateContent>
  <xr:revisionPtr revIDLastSave="0" documentId="8_{5D9C3D26-2CCD-407B-AF74-5DB629521F35}" xr6:coauthVersionLast="47" xr6:coauthVersionMax="47" xr10:uidLastSave="{00000000-0000-0000-0000-000000000000}"/>
  <bookViews>
    <workbookView xWindow="8865" yWindow="3225" windowWidth="5325" windowHeight="10770" xr2:uid="{00000000-000D-0000-FFFF-FFFF00000000}"/>
  </bookViews>
  <sheets>
    <sheet name="Dashboard" sheetId="16" r:id="rId1"/>
    <sheet name="Infos" sheetId="13" r:id="rId2"/>
    <sheet name="Fechadas" sheetId="14" r:id="rId3"/>
    <sheet name="BI" sheetId="15" state="hidden" r:id="rId4"/>
    <sheet name="Dados" sheetId="1" state="hidden" r:id="rId5"/>
    <sheet name="Config" sheetId="11" state="hidden" r:id="rId6"/>
  </sheets>
  <externalReferences>
    <externalReference r:id="rId7"/>
  </externalReferences>
  <definedNames>
    <definedName name="_xlnm._FilterDatabase" localSheetId="3" hidden="1">BI!$A$6:$C$1627</definedName>
    <definedName name="_xlnm._FilterDatabase" localSheetId="2" hidden="1">Fechadas!$B$2:$AD$417</definedName>
    <definedName name="_xlnm._FilterDatabase" localSheetId="1" hidden="1">Infos!$B$2:$AW$1623</definedName>
    <definedName name="AAAAAA" localSheetId="5">#REF!</definedName>
    <definedName name="AAAAAA">#REF!</definedName>
    <definedName name="CorDestaque" localSheetId="5">Config!$B$2</definedName>
    <definedName name="CorDestaque">#REF!</definedName>
    <definedName name="CorPadrao" localSheetId="5">Config!$B$1</definedName>
    <definedName name="CorPadrao">#REF!</definedName>
    <definedName name="EssfHasNonUnique" localSheetId="3">"FALSE"</definedName>
    <definedName name="lista" localSheetId="2">Fechadas!$D$3:$D$4</definedName>
    <definedName name="selecionado" localSheetId="5">[1]Dados!$N$2</definedName>
    <definedName name="selecionado">Dados!$L$2</definedName>
  </definedNames>
  <calcPr calcId="191028"/>
  <pivotCaches>
    <pivotCache cacheId="46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16" l="1"/>
  <c r="DA1627" i="15" l="1"/>
  <c r="DA1626" i="15"/>
  <c r="DA1625" i="15"/>
  <c r="DA1624" i="15"/>
  <c r="DA1623" i="15"/>
  <c r="DA1622" i="15"/>
  <c r="DA1621" i="15"/>
  <c r="DA1620" i="15"/>
  <c r="DA1619" i="15"/>
  <c r="DA1618" i="15"/>
  <c r="DA1617" i="15"/>
  <c r="DA1616" i="15"/>
  <c r="DA1615" i="15"/>
  <c r="DA1614" i="15"/>
  <c r="DA1613" i="15"/>
  <c r="DA1612" i="15"/>
  <c r="DA1611" i="15"/>
  <c r="DA1610" i="15"/>
  <c r="DA1609" i="15"/>
  <c r="DA1608" i="15"/>
  <c r="DA1607" i="15"/>
  <c r="DA1606" i="15"/>
  <c r="DA1605" i="15"/>
  <c r="DA1604" i="15"/>
  <c r="DA1603" i="15"/>
  <c r="DA1602" i="15"/>
  <c r="DA1601" i="15"/>
  <c r="DA1600" i="15"/>
  <c r="DA1599" i="15"/>
  <c r="DA1598" i="15"/>
  <c r="DA1597" i="15"/>
  <c r="DA1596" i="15"/>
  <c r="DA1595" i="15"/>
  <c r="DA1594" i="15"/>
  <c r="DA1593" i="15"/>
  <c r="DA1592" i="15"/>
  <c r="DA1591" i="15"/>
  <c r="DA1590" i="15"/>
  <c r="DA1589" i="15"/>
  <c r="DA1588" i="15"/>
  <c r="DA1587" i="15"/>
  <c r="DA1586" i="15"/>
  <c r="DA1585" i="15"/>
  <c r="DA1584" i="15"/>
  <c r="DA1583" i="15"/>
  <c r="DA1582" i="15"/>
  <c r="DA1581" i="15"/>
  <c r="DA1580" i="15"/>
  <c r="DA1579" i="15"/>
  <c r="DA1578" i="15"/>
  <c r="DA1577" i="15"/>
  <c r="DA1576" i="15"/>
  <c r="DA1575" i="15"/>
  <c r="DA1574" i="15"/>
  <c r="DA1573" i="15"/>
  <c r="DA1572" i="15"/>
  <c r="DA1571" i="15"/>
  <c r="DA1570" i="15"/>
  <c r="DA1569" i="15"/>
  <c r="DA1568" i="15"/>
  <c r="DA1567" i="15"/>
  <c r="DA1566" i="15"/>
  <c r="DA1565" i="15"/>
  <c r="DA1564" i="15"/>
  <c r="DA1563" i="15"/>
  <c r="DA1562" i="15"/>
  <c r="DA1561" i="15"/>
  <c r="DA1560" i="15"/>
  <c r="DA1559" i="15"/>
  <c r="DA1558" i="15"/>
  <c r="DA1557" i="15"/>
  <c r="DA1556" i="15"/>
  <c r="DA1555" i="15"/>
  <c r="DA1554" i="15"/>
  <c r="DA1553" i="15"/>
  <c r="DA1552" i="15"/>
  <c r="DA1551" i="15"/>
  <c r="DA1550" i="15"/>
  <c r="DA1549" i="15"/>
  <c r="DA1548" i="15"/>
  <c r="DA1547" i="15"/>
  <c r="DA1546" i="15"/>
  <c r="DA1545" i="15"/>
  <c r="DA1544" i="15"/>
  <c r="DA1543" i="15"/>
  <c r="DA1542" i="15"/>
  <c r="DA1541" i="15"/>
  <c r="DA1540" i="15"/>
  <c r="DA1539" i="15"/>
  <c r="DA1538" i="15"/>
  <c r="DA1537" i="15"/>
  <c r="DA1536" i="15"/>
  <c r="DA1535" i="15"/>
  <c r="DA1534" i="15"/>
  <c r="DA1533" i="15"/>
  <c r="DA1532" i="15"/>
  <c r="DA1531" i="15"/>
  <c r="DA1530" i="15"/>
  <c r="DA1529" i="15"/>
  <c r="DA1528" i="15"/>
  <c r="DA1527" i="15"/>
  <c r="DA1526" i="15"/>
  <c r="DA1525" i="15"/>
  <c r="DA1524" i="15"/>
  <c r="DA1523" i="15"/>
  <c r="DA1522" i="15"/>
  <c r="DA1521" i="15"/>
  <c r="DA1520" i="15"/>
  <c r="DA1519" i="15"/>
  <c r="DA1518" i="15"/>
  <c r="DA1517" i="15"/>
  <c r="DA1516" i="15"/>
  <c r="DA1515" i="15"/>
  <c r="DA1514" i="15"/>
  <c r="DA1513" i="15"/>
  <c r="DA1512" i="15"/>
  <c r="DA1511" i="15"/>
  <c r="DA1510" i="15"/>
  <c r="DA1509" i="15"/>
  <c r="DA1508" i="15"/>
  <c r="DA1507" i="15"/>
  <c r="DA1506" i="15"/>
  <c r="DA1505" i="15"/>
  <c r="DA1504" i="15"/>
  <c r="DA1503" i="15"/>
  <c r="DA1502" i="15"/>
  <c r="DA1501" i="15"/>
  <c r="DA1500" i="15"/>
  <c r="DA1499" i="15"/>
  <c r="DA1498" i="15"/>
  <c r="DA1497" i="15"/>
  <c r="DA1496" i="15"/>
  <c r="DA1495" i="15"/>
  <c r="DA1494" i="15"/>
  <c r="DA1493" i="15"/>
  <c r="DA1492" i="15"/>
  <c r="DA1491" i="15"/>
  <c r="DA1490" i="15"/>
  <c r="DA1489" i="15"/>
  <c r="DA1488" i="15"/>
  <c r="DA1487" i="15"/>
  <c r="DA1486" i="15"/>
  <c r="DA1485" i="15"/>
  <c r="DA1484" i="15"/>
  <c r="DA1483" i="15"/>
  <c r="DA1482" i="15"/>
  <c r="DA1481" i="15"/>
  <c r="DA1480" i="15"/>
  <c r="DA1479" i="15"/>
  <c r="DA1478" i="15"/>
  <c r="DA1477" i="15"/>
  <c r="DA1476" i="15"/>
  <c r="DA1475" i="15"/>
  <c r="DA1474" i="15"/>
  <c r="DA1473" i="15"/>
  <c r="DA1472" i="15"/>
  <c r="DA1471" i="15"/>
  <c r="DA1470" i="15"/>
  <c r="DA1469" i="15"/>
  <c r="DA1468" i="15"/>
  <c r="DA1467" i="15"/>
  <c r="DA1466" i="15"/>
  <c r="DA1465" i="15"/>
  <c r="DA1464" i="15"/>
  <c r="DA1463" i="15"/>
  <c r="DA1462" i="15"/>
  <c r="DA1461" i="15"/>
  <c r="DA1460" i="15"/>
  <c r="DA1459" i="15"/>
  <c r="DA1458" i="15"/>
  <c r="DA1457" i="15"/>
  <c r="DA1456" i="15"/>
  <c r="DA1455" i="15"/>
  <c r="DA1454" i="15"/>
  <c r="DA1453" i="15"/>
  <c r="DA1452" i="15"/>
  <c r="DA1451" i="15"/>
  <c r="DA1450" i="15"/>
  <c r="DA1449" i="15"/>
  <c r="DA1448" i="15"/>
  <c r="DA1447" i="15"/>
  <c r="DA1446" i="15"/>
  <c r="DA1445" i="15"/>
  <c r="DA1444" i="15"/>
  <c r="DA1443" i="15"/>
  <c r="DA1442" i="15"/>
  <c r="DA1441" i="15"/>
  <c r="DA1440" i="15"/>
  <c r="DA1439" i="15"/>
  <c r="DA1438" i="15"/>
  <c r="DA1437" i="15"/>
  <c r="DA1436" i="15"/>
  <c r="DA1435" i="15"/>
  <c r="DA1434" i="15"/>
  <c r="DA1433" i="15"/>
  <c r="DA1432" i="15"/>
  <c r="DA1431" i="15"/>
  <c r="DA1430" i="15"/>
  <c r="DA1429" i="15"/>
  <c r="DA1428" i="15"/>
  <c r="DA1427" i="15"/>
  <c r="DA1426" i="15"/>
  <c r="DA1425" i="15"/>
  <c r="DA1424" i="15"/>
  <c r="DA1423" i="15"/>
  <c r="DA1422" i="15"/>
  <c r="DA1421" i="15"/>
  <c r="DA1420" i="15"/>
  <c r="DA1419" i="15"/>
  <c r="DA1418" i="15"/>
  <c r="DA1417" i="15"/>
  <c r="DA1416" i="15"/>
  <c r="DA1415" i="15"/>
  <c r="DA1414" i="15"/>
  <c r="DA1413" i="15"/>
  <c r="DA1412" i="15"/>
  <c r="DA1411" i="15"/>
  <c r="DA1410" i="15"/>
  <c r="DA1409" i="15"/>
  <c r="DA1408" i="15"/>
  <c r="DA1407" i="15"/>
  <c r="DA1406" i="15"/>
  <c r="DA1405" i="15"/>
  <c r="DA1404" i="15"/>
  <c r="DA1403" i="15"/>
  <c r="DA1402" i="15"/>
  <c r="DA1401" i="15"/>
  <c r="DA1400" i="15"/>
  <c r="DA1399" i="15"/>
  <c r="DA1398" i="15"/>
  <c r="DA1397" i="15"/>
  <c r="DA1396" i="15"/>
  <c r="DA1395" i="15"/>
  <c r="DA1394" i="15"/>
  <c r="DA1393" i="15"/>
  <c r="DA1392" i="15"/>
  <c r="DA1391" i="15"/>
  <c r="DA1390" i="15"/>
  <c r="DA1389" i="15"/>
  <c r="DA1388" i="15"/>
  <c r="DA1387" i="15"/>
  <c r="DA1386" i="15"/>
  <c r="DA1385" i="15"/>
  <c r="DA1384" i="15"/>
  <c r="DA1383" i="15"/>
  <c r="DA1382" i="15"/>
  <c r="DA1381" i="15"/>
  <c r="DA1380" i="15"/>
  <c r="DA1379" i="15"/>
  <c r="DA1378" i="15"/>
  <c r="DA1377" i="15"/>
  <c r="DA1376" i="15"/>
  <c r="DA1375" i="15"/>
  <c r="DA1374" i="15"/>
  <c r="DA1373" i="15"/>
  <c r="DA1372" i="15"/>
  <c r="DA1371" i="15"/>
  <c r="DA1370" i="15"/>
  <c r="DA1369" i="15"/>
  <c r="DA1368" i="15"/>
  <c r="DA1367" i="15"/>
  <c r="DA1366" i="15"/>
  <c r="DA1365" i="15"/>
  <c r="DA1364" i="15"/>
  <c r="DA1363" i="15"/>
  <c r="DA1362" i="15"/>
  <c r="DA1361" i="15"/>
  <c r="DA1360" i="15"/>
  <c r="DA1359" i="15"/>
  <c r="DA1358" i="15"/>
  <c r="DA1357" i="15"/>
  <c r="DA1356" i="15"/>
  <c r="DA1355" i="15"/>
  <c r="DA1354" i="15"/>
  <c r="DA1353" i="15"/>
  <c r="DA1352" i="15"/>
  <c r="DA1351" i="15"/>
  <c r="DA1350" i="15"/>
  <c r="DA1349" i="15"/>
  <c r="DA1348" i="15"/>
  <c r="DA1347" i="15"/>
  <c r="DA1346" i="15"/>
  <c r="DA1345" i="15"/>
  <c r="DA1344" i="15"/>
  <c r="DA1343" i="15"/>
  <c r="DA1342" i="15"/>
  <c r="DA1341" i="15"/>
  <c r="DA1340" i="15"/>
  <c r="DA1339" i="15"/>
  <c r="DA1338" i="15"/>
  <c r="DA1337" i="15"/>
  <c r="DA1336" i="15"/>
  <c r="DA1335" i="15"/>
  <c r="DA1334" i="15"/>
  <c r="DA1333" i="15"/>
  <c r="DA1332" i="15"/>
  <c r="DA1331" i="15"/>
  <c r="DA1330" i="15"/>
  <c r="DA1329" i="15"/>
  <c r="DA1328" i="15"/>
  <c r="DA1327" i="15"/>
  <c r="DA1326" i="15"/>
  <c r="DA1325" i="15"/>
  <c r="DA1324" i="15"/>
  <c r="DA1323" i="15"/>
  <c r="DA1322" i="15"/>
  <c r="DA1321" i="15"/>
  <c r="DA1320" i="15"/>
  <c r="DA1319" i="15"/>
  <c r="DA1318" i="15"/>
  <c r="DA1317" i="15"/>
  <c r="DA1316" i="15"/>
  <c r="DA1315" i="15"/>
  <c r="DA1314" i="15"/>
  <c r="DA1313" i="15"/>
  <c r="DA1312" i="15"/>
  <c r="DA1311" i="15"/>
  <c r="DA1310" i="15"/>
  <c r="DA1309" i="15"/>
  <c r="DA1308" i="15"/>
  <c r="DA1307" i="15"/>
  <c r="DA1306" i="15"/>
  <c r="DA1305" i="15"/>
  <c r="DA1304" i="15"/>
  <c r="DA1303" i="15"/>
  <c r="DA1302" i="15"/>
  <c r="DA1301" i="15"/>
  <c r="DA1300" i="15"/>
  <c r="DA1299" i="15"/>
  <c r="DA1298" i="15"/>
  <c r="DA1297" i="15"/>
  <c r="DA1296" i="15"/>
  <c r="DA1295" i="15"/>
  <c r="DA1294" i="15"/>
  <c r="DA1293" i="15"/>
  <c r="DA1292" i="15"/>
  <c r="DA1291" i="15"/>
  <c r="DA1290" i="15"/>
  <c r="DA1289" i="15"/>
  <c r="DA1288" i="15"/>
  <c r="DA1287" i="15"/>
  <c r="DA1286" i="15"/>
  <c r="DA1285" i="15"/>
  <c r="DA1284" i="15"/>
  <c r="DA1283" i="15"/>
  <c r="DA1282" i="15"/>
  <c r="DA1281" i="15"/>
  <c r="DA1280" i="15"/>
  <c r="DA1279" i="15"/>
  <c r="DA1278" i="15"/>
  <c r="DA1277" i="15"/>
  <c r="DA1276" i="15"/>
  <c r="DA1275" i="15"/>
  <c r="DA1274" i="15"/>
  <c r="DA1273" i="15"/>
  <c r="DA1272" i="15"/>
  <c r="DA1271" i="15"/>
  <c r="DA1270" i="15"/>
  <c r="DA1269" i="15"/>
  <c r="DA1268" i="15"/>
  <c r="DA1267" i="15"/>
  <c r="DA1266" i="15"/>
  <c r="DA1265" i="15"/>
  <c r="DA1264" i="15"/>
  <c r="DA1263" i="15"/>
  <c r="DA1262" i="15"/>
  <c r="DA1261" i="15"/>
  <c r="DA1260" i="15"/>
  <c r="DA1259" i="15"/>
  <c r="DA1258" i="15"/>
  <c r="DA1257" i="15"/>
  <c r="DA1256" i="15"/>
  <c r="DA1255" i="15"/>
  <c r="DA1254" i="15"/>
  <c r="DA1253" i="15"/>
  <c r="DA1252" i="15"/>
  <c r="DA1251" i="15"/>
  <c r="DA1250" i="15"/>
  <c r="DA1249" i="15"/>
  <c r="DA1248" i="15"/>
  <c r="DA1247" i="15"/>
  <c r="DA1246" i="15"/>
  <c r="DA1245" i="15"/>
  <c r="DA1244" i="15"/>
  <c r="DA1243" i="15"/>
  <c r="DA1242" i="15"/>
  <c r="DA1241" i="15"/>
  <c r="DA1240" i="15"/>
  <c r="DA1239" i="15"/>
  <c r="DA1238" i="15"/>
  <c r="DA1237" i="15"/>
  <c r="DA1236" i="15"/>
  <c r="DA1235" i="15"/>
  <c r="DA1234" i="15"/>
  <c r="DA1233" i="15"/>
  <c r="DA1232" i="15"/>
  <c r="DA1231" i="15"/>
  <c r="DA1230" i="15"/>
  <c r="DA1229" i="15"/>
  <c r="DA1228" i="15"/>
  <c r="DA1227" i="15"/>
  <c r="DA1226" i="15"/>
  <c r="DA1225" i="15"/>
  <c r="DA1224" i="15"/>
  <c r="DA1223" i="15"/>
  <c r="DA1222" i="15"/>
  <c r="DA1221" i="15"/>
  <c r="DA1220" i="15"/>
  <c r="DA1219" i="15"/>
  <c r="DA1218" i="15"/>
  <c r="DA1217" i="15"/>
  <c r="DA1216" i="15"/>
  <c r="DA1215" i="15"/>
  <c r="DA1214" i="15"/>
  <c r="DA1213" i="15"/>
  <c r="DA1212" i="15"/>
  <c r="DA1211" i="15"/>
  <c r="DA1210" i="15"/>
  <c r="DA1209" i="15"/>
  <c r="DA1208" i="15"/>
  <c r="DA1207" i="15"/>
  <c r="DA1206" i="15"/>
  <c r="DA1205" i="15"/>
  <c r="DA1204" i="15"/>
  <c r="DA1203" i="15"/>
  <c r="DA1202" i="15"/>
  <c r="DA1201" i="15"/>
  <c r="DA1200" i="15"/>
  <c r="DA1199" i="15"/>
  <c r="DA1198" i="15"/>
  <c r="DA1197" i="15"/>
  <c r="DA1196" i="15"/>
  <c r="DA1195" i="15"/>
  <c r="DA1194" i="15"/>
  <c r="DA1193" i="15"/>
  <c r="DA1192" i="15"/>
  <c r="DA1191" i="15"/>
  <c r="DA1190" i="15"/>
  <c r="DA1189" i="15"/>
  <c r="DA1188" i="15"/>
  <c r="DA1187" i="15"/>
  <c r="DA1186" i="15"/>
  <c r="DA1185" i="15"/>
  <c r="DA1184" i="15"/>
  <c r="DA1183" i="15"/>
  <c r="DA1182" i="15"/>
  <c r="DA1181" i="15"/>
  <c r="DA1180" i="15"/>
  <c r="DA1179" i="15"/>
  <c r="DA1178" i="15"/>
  <c r="DA1177" i="15"/>
  <c r="DA1176" i="15"/>
  <c r="DA1175" i="15"/>
  <c r="DA1174" i="15"/>
  <c r="DA1173" i="15"/>
  <c r="DA1172" i="15"/>
  <c r="DA1171" i="15"/>
  <c r="DA1170" i="15"/>
  <c r="DA1169" i="15"/>
  <c r="DA1168" i="15"/>
  <c r="DA1167" i="15"/>
  <c r="DA1166" i="15"/>
  <c r="DA1165" i="15"/>
  <c r="DA1164" i="15"/>
  <c r="DA1163" i="15"/>
  <c r="DA1162" i="15"/>
  <c r="DA1161" i="15"/>
  <c r="DA1160" i="15"/>
  <c r="DA1159" i="15"/>
  <c r="DA1158" i="15"/>
  <c r="DA1157" i="15"/>
  <c r="DA1156" i="15"/>
  <c r="DA1155" i="15"/>
  <c r="DA1154" i="15"/>
  <c r="DA1153" i="15"/>
  <c r="DA1152" i="15"/>
  <c r="DA1151" i="15"/>
  <c r="DA1150" i="15"/>
  <c r="DA1149" i="15"/>
  <c r="DA1148" i="15"/>
  <c r="DA1147" i="15"/>
  <c r="DA1146" i="15"/>
  <c r="DA1145" i="15"/>
  <c r="DA1144" i="15"/>
  <c r="DA1143" i="15"/>
  <c r="DA1142" i="15"/>
  <c r="DA1141" i="15"/>
  <c r="DA1140" i="15"/>
  <c r="DA1139" i="15"/>
  <c r="DA1138" i="15"/>
  <c r="DA1137" i="15"/>
  <c r="DA1136" i="15"/>
  <c r="DA1135" i="15"/>
  <c r="DA1134" i="15"/>
  <c r="DA1133" i="15"/>
  <c r="DA1132" i="15"/>
  <c r="DA1131" i="15"/>
  <c r="DA1130" i="15"/>
  <c r="DA1129" i="15"/>
  <c r="DA1128" i="15"/>
  <c r="DA1127" i="15"/>
  <c r="DA1126" i="15"/>
  <c r="DA1125" i="15"/>
  <c r="DA1124" i="15"/>
  <c r="DA1123" i="15"/>
  <c r="DA1122" i="15"/>
  <c r="DA1121" i="15"/>
  <c r="DA1120" i="15"/>
  <c r="DA1119" i="15"/>
  <c r="DA1118" i="15"/>
  <c r="DA1117" i="15"/>
  <c r="DA1116" i="15"/>
  <c r="DA1115" i="15"/>
  <c r="DA1114" i="15"/>
  <c r="DA1113" i="15"/>
  <c r="DA1112" i="15"/>
  <c r="DA1111" i="15"/>
  <c r="DA1110" i="15"/>
  <c r="DA1109" i="15"/>
  <c r="DA1108" i="15"/>
  <c r="DA1107" i="15"/>
  <c r="DA1106" i="15"/>
  <c r="DA1105" i="15"/>
  <c r="DA1104" i="15"/>
  <c r="DA1103" i="15"/>
  <c r="DA1102" i="15"/>
  <c r="DA1101" i="15"/>
  <c r="DA1100" i="15"/>
  <c r="DA1099" i="15"/>
  <c r="DA1098" i="15"/>
  <c r="DA1097" i="15"/>
  <c r="DA1096" i="15"/>
  <c r="DA1095" i="15"/>
  <c r="DA1094" i="15"/>
  <c r="DA1093" i="15"/>
  <c r="DA1092" i="15"/>
  <c r="DA1091" i="15"/>
  <c r="DA1090" i="15"/>
  <c r="DA1089" i="15"/>
  <c r="DA1088" i="15"/>
  <c r="DA1087" i="15"/>
  <c r="DA1086" i="15"/>
  <c r="DA1085" i="15"/>
  <c r="DA1084" i="15"/>
  <c r="DA1083" i="15"/>
  <c r="DA1082" i="15"/>
  <c r="DA1081" i="15"/>
  <c r="DA1080" i="15"/>
  <c r="DA1079" i="15"/>
  <c r="DA1078" i="15"/>
  <c r="DA1077" i="15"/>
  <c r="DA1076" i="15"/>
  <c r="DA1075" i="15"/>
  <c r="DA1074" i="15"/>
  <c r="DA1073" i="15"/>
  <c r="DA1072" i="15"/>
  <c r="DA1071" i="15"/>
  <c r="DA1070" i="15"/>
  <c r="DA1069" i="15"/>
  <c r="DA1068" i="15"/>
  <c r="DA1067" i="15"/>
  <c r="DA1066" i="15"/>
  <c r="DA1065" i="15"/>
  <c r="DA1064" i="15"/>
  <c r="DA1063" i="15"/>
  <c r="DA1062" i="15"/>
  <c r="DA1061" i="15"/>
  <c r="DA1060" i="15"/>
  <c r="DA1059" i="15"/>
  <c r="DA1058" i="15"/>
  <c r="DA1057" i="15"/>
  <c r="DA1056" i="15"/>
  <c r="DA1055" i="15"/>
  <c r="DA1054" i="15"/>
  <c r="DA1053" i="15"/>
  <c r="DA1052" i="15"/>
  <c r="DA1051" i="15"/>
  <c r="DA1050" i="15"/>
  <c r="DA1049" i="15"/>
  <c r="DA1048" i="15"/>
  <c r="DA1047" i="15"/>
  <c r="DA1046" i="15"/>
  <c r="DA1045" i="15"/>
  <c r="DA1044" i="15"/>
  <c r="DA1043" i="15"/>
  <c r="DA1042" i="15"/>
  <c r="DA1041" i="15"/>
  <c r="DA1040" i="15"/>
  <c r="DA1039" i="15"/>
  <c r="DA1038" i="15"/>
  <c r="DA1037" i="15"/>
  <c r="DA1036" i="15"/>
  <c r="DA1035" i="15"/>
  <c r="DA1034" i="15"/>
  <c r="DA1033" i="15"/>
  <c r="DA1032" i="15"/>
  <c r="DA1031" i="15"/>
  <c r="DA1030" i="15"/>
  <c r="DA1029" i="15"/>
  <c r="DA1028" i="15"/>
  <c r="DA1027" i="15"/>
  <c r="DA1026" i="15"/>
  <c r="DA1025" i="15"/>
  <c r="DA1024" i="15"/>
  <c r="DA1023" i="15"/>
  <c r="DA1022" i="15"/>
  <c r="DA1021" i="15"/>
  <c r="DA1020" i="15"/>
  <c r="DA1019" i="15"/>
  <c r="DA1018" i="15"/>
  <c r="DA1017" i="15"/>
  <c r="DA1016" i="15"/>
  <c r="DA1015" i="15"/>
  <c r="DA1014" i="15"/>
  <c r="DA1013" i="15"/>
  <c r="DA1012" i="15"/>
  <c r="DA1011" i="15"/>
  <c r="DA1010" i="15"/>
  <c r="DA1009" i="15"/>
  <c r="DA1008" i="15"/>
  <c r="DA1007" i="15"/>
  <c r="DA1006" i="15"/>
  <c r="DA1005" i="15"/>
  <c r="DA1004" i="15"/>
  <c r="DA1003" i="15"/>
  <c r="DA1002" i="15"/>
  <c r="DA1001" i="15"/>
  <c r="DA1000" i="15"/>
  <c r="DA999" i="15"/>
  <c r="DA998" i="15"/>
  <c r="DA997" i="15"/>
  <c r="DA996" i="15"/>
  <c r="DA995" i="15"/>
  <c r="DA994" i="15"/>
  <c r="DA993" i="15"/>
  <c r="DA992" i="15"/>
  <c r="DA991" i="15"/>
  <c r="DA990" i="15"/>
  <c r="DA989" i="15"/>
  <c r="DA988" i="15"/>
  <c r="DA987" i="15"/>
  <c r="DA986" i="15"/>
  <c r="DA985" i="15"/>
  <c r="DA984" i="15"/>
  <c r="DA983" i="15"/>
  <c r="DA982" i="15"/>
  <c r="DA981" i="15"/>
  <c r="DA980" i="15"/>
  <c r="DA979" i="15"/>
  <c r="DA978" i="15"/>
  <c r="DA977" i="15"/>
  <c r="DA976" i="15"/>
  <c r="DA975" i="15"/>
  <c r="DA974" i="15"/>
  <c r="DA973" i="15"/>
  <c r="DA972" i="15"/>
  <c r="DA971" i="15"/>
  <c r="DA970" i="15"/>
  <c r="DA969" i="15"/>
  <c r="DA968" i="15"/>
  <c r="DA967" i="15"/>
  <c r="DA966" i="15"/>
  <c r="DA965" i="15"/>
  <c r="DA964" i="15"/>
  <c r="DA963" i="15"/>
  <c r="DA962" i="15"/>
  <c r="DA961" i="15"/>
  <c r="DA960" i="15"/>
  <c r="DA959" i="15"/>
  <c r="DA958" i="15"/>
  <c r="DA957" i="15"/>
  <c r="DA956" i="15"/>
  <c r="DA955" i="15"/>
  <c r="DA954" i="15"/>
  <c r="DA953" i="15"/>
  <c r="DA952" i="15"/>
  <c r="DA951" i="15"/>
  <c r="DA950" i="15"/>
  <c r="DA949" i="15"/>
  <c r="DA948" i="15"/>
  <c r="DA947" i="15"/>
  <c r="DA946" i="15"/>
  <c r="DA945" i="15"/>
  <c r="DA944" i="15"/>
  <c r="DA943" i="15"/>
  <c r="DA942" i="15"/>
  <c r="DA941" i="15"/>
  <c r="DA940" i="15"/>
  <c r="DA939" i="15"/>
  <c r="DA938" i="15"/>
  <c r="DA937" i="15"/>
  <c r="DA936" i="15"/>
  <c r="DA935" i="15"/>
  <c r="DA934" i="15"/>
  <c r="DA933" i="15"/>
  <c r="DA932" i="15"/>
  <c r="DA931" i="15"/>
  <c r="DA930" i="15"/>
  <c r="DA929" i="15"/>
  <c r="DA928" i="15"/>
  <c r="DA927" i="15"/>
  <c r="DA926" i="15"/>
  <c r="DA925" i="15"/>
  <c r="DA924" i="15"/>
  <c r="DA923" i="15"/>
  <c r="DA922" i="15"/>
  <c r="DA921" i="15"/>
  <c r="DA920" i="15"/>
  <c r="DA919" i="15"/>
  <c r="DA918" i="15"/>
  <c r="DA917" i="15"/>
  <c r="DA916" i="15"/>
  <c r="DA915" i="15"/>
  <c r="DA914" i="15"/>
  <c r="DA913" i="15"/>
  <c r="DA912" i="15"/>
  <c r="DA911" i="15"/>
  <c r="DA910" i="15"/>
  <c r="DA909" i="15"/>
  <c r="DA908" i="15"/>
  <c r="DA907" i="15"/>
  <c r="DA906" i="15"/>
  <c r="DA905" i="15"/>
  <c r="DA904" i="15"/>
  <c r="DA903" i="15"/>
  <c r="DA902" i="15"/>
  <c r="DA901" i="15"/>
  <c r="DA900" i="15"/>
  <c r="DA899" i="15"/>
  <c r="DA898" i="15"/>
  <c r="DA897" i="15"/>
  <c r="DA896" i="15"/>
  <c r="DA895" i="15"/>
  <c r="DA894" i="15"/>
  <c r="DA893" i="15"/>
  <c r="DA892" i="15"/>
  <c r="DA891" i="15"/>
  <c r="DA890" i="15"/>
  <c r="DA889" i="15"/>
  <c r="DA888" i="15"/>
  <c r="DA887" i="15"/>
  <c r="DA886" i="15"/>
  <c r="DA885" i="15"/>
  <c r="DA884" i="15"/>
  <c r="DA883" i="15"/>
  <c r="DA882" i="15"/>
  <c r="DA881" i="15"/>
  <c r="DA880" i="15"/>
  <c r="DA879" i="15"/>
  <c r="DA878" i="15"/>
  <c r="DA877" i="15"/>
  <c r="DA876" i="15"/>
  <c r="DA875" i="15"/>
  <c r="DA874" i="15"/>
  <c r="DA873" i="15"/>
  <c r="DA872" i="15"/>
  <c r="DA871" i="15"/>
  <c r="DA870" i="15"/>
  <c r="DA869" i="15"/>
  <c r="DA868" i="15"/>
  <c r="DA867" i="15"/>
  <c r="DA866" i="15"/>
  <c r="DA865" i="15"/>
  <c r="DA864" i="15"/>
  <c r="DA863" i="15"/>
  <c r="DA862" i="15"/>
  <c r="DA861" i="15"/>
  <c r="DA860" i="15"/>
  <c r="DA859" i="15"/>
  <c r="DA858" i="15"/>
  <c r="DA857" i="15"/>
  <c r="DA856" i="15"/>
  <c r="DA855" i="15"/>
  <c r="DA854" i="15"/>
  <c r="DA853" i="15"/>
  <c r="DA852" i="15"/>
  <c r="DA851" i="15"/>
  <c r="DA850" i="15"/>
  <c r="DA849" i="15"/>
  <c r="DA848" i="15"/>
  <c r="DA847" i="15"/>
  <c r="DA846" i="15"/>
  <c r="DA845" i="15"/>
  <c r="DA844" i="15"/>
  <c r="DA843" i="15"/>
  <c r="DA842" i="15"/>
  <c r="DA841" i="15"/>
  <c r="DA840" i="15"/>
  <c r="DA839" i="15"/>
  <c r="DA838" i="15"/>
  <c r="DA837" i="15"/>
  <c r="DA836" i="15"/>
  <c r="DA835" i="15"/>
  <c r="DA834" i="15"/>
  <c r="DA833" i="15"/>
  <c r="DA832" i="15"/>
  <c r="DA831" i="15"/>
  <c r="DA830" i="15"/>
  <c r="DA829" i="15"/>
  <c r="DA828" i="15"/>
  <c r="DA827" i="15"/>
  <c r="DA826" i="15"/>
  <c r="DA825" i="15"/>
  <c r="DA824" i="15"/>
  <c r="DA823" i="15"/>
  <c r="DA822" i="15"/>
  <c r="DA821" i="15"/>
  <c r="DA820" i="15"/>
  <c r="DA819" i="15"/>
  <c r="DA818" i="15"/>
  <c r="DA817" i="15"/>
  <c r="DA816" i="15"/>
  <c r="DA815" i="15"/>
  <c r="DA814" i="15"/>
  <c r="DA813" i="15"/>
  <c r="DA812" i="15"/>
  <c r="DA811" i="15"/>
  <c r="DA810" i="15"/>
  <c r="DA809" i="15"/>
  <c r="DA808" i="15"/>
  <c r="DA807" i="15"/>
  <c r="DA806" i="15"/>
  <c r="DA805" i="15"/>
  <c r="DA804" i="15"/>
  <c r="DA803" i="15"/>
  <c r="DA802" i="15"/>
  <c r="DA801" i="15"/>
  <c r="DA800" i="15"/>
  <c r="DA799" i="15"/>
  <c r="DA798" i="15"/>
  <c r="DA797" i="15"/>
  <c r="DA796" i="15"/>
  <c r="DA795" i="15"/>
  <c r="DA794" i="15"/>
  <c r="DA793" i="15"/>
  <c r="DA792" i="15"/>
  <c r="DA791" i="15"/>
  <c r="DA790" i="15"/>
  <c r="DA789" i="15"/>
  <c r="DA788" i="15"/>
  <c r="DA787" i="15"/>
  <c r="DA786" i="15"/>
  <c r="DA785" i="15"/>
  <c r="DA784" i="15"/>
  <c r="DA783" i="15"/>
  <c r="DA782" i="15"/>
  <c r="DA781" i="15"/>
  <c r="DA780" i="15"/>
  <c r="DA779" i="15"/>
  <c r="DA778" i="15"/>
  <c r="DA777" i="15"/>
  <c r="DA776" i="15"/>
  <c r="DA775" i="15"/>
  <c r="DA774" i="15"/>
  <c r="DA773" i="15"/>
  <c r="DA772" i="15"/>
  <c r="DA771" i="15"/>
  <c r="DA770" i="15"/>
  <c r="DA769" i="15"/>
  <c r="DA768" i="15"/>
  <c r="DA767" i="15"/>
  <c r="DA766" i="15"/>
  <c r="DA765" i="15"/>
  <c r="DA764" i="15"/>
  <c r="DA763" i="15"/>
  <c r="DA762" i="15"/>
  <c r="DA761" i="15"/>
  <c r="DA760" i="15"/>
  <c r="DA759" i="15"/>
  <c r="DA758" i="15"/>
  <c r="DA757" i="15"/>
  <c r="DA756" i="15"/>
  <c r="DA755" i="15"/>
  <c r="DA754" i="15"/>
  <c r="DA753" i="15"/>
  <c r="DA752" i="15"/>
  <c r="DA751" i="15"/>
  <c r="DA750" i="15"/>
  <c r="DA749" i="15"/>
  <c r="DA748" i="15"/>
  <c r="DA747" i="15"/>
  <c r="DA746" i="15"/>
  <c r="DA745" i="15"/>
  <c r="DA744" i="15"/>
  <c r="DA743" i="15"/>
  <c r="DA742" i="15"/>
  <c r="DA741" i="15"/>
  <c r="DA740" i="15"/>
  <c r="DA739" i="15"/>
  <c r="DA738" i="15"/>
  <c r="DA737" i="15"/>
  <c r="DA736" i="15"/>
  <c r="DA735" i="15"/>
  <c r="DA734" i="15"/>
  <c r="DA733" i="15"/>
  <c r="DA732" i="15"/>
  <c r="DA731" i="15"/>
  <c r="DA730" i="15"/>
  <c r="DA729" i="15"/>
  <c r="DA728" i="15"/>
  <c r="DA727" i="15"/>
  <c r="DA726" i="15"/>
  <c r="DA725" i="15"/>
  <c r="DA724" i="15"/>
  <c r="DA723" i="15"/>
  <c r="DA722" i="15"/>
  <c r="DA721" i="15"/>
  <c r="DA720" i="15"/>
  <c r="DA719" i="15"/>
  <c r="DA718" i="15"/>
  <c r="DA717" i="15"/>
  <c r="DA716" i="15"/>
  <c r="DA715" i="15"/>
  <c r="DA714" i="15"/>
  <c r="DA713" i="15"/>
  <c r="DA712" i="15"/>
  <c r="DA711" i="15"/>
  <c r="DA710" i="15"/>
  <c r="DA709" i="15"/>
  <c r="DA708" i="15"/>
  <c r="DA707" i="15"/>
  <c r="DA706" i="15"/>
  <c r="DA705" i="15"/>
  <c r="DA704" i="15"/>
  <c r="DA703" i="15"/>
  <c r="DA702" i="15"/>
  <c r="DA701" i="15"/>
  <c r="DA700" i="15"/>
  <c r="DA699" i="15"/>
  <c r="DA698" i="15"/>
  <c r="DA697" i="15"/>
  <c r="DA696" i="15"/>
  <c r="DA695" i="15"/>
  <c r="DA694" i="15"/>
  <c r="DA693" i="15"/>
  <c r="DA692" i="15"/>
  <c r="DA691" i="15"/>
  <c r="DA690" i="15"/>
  <c r="DA689" i="15"/>
  <c r="DA688" i="15"/>
  <c r="DA687" i="15"/>
  <c r="DA686" i="15"/>
  <c r="DA685" i="15"/>
  <c r="DA684" i="15"/>
  <c r="DA683" i="15"/>
  <c r="DA682" i="15"/>
  <c r="DA681" i="15"/>
  <c r="DA680" i="15"/>
  <c r="DA679" i="15"/>
  <c r="DA678" i="15"/>
  <c r="DA677" i="15"/>
  <c r="DA676" i="15"/>
  <c r="DA675" i="15"/>
  <c r="DA674" i="15"/>
  <c r="DA673" i="15"/>
  <c r="DA672" i="15"/>
  <c r="DA671" i="15"/>
  <c r="DA670" i="15"/>
  <c r="DA669" i="15"/>
  <c r="DA668" i="15"/>
  <c r="DA667" i="15"/>
  <c r="DA666" i="15"/>
  <c r="DA665" i="15"/>
  <c r="DA664" i="15"/>
  <c r="DA663" i="15"/>
  <c r="DA662" i="15"/>
  <c r="DA661" i="15"/>
  <c r="DA660" i="15"/>
  <c r="DA659" i="15"/>
  <c r="DA658" i="15"/>
  <c r="DA657" i="15"/>
  <c r="DA656" i="15"/>
  <c r="DA655" i="15"/>
  <c r="DA654" i="15"/>
  <c r="DA653" i="15"/>
  <c r="DA652" i="15"/>
  <c r="DA651" i="15"/>
  <c r="DA650" i="15"/>
  <c r="DA649" i="15"/>
  <c r="DA648" i="15"/>
  <c r="DA647" i="15"/>
  <c r="DA646" i="15"/>
  <c r="DA645" i="15"/>
  <c r="DA644" i="15"/>
  <c r="DA643" i="15"/>
  <c r="DA642" i="15"/>
  <c r="DA641" i="15"/>
  <c r="DA640" i="15"/>
  <c r="DA639" i="15"/>
  <c r="DA638" i="15"/>
  <c r="DA637" i="15"/>
  <c r="DA636" i="15"/>
  <c r="DA635" i="15"/>
  <c r="DA634" i="15"/>
  <c r="DA633" i="15"/>
  <c r="DA632" i="15"/>
  <c r="DA631" i="15"/>
  <c r="DA630" i="15"/>
  <c r="DA629" i="15"/>
  <c r="DA628" i="15"/>
  <c r="DA627" i="15"/>
  <c r="DA626" i="15"/>
  <c r="DA625" i="15"/>
  <c r="DA624" i="15"/>
  <c r="DA623" i="15"/>
  <c r="DA622" i="15"/>
  <c r="DA621" i="15"/>
  <c r="DA620" i="15"/>
  <c r="DA619" i="15"/>
  <c r="DA618" i="15"/>
  <c r="DA617" i="15"/>
  <c r="DA616" i="15"/>
  <c r="DA615" i="15"/>
  <c r="DA614" i="15"/>
  <c r="DA613" i="15"/>
  <c r="DA612" i="15"/>
  <c r="DA611" i="15"/>
  <c r="DA610" i="15"/>
  <c r="DA609" i="15"/>
  <c r="DA608" i="15"/>
  <c r="DA607" i="15"/>
  <c r="DA606" i="15"/>
  <c r="DA605" i="15"/>
  <c r="DA604" i="15"/>
  <c r="DA603" i="15"/>
  <c r="DA602" i="15"/>
  <c r="DA601" i="15"/>
  <c r="DA600" i="15"/>
  <c r="DA599" i="15"/>
  <c r="DA598" i="15"/>
  <c r="DA597" i="15"/>
  <c r="DA596" i="15"/>
  <c r="DA595" i="15"/>
  <c r="DA594" i="15"/>
  <c r="DA593" i="15"/>
  <c r="DA592" i="15"/>
  <c r="DA591" i="15"/>
  <c r="DA590" i="15"/>
  <c r="DA589" i="15"/>
  <c r="DA588" i="15"/>
  <c r="DA587" i="15"/>
  <c r="DA586" i="15"/>
  <c r="DA585" i="15"/>
  <c r="DA584" i="15"/>
  <c r="DA583" i="15"/>
  <c r="DA582" i="15"/>
  <c r="DA581" i="15"/>
  <c r="DA580" i="15"/>
  <c r="DA579" i="15"/>
  <c r="DA578" i="15"/>
  <c r="DA577" i="15"/>
  <c r="DA576" i="15"/>
  <c r="DA575" i="15"/>
  <c r="DA574" i="15"/>
  <c r="DA573" i="15"/>
  <c r="DA572" i="15"/>
  <c r="DA571" i="15"/>
  <c r="DA570" i="15"/>
  <c r="DA569" i="15"/>
  <c r="DA568" i="15"/>
  <c r="DA567" i="15"/>
  <c r="DA566" i="15"/>
  <c r="DA565" i="15"/>
  <c r="DA564" i="15"/>
  <c r="DA563" i="15"/>
  <c r="DA562" i="15"/>
  <c r="DA561" i="15"/>
  <c r="DA560" i="15"/>
  <c r="DA559" i="15"/>
  <c r="DA558" i="15"/>
  <c r="DA557" i="15"/>
  <c r="DA556" i="15"/>
  <c r="DA555" i="15"/>
  <c r="DA554" i="15"/>
  <c r="DA553" i="15"/>
  <c r="DA552" i="15"/>
  <c r="DA551" i="15"/>
  <c r="DA550" i="15"/>
  <c r="DA549" i="15"/>
  <c r="DA548" i="15"/>
  <c r="DA547" i="15"/>
  <c r="DA546" i="15"/>
  <c r="DA545" i="15"/>
  <c r="DA544" i="15"/>
  <c r="DA543" i="15"/>
  <c r="DA542" i="15"/>
  <c r="DA541" i="15"/>
  <c r="DA540" i="15"/>
  <c r="DA539" i="15"/>
  <c r="DA538" i="15"/>
  <c r="DA537" i="15"/>
  <c r="DA536" i="15"/>
  <c r="DA535" i="15"/>
  <c r="DA534" i="15"/>
  <c r="DA533" i="15"/>
  <c r="DA532" i="15"/>
  <c r="DA531" i="15"/>
  <c r="DA530" i="15"/>
  <c r="DA529" i="15"/>
  <c r="DA528" i="15"/>
  <c r="DA527" i="15"/>
  <c r="DA526" i="15"/>
  <c r="DA525" i="15"/>
  <c r="DA524" i="15"/>
  <c r="DA523" i="15"/>
  <c r="DA522" i="15"/>
  <c r="DA521" i="15"/>
  <c r="DA520" i="15"/>
  <c r="DA519" i="15"/>
  <c r="DA518" i="15"/>
  <c r="DA517" i="15"/>
  <c r="DA516" i="15"/>
  <c r="DA515" i="15"/>
  <c r="DA514" i="15"/>
  <c r="DA513" i="15"/>
  <c r="DA512" i="15"/>
  <c r="DA511" i="15"/>
  <c r="DA510" i="15"/>
  <c r="DA509" i="15"/>
  <c r="DA508" i="15"/>
  <c r="DA507" i="15"/>
  <c r="DA506" i="15"/>
  <c r="DA505" i="15"/>
  <c r="DA504" i="15"/>
  <c r="DA503" i="15"/>
  <c r="DA502" i="15"/>
  <c r="DA501" i="15"/>
  <c r="DA500" i="15"/>
  <c r="DA499" i="15"/>
  <c r="DA498" i="15"/>
  <c r="DA497" i="15"/>
  <c r="DA496" i="15"/>
  <c r="DA495" i="15"/>
  <c r="DA494" i="15"/>
  <c r="DA493" i="15"/>
  <c r="DA492" i="15"/>
  <c r="DA491" i="15"/>
  <c r="DA490" i="15"/>
  <c r="DA489" i="15"/>
  <c r="DA488" i="15"/>
  <c r="DA487" i="15"/>
  <c r="DA486" i="15"/>
  <c r="DA485" i="15"/>
  <c r="DA484" i="15"/>
  <c r="DA483" i="15"/>
  <c r="DA482" i="15"/>
  <c r="DA481" i="15"/>
  <c r="DA480" i="15"/>
  <c r="DA479" i="15"/>
  <c r="DA478" i="15"/>
  <c r="DA477" i="15"/>
  <c r="DA476" i="15"/>
  <c r="DA475" i="15"/>
  <c r="DA474" i="15"/>
  <c r="DA473" i="15"/>
  <c r="DA472" i="15"/>
  <c r="DA471" i="15"/>
  <c r="DA470" i="15"/>
  <c r="DA469" i="15"/>
  <c r="DA468" i="15"/>
  <c r="DA467" i="15"/>
  <c r="DA466" i="15"/>
  <c r="DA465" i="15"/>
  <c r="DA464" i="15"/>
  <c r="DA463" i="15"/>
  <c r="DA462" i="15"/>
  <c r="DA461" i="15"/>
  <c r="DA460" i="15"/>
  <c r="DA459" i="15"/>
  <c r="DA458" i="15"/>
  <c r="DA457" i="15"/>
  <c r="DA456" i="15"/>
  <c r="DA455" i="15"/>
  <c r="DA454" i="15"/>
  <c r="DA453" i="15"/>
  <c r="DA452" i="15"/>
  <c r="DA451" i="15"/>
  <c r="DA450" i="15"/>
  <c r="DA449" i="15"/>
  <c r="DA448" i="15"/>
  <c r="DA447" i="15"/>
  <c r="DA446" i="15"/>
  <c r="DA445" i="15"/>
  <c r="DA444" i="15"/>
  <c r="DA443" i="15"/>
  <c r="DA442" i="15"/>
  <c r="DA441" i="15"/>
  <c r="DA440" i="15"/>
  <c r="DA439" i="15"/>
  <c r="DA438" i="15"/>
  <c r="DA437" i="15"/>
  <c r="DA436" i="15"/>
  <c r="DA435" i="15"/>
  <c r="DA434" i="15"/>
  <c r="DA433" i="15"/>
  <c r="DA432" i="15"/>
  <c r="DA431" i="15"/>
  <c r="DA430" i="15"/>
  <c r="DA429" i="15"/>
  <c r="DA428" i="15"/>
  <c r="DA427" i="15"/>
  <c r="DA426" i="15"/>
  <c r="DA425" i="15"/>
  <c r="DA424" i="15"/>
  <c r="DA423" i="15"/>
  <c r="DA422" i="15"/>
  <c r="DA421" i="15"/>
  <c r="DA420" i="15"/>
  <c r="DA419" i="15"/>
  <c r="DA418" i="15"/>
  <c r="DA417" i="15"/>
  <c r="DA416" i="15"/>
  <c r="DA415" i="15"/>
  <c r="DA414" i="15"/>
  <c r="DA413" i="15"/>
  <c r="DA412" i="15"/>
  <c r="DA411" i="15"/>
  <c r="DA410" i="15"/>
  <c r="DA409" i="15"/>
  <c r="DA408" i="15"/>
  <c r="DA407" i="15"/>
  <c r="DA406" i="15"/>
  <c r="DA405" i="15"/>
  <c r="DA404" i="15"/>
  <c r="DA403" i="15"/>
  <c r="DA402" i="15"/>
  <c r="DA401" i="15"/>
  <c r="DA400" i="15"/>
  <c r="DA399" i="15"/>
  <c r="DA398" i="15"/>
  <c r="DA397" i="15"/>
  <c r="DA396" i="15"/>
  <c r="DA395" i="15"/>
  <c r="DA394" i="15"/>
  <c r="DA393" i="15"/>
  <c r="DA392" i="15"/>
  <c r="DA391" i="15"/>
  <c r="DA390" i="15"/>
  <c r="DA389" i="15"/>
  <c r="DA388" i="15"/>
  <c r="DA387" i="15"/>
  <c r="DA386" i="15"/>
  <c r="DA385" i="15"/>
  <c r="DA384" i="15"/>
  <c r="DA383" i="15"/>
  <c r="DA382" i="15"/>
  <c r="DA381" i="15"/>
  <c r="DA380" i="15"/>
  <c r="DA379" i="15"/>
  <c r="DA378" i="15"/>
  <c r="DA377" i="15"/>
  <c r="DA376" i="15"/>
  <c r="DA375" i="15"/>
  <c r="DA374" i="15"/>
  <c r="DA373" i="15"/>
  <c r="DA372" i="15"/>
  <c r="DA371" i="15"/>
  <c r="DA370" i="15"/>
  <c r="DA369" i="15"/>
  <c r="DA368" i="15"/>
  <c r="DA367" i="15"/>
  <c r="DA366" i="15"/>
  <c r="DA365" i="15"/>
  <c r="DA364" i="15"/>
  <c r="DA363" i="15"/>
  <c r="DA362" i="15"/>
  <c r="DA361" i="15"/>
  <c r="DA360" i="15"/>
  <c r="DA359" i="15"/>
  <c r="DA358" i="15"/>
  <c r="DA357" i="15"/>
  <c r="DA356" i="15"/>
  <c r="DA355" i="15"/>
  <c r="DA354" i="15"/>
  <c r="DA353" i="15"/>
  <c r="DA352" i="15"/>
  <c r="DA351" i="15"/>
  <c r="DA350" i="15"/>
  <c r="DA349" i="15"/>
  <c r="DA348" i="15"/>
  <c r="DA347" i="15"/>
  <c r="DA346" i="15"/>
  <c r="DA345" i="15"/>
  <c r="DA344" i="15"/>
  <c r="DA343" i="15"/>
  <c r="DA342" i="15"/>
  <c r="DA341" i="15"/>
  <c r="DA340" i="15"/>
  <c r="DA339" i="15"/>
  <c r="DA338" i="15"/>
  <c r="DA337" i="15"/>
  <c r="DA336" i="15"/>
  <c r="DA335" i="15"/>
  <c r="DA334" i="15"/>
  <c r="DA333" i="15"/>
  <c r="DA332" i="15"/>
  <c r="DA331" i="15"/>
  <c r="DA330" i="15"/>
  <c r="DA329" i="15"/>
  <c r="DA328" i="15"/>
  <c r="DA327" i="15"/>
  <c r="DA326" i="15"/>
  <c r="DA325" i="15"/>
  <c r="DA324" i="15"/>
  <c r="DA323" i="15"/>
  <c r="DA322" i="15"/>
  <c r="DA321" i="15"/>
  <c r="DA320" i="15"/>
  <c r="DA319" i="15"/>
  <c r="DA318" i="15"/>
  <c r="DA317" i="15"/>
  <c r="DA316" i="15"/>
  <c r="DA315" i="15"/>
  <c r="DA314" i="15"/>
  <c r="DA313" i="15"/>
  <c r="DA312" i="15"/>
  <c r="DA311" i="15"/>
  <c r="DA310" i="15"/>
  <c r="DA309" i="15"/>
  <c r="DA308" i="15"/>
  <c r="DA307" i="15"/>
  <c r="DA306" i="15"/>
  <c r="DA305" i="15"/>
  <c r="DA304" i="15"/>
  <c r="DA303" i="15"/>
  <c r="DA302" i="15"/>
  <c r="DA301" i="15"/>
  <c r="DA300" i="15"/>
  <c r="DA299" i="15"/>
  <c r="DA298" i="15"/>
  <c r="DA297" i="15"/>
  <c r="DA296" i="15"/>
  <c r="DA295" i="15"/>
  <c r="DA294" i="15"/>
  <c r="DA293" i="15"/>
  <c r="DA292" i="15"/>
  <c r="DA291" i="15"/>
  <c r="DA290" i="15"/>
  <c r="DA289" i="15"/>
  <c r="DA288" i="15"/>
  <c r="DA287" i="15"/>
  <c r="DA286" i="15"/>
  <c r="DA285" i="15"/>
  <c r="DA284" i="15"/>
  <c r="DA283" i="15"/>
  <c r="DA282" i="15"/>
  <c r="DA281" i="15"/>
  <c r="DA280" i="15"/>
  <c r="DA279" i="15"/>
  <c r="DA278" i="15"/>
  <c r="DA277" i="15"/>
  <c r="DA276" i="15"/>
  <c r="DA275" i="15"/>
  <c r="DA274" i="15"/>
  <c r="DA273" i="15"/>
  <c r="DA272" i="15"/>
  <c r="DA271" i="15"/>
  <c r="DA270" i="15"/>
  <c r="DA269" i="15"/>
  <c r="DA268" i="15"/>
  <c r="DA267" i="15"/>
  <c r="DA266" i="15"/>
  <c r="DA265" i="15"/>
  <c r="DA264" i="15"/>
  <c r="DA263" i="15"/>
  <c r="DA262" i="15"/>
  <c r="DA261" i="15"/>
  <c r="DA260" i="15"/>
  <c r="DA259" i="15"/>
  <c r="DA258" i="15"/>
  <c r="DA257" i="15"/>
  <c r="DA256" i="15"/>
  <c r="DA255" i="15"/>
  <c r="DA254" i="15"/>
  <c r="DA253" i="15"/>
  <c r="DA252" i="15"/>
  <c r="DA251" i="15"/>
  <c r="DA250" i="15"/>
  <c r="DA249" i="15"/>
  <c r="DA248" i="15"/>
  <c r="DA247" i="15"/>
  <c r="DA246" i="15"/>
  <c r="DA245" i="15"/>
  <c r="DA244" i="15"/>
  <c r="DA243" i="15"/>
  <c r="DA242" i="15"/>
  <c r="DA241" i="15"/>
  <c r="DA240" i="15"/>
  <c r="DA239" i="15"/>
  <c r="DA238" i="15"/>
  <c r="DA237" i="15"/>
  <c r="DA236" i="15"/>
  <c r="DA235" i="15"/>
  <c r="DA234" i="15"/>
  <c r="DA233" i="15"/>
  <c r="DA232" i="15"/>
  <c r="DA231" i="15"/>
  <c r="DA230" i="15"/>
  <c r="DA229" i="15"/>
  <c r="DA228" i="15"/>
  <c r="DA227" i="15"/>
  <c r="DA226" i="15"/>
  <c r="DA225" i="15"/>
  <c r="DA224" i="15"/>
  <c r="DA223" i="15"/>
  <c r="DA222" i="15"/>
  <c r="DA221" i="15"/>
  <c r="DA220" i="15"/>
  <c r="DA219" i="15"/>
  <c r="DA218" i="15"/>
  <c r="DA217" i="15"/>
  <c r="DA216" i="15"/>
  <c r="DA215" i="15"/>
  <c r="DA214" i="15"/>
  <c r="DA213" i="15"/>
  <c r="DA212" i="15"/>
  <c r="DA211" i="15"/>
  <c r="DA210" i="15"/>
  <c r="DA209" i="15"/>
  <c r="DA208" i="15"/>
  <c r="DA207" i="15"/>
  <c r="DA206" i="15"/>
  <c r="DA205" i="15"/>
  <c r="DA204" i="15"/>
  <c r="DA203" i="15"/>
  <c r="DA202" i="15"/>
  <c r="DA201" i="15"/>
  <c r="DA200" i="15"/>
  <c r="DA199" i="15"/>
  <c r="DA198" i="15"/>
  <c r="DA197" i="15"/>
  <c r="DA196" i="15"/>
  <c r="DA195" i="15"/>
  <c r="DA194" i="15"/>
  <c r="DA193" i="15"/>
  <c r="DA192" i="15"/>
  <c r="DA191" i="15"/>
  <c r="DA190" i="15"/>
  <c r="DA189" i="15"/>
  <c r="DA188" i="15"/>
  <c r="DA187" i="15"/>
  <c r="DA186" i="15"/>
  <c r="DA185" i="15"/>
  <c r="DA184" i="15"/>
  <c r="DA183" i="15"/>
  <c r="DA182" i="15"/>
  <c r="DA181" i="15"/>
  <c r="DA180" i="15"/>
  <c r="DA179" i="15"/>
  <c r="DA178" i="15"/>
  <c r="DA177" i="15"/>
  <c r="DA176" i="15"/>
  <c r="DA175" i="15"/>
  <c r="DA174" i="15"/>
  <c r="DA173" i="15"/>
  <c r="DA172" i="15"/>
  <c r="DA171" i="15"/>
  <c r="DA170" i="15"/>
  <c r="DA169" i="15"/>
  <c r="DA168" i="15"/>
  <c r="DA167" i="15"/>
  <c r="DA166" i="15"/>
  <c r="DA165" i="15"/>
  <c r="DA164" i="15"/>
  <c r="DA163" i="15"/>
  <c r="DA162" i="15"/>
  <c r="DA161" i="15"/>
  <c r="DA160" i="15"/>
  <c r="DA159" i="15"/>
  <c r="DA158" i="15"/>
  <c r="DA157" i="15"/>
  <c r="DA156" i="15"/>
  <c r="DA155" i="15"/>
  <c r="DA154" i="15"/>
  <c r="DA153" i="15"/>
  <c r="DA152" i="15"/>
  <c r="DA151" i="15"/>
  <c r="DA150" i="15"/>
  <c r="DA149" i="15"/>
  <c r="DA148" i="15"/>
  <c r="DA147" i="15"/>
  <c r="DA146" i="15"/>
  <c r="DA145" i="15"/>
  <c r="DA144" i="15"/>
  <c r="DA143" i="15"/>
  <c r="DA142" i="15"/>
  <c r="DA141" i="15"/>
  <c r="DA140" i="15"/>
  <c r="DA139" i="15"/>
  <c r="DA138" i="15"/>
  <c r="DA137" i="15"/>
  <c r="DA136" i="15"/>
  <c r="DA135" i="15"/>
  <c r="DA134" i="15"/>
  <c r="DA133" i="15"/>
  <c r="DA132" i="15"/>
  <c r="DA131" i="15"/>
  <c r="DA130" i="15"/>
  <c r="DA129" i="15"/>
  <c r="DA128" i="15"/>
  <c r="DA127" i="15"/>
  <c r="DA126" i="15"/>
  <c r="DA125" i="15"/>
  <c r="DA124" i="15"/>
  <c r="DA123" i="15"/>
  <c r="DA122" i="15"/>
  <c r="DA121" i="15"/>
  <c r="DA120" i="15"/>
  <c r="DA119" i="15"/>
  <c r="DA118" i="15"/>
  <c r="DA117" i="15"/>
  <c r="DA116" i="15"/>
  <c r="DA115" i="15"/>
  <c r="DA114" i="15"/>
  <c r="DA113" i="15"/>
  <c r="DA112" i="15"/>
  <c r="DA111" i="15"/>
  <c r="DA110" i="15"/>
  <c r="DA109" i="15"/>
  <c r="DA108" i="15"/>
  <c r="DA107" i="15"/>
  <c r="DA106" i="15"/>
  <c r="DA105" i="15"/>
  <c r="DA104" i="15"/>
  <c r="DA103" i="15"/>
  <c r="DA102" i="15"/>
  <c r="DA101" i="15"/>
  <c r="DA100" i="15"/>
  <c r="DA99" i="15"/>
  <c r="DA98" i="15"/>
  <c r="DA97" i="15"/>
  <c r="DA96" i="15"/>
  <c r="DA95" i="15"/>
  <c r="DA94" i="15"/>
  <c r="DA93" i="15"/>
  <c r="DA92" i="15"/>
  <c r="DA91" i="15"/>
  <c r="DA90" i="15"/>
  <c r="DA89" i="15"/>
  <c r="DA88" i="15"/>
  <c r="DA87" i="15"/>
  <c r="DA86" i="15"/>
  <c r="DA85" i="15"/>
  <c r="DA84" i="15"/>
  <c r="DA83" i="15"/>
  <c r="DA82" i="15"/>
  <c r="DA81" i="15"/>
  <c r="DA80" i="15"/>
  <c r="DA79" i="15"/>
  <c r="DA78" i="15"/>
  <c r="DA77" i="15"/>
  <c r="DA76" i="15"/>
  <c r="DA75" i="15"/>
  <c r="DA74" i="15"/>
  <c r="DA73" i="15"/>
  <c r="DA72" i="15"/>
  <c r="DA71" i="15"/>
  <c r="DA70" i="15"/>
  <c r="DA69" i="15"/>
  <c r="DA68" i="15"/>
  <c r="DA67" i="15"/>
  <c r="DA66" i="15"/>
  <c r="DA65" i="15"/>
  <c r="DA64" i="15"/>
  <c r="DA63" i="15"/>
  <c r="DA62" i="15"/>
  <c r="DA61" i="15"/>
  <c r="DA60" i="15"/>
  <c r="DA59" i="15"/>
  <c r="DA58" i="15"/>
  <c r="DA57" i="15"/>
  <c r="DA56" i="15"/>
  <c r="DA55" i="15"/>
  <c r="DA54" i="15"/>
  <c r="DA53" i="15"/>
  <c r="DA52" i="15"/>
  <c r="DA51" i="15"/>
  <c r="DA50" i="15"/>
  <c r="DA49" i="15"/>
  <c r="DA48" i="15"/>
  <c r="DA47" i="15"/>
  <c r="DA46" i="15"/>
  <c r="DA45" i="15"/>
  <c r="DA44" i="15"/>
  <c r="DA43" i="15"/>
  <c r="DA42" i="15"/>
  <c r="DA41" i="15"/>
  <c r="DA40" i="15"/>
  <c r="DA39" i="15"/>
  <c r="DA38" i="15"/>
  <c r="DA37" i="15"/>
  <c r="DA36" i="15"/>
  <c r="DA35" i="15"/>
  <c r="DA34" i="15"/>
  <c r="DA33" i="15"/>
  <c r="DA32" i="15"/>
  <c r="DA31" i="15"/>
  <c r="DA30" i="15"/>
  <c r="DA29" i="15"/>
  <c r="DA28" i="15"/>
  <c r="DA27" i="15"/>
  <c r="DA26" i="15"/>
  <c r="DA25" i="15"/>
  <c r="DA24" i="15"/>
  <c r="DA23" i="15"/>
  <c r="DA22" i="15"/>
  <c r="DA21" i="15"/>
  <c r="DA20" i="15"/>
  <c r="DA19" i="15"/>
  <c r="DA18" i="15"/>
  <c r="DA17" i="15"/>
  <c r="DA16" i="15"/>
  <c r="DA15" i="15"/>
  <c r="DA14" i="15"/>
  <c r="DA13" i="15"/>
  <c r="DA12" i="15"/>
  <c r="DA11" i="15"/>
  <c r="DA10" i="15"/>
  <c r="DA9" i="15"/>
  <c r="DA8" i="15"/>
  <c r="DA7" i="15"/>
  <c r="DN5" i="15"/>
  <c r="DM5" i="15"/>
  <c r="DL5" i="15"/>
  <c r="DK5" i="15"/>
  <c r="DJ5" i="15"/>
  <c r="DI5" i="15"/>
  <c r="DH5" i="15"/>
  <c r="DG5" i="15"/>
  <c r="DF5" i="15"/>
  <c r="DE5" i="15"/>
  <c r="DD5" i="15"/>
  <c r="DC5" i="15"/>
  <c r="DB5" i="15"/>
  <c r="C1627" i="15"/>
  <c r="C1626" i="15"/>
  <c r="C1625" i="15"/>
  <c r="C1624" i="15"/>
  <c r="C1623" i="15"/>
  <c r="C1622" i="15"/>
  <c r="C1621" i="15"/>
  <c r="C1620" i="15"/>
  <c r="C1619" i="15"/>
  <c r="C1618" i="15"/>
  <c r="C1617" i="15"/>
  <c r="C1616" i="15"/>
  <c r="C1615" i="15"/>
  <c r="C1614" i="15"/>
  <c r="C1613" i="15"/>
  <c r="C1612" i="15"/>
  <c r="C1611" i="15"/>
  <c r="C1610" i="15"/>
  <c r="C1609" i="15"/>
  <c r="C1608" i="15"/>
  <c r="C1607" i="15"/>
  <c r="C1606" i="15"/>
  <c r="C1605" i="15"/>
  <c r="C1604" i="15"/>
  <c r="C1603" i="15"/>
  <c r="C1602" i="15"/>
  <c r="C1601" i="15"/>
  <c r="C1600" i="15"/>
  <c r="C1599" i="15"/>
  <c r="C1598" i="15"/>
  <c r="C1597" i="15"/>
  <c r="C1596" i="15"/>
  <c r="C1595" i="15"/>
  <c r="C1594" i="15"/>
  <c r="C1593" i="15"/>
  <c r="C1592" i="15"/>
  <c r="C1591" i="15"/>
  <c r="C1590" i="15"/>
  <c r="C1589" i="15"/>
  <c r="C1588" i="15"/>
  <c r="C1587" i="15"/>
  <c r="C1586" i="15"/>
  <c r="C1585" i="15"/>
  <c r="C1584" i="15"/>
  <c r="C1583" i="15"/>
  <c r="C1582" i="15"/>
  <c r="C1581" i="15"/>
  <c r="C1580" i="15"/>
  <c r="C1579" i="15"/>
  <c r="C1578" i="15"/>
  <c r="C1577" i="15"/>
  <c r="C1576" i="15"/>
  <c r="C1575" i="15"/>
  <c r="C1574" i="15"/>
  <c r="C1573" i="15"/>
  <c r="C1572" i="15"/>
  <c r="C1571" i="15"/>
  <c r="C1570" i="15"/>
  <c r="C1569" i="15"/>
  <c r="C1568" i="15"/>
  <c r="C1567" i="15"/>
  <c r="C1566" i="15"/>
  <c r="C1565" i="15"/>
  <c r="C1564" i="15"/>
  <c r="C1563" i="15"/>
  <c r="C1562" i="15"/>
  <c r="C1561" i="15"/>
  <c r="C1560" i="15"/>
  <c r="C1559" i="15"/>
  <c r="C1558" i="15"/>
  <c r="C1557" i="15"/>
  <c r="C1556" i="15"/>
  <c r="C1555" i="15"/>
  <c r="C1554" i="15"/>
  <c r="C1553" i="15"/>
  <c r="C1552" i="15"/>
  <c r="C1551" i="15"/>
  <c r="C1550" i="15"/>
  <c r="C1549" i="15"/>
  <c r="C1548" i="15"/>
  <c r="C1547" i="15"/>
  <c r="C1546" i="15"/>
  <c r="C1545" i="15"/>
  <c r="C1544" i="15"/>
  <c r="C1543" i="15"/>
  <c r="C1542" i="15"/>
  <c r="C1541" i="15"/>
  <c r="C1540" i="15"/>
  <c r="C1539" i="15"/>
  <c r="C1538" i="15"/>
  <c r="C1537" i="15"/>
  <c r="C1536" i="15"/>
  <c r="C1535" i="15"/>
  <c r="C1534" i="15"/>
  <c r="C1533" i="15"/>
  <c r="C1532" i="15"/>
  <c r="C1531" i="15"/>
  <c r="C1530" i="15"/>
  <c r="C1529" i="15"/>
  <c r="C1528" i="15"/>
  <c r="C1527" i="15"/>
  <c r="C1526" i="15"/>
  <c r="C1525" i="15"/>
  <c r="C1524" i="15"/>
  <c r="C1523" i="15"/>
  <c r="C1522" i="15"/>
  <c r="C1521" i="15"/>
  <c r="C1520" i="15"/>
  <c r="C1519" i="15"/>
  <c r="C1518" i="15"/>
  <c r="C1517" i="15"/>
  <c r="C1516" i="15"/>
  <c r="C1515" i="15"/>
  <c r="C1514" i="15"/>
  <c r="C1513" i="15"/>
  <c r="C1512" i="15"/>
  <c r="C1511" i="15"/>
  <c r="C1510" i="15"/>
  <c r="C1509" i="15"/>
  <c r="C1508" i="15"/>
  <c r="C1507" i="15"/>
  <c r="C1506" i="15"/>
  <c r="C1505" i="15"/>
  <c r="C1504" i="15"/>
  <c r="C1503" i="15"/>
  <c r="C1502" i="15"/>
  <c r="C1501" i="15"/>
  <c r="C1500" i="15"/>
  <c r="C1499" i="15"/>
  <c r="C1498" i="15"/>
  <c r="C1497" i="15"/>
  <c r="C1496" i="15"/>
  <c r="C1495" i="15"/>
  <c r="C1494" i="15"/>
  <c r="C1493" i="15"/>
  <c r="C1492" i="15"/>
  <c r="C1491" i="15"/>
  <c r="C1490" i="15"/>
  <c r="C1489" i="15"/>
  <c r="C1488" i="15"/>
  <c r="C1487" i="15"/>
  <c r="C1486" i="15"/>
  <c r="C1485" i="15"/>
  <c r="C1484" i="15"/>
  <c r="C1483" i="15"/>
  <c r="C1482" i="15"/>
  <c r="C1481" i="15"/>
  <c r="C1480" i="15"/>
  <c r="C1479" i="15"/>
  <c r="C1478" i="15"/>
  <c r="C1477" i="15"/>
  <c r="C1476" i="15"/>
  <c r="C1475" i="15"/>
  <c r="C1474" i="15"/>
  <c r="C1473" i="15"/>
  <c r="C1472" i="15"/>
  <c r="C1471" i="15"/>
  <c r="C1470" i="15"/>
  <c r="C1469" i="15"/>
  <c r="C1468" i="15"/>
  <c r="C1467" i="15"/>
  <c r="C1466" i="15"/>
  <c r="C1465" i="15"/>
  <c r="C1464" i="15"/>
  <c r="C1463" i="15"/>
  <c r="C1462" i="15"/>
  <c r="C1461" i="15"/>
  <c r="C1460" i="15"/>
  <c r="C1459" i="15"/>
  <c r="C1458" i="15"/>
  <c r="C1457" i="15"/>
  <c r="C1456" i="15"/>
  <c r="C1455" i="15"/>
  <c r="C1454" i="15"/>
  <c r="C1453" i="15"/>
  <c r="C1452" i="15"/>
  <c r="C1451" i="15"/>
  <c r="C1450" i="15"/>
  <c r="C1449" i="15"/>
  <c r="C1448" i="15"/>
  <c r="C1447" i="15"/>
  <c r="C1446" i="15"/>
  <c r="C1445" i="15"/>
  <c r="C1444" i="15"/>
  <c r="C1443" i="15"/>
  <c r="C1442" i="15"/>
  <c r="C1441" i="15"/>
  <c r="C1440" i="15"/>
  <c r="C1439" i="15"/>
  <c r="C1438" i="15"/>
  <c r="C1437" i="15"/>
  <c r="C1436" i="15"/>
  <c r="C1435" i="15"/>
  <c r="C1434" i="15"/>
  <c r="C1433" i="15"/>
  <c r="C1432" i="15"/>
  <c r="C1431" i="15"/>
  <c r="C1430" i="15"/>
  <c r="C1429" i="15"/>
  <c r="C1428" i="15"/>
  <c r="C1427" i="15"/>
  <c r="C1426" i="15"/>
  <c r="C1425" i="15"/>
  <c r="C1424" i="15"/>
  <c r="C1423" i="15"/>
  <c r="C1422" i="15"/>
  <c r="C1421" i="15"/>
  <c r="C1420" i="15"/>
  <c r="C1419" i="15"/>
  <c r="C1418" i="15"/>
  <c r="C1417" i="15"/>
  <c r="C1416" i="15"/>
  <c r="C1415" i="15"/>
  <c r="C1414" i="15"/>
  <c r="C1413" i="15"/>
  <c r="C1412" i="15"/>
  <c r="C1411" i="15"/>
  <c r="C1410" i="15"/>
  <c r="C1409" i="15"/>
  <c r="C1408" i="15"/>
  <c r="C1407" i="15"/>
  <c r="C1406" i="15"/>
  <c r="C1405" i="15"/>
  <c r="C1404" i="15"/>
  <c r="C1403" i="15"/>
  <c r="C1402" i="15"/>
  <c r="C1401" i="15"/>
  <c r="C1400" i="15"/>
  <c r="C1399" i="15"/>
  <c r="C1398" i="15"/>
  <c r="C1397" i="15"/>
  <c r="C1396" i="15"/>
  <c r="C1395" i="15"/>
  <c r="C1394" i="15"/>
  <c r="C1393" i="15"/>
  <c r="C1392" i="15"/>
  <c r="C1391" i="15"/>
  <c r="C1390" i="15"/>
  <c r="C1389" i="15"/>
  <c r="C1388" i="15"/>
  <c r="C1387" i="15"/>
  <c r="C1386" i="15"/>
  <c r="C1385" i="15"/>
  <c r="C1384" i="15"/>
  <c r="C1383" i="15"/>
  <c r="C1382" i="15"/>
  <c r="C1381" i="15"/>
  <c r="C1380" i="15"/>
  <c r="C1379" i="15"/>
  <c r="C1378" i="15"/>
  <c r="C1377" i="15"/>
  <c r="C1376" i="15"/>
  <c r="C1375" i="15"/>
  <c r="C1374" i="15"/>
  <c r="C1373" i="15"/>
  <c r="C1372" i="15"/>
  <c r="C1371" i="15"/>
  <c r="C1370" i="15"/>
  <c r="C1369" i="15"/>
  <c r="C1368" i="15"/>
  <c r="C1367" i="15"/>
  <c r="C1366" i="15"/>
  <c r="C1365" i="15"/>
  <c r="C1364" i="15"/>
  <c r="C1363" i="15"/>
  <c r="C1362" i="15"/>
  <c r="C1361" i="15"/>
  <c r="C1360" i="15"/>
  <c r="C1359" i="15"/>
  <c r="C1358" i="15"/>
  <c r="C1357" i="15"/>
  <c r="C1356" i="15"/>
  <c r="C1355" i="15"/>
  <c r="C1354" i="15"/>
  <c r="C1353" i="15"/>
  <c r="C1352" i="15"/>
  <c r="C1351" i="15"/>
  <c r="C1350" i="15"/>
  <c r="C1349" i="15"/>
  <c r="C1348" i="15"/>
  <c r="C1347" i="15"/>
  <c r="C1346" i="15"/>
  <c r="C1345" i="15"/>
  <c r="C1344" i="15"/>
  <c r="C1343" i="15"/>
  <c r="C1342" i="15"/>
  <c r="C1341" i="15"/>
  <c r="C1340" i="15"/>
  <c r="C1339" i="15"/>
  <c r="C1338" i="15"/>
  <c r="C1337" i="15"/>
  <c r="C1336" i="15"/>
  <c r="C1335" i="15"/>
  <c r="C1334" i="15"/>
  <c r="C1333" i="15"/>
  <c r="C1332" i="15"/>
  <c r="C1331" i="15"/>
  <c r="C1330" i="15"/>
  <c r="C1329" i="15"/>
  <c r="C1328" i="15"/>
  <c r="C1327" i="15"/>
  <c r="C1326" i="15"/>
  <c r="C1325" i="15"/>
  <c r="C1324" i="15"/>
  <c r="C1323" i="15"/>
  <c r="C1322" i="15"/>
  <c r="C1321" i="15"/>
  <c r="C1320" i="15"/>
  <c r="C1319" i="15"/>
  <c r="C1318" i="15"/>
  <c r="C1317" i="15"/>
  <c r="C1316" i="15"/>
  <c r="C1315" i="15"/>
  <c r="C1314" i="15"/>
  <c r="C1313" i="15"/>
  <c r="C1312" i="15"/>
  <c r="C1311" i="15"/>
  <c r="C1310" i="15"/>
  <c r="C1309" i="15"/>
  <c r="C1308" i="15"/>
  <c r="C1307" i="15"/>
  <c r="C1306" i="15"/>
  <c r="C1305" i="15"/>
  <c r="C1304" i="15"/>
  <c r="C1303" i="15"/>
  <c r="C1302" i="15"/>
  <c r="C1301" i="15"/>
  <c r="C1300" i="15"/>
  <c r="C1299" i="15"/>
  <c r="C1298" i="15"/>
  <c r="C1297" i="15"/>
  <c r="C1296" i="15"/>
  <c r="C1295" i="15"/>
  <c r="C1294" i="15"/>
  <c r="C1293" i="15"/>
  <c r="C1292" i="15"/>
  <c r="C1291" i="15"/>
  <c r="C1290" i="15"/>
  <c r="C1289" i="15"/>
  <c r="C1288" i="15"/>
  <c r="C1287" i="15"/>
  <c r="C1286" i="15"/>
  <c r="C1285" i="15"/>
  <c r="C1284" i="15"/>
  <c r="C1283" i="15"/>
  <c r="C1282" i="15"/>
  <c r="C1281" i="15"/>
  <c r="C1280" i="15"/>
  <c r="C1279" i="15"/>
  <c r="C1278" i="15"/>
  <c r="C1277" i="15"/>
  <c r="C1276" i="15"/>
  <c r="C1275" i="15"/>
  <c r="C1274" i="15"/>
  <c r="C1273" i="15"/>
  <c r="C1272" i="15"/>
  <c r="C1271" i="15"/>
  <c r="C1270" i="15"/>
  <c r="C1269" i="15"/>
  <c r="C1268" i="15"/>
  <c r="C1267" i="15"/>
  <c r="C1266" i="15"/>
  <c r="C1265" i="15"/>
  <c r="C1264" i="15"/>
  <c r="C1263" i="15"/>
  <c r="C1262" i="15"/>
  <c r="C1261" i="15"/>
  <c r="C1260" i="15"/>
  <c r="C1259" i="15"/>
  <c r="C1258" i="15"/>
  <c r="C1257" i="15"/>
  <c r="C1256" i="15"/>
  <c r="C1255" i="15"/>
  <c r="C1254" i="15"/>
  <c r="C1253" i="15"/>
  <c r="C1252" i="15"/>
  <c r="C1251" i="15"/>
  <c r="C1250" i="15"/>
  <c r="C1249" i="15"/>
  <c r="C1248" i="15"/>
  <c r="C1247" i="15"/>
  <c r="C1246" i="15"/>
  <c r="C1245" i="15"/>
  <c r="C1244" i="15"/>
  <c r="C1243" i="15"/>
  <c r="C1242" i="15"/>
  <c r="C1241" i="15"/>
  <c r="C1240" i="15"/>
  <c r="C1239" i="15"/>
  <c r="C1238" i="15"/>
  <c r="C1237" i="15"/>
  <c r="C1236" i="15"/>
  <c r="C1235" i="15"/>
  <c r="C1234" i="15"/>
  <c r="C1233" i="15"/>
  <c r="C1232" i="15"/>
  <c r="C1231" i="15"/>
  <c r="C1230" i="15"/>
  <c r="C1229" i="15"/>
  <c r="C1228" i="15"/>
  <c r="C1227" i="15"/>
  <c r="C1226" i="15"/>
  <c r="C1225" i="15"/>
  <c r="C1224" i="15"/>
  <c r="C1223" i="15"/>
  <c r="C1222" i="15"/>
  <c r="C1221" i="15"/>
  <c r="C1220" i="15"/>
  <c r="C1219" i="15"/>
  <c r="C1218" i="15"/>
  <c r="C1217" i="15"/>
  <c r="C1216" i="15"/>
  <c r="C1215" i="15"/>
  <c r="C1214" i="15"/>
  <c r="C1213" i="15"/>
  <c r="C1212" i="15"/>
  <c r="C1211" i="15"/>
  <c r="C1210" i="15"/>
  <c r="C1209" i="15"/>
  <c r="C1208" i="15"/>
  <c r="C1207" i="15"/>
  <c r="C1206" i="15"/>
  <c r="C1205" i="15"/>
  <c r="C1204" i="15"/>
  <c r="C1203" i="15"/>
  <c r="C1202" i="15"/>
  <c r="C1201" i="15"/>
  <c r="C1200" i="15"/>
  <c r="C1199" i="15"/>
  <c r="C1198" i="15"/>
  <c r="C1197" i="15"/>
  <c r="C1196" i="15"/>
  <c r="C1195" i="15"/>
  <c r="C1194" i="15"/>
  <c r="C1193" i="15"/>
  <c r="C1192" i="15"/>
  <c r="C1191" i="15"/>
  <c r="C1190" i="15"/>
  <c r="C1189" i="15"/>
  <c r="C1188" i="15"/>
  <c r="C1187" i="15"/>
  <c r="C1186" i="15"/>
  <c r="C1185" i="15"/>
  <c r="C1184" i="15"/>
  <c r="C1183" i="15"/>
  <c r="C1182" i="15"/>
  <c r="C1181" i="15"/>
  <c r="C1180" i="15"/>
  <c r="C1179" i="15"/>
  <c r="C1178" i="15"/>
  <c r="C1177" i="15"/>
  <c r="C1176" i="15"/>
  <c r="C1175" i="15"/>
  <c r="C1174" i="15"/>
  <c r="C1173" i="15"/>
  <c r="C1172" i="15"/>
  <c r="C1171" i="15"/>
  <c r="C1170" i="15"/>
  <c r="C1169" i="15"/>
  <c r="C1168" i="15"/>
  <c r="C1167" i="15"/>
  <c r="C1166" i="15"/>
  <c r="C1165" i="15"/>
  <c r="C1164" i="15"/>
  <c r="C1163" i="15"/>
  <c r="C1162" i="15"/>
  <c r="C1161" i="15"/>
  <c r="C1160" i="15"/>
  <c r="C1159" i="15"/>
  <c r="C1158" i="15"/>
  <c r="C1157" i="15"/>
  <c r="C1156" i="15"/>
  <c r="C1155" i="15"/>
  <c r="C1154" i="15"/>
  <c r="C1153" i="15"/>
  <c r="C1152" i="15"/>
  <c r="C1151" i="15"/>
  <c r="C1150" i="15"/>
  <c r="C1149" i="15"/>
  <c r="C1148" i="15"/>
  <c r="C1147" i="15"/>
  <c r="C1146" i="15"/>
  <c r="C1145" i="15"/>
  <c r="C1144" i="15"/>
  <c r="C1143" i="15"/>
  <c r="C1142" i="15"/>
  <c r="C1141" i="15"/>
  <c r="C1140" i="15"/>
  <c r="C1139" i="15"/>
  <c r="C1138" i="15"/>
  <c r="C1137" i="15"/>
  <c r="C1136" i="15"/>
  <c r="C1135" i="15"/>
  <c r="C1134" i="15"/>
  <c r="C1133" i="15"/>
  <c r="C1132" i="15"/>
  <c r="C1131" i="15"/>
  <c r="C1130" i="15"/>
  <c r="C1129" i="15"/>
  <c r="C1128" i="15"/>
  <c r="C1127" i="15"/>
  <c r="C1126" i="15"/>
  <c r="C1125" i="15"/>
  <c r="C1124" i="15"/>
  <c r="C1123" i="15"/>
  <c r="C1122" i="15"/>
  <c r="C1121" i="15"/>
  <c r="C1120" i="15"/>
  <c r="C1119" i="15"/>
  <c r="C1118" i="15"/>
  <c r="C1117" i="15"/>
  <c r="C1116" i="15"/>
  <c r="C1115" i="15"/>
  <c r="C1114" i="15"/>
  <c r="C1113" i="15"/>
  <c r="C1112" i="15"/>
  <c r="C1111" i="15"/>
  <c r="C1110" i="15"/>
  <c r="C1109" i="15"/>
  <c r="C1108" i="15"/>
  <c r="C1107" i="15"/>
  <c r="C1106" i="15"/>
  <c r="C1105" i="15"/>
  <c r="C1104" i="15"/>
  <c r="C1103" i="15"/>
  <c r="C1102" i="15"/>
  <c r="C1101" i="15"/>
  <c r="C1100" i="15"/>
  <c r="C1099" i="15"/>
  <c r="C1098" i="15"/>
  <c r="C1097" i="15"/>
  <c r="C1096" i="15"/>
  <c r="C1095" i="15"/>
  <c r="C1094" i="15"/>
  <c r="C1093" i="15"/>
  <c r="C1092" i="15"/>
  <c r="C1091" i="15"/>
  <c r="C1090" i="15"/>
  <c r="C1089" i="15"/>
  <c r="C1088" i="15"/>
  <c r="C1087" i="15"/>
  <c r="C1086" i="15"/>
  <c r="C1085" i="15"/>
  <c r="C1084" i="15"/>
  <c r="C1083" i="15"/>
  <c r="C1082" i="15"/>
  <c r="C1081" i="15"/>
  <c r="C1080" i="15"/>
  <c r="C1079" i="15"/>
  <c r="C1078" i="15"/>
  <c r="C1077" i="15"/>
  <c r="C1076" i="15"/>
  <c r="C1075" i="15"/>
  <c r="C1074" i="15"/>
  <c r="C1073" i="15"/>
  <c r="C1072" i="15"/>
  <c r="C1071" i="15"/>
  <c r="C1070" i="15"/>
  <c r="C1069" i="15"/>
  <c r="C1068" i="15"/>
  <c r="C1067" i="15"/>
  <c r="C1066" i="15"/>
  <c r="C1065" i="15"/>
  <c r="C1064" i="15"/>
  <c r="C1063" i="15"/>
  <c r="C1062" i="15"/>
  <c r="C1061" i="15"/>
  <c r="C1060" i="15"/>
  <c r="C1059" i="15"/>
  <c r="C1058" i="15"/>
  <c r="C1057" i="15"/>
  <c r="C1056" i="15"/>
  <c r="C1055" i="15"/>
  <c r="C1054" i="15"/>
  <c r="C1053" i="15"/>
  <c r="C1052" i="15"/>
  <c r="C1051" i="15"/>
  <c r="C1050" i="15"/>
  <c r="C1049" i="15"/>
  <c r="C1048" i="15"/>
  <c r="C1047" i="15"/>
  <c r="C1046" i="15"/>
  <c r="C1045" i="15"/>
  <c r="C1044" i="15"/>
  <c r="C1043" i="15"/>
  <c r="C1042" i="15"/>
  <c r="C1041" i="15"/>
  <c r="C1040" i="15"/>
  <c r="C1039" i="15"/>
  <c r="C1038" i="15"/>
  <c r="C1037" i="15"/>
  <c r="C1036" i="15"/>
  <c r="C1035" i="15"/>
  <c r="C1034" i="15"/>
  <c r="C1033" i="15"/>
  <c r="C1032" i="15"/>
  <c r="C1031" i="15"/>
  <c r="C1030" i="15"/>
  <c r="C1029" i="15"/>
  <c r="C1028" i="15"/>
  <c r="C1027" i="15"/>
  <c r="C1026" i="15"/>
  <c r="C1025" i="15"/>
  <c r="C1024" i="15"/>
  <c r="C1023" i="15"/>
  <c r="C1022" i="15"/>
  <c r="C1021" i="15"/>
  <c r="C1020" i="15"/>
  <c r="C1019" i="15"/>
  <c r="C1018" i="15"/>
  <c r="C1017" i="15"/>
  <c r="C1016" i="15"/>
  <c r="C1015" i="15"/>
  <c r="C1014" i="15"/>
  <c r="C1013" i="15"/>
  <c r="C1012" i="15"/>
  <c r="C1011" i="15"/>
  <c r="C1010" i="15"/>
  <c r="C1009" i="15"/>
  <c r="C1008" i="15"/>
  <c r="C1007" i="15"/>
  <c r="C1006" i="15"/>
  <c r="C1005" i="15"/>
  <c r="C1004" i="15"/>
  <c r="C1003" i="15"/>
  <c r="C1002" i="15"/>
  <c r="C1001" i="15"/>
  <c r="C1000" i="15"/>
  <c r="C999" i="15"/>
  <c r="C998" i="15"/>
  <c r="C997" i="15"/>
  <c r="C996" i="15"/>
  <c r="C995" i="15"/>
  <c r="C994" i="15"/>
  <c r="C993" i="15"/>
  <c r="C992" i="15"/>
  <c r="C991" i="15"/>
  <c r="C990" i="15"/>
  <c r="C989" i="15"/>
  <c r="C988" i="15"/>
  <c r="C987" i="15"/>
  <c r="C986" i="15"/>
  <c r="C985" i="15"/>
  <c r="C984" i="15"/>
  <c r="C983" i="15"/>
  <c r="C982" i="15"/>
  <c r="C981" i="15"/>
  <c r="C980" i="15"/>
  <c r="C979" i="15"/>
  <c r="C978" i="15"/>
  <c r="C977" i="15"/>
  <c r="C976" i="15"/>
  <c r="C975" i="15"/>
  <c r="C974" i="15"/>
  <c r="C973" i="15"/>
  <c r="C972" i="15"/>
  <c r="C971" i="15"/>
  <c r="C970" i="15"/>
  <c r="C969" i="15"/>
  <c r="C968" i="15"/>
  <c r="C967" i="15"/>
  <c r="C966" i="15"/>
  <c r="C965" i="15"/>
  <c r="C964" i="15"/>
  <c r="C963" i="15"/>
  <c r="C962" i="15"/>
  <c r="C961" i="15"/>
  <c r="C960" i="15"/>
  <c r="C959" i="15"/>
  <c r="C958" i="15"/>
  <c r="C957" i="15"/>
  <c r="C956" i="15"/>
  <c r="C955" i="15"/>
  <c r="C954" i="15"/>
  <c r="C953" i="15"/>
  <c r="C952" i="15"/>
  <c r="C951" i="15"/>
  <c r="C950" i="15"/>
  <c r="C949" i="15"/>
  <c r="C948" i="15"/>
  <c r="C947" i="15"/>
  <c r="C946" i="15"/>
  <c r="C945" i="15"/>
  <c r="C944" i="15"/>
  <c r="C943" i="15"/>
  <c r="C942" i="15"/>
  <c r="C941" i="15"/>
  <c r="C940" i="15"/>
  <c r="C939" i="15"/>
  <c r="C938" i="15"/>
  <c r="C937" i="15"/>
  <c r="C936" i="15"/>
  <c r="C935" i="15"/>
  <c r="C934" i="15"/>
  <c r="C933" i="15"/>
  <c r="C932" i="15"/>
  <c r="C931" i="15"/>
  <c r="C930" i="15"/>
  <c r="C929" i="15"/>
  <c r="C928" i="15"/>
  <c r="C927" i="15"/>
  <c r="C926" i="15"/>
  <c r="C925" i="15"/>
  <c r="C924" i="15"/>
  <c r="C923" i="15"/>
  <c r="C922" i="15"/>
  <c r="C921" i="15"/>
  <c r="C920" i="15"/>
  <c r="C919" i="15"/>
  <c r="C918" i="15"/>
  <c r="C917" i="15"/>
  <c r="C916" i="15"/>
  <c r="C915" i="15"/>
  <c r="C914" i="15"/>
  <c r="C913" i="15"/>
  <c r="C912" i="15"/>
  <c r="C911" i="15"/>
  <c r="C910" i="15"/>
  <c r="C909" i="15"/>
  <c r="C908" i="15"/>
  <c r="C907" i="15"/>
  <c r="C906" i="15"/>
  <c r="C905" i="15"/>
  <c r="C904" i="15"/>
  <c r="C903" i="15"/>
  <c r="C902" i="15"/>
  <c r="C901" i="15"/>
  <c r="C900" i="15"/>
  <c r="C899" i="15"/>
  <c r="C898" i="15"/>
  <c r="C897" i="15"/>
  <c r="C896" i="15"/>
  <c r="C895" i="15"/>
  <c r="C894" i="15"/>
  <c r="C893" i="15"/>
  <c r="C892" i="15"/>
  <c r="C891" i="15"/>
  <c r="C890" i="15"/>
  <c r="C889" i="15"/>
  <c r="C888" i="15"/>
  <c r="C887" i="15"/>
  <c r="C886" i="15"/>
  <c r="C885" i="15"/>
  <c r="C884" i="15"/>
  <c r="C883" i="15"/>
  <c r="C882" i="15"/>
  <c r="C881" i="15"/>
  <c r="C880" i="15"/>
  <c r="C879" i="15"/>
  <c r="C878" i="15"/>
  <c r="C877" i="15"/>
  <c r="C876" i="15"/>
  <c r="C875" i="15"/>
  <c r="C874" i="15"/>
  <c r="C873" i="15"/>
  <c r="C872" i="15"/>
  <c r="C871" i="15"/>
  <c r="C870" i="15"/>
  <c r="C869" i="15"/>
  <c r="C868" i="15"/>
  <c r="C867" i="15"/>
  <c r="C866" i="15"/>
  <c r="C865" i="15"/>
  <c r="C864" i="15"/>
  <c r="C863" i="15"/>
  <c r="C862" i="15"/>
  <c r="C861" i="15"/>
  <c r="C860" i="15"/>
  <c r="C859" i="15"/>
  <c r="C858" i="15"/>
  <c r="C857" i="15"/>
  <c r="C856" i="15"/>
  <c r="C855" i="15"/>
  <c r="C854" i="15"/>
  <c r="C853" i="15"/>
  <c r="C852" i="15"/>
  <c r="C851" i="15"/>
  <c r="C850" i="15"/>
  <c r="C849" i="15"/>
  <c r="C848" i="15"/>
  <c r="C847" i="15"/>
  <c r="C846" i="15"/>
  <c r="C845" i="15"/>
  <c r="C844" i="15"/>
  <c r="C843" i="15"/>
  <c r="C842" i="15"/>
  <c r="C841" i="15"/>
  <c r="C840" i="15"/>
  <c r="C839" i="15"/>
  <c r="C838" i="15"/>
  <c r="C837" i="15"/>
  <c r="C836" i="15"/>
  <c r="C835" i="15"/>
  <c r="C834" i="15"/>
  <c r="C833" i="15"/>
  <c r="C832" i="15"/>
  <c r="C831" i="15"/>
  <c r="C830" i="15"/>
  <c r="C829" i="15"/>
  <c r="C828" i="15"/>
  <c r="C827" i="15"/>
  <c r="C826" i="15"/>
  <c r="C825" i="15"/>
  <c r="C824" i="15"/>
  <c r="C823" i="15"/>
  <c r="C822" i="15"/>
  <c r="C821" i="15"/>
  <c r="C820" i="15"/>
  <c r="C819" i="15"/>
  <c r="C818" i="15"/>
  <c r="C817" i="15"/>
  <c r="C816" i="15"/>
  <c r="C815" i="15"/>
  <c r="C814" i="15"/>
  <c r="C813" i="15"/>
  <c r="C812" i="15"/>
  <c r="C811" i="15"/>
  <c r="C810" i="15"/>
  <c r="C809" i="15"/>
  <c r="C808" i="15"/>
  <c r="C807" i="15"/>
  <c r="C806" i="15"/>
  <c r="C805" i="15"/>
  <c r="C804" i="15"/>
  <c r="C803" i="15"/>
  <c r="C802" i="15"/>
  <c r="C801" i="15"/>
  <c r="C800" i="15"/>
  <c r="C799" i="15"/>
  <c r="C798" i="15"/>
  <c r="C797" i="15"/>
  <c r="C796" i="15"/>
  <c r="C795" i="15"/>
  <c r="C794" i="15"/>
  <c r="C793" i="15"/>
  <c r="C792" i="15"/>
  <c r="C791" i="15"/>
  <c r="C790" i="15"/>
  <c r="C789" i="15"/>
  <c r="C788" i="15"/>
  <c r="C787" i="15"/>
  <c r="C786" i="15"/>
  <c r="C785" i="15"/>
  <c r="C784" i="15"/>
  <c r="C783" i="15"/>
  <c r="C782" i="15"/>
  <c r="C781" i="15"/>
  <c r="C780" i="15"/>
  <c r="C779" i="15"/>
  <c r="C778" i="15"/>
  <c r="C777" i="15"/>
  <c r="C776" i="15"/>
  <c r="C775" i="15"/>
  <c r="C774" i="15"/>
  <c r="C773" i="15"/>
  <c r="C772" i="15"/>
  <c r="C771" i="15"/>
  <c r="C770" i="15"/>
  <c r="C769" i="15"/>
  <c r="C768" i="15"/>
  <c r="C767" i="15"/>
  <c r="C766" i="15"/>
  <c r="C765" i="15"/>
  <c r="C764" i="15"/>
  <c r="C763" i="15"/>
  <c r="C762" i="15"/>
  <c r="C761" i="15"/>
  <c r="C760" i="15"/>
  <c r="C759" i="15"/>
  <c r="C758" i="15"/>
  <c r="C757" i="15"/>
  <c r="C756" i="15"/>
  <c r="C755" i="15"/>
  <c r="C754" i="15"/>
  <c r="C753" i="15"/>
  <c r="C752" i="15"/>
  <c r="C751" i="15"/>
  <c r="C750" i="15"/>
  <c r="C749" i="15"/>
  <c r="C748" i="15"/>
  <c r="C747" i="15"/>
  <c r="C746" i="15"/>
  <c r="C745" i="15"/>
  <c r="C744" i="15"/>
  <c r="C743" i="15"/>
  <c r="C742" i="15"/>
  <c r="C741" i="15"/>
  <c r="C740" i="15"/>
  <c r="C739" i="15"/>
  <c r="C738" i="15"/>
  <c r="C737" i="15"/>
  <c r="C736" i="15"/>
  <c r="C735" i="15"/>
  <c r="C734" i="15"/>
  <c r="C733" i="15"/>
  <c r="C732" i="15"/>
  <c r="C731" i="15"/>
  <c r="C730" i="15"/>
  <c r="C729" i="15"/>
  <c r="C728" i="15"/>
  <c r="C727" i="15"/>
  <c r="C726" i="15"/>
  <c r="C725" i="15"/>
  <c r="C724" i="15"/>
  <c r="C723" i="15"/>
  <c r="C722" i="15"/>
  <c r="C721" i="15"/>
  <c r="C720" i="15"/>
  <c r="C719" i="15"/>
  <c r="C718" i="15"/>
  <c r="C717" i="15"/>
  <c r="C716" i="15"/>
  <c r="C715" i="15"/>
  <c r="C714" i="15"/>
  <c r="C713" i="15"/>
  <c r="C712" i="15"/>
  <c r="C711" i="15"/>
  <c r="C710" i="15"/>
  <c r="C709" i="15"/>
  <c r="C708" i="15"/>
  <c r="C707" i="15"/>
  <c r="C706" i="15"/>
  <c r="C705" i="15"/>
  <c r="C704" i="15"/>
  <c r="C703" i="15"/>
  <c r="C702" i="15"/>
  <c r="C701" i="15"/>
  <c r="C700" i="15"/>
  <c r="C699" i="15"/>
  <c r="C698" i="15"/>
  <c r="C697" i="15"/>
  <c r="C696" i="15"/>
  <c r="C695" i="15"/>
  <c r="C694" i="15"/>
  <c r="C693" i="15"/>
  <c r="C692" i="15"/>
  <c r="C691" i="15"/>
  <c r="C690" i="15"/>
  <c r="C689" i="15"/>
  <c r="C688" i="15"/>
  <c r="C687" i="15"/>
  <c r="C686" i="15"/>
  <c r="C685" i="15"/>
  <c r="C684" i="15"/>
  <c r="C683" i="15"/>
  <c r="C682" i="15"/>
  <c r="C681" i="15"/>
  <c r="C680" i="15"/>
  <c r="C679" i="15"/>
  <c r="C678" i="15"/>
  <c r="C677" i="15"/>
  <c r="C676" i="15"/>
  <c r="C675" i="15"/>
  <c r="C674" i="15"/>
  <c r="C673" i="15"/>
  <c r="C672" i="15"/>
  <c r="C671" i="15"/>
  <c r="C670" i="15"/>
  <c r="C669" i="15"/>
  <c r="C668" i="15"/>
  <c r="C667" i="15"/>
  <c r="C666" i="15"/>
  <c r="C665" i="15"/>
  <c r="C664" i="15"/>
  <c r="C663" i="15"/>
  <c r="C662" i="15"/>
  <c r="C661" i="15"/>
  <c r="C660" i="15"/>
  <c r="C659" i="15"/>
  <c r="C658" i="15"/>
  <c r="C657" i="15"/>
  <c r="C656" i="15"/>
  <c r="C655" i="15"/>
  <c r="C654" i="15"/>
  <c r="C653" i="15"/>
  <c r="C652" i="15"/>
  <c r="C651" i="15"/>
  <c r="C650" i="15"/>
  <c r="C649" i="15"/>
  <c r="C648" i="15"/>
  <c r="C647" i="15"/>
  <c r="C646" i="15"/>
  <c r="C645" i="15"/>
  <c r="C644" i="15"/>
  <c r="C643" i="15"/>
  <c r="C642" i="15"/>
  <c r="C641" i="15"/>
  <c r="C640" i="15"/>
  <c r="C639" i="15"/>
  <c r="C638" i="15"/>
  <c r="C637" i="15"/>
  <c r="C636" i="15"/>
  <c r="C635" i="15"/>
  <c r="C634" i="15"/>
  <c r="C633" i="15"/>
  <c r="C632" i="15"/>
  <c r="C631" i="15"/>
  <c r="C630" i="15"/>
  <c r="C629" i="15"/>
  <c r="C628" i="15"/>
  <c r="C627" i="15"/>
  <c r="C626" i="15"/>
  <c r="C625" i="15"/>
  <c r="C624" i="15"/>
  <c r="C623" i="15"/>
  <c r="C622" i="15"/>
  <c r="C621" i="15"/>
  <c r="C620" i="15"/>
  <c r="C619" i="15"/>
  <c r="C618" i="15"/>
  <c r="C617" i="15"/>
  <c r="C616" i="15"/>
  <c r="C615" i="15"/>
  <c r="C614" i="15"/>
  <c r="C613" i="15"/>
  <c r="C612" i="15"/>
  <c r="C611" i="15"/>
  <c r="C610" i="15"/>
  <c r="C609" i="15"/>
  <c r="C608" i="15"/>
  <c r="C607" i="15"/>
  <c r="C606" i="15"/>
  <c r="C605" i="15"/>
  <c r="C604" i="15"/>
  <c r="C603" i="15"/>
  <c r="C602" i="15"/>
  <c r="C601" i="15"/>
  <c r="C600" i="15"/>
  <c r="C599" i="15"/>
  <c r="C598" i="15"/>
  <c r="C597" i="15"/>
  <c r="C596" i="15"/>
  <c r="C595" i="15"/>
  <c r="C594" i="15"/>
  <c r="C593" i="15"/>
  <c r="C592" i="15"/>
  <c r="C591" i="15"/>
  <c r="C590" i="15"/>
  <c r="C589" i="15"/>
  <c r="C588" i="15"/>
  <c r="C587" i="15"/>
  <c r="C586" i="15"/>
  <c r="C585" i="15"/>
  <c r="C584" i="15"/>
  <c r="C583" i="15"/>
  <c r="C582" i="15"/>
  <c r="C581" i="15"/>
  <c r="C580" i="15"/>
  <c r="C579" i="15"/>
  <c r="C578" i="15"/>
  <c r="C577" i="15"/>
  <c r="C576" i="15"/>
  <c r="C575" i="15"/>
  <c r="C574" i="15"/>
  <c r="C573" i="15"/>
  <c r="C572" i="15"/>
  <c r="C571" i="15"/>
  <c r="C570" i="15"/>
  <c r="C569" i="15"/>
  <c r="C568" i="15"/>
  <c r="C567" i="15"/>
  <c r="C566" i="15"/>
  <c r="C565" i="15"/>
  <c r="C564" i="15"/>
  <c r="C563" i="15"/>
  <c r="C562" i="15"/>
  <c r="C561" i="15"/>
  <c r="C560" i="15"/>
  <c r="C559" i="15"/>
  <c r="C558" i="15"/>
  <c r="C557" i="15"/>
  <c r="C556" i="15"/>
  <c r="C555" i="15"/>
  <c r="C554" i="15"/>
  <c r="C553" i="15"/>
  <c r="C552" i="15"/>
  <c r="C551" i="15"/>
  <c r="C550" i="15"/>
  <c r="C549" i="15"/>
  <c r="C548" i="15"/>
  <c r="C547" i="15"/>
  <c r="C546" i="15"/>
  <c r="C545" i="15"/>
  <c r="C544" i="15"/>
  <c r="C543" i="15"/>
  <c r="C542" i="15"/>
  <c r="C541" i="15"/>
  <c r="C540" i="15"/>
  <c r="C539" i="15"/>
  <c r="C538" i="15"/>
  <c r="C537" i="15"/>
  <c r="C536" i="15"/>
  <c r="C535" i="15"/>
  <c r="C534" i="15"/>
  <c r="C533" i="15"/>
  <c r="C532" i="15"/>
  <c r="C531" i="15"/>
  <c r="C530" i="15"/>
  <c r="C529" i="15"/>
  <c r="C528" i="15"/>
  <c r="C527" i="15"/>
  <c r="C526" i="15"/>
  <c r="C525" i="15"/>
  <c r="C524" i="15"/>
  <c r="C523" i="15"/>
  <c r="C522" i="15"/>
  <c r="C521" i="15"/>
  <c r="C520" i="15"/>
  <c r="C519" i="15"/>
  <c r="C518" i="15"/>
  <c r="C517" i="15"/>
  <c r="C516" i="15"/>
  <c r="C515" i="15"/>
  <c r="C514" i="15"/>
  <c r="C513" i="15"/>
  <c r="C512" i="15"/>
  <c r="C511" i="15"/>
  <c r="C510" i="15"/>
  <c r="C509" i="15"/>
  <c r="C508" i="15"/>
  <c r="C507" i="15"/>
  <c r="C506" i="15"/>
  <c r="C505" i="15"/>
  <c r="C504" i="15"/>
  <c r="C503" i="15"/>
  <c r="C502" i="15"/>
  <c r="C501" i="15"/>
  <c r="C500" i="15"/>
  <c r="C499" i="15"/>
  <c r="C498" i="15"/>
  <c r="C497" i="15"/>
  <c r="C496" i="15"/>
  <c r="C495" i="15"/>
  <c r="C494" i="15"/>
  <c r="C493" i="15"/>
  <c r="C492" i="15"/>
  <c r="C491" i="15"/>
  <c r="C490" i="15"/>
  <c r="C489" i="15"/>
  <c r="C488" i="15"/>
  <c r="C487" i="15"/>
  <c r="C486" i="15"/>
  <c r="C485" i="15"/>
  <c r="C484" i="15"/>
  <c r="C483" i="15"/>
  <c r="C482" i="15"/>
  <c r="C481" i="15"/>
  <c r="C480" i="15"/>
  <c r="C479" i="15"/>
  <c r="C478" i="15"/>
  <c r="C477" i="15"/>
  <c r="C476" i="15"/>
  <c r="C475" i="15"/>
  <c r="C474" i="15"/>
  <c r="C473" i="15"/>
  <c r="C472" i="15"/>
  <c r="C471" i="15"/>
  <c r="C470" i="15"/>
  <c r="C469" i="15"/>
  <c r="C468" i="15"/>
  <c r="C467" i="15"/>
  <c r="C466" i="15"/>
  <c r="C465" i="15"/>
  <c r="C464" i="15"/>
  <c r="C463" i="15"/>
  <c r="C462" i="15"/>
  <c r="C461" i="15"/>
  <c r="C460" i="15"/>
  <c r="C459" i="15"/>
  <c r="C458" i="15"/>
  <c r="C457" i="15"/>
  <c r="C456" i="15"/>
  <c r="C455" i="15"/>
  <c r="C454" i="15"/>
  <c r="C453" i="15"/>
  <c r="C452" i="15"/>
  <c r="C451" i="15"/>
  <c r="C450" i="15"/>
  <c r="C449" i="15"/>
  <c r="C448" i="15"/>
  <c r="C447" i="15"/>
  <c r="C446" i="15"/>
  <c r="C445" i="15"/>
  <c r="C444" i="15"/>
  <c r="C443" i="15"/>
  <c r="C442" i="15"/>
  <c r="C441" i="15"/>
  <c r="C440" i="15"/>
  <c r="C439" i="15"/>
  <c r="C438" i="15"/>
  <c r="C437" i="15"/>
  <c r="C436" i="15"/>
  <c r="C435" i="15"/>
  <c r="C434" i="15"/>
  <c r="C433" i="15"/>
  <c r="C432" i="15"/>
  <c r="C431" i="15"/>
  <c r="C430" i="15"/>
  <c r="C429" i="15"/>
  <c r="C428" i="15"/>
  <c r="C427" i="15"/>
  <c r="C426" i="15"/>
  <c r="C425" i="15"/>
  <c r="C424" i="15"/>
  <c r="C423" i="15"/>
  <c r="C422" i="15"/>
  <c r="C421" i="15"/>
  <c r="C420" i="15"/>
  <c r="C419" i="15"/>
  <c r="C418" i="15"/>
  <c r="C417" i="15"/>
  <c r="C416" i="15"/>
  <c r="C415" i="15"/>
  <c r="C414" i="15"/>
  <c r="C413" i="15"/>
  <c r="C412" i="15"/>
  <c r="C411" i="15"/>
  <c r="C410" i="15"/>
  <c r="C409" i="15"/>
  <c r="C408" i="15"/>
  <c r="C407" i="15"/>
  <c r="C406" i="15"/>
  <c r="C405" i="15"/>
  <c r="C404" i="15"/>
  <c r="C403" i="15"/>
  <c r="C402" i="15"/>
  <c r="C401" i="15"/>
  <c r="C400" i="15"/>
  <c r="C399" i="15"/>
  <c r="C398" i="15"/>
  <c r="C397" i="15"/>
  <c r="C396" i="15"/>
  <c r="C395" i="15"/>
  <c r="C394" i="15"/>
  <c r="C393" i="15"/>
  <c r="C392" i="15"/>
  <c r="C391" i="15"/>
  <c r="C390" i="15"/>
  <c r="C389" i="15"/>
  <c r="C388" i="15"/>
  <c r="C387" i="15"/>
  <c r="C386" i="15"/>
  <c r="C385" i="15"/>
  <c r="C384" i="15"/>
  <c r="C383" i="15"/>
  <c r="C382" i="15"/>
  <c r="C381" i="15"/>
  <c r="C380" i="15"/>
  <c r="C379" i="15"/>
  <c r="C378" i="15"/>
  <c r="C377" i="15"/>
  <c r="C376" i="15"/>
  <c r="C375" i="15"/>
  <c r="C374" i="15"/>
  <c r="C373" i="15"/>
  <c r="C372" i="15"/>
  <c r="C371" i="15"/>
  <c r="C370" i="15"/>
  <c r="C369" i="15"/>
  <c r="C368" i="15"/>
  <c r="C367" i="15"/>
  <c r="C366" i="15"/>
  <c r="C365" i="15"/>
  <c r="C364" i="15"/>
  <c r="C363" i="15"/>
  <c r="C362" i="15"/>
  <c r="C361" i="15"/>
  <c r="C360" i="15"/>
  <c r="C359" i="15"/>
  <c r="C358" i="15"/>
  <c r="C357" i="15"/>
  <c r="C356" i="15"/>
  <c r="C355" i="15"/>
  <c r="C354" i="15"/>
  <c r="C353" i="15"/>
  <c r="C352" i="15"/>
  <c r="C351" i="15"/>
  <c r="C350" i="15"/>
  <c r="C349" i="15"/>
  <c r="C348" i="15"/>
  <c r="C347" i="15"/>
  <c r="C346" i="15"/>
  <c r="C345" i="15"/>
  <c r="C344" i="15"/>
  <c r="C343" i="15"/>
  <c r="C342" i="15"/>
  <c r="C341" i="15"/>
  <c r="C340" i="15"/>
  <c r="C339" i="15"/>
  <c r="C338" i="15"/>
  <c r="C337" i="15"/>
  <c r="C336" i="15"/>
  <c r="C335" i="15"/>
  <c r="C334" i="15"/>
  <c r="C333" i="15"/>
  <c r="C332" i="15"/>
  <c r="C331" i="15"/>
  <c r="C330" i="15"/>
  <c r="C329" i="15"/>
  <c r="C328" i="15"/>
  <c r="C327" i="15"/>
  <c r="C326" i="15"/>
  <c r="C325" i="15"/>
  <c r="C324" i="15"/>
  <c r="C323" i="15"/>
  <c r="C322" i="15"/>
  <c r="C321" i="15"/>
  <c r="C320" i="15"/>
  <c r="C319" i="15"/>
  <c r="C318" i="15"/>
  <c r="C317" i="15"/>
  <c r="C316" i="15"/>
  <c r="C315" i="15"/>
  <c r="C314" i="15"/>
  <c r="C313" i="15"/>
  <c r="C312" i="15"/>
  <c r="C311" i="15"/>
  <c r="C310" i="15"/>
  <c r="C309" i="15"/>
  <c r="C308" i="15"/>
  <c r="C307" i="15"/>
  <c r="C306" i="15"/>
  <c r="C305" i="15"/>
  <c r="C304" i="15"/>
  <c r="C303" i="15"/>
  <c r="C302" i="15"/>
  <c r="C301" i="15"/>
  <c r="C300" i="15"/>
  <c r="C299" i="15"/>
  <c r="C298" i="15"/>
  <c r="C297" i="15"/>
  <c r="C296" i="15"/>
  <c r="C295" i="15"/>
  <c r="C294" i="15"/>
  <c r="C293" i="15"/>
  <c r="C292" i="15"/>
  <c r="C291" i="15"/>
  <c r="C290" i="15"/>
  <c r="C289" i="15"/>
  <c r="C288" i="15"/>
  <c r="C287" i="15"/>
  <c r="C286" i="15"/>
  <c r="C285" i="15"/>
  <c r="C284" i="15"/>
  <c r="C283" i="15"/>
  <c r="C282" i="15"/>
  <c r="C281" i="15"/>
  <c r="C280" i="15"/>
  <c r="C279" i="15"/>
  <c r="C278" i="15"/>
  <c r="C277" i="15"/>
  <c r="C276" i="15"/>
  <c r="C275" i="15"/>
  <c r="C274" i="15"/>
  <c r="C273" i="15"/>
  <c r="C272" i="15"/>
  <c r="C271" i="15"/>
  <c r="C270" i="15"/>
  <c r="C269" i="15"/>
  <c r="C268" i="15"/>
  <c r="C267" i="15"/>
  <c r="C266" i="15"/>
  <c r="C265" i="15"/>
  <c r="C264" i="15"/>
  <c r="C263" i="15"/>
  <c r="C262" i="15"/>
  <c r="C261" i="15"/>
  <c r="C260" i="15"/>
  <c r="C259" i="15"/>
  <c r="C258" i="15"/>
  <c r="C257" i="15"/>
  <c r="C256" i="15"/>
  <c r="C255" i="15"/>
  <c r="C254" i="15"/>
  <c r="C253" i="15"/>
  <c r="C252" i="15"/>
  <c r="C251" i="15"/>
  <c r="C250" i="15"/>
  <c r="C249" i="15"/>
  <c r="C248" i="15"/>
  <c r="C247" i="15"/>
  <c r="C246" i="15"/>
  <c r="C245" i="15"/>
  <c r="C244" i="15"/>
  <c r="C243" i="15"/>
  <c r="C242" i="15"/>
  <c r="C241" i="15"/>
  <c r="C240" i="15"/>
  <c r="C239" i="15"/>
  <c r="C238" i="15"/>
  <c r="C237" i="15"/>
  <c r="C236" i="15"/>
  <c r="C235" i="15"/>
  <c r="C234" i="15"/>
  <c r="C233" i="15"/>
  <c r="C232" i="15"/>
  <c r="C231" i="15"/>
  <c r="C230" i="15"/>
  <c r="C229" i="15"/>
  <c r="C228" i="15"/>
  <c r="C227" i="15"/>
  <c r="C226" i="15"/>
  <c r="C225" i="15"/>
  <c r="C224" i="15"/>
  <c r="C223" i="15"/>
  <c r="C222" i="15"/>
  <c r="C221" i="15"/>
  <c r="C220" i="15"/>
  <c r="C219" i="15"/>
  <c r="C218" i="15"/>
  <c r="C217" i="15"/>
  <c r="C216" i="15"/>
  <c r="C215" i="15"/>
  <c r="C214" i="15"/>
  <c r="C213" i="15"/>
  <c r="C212" i="15"/>
  <c r="C211" i="15"/>
  <c r="C210" i="15"/>
  <c r="C209" i="15"/>
  <c r="C208" i="15"/>
  <c r="C207" i="15"/>
  <c r="C206" i="15"/>
  <c r="C205" i="15"/>
  <c r="C204" i="15"/>
  <c r="C203" i="15"/>
  <c r="C202" i="15"/>
  <c r="C201" i="15"/>
  <c r="C200" i="15"/>
  <c r="C199" i="15"/>
  <c r="C198" i="15"/>
  <c r="C197" i="15"/>
  <c r="C196" i="15"/>
  <c r="C195" i="15"/>
  <c r="C194" i="15"/>
  <c r="C193" i="15"/>
  <c r="C192" i="15"/>
  <c r="C191" i="15"/>
  <c r="C190" i="15"/>
  <c r="C189" i="15"/>
  <c r="C188" i="15"/>
  <c r="C187" i="15"/>
  <c r="C186" i="15"/>
  <c r="C185" i="15"/>
  <c r="C184" i="15"/>
  <c r="C183" i="15"/>
  <c r="C182" i="15"/>
  <c r="C181" i="15"/>
  <c r="C180" i="15"/>
  <c r="C179" i="15"/>
  <c r="C178" i="15"/>
  <c r="C177" i="15"/>
  <c r="C176" i="15"/>
  <c r="C175" i="15"/>
  <c r="C174" i="15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54" i="15"/>
  <c r="C153" i="15"/>
  <c r="C152" i="15"/>
  <c r="C151" i="15"/>
  <c r="C150" i="15"/>
  <c r="C149" i="15"/>
  <c r="C148" i="15"/>
  <c r="C147" i="15"/>
  <c r="C146" i="15"/>
  <c r="C145" i="15"/>
  <c r="C144" i="15"/>
  <c r="C143" i="15"/>
  <c r="C142" i="15"/>
  <c r="C141" i="15"/>
  <c r="C140" i="15"/>
  <c r="C139" i="15"/>
  <c r="C138" i="15"/>
  <c r="C137" i="15"/>
  <c r="C136" i="15"/>
  <c r="C135" i="15"/>
  <c r="C134" i="15"/>
  <c r="C133" i="15"/>
  <c r="C132" i="15"/>
  <c r="C131" i="15"/>
  <c r="C130" i="15"/>
  <c r="C129" i="15"/>
  <c r="C128" i="15"/>
  <c r="C127" i="15"/>
  <c r="C126" i="15"/>
  <c r="C125" i="15"/>
  <c r="C124" i="15"/>
  <c r="C123" i="15"/>
  <c r="C122" i="15"/>
  <c r="C121" i="15"/>
  <c r="C120" i="15"/>
  <c r="C119" i="15"/>
  <c r="C118" i="15"/>
  <c r="C117" i="15"/>
  <c r="C116" i="15"/>
  <c r="C115" i="15"/>
  <c r="C114" i="15"/>
  <c r="C113" i="15"/>
  <c r="C112" i="15"/>
  <c r="C111" i="15"/>
  <c r="C110" i="15"/>
  <c r="C109" i="15"/>
  <c r="C108" i="15"/>
  <c r="C107" i="15"/>
  <c r="C106" i="15"/>
  <c r="C105" i="15"/>
  <c r="C104" i="15"/>
  <c r="C103" i="15"/>
  <c r="C102" i="15"/>
  <c r="C101" i="15"/>
  <c r="C100" i="15"/>
  <c r="C99" i="15"/>
  <c r="C98" i="15"/>
  <c r="C97" i="15"/>
  <c r="C96" i="15"/>
  <c r="C95" i="15"/>
  <c r="C94" i="15"/>
  <c r="C93" i="15"/>
  <c r="C92" i="15"/>
  <c r="C91" i="15"/>
  <c r="C90" i="15"/>
  <c r="C89" i="15"/>
  <c r="C88" i="15"/>
  <c r="C87" i="15"/>
  <c r="C86" i="15"/>
  <c r="C85" i="15"/>
  <c r="C84" i="15"/>
  <c r="C83" i="15"/>
  <c r="C82" i="15"/>
  <c r="C81" i="15"/>
  <c r="C80" i="15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7" i="15"/>
  <c r="CX5" i="15"/>
  <c r="CW5" i="15"/>
  <c r="CV5" i="15"/>
  <c r="CU5" i="15"/>
  <c r="CT5" i="15"/>
  <c r="CS5" i="15"/>
  <c r="CR5" i="15"/>
  <c r="CQ5" i="15"/>
  <c r="CP5" i="15"/>
  <c r="CO5" i="15"/>
  <c r="CN5" i="15"/>
  <c r="CM5" i="15"/>
  <c r="CL5" i="15"/>
  <c r="CK5" i="15"/>
  <c r="CJ5" i="15"/>
  <c r="CI5" i="15"/>
  <c r="CH5" i="15"/>
  <c r="CG5" i="15"/>
  <c r="CF5" i="15"/>
  <c r="CE5" i="15"/>
  <c r="CD5" i="15"/>
  <c r="CC5" i="15"/>
  <c r="CB5" i="15"/>
  <c r="CA5" i="15"/>
  <c r="BZ5" i="15"/>
  <c r="BY5" i="15"/>
  <c r="BX5" i="15"/>
  <c r="BW5" i="15"/>
  <c r="BV5" i="15"/>
  <c r="BU5" i="15"/>
  <c r="BT5" i="15"/>
  <c r="BS5" i="15"/>
  <c r="BR5" i="15"/>
  <c r="BQ5" i="15"/>
  <c r="BP5" i="15"/>
  <c r="BO5" i="15"/>
  <c r="BN5" i="15"/>
  <c r="BM5" i="15"/>
  <c r="BL5" i="15"/>
  <c r="BK5" i="15"/>
  <c r="BJ5" i="15"/>
  <c r="BI5" i="15"/>
  <c r="BH5" i="15"/>
  <c r="BG5" i="15"/>
  <c r="BF5" i="15"/>
  <c r="BE5" i="15"/>
  <c r="BD5" i="15"/>
  <c r="BC5" i="15"/>
  <c r="BB5" i="15"/>
  <c r="BA5" i="15"/>
  <c r="AZ5" i="15"/>
  <c r="AY5" i="15"/>
  <c r="AX5" i="15"/>
  <c r="AW5" i="15"/>
  <c r="AV5" i="15"/>
  <c r="AU5" i="15"/>
  <c r="AT5" i="15"/>
  <c r="AS5" i="15"/>
  <c r="AR5" i="15"/>
  <c r="AQ5" i="15"/>
  <c r="AP5" i="15"/>
  <c r="AO5" i="15"/>
  <c r="AN5" i="15"/>
  <c r="AM5" i="15"/>
  <c r="AL5" i="15"/>
  <c r="AK5" i="15"/>
  <c r="AJ5" i="15"/>
  <c r="AI5" i="15"/>
  <c r="AH5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E5" i="15"/>
  <c r="D5" i="15"/>
  <c r="AW1623" i="13" l="1"/>
  <c r="AW1622" i="13"/>
  <c r="AW1614" i="13"/>
  <c r="AW1546" i="13"/>
  <c r="AW1515" i="13"/>
  <c r="AW1493" i="13"/>
  <c r="AW1273" i="13"/>
  <c r="AW1193" i="13"/>
  <c r="AW1185" i="13"/>
  <c r="AW1126" i="13"/>
  <c r="AW1118" i="13"/>
  <c r="AW1103" i="13"/>
  <c r="AW1098" i="13"/>
  <c r="AW1095" i="13"/>
  <c r="AW1090" i="13"/>
  <c r="AW1089" i="13"/>
  <c r="AW1087" i="13"/>
  <c r="AW1082" i="13"/>
  <c r="AW1079" i="13"/>
  <c r="AW1078" i="13"/>
  <c r="AW1071" i="13"/>
  <c r="AW1064" i="13"/>
  <c r="AW1063" i="13"/>
  <c r="AW1056" i="13"/>
  <c r="AW1049" i="13"/>
  <c r="AW1045" i="13"/>
  <c r="AW1041" i="13"/>
  <c r="AW1033" i="13"/>
  <c r="AW1032" i="13"/>
  <c r="AW1025" i="13"/>
  <c r="AW1024" i="13"/>
  <c r="AW1017" i="13"/>
  <c r="AW1016" i="13"/>
  <c r="AW1011" i="13"/>
  <c r="AW1009" i="13"/>
  <c r="AW1007" i="13"/>
  <c r="AW1006" i="13"/>
  <c r="AW1001" i="13"/>
  <c r="AW998" i="13"/>
  <c r="AW994" i="13"/>
  <c r="AW993" i="13"/>
  <c r="AW991" i="13"/>
  <c r="AW990" i="13"/>
  <c r="AW987" i="13"/>
  <c r="AW985" i="13"/>
  <c r="AW984" i="13"/>
  <c r="AW981" i="13"/>
  <c r="AW977" i="13"/>
  <c r="AW971" i="13"/>
  <c r="AW969" i="13"/>
  <c r="AW965" i="13"/>
  <c r="AW962" i="13"/>
  <c r="AW961" i="13"/>
  <c r="AW960" i="13"/>
  <c r="AW959" i="13"/>
  <c r="AW957" i="13"/>
  <c r="AW953" i="13"/>
  <c r="AW951" i="13"/>
  <c r="AW950" i="13"/>
  <c r="AW949" i="13"/>
  <c r="AW946" i="13"/>
  <c r="AW939" i="13"/>
  <c r="AW938" i="13"/>
  <c r="AW937" i="13"/>
  <c r="AW935" i="13"/>
  <c r="AW930" i="13"/>
  <c r="AW929" i="13"/>
  <c r="AW926" i="13"/>
  <c r="AW925" i="13"/>
  <c r="AW922" i="13"/>
  <c r="AW919" i="13"/>
  <c r="AW916" i="13"/>
  <c r="AW915" i="13"/>
  <c r="AW914" i="13"/>
  <c r="AW905" i="13"/>
  <c r="AW900" i="13"/>
  <c r="AW899" i="13"/>
  <c r="AW898" i="13"/>
  <c r="AW894" i="13"/>
  <c r="AW890" i="13"/>
  <c r="AW888" i="13"/>
  <c r="AW887" i="13"/>
  <c r="AW886" i="13"/>
  <c r="AW882" i="13"/>
  <c r="AW881" i="13"/>
  <c r="AW879" i="13"/>
  <c r="AW875" i="13"/>
  <c r="AW874" i="13"/>
  <c r="AW871" i="13"/>
  <c r="AW869" i="13"/>
  <c r="AW866" i="13"/>
  <c r="AW865" i="13"/>
  <c r="AW863" i="13"/>
  <c r="AW862" i="13"/>
  <c r="AW861" i="13"/>
  <c r="AW860" i="13"/>
  <c r="AW858" i="13"/>
  <c r="AW855" i="13"/>
  <c r="AW850" i="13"/>
  <c r="AW849" i="13"/>
  <c r="AW848" i="13"/>
  <c r="AW847" i="13"/>
  <c r="AW846" i="13"/>
  <c r="AW842" i="13"/>
  <c r="AW839" i="13"/>
  <c r="AW837" i="13"/>
  <c r="AW834" i="13"/>
  <c r="AW833" i="13"/>
  <c r="AW829" i="13"/>
  <c r="AW826" i="13"/>
  <c r="AW822" i="13"/>
  <c r="AW821" i="13"/>
  <c r="AW818" i="13"/>
  <c r="AW815" i="13"/>
  <c r="AW812" i="13"/>
  <c r="AW810" i="13"/>
  <c r="AW809" i="13"/>
  <c r="AW807" i="13"/>
  <c r="AW806" i="13"/>
  <c r="AW802" i="13"/>
  <c r="AW801" i="13"/>
  <c r="AW800" i="13"/>
  <c r="AW796" i="13"/>
  <c r="AW791" i="13"/>
  <c r="AW790" i="13"/>
  <c r="AW789" i="13"/>
  <c r="AW786" i="13"/>
  <c r="AW785" i="13"/>
  <c r="AW783" i="13"/>
  <c r="AW781" i="13"/>
  <c r="AW780" i="13"/>
  <c r="AW774" i="13"/>
  <c r="AW773" i="13"/>
  <c r="AW772" i="13"/>
  <c r="AW770" i="13"/>
  <c r="AW764" i="13"/>
  <c r="AW762" i="13"/>
  <c r="AW761" i="13"/>
  <c r="AW759" i="13"/>
  <c r="AW756" i="13"/>
  <c r="AW755" i="13"/>
  <c r="AW753" i="13"/>
  <c r="AW751" i="13"/>
  <c r="AW748" i="13"/>
  <c r="AW745" i="13"/>
  <c r="AW744" i="13"/>
  <c r="AW740" i="13"/>
  <c r="AW737" i="13"/>
  <c r="AW736" i="13"/>
  <c r="AW733" i="13"/>
  <c r="AW732" i="13"/>
  <c r="AW726" i="13"/>
  <c r="AW725" i="13"/>
  <c r="AW724" i="13"/>
  <c r="AW723" i="13"/>
  <c r="AW721" i="13"/>
  <c r="AW716" i="13"/>
  <c r="AW714" i="13"/>
  <c r="AW712" i="13"/>
  <c r="AW710" i="13"/>
  <c r="AW708" i="13"/>
  <c r="AW703" i="13"/>
  <c r="AW700" i="13"/>
  <c r="AW696" i="13"/>
  <c r="AW694" i="13"/>
  <c r="AW692" i="13"/>
  <c r="AW691" i="13"/>
  <c r="AW689" i="13"/>
  <c r="AW686" i="13"/>
  <c r="AW684" i="13"/>
  <c r="AW683" i="13"/>
  <c r="AW682" i="13"/>
  <c r="AW677" i="13"/>
  <c r="AW676" i="13"/>
  <c r="AW674" i="13"/>
  <c r="AW673" i="13"/>
  <c r="AW672" i="13"/>
  <c r="AW668" i="13"/>
  <c r="AW663" i="13"/>
  <c r="AW660" i="13"/>
  <c r="AW659" i="13"/>
  <c r="AW657" i="13"/>
  <c r="AW654" i="13"/>
  <c r="AW652" i="13"/>
  <c r="AW651" i="13"/>
  <c r="AW649" i="13"/>
  <c r="AW648" i="13"/>
  <c r="AW644" i="13"/>
  <c r="AW636" i="13"/>
  <c r="AW635" i="13"/>
  <c r="AW633" i="13"/>
  <c r="AW628" i="13"/>
  <c r="AW627" i="13"/>
  <c r="AW625" i="13"/>
  <c r="AW623" i="13"/>
  <c r="AW622" i="13"/>
  <c r="AW620" i="13"/>
  <c r="AW619" i="13"/>
  <c r="AW618" i="13"/>
  <c r="AW616" i="13"/>
  <c r="AW615" i="13"/>
  <c r="AW612" i="13"/>
  <c r="AW610" i="13"/>
  <c r="AW607" i="13"/>
  <c r="AW605" i="13"/>
  <c r="AW604" i="13"/>
  <c r="AW603" i="13"/>
  <c r="AW601" i="13"/>
  <c r="AW599" i="13"/>
  <c r="AW597" i="13"/>
  <c r="AW596" i="13"/>
  <c r="AW593" i="13"/>
  <c r="AW590" i="13"/>
  <c r="AW589" i="13"/>
  <c r="AW588" i="13"/>
  <c r="AW585" i="13"/>
  <c r="AW584" i="13"/>
  <c r="AW581" i="13"/>
  <c r="AW578" i="13"/>
  <c r="AW577" i="13"/>
  <c r="AW572" i="13"/>
  <c r="AW570" i="13"/>
  <c r="AW569" i="13"/>
  <c r="AW568" i="13"/>
  <c r="AW560" i="13"/>
  <c r="AW559" i="13"/>
  <c r="AW558" i="13"/>
  <c r="AW557" i="13"/>
  <c r="AW556" i="13"/>
  <c r="AW553" i="13"/>
  <c r="AW551" i="13"/>
  <c r="AW550" i="13"/>
  <c r="AW548" i="13"/>
  <c r="AW546" i="13"/>
  <c r="AW544" i="13"/>
  <c r="AW542" i="13"/>
  <c r="AW540" i="13"/>
  <c r="AW539" i="13"/>
  <c r="AW537" i="13"/>
  <c r="AW534" i="13"/>
  <c r="AW533" i="13"/>
  <c r="AW532" i="13"/>
  <c r="AW531" i="13"/>
  <c r="AW529" i="13"/>
  <c r="AW522" i="13"/>
  <c r="AW518" i="13"/>
  <c r="AW517" i="13"/>
  <c r="AW516" i="13"/>
  <c r="AW514" i="13"/>
  <c r="AW510" i="13"/>
  <c r="AW508" i="13"/>
  <c r="AW506" i="13"/>
  <c r="AW505" i="13"/>
  <c r="AW503" i="13"/>
  <c r="AW501" i="13"/>
  <c r="AW500" i="13"/>
  <c r="AW499" i="13"/>
  <c r="AW495" i="13"/>
  <c r="AW494" i="13"/>
  <c r="AW492" i="13"/>
  <c r="AW489" i="13"/>
  <c r="AW485" i="13"/>
  <c r="AW484" i="13"/>
  <c r="AW482" i="13"/>
  <c r="AW481" i="13"/>
  <c r="AW480" i="13"/>
  <c r="AW476" i="13"/>
  <c r="AW475" i="13"/>
  <c r="AW474" i="13"/>
  <c r="AW473" i="13"/>
  <c r="AW469" i="13"/>
  <c r="AW468" i="13"/>
  <c r="AW467" i="13"/>
  <c r="AW464" i="13"/>
  <c r="AW463" i="13"/>
  <c r="AW462" i="13"/>
  <c r="AW457" i="13"/>
  <c r="AW456" i="13"/>
  <c r="AW455" i="13"/>
  <c r="AW454" i="13"/>
  <c r="AW453" i="13"/>
  <c r="AW447" i="13"/>
  <c r="AW445" i="13"/>
  <c r="AW443" i="13"/>
  <c r="AW442" i="13"/>
  <c r="AW440" i="13"/>
  <c r="AW438" i="13"/>
  <c r="AW435" i="13"/>
  <c r="AW434" i="13"/>
  <c r="AW431" i="13"/>
  <c r="AW430" i="13"/>
  <c r="AW429" i="13"/>
  <c r="AW427" i="13"/>
  <c r="AW426" i="13"/>
  <c r="AW422" i="13"/>
  <c r="AW421" i="13"/>
  <c r="AW416" i="13"/>
  <c r="AW415" i="13"/>
  <c r="AW414" i="13"/>
  <c r="AW413" i="13"/>
  <c r="AW411" i="13"/>
  <c r="AW406" i="13"/>
  <c r="AW404" i="13"/>
  <c r="AW403" i="13"/>
  <c r="AW402" i="13"/>
  <c r="AW401" i="13"/>
  <c r="AW400" i="13"/>
  <c r="AW398" i="13"/>
  <c r="AW397" i="13"/>
  <c r="AW394" i="13"/>
  <c r="AW392" i="13"/>
  <c r="AW391" i="13"/>
  <c r="AW390" i="13"/>
  <c r="AW388" i="13"/>
  <c r="AW387" i="13"/>
  <c r="AW384" i="13"/>
  <c r="AW383" i="13"/>
  <c r="AW382" i="13"/>
  <c r="AW380" i="13"/>
  <c r="AW376" i="13"/>
  <c r="AW369" i="13"/>
  <c r="AW366" i="13"/>
  <c r="AW364" i="13"/>
  <c r="AW362" i="13"/>
  <c r="AW361" i="13"/>
  <c r="AW360" i="13"/>
  <c r="AW355" i="13"/>
  <c r="AW354" i="13"/>
  <c r="AW353" i="13"/>
  <c r="AW351" i="13"/>
  <c r="AW350" i="13"/>
  <c r="AW349" i="13"/>
  <c r="AW345" i="13"/>
  <c r="AW344" i="13"/>
  <c r="AW342" i="13"/>
  <c r="AW341" i="13"/>
  <c r="AW340" i="13"/>
  <c r="AW339" i="13"/>
  <c r="AW336" i="13"/>
  <c r="AW334" i="13"/>
  <c r="AW331" i="13"/>
  <c r="AW330" i="13"/>
  <c r="AW325" i="13"/>
  <c r="AW323" i="13"/>
  <c r="AW321" i="13"/>
  <c r="AW320" i="13"/>
  <c r="AW319" i="13"/>
  <c r="AW318" i="13"/>
  <c r="AW317" i="13"/>
  <c r="AW316" i="13"/>
  <c r="AW308" i="13"/>
  <c r="AW307" i="13"/>
  <c r="AW305" i="13"/>
  <c r="AW304" i="13"/>
  <c r="AW302" i="13"/>
  <c r="AW299" i="13"/>
  <c r="AW298" i="13"/>
  <c r="AW297" i="13"/>
  <c r="AW296" i="13"/>
  <c r="AW294" i="13"/>
  <c r="AW292" i="13"/>
  <c r="AW290" i="13"/>
  <c r="AW289" i="13"/>
  <c r="AW288" i="13"/>
  <c r="AW287" i="13"/>
  <c r="AW286" i="13"/>
  <c r="AW283" i="13"/>
  <c r="AW281" i="13"/>
  <c r="AW273" i="13"/>
  <c r="AW272" i="13"/>
  <c r="AW268" i="13"/>
  <c r="AW264" i="13"/>
  <c r="AW263" i="13"/>
  <c r="AW262" i="13"/>
  <c r="AW261" i="13"/>
  <c r="AW260" i="13"/>
  <c r="AW259" i="13"/>
  <c r="AW256" i="13"/>
  <c r="AW253" i="13"/>
  <c r="AW252" i="13"/>
  <c r="AW251" i="13"/>
  <c r="AW250" i="13"/>
  <c r="AW249" i="13"/>
  <c r="AW247" i="13"/>
  <c r="AW246" i="13"/>
  <c r="AW245" i="13"/>
  <c r="AW243" i="13"/>
  <c r="AW242" i="13"/>
  <c r="AW238" i="13"/>
  <c r="AW237" i="13"/>
  <c r="AW236" i="13"/>
  <c r="AW235" i="13"/>
  <c r="AW234" i="13"/>
  <c r="AW233" i="13"/>
  <c r="AW232" i="13"/>
  <c r="AW231" i="13"/>
  <c r="AW229" i="13"/>
  <c r="AW226" i="13"/>
  <c r="AW223" i="13"/>
  <c r="AW222" i="13"/>
  <c r="AW221" i="13"/>
  <c r="AW220" i="13"/>
  <c r="AW218" i="13"/>
  <c r="AW217" i="13"/>
  <c r="AW216" i="13"/>
  <c r="AW215" i="13"/>
  <c r="AW213" i="13"/>
  <c r="AW211" i="13"/>
  <c r="AW210" i="13"/>
  <c r="AW207" i="13"/>
  <c r="AW205" i="13"/>
  <c r="AW204" i="13"/>
  <c r="AW203" i="13"/>
  <c r="AW202" i="13"/>
  <c r="AW200" i="13"/>
  <c r="AW199" i="13"/>
  <c r="AW196" i="13"/>
  <c r="AW195" i="13"/>
  <c r="AW194" i="13"/>
  <c r="AW191" i="13"/>
  <c r="AW190" i="13"/>
  <c r="AW189" i="13"/>
  <c r="AW188" i="13"/>
  <c r="AW187" i="13"/>
  <c r="AW186" i="13"/>
  <c r="AW185" i="13"/>
  <c r="AW183" i="13"/>
  <c r="AW181" i="13"/>
  <c r="AW180" i="13"/>
  <c r="AW179" i="13"/>
  <c r="AW178" i="13"/>
  <c r="AW177" i="13"/>
  <c r="AW175" i="13"/>
  <c r="AW171" i="13"/>
  <c r="AW170" i="13"/>
  <c r="AW169" i="13"/>
  <c r="AW168" i="13"/>
  <c r="AW167" i="13"/>
  <c r="AW166" i="13"/>
  <c r="AW165" i="13"/>
  <c r="AW163" i="13"/>
  <c r="AW162" i="13"/>
  <c r="AW160" i="13"/>
  <c r="AW159" i="13"/>
  <c r="AW158" i="13"/>
  <c r="AW157" i="13"/>
  <c r="AW154" i="13"/>
  <c r="AW152" i="13"/>
  <c r="AW151" i="13"/>
  <c r="AW150" i="13"/>
  <c r="AW149" i="13"/>
  <c r="AW147" i="13"/>
  <c r="AW146" i="13"/>
  <c r="AW144" i="13"/>
  <c r="AW143" i="13"/>
  <c r="AW142" i="13"/>
  <c r="AW140" i="13"/>
  <c r="AW138" i="13"/>
  <c r="AW134" i="13"/>
  <c r="AW133" i="13"/>
  <c r="AW132" i="13"/>
  <c r="AW131" i="13"/>
  <c r="AW130" i="13"/>
  <c r="AW129" i="13"/>
  <c r="AW127" i="13"/>
  <c r="AW126" i="13"/>
  <c r="AW125" i="13"/>
  <c r="AW119" i="13"/>
  <c r="AW118" i="13"/>
  <c r="AW117" i="13"/>
  <c r="AW116" i="13"/>
  <c r="AW115" i="13"/>
  <c r="AW114" i="13"/>
  <c r="AW112" i="13"/>
  <c r="AW110" i="13"/>
  <c r="AW109" i="13"/>
  <c r="AW108" i="13"/>
  <c r="AW107" i="13"/>
  <c r="AW106" i="13"/>
  <c r="AW103" i="13"/>
  <c r="AW102" i="13"/>
  <c r="AW101" i="13"/>
  <c r="AW99" i="13"/>
  <c r="AW98" i="13"/>
  <c r="AW96" i="13"/>
  <c r="AW94" i="13"/>
  <c r="AW93" i="13"/>
  <c r="AW90" i="13"/>
  <c r="AW88" i="13"/>
  <c r="AW87" i="13"/>
  <c r="AW86" i="13"/>
  <c r="AW85" i="13"/>
  <c r="AW84" i="13"/>
  <c r="AW83" i="13"/>
  <c r="AW82" i="13"/>
  <c r="AW80" i="13"/>
  <c r="AW79" i="13"/>
  <c r="AW78" i="13"/>
  <c r="AW77" i="13"/>
  <c r="AW75" i="13"/>
  <c r="AW71" i="13"/>
  <c r="AW70" i="13"/>
  <c r="AW68" i="13"/>
  <c r="AW67" i="13"/>
  <c r="AW66" i="13"/>
  <c r="AW62" i="13"/>
  <c r="AW61" i="13"/>
  <c r="AW60" i="13"/>
  <c r="AW59" i="13"/>
  <c r="AW57" i="13"/>
  <c r="AW56" i="13"/>
  <c r="AW55" i="13"/>
  <c r="AW54" i="13"/>
  <c r="AW53" i="13"/>
  <c r="AW52" i="13"/>
  <c r="AW51" i="13"/>
  <c r="AW50" i="13"/>
  <c r="AW48" i="13"/>
  <c r="AW47" i="13"/>
  <c r="AW45" i="13"/>
  <c r="AW44" i="13"/>
  <c r="AW43" i="13"/>
  <c r="AW40" i="13"/>
  <c r="AW39" i="13"/>
  <c r="AW38" i="13"/>
  <c r="AW36" i="13"/>
  <c r="AW32" i="13"/>
  <c r="AW31" i="13"/>
  <c r="AW30" i="13"/>
  <c r="AW27" i="13"/>
  <c r="AW26" i="13"/>
  <c r="AW25" i="13"/>
  <c r="AW24" i="13"/>
  <c r="AW22" i="13"/>
  <c r="AW21" i="13"/>
  <c r="AW19" i="13"/>
  <c r="AW18" i="13"/>
  <c r="AW17" i="13"/>
  <c r="AW16" i="13"/>
  <c r="AW14" i="13"/>
  <c r="AW13" i="13"/>
  <c r="AW12" i="13"/>
  <c r="AW11" i="13"/>
  <c r="AW10" i="13"/>
  <c r="AW9" i="13"/>
  <c r="AW8" i="13"/>
  <c r="AW7" i="13"/>
  <c r="AW1559" i="13"/>
  <c r="AW1552" i="13"/>
  <c r="AW1549" i="13"/>
  <c r="AW1542" i="13"/>
  <c r="AW1534" i="13"/>
  <c r="AW1529" i="13"/>
  <c r="AW1526" i="13"/>
  <c r="AW1518" i="13"/>
  <c r="AW1506" i="13"/>
  <c r="AW1503" i="13"/>
  <c r="AW1498" i="13"/>
  <c r="AW1488" i="13"/>
  <c r="AW1485" i="13"/>
  <c r="AW1482" i="13"/>
  <c r="AW1474" i="13"/>
  <c r="AW1466" i="13"/>
  <c r="AW1461" i="13"/>
  <c r="AW1458" i="13"/>
  <c r="AW1451" i="13"/>
  <c r="AW1443" i="13"/>
  <c r="AW1438" i="13"/>
  <c r="AW1428" i="13"/>
  <c r="AW1423" i="13"/>
  <c r="AW1404" i="13"/>
  <c r="AW1399" i="13"/>
  <c r="AW1396" i="13"/>
  <c r="AW1391" i="13"/>
  <c r="AW1383" i="13"/>
  <c r="AW1380" i="13"/>
  <c r="AW1375" i="13"/>
  <c r="AW1364" i="13"/>
  <c r="AW1348" i="13"/>
  <c r="AW1343" i="13"/>
  <c r="AW1340" i="13"/>
  <c r="AW1332" i="13"/>
  <c r="AW1308" i="13"/>
  <c r="AW1300" i="13"/>
  <c r="AW1295" i="13"/>
  <c r="AW1284" i="13"/>
  <c r="AW1279" i="13"/>
  <c r="AW1276" i="13"/>
  <c r="AW1271" i="13"/>
  <c r="AW1268" i="13"/>
  <c r="AW1252" i="13"/>
  <c r="AW1247" i="13"/>
  <c r="AW1244" i="13"/>
  <c r="AW1239" i="13"/>
  <c r="AW1236" i="13"/>
  <c r="AW1228" i="13"/>
  <c r="AW1220" i="13"/>
  <c r="AW1215" i="13"/>
  <c r="AW1196" i="13"/>
  <c r="AW1191" i="13"/>
  <c r="AW1188" i="13"/>
  <c r="AW1183" i="13"/>
  <c r="AW1172" i="13"/>
  <c r="AW1167" i="13"/>
  <c r="AW1164" i="13"/>
  <c r="AW1156" i="13"/>
  <c r="AW1140" i="13"/>
  <c r="AW1132" i="13"/>
  <c r="AW1124" i="13"/>
  <c r="AW1119" i="13"/>
  <c r="AW1109" i="13"/>
  <c r="AW1108" i="13"/>
  <c r="AW1104" i="13"/>
  <c r="AW1101" i="13"/>
  <c r="AW1099" i="13"/>
  <c r="AW1094" i="13"/>
  <c r="AW1093" i="13"/>
  <c r="AW1088" i="13"/>
  <c r="AW1083" i="13"/>
  <c r="AW1072" i="13"/>
  <c r="AW1070" i="13"/>
  <c r="AW1065" i="13"/>
  <c r="AW1062" i="13"/>
  <c r="AW1061" i="13"/>
  <c r="AW1055" i="13"/>
  <c r="AW1050" i="13"/>
  <c r="AW1048" i="13"/>
  <c r="AW1044" i="13"/>
  <c r="AW1042" i="13"/>
  <c r="AW1040" i="13"/>
  <c r="AW1039" i="13"/>
  <c r="AW1031" i="13"/>
  <c r="AW1029" i="13"/>
  <c r="AW1026" i="13"/>
  <c r="AW1023" i="13"/>
  <c r="AW1021" i="13"/>
  <c r="AW1018" i="13"/>
  <c r="AW1015" i="13"/>
  <c r="AW1008" i="13"/>
  <c r="AW1004" i="13"/>
  <c r="AW1003" i="13"/>
  <c r="AW1000" i="13"/>
  <c r="AW999" i="13"/>
  <c r="AW992" i="13"/>
  <c r="AW988" i="13"/>
  <c r="AW986" i="13"/>
  <c r="AW983" i="13"/>
  <c r="AW982" i="13"/>
  <c r="AW979" i="13"/>
  <c r="AW976" i="13"/>
  <c r="AW975" i="13"/>
  <c r="AW974" i="13"/>
  <c r="AW968" i="13"/>
  <c r="AW967" i="13"/>
  <c r="AW966" i="13"/>
  <c r="AW958" i="13"/>
  <c r="AW956" i="13"/>
  <c r="AW954" i="13"/>
  <c r="AW952" i="13"/>
  <c r="AW947" i="13"/>
  <c r="AW945" i="13"/>
  <c r="AW944" i="13"/>
  <c r="AW943" i="13"/>
  <c r="AW942" i="13"/>
  <c r="AW932" i="13"/>
  <c r="AW931" i="13"/>
  <c r="AW928" i="13"/>
  <c r="AW927" i="13"/>
  <c r="AW923" i="13"/>
  <c r="AW921" i="13"/>
  <c r="AW920" i="13"/>
  <c r="AW918" i="13"/>
  <c r="AW913" i="13"/>
  <c r="AW912" i="13"/>
  <c r="AW911" i="13"/>
  <c r="AW910" i="13"/>
  <c r="AW906" i="13"/>
  <c r="AW904" i="13"/>
  <c r="AW903" i="13"/>
  <c r="AW897" i="13"/>
  <c r="AW896" i="13"/>
  <c r="AW895" i="13"/>
  <c r="AW892" i="13"/>
  <c r="AW891" i="13"/>
  <c r="AW883" i="13"/>
  <c r="AW880" i="13"/>
  <c r="AW878" i="13"/>
  <c r="AW877" i="13"/>
  <c r="AW873" i="13"/>
  <c r="AW872" i="13"/>
  <c r="AW870" i="13"/>
  <c r="AW868" i="13"/>
  <c r="AW867" i="13"/>
  <c r="AW859" i="13"/>
  <c r="AW857" i="13"/>
  <c r="AW856" i="13"/>
  <c r="AW851" i="13"/>
  <c r="AW844" i="13"/>
  <c r="AW843" i="13"/>
  <c r="AW841" i="13"/>
  <c r="AW840" i="13"/>
  <c r="AW836" i="13"/>
  <c r="AW835" i="13"/>
  <c r="AW832" i="13"/>
  <c r="AW831" i="13"/>
  <c r="AW830" i="13"/>
  <c r="AW824" i="13"/>
  <c r="AW823" i="13"/>
  <c r="AW819" i="13"/>
  <c r="AW817" i="13"/>
  <c r="AW816" i="13"/>
  <c r="AW814" i="13"/>
  <c r="AW808" i="13"/>
  <c r="AW804" i="13"/>
  <c r="AW799" i="13"/>
  <c r="AW798" i="13"/>
  <c r="AW795" i="13"/>
  <c r="AW794" i="13"/>
  <c r="AW793" i="13"/>
  <c r="AW792" i="13"/>
  <c r="AW782" i="13"/>
  <c r="AW779" i="13"/>
  <c r="AW778" i="13"/>
  <c r="AW777" i="13"/>
  <c r="AW776" i="13"/>
  <c r="AW769" i="13"/>
  <c r="AW768" i="13"/>
  <c r="AW765" i="13"/>
  <c r="AW763" i="13"/>
  <c r="AW757" i="13"/>
  <c r="AW754" i="13"/>
  <c r="AW749" i="13"/>
  <c r="AW746" i="13"/>
  <c r="AW743" i="13"/>
  <c r="AW742" i="13"/>
  <c r="AW739" i="13"/>
  <c r="AW738" i="13"/>
  <c r="AW734" i="13"/>
  <c r="AW731" i="13"/>
  <c r="AW730" i="13"/>
  <c r="AW729" i="13"/>
  <c r="AW728" i="13"/>
  <c r="AW727" i="13"/>
  <c r="AW722" i="13"/>
  <c r="AW720" i="13"/>
  <c r="AW718" i="13"/>
  <c r="AW717" i="13"/>
  <c r="AW715" i="13"/>
  <c r="AW713" i="13"/>
  <c r="AW709" i="13"/>
  <c r="AW707" i="13"/>
  <c r="AW706" i="13"/>
  <c r="AW705" i="13"/>
  <c r="AW701" i="13"/>
  <c r="AW699" i="13"/>
  <c r="AW693" i="13"/>
  <c r="AW690" i="13"/>
  <c r="AW688" i="13"/>
  <c r="AW687" i="13"/>
  <c r="AW685" i="13"/>
  <c r="AW681" i="13"/>
  <c r="AW680" i="13"/>
  <c r="AW679" i="13"/>
  <c r="AW675" i="13"/>
  <c r="AW670" i="13"/>
  <c r="AW665" i="13"/>
  <c r="AW662" i="13"/>
  <c r="AW661" i="13"/>
  <c r="AW658" i="13"/>
  <c r="AW656" i="13"/>
  <c r="AW653" i="13"/>
  <c r="AW650" i="13"/>
  <c r="AW645" i="13"/>
  <c r="AW642" i="13"/>
  <c r="AW641" i="13"/>
  <c r="AW640" i="13"/>
  <c r="AW639" i="13"/>
  <c r="AW637" i="13"/>
  <c r="AW634" i="13"/>
  <c r="AW632" i="13"/>
  <c r="AW630" i="13"/>
  <c r="AW629" i="13"/>
  <c r="AW626" i="13"/>
  <c r="AW624" i="13"/>
  <c r="AW617" i="13"/>
  <c r="AW614" i="13"/>
  <c r="AW613" i="13"/>
  <c r="AW611" i="13"/>
  <c r="AW609" i="13"/>
  <c r="AW608" i="13"/>
  <c r="AW606" i="13"/>
  <c r="AW602" i="13"/>
  <c r="AW600" i="13"/>
  <c r="AW595" i="13"/>
  <c r="AW594" i="13"/>
  <c r="AW592" i="13"/>
  <c r="AW587" i="13"/>
  <c r="AW586" i="13"/>
  <c r="AW583" i="13"/>
  <c r="AW582" i="13"/>
  <c r="AW579" i="13"/>
  <c r="AW576" i="13"/>
  <c r="AW573" i="13"/>
  <c r="AW571" i="13"/>
  <c r="AW567" i="13"/>
  <c r="AW566" i="13"/>
  <c r="AW565" i="13"/>
  <c r="AW564" i="13"/>
  <c r="AW563" i="13"/>
  <c r="AW562" i="13"/>
  <c r="AW561" i="13"/>
  <c r="AW555" i="13"/>
  <c r="AW554" i="13"/>
  <c r="AW552" i="13"/>
  <c r="AW549" i="13"/>
  <c r="AW547" i="13"/>
  <c r="AW545" i="13"/>
  <c r="AW543" i="13"/>
  <c r="AW541" i="13"/>
  <c r="AW538" i="13"/>
  <c r="AW536" i="13"/>
  <c r="AW530" i="13"/>
  <c r="AW528" i="13"/>
  <c r="AW527" i="13"/>
  <c r="AW525" i="13"/>
  <c r="AW524" i="13"/>
  <c r="AW521" i="13"/>
  <c r="AW520" i="13"/>
  <c r="AW515" i="13"/>
  <c r="AW513" i="13"/>
  <c r="AW512" i="13"/>
  <c r="AW507" i="13"/>
  <c r="AW504" i="13"/>
  <c r="AW498" i="13"/>
  <c r="AW497" i="13"/>
  <c r="AW496" i="13"/>
  <c r="AW491" i="13"/>
  <c r="AW490" i="13"/>
  <c r="AW488" i="13"/>
  <c r="AW483" i="13"/>
  <c r="AW479" i="13"/>
  <c r="AW478" i="13"/>
  <c r="AW477" i="13"/>
  <c r="AW472" i="13"/>
  <c r="AW466" i="13"/>
  <c r="AW465" i="13"/>
  <c r="AW461" i="13"/>
  <c r="AW460" i="13"/>
  <c r="AW459" i="13"/>
  <c r="AW458" i="13"/>
  <c r="AW452" i="13"/>
  <c r="AW451" i="13"/>
  <c r="AW450" i="13"/>
  <c r="AW449" i="13"/>
  <c r="AW446" i="13"/>
  <c r="AW444" i="13"/>
  <c r="AW439" i="13"/>
  <c r="AW437" i="13"/>
  <c r="AW436" i="13"/>
  <c r="AW433" i="13"/>
  <c r="AW432" i="13"/>
  <c r="AW428" i="13"/>
  <c r="AW425" i="13"/>
  <c r="AW423" i="13"/>
  <c r="AW420" i="13"/>
  <c r="AW419" i="13"/>
  <c r="AW418" i="13"/>
  <c r="AW412" i="13"/>
  <c r="AW410" i="13"/>
  <c r="AW408" i="13"/>
  <c r="AW405" i="13"/>
  <c r="AW399" i="13"/>
  <c r="AW396" i="13"/>
  <c r="AW395" i="13"/>
  <c r="AW389" i="13"/>
  <c r="AW386" i="13"/>
  <c r="AW385" i="13"/>
  <c r="AW381" i="13"/>
  <c r="AW379" i="13"/>
  <c r="AW378" i="13"/>
  <c r="AW377" i="13"/>
  <c r="AW375" i="13"/>
  <c r="AW374" i="13"/>
  <c r="AW373" i="13"/>
  <c r="AW372" i="13"/>
  <c r="AW371" i="13"/>
  <c r="AW370" i="13"/>
  <c r="AW367" i="13"/>
  <c r="AW363" i="13"/>
  <c r="AW359" i="13"/>
  <c r="AW358" i="13"/>
  <c r="AW357" i="13"/>
  <c r="AW356" i="13"/>
  <c r="AW348" i="13"/>
  <c r="AW347" i="13"/>
  <c r="AW346" i="13"/>
  <c r="AW343" i="13"/>
  <c r="AW338" i="13"/>
  <c r="AW333" i="13"/>
  <c r="AW332" i="13"/>
  <c r="AW329" i="13"/>
  <c r="AW327" i="13"/>
  <c r="AW326" i="13"/>
  <c r="AW324" i="13"/>
  <c r="AW322" i="13"/>
  <c r="AW315" i="13"/>
  <c r="AW314" i="13"/>
  <c r="AW313" i="13"/>
  <c r="AW312" i="13"/>
  <c r="AW310" i="13"/>
  <c r="AW309" i="13"/>
  <c r="AW306" i="13"/>
  <c r="AW303" i="13"/>
  <c r="AW301" i="13"/>
  <c r="AW300" i="13"/>
  <c r="AW295" i="13"/>
  <c r="AW293" i="13"/>
  <c r="AW291" i="13"/>
  <c r="AW285" i="13"/>
  <c r="AW284" i="13"/>
  <c r="AW282" i="13"/>
  <c r="AW280" i="13"/>
  <c r="AW279" i="13"/>
  <c r="AW278" i="13"/>
  <c r="AW277" i="13"/>
  <c r="AW276" i="13"/>
  <c r="AW275" i="13"/>
  <c r="AW274" i="13"/>
  <c r="AW271" i="13"/>
  <c r="AW270" i="13"/>
  <c r="AW269" i="13"/>
  <c r="AW266" i="13"/>
  <c r="AW265" i="13"/>
  <c r="AW258" i="13"/>
  <c r="AW254" i="13"/>
  <c r="AW248" i="13"/>
  <c r="AW244" i="13"/>
  <c r="AW241" i="13"/>
  <c r="AW240" i="13"/>
  <c r="AW239" i="13"/>
  <c r="AW230" i="13"/>
  <c r="AW228" i="13"/>
  <c r="AW225" i="13"/>
  <c r="AW224" i="13"/>
  <c r="AW219" i="13"/>
  <c r="AW214" i="13"/>
  <c r="AW209" i="13"/>
  <c r="AW208" i="13"/>
  <c r="AW206" i="13"/>
  <c r="AW201" i="13"/>
  <c r="AW198" i="13"/>
  <c r="AW197" i="13"/>
  <c r="AW193" i="13"/>
  <c r="AW192" i="13"/>
  <c r="AW184" i="13"/>
  <c r="AW182" i="13"/>
  <c r="AW176" i="13"/>
  <c r="AW174" i="13"/>
  <c r="AW172" i="13"/>
  <c r="AW164" i="13"/>
  <c r="AW161" i="13"/>
  <c r="AW156" i="13"/>
  <c r="AW155" i="13"/>
  <c r="AW153" i="13"/>
  <c r="AW145" i="13"/>
  <c r="AW139" i="13"/>
  <c r="AW137" i="13"/>
  <c r="AW136" i="13"/>
  <c r="AW135" i="13"/>
  <c r="AW123" i="13"/>
  <c r="AW122" i="13"/>
  <c r="AW121" i="13"/>
  <c r="AW120" i="13"/>
  <c r="AW113" i="13"/>
  <c r="AW111" i="13"/>
  <c r="AW105" i="13"/>
  <c r="AW100" i="13"/>
  <c r="AW97" i="13"/>
  <c r="AW95" i="13"/>
  <c r="AW92" i="13"/>
  <c r="AW91" i="13"/>
  <c r="AW81" i="13"/>
  <c r="AW74" i="13"/>
  <c r="AW73" i="13"/>
  <c r="AW72" i="13"/>
  <c r="AW69" i="13"/>
  <c r="AW65" i="13"/>
  <c r="AW64" i="13"/>
  <c r="AW63" i="13"/>
  <c r="AW58" i="13"/>
  <c r="AW49" i="13"/>
  <c r="AW42" i="13"/>
  <c r="AW41" i="13"/>
  <c r="AW37" i="13"/>
  <c r="AW35" i="13"/>
  <c r="AW34" i="13"/>
  <c r="AW33" i="13"/>
  <c r="AW28" i="13"/>
  <c r="AW23" i="13"/>
  <c r="AW20" i="13"/>
  <c r="AW15" i="13"/>
  <c r="AW6" i="13"/>
  <c r="AW4" i="13"/>
  <c r="AW1617" i="13"/>
  <c r="AW1616" i="13"/>
  <c r="AW1609" i="13"/>
  <c r="AW1608" i="13"/>
  <c r="AW1601" i="13"/>
  <c r="AW1600" i="13"/>
  <c r="AW1594" i="13"/>
  <c r="AW1593" i="13"/>
  <c r="AW1586" i="13"/>
  <c r="AW1585" i="13"/>
  <c r="AW1579" i="13"/>
  <c r="AW1578" i="13"/>
  <c r="AW1572" i="13"/>
  <c r="AW1571" i="13"/>
  <c r="AW1565" i="13"/>
  <c r="AW1564" i="13"/>
  <c r="AW1563" i="13"/>
  <c r="AW1556" i="13"/>
  <c r="AW1548" i="13"/>
  <c r="AW1541" i="13"/>
  <c r="AW1527" i="13"/>
  <c r="AW1525" i="13"/>
  <c r="AW1519" i="13"/>
  <c r="AW1517" i="13"/>
  <c r="AW1510" i="13"/>
  <c r="AW1504" i="13"/>
  <c r="AW1502" i="13"/>
  <c r="AW1496" i="13"/>
  <c r="AW1494" i="13"/>
  <c r="AW1489" i="13"/>
  <c r="AW1483" i="13"/>
  <c r="AW1481" i="13"/>
  <c r="AW1473" i="13"/>
  <c r="AW1467" i="13"/>
  <c r="AW1465" i="13"/>
  <c r="AW1459" i="13"/>
  <c r="AW1452" i="13"/>
  <c r="AW1450" i="13"/>
  <c r="AW1442" i="13"/>
  <c r="AW1436" i="13"/>
  <c r="AW1435" i="13"/>
  <c r="AW1429" i="13"/>
  <c r="AW1427" i="13"/>
  <c r="AW1421" i="13"/>
  <c r="AW1420" i="13"/>
  <c r="AW1419" i="13"/>
  <c r="AW1412" i="13"/>
  <c r="AW1411" i="13"/>
  <c r="AW1405" i="13"/>
  <c r="AW1403" i="13"/>
  <c r="AW1395" i="13"/>
  <c r="AW1388" i="13"/>
  <c r="AW1387" i="13"/>
  <c r="AW1384" i="13"/>
  <c r="AW1379" i="13"/>
  <c r="AW1371" i="13"/>
  <c r="AW1363" i="13"/>
  <c r="AW1356" i="13"/>
  <c r="AW1355" i="13"/>
  <c r="AW1350" i="13"/>
  <c r="AW1347" i="13"/>
  <c r="AW1339" i="13"/>
  <c r="AW1331" i="13"/>
  <c r="AW1324" i="13"/>
  <c r="AW1323" i="13"/>
  <c r="AW1322" i="13"/>
  <c r="AW1315" i="13"/>
  <c r="AW1312" i="13"/>
  <c r="AW1307" i="13"/>
  <c r="AW1299" i="13"/>
  <c r="AW1293" i="13"/>
  <c r="AW1292" i="13"/>
  <c r="AW1291" i="13"/>
  <c r="AW1283" i="13"/>
  <c r="AW1275" i="13"/>
  <c r="AW1267" i="13"/>
  <c r="AW1260" i="13"/>
  <c r="AW1259" i="13"/>
  <c r="AW1251" i="13"/>
  <c r="AW1243" i="13"/>
  <c r="AW1235" i="13"/>
  <c r="AW1227" i="13"/>
  <c r="AW1219" i="13"/>
  <c r="AW1212" i="13"/>
  <c r="AW1211" i="13"/>
  <c r="AW1203" i="13"/>
  <c r="AW1195" i="13"/>
  <c r="AW1187" i="13"/>
  <c r="AW1180" i="13"/>
  <c r="AW1179" i="13"/>
  <c r="AW1171" i="13"/>
  <c r="AW1163" i="13"/>
  <c r="AW1155" i="13"/>
  <c r="AW1148" i="13"/>
  <c r="AW1147" i="13"/>
  <c r="AW1139" i="13"/>
  <c r="AW1131" i="13"/>
  <c r="AW1123" i="13"/>
  <c r="AW1116" i="13"/>
  <c r="AW1115" i="13"/>
  <c r="AW1113" i="13"/>
  <c r="AW1100" i="13"/>
  <c r="AW1092" i="13"/>
  <c r="AW1085" i="13"/>
  <c r="AW1084" i="13"/>
  <c r="AW1077" i="13"/>
  <c r="AW1076" i="13"/>
  <c r="AW1059" i="13"/>
  <c r="AW1054" i="13"/>
  <c r="AW1047" i="13"/>
  <c r="AW1046" i="13"/>
  <c r="AW1038" i="13"/>
  <c r="AW1030" i="13"/>
  <c r="AW1022" i="13"/>
  <c r="AW1014" i="13"/>
  <c r="AW1010" i="13"/>
  <c r="AW936" i="13"/>
  <c r="AW908" i="13"/>
  <c r="AW864" i="13"/>
  <c r="AW784" i="13"/>
  <c r="AW698" i="13"/>
  <c r="AW697" i="13"/>
  <c r="AW407" i="13"/>
  <c r="AW311" i="13"/>
  <c r="AW128" i="13"/>
  <c r="AW104" i="13"/>
  <c r="AW89" i="13"/>
  <c r="AW29" i="13"/>
  <c r="AW1621" i="13"/>
  <c r="AW1620" i="13"/>
  <c r="AW1619" i="13"/>
  <c r="AW1618" i="13"/>
  <c r="AW1615" i="13"/>
  <c r="AW1613" i="13"/>
  <c r="AW1611" i="13"/>
  <c r="AW1612" i="13"/>
  <c r="AW1610" i="13"/>
  <c r="AW1607" i="13"/>
  <c r="AW1602" i="13"/>
  <c r="AW1605" i="13"/>
  <c r="AW1604" i="13"/>
  <c r="AW1606" i="13"/>
  <c r="AW1603" i="13"/>
  <c r="AW1599" i="13"/>
  <c r="AW1598" i="13"/>
  <c r="AW1597" i="13"/>
  <c r="AW1596" i="13"/>
  <c r="AW1595" i="13"/>
  <c r="AW1592" i="13"/>
  <c r="AW1591" i="13"/>
  <c r="AW1590" i="13"/>
  <c r="AW1589" i="13"/>
  <c r="AW1588" i="13"/>
  <c r="AW1587" i="13"/>
  <c r="AW1584" i="13"/>
  <c r="AW1583" i="13"/>
  <c r="AW1582" i="13"/>
  <c r="AW1581" i="13"/>
  <c r="AW1580" i="13"/>
  <c r="AW1577" i="13"/>
  <c r="AW1576" i="13"/>
  <c r="AW1575" i="13"/>
  <c r="AW1574" i="13"/>
  <c r="AW1573" i="13"/>
  <c r="AW1570" i="13"/>
  <c r="AW1569" i="13"/>
  <c r="AW1568" i="13"/>
  <c r="AW1567" i="13"/>
  <c r="AW1566" i="13"/>
  <c r="AW1562" i="13"/>
  <c r="AW1561" i="13"/>
  <c r="AW1560" i="13"/>
  <c r="AW1550" i="13"/>
  <c r="AW1558" i="13"/>
  <c r="AW1557" i="13"/>
  <c r="AW1551" i="13"/>
  <c r="AW1554" i="13"/>
  <c r="AW1555" i="13"/>
  <c r="AW1553" i="13"/>
  <c r="AW1539" i="13"/>
  <c r="AW1540" i="13"/>
  <c r="AW1545" i="13"/>
  <c r="AW1544" i="13"/>
  <c r="AW1543" i="13"/>
  <c r="AW1547" i="13"/>
  <c r="AW1538" i="13"/>
  <c r="AW1528" i="13"/>
  <c r="AW1537" i="13"/>
  <c r="AW1531" i="13"/>
  <c r="AW1536" i="13"/>
  <c r="AW1535" i="13"/>
  <c r="AW1532" i="13"/>
  <c r="AW1533" i="13"/>
  <c r="AW1530" i="13"/>
  <c r="AW1524" i="13"/>
  <c r="AW1523" i="13"/>
  <c r="AW1521" i="13"/>
  <c r="AW1520" i="13"/>
  <c r="AW1522" i="13"/>
  <c r="AW1516" i="13"/>
  <c r="AW1514" i="13"/>
  <c r="AW1511" i="13"/>
  <c r="AW1513" i="13"/>
  <c r="AW1512" i="13"/>
  <c r="AW1509" i="13"/>
  <c r="AW1508" i="13"/>
  <c r="AW1507" i="13"/>
  <c r="AW1505" i="13"/>
  <c r="AW1501" i="13"/>
  <c r="AW1497" i="13"/>
  <c r="AW1495" i="13"/>
  <c r="AW1500" i="13"/>
  <c r="AW1499" i="13"/>
  <c r="AW1491" i="13"/>
  <c r="AW1492" i="13"/>
  <c r="AW1490" i="13"/>
  <c r="AW1487" i="13"/>
  <c r="AW1486" i="13"/>
  <c r="AW1484" i="13"/>
  <c r="AW1480" i="13"/>
  <c r="AW1478" i="13"/>
  <c r="AW1479" i="13"/>
  <c r="AW1477" i="13"/>
  <c r="AW1476" i="13"/>
  <c r="AW1475" i="13"/>
  <c r="AW1472" i="13"/>
  <c r="AW1470" i="13"/>
  <c r="AW1471" i="13"/>
  <c r="AW1469" i="13"/>
  <c r="AW1468" i="13"/>
  <c r="AW1464" i="13"/>
  <c r="AW1463" i="13"/>
  <c r="AW1462" i="13"/>
  <c r="AW1460" i="13"/>
  <c r="AW1457" i="13"/>
  <c r="AW1456" i="13"/>
  <c r="AW1453" i="13"/>
  <c r="AW1454" i="13"/>
  <c r="AW1455" i="13"/>
  <c r="AW1449" i="13"/>
  <c r="AW1448" i="13"/>
  <c r="AW1447" i="13"/>
  <c r="AW1446" i="13"/>
  <c r="AW1445" i="13"/>
  <c r="AW1444" i="13"/>
  <c r="AW1441" i="13"/>
  <c r="AW1440" i="13"/>
  <c r="AW1439" i="13"/>
  <c r="AW1437" i="13"/>
  <c r="AW1434" i="13"/>
  <c r="AW1433" i="13"/>
  <c r="AW1432" i="13"/>
  <c r="AW1431" i="13"/>
  <c r="AW1430" i="13"/>
  <c r="AW1426" i="13"/>
  <c r="AW1425" i="13"/>
  <c r="AW1424" i="13"/>
  <c r="AW1422" i="13"/>
  <c r="AW1418" i="13"/>
  <c r="AW1417" i="13"/>
  <c r="AW1416" i="13"/>
  <c r="AW1415" i="13"/>
  <c r="AW1414" i="13"/>
  <c r="AW1413" i="13"/>
  <c r="AW1410" i="13"/>
  <c r="AW1409" i="13"/>
  <c r="AW1408" i="13"/>
  <c r="AW1407" i="13"/>
  <c r="AW1406" i="13"/>
  <c r="AW1393" i="13"/>
  <c r="AW1398" i="13"/>
  <c r="AW1397" i="13"/>
  <c r="AW1401" i="13"/>
  <c r="AW1389" i="13"/>
  <c r="AW1402" i="13"/>
  <c r="AW1400" i="13"/>
  <c r="AW1394" i="13"/>
  <c r="AW1390" i="13"/>
  <c r="AW1392" i="13"/>
  <c r="AW1386" i="13"/>
  <c r="AW1385" i="13"/>
  <c r="AW1382" i="13"/>
  <c r="AW1381" i="13"/>
  <c r="AW1374" i="13"/>
  <c r="AW1376" i="13"/>
  <c r="AW1378" i="13"/>
  <c r="AW1377" i="13"/>
  <c r="AW1373" i="13"/>
  <c r="AW1367" i="13"/>
  <c r="AW1369" i="13"/>
  <c r="AW1370" i="13"/>
  <c r="AW1368" i="13"/>
  <c r="AW1372" i="13"/>
  <c r="AW1366" i="13"/>
  <c r="AW1365" i="13"/>
  <c r="AW1362" i="13"/>
  <c r="AW1361" i="13"/>
  <c r="AW1359" i="13"/>
  <c r="AW1360" i="13"/>
  <c r="AW1358" i="13"/>
  <c r="AW1357" i="13"/>
  <c r="AW1353" i="13"/>
  <c r="AW1352" i="13"/>
  <c r="AW1354" i="13"/>
  <c r="AW1351" i="13"/>
  <c r="AW1349" i="13"/>
  <c r="AW1346" i="13"/>
  <c r="AW1345" i="13"/>
  <c r="AW1344" i="13"/>
  <c r="AW1342" i="13"/>
  <c r="AW1341" i="13"/>
  <c r="AW1338" i="13"/>
  <c r="AW1335" i="13"/>
  <c r="AW1336" i="13"/>
  <c r="AW1334" i="13"/>
  <c r="AW1337" i="13"/>
  <c r="AW1333" i="13"/>
  <c r="AW1326" i="13"/>
  <c r="AW1328" i="13"/>
  <c r="AW1327" i="13"/>
  <c r="AW1330" i="13"/>
  <c r="AW1329" i="13"/>
  <c r="AW1325" i="13"/>
  <c r="AW1319" i="13"/>
  <c r="AW1316" i="13"/>
  <c r="AW1321" i="13"/>
  <c r="AW1320" i="13"/>
  <c r="AW1318" i="13"/>
  <c r="AW1317" i="13"/>
  <c r="AW1311" i="13"/>
  <c r="AW1314" i="13"/>
  <c r="AW1313" i="13"/>
  <c r="AW1310" i="13"/>
  <c r="AW1309" i="13"/>
  <c r="AW1306" i="13"/>
  <c r="AW1305" i="13"/>
  <c r="AW1298" i="13"/>
  <c r="AW1297" i="13"/>
  <c r="AW1304" i="13"/>
  <c r="AW1303" i="13"/>
  <c r="AW1302" i="13"/>
  <c r="AW1296" i="13"/>
  <c r="AW1290" i="13"/>
  <c r="AW1289" i="13"/>
  <c r="AW1294" i="13"/>
  <c r="AW1301" i="13"/>
  <c r="AW1288" i="13"/>
  <c r="AW1287" i="13"/>
  <c r="AW1286" i="13"/>
  <c r="AW1285" i="13"/>
  <c r="AW1282" i="13"/>
  <c r="AW1281" i="13"/>
  <c r="AW1280" i="13"/>
  <c r="AW1278" i="13"/>
  <c r="AW1277" i="13"/>
  <c r="AW1274" i="13"/>
  <c r="AW1272" i="13"/>
  <c r="AW1270" i="13"/>
  <c r="AW1269" i="13"/>
  <c r="AW1266" i="13"/>
  <c r="AW1265" i="13"/>
  <c r="AW1263" i="13"/>
  <c r="AW1264" i="13"/>
  <c r="AW1262" i="13"/>
  <c r="AW1261" i="13"/>
  <c r="AW1258" i="13"/>
  <c r="AW1257" i="13"/>
  <c r="AW1256" i="13"/>
  <c r="AW1255" i="13"/>
  <c r="AW1254" i="13"/>
  <c r="AW1253" i="13"/>
  <c r="AW1250" i="13"/>
  <c r="AW1249" i="13"/>
  <c r="AW1248" i="13"/>
  <c r="AW1246" i="13"/>
  <c r="AW1245" i="13"/>
  <c r="AW1238" i="13"/>
  <c r="AW1241" i="13"/>
  <c r="AW1240" i="13"/>
  <c r="AW1242" i="13"/>
  <c r="AW1237" i="13"/>
  <c r="AW1234" i="13"/>
  <c r="AW1233" i="13"/>
  <c r="AW1232" i="13"/>
  <c r="AW1231" i="13"/>
  <c r="AW1230" i="13"/>
  <c r="AW1229" i="13"/>
  <c r="AW1226" i="13"/>
  <c r="AW1225" i="13"/>
  <c r="AW1222" i="13"/>
  <c r="AW1224" i="13"/>
  <c r="AW1223" i="13"/>
  <c r="AW1221" i="13"/>
  <c r="AW1218" i="13"/>
  <c r="AW1214" i="13"/>
  <c r="AW1213" i="13"/>
  <c r="AW1217" i="13"/>
  <c r="AW1216" i="13"/>
  <c r="AW1210" i="13"/>
  <c r="AW1204" i="13"/>
  <c r="AW1209" i="13"/>
  <c r="AW1207" i="13"/>
  <c r="AW1206" i="13"/>
  <c r="AW1208" i="13"/>
  <c r="AW1201" i="13"/>
  <c r="AW1205" i="13"/>
  <c r="AW1202" i="13"/>
  <c r="AW1200" i="13"/>
  <c r="AW1199" i="13"/>
  <c r="AW1198" i="13"/>
  <c r="AW1197" i="13"/>
  <c r="AW1194" i="13"/>
  <c r="AW1178" i="13"/>
  <c r="AW1177" i="13"/>
  <c r="AW1181" i="13"/>
  <c r="AW1174" i="13"/>
  <c r="AW1186" i="13"/>
  <c r="AW1192" i="13"/>
  <c r="AW1190" i="13"/>
  <c r="AW1189" i="13"/>
  <c r="AW1165" i="13"/>
  <c r="AW1161" i="13"/>
  <c r="AW1162" i="13"/>
  <c r="AW1182" i="13"/>
  <c r="AW1184" i="13"/>
  <c r="AW1175" i="13"/>
  <c r="AW1176" i="13"/>
  <c r="AW1170" i="13"/>
  <c r="AW1173" i="13"/>
  <c r="AW1169" i="13"/>
  <c r="AW1166" i="13"/>
  <c r="AW1168" i="13"/>
  <c r="AW1160" i="13"/>
  <c r="AW1159" i="13"/>
  <c r="AW1158" i="13"/>
  <c r="AW1157" i="13"/>
  <c r="AW1154" i="13"/>
  <c r="AW1153" i="13"/>
  <c r="AW1152" i="13"/>
  <c r="AW1150" i="13"/>
  <c r="AW1149" i="13"/>
  <c r="AW1151" i="13"/>
  <c r="AW1146" i="13"/>
  <c r="AW1145" i="13"/>
  <c r="AW1144" i="13"/>
  <c r="AW1143" i="13"/>
  <c r="AW1142" i="13"/>
  <c r="AW1141" i="13"/>
  <c r="AW1138" i="13"/>
  <c r="AW1137" i="13"/>
  <c r="AW1136" i="13"/>
  <c r="AW1135" i="13"/>
  <c r="AW1134" i="13"/>
  <c r="AW1133" i="13"/>
  <c r="AW1130" i="13"/>
  <c r="AW1129" i="13"/>
  <c r="AW1128" i="13"/>
  <c r="AW1127" i="13"/>
  <c r="AW1125" i="13"/>
  <c r="AW1122" i="13"/>
  <c r="AW1121" i="13"/>
  <c r="AW1120" i="13"/>
  <c r="AW1117" i="13"/>
  <c r="AW1114" i="13"/>
  <c r="AW1112" i="13"/>
  <c r="AW1053" i="13"/>
  <c r="AW1075" i="13"/>
  <c r="AW1074" i="13"/>
  <c r="AW1091" i="13"/>
  <c r="AW1105" i="13"/>
  <c r="AW1097" i="13"/>
  <c r="AW1081" i="13"/>
  <c r="AW1086" i="13"/>
  <c r="AW1080" i="13"/>
  <c r="AW1111" i="13"/>
  <c r="AW1110" i="13"/>
  <c r="AW1107" i="13"/>
  <c r="AW1037" i="13"/>
  <c r="AW1034" i="13"/>
  <c r="AW1028" i="13"/>
  <c r="AW1102" i="13"/>
  <c r="AW1096" i="13"/>
  <c r="AW1106" i="13"/>
  <c r="AW1069" i="13"/>
  <c r="AW1073" i="13"/>
  <c r="AW1067" i="13"/>
  <c r="AW1068" i="13"/>
  <c r="AW1066" i="13"/>
  <c r="AW1060" i="13"/>
  <c r="AW1058" i="13"/>
  <c r="AW1057" i="13"/>
  <c r="AW1043" i="13"/>
  <c r="AW1036" i="13"/>
  <c r="AW1035" i="13"/>
  <c r="AW1027" i="13"/>
  <c r="AW1052" i="13"/>
  <c r="AW1051" i="13"/>
  <c r="AW1020" i="13"/>
  <c r="AW1019" i="13"/>
  <c r="AW1013" i="13"/>
  <c r="AW1012" i="13"/>
  <c r="AW1005" i="13"/>
  <c r="AW997" i="13"/>
  <c r="AW1002" i="13"/>
  <c r="AW995" i="13"/>
  <c r="AW996" i="13"/>
  <c r="AW989" i="13"/>
  <c r="AW980" i="13"/>
  <c r="AW978" i="13"/>
  <c r="AW973" i="13"/>
  <c r="AW963" i="13"/>
  <c r="AW972" i="13"/>
  <c r="AW970" i="13"/>
  <c r="AW964" i="13"/>
  <c r="AW955" i="13"/>
  <c r="AW917" i="13"/>
  <c r="AW940" i="13"/>
  <c r="AW948" i="13"/>
  <c r="AW924" i="13"/>
  <c r="AW941" i="13"/>
  <c r="AW934" i="13"/>
  <c r="AW933" i="13"/>
  <c r="AW909" i="13"/>
  <c r="AW907" i="13"/>
  <c r="AW902" i="13"/>
  <c r="AW901" i="13"/>
  <c r="AW893" i="13"/>
  <c r="AW889" i="13"/>
  <c r="AW885" i="13"/>
  <c r="AW884" i="13"/>
  <c r="AW876" i="13"/>
  <c r="AW854" i="13"/>
  <c r="AW853" i="13"/>
  <c r="AW852" i="13"/>
  <c r="AW845" i="13"/>
  <c r="AW838" i="13"/>
  <c r="AW828" i="13"/>
  <c r="AW827" i="13"/>
  <c r="AW825" i="13"/>
  <c r="AW820" i="13"/>
  <c r="AW813" i="13"/>
  <c r="AW811" i="13"/>
  <c r="AW805" i="13"/>
  <c r="AW803" i="13"/>
  <c r="AW797" i="13"/>
  <c r="AW788" i="13"/>
  <c r="AW787" i="13"/>
  <c r="AW767" i="13"/>
  <c r="AW766" i="13"/>
  <c r="AW775" i="13"/>
  <c r="AW771" i="13"/>
  <c r="AW760" i="13"/>
  <c r="AW758" i="13"/>
  <c r="AW752" i="13"/>
  <c r="AW750" i="13"/>
  <c r="AW747" i="13"/>
  <c r="AW741" i="13"/>
  <c r="AW735" i="13"/>
  <c r="AW719" i="13"/>
  <c r="AW711" i="13"/>
  <c r="AW704" i="13"/>
  <c r="AW702" i="13"/>
  <c r="AW695" i="13"/>
  <c r="AW678" i="13"/>
  <c r="AW664" i="13"/>
  <c r="AW671" i="13"/>
  <c r="AW669" i="13"/>
  <c r="AW655" i="13"/>
  <c r="AW667" i="13"/>
  <c r="AW666" i="13"/>
  <c r="AW646" i="13"/>
  <c r="AW647" i="13"/>
  <c r="AW643" i="13"/>
  <c r="AW638" i="13"/>
  <c r="AW631" i="13"/>
  <c r="AW621" i="13"/>
  <c r="AW598" i="13"/>
  <c r="AW591" i="13"/>
  <c r="AW580" i="13"/>
  <c r="AW575" i="13"/>
  <c r="AW574" i="13"/>
  <c r="AW535" i="13"/>
  <c r="AW526" i="13"/>
  <c r="AW523" i="13"/>
  <c r="AW519" i="13"/>
  <c r="AW511" i="13"/>
  <c r="AW509" i="13"/>
  <c r="AW502" i="13"/>
  <c r="AW493" i="13"/>
  <c r="AW487" i="13"/>
  <c r="AW486" i="13"/>
  <c r="AW471" i="13"/>
  <c r="AW470" i="13"/>
  <c r="AW448" i="13"/>
  <c r="AW441" i="13"/>
  <c r="AW424" i="13"/>
  <c r="AW417" i="13"/>
  <c r="AW409" i="13"/>
  <c r="AW393" i="13"/>
  <c r="AW368" i="13"/>
  <c r="AW365" i="13"/>
  <c r="AW352" i="13"/>
  <c r="AW337" i="13"/>
  <c r="AW335" i="13"/>
  <c r="AW328" i="13"/>
  <c r="AW267" i="13"/>
  <c r="AW257" i="13"/>
  <c r="AW255" i="13"/>
  <c r="AW227" i="13"/>
  <c r="AW212" i="13"/>
  <c r="AW173" i="13"/>
  <c r="AW148" i="13"/>
  <c r="AW141" i="13"/>
  <c r="AW124" i="13"/>
  <c r="AW76" i="13"/>
  <c r="AW46" i="13"/>
  <c r="AW5" i="13"/>
  <c r="AW3" i="13" l="1"/>
  <c r="B38" i="16" l="1"/>
  <c r="B37" i="16"/>
  <c r="B36" i="16"/>
  <c r="B33" i="16"/>
  <c r="D52" i="16"/>
  <c r="C52" i="16"/>
  <c r="B52" i="16"/>
  <c r="D51" i="16"/>
  <c r="C51" i="16"/>
  <c r="B51" i="16"/>
  <c r="D50" i="16"/>
  <c r="C50" i="16"/>
  <c r="D46" i="16"/>
  <c r="C46" i="16"/>
  <c r="B46" i="16"/>
  <c r="D45" i="16"/>
  <c r="C45" i="16"/>
  <c r="B45" i="16"/>
  <c r="E44" i="16"/>
  <c r="D44" i="16"/>
  <c r="C44" i="16"/>
  <c r="B44" i="16"/>
  <c r="B43" i="16"/>
  <c r="B42" i="16"/>
  <c r="B41" i="16"/>
  <c r="B35" i="16"/>
  <c r="B34" i="16"/>
  <c r="B30" i="16"/>
  <c r="B29" i="16"/>
  <c r="B26" i="16"/>
  <c r="B25" i="16"/>
  <c r="B24" i="16"/>
  <c r="B21" i="16"/>
  <c r="B19" i="16"/>
  <c r="B50" i="16" l="1"/>
  <c r="B14" i="16"/>
  <c r="B15" i="16" l="1"/>
  <c r="CX2" i="15" l="1"/>
  <c r="CW2" i="15"/>
  <c r="CV2" i="15"/>
  <c r="CU2" i="15"/>
  <c r="CT2" i="15"/>
  <c r="CS2" i="15"/>
  <c r="CR2" i="15"/>
  <c r="CQ2" i="15"/>
  <c r="CP2" i="15"/>
  <c r="CO2" i="15"/>
  <c r="CN2" i="15"/>
  <c r="CM2" i="15"/>
  <c r="CL2" i="15"/>
  <c r="CK2" i="15"/>
  <c r="CJ2" i="15"/>
  <c r="CI2" i="15"/>
  <c r="CH2" i="15"/>
  <c r="CG2" i="15"/>
  <c r="CF2" i="15"/>
  <c r="CE2" i="15"/>
  <c r="CD2" i="15"/>
  <c r="CC2" i="15"/>
  <c r="CB2" i="15"/>
  <c r="CA2" i="15"/>
  <c r="BZ2" i="15"/>
  <c r="BY2" i="15"/>
  <c r="BX2" i="15"/>
  <c r="BW2" i="15"/>
  <c r="BV2" i="15"/>
  <c r="BU2" i="15"/>
  <c r="BT2" i="15"/>
  <c r="BS2" i="15"/>
  <c r="BR2" i="15"/>
  <c r="BQ2" i="15"/>
  <c r="BP2" i="15"/>
  <c r="BO2" i="15"/>
  <c r="BN2" i="15"/>
  <c r="BM2" i="15"/>
  <c r="BL2" i="15"/>
  <c r="BK2" i="15"/>
  <c r="BJ2" i="15"/>
  <c r="BI2" i="15"/>
  <c r="BH2" i="15"/>
  <c r="BG2" i="15"/>
  <c r="BF2" i="15"/>
  <c r="BE2" i="15"/>
  <c r="BD2" i="15"/>
  <c r="BC2" i="15"/>
  <c r="BB2" i="15"/>
  <c r="BA2" i="15"/>
  <c r="AZ2" i="15"/>
  <c r="AY2" i="15"/>
  <c r="AX2" i="15"/>
  <c r="AW2" i="15"/>
  <c r="AV2" i="15"/>
  <c r="AU2" i="15"/>
  <c r="AT2" i="15"/>
  <c r="AS2" i="15"/>
  <c r="AR2" i="15"/>
  <c r="AQ2" i="15"/>
  <c r="AP2" i="15"/>
  <c r="AO2" i="15"/>
  <c r="AN2" i="15"/>
  <c r="AM2" i="15"/>
  <c r="AL2" i="15"/>
  <c r="AK2" i="15"/>
  <c r="AJ2" i="15"/>
  <c r="AI2" i="15"/>
  <c r="AH2" i="15"/>
  <c r="AG2" i="15"/>
  <c r="AF2" i="15"/>
  <c r="AE2" i="15"/>
  <c r="AD2" i="15"/>
  <c r="AC2" i="15"/>
  <c r="AB2" i="15"/>
  <c r="AA2" i="15"/>
  <c r="Z2" i="15"/>
  <c r="Y2" i="15"/>
  <c r="X2" i="15"/>
  <c r="W2" i="15"/>
  <c r="V2" i="15"/>
  <c r="U2" i="15"/>
  <c r="T2" i="15"/>
  <c r="S2" i="15"/>
  <c r="R2" i="15"/>
  <c r="Q2" i="15"/>
  <c r="P2" i="15"/>
  <c r="O2" i="15"/>
  <c r="N2" i="15"/>
  <c r="M2" i="15"/>
  <c r="L2" i="15"/>
  <c r="K2" i="15"/>
  <c r="J2" i="15"/>
  <c r="I2" i="15"/>
  <c r="H2" i="15"/>
  <c r="G2" i="15"/>
  <c r="F2" i="15"/>
  <c r="E2" i="15"/>
  <c r="D2" i="15"/>
  <c r="E29" i="1" l="1"/>
  <c r="E28" i="1"/>
  <c r="D28" i="1"/>
  <c r="E27" i="1"/>
  <c r="E26" i="1"/>
  <c r="D26" i="1"/>
  <c r="E25" i="1"/>
  <c r="E24" i="1"/>
  <c r="E23" i="1"/>
  <c r="E22" i="1"/>
  <c r="D22" i="1"/>
  <c r="E21" i="1"/>
  <c r="E20" i="1"/>
  <c r="D20" i="1"/>
  <c r="E19" i="1"/>
  <c r="E18" i="1"/>
  <c r="D18" i="1"/>
  <c r="E17" i="1"/>
  <c r="E16" i="1"/>
  <c r="D16" i="1"/>
  <c r="E15" i="1"/>
  <c r="E14" i="1"/>
  <c r="D14" i="1"/>
  <c r="E13" i="1"/>
  <c r="E12" i="1"/>
  <c r="D12" i="1"/>
  <c r="E11" i="1"/>
  <c r="E10" i="1"/>
  <c r="D10" i="1"/>
  <c r="E9" i="1"/>
  <c r="E8" i="1"/>
  <c r="D8" i="1"/>
  <c r="E7" i="1"/>
  <c r="E6" i="1"/>
  <c r="D6" i="1"/>
  <c r="E5" i="1"/>
  <c r="E4" i="1"/>
  <c r="D4" i="1"/>
  <c r="E3" i="1"/>
  <c r="D3" i="1"/>
  <c r="D7" i="1" l="1"/>
  <c r="D11" i="1"/>
  <c r="D15" i="1"/>
  <c r="D19" i="1"/>
  <c r="D23" i="1"/>
  <c r="D27" i="1"/>
  <c r="D24" i="1"/>
  <c r="D5" i="1"/>
  <c r="D9" i="1"/>
  <c r="D13" i="1"/>
  <c r="D17" i="1"/>
  <c r="D21" i="1"/>
  <c r="D25" i="1"/>
  <c r="D29" i="1"/>
  <c r="W21" i="16" l="1"/>
  <c r="W33" i="16"/>
  <c r="W32" i="16"/>
  <c r="W31" i="16"/>
  <c r="W30" i="16"/>
  <c r="W29" i="16"/>
  <c r="W28" i="16"/>
  <c r="W27" i="16"/>
  <c r="W26" i="16"/>
  <c r="W25" i="16"/>
  <c r="W24" i="16"/>
  <c r="W23" i="16"/>
  <c r="W22" i="16"/>
  <c r="AB26" i="16" l="1"/>
  <c r="AB27" i="16"/>
  <c r="AB28" i="16"/>
  <c r="AB29" i="16"/>
  <c r="AB22" i="16"/>
  <c r="AB30" i="16"/>
  <c r="AB23" i="16"/>
  <c r="AB31" i="16"/>
  <c r="AB24" i="16"/>
  <c r="AB32" i="16"/>
  <c r="AB25" i="16"/>
  <c r="AB33" i="16"/>
  <c r="AB21" i="16"/>
  <c r="I29" i="1" l="1"/>
  <c r="H29" i="1"/>
  <c r="G29" i="1"/>
  <c r="F29" i="1"/>
  <c r="I28" i="1"/>
  <c r="L10" i="1" s="1"/>
  <c r="H28" i="1"/>
  <c r="L9" i="1" s="1"/>
  <c r="G28" i="1"/>
  <c r="L8" i="1" s="1"/>
  <c r="F28" i="1"/>
  <c r="L7" i="1" s="1"/>
  <c r="I27" i="1"/>
  <c r="H27" i="1"/>
  <c r="G27" i="1"/>
  <c r="F27" i="1"/>
  <c r="I26" i="1"/>
  <c r="H26" i="1"/>
  <c r="G26" i="1"/>
  <c r="F26" i="1"/>
  <c r="I25" i="1"/>
  <c r="H25" i="1"/>
  <c r="G25" i="1"/>
  <c r="F25" i="1"/>
  <c r="I24" i="1"/>
  <c r="H24" i="1"/>
  <c r="G24" i="1"/>
  <c r="F24" i="1"/>
  <c r="I23" i="1"/>
  <c r="H23" i="1"/>
  <c r="G23" i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I15" i="1"/>
  <c r="H15" i="1"/>
  <c r="G15" i="1"/>
  <c r="F15" i="1"/>
  <c r="I14" i="1"/>
  <c r="H14" i="1"/>
  <c r="G14" i="1"/>
  <c r="F14" i="1"/>
  <c r="I13" i="1"/>
  <c r="H13" i="1"/>
  <c r="G13" i="1"/>
  <c r="F13" i="1"/>
  <c r="I12" i="1"/>
  <c r="H12" i="1"/>
  <c r="G12" i="1"/>
  <c r="F12" i="1"/>
  <c r="I11" i="1"/>
  <c r="H11" i="1"/>
  <c r="G11" i="1"/>
  <c r="F11" i="1"/>
  <c r="I10" i="1"/>
  <c r="H10" i="1"/>
  <c r="G10" i="1"/>
  <c r="F10" i="1"/>
  <c r="I9" i="1"/>
  <c r="H9" i="1"/>
  <c r="G9" i="1"/>
  <c r="F9" i="1"/>
  <c r="I8" i="1"/>
  <c r="H8" i="1"/>
  <c r="G8" i="1"/>
  <c r="F8" i="1"/>
  <c r="I7" i="1"/>
  <c r="H7" i="1"/>
  <c r="G7" i="1"/>
  <c r="F7" i="1"/>
  <c r="I6" i="1"/>
  <c r="H6" i="1"/>
  <c r="G6" i="1"/>
  <c r="F6" i="1"/>
  <c r="I5" i="1"/>
  <c r="H5" i="1"/>
  <c r="G5" i="1"/>
  <c r="F5" i="1"/>
  <c r="I4" i="1"/>
  <c r="H4" i="1"/>
  <c r="G4" i="1"/>
  <c r="F4" i="1"/>
  <c r="I3" i="1"/>
  <c r="H3" i="1"/>
  <c r="G3" i="1"/>
  <c r="F3" i="1"/>
  <c r="AA4" i="16" l="1"/>
  <c r="AC4" i="16"/>
  <c r="AB4" i="16"/>
  <c r="Z4" i="16"/>
  <c r="Y4" i="16"/>
  <c r="DN2" i="15" l="1"/>
  <c r="DM2" i="15"/>
  <c r="DL2" i="15"/>
  <c r="DK2" i="15"/>
  <c r="DJ2" i="15"/>
  <c r="DI2" i="15"/>
  <c r="DH2" i="15"/>
  <c r="DG2" i="15"/>
  <c r="DF2" i="15"/>
  <c r="DE2" i="15"/>
  <c r="DD2" i="15"/>
  <c r="DC2" i="15"/>
  <c r="DB2" i="15"/>
  <c r="AB11" i="16" l="1"/>
  <c r="X33" i="16"/>
  <c r="X32" i="16"/>
  <c r="X31" i="16"/>
  <c r="X30" i="16"/>
  <c r="X29" i="16"/>
  <c r="X28" i="16"/>
  <c r="X27" i="16"/>
  <c r="X26" i="16"/>
  <c r="X25" i="16"/>
  <c r="X24" i="16"/>
  <c r="X23" i="16"/>
  <c r="X22" i="16"/>
  <c r="X21" i="16"/>
  <c r="AC31" i="16" l="1"/>
  <c r="AC32" i="16"/>
  <c r="AC27" i="16"/>
  <c r="AC24" i="16"/>
  <c r="AC30" i="16"/>
  <c r="AC26" i="16"/>
  <c r="AC23" i="16"/>
  <c r="AC22" i="16"/>
  <c r="AC25" i="16"/>
  <c r="AC33" i="16"/>
  <c r="AC29" i="16"/>
  <c r="AC28" i="16"/>
  <c r="AC21" i="16"/>
  <c r="Y27" i="16"/>
  <c r="Z27" i="16" s="1"/>
  <c r="Y32" i="16"/>
  <c r="Z32" i="16" s="1"/>
  <c r="Y28" i="16"/>
  <c r="Z28" i="16" s="1"/>
  <c r="Y25" i="16"/>
  <c r="Z25" i="16" s="1"/>
  <c r="Y29" i="16"/>
  <c r="Z29" i="16" s="1"/>
  <c r="Y33" i="16"/>
  <c r="Z33" i="16" s="1"/>
  <c r="Y22" i="16"/>
  <c r="Z22" i="16" s="1"/>
  <c r="Y26" i="16"/>
  <c r="Z26" i="16" s="1"/>
  <c r="Y30" i="16"/>
  <c r="Z30" i="16" s="1"/>
  <c r="Y21" i="16"/>
  <c r="Z21" i="16" s="1"/>
  <c r="Y23" i="16"/>
  <c r="Z23" i="16" s="1"/>
  <c r="Y31" i="16"/>
  <c r="Z31" i="16" s="1"/>
  <c r="Y24" i="16"/>
  <c r="Z24" i="16" s="1"/>
  <c r="AE23" i="16"/>
  <c r="AF23" i="16" s="1"/>
  <c r="AE32" i="16"/>
  <c r="AF32" i="16" s="1"/>
  <c r="AE33" i="16"/>
  <c r="AF33" i="16" s="1"/>
  <c r="AE26" i="16"/>
  <c r="AF26" i="16" s="1"/>
  <c r="AE24" i="16"/>
  <c r="AF24" i="16" s="1"/>
  <c r="AE27" i="16"/>
  <c r="AF27" i="16" s="1"/>
  <c r="AE31" i="16"/>
  <c r="AF31" i="16" s="1"/>
  <c r="AE25" i="16"/>
  <c r="AF25" i="16" s="1"/>
  <c r="AE28" i="16"/>
  <c r="AF28" i="16" s="1"/>
  <c r="AE29" i="16"/>
  <c r="AF29" i="16" s="1"/>
  <c r="AE22" i="16"/>
  <c r="AF22" i="16" s="1"/>
  <c r="AE30" i="16"/>
  <c r="AF30" i="16" s="1"/>
  <c r="AE21" i="16"/>
  <c r="AF21" i="16" s="1"/>
  <c r="L13" i="1" l="1"/>
  <c r="L17" i="1" l="1"/>
  <c r="L15" i="1"/>
  <c r="L16" i="1"/>
  <c r="L18" i="1"/>
  <c r="L3" i="1" l="1"/>
  <c r="L1" i="1" s="1"/>
  <c r="L5" i="1" l="1"/>
  <c r="L4" i="1"/>
</calcChain>
</file>

<file path=xl/sharedStrings.xml><?xml version="1.0" encoding="utf-8"?>
<sst xmlns="http://schemas.openxmlformats.org/spreadsheetml/2006/main" count="65607" uniqueCount="14076">
  <si>
    <t>Total Lojas</t>
  </si>
  <si>
    <t>INFOS</t>
  </si>
  <si>
    <t>Venda (R$)</t>
  </si>
  <si>
    <t>Vda Real Ac Mês</t>
  </si>
  <si>
    <t>Atingimento %</t>
  </si>
  <si>
    <t>Crescimento %</t>
  </si>
  <si>
    <t>% Crsc Vda</t>
  </si>
  <si>
    <t>Crescimento $</t>
  </si>
  <si>
    <t>Crsc. Vda Ac Mes $</t>
  </si>
  <si>
    <t>% Atg Vda Ac Mês</t>
  </si>
  <si>
    <t>Transações</t>
  </si>
  <si>
    <t>Num Trans Ac Mês</t>
  </si>
  <si>
    <t>Margem %</t>
  </si>
  <si>
    <t>Marg Gestão Ac Mês</t>
  </si>
  <si>
    <t>Regional</t>
  </si>
  <si>
    <t>CABEÇALHO ÍNDICE GERAL</t>
  </si>
  <si>
    <t>INFORMAÇÕES ADICIONAIS</t>
  </si>
  <si>
    <t>REGIONAL</t>
  </si>
  <si>
    <t>SUPERVISOR ADM</t>
  </si>
  <si>
    <t>Mês</t>
  </si>
  <si>
    <t>Estoque em $</t>
  </si>
  <si>
    <t>% Part AME</t>
  </si>
  <si>
    <t>E-MAIL REGIONAL</t>
  </si>
  <si>
    <t>CD</t>
  </si>
  <si>
    <t>CELULAR REGIONAL</t>
  </si>
  <si>
    <t>DDD</t>
  </si>
  <si>
    <t>VOLTAGEM</t>
  </si>
  <si>
    <t>Distrital</t>
  </si>
  <si>
    <t>LITORAL</t>
  </si>
  <si>
    <t>DISTRITAL</t>
  </si>
  <si>
    <t>TAMANHO</t>
  </si>
  <si>
    <t>E-MAIL DISTRITAL</t>
  </si>
  <si>
    <t>ÁREA VDA</t>
  </si>
  <si>
    <t>CELULAR DISTRITAL</t>
  </si>
  <si>
    <t>ÁREA ESTOQUE</t>
  </si>
  <si>
    <t>ÁREA ESTOQUE/ÁREA VDA</t>
  </si>
  <si>
    <t>GGL</t>
  </si>
  <si>
    <t>FREQ ABAST. (DIAS P/ SEMANA)</t>
  </si>
  <si>
    <t>RESPONSÁVEL LOJA</t>
  </si>
  <si>
    <t>TEMPO DE TRÂNSITO</t>
  </si>
  <si>
    <t>CELULAR RESPONSÁVEL</t>
  </si>
  <si>
    <t>SERVIÇOS</t>
  </si>
  <si>
    <t>Informações</t>
  </si>
  <si>
    <t>N° PDVS</t>
  </si>
  <si>
    <t>SISTEMA</t>
  </si>
  <si>
    <t>SHC RUA</t>
  </si>
  <si>
    <t>TIPO</t>
  </si>
  <si>
    <t>LEAD TIME CONSIDERADO</t>
  </si>
  <si>
    <t>DATA INAUGURAÇÃO</t>
  </si>
  <si>
    <t>Localização</t>
  </si>
  <si>
    <t>UF</t>
  </si>
  <si>
    <t>CIDADE</t>
  </si>
  <si>
    <t>BAIRRO</t>
  </si>
  <si>
    <t>ENDEREÇO</t>
  </si>
  <si>
    <t>CEP</t>
  </si>
  <si>
    <t>CNPJ</t>
  </si>
  <si>
    <t>Infos adicionais</t>
  </si>
  <si>
    <t>LOJA</t>
  </si>
  <si>
    <t>M1</t>
  </si>
  <si>
    <t>M2</t>
  </si>
  <si>
    <t>E-MAIL</t>
  </si>
  <si>
    <t>NOME</t>
  </si>
  <si>
    <t>REGIÃO</t>
  </si>
  <si>
    <t>RAMAL REGIONAL</t>
  </si>
  <si>
    <t>LOJA BASE REGIONAL</t>
  </si>
  <si>
    <t>DISTRITO</t>
  </si>
  <si>
    <t>RAMAL DISTRITAL</t>
  </si>
  <si>
    <t>LOJA BASE DISTRITAL</t>
  </si>
  <si>
    <t>CENTRAL ADM</t>
  </si>
  <si>
    <t>PREMIUM</t>
  </si>
  <si>
    <t>LATITUDE</t>
  </si>
  <si>
    <t>LONGITUDE</t>
  </si>
  <si>
    <t>AMERICANAS SERVIÇOS</t>
  </si>
  <si>
    <t>PEGUE NA LOJA HOJE</t>
  </si>
  <si>
    <t>SHIP FROM STORE</t>
  </si>
  <si>
    <t>PEGUE NA LOJA</t>
  </si>
  <si>
    <t>QUIOSQUE</t>
  </si>
  <si>
    <t>L003 - NITEROI</t>
  </si>
  <si>
    <t>L003</t>
  </si>
  <si>
    <t>ggl.003@americanas.io</t>
  </si>
  <si>
    <t>NITEROI</t>
  </si>
  <si>
    <t>GR02</t>
  </si>
  <si>
    <t>DORA BIZZO</t>
  </si>
  <si>
    <t>dora.bizzo@americanas.io</t>
  </si>
  <si>
    <t>(21) 988203502</t>
  </si>
  <si>
    <t>L087</t>
  </si>
  <si>
    <t>REG METROPOLITANA</t>
  </si>
  <si>
    <t>JOSIMAR BARBOSA</t>
  </si>
  <si>
    <t>josimar.silva@americanas.io</t>
  </si>
  <si>
    <t>(21) 992494137</t>
  </si>
  <si>
    <t>FRANCISCA IDELVANI M. LIMA</t>
  </si>
  <si>
    <t>Central_0087</t>
  </si>
  <si>
    <t>NÃO PREMIUM</t>
  </si>
  <si>
    <t>CONVENCIONAL</t>
  </si>
  <si>
    <t>CDRJ4</t>
  </si>
  <si>
    <t>110V</t>
  </si>
  <si>
    <t>RJ</t>
  </si>
  <si>
    <t>NITERÓI</t>
  </si>
  <si>
    <t>CENTRO</t>
  </si>
  <si>
    <t>RUA VISCONDE DO URUGUAI 503 507 E CEL</t>
  </si>
  <si>
    <t>24030-077</t>
  </si>
  <si>
    <t>00.776.574/0349-99</t>
  </si>
  <si>
    <t>GG</t>
  </si>
  <si>
    <t>RUA</t>
  </si>
  <si>
    <t>L005 - CENTRO RJ</t>
  </si>
  <si>
    <t>L005</t>
  </si>
  <si>
    <t>ggl.005@americanas.io</t>
  </si>
  <si>
    <t>CENTRO RJ</t>
  </si>
  <si>
    <t>GR03</t>
  </si>
  <si>
    <t>LUIS FERNANDO</t>
  </si>
  <si>
    <t>luis.fernando@americanas.io</t>
  </si>
  <si>
    <t>(21) 988203501</t>
  </si>
  <si>
    <t>L067</t>
  </si>
  <si>
    <t>RIO CAPITAL</t>
  </si>
  <si>
    <t>ANDERSON PAES</t>
  </si>
  <si>
    <t>apaes@americanas.io</t>
  </si>
  <si>
    <t>(21) 993606995</t>
  </si>
  <si>
    <t>L019</t>
  </si>
  <si>
    <t>GERENNA DA SILVA</t>
  </si>
  <si>
    <t>Central_0012</t>
  </si>
  <si>
    <t>RIO DE JANEIRO</t>
  </si>
  <si>
    <t>RUA DO OUVIDOR 175 A 181 LJE</t>
  </si>
  <si>
    <t>20040-030</t>
  </si>
  <si>
    <t>00.776.574/0322-79</t>
  </si>
  <si>
    <t>L001 - CENTRO SP</t>
  </si>
  <si>
    <t>L001</t>
  </si>
  <si>
    <t>ggl.001@americanas.io</t>
  </si>
  <si>
    <t>CENTRO SP</t>
  </si>
  <si>
    <t>GR01</t>
  </si>
  <si>
    <t>ROBERTA ANTUNES</t>
  </si>
  <si>
    <t>roberta.antunes@americanas.io</t>
  </si>
  <si>
    <t>(11) 993262241</t>
  </si>
  <si>
    <t>L043</t>
  </si>
  <si>
    <t>CENTRO/ZN SP</t>
  </si>
  <si>
    <t>RODRIGO RODRIGUES</t>
  </si>
  <si>
    <t>rodrigo.machado@americanas.io</t>
  </si>
  <si>
    <t>(11) 988961724</t>
  </si>
  <si>
    <t>L289</t>
  </si>
  <si>
    <t xml:space="preserve">ARGENTINO JOSÉ DA SILVA     </t>
  </si>
  <si>
    <t>Central_0120</t>
  </si>
  <si>
    <t>CDSP3</t>
  </si>
  <si>
    <t>SP</t>
  </si>
  <si>
    <t>SÃO PAULO</t>
  </si>
  <si>
    <t>SE</t>
  </si>
  <si>
    <t>RUA DIREITA 151</t>
  </si>
  <si>
    <t>01002-001</t>
  </si>
  <si>
    <t>00.776.574/0384-71</t>
  </si>
  <si>
    <t>NÃO LITORAL</t>
  </si>
  <si>
    <t>-</t>
  </si>
  <si>
    <t>L008 - SANTOS</t>
  </si>
  <si>
    <t>L008</t>
  </si>
  <si>
    <t>ggl.008@americanas.io</t>
  </si>
  <si>
    <t>SANTOS</t>
  </si>
  <si>
    <t>LITORAL SP</t>
  </si>
  <si>
    <t>SOLANGE LIRA</t>
  </si>
  <si>
    <t>solange.lira@americanas.io</t>
  </si>
  <si>
    <t>(13) 991182977</t>
  </si>
  <si>
    <t>L155</t>
  </si>
  <si>
    <t>MARCIA MARIA DE JESUS</t>
  </si>
  <si>
    <t>Central_0155</t>
  </si>
  <si>
    <t>220V</t>
  </si>
  <si>
    <t>RUA JOAO PESSOA 35</t>
  </si>
  <si>
    <t>11013-001</t>
  </si>
  <si>
    <t>00.776.574/0289-13</t>
  </si>
  <si>
    <t>L009 - CAMPINAS</t>
  </si>
  <si>
    <t>L009</t>
  </si>
  <si>
    <t>ggl.009@americanas.io</t>
  </si>
  <si>
    <t>CAMPINAS</t>
  </si>
  <si>
    <t>GR04</t>
  </si>
  <si>
    <t>JULIO CESAR</t>
  </si>
  <si>
    <t>julio.cesar@americanas.io</t>
  </si>
  <si>
    <t>(11) 967921768</t>
  </si>
  <si>
    <t>L229</t>
  </si>
  <si>
    <t>CAMPINAS SP</t>
  </si>
  <si>
    <t>HIGOR OLIVEIRA</t>
  </si>
  <si>
    <t>hisilva@americanas.io</t>
  </si>
  <si>
    <t>(21) 974052081</t>
  </si>
  <si>
    <t>L279</t>
  </si>
  <si>
    <t>FLAVIA SANTANA DA SILVA</t>
  </si>
  <si>
    <t>Central_0009</t>
  </si>
  <si>
    <t>RUA 13 DE MAIO 577</t>
  </si>
  <si>
    <t>13010-071</t>
  </si>
  <si>
    <t>00.776.574/0261-12</t>
  </si>
  <si>
    <t>L020 - COPACABANA</t>
  </si>
  <si>
    <t>L020</t>
  </si>
  <si>
    <t>ggl.020@americanas.io</t>
  </si>
  <si>
    <t>COPACABANA</t>
  </si>
  <si>
    <t>BARRA/ZS</t>
  </si>
  <si>
    <t>KAMILLA CANCELLA</t>
  </si>
  <si>
    <t>kamilla.cancella@americanas.io</t>
  </si>
  <si>
    <t>(21) 992921095</t>
  </si>
  <si>
    <t xml:space="preserve">JANAINA MARTINS A.GOMES </t>
  </si>
  <si>
    <t>Central_1033</t>
  </si>
  <si>
    <t>AV N S DE COPACABANA 620 A 622 LJS</t>
  </si>
  <si>
    <t>22050-001</t>
  </si>
  <si>
    <t>00.776.574/0462-29</t>
  </si>
  <si>
    <t>L014 - JUIZ DE FORA</t>
  </si>
  <si>
    <t>L014</t>
  </si>
  <si>
    <t>ggl.014@americanas.io</t>
  </si>
  <si>
    <t>JUIZ DE FORA</t>
  </si>
  <si>
    <t>ZONA DA MATA</t>
  </si>
  <si>
    <t>BRUNO GIMENEZ</t>
  </si>
  <si>
    <t>bruno.gimenez@americanas.io</t>
  </si>
  <si>
    <t>(32) 984566445</t>
  </si>
  <si>
    <t xml:space="preserve">JOCIARA LÍDIA DA SILVA </t>
  </si>
  <si>
    <t>Central_0014</t>
  </si>
  <si>
    <t>MG</t>
  </si>
  <si>
    <t>RUA HALFELD 668</t>
  </si>
  <si>
    <t>36010-000</t>
  </si>
  <si>
    <t>00.776.574/0439-80</t>
  </si>
  <si>
    <t>L016 - BAURU</t>
  </si>
  <si>
    <t>L016</t>
  </si>
  <si>
    <t>ggl.016@americanas.io</t>
  </si>
  <si>
    <t>BAURU</t>
  </si>
  <si>
    <t>BAURU SP</t>
  </si>
  <si>
    <t>PAULA KATO</t>
  </si>
  <si>
    <t>pkato@americanas.io</t>
  </si>
  <si>
    <t>14 99108-2390</t>
  </si>
  <si>
    <t xml:space="preserve">JENIFFER LIMA O. CARDOSO </t>
  </si>
  <si>
    <t>Central_0210</t>
  </si>
  <si>
    <t>RUA BATISTA DE CARVALHO 3 55</t>
  </si>
  <si>
    <t>17010-001</t>
  </si>
  <si>
    <t>00.776.574/0367-70</t>
  </si>
  <si>
    <t>L017 - VOLTA REDONDA</t>
  </si>
  <si>
    <t>L017</t>
  </si>
  <si>
    <t>ggl.017@americanas.io</t>
  </si>
  <si>
    <t>VOLTA REDONDA</t>
  </si>
  <si>
    <t>REGIAO SERRANA</t>
  </si>
  <si>
    <t>ELTON ALBUQUERQUE</t>
  </si>
  <si>
    <t>ealbuquerque@americanas.io</t>
  </si>
  <si>
    <t>(21) 984764230</t>
  </si>
  <si>
    <t>L281</t>
  </si>
  <si>
    <t>FLAVIO NOGUEIRA</t>
  </si>
  <si>
    <t>Central_0010</t>
  </si>
  <si>
    <t>VILA SANTA CECILIA</t>
  </si>
  <si>
    <t>RUA 33 30 PRC BRASIL</t>
  </si>
  <si>
    <t>27260-010</t>
  </si>
  <si>
    <t>00.776.574/0473-81</t>
  </si>
  <si>
    <t>L023 - B.HORIZONTE</t>
  </si>
  <si>
    <t>L023</t>
  </si>
  <si>
    <t>ggl.023@americanas.io</t>
  </si>
  <si>
    <t>B.HORIZONTE</t>
  </si>
  <si>
    <t>BH CENTRO</t>
  </si>
  <si>
    <t>CRISTIANE RESENDE</t>
  </si>
  <si>
    <t>cresende@americanas.io</t>
  </si>
  <si>
    <t>(31) 982698662</t>
  </si>
  <si>
    <t>YASMIN MIRANDA COSTA FERREIRA</t>
  </si>
  <si>
    <t>Central_0167</t>
  </si>
  <si>
    <t>CDMG</t>
  </si>
  <si>
    <t>BELO HORIZONTE</t>
  </si>
  <si>
    <t>RUA SAO PAULO 504 NA 514/516</t>
  </si>
  <si>
    <t>30170-130</t>
  </si>
  <si>
    <t>00.776.574/0499-10</t>
  </si>
  <si>
    <t>L018 - PETROPOLIS</t>
  </si>
  <si>
    <t>L018</t>
  </si>
  <si>
    <t>ggl.018@americanas.io</t>
  </si>
  <si>
    <t>PETROPOLIS</t>
  </si>
  <si>
    <t>PETRÓPOLIS</t>
  </si>
  <si>
    <t>RUA DO IMPERADOR 428</t>
  </si>
  <si>
    <t>25620-000</t>
  </si>
  <si>
    <t>00.776.574/0352-94</t>
  </si>
  <si>
    <t>L019 - TIJUCA</t>
  </si>
  <si>
    <t>ggl.019@americanas.io</t>
  </si>
  <si>
    <t>TIJUCA</t>
  </si>
  <si>
    <t>RUA CONDE DE BONFIM 362  LOJ</t>
  </si>
  <si>
    <t>20520-054</t>
  </si>
  <si>
    <t>00.776.574/0318-92</t>
  </si>
  <si>
    <t>L024 - RIBEIRAO PRETO</t>
  </si>
  <si>
    <t>L024</t>
  </si>
  <si>
    <t>ggl.024@americanas.io</t>
  </si>
  <si>
    <t>RIBEIRAO PRETO</t>
  </si>
  <si>
    <t>RIBEIRÃO/SJRP SP</t>
  </si>
  <si>
    <t>LILIAN RIGOTA</t>
  </si>
  <si>
    <t>lrigota@americanas.io</t>
  </si>
  <si>
    <t>(16) 992574480</t>
  </si>
  <si>
    <t xml:space="preserve">CRISTIANE MARA DA PAZ </t>
  </si>
  <si>
    <t>Central_0024</t>
  </si>
  <si>
    <t>RIBEIRÃO PRETO</t>
  </si>
  <si>
    <t>RUA GENERAL OSORIO 470</t>
  </si>
  <si>
    <t>14010-000</t>
  </si>
  <si>
    <t>00.776.574/0388-03</t>
  </si>
  <si>
    <t>L015 - CURITIBA</t>
  </si>
  <si>
    <t>L015</t>
  </si>
  <si>
    <t>ggl.015@americanas.io</t>
  </si>
  <si>
    <t>CURITIBA</t>
  </si>
  <si>
    <t>GR05</t>
  </si>
  <si>
    <t>FERNANDA CAMPOS</t>
  </si>
  <si>
    <t>fernanda.campos@americanas.io</t>
  </si>
  <si>
    <t>(41) 988790054</t>
  </si>
  <si>
    <t>L071</t>
  </si>
  <si>
    <t>CURITIBA NORTE</t>
  </si>
  <si>
    <t>DANIEL AZEVEDO</t>
  </si>
  <si>
    <t>dgajunior@americanas.io</t>
  </si>
  <si>
    <t>(11) 988034789</t>
  </si>
  <si>
    <t>EDIMAR CRISTINA CARDOSO</t>
  </si>
  <si>
    <t>Central_0015</t>
  </si>
  <si>
    <t>CDPR</t>
  </si>
  <si>
    <t>PR</t>
  </si>
  <si>
    <t>RUA EBANO PEREIRA 67</t>
  </si>
  <si>
    <t>80410-240</t>
  </si>
  <si>
    <t>00.776.574/0180-12</t>
  </si>
  <si>
    <t>L012 - MADUREIRA</t>
  </si>
  <si>
    <t>L012</t>
  </si>
  <si>
    <t>ggl.012@americanas.io</t>
  </si>
  <si>
    <t>MADUREIRA</t>
  </si>
  <si>
    <t>RIO ZONA NORTE</t>
  </si>
  <si>
    <t>VERA FERNANDES</t>
  </si>
  <si>
    <t>vera.fernandes@americanas.io</t>
  </si>
  <si>
    <t>(21) 994356454</t>
  </si>
  <si>
    <t>L119</t>
  </si>
  <si>
    <t>RENATA L. LAURENTINO</t>
  </si>
  <si>
    <t>Central_0067</t>
  </si>
  <si>
    <t>EST DO PORTELA 70  A 76 SSL</t>
  </si>
  <si>
    <t>21351-050</t>
  </si>
  <si>
    <t>00.776.574/0312-05</t>
  </si>
  <si>
    <t>L006 - SHC IGUATEMI SP</t>
  </si>
  <si>
    <t>L006</t>
  </si>
  <si>
    <t>ggl.006@americanas.io</t>
  </si>
  <si>
    <t>SHC IGUATEMI SP</t>
  </si>
  <si>
    <t>ZONA SUL SP</t>
  </si>
  <si>
    <t>ELIZABETTE FARIAS</t>
  </si>
  <si>
    <t>elizabette.farias@americanas.io</t>
  </si>
  <si>
    <t>(14) 991288394</t>
  </si>
  <si>
    <t>L085</t>
  </si>
  <si>
    <t>VITTORIA SANTANA BEZERRA DE OLIVEIRA</t>
  </si>
  <si>
    <t>Central_1001</t>
  </si>
  <si>
    <t>PINHEIROS</t>
  </si>
  <si>
    <t>AVENIDA BRIGADEIRO FARIA LIMA 2232 C 3</t>
  </si>
  <si>
    <t>01451-000</t>
  </si>
  <si>
    <t>00.776.574/0925-06</t>
  </si>
  <si>
    <t>G</t>
  </si>
  <si>
    <t>SHOPPING</t>
  </si>
  <si>
    <t>L028 - LONDRINA</t>
  </si>
  <si>
    <t>L028</t>
  </si>
  <si>
    <t>ggl.028@americanas.io</t>
  </si>
  <si>
    <t>LONDRINA</t>
  </si>
  <si>
    <t>CURITIBA SUL</t>
  </si>
  <si>
    <t>VINICIUS PEREIRA</t>
  </si>
  <si>
    <t>vinicius.costa@americanas.io</t>
  </si>
  <si>
    <t>(31) 982104438</t>
  </si>
  <si>
    <t>L094</t>
  </si>
  <si>
    <t>GEOMAR H. MARANI</t>
  </si>
  <si>
    <t>Central_0028</t>
  </si>
  <si>
    <t>AV PARANA 196</t>
  </si>
  <si>
    <t>86020-360</t>
  </si>
  <si>
    <t>00.776.574/0184-46</t>
  </si>
  <si>
    <t>L029 - LAPA SP</t>
  </si>
  <si>
    <t>L029</t>
  </si>
  <si>
    <t>ggl.029@americanas.io</t>
  </si>
  <si>
    <t>LAPA SP</t>
  </si>
  <si>
    <t>LAPA</t>
  </si>
  <si>
    <t>RUA DOZE DE OUTUBRO 92</t>
  </si>
  <si>
    <t>05073-000</t>
  </si>
  <si>
    <t>00.776.574/0220-44</t>
  </si>
  <si>
    <t>L031 - NOVA IGUAÇU</t>
  </si>
  <si>
    <t>L031</t>
  </si>
  <si>
    <t>ggl.031@americanas.io</t>
  </si>
  <si>
    <t>NOVA IGUAÇU</t>
  </si>
  <si>
    <t>BAIXADA</t>
  </si>
  <si>
    <t>ALEXANDRE ALEIXO</t>
  </si>
  <si>
    <t>alexandre.aleixo@americanas.io</t>
  </si>
  <si>
    <t>(21) 974414966</t>
  </si>
  <si>
    <t>L069</t>
  </si>
  <si>
    <t>LUCAS DE ANDRADE FERREIRA</t>
  </si>
  <si>
    <t>Central_0188</t>
  </si>
  <si>
    <t>AV GOVERNADOR AMARAL PEIXOTO 277</t>
  </si>
  <si>
    <t>26210-060</t>
  </si>
  <si>
    <t>00.776.574/0351-03</t>
  </si>
  <si>
    <t>L032 - CAMPO GRANDE RJ</t>
  </si>
  <si>
    <t>L032</t>
  </si>
  <si>
    <t>ggl.032@americanas.io</t>
  </si>
  <si>
    <t>CAMPO GRANDE RJ</t>
  </si>
  <si>
    <t>CAMPO GRANDE</t>
  </si>
  <si>
    <t>RUA CORONEL AGOSTINHO 112 LOJA A</t>
  </si>
  <si>
    <t>23050-360</t>
  </si>
  <si>
    <t>00.776.574/0319-73</t>
  </si>
  <si>
    <t>L033 - GOIÂNIA</t>
  </si>
  <si>
    <t>L033</t>
  </si>
  <si>
    <t>ggl.033@americanas.io</t>
  </si>
  <si>
    <t>GOIÂNIA</t>
  </si>
  <si>
    <t>GR06</t>
  </si>
  <si>
    <t>BRENO ESTENIO</t>
  </si>
  <si>
    <t>bsantos@americanas.io</t>
  </si>
  <si>
    <t>(81) 993985876</t>
  </si>
  <si>
    <t>L146</t>
  </si>
  <si>
    <t>GOIAS/TOCANTINS</t>
  </si>
  <si>
    <t>LUANNA PRAXEDES</t>
  </si>
  <si>
    <t>lpraxedes@americanas.io</t>
  </si>
  <si>
    <t>(62) 983138875</t>
  </si>
  <si>
    <t>L128</t>
  </si>
  <si>
    <t>ROGÉRIO BORGE SOARES (INTERINO)</t>
  </si>
  <si>
    <t>Central_0033</t>
  </si>
  <si>
    <t>GO</t>
  </si>
  <si>
    <t>SETOR CENTRAL</t>
  </si>
  <si>
    <t>AV ANHANGUERA 5562</t>
  </si>
  <si>
    <t>74043-010</t>
  </si>
  <si>
    <t>00.776.574/0544-00</t>
  </si>
  <si>
    <t>L035 - BRASILIA</t>
  </si>
  <si>
    <t>L035</t>
  </si>
  <si>
    <t>ggl.035@americanas.io</t>
  </si>
  <si>
    <t>BRASILIA</t>
  </si>
  <si>
    <t>BRASILIA LESTE/GOIAS</t>
  </si>
  <si>
    <t>VILMA GONÇALVES</t>
  </si>
  <si>
    <t>vilma.goncalves@americanas.io</t>
  </si>
  <si>
    <t>(61) 985946448</t>
  </si>
  <si>
    <t>L222</t>
  </si>
  <si>
    <t>LUIZ CARLOS DO NASCIMENTO</t>
  </si>
  <si>
    <t>Central_0035</t>
  </si>
  <si>
    <t>DF</t>
  </si>
  <si>
    <t>BRASÍLIA</t>
  </si>
  <si>
    <t>ASA SUL</t>
  </si>
  <si>
    <t>SCS Q 04 BLOCO A LOJA 11 SN</t>
  </si>
  <si>
    <t>70300-500</t>
  </si>
  <si>
    <t>00.776.574/0526-28</t>
  </si>
  <si>
    <t>L036 - C.GRANDE</t>
  </si>
  <si>
    <t>L036</t>
  </si>
  <si>
    <t>ggl.036@americanas.io</t>
  </si>
  <si>
    <t>C.GRANDE</t>
  </si>
  <si>
    <t>MS</t>
  </si>
  <si>
    <t>MARISA MARBAYACHI</t>
  </si>
  <si>
    <t>marisa.marbayachi@americanas.io</t>
  </si>
  <si>
    <t>(21) 992132516</t>
  </si>
  <si>
    <t>JEAN JOSÉ GRUBER</t>
  </si>
  <si>
    <t>Central_0036</t>
  </si>
  <si>
    <t>RUA MARECHAL RONDON 1336</t>
  </si>
  <si>
    <t>79002-205</t>
  </si>
  <si>
    <t>00.776.574/0101-19</t>
  </si>
  <si>
    <t>L037 - RECIFE</t>
  </si>
  <si>
    <t>L037</t>
  </si>
  <si>
    <t>ggl.037@americanas.io</t>
  </si>
  <si>
    <t>RECIFE</t>
  </si>
  <si>
    <t>GR08</t>
  </si>
  <si>
    <t>BRUNO LOURENÇO</t>
  </si>
  <si>
    <t>bruno.lourenco@americanas.io</t>
  </si>
  <si>
    <t>(71) 981724050</t>
  </si>
  <si>
    <t>L044</t>
  </si>
  <si>
    <t>DEYSE VASCONCELOS</t>
  </si>
  <si>
    <t>deyse.vasconcelos@americanas.io</t>
  </si>
  <si>
    <t>(21) 994822046</t>
  </si>
  <si>
    <t>L056</t>
  </si>
  <si>
    <t>SILVANIA DE LUCENA HENRIQUE</t>
  </si>
  <si>
    <t>Central_0088</t>
  </si>
  <si>
    <t>CDPE</t>
  </si>
  <si>
    <t>PE</t>
  </si>
  <si>
    <t>BOA VISTA</t>
  </si>
  <si>
    <t>RUA SETE DE SETEMBRO 267</t>
  </si>
  <si>
    <t>50050-030</t>
  </si>
  <si>
    <t>00.776.574/0079-16</t>
  </si>
  <si>
    <t>L042 - PORTO ALEGRE</t>
  </si>
  <si>
    <t>L042</t>
  </si>
  <si>
    <t>ggl.042@americanas.io</t>
  </si>
  <si>
    <t>PORTO ALEGRE</t>
  </si>
  <si>
    <t>RS NORTE</t>
  </si>
  <si>
    <t>FABIANO BARBOSA</t>
  </si>
  <si>
    <t>fabbarbosa@americanas.io</t>
  </si>
  <si>
    <t>(48) 988318776</t>
  </si>
  <si>
    <t>JULIANA SEVERO MENEZES</t>
  </si>
  <si>
    <t>Central_0042</t>
  </si>
  <si>
    <t>CDRS</t>
  </si>
  <si>
    <t>BIVOLT</t>
  </si>
  <si>
    <t>RS</t>
  </si>
  <si>
    <t>RUA DOS ANDRADAS 1305</t>
  </si>
  <si>
    <t>90020-009</t>
  </si>
  <si>
    <t>00.776.574/0109-76</t>
  </si>
  <si>
    <t>L039 - TAGUATINGA</t>
  </si>
  <si>
    <t>L039</t>
  </si>
  <si>
    <t>ggl.039@americanas.io</t>
  </si>
  <si>
    <t>TAGUATINGA</t>
  </si>
  <si>
    <t>CSA 1 LOTES 2/ 3/ 4/ 16 E 17 SN</t>
  </si>
  <si>
    <t>72015-015</t>
  </si>
  <si>
    <t>00.776.574/0091-02</t>
  </si>
  <si>
    <t>L044 - SHC BAHIA</t>
  </si>
  <si>
    <t>ggl.044@americanas.io</t>
  </si>
  <si>
    <t>SHC BAHIA</t>
  </si>
  <si>
    <t>SALVADOR NOROESTE</t>
  </si>
  <si>
    <t>JULIETTE ROCHA</t>
  </si>
  <si>
    <t>juliette.rocha@americanas.io</t>
  </si>
  <si>
    <t>(71) 984587738</t>
  </si>
  <si>
    <t>CINTIA SIMÃO PINTO DE JESUS</t>
  </si>
  <si>
    <t>Central_0404</t>
  </si>
  <si>
    <t>CDBA2</t>
  </si>
  <si>
    <t>BA</t>
  </si>
  <si>
    <t>SALVADOR</t>
  </si>
  <si>
    <t>CAMINHO DAS ARVORES</t>
  </si>
  <si>
    <t>AVENIDA TANCREDO NEVES 148 PISO1 LOJA</t>
  </si>
  <si>
    <t>41820-020</t>
  </si>
  <si>
    <t>00.776.574/1355-90</t>
  </si>
  <si>
    <t>L043 - SHC IBIRAPUERA SP</t>
  </si>
  <si>
    <t>ggl.043@americanas.io</t>
  </si>
  <si>
    <t>SHC IBIRAPUERA SP</t>
  </si>
  <si>
    <t>INDIANOPOLIS</t>
  </si>
  <si>
    <t>AV IBIRAPUERA 3101</t>
  </si>
  <si>
    <t>04029-200</t>
  </si>
  <si>
    <t>00.776.574/0927-60</t>
  </si>
  <si>
    <t>L045 - VITORIA</t>
  </si>
  <si>
    <t>L045</t>
  </si>
  <si>
    <t>ggl.045@americanas.io</t>
  </si>
  <si>
    <t>VITORIA</t>
  </si>
  <si>
    <t>ESPIRITO SANTO</t>
  </si>
  <si>
    <t>EVERTON PENNA</t>
  </si>
  <si>
    <t>epenna@americanas.io</t>
  </si>
  <si>
    <t>(21) 992422253</t>
  </si>
  <si>
    <t xml:space="preserve">ELAINE TOLEDO AUGUSTO </t>
  </si>
  <si>
    <t>Central_0045</t>
  </si>
  <si>
    <t>ES</t>
  </si>
  <si>
    <t>VITÓRIA</t>
  </si>
  <si>
    <t>AV PRINCESA ISABEL 475</t>
  </si>
  <si>
    <t>29010-361</t>
  </si>
  <si>
    <t>00.776.574/0113-52</t>
  </si>
  <si>
    <t>L046 - LARANJEIRAS</t>
  </si>
  <si>
    <t>L046</t>
  </si>
  <si>
    <t>ggl.046@americanas.io</t>
  </si>
  <si>
    <t>LARANJEIRAS</t>
  </si>
  <si>
    <t>RUA DAS LARANJEIRAS 49</t>
  </si>
  <si>
    <t>22240-000</t>
  </si>
  <si>
    <t>00.776.574/0320-07</t>
  </si>
  <si>
    <t>L047 - FORTALEZA</t>
  </si>
  <si>
    <t>L047</t>
  </si>
  <si>
    <t>ggl.047@americanas.io</t>
  </si>
  <si>
    <t>FORTALEZA</t>
  </si>
  <si>
    <t>FORTALEZA/CE OESTE</t>
  </si>
  <si>
    <t>LORENA COSTA</t>
  </si>
  <si>
    <t>lorena.gcosta@americanas.io</t>
  </si>
  <si>
    <t>(85) 991486472</t>
  </si>
  <si>
    <t>MARA VERLY SOMBRA DE LIMA</t>
  </si>
  <si>
    <t>Central_0270</t>
  </si>
  <si>
    <t>CE</t>
  </si>
  <si>
    <t>RUA BARAO DO RIO BRANCO 922</t>
  </si>
  <si>
    <t>60025-000</t>
  </si>
  <si>
    <t>00.776.574/0135-68</t>
  </si>
  <si>
    <t>L048 - BELEM</t>
  </si>
  <si>
    <t>L048</t>
  </si>
  <si>
    <t>ggl.048@americanas.io</t>
  </si>
  <si>
    <t>BELEM</t>
  </si>
  <si>
    <t>GR07</t>
  </si>
  <si>
    <t>DIEGO MOREIRA</t>
  </si>
  <si>
    <t>diego.moreira@americanas.io</t>
  </si>
  <si>
    <t>(91) 984044836</t>
  </si>
  <si>
    <t>AMAPA/PA</t>
  </si>
  <si>
    <t>JOAO LUIZ</t>
  </si>
  <si>
    <t>jleal@americanas.io</t>
  </si>
  <si>
    <t>(21) 992417279</t>
  </si>
  <si>
    <t>L133</t>
  </si>
  <si>
    <t>GIULIA PAMPOLHA MARQUES MOURA (INTERINA)</t>
  </si>
  <si>
    <t>Central_0048</t>
  </si>
  <si>
    <t>CDPA3</t>
  </si>
  <si>
    <t>PA</t>
  </si>
  <si>
    <t>BELÉM</t>
  </si>
  <si>
    <t>CAMPINA</t>
  </si>
  <si>
    <t>AVE PRESIDENTE VARGAS 940</t>
  </si>
  <si>
    <t>66010-000</t>
  </si>
  <si>
    <t>00.776.574/0401-07</t>
  </si>
  <si>
    <t>L049 - UBERLANDIA</t>
  </si>
  <si>
    <t>L049</t>
  </si>
  <si>
    <t>ggl.049@americanas.io</t>
  </si>
  <si>
    <t>UBERLANDIA</t>
  </si>
  <si>
    <t>BH TRIANGULO MINEIRO</t>
  </si>
  <si>
    <t>FERNANDA GARZON</t>
  </si>
  <si>
    <t>fseabra@americanas.io</t>
  </si>
  <si>
    <t>(31) 984338502</t>
  </si>
  <si>
    <t>L040</t>
  </si>
  <si>
    <t>ELIANE ELIAS ROSA</t>
  </si>
  <si>
    <t>Central_0049</t>
  </si>
  <si>
    <t>UBERLÂNDIA</t>
  </si>
  <si>
    <t>PRACA TUBAL VILELA 252 NA 272</t>
  </si>
  <si>
    <t>38400-186</t>
  </si>
  <si>
    <t>00.776.574/0455-08</t>
  </si>
  <si>
    <t>L040 - SHC B.HORIZONTE</t>
  </si>
  <si>
    <t>ggl.040@americanas.io</t>
  </si>
  <si>
    <t>SHC B.HORIZONTE</t>
  </si>
  <si>
    <t xml:space="preserve">VIVIANE PAULA TORRES </t>
  </si>
  <si>
    <t>Central_0023</t>
  </si>
  <si>
    <t>BELVEDERE</t>
  </si>
  <si>
    <t>ROD BR 356 3049 LJ BH17</t>
  </si>
  <si>
    <t>30330-000</t>
  </si>
  <si>
    <t>00.776.574/1107-68</t>
  </si>
  <si>
    <t>L050 - MACEIO</t>
  </si>
  <si>
    <t>L050</t>
  </si>
  <si>
    <t>ggl.050@americanas.io</t>
  </si>
  <si>
    <t>MACEIO</t>
  </si>
  <si>
    <t>ALAGOAS</t>
  </si>
  <si>
    <t>EDUARDA ROSA</t>
  </si>
  <si>
    <t>eduarda.lrosa@americanas.io</t>
  </si>
  <si>
    <t>(82) 992014152</t>
  </si>
  <si>
    <t>L092</t>
  </si>
  <si>
    <t>MIRELLE PEREIRA REIS</t>
  </si>
  <si>
    <t>Central_1009</t>
  </si>
  <si>
    <t>AL</t>
  </si>
  <si>
    <t>MACEIÓ</t>
  </si>
  <si>
    <t>AV DQ DE CAXIAS 1792</t>
  </si>
  <si>
    <t>57036-540</t>
  </si>
  <si>
    <t>00.776.574/0505-01</t>
  </si>
  <si>
    <t>L041 - MARINGA</t>
  </si>
  <si>
    <t>L041</t>
  </si>
  <si>
    <t>ggl.041@americanas.io</t>
  </si>
  <si>
    <t>MARINGA</t>
  </si>
  <si>
    <t>ZONA 1</t>
  </si>
  <si>
    <t>AV BRASIL 3171</t>
  </si>
  <si>
    <t>87013-000</t>
  </si>
  <si>
    <t>00.776.574/0106-23</t>
  </si>
  <si>
    <t>L038 - SHC CAMPINAS</t>
  </si>
  <si>
    <t>L038</t>
  </si>
  <si>
    <t>ggl.038@americanas.io</t>
  </si>
  <si>
    <t>SHC CAMPINAS</t>
  </si>
  <si>
    <t>J BRANDINA</t>
  </si>
  <si>
    <t>AV IGUATEMI 777</t>
  </si>
  <si>
    <t>13094-900</t>
  </si>
  <si>
    <t>00.776.574/1459-87</t>
  </si>
  <si>
    <t>L067 - SHC BARRASHOP RJ</t>
  </si>
  <si>
    <t>ggl.067@americanas.io</t>
  </si>
  <si>
    <t>SHC BARRASHOP RJ</t>
  </si>
  <si>
    <t>BARRA DA TIJUCA</t>
  </si>
  <si>
    <t>AV DAS AMERICAS 4666 LOJA C1</t>
  </si>
  <si>
    <t>22631-004</t>
  </si>
  <si>
    <t>00.776.574/0889-08</t>
  </si>
  <si>
    <t>L071 - SHC MUELLER PR</t>
  </si>
  <si>
    <t>ggl.071@americanas.io</t>
  </si>
  <si>
    <t>SHC MUELLER PR</t>
  </si>
  <si>
    <t>CENTRO CIVICO</t>
  </si>
  <si>
    <t>AV CANDIDO ABREU 127 SS 001</t>
  </si>
  <si>
    <t>80530-000</t>
  </si>
  <si>
    <t>00.776.574/1657-40</t>
  </si>
  <si>
    <t>L022 - IPANEMA</t>
  </si>
  <si>
    <t>L022</t>
  </si>
  <si>
    <t>ggl.022@americanas.io</t>
  </si>
  <si>
    <t>IPANEMA</t>
  </si>
  <si>
    <t>RUA VISCONDE DE PIRAJA 526 532 532 A</t>
  </si>
  <si>
    <t>22410-002</t>
  </si>
  <si>
    <t>00.776.574/0467-33</t>
  </si>
  <si>
    <t>L065 - S.BERNARDO</t>
  </si>
  <si>
    <t>L065</t>
  </si>
  <si>
    <t>ggl.065@americanas.io</t>
  </si>
  <si>
    <t>S.BERNARDO</t>
  </si>
  <si>
    <t>SÃO BERNARDO DO CAMPO</t>
  </si>
  <si>
    <t>RUA MARECHAL DEODORO 1489</t>
  </si>
  <si>
    <t>09710-012</t>
  </si>
  <si>
    <t>00.776.574/0375-80</t>
  </si>
  <si>
    <t>L057 - NILÓPOLIS</t>
  </si>
  <si>
    <t>L057</t>
  </si>
  <si>
    <t>ggl.057@americanas.io</t>
  </si>
  <si>
    <t>NILÓPOLIS</t>
  </si>
  <si>
    <t>ESTR MIRANDELA 290 A 318</t>
  </si>
  <si>
    <t>26500-000</t>
  </si>
  <si>
    <t>00.776.574/0471-10</t>
  </si>
  <si>
    <t>L063 - SHC PIEDADE BA</t>
  </si>
  <si>
    <t>L063</t>
  </si>
  <si>
    <t>ggl.063@americanas.io</t>
  </si>
  <si>
    <t>SHC PIEDADE BA</t>
  </si>
  <si>
    <t>SALVADOR/BA SUL</t>
  </si>
  <si>
    <t>LENISE COSTA</t>
  </si>
  <si>
    <t>lenise.costa@americanas.io</t>
  </si>
  <si>
    <t>(71) 981061601</t>
  </si>
  <si>
    <t>L052</t>
  </si>
  <si>
    <t xml:space="preserve">GISELE DOS REIS L. BATISTA </t>
  </si>
  <si>
    <t>Central_0044</t>
  </si>
  <si>
    <t>BARRIS</t>
  </si>
  <si>
    <t>RUA JUNQUEIRA AIRES 08 SHOPPING P</t>
  </si>
  <si>
    <t>40070-310</t>
  </si>
  <si>
    <t>00.776.574/1357-52</t>
  </si>
  <si>
    <t>L066 - FLORIANOPOLIS</t>
  </si>
  <si>
    <t>L066</t>
  </si>
  <si>
    <t>ggl.066@americanas.io</t>
  </si>
  <si>
    <t>FLORIANOPOLIS</t>
  </si>
  <si>
    <t>SANTA CATARINA</t>
  </si>
  <si>
    <t>SANDRO MORALES</t>
  </si>
  <si>
    <t>scarmo@americanas.io</t>
  </si>
  <si>
    <t>(21) 992470173</t>
  </si>
  <si>
    <t>GISELLA CORREA PAZ</t>
  </si>
  <si>
    <t>Central_0066</t>
  </si>
  <si>
    <t>SC</t>
  </si>
  <si>
    <t>FLORIANÓPOLIS</t>
  </si>
  <si>
    <t>RUA FELIPE SCHMIDT 446</t>
  </si>
  <si>
    <t>88010-001</t>
  </si>
  <si>
    <t>00.776.574/0548-33</t>
  </si>
  <si>
    <t>L086 - SHC S.J.CAMPOS</t>
  </si>
  <si>
    <t>L086</t>
  </si>
  <si>
    <t>ggl.086@americanas.io</t>
  </si>
  <si>
    <t>SHC S.J.CAMPOS</t>
  </si>
  <si>
    <t>VALE DO PARAIBA SP</t>
  </si>
  <si>
    <t>SABRINA MARQUES</t>
  </si>
  <si>
    <t>scravo@americanas.io</t>
  </si>
  <si>
    <t>(21) 974896716</t>
  </si>
  <si>
    <t>MARTA GEISIANE SOARES DA SILVA SOUZA</t>
  </si>
  <si>
    <t>Central_0229</t>
  </si>
  <si>
    <t>SÃO JOSÉ DOS CAMPOS</t>
  </si>
  <si>
    <t>J O CRUZ</t>
  </si>
  <si>
    <t>AV DEP BENEDITO  MATARAZ 9403 LJ E</t>
  </si>
  <si>
    <t>12216-580</t>
  </si>
  <si>
    <t>00.776.574/0679-00</t>
  </si>
  <si>
    <t>L088 - SHC RECIFE</t>
  </si>
  <si>
    <t>L088</t>
  </si>
  <si>
    <t>ggl.088@americanas.io</t>
  </si>
  <si>
    <t>SHC RECIFE</t>
  </si>
  <si>
    <t>BOA VIAGEM</t>
  </si>
  <si>
    <t>RUA PE CARAPUCEIRO 777 LJ 117/118</t>
  </si>
  <si>
    <t>51020-900</t>
  </si>
  <si>
    <t>00.776.574/1643-45</t>
  </si>
  <si>
    <t>L085 - SHC INTERLAGOS</t>
  </si>
  <si>
    <t>ggl.085@americanas.io</t>
  </si>
  <si>
    <t>SHC INTERLAGOS</t>
  </si>
  <si>
    <t>C GRANDE</t>
  </si>
  <si>
    <t>AVENIDA INTERLAGOS 2255</t>
  </si>
  <si>
    <t>04661-200</t>
  </si>
  <si>
    <t>00.776.574/0929-21</t>
  </si>
  <si>
    <t>L092 - SHC MACEIO</t>
  </si>
  <si>
    <t>ggl.092@americanas.io</t>
  </si>
  <si>
    <t>SHC MACEIO</t>
  </si>
  <si>
    <t>MANGABEIRAS</t>
  </si>
  <si>
    <t>AV GUSTAVO PAIVA 2990 LJ ANC D</t>
  </si>
  <si>
    <t>00.776.574/1004-52</t>
  </si>
  <si>
    <t>L128 - SHC FLAMBOYANT</t>
  </si>
  <si>
    <t>ggl.128@americanas.io</t>
  </si>
  <si>
    <t>SHC FLAMBOYANT</t>
  </si>
  <si>
    <t>JARDIM GOIAS</t>
  </si>
  <si>
    <t>AV JAMEL CECILIO 3300 QD B 34LT2</t>
  </si>
  <si>
    <t>74810-100</t>
  </si>
  <si>
    <t>00.776.574/1304-40</t>
  </si>
  <si>
    <t>L061 - S.LUIS</t>
  </si>
  <si>
    <t>L061</t>
  </si>
  <si>
    <t>ggl.061@americanas.io</t>
  </si>
  <si>
    <t>S.LUIS</t>
  </si>
  <si>
    <t>MARANHAO</t>
  </si>
  <si>
    <t>ARLLON FONSECA</t>
  </si>
  <si>
    <t>vfonseca@americanas.io</t>
  </si>
  <si>
    <t>(91) 998204597</t>
  </si>
  <si>
    <t>GLEYDSON DA SILVA GONÇALVES</t>
  </si>
  <si>
    <t>Central_0061</t>
  </si>
  <si>
    <t>MA</t>
  </si>
  <si>
    <t>SÃO LUIS</t>
  </si>
  <si>
    <t>RUA GRANDE SN</t>
  </si>
  <si>
    <t>65020-250</t>
  </si>
  <si>
    <t>00.776.574/0123-24</t>
  </si>
  <si>
    <t>L127 - SHC WEST PLAZA</t>
  </si>
  <si>
    <t>L127</t>
  </si>
  <si>
    <t>ggl.127@americanas.io</t>
  </si>
  <si>
    <t>SHC WEST PLAZA</t>
  </si>
  <si>
    <t>B FUNDA</t>
  </si>
  <si>
    <t>AVENIDA ANTARTICA 408</t>
  </si>
  <si>
    <t>05003-020</t>
  </si>
  <si>
    <t>00.776.574/0933-08</t>
  </si>
  <si>
    <t>L115 - SHC LONDRINA</t>
  </si>
  <si>
    <t>L115</t>
  </si>
  <si>
    <t>ggl.115@americanas.io</t>
  </si>
  <si>
    <t>SHC LONDRINA</t>
  </si>
  <si>
    <t>ROD CELSO GARCIA CID SN KM 377</t>
  </si>
  <si>
    <t>86000-000</t>
  </si>
  <si>
    <t>00.776.574/1433-48</t>
  </si>
  <si>
    <t>L138 - SHC MINAS SHOPPING</t>
  </si>
  <si>
    <t>L138</t>
  </si>
  <si>
    <t>ggl.138@americanas.io</t>
  </si>
  <si>
    <t>SHC MINAS SHOPPING</t>
  </si>
  <si>
    <t>BH MINAS NORTE</t>
  </si>
  <si>
    <t>SABRINA MENEZES</t>
  </si>
  <si>
    <t>sabrina.menezes@americanas.io</t>
  </si>
  <si>
    <t>(21) 974867355</t>
  </si>
  <si>
    <t>SAO PAULO</t>
  </si>
  <si>
    <t>AV CRISTIANO MACHADO 4000 LJ B</t>
  </si>
  <si>
    <t>31910-810</t>
  </si>
  <si>
    <t>00.776.574/1185-80</t>
  </si>
  <si>
    <t>L155 - GONZAGA</t>
  </si>
  <si>
    <t>ggl.155@americanas.io</t>
  </si>
  <si>
    <t>GONZAGA</t>
  </si>
  <si>
    <t>AVENIDA ANA COSTA 542</t>
  </si>
  <si>
    <t>11060-002</t>
  </si>
  <si>
    <t>00.776.574/0288-32</t>
  </si>
  <si>
    <t>L152 - SHC DELREY MG</t>
  </si>
  <si>
    <t>L152</t>
  </si>
  <si>
    <t>ggl.152@americanas.io</t>
  </si>
  <si>
    <t>SHC DELREY MG</t>
  </si>
  <si>
    <t>CAICARA</t>
  </si>
  <si>
    <t>AV PRESIDENTE CARLOS LUZ 3001 PISO 2 NL5</t>
  </si>
  <si>
    <t>31250-010</t>
  </si>
  <si>
    <t>00.776.574/1186-61</t>
  </si>
  <si>
    <t>L110 - SHC PENHA</t>
  </si>
  <si>
    <t>L110</t>
  </si>
  <si>
    <t>ggl.110@americanas.io</t>
  </si>
  <si>
    <t>SHC PENHA</t>
  </si>
  <si>
    <t>ABCD/ZL SP</t>
  </si>
  <si>
    <t>LOURDES FERREIRA</t>
  </si>
  <si>
    <t>lourdes.ferreira@americanas.io</t>
  </si>
  <si>
    <t>(11) 954131450</t>
  </si>
  <si>
    <t>L168</t>
  </si>
  <si>
    <t>ROSYCARLA DA SILVA SANTANA</t>
  </si>
  <si>
    <t>Central_0101</t>
  </si>
  <si>
    <t>PENHA DE FRANCA</t>
  </si>
  <si>
    <t>RUA DOUTOR JOAO RIBEIRO 304 A I</t>
  </si>
  <si>
    <t>03634-000</t>
  </si>
  <si>
    <t>00.776.574/0931-46</t>
  </si>
  <si>
    <t>L100 - SHC VIA PARQUE RJ</t>
  </si>
  <si>
    <t>L100</t>
  </si>
  <si>
    <t>ggl.100@americanas.io</t>
  </si>
  <si>
    <t>SHC VIA PARQUE RJ</t>
  </si>
  <si>
    <t>AVENIDA AYRTON SENNA 3000 LJ 1091</t>
  </si>
  <si>
    <t>22775-001</t>
  </si>
  <si>
    <t>00.776.574/0917-98</t>
  </si>
  <si>
    <t>L102 - SHC PATIO BELEM</t>
  </si>
  <si>
    <t>L102</t>
  </si>
  <si>
    <t>ggl.102@americanas.io</t>
  </si>
  <si>
    <t>SHC PATIO BELEM</t>
  </si>
  <si>
    <t>BATISTA CAMPOS</t>
  </si>
  <si>
    <t>TRAV PADRE EUTIQUIO 1078 LJ ANC C</t>
  </si>
  <si>
    <t>66023-710</t>
  </si>
  <si>
    <t>00.776.574/1653-17</t>
  </si>
  <si>
    <t>L101 - SHC TATUAPE</t>
  </si>
  <si>
    <t>L101</t>
  </si>
  <si>
    <t>ggl.101@americanas.io</t>
  </si>
  <si>
    <t>SHC TATUAPE</t>
  </si>
  <si>
    <t>CIDADE MAE DO CEU</t>
  </si>
  <si>
    <t>RUA DOMINGOS AGOSTIM SN LJ 03</t>
  </si>
  <si>
    <t>03306-010</t>
  </si>
  <si>
    <t>00.776.574/0930-65</t>
  </si>
  <si>
    <t>L059 - ARACAJU</t>
  </si>
  <si>
    <t>L059</t>
  </si>
  <si>
    <t>ggl.059@americanas.io</t>
  </si>
  <si>
    <t>ARACAJU</t>
  </si>
  <si>
    <t>SERGIPE</t>
  </si>
  <si>
    <t>ARILDA OLIVEIRA</t>
  </si>
  <si>
    <t>arilda.oliveira@americanas.io</t>
  </si>
  <si>
    <t>(79) 981231592</t>
  </si>
  <si>
    <t>PEDRO ANISIO ALVES</t>
  </si>
  <si>
    <t>Central_0059</t>
  </si>
  <si>
    <t>ARACAJÚ</t>
  </si>
  <si>
    <t>RUA JOAO PESSOA 331</t>
  </si>
  <si>
    <t>49010-130</t>
  </si>
  <si>
    <t>00.776.574/0494-06</t>
  </si>
  <si>
    <t>L087 - SHC PLAZA NITEROI</t>
  </si>
  <si>
    <t>ggl.087@americanas.io</t>
  </si>
  <si>
    <t>SHC PLAZA NITEROI</t>
  </si>
  <si>
    <t>RUA QUINZE DE NOVEMBRO 8 UNID 317</t>
  </si>
  <si>
    <t>24020-120</t>
  </si>
  <si>
    <t>00.776.574/0804-00</t>
  </si>
  <si>
    <t>L069 - CAXIAS</t>
  </si>
  <si>
    <t>ggl.069@americanas.io</t>
  </si>
  <si>
    <t>CAXIAS</t>
  </si>
  <si>
    <t>DUQUE DE CAXIAS</t>
  </si>
  <si>
    <t>AV NILO PECANHA 145</t>
  </si>
  <si>
    <t>25010-140</t>
  </si>
  <si>
    <t>00.776.574/0334-02</t>
  </si>
  <si>
    <t>L075 - SHC S.BERNARDO</t>
  </si>
  <si>
    <t>L075</t>
  </si>
  <si>
    <t>ggl.075@americanas.io</t>
  </si>
  <si>
    <t>SHC S.BERNARDO</t>
  </si>
  <si>
    <t>JARDIM MAR</t>
  </si>
  <si>
    <t>PRACA SAMUEL SABATINI 200 LOJA 1</t>
  </si>
  <si>
    <t>09750-902</t>
  </si>
  <si>
    <t>00.776.574/0666-88</t>
  </si>
  <si>
    <t>L120 - SHC MARKET PLACE SP</t>
  </si>
  <si>
    <t>L120</t>
  </si>
  <si>
    <t>ggl.120@americanas.io</t>
  </si>
  <si>
    <t>SHC MARKET PLACE SP</t>
  </si>
  <si>
    <t>S AMARO</t>
  </si>
  <si>
    <t>AVENIDA DAS NACOES UNIDAS 13947 LJ 112</t>
  </si>
  <si>
    <t>04794-000</t>
  </si>
  <si>
    <t>00.776.574/0932-27</t>
  </si>
  <si>
    <t>L125 - SHC IGUATEMI ESPLANADA</t>
  </si>
  <si>
    <t>L125</t>
  </si>
  <si>
    <t>ggl.125@americanas.io</t>
  </si>
  <si>
    <t>SHC IGUATEMI ESPLANADA</t>
  </si>
  <si>
    <t>SOROCABA SP</t>
  </si>
  <si>
    <t>MARCOS CAMARGO</t>
  </si>
  <si>
    <t>marcos.camargo@americanas.io</t>
  </si>
  <si>
    <t>(15) 974076699</t>
  </si>
  <si>
    <t>BRUNO HENRIQUE DE SOUZA OLIVEIRA (INTERINO)</t>
  </si>
  <si>
    <t>Central_0125</t>
  </si>
  <si>
    <t>VOTORANTIM</t>
  </si>
  <si>
    <t>PARQUE MORUMBI</t>
  </si>
  <si>
    <t>AVENIDA GISELE CONSTANTINO 1870 LUC F</t>
  </si>
  <si>
    <t>18110-650</t>
  </si>
  <si>
    <t>00.776.574/1479-20</t>
  </si>
  <si>
    <t>L107 - SHC NORTH FORTALEZA</t>
  </si>
  <si>
    <t>L107</t>
  </si>
  <si>
    <t>ggl.107@americanas.io</t>
  </si>
  <si>
    <t>SHC NORTH FORTALEZA</t>
  </si>
  <si>
    <t>FORTALEZA/CE SUL</t>
  </si>
  <si>
    <t>MARCIO BARRETO</t>
  </si>
  <si>
    <t>marcio.barreto@americanas.io</t>
  </si>
  <si>
    <t>(81) 992047467</t>
  </si>
  <si>
    <t xml:space="preserve">MARIA NAIANE DA SILVA LIMA </t>
  </si>
  <si>
    <t>Central_0047</t>
  </si>
  <si>
    <t>SAO GERARDO</t>
  </si>
  <si>
    <t>AV BEZERRA DE MENEZES 2450 LOJA 266</t>
  </si>
  <si>
    <t>60325-002</t>
  </si>
  <si>
    <t>00.776.574/1019-39</t>
  </si>
  <si>
    <t>L052 - SHC LAPA SALVADOR</t>
  </si>
  <si>
    <t>ggl.052@americanas.io</t>
  </si>
  <si>
    <t>SHC LAPA SALVADOR</t>
  </si>
  <si>
    <t>PIEDADE</t>
  </si>
  <si>
    <t>RUA PORTAO DA PIEDADE 155 LJ G 2</t>
  </si>
  <si>
    <t>40070-000</t>
  </si>
  <si>
    <t>00.776.574/1356-71</t>
  </si>
  <si>
    <t>L119 - SHC NORTE SHOPP</t>
  </si>
  <si>
    <t>ggl.119@americanas.io</t>
  </si>
  <si>
    <t>SHC NORTE SHOPP</t>
  </si>
  <si>
    <t>CACHAMBI</t>
  </si>
  <si>
    <t>AV DOM HELDER CAMARA 5332 LJ 2301</t>
  </si>
  <si>
    <t>20771-004</t>
  </si>
  <si>
    <t>00.776.574/0891-14</t>
  </si>
  <si>
    <t>L094 - SHC CURITIBA</t>
  </si>
  <si>
    <t>ggl.094@americanas.io</t>
  </si>
  <si>
    <t>SHC CURITIBA</t>
  </si>
  <si>
    <t>DÉBORA DE SOUZA MARTINS</t>
  </si>
  <si>
    <t>Central_0323</t>
  </si>
  <si>
    <t>BATEL</t>
  </si>
  <si>
    <t>PCA OSVALDO CRUZ 2698 LJ G1/1E2</t>
  </si>
  <si>
    <t>80250-230</t>
  </si>
  <si>
    <t>00.776.574/1581-08</t>
  </si>
  <si>
    <t>L121 - SHC BOULEVARD RIO</t>
  </si>
  <si>
    <t>L121</t>
  </si>
  <si>
    <t>ggl.121@americanas.io</t>
  </si>
  <si>
    <t>SHC BOULEVARD RIO</t>
  </si>
  <si>
    <t>ANDARAI</t>
  </si>
  <si>
    <t>R BARAO DE SAO FRANCISCO 236 LJ A 1 E 2</t>
  </si>
  <si>
    <t>20560-030</t>
  </si>
  <si>
    <t>00.776.574/0892-03</t>
  </si>
  <si>
    <t>L132 - SHC MOGI</t>
  </si>
  <si>
    <t>L132</t>
  </si>
  <si>
    <t>ggl.132@americanas.io</t>
  </si>
  <si>
    <t>SHC MOGI</t>
  </si>
  <si>
    <t>ALINE CRISTINA DE PAULA</t>
  </si>
  <si>
    <t>Central_0072</t>
  </si>
  <si>
    <t>MOGI DAS CRUZES</t>
  </si>
  <si>
    <t>SOCORRO</t>
  </si>
  <si>
    <t>AVENIDA VER NARC Y GUIMARAES 1001</t>
  </si>
  <si>
    <t>08780-000</t>
  </si>
  <si>
    <t>00.776.574/1515-29</t>
  </si>
  <si>
    <t>L131 - SHC TOP SHOP IGUACU</t>
  </si>
  <si>
    <t>L131</t>
  </si>
  <si>
    <t>ggl.131@americanas.io</t>
  </si>
  <si>
    <t>SHC TOP SHOP IGUACU</t>
  </si>
  <si>
    <t>AV GOV ROBERTO SILVEIRA 540 LT 11 E 21</t>
  </si>
  <si>
    <t>26210-220</t>
  </si>
  <si>
    <t>00.776.574/0812-10</t>
  </si>
  <si>
    <t>L123 - SHC GUARARAPES</t>
  </si>
  <si>
    <t>L123</t>
  </si>
  <si>
    <t>ggl.123@americanas.io</t>
  </si>
  <si>
    <t>SHC GUARARAPES</t>
  </si>
  <si>
    <t>JABOATÃO DOS GUARARAPES</t>
  </si>
  <si>
    <t>GUARARAPES</t>
  </si>
  <si>
    <t>AV GENERAL BARRETO DE MENEZES 800 LJ 186</t>
  </si>
  <si>
    <t>54325-000</t>
  </si>
  <si>
    <t>00.776.574/1078-99</t>
  </si>
  <si>
    <t>L137 - SHC BRASILIA SHOPP</t>
  </si>
  <si>
    <t>L137</t>
  </si>
  <si>
    <t>ggl.137@americanas.io</t>
  </si>
  <si>
    <t>SHC BRASILIA SHOPP</t>
  </si>
  <si>
    <t>POLLIANA DARC RAMOS DE SOUZA</t>
  </si>
  <si>
    <t>Central_1012</t>
  </si>
  <si>
    <t>ASA NORTE</t>
  </si>
  <si>
    <t>SCN S/N QD 05 LT A LOJA 200 N 1 SUBSOLO SN</t>
  </si>
  <si>
    <t>71710-500</t>
  </si>
  <si>
    <t>00.776.574/0726-53</t>
  </si>
  <si>
    <t>L056 - SHC TACARUNA REC.</t>
  </si>
  <si>
    <t>ggl.056@americanas.io</t>
  </si>
  <si>
    <t>SHC TACARUNA REC.</t>
  </si>
  <si>
    <t>SANTO AMARO</t>
  </si>
  <si>
    <t>AVENIDA GOVERNADOR AGAMENON MAGALHAES 153 LJ 100</t>
  </si>
  <si>
    <t>50110-900</t>
  </si>
  <si>
    <t>00.776.574/1644-26</t>
  </si>
  <si>
    <t>L148 - SHC IGUATEMI FORT</t>
  </si>
  <si>
    <t>L148</t>
  </si>
  <si>
    <t>ggl.148@americanas.io</t>
  </si>
  <si>
    <t>SHC IGUATEMI FORT</t>
  </si>
  <si>
    <t>AGUA FRIA</t>
  </si>
  <si>
    <t>AV WASHINGTON SOARES 85 LJ 120/121</t>
  </si>
  <si>
    <t>60811-340</t>
  </si>
  <si>
    <t>00.776.574/1020-72</t>
  </si>
  <si>
    <t>L095 - SHC CAMPO GRANDE</t>
  </si>
  <si>
    <t>L095</t>
  </si>
  <si>
    <t>ggl.095@americanas.io</t>
  </si>
  <si>
    <t>SHC CAMPO GRANDE</t>
  </si>
  <si>
    <t>ESTRADA DO MENDANHA 555 SUC 103</t>
  </si>
  <si>
    <t>23087-281</t>
  </si>
  <si>
    <t>00.776.574/0890-33</t>
  </si>
  <si>
    <t>L149 - SHC LIGHT</t>
  </si>
  <si>
    <t>L149</t>
  </si>
  <si>
    <t>ggl.149@americanas.io</t>
  </si>
  <si>
    <t>SHC LIGHT</t>
  </si>
  <si>
    <t>V BUARQUE</t>
  </si>
  <si>
    <t>RUA CEL XAVIER TOLEDO 23 LOJAS</t>
  </si>
  <si>
    <t>01048-100</t>
  </si>
  <si>
    <t>00.776.574/0934-99</t>
  </si>
  <si>
    <t>L135 - SHC BOTAFOGO PRAIA</t>
  </si>
  <si>
    <t>L135</t>
  </si>
  <si>
    <t>ggl.135@americanas.io</t>
  </si>
  <si>
    <t>SHC BOTAFOGO PRAIA</t>
  </si>
  <si>
    <t>BOTAFOGO</t>
  </si>
  <si>
    <t>PRAIA DE BOTAFOGO 400 SUBSOLO</t>
  </si>
  <si>
    <t>22250-040</t>
  </si>
  <si>
    <t>00.776.574/0893-86</t>
  </si>
  <si>
    <t>L136 - SHC JARDINS ARACAJU</t>
  </si>
  <si>
    <t>L136</t>
  </si>
  <si>
    <t>ggl.136@americanas.io</t>
  </si>
  <si>
    <t>SHC JARDINS ARACAJU</t>
  </si>
  <si>
    <t>JARDINS</t>
  </si>
  <si>
    <t>AV MINISTRO GERALDO BARRETO SOBRAL 215 LOJA 147</t>
  </si>
  <si>
    <t>49026-010</t>
  </si>
  <si>
    <t>00.776.574/1408-37</t>
  </si>
  <si>
    <t>L156 - SHC CIDADE BH</t>
  </si>
  <si>
    <t>L156</t>
  </si>
  <si>
    <t>ggl.156@americanas.io</t>
  </si>
  <si>
    <t>SHC CIDADE BH</t>
  </si>
  <si>
    <t>R TUPIS 317 LJ 01/03</t>
  </si>
  <si>
    <t>30190-060</t>
  </si>
  <si>
    <t>00.776.574/1108-49</t>
  </si>
  <si>
    <t>L106 - SHC DEO PASSEO</t>
  </si>
  <si>
    <t>L106</t>
  </si>
  <si>
    <t>ggl.106@americanas.io</t>
  </si>
  <si>
    <t>SHC DEO PASSEO</t>
  </si>
  <si>
    <t>ALDEOTA</t>
  </si>
  <si>
    <t>AV SANTOS DUMONT 03131 LOJA 1</t>
  </si>
  <si>
    <t>60000-000</t>
  </si>
  <si>
    <t>00.776.574/1018-58</t>
  </si>
  <si>
    <t>L025 - SHC MEIER</t>
  </si>
  <si>
    <t>L025</t>
  </si>
  <si>
    <t>ggl.025@americanas.io</t>
  </si>
  <si>
    <t>SHC MEIER</t>
  </si>
  <si>
    <t>MEIER</t>
  </si>
  <si>
    <t>RUA DIAS DA CRUZ 255 LOJA 228</t>
  </si>
  <si>
    <t>20720-010</t>
  </si>
  <si>
    <t>00.776.574/1141-60</t>
  </si>
  <si>
    <t>L077 - SHC SHOP RIO</t>
  </si>
  <si>
    <t>L077</t>
  </si>
  <si>
    <t>ggl.077@americanas.io</t>
  </si>
  <si>
    <t>SHC SHOP RIO</t>
  </si>
  <si>
    <t>SANDRA DA SILVA DO NASCIMENTO</t>
  </si>
  <si>
    <t>Central_1003</t>
  </si>
  <si>
    <t>TANQUE</t>
  </si>
  <si>
    <t>AV GEREMARIO DANTAS 404 LOJA 135</t>
  </si>
  <si>
    <t>22740-010</t>
  </si>
  <si>
    <t>00.776.574/1142-40</t>
  </si>
  <si>
    <t>L157 - SHC ILHA PLAZA</t>
  </si>
  <si>
    <t>L157</t>
  </si>
  <si>
    <t>ggl.157@americanas.io</t>
  </si>
  <si>
    <t>SHC ILHA PLAZA</t>
  </si>
  <si>
    <t>JARDIM CARIOCA</t>
  </si>
  <si>
    <t>AV MAESTRO PAULO SILVA 400 LJ 129/130</t>
  </si>
  <si>
    <t>21920-440</t>
  </si>
  <si>
    <t>00.776.574/1213-79</t>
  </si>
  <si>
    <t>L158 - SHC ITAGUACU</t>
  </si>
  <si>
    <t>L158</t>
  </si>
  <si>
    <t>ggl.158@americanas.io</t>
  </si>
  <si>
    <t>SHC ITAGUACU</t>
  </si>
  <si>
    <t>SÃO JOSÉ</t>
  </si>
  <si>
    <t>BARREIROS</t>
  </si>
  <si>
    <t>RUA GERONCIO THIVES 1079 SUC 23 B</t>
  </si>
  <si>
    <t>88117-900</t>
  </si>
  <si>
    <t>00.776.574/1662-08</t>
  </si>
  <si>
    <t>L159 - SHC MANAIRA</t>
  </si>
  <si>
    <t>L159</t>
  </si>
  <si>
    <t>ggl.159@americanas.io</t>
  </si>
  <si>
    <t>SHC MANAIRA</t>
  </si>
  <si>
    <t>PARAIBA</t>
  </si>
  <si>
    <t>WELLINGTON VICK</t>
  </si>
  <si>
    <t>wvmelo@americanas.io</t>
  </si>
  <si>
    <t>(81) 999548005</t>
  </si>
  <si>
    <t>LAIS ALBUQUERQUE ALCÂNTA</t>
  </si>
  <si>
    <t>Central_0159</t>
  </si>
  <si>
    <t>PB</t>
  </si>
  <si>
    <t>JOÃO PESSOA</t>
  </si>
  <si>
    <t>MANAIRA</t>
  </si>
  <si>
    <t>AV FLAVIO RIBEIRO COUTINHO 805 LJ T- 306</t>
  </si>
  <si>
    <t>58037-000</t>
  </si>
  <si>
    <t>00.776.574/1249-80</t>
  </si>
  <si>
    <t>L162 - SHC CENTRAL PLAZA</t>
  </si>
  <si>
    <t>L162</t>
  </si>
  <si>
    <t>ggl.162@americanas.io</t>
  </si>
  <si>
    <t>SHC CENTRAL PLAZA</t>
  </si>
  <si>
    <t>EDILENA MARIA DE MACENA</t>
  </si>
  <si>
    <t>Central_0065</t>
  </si>
  <si>
    <t>QUINTA DA PAINEIRA</t>
  </si>
  <si>
    <t>AVENIDA DOUTOR FRANCISCO MESQUITA 1000 LJ ANC Q</t>
  </si>
  <si>
    <t>03153-001</t>
  </si>
  <si>
    <t>00.776.574/0935-70</t>
  </si>
  <si>
    <t>L163 - SHC LESTE</t>
  </si>
  <si>
    <t>L163</t>
  </si>
  <si>
    <t>ggl.163@americanas.io</t>
  </si>
  <si>
    <t>SHC LESTE</t>
  </si>
  <si>
    <t>ARICANDUVA</t>
  </si>
  <si>
    <t>AV ARICANDUVA 5555 LJ ANC F</t>
  </si>
  <si>
    <t>03527-000</t>
  </si>
  <si>
    <t>00.776.574/0936-50</t>
  </si>
  <si>
    <t>L168 - SHC ABC SANTO ANDRE</t>
  </si>
  <si>
    <t>ggl.168@americanas.io</t>
  </si>
  <si>
    <t>SHC ABC SANTO ANDRE</t>
  </si>
  <si>
    <t>SANTO ANDRÉ</t>
  </si>
  <si>
    <t>PARAISO</t>
  </si>
  <si>
    <t>AV PEREIRA BARRETO 42  LOJA 1</t>
  </si>
  <si>
    <t>09190-210</t>
  </si>
  <si>
    <t>00.776.574/1727-98</t>
  </si>
  <si>
    <t>L164 - SHC CARIOCA</t>
  </si>
  <si>
    <t>L164</t>
  </si>
  <si>
    <t>ggl.164@americanas.io</t>
  </si>
  <si>
    <t>SHC CARIOCA</t>
  </si>
  <si>
    <t>VICENTE DE CARVALHO</t>
  </si>
  <si>
    <t>AV VICENTE DE CARVALHO 909 LJ 201</t>
  </si>
  <si>
    <t>21371-120</t>
  </si>
  <si>
    <t>00.776.574/0918-79</t>
  </si>
  <si>
    <t>L165 - SHC MAXI JUNDIAI</t>
  </si>
  <si>
    <t>L165</t>
  </si>
  <si>
    <t>ggl.165@americanas.io</t>
  </si>
  <si>
    <t>SHC MAXI JUNDIAI</t>
  </si>
  <si>
    <t>JUNDIAÍ</t>
  </si>
  <si>
    <t>AVENIDA ANTONIO FREDERICO OZANAN 6000 LJ 2600</t>
  </si>
  <si>
    <t>13215-900</t>
  </si>
  <si>
    <t>00.776.574/0617-08</t>
  </si>
  <si>
    <t>L169 - SHC ESTACAO CURITIBA</t>
  </si>
  <si>
    <t>L169</t>
  </si>
  <si>
    <t>ggl.169@americanas.io</t>
  </si>
  <si>
    <t>SHC ESTACAO CURITIBA</t>
  </si>
  <si>
    <t>AV SETE DE SETEMBRO 2775 LJ 2076</t>
  </si>
  <si>
    <t>80230-010</t>
  </si>
  <si>
    <t>00.776.574/1582-99</t>
  </si>
  <si>
    <t>L167 - SHC BIG CONTAGEM</t>
  </si>
  <si>
    <t>L167</t>
  </si>
  <si>
    <t>ggl.167@americanas.io</t>
  </si>
  <si>
    <t>SHC BIG CONTAGEM</t>
  </si>
  <si>
    <t>CONTAGEM</t>
  </si>
  <si>
    <t>JARDIM ELDORADO</t>
  </si>
  <si>
    <t>AV JOAO CESAR DE OLIVEIRA 1275  PS02 LJB</t>
  </si>
  <si>
    <t>32315-000</t>
  </si>
  <si>
    <t>00.776.574/0856-31</t>
  </si>
  <si>
    <t>L166 - SHC PONTA GROSSA</t>
  </si>
  <si>
    <t>L166</t>
  </si>
  <si>
    <t>ggl.166@americanas.io</t>
  </si>
  <si>
    <t>SHC PONTA GROSSA</t>
  </si>
  <si>
    <t>PONTA GROSSA</t>
  </si>
  <si>
    <t>OLARIAS</t>
  </si>
  <si>
    <t>R ERMELINO DE LEAO 703 ANCORA 1</t>
  </si>
  <si>
    <t>84035-000</t>
  </si>
  <si>
    <t>00.776.574/1659-02</t>
  </si>
  <si>
    <t>L172 - SHC MUELLER</t>
  </si>
  <si>
    <t>L172</t>
  </si>
  <si>
    <t>ggl.172@americanas.io</t>
  </si>
  <si>
    <t>SHC MUELLER</t>
  </si>
  <si>
    <t>JOINVILLE</t>
  </si>
  <si>
    <t>RUA VISCONDE DE TAUNAY 235 L A4 3PISO</t>
  </si>
  <si>
    <t>89201-908</t>
  </si>
  <si>
    <t>00.776.574/1592-60</t>
  </si>
  <si>
    <t>L174 - SHC BARRA</t>
  </si>
  <si>
    <t>L174</t>
  </si>
  <si>
    <t>ggl.174@americanas.io</t>
  </si>
  <si>
    <t>SHC BARRA</t>
  </si>
  <si>
    <t>CHAME-CHAME</t>
  </si>
  <si>
    <t>AVENIDA CENTENARIO 2992 PISO L3</t>
  </si>
  <si>
    <t>40155-150</t>
  </si>
  <si>
    <t>00.776.574/1359-14</t>
  </si>
  <si>
    <t>L173 - SHC NOVO RIBEIRAO PRETO</t>
  </si>
  <si>
    <t>L173</t>
  </si>
  <si>
    <t>ggl.173@americanas.io</t>
  </si>
  <si>
    <t>SHC NOVO RIBEIRAO PRETO</t>
  </si>
  <si>
    <t>RIBEIRANIA</t>
  </si>
  <si>
    <t>AV PRESIDENTE KENNEDY 1500 LJ ANC AM</t>
  </si>
  <si>
    <t>14096-350</t>
  </si>
  <si>
    <t>00.776.574/0650-10</t>
  </si>
  <si>
    <t>L175 - SHC NOVA AMERICA</t>
  </si>
  <si>
    <t>L175</t>
  </si>
  <si>
    <t>ggl.175@americanas.io</t>
  </si>
  <si>
    <t>SHC NOVA AMERICA</t>
  </si>
  <si>
    <t>DEL CASTILHO</t>
  </si>
  <si>
    <t>AV PASTOR MARTIN LUTHER KING JUNIOR 126 BL01 LJB P</t>
  </si>
  <si>
    <t>20760-005</t>
  </si>
  <si>
    <t>00.776.574/0894-67</t>
  </si>
  <si>
    <t>L176 - SHC ELDORADO CAMPO GRANDE</t>
  </si>
  <si>
    <t>L176</t>
  </si>
  <si>
    <t>ggl.176@americanas.io</t>
  </si>
  <si>
    <t>SHC ELDORADO CAMPO GRANDE</t>
  </si>
  <si>
    <t>SANTA FE</t>
  </si>
  <si>
    <t>AV AFONSO PENA 4909 SL CM 1501</t>
  </si>
  <si>
    <t>79031-900</t>
  </si>
  <si>
    <t>00.776.574/0751-64</t>
  </si>
  <si>
    <t>L177 - SHC PIRACICABA</t>
  </si>
  <si>
    <t>L177</t>
  </si>
  <si>
    <t>ggl.177@americanas.io</t>
  </si>
  <si>
    <t>SHC PIRACICABA</t>
  </si>
  <si>
    <t>TIERRE DOS SANTOS LEITE</t>
  </si>
  <si>
    <t>Central_1014</t>
  </si>
  <si>
    <t>PIRACICABA</t>
  </si>
  <si>
    <t>VILA REZENDE</t>
  </si>
  <si>
    <t>AV LIMEIRA 722 SUC TER</t>
  </si>
  <si>
    <t>13414-900</t>
  </si>
  <si>
    <t>00.776.574/0641-20</t>
  </si>
  <si>
    <t>L502 - SHC TIJUCA</t>
  </si>
  <si>
    <t>L502</t>
  </si>
  <si>
    <t>ggl.502@americanas.io</t>
  </si>
  <si>
    <t>SHC TIJUCA</t>
  </si>
  <si>
    <t>AVENIDA MARACANA 987 LOJAS 3056</t>
  </si>
  <si>
    <t>20530-230</t>
  </si>
  <si>
    <t>00.776.574/0895-48</t>
  </si>
  <si>
    <t>L501 - ICARAI EXPRESS</t>
  </si>
  <si>
    <t>L501</t>
  </si>
  <si>
    <t>ggl.501@americanas.io</t>
  </si>
  <si>
    <t>ICARAI EXPRESS</t>
  </si>
  <si>
    <t>EXPRESS</t>
  </si>
  <si>
    <t>RUA GAVIAO PEIXOTO 120 122</t>
  </si>
  <si>
    <t>24230-101</t>
  </si>
  <si>
    <t>00.776.574/0805-91</t>
  </si>
  <si>
    <t>P</t>
  </si>
  <si>
    <t>L179 - SHC PLAZA ITU</t>
  </si>
  <si>
    <t>L179</t>
  </si>
  <si>
    <t>ggl.179@americanas.io</t>
  </si>
  <si>
    <t>SHC PLAZA ITU</t>
  </si>
  <si>
    <t>ITU</t>
  </si>
  <si>
    <t>JARDIM PARAISO</t>
  </si>
  <si>
    <t>RODOVIA MARECHAL RONDON KM 105 SL COM 104</t>
  </si>
  <si>
    <t>13312-000</t>
  </si>
  <si>
    <t>00.776.574/0615-38</t>
  </si>
  <si>
    <t>L178 - SHC BEBEDOURO</t>
  </si>
  <si>
    <t>L178</t>
  </si>
  <si>
    <t>ggl.178@americanas.io</t>
  </si>
  <si>
    <t>SHC BEBEDOURO</t>
  </si>
  <si>
    <t>BEBEDOURO</t>
  </si>
  <si>
    <t>AVENIDA ALLAN KARDEC 1451 LJ ANCOR B</t>
  </si>
  <si>
    <t>14701-464</t>
  </si>
  <si>
    <t>00.776.574/0567-04</t>
  </si>
  <si>
    <t>L181 - SHC LINDOIA</t>
  </si>
  <si>
    <t>L181</t>
  </si>
  <si>
    <t>ggl.181@americanas.io</t>
  </si>
  <si>
    <t>SHC LINDOIA</t>
  </si>
  <si>
    <t>CRISTO REDENTOR</t>
  </si>
  <si>
    <t>AV ASSIS BRASIL 3522 LOJA 200</t>
  </si>
  <si>
    <t>91010-003</t>
  </si>
  <si>
    <t>00.776.574/1613-20</t>
  </si>
  <si>
    <t>L184 - SHC SAO GONCALO</t>
  </si>
  <si>
    <t>L184</t>
  </si>
  <si>
    <t>ggl.184@americanas.io</t>
  </si>
  <si>
    <t>SHC SAO GONCALO</t>
  </si>
  <si>
    <t>SÃO GONÇALO</t>
  </si>
  <si>
    <t>AV SAO GONCALO 100 LOJA 116</t>
  </si>
  <si>
    <t>24466-240</t>
  </si>
  <si>
    <t>00.776.574/0828-88</t>
  </si>
  <si>
    <t>L187 - SHC PRAIA DA COSTA</t>
  </si>
  <si>
    <t>L187</t>
  </si>
  <si>
    <t>ggl.187@americanas.io</t>
  </si>
  <si>
    <t>SHC PRAIA DA COSTA</t>
  </si>
  <si>
    <t>VILA VELHA</t>
  </si>
  <si>
    <t>PRAIA DA COSTA</t>
  </si>
  <si>
    <t>AV DOUTOR OLIVIO LIRA 353 SUC 07 1 P</t>
  </si>
  <si>
    <t>29101-950</t>
  </si>
  <si>
    <t>00.776.574/1122-05</t>
  </si>
  <si>
    <t>L185 - SHC TAGUATINGA</t>
  </si>
  <si>
    <t>L185</t>
  </si>
  <si>
    <t>ggl.185@americanas.io</t>
  </si>
  <si>
    <t>SHC TAGUATINGA</t>
  </si>
  <si>
    <t>RUA 210 QS 01 LT 40 LJ 2006/2007/2008/2009 E 2010 AGUAS CLAR SN</t>
  </si>
  <si>
    <t>71950-904</t>
  </si>
  <si>
    <t>00.776.574/0728-15</t>
  </si>
  <si>
    <t>L188 - SHC GRANDE RIO</t>
  </si>
  <si>
    <t>L188</t>
  </si>
  <si>
    <t>ggl.188@americanas.io</t>
  </si>
  <si>
    <t>SHC GRANDE RIO</t>
  </si>
  <si>
    <t>SÃO JOÃO DE MERITI</t>
  </si>
  <si>
    <t>RUA MARIA SOARES SENDAS 111 EUC 323 P1</t>
  </si>
  <si>
    <t>25575-825</t>
  </si>
  <si>
    <t>00.776.574/0834-26</t>
  </si>
  <si>
    <t>L503 - IPANEMA EXPRESS</t>
  </si>
  <si>
    <t>L503</t>
  </si>
  <si>
    <t>ggl.503@americanas.io</t>
  </si>
  <si>
    <t>IPANEMA EXPRESS</t>
  </si>
  <si>
    <t>R VISCONDE DE PIRAJA 146 LJ A / B</t>
  </si>
  <si>
    <t>00.776.574/0331-60</t>
  </si>
  <si>
    <t>PP</t>
  </si>
  <si>
    <t>L190 - SHC BURITI</t>
  </si>
  <si>
    <t>L190</t>
  </si>
  <si>
    <t>ggl.190@americanas.io</t>
  </si>
  <si>
    <t>SHC BURITI</t>
  </si>
  <si>
    <t>APARECIDA DE GOIÂNIA</t>
  </si>
  <si>
    <t>VILA SAO TOMAZ</t>
  </si>
  <si>
    <t>AVENIDA RIO VERDE SN QD102 LJ25</t>
  </si>
  <si>
    <t>74915-515</t>
  </si>
  <si>
    <t>00.776.574/1503-95</t>
  </si>
  <si>
    <t>L198 - SHC TAMBIA</t>
  </si>
  <si>
    <t>L198</t>
  </si>
  <si>
    <t>ggl.198@americanas.io</t>
  </si>
  <si>
    <t>SHC TAMBIA</t>
  </si>
  <si>
    <t>ROGER</t>
  </si>
  <si>
    <t>AV DEPUTADO ODON BEZERRA 184 L1-02/50-6</t>
  </si>
  <si>
    <t>58020-500</t>
  </si>
  <si>
    <t>00.776.574/1670-18</t>
  </si>
  <si>
    <t>L197 - SHC NEUMARKT</t>
  </si>
  <si>
    <t>L197</t>
  </si>
  <si>
    <t>ggl.197@americanas.io</t>
  </si>
  <si>
    <t>SHC NEUMARKT</t>
  </si>
  <si>
    <t>BLUMENAU</t>
  </si>
  <si>
    <t>RUA SETE DE SETEMBRO 1213 SL 17</t>
  </si>
  <si>
    <t>89010-203</t>
  </si>
  <si>
    <t>00.776.574/1586-12</t>
  </si>
  <si>
    <t>L504 - SHC FREI CANECA EXPRESS</t>
  </si>
  <si>
    <t>L504</t>
  </si>
  <si>
    <t>ggl.504@americanas.io</t>
  </si>
  <si>
    <t>SHC FREI CANECA EXPRESS</t>
  </si>
  <si>
    <t>CONSOLACAO</t>
  </si>
  <si>
    <t>RUA FREI CANECA 569 LOJA 309</t>
  </si>
  <si>
    <t>01307-001</t>
  </si>
  <si>
    <t>00.776.574/0942-07</t>
  </si>
  <si>
    <t>L221 - SHC DO VALE</t>
  </si>
  <si>
    <t>L221</t>
  </si>
  <si>
    <t>ggl.221@americanas.io</t>
  </si>
  <si>
    <t>SHC DO VALE</t>
  </si>
  <si>
    <t>RS SUL</t>
  </si>
  <si>
    <t>GABRIEL MIRANDA</t>
  </si>
  <si>
    <t>gmiranda@americanas.io</t>
  </si>
  <si>
    <t>(21) 992052099</t>
  </si>
  <si>
    <t>L154</t>
  </si>
  <si>
    <t>CACHOEIRINHA</t>
  </si>
  <si>
    <t>VL BOM PRINCIPIO</t>
  </si>
  <si>
    <t>AV GEN FLORES DA CUNHA 4001 LJ 101</t>
  </si>
  <si>
    <t>94950-001</t>
  </si>
  <si>
    <t>00.776.574/1615-91</t>
  </si>
  <si>
    <t>L196 - SHC LITORAL PLAZA</t>
  </si>
  <si>
    <t>L196</t>
  </si>
  <si>
    <t>ggl.196@americanas.io</t>
  </si>
  <si>
    <t>SHC LITORAL PLAZA</t>
  </si>
  <si>
    <t>PRAIA GRANDE</t>
  </si>
  <si>
    <t>TUDE BASTOS SITIO D</t>
  </si>
  <si>
    <t>AVENIDA AYRTON SENNA DA SILVA 1511 LJ 40 PISO</t>
  </si>
  <si>
    <t>11726-000</t>
  </si>
  <si>
    <t>00.776.574/0645-53</t>
  </si>
  <si>
    <t>L186 - SHC NOVO SHOPPING</t>
  </si>
  <si>
    <t>L186</t>
  </si>
  <si>
    <t>ggl.186@americanas.io</t>
  </si>
  <si>
    <t>SHC NOVO SHOPPING</t>
  </si>
  <si>
    <t>NOVO HAMBURGO</t>
  </si>
  <si>
    <t>RIO BRANCO</t>
  </si>
  <si>
    <t>AV NACOES UNIDAS 2001 LJ 1004 A</t>
  </si>
  <si>
    <t>93320-021</t>
  </si>
  <si>
    <t>00.776.574/1614-00</t>
  </si>
  <si>
    <t>L195 - SHC PARQUE D. PEDRO</t>
  </si>
  <si>
    <t>L195</t>
  </si>
  <si>
    <t>ggl.195@americanas.io</t>
  </si>
  <si>
    <t>SHC PARQUE D. PEDRO</t>
  </si>
  <si>
    <t>SANTA GENEBRA</t>
  </si>
  <si>
    <t>AVENIDA GUILHERME CAMPOS 500 LJ 179/180</t>
  </si>
  <si>
    <t>13087-901</t>
  </si>
  <si>
    <t>00.776.574/0576-97</t>
  </si>
  <si>
    <t>L191 - SHC ARACATUBA</t>
  </si>
  <si>
    <t>L191</t>
  </si>
  <si>
    <t>ggl.191@americanas.io</t>
  </si>
  <si>
    <t>SHC ARACATUBA</t>
  </si>
  <si>
    <t>ARAÇATUBA</t>
  </si>
  <si>
    <t>JARDIM NOVA IORQUE</t>
  </si>
  <si>
    <t>AVENIDA JOAQUIM POMPEU DE TOLEDO 601 LJS 52/53</t>
  </si>
  <si>
    <t>16020-050</t>
  </si>
  <si>
    <t>00.776.574/1461-00</t>
  </si>
  <si>
    <t>L205 - SHC CIDADE</t>
  </si>
  <si>
    <t>L205</t>
  </si>
  <si>
    <t>ggl.205@americanas.io</t>
  </si>
  <si>
    <t>SHC CIDADE</t>
  </si>
  <si>
    <t>ZONA 15 VILA NOVA</t>
  </si>
  <si>
    <t>AV TUIUTI 710 LJ AN44/45</t>
  </si>
  <si>
    <t>87040-360</t>
  </si>
  <si>
    <t>00.776.574/1441-58</t>
  </si>
  <si>
    <t>M</t>
  </si>
  <si>
    <t>L210 - SHC AMERICANAS</t>
  </si>
  <si>
    <t>L210</t>
  </si>
  <si>
    <t>ggl.210@americanas.io</t>
  </si>
  <si>
    <t>SHC AMERICANAS</t>
  </si>
  <si>
    <t>PRESIDENTE PRUDENTE</t>
  </si>
  <si>
    <t>JARDIM CALIFORNIA</t>
  </si>
  <si>
    <t>RUA SIQUEIRA CAMPOS 1545 LJ 98 / 99</t>
  </si>
  <si>
    <t>19013-030</t>
  </si>
  <si>
    <t>00.776.574/0647-15</t>
  </si>
  <si>
    <t>L206 - SHC CONJ NACIONAL BRASILIA</t>
  </si>
  <si>
    <t>L206</t>
  </si>
  <si>
    <t>ggl.206@americanas.io</t>
  </si>
  <si>
    <t>SHC CONJ NACIONAL BRASILIA</t>
  </si>
  <si>
    <t>SD/NORTE LOJA S-132 CONJUNTO NACIONAL BRASILIA SN</t>
  </si>
  <si>
    <t>72577-900</t>
  </si>
  <si>
    <t>00.776.574/0729-04</t>
  </si>
  <si>
    <t>L222 - SHC TERRACO</t>
  </si>
  <si>
    <t>ggl.222@americanas.io</t>
  </si>
  <si>
    <t>SHC TERRACO</t>
  </si>
  <si>
    <t>OCTOGONAL</t>
  </si>
  <si>
    <t>SHC/AOS EQ 2/8 LOTE 05 LOJA SS-01 SN</t>
  </si>
  <si>
    <t>70660-090</t>
  </si>
  <si>
    <t>00.776.574/0730-30</t>
  </si>
  <si>
    <t>L208 - SHC PANTANAL</t>
  </si>
  <si>
    <t>L208</t>
  </si>
  <si>
    <t>ggl.208@americanas.io</t>
  </si>
  <si>
    <t>SHC PANTANAL</t>
  </si>
  <si>
    <t>MATO GROSSO</t>
  </si>
  <si>
    <t>CARLOS PINHO</t>
  </si>
  <si>
    <t>cpinho@americanas.io</t>
  </si>
  <si>
    <t>(98) 981919823</t>
  </si>
  <si>
    <t>ADRIANNE ALVES DOS SANTOS (INTERINA)</t>
  </si>
  <si>
    <t>Central_0208</t>
  </si>
  <si>
    <t>MT</t>
  </si>
  <si>
    <t>CUIABÁ</t>
  </si>
  <si>
    <t>JARDIM ACLIMACAO</t>
  </si>
  <si>
    <t>AV RUBENS MENDONCA 3300 LJ ANC N1</t>
  </si>
  <si>
    <t>78050-250</t>
  </si>
  <si>
    <t>00.776.574/0765-60</t>
  </si>
  <si>
    <t>L199 - SHC BENFICA</t>
  </si>
  <si>
    <t>L199</t>
  </si>
  <si>
    <t>ggl.199@americanas.io</t>
  </si>
  <si>
    <t>SHC BENFICA</t>
  </si>
  <si>
    <t>BENFICA</t>
  </si>
  <si>
    <t>AVENIDA CARAPINIMA 2200 ILHAS 001</t>
  </si>
  <si>
    <t>60015-290</t>
  </si>
  <si>
    <t>00.776.574/1021-53</t>
  </si>
  <si>
    <t>L194 - SHC TIVOLI</t>
  </si>
  <si>
    <t>L194</t>
  </si>
  <si>
    <t>ggl.194@americanas.io</t>
  </si>
  <si>
    <t>SHC TIVOLI</t>
  </si>
  <si>
    <t>SANTA BARBARA D'OESTE</t>
  </si>
  <si>
    <t>VILA MOLLON</t>
  </si>
  <si>
    <t>AV SANTA BARBARA 777 LOJA A</t>
  </si>
  <si>
    <t>13456-080</t>
  </si>
  <si>
    <t>00.776.574/1728-79</t>
  </si>
  <si>
    <t>L213 - FRIBURGO</t>
  </si>
  <si>
    <t>L213</t>
  </si>
  <si>
    <t>ggl.213@americanas.io</t>
  </si>
  <si>
    <t>FRIBURGO</t>
  </si>
  <si>
    <t>NOVA FRIBURGO</t>
  </si>
  <si>
    <t>AV ALBERTO BRAUNE 124 LJ SL11/13</t>
  </si>
  <si>
    <t>28613-000</t>
  </si>
  <si>
    <t>00.776.574/0350-22</t>
  </si>
  <si>
    <t>L505 - SAO BENTO EXPRESS</t>
  </si>
  <si>
    <t>L505</t>
  </si>
  <si>
    <t>ggl.505@americanas.io</t>
  </si>
  <si>
    <t>SAO BENTO EXPRESS</t>
  </si>
  <si>
    <t>RUA SAO BENTO 293</t>
  </si>
  <si>
    <t>01011-000</t>
  </si>
  <si>
    <t>00.776.574/0943-80</t>
  </si>
  <si>
    <t>L225 - SILVA BUENO</t>
  </si>
  <si>
    <t>L225</t>
  </si>
  <si>
    <t>ggl.225@americanas.io</t>
  </si>
  <si>
    <t>SILVA BUENO</t>
  </si>
  <si>
    <t>IPIRANGA</t>
  </si>
  <si>
    <t>RUA SILVA BUENO 2222 2232</t>
  </si>
  <si>
    <t>04208-002</t>
  </si>
  <si>
    <t>00.776.574/0937-31</t>
  </si>
  <si>
    <t>L224 - SHC JACAREI</t>
  </si>
  <si>
    <t>L224</t>
  </si>
  <si>
    <t>ggl.224@americanas.io</t>
  </si>
  <si>
    <t>SHC JACAREI</t>
  </si>
  <si>
    <t>JACAREI</t>
  </si>
  <si>
    <t>RUA BARAO DE JACAREI 364 LOJA 46</t>
  </si>
  <si>
    <t>12308-001</t>
  </si>
  <si>
    <t>00.776.574/1516-00</t>
  </si>
  <si>
    <t>L228 - SHC BREITHAUPT</t>
  </si>
  <si>
    <t>L228</t>
  </si>
  <si>
    <t>ggl.228@americanas.io</t>
  </si>
  <si>
    <t>SHC BREITHAUPT</t>
  </si>
  <si>
    <t>JARAGUA DO SUL</t>
  </si>
  <si>
    <t>AV GETULIO VARGAS 268 LJ 228</t>
  </si>
  <si>
    <t>89251-000</t>
  </si>
  <si>
    <t>00.776.574/1313-31</t>
  </si>
  <si>
    <t>L506 - LARGO TREZE DE MAIO EXPRESS</t>
  </si>
  <si>
    <t>L506</t>
  </si>
  <si>
    <t>ggl.506@americanas.io</t>
  </si>
  <si>
    <t>LARGO TREZE DE MAIO EXPRESS</t>
  </si>
  <si>
    <t>ZO/OSASCO SP</t>
  </si>
  <si>
    <t>MAURA FERREIRA</t>
  </si>
  <si>
    <t>maura.ferreira@americanas.io</t>
  </si>
  <si>
    <t>(11) 980116805</t>
  </si>
  <si>
    <t>L242</t>
  </si>
  <si>
    <t xml:space="preserve">CRISTINA M. DA HORA NASCIMENTO/ESTELA  MARYS GOMES </t>
  </si>
  <si>
    <t>Central_0242</t>
  </si>
  <si>
    <t>LARGO TREZE DE MAIO 542</t>
  </si>
  <si>
    <t>04751-000</t>
  </si>
  <si>
    <t>00.776.574/0223-97</t>
  </si>
  <si>
    <t>L200 - SHC JEQUITIBA PLAZA</t>
  </si>
  <si>
    <t>L200</t>
  </si>
  <si>
    <t>ggl.200@americanas.io</t>
  </si>
  <si>
    <t>SHC JEQUITIBA PLAZA</t>
  </si>
  <si>
    <t>ITABUNA</t>
  </si>
  <si>
    <t>GOES CALMON</t>
  </si>
  <si>
    <t>AVENIDA AZIZ MARON SN LJ 21 A 24</t>
  </si>
  <si>
    <t>45605-415</t>
  </si>
  <si>
    <t>00.776.574/1360-58</t>
  </si>
  <si>
    <t>L229 - SHC VALE SUL</t>
  </si>
  <si>
    <t>ggl.229@americanas.io</t>
  </si>
  <si>
    <t>SHC VALE SUL</t>
  </si>
  <si>
    <t>JARDIM SATELITE</t>
  </si>
  <si>
    <t>AVENIDA ANDROMEDA 227 SUC 112</t>
  </si>
  <si>
    <t>12230-000</t>
  </si>
  <si>
    <t>00.776.574/0680-36</t>
  </si>
  <si>
    <t>L204 - SHC JARDIM DAS AMERICAS</t>
  </si>
  <si>
    <t>L204</t>
  </si>
  <si>
    <t>ggl.204@americanas.io</t>
  </si>
  <si>
    <t>SHC JARDIM DAS AMERICAS</t>
  </si>
  <si>
    <t>JARDIM DAS AMERICAS</t>
  </si>
  <si>
    <t>AV NOSSA SENHORA DE LOURDES 63 2PISO/LJ8B</t>
  </si>
  <si>
    <t>81530-020</t>
  </si>
  <si>
    <t>00.776.574/1697-38</t>
  </si>
  <si>
    <t>L230 - SHC RESENDE</t>
  </si>
  <si>
    <t>L230</t>
  </si>
  <si>
    <t>ggl.230@americanas.io</t>
  </si>
  <si>
    <t>SHC RESENDE</t>
  </si>
  <si>
    <t>RESENDE</t>
  </si>
  <si>
    <t>AV SATURNINO BRAGA 369 LOJA 117</t>
  </si>
  <si>
    <t>27511-300</t>
  </si>
  <si>
    <t>00.776.574/0825-35</t>
  </si>
  <si>
    <t>L511 - JOAQUIM NABUCO EXPRESS</t>
  </si>
  <si>
    <t>L511</t>
  </si>
  <si>
    <t>ggl.511@americanas.io</t>
  </si>
  <si>
    <t>JOAQUIM NABUCO EXPRESS</t>
  </si>
  <si>
    <t>BROOKLIN PAULISTA</t>
  </si>
  <si>
    <t>RUA JOAQUIM NABUCO 39 41</t>
  </si>
  <si>
    <t>04621-000</t>
  </si>
  <si>
    <t>00.776.574/0944-60</t>
  </si>
  <si>
    <t>L508 - SHC BAY MARKET EXPRESS</t>
  </si>
  <si>
    <t>L508</t>
  </si>
  <si>
    <t>ggl.508@americanas.io</t>
  </si>
  <si>
    <t>SHC BAY MARKET EXPRESS</t>
  </si>
  <si>
    <t>RUA VISCONDE DO RIO BRANCO 360 LJS 127 A</t>
  </si>
  <si>
    <t>24020-002</t>
  </si>
  <si>
    <t>00.776.574/0803-20</t>
  </si>
  <si>
    <t>L232 - SHC ARAGUAIA</t>
  </si>
  <si>
    <t>L232</t>
  </si>
  <si>
    <t>ggl.232@americanas.io</t>
  </si>
  <si>
    <t>SHC ARAGUAIA</t>
  </si>
  <si>
    <t>RUA 44 399 LJ ANC 4</t>
  </si>
  <si>
    <t>74063-010</t>
  </si>
  <si>
    <t>00.776.574/1576-40</t>
  </si>
  <si>
    <t>L226 - SHC MIDWAY MALL</t>
  </si>
  <si>
    <t>L226</t>
  </si>
  <si>
    <t>ggl.226@americanas.io</t>
  </si>
  <si>
    <t>SHC MIDWAY MALL</t>
  </si>
  <si>
    <t>RN</t>
  </si>
  <si>
    <t>ADRIANO ALMEIDA</t>
  </si>
  <si>
    <t>adriano.almeida@americanas.io</t>
  </si>
  <si>
    <t>(84) 991057610</t>
  </si>
  <si>
    <t>ANDERSON PEREIRA PATRÍCIO</t>
  </si>
  <si>
    <t>Central_0064</t>
  </si>
  <si>
    <t>NATAL</t>
  </si>
  <si>
    <t>TIROL</t>
  </si>
  <si>
    <t>AV NEVALDO ROCHA 3775 LJ 107</t>
  </si>
  <si>
    <t>59015-900</t>
  </si>
  <si>
    <t>00.776.574/1571-36</t>
  </si>
  <si>
    <t>L192 - SHC PATIO SAVASSI</t>
  </si>
  <si>
    <t>L192</t>
  </si>
  <si>
    <t>ggl.192@americanas.io</t>
  </si>
  <si>
    <t>SHC PATIO SAVASSI</t>
  </si>
  <si>
    <t>SAO PEDRO</t>
  </si>
  <si>
    <t>AVENIDA DO CONTORNO 6061 LJ 115/116</t>
  </si>
  <si>
    <t>30110-110</t>
  </si>
  <si>
    <t>00.776.574/1187-42</t>
  </si>
  <si>
    <t>L238 - SHC BUTANTA</t>
  </si>
  <si>
    <t>L238</t>
  </si>
  <si>
    <t>ggl.238@americanas.io</t>
  </si>
  <si>
    <t>SHC BUTANTA</t>
  </si>
  <si>
    <t>BUTANTA</t>
  </si>
  <si>
    <t>AVENIDA PROFESSOR FRANCISCO MORATO 2718  LJ 201</t>
  </si>
  <si>
    <t>05512-300</t>
  </si>
  <si>
    <t>00.776.574/0939-01</t>
  </si>
  <si>
    <t>L236 - SHC BOULEVARD CAMPINA GRANDE</t>
  </si>
  <si>
    <t>L236</t>
  </si>
  <si>
    <t>ggl.236@americanas.io</t>
  </si>
  <si>
    <t>SHC BOULEVARD CAMPINA GRANDE</t>
  </si>
  <si>
    <t>CAMPINA GRANDE</t>
  </si>
  <si>
    <t>JOSE PINHEIRO</t>
  </si>
  <si>
    <t>AV PREFEIRO SEVERINO BEZERRA CABRAL 1190   LJ 143</t>
  </si>
  <si>
    <t>58104-170</t>
  </si>
  <si>
    <t>00.776.574/1057-64</t>
  </si>
  <si>
    <t>L231 - SHC JARDIM SUL</t>
  </si>
  <si>
    <t>L231</t>
  </si>
  <si>
    <t>ggl.231@americanas.io</t>
  </si>
  <si>
    <t>SHC JARDIM SUL</t>
  </si>
  <si>
    <t>VILA ANDRADE</t>
  </si>
  <si>
    <t>AV GIOVANNI GRONCHI 5819 122B/C 123</t>
  </si>
  <si>
    <t>05724-003</t>
  </si>
  <si>
    <t>00.776.574/0938-12</t>
  </si>
  <si>
    <t>L223 - SHC ALAMEDA</t>
  </si>
  <si>
    <t>L223</t>
  </si>
  <si>
    <t>ggl.223@americanas.io</t>
  </si>
  <si>
    <t>SHC ALAMEDA</t>
  </si>
  <si>
    <t>PASSOS SAO MATEUS</t>
  </si>
  <si>
    <t>RUA MORAIS E CASTRO 300 LOJA 220</t>
  </si>
  <si>
    <t>36025-160</t>
  </si>
  <si>
    <t>00.776.574/1346-08</t>
  </si>
  <si>
    <t>L233 - SHC CANOAS</t>
  </si>
  <si>
    <t>L233</t>
  </si>
  <si>
    <t>ggl.233@americanas.io</t>
  </si>
  <si>
    <t>SHC CANOAS</t>
  </si>
  <si>
    <t>CANOAS</t>
  </si>
  <si>
    <t>VL MATHIAS VELHO</t>
  </si>
  <si>
    <t>AV GUILHERME SHELL 6750 LJ ANC 06</t>
  </si>
  <si>
    <t>92310-001</t>
  </si>
  <si>
    <t>00.776.574/1616-72</t>
  </si>
  <si>
    <t>L515 - GAVEA EXPRESS</t>
  </si>
  <si>
    <t>L515</t>
  </si>
  <si>
    <t>ggl.515@americanas.io</t>
  </si>
  <si>
    <t>GAVEA EXPRESS</t>
  </si>
  <si>
    <t>GAVEA</t>
  </si>
  <si>
    <t>RUA MARQUES DE SAO VICENTE 37 LOJA A</t>
  </si>
  <si>
    <t>22451-040</t>
  </si>
  <si>
    <t>00.776.574/0326-00</t>
  </si>
  <si>
    <t>L514 - ALAMEDA SANTOS EXPRESS</t>
  </si>
  <si>
    <t>L514</t>
  </si>
  <si>
    <t>ggl.514@americanas.io</t>
  </si>
  <si>
    <t>ALAMEDA SANTOS EXPRESS</t>
  </si>
  <si>
    <t>CERQUEIRA CESAR</t>
  </si>
  <si>
    <t>ALAMEDA SANTOS 38</t>
  </si>
  <si>
    <t>01418-000</t>
  </si>
  <si>
    <t>00.776.574/0233-69</t>
  </si>
  <si>
    <t>L246 - SHC GUARULHOS</t>
  </si>
  <si>
    <t>L246</t>
  </si>
  <si>
    <t>ggl.246@americanas.io</t>
  </si>
  <si>
    <t>SHC GUARULHOS</t>
  </si>
  <si>
    <t>GUARULHOS</t>
  </si>
  <si>
    <t>ITAPEGICA</t>
  </si>
  <si>
    <t>RODOVIA PRESIDENTE DUTRA KM 230 SN LJ B 06</t>
  </si>
  <si>
    <t>07034-911</t>
  </si>
  <si>
    <t>00.776.574/0595-50</t>
  </si>
  <si>
    <t>L516 - TAUBATE EXPRESS</t>
  </si>
  <si>
    <t>L516</t>
  </si>
  <si>
    <t>ggl.516@americanas.io</t>
  </si>
  <si>
    <t>TAUBATE EXPRESS</t>
  </si>
  <si>
    <t>TAUBATÉ</t>
  </si>
  <si>
    <t>RUA VISCONDE DO RIO BRANCO 247</t>
  </si>
  <si>
    <t>12020-040</t>
  </si>
  <si>
    <t>00.776.574/0381-29</t>
  </si>
  <si>
    <t>L240 - SHC PATIO BRASIL</t>
  </si>
  <si>
    <t>L240</t>
  </si>
  <si>
    <t>ggl.240@americanas.io</t>
  </si>
  <si>
    <t>SHC PATIO BRASIL</t>
  </si>
  <si>
    <t>COMERCIAL SUL, QUADRA 7, BLOCO A S/N LOJA 9 - 1 SUBSOLO SN</t>
  </si>
  <si>
    <t>70307-902</t>
  </si>
  <si>
    <t>00.776.574/1573-06</t>
  </si>
  <si>
    <t>L249 - SHC POÇOS DE CALDAS</t>
  </si>
  <si>
    <t>L249</t>
  </si>
  <si>
    <t>ggl.249@americanas.io</t>
  </si>
  <si>
    <t>SHC POÇOS DE CALDAS</t>
  </si>
  <si>
    <t>POCOS DE CALDAS</t>
  </si>
  <si>
    <t>VILA CASCATA DAS ANTAS</t>
  </si>
  <si>
    <t>AV SILVIO MONTEIRO DOS SANTOS 180 LJ 120</t>
  </si>
  <si>
    <t>37704-369</t>
  </si>
  <si>
    <t>00.776.574/0879-28</t>
  </si>
  <si>
    <t>L509 - OLEGARIO MACIEL EXPRESS</t>
  </si>
  <si>
    <t>L509</t>
  </si>
  <si>
    <t>ggl.509@americanas.io</t>
  </si>
  <si>
    <t>OLEGARIO MACIEL EXPRESS</t>
  </si>
  <si>
    <t>AV OLEGARIO MACIEL 365 LOJA B</t>
  </si>
  <si>
    <t>22621-200</t>
  </si>
  <si>
    <t>00.776.574/0896-29</t>
  </si>
  <si>
    <t>L513 - SHC OSASCO EXPRESS</t>
  </si>
  <si>
    <t>L513</t>
  </si>
  <si>
    <t>ggl.513@americanas.io</t>
  </si>
  <si>
    <t>SHC OSASCO EXPRESS</t>
  </si>
  <si>
    <t>OSASCO</t>
  </si>
  <si>
    <t>AVENIDA DOS AUTONOMISTAS 1768 1828 LJ AN</t>
  </si>
  <si>
    <t>06090-010</t>
  </si>
  <si>
    <t>00.776.574/1318-46</t>
  </si>
  <si>
    <t>L247 - SHC CARUARU</t>
  </si>
  <si>
    <t>L247</t>
  </si>
  <si>
    <t>ggl.247@americanas.io</t>
  </si>
  <si>
    <t>SHC CARUARU</t>
  </si>
  <si>
    <t>PE INTERIOR</t>
  </si>
  <si>
    <t>TALLISON SANTOS</t>
  </si>
  <si>
    <t>atallison@americanas.io</t>
  </si>
  <si>
    <t>(87) 981198171</t>
  </si>
  <si>
    <t>ELIZANGELA SILVA SANTOS</t>
  </si>
  <si>
    <t>Central_1010</t>
  </si>
  <si>
    <t>CARUARU</t>
  </si>
  <si>
    <t>INDIANAPOLIS</t>
  </si>
  <si>
    <t>RUA  ADJAR DA SILVA CASE 800 LJ N 300</t>
  </si>
  <si>
    <t>55024-740</t>
  </si>
  <si>
    <t>00.776.574/1642-64</t>
  </si>
  <si>
    <t>L260 - SHC SANTO ANDRE</t>
  </si>
  <si>
    <t>L260</t>
  </si>
  <si>
    <t>ggl.260@americanas.io</t>
  </si>
  <si>
    <t>SHC SANTO ANDRE</t>
  </si>
  <si>
    <t>RUA ALVARES DE AZEVEDO 99 LJ 5 A 20</t>
  </si>
  <si>
    <t>09020-901</t>
  </si>
  <si>
    <t>00.776.574/1733-36</t>
  </si>
  <si>
    <t>L239 - SHC TAMBORE</t>
  </si>
  <si>
    <t>L239</t>
  </si>
  <si>
    <t>ggl.239@americanas.io</t>
  </si>
  <si>
    <t>SHC TAMBORE</t>
  </si>
  <si>
    <t>BARUERI</t>
  </si>
  <si>
    <t>TAMBORE</t>
  </si>
  <si>
    <t>AVENIDA PIRACEMA 669 LJ ANC G</t>
  </si>
  <si>
    <t>06460-030</t>
  </si>
  <si>
    <t>00.776.574/1730-93</t>
  </si>
  <si>
    <t>L242 - SHC SP MARKET</t>
  </si>
  <si>
    <t>ggl.242@americanas.io</t>
  </si>
  <si>
    <t>SHC SP MARKET</t>
  </si>
  <si>
    <t>AV DAS NACOES UNIDAS 22540  LJ R425</t>
  </si>
  <si>
    <t>04795-000</t>
  </si>
  <si>
    <t>00.776.574/0940-37</t>
  </si>
  <si>
    <t>L256 - SHC ITAU POWER</t>
  </si>
  <si>
    <t>L256</t>
  </si>
  <si>
    <t>ggl.256@americanas.io</t>
  </si>
  <si>
    <t>SHC ITAU POWER</t>
  </si>
  <si>
    <t>CIDADE INDUSTRIAL</t>
  </si>
  <si>
    <t>AV GENERAL DAVID SARNOFF 5160 LJ 237</t>
  </si>
  <si>
    <t>32210-110</t>
  </si>
  <si>
    <t>00.776.574/0857-12</t>
  </si>
  <si>
    <t>L519 - LARGO DA 2 FEIRA EXPRESS</t>
  </si>
  <si>
    <t>L519</t>
  </si>
  <si>
    <t>ggl.519@americanas.io</t>
  </si>
  <si>
    <t>LARGO DA 2 FEIRA EXPRESS</t>
  </si>
  <si>
    <t>R CONDE DE BONFIM 42</t>
  </si>
  <si>
    <t>20520-053</t>
  </si>
  <si>
    <t>00.776.574/0897-00</t>
  </si>
  <si>
    <t>L261 - SHC BURITIS GUARA</t>
  </si>
  <si>
    <t>L261</t>
  </si>
  <si>
    <t>ggl.261@americanas.io</t>
  </si>
  <si>
    <t>SHC BURITIS GUARA</t>
  </si>
  <si>
    <t>GUARATINGUETÁ</t>
  </si>
  <si>
    <t>CAMPO DO GALVAO</t>
  </si>
  <si>
    <t>AV JUSCELINO KUBITSCHEK DE OLIVEIRA 351 LJ 34/35</t>
  </si>
  <si>
    <t>12505-300</t>
  </si>
  <si>
    <t>00.776.574/0591-26</t>
  </si>
  <si>
    <t>L255 - SHC SOBRADINHO</t>
  </si>
  <si>
    <t>L255</t>
  </si>
  <si>
    <t>ggl.255@americanas.io</t>
  </si>
  <si>
    <t>SHC SOBRADINHO</t>
  </si>
  <si>
    <t>SOBRADINHO</t>
  </si>
  <si>
    <t>QD 14 AREAS ESPECIAIS 3 E 4 LJS N 69 E 70 TERREO SN</t>
  </si>
  <si>
    <t>73050-140</t>
  </si>
  <si>
    <t>00.776.574/0731-10</t>
  </si>
  <si>
    <t>L251 - ANAPOLIS</t>
  </si>
  <si>
    <t>L251</t>
  </si>
  <si>
    <t>ggl.251@americanas.io</t>
  </si>
  <si>
    <t>ANAPOLIS</t>
  </si>
  <si>
    <t>BRASILIA OESTE/GOIAS</t>
  </si>
  <si>
    <t>GEOVANE DUARTE</t>
  </si>
  <si>
    <t>gmduarte@americanas.io</t>
  </si>
  <si>
    <t>(61) 991730830</t>
  </si>
  <si>
    <t>ANÁPOLIS</t>
  </si>
  <si>
    <t>RUA ENGENHEIRO PORTELA 45</t>
  </si>
  <si>
    <t>75120-120</t>
  </si>
  <si>
    <t>00.776.574/0092-93</t>
  </si>
  <si>
    <t>L262 - SHC TABOAO DA SERRA</t>
  </si>
  <si>
    <t>L262</t>
  </si>
  <si>
    <t>ggl.262@americanas.io</t>
  </si>
  <si>
    <t>SHC TABOAO DA SERRA</t>
  </si>
  <si>
    <t>TABOÃO DA SERRA</t>
  </si>
  <si>
    <t>JARDIM INTERCAP</t>
  </si>
  <si>
    <t>ROD REGIS BITTENCOURT KM 271,5 SN LJ 95 A</t>
  </si>
  <si>
    <t>06768-200</t>
  </si>
  <si>
    <t>00.776.574/0697-84</t>
  </si>
  <si>
    <t>L521 - JOAQUIM FLORIANO EXPRESS</t>
  </si>
  <si>
    <t>L521</t>
  </si>
  <si>
    <t>ggl.521@americanas.io</t>
  </si>
  <si>
    <t>JOAQUIM FLORIANO EXPRESS</t>
  </si>
  <si>
    <t>ITAIM BIBI</t>
  </si>
  <si>
    <t>RUA JOAQUIM FLORIANO 630</t>
  </si>
  <si>
    <t>04534-002</t>
  </si>
  <si>
    <t>00.776.574/0230-16</t>
  </si>
  <si>
    <t>L258 - SHC MADUREIRA SHOPPING</t>
  </si>
  <si>
    <t>L258</t>
  </si>
  <si>
    <t>ggl.258@americanas.io</t>
  </si>
  <si>
    <t>SHC MADUREIRA SHOPPING</t>
  </si>
  <si>
    <t>EST DO PORTELA 222 LJ302 3 PV</t>
  </si>
  <si>
    <t>00.776.574/1215-30</t>
  </si>
  <si>
    <t>L244 - SHC AGUAS CLARAS</t>
  </si>
  <si>
    <t>L244</t>
  </si>
  <si>
    <t>ggl.244@americanas.io</t>
  </si>
  <si>
    <t>SHC AGUAS CLARAS</t>
  </si>
  <si>
    <t>AGUAS CLARAS</t>
  </si>
  <si>
    <t>AV DAS ARAUCARIAS LTS 1835 1905 1955 E 2005 LJS 200A 200B E SN</t>
  </si>
  <si>
    <t>71936-250</t>
  </si>
  <si>
    <t>00.776.574/1672-80</t>
  </si>
  <si>
    <t>L265 - SHC ALAMEDA TAGUATINGA</t>
  </si>
  <si>
    <t>L265</t>
  </si>
  <si>
    <t>ggl.265@americanas.io</t>
  </si>
  <si>
    <t>SHC ALAMEDA TAGUATINGA</t>
  </si>
  <si>
    <t>CSB 02 LOTES 01/04 LOJAS S-01 A S-07 PISO SUBSOLO ALAMEDA SH SN</t>
  </si>
  <si>
    <t>70015-525</t>
  </si>
  <si>
    <t>00.776.574/0732-00</t>
  </si>
  <si>
    <t>L266 - SHC PRAIA SHOPP NATAL</t>
  </si>
  <si>
    <t>L266</t>
  </si>
  <si>
    <t>ggl.266@americanas.io</t>
  </si>
  <si>
    <t>SHC PRAIA SHOPP NATAL</t>
  </si>
  <si>
    <t>CAPIM MACIO</t>
  </si>
  <si>
    <t>AV ENGENHEIRO ROBERTO FREIRE 8790 J31 32 33</t>
  </si>
  <si>
    <t>59082-400</t>
  </si>
  <si>
    <t>00.776.574/1298-68</t>
  </si>
  <si>
    <t>L250 - SHC FEIRA DE SANTANA</t>
  </si>
  <si>
    <t>L250</t>
  </si>
  <si>
    <t>ggl.250@americanas.io</t>
  </si>
  <si>
    <t>SHC FEIRA DE SANTANA</t>
  </si>
  <si>
    <t>FEIRA DE SANTANA</t>
  </si>
  <si>
    <t>CORONEL JOSE PINTO</t>
  </si>
  <si>
    <t>AVENIDA JOAO DURVAL CARNEIRO, SHOPPING CENTER IGUATEMI 3665 LJ 179 B</t>
  </si>
  <si>
    <t>44037-010</t>
  </si>
  <si>
    <t>00.776.574/1361-39</t>
  </si>
  <si>
    <t>L518 - SHC BOA VISTA EXPRESS</t>
  </si>
  <si>
    <t>L518</t>
  </si>
  <si>
    <t>ggl.518@americanas.io</t>
  </si>
  <si>
    <t>SHC BOA VISTA EXPRESS</t>
  </si>
  <si>
    <t>RUA DO GIRIQUITI 48 LJ 35/36</t>
  </si>
  <si>
    <t>50070-010</t>
  </si>
  <si>
    <t>00.776.574/1645-07</t>
  </si>
  <si>
    <t>L522 - AUGUSTA EXPRESS</t>
  </si>
  <si>
    <t>L522</t>
  </si>
  <si>
    <t>ggl.522@americanas.io</t>
  </si>
  <si>
    <t>AUGUSTA EXPRESS</t>
  </si>
  <si>
    <t>RUA AUGUSTA 2499 2503</t>
  </si>
  <si>
    <t>01413-100</t>
  </si>
  <si>
    <t>00.776.574/0225-59</t>
  </si>
  <si>
    <t>L259 - SHC NATAL</t>
  </si>
  <si>
    <t>L259</t>
  </si>
  <si>
    <t>ggl.259@americanas.io</t>
  </si>
  <si>
    <t>SHC NATAL</t>
  </si>
  <si>
    <t>CANDELARIA</t>
  </si>
  <si>
    <t>AV SENADOR SALGADO FILHO 2234 LJ 310</t>
  </si>
  <si>
    <t>59064-900</t>
  </si>
  <si>
    <t>00.776.574/1297-87</t>
  </si>
  <si>
    <t>L268 - SHC BARREIRO</t>
  </si>
  <si>
    <t>L268</t>
  </si>
  <si>
    <t>ggl.268@americanas.io</t>
  </si>
  <si>
    <t>SHC BARREIRO</t>
  </si>
  <si>
    <t>BARREIRO</t>
  </si>
  <si>
    <t>AVENIDA AFONSO VAZ DE MELO 640 LJ246/247</t>
  </si>
  <si>
    <t>30640-070</t>
  </si>
  <si>
    <t>00.776.574/1109-20</t>
  </si>
  <si>
    <t>L245 - SHC VALE DO ACO</t>
  </si>
  <si>
    <t>L245</t>
  </si>
  <si>
    <t>ggl.245@americanas.io</t>
  </si>
  <si>
    <t>SHC VALE DO ACO</t>
  </si>
  <si>
    <t xml:space="preserve">MICAEL BORGES CARDOSO DA SILVA </t>
  </si>
  <si>
    <t>Central_0293</t>
  </si>
  <si>
    <t>IPATINGA</t>
  </si>
  <si>
    <t>HORTO</t>
  </si>
  <si>
    <t>AV PEDRO LINHARES GOMES 3900 SV LUC 88</t>
  </si>
  <si>
    <t>35160-290</t>
  </si>
  <si>
    <t>00.776.574/1342-76</t>
  </si>
  <si>
    <t>L235 - SHC TOTAL CURITIBA</t>
  </si>
  <si>
    <t>L235</t>
  </si>
  <si>
    <t>ggl.235@americanas.io</t>
  </si>
  <si>
    <t>SHC TOTAL CURITIBA</t>
  </si>
  <si>
    <t>PORTAO</t>
  </si>
  <si>
    <t>RUA ITACOLOMI 292 LJ 237</t>
  </si>
  <si>
    <t>81070-150</t>
  </si>
  <si>
    <t>00.776.574/1424-57</t>
  </si>
  <si>
    <t>L264 - SHC SUZANO</t>
  </si>
  <si>
    <t>L264</t>
  </si>
  <si>
    <t>ggl.264@americanas.io</t>
  </si>
  <si>
    <t>SHC SUZANO</t>
  </si>
  <si>
    <t>SUZANO</t>
  </si>
  <si>
    <t>RUA SETE DE SETEMBRO 555 LJ 50/51</t>
  </si>
  <si>
    <t>08673-020</t>
  </si>
  <si>
    <t>00.776.574/0696-01</t>
  </si>
  <si>
    <t>L248 - SHC ROYAL PLAZA</t>
  </si>
  <si>
    <t>L248</t>
  </si>
  <si>
    <t>ggl.248@americanas.io</t>
  </si>
  <si>
    <t>SHC ROYAL PLAZA</t>
  </si>
  <si>
    <t>RUA MATO GROSSO 310 LJ ANC 333</t>
  </si>
  <si>
    <t>86010-180</t>
  </si>
  <si>
    <t>00.776.574/1434-29</t>
  </si>
  <si>
    <t>L252 - SHC CONQUISTA SUL</t>
  </si>
  <si>
    <t>L252</t>
  </si>
  <si>
    <t>ggl.252@americanas.io</t>
  </si>
  <si>
    <t>SHC CONQUISTA SUL</t>
  </si>
  <si>
    <t xml:space="preserve">KANDICE RAVENA </t>
  </si>
  <si>
    <t>Central_0200</t>
  </si>
  <si>
    <t>VITÓRIA DA CONQUISTA</t>
  </si>
  <si>
    <t>BELA VISTA</t>
  </si>
  <si>
    <t>AVENIDA JURACY MAGALHAES 3340 QD 7 LJANC</t>
  </si>
  <si>
    <t>45023-490</t>
  </si>
  <si>
    <t>00.776.574/1362-10</t>
  </si>
  <si>
    <t>L527 - PAULISTA EXPRESS</t>
  </si>
  <si>
    <t>L527</t>
  </si>
  <si>
    <t>ggl.527@americanas.io</t>
  </si>
  <si>
    <t>PAULISTA EXPRESS</t>
  </si>
  <si>
    <t>AVENIDA PAULISTA 320 326 LJ B</t>
  </si>
  <si>
    <t>01310-000</t>
  </si>
  <si>
    <t>00.776.574/0221-25</t>
  </si>
  <si>
    <t>L263 - SHC AVENIDA</t>
  </si>
  <si>
    <t>L263</t>
  </si>
  <si>
    <t>ggl.263@americanas.io</t>
  </si>
  <si>
    <t>SHC AVENIDA</t>
  </si>
  <si>
    <t>DOURADOS</t>
  </si>
  <si>
    <t>CABECEIRA  ALEGRE</t>
  </si>
  <si>
    <t>AVENIDA MARCELINO PIRES 3600 LOJA A 10</t>
  </si>
  <si>
    <t>79830-000</t>
  </si>
  <si>
    <t>00.776.574/0755-98</t>
  </si>
  <si>
    <t>L269 - MARECHAL FLORIANO</t>
  </si>
  <si>
    <t>L269</t>
  </si>
  <si>
    <t>ggl.269@americanas.io</t>
  </si>
  <si>
    <t>MARECHAL FLORIANO</t>
  </si>
  <si>
    <t>AV MARECHAL FLORIANO PEIXOTO 306 LJ 1 A 8</t>
  </si>
  <si>
    <t>80010-130</t>
  </si>
  <si>
    <t>00.776.574/1698-19</t>
  </si>
  <si>
    <t>L257 - SHC 3 AMERICAS</t>
  </si>
  <si>
    <t>L257</t>
  </si>
  <si>
    <t>ggl.257@americanas.io</t>
  </si>
  <si>
    <t>SHC 3 AMERICAS</t>
  </si>
  <si>
    <t>AVENIDA BRASILIA 146 LJ 309/363</t>
  </si>
  <si>
    <t>78060-601</t>
  </si>
  <si>
    <t>00.776.574/0766-40</t>
  </si>
  <si>
    <t>L285 - SHC PORTAL</t>
  </si>
  <si>
    <t>L285</t>
  </si>
  <si>
    <t>ggl.285@americanas.io</t>
  </si>
  <si>
    <t>SHC PORTAL</t>
  </si>
  <si>
    <t>CAPUAVA</t>
  </si>
  <si>
    <t>AV ANHANGUERA 14404 LJ 238/9</t>
  </si>
  <si>
    <t>74450-010</t>
  </si>
  <si>
    <t>00.776.574/1684-13</t>
  </si>
  <si>
    <t>L270 - SHC MARACANAU</t>
  </si>
  <si>
    <t>L270</t>
  </si>
  <si>
    <t>ggl.270@americanas.io</t>
  </si>
  <si>
    <t>SHC MARACANAU</t>
  </si>
  <si>
    <t>MARACANAU</t>
  </si>
  <si>
    <t>JACANAU</t>
  </si>
  <si>
    <t>AV SENADOR CARLOS JEREISSATI 100 P1 106/107</t>
  </si>
  <si>
    <t>61900-010</t>
  </si>
  <si>
    <t>00.776.574/1667-12</t>
  </si>
  <si>
    <t>L525 - LIBERDADE EXPRESS</t>
  </si>
  <si>
    <t>L525</t>
  </si>
  <si>
    <t>ggl.525@americanas.io</t>
  </si>
  <si>
    <t>LIBERDADE EXPRESS</t>
  </si>
  <si>
    <t>LIBERDADE</t>
  </si>
  <si>
    <t>AVENIDA DA LIBERDADE 863 TER MEZANI</t>
  </si>
  <si>
    <t>01503-001</t>
  </si>
  <si>
    <t>00.776.574/0226-30</t>
  </si>
  <si>
    <t>L528 - AROUCHE EXPRESS</t>
  </si>
  <si>
    <t>L528</t>
  </si>
  <si>
    <t>ggl.528@americanas.io</t>
  </si>
  <si>
    <t>AROUCHE EXPRESS</t>
  </si>
  <si>
    <t>REPUBLICA</t>
  </si>
  <si>
    <t>LARGO DO AROUCHE 49 LJ 29 1 PA</t>
  </si>
  <si>
    <t>01219-001</t>
  </si>
  <si>
    <t>00.776.574/0945-41</t>
  </si>
  <si>
    <t>L526 - PIRATININGA EXPRESS</t>
  </si>
  <si>
    <t>L526</t>
  </si>
  <si>
    <t>ggl.526@americanas.io</t>
  </si>
  <si>
    <t>PIRATININGA EXPRESS</t>
  </si>
  <si>
    <t>PIRATININGA</t>
  </si>
  <si>
    <t>EST FRANCISCO DA CRUZ NUNES 5950</t>
  </si>
  <si>
    <t>24350-310</t>
  </si>
  <si>
    <t>00.776.574/0343-01</t>
  </si>
  <si>
    <t>L271 - FEIRA DE SANTANA</t>
  </si>
  <si>
    <t>L271</t>
  </si>
  <si>
    <t>ggl.271@americanas.io</t>
  </si>
  <si>
    <t>SERRARIA BRASIL</t>
  </si>
  <si>
    <t>AVENIDA SENHOR DOS PASSOS 942 SETOR B2W</t>
  </si>
  <si>
    <t>44003-144</t>
  </si>
  <si>
    <t>00.776.574/0510-60</t>
  </si>
  <si>
    <t>L267 - SHC CRICIUMA</t>
  </si>
  <si>
    <t>L267</t>
  </si>
  <si>
    <t>ggl.267@americanas.io</t>
  </si>
  <si>
    <t>SHC CRICIUMA</t>
  </si>
  <si>
    <t>CRICIUMA</t>
  </si>
  <si>
    <t>PROSPERA</t>
  </si>
  <si>
    <t>AV GABRIEL ZANETTE 1455 SL 42 A 49</t>
  </si>
  <si>
    <t>88815-060</t>
  </si>
  <si>
    <t>00.776.574/1609-43</t>
  </si>
  <si>
    <t>L275 - SHC PATIO AGUA FRIA</t>
  </si>
  <si>
    <t>L275</t>
  </si>
  <si>
    <t>ggl.275@americanas.io</t>
  </si>
  <si>
    <t>SHC PATIO AGUA FRIA</t>
  </si>
  <si>
    <t>AV WASHINGTON SOARES 3690 LJ 05</t>
  </si>
  <si>
    <t>60830-641</t>
  </si>
  <si>
    <t>00.776.574/1238-27</t>
  </si>
  <si>
    <t>L530 - CATETE EXPRESS</t>
  </si>
  <si>
    <t>L530</t>
  </si>
  <si>
    <t>ggl.530@americanas.io</t>
  </si>
  <si>
    <t>CATETE EXPRESS</t>
  </si>
  <si>
    <t>CATETE</t>
  </si>
  <si>
    <t>RUA DO CATETE 261</t>
  </si>
  <si>
    <t>22220-001</t>
  </si>
  <si>
    <t>00.776.574/1146-74</t>
  </si>
  <si>
    <t>L277 - SHC MAUA PLAZA</t>
  </si>
  <si>
    <t>L277</t>
  </si>
  <si>
    <t>ggl.277@americanas.io</t>
  </si>
  <si>
    <t>SHC MAUA PLAZA</t>
  </si>
  <si>
    <t>MAUÁ</t>
  </si>
  <si>
    <t>VILA FAUSTO NEVES MORELLI</t>
  </si>
  <si>
    <t>AVENIDA GOVERNADOR MARIO COVAS JUNIOR 1 LJ 07</t>
  </si>
  <si>
    <t>09310-000</t>
  </si>
  <si>
    <t>00.776.574/1316-84</t>
  </si>
  <si>
    <t>L241 - SHC FAROL</t>
  </si>
  <si>
    <t>L241</t>
  </si>
  <si>
    <t>ggl.241@americanas.io</t>
  </si>
  <si>
    <t>SHC FAROL</t>
  </si>
  <si>
    <t>TUBARÃO</t>
  </si>
  <si>
    <t>VILA MOEMA</t>
  </si>
  <si>
    <t>AV MARCOLINO MARTINS CABRAL 2525 LJ A 2</t>
  </si>
  <si>
    <t>88701-001</t>
  </si>
  <si>
    <t>00.776.574/1608-62</t>
  </si>
  <si>
    <t>L276 - SHC PRACA</t>
  </si>
  <si>
    <t>L276</t>
  </si>
  <si>
    <t>ggl.276@americanas.io</t>
  </si>
  <si>
    <t>SHC PRACA</t>
  </si>
  <si>
    <t>VIVIANE APARECIDA DOS SANTOS</t>
  </si>
  <si>
    <t>Central_0021</t>
  </si>
  <si>
    <t>SÃO JOSÉ DO RIO PRETO</t>
  </si>
  <si>
    <t>RUA BERNADINO DE CAMPOS 2932 2934/2940</t>
  </si>
  <si>
    <t>15015-300</t>
  </si>
  <si>
    <t>00.776.574/0677-30</t>
  </si>
  <si>
    <t>L531 - SHC GALLERIA EXPRESS</t>
  </si>
  <si>
    <t>L531</t>
  </si>
  <si>
    <t>ggl.531@americanas.io</t>
  </si>
  <si>
    <t>SHC GALLERIA EXPRESS</t>
  </si>
  <si>
    <t>JARDIM NILOPOLIS</t>
  </si>
  <si>
    <t>RODOVIA D PEDRO I KM 131,5 SN LJ USO COM</t>
  </si>
  <si>
    <t>13091-901</t>
  </si>
  <si>
    <t>00.776.574/0578-59</t>
  </si>
  <si>
    <t>L280 - SHC CARIRI</t>
  </si>
  <si>
    <t>L280</t>
  </si>
  <si>
    <t>ggl.280@americanas.io</t>
  </si>
  <si>
    <t>SHC CARIRI</t>
  </si>
  <si>
    <t>JUAZEIRO DO NORTE</t>
  </si>
  <si>
    <t>TRIANGULO</t>
  </si>
  <si>
    <t>AV PADRE CICERO 2555 LJ 110/114</t>
  </si>
  <si>
    <t>63041-140</t>
  </si>
  <si>
    <t>00.776.574/1037-10</t>
  </si>
  <si>
    <t>L282 - SHC IT CENTER</t>
  </si>
  <si>
    <t>L282</t>
  </si>
  <si>
    <t>ggl.282@americanas.io</t>
  </si>
  <si>
    <t>SHC IT CENTER</t>
  </si>
  <si>
    <t>SACRAMENTA</t>
  </si>
  <si>
    <t>AV SENADOR LEMOS 3153 LJ 269 P T</t>
  </si>
  <si>
    <t>66120-000</t>
  </si>
  <si>
    <t>00.776.574/1128-92</t>
  </si>
  <si>
    <t>L253 - SHC SAO LUIS</t>
  </si>
  <si>
    <t>L253</t>
  </si>
  <si>
    <t>ggl.253@americanas.io</t>
  </si>
  <si>
    <t>SHC SAO LUIS</t>
  </si>
  <si>
    <t>JARACATI/SANTA EULALIA</t>
  </si>
  <si>
    <t>AV PROF CARLOS CUNHA 1000 L 158/171</t>
  </si>
  <si>
    <t>65076-820</t>
  </si>
  <si>
    <t>00.776.574/1560-83</t>
  </si>
  <si>
    <t>L243 - SHC CASA FORTE</t>
  </si>
  <si>
    <t>L243</t>
  </si>
  <si>
    <t>ggl.243@americanas.io</t>
  </si>
  <si>
    <t>SHC CASA FORTE</t>
  </si>
  <si>
    <t>CASA FORTE</t>
  </si>
  <si>
    <t>RUA DR JOAO SANTOS FILHO  255 LJ 053-SS</t>
  </si>
  <si>
    <t>52060-904</t>
  </si>
  <si>
    <t>00.776.574/1296-04</t>
  </si>
  <si>
    <t>L533 - SHC OSASCO PLAZA EXPRESS</t>
  </si>
  <si>
    <t>L533</t>
  </si>
  <si>
    <t>ggl.533@americanas.io</t>
  </si>
  <si>
    <t>SHC OSASCO PLAZA EXPRESS</t>
  </si>
  <si>
    <t>RUA TENENTE AVELAR PIRES DE AZEVEDO 81 LJS 12/154</t>
  </si>
  <si>
    <t>06016-060</t>
  </si>
  <si>
    <t>00.776.574/1319-27</t>
  </si>
  <si>
    <t>L274 - SHC TERRA PARQUE</t>
  </si>
  <si>
    <t>L274</t>
  </si>
  <si>
    <t>ggl.274@americanas.io</t>
  </si>
  <si>
    <t>SHC TERRA PARQUE</t>
  </si>
  <si>
    <t>DIVINOPOLIS</t>
  </si>
  <si>
    <t>SANTA CLARA</t>
  </si>
  <si>
    <t>RUA MOACIR JOSE LEITE 100 LJS A/182</t>
  </si>
  <si>
    <t>35500-119</t>
  </si>
  <si>
    <t>00.776.574/0859-84</t>
  </si>
  <si>
    <t>L283 - SHC UBERABA</t>
  </si>
  <si>
    <t>L283</t>
  </si>
  <si>
    <t>ggl.283@americanas.io</t>
  </si>
  <si>
    <t>SHC UBERABA</t>
  </si>
  <si>
    <t>UBERABA</t>
  </si>
  <si>
    <t>SANTA MARIA</t>
  </si>
  <si>
    <t>AVENIDA SANTA BEATRIZ DA SILVA 1501 LOJA 423</t>
  </si>
  <si>
    <t>38050-000</t>
  </si>
  <si>
    <t>00.776.574/0884-95</t>
  </si>
  <si>
    <t>L529 - VISCONDE DE PIRAJA EXPRESS</t>
  </si>
  <si>
    <t>L529</t>
  </si>
  <si>
    <t>ggl.529@americanas.io</t>
  </si>
  <si>
    <t>VISCONDE DE PIRAJA EXPRESS</t>
  </si>
  <si>
    <t>RUA VISCONDE DE PIRAJA 303 LJ D 309 L</t>
  </si>
  <si>
    <t>22410-003</t>
  </si>
  <si>
    <t>00.776.574/1145-93</t>
  </si>
  <si>
    <t>L534 - SHC RIO DESIGN BARRA EXPRESS</t>
  </si>
  <si>
    <t>L534</t>
  </si>
  <si>
    <t>ggl.534@americanas.io</t>
  </si>
  <si>
    <t>SHC RIO DESIGN BARRA EXPRESS</t>
  </si>
  <si>
    <t>AV DAS AMERICAS 7777 LJ 105</t>
  </si>
  <si>
    <t>22793-081</t>
  </si>
  <si>
    <t>00.776.574/0898-90</t>
  </si>
  <si>
    <t>L281 - TRES RIOS</t>
  </si>
  <si>
    <t>ggl.281@americanas.io</t>
  </si>
  <si>
    <t>TRES RIOS</t>
  </si>
  <si>
    <t>TRÊS RIOS</t>
  </si>
  <si>
    <t>RUA BARAO DO RIO BRANCO 173 LJ08/09/10</t>
  </si>
  <si>
    <t>25804-010</t>
  </si>
  <si>
    <t>00.776.574/0364-28</t>
  </si>
  <si>
    <t>L532 - BOULEVARD 28 DE SETEMBRO EXPRESS</t>
  </si>
  <si>
    <t>L532</t>
  </si>
  <si>
    <t>ggl.532@americanas.io</t>
  </si>
  <si>
    <t>BOULEVARD 28 DE SETEMBRO EXPRE</t>
  </si>
  <si>
    <t>VILA ISABEL</t>
  </si>
  <si>
    <t>BLV VINTE E OITO DE SETEMBRO 86 LJ E TERRE</t>
  </si>
  <si>
    <t>20551-031</t>
  </si>
  <si>
    <t>00.776.574/0310-35</t>
  </si>
  <si>
    <t>L279 - SHC PLAZA LIMEIRA</t>
  </si>
  <si>
    <t>ggl.279@americanas.io</t>
  </si>
  <si>
    <t>SHC PLAZA LIMEIRA</t>
  </si>
  <si>
    <t>LIMEIRA</t>
  </si>
  <si>
    <t>RUA CARLOS GOMES 1321 LUC 201 P1</t>
  </si>
  <si>
    <t>13480-013</t>
  </si>
  <si>
    <t>00.776.574/0619-61</t>
  </si>
  <si>
    <t>L021 - SAO JOSE DO RIO PRETO</t>
  </si>
  <si>
    <t>L021</t>
  </si>
  <si>
    <t>ggl.021@americanas.io</t>
  </si>
  <si>
    <t>SAO JOSE DO RIO PRETO</t>
  </si>
  <si>
    <t>RUA GENERAL GLICERIO 2888 R SIQ.CAMP</t>
  </si>
  <si>
    <t>15015-400</t>
  </si>
  <si>
    <t>00.776.574/0291-38</t>
  </si>
  <si>
    <t>L234 - SHC SANTA URSULA</t>
  </si>
  <si>
    <t>L234</t>
  </si>
  <si>
    <t>ggl.234@americanas.io</t>
  </si>
  <si>
    <t>SHC SANTA URSULA</t>
  </si>
  <si>
    <t>HIGIENOPOLIS</t>
  </si>
  <si>
    <t>RUA SAO JOSE 933 LJ 315/330</t>
  </si>
  <si>
    <t>14010-160</t>
  </si>
  <si>
    <t>00.776.574/0651-00</t>
  </si>
  <si>
    <t>L272 - SHC TAUBATE</t>
  </si>
  <si>
    <t>L272</t>
  </si>
  <si>
    <t>ggl.272@americanas.io</t>
  </si>
  <si>
    <t>SHC TAUBATE</t>
  </si>
  <si>
    <t>PARQUE SENHOR DO BON</t>
  </si>
  <si>
    <t>AVENIDA CHARLES SCHNNEIDER 1700 LUCS 21/22</t>
  </si>
  <si>
    <t>12040-900</t>
  </si>
  <si>
    <t>00.776.574/0699-46</t>
  </si>
  <si>
    <t>L284 - SHC JOAO PESSOA</t>
  </si>
  <si>
    <t>L284</t>
  </si>
  <si>
    <t>ggl.284@americanas.io</t>
  </si>
  <si>
    <t>SHC JOAO PESSOA</t>
  </si>
  <si>
    <t>AZENHA</t>
  </si>
  <si>
    <t>AV JOAO PESSOA 1831 LOJA 218</t>
  </si>
  <si>
    <t>90040-001</t>
  </si>
  <si>
    <t>00.776.574/1617-53</t>
  </si>
  <si>
    <t>L535 - SHC PATIO BOA VISTA EXPRESS</t>
  </si>
  <si>
    <t>L535</t>
  </si>
  <si>
    <t>ggl.535@americanas.io</t>
  </si>
  <si>
    <t>SHC PATIO BOA VISTA EXPRESS</t>
  </si>
  <si>
    <t>RUA BORBA GATO 59 LJ 316</t>
  </si>
  <si>
    <t>04747-030</t>
  </si>
  <si>
    <t>00.776.574/0946-22</t>
  </si>
  <si>
    <t>L278 - SHC TERESOPOLIS</t>
  </si>
  <si>
    <t>L278</t>
  </si>
  <si>
    <t>ggl.278@americanas.io</t>
  </si>
  <si>
    <t>SHC TERESOPOLIS</t>
  </si>
  <si>
    <t>TERESOPOLIS</t>
  </si>
  <si>
    <t>VARZEA</t>
  </si>
  <si>
    <t>RUA EDMUNDO BITTENCOURT 101 LJ205/211</t>
  </si>
  <si>
    <t>25953-030</t>
  </si>
  <si>
    <t>00.776.574/0837-79</t>
  </si>
  <si>
    <t>L536 - PASSAGEM EXPRESS</t>
  </si>
  <si>
    <t>L536</t>
  </si>
  <si>
    <t>ggl.536@americanas.io</t>
  </si>
  <si>
    <t>PASSAGEM EXPRESS</t>
  </si>
  <si>
    <t>RUA DA PASSAGEM 113 115</t>
  </si>
  <si>
    <t>22290-030</t>
  </si>
  <si>
    <t>00.776.574/0465-71</t>
  </si>
  <si>
    <t>L287 - SHC BRISAMAR</t>
  </si>
  <si>
    <t>L287</t>
  </si>
  <si>
    <t>ggl.287@americanas.io</t>
  </si>
  <si>
    <t>SHC BRISAMAR</t>
  </si>
  <si>
    <t>SÃO VICENTE</t>
  </si>
  <si>
    <t>RUA FREI GASPAR 365 SUC N 101</t>
  </si>
  <si>
    <t>11310-060</t>
  </si>
  <si>
    <t>00.776.574/0689-74</t>
  </si>
  <si>
    <t>L288 - SHC ANTARTICA PONTA GROSSA</t>
  </si>
  <si>
    <t>L288</t>
  </si>
  <si>
    <t>ggl.288@americanas.io</t>
  </si>
  <si>
    <t>SHC ANTARTICA PONTA GROSSA</t>
  </si>
  <si>
    <t>RUA CORONEL CLAUDIO 215 LJ 02 SLJ</t>
  </si>
  <si>
    <t>84010-120</t>
  </si>
  <si>
    <t>00.776.574/1309-55</t>
  </si>
  <si>
    <t>L954 - BB SACADURA CABRAL - SEDE</t>
  </si>
  <si>
    <t>L954</t>
  </si>
  <si>
    <t>ggl.954@americanas.io</t>
  </si>
  <si>
    <t>BB SACADURA CABRAL - SEDE</t>
  </si>
  <si>
    <t>SAUDE</t>
  </si>
  <si>
    <t>R SACADURA CABRAL 102 PARTE</t>
  </si>
  <si>
    <t>20081-902</t>
  </si>
  <si>
    <t>00.776.574/1164-56</t>
  </si>
  <si>
    <t>L893 - BB POSTO 5</t>
  </si>
  <si>
    <t>L893</t>
  </si>
  <si>
    <t>ggl.893@americanas.io</t>
  </si>
  <si>
    <t>BB POSTO 5</t>
  </si>
  <si>
    <t>AV NOSSA SENHORA DE COPACABANA  1058 LOJA A</t>
  </si>
  <si>
    <t>22060-002</t>
  </si>
  <si>
    <t>00.776.574/0905-54</t>
  </si>
  <si>
    <t>L293 - SHC GV</t>
  </si>
  <si>
    <t>L293</t>
  </si>
  <si>
    <t>ggl.293@americanas.io</t>
  </si>
  <si>
    <t>SHC GV</t>
  </si>
  <si>
    <t>GOVERNADOR VALADARES</t>
  </si>
  <si>
    <t>ESPLANADA</t>
  </si>
  <si>
    <t>RUA SETE DE SETEMBRO 1213 LOJA ANC</t>
  </si>
  <si>
    <t>35010-171</t>
  </si>
  <si>
    <t>00.776.574/1341-95</t>
  </si>
  <si>
    <t>L291 - SHC MOSSORO WEST</t>
  </si>
  <si>
    <t>L291</t>
  </si>
  <si>
    <t>ggl.291@americanas.io</t>
  </si>
  <si>
    <t>SHC MOSSORO WEST</t>
  </si>
  <si>
    <t>MOSSORÓ</t>
  </si>
  <si>
    <t>NOVA BETANIA</t>
  </si>
  <si>
    <t>RUA JOAO DA ESCOSSIA 1515 LJ 36 1515 PISO TERRE</t>
  </si>
  <si>
    <t>59607-330</t>
  </si>
  <si>
    <t>00.776.574/1255-28</t>
  </si>
  <si>
    <t>L865 - BB BOTAFOGO</t>
  </si>
  <si>
    <t>L865</t>
  </si>
  <si>
    <t>ggl.865@americanas.io</t>
  </si>
  <si>
    <t>BB BOTAFOGO</t>
  </si>
  <si>
    <t>HUMAITA</t>
  </si>
  <si>
    <t>RUA VOLUNTARIOS DA PATRIA 450 LOJA B</t>
  </si>
  <si>
    <t>22270-000</t>
  </si>
  <si>
    <t>00.776.574/0903-92</t>
  </si>
  <si>
    <t>L295 - SHC PAULINIA</t>
  </si>
  <si>
    <t>L295</t>
  </si>
  <si>
    <t>ggl.295@americanas.io</t>
  </si>
  <si>
    <t>SHC PAULINIA</t>
  </si>
  <si>
    <t>PAULINIA</t>
  </si>
  <si>
    <t>NOSSA SENHORA DA APA</t>
  </si>
  <si>
    <t>AV DOUTOR JOSE LOZANO DE ARAUJO 1515 LJ ANC A</t>
  </si>
  <si>
    <t>13140-000</t>
  </si>
  <si>
    <t>00.776.574/0635-81</t>
  </si>
  <si>
    <t>L923 - BB ICARAI</t>
  </si>
  <si>
    <t>L923</t>
  </si>
  <si>
    <t>ggl.923@americanas.io</t>
  </si>
  <si>
    <t>BB ICARAI</t>
  </si>
  <si>
    <t>ICARAI</t>
  </si>
  <si>
    <t>R CORONEL MOREIRA CESAR 282 LOJA 101 P</t>
  </si>
  <si>
    <t>24230-063</t>
  </si>
  <si>
    <t>00.776.574/0806-72</t>
  </si>
  <si>
    <t>L866 - BB LEBLON</t>
  </si>
  <si>
    <t>L866</t>
  </si>
  <si>
    <t>ggl.866@americanas.io</t>
  </si>
  <si>
    <t>BB LEBLON</t>
  </si>
  <si>
    <t>LEBLON</t>
  </si>
  <si>
    <t>R GENERAL URQUIZA 71 LOJA A</t>
  </si>
  <si>
    <t>22431-040</t>
  </si>
  <si>
    <t>00.776.574/1158-08</t>
  </si>
  <si>
    <t>L537 - SHC ESTACAO ITAIPAVA EXPRESS</t>
  </si>
  <si>
    <t>L537</t>
  </si>
  <si>
    <t>ggl.537@americanas.io</t>
  </si>
  <si>
    <t>SHC ESTACAO ITAIPAVA EXPRESS</t>
  </si>
  <si>
    <t>ITAIPAVA</t>
  </si>
  <si>
    <t>EST UNIAO E INDUSTRIA 11000 LJ 69/70</t>
  </si>
  <si>
    <t>25750-226</t>
  </si>
  <si>
    <t>00.776.574/0820-20</t>
  </si>
  <si>
    <t>L879 - BB SHC ITAIPU</t>
  </si>
  <si>
    <t>L879</t>
  </si>
  <si>
    <t>ggl.879@americanas.io</t>
  </si>
  <si>
    <t>BB SHC ITAIPU</t>
  </si>
  <si>
    <t>ITAIPU</t>
  </si>
  <si>
    <t>EST FRANCISCO DA CRUZ NUNES 6501 LOJA 101</t>
  </si>
  <si>
    <t>00.776.574/0807-53</t>
  </si>
  <si>
    <t>L913 - BB PETROPOLIS</t>
  </si>
  <si>
    <t>L913</t>
  </si>
  <si>
    <t>ggl.913@americanas.io</t>
  </si>
  <si>
    <t>BB PETROPOLIS</t>
  </si>
  <si>
    <t>CORONEL VEIGA</t>
  </si>
  <si>
    <t>R CORONEL VEIGA  711</t>
  </si>
  <si>
    <t>25655-156</t>
  </si>
  <si>
    <t>00.776.574/0822-92</t>
  </si>
  <si>
    <t>L300 - GOVERNADOR VALADARES</t>
  </si>
  <si>
    <t>L300</t>
  </si>
  <si>
    <t>ggl.300@americanas.io</t>
  </si>
  <si>
    <t>AV  MINAS GERAIS 471</t>
  </si>
  <si>
    <t>35010-150</t>
  </si>
  <si>
    <t>00.776.574/0436-37</t>
  </si>
  <si>
    <t>L301 - SHC ITAPETININGA</t>
  </si>
  <si>
    <t>L301</t>
  </si>
  <si>
    <t>ggl.301@americanas.io</t>
  </si>
  <si>
    <t>SHC ITAPETININGA</t>
  </si>
  <si>
    <t>ITAPETININGA</t>
  </si>
  <si>
    <t>RUA DOUTOR COUTINHO 733 LUC 38/39</t>
  </si>
  <si>
    <t>18200-358</t>
  </si>
  <si>
    <t>00.776.574/0610-23</t>
  </si>
  <si>
    <t>L845 - BB SHC BUENA VISTA</t>
  </si>
  <si>
    <t>L845</t>
  </si>
  <si>
    <t>ggl.845@americanas.io</t>
  </si>
  <si>
    <t>BB SHC BUENA VISTA</t>
  </si>
  <si>
    <t>SETOR BUENO</t>
  </si>
  <si>
    <t>AVENIDA T 4 466 QD124 LT7</t>
  </si>
  <si>
    <t>74230-030</t>
  </si>
  <si>
    <t>00.776.574/1686-85</t>
  </si>
  <si>
    <t>L538 - SHC MIRAMAR EXPRESS</t>
  </si>
  <si>
    <t>L538</t>
  </si>
  <si>
    <t>ggl.538@americanas.io</t>
  </si>
  <si>
    <t>SHC MIRAMAR EXPRESS</t>
  </si>
  <si>
    <t>AVENIDA MARECHAL FLORIANO PEIXOTO 44 SUC 15 NIV</t>
  </si>
  <si>
    <t>11060-910</t>
  </si>
  <si>
    <t>00.776.574/1320-60</t>
  </si>
  <si>
    <t>L869 - BB SUDOESTE</t>
  </si>
  <si>
    <t>L869</t>
  </si>
  <si>
    <t>ggl.869@americanas.io</t>
  </si>
  <si>
    <t>BB SUDOESTE</t>
  </si>
  <si>
    <t>SUDOESTE</t>
  </si>
  <si>
    <t>SHC/SW CLSW 104 BLOCO A LOJA 38 SN</t>
  </si>
  <si>
    <t>70670-531</t>
  </si>
  <si>
    <t>00.776.574/0162-30</t>
  </si>
  <si>
    <t>L837 - BB NORTE DF</t>
  </si>
  <si>
    <t>L837</t>
  </si>
  <si>
    <t>ggl.837@americanas.io</t>
  </si>
  <si>
    <t>BB NORTE DF</t>
  </si>
  <si>
    <t>SEP NORTE QD 505 CJ D LOJA 85 PARTE SN</t>
  </si>
  <si>
    <t>70730-544</t>
  </si>
  <si>
    <t>00.776.574/0525-47</t>
  </si>
  <si>
    <t>L854 - BB SUL DF</t>
  </si>
  <si>
    <t>L854</t>
  </si>
  <si>
    <t>ggl.854@americanas.io</t>
  </si>
  <si>
    <t>BB SUL DF</t>
  </si>
  <si>
    <t>SHC SUL RESIDENCIAL QD 506 BLOCO A LOJA 15 SN</t>
  </si>
  <si>
    <t>70350-515</t>
  </si>
  <si>
    <t>00.776.574/0524-66</t>
  </si>
  <si>
    <t>L875 - BB LAGO SUL</t>
  </si>
  <si>
    <t>L875</t>
  </si>
  <si>
    <t>ggl.875@americanas.io</t>
  </si>
  <si>
    <t>BB LAGO SUL</t>
  </si>
  <si>
    <t>LAGO SUL</t>
  </si>
  <si>
    <t>SHIS CL QI 17 BLOCO H LOJAS 113 A 116 TERREO SN</t>
  </si>
  <si>
    <t>71645-000</t>
  </si>
  <si>
    <t>00.776.574/0163-11</t>
  </si>
  <si>
    <t>L308 - GAVIAO PEIXOTO</t>
  </si>
  <si>
    <t>L308</t>
  </si>
  <si>
    <t>ggl.308@americanas.io</t>
  </si>
  <si>
    <t>GAVIAO PEIXOTO</t>
  </si>
  <si>
    <t>RUA GAVIAO PEIXOTO 171 LJ 105</t>
  </si>
  <si>
    <t>24030-091</t>
  </si>
  <si>
    <t>00.776.574/0344-84</t>
  </si>
  <si>
    <t>L306 - SHC RIO VERDE</t>
  </si>
  <si>
    <t>L306</t>
  </si>
  <si>
    <t>ggl.306@americanas.io</t>
  </si>
  <si>
    <t>SHC RIO VERDE</t>
  </si>
  <si>
    <t>RIO VERDE</t>
  </si>
  <si>
    <t>AV PRESIDENTE VARGAS 1740 LJ 115</t>
  </si>
  <si>
    <t>75903-290</t>
  </si>
  <si>
    <t>00.776.574/1302-89</t>
  </si>
  <si>
    <t>L539 - ITAQUAQUECETUBA EXPRESS</t>
  </si>
  <si>
    <t>L539</t>
  </si>
  <si>
    <t>ggl.539@americanas.io</t>
  </si>
  <si>
    <t>ITAQUAQUECETUBA EXPRESS</t>
  </si>
  <si>
    <t>ITAQUAQUECETUBA</t>
  </si>
  <si>
    <t>AVENIDA EMANCIPACAO 47</t>
  </si>
  <si>
    <t>08570-002</t>
  </si>
  <si>
    <t>00.776.574/0268-99</t>
  </si>
  <si>
    <t>L843 - BB JUVEVE</t>
  </si>
  <si>
    <t>L843</t>
  </si>
  <si>
    <t>ggl.843@americanas.io</t>
  </si>
  <si>
    <t>BB JUVEVE</t>
  </si>
  <si>
    <t>JUVEVE</t>
  </si>
  <si>
    <t>R ROCHA POMBO 600 PARTE</t>
  </si>
  <si>
    <t>80030-390</t>
  </si>
  <si>
    <t>00.776.574/1427-08</t>
  </si>
  <si>
    <t>L822 - BB JULIO DE MESQUITA</t>
  </si>
  <si>
    <t>L822</t>
  </si>
  <si>
    <t>ggl.822@americanas.io</t>
  </si>
  <si>
    <t>BB JULIO DE MESQUITA</t>
  </si>
  <si>
    <t>CAMBUI</t>
  </si>
  <si>
    <t>AV JULIO MESQUITA 895</t>
  </si>
  <si>
    <t>13025-061</t>
  </si>
  <si>
    <t>00.776.574/1761-90</t>
  </si>
  <si>
    <t>L908 - BB NORTE SUL</t>
  </si>
  <si>
    <t>L908</t>
  </si>
  <si>
    <t>ggl.908@americanas.io</t>
  </si>
  <si>
    <t>BB NORTE SUL</t>
  </si>
  <si>
    <t>CHACARA DA BARRA</t>
  </si>
  <si>
    <t>RUA JOSE DE SOUZA CAMPOS 1066</t>
  </si>
  <si>
    <t>13025-320</t>
  </si>
  <si>
    <t>00.776.574/1468-78</t>
  </si>
  <si>
    <t>L909 - BB CASTELO</t>
  </si>
  <si>
    <t>L909</t>
  </si>
  <si>
    <t>ggl.909@americanas.io</t>
  </si>
  <si>
    <t>BB CASTELO</t>
  </si>
  <si>
    <t>JARDIM CHAPADAO</t>
  </si>
  <si>
    <t>AV ANDRADE NEVES 2457</t>
  </si>
  <si>
    <t>13070-000</t>
  </si>
  <si>
    <t>00.776.574/0476-24</t>
  </si>
  <si>
    <t>L916 - BB BARAO GERALDO</t>
  </si>
  <si>
    <t>L916</t>
  </si>
  <si>
    <t>ggl.916@americanas.io</t>
  </si>
  <si>
    <t>BB BARAO GERALDO</t>
  </si>
  <si>
    <t>BARAO GERALDO</t>
  </si>
  <si>
    <t>AV ALBINO JOSE BARBOSA DE OLIVEIRA 1282</t>
  </si>
  <si>
    <t>13084-008</t>
  </si>
  <si>
    <t>00.776.574/1731-74</t>
  </si>
  <si>
    <t>L819 - BB PIRACICABA</t>
  </si>
  <si>
    <t>L819</t>
  </si>
  <si>
    <t>ggl.819@americanas.io</t>
  </si>
  <si>
    <t>BB PIRACICABA</t>
  </si>
  <si>
    <t>BAIRRO DOS ALEMAES</t>
  </si>
  <si>
    <t>AVENIDA INDEPENDENCIA 3044</t>
  </si>
  <si>
    <t>13416-240</t>
  </si>
  <si>
    <t>00.776.574/0374-08</t>
  </si>
  <si>
    <t>L848 - BB CANAL 3</t>
  </si>
  <si>
    <t>L848</t>
  </si>
  <si>
    <t>ggl.848@americanas.io</t>
  </si>
  <si>
    <t>BB CANAL 3</t>
  </si>
  <si>
    <t>AV  WASHINGTON LUIS 484</t>
  </si>
  <si>
    <t>11055-000</t>
  </si>
  <si>
    <t>00.776.574/0662-54</t>
  </si>
  <si>
    <t>L867 - BB PONTA DA PRAIA</t>
  </si>
  <si>
    <t>L867</t>
  </si>
  <si>
    <t>ggl.867@americanas.io</t>
  </si>
  <si>
    <t>BB PONTA DA PRAIA</t>
  </si>
  <si>
    <t>PONTA DA PRAIA</t>
  </si>
  <si>
    <t>RUA BARTOLOMEU DE GUSMAO 131</t>
  </si>
  <si>
    <t>11030-500</t>
  </si>
  <si>
    <t>00.776.574/0663-35</t>
  </si>
  <si>
    <t>L872 - BB PRESTES MAIA</t>
  </si>
  <si>
    <t>L872</t>
  </si>
  <si>
    <t>ggl.872@americanas.io</t>
  </si>
  <si>
    <t>BB PRESTES MAIA</t>
  </si>
  <si>
    <t>JARDIM NOVA PETROPOLIS</t>
  </si>
  <si>
    <t>AV FRANCISCO PRESTES MAIA 1029</t>
  </si>
  <si>
    <t>09770-000</t>
  </si>
  <si>
    <t>00.776.574/0667-69</t>
  </si>
  <si>
    <t>L885 - BB SATELITE</t>
  </si>
  <si>
    <t>L885</t>
  </si>
  <si>
    <t>ggl.885@americanas.io</t>
  </si>
  <si>
    <t>BB SATELITE</t>
  </si>
  <si>
    <t>AV ANDROMEDA 1637</t>
  </si>
  <si>
    <t>00.776.574/0685-40</t>
  </si>
  <si>
    <t>L289 - SHC PARQUE SANTANA</t>
  </si>
  <si>
    <t>ggl.289@americanas.io</t>
  </si>
  <si>
    <t>SHC PARQUE SANTANA</t>
  </si>
  <si>
    <t>LAUZANE PAULISTA</t>
  </si>
  <si>
    <t>AV CONSELHEIRO MOREIRA DE BARROS 2780 LJ 1011</t>
  </si>
  <si>
    <t>02430-001</t>
  </si>
  <si>
    <t>00.776.574/0941-18</t>
  </si>
  <si>
    <t>L853 - BB VILA MATILDE</t>
  </si>
  <si>
    <t>L853</t>
  </si>
  <si>
    <t>ggl.853@americanas.io</t>
  </si>
  <si>
    <t>BB VILA MATILDE</t>
  </si>
  <si>
    <t>CHACARA SEIS DE OUTUBRO</t>
  </si>
  <si>
    <t>AV MARCONDES DE BRITO 1470</t>
  </si>
  <si>
    <t>03509-000</t>
  </si>
  <si>
    <t>00.776.574/0244-11</t>
  </si>
  <si>
    <t>L904 - BB ITAPURA</t>
  </si>
  <si>
    <t>L904</t>
  </si>
  <si>
    <t>ggl.904@americanas.io</t>
  </si>
  <si>
    <t>BB ITAPURA</t>
  </si>
  <si>
    <t>VILA GOMES CARDIM</t>
  </si>
  <si>
    <t>RUA ITAPURA  721 742</t>
  </si>
  <si>
    <t>03310-000</t>
  </si>
  <si>
    <t>00.776.574/0975-67</t>
  </si>
  <si>
    <t>L286 - SHC CAMBORIU</t>
  </si>
  <si>
    <t>L286</t>
  </si>
  <si>
    <t>ggl.286@americanas.io</t>
  </si>
  <si>
    <t>SHC CAMBORIU</t>
  </si>
  <si>
    <t>BALNEÁRIO CAMBORIU</t>
  </si>
  <si>
    <t>DOS ESTADOS</t>
  </si>
  <si>
    <t>AV SANTA CATARINA 01  LJ ANC 03</t>
  </si>
  <si>
    <t>88339-005</t>
  </si>
  <si>
    <t>00.776.574/1610-87</t>
  </si>
  <si>
    <t>L227 - SHC BANGU</t>
  </si>
  <si>
    <t>L227</t>
  </si>
  <si>
    <t>ggl.227@americanas.io</t>
  </si>
  <si>
    <t>SHC BANGU</t>
  </si>
  <si>
    <t>BANGU</t>
  </si>
  <si>
    <t>RUA FONSECA 240 LOJA 127E</t>
  </si>
  <si>
    <t>21820-005</t>
  </si>
  <si>
    <t>00.776.574/1214-50</t>
  </si>
  <si>
    <t>L292 - SHC CATARATAS</t>
  </si>
  <si>
    <t>L292</t>
  </si>
  <si>
    <t>ggl.292@americanas.io</t>
  </si>
  <si>
    <t>SHC CATARATAS</t>
  </si>
  <si>
    <t>FOZ DO IGUAÇU</t>
  </si>
  <si>
    <t>CR 1</t>
  </si>
  <si>
    <t>AV COSTA E SILVA 185 LJ 123</t>
  </si>
  <si>
    <t>85863-000</t>
  </si>
  <si>
    <t>00.776.574/1584-50</t>
  </si>
  <si>
    <t>L302 - XV DE NOVEMBRO</t>
  </si>
  <si>
    <t>L302</t>
  </si>
  <si>
    <t>ggl.302@americanas.io</t>
  </si>
  <si>
    <t>XV DE NOVEMBRO</t>
  </si>
  <si>
    <t>RUA QUINZE DE NOVEMBRO 317</t>
  </si>
  <si>
    <t>12210-070</t>
  </si>
  <si>
    <t>00.776.574/0490-82</t>
  </si>
  <si>
    <t>L864 - BB CAMPO BELO</t>
  </si>
  <si>
    <t>L864</t>
  </si>
  <si>
    <t>ggl.864@americanas.io</t>
  </si>
  <si>
    <t>BB CAMPO BELO</t>
  </si>
  <si>
    <t>AV VEREADOR JOSE DINIZ 3670 LJ 01</t>
  </si>
  <si>
    <t>04604-007</t>
  </si>
  <si>
    <t>00.776.574/0969-19</t>
  </si>
  <si>
    <t>L863 - BB ABILIO SOARES</t>
  </si>
  <si>
    <t>L863</t>
  </si>
  <si>
    <t>ggl.863@americanas.io</t>
  </si>
  <si>
    <t>BB ABILIO SOARES</t>
  </si>
  <si>
    <t>RUA ABILIO SOARES 870</t>
  </si>
  <si>
    <t>04005-003</t>
  </si>
  <si>
    <t>00.776.574/0968-38</t>
  </si>
  <si>
    <t>L835 - BB VILA MASCOTE</t>
  </si>
  <si>
    <t>L835</t>
  </si>
  <si>
    <t>ggl.835@americanas.io</t>
  </si>
  <si>
    <t>BB VILA MASCOTE</t>
  </si>
  <si>
    <t>JARDIM PRUDENCIA</t>
  </si>
  <si>
    <t>AV VEREADOR JOAO DE LUCA 483</t>
  </si>
  <si>
    <t>04381-000</t>
  </si>
  <si>
    <t>00.776.574/0236-01</t>
  </si>
  <si>
    <t>L297 - SHC PLAZA AVENIDA</t>
  </si>
  <si>
    <t>L297</t>
  </si>
  <si>
    <t>ggl.297@americanas.io</t>
  </si>
  <si>
    <t>SHC PLAZA AVENIDA</t>
  </si>
  <si>
    <t>JARDIM REDENTOR</t>
  </si>
  <si>
    <t>AVENIDA JOSE MUNIA 4775 LJ A12</t>
  </si>
  <si>
    <t>15085-350</t>
  </si>
  <si>
    <t>00.776.574/0678-11</t>
  </si>
  <si>
    <t>L312 - SHC BRASIL PARK</t>
  </si>
  <si>
    <t>L312</t>
  </si>
  <si>
    <t>ggl.312@americanas.io</t>
  </si>
  <si>
    <t>SHC BRASIL PARK</t>
  </si>
  <si>
    <t>CIDADE JARDIM</t>
  </si>
  <si>
    <t>AVENIDA BRASIL 505 ANCORA 2</t>
  </si>
  <si>
    <t>75080-240</t>
  </si>
  <si>
    <t>00.776.574/1191-29</t>
  </si>
  <si>
    <t>L299 - SHC PAMPULHA</t>
  </si>
  <si>
    <t>L299</t>
  </si>
  <si>
    <t>ggl.299@americanas.io</t>
  </si>
  <si>
    <t>SHC PAMPULHA</t>
  </si>
  <si>
    <t>ITAPOA</t>
  </si>
  <si>
    <t>AVENIDA DOM PEDRO I 402 LJ S200</t>
  </si>
  <si>
    <t>31710-000</t>
  </si>
  <si>
    <t>00.776.574/1110-63</t>
  </si>
  <si>
    <t>L927 - BB IPIRANGA</t>
  </si>
  <si>
    <t>L927</t>
  </si>
  <si>
    <t>ggl.927@americanas.io</t>
  </si>
  <si>
    <t>BB IPIRANGA</t>
  </si>
  <si>
    <t>AV NAZARE 1500</t>
  </si>
  <si>
    <t>04262-200</t>
  </si>
  <si>
    <t>00.776.574/0981-05</t>
  </si>
  <si>
    <t>L541 - SHC COLINAS EXPRESS</t>
  </si>
  <si>
    <t>L541</t>
  </si>
  <si>
    <t>ggl.541@americanas.io</t>
  </si>
  <si>
    <t>SHC COLINAS EXPRESS</t>
  </si>
  <si>
    <t>JARDIM DAS COLINAS</t>
  </si>
  <si>
    <t>AVENIDA SAO JOAO 2200 EUC N NT</t>
  </si>
  <si>
    <t>12242-000</t>
  </si>
  <si>
    <t>00.776.574/0686-21</t>
  </si>
  <si>
    <t>L915 - BB DUMONT VILARES</t>
  </si>
  <si>
    <t>L915</t>
  </si>
  <si>
    <t>ggl.915@americanas.io</t>
  </si>
  <si>
    <t>BB DUMONT VILARES</t>
  </si>
  <si>
    <t>JARDIM SAO PAULO (ZONA NORTE)</t>
  </si>
  <si>
    <t>AV LUIZ DUMONT VILLARES 859 : E No 901</t>
  </si>
  <si>
    <t>02085-100</t>
  </si>
  <si>
    <t>00.776.574/0386-33</t>
  </si>
  <si>
    <t>L926 - BB ACLIMACAO</t>
  </si>
  <si>
    <t>L926</t>
  </si>
  <si>
    <t>ggl.926@americanas.io</t>
  </si>
  <si>
    <t>BB ACLIMACAO</t>
  </si>
  <si>
    <t>ACLIMACAO</t>
  </si>
  <si>
    <t>AV DA ACLIMACAO 125</t>
  </si>
  <si>
    <t>01531-001</t>
  </si>
  <si>
    <t>00.776.574/0980-24</t>
  </si>
  <si>
    <t>L814 - BB DOMINGOS DE MORAIS</t>
  </si>
  <si>
    <t>L814</t>
  </si>
  <si>
    <t>ggl.814@americanas.io</t>
  </si>
  <si>
    <t>BB DOMINGOS DE MORAIS</t>
  </si>
  <si>
    <t>VILA MARIANA</t>
  </si>
  <si>
    <t>RUA DOMINGOS DE MORAIS 2890</t>
  </si>
  <si>
    <t>04036-100</t>
  </si>
  <si>
    <t>00.776.574/0224-78</t>
  </si>
  <si>
    <t>L844 - BB SAVASSI</t>
  </si>
  <si>
    <t>L844</t>
  </si>
  <si>
    <t>ggl.844@americanas.io</t>
  </si>
  <si>
    <t>BB SAVASSI</t>
  </si>
  <si>
    <t>FUNCIONARIOS</t>
  </si>
  <si>
    <t>R PROFESSOR MORAES 226</t>
  </si>
  <si>
    <t>30150-370</t>
  </si>
  <si>
    <t>00.776.574/0844-06</t>
  </si>
  <si>
    <t>L831 - BB FREGUESIA DO O</t>
  </si>
  <si>
    <t>L831</t>
  </si>
  <si>
    <t>ggl.831@americanas.io</t>
  </si>
  <si>
    <t>BB FREGUESIA DO O</t>
  </si>
  <si>
    <t>VILA ARCADIA</t>
  </si>
  <si>
    <t>AV GENERAL EDGAR FACO 840</t>
  </si>
  <si>
    <t>02924-000</t>
  </si>
  <si>
    <t>00.776.574/0239-54</t>
  </si>
  <si>
    <t>L805 - BB ALPHAVILLE</t>
  </si>
  <si>
    <t>L805</t>
  </si>
  <si>
    <t>ggl.805@americanas.io</t>
  </si>
  <si>
    <t>BB ALPHAVILLE</t>
  </si>
  <si>
    <t>ALPHAVILLE CENTROINDUSTRIAL E EMPRESARIA</t>
  </si>
  <si>
    <t>ALAMEDA ARAGUAIA 878</t>
  </si>
  <si>
    <t>06454-000</t>
  </si>
  <si>
    <t>00.776.574/0475-43</t>
  </si>
  <si>
    <t>L512 - SHC TRADE CENTER EXPRESS</t>
  </si>
  <si>
    <t>L512</t>
  </si>
  <si>
    <t>ggl.512@americanas.io</t>
  </si>
  <si>
    <t>SHC TRADE CENTER EXPRESS</t>
  </si>
  <si>
    <t>GRACAS</t>
  </si>
  <si>
    <t>AVENIDA CONSELHEIRO ROSA E SILVA 1494 - LOJA 11</t>
  </si>
  <si>
    <t>52050-020</t>
  </si>
  <si>
    <t>00.776.574/1087-80</t>
  </si>
  <si>
    <t>L905 - BB CHACARA SANTO ANTONIO</t>
  </si>
  <si>
    <t>L905</t>
  </si>
  <si>
    <t>ggl.905@americanas.io</t>
  </si>
  <si>
    <t>BB CHACARA SANTO ANTONIO</t>
  </si>
  <si>
    <t>AV SANTO AMARO 6440 LOJA 01</t>
  </si>
  <si>
    <t>04702-002</t>
  </si>
  <si>
    <t>00.776.574/0242-50</t>
  </si>
  <si>
    <t>L925 - BB VILA MARIANA</t>
  </si>
  <si>
    <t>L925</t>
  </si>
  <si>
    <t>ggl.925@americanas.io</t>
  </si>
  <si>
    <t>BB VILA MARIANA</t>
  </si>
  <si>
    <t>RUA FRANCA PINTO  680 LOJA 2</t>
  </si>
  <si>
    <t>04016-003</t>
  </si>
  <si>
    <t>00.776.574/0979-90</t>
  </si>
  <si>
    <t>L895 - BB CACHOEIRINHA</t>
  </si>
  <si>
    <t>L895</t>
  </si>
  <si>
    <t>ggl.895@americanas.io</t>
  </si>
  <si>
    <t>BB CACHOEIRINHA</t>
  </si>
  <si>
    <t>VILA NOVA CACHOEIRINHA</t>
  </si>
  <si>
    <t>AV PARADA PINTO 1940 LOJA 2</t>
  </si>
  <si>
    <t>02611-001</t>
  </si>
  <si>
    <t>00.776.574/0972-14</t>
  </si>
  <si>
    <t>L912 - BB GRANJA VIANA</t>
  </si>
  <si>
    <t>L912</t>
  </si>
  <si>
    <t>ggl.912@americanas.io</t>
  </si>
  <si>
    <t>BB GRANJA VIANA</t>
  </si>
  <si>
    <t>COTIA</t>
  </si>
  <si>
    <t>GRANJA VIANA</t>
  </si>
  <si>
    <t>RUA USHIMA KIRA 49</t>
  </si>
  <si>
    <t>06709-048</t>
  </si>
  <si>
    <t>00.776.574/0298-04</t>
  </si>
  <si>
    <t>L827 - BB SAUDE</t>
  </si>
  <si>
    <t>L827</t>
  </si>
  <si>
    <t>ggl.827@americanas.io</t>
  </si>
  <si>
    <t>BB SAUDE</t>
  </si>
  <si>
    <t>VILA SANTO ESTEFANO</t>
  </si>
  <si>
    <t>RUA ELISA SILVEIRA 57</t>
  </si>
  <si>
    <t>04152-000</t>
  </si>
  <si>
    <t>00.776.574/0965-95</t>
  </si>
  <si>
    <t>L315 - MARILIA</t>
  </si>
  <si>
    <t>L315</t>
  </si>
  <si>
    <t>ggl.315@americanas.io</t>
  </si>
  <si>
    <t>MARILIA</t>
  </si>
  <si>
    <t>RUA NOVE DE JULHO 1138 R SAMPAIO</t>
  </si>
  <si>
    <t>17500-120</t>
  </si>
  <si>
    <t>00.776.574/0485-15</t>
  </si>
  <si>
    <t>L320 - SHC AQUARIUS</t>
  </si>
  <si>
    <t>L320</t>
  </si>
  <si>
    <t>ggl.320@americanas.io</t>
  </si>
  <si>
    <t>SHC AQUARIUS</t>
  </si>
  <si>
    <t>JARDIM MARIA MARTHA</t>
  </si>
  <si>
    <t>RUA DOS TUCUNARES 509 LJ A</t>
  </si>
  <si>
    <t>17507-280</t>
  </si>
  <si>
    <t>00.776.574/0623-48</t>
  </si>
  <si>
    <t>L878 - BB JARDIM SAO CAETANO</t>
  </si>
  <si>
    <t>L878</t>
  </si>
  <si>
    <t>ggl.878@americanas.io</t>
  </si>
  <si>
    <t>BB JARDIM SAO CAETANO</t>
  </si>
  <si>
    <t>SÃO CAETANO DO SUL</t>
  </si>
  <si>
    <t>JARDIM SAO CAETANO</t>
  </si>
  <si>
    <t>EST DAS LAGRIMAS 1986</t>
  </si>
  <si>
    <t>09580-500</t>
  </si>
  <si>
    <t>00.776.574/0672-26</t>
  </si>
  <si>
    <t>L812 - BB SUMARE</t>
  </si>
  <si>
    <t>L812</t>
  </si>
  <si>
    <t>ggl.812@americanas.io</t>
  </si>
  <si>
    <t>BB SUMARE</t>
  </si>
  <si>
    <t>SUMARE</t>
  </si>
  <si>
    <t>AV SUMARE 1334</t>
  </si>
  <si>
    <t>05016-110</t>
  </si>
  <si>
    <t>00.776.574/0231-05</t>
  </si>
  <si>
    <t>L545 - SAO GONCALO EXPRESS</t>
  </si>
  <si>
    <t>L545</t>
  </si>
  <si>
    <t>ggl.545@americanas.io</t>
  </si>
  <si>
    <t>SAO GONCALO EXPRESS</t>
  </si>
  <si>
    <t>RUA CORONEL MOREIRA CESAR 105 LJ 101/102</t>
  </si>
  <si>
    <t>24440-400</t>
  </si>
  <si>
    <t>00.776.574/0357-07</t>
  </si>
  <si>
    <t>L544 - SHC BAUHAUS EXPRESS</t>
  </si>
  <si>
    <t>L544</t>
  </si>
  <si>
    <t>ggl.544@americanas.io</t>
  </si>
  <si>
    <t>SHC BAUHAUS EXPRESS</t>
  </si>
  <si>
    <t>R DR NELSON DE SA EARP 88 LJ 18/19</t>
  </si>
  <si>
    <t>25680-195</t>
  </si>
  <si>
    <t>00.776.574/0819-97</t>
  </si>
  <si>
    <t>L911 - BB VILA OLIMPIA</t>
  </si>
  <si>
    <t>L911</t>
  </si>
  <si>
    <t>ggl.911@americanas.io</t>
  </si>
  <si>
    <t>BB VILA OLIMPIA</t>
  </si>
  <si>
    <t>VILA NOVA CONCEICAO</t>
  </si>
  <si>
    <t>RUA CLODOMIRO AMAZONAS 1299</t>
  </si>
  <si>
    <t>04537-012</t>
  </si>
  <si>
    <t>00.776.574/0976-48</t>
  </si>
  <si>
    <t>L296 - SHC BAURU</t>
  </si>
  <si>
    <t>L296</t>
  </si>
  <si>
    <t>ggl.296@americanas.io</t>
  </si>
  <si>
    <t>SHC BAURU</t>
  </si>
  <si>
    <t>VILA CIDADE UNIVERSITARIA</t>
  </si>
  <si>
    <t>RUA HENRIQUE SAVI 15-55 UN 73</t>
  </si>
  <si>
    <t>17011-900</t>
  </si>
  <si>
    <t>00.776.574/0564-53</t>
  </si>
  <si>
    <t>L310 - SHC RONDON PLAZA</t>
  </si>
  <si>
    <t>L310</t>
  </si>
  <si>
    <t>ggl.310@americanas.io</t>
  </si>
  <si>
    <t>SHC RONDON PLAZA</t>
  </si>
  <si>
    <t>RONDONOPOLIS</t>
  </si>
  <si>
    <t>SAGRADA FAMILIA</t>
  </si>
  <si>
    <t>AVENIDA LIONS INTERNACIONAL 1950 LJ 408/413</t>
  </si>
  <si>
    <t>78700-000</t>
  </si>
  <si>
    <t>00.776.574/1507-19</t>
  </si>
  <si>
    <t>L385 - RUI BARBOSA</t>
  </si>
  <si>
    <t>L385</t>
  </si>
  <si>
    <t>ggl.385@americanas.io</t>
  </si>
  <si>
    <t>RUI BARBOSA</t>
  </si>
  <si>
    <t>SANTA TEREZINHA</t>
  </si>
  <si>
    <t>AVENIDA RUI BARBOSA  468 NA470 LJ02</t>
  </si>
  <si>
    <t>36045-410</t>
  </si>
  <si>
    <t>00.776.574/0440-13</t>
  </si>
  <si>
    <t>L313 - SHC GOIABEIRAS</t>
  </si>
  <si>
    <t>L313</t>
  </si>
  <si>
    <t>ggl.313@americanas.io</t>
  </si>
  <si>
    <t>SHC GOIABEIRAS</t>
  </si>
  <si>
    <t>AVENIDA LAVA PES 500 SUC-2-8</t>
  </si>
  <si>
    <t>78043-900</t>
  </si>
  <si>
    <t>00.776.574/1505-57</t>
  </si>
  <si>
    <t>L817 - BB BROOKLIN</t>
  </si>
  <si>
    <t>L817</t>
  </si>
  <si>
    <t>ggl.817@americanas.io</t>
  </si>
  <si>
    <t>BB BROOKLIN</t>
  </si>
  <si>
    <t>CIDADE MONCOES</t>
  </si>
  <si>
    <t>AV PDE ANTONIO JOSE DOS SANTOS 851 PARTE</t>
  </si>
  <si>
    <t>04563-013</t>
  </si>
  <si>
    <t>00.776.574/0229-82</t>
  </si>
  <si>
    <t>L550 - SHC AQUARIUS S.J. CAMPOS EXPRESS</t>
  </si>
  <si>
    <t>L550</t>
  </si>
  <si>
    <t>ggl.550@americanas.io</t>
  </si>
  <si>
    <t>SHC AQUARIUS S.J. CAMPOS EXPRE</t>
  </si>
  <si>
    <t>JARDIM AQUARIUS</t>
  </si>
  <si>
    <t>AVENIDA CASSIANO RICARDO 521</t>
  </si>
  <si>
    <t>12240-540</t>
  </si>
  <si>
    <t>00.776.574/0681-17</t>
  </si>
  <si>
    <t>L311 - JUAZEIRO DO NORTE</t>
  </si>
  <si>
    <t>L311</t>
  </si>
  <si>
    <t>ggl.311@americanas.io</t>
  </si>
  <si>
    <t>RUA  DO CRUZEIRO 135</t>
  </si>
  <si>
    <t>63010-070</t>
  </si>
  <si>
    <t>00.776.574/0137-20</t>
  </si>
  <si>
    <t>L304 - SHC ALDEOTA</t>
  </si>
  <si>
    <t>L304</t>
  </si>
  <si>
    <t>ggl.304@americanas.io</t>
  </si>
  <si>
    <t>SHC ALDEOTA</t>
  </si>
  <si>
    <t>AVENIDA DOM LUIZ 500 LJ 325A</t>
  </si>
  <si>
    <t>60160-230</t>
  </si>
  <si>
    <t>00.776.574/1030-44</t>
  </si>
  <si>
    <t>L389 - BEZERRA DE MENEZES</t>
  </si>
  <si>
    <t>L389</t>
  </si>
  <si>
    <t>ggl.389@americanas.io</t>
  </si>
  <si>
    <t>BEZERRA DE MENEZES</t>
  </si>
  <si>
    <t>AV BEZERRA DE MENEZES 871 A</t>
  </si>
  <si>
    <t>60325-003</t>
  </si>
  <si>
    <t>00.776.574/1024-04</t>
  </si>
  <si>
    <t>L552 - MOOCA EXPRESS</t>
  </si>
  <si>
    <t>L552</t>
  </si>
  <si>
    <t>ggl.552@americanas.io</t>
  </si>
  <si>
    <t>MOOCA EXPRESS</t>
  </si>
  <si>
    <t>MOOCA</t>
  </si>
  <si>
    <t>RUA DA MOOCA 2413 2417/2421</t>
  </si>
  <si>
    <t>03103-003</t>
  </si>
  <si>
    <t>00.776.574/0238-73</t>
  </si>
  <si>
    <t>L807 - BB MORUMBI</t>
  </si>
  <si>
    <t>L807</t>
  </si>
  <si>
    <t>ggl.807@americanas.io</t>
  </si>
  <si>
    <t>BB MORUMBI</t>
  </si>
  <si>
    <t>AV GIOVANNI GRONCHI 5137 PARTE</t>
  </si>
  <si>
    <t>00.776.574/0237-92</t>
  </si>
  <si>
    <t>L806 - BB MOOCA</t>
  </si>
  <si>
    <t>L806</t>
  </si>
  <si>
    <t>ggl.806@americanas.io</t>
  </si>
  <si>
    <t>BB MOOCA</t>
  </si>
  <si>
    <t>PARQUE DA MOOCA</t>
  </si>
  <si>
    <t>AV PAES DE BARROS 2885</t>
  </si>
  <si>
    <t>03149-100</t>
  </si>
  <si>
    <t>00.776.574/0961-61</t>
  </si>
  <si>
    <t>L936 - BB SAO CARLOS</t>
  </si>
  <si>
    <t>L936</t>
  </si>
  <si>
    <t>ggl.936@americanas.io</t>
  </si>
  <si>
    <t>BB SAO CARLOS</t>
  </si>
  <si>
    <t>SÃO CARLOS</t>
  </si>
  <si>
    <t>AV DOUTOR CARLOS BOTELHO  2120 LOJA 06</t>
  </si>
  <si>
    <t>13560-250</t>
  </si>
  <si>
    <t>00.776.574/0673-07</t>
  </si>
  <si>
    <t>L387 - SHC SUL ES</t>
  </si>
  <si>
    <t>L387</t>
  </si>
  <si>
    <t>ggl.387@americanas.io</t>
  </si>
  <si>
    <t>SHC SUL ES</t>
  </si>
  <si>
    <t>CACHOEIRO DE ITAPEMIRIM</t>
  </si>
  <si>
    <t>GILBERTO MACHADO</t>
  </si>
  <si>
    <t>AV GO FRANCISCO LACERDA DE AGUIAR 138 LJ 325</t>
  </si>
  <si>
    <t>29303-384</t>
  </si>
  <si>
    <t>00.776.574/1523-39</t>
  </si>
  <si>
    <t>L555 - FERRAZ DE VASCONCELOS EXPRESS</t>
  </si>
  <si>
    <t>L555</t>
  </si>
  <si>
    <t>ggl.555@americanas.io</t>
  </si>
  <si>
    <t>FERRAZ DE VASCONCELOS EXPRESS</t>
  </si>
  <si>
    <t>FERRAZ DE VASCONCELOS</t>
  </si>
  <si>
    <t>ROMANOPOLIS</t>
  </si>
  <si>
    <t>AVENIDA BRASIL 1290</t>
  </si>
  <si>
    <t>08500-020</t>
  </si>
  <si>
    <t>00.776.574/0369-32</t>
  </si>
  <si>
    <t>L294 - SHC INDEPENDENCIA</t>
  </si>
  <si>
    <t>L294</t>
  </si>
  <si>
    <t>ggl.294@americanas.io</t>
  </si>
  <si>
    <t>SHC INDEPENDENCIA</t>
  </si>
  <si>
    <t>SAO MATEUS</t>
  </si>
  <si>
    <t>AV INDEPENDENCIA 3600</t>
  </si>
  <si>
    <t>36025-290</t>
  </si>
  <si>
    <t>00.776.574/1267-61</t>
  </si>
  <si>
    <t>L323 - SHC PALLADIUM</t>
  </si>
  <si>
    <t>L323</t>
  </si>
  <si>
    <t>ggl.323@americanas.io</t>
  </si>
  <si>
    <t>SHC PALLADIUM</t>
  </si>
  <si>
    <t>RUA EDUARDO CARLOS PEREIRA 3604 LJ 1001</t>
  </si>
  <si>
    <t>81020-770</t>
  </si>
  <si>
    <t>00.776.574/1699-08</t>
  </si>
  <si>
    <t>L554 - FREGUESIA EXPRESS</t>
  </si>
  <si>
    <t>L554</t>
  </si>
  <si>
    <t>ggl.554@americanas.io</t>
  </si>
  <si>
    <t>FREGUESIA EXPRESS</t>
  </si>
  <si>
    <t>FREGUESIA</t>
  </si>
  <si>
    <t>ESTRADA DOS TRES RIOS 93 LOJA</t>
  </si>
  <si>
    <t>22755-001</t>
  </si>
  <si>
    <t>00.776.574/0315-40</t>
  </si>
  <si>
    <t>L542 - SHC PRADO EXPRESS</t>
  </si>
  <si>
    <t>L542</t>
  </si>
  <si>
    <t>ggl.542@americanas.io</t>
  </si>
  <si>
    <t>SHC PRADO EXPRESS</t>
  </si>
  <si>
    <t>VILA MARIETA</t>
  </si>
  <si>
    <t>AVENIDA WASHINGTON LUIZ 2480 LUC CT N18</t>
  </si>
  <si>
    <t>13042-105</t>
  </si>
  <si>
    <t>00.776.574/1463-63</t>
  </si>
  <si>
    <t>L892 - BB BANGU</t>
  </si>
  <si>
    <t>L892</t>
  </si>
  <si>
    <t>ggl.892@americanas.io</t>
  </si>
  <si>
    <t>BB BANGU</t>
  </si>
  <si>
    <t>R FRANCISCO REAL 2050</t>
  </si>
  <si>
    <t>21810-042</t>
  </si>
  <si>
    <t>00.776.574/1160-22</t>
  </si>
  <si>
    <t>L325 - SAO LEOPOLDO</t>
  </si>
  <si>
    <t>L325</t>
  </si>
  <si>
    <t>ggl.325@americanas.io</t>
  </si>
  <si>
    <t>SAO LEOPOLDO</t>
  </si>
  <si>
    <t>SÃO LEOPOLDO</t>
  </si>
  <si>
    <t>RUA INDEPENDENCIA 455</t>
  </si>
  <si>
    <t>93010-002</t>
  </si>
  <si>
    <t>00.776.574/0213-15</t>
  </si>
  <si>
    <t>L547 - ITAPETININGA EXPRESS</t>
  </si>
  <si>
    <t>L547</t>
  </si>
  <si>
    <t>ggl.547@americanas.io</t>
  </si>
  <si>
    <t>ITAPETININGA EXPRESS</t>
  </si>
  <si>
    <t>AVENIDA PEIXOTO GOMIDE 44</t>
  </si>
  <si>
    <t>18200-160</t>
  </si>
  <si>
    <t>00.776.574/0483-53</t>
  </si>
  <si>
    <t>L934 - BB PRAIA DO CANTO</t>
  </si>
  <si>
    <t>L934</t>
  </si>
  <si>
    <t>ggl.934@americanas.io</t>
  </si>
  <si>
    <t>BB PRAIA DO CANTO</t>
  </si>
  <si>
    <t>PRAIA DO CANTO</t>
  </si>
  <si>
    <t>RUA ELESBAO LINHARES 300</t>
  </si>
  <si>
    <t>29055-340</t>
  </si>
  <si>
    <t>00.776.574/1123-88</t>
  </si>
  <si>
    <t>L942 - BB JARDIM CAMBURI</t>
  </si>
  <si>
    <t>L942</t>
  </si>
  <si>
    <t>ggl.942@americanas.io</t>
  </si>
  <si>
    <t>BB JARDIM CAMBURI</t>
  </si>
  <si>
    <t>JARDIM CAMBURI</t>
  </si>
  <si>
    <t>RUA CARLOS MARTINS 1160</t>
  </si>
  <si>
    <t>29090-060</t>
  </si>
  <si>
    <t>00.776.574/0115-14</t>
  </si>
  <si>
    <t>L317 - SHC MONTES CLAROS</t>
  </si>
  <si>
    <t>L317</t>
  </si>
  <si>
    <t>ggl.317@americanas.io</t>
  </si>
  <si>
    <t>SHC MONTES CLAROS</t>
  </si>
  <si>
    <t>MONTES CLAROS</t>
  </si>
  <si>
    <t>CIDADE NOVA</t>
  </si>
  <si>
    <t>AV. DONATO QUINTINO 90 LC 117</t>
  </si>
  <si>
    <t>39400-546</t>
  </si>
  <si>
    <t>00.776.574/0872-51</t>
  </si>
  <si>
    <t>L303 - CARIACICA</t>
  </si>
  <si>
    <t>L303</t>
  </si>
  <si>
    <t>ggl.303@americanas.io</t>
  </si>
  <si>
    <t>CARIACICA</t>
  </si>
  <si>
    <t>AVENIDA EXPEDITO GARCIA 168</t>
  </si>
  <si>
    <t>29146-201</t>
  </si>
  <si>
    <t>00.776.574/0121-62</t>
  </si>
  <si>
    <t>L549 - ARARUAMA EXPRESS</t>
  </si>
  <si>
    <t>L549</t>
  </si>
  <si>
    <t>ggl.549@americanas.io</t>
  </si>
  <si>
    <t>ARARUAMA EXPRESS</t>
  </si>
  <si>
    <t>REGIAO DOS LAGOS</t>
  </si>
  <si>
    <t>ELISANGELA ABEL</t>
  </si>
  <si>
    <t>elisangela.abel@americanas.io</t>
  </si>
  <si>
    <t>(22) 992593662</t>
  </si>
  <si>
    <t>L096</t>
  </si>
  <si>
    <t>INGRID GONÇALVES ROSA</t>
  </si>
  <si>
    <t>Central_0058</t>
  </si>
  <si>
    <t>ARARUAMA</t>
  </si>
  <si>
    <t>AV NILO PECANHA 259</t>
  </si>
  <si>
    <t>28970-000</t>
  </si>
  <si>
    <t>00.776.574/0216-68</t>
  </si>
  <si>
    <t>L318 - SHC MACAE</t>
  </si>
  <si>
    <t>L318</t>
  </si>
  <si>
    <t>ggl.318@americanas.io</t>
  </si>
  <si>
    <t>SHC MACAE</t>
  </si>
  <si>
    <t>MACAÉ</t>
  </si>
  <si>
    <t>GRANJA DOS CAVALEIROS</t>
  </si>
  <si>
    <t>RUA ALOISIO DA SILVA GOMES 800 LJ 139 TER</t>
  </si>
  <si>
    <t>27930-560</t>
  </si>
  <si>
    <t>00.776.574/0797-47</t>
  </si>
  <si>
    <t>L548 - POA EXPRESS</t>
  </si>
  <si>
    <t>L548</t>
  </si>
  <si>
    <t>ggl.548@americanas.io</t>
  </si>
  <si>
    <t>POA EXPRESS</t>
  </si>
  <si>
    <t>POA</t>
  </si>
  <si>
    <t>AVENIDA NOVE DE JULHO 564</t>
  </si>
  <si>
    <t>08550-100</t>
  </si>
  <si>
    <t>00.776.574/0282-47</t>
  </si>
  <si>
    <t>L328 - TERESINA</t>
  </si>
  <si>
    <t>L328</t>
  </si>
  <si>
    <t>ggl.328@americanas.io</t>
  </si>
  <si>
    <t>TERESINA</t>
  </si>
  <si>
    <t>PIAUI/CE NORTE</t>
  </si>
  <si>
    <t>FERNANDA CAVALCANTE</t>
  </si>
  <si>
    <t>fnayara@americanas.io</t>
  </si>
  <si>
    <t>(88) 992296283</t>
  </si>
  <si>
    <t>ABMAEL BACELAR CARDOSO/LAIANA DE PAULA AMARAL</t>
  </si>
  <si>
    <t>Central_0328</t>
  </si>
  <si>
    <t>PI</t>
  </si>
  <si>
    <t>RUA PAISANDU 955 971SEN TEO</t>
  </si>
  <si>
    <t>64001-120</t>
  </si>
  <si>
    <t>00.776.574/0055-49</t>
  </si>
  <si>
    <t>L330 - SHC PATIO CENTRAL</t>
  </si>
  <si>
    <t>L330</t>
  </si>
  <si>
    <t>ggl.330@americanas.io</t>
  </si>
  <si>
    <t>SHC PATIO CENTRAL</t>
  </si>
  <si>
    <t>PATO DE MINAS</t>
  </si>
  <si>
    <t>PRACA ALEXINA CANDIDA CONCEICAO 05 LUC 3</t>
  </si>
  <si>
    <t>38700-022</t>
  </si>
  <si>
    <t>00.776.574/0878-47</t>
  </si>
  <si>
    <t>L307 - NAZARE</t>
  </si>
  <si>
    <t>L307</t>
  </si>
  <si>
    <t>ggl.307@americanas.io</t>
  </si>
  <si>
    <t>NAZARE</t>
  </si>
  <si>
    <t>AVENIDA NAZARE 1175 ANEXO 1187</t>
  </si>
  <si>
    <t>66035-170</t>
  </si>
  <si>
    <t>00.776.574/1129-73</t>
  </si>
  <si>
    <t>L344 - SHC SAO JOSE</t>
  </si>
  <si>
    <t>L344</t>
  </si>
  <si>
    <t>ggl.344@americanas.io</t>
  </si>
  <si>
    <t>SHC SAO JOSE</t>
  </si>
  <si>
    <t>SÃO JOSÉ DOS PINHAIS</t>
  </si>
  <si>
    <t>RUA IZABEL A REDENTORA 1434 LUC 119 TE</t>
  </si>
  <si>
    <t>83005-010</t>
  </si>
  <si>
    <t>00.776.574/1449-05</t>
  </si>
  <si>
    <t>L333 - CRATO</t>
  </si>
  <si>
    <t>L333</t>
  </si>
  <si>
    <t>ggl.333@americanas.io</t>
  </si>
  <si>
    <t>CRATO</t>
  </si>
  <si>
    <t>RUA SANTOS DUMONT 60</t>
  </si>
  <si>
    <t>63100-040</t>
  </si>
  <si>
    <t>00.776.574/0136-49</t>
  </si>
  <si>
    <t>L560 - RAUL POMPEIA EXPRESS</t>
  </si>
  <si>
    <t>L560</t>
  </si>
  <si>
    <t>ggl.560@americanas.io</t>
  </si>
  <si>
    <t>RAUL POMPEIA EXPRESS</t>
  </si>
  <si>
    <t>RUA RAUL POMPEIA 94 TER/SOB.LJ</t>
  </si>
  <si>
    <t>22080-002</t>
  </si>
  <si>
    <t>00.776.574/0328-64</t>
  </si>
  <si>
    <t>L556 - RETIRO EXPRESS</t>
  </si>
  <si>
    <t>L556</t>
  </si>
  <si>
    <t>ggl.556@americanas.io</t>
  </si>
  <si>
    <t>RETIRO EXPRESS</t>
  </si>
  <si>
    <t>RETIRO</t>
  </si>
  <si>
    <t>AV. SAVIO COTA DE ALMEIDA GAMA 2009</t>
  </si>
  <si>
    <t>27281-421</t>
  </si>
  <si>
    <t>00.776.574/0840-74</t>
  </si>
  <si>
    <t>L558 - JACAREI EXPRESS</t>
  </si>
  <si>
    <t>L558</t>
  </si>
  <si>
    <t>ggl.558@americanas.io</t>
  </si>
  <si>
    <t>JACAREI EXPRESS</t>
  </si>
  <si>
    <t>PRACA CONDE FRONTIN 28  TER / SLJ</t>
  </si>
  <si>
    <t>12327-330</t>
  </si>
  <si>
    <t>00.776.574/0481-91</t>
  </si>
  <si>
    <t>L322 - CARAGUATATUBA</t>
  </si>
  <si>
    <t>L322</t>
  </si>
  <si>
    <t>ggl.322@americanas.io</t>
  </si>
  <si>
    <t>CARAGUATATUBA</t>
  </si>
  <si>
    <t>RUA SAO BENEDITO 53</t>
  </si>
  <si>
    <t>11660-100</t>
  </si>
  <si>
    <t>00.776.574/0368-51</t>
  </si>
  <si>
    <t>L339 - SHC GARDEN CATANDUVA</t>
  </si>
  <si>
    <t>L339</t>
  </si>
  <si>
    <t>ggl.339@americanas.io</t>
  </si>
  <si>
    <t>SHC GARDEN CATANDUVA</t>
  </si>
  <si>
    <t>CATANDUVA</t>
  </si>
  <si>
    <t>AVENIDA ENGENHEIRO JOSE NELSON MACHADO 280 LJ A 41</t>
  </si>
  <si>
    <t>15800-200</t>
  </si>
  <si>
    <t>00.776.574/1456-34</t>
  </si>
  <si>
    <t>L321 - SHC PORTO VELHO</t>
  </si>
  <si>
    <t>L321</t>
  </si>
  <si>
    <t>ggl.321@americanas.io</t>
  </si>
  <si>
    <t>SHC PORTO VELHO</t>
  </si>
  <si>
    <t>AC/RO</t>
  </si>
  <si>
    <t>JHONATAN SANTOS</t>
  </si>
  <si>
    <t>jhonatan.santos@americanas.io</t>
  </si>
  <si>
    <t>(65) 992534572</t>
  </si>
  <si>
    <t xml:space="preserve">DEYVID SANTOS LIMA </t>
  </si>
  <si>
    <t>Central_0321</t>
  </si>
  <si>
    <t>RO</t>
  </si>
  <si>
    <t>PORTO VELHO</t>
  </si>
  <si>
    <t>FLODOALDO PONTES PINTO</t>
  </si>
  <si>
    <t>AVENIDA -PREFEITO CHIQUILITO ERSE 3288 LJ ANC 212</t>
  </si>
  <si>
    <t>76820-408</t>
  </si>
  <si>
    <t>00.776.574/1493-89</t>
  </si>
  <si>
    <t>L336 - SANTO ANTONIO DE JESUS</t>
  </si>
  <si>
    <t>L336</t>
  </si>
  <si>
    <t>ggl.336@americanas.io</t>
  </si>
  <si>
    <t>SANTO ANTONIO DE JESUS</t>
  </si>
  <si>
    <t>SALVADOR SUDOESTE</t>
  </si>
  <si>
    <t>VINICIO MOREIRA</t>
  </si>
  <si>
    <t>vmoreira@americanas.io</t>
  </si>
  <si>
    <t>(71) 981256498</t>
  </si>
  <si>
    <t>L370</t>
  </si>
  <si>
    <t>PRACA FELIX GASPAR 53</t>
  </si>
  <si>
    <t>44572-055</t>
  </si>
  <si>
    <t>00.776.574/1546-25</t>
  </si>
  <si>
    <t>L562 - SAO CAETANO DO SUL EXPRESS</t>
  </si>
  <si>
    <t>L562</t>
  </si>
  <si>
    <t>ggl.562@americanas.io</t>
  </si>
  <si>
    <t>SAO CAETANO DO SUL EXPRESS</t>
  </si>
  <si>
    <t>RUA SANTA CATARINA 198</t>
  </si>
  <si>
    <t>09510-120</t>
  </si>
  <si>
    <t>00.776.574/0290-57</t>
  </si>
  <si>
    <t>L564 - GUARULHOS EXPRESS</t>
  </si>
  <si>
    <t>L564</t>
  </si>
  <si>
    <t>ggl.564@americanas.io</t>
  </si>
  <si>
    <t>GUARULHOS EXPRESS</t>
  </si>
  <si>
    <t>AV MONTEIRO LOBATO 47 51 E 55</t>
  </si>
  <si>
    <t>07112-000</t>
  </si>
  <si>
    <t>00.776.574/0371-57</t>
  </si>
  <si>
    <t>L561 - PINDAMONHANGABA EXPRESS</t>
  </si>
  <si>
    <t>L561</t>
  </si>
  <si>
    <t>ggl.561@americanas.io</t>
  </si>
  <si>
    <t>PINDAMONHANGABA EXPRESS</t>
  </si>
  <si>
    <t>PINDAMONHANGABA</t>
  </si>
  <si>
    <t>AVENIDA CORONEL FERNANDO PRESTES 214 PAV 1</t>
  </si>
  <si>
    <t>12400-240</t>
  </si>
  <si>
    <t>00.776.574/0488-68</t>
  </si>
  <si>
    <t>L298 - 7 DE SETEMBRO</t>
  </si>
  <si>
    <t>L298</t>
  </si>
  <si>
    <t>ggl.298@americanas.io</t>
  </si>
  <si>
    <t>7 DE SETEMBRO</t>
  </si>
  <si>
    <t>AMAZONAS/RR</t>
  </si>
  <si>
    <t>MAURILIO SILVA</t>
  </si>
  <si>
    <t>maurilio.araujo@americanas.io</t>
  </si>
  <si>
    <t>(92) 981387190</t>
  </si>
  <si>
    <t xml:space="preserve">WYSLLEN CHAVES DA SILVA </t>
  </si>
  <si>
    <t>Central_0298</t>
  </si>
  <si>
    <t>AM</t>
  </si>
  <si>
    <t>MANAUS</t>
  </si>
  <si>
    <t>AVE 7 DE SETEMBRO 1199</t>
  </si>
  <si>
    <t>69005-141</t>
  </si>
  <si>
    <t>00.776.574/0397-96</t>
  </si>
  <si>
    <t>L563 - GUARATINGUETA EXPRESS</t>
  </si>
  <si>
    <t>L563</t>
  </si>
  <si>
    <t>ggl.563@americanas.io</t>
  </si>
  <si>
    <t>GUARATINGUETA EXPRESS</t>
  </si>
  <si>
    <t>PRACA CONS RODRIGUES ALVES 254</t>
  </si>
  <si>
    <t>12500-020</t>
  </si>
  <si>
    <t>00.776.574/0370-76</t>
  </si>
  <si>
    <t>L329 - SHC CIDADE MACEIO</t>
  </si>
  <si>
    <t>L329</t>
  </si>
  <si>
    <t>ggl.329@americanas.io</t>
  </si>
  <si>
    <t>SHC CIDADE MACEIO</t>
  </si>
  <si>
    <t>FAROL</t>
  </si>
  <si>
    <t>AV FERNANDES LIMA 679 LJ ANC 1</t>
  </si>
  <si>
    <t>57055-000</t>
  </si>
  <si>
    <t>00.776.574/1005-33</t>
  </si>
  <si>
    <t>L351 - MURIAE</t>
  </si>
  <si>
    <t>L351</t>
  </si>
  <si>
    <t>ggl.351@americanas.io</t>
  </si>
  <si>
    <t>MURIAE</t>
  </si>
  <si>
    <t>MURIAÉ</t>
  </si>
  <si>
    <t>RUA DR. ALVES PEQUENO 234 LJ 01/ SLJ</t>
  </si>
  <si>
    <t>36880-000</t>
  </si>
  <si>
    <t>00.776.574/0444-47</t>
  </si>
  <si>
    <t>L337 - GAMA</t>
  </si>
  <si>
    <t>L337</t>
  </si>
  <si>
    <t>ggl.337@americanas.io</t>
  </si>
  <si>
    <t>GAMA</t>
  </si>
  <si>
    <t>SCC LTS 01,05 E 06 PISO TERREO ( LJS 01 E 02 MOD. E) E SL 01 SN</t>
  </si>
  <si>
    <t>72404-000</t>
  </si>
  <si>
    <t>00.776.574/0160-79</t>
  </si>
  <si>
    <t>L566 - SHC METRO BOULEVARD TATUAPE EXPRESS</t>
  </si>
  <si>
    <t>L566</t>
  </si>
  <si>
    <t>ggl.566@americanas.io</t>
  </si>
  <si>
    <t>SHC METRO BOULEVARD TATUAPE EX</t>
  </si>
  <si>
    <t>TATUAPE</t>
  </si>
  <si>
    <t>RUA GONCALVES CRESPO 78 105/106/10</t>
  </si>
  <si>
    <t>03066-030</t>
  </si>
  <si>
    <t>00.776.574/0947-03</t>
  </si>
  <si>
    <t>L353 - SHC UBERLANDIA</t>
  </si>
  <si>
    <t>L353</t>
  </si>
  <si>
    <t>ggl.353@americanas.io</t>
  </si>
  <si>
    <t>SHC UBERLANDIA</t>
  </si>
  <si>
    <t>SANTA MONICA</t>
  </si>
  <si>
    <t>AV. JOAO NAVES DE AVILA 1331 LJ05</t>
  </si>
  <si>
    <t>38408-902</t>
  </si>
  <si>
    <t>00.776.574/1351-67</t>
  </si>
  <si>
    <t>L359 - RUI BARBOSA - MACAE</t>
  </si>
  <si>
    <t>L359</t>
  </si>
  <si>
    <t>ggl.359@americanas.io</t>
  </si>
  <si>
    <t>RUI BARBOSA - MACAE</t>
  </si>
  <si>
    <t>AV. RUI BARBOSA 253 TER.2/3PAV</t>
  </si>
  <si>
    <t>27910-361</t>
  </si>
  <si>
    <t>00.776.574/0798-28</t>
  </si>
  <si>
    <t>L567 - SUMARE EXPRESS</t>
  </si>
  <si>
    <t>L567</t>
  </si>
  <si>
    <t>ggl.567@americanas.io</t>
  </si>
  <si>
    <t>SUMARE EXPRESS</t>
  </si>
  <si>
    <t>AV SETE DE SETEMBRO 443 TERREO</t>
  </si>
  <si>
    <t>13170-000</t>
  </si>
  <si>
    <t>00.776.574/0300-63</t>
  </si>
  <si>
    <t>L569 - VOTORANTIM EXPRESS</t>
  </si>
  <si>
    <t>L569</t>
  </si>
  <si>
    <t>ggl.569@americanas.io</t>
  </si>
  <si>
    <t>VOTORANTIM EXPRESS</t>
  </si>
  <si>
    <t>AV TRINTA E UM DE MARCO 747</t>
  </si>
  <si>
    <t>18110-005</t>
  </si>
  <si>
    <t>00.776.574/0491-63</t>
  </si>
  <si>
    <t>L354 - SHC FLORIPA</t>
  </si>
  <si>
    <t>L354</t>
  </si>
  <si>
    <t>ggl.354@americanas.io</t>
  </si>
  <si>
    <t>SHC FLORIPA</t>
  </si>
  <si>
    <t>MONTE VERDE</t>
  </si>
  <si>
    <t>RODOVIA VIRGILIO VARZEA  587 LJ 111</t>
  </si>
  <si>
    <t>88032-000</t>
  </si>
  <si>
    <t>00.776.574/1590-07</t>
  </si>
  <si>
    <t>L348 - SAMAMBAIA</t>
  </si>
  <si>
    <t>L348</t>
  </si>
  <si>
    <t>ggl.348@americanas.io</t>
  </si>
  <si>
    <t>SAMAMBAIA</t>
  </si>
  <si>
    <t>QN 318 CONJ. 02 LOTE N(o) 01 SN</t>
  </si>
  <si>
    <t>72308-702</t>
  </si>
  <si>
    <t>00.776.574/0166-64</t>
  </si>
  <si>
    <t>L346 - SHC VALPARAISO</t>
  </si>
  <si>
    <t>L346</t>
  </si>
  <si>
    <t>ggl.346@americanas.io</t>
  </si>
  <si>
    <t>SHC VALPARAISO</t>
  </si>
  <si>
    <t>VALPARAISO DE GOIAS</t>
  </si>
  <si>
    <t>PARQUE ESPLANADA III</t>
  </si>
  <si>
    <t>LOC QUADRA 01 SN GLEBA F</t>
  </si>
  <si>
    <t>72876-902</t>
  </si>
  <si>
    <t>00.776.574/1192-00</t>
  </si>
  <si>
    <t>L565 - CARUARU EXPRESS</t>
  </si>
  <si>
    <t>L565</t>
  </si>
  <si>
    <t>ggl.565@americanas.io</t>
  </si>
  <si>
    <t>CARUARU EXPRESS</t>
  </si>
  <si>
    <t>NOSSA  SENHORA DAS DORES</t>
  </si>
  <si>
    <t>RUA VIGARIO FREIRE 241</t>
  </si>
  <si>
    <t>55002-200</t>
  </si>
  <si>
    <t>00.776.574/0533-57</t>
  </si>
  <si>
    <t>L347 - BARREIRAS</t>
  </si>
  <si>
    <t>L347</t>
  </si>
  <si>
    <t>ggl.347@americanas.io</t>
  </si>
  <si>
    <t>BARREIRAS</t>
  </si>
  <si>
    <t>PRIMAVERA</t>
  </si>
  <si>
    <t>RUA PRINCESA ISABEL 361 TERREO SLJ</t>
  </si>
  <si>
    <t>47803-070</t>
  </si>
  <si>
    <t>00.776.574/0158-54</t>
  </si>
  <si>
    <t>L350 - LAURO DE FREITAS</t>
  </si>
  <si>
    <t>L350</t>
  </si>
  <si>
    <t>ggl.350@americanas.io</t>
  </si>
  <si>
    <t>LAURO DE FREITAS</t>
  </si>
  <si>
    <t>AVENIDA SANTOS DUMONT 6008</t>
  </si>
  <si>
    <t>42700-000</t>
  </si>
  <si>
    <t>00.776.574/0513-03</t>
  </si>
  <si>
    <t>L345 - GUARUJA</t>
  </si>
  <si>
    <t>L345</t>
  </si>
  <si>
    <t>ggl.345@americanas.io</t>
  </si>
  <si>
    <t>GUARUJA</t>
  </si>
  <si>
    <t>GUARUJÁ</t>
  </si>
  <si>
    <t>RUA PUGLISI 276 TERREO</t>
  </si>
  <si>
    <t>11410-000</t>
  </si>
  <si>
    <t>00.776.574/0479-77</t>
  </si>
  <si>
    <t>L327 - SHC VIA SUL</t>
  </si>
  <si>
    <t>L327</t>
  </si>
  <si>
    <t>ggl.327@americanas.io</t>
  </si>
  <si>
    <t>SHC VIA SUL</t>
  </si>
  <si>
    <t>SAPIRANGA</t>
  </si>
  <si>
    <t>AV WASHINGTON SOARES 4335 200</t>
  </si>
  <si>
    <t>60833-005</t>
  </si>
  <si>
    <t>00.776.574/1022-34</t>
  </si>
  <si>
    <t>L340 - SHC MILLENNIUM</t>
  </si>
  <si>
    <t>L340</t>
  </si>
  <si>
    <t>ggl.340@americanas.io</t>
  </si>
  <si>
    <t>SHC MILLENNIUM</t>
  </si>
  <si>
    <t>CHAPADA</t>
  </si>
  <si>
    <t>AVE DJALMA BATISTA 1661 LJ 256/257</t>
  </si>
  <si>
    <t>69050-010</t>
  </si>
  <si>
    <t>00.776.574/1501-23</t>
  </si>
  <si>
    <t>L559 - V. DE CARVALHO-GUARUJA EXPRESS</t>
  </si>
  <si>
    <t>L559</t>
  </si>
  <si>
    <t>ggl.559@americanas.io</t>
  </si>
  <si>
    <t>V. DE CARVALHO-GUARUJA EXPRESS</t>
  </si>
  <si>
    <t>VILA ALICE - VICENTE</t>
  </si>
  <si>
    <t>AVENIDA THIAGO FERREIRA 819 TERREO</t>
  </si>
  <si>
    <t>11450-002</t>
  </si>
  <si>
    <t>00.776.574/0266-27</t>
  </si>
  <si>
    <t>L341 - MONTESE</t>
  </si>
  <si>
    <t>L341</t>
  </si>
  <si>
    <t>ggl.341@americanas.io</t>
  </si>
  <si>
    <t>MONTESE</t>
  </si>
  <si>
    <t>AV PROFESSOR GOMES DE MATOS 1703</t>
  </si>
  <si>
    <t>60410-001</t>
  </si>
  <si>
    <t>00.776.574/0132-15</t>
  </si>
  <si>
    <t>L395 - SHC PLAZA MANAUS</t>
  </si>
  <si>
    <t>L395</t>
  </si>
  <si>
    <t>ggl.395@americanas.io</t>
  </si>
  <si>
    <t>SHC PLAZA MANAUS</t>
  </si>
  <si>
    <t>PARQUE 10</t>
  </si>
  <si>
    <t>AVE DJALMA BATISTA 2100 LOJA A2</t>
  </si>
  <si>
    <t>00.776.574/0712-58</t>
  </si>
  <si>
    <t>L356 - SHC JAU</t>
  </si>
  <si>
    <t>L356</t>
  </si>
  <si>
    <t>ggl.356@americanas.io</t>
  </si>
  <si>
    <t>SHC JAU</t>
  </si>
  <si>
    <t>JAU</t>
  </si>
  <si>
    <t>CHACARA PECCIOLI</t>
  </si>
  <si>
    <t>AVENIDA DR QUINZINHO 511 TER LJ 01</t>
  </si>
  <si>
    <t>17210-110</t>
  </si>
  <si>
    <t>00.776.574/1458-04</t>
  </si>
  <si>
    <t>L290 - SHC ROYAL PLAZA STA MARIA</t>
  </si>
  <si>
    <t>L290</t>
  </si>
  <si>
    <t>ggl.290@americanas.io</t>
  </si>
  <si>
    <t>SHC ROYAL PLAZA STA MARIA</t>
  </si>
  <si>
    <t>ANE CLAUDIA VARGAS DE LIMA</t>
  </si>
  <si>
    <t>Central_0290</t>
  </si>
  <si>
    <t>AV NOSSA SENHORA DAS DORES 305 UNID 201</t>
  </si>
  <si>
    <t>97050-531</t>
  </si>
  <si>
    <t>00.776.574/1712-01</t>
  </si>
  <si>
    <t>L370 - SHC SALVADOR SHOPPING</t>
  </si>
  <si>
    <t>ggl.370@americanas.io</t>
  </si>
  <si>
    <t>SHC SALVADOR SHOPPING</t>
  </si>
  <si>
    <t>AV TANCREDO NEVES 3133 PISO L1</t>
  </si>
  <si>
    <t>41820-910</t>
  </si>
  <si>
    <t>00.776.574/1278-14</t>
  </si>
  <si>
    <t>L335 - SHC MAG</t>
  </si>
  <si>
    <t>L335</t>
  </si>
  <si>
    <t>ggl.335@americanas.io</t>
  </si>
  <si>
    <t>SHC MAG</t>
  </si>
  <si>
    <t>AV GOVERNADOR FLAVIO RIBEIRO COUTINHO 115 LJ 36</t>
  </si>
  <si>
    <t>00.776.574/1246-37</t>
  </si>
  <si>
    <t>L334 - ITABORAÍ</t>
  </si>
  <si>
    <t>L334</t>
  </si>
  <si>
    <t>ggl.334@americanas.io</t>
  </si>
  <si>
    <t>ITABORAÍ</t>
  </si>
  <si>
    <t>AVN VINTE E DOIS DE MAIO 6001 LOJA:B</t>
  </si>
  <si>
    <t>24800-097</t>
  </si>
  <si>
    <t>00.776.574/0337-55</t>
  </si>
  <si>
    <t>L338 - SHC VALINHOS</t>
  </si>
  <si>
    <t>L338</t>
  </si>
  <si>
    <t>ggl.338@americanas.io</t>
  </si>
  <si>
    <t>SHC VALINHOS</t>
  </si>
  <si>
    <t>VALINHOS</t>
  </si>
  <si>
    <t>LOTEAMENTO PAIQUERE</t>
  </si>
  <si>
    <t>RUA LUIZ SPIANDORELLI NETO (LULA) 161 LJ 53/54</t>
  </si>
  <si>
    <t>13271-570</t>
  </si>
  <si>
    <t>00.776.574/1462-82</t>
  </si>
  <si>
    <t>L360 - VARZEA GRANDE</t>
  </si>
  <si>
    <t>L360</t>
  </si>
  <si>
    <t>ggl.360@americanas.io</t>
  </si>
  <si>
    <t>VARZEA GRANDE</t>
  </si>
  <si>
    <t>AVENIDA COUTO MAGALHAES 2056</t>
  </si>
  <si>
    <t>78110-400</t>
  </si>
  <si>
    <t>00.776.574/0099-60</t>
  </si>
  <si>
    <t>L388 - SHC NOVO OSASCO</t>
  </si>
  <si>
    <t>L388</t>
  </si>
  <si>
    <t>ggl.388@americanas.io</t>
  </si>
  <si>
    <t>SHC NOVO OSASCO</t>
  </si>
  <si>
    <t>VILA YARA</t>
  </si>
  <si>
    <t>AVENIDA DOS AUTONOMISTAS 1400 LJ ANC J</t>
  </si>
  <si>
    <t>06020-010</t>
  </si>
  <si>
    <t>00.776.574/1317-65</t>
  </si>
  <si>
    <t>L570 - SHC SANTA CRUZ EXPRESS</t>
  </si>
  <si>
    <t>L570</t>
  </si>
  <si>
    <t>ggl.570@americanas.io</t>
  </si>
  <si>
    <t>SHC SANTA CRUZ EXPRESS</t>
  </si>
  <si>
    <t>SANTA CRUZ</t>
  </si>
  <si>
    <t>RUA FELIPE CARDOSO 540 LJS 09/10</t>
  </si>
  <si>
    <t>23510-001</t>
  </si>
  <si>
    <t>00.776.574/1220-06</t>
  </si>
  <si>
    <t>L326 - SHC COSTA DOURADA</t>
  </si>
  <si>
    <t>L326</t>
  </si>
  <si>
    <t>ggl.326@americanas.io</t>
  </si>
  <si>
    <t>SHC COSTA DOURADA</t>
  </si>
  <si>
    <t>CABO DE SANTO AGOSTINHO</t>
  </si>
  <si>
    <t>NOSSA SENHORA DO ROSARIO</t>
  </si>
  <si>
    <t>RODOVIA PE 060 3200 LJ 112</t>
  </si>
  <si>
    <t>54520-600</t>
  </si>
  <si>
    <t>00.776.574/1641-83</t>
  </si>
  <si>
    <t>L343 - SOBRAL</t>
  </si>
  <si>
    <t>L343</t>
  </si>
  <si>
    <t>ggl.343@americanas.io</t>
  </si>
  <si>
    <t>SOBRAL</t>
  </si>
  <si>
    <t>RUA CEL ERNESTO DEOCLECIANO 640</t>
  </si>
  <si>
    <t>62011-050</t>
  </si>
  <si>
    <t>00.776.574/0139-91</t>
  </si>
  <si>
    <t>L571 - CABO FRIO</t>
  </si>
  <si>
    <t>L571</t>
  </si>
  <si>
    <t>ggl.571@americanas.io</t>
  </si>
  <si>
    <t>CABO FRIO</t>
  </si>
  <si>
    <t>AV NILO PECANHA 495 LJ 1/2</t>
  </si>
  <si>
    <t>28907-000</t>
  </si>
  <si>
    <t>00.776.574/0782-60</t>
  </si>
  <si>
    <t>L305 - SHC PALMAS</t>
  </si>
  <si>
    <t>L305</t>
  </si>
  <si>
    <t>ggl.305@americanas.io</t>
  </si>
  <si>
    <t>SHC PALMAS</t>
  </si>
  <si>
    <t xml:space="preserve">STENIO ALISSON LIMA SOUZA </t>
  </si>
  <si>
    <t>Central_0211</t>
  </si>
  <si>
    <t>TO</t>
  </si>
  <si>
    <t>PALMAS</t>
  </si>
  <si>
    <t>PLANO DIRETOR SUL</t>
  </si>
  <si>
    <t>101 SUL RUA NS A SN CJ 2 LT 10</t>
  </si>
  <si>
    <t>77015-004</t>
  </si>
  <si>
    <t>00.776.574/0724-91</t>
  </si>
  <si>
    <t>L362 - SHC PATIO DOM LUIZ</t>
  </si>
  <si>
    <t>L362</t>
  </si>
  <si>
    <t>ggl.362@americanas.io</t>
  </si>
  <si>
    <t>SHC PATIO DOM LUIZ</t>
  </si>
  <si>
    <t>MEIRELES</t>
  </si>
  <si>
    <t>AV DOM LUIZ 1200 LJ 201/202</t>
  </si>
  <si>
    <t>00.776.574/1023-15</t>
  </si>
  <si>
    <t>L398 - SHC RIO ANIL</t>
  </si>
  <si>
    <t>L398</t>
  </si>
  <si>
    <t>ggl.398@americanas.io</t>
  </si>
  <si>
    <t>SHC RIO ANIL</t>
  </si>
  <si>
    <t>TURU</t>
  </si>
  <si>
    <t>AV SAO LUIZ REI  DE FRANCA 8 LJ 1033</t>
  </si>
  <si>
    <t>65065-470</t>
  </si>
  <si>
    <t>00.776.574/1488-11</t>
  </si>
  <si>
    <t>L572 - ATIBAIA EXPRESS</t>
  </si>
  <si>
    <t>L572</t>
  </si>
  <si>
    <t>ggl.572@americanas.io</t>
  </si>
  <si>
    <t>ATIBAIA EXPRESS</t>
  </si>
  <si>
    <t>ATIBAIA</t>
  </si>
  <si>
    <t>AV JUVENAL ALVIM 131 C</t>
  </si>
  <si>
    <t>12940-060</t>
  </si>
  <si>
    <t>00.776.574/0366-90</t>
  </si>
  <si>
    <t>L368 - CASTANHAL</t>
  </si>
  <si>
    <t>L368</t>
  </si>
  <si>
    <t>ggl.368@americanas.io</t>
  </si>
  <si>
    <t>CASTANHAL</t>
  </si>
  <si>
    <t>PARA INTERIOR</t>
  </si>
  <si>
    <t>ALESSANDRO LIMA</t>
  </si>
  <si>
    <t>aljunior@americanas.io</t>
  </si>
  <si>
    <t>(91) 983417834</t>
  </si>
  <si>
    <t>KAWÊ GONÇALVES DA SILVA</t>
  </si>
  <si>
    <t>Central_1023</t>
  </si>
  <si>
    <t>RUA SENADOR ANTONIO LEMOS 450</t>
  </si>
  <si>
    <t>68740-010</t>
  </si>
  <si>
    <t>00.776.574/0412-60</t>
  </si>
  <si>
    <t>L573 - SHC ABC PETRÓPOLIS EXPRESS</t>
  </si>
  <si>
    <t>L573</t>
  </si>
  <si>
    <t>ggl.573@americanas.io</t>
  </si>
  <si>
    <t>SHC ABC PETRÓPOLIS EXPRESS</t>
  </si>
  <si>
    <t>ALTO DA SERRA</t>
  </si>
  <si>
    <t>RUA TERESA 1515</t>
  </si>
  <si>
    <t>25635-530</t>
  </si>
  <si>
    <t>00.776.574/0821-01</t>
  </si>
  <si>
    <t>L361 - COHAMA</t>
  </si>
  <si>
    <t>L361</t>
  </si>
  <si>
    <t>ggl.361@americanas.io</t>
  </si>
  <si>
    <t>COHAMA</t>
  </si>
  <si>
    <t>AVE DANIEL DE LA TOUCHE 2000</t>
  </si>
  <si>
    <t>65074-115</t>
  </si>
  <si>
    <t>00.776.574/0124-05</t>
  </si>
  <si>
    <t>L574 - SAO CARLOS EXPRESS</t>
  </si>
  <si>
    <t>L574</t>
  </si>
  <si>
    <t>ggl.574@americanas.io</t>
  </si>
  <si>
    <t>SAO CARLOS EXPRESS</t>
  </si>
  <si>
    <t>JARDIM SAO CARLOS</t>
  </si>
  <si>
    <t>RUA GENERAL OSORIO 753</t>
  </si>
  <si>
    <t>13560-640</t>
  </si>
  <si>
    <t>00.776.574/0295-61</t>
  </si>
  <si>
    <t>L378 - SHC PRAIA CAMBORIU</t>
  </si>
  <si>
    <t>L378</t>
  </si>
  <si>
    <t>ggl.378@americanas.io</t>
  </si>
  <si>
    <t>SHC PRAIA CAMBORIU</t>
  </si>
  <si>
    <t>AV. BRASIL 1670 LOJA 101</t>
  </si>
  <si>
    <t>88330-053</t>
  </si>
  <si>
    <t>00.776.574/0550-58</t>
  </si>
  <si>
    <t>L580 - OLINDA EXPRESS</t>
  </si>
  <si>
    <t>L580</t>
  </si>
  <si>
    <t>ggl.580@americanas.io</t>
  </si>
  <si>
    <t>OLINDA EXPRESS</t>
  </si>
  <si>
    <t>OLINDA</t>
  </si>
  <si>
    <t>CASA CAIADA</t>
  </si>
  <si>
    <t>AV DOUTOR JOSE AUGUSTO MOREIRA 500</t>
  </si>
  <si>
    <t>53130-410</t>
  </si>
  <si>
    <t>00.776.574/0536-08</t>
  </si>
  <si>
    <t>L394 - PRACA RUI BARBOSA</t>
  </si>
  <si>
    <t>L394</t>
  </si>
  <si>
    <t>ggl.394@americanas.io</t>
  </si>
  <si>
    <t>PRACA RUI BARBOSA</t>
  </si>
  <si>
    <t>RUA GUSTAVO MACIEL 54</t>
  </si>
  <si>
    <t>17010-200</t>
  </si>
  <si>
    <t>00.776.574/0565-34</t>
  </si>
  <si>
    <t>L352 - TEIXEIRA DE FREITAS</t>
  </si>
  <si>
    <t>L352</t>
  </si>
  <si>
    <t>ggl.352@americanas.io</t>
  </si>
  <si>
    <t>TEIXEIRA DE FREITAS</t>
  </si>
  <si>
    <t>AV MARECHAL CASTELO BRANCO 358 358 FUNDOS</t>
  </si>
  <si>
    <t>45995-041</t>
  </si>
  <si>
    <t>00.776.574/0519-07</t>
  </si>
  <si>
    <t>L365 - EUNÁPOLIS</t>
  </si>
  <si>
    <t>L365</t>
  </si>
  <si>
    <t>ggl.365@americanas.io</t>
  </si>
  <si>
    <t>EUNÁPOLIS</t>
  </si>
  <si>
    <t>AV PORTO SEGURO 615 TERREO</t>
  </si>
  <si>
    <t>45820-006</t>
  </si>
  <si>
    <t>00.776.574/0509-27</t>
  </si>
  <si>
    <t>L382 - SHC ANASHOPP</t>
  </si>
  <si>
    <t>L382</t>
  </si>
  <si>
    <t>ggl.382@americanas.io</t>
  </si>
  <si>
    <t>SHC ANASHOPP</t>
  </si>
  <si>
    <t>VILA SANTA ISABEL</t>
  </si>
  <si>
    <t>AV UNIVERSITARIA 2221</t>
  </si>
  <si>
    <t>75083-350</t>
  </si>
  <si>
    <t>00.776.574/1193-90</t>
  </si>
  <si>
    <t>L366 - MARKET PLAZA</t>
  </si>
  <si>
    <t>L366</t>
  </si>
  <si>
    <t>ggl.366@americanas.io</t>
  </si>
  <si>
    <t>MARKET PLAZA</t>
  </si>
  <si>
    <t>ANANINDEUA</t>
  </si>
  <si>
    <t>ATALAIA</t>
  </si>
  <si>
    <t>RODOVIA BR 316 141 A KM 03</t>
  </si>
  <si>
    <t>67015-220</t>
  </si>
  <si>
    <t>00.776.574/0406-11</t>
  </si>
  <si>
    <t>L582 - TEODORO SAMPAIO 2 EXPRESS</t>
  </si>
  <si>
    <t>L582</t>
  </si>
  <si>
    <t>ggl.582@americanas.io</t>
  </si>
  <si>
    <t>TEODORO SAMPAIO 2 EXPRESS</t>
  </si>
  <si>
    <t>RUA TEODORO SAMPAIO 2174</t>
  </si>
  <si>
    <t>05406-150</t>
  </si>
  <si>
    <t>00.776.574/0949-75</t>
  </si>
  <si>
    <t>L380 - CAMPOS</t>
  </si>
  <si>
    <t>L380</t>
  </si>
  <si>
    <t>ggl.380@americanas.io</t>
  </si>
  <si>
    <t>CAMPOS</t>
  </si>
  <si>
    <t>CAMPOS DOS GOYTACAZES</t>
  </si>
  <si>
    <t>RUA VOLUNTARIOS DA PATRIA 400</t>
  </si>
  <si>
    <t>28035-260</t>
  </si>
  <si>
    <t>00.776.574/0468-14</t>
  </si>
  <si>
    <t>L377 - SHC CARONE MALL</t>
  </si>
  <si>
    <t>L377</t>
  </si>
  <si>
    <t>ggl.377@americanas.io</t>
  </si>
  <si>
    <t>SHC CARONE MALL</t>
  </si>
  <si>
    <t>SERRA</t>
  </si>
  <si>
    <t>COLINA DE LARANJEIRAS</t>
  </si>
  <si>
    <t>AV EUDES SCHERRER DE SOUZA 1996 LOJA 33</t>
  </si>
  <si>
    <t>29167-080</t>
  </si>
  <si>
    <t>00.776.574/1269-23</t>
  </si>
  <si>
    <t>L375 - SHC BOULEVARD BELEM</t>
  </si>
  <si>
    <t>L375</t>
  </si>
  <si>
    <t>ggl.375@americanas.io</t>
  </si>
  <si>
    <t>SHC BOULEVARD BELEM</t>
  </si>
  <si>
    <t>REDUTO</t>
  </si>
  <si>
    <t>AV VISCONDE DE SOUZA FRANCO 776 LOJA 15</t>
  </si>
  <si>
    <t>66053-000</t>
  </si>
  <si>
    <t>00.776.574/1130-07</t>
  </si>
  <si>
    <t>L373 - SHC DIFUSORA</t>
  </si>
  <si>
    <t>L373</t>
  </si>
  <si>
    <t>ggl.373@americanas.io</t>
  </si>
  <si>
    <t>SHC DIFUSORA</t>
  </si>
  <si>
    <t>MAURICIO DE NASSAU</t>
  </si>
  <si>
    <t>AV AGAMENON MAGALHAES 444 LOJA 31</t>
  </si>
  <si>
    <t>55012-290</t>
  </si>
  <si>
    <t>00.776.574/1292-72</t>
  </si>
  <si>
    <t>L576 - SHC LAPA SP EXPRESS</t>
  </si>
  <si>
    <t>L576</t>
  </si>
  <si>
    <t>ggl.576@americanas.io</t>
  </si>
  <si>
    <t>SHC LAPA SP EXPRESS</t>
  </si>
  <si>
    <t>VILA ROMANA</t>
  </si>
  <si>
    <t>RUA CATAO 72</t>
  </si>
  <si>
    <t>05049-901</t>
  </si>
  <si>
    <t>00.776.574/0948-94</t>
  </si>
  <si>
    <t>L578 - FLORESTA EXPRESS</t>
  </si>
  <si>
    <t>L578</t>
  </si>
  <si>
    <t>ggl.578@americanas.io</t>
  </si>
  <si>
    <t>FLORESTA EXPRESS</t>
  </si>
  <si>
    <t>FLORESTA</t>
  </si>
  <si>
    <t>AV CONTORNO 1413</t>
  </si>
  <si>
    <t>30110-005</t>
  </si>
  <si>
    <t>00.776.574/0428-27</t>
  </si>
  <si>
    <t>L581 - CAMPOS DE JORDAO EXPRESS</t>
  </si>
  <si>
    <t>L581</t>
  </si>
  <si>
    <t>ggl.581@americanas.io</t>
  </si>
  <si>
    <t>CAMPOS DE JORDAO EXPRESS</t>
  </si>
  <si>
    <t>CAMPOS DO JORDÃO</t>
  </si>
  <si>
    <t>AV FREI ORESTES GIRARDI 1315 N1319,1325</t>
  </si>
  <si>
    <t>12460-000</t>
  </si>
  <si>
    <t>00.776.574/0579-30</t>
  </si>
  <si>
    <t>L393 - SHC PRAÇA DA MOÇA</t>
  </si>
  <si>
    <t>L393</t>
  </si>
  <si>
    <t>ggl.393@americanas.io</t>
  </si>
  <si>
    <t>SHC PRAÇA DA MOÇA</t>
  </si>
  <si>
    <t>DIADEMA</t>
  </si>
  <si>
    <t>RUA MANOEL DA NOBREGA 712 LOJA 101</t>
  </si>
  <si>
    <t>09910-720</t>
  </si>
  <si>
    <t>00.776.574/0586-69</t>
  </si>
  <si>
    <t>L369 - SHC PATIO MIX</t>
  </si>
  <si>
    <t>L369</t>
  </si>
  <si>
    <t>ggl.369@americanas.io</t>
  </si>
  <si>
    <t>SHC PATIO MIX</t>
  </si>
  <si>
    <t>ITAGUAI</t>
  </si>
  <si>
    <t>VILA IBIRAPITANGA</t>
  </si>
  <si>
    <t>RODOVIA RIO SANTOS SN 1041</t>
  </si>
  <si>
    <t>23812-101</t>
  </si>
  <si>
    <t>00.776.574/0795-85</t>
  </si>
  <si>
    <t>L364 - SHC AUTOMOVEL</t>
  </si>
  <si>
    <t>L364</t>
  </si>
  <si>
    <t>ggl.364@americanas.io</t>
  </si>
  <si>
    <t>SHC AUTOMOVEL</t>
  </si>
  <si>
    <t>CALHAU</t>
  </si>
  <si>
    <t>AV DOS HOLANDESES 1 QD36 LJ 11</t>
  </si>
  <si>
    <t>65071-380</t>
  </si>
  <si>
    <t>00.776.574/1561-64</t>
  </si>
  <si>
    <t>L407 - MOSSORO</t>
  </si>
  <si>
    <t>L407</t>
  </si>
  <si>
    <t>ggl.407@americanas.io</t>
  </si>
  <si>
    <t>MOSSORO</t>
  </si>
  <si>
    <t>AV ALBERTO MARANHAO 1359</t>
  </si>
  <si>
    <t>59600-195</t>
  </si>
  <si>
    <t>00.776.574/0151-88</t>
  </si>
  <si>
    <t>L588 - SHC MAIS SHOPP LARGO 13 EXPRESS</t>
  </si>
  <si>
    <t>L588</t>
  </si>
  <si>
    <t>ggl.588@americanas.io</t>
  </si>
  <si>
    <t>SHC MAIS SHOPP LARGO 13 EXPRES</t>
  </si>
  <si>
    <t>RUA AMADOR BUENO 219 LUC N10306</t>
  </si>
  <si>
    <t>04752-005</t>
  </si>
  <si>
    <t>00.776.574/0951-90</t>
  </si>
  <si>
    <t>L583 - SANTA ROSA EXPRESS</t>
  </si>
  <si>
    <t>L583</t>
  </si>
  <si>
    <t>ggl.583@americanas.io</t>
  </si>
  <si>
    <t>SANTA ROSA EXPRESS</t>
  </si>
  <si>
    <t>SANTA ROSA</t>
  </si>
  <si>
    <t>RUA SANTA ROSA 47 LJ 101/102</t>
  </si>
  <si>
    <t>24240-225</t>
  </si>
  <si>
    <t>00.776.574/0347-27</t>
  </si>
  <si>
    <t>L376 - SHC SAN PELEGRINO</t>
  </si>
  <si>
    <t>L376</t>
  </si>
  <si>
    <t>ggl.376@americanas.io</t>
  </si>
  <si>
    <t>SHC SAN PELEGRINO</t>
  </si>
  <si>
    <t>CAXIAS DO SUL</t>
  </si>
  <si>
    <t>SAO PELEGRINO</t>
  </si>
  <si>
    <t>AV RIO BRANCO 425 LOJA 310</t>
  </si>
  <si>
    <t>95010-060</t>
  </si>
  <si>
    <t>00.776.574/1314-12</t>
  </si>
  <si>
    <t>L379 - ARAPIRACA</t>
  </si>
  <si>
    <t>L379</t>
  </si>
  <si>
    <t>ggl.379@americanas.io</t>
  </si>
  <si>
    <t>ARAPIRACA</t>
  </si>
  <si>
    <t>R QUINZE DE NOVEMBRO 67</t>
  </si>
  <si>
    <t>57300-340</t>
  </si>
  <si>
    <t>00.776.574/0074-01</t>
  </si>
  <si>
    <t>L404 - SHC SALVADOR NORTE</t>
  </si>
  <si>
    <t>L404</t>
  </si>
  <si>
    <t>ggl.404@americanas.io</t>
  </si>
  <si>
    <t>SHC SALVADOR NORTE</t>
  </si>
  <si>
    <t>SAO CRISTOVAO</t>
  </si>
  <si>
    <t>RODOVIA BA - 526 305 SL CM 1036</t>
  </si>
  <si>
    <t>41510-000</t>
  </si>
  <si>
    <t>00.776.574/1279-03</t>
  </si>
  <si>
    <t>L584 - VISCONDE DE INHAUMA SP EXPRESS</t>
  </si>
  <si>
    <t>L584</t>
  </si>
  <si>
    <t>ggl.584@americanas.io</t>
  </si>
  <si>
    <t>VISCONDE DE INHAUMA SP EXPRESS</t>
  </si>
  <si>
    <t>OSVALDO CRUZ</t>
  </si>
  <si>
    <t>AVENIDA VISCONDE DE INHAUMA 973</t>
  </si>
  <si>
    <t>09571-390</t>
  </si>
  <si>
    <t>00.776.574/0671-45</t>
  </si>
  <si>
    <t>L422 - SHC BONSUCESSO</t>
  </si>
  <si>
    <t>L422</t>
  </si>
  <si>
    <t>ggl.422@americanas.io</t>
  </si>
  <si>
    <t>SHC BONSUCESSO</t>
  </si>
  <si>
    <t>JARDIM DOS PIMENTAS</t>
  </si>
  <si>
    <t>ESTRADA PRES JUSCELINO KUBITSCHEK DE OLIVEIRA 5308 LOJA ANCOR</t>
  </si>
  <si>
    <t>07272-345</t>
  </si>
  <si>
    <t>00.776.574/0596-30</t>
  </si>
  <si>
    <t>L591 - SAO VICENTE EXPRESS</t>
  </si>
  <si>
    <t>L591</t>
  </si>
  <si>
    <t>ggl.591@americanas.io</t>
  </si>
  <si>
    <t>SAO VICENTE EXPRESS</t>
  </si>
  <si>
    <t>VILA CASCATINHA</t>
  </si>
  <si>
    <t>AVENIDA ANTONIO EMMERICK 413 425 E 433</t>
  </si>
  <si>
    <t>11390-001</t>
  </si>
  <si>
    <t>00.776.574/0293-08</t>
  </si>
  <si>
    <t>L390 - SHC JARAGUA INDAIATUBA</t>
  </si>
  <si>
    <t>L390</t>
  </si>
  <si>
    <t>ggl.390@americanas.io</t>
  </si>
  <si>
    <t>SHC JARAGUA INDAIATUBA</t>
  </si>
  <si>
    <t>INDAIATUBA</t>
  </si>
  <si>
    <t>RUA QUINZE DE NOVEMBRO 1200 SUC N 49</t>
  </si>
  <si>
    <t>13330-070</t>
  </si>
  <si>
    <t>00.776.574/1514-48</t>
  </si>
  <si>
    <t>L415 - AV. PORTUGAL</t>
  </si>
  <si>
    <t>L415</t>
  </si>
  <si>
    <t>ggl.415@americanas.io</t>
  </si>
  <si>
    <t>AV. PORTUGAL</t>
  </si>
  <si>
    <t>AV PORTUGAL 213 TERREO</t>
  </si>
  <si>
    <t>66015-190</t>
  </si>
  <si>
    <t>00.776.574/1535-72</t>
  </si>
  <si>
    <t>L414 - SAO LOURENCO DA MATA</t>
  </si>
  <si>
    <t>L414</t>
  </si>
  <si>
    <t>ggl.414@americanas.io</t>
  </si>
  <si>
    <t>SAO LOURENCO DA MATA</t>
  </si>
  <si>
    <t>SÃO LOURENÇO DA MATA</t>
  </si>
  <si>
    <t>AVENIDA DOUTOR FRANCISCO CORREIA 401 PISO UNICO</t>
  </si>
  <si>
    <t>54735-000</t>
  </si>
  <si>
    <t>00.776.574/0088-07</t>
  </si>
  <si>
    <t>L589 - VITORIA DE SANTO ANTAO</t>
  </si>
  <si>
    <t>L589</t>
  </si>
  <si>
    <t>ggl.589@americanas.io</t>
  </si>
  <si>
    <t>VITORIA DE SANTO ANTAO</t>
  </si>
  <si>
    <t>VITÓRIA DE SANTO ANTÃO</t>
  </si>
  <si>
    <t>LIVRAMENTO</t>
  </si>
  <si>
    <t>RUA RUI BARBOSA 24</t>
  </si>
  <si>
    <t>55602-240</t>
  </si>
  <si>
    <t>00.776.574/0541-67</t>
  </si>
  <si>
    <t>L416 - SHC GABRIELA</t>
  </si>
  <si>
    <t>L416</t>
  </si>
  <si>
    <t>ggl.416@americanas.io</t>
  </si>
  <si>
    <t>SHC GABRIELA</t>
  </si>
  <si>
    <t>ILHEUS</t>
  </si>
  <si>
    <t>CONQUISTA</t>
  </si>
  <si>
    <t>AVENIDA ITABUNA 1491 SUC S 023</t>
  </si>
  <si>
    <t>45650-015</t>
  </si>
  <si>
    <t>00.776.574/1363-09</t>
  </si>
  <si>
    <t>L579 - SANTA LUZIA MG EXPRESS</t>
  </si>
  <si>
    <t>L579</t>
  </si>
  <si>
    <t>ggl.579@americanas.io</t>
  </si>
  <si>
    <t>SANTA LUZIA MG EXPRESS</t>
  </si>
  <si>
    <t>SAO BENEDITO</t>
  </si>
  <si>
    <t>AVENIDA BRASILIA 2228</t>
  </si>
  <si>
    <t>33105-440</t>
  </si>
  <si>
    <t>00.776.574/0429-08</t>
  </si>
  <si>
    <t>L423 - BARBACENA</t>
  </si>
  <si>
    <t>L423</t>
  </si>
  <si>
    <t>ggl.423@americanas.io</t>
  </si>
  <si>
    <t>BARBACENA</t>
  </si>
  <si>
    <t>PRACA ANDRADAS 177</t>
  </si>
  <si>
    <t>36200-008</t>
  </si>
  <si>
    <t>00.776.574/0303-06</t>
  </si>
  <si>
    <t>L408 - SHC CENTRO NORTE</t>
  </si>
  <si>
    <t>L408</t>
  </si>
  <si>
    <t>ggl.408@americanas.io</t>
  </si>
  <si>
    <t>SHC CENTRO NORTE</t>
  </si>
  <si>
    <t>APUCARANA</t>
  </si>
  <si>
    <t>PRACA INTERVENTOR MANOEL RIBAS 135</t>
  </si>
  <si>
    <t>86800-680</t>
  </si>
  <si>
    <t>00.776.574/1695-76</t>
  </si>
  <si>
    <t>L413 - SHC PARALELA</t>
  </si>
  <si>
    <t>L413</t>
  </si>
  <si>
    <t>ggl.413@americanas.io</t>
  </si>
  <si>
    <t>SHC PARALELA</t>
  </si>
  <si>
    <t>PARALELA</t>
  </si>
  <si>
    <t>AVENIDA LUIS VIANA 8544 LJ 120/121</t>
  </si>
  <si>
    <t>41730-101</t>
  </si>
  <si>
    <t>00.776.574/1280-39</t>
  </si>
  <si>
    <t>L367 - SHC CATALAO</t>
  </si>
  <si>
    <t>L367</t>
  </si>
  <si>
    <t>ggl.367@americanas.io</t>
  </si>
  <si>
    <t>SHC CATALAO</t>
  </si>
  <si>
    <t>CATALÃO</t>
  </si>
  <si>
    <t>NOSSA SENHORA DE FATIMA</t>
  </si>
  <si>
    <t>AV JOCELIM GOMES PIRES 2300 LOJA 30</t>
  </si>
  <si>
    <t>75709-140</t>
  </si>
  <si>
    <t>00.776.574/1198-03</t>
  </si>
  <si>
    <t>L426 - ITABAIANINHA</t>
  </si>
  <si>
    <t>L426</t>
  </si>
  <si>
    <t>ggl.426@americanas.io</t>
  </si>
  <si>
    <t>ITABAIANINHA</t>
  </si>
  <si>
    <t>RUA ITABAIANINHA 162</t>
  </si>
  <si>
    <t>49010-190</t>
  </si>
  <si>
    <t>00.776.574/1498-93</t>
  </si>
  <si>
    <t>L424 - BARCELOS DOMINGOS</t>
  </si>
  <si>
    <t>L424</t>
  </si>
  <si>
    <t>ggl.424@americanas.io</t>
  </si>
  <si>
    <t>BARCELOS DOMINGOS</t>
  </si>
  <si>
    <t>RUA BARCELOS DOMINGOS 25 E 27</t>
  </si>
  <si>
    <t>23080-020</t>
  </si>
  <si>
    <t>00.776.574/1216-11</t>
  </si>
  <si>
    <t>L381 - PLANALTINA</t>
  </si>
  <si>
    <t>L381</t>
  </si>
  <si>
    <t>ggl.381@americanas.io</t>
  </si>
  <si>
    <t>PLANALTINA</t>
  </si>
  <si>
    <t>SHD PROJECAO N 1 ANDAR SN</t>
  </si>
  <si>
    <t>73310-200</t>
  </si>
  <si>
    <t>00.776.574/0089-98</t>
  </si>
  <si>
    <t>L432 - SHC MULTI SHOP NORTE</t>
  </si>
  <si>
    <t>L432</t>
  </si>
  <si>
    <t>ggl.432@americanas.io</t>
  </si>
  <si>
    <t>SHC MULTI SHOP NORTE</t>
  </si>
  <si>
    <t>PAULISTA</t>
  </si>
  <si>
    <t>JANGA</t>
  </si>
  <si>
    <t>AVENIDA DOUTOR CLAUDIO JOSE GUEIROS LEITE 2491 LOJA 1-A</t>
  </si>
  <si>
    <t>53437-000</t>
  </si>
  <si>
    <t>00.776.574/1568-30</t>
  </si>
  <si>
    <t>L410 - ARARAQUARA</t>
  </si>
  <si>
    <t>L410</t>
  </si>
  <si>
    <t>ggl.410@americanas.io</t>
  </si>
  <si>
    <t>ARARAQUARA</t>
  </si>
  <si>
    <t>RUA SAO BENTO 916</t>
  </si>
  <si>
    <t>14801-300</t>
  </si>
  <si>
    <t>00.776.574/0253-02</t>
  </si>
  <si>
    <t>L406 - JEQUIE</t>
  </si>
  <si>
    <t>L406</t>
  </si>
  <si>
    <t>ggl.406@americanas.io</t>
  </si>
  <si>
    <t>JEQUIÉ</t>
  </si>
  <si>
    <t>RUA DEZ DE NOVEMBRO 4</t>
  </si>
  <si>
    <t>45200-400</t>
  </si>
  <si>
    <t>00.776.574/0511-41</t>
  </si>
  <si>
    <t>L586 - SHC RAPOSO EXPRESS</t>
  </si>
  <si>
    <t>L586</t>
  </si>
  <si>
    <t>ggl.586@americanas.io</t>
  </si>
  <si>
    <t>SHC RAPOSO EXPRESS</t>
  </si>
  <si>
    <t>JARDIM ARPOADOR</t>
  </si>
  <si>
    <t>RODOVIA RAPOSO TAVARES K 1.4,5 SUC 3041PI</t>
  </si>
  <si>
    <t>05576-100</t>
  </si>
  <si>
    <t>00.776.574/0950-09</t>
  </si>
  <si>
    <t>L409 - NOVO GAMA</t>
  </si>
  <si>
    <t>L409</t>
  </si>
  <si>
    <t>ggl.409@americanas.io</t>
  </si>
  <si>
    <t>NOVO GAMA</t>
  </si>
  <si>
    <t>PARQUE ESTRELA DALVA VI (PEDREGAL)</t>
  </si>
  <si>
    <t>LOC QUADRA 481 SN QD 481 LT2</t>
  </si>
  <si>
    <t>72860-444</t>
  </si>
  <si>
    <t>00.776.574/1199-86</t>
  </si>
  <si>
    <t>L419 - CONDE DE BONFIM</t>
  </si>
  <si>
    <t>L419</t>
  </si>
  <si>
    <t>ggl.419@americanas.io</t>
  </si>
  <si>
    <t>CONDE DE BONFIM</t>
  </si>
  <si>
    <t>RUA CONDE DE BONFIM 685 LJ C PISO</t>
  </si>
  <si>
    <t>20520-052</t>
  </si>
  <si>
    <t>00.776.574/1144-02</t>
  </si>
  <si>
    <t>L592 - SAO GONCALO 2 EXPRESS</t>
  </si>
  <si>
    <t>L592</t>
  </si>
  <si>
    <t>ggl.592@americanas.io</t>
  </si>
  <si>
    <t>SAO GONCALO 2 EXPRESS</t>
  </si>
  <si>
    <t>MUTUA</t>
  </si>
  <si>
    <t>AV 18 DO FORTE 160</t>
  </si>
  <si>
    <t>24460-005</t>
  </si>
  <si>
    <t>00.776.574/0829-69</t>
  </si>
  <si>
    <t>L587 - REALENGO EXPRESS</t>
  </si>
  <si>
    <t>L587</t>
  </si>
  <si>
    <t>ggl.587@americanas.io</t>
  </si>
  <si>
    <t>REALENGO EXPRESS</t>
  </si>
  <si>
    <t>REALENGO</t>
  </si>
  <si>
    <t>RUA MARECHAL SOARES DE ANDREA 310 LJS A E B</t>
  </si>
  <si>
    <t>21710-180</t>
  </si>
  <si>
    <t>00.776.574/0325-11</t>
  </si>
  <si>
    <t>L396 - SHC NORTH SHOPP BARRETOS</t>
  </si>
  <si>
    <t>L396</t>
  </si>
  <si>
    <t>ggl.396@americanas.io</t>
  </si>
  <si>
    <t>SHC NORTH SHOPP BARRETOS</t>
  </si>
  <si>
    <t>BARRETOS</t>
  </si>
  <si>
    <t>PEDRO CAVALINI</t>
  </si>
  <si>
    <t>VIA CONSELHEIRO ANTONIO PRADO 1400 SUC N ANCO</t>
  </si>
  <si>
    <t>14784-200</t>
  </si>
  <si>
    <t>00.776.574/1455-53</t>
  </si>
  <si>
    <t>L383 - RIO CLARO</t>
  </si>
  <si>
    <t>L383</t>
  </si>
  <si>
    <t>ggl.383@americanas.io</t>
  </si>
  <si>
    <t>RIO CLARO</t>
  </si>
  <si>
    <t>RUA 04 1129</t>
  </si>
  <si>
    <t>13500-170</t>
  </si>
  <si>
    <t>00.776.574/0285-90</t>
  </si>
  <si>
    <t>L384 - SHC PORTAL SUL</t>
  </si>
  <si>
    <t>L384</t>
  </si>
  <si>
    <t>ggl.384@americanas.io</t>
  </si>
  <si>
    <t>SHC PORTAL SUL</t>
  </si>
  <si>
    <t>SETOR ANDREIA</t>
  </si>
  <si>
    <t>ROD GO 40 SN QD AREA LT</t>
  </si>
  <si>
    <t>74354-535</t>
  </si>
  <si>
    <t>00.776.574/1685-02</t>
  </si>
  <si>
    <t>L431 - SHC MARAMBAIA OPEN MALL</t>
  </si>
  <si>
    <t>L431</t>
  </si>
  <si>
    <t>ggl.431@americanas.io</t>
  </si>
  <si>
    <t>SHC MARAMBAIA OPEN MALL</t>
  </si>
  <si>
    <t>UMARIZAL</t>
  </si>
  <si>
    <t>AV PEDRO ALVARES CABRAL 9031 LOJA C</t>
  </si>
  <si>
    <t>66615-860</t>
  </si>
  <si>
    <t>00.776.574/1273-00</t>
  </si>
  <si>
    <t>L593 - ARTUR ALVIM EXPRESS</t>
  </si>
  <si>
    <t>L593</t>
  </si>
  <si>
    <t>ggl.593@americanas.io</t>
  </si>
  <si>
    <t>ARTUR ALVIM EXPRESS</t>
  </si>
  <si>
    <t>VILA SANTA TERESA</t>
  </si>
  <si>
    <t>RUA MACIEL MONTEIRO 422</t>
  </si>
  <si>
    <t>03566-000</t>
  </si>
  <si>
    <t>00.776.574/0240-98</t>
  </si>
  <si>
    <t>L412 - POLO COMERCIAL CARUARU</t>
  </si>
  <si>
    <t>L412</t>
  </si>
  <si>
    <t>ggl.412@americanas.io</t>
  </si>
  <si>
    <t>POLO COMERCIAL CARUARU</t>
  </si>
  <si>
    <t>NOVA CARUARU</t>
  </si>
  <si>
    <t>RODOVIA BR-104 SN KM 62 LUC</t>
  </si>
  <si>
    <t>55014-908</t>
  </si>
  <si>
    <t>00.776.574/1567-50</t>
  </si>
  <si>
    <t>L447 - CUIABA</t>
  </si>
  <si>
    <t>L447</t>
  </si>
  <si>
    <t>ggl.447@americanas.io</t>
  </si>
  <si>
    <t>CUIABA</t>
  </si>
  <si>
    <t>CENTRO NORTE</t>
  </si>
  <si>
    <t>RUA JOAQUIM MURTINHO 196</t>
  </si>
  <si>
    <t>78005-290</t>
  </si>
  <si>
    <t>00.776.574/0095-36</t>
  </si>
  <si>
    <t>L437 - SHC PATIO ARVOREDO</t>
  </si>
  <si>
    <t>L437</t>
  </si>
  <si>
    <t>ggl.437@americanas.io</t>
  </si>
  <si>
    <t>SHC PATIO ARVOREDO</t>
  </si>
  <si>
    <t>PARQUE DOIS IRMAOS</t>
  </si>
  <si>
    <t>RUA G (LOTEAMENTO PRQ MONTENEGRO I) 200 LJS 02/03</t>
  </si>
  <si>
    <t>60761-285</t>
  </si>
  <si>
    <t>00.776.574/1025-87</t>
  </si>
  <si>
    <t>L590 - CAXANGA EXPRESS</t>
  </si>
  <si>
    <t>L590</t>
  </si>
  <si>
    <t>ggl.590@americanas.io</t>
  </si>
  <si>
    <t>CAXANGA EXPRESS</t>
  </si>
  <si>
    <t>IPUTINGA</t>
  </si>
  <si>
    <t>AVENIDA CAXANGA 2271</t>
  </si>
  <si>
    <t>50721-000</t>
  </si>
  <si>
    <t>00.776.574/0081-30</t>
  </si>
  <si>
    <t>L599 - SAO MIGUEL PAULISTA EXPRESS</t>
  </si>
  <si>
    <t>L599</t>
  </si>
  <si>
    <t>ggl.599@americanas.io</t>
  </si>
  <si>
    <t>SAO MIGUEL PAULISTA EXPRESS</t>
  </si>
  <si>
    <t>SAO MIGUEL PAULISTA</t>
  </si>
  <si>
    <t>AVENIDA MARECHAL TITO 299</t>
  </si>
  <si>
    <t>08010-090</t>
  </si>
  <si>
    <t>00.776.574/0232-88</t>
  </si>
  <si>
    <t>L459 - JUCA SAMPAIO</t>
  </si>
  <si>
    <t>L459</t>
  </si>
  <si>
    <t>ggl.459@americanas.io</t>
  </si>
  <si>
    <t>JUCA SAMPAIO</t>
  </si>
  <si>
    <t>BARRO DURO</t>
  </si>
  <si>
    <t>AV JUCA SAMPAIO 2178</t>
  </si>
  <si>
    <t>57045-365</t>
  </si>
  <si>
    <t>00.776.574/1006-14</t>
  </si>
  <si>
    <t>L433 - SHC SALGUEIRO</t>
  </si>
  <si>
    <t>L433</t>
  </si>
  <si>
    <t>ggl.433@americanas.io</t>
  </si>
  <si>
    <t>SHC SALGUEIRO</t>
  </si>
  <si>
    <t>SALGUEIRO</t>
  </si>
  <si>
    <t>AVENIDA ANTONIO ANGELIM 570 LJS 25,29</t>
  </si>
  <si>
    <t>56000-000</t>
  </si>
  <si>
    <t>00.776.574/1646-98</t>
  </si>
  <si>
    <t>L440 - JUAZEIRO BAHIA</t>
  </si>
  <si>
    <t>L440</t>
  </si>
  <si>
    <t>ggl.440@americanas.io</t>
  </si>
  <si>
    <t>JUAZEIRO BAHIA</t>
  </si>
  <si>
    <t>JUAZEIRO</t>
  </si>
  <si>
    <t>SANTO ANTONIO</t>
  </si>
  <si>
    <t>AV DR RAUL ALVES 4</t>
  </si>
  <si>
    <t>40000-000</t>
  </si>
  <si>
    <t>00.776.574/0512-22</t>
  </si>
  <si>
    <t>L444 - ARCOVERDE</t>
  </si>
  <si>
    <t>L444</t>
  </si>
  <si>
    <t>ggl.444@americanas.io</t>
  </si>
  <si>
    <t>ARCOVERDE</t>
  </si>
  <si>
    <t>PRACA DA BANDEIRA 10</t>
  </si>
  <si>
    <t>56506-590</t>
  </si>
  <si>
    <t>00.776.574/0530-04</t>
  </si>
  <si>
    <t>L405 - 24 DE OUTUBRO</t>
  </si>
  <si>
    <t>L405</t>
  </si>
  <si>
    <t>ggl.405@americanas.io</t>
  </si>
  <si>
    <t>24 DE OUTUBRO</t>
  </si>
  <si>
    <t>SETOR CAMPINAS</t>
  </si>
  <si>
    <t>AVE 24 DE OUTUBRO 934 Q 50 LOTE6</t>
  </si>
  <si>
    <t>74505-010</t>
  </si>
  <si>
    <t>00.776.574/1194-71</t>
  </si>
  <si>
    <t>L449 - SHC VIA BRASIL</t>
  </si>
  <si>
    <t>L449</t>
  </si>
  <si>
    <t>ggl.449@americanas.io</t>
  </si>
  <si>
    <t>SHC VIA BRASIL</t>
  </si>
  <si>
    <t>IRAJA</t>
  </si>
  <si>
    <t>RUA ITAPERA 500 SUC 101B</t>
  </si>
  <si>
    <t>21230-500</t>
  </si>
  <si>
    <t>00.776.574/1217-00</t>
  </si>
  <si>
    <t>L596 - INOÃ EXPRESS</t>
  </si>
  <si>
    <t>L596</t>
  </si>
  <si>
    <t>ggl.596@americanas.io</t>
  </si>
  <si>
    <t>INOÃ EXPRESS</t>
  </si>
  <si>
    <t>MARICÁ</t>
  </si>
  <si>
    <t>CHACARAS INOHAN</t>
  </si>
  <si>
    <t>RUA GILMA DOS SANTOS DUARTE 350 QD14 L03A</t>
  </si>
  <si>
    <t>24942-290</t>
  </si>
  <si>
    <t>00.776.574/1512-86</t>
  </si>
  <si>
    <t>L597 - SAO CRISTOVAO EXPRESS</t>
  </si>
  <si>
    <t>L597</t>
  </si>
  <si>
    <t>ggl.597@americanas.io</t>
  </si>
  <si>
    <t>SAO CRISTOVAO EXPRESS</t>
  </si>
  <si>
    <t>RUA SAO LUIZ GONZAGA 392 E 392 A</t>
  </si>
  <si>
    <t>20910-060</t>
  </si>
  <si>
    <t>00.776.574/1221-89</t>
  </si>
  <si>
    <t>L464 - SHC BOULEVARD CAMPOS</t>
  </si>
  <si>
    <t>L464</t>
  </si>
  <si>
    <t>ggl.464@americanas.io</t>
  </si>
  <si>
    <t>SHC BOULEVARD CAMPOS</t>
  </si>
  <si>
    <t>PARQUE LEOPOLDINA</t>
  </si>
  <si>
    <t>RUA DOUTOR SILVIO BASTOS TAVARES 330 107M 107N</t>
  </si>
  <si>
    <t>28051-250</t>
  </si>
  <si>
    <t>00.776.574/1209-92</t>
  </si>
  <si>
    <t>L430 - ARAGUAINA</t>
  </si>
  <si>
    <t>L430</t>
  </si>
  <si>
    <t>ggl.430@americanas.io</t>
  </si>
  <si>
    <t>ARAGUAINA</t>
  </si>
  <si>
    <t>ARAGUAÍNA</t>
  </si>
  <si>
    <t>VILA ROSARIO</t>
  </si>
  <si>
    <t>AVENIDA CONEGO JOAO LIMA 1451</t>
  </si>
  <si>
    <t>77823-010</t>
  </si>
  <si>
    <t>00.776.574/0046-58</t>
  </si>
  <si>
    <t>L420 - POUSO ALEGRE</t>
  </si>
  <si>
    <t>L420</t>
  </si>
  <si>
    <t>ggl.420@americanas.io</t>
  </si>
  <si>
    <t>POUSO ALEGRE</t>
  </si>
  <si>
    <t>PRACA DOUTOR GARCIA COUTINHO 72</t>
  </si>
  <si>
    <t>37550-000</t>
  </si>
  <si>
    <t>00.776.574/0447-90</t>
  </si>
  <si>
    <t>L461 - SHC PARTAGE PARAUAPEBAS</t>
  </si>
  <si>
    <t>L461</t>
  </si>
  <si>
    <t>ggl.461@americanas.io</t>
  </si>
  <si>
    <t>SHC PARTAGE PARAUAPEBAS</t>
  </si>
  <si>
    <t>PARA/MA</t>
  </si>
  <si>
    <t>ALANA SANTOS</t>
  </si>
  <si>
    <t>alana.pereira@americanas.io</t>
  </si>
  <si>
    <t>(94) 992262218</t>
  </si>
  <si>
    <t>MARCOS VINICÍUS ARAÚJO DIAS (INTERINO)</t>
  </si>
  <si>
    <t>Central_1007</t>
  </si>
  <si>
    <t>PARAUAPEBAS</t>
  </si>
  <si>
    <t>LOTEAMENTO NUCLEO RESIDENCIAL</t>
  </si>
  <si>
    <t>RODOVIA PA 275 SN LOJA N 59</t>
  </si>
  <si>
    <t>68515-000</t>
  </si>
  <si>
    <t>00.776.574/1275-71</t>
  </si>
  <si>
    <t>L448 - SINOP</t>
  </si>
  <si>
    <t>L448</t>
  </si>
  <si>
    <t>ggl.448@americanas.io</t>
  </si>
  <si>
    <t>SINOP</t>
  </si>
  <si>
    <t>SETOR COMERCIAL</t>
  </si>
  <si>
    <t>AVENIDA GOVERNADOR JULIO CAMPOS 831</t>
  </si>
  <si>
    <t>78550-228</t>
  </si>
  <si>
    <t>00.776.574/0097-06</t>
  </si>
  <si>
    <t>L601 - CARPINA EXPRESS</t>
  </si>
  <si>
    <t>L601</t>
  </si>
  <si>
    <t>ggl.601@americanas.io</t>
  </si>
  <si>
    <t>CARPINA EXPRESS</t>
  </si>
  <si>
    <t>CARPINA</t>
  </si>
  <si>
    <t>SAO JOSE</t>
  </si>
  <si>
    <t>RUA BERNARDO VIEIRA DE MELO 42</t>
  </si>
  <si>
    <t>55815-100</t>
  </si>
  <si>
    <t>00.776.574/0084-83</t>
  </si>
  <si>
    <t>L460 - SHC BLUMENAU</t>
  </si>
  <si>
    <t>L460</t>
  </si>
  <si>
    <t>ggl.460@americanas.io</t>
  </si>
  <si>
    <t>SHC BLUMENAU</t>
  </si>
  <si>
    <t>SALTO DO NORTE</t>
  </si>
  <si>
    <t>RODOVIA BR-470 SN LOJA ANCOR</t>
  </si>
  <si>
    <t>89065-800</t>
  </si>
  <si>
    <t>00.776.574/1587-01</t>
  </si>
  <si>
    <t>L446 - PORTO VELHO</t>
  </si>
  <si>
    <t>L446</t>
  </si>
  <si>
    <t>ggl.446@americanas.io</t>
  </si>
  <si>
    <t>AV CARLOS GOMES 1360</t>
  </si>
  <si>
    <t>76801-109</t>
  </si>
  <si>
    <t>00.776.574/0037-67</t>
  </si>
  <si>
    <t>L466 - CIDADE OCIAN</t>
  </si>
  <si>
    <t>L466</t>
  </si>
  <si>
    <t>ggl.466@americanas.io</t>
  </si>
  <si>
    <t>CIDADE OCIAN</t>
  </si>
  <si>
    <t>AVENIDA PRESIDENTE KENNEDY 7204 7210/7218</t>
  </si>
  <si>
    <t>11704-100</t>
  </si>
  <si>
    <t>00.776.574/0489-49</t>
  </si>
  <si>
    <t>L598 - BIRIGUI EXPRESS</t>
  </si>
  <si>
    <t>L598</t>
  </si>
  <si>
    <t>ggl.598@americanas.io</t>
  </si>
  <si>
    <t>BIRIGUI EXPRESS</t>
  </si>
  <si>
    <t>BIRIGUI</t>
  </si>
  <si>
    <t>RUA SETE DE DEZEMBRO 520</t>
  </si>
  <si>
    <t>16200-050</t>
  </si>
  <si>
    <t>00.776.574/0569-68</t>
  </si>
  <si>
    <t>L600 - ITAIM PAULISTA EXPRESS</t>
  </si>
  <si>
    <t>L600</t>
  </si>
  <si>
    <t>ggl.600@americanas.io</t>
  </si>
  <si>
    <t>ITAIM PAULISTA EXPRESS</t>
  </si>
  <si>
    <t>ITAIM PAULISTA</t>
  </si>
  <si>
    <t>AVENIDA MARECHAL TITO 4320</t>
  </si>
  <si>
    <t>08115-000</t>
  </si>
  <si>
    <t>00.776.574/0222-06</t>
  </si>
  <si>
    <t>L602 - TERESOPOLIS EXPRESS</t>
  </si>
  <si>
    <t>L602</t>
  </si>
  <si>
    <t>ggl.602@americanas.io</t>
  </si>
  <si>
    <t>TERESOPOLIS EXPRESS</t>
  </si>
  <si>
    <t>ALTO</t>
  </si>
  <si>
    <t>AVENIDA OLIVEIRA BOTELHO 417 417/1</t>
  </si>
  <si>
    <t>25961-145</t>
  </si>
  <si>
    <t>00.776.574/0363-47</t>
  </si>
  <si>
    <t>L465 - SHC DECK NORTE</t>
  </si>
  <si>
    <t>L465</t>
  </si>
  <si>
    <t>ggl.465@americanas.io</t>
  </si>
  <si>
    <t>SHC DECK NORTE</t>
  </si>
  <si>
    <t>LAGO NORTE</t>
  </si>
  <si>
    <t>SHIN CA 01 LOTE A BLOCO A LOJA 22 SN</t>
  </si>
  <si>
    <t>71503-501</t>
  </si>
  <si>
    <t>00.776.574/1574-89</t>
  </si>
  <si>
    <t>L402 - ALAGOINHAS</t>
  </si>
  <si>
    <t>L402</t>
  </si>
  <si>
    <t>ggl.402@americanas.io</t>
  </si>
  <si>
    <t>ALAGOINHAS</t>
  </si>
  <si>
    <t>RUA TREZE DE MAIO 107</t>
  </si>
  <si>
    <t>48005-430</t>
  </si>
  <si>
    <t>00.776.574/0157-73</t>
  </si>
  <si>
    <t>L452 - RONDONOPOLIS</t>
  </si>
  <si>
    <t>L452</t>
  </si>
  <si>
    <t>ggl.452@americanas.io</t>
  </si>
  <si>
    <t>AVENIDA MARECHAL RONDON 1096</t>
  </si>
  <si>
    <t>78700-075</t>
  </si>
  <si>
    <t>00.776.574/0096-17</t>
  </si>
  <si>
    <t>L603 - VILA VELHA EXPRESS</t>
  </si>
  <si>
    <t>L603</t>
  </si>
  <si>
    <t>ggl.603@americanas.io</t>
  </si>
  <si>
    <t>VILA VELHA EXPRESS</t>
  </si>
  <si>
    <t>GLORIA</t>
  </si>
  <si>
    <t>AVENIDA CARLOS LINDENBERG 710</t>
  </si>
  <si>
    <t>29122-036</t>
  </si>
  <si>
    <t>00.776.574/0120-81</t>
  </si>
  <si>
    <t>L454 - PATOS</t>
  </si>
  <si>
    <t>L454</t>
  </si>
  <si>
    <t>ggl.454@americanas.io</t>
  </si>
  <si>
    <t>PATOS</t>
  </si>
  <si>
    <t>RUA LEONCIO WANDERLEY SN</t>
  </si>
  <si>
    <t>58700-120</t>
  </si>
  <si>
    <t>00.776.574/0156-92</t>
  </si>
  <si>
    <t>L442 - CAMPINA GRANDE</t>
  </si>
  <si>
    <t>L442</t>
  </si>
  <si>
    <t>ggl.442@americanas.io</t>
  </si>
  <si>
    <t>AV PRESIDENTE JOAO PESSOA 381</t>
  </si>
  <si>
    <t>58400-002</t>
  </si>
  <si>
    <t>00.776.574/0155-01</t>
  </si>
  <si>
    <t>L594 - SHC PIRATAS EXPRESS</t>
  </si>
  <si>
    <t>L594</t>
  </si>
  <si>
    <t>ggl.594@americanas.io</t>
  </si>
  <si>
    <t>SHC PIRATAS EXPRESS</t>
  </si>
  <si>
    <t>ANGRA DOS REIS</t>
  </si>
  <si>
    <t>PRAIA DO JARDIM</t>
  </si>
  <si>
    <t>ETR DO MARINAS 91 200 LOJA</t>
  </si>
  <si>
    <t>23907-900</t>
  </si>
  <si>
    <t>00.776.574/0777-01</t>
  </si>
  <si>
    <t>L428 - SHC PARANAIBA</t>
  </si>
  <si>
    <t>L428</t>
  </si>
  <si>
    <t>ggl.428@americanas.io</t>
  </si>
  <si>
    <t>SHC PARANAIBA</t>
  </si>
  <si>
    <t>ITUMBIARA</t>
  </si>
  <si>
    <t>SETOR RODOVIARIO</t>
  </si>
  <si>
    <t>AVENIDA OSVALDO CRUZ 120 LJ INF 70</t>
  </si>
  <si>
    <t>75516-020</t>
  </si>
  <si>
    <t>00.776.574/1674-41</t>
  </si>
  <si>
    <t>L445 - CAMPOS 2</t>
  </si>
  <si>
    <t>L445</t>
  </si>
  <si>
    <t>ggl.445@americanas.io</t>
  </si>
  <si>
    <t>CAMPOS 2</t>
  </si>
  <si>
    <t>AVENIDA TREZE DE MAIO 83</t>
  </si>
  <si>
    <t>28010-260</t>
  </si>
  <si>
    <t>00.776.574/0785-03</t>
  </si>
  <si>
    <t>L475 - GUARAPARI</t>
  </si>
  <si>
    <t>L475</t>
  </si>
  <si>
    <t>ggl.475@americanas.io</t>
  </si>
  <si>
    <t>GUARAPARI</t>
  </si>
  <si>
    <t>RUA JOAQUIM DA SILVA LIMA 167</t>
  </si>
  <si>
    <t>29200-260</t>
  </si>
  <si>
    <t>00.776.574/0116-03</t>
  </si>
  <si>
    <t>L436 - SHC PATIO CHAPECO</t>
  </si>
  <si>
    <t>L436</t>
  </si>
  <si>
    <t>ggl.436@americanas.io</t>
  </si>
  <si>
    <t>SHC PATIO CHAPECO</t>
  </si>
  <si>
    <t>CHAPECÓ</t>
  </si>
  <si>
    <t>LIDER</t>
  </si>
  <si>
    <t>RUA FERNANDO MACHADO 4000 LOJA 02</t>
  </si>
  <si>
    <t>89805-203</t>
  </si>
  <si>
    <t>00.776.574/1707-44</t>
  </si>
  <si>
    <t>L472 - TAQUARALTO</t>
  </si>
  <si>
    <t>L472</t>
  </si>
  <si>
    <t>ggl.472@americanas.io</t>
  </si>
  <si>
    <t>TAQUARALTO</t>
  </si>
  <si>
    <t>PERIMETRAL NORTE 6 QS 34</t>
  </si>
  <si>
    <t>77064-532</t>
  </si>
  <si>
    <t>00.776.574/0048-10</t>
  </si>
  <si>
    <t>L443 - GARANHUNS</t>
  </si>
  <si>
    <t>L443</t>
  </si>
  <si>
    <t>ggl.443@americanas.io</t>
  </si>
  <si>
    <t>GARANHUNS</t>
  </si>
  <si>
    <t>AV SANTO ANTONIO 81 91</t>
  </si>
  <si>
    <t>55293-000</t>
  </si>
  <si>
    <t>00.776.574/0085-64</t>
  </si>
  <si>
    <t>L606 - SHC PATIO MIX RESENDE EXPRESS</t>
  </si>
  <si>
    <t>L606</t>
  </si>
  <si>
    <t>ggl.606@americanas.io</t>
  </si>
  <si>
    <t>SHC PATIO MIX RESENDE EXPRESS</t>
  </si>
  <si>
    <t>RUA DORIVAL MORCONDES GODOY 500 1010/1011</t>
  </si>
  <si>
    <t>27535-320</t>
  </si>
  <si>
    <t>00.776.574/0824-54</t>
  </si>
  <si>
    <t>L492 - SHC CIDADE JARDIM</t>
  </si>
  <si>
    <t>L492</t>
  </si>
  <si>
    <t>ggl.492@americanas.io</t>
  </si>
  <si>
    <t>SHC CIDADE JARDIM</t>
  </si>
  <si>
    <t>AVENIDA NERO MACEDO 400</t>
  </si>
  <si>
    <t>74423-250</t>
  </si>
  <si>
    <t>00.776.574/1305-21</t>
  </si>
  <si>
    <t>L610 - SAO PEDRO DA ALDEIA EXPRESS</t>
  </si>
  <si>
    <t>L610</t>
  </si>
  <si>
    <t>ggl.610@americanas.io</t>
  </si>
  <si>
    <t>SAO PEDRO DA ALDEIA EXPRESS</t>
  </si>
  <si>
    <t>SÃO PEDRO DA ALDEIA</t>
  </si>
  <si>
    <t>RUA DOUTOR ANTONIO ALVES 140 TERREO</t>
  </si>
  <si>
    <t>28940-970</t>
  </si>
  <si>
    <t>00.776.574/0361-85</t>
  </si>
  <si>
    <t>L468 - SHC RIO CLARO</t>
  </si>
  <si>
    <t>L468</t>
  </si>
  <si>
    <t>ggl.468@americanas.io</t>
  </si>
  <si>
    <t>SHC RIO CLARO</t>
  </si>
  <si>
    <t>VILA PAULISTA</t>
  </si>
  <si>
    <t>AVENIDA CONDE FRANCISCO MATARAZZO JUNIOR 205 LOJA A 05</t>
  </si>
  <si>
    <t>13506-845</t>
  </si>
  <si>
    <t>00.776.574/0654-44</t>
  </si>
  <si>
    <t>L605 - CAÇAPAVA EXPRESS</t>
  </si>
  <si>
    <t>L605</t>
  </si>
  <si>
    <t>ggl.605@americanas.io</t>
  </si>
  <si>
    <t>CAÇAPAVA EXPRESS</t>
  </si>
  <si>
    <t>CAÇAPAVA</t>
  </si>
  <si>
    <t>RUA SETE DE SETEMBRO 179</t>
  </si>
  <si>
    <t>12281-620</t>
  </si>
  <si>
    <t>00.776.574/0259-06</t>
  </si>
  <si>
    <t>L609 - VILA GALVAO EXPRESS</t>
  </si>
  <si>
    <t>L609</t>
  </si>
  <si>
    <t>ggl.609@americanas.io</t>
  </si>
  <si>
    <t>VILA GALVAO EXPRESS</t>
  </si>
  <si>
    <t>JARDIM EUGENIA</t>
  </si>
  <si>
    <t>AVENIDA EMILIO RIBAS 2004</t>
  </si>
  <si>
    <t>07050-000</t>
  </si>
  <si>
    <t>00.776.574/0601-32</t>
  </si>
  <si>
    <t>L371 - SHC VIA VERDE</t>
  </si>
  <si>
    <t>L371</t>
  </si>
  <si>
    <t>ggl.371@americanas.io</t>
  </si>
  <si>
    <t>SHC VIA VERDE</t>
  </si>
  <si>
    <t>BEATRIZ ABREU VIANA (INTERINA)</t>
  </si>
  <si>
    <t>Central_1005</t>
  </si>
  <si>
    <t>AC</t>
  </si>
  <si>
    <t>1(o) DISTRITO</t>
  </si>
  <si>
    <t>BR 364 VIA VERDE - SHOPPING 1707 LOJA 041</t>
  </si>
  <si>
    <t>69914-220</t>
  </si>
  <si>
    <t>00.776.574/0708-71</t>
  </si>
  <si>
    <t>L930 - BB MARINGA</t>
  </si>
  <si>
    <t>L930</t>
  </si>
  <si>
    <t>ggl.930@americanas.io</t>
  </si>
  <si>
    <t>BB MARINGA</t>
  </si>
  <si>
    <t>AVENIDA BRASIL 4149</t>
  </si>
  <si>
    <t>00.776.574/1442-39</t>
  </si>
  <si>
    <t>L488 - SHC JATAHY SHOPPING</t>
  </si>
  <si>
    <t>L488</t>
  </si>
  <si>
    <t>ggl.488@americanas.io</t>
  </si>
  <si>
    <t>SHC JATAHY SHOPPING</t>
  </si>
  <si>
    <t>JATAI</t>
  </si>
  <si>
    <t>SETOR EPAMINONDAS II</t>
  </si>
  <si>
    <t>AVENIDA PRESIDENTE TANCREDO NEVES 100 LUC ANC 02</t>
  </si>
  <si>
    <t>75805-123</t>
  </si>
  <si>
    <t>00.776.574/1598-56</t>
  </si>
  <si>
    <t>L474 - SHC TANGARA</t>
  </si>
  <si>
    <t>L474</t>
  </si>
  <si>
    <t>ggl.474@americanas.io</t>
  </si>
  <si>
    <t>SHC TANGARA</t>
  </si>
  <si>
    <t>TANGARA DA SERRA</t>
  </si>
  <si>
    <t>PARQUE LEBLON</t>
  </si>
  <si>
    <t>AVENIDA VEREADOR NILO TORRES 751 W</t>
  </si>
  <si>
    <t>78300-970</t>
  </si>
  <si>
    <t>00.776.574/1508-08</t>
  </si>
  <si>
    <t>L392 - SHC CAJAZEIRAS</t>
  </si>
  <si>
    <t>L392</t>
  </si>
  <si>
    <t>ggl.392@americanas.io</t>
  </si>
  <si>
    <t>SHC CAJAZEIRAS</t>
  </si>
  <si>
    <t>CAJAZEIRAS</t>
  </si>
  <si>
    <t>RUA COMANDANTE VITAL ROLIM 989 LJ 01- TER</t>
  </si>
  <si>
    <t>58900-000</t>
  </si>
  <si>
    <t>00.776.574/1671-07</t>
  </si>
  <si>
    <t>L614 - LORENA EXPRESS</t>
  </si>
  <si>
    <t>L614</t>
  </si>
  <si>
    <t>ggl.614@americanas.io</t>
  </si>
  <si>
    <t>LORENA EXPRESS</t>
  </si>
  <si>
    <t>LORENA</t>
  </si>
  <si>
    <t>RUA DOUTOR RODRIGUES DE AZEVEDO 291</t>
  </si>
  <si>
    <t>12600-005</t>
  </si>
  <si>
    <t>00.776.574/0296-42</t>
  </si>
  <si>
    <t>L435 - SAO MATEUS</t>
  </si>
  <si>
    <t>L435</t>
  </si>
  <si>
    <t>ggl.435@americanas.io</t>
  </si>
  <si>
    <t>SÃO MATEUS</t>
  </si>
  <si>
    <t>AVENIDA JOSE TOZZI 1821</t>
  </si>
  <si>
    <t>29930-245</t>
  </si>
  <si>
    <t>00.776.574/0118-67</t>
  </si>
  <si>
    <t>L212 - PLANALTINA DE GOIAS</t>
  </si>
  <si>
    <t>L212</t>
  </si>
  <si>
    <t>ggl.212@americanas.io</t>
  </si>
  <si>
    <t>PLANALTINA DE GOIAS</t>
  </si>
  <si>
    <t>SETOR NORTE</t>
  </si>
  <si>
    <t>QUADRA 02 MC SN MC LT 6</t>
  </si>
  <si>
    <t>73751-027</t>
  </si>
  <si>
    <t>00.776.574/0495-97</t>
  </si>
  <si>
    <t>L608 - GUAIANAZES EXPRESS</t>
  </si>
  <si>
    <t>L608</t>
  </si>
  <si>
    <t>ggl.608@americanas.io</t>
  </si>
  <si>
    <t>GUAIANAZES EXPRESS</t>
  </si>
  <si>
    <t>GUAIANAZES</t>
  </si>
  <si>
    <t>ESTRADA DO LAJEADO VELHO 514 A521 LT1A3</t>
  </si>
  <si>
    <t>08451-000</t>
  </si>
  <si>
    <t>00.776.574/0953-51</t>
  </si>
  <si>
    <t>L480 - SHC JARDIM GUADALUPE</t>
  </si>
  <si>
    <t>L480</t>
  </si>
  <si>
    <t>ggl.480@americanas.io</t>
  </si>
  <si>
    <t>SHC JARDIM GUADALUPE</t>
  </si>
  <si>
    <t>GUADALUPE</t>
  </si>
  <si>
    <t>AVENIDA BRASIL 22155 207-17</t>
  </si>
  <si>
    <t>21670-000</t>
  </si>
  <si>
    <t>00.776.574/1218-83</t>
  </si>
  <si>
    <t>L202 - SHC HORTOLANDIA</t>
  </si>
  <si>
    <t>L202</t>
  </si>
  <si>
    <t>ggl.202@americanas.io</t>
  </si>
  <si>
    <t>SHC HORTOLANDIA</t>
  </si>
  <si>
    <t>HORTOLÂNDIA</t>
  </si>
  <si>
    <t>LOTEAMENTO REMANSO CAMPINHEIRO</t>
  </si>
  <si>
    <t>RUA JOAO CAMILO DE CAMARGO 5 LOJA 233</t>
  </si>
  <si>
    <t>13184-290</t>
  </si>
  <si>
    <t>00.776.574/1729-50</t>
  </si>
  <si>
    <t>L467 - PERUÍBE</t>
  </si>
  <si>
    <t>L467</t>
  </si>
  <si>
    <t>ggl.467@americanas.io</t>
  </si>
  <si>
    <t>PERUÍBE</t>
  </si>
  <si>
    <t>LOTEAMENTO CIDADE BALNEARIA DE PERUIBE</t>
  </si>
  <si>
    <t>AVENIDA PADRE ANCHIETA 332</t>
  </si>
  <si>
    <t>11750-000</t>
  </si>
  <si>
    <t>00.776.574/0487-87</t>
  </si>
  <si>
    <t>L612 - SABARA EXPRESS</t>
  </si>
  <si>
    <t>L612</t>
  </si>
  <si>
    <t>ggl.612@americanas.io</t>
  </si>
  <si>
    <t>SABARA EXPRESS</t>
  </si>
  <si>
    <t>SABARA</t>
  </si>
  <si>
    <t>ANA LUCIA</t>
  </si>
  <si>
    <t>AVENIDA CONTAGEM 1310 LJ 100e101</t>
  </si>
  <si>
    <t>34710-000</t>
  </si>
  <si>
    <t>00.776.574/0391-09</t>
  </si>
  <si>
    <t>L463 - ALCANTARA</t>
  </si>
  <si>
    <t>L463</t>
  </si>
  <si>
    <t>ggl.463@americanas.io</t>
  </si>
  <si>
    <t>ALCANTARA</t>
  </si>
  <si>
    <t>RUA MANUEL JOAO GONCALVES 188 LOTE 25</t>
  </si>
  <si>
    <t>24711-080</t>
  </si>
  <si>
    <t>00.776.574/0358-80</t>
  </si>
  <si>
    <t>L471 - ITAGUAI</t>
  </si>
  <si>
    <t>L471</t>
  </si>
  <si>
    <t>ggl.471@americanas.io</t>
  </si>
  <si>
    <t>RUA DOUTOR MONTEIRO DE AZEVEDO 34 335/394</t>
  </si>
  <si>
    <t>23810-500</t>
  </si>
  <si>
    <t>00.776.574/0338-36</t>
  </si>
  <si>
    <t>L617 - RAMOS EXPRESS</t>
  </si>
  <si>
    <t>L617</t>
  </si>
  <si>
    <t>ggl.617@americanas.io</t>
  </si>
  <si>
    <t>RAMOS EXPRESS</t>
  </si>
  <si>
    <t>RAMOS</t>
  </si>
  <si>
    <t>RUA URANOS 1033 1035</t>
  </si>
  <si>
    <t>21060-425</t>
  </si>
  <si>
    <t>00.776.574/1148-36</t>
  </si>
  <si>
    <t>L495 - SHC SANTA MARIA</t>
  </si>
  <si>
    <t>L495</t>
  </si>
  <si>
    <t>ggl.495@americanas.io</t>
  </si>
  <si>
    <t>SHC SANTA MARIA</t>
  </si>
  <si>
    <t>SETOR NORTE COMERCIO LOCAL 114 LOTE D SALAS 111 A 114 SN</t>
  </si>
  <si>
    <t>72544-204</t>
  </si>
  <si>
    <t>00.776.574/0733-82</t>
  </si>
  <si>
    <t>L618 - VILA MARIA EXPRESS</t>
  </si>
  <si>
    <t>L618</t>
  </si>
  <si>
    <t>ggl.618@americanas.io</t>
  </si>
  <si>
    <t>VILA MARIA EXPRESS</t>
  </si>
  <si>
    <t>VILA MARIA</t>
  </si>
  <si>
    <t>AVENIDA ALBERTO BYINGTON 1933</t>
  </si>
  <si>
    <t>02127-001</t>
  </si>
  <si>
    <t>00.776.574/0247-64</t>
  </si>
  <si>
    <t>L214 - UBATUBA</t>
  </si>
  <si>
    <t>L214</t>
  </si>
  <si>
    <t>ggl.214@americanas.io</t>
  </si>
  <si>
    <t>UBATUBA</t>
  </si>
  <si>
    <t>RUA DONA MARIA ALVES 345</t>
  </si>
  <si>
    <t>11680-000</t>
  </si>
  <si>
    <t>00.776.574/0382-00</t>
  </si>
  <si>
    <t>L209 - DIVINOPOLIS</t>
  </si>
  <si>
    <t>L209</t>
  </si>
  <si>
    <t>ggl.209@americanas.io</t>
  </si>
  <si>
    <t>AVENIDA PRIMEIRO DE JUNHO 454</t>
  </si>
  <si>
    <t>35500-002</t>
  </si>
  <si>
    <t>00.776.574/0461-48</t>
  </si>
  <si>
    <t>L469 - MAGÉ</t>
  </si>
  <si>
    <t>L469</t>
  </si>
  <si>
    <t>ggl.469@americanas.io</t>
  </si>
  <si>
    <t>MAGÉ</t>
  </si>
  <si>
    <t>AVENIDA PADRE ANCHIETA 137 LOTE A</t>
  </si>
  <si>
    <t>25900-000</t>
  </si>
  <si>
    <t>00.776.574/0342-12</t>
  </si>
  <si>
    <t>L470 - CABO FRIO 2</t>
  </si>
  <si>
    <t>L470</t>
  </si>
  <si>
    <t>ggl.470@americanas.io</t>
  </si>
  <si>
    <t>CABO FRIO 2</t>
  </si>
  <si>
    <t>AVENIDA TEXEIRA E SOUZA 956</t>
  </si>
  <si>
    <t>28905-100</t>
  </si>
  <si>
    <t>00.776.574/0219-00</t>
  </si>
  <si>
    <t>L622 - LINHARES EXPRESS</t>
  </si>
  <si>
    <t>L622</t>
  </si>
  <si>
    <t>ggl.622@americanas.io</t>
  </si>
  <si>
    <t>LINHARES EXPRESS</t>
  </si>
  <si>
    <t>LINHARES</t>
  </si>
  <si>
    <t>AVENIDA RAFAEL COMENDADOR 1324 QD71 LT1/2</t>
  </si>
  <si>
    <t>29900-052</t>
  </si>
  <si>
    <t>00.776.574/0117-86</t>
  </si>
  <si>
    <t>L493 - SUZANO</t>
  </si>
  <si>
    <t>L493</t>
  </si>
  <si>
    <t>ggl.493@americanas.io</t>
  </si>
  <si>
    <t>PRACA JOAO PESSOA 168 174/184</t>
  </si>
  <si>
    <t>08674-040</t>
  </si>
  <si>
    <t>00.776.574/0292-19</t>
  </si>
  <si>
    <t>L207 - SAO JOSE DOS PINHAIS</t>
  </si>
  <si>
    <t>L207</t>
  </si>
  <si>
    <t>ggl.207@americanas.io</t>
  </si>
  <si>
    <t>SAO JOSE DOS PINHAIS</t>
  </si>
  <si>
    <t>RUA XV DE NOVEMBRO 1960</t>
  </si>
  <si>
    <t>83005-000</t>
  </si>
  <si>
    <t>00.776.574/0108-95</t>
  </si>
  <si>
    <t>L105 - SHC PARANAVAÍ</t>
  </si>
  <si>
    <t>L105</t>
  </si>
  <si>
    <t>ggl.105@americanas.io</t>
  </si>
  <si>
    <t>SHC PARANAVAÍ</t>
  </si>
  <si>
    <t>PARANAVAÍ</t>
  </si>
  <si>
    <t>RUA GETULIO VARGAS 909 L22</t>
  </si>
  <si>
    <t>87702-000</t>
  </si>
  <si>
    <t>00.776.574/1445-81</t>
  </si>
  <si>
    <t>L485 - QUIXADA</t>
  </si>
  <si>
    <t>L485</t>
  </si>
  <si>
    <t>ggl.485@americanas.io</t>
  </si>
  <si>
    <t>QUIXADA</t>
  </si>
  <si>
    <t>RUA EPITACIO PESSOA 1250</t>
  </si>
  <si>
    <t>63900-000</t>
  </si>
  <si>
    <t>00.776.574/1042-88</t>
  </si>
  <si>
    <t>L455 - PAULO AFONSO</t>
  </si>
  <si>
    <t>L455</t>
  </si>
  <si>
    <t>ggl.455@americanas.io</t>
  </si>
  <si>
    <t>PAULO AFONSO</t>
  </si>
  <si>
    <t>AVENIDA APOLONIO SALES SN</t>
  </si>
  <si>
    <t>48601-200</t>
  </si>
  <si>
    <t>00.776.574/0514-94</t>
  </si>
  <si>
    <t>L462 - NILOPOLIS 2</t>
  </si>
  <si>
    <t>L462</t>
  </si>
  <si>
    <t>ggl.462@americanas.io</t>
  </si>
  <si>
    <t>NILOPOLIS 2</t>
  </si>
  <si>
    <t>AVENIDA CARMELA DUTRA 1748</t>
  </si>
  <si>
    <t>26530-020</t>
  </si>
  <si>
    <t>00.776.574/0801-68</t>
  </si>
  <si>
    <t>L620 - SHC SERRAMAR EXPRESS</t>
  </si>
  <si>
    <t>L620</t>
  </si>
  <si>
    <t>ggl.620@americanas.io</t>
  </si>
  <si>
    <t>SHC SERRAMAR EXPRESS</t>
  </si>
  <si>
    <t>JARDIM BRITANIA</t>
  </si>
  <si>
    <t>AVENIDA JOSE HERCULANO 1086 LUC 4/5/6</t>
  </si>
  <si>
    <t>11666-000</t>
  </si>
  <si>
    <t>00.776.574/0581-54</t>
  </si>
  <si>
    <t>L215 - PAULISTA PE</t>
  </si>
  <si>
    <t>L215</t>
  </si>
  <si>
    <t>ggl.215@americanas.io</t>
  </si>
  <si>
    <t>PAULISTA PE</t>
  </si>
  <si>
    <t>AVENIDA MARECHAL FLORIANO PEIXOTO 77</t>
  </si>
  <si>
    <t>53401-460</t>
  </si>
  <si>
    <t>00.776.574/0537-80</t>
  </si>
  <si>
    <t>L621 - ITAIM PAULISTA 2 EXPRESS</t>
  </si>
  <si>
    <t>L621</t>
  </si>
  <si>
    <t>ggl.621@americanas.io</t>
  </si>
  <si>
    <t>ITAIM PAULISTA 2 EXPRESS</t>
  </si>
  <si>
    <t>RUA TIBURCIO DE SOUZA 162 340</t>
  </si>
  <si>
    <t>08140-000</t>
  </si>
  <si>
    <t>00.776.574/0250-60</t>
  </si>
  <si>
    <t>L607 - ARY FRANCO EXPRESS</t>
  </si>
  <si>
    <t>L607</t>
  </si>
  <si>
    <t>ggl.607@americanas.io</t>
  </si>
  <si>
    <t>ARY FRANCO EXPRESS</t>
  </si>
  <si>
    <t>RUA MINISTRO ARY FRANCO 77</t>
  </si>
  <si>
    <t>21862-005</t>
  </si>
  <si>
    <t>00.776.574/0309-00</t>
  </si>
  <si>
    <t>L439 - JABOATAO DOS GUARARAPES</t>
  </si>
  <si>
    <t>L439</t>
  </si>
  <si>
    <t>ggl.439@americanas.io</t>
  </si>
  <si>
    <t>JABOATAO DOS GUARARAPES</t>
  </si>
  <si>
    <t>AVENIDA BARAO DE LUCENA 333</t>
  </si>
  <si>
    <t>54110-000</t>
  </si>
  <si>
    <t>00.776.574/0087-26</t>
  </si>
  <si>
    <t>L489 - CIDADE BAIXA</t>
  </si>
  <si>
    <t>L489</t>
  </si>
  <si>
    <t>ggl.489@americanas.io</t>
  </si>
  <si>
    <t>CIDADE BAIXA</t>
  </si>
  <si>
    <t>CALCADA</t>
  </si>
  <si>
    <t>RUA PADRE ANTONIO DE SA 103</t>
  </si>
  <si>
    <t>40411-010</t>
  </si>
  <si>
    <t>00.776.574/1364-81</t>
  </si>
  <si>
    <t>L616 - ARTUR ALVIM 2 EXPRESS</t>
  </si>
  <si>
    <t>L616</t>
  </si>
  <si>
    <t>ggl.616@americanas.io</t>
  </si>
  <si>
    <t>ARTUR ALVIM 2 EXPRESS</t>
  </si>
  <si>
    <t>PARQUE ARTUR ALVIM</t>
  </si>
  <si>
    <t>RUA DOUTOR CAMPOS MOURA 311</t>
  </si>
  <si>
    <t>03568-010</t>
  </si>
  <si>
    <t>00.776.574/0235-20</t>
  </si>
  <si>
    <t>L483 - PASSOS</t>
  </si>
  <si>
    <t>L483</t>
  </si>
  <si>
    <t>ggl.483@americanas.io</t>
  </si>
  <si>
    <t>PASSOS</t>
  </si>
  <si>
    <t>RUA PRESIDENTE ANTONIO CARLOS 146</t>
  </si>
  <si>
    <t>37900-092</t>
  </si>
  <si>
    <t>00.776.574/0460-67</t>
  </si>
  <si>
    <t>L116 - SHC PARK EUROPEU</t>
  </si>
  <si>
    <t>L116</t>
  </si>
  <si>
    <t>ggl.116@americanas.io</t>
  </si>
  <si>
    <t>SHC PARK EUROPEU</t>
  </si>
  <si>
    <t>ITOUPAVA NORTE</t>
  </si>
  <si>
    <t>VIA EXPRESSA PAUL FRITZ KUEHNRICH 1600 ANC 03</t>
  </si>
  <si>
    <t>89052-381</t>
  </si>
  <si>
    <t>00.776.574/1585-31</t>
  </si>
  <si>
    <t>L900 - BB SHC NORTE SHOPP</t>
  </si>
  <si>
    <t>L900</t>
  </si>
  <si>
    <t>ggl.900@americanas.io</t>
  </si>
  <si>
    <t>BB SHC NORTE SHOPP</t>
  </si>
  <si>
    <t>AV DOM HELDER CAMARA 5332 LOJA 3905</t>
  </si>
  <si>
    <t>00.776.574/1163-75</t>
  </si>
  <si>
    <t>L114 - LUIZOTE DE FREITAS</t>
  </si>
  <si>
    <t>L114</t>
  </si>
  <si>
    <t>ggl.114@americanas.io</t>
  </si>
  <si>
    <t>LUIZOTE DE FREITAS</t>
  </si>
  <si>
    <t>JARDIM PATRICIA</t>
  </si>
  <si>
    <t>AVENIDA JOSE FONSECA E SILVA 1930 LJ 01 E 02</t>
  </si>
  <si>
    <t>38414-073</t>
  </si>
  <si>
    <t>00.776.574/0456-80</t>
  </si>
  <si>
    <t>L496 - ITAPERUNA</t>
  </si>
  <si>
    <t>L496</t>
  </si>
  <si>
    <t>ggl.496@americanas.io</t>
  </si>
  <si>
    <t>ITAPERUNA</t>
  </si>
  <si>
    <t>AV PRESIDENTE DUTRA 1250</t>
  </si>
  <si>
    <t>28300-000</t>
  </si>
  <si>
    <t>00.776.574/0339-17</t>
  </si>
  <si>
    <t>L456 - AZENHA</t>
  </si>
  <si>
    <t>L456</t>
  </si>
  <si>
    <t>ggl.456@americanas.io</t>
  </si>
  <si>
    <t>AVENIDA AZENHA 1099</t>
  </si>
  <si>
    <t>90160-002</t>
  </si>
  <si>
    <t>00.776.574/0191-75</t>
  </si>
  <si>
    <t>L403 - PEDREIRA</t>
  </si>
  <si>
    <t>L403</t>
  </si>
  <si>
    <t>ggl.403@americanas.io</t>
  </si>
  <si>
    <t>PEDREIRA</t>
  </si>
  <si>
    <t>AVENIDA PEDRO MIRANDA 1701</t>
  </si>
  <si>
    <t>66085-023</t>
  </si>
  <si>
    <t>00.776.574/0402-98</t>
  </si>
  <si>
    <t>L133 - SHC PARQUE BELEM</t>
  </si>
  <si>
    <t>ggl.133@americanas.io</t>
  </si>
  <si>
    <t>SHC PARQUE BELEM</t>
  </si>
  <si>
    <t>PARQUE VERDE</t>
  </si>
  <si>
    <t>RODOVIA AUGUSTO MONTENEGRO 4300 LOJA 1000</t>
  </si>
  <si>
    <t>66635-110</t>
  </si>
  <si>
    <t>00.776.574/1127-01</t>
  </si>
  <si>
    <t>L625 - PORTUGUESA EXPRESS</t>
  </si>
  <si>
    <t>L625</t>
  </si>
  <si>
    <t>ggl.625@americanas.io</t>
  </si>
  <si>
    <t>PORTUGUESA EXPRESS</t>
  </si>
  <si>
    <t>ILHA DO GOVERNADOR</t>
  </si>
  <si>
    <t>ESTRADA DO GALEAO 2420 LOJA A</t>
  </si>
  <si>
    <t>21931-582</t>
  </si>
  <si>
    <t>00.776.574/0311-16</t>
  </si>
  <si>
    <t>L457 - SHC GUARABIRA</t>
  </si>
  <si>
    <t>L457</t>
  </si>
  <si>
    <t>ggl.457@americanas.io</t>
  </si>
  <si>
    <t>SHC GUARABIRA</t>
  </si>
  <si>
    <t>GUARABIRA</t>
  </si>
  <si>
    <t>RUA RUI BARBOSA 1300 ST 4 LJ 90</t>
  </si>
  <si>
    <t>58200-000</t>
  </si>
  <si>
    <t>00.776.574/1639-69</t>
  </si>
  <si>
    <t>L627 - GRAVATA EXPRESS</t>
  </si>
  <si>
    <t>L627</t>
  </si>
  <si>
    <t>ggl.627@americanas.io</t>
  </si>
  <si>
    <t>GRAVATA EXPRESS</t>
  </si>
  <si>
    <t>GRAVATA</t>
  </si>
  <si>
    <t>RUA TENENTE CLETO CAMPELO 83 E 87</t>
  </si>
  <si>
    <t>55641-000</t>
  </si>
  <si>
    <t>00.776.574/0534-38</t>
  </si>
  <si>
    <t>L203 - SHC OESTE PLAZA</t>
  </si>
  <si>
    <t>L203</t>
  </si>
  <si>
    <t>ggl.203@americanas.io</t>
  </si>
  <si>
    <t>SHC OESTE PLAZA</t>
  </si>
  <si>
    <t>ANDRADINA</t>
  </si>
  <si>
    <t>STELLA MARIS</t>
  </si>
  <si>
    <t>AVENIDA GUANABARA 2919 BOX 2/3/4</t>
  </si>
  <si>
    <t>16901-100</t>
  </si>
  <si>
    <t>00.776.574/1315-01</t>
  </si>
  <si>
    <t>L481 - BELO JARDIM</t>
  </si>
  <si>
    <t>L481</t>
  </si>
  <si>
    <t>ggl.481@americanas.io</t>
  </si>
  <si>
    <t>BELO JARDIM</t>
  </si>
  <si>
    <t>RUA CLETO CAMPELO 102</t>
  </si>
  <si>
    <t>55150-160</t>
  </si>
  <si>
    <t>00.776.574/0083-00</t>
  </si>
  <si>
    <t>L217 - ANHANGUERA</t>
  </si>
  <si>
    <t>L217</t>
  </si>
  <si>
    <t>ggl.217@americanas.io</t>
  </si>
  <si>
    <t>ANHANGUERA</t>
  </si>
  <si>
    <t>AVENIDA ANHANGUERA SN QD58 LT129</t>
  </si>
  <si>
    <t>74040-010</t>
  </si>
  <si>
    <t>00.776.574/1683-32</t>
  </si>
  <si>
    <t>L112 - CALDAS NOVAS</t>
  </si>
  <si>
    <t>L112</t>
  </si>
  <si>
    <t>ggl.112@americanas.io</t>
  </si>
  <si>
    <t>CALDAS NOVAS</t>
  </si>
  <si>
    <t>AVENIDA CORONEL BENTO DE GODOY SN QD26 LT09</t>
  </si>
  <si>
    <t>75690-000</t>
  </si>
  <si>
    <t>00.776.574/1197-14</t>
  </si>
  <si>
    <t>L183 - SHC AGUAS LINDAS</t>
  </si>
  <si>
    <t>L183</t>
  </si>
  <si>
    <t>ggl.183@americanas.io</t>
  </si>
  <si>
    <t>SHC AGUAS LINDAS</t>
  </si>
  <si>
    <t>ÁGUAS LINDAS DE GOIÁS</t>
  </si>
  <si>
    <t>MANSOES CENTROESTE</t>
  </si>
  <si>
    <t>QUADRA 0 SN LT 6A LOJA</t>
  </si>
  <si>
    <t>72910-000</t>
  </si>
  <si>
    <t>00.776.574/1575-60</t>
  </si>
  <si>
    <t>L451 - SHC LUZIANIA</t>
  </si>
  <si>
    <t>L451</t>
  </si>
  <si>
    <t>ggl.451@americanas.io</t>
  </si>
  <si>
    <t>SHC LUZIANIA</t>
  </si>
  <si>
    <t>LUZIANIA</t>
  </si>
  <si>
    <t>RUA OPHIR JOSE BRAZ SN LUC 123</t>
  </si>
  <si>
    <t>72800-150</t>
  </si>
  <si>
    <t>00.776.574/1693-04</t>
  </si>
  <si>
    <t>L147 - SHC MESTRE ALVARO</t>
  </si>
  <si>
    <t>L147</t>
  </si>
  <si>
    <t>ggl.147@americanas.io</t>
  </si>
  <si>
    <t>SHC MESTRE ALVARO</t>
  </si>
  <si>
    <t>EURICO SALLES</t>
  </si>
  <si>
    <t>AVENIDA JOAO PALACIOS 300 SUC 110A</t>
  </si>
  <si>
    <t>29160-925</t>
  </si>
  <si>
    <t>00.776.574/1268-42</t>
  </si>
  <si>
    <t>L482 - FRIBURGO 2</t>
  </si>
  <si>
    <t>L482</t>
  </si>
  <si>
    <t>ggl.482@americanas.io</t>
  </si>
  <si>
    <t>FRIBURGO 2</t>
  </si>
  <si>
    <t>OLARIA</t>
  </si>
  <si>
    <t>AVENIDA JULIO ANTONIO THURLER 129 AREA B LOJ</t>
  </si>
  <si>
    <t>28620-000</t>
  </si>
  <si>
    <t>00.776.574/0809-15</t>
  </si>
  <si>
    <t>L144 - LUIS EDUARDO MAGALHAES</t>
  </si>
  <si>
    <t>L144</t>
  </si>
  <si>
    <t>ggl.144@americanas.io</t>
  </si>
  <si>
    <t>LUIS EDUARDO MAGALHAES</t>
  </si>
  <si>
    <t>LUIS EDUARDO MAGALHÃES</t>
  </si>
  <si>
    <t>MIMOSO DO OESTE</t>
  </si>
  <si>
    <t>RUA PERNAMBUCO 111 TERREOE 1</t>
  </si>
  <si>
    <t>47850-000</t>
  </si>
  <si>
    <t>00.776.574/1545-44</t>
  </si>
  <si>
    <t>L626 - JARAGUA EXPRESS</t>
  </si>
  <si>
    <t>L626</t>
  </si>
  <si>
    <t>ggl.626@americanas.io</t>
  </si>
  <si>
    <t>JARAGUA EXPRESS</t>
  </si>
  <si>
    <t>JARDIM SAO JOAO (JARAGUA)</t>
  </si>
  <si>
    <t>ESTRADA DAS TAIPAS 4027</t>
  </si>
  <si>
    <t>02995-145</t>
  </si>
  <si>
    <t>00.776.574/0385-52</t>
  </si>
  <si>
    <t>L473 - SHC BADUY MALL</t>
  </si>
  <si>
    <t>L473</t>
  </si>
  <si>
    <t>ggl.473@americanas.io</t>
  </si>
  <si>
    <t>SHC BADUY MALL</t>
  </si>
  <si>
    <t>ITUIUTABA</t>
  </si>
  <si>
    <t>RUA QUINZE 500</t>
  </si>
  <si>
    <t>38300-134</t>
  </si>
  <si>
    <t>00.776.574/0866-03</t>
  </si>
  <si>
    <t>L146 - SHC PARK BRASILIA</t>
  </si>
  <si>
    <t>ggl.146@americanas.io</t>
  </si>
  <si>
    <t>SHC PARK BRASILIA</t>
  </si>
  <si>
    <t>GUARA</t>
  </si>
  <si>
    <t>SAISO A 1 N 6580 LOJAS 214 SN</t>
  </si>
  <si>
    <t>71219-900</t>
  </si>
  <si>
    <t>00.776.574/0727-34</t>
  </si>
  <si>
    <t>L122 - GURUPI</t>
  </si>
  <si>
    <t>L122</t>
  </si>
  <si>
    <t>ggl.122@americanas.io</t>
  </si>
  <si>
    <t>GURUPI</t>
  </si>
  <si>
    <t>AVENIDA GOIAS 1698</t>
  </si>
  <si>
    <t>77410-010</t>
  </si>
  <si>
    <t>00.776.574/0504-12</t>
  </si>
  <si>
    <t>L130 - SHC BELA VISTA</t>
  </si>
  <si>
    <t>L130</t>
  </si>
  <si>
    <t>ggl.130@americanas.io</t>
  </si>
  <si>
    <t>SHC BELA VISTA</t>
  </si>
  <si>
    <t>CABULA</t>
  </si>
  <si>
    <t>RUA DOS RODOVIARIOS SN SUC 60.1</t>
  </si>
  <si>
    <t>41150-125</t>
  </si>
  <si>
    <t>00.776.574/1277-33</t>
  </si>
  <si>
    <t>L479 - ILHEUS</t>
  </si>
  <si>
    <t>L479</t>
  </si>
  <si>
    <t>ggl.479@americanas.io</t>
  </si>
  <si>
    <t>RUA BENTO BERILO 35 43</t>
  </si>
  <si>
    <t>45653-270</t>
  </si>
  <si>
    <t>00.776.574/0071-69</t>
  </si>
  <si>
    <t>L143 - SHC VILLA NOVA</t>
  </si>
  <si>
    <t>L143</t>
  </si>
  <si>
    <t>ggl.143@americanas.io</t>
  </si>
  <si>
    <t>SHC VILLA NOVA</t>
  </si>
  <si>
    <t>AP</t>
  </si>
  <si>
    <t>MACAPÁ</t>
  </si>
  <si>
    <t>AVENIDA PRESIDENTE VARGAS 341 01</t>
  </si>
  <si>
    <t>68900-070</t>
  </si>
  <si>
    <t>00.776.574/0395-24</t>
  </si>
  <si>
    <t>L097 - SHC ESTAÇÃO BH</t>
  </si>
  <si>
    <t>L097</t>
  </si>
  <si>
    <t>ggl.097@americanas.io</t>
  </si>
  <si>
    <t>SHC ESTAÇÃO BH</t>
  </si>
  <si>
    <t>VILA CLORIS</t>
  </si>
  <si>
    <t>AVENIDA CRISTIANO MACHADO 11833 LUC 317318</t>
  </si>
  <si>
    <t>31744-007</t>
  </si>
  <si>
    <t>00.776.574/1335-47</t>
  </si>
  <si>
    <t>L484 - SHC CAUCAIA</t>
  </si>
  <si>
    <t>L484</t>
  </si>
  <si>
    <t>ggl.484@americanas.io</t>
  </si>
  <si>
    <t>SHC CAUCAIA</t>
  </si>
  <si>
    <t>CAUCAIA</t>
  </si>
  <si>
    <t>AVENIDA EDSON DA MOTA CORREIA 620 LOJA 141</t>
  </si>
  <si>
    <t>61600-040</t>
  </si>
  <si>
    <t>00.776.574/1015-05</t>
  </si>
  <si>
    <t>L082 - ARAGUARI</t>
  </si>
  <si>
    <t>L082</t>
  </si>
  <si>
    <t>ggl.082@americanas.io</t>
  </si>
  <si>
    <t>ARAGUARI</t>
  </si>
  <si>
    <t>RUA MARCIANO SANTOS 353</t>
  </si>
  <si>
    <t>38440-128</t>
  </si>
  <si>
    <t>00.776.574/0842-36</t>
  </si>
  <si>
    <t>L624 - SHC NORTE SUL EXPRESS</t>
  </si>
  <si>
    <t>L624</t>
  </si>
  <si>
    <t>ggl.624@americanas.io</t>
  </si>
  <si>
    <t>SHC NORTE SUL EXPRESS</t>
  </si>
  <si>
    <t>AVENIDA JOSE MARIA VIVACQUA DOS SANTOS 400 EUC 207</t>
  </si>
  <si>
    <t>29090-160</t>
  </si>
  <si>
    <t>00.776.574/1226-93</t>
  </si>
  <si>
    <t>L453 - CAMAÇARI</t>
  </si>
  <si>
    <t>L453</t>
  </si>
  <si>
    <t>ggl.453@americanas.io</t>
  </si>
  <si>
    <t>CAMAÇARI</t>
  </si>
  <si>
    <t>RUA DUQUE DE CAXIAS 309</t>
  </si>
  <si>
    <t>42800-150</t>
  </si>
  <si>
    <t>00.776.574/0508-46</t>
  </si>
  <si>
    <t>L080 - CAXIAS MA</t>
  </si>
  <si>
    <t>L080</t>
  </si>
  <si>
    <t>ggl.080@americanas.io</t>
  </si>
  <si>
    <t>CAXIAS MA</t>
  </si>
  <si>
    <t>PCA CANDIDO MENDES 348</t>
  </si>
  <si>
    <t>65606-010</t>
  </si>
  <si>
    <t>00.776.574/0128-39</t>
  </si>
  <si>
    <t>L623 - SHC ESTAÇÃO QUEIMADOS EXPRESS</t>
  </si>
  <si>
    <t>L623</t>
  </si>
  <si>
    <t>ggl.623@americanas.io</t>
  </si>
  <si>
    <t>SHC ESTAÇÃO QUEIMADOS EXPRESS</t>
  </si>
  <si>
    <t>QUEIMADOS</t>
  </si>
  <si>
    <t>RUA ELOI TEIXEIRA SN</t>
  </si>
  <si>
    <t>26383-080</t>
  </si>
  <si>
    <t>00.776.574/0823-73</t>
  </si>
  <si>
    <t>L490 - SHC IMPERIAL</t>
  </si>
  <si>
    <t>L490</t>
  </si>
  <si>
    <t>ggl.490@americanas.io</t>
  </si>
  <si>
    <t>SHC IMPERIAL</t>
  </si>
  <si>
    <t>IMPERATRIZ</t>
  </si>
  <si>
    <t>ROD BR 010 100 SUC F110</t>
  </si>
  <si>
    <t>65903-390</t>
  </si>
  <si>
    <t>00.776.574/1048-73</t>
  </si>
  <si>
    <t>L611 - CATAGUASES EXPRESS</t>
  </si>
  <si>
    <t>L611</t>
  </si>
  <si>
    <t>ggl.611@americanas.io</t>
  </si>
  <si>
    <t>CATAGUASES EXPRESS</t>
  </si>
  <si>
    <t>CATAGUASES</t>
  </si>
  <si>
    <t>PRACA GOVERNADOR VALADARES 65</t>
  </si>
  <si>
    <t>36770-071</t>
  </si>
  <si>
    <t>00.776.574/0432-03</t>
  </si>
  <si>
    <t>L254 - BACABAL</t>
  </si>
  <si>
    <t>L254</t>
  </si>
  <si>
    <t>ggl.254@americanas.io</t>
  </si>
  <si>
    <t>BACABAL</t>
  </si>
  <si>
    <t>RUA GETULIO VARGAS 364</t>
  </si>
  <si>
    <t>65700-000</t>
  </si>
  <si>
    <t>00.776.574/0126-77</t>
  </si>
  <si>
    <t>L629 - APARECIDA EXPRESS</t>
  </si>
  <si>
    <t>L629</t>
  </si>
  <si>
    <t>ggl.629@americanas.io</t>
  </si>
  <si>
    <t>APARECIDA EXPRESS</t>
  </si>
  <si>
    <t>APARECIDA</t>
  </si>
  <si>
    <t>RUA BARAO DO RIO BRANCO 191</t>
  </si>
  <si>
    <t>12570-000</t>
  </si>
  <si>
    <t>00.776.574/0559-96</t>
  </si>
  <si>
    <t>L632 - ERMELINO MATARAZZO EXPRESS</t>
  </si>
  <si>
    <t>L632</t>
  </si>
  <si>
    <t>ggl.632@americanas.io</t>
  </si>
  <si>
    <t>ERMELINO MATARAZZO EXPRESS</t>
  </si>
  <si>
    <t>JARDIM BELEM</t>
  </si>
  <si>
    <t>RUA RUI PIROZZELLI 44 COMP 50 52</t>
  </si>
  <si>
    <t>03811-020</t>
  </si>
  <si>
    <t>00.776.574/0228-00</t>
  </si>
  <si>
    <t>L074 - CODO</t>
  </si>
  <si>
    <t>L074</t>
  </si>
  <si>
    <t>ggl.074@americanas.io</t>
  </si>
  <si>
    <t>CODO</t>
  </si>
  <si>
    <t>RUA AFONSO PENA 481</t>
  </si>
  <si>
    <t>65400-000</t>
  </si>
  <si>
    <t>00.776.574/0521-13</t>
  </si>
  <si>
    <t>L129 - ITANHAEM</t>
  </si>
  <si>
    <t>L129</t>
  </si>
  <si>
    <t>ggl.129@americanas.io</t>
  </si>
  <si>
    <t>ITANHAEM</t>
  </si>
  <si>
    <t>AVENIDA CONDESSA DE VIMEIROS 307 323</t>
  </si>
  <si>
    <t>11740-000</t>
  </si>
  <si>
    <t>00.776.574/0480-00</t>
  </si>
  <si>
    <t>L640 - RIBEIRÃO DAS NEVES EXPRESS</t>
  </si>
  <si>
    <t>L640</t>
  </si>
  <si>
    <t>ggl.640@americanas.io</t>
  </si>
  <si>
    <t>RIBEIRÃO DAS NEVES EXPRESS</t>
  </si>
  <si>
    <t>RIBEIRÃO DAS NEVES</t>
  </si>
  <si>
    <t>AVENIDA DOS NOGUEIRAS 49</t>
  </si>
  <si>
    <t>33805-000</t>
  </si>
  <si>
    <t>00.776.574/0448-70</t>
  </si>
  <si>
    <t>L070 - SHC CONTINENTE PARK</t>
  </si>
  <si>
    <t>L070</t>
  </si>
  <si>
    <t>ggl.070@americanas.io</t>
  </si>
  <si>
    <t>SHC CONTINENTE PARK</t>
  </si>
  <si>
    <t>PICADAS DO SUL</t>
  </si>
  <si>
    <t>RODOVIA BR 101 SN KM 210, LO</t>
  </si>
  <si>
    <t>88106-101</t>
  </si>
  <si>
    <t>00.776.574/1607-81</t>
  </si>
  <si>
    <t>1001 - TIMBAUBA</t>
  </si>
  <si>
    <t>ggl.1001@americanas.io</t>
  </si>
  <si>
    <t>TIMBAUBA</t>
  </si>
  <si>
    <t>PRACA CARLOS LIRA 54 58</t>
  </si>
  <si>
    <t>55870-000</t>
  </si>
  <si>
    <t>00.776.574/1647-79</t>
  </si>
  <si>
    <t>L219 - SIMOES FILHO</t>
  </si>
  <si>
    <t>L219</t>
  </si>
  <si>
    <t>ggl.219@americanas.io</t>
  </si>
  <si>
    <t>SIMOES FILHO</t>
  </si>
  <si>
    <t>SIMÕES FILHO</t>
  </si>
  <si>
    <t>AVENIDA LUIZ EDUARDO 66/86 LJ 2 LJ 1</t>
  </si>
  <si>
    <t>43700-000</t>
  </si>
  <si>
    <t>00.776.574/0517-37</t>
  </si>
  <si>
    <t>L141 - SHC RIOMAR</t>
  </si>
  <si>
    <t>L141</t>
  </si>
  <si>
    <t>ggl.141@americanas.io</t>
  </si>
  <si>
    <t>SHC RIOMAR</t>
  </si>
  <si>
    <t>PINA</t>
  </si>
  <si>
    <t>AVENIDA REPUBLICA DO LIBANO 251</t>
  </si>
  <si>
    <t>51110-900</t>
  </si>
  <si>
    <t>00.776.574/1295-15</t>
  </si>
  <si>
    <t>L124 - FONSECA</t>
  </si>
  <si>
    <t>L124</t>
  </si>
  <si>
    <t>ggl.124@americanas.io</t>
  </si>
  <si>
    <t>FONSECA</t>
  </si>
  <si>
    <t>ALAMEDA SAO BOAVENTURA 896 A</t>
  </si>
  <si>
    <t>24120-191</t>
  </si>
  <si>
    <t>00.776.574/0348-08</t>
  </si>
  <si>
    <t>L486 - FRANCISCO SA</t>
  </si>
  <si>
    <t>L486</t>
  </si>
  <si>
    <t>ggl.486@americanas.io</t>
  </si>
  <si>
    <t>FRANCISCO SA</t>
  </si>
  <si>
    <t>CARLITO PAMPLONA</t>
  </si>
  <si>
    <t>AVENIDA FRANCISCO SA 3780 LOJA 1</t>
  </si>
  <si>
    <t>60310-052</t>
  </si>
  <si>
    <t>00.776.574/0131-34</t>
  </si>
  <si>
    <t>L096 - RIO DAS OSTRAS</t>
  </si>
  <si>
    <t>ggl.096@americanas.io</t>
  </si>
  <si>
    <t>RIO DAS OSTRAS</t>
  </si>
  <si>
    <t>BALNEARIO REMANSO</t>
  </si>
  <si>
    <t>AVN CASIMIRO DE ABREU 4340 LOTE 21A</t>
  </si>
  <si>
    <t>28890-000</t>
  </si>
  <si>
    <t>00.776.574/0356-18</t>
  </si>
  <si>
    <t>L007 - BELFORD ROXO</t>
  </si>
  <si>
    <t>L007</t>
  </si>
  <si>
    <t>ggl.007@americanas.io</t>
  </si>
  <si>
    <t>BELFORD ROXO</t>
  </si>
  <si>
    <t>AVENIDA BENJAMIM PINTO DIAS 1130 LOJA 13</t>
  </si>
  <si>
    <t>26130-000</t>
  </si>
  <si>
    <t>00.776.574/0218-20</t>
  </si>
  <si>
    <t>L154 - SHC PRAIA DE BELAS RS</t>
  </si>
  <si>
    <t>ggl.154@americanas.io</t>
  </si>
  <si>
    <t>SHC PRAIA DE BELAS RS</t>
  </si>
  <si>
    <t>PRAIA DE BELAS</t>
  </si>
  <si>
    <t>AV PRAIA DE BELAS 1181 ANC 0002</t>
  </si>
  <si>
    <t>90110-001</t>
  </si>
  <si>
    <t>00.776.574/1633-73</t>
  </si>
  <si>
    <t>L636 - IPOJUCA EXPRESS</t>
  </si>
  <si>
    <t>L636</t>
  </si>
  <si>
    <t>ggl.636@americanas.io</t>
  </si>
  <si>
    <t>IPOJUCA EXPRESS</t>
  </si>
  <si>
    <t>IPOJUCA</t>
  </si>
  <si>
    <t>RUA DO COMERCIO 3 PRAC G VAR</t>
  </si>
  <si>
    <t>55590-000</t>
  </si>
  <si>
    <t>00.776.574/0535-19</t>
  </si>
  <si>
    <t>L073 - SHC VILA OLÍMPIA</t>
  </si>
  <si>
    <t>L073</t>
  </si>
  <si>
    <t>ggl.073@americanas.io</t>
  </si>
  <si>
    <t>SHC VILA OLÍMPIA</t>
  </si>
  <si>
    <t>VILA OLIMPIA</t>
  </si>
  <si>
    <t>RUA OLIMPIADAS 360 LUC N(o) 222</t>
  </si>
  <si>
    <t>04551-000</t>
  </si>
  <si>
    <t>00.776.574/0928-40</t>
  </si>
  <si>
    <t>L650 - GLÓRIA EXPRESS</t>
  </si>
  <si>
    <t>L650</t>
  </si>
  <si>
    <t>ggl.650@americanas.io</t>
  </si>
  <si>
    <t>GLÓRIA EXPRESS</t>
  </si>
  <si>
    <t>RUA DA GLORIA 190 E 190 A</t>
  </si>
  <si>
    <t>20241-180</t>
  </si>
  <si>
    <t>00.776.574/1149-17</t>
  </si>
  <si>
    <t>L649 - PIRASSUNUNGA EXPRESS</t>
  </si>
  <si>
    <t>L649</t>
  </si>
  <si>
    <t>ggl.649@americanas.io</t>
  </si>
  <si>
    <t>PIRASSUNUNGA EXPRESS</t>
  </si>
  <si>
    <t>PIRASSUNUNGA</t>
  </si>
  <si>
    <t>RUA DUQUE DE CAXIAS 1350</t>
  </si>
  <si>
    <t>13630-095</t>
  </si>
  <si>
    <t>00.776.574/0281-66</t>
  </si>
  <si>
    <t>1014 - SHC BURITI MOGI GUAÇU</t>
  </si>
  <si>
    <t>ggl.1014@americanas.io</t>
  </si>
  <si>
    <t>SHC BURITI MOGI GUAÇU</t>
  </si>
  <si>
    <t>MOGI GUAÇU</t>
  </si>
  <si>
    <t>JARDIM SERRA DOURADA</t>
  </si>
  <si>
    <t>RUA FRANCISCO FRANCO DE GODOY BUENO 801 GLEBAS A6</t>
  </si>
  <si>
    <t>13844-210</t>
  </si>
  <si>
    <t>00.776.574/0626-90</t>
  </si>
  <si>
    <t>1004 - BEBERIBE</t>
  </si>
  <si>
    <t>ggl.1004@americanas.io</t>
  </si>
  <si>
    <t>BEBERIBE</t>
  </si>
  <si>
    <t>AVENIDA BEBERIBE 4645 CASA C</t>
  </si>
  <si>
    <t>52130-325</t>
  </si>
  <si>
    <t>00.776.574/0077-54</t>
  </si>
  <si>
    <t>L645 - SILVA LOBO EXPRESS</t>
  </si>
  <si>
    <t>L645</t>
  </si>
  <si>
    <t>ggl.645@americanas.io</t>
  </si>
  <si>
    <t>SILVA LOBO EXPRESS</t>
  </si>
  <si>
    <t>NOVA GRANADA</t>
  </si>
  <si>
    <t>AVENIDA SILVA LOBO 1210</t>
  </si>
  <si>
    <t>30431-262</t>
  </si>
  <si>
    <t>00.776.574/1736-89</t>
  </si>
  <si>
    <t>L139 - TAQUARA</t>
  </si>
  <si>
    <t>L139</t>
  </si>
  <si>
    <t>ggl.139@americanas.io</t>
  </si>
  <si>
    <t>TAQUARA</t>
  </si>
  <si>
    <t>ESTRADA DO TINDIBA 1973</t>
  </si>
  <si>
    <t>22740-361</t>
  </si>
  <si>
    <t>00.776.574/0313-88</t>
  </si>
  <si>
    <t>1006 - SHC XINGU BH</t>
  </si>
  <si>
    <t>ggl.1006@americanas.io</t>
  </si>
  <si>
    <t>SHC XINGU BH</t>
  </si>
  <si>
    <t>ALIPIO DE MELO</t>
  </si>
  <si>
    <t>AVENIDA ABILIO MACHADO 1664</t>
  </si>
  <si>
    <t>30820-622</t>
  </si>
  <si>
    <t>00.776.574/1189-04</t>
  </si>
  <si>
    <t>L647 - SHC CIDADE JARDIM EXPRESS</t>
  </si>
  <si>
    <t>L647</t>
  </si>
  <si>
    <t>ggl.647@americanas.io</t>
  </si>
  <si>
    <t>SHC CIDADE JARDIM EXPRESS</t>
  </si>
  <si>
    <t>AVENIDA ENGENHEIRO ROBERTO FREIRE 2920 LOJA 78</t>
  </si>
  <si>
    <t>00.776.574/1650-74</t>
  </si>
  <si>
    <t>L090 - SHC PARK CAMPO GRANDE</t>
  </si>
  <si>
    <t>L090</t>
  </si>
  <si>
    <t>ggl.090@americanas.io</t>
  </si>
  <si>
    <t>SHC PARK CAMPO GRANDE</t>
  </si>
  <si>
    <t>ETR DO MONTEIRO 1200 LUC 101 P</t>
  </si>
  <si>
    <t>23045-830</t>
  </si>
  <si>
    <t>00.776.574/1143-21</t>
  </si>
  <si>
    <t>1034 - SHC LONDRINA NORTE</t>
  </si>
  <si>
    <t>ggl.1034@americanas.io</t>
  </si>
  <si>
    <t>SHC LONDRINA NORTE</t>
  </si>
  <si>
    <t>PACAEMBU</t>
  </si>
  <si>
    <t>AVENIDA AMERICO DEOLINDO GARLA 224 LUC A4</t>
  </si>
  <si>
    <t>86079-225</t>
  </si>
  <si>
    <t>00.776.574/1658-21</t>
  </si>
  <si>
    <t>L113 - CUIABA CPA</t>
  </si>
  <si>
    <t>L113</t>
  </si>
  <si>
    <t>ggl.113@americanas.io</t>
  </si>
  <si>
    <t>CUIABA CPA</t>
  </si>
  <si>
    <t>CPA I</t>
  </si>
  <si>
    <t>RUA PROFESSOR JORNALISTA AMARO FIGUEIREDO FALCAO 520 ANT S JOSE</t>
  </si>
  <si>
    <t>78055-150</t>
  </si>
  <si>
    <t>00.776.574/0094-55</t>
  </si>
  <si>
    <t>L355 - SHC PARK SORRISO</t>
  </si>
  <si>
    <t>L355</t>
  </si>
  <si>
    <t>ggl.355@americanas.io</t>
  </si>
  <si>
    <t>SHC PARK SORRISO</t>
  </si>
  <si>
    <t>SORRISO</t>
  </si>
  <si>
    <t>AVENIDA TANCREDO NEVES 543 SL 10/11</t>
  </si>
  <si>
    <t>78890-000</t>
  </si>
  <si>
    <t>00.776.574/0774-50</t>
  </si>
  <si>
    <t>1013 - SÃO JOÃO CLÍMACO</t>
  </si>
  <si>
    <t>ggl.1013@americanas.io</t>
  </si>
  <si>
    <t>SÃO JOÃO CLÍMACO</t>
  </si>
  <si>
    <t>SAO JOAO CLIMACO</t>
  </si>
  <si>
    <t>RUA SAO JOAO CLIMACO 685 687</t>
  </si>
  <si>
    <t>04255-000</t>
  </si>
  <si>
    <t>00.776.574/0982-96</t>
  </si>
  <si>
    <t>L652 - VILA MARIA 2 EXPRESS</t>
  </si>
  <si>
    <t>L652</t>
  </si>
  <si>
    <t>ggl.652@americanas.io</t>
  </si>
  <si>
    <t>VILA MARIA 2 EXPRESS</t>
  </si>
  <si>
    <t>AVENIDA GUILHERME COTCHING 1812</t>
  </si>
  <si>
    <t>02113-014</t>
  </si>
  <si>
    <t>00.776.574/0234-40</t>
  </si>
  <si>
    <t>L648 - SHC MULTISHOP VILA MARIANA EXPRESS</t>
  </si>
  <si>
    <t>L648</t>
  </si>
  <si>
    <t>ggl.648@americanas.io</t>
  </si>
  <si>
    <t>SHC MULTISHOP VILA MARIANA EXP</t>
  </si>
  <si>
    <t>RUA PELOTAS 83 LOJA 198</t>
  </si>
  <si>
    <t>04012-000</t>
  </si>
  <si>
    <t>00.776.574/0955-13</t>
  </si>
  <si>
    <t>L011 - SÃO JOÃO DE MERITI</t>
  </si>
  <si>
    <t>L011</t>
  </si>
  <si>
    <t>ggl.011@americanas.io</t>
  </si>
  <si>
    <t>RUA DA MATRIZ 355 LOJA</t>
  </si>
  <si>
    <t>25520-640</t>
  </si>
  <si>
    <t>00.776.574/0360-02</t>
  </si>
  <si>
    <t>L108 - CAXIAS 2</t>
  </si>
  <si>
    <t>L108</t>
  </si>
  <si>
    <t>ggl.108@americanas.io</t>
  </si>
  <si>
    <t>CAXIAS 2</t>
  </si>
  <si>
    <t>AV GOVERNADOR LEONEL DE MOURA BRIZOLA 1961</t>
  </si>
  <si>
    <t>25020-002</t>
  </si>
  <si>
    <t>00.776.574/0790-70</t>
  </si>
  <si>
    <t>L126 - ARAXA</t>
  </si>
  <si>
    <t>L126</t>
  </si>
  <si>
    <t>ggl.126@americanas.io</t>
  </si>
  <si>
    <t>ARAXA</t>
  </si>
  <si>
    <t>RUA PRESIDENTE OLEGARIO MACIEL 567</t>
  </si>
  <si>
    <t>38183-186</t>
  </si>
  <si>
    <t>00.776.574/1183-19</t>
  </si>
  <si>
    <t>L635 - PARACATU EXPRESS</t>
  </si>
  <si>
    <t>L635</t>
  </si>
  <si>
    <t>ggl.635@americanas.io</t>
  </si>
  <si>
    <t>PARACATU EXPRESS</t>
  </si>
  <si>
    <t>PARACATU</t>
  </si>
  <si>
    <t>RUA JOAQUIM MURTINHO 134</t>
  </si>
  <si>
    <t>38600-000</t>
  </si>
  <si>
    <t>00.776.574/0877-66</t>
  </si>
  <si>
    <t>L653 - BÚZIOS</t>
  </si>
  <si>
    <t>L653</t>
  </si>
  <si>
    <t>ggl.653@americanas.io</t>
  </si>
  <si>
    <t>BÚZIOS</t>
  </si>
  <si>
    <t>AVN JOSE BENTO RIBEIRO DANTAS  (RUA DAS PEDRAS) 0 LOJA CENT</t>
  </si>
  <si>
    <t>28950-800</t>
  </si>
  <si>
    <t>00.776.574/0781-80</t>
  </si>
  <si>
    <t>1012 - MARICÁ</t>
  </si>
  <si>
    <t>ggl.1012@americanas.io</t>
  </si>
  <si>
    <t>RUA RIBEIRO DE ALMEIDA 80</t>
  </si>
  <si>
    <t>24900-885</t>
  </si>
  <si>
    <t>00.776.574/0469-03</t>
  </si>
  <si>
    <t>1015 - SHC BOULEVARD VILA VELHA</t>
  </si>
  <si>
    <t>ggl.1015@americanas.io</t>
  </si>
  <si>
    <t>SHC BOULEVARD VILA VELHA</t>
  </si>
  <si>
    <t>JOCKEY DE ITAPARICA</t>
  </si>
  <si>
    <t>RODOVIA DO SOL 5000 LOJA 1058</t>
  </si>
  <si>
    <t>29103-900</t>
  </si>
  <si>
    <t>00.776.574/1270-67</t>
  </si>
  <si>
    <t>L613 - SHC MAP BAND EXPRESS</t>
  </si>
  <si>
    <t>L613</t>
  </si>
  <si>
    <t>ggl.613@americanas.io</t>
  </si>
  <si>
    <t>SHC MAP BAND EXPRESS</t>
  </si>
  <si>
    <t>JACAREPAGUA</t>
  </si>
  <si>
    <t>ESTRADA DOS BANDEIRANTES 8591</t>
  </si>
  <si>
    <t>22783-115</t>
  </si>
  <si>
    <t>00.776.574/1147-55</t>
  </si>
  <si>
    <t>L656 - RELAÇÃO EXPRESS</t>
  </si>
  <si>
    <t>L656</t>
  </si>
  <si>
    <t>ggl.656@americanas.io</t>
  </si>
  <si>
    <t>RELAÇÃO EXPRESS</t>
  </si>
  <si>
    <t>RUA DA RELACAO 33 35</t>
  </si>
  <si>
    <t>20231-110</t>
  </si>
  <si>
    <t>00.776.574/0464-90</t>
  </si>
  <si>
    <t>L060 - ASSIS</t>
  </si>
  <si>
    <t>L060</t>
  </si>
  <si>
    <t>ggl.060@americanas.io</t>
  </si>
  <si>
    <t>ASSIS</t>
  </si>
  <si>
    <t>AVENIDA RUI BARBOSA 782 792</t>
  </si>
  <si>
    <t>19814-000</t>
  </si>
  <si>
    <t>00.776.574/0474-62</t>
  </si>
  <si>
    <t>L646 - CRUZEIRO EXPRESS</t>
  </si>
  <si>
    <t>L646</t>
  </si>
  <si>
    <t>ggl.646@americanas.io</t>
  </si>
  <si>
    <t>CRUZEIRO EXPRESS</t>
  </si>
  <si>
    <t>CRUZEIRO</t>
  </si>
  <si>
    <t>RUA CORONEL JOSE DE CASTRO 713 723</t>
  </si>
  <si>
    <t>12701-450</t>
  </si>
  <si>
    <t>00.776.574/0262-01</t>
  </si>
  <si>
    <t>1010 - SHC VIA VALE GARDEN</t>
  </si>
  <si>
    <t>ggl.1010@americanas.io</t>
  </si>
  <si>
    <t>SHC VIA VALE GARDEN</t>
  </si>
  <si>
    <t>JARDIM BARONESA</t>
  </si>
  <si>
    <t>AVENIDA PEDRO I 7181 LOJA 21</t>
  </si>
  <si>
    <t>12091-000</t>
  </si>
  <si>
    <t>00.776.574/0701-03</t>
  </si>
  <si>
    <t>L140 - UMUARAMA</t>
  </si>
  <si>
    <t>L140</t>
  </si>
  <si>
    <t>ggl.140@americanas.io</t>
  </si>
  <si>
    <t>UMUARAMA</t>
  </si>
  <si>
    <t>ZONA I</t>
  </si>
  <si>
    <t>AVENIDA PARANA 3693</t>
  </si>
  <si>
    <t>87501-030</t>
  </si>
  <si>
    <t>00.776.574/0190-94</t>
  </si>
  <si>
    <t>L642 - CHURCHILL EXPRESS</t>
  </si>
  <si>
    <t>L642</t>
  </si>
  <si>
    <t>ggl.642@americanas.io</t>
  </si>
  <si>
    <t>CHURCHILL EXPRESS</t>
  </si>
  <si>
    <t>CAPAO RASO</t>
  </si>
  <si>
    <t>AVENIDA WINSTON CHURCHILL 2567</t>
  </si>
  <si>
    <t>81150-050</t>
  </si>
  <si>
    <t>00.776.574/0104-61</t>
  </si>
  <si>
    <t>1011 - DOM SEVERINO</t>
  </si>
  <si>
    <t>ggl.1011@americanas.io</t>
  </si>
  <si>
    <t>DOM SEVERINO</t>
  </si>
  <si>
    <t>FATIMA</t>
  </si>
  <si>
    <t>AVENIDA DOM SEVERINO 1599 TERREO</t>
  </si>
  <si>
    <t>64049-370</t>
  </si>
  <si>
    <t>00.776.574/0056-20</t>
  </si>
  <si>
    <t>1019 - TIANGUÁ</t>
  </si>
  <si>
    <t>ggl.1019@americanas.io</t>
  </si>
  <si>
    <t>TIANGUÁ</t>
  </si>
  <si>
    <t>AVENIDA PREFEITO JACQUES NUNES 266 C</t>
  </si>
  <si>
    <t>62320-000</t>
  </si>
  <si>
    <t>00.776.574/0140-25</t>
  </si>
  <si>
    <t>L651 - DUQUE DE CAXIAS JP EXPRESS</t>
  </si>
  <si>
    <t>L651</t>
  </si>
  <si>
    <t>ggl.651@americanas.io</t>
  </si>
  <si>
    <t>DUQUE DE CAXIAS JP EXPRESS</t>
  </si>
  <si>
    <t>RUA DUQUE DE CAXIAS 556</t>
  </si>
  <si>
    <t>58010-821</t>
  </si>
  <si>
    <t>00.776.574/0523-85</t>
  </si>
  <si>
    <t>L639 - ENCRUZILHADA EXPRESS</t>
  </si>
  <si>
    <t>L639</t>
  </si>
  <si>
    <t>ggl.639@americanas.io</t>
  </si>
  <si>
    <t>ENCRUZILHADA EXPRESS</t>
  </si>
  <si>
    <t>ENCRUZILHADA</t>
  </si>
  <si>
    <t>AVENIDA JOAO DE BARROS 2010 LOJA 01</t>
  </si>
  <si>
    <t>52021-355</t>
  </si>
  <si>
    <t>00.776.574/1088-60</t>
  </si>
  <si>
    <t>L644 - CAVALEIRO EXPRESS</t>
  </si>
  <si>
    <t>L644</t>
  </si>
  <si>
    <t>ggl.644@americanas.io</t>
  </si>
  <si>
    <t>CAVALEIRO EXPRESS</t>
  </si>
  <si>
    <t>CAVALEIRO</t>
  </si>
  <si>
    <t>PRACA SEVERINA RITA COELHO 43</t>
  </si>
  <si>
    <t>54250-603</t>
  </si>
  <si>
    <t>00.776.574/0086-45</t>
  </si>
  <si>
    <t>L655 - SIRINHAÉM EXPRESS</t>
  </si>
  <si>
    <t>L655</t>
  </si>
  <si>
    <t>ggl.655@americanas.io</t>
  </si>
  <si>
    <t>SIRINHAÉM EXPRESS</t>
  </si>
  <si>
    <t>SIRINHAÉM</t>
  </si>
  <si>
    <t>RUA MARQUES DE OLINDA 79 SUC 39</t>
  </si>
  <si>
    <t>55580-000</t>
  </si>
  <si>
    <t>00.776.574/1099-13</t>
  </si>
  <si>
    <t>L441 - ITABUNA</t>
  </si>
  <si>
    <t>L441</t>
  </si>
  <si>
    <t>ggl.441@americanas.io</t>
  </si>
  <si>
    <t>RUA SAO VICENTE DE PAULA 152</t>
  </si>
  <si>
    <t>45600-105</t>
  </si>
  <si>
    <t>00.776.574/0072-40</t>
  </si>
  <si>
    <t>1022 - SENHOR DO BONFIM</t>
  </si>
  <si>
    <t>ggl.1022@americanas.io</t>
  </si>
  <si>
    <t>SENHOR DO BONFIM</t>
  </si>
  <si>
    <t>PRACA DOUTOR JOSE GONCALVES 260</t>
  </si>
  <si>
    <t>48970-000</t>
  </si>
  <si>
    <t>00.776.574/0516-56</t>
  </si>
  <si>
    <t>1008 - HERMES FONTES</t>
  </si>
  <si>
    <t>ggl.1008@americanas.io</t>
  </si>
  <si>
    <t>HERMES FONTES</t>
  </si>
  <si>
    <t>AVENIDA HERMES FONTES 673 A</t>
  </si>
  <si>
    <t>49015-350</t>
  </si>
  <si>
    <t>00.776.574/1409-18</t>
  </si>
  <si>
    <t>1009 - BAYEUX</t>
  </si>
  <si>
    <t>ggl.1009@americanas.io</t>
  </si>
  <si>
    <t>BAYEUX</t>
  </si>
  <si>
    <t>AV LIBERDADE 3580 LJ 1 E 2</t>
  </si>
  <si>
    <t>58110-160</t>
  </si>
  <si>
    <t>00.776.574/1056-83</t>
  </si>
  <si>
    <t>L487 - VILA LINDA</t>
  </si>
  <si>
    <t>L487</t>
  </si>
  <si>
    <t>ggl.487@americanas.io</t>
  </si>
  <si>
    <t>VILA LINDA</t>
  </si>
  <si>
    <t>RUA CARIJOS 1675</t>
  </si>
  <si>
    <t>09180-001</t>
  </si>
  <si>
    <t>00.776.574/0287-51</t>
  </si>
  <si>
    <t>L218 - SHC PATIO MIX LINHARES</t>
  </si>
  <si>
    <t>L218</t>
  </si>
  <si>
    <t>ggl.218@americanas.io</t>
  </si>
  <si>
    <t>SHC PATIO MIX LINHARES</t>
  </si>
  <si>
    <t>MOVELAR</t>
  </si>
  <si>
    <t>AVENIDA CEREJEIRAS 300 LUC 1113</t>
  </si>
  <si>
    <t>29906-014</t>
  </si>
  <si>
    <t>00.776.574/1225-02</t>
  </si>
  <si>
    <t>L081 - ANGRA DOS REIS</t>
  </si>
  <si>
    <t>L081</t>
  </si>
  <si>
    <t>ggl.081@americanas.io</t>
  </si>
  <si>
    <t>PRACA GENERAL OSORIO 16 ANT 4 E 4A</t>
  </si>
  <si>
    <t>23900-600</t>
  </si>
  <si>
    <t>00.776.574/0215-87</t>
  </si>
  <si>
    <t>L657 - MARIA PAULA EXPRESS</t>
  </si>
  <si>
    <t>L657</t>
  </si>
  <si>
    <t>ggl.657@americanas.io</t>
  </si>
  <si>
    <t>MARIA PAULA EXPRESS</t>
  </si>
  <si>
    <t>MARIA PAULA</t>
  </si>
  <si>
    <t>ESTRADA VELHA DE MARICA 1083 LOJA 207</t>
  </si>
  <si>
    <t>24756-280</t>
  </si>
  <si>
    <t>00.776.574/0830-00</t>
  </si>
  <si>
    <t>L497 - CANDEIAS</t>
  </si>
  <si>
    <t>L497</t>
  </si>
  <si>
    <t>ggl.497@americanas.io</t>
  </si>
  <si>
    <t>CANDEIAS</t>
  </si>
  <si>
    <t>PRACA DOUTOR GUALBERTO DANTAS FONTES 138</t>
  </si>
  <si>
    <t>43805-010</t>
  </si>
  <si>
    <t>00.776.574/0070-88</t>
  </si>
  <si>
    <t>1023 - SHC PÁTIO MARABÁ</t>
  </si>
  <si>
    <t>ggl.1023@americanas.io</t>
  </si>
  <si>
    <t>SHC PÁTIO MARABÁ</t>
  </si>
  <si>
    <t>MARABÁ</t>
  </si>
  <si>
    <t>NOVA MARABA</t>
  </si>
  <si>
    <t>QUA 15 SN FOLHA 30</t>
  </si>
  <si>
    <t>68507-445</t>
  </si>
  <si>
    <t>00.776.574/1258-70</t>
  </si>
  <si>
    <t>1030 - SHC SERRA SUL</t>
  </si>
  <si>
    <t>ggl.1030@americanas.io</t>
  </si>
  <si>
    <t>SHC SERRA SUL</t>
  </si>
  <si>
    <t>RODOVIA JK (BR  459) KM 107 SN LOJA A 03</t>
  </si>
  <si>
    <t>00.776.574/0880-61</t>
  </si>
  <si>
    <t>L111 - PITUBA</t>
  </si>
  <si>
    <t>L111</t>
  </si>
  <si>
    <t>ggl.111@americanas.io</t>
  </si>
  <si>
    <t>PITUBA</t>
  </si>
  <si>
    <t>RUA MINAS GERAIS 298 ED COSTA</t>
  </si>
  <si>
    <t>41830-020</t>
  </si>
  <si>
    <t>00.776.574/0068-63</t>
  </si>
  <si>
    <t>L494 - SHC TERESINA</t>
  </si>
  <si>
    <t>L494</t>
  </si>
  <si>
    <t>ggl.494@americanas.io</t>
  </si>
  <si>
    <t>SHC TERESINA</t>
  </si>
  <si>
    <t>DOS NOIVOS</t>
  </si>
  <si>
    <t>AVENIDA RAUL LOPES 1000 SUC 02 ANC</t>
  </si>
  <si>
    <t>64046-902</t>
  </si>
  <si>
    <t>00.776.574/1569-11</t>
  </si>
  <si>
    <t>L093 - JI PARANÁ</t>
  </si>
  <si>
    <t>L093</t>
  </si>
  <si>
    <t>ggl.093@americanas.io</t>
  </si>
  <si>
    <t>JI PARANÁ</t>
  </si>
  <si>
    <t>NOVA BRASILIA</t>
  </si>
  <si>
    <t>RUA JOSE EDUARDO VIEIRA 1584</t>
  </si>
  <si>
    <t>76908-404</t>
  </si>
  <si>
    <t>00.776.574/0042-24</t>
  </si>
  <si>
    <t>L660 - GOIANA EXPRESS</t>
  </si>
  <si>
    <t>L660</t>
  </si>
  <si>
    <t>ggl.660@americanas.io</t>
  </si>
  <si>
    <t>GOIANA EXPRESS</t>
  </si>
  <si>
    <t>GOIANA</t>
  </si>
  <si>
    <t>RUA BENJAMIN CONSTANT 23</t>
  </si>
  <si>
    <t>55900-000</t>
  </si>
  <si>
    <t>00.776.574/1074-65</t>
  </si>
  <si>
    <t>L153 - PARNAMIRIM</t>
  </si>
  <si>
    <t>L153</t>
  </si>
  <si>
    <t>ggl.153@americanas.io</t>
  </si>
  <si>
    <t>PARNAMIRIM</t>
  </si>
  <si>
    <t>RUA SARMENTO NOBERTO MARQUES SN</t>
  </si>
  <si>
    <t>59140-230</t>
  </si>
  <si>
    <t>00.776.574/0152-69</t>
  </si>
  <si>
    <t>1028 - SHC METROPOLITAN BETIM</t>
  </si>
  <si>
    <t>ggl.1028@americanas.io</t>
  </si>
  <si>
    <t>SHC METROPOLITAN BETIM</t>
  </si>
  <si>
    <t>BETIM</t>
  </si>
  <si>
    <t>SAO JOAO</t>
  </si>
  <si>
    <t>RODOVIA BR 381 FERNAO DIAS SN KM 492 601</t>
  </si>
  <si>
    <t>32655-505</t>
  </si>
  <si>
    <t>00.776.574/0843-17</t>
  </si>
  <si>
    <t>1038 - PRUDENTE DE MORAES</t>
  </si>
  <si>
    <t>ggl.1038@americanas.io</t>
  </si>
  <si>
    <t>PRUDENTE DE MORAES</t>
  </si>
  <si>
    <t>CORACAO DE JESUS</t>
  </si>
  <si>
    <t>RUA GUAICUI 26 LOJA 03</t>
  </si>
  <si>
    <t>30380-380</t>
  </si>
  <si>
    <t>00.776.574/0304-97</t>
  </si>
  <si>
    <t>L638 - SANTA CRUZ DA SERRA EXPRESS</t>
  </si>
  <si>
    <t>L638</t>
  </si>
  <si>
    <t>ggl.638@americanas.io</t>
  </si>
  <si>
    <t>SANTA CRUZ DA SERRA EXPRESS</t>
  </si>
  <si>
    <t>VILA SANTA CRUZ</t>
  </si>
  <si>
    <t>AVENIDA AUTOMOVEL CLUB 48 LOJA 121</t>
  </si>
  <si>
    <t>25255-030</t>
  </si>
  <si>
    <t>00.776.574/0333-21</t>
  </si>
  <si>
    <t>L091 - AFONSO PENA</t>
  </si>
  <si>
    <t>L091</t>
  </si>
  <si>
    <t>ggl.091@americanas.io</t>
  </si>
  <si>
    <t>AFONSO PENA</t>
  </si>
  <si>
    <t>AVENIDA AFONSO PENA 739</t>
  </si>
  <si>
    <t>38400-130</t>
  </si>
  <si>
    <t>00.776.574/0885-76</t>
  </si>
  <si>
    <t>1016 - SHC BOSQUE DOS IPÊS</t>
  </si>
  <si>
    <t>ggl.1016@americanas.io</t>
  </si>
  <si>
    <t>SHC BOSQUE DOS IPÊS</t>
  </si>
  <si>
    <t>CORONEL ANTONINO</t>
  </si>
  <si>
    <t>AV. CONSUL ASSAF TRAD 4796 LOJA 292</t>
  </si>
  <si>
    <t>79013-545</t>
  </si>
  <si>
    <t>00.776.574/1509-80</t>
  </si>
  <si>
    <t>1017 - SHC AMAPÁ GARDEN</t>
  </si>
  <si>
    <t>ggl.1017@americanas.io</t>
  </si>
  <si>
    <t>SHC AMAPÁ GARDEN</t>
  </si>
  <si>
    <t>JARDIM MARCO ZERO</t>
  </si>
  <si>
    <t>RODOVIA JUSCELINO KUBITSCHEK 100 LJ ANC 140</t>
  </si>
  <si>
    <t>68903-196</t>
  </si>
  <si>
    <t>00.776.574/0711-77</t>
  </si>
  <si>
    <t>1026 - PETROLINA</t>
  </si>
  <si>
    <t>ggl.1026@americanas.io</t>
  </si>
  <si>
    <t>PETROLINA</t>
  </si>
  <si>
    <t>AVENIDA GUARARAPES 2040</t>
  </si>
  <si>
    <t>56302-000</t>
  </si>
  <si>
    <t>00.776.574/0538-61</t>
  </si>
  <si>
    <t>1031 - VITÓRIA DA CONQUISTA</t>
  </si>
  <si>
    <t>ggl.1031@americanas.io</t>
  </si>
  <si>
    <t>AVENIDA LAURO DE FREITAS 336</t>
  </si>
  <si>
    <t>45000-230</t>
  </si>
  <si>
    <t>00.776.574/0518-18</t>
  </si>
  <si>
    <t>L963 - CD UBERLANDIA B2W</t>
  </si>
  <si>
    <t>L963</t>
  </si>
  <si>
    <t>ggl.963@americanas.io</t>
  </si>
  <si>
    <t>CD UBERLANDIA B2W</t>
  </si>
  <si>
    <t>JARDIM EUROPA</t>
  </si>
  <si>
    <t>RODOVIA BR-497 SN KM 1 480 A</t>
  </si>
  <si>
    <t>38414-583</t>
  </si>
  <si>
    <t>00.776.574/1522-58</t>
  </si>
  <si>
    <t>1051 - SHC IGUATEMI RIBEIRÃO PRETO</t>
  </si>
  <si>
    <t>ggl.1051@americanas.io</t>
  </si>
  <si>
    <t>SHC IGUATEMI RIBEIRÃO PRETO</t>
  </si>
  <si>
    <t>VILA DO GOLF</t>
  </si>
  <si>
    <t>AVENIDA LUIZ EDUARDO TOLEDO PRADO 900 LOJA 2071</t>
  </si>
  <si>
    <t>14027-250</t>
  </si>
  <si>
    <t>00.776.574/0652-82</t>
  </si>
  <si>
    <t>L427 - SHC PELOTAS</t>
  </si>
  <si>
    <t>L427</t>
  </si>
  <si>
    <t>ggl.427@americanas.io</t>
  </si>
  <si>
    <t>SHC PELOTAS</t>
  </si>
  <si>
    <t>PELOTAS</t>
  </si>
  <si>
    <t>AREAL</t>
  </si>
  <si>
    <t>AVENIDA FERREIRA VIANA 1526</t>
  </si>
  <si>
    <t>96085-000</t>
  </si>
  <si>
    <t>00.776.574/1618-34</t>
  </si>
  <si>
    <t>L397 - SHC PATIO ARAPIRACA</t>
  </si>
  <si>
    <t>L397</t>
  </si>
  <si>
    <t>ggl.397@americanas.io</t>
  </si>
  <si>
    <t>SHC PATIO ARAPIRACA</t>
  </si>
  <si>
    <t>CAITITUS</t>
  </si>
  <si>
    <t>VICENTE NUNES DE ALBUQUERQUE SN LOJA ANCOR</t>
  </si>
  <si>
    <t>57311-250</t>
  </si>
  <si>
    <t>00.776.574/1743-08</t>
  </si>
  <si>
    <t>1062 - SHC PARQUE SULACAP</t>
  </si>
  <si>
    <t>ggl.1062@americanas.io</t>
  </si>
  <si>
    <t>SHC PARQUE SULACAP</t>
  </si>
  <si>
    <t>JARDIM SULACAP</t>
  </si>
  <si>
    <t>AVENIDA MARECHAL FONTENELLE 3545 LOJA 160</t>
  </si>
  <si>
    <t>21740-001</t>
  </si>
  <si>
    <t>00.776.574/1167-07</t>
  </si>
  <si>
    <t>1029 - SHC ATRIUM SANTO ANDRÉ</t>
  </si>
  <si>
    <t>ggl.1029@americanas.io</t>
  </si>
  <si>
    <t>SHC ATRIUM SANTO ANDRÉ</t>
  </si>
  <si>
    <t>VILA HOMERO THON</t>
  </si>
  <si>
    <t>AVENIDA ALEXANDRE DE GUSMAO 212 LUC 329</t>
  </si>
  <si>
    <t>09111-310</t>
  </si>
  <si>
    <t>00.776.574/1518-71</t>
  </si>
  <si>
    <t>1037 - IMPERATRIZ</t>
  </si>
  <si>
    <t>ggl.1037@americanas.io</t>
  </si>
  <si>
    <t>AVENIDA GETULIO VARGAS 440</t>
  </si>
  <si>
    <t>65901-450</t>
  </si>
  <si>
    <t>00.776.574/0129-10</t>
  </si>
  <si>
    <t>1057 - PARÁ DE MINAS</t>
  </si>
  <si>
    <t>ggl.1057@americanas.io</t>
  </si>
  <si>
    <t>PARÁ DE MINAS</t>
  </si>
  <si>
    <t>PRACA MELO VIANA 82</t>
  </si>
  <si>
    <t>35660-031</t>
  </si>
  <si>
    <t>00.776.574/0445-28</t>
  </si>
  <si>
    <t>L134 - CACERES</t>
  </si>
  <si>
    <t>L134</t>
  </si>
  <si>
    <t>ggl.134@americanas.io</t>
  </si>
  <si>
    <t>CACERES</t>
  </si>
  <si>
    <t>RUA MARECHAL DEODORO 300</t>
  </si>
  <si>
    <t>78200-000</t>
  </si>
  <si>
    <t>00.776.574/1200-54</t>
  </si>
  <si>
    <t>L679 - PRAÇA MAUÁ EXPRESS</t>
  </si>
  <si>
    <t>L679</t>
  </si>
  <si>
    <t>ggl.679@americanas.io</t>
  </si>
  <si>
    <t>PRAÇA MAUÁ EXPRESS</t>
  </si>
  <si>
    <t>RUA SACADURA CABRAL 45 E 47</t>
  </si>
  <si>
    <t>20081-261</t>
  </si>
  <si>
    <t>00.776.574/1150-50</t>
  </si>
  <si>
    <t>1060 - SHC ITAPECIRICA DA SERRA</t>
  </si>
  <si>
    <t>ggl.1060@americanas.io</t>
  </si>
  <si>
    <t>SHC ITAPECIRICA DA SERRA</t>
  </si>
  <si>
    <t>ITAPECERICA DA SERRA</t>
  </si>
  <si>
    <t>AVENIDA QUINZE DE NOVEMBRO 89 1015</t>
  </si>
  <si>
    <t>06850-100</t>
  </si>
  <si>
    <t>00.776.574/0609-90</t>
  </si>
  <si>
    <t>1055 - ENSEADA GUARUJÁ</t>
  </si>
  <si>
    <t>ggl.1055@americanas.io</t>
  </si>
  <si>
    <t>ENSEADA GUARUJÁ</t>
  </si>
  <si>
    <t>JARDIM ANA MARIA</t>
  </si>
  <si>
    <t>RUA COLOMBIA 481 LOJA 2047</t>
  </si>
  <si>
    <t>11440-360</t>
  </si>
  <si>
    <t>00.776.574/0594-79</t>
  </si>
  <si>
    <t>1075 - ITABIRA</t>
  </si>
  <si>
    <t>ggl.1075@americanas.io</t>
  </si>
  <si>
    <t>ITABIRA</t>
  </si>
  <si>
    <t>QUATORZE DE FEVEREIRO</t>
  </si>
  <si>
    <t>RUA SALVINO PASCOAL PATROCINIO 21</t>
  </si>
  <si>
    <t>35900-243</t>
  </si>
  <si>
    <t>00.776.574/0438-07</t>
  </si>
  <si>
    <t>1039 - SANTA INÊS</t>
  </si>
  <si>
    <t>ggl.1039@americanas.io</t>
  </si>
  <si>
    <t>SANTA INÊS</t>
  </si>
  <si>
    <t>RUA DO COMERCIO 291</t>
  </si>
  <si>
    <t>65300-046</t>
  </si>
  <si>
    <t>00.776.574/0130-53</t>
  </si>
  <si>
    <t>L399 - ITAPETINGA</t>
  </si>
  <si>
    <t>L399</t>
  </si>
  <si>
    <t>ggl.399@americanas.io</t>
  </si>
  <si>
    <t>ITAPETINGA</t>
  </si>
  <si>
    <t>RUA POMPILIO ESPINHEIRA SN</t>
  </si>
  <si>
    <t>45700-000</t>
  </si>
  <si>
    <t>00.776.574/1547-06</t>
  </si>
  <si>
    <t>L499 - CAJAZEIRAS</t>
  </si>
  <si>
    <t>L499</t>
  </si>
  <si>
    <t>ggl.499@americanas.io</t>
  </si>
  <si>
    <t>ESTRADA VELHA DE SANTO AMARO DE IPITANGA 44</t>
  </si>
  <si>
    <t>41342-315</t>
  </si>
  <si>
    <t>00.776.574/0066-00</t>
  </si>
  <si>
    <t>1003 - SHC JK</t>
  </si>
  <si>
    <t>ggl.1003@americanas.io</t>
  </si>
  <si>
    <t>SHC JK</t>
  </si>
  <si>
    <t>TAGUATINGA NORTE</t>
  </si>
  <si>
    <t>QNM 34 AREA ESPECIAL 01 PISO L1 LOJA 113 TERREO SN S/N</t>
  </si>
  <si>
    <t>72145-450</t>
  </si>
  <si>
    <t>00.776.574/0738-97</t>
  </si>
  <si>
    <t>L628 - RIO COMPRIDO EXPRESS</t>
  </si>
  <si>
    <t>L628</t>
  </si>
  <si>
    <t>ggl.628@americanas.io</t>
  </si>
  <si>
    <t>RIO COMPRIDO EXPRESS</t>
  </si>
  <si>
    <t>RIO COMPRIDO</t>
  </si>
  <si>
    <t>PRACA CONDESSA PAULO DE FRONTIN 51</t>
  </si>
  <si>
    <t>20261-190</t>
  </si>
  <si>
    <t>00.776.574/0316-20</t>
  </si>
  <si>
    <t>L491 - SHC PÁTIO PINDA</t>
  </si>
  <si>
    <t>L491</t>
  </si>
  <si>
    <t>ggl.491@americanas.io</t>
  </si>
  <si>
    <t>SHC PÁTIO PINDA</t>
  </si>
  <si>
    <t>RUA ALCIDES RAMOS NOGUEIRA 650 LOJA ANC 7</t>
  </si>
  <si>
    <t>12424-590</t>
  </si>
  <si>
    <t>00.776.574/0640-49</t>
  </si>
  <si>
    <t>L658 - SHC GRANJA VIANA EXPRESS</t>
  </si>
  <si>
    <t>L658</t>
  </si>
  <si>
    <t>ggl.658@americanas.io</t>
  </si>
  <si>
    <t>SHC GRANJA VIANA EXPRESS</t>
  </si>
  <si>
    <t>LAGEADINHO</t>
  </si>
  <si>
    <t>RODOVIA RAPOSO TAVARES 23500 KM 23,5</t>
  </si>
  <si>
    <t>06709-015</t>
  </si>
  <si>
    <t>00.776.574/1321-41</t>
  </si>
  <si>
    <t>L678 - SPAZIO OURO VERDE EXPRESS</t>
  </si>
  <si>
    <t>L678</t>
  </si>
  <si>
    <t>ggl.678@americanas.io</t>
  </si>
  <si>
    <t>SPAZIO OURO VERDE EXPRESS</t>
  </si>
  <si>
    <t>PARQUE UNIVERSITARIO DE VIRACOPOS</t>
  </si>
  <si>
    <t>AVENIDA RUY RODRIGUEZ 3900 LUC N(o) A-0</t>
  </si>
  <si>
    <t>13056-460</t>
  </si>
  <si>
    <t>00.776.574/1466-06</t>
  </si>
  <si>
    <t>1027 - SHC GRAVATAÍ</t>
  </si>
  <si>
    <t>ggl.1027@americanas.io</t>
  </si>
  <si>
    <t>SHC GRAVATAÍ</t>
  </si>
  <si>
    <t>GRAVATAÍ</t>
  </si>
  <si>
    <t>PASSO DAS PEDRAS</t>
  </si>
  <si>
    <t>AVENIDA CENTENARIO 555 LOJA 111</t>
  </si>
  <si>
    <t>94035-240</t>
  </si>
  <si>
    <t>00.776.574/1622-10</t>
  </si>
  <si>
    <t>L030 - VALENÇA</t>
  </si>
  <si>
    <t>L030</t>
  </si>
  <si>
    <t>ggl.030@americanas.io</t>
  </si>
  <si>
    <t>VALENÇA</t>
  </si>
  <si>
    <t>RUA RUI BARBOSA 38 E 44</t>
  </si>
  <si>
    <t>45400-000</t>
  </si>
  <si>
    <t>00.776.574/0493-25</t>
  </si>
  <si>
    <t>1053 - SHC CONTAGEM</t>
  </si>
  <si>
    <t>ggl.1053@americanas.io</t>
  </si>
  <si>
    <t>SHC CONTAGEM</t>
  </si>
  <si>
    <t>RESSACA</t>
  </si>
  <si>
    <t>AVENIDA SEVERINO BALLESTEROS RODRIGUES 850 LOJA 2047</t>
  </si>
  <si>
    <t>32110-005</t>
  </si>
  <si>
    <t>00.776.574/1266-80</t>
  </si>
  <si>
    <t>1059 - SHC CIDADE SOROCABA</t>
  </si>
  <si>
    <t>ggl.1059@americanas.io</t>
  </si>
  <si>
    <t>SHC CIDADE SOROCABA</t>
  </si>
  <si>
    <t>SOROCABA</t>
  </si>
  <si>
    <t>JARDIM MARIA EUGENIA</t>
  </si>
  <si>
    <t>RUA ATANAZIO SOARES 3380 1018/1019</t>
  </si>
  <si>
    <t>18074-385</t>
  </si>
  <si>
    <t>00.776.574/0693-50</t>
  </si>
  <si>
    <t>1072 - SHC MONTSERRAT</t>
  </si>
  <si>
    <t>ggl.1072@americanas.io</t>
  </si>
  <si>
    <t>SHC MONTSERRAT</t>
  </si>
  <si>
    <t>AVE ELDES SCHERRER SOUZA 2162 SUC 203 H/</t>
  </si>
  <si>
    <t>00.776.574/1120-35</t>
  </si>
  <si>
    <t>1021 - VILAR DOS TELES</t>
  </si>
  <si>
    <t>ggl.1021@americanas.io</t>
  </si>
  <si>
    <t>VILAR DOS TELES</t>
  </si>
  <si>
    <t>AVENIDA COMENDADOR TELES 2425</t>
  </si>
  <si>
    <t>25561-161</t>
  </si>
  <si>
    <t>00.776.574/0359-60</t>
  </si>
  <si>
    <t>L677 - BEST CENTER HORTOLÂNDIA EXPRESS</t>
  </si>
  <si>
    <t>L677</t>
  </si>
  <si>
    <t>ggl.677@americanas.io</t>
  </si>
  <si>
    <t>BEST CENTER HORTOLÂNDIA EXPRES</t>
  </si>
  <si>
    <t>JARDIM NOVO ANGULO</t>
  </si>
  <si>
    <t>AVENIDA UM 1310 LOJAS 8, 9</t>
  </si>
  <si>
    <t>13185-153</t>
  </si>
  <si>
    <t>00.776.574/1465-25</t>
  </si>
  <si>
    <t>1049 - ÁGUAS LINDAS</t>
  </si>
  <si>
    <t>ggl.1049@americanas.io</t>
  </si>
  <si>
    <t>ÁGUAS LINDAS</t>
  </si>
  <si>
    <t>JARDIM BRASILIA</t>
  </si>
  <si>
    <t>AVENIDA  JK SN</t>
  </si>
  <si>
    <t>00.776.574/0093-74</t>
  </si>
  <si>
    <t>1076 - SHC PARQUE MACEIÓ</t>
  </si>
  <si>
    <t>ggl.1076@americanas.io</t>
  </si>
  <si>
    <t>SHC PARQUE MACEIÓ</t>
  </si>
  <si>
    <t>CRUZ DAS ALMAS</t>
  </si>
  <si>
    <t>AV COMENDADOR GUSTAVO PAIVA 5945 LOJA 1004</t>
  </si>
  <si>
    <t>57038-000</t>
  </si>
  <si>
    <t>00.776.574/1770-80</t>
  </si>
  <si>
    <t>L672 - PRAZERES EXPRESS</t>
  </si>
  <si>
    <t>L672</t>
  </si>
  <si>
    <t>ggl.672@americanas.io</t>
  </si>
  <si>
    <t>PRAZERES EXPRESS</t>
  </si>
  <si>
    <t>RUA ARAO LINS DE ANDRADE 572</t>
  </si>
  <si>
    <t>54400-200</t>
  </si>
  <si>
    <t>00.776.574/1076-27</t>
  </si>
  <si>
    <t>L669 - VIÇOSA EXPRESS</t>
  </si>
  <si>
    <t>L669</t>
  </si>
  <si>
    <t>ggl.669@americanas.io</t>
  </si>
  <si>
    <t>VIÇOSA EXPRESS</t>
  </si>
  <si>
    <t>VIÇOSA</t>
  </si>
  <si>
    <t>RUA SENADOR VAZ DE MELO 153</t>
  </si>
  <si>
    <t>36570-000</t>
  </si>
  <si>
    <t>00.776.574/0458-42</t>
  </si>
  <si>
    <t>L667 - SHC BEST VINHEDO EXPRESS</t>
  </si>
  <si>
    <t>L667</t>
  </si>
  <si>
    <t>ggl.667@americanas.io</t>
  </si>
  <si>
    <t>SHC BEST VINHEDO EXPRESS</t>
  </si>
  <si>
    <t>VINHEDO</t>
  </si>
  <si>
    <t>AVENIDA BENEDITO STORANI 405 LOJA 10</t>
  </si>
  <si>
    <t>13280-000</t>
  </si>
  <si>
    <t>00.776.574/1322-22</t>
  </si>
  <si>
    <t>1061 - SHC RIBEIRÃO PRETO</t>
  </si>
  <si>
    <t>ggl.1061@americanas.io</t>
  </si>
  <si>
    <t>SHC RIBEIRÃO PRETO</t>
  </si>
  <si>
    <t>AVENIDA CORONEL FERNANDO FERREIRA LEITE 1540</t>
  </si>
  <si>
    <t>14026-020</t>
  </si>
  <si>
    <t>00.776.574/0653-63</t>
  </si>
  <si>
    <t>1079 - SHC NORTH SHOPP JOQUEI</t>
  </si>
  <si>
    <t>ggl.1079@americanas.io</t>
  </si>
  <si>
    <t>SHC NORTH SHOPP JOQUEI</t>
  </si>
  <si>
    <t>JOQUEI CLUBE</t>
  </si>
  <si>
    <t>AVENIDA LINEU MACHADO 419 ESP COML</t>
  </si>
  <si>
    <t>60520-101</t>
  </si>
  <si>
    <t>00.776.574/1028-20</t>
  </si>
  <si>
    <t>1041 - SHC VITÓRIA PARK</t>
  </si>
  <si>
    <t>ggl.1041@americanas.io</t>
  </si>
  <si>
    <t>SHC VITÓRIA PARK</t>
  </si>
  <si>
    <t>REDENCAO</t>
  </si>
  <si>
    <t>AVENIDA HENRIQUE DE HOLANDA 3000 LUC 1010</t>
  </si>
  <si>
    <t>55612-025</t>
  </si>
  <si>
    <t>00.776.574/1101-72</t>
  </si>
  <si>
    <t>L674 - CONSELHEIRO AGUIAR EXPRESS</t>
  </si>
  <si>
    <t>L674</t>
  </si>
  <si>
    <t>ggl.674@americanas.io</t>
  </si>
  <si>
    <t>CONSELHEIRO AGUIAR EXPRESS</t>
  </si>
  <si>
    <t>AVENIDA CONSELHEIRO AGUIAR 3595 LOJA</t>
  </si>
  <si>
    <t>51020-021</t>
  </si>
  <si>
    <t>00.776.574/0078-35</t>
  </si>
  <si>
    <t>L687 - SHC PÁTIO OSASCO EXPRESS</t>
  </si>
  <si>
    <t>L687</t>
  </si>
  <si>
    <t>ggl.687@americanas.io</t>
  </si>
  <si>
    <t>SHC PÁTIO OSASCO EXPRESS</t>
  </si>
  <si>
    <t>AVENIDA DOS AUTONOMISTAS 896 LOJAS 224</t>
  </si>
  <si>
    <t>00.776.574/0632-39</t>
  </si>
  <si>
    <t>L688 - MIGUEL COUTO EXPRESS</t>
  </si>
  <si>
    <t>L688</t>
  </si>
  <si>
    <t>ggl.688@americanas.io</t>
  </si>
  <si>
    <t>MIGUEL COUTO EXPRESS</t>
  </si>
  <si>
    <t>MIGUEL COUTO</t>
  </si>
  <si>
    <t>RUA LUCAS RODRIGUES 45 QD 2 LT 5</t>
  </si>
  <si>
    <t>26070-434</t>
  </si>
  <si>
    <t>00.776.574/0814-82</t>
  </si>
  <si>
    <t>1018 - SHC SETE LAGOAS</t>
  </si>
  <si>
    <t>ggl.1018@americanas.io</t>
  </si>
  <si>
    <t>SHC SETE LAGOAS</t>
  </si>
  <si>
    <t>SETE LAGOAS</t>
  </si>
  <si>
    <t>ELDORADO</t>
  </si>
  <si>
    <t>AVENIDA OTAVIO CAMPELO RIBEIRO 2801 LUC 214 A/</t>
  </si>
  <si>
    <t>35702-153</t>
  </si>
  <si>
    <t>00.776.574/1350-86</t>
  </si>
  <si>
    <t>L079 - PATROCINIO</t>
  </si>
  <si>
    <t>L079</t>
  </si>
  <si>
    <t>ggl.079@americanas.io</t>
  </si>
  <si>
    <t>PATROCINIO</t>
  </si>
  <si>
    <t>AVENIDA RUI BARBOSA 737</t>
  </si>
  <si>
    <t>38740-000</t>
  </si>
  <si>
    <t>00.776.574/0446-09</t>
  </si>
  <si>
    <t>L663 - ITAIPÚ EXPRESS</t>
  </si>
  <si>
    <t>L663</t>
  </si>
  <si>
    <t>ggl.663@americanas.io</t>
  </si>
  <si>
    <t>ITAIPÚ EXPRESS</t>
  </si>
  <si>
    <t>AVENIDA EWERTON XAVIER 701 LT 3B QD89</t>
  </si>
  <si>
    <t>24340-105</t>
  </si>
  <si>
    <t>00.776.574/0472-09</t>
  </si>
  <si>
    <t>L058 - SHC PARK LAGOS</t>
  </si>
  <si>
    <t>L058</t>
  </si>
  <si>
    <t>ggl.058@americanas.io</t>
  </si>
  <si>
    <t>SHC PARK LAGOS</t>
  </si>
  <si>
    <t>PARQUE BURLE</t>
  </si>
  <si>
    <t>RUA HENRIQUE TERRA 1700 LOJA ANC 5</t>
  </si>
  <si>
    <t>28911-320</t>
  </si>
  <si>
    <t>00.776.574/0783-41</t>
  </si>
  <si>
    <t>L659 - SÃO JOÃO DA BARRA EXPRESS</t>
  </si>
  <si>
    <t>L659</t>
  </si>
  <si>
    <t>ggl.659@americanas.io</t>
  </si>
  <si>
    <t>SÃO JOÃO DA BARRA EXPRESS</t>
  </si>
  <si>
    <t>SÃO JOÃO DA BARRA</t>
  </si>
  <si>
    <t>AVENIDA ROTARY 510</t>
  </si>
  <si>
    <t>28200-000</t>
  </si>
  <si>
    <t>00.776.574/0833-45</t>
  </si>
  <si>
    <t>L685 - RIO BONITO EXPRESS</t>
  </si>
  <si>
    <t>L685</t>
  </si>
  <si>
    <t>ggl.685@americanas.io</t>
  </si>
  <si>
    <t>RIO BONITO EXPRESS</t>
  </si>
  <si>
    <t>RIO BONITO</t>
  </si>
  <si>
    <t>RUA DOUTOR MATTOS 86</t>
  </si>
  <si>
    <t>28800-000</t>
  </si>
  <si>
    <t>00.776.574/0355-37</t>
  </si>
  <si>
    <t>1074 - BACAXÁ</t>
  </si>
  <si>
    <t>ggl.1074@americanas.io</t>
  </si>
  <si>
    <t>BACAXÁ</t>
  </si>
  <si>
    <t>SAQUAREMA</t>
  </si>
  <si>
    <t>BACAXA</t>
  </si>
  <si>
    <t>AVENIDA SAQUAREMA 5345</t>
  </si>
  <si>
    <t>28993-000</t>
  </si>
  <si>
    <t>00.776.574/0362-66</t>
  </si>
  <si>
    <t>L068 - LAVRAS</t>
  </si>
  <si>
    <t>L068</t>
  </si>
  <si>
    <t>ggl.068@americanas.io</t>
  </si>
  <si>
    <t>LAVRAS</t>
  </si>
  <si>
    <t>RUA FRANCISCO DE ANDRADE 264</t>
  </si>
  <si>
    <t>37200-000</t>
  </si>
  <si>
    <t>00.776.574/1742-27</t>
  </si>
  <si>
    <t>L683 - SHC BEIRA RIO EXPRESS</t>
  </si>
  <si>
    <t>L683</t>
  </si>
  <si>
    <t>ggl.683@americanas.io</t>
  </si>
  <si>
    <t>SHC BEIRA RIO EXPRESS</t>
  </si>
  <si>
    <t>GUANDU</t>
  </si>
  <si>
    <t>RUA BERNARDO HORTA 227 LUC 1</t>
  </si>
  <si>
    <t>29300-795</t>
  </si>
  <si>
    <t>00.776.574/1524-10</t>
  </si>
  <si>
    <t>L684 - RESENDE EXPRESS</t>
  </si>
  <si>
    <t>L684</t>
  </si>
  <si>
    <t>ggl.684@americanas.io</t>
  </si>
  <si>
    <t>RESENDE EXPRESS</t>
  </si>
  <si>
    <t>CAMPO ELISEOS</t>
  </si>
  <si>
    <t>AVENIDA ALBINO DE ALMEIDA 239</t>
  </si>
  <si>
    <t>27542-080</t>
  </si>
  <si>
    <t>00.776.574/0354-56</t>
  </si>
  <si>
    <t>1073 - SHC METROPOLITANO</t>
  </si>
  <si>
    <t>ggl.1073@americanas.io</t>
  </si>
  <si>
    <t>SHC METROPOLITANO</t>
  </si>
  <si>
    <t>AVN N-S PAA 10292/PAL 38883 SN 135 LJ 135</t>
  </si>
  <si>
    <t>22775-027</t>
  </si>
  <si>
    <t>00.776.574/1103-34</t>
  </si>
  <si>
    <t>L670 - SHC VILLA D'OURO EXPRESS</t>
  </si>
  <si>
    <t>L670</t>
  </si>
  <si>
    <t>ggl.670@americanas.io</t>
  </si>
  <si>
    <t>SHC VILLA D'OURO EXPRESS</t>
  </si>
  <si>
    <t>BOITUVA</t>
  </si>
  <si>
    <t>RUA CORONEL EUGENIO MOTTA 521 LUCS 27/2</t>
  </si>
  <si>
    <t>18550-000</t>
  </si>
  <si>
    <t>00.776.574/0570-00</t>
  </si>
  <si>
    <t>L676 - BEST CENTER GUARÁ EXPRESS</t>
  </si>
  <si>
    <t>L676</t>
  </si>
  <si>
    <t>ggl.676@americanas.io</t>
  </si>
  <si>
    <t>BEST CENTER GUARÁ EXPRESS</t>
  </si>
  <si>
    <t>PEDREGULHO</t>
  </si>
  <si>
    <t>AVENIDA JOAO PESSOA 1189 LOJA 18</t>
  </si>
  <si>
    <t>12515-010</t>
  </si>
  <si>
    <t>00.776.574/0592-07</t>
  </si>
  <si>
    <t>L668 - CAMPO LARGO EXPRESS</t>
  </si>
  <si>
    <t>L668</t>
  </si>
  <si>
    <t>ggl.668@americanas.io</t>
  </si>
  <si>
    <t>CAMPO LARGO EXPRESS</t>
  </si>
  <si>
    <t>CAMPO LARGO</t>
  </si>
  <si>
    <t>RUA XV DE NOVEMBRO 2423</t>
  </si>
  <si>
    <t>83601-030</t>
  </si>
  <si>
    <t>00.776.574/0178-06</t>
  </si>
  <si>
    <t>L681 - ALMIRANTE TAMANDARÉ EXPRESS</t>
  </si>
  <si>
    <t>L681</t>
  </si>
  <si>
    <t>ggl.681@americanas.io</t>
  </si>
  <si>
    <t>ALMIRANTE TAMANDARÉ EXPRESS</t>
  </si>
  <si>
    <t>ALMIRANTE TAMANDARÉ</t>
  </si>
  <si>
    <t>VILA SANTA TEREZINHA</t>
  </si>
  <si>
    <t>AVENIDA EMILIO JOHNSON 755</t>
  </si>
  <si>
    <t>83501-000</t>
  </si>
  <si>
    <t>00.776.574/1416-47</t>
  </si>
  <si>
    <t>1096 - CASTRO</t>
  </si>
  <si>
    <t>ggl.1096@americanas.io</t>
  </si>
  <si>
    <t>CASTRO</t>
  </si>
  <si>
    <t>RUA DOUTOR JORGE XAVIER DA SILVA SN</t>
  </si>
  <si>
    <t>84165-000</t>
  </si>
  <si>
    <t>00.776.574/1696-57</t>
  </si>
  <si>
    <t>1086 - CAMPO MOURÃO</t>
  </si>
  <si>
    <t>ggl.1086@americanas.io</t>
  </si>
  <si>
    <t>CAMPO MOURÃO</t>
  </si>
  <si>
    <t>AVENIDA CAPITAO INDIO BANDEIRA 1841</t>
  </si>
  <si>
    <t>87300-005</t>
  </si>
  <si>
    <t>00.776.574/0177-17</t>
  </si>
  <si>
    <t>1081 - TRÊS LAGOAS</t>
  </si>
  <si>
    <t>ggl.1081@americanas.io</t>
  </si>
  <si>
    <t>TRÊS LAGOAS</t>
  </si>
  <si>
    <t>RUA DOUTOR OSCAR GUIMARAES 41</t>
  </si>
  <si>
    <t>79600-021</t>
  </si>
  <si>
    <t>00.776.574/0545-90</t>
  </si>
  <si>
    <t>1083 - JÚLIO DE CASTILHOS</t>
  </si>
  <si>
    <t>ggl.1083@americanas.io</t>
  </si>
  <si>
    <t>JÚLIO DE CASTILHOS</t>
  </si>
  <si>
    <t>LAR DO TRABALHADOR</t>
  </si>
  <si>
    <t>AVENIDA JULIO DE CASTILHO 1458</t>
  </si>
  <si>
    <t>79112-000</t>
  </si>
  <si>
    <t>00.776.574/0752-45</t>
  </si>
  <si>
    <t>L671 - SHC VITRINNI EXPRESS</t>
  </si>
  <si>
    <t>L671</t>
  </si>
  <si>
    <t>ggl.671@americanas.io</t>
  </si>
  <si>
    <t>SHC VITRINNI EXPRESS</t>
  </si>
  <si>
    <t>RUA 13 NORTE LOTE 01 E 03 SN LOJA 54</t>
  </si>
  <si>
    <t>71909-720</t>
  </si>
  <si>
    <t>00.776.574/1673-60</t>
  </si>
  <si>
    <t>L689 - SHC GILBERTO SALOMÃO EXPRESS</t>
  </si>
  <si>
    <t>L689</t>
  </si>
  <si>
    <t>ggl.689@americanas.io</t>
  </si>
  <si>
    <t>SHC GILBERTO SALOMÃO EXPRESS</t>
  </si>
  <si>
    <t>SHIS CC QI 05 BLOCO F LOJA 210 SUBSOLO PARTE SN</t>
  </si>
  <si>
    <t>71615-560</t>
  </si>
  <si>
    <t>00.776.574/0734-63</t>
  </si>
  <si>
    <t>1067 - FORMOSA</t>
  </si>
  <si>
    <t>ggl.1067@americanas.io</t>
  </si>
  <si>
    <t>FORMOSA</t>
  </si>
  <si>
    <t>RUA VISCONDE DE PORTO SEGURO 137 SETOR CENT</t>
  </si>
  <si>
    <t>73801-010</t>
  </si>
  <si>
    <t>00.776.574/0167-45</t>
  </si>
  <si>
    <t>1080 - INDUSTRIAL GAMA</t>
  </si>
  <si>
    <t>ggl.1080@americanas.io</t>
  </si>
  <si>
    <t>INDUSTRIAL GAMA</t>
  </si>
  <si>
    <t>QI 01 LOTE 220 SETOR LESTE INDUSTRIAL SN</t>
  </si>
  <si>
    <t>72445-010</t>
  </si>
  <si>
    <t>00.776.574/0739-78</t>
  </si>
  <si>
    <t>1078 - SHC OPEN MALL SERRINHA</t>
  </si>
  <si>
    <t>ggl.1078@americanas.io</t>
  </si>
  <si>
    <t>SHC OPEN MALL SERRINHA</t>
  </si>
  <si>
    <t>ITAPERI</t>
  </si>
  <si>
    <t>AVENIDA DEDE BRASIL 4820 LOJA C</t>
  </si>
  <si>
    <t>60714-242</t>
  </si>
  <si>
    <t>00.776.574/1558-69</t>
  </si>
  <si>
    <t>1109 - SHC PARANGABA</t>
  </si>
  <si>
    <t>ggl.1109@americanas.io</t>
  </si>
  <si>
    <t>SHC PARANGABA</t>
  </si>
  <si>
    <t>PARANGABA</t>
  </si>
  <si>
    <t>RUA GERMANO FRANCK 300</t>
  </si>
  <si>
    <t>60740-020</t>
  </si>
  <si>
    <t>00.776.574/1031-25</t>
  </si>
  <si>
    <t>1065 - VÁRZEA GRANDE 2</t>
  </si>
  <si>
    <t>ggl.1065@americanas.io</t>
  </si>
  <si>
    <t>VÁRZEA GRANDE 2</t>
  </si>
  <si>
    <t>CRISTO REI</t>
  </si>
  <si>
    <t>RUA ARY PAES BARRETO 1577</t>
  </si>
  <si>
    <t>78118-090</t>
  </si>
  <si>
    <t>00.776.574/0776-12</t>
  </si>
  <si>
    <t>L458 - SHC SOBRAL</t>
  </si>
  <si>
    <t>L458</t>
  </si>
  <si>
    <t>ggl.458@americanas.io</t>
  </si>
  <si>
    <t>SHC SOBRAL</t>
  </si>
  <si>
    <t>DOM EXPEDITO</t>
  </si>
  <si>
    <t>AV MONS ALOISIO PINTO 00300 LOJA 60</t>
  </si>
  <si>
    <t>62050-255</t>
  </si>
  <si>
    <t>00.776.574/1241-22</t>
  </si>
  <si>
    <t>1088 - SHC UAI SÃO JOSÉ</t>
  </si>
  <si>
    <t>ggl.1088@americanas.io</t>
  </si>
  <si>
    <t>SHC UAI SÃO JOSÉ</t>
  </si>
  <si>
    <t>SAO JOSE OPERARIO</t>
  </si>
  <si>
    <t>AVE COSME FERREIRA 4605 LOJA 17A</t>
  </si>
  <si>
    <t>69085-015</t>
  </si>
  <si>
    <t>00.776.574/1124-69</t>
  </si>
  <si>
    <t>1107 - SHC CIDADE LESTE</t>
  </si>
  <si>
    <t>ggl.1107@americanas.io</t>
  </si>
  <si>
    <t>SHC CIDADE LESTE</t>
  </si>
  <si>
    <t>TANCREDO NEVES</t>
  </si>
  <si>
    <t>AVE AUTAZ MIRIM 282 LOJA 01</t>
  </si>
  <si>
    <t>69087-215</t>
  </si>
  <si>
    <t>00.776.574/0713-39</t>
  </si>
  <si>
    <t>1077 - SHC RIVER</t>
  </si>
  <si>
    <t>ggl.1077@americanas.io</t>
  </si>
  <si>
    <t>SHC RIVER</t>
  </si>
  <si>
    <t>AVENIDA MONSENHOR ANGELO SAMPAIO 100 LUC 106</t>
  </si>
  <si>
    <t>56304-920</t>
  </si>
  <si>
    <t>00.776.574/1086-07</t>
  </si>
  <si>
    <t>1097 - AFOGADOS</t>
  </si>
  <si>
    <t>ggl.1097@americanas.io</t>
  </si>
  <si>
    <t>AFOGADOS</t>
  </si>
  <si>
    <t>RUA SAO MIGUEL 82</t>
  </si>
  <si>
    <t>50770-720</t>
  </si>
  <si>
    <t>00.776.574/0082-11</t>
  </si>
  <si>
    <t>1084 - IRECÊ</t>
  </si>
  <si>
    <t>ggl.1084@americanas.io</t>
  </si>
  <si>
    <t>IRECÊ</t>
  </si>
  <si>
    <t>PRACA DOUTOR  MARIO DOURADO SOBRINHO 43</t>
  </si>
  <si>
    <t>44900-000</t>
  </si>
  <si>
    <t>00.776.574/1548-97</t>
  </si>
  <si>
    <t>1066 - ESTÂNCIA</t>
  </si>
  <si>
    <t>ggl.1066@americanas.io</t>
  </si>
  <si>
    <t>ESTÂNCIA</t>
  </si>
  <si>
    <t>RUA CAPITAO SALOMAO 150</t>
  </si>
  <si>
    <t>49200-000</t>
  </si>
  <si>
    <t>00.776.574/0543-29</t>
  </si>
  <si>
    <t>1071 - ITABAIANA</t>
  </si>
  <si>
    <t>ggl.1071@americanas.io</t>
  </si>
  <si>
    <t>ITABAIANA</t>
  </si>
  <si>
    <t>AVENIDA DOUTOR LUIZ MAGALHAES 955</t>
  </si>
  <si>
    <t>49500-000</t>
  </si>
  <si>
    <t>00.776.574/0062-78</t>
  </si>
  <si>
    <t>1104 - SHC GOLD SQUARE</t>
  </si>
  <si>
    <t>ggl.1104@americanas.io</t>
  </si>
  <si>
    <t>SHC GOLD SQUARE</t>
  </si>
  <si>
    <t>VILA MARLENE</t>
  </si>
  <si>
    <t>AVENIDA KENNEDY 700 ESP CM 133</t>
  </si>
  <si>
    <t>09726-901</t>
  </si>
  <si>
    <t>00.776.574/1470-92</t>
  </si>
  <si>
    <t>1007 - SHC PARNAÍBA</t>
  </si>
  <si>
    <t>ggl.1007@americanas.io</t>
  </si>
  <si>
    <t>SHC PARNAÍBA</t>
  </si>
  <si>
    <t>PARNAÍBA</t>
  </si>
  <si>
    <t>REIS VELOSO</t>
  </si>
  <si>
    <t>AVENIDA SAO SEBASTIAO 3429 LOJA 73</t>
  </si>
  <si>
    <t>64204-035</t>
  </si>
  <si>
    <t>00.776.574/1252-85</t>
  </si>
  <si>
    <t>L661 - PORTO MILLER BOULEVARD EXPRESS</t>
  </si>
  <si>
    <t>L661</t>
  </si>
  <si>
    <t>ggl.661@americanas.io</t>
  </si>
  <si>
    <t>PORTO MILLER BOULEVARD EXPRESS</t>
  </si>
  <si>
    <t>PORTO FELIZ</t>
  </si>
  <si>
    <t>RUA.DOUTOR ADHEMAR DE BARROS 345 SALAO COM</t>
  </si>
  <si>
    <t>18540-000</t>
  </si>
  <si>
    <t>00.776.574/0644-72</t>
  </si>
  <si>
    <t>1102 - TELÊMACO BORBA</t>
  </si>
  <si>
    <t>ggl.1102@americanas.io</t>
  </si>
  <si>
    <t>TELÊMACO BORBA</t>
  </si>
  <si>
    <t>AVENIDA HORACIO KLABIN 6 QD 12</t>
  </si>
  <si>
    <t>84261-000</t>
  </si>
  <si>
    <t>00.776.574/1451-20</t>
  </si>
  <si>
    <t>1111 - JOÃO PAULO</t>
  </si>
  <si>
    <t>ggl.1111@americanas.io</t>
  </si>
  <si>
    <t>JOÃO PAULO</t>
  </si>
  <si>
    <t>JOAO PAULO</t>
  </si>
  <si>
    <t>AVENIDA JOAO PESSOA 279 AV SAO MAR</t>
  </si>
  <si>
    <t>65040-000</t>
  </si>
  <si>
    <t>00.776.574/0125-96</t>
  </si>
  <si>
    <t>1082 - PAVUNA</t>
  </si>
  <si>
    <t>ggl.1082@americanas.io</t>
  </si>
  <si>
    <t>PAVUNA</t>
  </si>
  <si>
    <t>RUA DO MERCURIO 161 LOJA C</t>
  </si>
  <si>
    <t>21532-470</t>
  </si>
  <si>
    <t>00.776.574/0327-83</t>
  </si>
  <si>
    <t>1128 - PIABETÁ</t>
  </si>
  <si>
    <t>ggl.1128@americanas.io</t>
  </si>
  <si>
    <t>PIABETÁ</t>
  </si>
  <si>
    <t>PIABETA (VILA INHOMIRIM)</t>
  </si>
  <si>
    <t>AVENIDA CAIOABA 316</t>
  </si>
  <si>
    <t>25931-742</t>
  </si>
  <si>
    <t>00.776.574/0341-31</t>
  </si>
  <si>
    <t>L701 - SHC CENTRAL PLAZA EXPRESS</t>
  </si>
  <si>
    <t>L701</t>
  </si>
  <si>
    <t>ggl.701@americanas.io</t>
  </si>
  <si>
    <t>SHC CENTRAL PLAZA EXPRESS</t>
  </si>
  <si>
    <t>PRACA SANTISSIMO SALVADOR 10 LOJA 14</t>
  </si>
  <si>
    <t>28010-000</t>
  </si>
  <si>
    <t>00.776.574/0786-94</t>
  </si>
  <si>
    <t>L698 - IGUAPE EXPRESS</t>
  </si>
  <si>
    <t>L698</t>
  </si>
  <si>
    <t>ggl.698@americanas.io</t>
  </si>
  <si>
    <t>IGUAPE EXPRESS</t>
  </si>
  <si>
    <t>IGUAPE</t>
  </si>
  <si>
    <t>CENTRO HISTORICO</t>
  </si>
  <si>
    <t>AVENIDA XV DE NOVEMBRO 232</t>
  </si>
  <si>
    <t>11920-000</t>
  </si>
  <si>
    <t>00.776.574/0605-66</t>
  </si>
  <si>
    <t>L702 - MÉIER EXPRESS</t>
  </si>
  <si>
    <t>L702</t>
  </si>
  <si>
    <t>ggl.702@americanas.io</t>
  </si>
  <si>
    <t>MÉIER EXPRESS</t>
  </si>
  <si>
    <t>RUA DIAS DA CRUZ 481</t>
  </si>
  <si>
    <t>20720-011</t>
  </si>
  <si>
    <t>00.776.574/0321-98</t>
  </si>
  <si>
    <t>L695 - FLÓRIDA CENTER EXPRESS</t>
  </si>
  <si>
    <t>L695</t>
  </si>
  <si>
    <t>ggl.695@americanas.io</t>
  </si>
  <si>
    <t>FLÓRIDA CENTER EXPRESS</t>
  </si>
  <si>
    <t>VILA POMPEIA</t>
  </si>
  <si>
    <t>AVENIDA MIRANDOPOLIS 860 LOJA15 ANC</t>
  </si>
  <si>
    <t>13050-470</t>
  </si>
  <si>
    <t>00.776.574/1467-97</t>
  </si>
  <si>
    <t>L694 - INGLESES EXPRESS</t>
  </si>
  <si>
    <t>L694</t>
  </si>
  <si>
    <t>ggl.694@americanas.io</t>
  </si>
  <si>
    <t>INGLESES EXPRESS</t>
  </si>
  <si>
    <t>INGLESES DO RIO VERMELHO</t>
  </si>
  <si>
    <t>RODOVIA ARMANDO CALIL BULOS 6300</t>
  </si>
  <si>
    <t>88058-001</t>
  </si>
  <si>
    <t>00.776.574/0549-14</t>
  </si>
  <si>
    <t>1119 - ALTAMIRA</t>
  </si>
  <si>
    <t>ggl.1119@americanas.io</t>
  </si>
  <si>
    <t>ALTAMIRA</t>
  </si>
  <si>
    <t>RUA SETE DE SETEMBRO 2467</t>
  </si>
  <si>
    <t>68371-000</t>
  </si>
  <si>
    <t>00.776.574/0405-30</t>
  </si>
  <si>
    <t>L026 - SHC RIO GRANDE</t>
  </si>
  <si>
    <t>L026</t>
  </si>
  <si>
    <t>ggl.026@americanas.io</t>
  </si>
  <si>
    <t>SHC RIO GRANDE</t>
  </si>
  <si>
    <t>RIO GRANDE</t>
  </si>
  <si>
    <t>VILA SAO MIGUEL</t>
  </si>
  <si>
    <t>RUA JOCKEY CLUBE 343 ANCORA 4</t>
  </si>
  <si>
    <t>96212-730</t>
  </si>
  <si>
    <t>00.776.574/1612-49</t>
  </si>
  <si>
    <t>1106 - SHC JUSTINÓPOLIS</t>
  </si>
  <si>
    <t>ggl.1106@americanas.io</t>
  </si>
  <si>
    <t>SHC JUSTINÓPOLIS</t>
  </si>
  <si>
    <t>SAO JANUARIO (JUSTINOPOLIS)</t>
  </si>
  <si>
    <t>AVENIDA DENISE CRISTINA ROCHA 807 LJ ANC 4</t>
  </si>
  <si>
    <t>33900-375</t>
  </si>
  <si>
    <t>00.776.574/1348-61</t>
  </si>
  <si>
    <t>1052 - SHC IGUATEMI SÃO JOSÉ DO RIO P</t>
  </si>
  <si>
    <t>ggl.1052@americanas.io</t>
  </si>
  <si>
    <t>SHC IGUATEMI SÃO JOSÉ DO RIO P</t>
  </si>
  <si>
    <t>RESIDENCIAL ECO VILLAGE I</t>
  </si>
  <si>
    <t>AVENIDA PRESIDENTE JUSCELINO KUBITSCHECK DE OLIVEIRA 5000 LOJA 1136</t>
  </si>
  <si>
    <t>15093-270</t>
  </si>
  <si>
    <t>00.776.574/1327-37</t>
  </si>
  <si>
    <t>1050 - SHC MONTE CARMO</t>
  </si>
  <si>
    <t>ggl.1050@americanas.io</t>
  </si>
  <si>
    <t>SHC MONTE CARMO</t>
  </si>
  <si>
    <t>JARDIM DA CIDADE</t>
  </si>
  <si>
    <t>AVENIDA JUIZ MARCO TULIO ISAAC 1119 LOJA A-02</t>
  </si>
  <si>
    <t>32604-245</t>
  </si>
  <si>
    <t>00.776.574/1338-90</t>
  </si>
  <si>
    <t>1033 - SHC AMÉRICAS</t>
  </si>
  <si>
    <t>ggl.1033@americanas.io</t>
  </si>
  <si>
    <t>SHC AMÉRICAS</t>
  </si>
  <si>
    <t>RECREIO DOS BANDEIRANTES</t>
  </si>
  <si>
    <t>AVENIDA DAS AMERICAS 15500 LUC 177</t>
  </si>
  <si>
    <t>22790-702</t>
  </si>
  <si>
    <t>00.776.574/0921-74</t>
  </si>
  <si>
    <t>1002 - SHC PÁTIO BOTUCATU</t>
  </si>
  <si>
    <t>ggl.1002@americanas.io</t>
  </si>
  <si>
    <t>SHC PÁTIO BOTUCATU</t>
  </si>
  <si>
    <t>BOTUCATÚ</t>
  </si>
  <si>
    <t>VILA REAL</t>
  </si>
  <si>
    <t>AVENIDA MARGINAL 200 LOJA ANC 1</t>
  </si>
  <si>
    <t>18606-294</t>
  </si>
  <si>
    <t>00.776.574/1326-56</t>
  </si>
  <si>
    <t>1116 - REGISTRO</t>
  </si>
  <si>
    <t>ggl.1116@americanas.io</t>
  </si>
  <si>
    <t>REGISTRO</t>
  </si>
  <si>
    <t>AVENIDA PREFEITO JONAS BANKS LEITE 610 TERREO</t>
  </si>
  <si>
    <t>11900-000</t>
  </si>
  <si>
    <t>00.776.574/0284-09</t>
  </si>
  <si>
    <t>1089 - BOA VISTA</t>
  </si>
  <si>
    <t>ggl.1089@americanas.io</t>
  </si>
  <si>
    <t>RR</t>
  </si>
  <si>
    <t>AVENIDA JAIME BRASIL 21</t>
  </si>
  <si>
    <t>69301-350</t>
  </si>
  <si>
    <t>00.776.574/0045-77</t>
  </si>
  <si>
    <t>1112 - SHC MOXUARA</t>
  </si>
  <si>
    <t>ggl.1112@americanas.io</t>
  </si>
  <si>
    <t>SHC MOXUARA</t>
  </si>
  <si>
    <t>SAO FRANCISCO</t>
  </si>
  <si>
    <t>RODOVIA BR 262 6555 KM 05</t>
  </si>
  <si>
    <t>29145-910</t>
  </si>
  <si>
    <t>00.776.574/1181-57</t>
  </si>
  <si>
    <t>1043 - SHC LAJEADO</t>
  </si>
  <si>
    <t>ggl.1043@americanas.io</t>
  </si>
  <si>
    <t>SHC LAJEADO</t>
  </si>
  <si>
    <t>LAJEADO</t>
  </si>
  <si>
    <t>BR-386 KM 346 2839 LUC 503</t>
  </si>
  <si>
    <t>95900-000</t>
  </si>
  <si>
    <t>00.776.574/1708-25</t>
  </si>
  <si>
    <t>1070 - PARAÍSO DO TOCANTINS</t>
  </si>
  <si>
    <t>ggl.1070@americanas.io</t>
  </si>
  <si>
    <t>PARAÍSO DO TOCANTINS</t>
  </si>
  <si>
    <t>AVENIDA BERNARDO SAYAO 534 LTS 7 E 13</t>
  </si>
  <si>
    <t>77600-000</t>
  </si>
  <si>
    <t>00.776.574/0049-09</t>
  </si>
  <si>
    <t>L662 - BARRA DE SÃO JOÃO EXPRESS</t>
  </si>
  <si>
    <t>L662</t>
  </si>
  <si>
    <t>ggl.662@americanas.io</t>
  </si>
  <si>
    <t>BARRA DE SÃO JOÃO EXPRESS</t>
  </si>
  <si>
    <t>CASIMIRO DE ABREU</t>
  </si>
  <si>
    <t>ROD AMARAL PEIXOTO 455 LT 13 QD A</t>
  </si>
  <si>
    <t>28860-000</t>
  </si>
  <si>
    <t>00.776.574/0788-56</t>
  </si>
  <si>
    <t>1122 - ALMIRANTE</t>
  </si>
  <si>
    <t>ggl.1122@americanas.io</t>
  </si>
  <si>
    <t>ALMIRANTE</t>
  </si>
  <si>
    <t>SAO BRAZ</t>
  </si>
  <si>
    <t>AVENIDA GOVERNADOR JOSE MALCHER 3023</t>
  </si>
  <si>
    <t>66090-100</t>
  </si>
  <si>
    <t>00.776.574/0400-26</t>
  </si>
  <si>
    <t>L692 - VILA IZABEL EXPRESS</t>
  </si>
  <si>
    <t>L692</t>
  </si>
  <si>
    <t>ggl.692@americanas.io</t>
  </si>
  <si>
    <t>VILA IZABEL EXPRESS</t>
  </si>
  <si>
    <t>AGUA VERDE</t>
  </si>
  <si>
    <t>AVENIDA REPUBLICA ARGENTINA 1115 LJS 1 E 2</t>
  </si>
  <si>
    <t>80620-010</t>
  </si>
  <si>
    <t>00.776.574/0547-52</t>
  </si>
  <si>
    <t>1044 - VILHENA</t>
  </si>
  <si>
    <t>ggl.1044@americanas.io</t>
  </si>
  <si>
    <t>VILHENA</t>
  </si>
  <si>
    <t>CENTRO (S-01)</t>
  </si>
  <si>
    <t>RUA -GERALDO MAGELA BARBOSA 186</t>
  </si>
  <si>
    <t>76980-060</t>
  </si>
  <si>
    <t>00.776.574/1494-60</t>
  </si>
  <si>
    <t>1032 - SHC VILA VELHA</t>
  </si>
  <si>
    <t>ggl.1032@americanas.io</t>
  </si>
  <si>
    <t>SHC VILA VELHA</t>
  </si>
  <si>
    <t>RUA LUCIANO DAS NEVES 2418 LUC 1008</t>
  </si>
  <si>
    <t>29100-200</t>
  </si>
  <si>
    <t>00.776.574/1525-09</t>
  </si>
  <si>
    <t>L690 - SHC PLAZA TOP LIFE EXPRESS</t>
  </si>
  <si>
    <t>L690</t>
  </si>
  <si>
    <t>ggl.690@americanas.io</t>
  </si>
  <si>
    <t>SHC PLAZA TOP LIFE EXPRESS</t>
  </si>
  <si>
    <t>SAO DIOGO II</t>
  </si>
  <si>
    <t>AVENIDA BRASIL SN LUC 16</t>
  </si>
  <si>
    <t>29163-165</t>
  </si>
  <si>
    <t>00.776.574/1121-16</t>
  </si>
  <si>
    <t>1064 - ARAGUAÍNA 2</t>
  </si>
  <si>
    <t>ggl.1064@americanas.io</t>
  </si>
  <si>
    <t>ARAGUAÍNA 2</t>
  </si>
  <si>
    <t>AVENIDA PREFEITO JOAO DE SOUSA LIMA 531 LT 4 QD 80</t>
  </si>
  <si>
    <t>77807-160</t>
  </si>
  <si>
    <t>00.776.574/0723-00</t>
  </si>
  <si>
    <t>L704 - SÃO BENTO DO SUL EXPRESS</t>
  </si>
  <si>
    <t>L704</t>
  </si>
  <si>
    <t>ggl.704@americanas.io</t>
  </si>
  <si>
    <t>SÃO BENTO DO SUL EXPRESS</t>
  </si>
  <si>
    <t>SÃO BENTO DO SUL</t>
  </si>
  <si>
    <t>RUA BARAO DO RIO BRANCO 186</t>
  </si>
  <si>
    <t>89280-355</t>
  </si>
  <si>
    <t>00.776.574/0556-43</t>
  </si>
  <si>
    <t>1063 - CRATÉUS</t>
  </si>
  <si>
    <t>ggl.1063@americanas.io</t>
  </si>
  <si>
    <t>CRATÉUS</t>
  </si>
  <si>
    <t>RUA BARAO DO RIO BRANCO 961</t>
  </si>
  <si>
    <t>63700-000</t>
  </si>
  <si>
    <t>00.776.574/1016-96</t>
  </si>
  <si>
    <t>1098 - CAMBÉ</t>
  </si>
  <si>
    <t>ggl.1098@americanas.io</t>
  </si>
  <si>
    <t>CAMBÉ</t>
  </si>
  <si>
    <t>RUA BELO HORIZONTE 1031</t>
  </si>
  <si>
    <t>86181-020</t>
  </si>
  <si>
    <t>00.776.574/1417-28</t>
  </si>
  <si>
    <t>1093 - SANTARÉM</t>
  </si>
  <si>
    <t>ggl.1093@americanas.io</t>
  </si>
  <si>
    <t>SANTARÉM</t>
  </si>
  <si>
    <t>AVENIDA BARAO DE RIO BRANCO 375</t>
  </si>
  <si>
    <t>68005-392</t>
  </si>
  <si>
    <t>00.776.574/0422-31</t>
  </si>
  <si>
    <t>L703 - UNIAO DA VITORIA EXPRESS</t>
  </si>
  <si>
    <t>L703</t>
  </si>
  <si>
    <t>ggl.703@americanas.io</t>
  </si>
  <si>
    <t>UNIAO DA VITORIA EXPRESS</t>
  </si>
  <si>
    <t>UNIÃO DA VITÓRIA</t>
  </si>
  <si>
    <t>AVENIDA MANOEL RIBAS 332</t>
  </si>
  <si>
    <t>84600-000</t>
  </si>
  <si>
    <t>00.776.574/1452-00</t>
  </si>
  <si>
    <t>1132 - CACOAL</t>
  </si>
  <si>
    <t>ggl.1132@americanas.io</t>
  </si>
  <si>
    <t>CACOAL</t>
  </si>
  <si>
    <t>RUA GENERAL OSORIO SN S1 Q20 LT</t>
  </si>
  <si>
    <t>76963-890</t>
  </si>
  <si>
    <t>00.776.574/0039-29</t>
  </si>
  <si>
    <t>1129 - CACHOEIRA DO SUL</t>
  </si>
  <si>
    <t>ggl.1129@americanas.io</t>
  </si>
  <si>
    <t>CACHOEIRA DO SUL</t>
  </si>
  <si>
    <t>RUA JULIO DE CASTILHOS 89</t>
  </si>
  <si>
    <t>96501-001</t>
  </si>
  <si>
    <t>00.776.574/0194-18</t>
  </si>
  <si>
    <t>1147 - PONTA PORÃ</t>
  </si>
  <si>
    <t>ggl.1147@americanas.io</t>
  </si>
  <si>
    <t>PONTA PORÃ</t>
  </si>
  <si>
    <t>RUA GUIA LOPES 271</t>
  </si>
  <si>
    <t>79904-686</t>
  </si>
  <si>
    <t>00.776.574/0103-80</t>
  </si>
  <si>
    <t>1046 - SHC PÁTIO MIX TEIXEIRA DE FREI</t>
  </si>
  <si>
    <t>ggl.1046@americanas.io</t>
  </si>
  <si>
    <t>SHC PÁTIO MIX TEIXEIRA DE FREI</t>
  </si>
  <si>
    <t>VILA VERDE</t>
  </si>
  <si>
    <t>AVENIDA SAO PAULO 2575 LUC 1062</t>
  </si>
  <si>
    <t>45990-678</t>
  </si>
  <si>
    <t>00.776.574/1370-20</t>
  </si>
  <si>
    <t>1094 - CONCEIÇÃO DO COITÉ</t>
  </si>
  <si>
    <t>ggl.1094@americanas.io</t>
  </si>
  <si>
    <t>CONCEIÇÃO DO COITÉ</t>
  </si>
  <si>
    <t>AVENIDA BARAO DO RIO BRANCO 39</t>
  </si>
  <si>
    <t>48730-000</t>
  </si>
  <si>
    <t>00.776.574/1549-78</t>
  </si>
  <si>
    <t>1024 - UBERABA</t>
  </si>
  <si>
    <t>ggl.1024@americanas.io</t>
  </si>
  <si>
    <t>RUA VIGARIO SILVA 37 45</t>
  </si>
  <si>
    <t>38010-130</t>
  </si>
  <si>
    <t>00.776.574/0454-19</t>
  </si>
  <si>
    <t>1114 - SHC RIO MAR</t>
  </si>
  <si>
    <t>ggl.1114@americanas.io</t>
  </si>
  <si>
    <t>SHC RIO MAR</t>
  </si>
  <si>
    <t>PAPICU</t>
  </si>
  <si>
    <t>RUA DESEMBARGADOR LAURO NOGUEIRA 1355 PISO L1</t>
  </si>
  <si>
    <t>60175-055</t>
  </si>
  <si>
    <t>00.776.574/1285-43</t>
  </si>
  <si>
    <t>1127 - SHC MACAPÁ</t>
  </si>
  <si>
    <t>ggl.1127@americanas.io</t>
  </si>
  <si>
    <t>SHC MACAPÁ</t>
  </si>
  <si>
    <t>TREM</t>
  </si>
  <si>
    <t>R LEOPOLDO MACHADO 2334 EUC 206</t>
  </si>
  <si>
    <t>68901-130</t>
  </si>
  <si>
    <t>00.776.574/0710-96</t>
  </si>
  <si>
    <t>1090 - SHC FÁBRICA PROGRESSO</t>
  </si>
  <si>
    <t>ggl.1090@americanas.io</t>
  </si>
  <si>
    <t>SHC FÁBRICA PROGRESSO</t>
  </si>
  <si>
    <t>RIO LARGO</t>
  </si>
  <si>
    <t>R DOUTOR MANOEL OITICICA 296</t>
  </si>
  <si>
    <t>57100-000</t>
  </si>
  <si>
    <t>00.776.574/1008-86</t>
  </si>
  <si>
    <t>1095 - LUCAS DO RIO VERDE</t>
  </si>
  <si>
    <t>ggl.1095@americanas.io</t>
  </si>
  <si>
    <t>LUCAS DO RIO VERDE</t>
  </si>
  <si>
    <t>RUA GIRUA SN LT 07 e 12</t>
  </si>
  <si>
    <t>78455-000</t>
  </si>
  <si>
    <t>00.776.574/0769-93</t>
  </si>
  <si>
    <t>1113 - SHC RIO TAPAJOS</t>
  </si>
  <si>
    <t>ggl.1113@americanas.io</t>
  </si>
  <si>
    <t>SHC RIO TAPAJOS</t>
  </si>
  <si>
    <t>ELCIONE BARBALHO</t>
  </si>
  <si>
    <t>AVE FERNANDO GUILHON SN QUADRA C L</t>
  </si>
  <si>
    <t>68038-305</t>
  </si>
  <si>
    <t>00.776.574/1259-51</t>
  </si>
  <si>
    <t>1158 - ITAPIPOCA</t>
  </si>
  <si>
    <t>ggl.1158@americanas.io</t>
  </si>
  <si>
    <t>ITAPIPOCA</t>
  </si>
  <si>
    <t>AVENIDA ANASTACIO BRAGA 01100</t>
  </si>
  <si>
    <t>62500-000</t>
  </si>
  <si>
    <t>00.776.574/0520-32</t>
  </si>
  <si>
    <t>1115 - SHC ORIUNDI</t>
  </si>
  <si>
    <t>ggl.1115@americanas.io</t>
  </si>
  <si>
    <t>SHC ORIUNDI</t>
  </si>
  <si>
    <t>ARACRUZ</t>
  </si>
  <si>
    <t>SEGATTO</t>
  </si>
  <si>
    <t>AVENIDA FLORESTAL 555 L52 ANC IV</t>
  </si>
  <si>
    <t>29192-154</t>
  </si>
  <si>
    <t>00.776.574/1227-74</t>
  </si>
  <si>
    <t>1110 - TATUÍ</t>
  </si>
  <si>
    <t>ggl.1110@americanas.io</t>
  </si>
  <si>
    <t>TATUÍ</t>
  </si>
  <si>
    <t>RUA ONZE DE AGOSTO 340</t>
  </si>
  <si>
    <t>18270-001</t>
  </si>
  <si>
    <t>00.776.574/0380-48</t>
  </si>
  <si>
    <t>1118 - LENÇÓIS PAULISTA</t>
  </si>
  <si>
    <t>ggl.1118@americanas.io</t>
  </si>
  <si>
    <t>LENÇÓIS PAULISTA</t>
  </si>
  <si>
    <t>RUA QUINZE DE NOVEMBRO 744</t>
  </si>
  <si>
    <t>18680-030</t>
  </si>
  <si>
    <t>00.776.574/0274-37</t>
  </si>
  <si>
    <t>1130 - SHC JUREMA</t>
  </si>
  <si>
    <t>ggl.1130@americanas.io</t>
  </si>
  <si>
    <t>SHC JUREMA</t>
  </si>
  <si>
    <t>ARATURI (JUREMA)</t>
  </si>
  <si>
    <t>AVENIDA SAO VICENTE DE PAULA 101 LUC 12, 13</t>
  </si>
  <si>
    <t>61655-000</t>
  </si>
  <si>
    <t>00.776.574/0143-78</t>
  </si>
  <si>
    <t>1058 - ITAMARAJU</t>
  </si>
  <si>
    <t>ggl.1058@americanas.io</t>
  </si>
  <si>
    <t>ITAMARAJU</t>
  </si>
  <si>
    <t>PRACA DAS NACOES UNIDAS 590</t>
  </si>
  <si>
    <t>45836-000</t>
  </si>
  <si>
    <t>00.776.574/1139-45</t>
  </si>
  <si>
    <t>L710 - PRAÇA DA BANDEIRA EXPRESS</t>
  </si>
  <si>
    <t>L710</t>
  </si>
  <si>
    <t>ggl.710@americanas.io</t>
  </si>
  <si>
    <t>PRAÇA DA BANDEIRA EXPRESS</t>
  </si>
  <si>
    <t>PRACA DA BANDEIRA</t>
  </si>
  <si>
    <t>PRACA DA BANDEIRA 179</t>
  </si>
  <si>
    <t>20270-150</t>
  </si>
  <si>
    <t>00.776.574/0899-71</t>
  </si>
  <si>
    <t>1136 - SHC LAGES GARDEN</t>
  </si>
  <si>
    <t>ggl.1136@americanas.io</t>
  </si>
  <si>
    <t>SHC LAGES GARDEN</t>
  </si>
  <si>
    <t>LAGES</t>
  </si>
  <si>
    <t>RODOVIA BR 282 SN KM 216</t>
  </si>
  <si>
    <t>88521-130</t>
  </si>
  <si>
    <t>00.776.574/1311-70</t>
  </si>
  <si>
    <t>1135 - SHC BURITI RIO VERDE</t>
  </si>
  <si>
    <t>ggl.1135@americanas.io</t>
  </si>
  <si>
    <t>SHC BURITI RIO VERDE</t>
  </si>
  <si>
    <t>RESIDENCIAL JARDIM CAMPESTRE</t>
  </si>
  <si>
    <t>RUA O 1044 LUC 99</t>
  </si>
  <si>
    <t>75907-681</t>
  </si>
  <si>
    <t>00.776.574/1303-60</t>
  </si>
  <si>
    <t>1123 - EUSEBIO</t>
  </si>
  <si>
    <t>ggl.1123@americanas.io</t>
  </si>
  <si>
    <t>EUSEBIO</t>
  </si>
  <si>
    <t>TAMATANDUBA</t>
  </si>
  <si>
    <t>RUA EUSEBIO DE QUEIROZ 01890 LUC 04 CE</t>
  </si>
  <si>
    <t>61460-000</t>
  </si>
  <si>
    <t>00.776.574/1017-77</t>
  </si>
  <si>
    <t>L712 - ABREU E LIMA EXPRESS</t>
  </si>
  <si>
    <t>L712</t>
  </si>
  <si>
    <t>ggl.712@americanas.io</t>
  </si>
  <si>
    <t>ABREU E LIMA EXPRESS</t>
  </si>
  <si>
    <t>ABREU E LIMA</t>
  </si>
  <si>
    <t>ALTO SAO MIGUEL</t>
  </si>
  <si>
    <t>AVENIDA BRASIL 2190 LOJA 01</t>
  </si>
  <si>
    <t>53565-040</t>
  </si>
  <si>
    <t>00.776.574/0529-70</t>
  </si>
  <si>
    <t>1092 - ALFENAS</t>
  </si>
  <si>
    <t>ggl.1092@americanas.io</t>
  </si>
  <si>
    <t>ALFENAS</t>
  </si>
  <si>
    <t>PRACA GETULIO VARGAS 286</t>
  </si>
  <si>
    <t>37130-000</t>
  </si>
  <si>
    <t>00.776.574/0389-86</t>
  </si>
  <si>
    <t>L718 - INDAIATUBA EXPRESS</t>
  </si>
  <si>
    <t>L718</t>
  </si>
  <si>
    <t>ggl.718@americanas.io</t>
  </si>
  <si>
    <t>INDAIATUBA EXPRESS</t>
  </si>
  <si>
    <t>NUCLEO HABITACIONAL BRIGADEIRO FARIA LIM</t>
  </si>
  <si>
    <t>RUA ORESTE MAZONI 21 E 31</t>
  </si>
  <si>
    <t>13345-416</t>
  </si>
  <si>
    <t>00.776.574/0482-72</t>
  </si>
  <si>
    <t>L715 - MATEO BEI EXPRESS</t>
  </si>
  <si>
    <t>L715</t>
  </si>
  <si>
    <t>ggl.715@americanas.io</t>
  </si>
  <si>
    <t>MATEO BEI EXPRESS</t>
  </si>
  <si>
    <t>AVENIDA MATEO BEI 1998 LT 04</t>
  </si>
  <si>
    <t>03949-200</t>
  </si>
  <si>
    <t>00.776.574/0245-00</t>
  </si>
  <si>
    <t>L705 - ARAUCÁRIA EXPRESS</t>
  </si>
  <si>
    <t>L705</t>
  </si>
  <si>
    <t>ggl.705@americanas.io</t>
  </si>
  <si>
    <t>ARAUCÁRIA EXPRESS</t>
  </si>
  <si>
    <t>ARAUCÁRIA</t>
  </si>
  <si>
    <t>RUA PRESIDENTE CARLOS CAVALCANTI 249</t>
  </si>
  <si>
    <t>83702-470</t>
  </si>
  <si>
    <t>00.776.574/0176-36</t>
  </si>
  <si>
    <t>1100 - GUAÍBA</t>
  </si>
  <si>
    <t>ggl.1100@americanas.io</t>
  </si>
  <si>
    <t>GUAÍBA</t>
  </si>
  <si>
    <t>RUA SAO JOSE 355</t>
  </si>
  <si>
    <t>92500-000</t>
  </si>
  <si>
    <t>00.776.574/0212-34</t>
  </si>
  <si>
    <t>1157 - SHC SUMAÚMA PARK</t>
  </si>
  <si>
    <t>ggl.1157@americanas.io</t>
  </si>
  <si>
    <t>SHC SUMAÚMA PARK</t>
  </si>
  <si>
    <t>AVE NOEL NUTELS 1762 LJ 3105 P1</t>
  </si>
  <si>
    <t>69095-000</t>
  </si>
  <si>
    <t>00.776.574/1257-90</t>
  </si>
  <si>
    <t>L711 - CAJATI EXPRESS</t>
  </si>
  <si>
    <t>L711</t>
  </si>
  <si>
    <t>ggl.711@americanas.io</t>
  </si>
  <si>
    <t>CAJATI EXPRESS</t>
  </si>
  <si>
    <t>CAJATI</t>
  </si>
  <si>
    <t>AVENIDA FERNANDO COSTA 222</t>
  </si>
  <si>
    <t>11950-000</t>
  </si>
  <si>
    <t>00.776.574/0574-25</t>
  </si>
  <si>
    <t>1069 - IPATINGA</t>
  </si>
  <si>
    <t>ggl.1069@americanas.io</t>
  </si>
  <si>
    <t>RUA POCOS DE CALDAS 69</t>
  </si>
  <si>
    <t>35160-033</t>
  </si>
  <si>
    <t>00.776.574/0437-18</t>
  </si>
  <si>
    <t>L076 - VOLTA REDONDA 2</t>
  </si>
  <si>
    <t>L076</t>
  </si>
  <si>
    <t>ggl.076@americanas.io</t>
  </si>
  <si>
    <t>VOLTA REDONDA 2</t>
  </si>
  <si>
    <t>AVN AMARAL PEIXOTO 559</t>
  </si>
  <si>
    <t>27253-223</t>
  </si>
  <si>
    <t>00.776.574/0839-30</t>
  </si>
  <si>
    <t>L713 - ATERRADO EXPRESS</t>
  </si>
  <si>
    <t>L713</t>
  </si>
  <si>
    <t>ggl.713@americanas.io</t>
  </si>
  <si>
    <t>ATERRADO EXPRESS</t>
  </si>
  <si>
    <t>ATERRADO</t>
  </si>
  <si>
    <t>AVENIDA PAULO DE FRONTIN 738</t>
  </si>
  <si>
    <t>27213-270</t>
  </si>
  <si>
    <t>00.776.574/1211-07</t>
  </si>
  <si>
    <t>1137 - SHC RORAIMA GARDEN</t>
  </si>
  <si>
    <t>ggl.1137@americanas.io</t>
  </si>
  <si>
    <t>SHC RORAIMA GARDEN</t>
  </si>
  <si>
    <t>CACARI</t>
  </si>
  <si>
    <t>AVENIDA VILLE ROY 1604 LJ 72,73,7</t>
  </si>
  <si>
    <t>69307-725</t>
  </si>
  <si>
    <t>00.776.574/1495-40</t>
  </si>
  <si>
    <t>1154 - SHC MANAUS VIA NORTE</t>
  </si>
  <si>
    <t>ggl.1154@americanas.io</t>
  </si>
  <si>
    <t>SHC MANAUS VIA NORTE</t>
  </si>
  <si>
    <t>MONTE DAS OLIVEIRAS</t>
  </si>
  <si>
    <t>AVE ARQUITETO JOSE HENRIQUE BENTO RODRIGUES 3760 EC 103-G</t>
  </si>
  <si>
    <t>69093-149</t>
  </si>
  <si>
    <t>00.776.574/1502-04</t>
  </si>
  <si>
    <t>1133 - RUA DA PRAIA</t>
  </si>
  <si>
    <t>ggl.1133@americanas.io</t>
  </si>
  <si>
    <t>RUA DA PRAIA</t>
  </si>
  <si>
    <t>RUA DA PRAIA 131</t>
  </si>
  <si>
    <t>50020-550</t>
  </si>
  <si>
    <t>00.776.574/1093-28</t>
  </si>
  <si>
    <t>1161 - SHC PÁTIO RORAIMA</t>
  </si>
  <si>
    <t>ggl.1161@americanas.io</t>
  </si>
  <si>
    <t>SHC PÁTIO RORAIMA</t>
  </si>
  <si>
    <t>AEROPORTO</t>
  </si>
  <si>
    <t>RUA JOAO ALENCAR 2181</t>
  </si>
  <si>
    <t>69310-065</t>
  </si>
  <si>
    <t>00.776.574/1496-21</t>
  </si>
  <si>
    <t>1185 - RUA ZILDA</t>
  </si>
  <si>
    <t>ggl.1185@americanas.io</t>
  </si>
  <si>
    <t>RUA ZILDA</t>
  </si>
  <si>
    <t>CASA VERDE ALTA</t>
  </si>
  <si>
    <t>RUA ZILDA 606 612</t>
  </si>
  <si>
    <t>02545-000</t>
  </si>
  <si>
    <t>00.776.574/0983-77</t>
  </si>
  <si>
    <t>1187 - SHC ANHANGUERA PARQUE</t>
  </si>
  <si>
    <t>ggl.1187@americanas.io</t>
  </si>
  <si>
    <t>SHC ANHANGUERA PARQUE</t>
  </si>
  <si>
    <t>CAJAMAR</t>
  </si>
  <si>
    <t>IPES (POLVILHO)</t>
  </si>
  <si>
    <t>RUA JEAN ANASTACE KOVELIS 400 LUC 115</t>
  </si>
  <si>
    <t>07791-803</t>
  </si>
  <si>
    <t>00.776.574/0572-63</t>
  </si>
  <si>
    <t>L374 - SHC PÁTIO LAGOA</t>
  </si>
  <si>
    <t>L374</t>
  </si>
  <si>
    <t>ggl.374@americanas.io</t>
  </si>
  <si>
    <t>SHC PÁTIO LAGOA</t>
  </si>
  <si>
    <t>RUA DOUTOR PEDRO LUIZ 255 LJ 45 2(o) P</t>
  </si>
  <si>
    <t>35700-004</t>
  </si>
  <si>
    <t>00.776.574/1349-42</t>
  </si>
  <si>
    <t>L693 - PADRE EUSTÁQUIO EXPRESS</t>
  </si>
  <si>
    <t>L693</t>
  </si>
  <si>
    <t>ggl.693@americanas.io</t>
  </si>
  <si>
    <t>PADRE EUSTÁQUIO EXPRESS</t>
  </si>
  <si>
    <t>PADRE EUSTAQUIO</t>
  </si>
  <si>
    <t>RUA PADRE EUSTAQUIO 2203</t>
  </si>
  <si>
    <t>30720-100</t>
  </si>
  <si>
    <t>00.776.574/0848-21</t>
  </si>
  <si>
    <t>L838 - AV BRASIL EXPRESS</t>
  </si>
  <si>
    <t>L838</t>
  </si>
  <si>
    <t>ggl.838@americanas.io</t>
  </si>
  <si>
    <t>AV BRASIL EXPRESS</t>
  </si>
  <si>
    <t>SANTA EFIGENIA</t>
  </si>
  <si>
    <t>AVENIDA BRASIL 1076</t>
  </si>
  <si>
    <t>30140-001</t>
  </si>
  <si>
    <t>00.776.574/1188-23</t>
  </si>
  <si>
    <t>1144 - MANHUAÇU</t>
  </si>
  <si>
    <t>ggl.1144@americanas.io</t>
  </si>
  <si>
    <t>MANHUAÇU</t>
  </si>
  <si>
    <t>RUA AMARAL FRANCO 77</t>
  </si>
  <si>
    <t>36900-000</t>
  </si>
  <si>
    <t>00.776.574/0442-85</t>
  </si>
  <si>
    <t>1178 - BETIM</t>
  </si>
  <si>
    <t>ggl.1178@americanas.io</t>
  </si>
  <si>
    <t>AVENIDA AMAZONAS 415</t>
  </si>
  <si>
    <t>32600-065</t>
  </si>
  <si>
    <t>00.776.574/0430-41</t>
  </si>
  <si>
    <t>L722 - SHC UNAPARK EXPRESS</t>
  </si>
  <si>
    <t>L722</t>
  </si>
  <si>
    <t>ggl.722@americanas.io</t>
  </si>
  <si>
    <t>SHC UNAPARK EXPRESS</t>
  </si>
  <si>
    <t>UNAMAR</t>
  </si>
  <si>
    <t>RUA L SN LT 16 QD15</t>
  </si>
  <si>
    <t>28927-000</t>
  </si>
  <si>
    <t>00.776.574/1208-01</t>
  </si>
  <si>
    <t>L714 - RETA DA PENHA EXPRESS</t>
  </si>
  <si>
    <t>L714</t>
  </si>
  <si>
    <t>ggl.714@americanas.io</t>
  </si>
  <si>
    <t>RETA DA PENHA EXPRESS</t>
  </si>
  <si>
    <t>SANTA LUCIA</t>
  </si>
  <si>
    <t>AVENIDA NOSSA SENHORA DA PENHA 415 LOJA 01</t>
  </si>
  <si>
    <t>29056-250</t>
  </si>
  <si>
    <t>00.776.574/0114-33</t>
  </si>
  <si>
    <t>1138 - SHC PENAPOLIS</t>
  </si>
  <si>
    <t>ggl.1138@americanas.io</t>
  </si>
  <si>
    <t>SHC PENAPOLIS</t>
  </si>
  <si>
    <t>PENAPOLIS</t>
  </si>
  <si>
    <t>GARDEN VILLAGE</t>
  </si>
  <si>
    <t>RODOVIA LUCIANO ARNALDO COVOLAN 1055 KM 2</t>
  </si>
  <si>
    <t>16300-000</t>
  </si>
  <si>
    <t>00.776.574/0637-43</t>
  </si>
  <si>
    <t>1169 - LINS</t>
  </si>
  <si>
    <t>ggl.1169@americanas.io</t>
  </si>
  <si>
    <t>LINS</t>
  </si>
  <si>
    <t>RUA SETE DE SETEMBRO 220</t>
  </si>
  <si>
    <t>16400-025</t>
  </si>
  <si>
    <t>00.776.574/0373-19</t>
  </si>
  <si>
    <t>1184 - NOVA ODESSA</t>
  </si>
  <si>
    <t>ggl.1184@americanas.io</t>
  </si>
  <si>
    <t>NOVA ODESSA</t>
  </si>
  <si>
    <t>AVENIDA CARLOS BOTELHO 400 410</t>
  </si>
  <si>
    <t>13460-000</t>
  </si>
  <si>
    <t>00.776.574/0278-60</t>
  </si>
  <si>
    <t>1173 - FRANCA</t>
  </si>
  <si>
    <t>ggl.1173@americanas.io</t>
  </si>
  <si>
    <t>FRANCA</t>
  </si>
  <si>
    <t>RUA MAJOR  CLAUDIANO 1684</t>
  </si>
  <si>
    <t>14400-690</t>
  </si>
  <si>
    <t>00.776.574/0478-96</t>
  </si>
  <si>
    <t>1105 - SÃO ROQUE</t>
  </si>
  <si>
    <t>ggl.1105@americanas.io</t>
  </si>
  <si>
    <t>SÃO ROQUE</t>
  </si>
  <si>
    <t>AVENIDA DR STAVEAUX 176 C 1/2/3/4F</t>
  </si>
  <si>
    <t>18130-500</t>
  </si>
  <si>
    <t>00.776.574/0376-61</t>
  </si>
  <si>
    <t>1153 - SHC JUNDIAÍ</t>
  </si>
  <si>
    <t>ggl.1153@americanas.io</t>
  </si>
  <si>
    <t>SHC JUNDIAÍ</t>
  </si>
  <si>
    <t>ANHANGABAU</t>
  </si>
  <si>
    <t>AVENIDA NOVE DE JULHO 3333 LUC 129</t>
  </si>
  <si>
    <t>13208-056</t>
  </si>
  <si>
    <t>00.776.574/1329-07</t>
  </si>
  <si>
    <t>1163 - SHC PÁTIO CIANÊ</t>
  </si>
  <si>
    <t>ggl.1163@americanas.io</t>
  </si>
  <si>
    <t>SHC PÁTIO CIANÊ</t>
  </si>
  <si>
    <t>AVENIDA DOUTOR AFONSO VERGUEIRO 823 ESP CM 120</t>
  </si>
  <si>
    <t>18035-370</t>
  </si>
  <si>
    <t>00.776.574/0694-31</t>
  </si>
  <si>
    <t>1171 - ITAPEVA</t>
  </si>
  <si>
    <t>ggl.1171@americanas.io</t>
  </si>
  <si>
    <t>ITAPEVA</t>
  </si>
  <si>
    <t>RUA DOUTOR PINHEIRO 299</t>
  </si>
  <si>
    <t>18400-005</t>
  </si>
  <si>
    <t>00.776.574/0372-38</t>
  </si>
  <si>
    <t>1170 - BRAGANÇA PAULISTA</t>
  </si>
  <si>
    <t>ggl.1170@americanas.io</t>
  </si>
  <si>
    <t>BRAGANÇA PAULISTA</t>
  </si>
  <si>
    <t>RUA CORONEL TEOFILO LEME 1094</t>
  </si>
  <si>
    <t>12900-002</t>
  </si>
  <si>
    <t>00.776.574/0258-17</t>
  </si>
  <si>
    <t>1152 - TOLEDO</t>
  </si>
  <si>
    <t>ggl.1152@americanas.io</t>
  </si>
  <si>
    <t>TOLEDO</t>
  </si>
  <si>
    <t>RUA SETE DE SETEMBRO 965</t>
  </si>
  <si>
    <t>85901-180</t>
  </si>
  <si>
    <t>00.776.574/0189-50</t>
  </si>
  <si>
    <t>1186 - ESTEIO</t>
  </si>
  <si>
    <t>ggl.1186@americanas.io</t>
  </si>
  <si>
    <t>ESTEIO</t>
  </si>
  <si>
    <t>AV PRESIDENTE VARGAS 1979</t>
  </si>
  <si>
    <t>93260-004</t>
  </si>
  <si>
    <t>00.776.574/0214-04</t>
  </si>
  <si>
    <t>1183 - SHC VIA CATARINA</t>
  </si>
  <si>
    <t>ggl.1183@americanas.io</t>
  </si>
  <si>
    <t>SHC VIA CATARINA</t>
  </si>
  <si>
    <t>PALHOÇA</t>
  </si>
  <si>
    <t>PASSA VINTE</t>
  </si>
  <si>
    <t>RUA JOSE BONIFACIO DE SOUZA 270 ANC 05 SH</t>
  </si>
  <si>
    <t>88132-140</t>
  </si>
  <si>
    <t>00.776.574/1593-41</t>
  </si>
  <si>
    <t>1172 - COHAFUMA</t>
  </si>
  <si>
    <t>ggl.1172@americanas.io</t>
  </si>
  <si>
    <t>COHAFUMA</t>
  </si>
  <si>
    <t>AVE JERONIMO DE ALBUQUERQUE MARANHAO 61 LOJA 06</t>
  </si>
  <si>
    <t>65071-750</t>
  </si>
  <si>
    <t>00.776.574/1489-00</t>
  </si>
  <si>
    <t>1176 - REDENÇÃO</t>
  </si>
  <si>
    <t>ggl.1176@americanas.io</t>
  </si>
  <si>
    <t>REDENÇÃO</t>
  </si>
  <si>
    <t>AVENIDA ARAGUAIA 2740</t>
  </si>
  <si>
    <t>68552-155</t>
  </si>
  <si>
    <t>00.776.574/0419-36</t>
  </si>
  <si>
    <t>1117 - SHC MANGABEIRA</t>
  </si>
  <si>
    <t>ggl.1117@americanas.io</t>
  </si>
  <si>
    <t>SHC MANGABEIRA</t>
  </si>
  <si>
    <t>MANGABEIRA</t>
  </si>
  <si>
    <t>AVENIDA HILTON SOUTO MAIOR 3901 LJ ANCORA</t>
  </si>
  <si>
    <t>58055-018</t>
  </si>
  <si>
    <t>00.776.574/1247-18</t>
  </si>
  <si>
    <t>1134 - SANTA RITA</t>
  </si>
  <si>
    <t>ggl.1134@americanas.io</t>
  </si>
  <si>
    <t>SANTA RITA</t>
  </si>
  <si>
    <t>RUA SIQUEIRA CAMPOS 126 GALPAO</t>
  </si>
  <si>
    <t>58300-180</t>
  </si>
  <si>
    <t>00.776.574/1062-21</t>
  </si>
  <si>
    <t>L717 - SURUBIM EXPRESS</t>
  </si>
  <si>
    <t>L717</t>
  </si>
  <si>
    <t>ggl.717@americanas.io</t>
  </si>
  <si>
    <t>SURUBIM EXPRESS</t>
  </si>
  <si>
    <t>SURUBIM</t>
  </si>
  <si>
    <t>RUA SETE DE SETEMBRO 44</t>
  </si>
  <si>
    <t>55750-000</t>
  </si>
  <si>
    <t>00.776.574/1100-91</t>
  </si>
  <si>
    <t>L720 - BEZERROS EXPRESS</t>
  </si>
  <si>
    <t>L720</t>
  </si>
  <si>
    <t>ggl.720@americanas.io</t>
  </si>
  <si>
    <t>BEZERROS EXPRESS</t>
  </si>
  <si>
    <t>BEZERROS</t>
  </si>
  <si>
    <t>RUA DA MATRIZ 39</t>
  </si>
  <si>
    <t>55660-000</t>
  </si>
  <si>
    <t>00.776.574/1069-06</t>
  </si>
  <si>
    <t>L966 - CDPE B2W</t>
  </si>
  <si>
    <t>L966</t>
  </si>
  <si>
    <t>ggl.966@americanas.io</t>
  </si>
  <si>
    <t>CDPE B2W</t>
  </si>
  <si>
    <t>RODOVIA BR-101 SUL 9415 GP A</t>
  </si>
  <si>
    <t>54510-000</t>
  </si>
  <si>
    <t>00.776.574/1640-00</t>
  </si>
  <si>
    <t>1126 - ALECRIM</t>
  </si>
  <si>
    <t>ggl.1126@americanas.io</t>
  </si>
  <si>
    <t>ALECRIM</t>
  </si>
  <si>
    <t>AV CORONEL ESTEVAM 1280</t>
  </si>
  <si>
    <t>59031-000</t>
  </si>
  <si>
    <t>00.776.574/1812-74</t>
  </si>
  <si>
    <t>1103 - CRUZ DAS ALMAS</t>
  </si>
  <si>
    <t>ggl.1103@americanas.io</t>
  </si>
  <si>
    <t>RUA J B DA FONSECA SN</t>
  </si>
  <si>
    <t>44380-000</t>
  </si>
  <si>
    <t>00.776.574/1372-91</t>
  </si>
  <si>
    <t>1124 - LAURO DE FREITAS 2</t>
  </si>
  <si>
    <t>ggl.1124@americanas.io</t>
  </si>
  <si>
    <t>LAURO DE FREITAS 2</t>
  </si>
  <si>
    <t>AVENIDA AMARILIO THIAGO DOS SANTOS 70</t>
  </si>
  <si>
    <t>00.776.574/1373-72</t>
  </si>
  <si>
    <t>1174 - BRUMADO</t>
  </si>
  <si>
    <t>ggl.1174@americanas.io</t>
  </si>
  <si>
    <t>BRUMADO</t>
  </si>
  <si>
    <t>RUA DOUTOR MARIO MEIRA 147</t>
  </si>
  <si>
    <t>46100-000</t>
  </si>
  <si>
    <t>00.776.574/1374-53</t>
  </si>
  <si>
    <t>L051 - SHC ITABORAÍ PLAZA</t>
  </si>
  <si>
    <t>L051</t>
  </si>
  <si>
    <t>ggl.051@americanas.io</t>
  </si>
  <si>
    <t>SHC ITABORAÍ PLAZA</t>
  </si>
  <si>
    <t>TRES PONTES</t>
  </si>
  <si>
    <t>RODOVIA BR-101 SN KM 295</t>
  </si>
  <si>
    <t>24809-234</t>
  </si>
  <si>
    <t>00.776.574/0794-02</t>
  </si>
  <si>
    <t>1175 - LEBLON</t>
  </si>
  <si>
    <t>ggl.1175@americanas.io</t>
  </si>
  <si>
    <t>AVN ATAULFO DE PAIVA 1251</t>
  </si>
  <si>
    <t>22440-034</t>
  </si>
  <si>
    <t>00.776.574/1169-60</t>
  </si>
  <si>
    <t>1120 - SHC PÁTIO NORTE</t>
  </si>
  <si>
    <t>ggl.1120@americanas.io</t>
  </si>
  <si>
    <t>SHC PÁTIO NORTE</t>
  </si>
  <si>
    <t>SÃO JOSÉ DE RIBAMAR</t>
  </si>
  <si>
    <t>SARAMANTA</t>
  </si>
  <si>
    <t>ESTRADA DE RIBAMAR 1000 LOJA ANC 6</t>
  </si>
  <si>
    <t>65110-000</t>
  </si>
  <si>
    <t>00.776.574/1669-84</t>
  </si>
  <si>
    <t>1140 - CARATINGA</t>
  </si>
  <si>
    <t>ggl.1140@americanas.io</t>
  </si>
  <si>
    <t>CARATINGA</t>
  </si>
  <si>
    <t>PRACA CESARIO ALVIM 282</t>
  </si>
  <si>
    <t>35300-036</t>
  </si>
  <si>
    <t>00.776.574/0431-22</t>
  </si>
  <si>
    <t>1139 - ALTA FLORESTA</t>
  </si>
  <si>
    <t>ggl.1139@americanas.io</t>
  </si>
  <si>
    <t>ALTA FLORESTA</t>
  </si>
  <si>
    <t>CANTEIRO CENTRAL</t>
  </si>
  <si>
    <t>AVENIDA ARIOSTO DA RIVA 2609 L AC 15 3</t>
  </si>
  <si>
    <t>78580-000</t>
  </si>
  <si>
    <t>00.776.574/1603-58</t>
  </si>
  <si>
    <t>1188 - CIANORTE</t>
  </si>
  <si>
    <t>ggl.1188@americanas.io</t>
  </si>
  <si>
    <t>CIANORTE</t>
  </si>
  <si>
    <t>ZONA 01</t>
  </si>
  <si>
    <t>AVENIDA GOIAS 734</t>
  </si>
  <si>
    <t>87200-268</t>
  </si>
  <si>
    <t>00.776.574/1419-90</t>
  </si>
  <si>
    <t>1200 - MACAÍBA</t>
  </si>
  <si>
    <t>ggl.1200@americanas.io</t>
  </si>
  <si>
    <t>MACAÍBA</t>
  </si>
  <si>
    <t>RUA NAIR MESQUITA 4</t>
  </si>
  <si>
    <t>59280-000</t>
  </si>
  <si>
    <t>00.776.574/0150-05</t>
  </si>
  <si>
    <t>1196 - SHC UBERABA</t>
  </si>
  <si>
    <t>ggl.1196@americanas.io</t>
  </si>
  <si>
    <t>MERCES</t>
  </si>
  <si>
    <t>AV LEOPOLDINO DE OLIVEIRA 5100 LJ AN 5 P2</t>
  </si>
  <si>
    <t>38066-015</t>
  </si>
  <si>
    <t>00.776.574/1829-12</t>
  </si>
  <si>
    <t>L719 - TREMEMBÉ EXPRESS</t>
  </si>
  <si>
    <t>L719</t>
  </si>
  <si>
    <t>ggl.719@americanas.io</t>
  </si>
  <si>
    <t>TREMEMBÉ EXPRESS</t>
  </si>
  <si>
    <t>TREMEMBÉ</t>
  </si>
  <si>
    <t>PRACA GERALDO COSTA 58</t>
  </si>
  <si>
    <t>12120-000</t>
  </si>
  <si>
    <t>00.776.574/1478-40</t>
  </si>
  <si>
    <t>1199 - SHC PASSEIO</t>
  </si>
  <si>
    <t>ggl.1199@americanas.io</t>
  </si>
  <si>
    <t>SHC PASSEIO</t>
  </si>
  <si>
    <t>COHATRAC IV</t>
  </si>
  <si>
    <t>AVENIDA CONTORNO NORTE 145 SUC N(o) 101</t>
  </si>
  <si>
    <t>65054-375</t>
  </si>
  <si>
    <t>00.776.574/1406-75</t>
  </si>
  <si>
    <t>L707 - BETANIA EXPRESS</t>
  </si>
  <si>
    <t>L707</t>
  </si>
  <si>
    <t>ggl.707@americanas.io</t>
  </si>
  <si>
    <t>BETANIA EXPRESS</t>
  </si>
  <si>
    <t>ESTRELA DO ORIENTE</t>
  </si>
  <si>
    <t>RUA URSULA PAULINO 1417 1461 LJ1E2</t>
  </si>
  <si>
    <t>30580-353</t>
  </si>
  <si>
    <t>00.776.574/1337-09</t>
  </si>
  <si>
    <t>L709 - GRAMACHO EXPRESS</t>
  </si>
  <si>
    <t>L709</t>
  </si>
  <si>
    <t>ggl.709@americanas.io</t>
  </si>
  <si>
    <t>GRAMACHO EXPRESS</t>
  </si>
  <si>
    <t>CIDADE DOS MENINOS</t>
  </si>
  <si>
    <t>AVENIDA DARCY VARGAS 2216 CASA 1 E 2</t>
  </si>
  <si>
    <t>25237-010</t>
  </si>
  <si>
    <t>00.776.574/0791-51</t>
  </si>
  <si>
    <t>L724 - SAO FRANCISCO EXPRESS</t>
  </si>
  <si>
    <t>L724</t>
  </si>
  <si>
    <t>ggl.724@americanas.io</t>
  </si>
  <si>
    <t>SAO FRANCISCO EXPRESS</t>
  </si>
  <si>
    <t>AVENIDA RUY BARBOSA 39</t>
  </si>
  <si>
    <t>24360-440</t>
  </si>
  <si>
    <t>00.776.574/0346-46</t>
  </si>
  <si>
    <t>1156 - CORUMBA</t>
  </si>
  <si>
    <t>ggl.1156@americanas.io</t>
  </si>
  <si>
    <t>CORUMBA</t>
  </si>
  <si>
    <t>RUA DELAMERA 780</t>
  </si>
  <si>
    <t>79301-020</t>
  </si>
  <si>
    <t>00.776.574/0496-78</t>
  </si>
  <si>
    <t>L733 - PALHOCA EXPRESS</t>
  </si>
  <si>
    <t>L733</t>
  </si>
  <si>
    <t>ggl.733@americanas.io</t>
  </si>
  <si>
    <t>PALHOCA EXPRESS</t>
  </si>
  <si>
    <t>RUA CAETANO SILVEIRA MATTOS 2641</t>
  </si>
  <si>
    <t>88130-005</t>
  </si>
  <si>
    <t>00.776.574/0555-62</t>
  </si>
  <si>
    <t>L726 - CASA FORTE EXPRESS</t>
  </si>
  <si>
    <t>L726</t>
  </si>
  <si>
    <t>ggl.726@americanas.io</t>
  </si>
  <si>
    <t>CASA FORTE EXPRESS</t>
  </si>
  <si>
    <t>AVENIDA DEZESSETE DE AGOSTO 1476</t>
  </si>
  <si>
    <t>52061-540</t>
  </si>
  <si>
    <t>00.776.574/0080-50</t>
  </si>
  <si>
    <t>1146 - SANTA CRUZ DO CAPIBARIBE</t>
  </si>
  <si>
    <t>ggl.1146@americanas.io</t>
  </si>
  <si>
    <t>SANTA CRUZ DO CAPIBARIBE</t>
  </si>
  <si>
    <t>MALAQUIAS CARDOSO</t>
  </si>
  <si>
    <t>RUA LIDIA ALVES ARAGAO 40 QDA LT6A</t>
  </si>
  <si>
    <t>55190-000</t>
  </si>
  <si>
    <t>00.776.574/0539-42</t>
  </si>
  <si>
    <t>L732 - GRAMADO EXPRESS</t>
  </si>
  <si>
    <t>L732</t>
  </si>
  <si>
    <t>ggl.732@americanas.io</t>
  </si>
  <si>
    <t>GRAMADO EXPRESS</t>
  </si>
  <si>
    <t>GRAMADO</t>
  </si>
  <si>
    <t>AVENIDA BORGES DE MEDEIROS 2659 LOJA 12</t>
  </si>
  <si>
    <t>95670-000</t>
  </si>
  <si>
    <t>00.776.574/0111-90</t>
  </si>
  <si>
    <t>L727 - BRUSQUE EXPRESS</t>
  </si>
  <si>
    <t>L727</t>
  </si>
  <si>
    <t>ggl.727@americanas.io</t>
  </si>
  <si>
    <t>BRUSQUE EXPRESS</t>
  </si>
  <si>
    <t>BRUSQUE</t>
  </si>
  <si>
    <t>AVENIDA CONSUL CARLOS RENAUX 102</t>
  </si>
  <si>
    <t>88350-002</t>
  </si>
  <si>
    <t>00.776.574/0551-39</t>
  </si>
  <si>
    <t>1208 - CHAPECO</t>
  </si>
  <si>
    <t>ggl.1208@americanas.io</t>
  </si>
  <si>
    <t>CHAPECO</t>
  </si>
  <si>
    <t>RUA MARECHAL JOSE B BORMANN 91-E LT 27 QD 3</t>
  </si>
  <si>
    <t>89801-050</t>
  </si>
  <si>
    <t>00.776.574/0552-10</t>
  </si>
  <si>
    <t>1212 - SHC BOULEVARD NACOES</t>
  </si>
  <si>
    <t>ggl.1212@americanas.io</t>
  </si>
  <si>
    <t>SHC BOULEVARD NACOES</t>
  </si>
  <si>
    <t>CHACARA DAS FLORES</t>
  </si>
  <si>
    <t>RUA GENERAL MARCONDES SALGADO 11</t>
  </si>
  <si>
    <t>17013-113</t>
  </si>
  <si>
    <t>00.776.574/0566-15</t>
  </si>
  <si>
    <t>L706 - CAMARAGIBE EXPRESS</t>
  </si>
  <si>
    <t>L706</t>
  </si>
  <si>
    <t>ggl.706@americanas.io</t>
  </si>
  <si>
    <t>CAMARAGIBE EXPRESS</t>
  </si>
  <si>
    <t>CAMARAGIBE</t>
  </si>
  <si>
    <t>BAIRRO NOVO DO CARMELO</t>
  </si>
  <si>
    <t>AVENIDA DOUTOR BELMINO CORREIA 2263 QD B LT 4</t>
  </si>
  <si>
    <t>54762-303</t>
  </si>
  <si>
    <t>00.776.574/0531-95</t>
  </si>
  <si>
    <t>1209 - SAMAMBAIA 2</t>
  </si>
  <si>
    <t>ggl.1209@americanas.io</t>
  </si>
  <si>
    <t>SAMAMBAIA 2</t>
  </si>
  <si>
    <t>SAMAMBAIA SUL</t>
  </si>
  <si>
    <t>QN 304 CONJ. 02 LOTE 01 LOJA 1209 SN</t>
  </si>
  <si>
    <t>72306-002</t>
  </si>
  <si>
    <t>00.776.574/0740-01</t>
  </si>
  <si>
    <t>1195 - SHC ILHA</t>
  </si>
  <si>
    <t>ggl.1195@americanas.io</t>
  </si>
  <si>
    <t>SHC ILHA</t>
  </si>
  <si>
    <t>AVE DANIEL DE LA TOUCHE 987 SUC405 AB</t>
  </si>
  <si>
    <t>00.776.574/1562-45</t>
  </si>
  <si>
    <t>1142 - ARIQUEMES</t>
  </si>
  <si>
    <t>ggl.1142@americanas.io</t>
  </si>
  <si>
    <t>ARIQUEMES</t>
  </si>
  <si>
    <t>AREAS ESPECIAIS</t>
  </si>
  <si>
    <t>AVENIDA JAMARI 2761</t>
  </si>
  <si>
    <t>76870-012</t>
  </si>
  <si>
    <t>00.776.574/0038-48</t>
  </si>
  <si>
    <t>L735 - VENDA NOVA EXPRESS</t>
  </si>
  <si>
    <t>L735</t>
  </si>
  <si>
    <t>ggl.735@americanas.io</t>
  </si>
  <si>
    <t>VENDA NOVA EXPRESS</t>
  </si>
  <si>
    <t>VENDA NOVA</t>
  </si>
  <si>
    <t>RUA PADRE PEDRO PINTO 1254</t>
  </si>
  <si>
    <t>31615-310</t>
  </si>
  <si>
    <t>00.776.574/1114-97</t>
  </si>
  <si>
    <t>L729 - SAO LOURENCO EXPRESS</t>
  </si>
  <si>
    <t>L729</t>
  </si>
  <si>
    <t>ggl.729@americanas.io</t>
  </si>
  <si>
    <t>SAO LOURENCO EXPRESS</t>
  </si>
  <si>
    <t>SÃO LOURENÇO</t>
  </si>
  <si>
    <t>AVENIDA DOM PEDRO II 731 LOJA 07</t>
  </si>
  <si>
    <t>37470-000</t>
  </si>
  <si>
    <t>00.776.574/0882-23</t>
  </si>
  <si>
    <t>1151 - MONGAGUA</t>
  </si>
  <si>
    <t>ggl.1151@americanas.io</t>
  </si>
  <si>
    <t>MONGAGUA</t>
  </si>
  <si>
    <t>AVENIDA SAO PAULO 2114</t>
  </si>
  <si>
    <t>11730-000</t>
  </si>
  <si>
    <t>00.776.574/1328-18</t>
  </si>
  <si>
    <t>1148 - JACOBINA</t>
  </si>
  <si>
    <t>ggl.1148@americanas.io</t>
  </si>
  <si>
    <t>JACOBINA</t>
  </si>
  <si>
    <t>AVENIDA LOMANTO JUNIOR 60</t>
  </si>
  <si>
    <t>44700-000</t>
  </si>
  <si>
    <t>00.776.574/0073-20</t>
  </si>
  <si>
    <t>L739 - SANTO ANGELO EXPRESS</t>
  </si>
  <si>
    <t>L739</t>
  </si>
  <si>
    <t>ggl.739@americanas.io</t>
  </si>
  <si>
    <t>SANTO ANGELO EXPRESS</t>
  </si>
  <si>
    <t>SANTO ANGELO</t>
  </si>
  <si>
    <t>RUA MARQUES DO HERVAL 1423</t>
  </si>
  <si>
    <t>98801-640</t>
  </si>
  <si>
    <t>00.776.574/0200-09</t>
  </si>
  <si>
    <t>1125 - SHC RIO POTY</t>
  </si>
  <si>
    <t>ggl.1125@americanas.io</t>
  </si>
  <si>
    <t>SHC RIO POTY</t>
  </si>
  <si>
    <t>PORENQUANTO</t>
  </si>
  <si>
    <t>AVENIDA MARECHAL CASTELO BRANCO 911 SUC 304</t>
  </si>
  <si>
    <t>64000-810</t>
  </si>
  <si>
    <t>00.776.574/1570-55</t>
  </si>
  <si>
    <t>1182 - UBA</t>
  </si>
  <si>
    <t>ggl.1182@americanas.io</t>
  </si>
  <si>
    <t>UBA</t>
  </si>
  <si>
    <t>RUA SAO JOSE 384</t>
  </si>
  <si>
    <t>36500-000</t>
  </si>
  <si>
    <t>00.776.574/0453-38</t>
  </si>
  <si>
    <t>L738 - SHC BELLA CITTA CENTRO EXPRESS</t>
  </si>
  <si>
    <t>L738</t>
  </si>
  <si>
    <t>ggl.738@americanas.io</t>
  </si>
  <si>
    <t>SHC BELLA CITTA CENTRO EXPRESS</t>
  </si>
  <si>
    <t>PASSO FUNDO</t>
  </si>
  <si>
    <t>RUA CEL CHICUTA 355 SUC 122A</t>
  </si>
  <si>
    <t>99010-050</t>
  </si>
  <si>
    <t>00.776.574/1710-40</t>
  </si>
  <si>
    <t>1223 - BARAO DE GURGUEIA</t>
  </si>
  <si>
    <t>ggl.1223@americanas.io</t>
  </si>
  <si>
    <t>BARAO DE GURGUEIA</t>
  </si>
  <si>
    <t>AVENIDA BARAO DE GURGUEIA 3160 3160 A</t>
  </si>
  <si>
    <t>64019-352</t>
  </si>
  <si>
    <t>00.776.574/0542-48</t>
  </si>
  <si>
    <t>L421 - ICOARACI</t>
  </si>
  <si>
    <t>L421</t>
  </si>
  <si>
    <t>ggl.421@americanas.io</t>
  </si>
  <si>
    <t>ICOARACI</t>
  </si>
  <si>
    <t>RUA DOUTOR MANOEL BARATA 612</t>
  </si>
  <si>
    <t>66810-100</t>
  </si>
  <si>
    <t>00.776.574/0403-79</t>
  </si>
  <si>
    <t>1227 - SHC BOSQUE GRAO PARA</t>
  </si>
  <si>
    <t>ggl.1227@americanas.io</t>
  </si>
  <si>
    <t>SHC BOSQUE GRAO PARA</t>
  </si>
  <si>
    <t>RODOVIA DOS TRABALHADORES SN</t>
  </si>
  <si>
    <t>66635-894</t>
  </si>
  <si>
    <t>00.776.574/1132-79</t>
  </si>
  <si>
    <t>1204 - ITACOATIARA</t>
  </si>
  <si>
    <t>ggl.1204@americanas.io</t>
  </si>
  <si>
    <t>ITACOATIARA</t>
  </si>
  <si>
    <t>AVE PARQUE 762</t>
  </si>
  <si>
    <t>69100-006</t>
  </si>
  <si>
    <t>00.776.574/0398-77</t>
  </si>
  <si>
    <t>1177 - SANTO AMARO</t>
  </si>
  <si>
    <t>ggl.1177@americanas.io</t>
  </si>
  <si>
    <t>AVENIDA PRESIDENTE VARGAS 102</t>
  </si>
  <si>
    <t>44200-000</t>
  </si>
  <si>
    <t>00.776.574/1282-09</t>
  </si>
  <si>
    <t>L741 - CUBATAO EXPRESS</t>
  </si>
  <si>
    <t>L741</t>
  </si>
  <si>
    <t>ggl.741@americanas.io</t>
  </si>
  <si>
    <t>CUBATAO EXPRESS</t>
  </si>
  <si>
    <t>CUBATÃO</t>
  </si>
  <si>
    <t>AVENIDA NOVE DE ABRIL 1877</t>
  </si>
  <si>
    <t>11510-000</t>
  </si>
  <si>
    <t>00.776.574/0263-84</t>
  </si>
  <si>
    <t>1048 - GUANAMBI</t>
  </si>
  <si>
    <t>ggl.1048@americanas.io</t>
  </si>
  <si>
    <t>GUANAMBI</t>
  </si>
  <si>
    <t>RUA DOUTOR FRANCISCO JOSE FERNANDES 90</t>
  </si>
  <si>
    <t>46430-000</t>
  </si>
  <si>
    <t>00.776.574/1371-00</t>
  </si>
  <si>
    <t>L742 - DERBY EXPRESS</t>
  </si>
  <si>
    <t>L742</t>
  </si>
  <si>
    <t>ggl.742@americanas.io</t>
  </si>
  <si>
    <t>DERBY EXPRESS</t>
  </si>
  <si>
    <t>DERBY</t>
  </si>
  <si>
    <t>RUA AMARO BEZERRA 351</t>
  </si>
  <si>
    <t>52010-150</t>
  </si>
  <si>
    <t>00.776.574/1089-41</t>
  </si>
  <si>
    <t>L734 - VILA BELMIRO EXPRESS</t>
  </si>
  <si>
    <t>L734</t>
  </si>
  <si>
    <t>ggl.734@americanas.io</t>
  </si>
  <si>
    <t>VILA BELMIRO EXPRESS</t>
  </si>
  <si>
    <t>VILA BELMIRO</t>
  </si>
  <si>
    <t>RUA CARVALHO DE MENDONCA 281</t>
  </si>
  <si>
    <t>11070-101</t>
  </si>
  <si>
    <t>00.776.574/0661-73</t>
  </si>
  <si>
    <t>L744 - IBIRITE EXPRESS</t>
  </si>
  <si>
    <t>L744</t>
  </si>
  <si>
    <t>ggl.744@americanas.io</t>
  </si>
  <si>
    <t>IBIRITE EXPRESS</t>
  </si>
  <si>
    <t>IBIRITE</t>
  </si>
  <si>
    <t>RUA HELENA ANTIPOFF 495 LOJA 2</t>
  </si>
  <si>
    <t>32400-000</t>
  </si>
  <si>
    <t>00.776.574/0863-60</t>
  </si>
  <si>
    <t>1239 - SHC NORTE SUL</t>
  </si>
  <si>
    <t>ggl.1239@americanas.io</t>
  </si>
  <si>
    <t>SHC NORTE SUL</t>
  </si>
  <si>
    <t>JARDIM JOQUEI CLUB</t>
  </si>
  <si>
    <t>AVENIDA PRESIDENTE ERNESTO GEISEL 2300 SL 140/175</t>
  </si>
  <si>
    <t>79081-900</t>
  </si>
  <si>
    <t>00.776.574/0750-83</t>
  </si>
  <si>
    <t>L736 - CAPAO DA CANOA EXPRESS</t>
  </si>
  <si>
    <t>L736</t>
  </si>
  <si>
    <t>ggl.736@americanas.io</t>
  </si>
  <si>
    <t>CAPAO DA CANOA EXPRESS</t>
  </si>
  <si>
    <t>CAPÃO DA CANOA</t>
  </si>
  <si>
    <t>AVENIDA PARAGUASSU 2009</t>
  </si>
  <si>
    <t>95555-000</t>
  </si>
  <si>
    <t>00.776.574/0110-00</t>
  </si>
  <si>
    <t>1191 - BALSAS</t>
  </si>
  <si>
    <t>ggl.1191@americanas.io</t>
  </si>
  <si>
    <t>BALSAS</t>
  </si>
  <si>
    <t>RUA DR JUSTO PEDROSA 272</t>
  </si>
  <si>
    <t>65800-000</t>
  </si>
  <si>
    <t>00.776.574/0127-58</t>
  </si>
  <si>
    <t>1159 - RIBEIRA DO POMBAL</t>
  </si>
  <si>
    <t>ggl.1159@americanas.io</t>
  </si>
  <si>
    <t>RIBEIRA DO POMBAL</t>
  </si>
  <si>
    <t>AVENIDA OLIVEIRA BRITO 471 QD82 LT10</t>
  </si>
  <si>
    <t>48400-000</t>
  </si>
  <si>
    <t>00.776.574/1232-31</t>
  </si>
  <si>
    <t>1000 - PARATY</t>
  </si>
  <si>
    <t>ggl.1000@americanas.io</t>
  </si>
  <si>
    <t>PARATY</t>
  </si>
  <si>
    <t>AVENIDA ROBERTO SILVEIRA SN AREA T01</t>
  </si>
  <si>
    <t>23970-000</t>
  </si>
  <si>
    <t>00.776.574/0818-06</t>
  </si>
  <si>
    <t>L730 - SHC CENTER EXPRESS</t>
  </si>
  <si>
    <t>L730</t>
  </si>
  <si>
    <t>ggl.730@americanas.io</t>
  </si>
  <si>
    <t>SHC CENTER EXPRESS</t>
  </si>
  <si>
    <t>ARARANGUA</t>
  </si>
  <si>
    <t>CIDADE ALTA</t>
  </si>
  <si>
    <t>AVENIDA SETE DE SETEMBRO 705 LUC 92</t>
  </si>
  <si>
    <t>88901-004</t>
  </si>
  <si>
    <t>00.776.574/1310-99</t>
  </si>
  <si>
    <t>1224 - SHC PAULISTA NORTH WAY</t>
  </si>
  <si>
    <t>ggl.1224@americanas.io</t>
  </si>
  <si>
    <t>SHC PAULISTA NORTH WAY</t>
  </si>
  <si>
    <t>RODOVIA PE-015 KM 16.5 SN LOJA ANC 7</t>
  </si>
  <si>
    <t>53401-445</t>
  </si>
  <si>
    <t>00.776.574/1294-34</t>
  </si>
  <si>
    <t>1150 - SHC MARANGUAPE MALL</t>
  </si>
  <si>
    <t>ggl.1150@americanas.io</t>
  </si>
  <si>
    <t>SHC MARANGUAPE MALL</t>
  </si>
  <si>
    <t>MARANGUAPE</t>
  </si>
  <si>
    <t>RUA CEL ANTONIO BOTELHO DE SOUSA 254 LUC 100</t>
  </si>
  <si>
    <t>61940-005</t>
  </si>
  <si>
    <t>00.776.574/1039-82</t>
  </si>
  <si>
    <t>1226 - SHC VARZEA GRANDE</t>
  </si>
  <si>
    <t>ggl.1226@americanas.io</t>
  </si>
  <si>
    <t>SHC VARZEA GRANDE</t>
  </si>
  <si>
    <t>CENTRO SUL</t>
  </si>
  <si>
    <t>AVENIDA PRESIDENTE ARTHUR BERNARDES SN QD 2 A</t>
  </si>
  <si>
    <t>78125-100</t>
  </si>
  <si>
    <t>00.776.574/1606-09</t>
  </si>
  <si>
    <t>L743 - IBITINGA EXPRESS</t>
  </si>
  <si>
    <t>L743</t>
  </si>
  <si>
    <t>ggl.743@americanas.io</t>
  </si>
  <si>
    <t>IBITINGA EXPRESS</t>
  </si>
  <si>
    <t>IBITINGA</t>
  </si>
  <si>
    <t>RUA TREZE DE MAIO 732</t>
  </si>
  <si>
    <t>14940-000</t>
  </si>
  <si>
    <t>00.776.574/0603-02</t>
  </si>
  <si>
    <t>1192 - SENADOR CANEDO</t>
  </si>
  <si>
    <t>ggl.1192@americanas.io</t>
  </si>
  <si>
    <t>SENADOR CANEDO</t>
  </si>
  <si>
    <t>JARDIM TODOS OS SANTOS</t>
  </si>
  <si>
    <t>AVENIDA DOM EMANUEL SN RUA GOVERN</t>
  </si>
  <si>
    <t>75261-432</t>
  </si>
  <si>
    <t>00.776.574/1578-02</t>
  </si>
  <si>
    <t>1189 - ARARIPINA</t>
  </si>
  <si>
    <t>ggl.1189@americanas.io</t>
  </si>
  <si>
    <t>ARARIPINA</t>
  </si>
  <si>
    <t>AVENIDA ANTONIO DE BARROS MUNIZ S/N</t>
  </si>
  <si>
    <t>56280-000</t>
  </si>
  <si>
    <t>00.776.574/1067-36</t>
  </si>
  <si>
    <t>1234 - SHC BARRASHOPPING SUL</t>
  </si>
  <si>
    <t>ggl.1234@americanas.io</t>
  </si>
  <si>
    <t>SHC BARRASHOPPING SUL</t>
  </si>
  <si>
    <t>CRISTAL</t>
  </si>
  <si>
    <t>AV DIARIO DE NOTICIAS 300 LOJA 1049</t>
  </si>
  <si>
    <t>90810-080</t>
  </si>
  <si>
    <t>00.776.574/1634-54</t>
  </si>
  <si>
    <t>L740 - ITABIRITO EXPRESS</t>
  </si>
  <si>
    <t>L740</t>
  </si>
  <si>
    <t>ggl.740@americanas.io</t>
  </si>
  <si>
    <t>ITABIRITO EXPRESS</t>
  </si>
  <si>
    <t>ITABIRITO</t>
  </si>
  <si>
    <t>AVENIDA QUEIROZ JUNIOR 127 135 LOJA 1</t>
  </si>
  <si>
    <t>35450-000</t>
  </si>
  <si>
    <t>00.776.574/0865-22</t>
  </si>
  <si>
    <t>1190 - PICOS</t>
  </si>
  <si>
    <t>ggl.1190@americanas.io</t>
  </si>
  <si>
    <t>PICOS</t>
  </si>
  <si>
    <t>PRACA FELIX PACHECO 632</t>
  </si>
  <si>
    <t>64600-082</t>
  </si>
  <si>
    <t>00.776.574/0058-91</t>
  </si>
  <si>
    <t>1201 - VILA DOS CABANOS</t>
  </si>
  <si>
    <t>ggl.1201@americanas.io</t>
  </si>
  <si>
    <t>VILA DOS CABANOS</t>
  </si>
  <si>
    <t>BARCARENA</t>
  </si>
  <si>
    <t>OPERACOES</t>
  </si>
  <si>
    <t>VLA DOS CABANOS N.N.U SN LOTE 10</t>
  </si>
  <si>
    <t>68447-000</t>
  </si>
  <si>
    <t>00.776.574/0407-00</t>
  </si>
  <si>
    <t>1155 - SOUSA</t>
  </si>
  <si>
    <t>ggl.1155@americanas.io</t>
  </si>
  <si>
    <t>SOUSA</t>
  </si>
  <si>
    <t>RUA CORONEL JOSE VICENTE 2 E 67</t>
  </si>
  <si>
    <t>58800-005</t>
  </si>
  <si>
    <t>00.776.574/0054-68</t>
  </si>
  <si>
    <t>L753 - SHC METRO TUCURUVI EXPRESS</t>
  </si>
  <si>
    <t>L753</t>
  </si>
  <si>
    <t>ggl.753@americanas.io</t>
  </si>
  <si>
    <t>SHC METRO TUCURUVI EXPRESS</t>
  </si>
  <si>
    <t>PARADA INGLESA</t>
  </si>
  <si>
    <t>AVENIDA DR. ANTONIO MARIA LAET 566 SALAO COML</t>
  </si>
  <si>
    <t>02240-000</t>
  </si>
  <si>
    <t>00.776.574/0956-02</t>
  </si>
  <si>
    <t>L751 - BERTIOGA EXPRESS</t>
  </si>
  <si>
    <t>L751</t>
  </si>
  <si>
    <t>ggl.751@americanas.io</t>
  </si>
  <si>
    <t>BERTIOGA EXPRESS</t>
  </si>
  <si>
    <t>BERTIOGA</t>
  </si>
  <si>
    <t>JARDIM PAULISTA</t>
  </si>
  <si>
    <t>AVENIDA ANCHIETA 1948</t>
  </si>
  <si>
    <t>11250-000</t>
  </si>
  <si>
    <t>00.776.574/0256-55</t>
  </si>
  <si>
    <t>1250 - SHC SAO BERNARDO PLAZA SHOPPING</t>
  </si>
  <si>
    <t>ggl.1250@americanas.io</t>
  </si>
  <si>
    <t>SHC SAO BERNARDO PLAZA SHOPPIN</t>
  </si>
  <si>
    <t>AVENIDA ROTARY 624 LUC SSB200</t>
  </si>
  <si>
    <t>09721-000</t>
  </si>
  <si>
    <t>00.776.574/0670-64</t>
  </si>
  <si>
    <t>L725 - SHC ANCHIETA GARDEN EXPRESS</t>
  </si>
  <si>
    <t>L725</t>
  </si>
  <si>
    <t>ggl.725@americanas.io</t>
  </si>
  <si>
    <t>SHC ANCHIETA GARDEN EXPRESS</t>
  </si>
  <si>
    <t>ANCHIETA</t>
  </si>
  <si>
    <t>RUA FRANCISCO DESLANDES 900 L161 P L01</t>
  </si>
  <si>
    <t>30310-530</t>
  </si>
  <si>
    <t>00.776.574/1113-06</t>
  </si>
  <si>
    <t>1251 - SHC AVENIDA 28</t>
  </si>
  <si>
    <t>ggl.1251@americanas.io</t>
  </si>
  <si>
    <t>SHC AVENIDA 28</t>
  </si>
  <si>
    <t>PRQ AVENIDA PELINCA</t>
  </si>
  <si>
    <t>AVN 28 DE MARCO 574 LJS 05/06/</t>
  </si>
  <si>
    <t>28020-740</t>
  </si>
  <si>
    <t>00.776.574/0787-75</t>
  </si>
  <si>
    <t>1197 - BARRA MANSA</t>
  </si>
  <si>
    <t>ggl.1197@americanas.io</t>
  </si>
  <si>
    <t>BARRA MANSA</t>
  </si>
  <si>
    <t>AVENIDA JOAQUIM LEITE 646 LOTE A</t>
  </si>
  <si>
    <t>27345-390</t>
  </si>
  <si>
    <t>00.776.574/0332-40</t>
  </si>
  <si>
    <t>L747 - TAQUARITINGA EXPRESS</t>
  </si>
  <si>
    <t>L747</t>
  </si>
  <si>
    <t>ggl.747@americanas.io</t>
  </si>
  <si>
    <t>TAQUARITINGA EXPRESS</t>
  </si>
  <si>
    <t>TAQUARITINGA</t>
  </si>
  <si>
    <t>RUA PRUDENTE DE MORAES 415</t>
  </si>
  <si>
    <t>15900-000</t>
  </si>
  <si>
    <t>00.776.574/1323-03</t>
  </si>
  <si>
    <t>L748 - JABOTICABAL EXPRESS</t>
  </si>
  <si>
    <t>L748</t>
  </si>
  <si>
    <t>ggl.748@americanas.io</t>
  </si>
  <si>
    <t>JABOTICABAL EXPRESS</t>
  </si>
  <si>
    <t>JABOTICABAL</t>
  </si>
  <si>
    <t>PRACA NOVE DE JULHO 50</t>
  </si>
  <si>
    <t>14870-325</t>
  </si>
  <si>
    <t>00.776.574/0269-70</t>
  </si>
  <si>
    <t>L745 - CAPAO BONITO EXPRESS</t>
  </si>
  <si>
    <t>L745</t>
  </si>
  <si>
    <t>ggl.745@americanas.io</t>
  </si>
  <si>
    <t>CAPAO BONITO EXPRESS</t>
  </si>
  <si>
    <t>CAPÃO BONITO</t>
  </si>
  <si>
    <t>RUA FLORIANO PEIXOTO 863</t>
  </si>
  <si>
    <t>18300-250</t>
  </si>
  <si>
    <t>00.776.574/0580-73</t>
  </si>
  <si>
    <t>1233 - ITARARE</t>
  </si>
  <si>
    <t>ggl.1233@americanas.io</t>
  </si>
  <si>
    <t>ITARARE</t>
  </si>
  <si>
    <t>RUA SAO PEDRO 1560</t>
  </si>
  <si>
    <t>18460-000</t>
  </si>
  <si>
    <t>00.776.574/0614-57</t>
  </si>
  <si>
    <t>L752 - BOULEVARD LONDRINA EXPRESS</t>
  </si>
  <si>
    <t>L752</t>
  </si>
  <si>
    <t>ggl.752@americanas.io</t>
  </si>
  <si>
    <t>BOULEVARD LONDRINA EXPRESS</t>
  </si>
  <si>
    <t>HELENA</t>
  </si>
  <si>
    <t>AV THEODORO VICTORELLI 150</t>
  </si>
  <si>
    <t>86027-750</t>
  </si>
  <si>
    <t>00.776.574/1436-90</t>
  </si>
  <si>
    <t>1218 - AQUIDAUANA</t>
  </si>
  <si>
    <t>ggl.1218@americanas.io</t>
  </si>
  <si>
    <t>AQUIDAUANA</t>
  </si>
  <si>
    <t>RUA 7 DE SETEMBRO 875</t>
  </si>
  <si>
    <t>79200-000</t>
  </si>
  <si>
    <t>00.776.574/0749-40</t>
  </si>
  <si>
    <t>1253 - TRAMANDAI</t>
  </si>
  <si>
    <t>ggl.1253@americanas.io</t>
  </si>
  <si>
    <t>TRAMANDAI</t>
  </si>
  <si>
    <t>TRAMANDAÍ</t>
  </si>
  <si>
    <t>AVENIDA FERNANDES BASTOS 758</t>
  </si>
  <si>
    <t>95590-000</t>
  </si>
  <si>
    <t>00.776.574/0196-80</t>
  </si>
  <si>
    <t>L746 - SHC QUE EXPRESS</t>
  </si>
  <si>
    <t>L746</t>
  </si>
  <si>
    <t>ggl.746@americanas.io</t>
  </si>
  <si>
    <t>SHC QUE EXPRESS</t>
  </si>
  <si>
    <t>RUA 36 NORTE LT 5 BL 11 LOJA 44, 45, 46, 47, 49, 50, 51, 51- SN</t>
  </si>
  <si>
    <t>71919-180</t>
  </si>
  <si>
    <t>00.776.574/0735-44</t>
  </si>
  <si>
    <t>1244 - GOIANESIA</t>
  </si>
  <si>
    <t>ggl.1244@americanas.io</t>
  </si>
  <si>
    <t>GOIANESIA</t>
  </si>
  <si>
    <t>SETOR CENTRO</t>
  </si>
  <si>
    <t>AVENIDA GOIAS 414</t>
  </si>
  <si>
    <t>76380-000</t>
  </si>
  <si>
    <t>00.776.574/1675-22</t>
  </si>
  <si>
    <t>1232 - PORTO NACIONAL</t>
  </si>
  <si>
    <t>ggl.1232@americanas.io</t>
  </si>
  <si>
    <t>PORTO NACIONAL</t>
  </si>
  <si>
    <t>AVENIDA JOAQUIM AYRES 2393 QD 2 LT 3</t>
  </si>
  <si>
    <t>77500-000</t>
  </si>
  <si>
    <t>00.776.574/0050-34</t>
  </si>
  <si>
    <t>1231 - PRIMAVERA DO LESTE</t>
  </si>
  <si>
    <t>ggl.1231@americanas.io</t>
  </si>
  <si>
    <t>PRIMAVERA DO LESTE</t>
  </si>
  <si>
    <t>AVENIDA SAO JOAO 257 QUADRA 33</t>
  </si>
  <si>
    <t>78850-000</t>
  </si>
  <si>
    <t>00.776.574/0773-70</t>
  </si>
  <si>
    <t>1193 - GUAMA</t>
  </si>
  <si>
    <t>ggl.1193@americanas.io</t>
  </si>
  <si>
    <t>GUAMA</t>
  </si>
  <si>
    <t>AVE JOSE BONIFACIO 2593 E 2603</t>
  </si>
  <si>
    <t>66065-112</t>
  </si>
  <si>
    <t>00.776.574/1536-53</t>
  </si>
  <si>
    <t>1248 - SHC PONTA NEGRA</t>
  </si>
  <si>
    <t>ggl.1248@americanas.io</t>
  </si>
  <si>
    <t>SHC PONTA NEGRA</t>
  </si>
  <si>
    <t>PONTA NEGRA</t>
  </si>
  <si>
    <t>AVE CORONEL TEIXEIRA 5705 SETOR COM</t>
  </si>
  <si>
    <t>69037-000</t>
  </si>
  <si>
    <t>00.776.574/1271-48</t>
  </si>
  <si>
    <t>1149 - SALINAS</t>
  </si>
  <si>
    <t>ggl.1149@americanas.io</t>
  </si>
  <si>
    <t>SALINAS</t>
  </si>
  <si>
    <t>SALINÓPOLIS</t>
  </si>
  <si>
    <t>AVE DOUTOR MIGUEL DE SANTA BRIGIDA SN LOTE 4 E 5</t>
  </si>
  <si>
    <t>68721-000</t>
  </si>
  <si>
    <t>00.776.574/0420-70</t>
  </si>
  <si>
    <t>1237 - PARAUAPEBAS</t>
  </si>
  <si>
    <t>ggl.1237@americanas.io</t>
  </si>
  <si>
    <t>RUA E 353 LT 12 A 16</t>
  </si>
  <si>
    <t>00.776.574/0418-55</t>
  </si>
  <si>
    <t>1131 - SERRINHA</t>
  </si>
  <si>
    <t>ggl.1131@americanas.io</t>
  </si>
  <si>
    <t>SERRINHA</t>
  </si>
  <si>
    <t>PRACA LUIZ NOGUEIRA 395</t>
  </si>
  <si>
    <t>48700-000</t>
  </si>
  <si>
    <t>00.776.574/1231-50</t>
  </si>
  <si>
    <t>1245 - SANTO ESTEVAO</t>
  </si>
  <si>
    <t>ggl.1245@americanas.io</t>
  </si>
  <si>
    <t>SANTO ESTEVAO</t>
  </si>
  <si>
    <t>SANTO ESTEVÃO</t>
  </si>
  <si>
    <t>RUA MARECHAL FLORIANO PEIXOTO 100</t>
  </si>
  <si>
    <t>44190-000</t>
  </si>
  <si>
    <t>00.776.574/1380-00</t>
  </si>
  <si>
    <t>1230 - PINHEIRO</t>
  </si>
  <si>
    <t>ggl.1230@americanas.io</t>
  </si>
  <si>
    <t>PINHEIRO</t>
  </si>
  <si>
    <t>PRACA JOSE SARNEY S N</t>
  </si>
  <si>
    <t>65200-000</t>
  </si>
  <si>
    <t>00.776.574/1050-98</t>
  </si>
  <si>
    <t>L750 - AFOGADOS DA INGAZEIRA EXPRESS</t>
  </si>
  <si>
    <t>L750</t>
  </si>
  <si>
    <t>ggl.750@americanas.io</t>
  </si>
  <si>
    <t>AFOGADOS DA INGAZEIRA EXPRESS</t>
  </si>
  <si>
    <t>AFOGADOS DA INGAZEIRA</t>
  </si>
  <si>
    <t>PRACA PREFEITO MIGUEL DE CAMPOS GOES 95 /99</t>
  </si>
  <si>
    <t>56800-000</t>
  </si>
  <si>
    <t>00.776.574/1066-55</t>
  </si>
  <si>
    <t>1217 - TIMON</t>
  </si>
  <si>
    <t>ggl.1217@americanas.io</t>
  </si>
  <si>
    <t>TIMON</t>
  </si>
  <si>
    <t>PARQUE PIAUI</t>
  </si>
  <si>
    <t>RUA ANTONIO MARQUES 705 QD 85 LT11</t>
  </si>
  <si>
    <t>65636-170</t>
  </si>
  <si>
    <t>00.776.574/1055-00</t>
  </si>
  <si>
    <t>1254 - SHC PASSEIO DA ÁGUAS</t>
  </si>
  <si>
    <t>ggl.1254@americanas.io</t>
  </si>
  <si>
    <t>SHC PASSEIO DA ÁGUAS</t>
  </si>
  <si>
    <t>FAZENDA CRIMEIA CAVEIRAS</t>
  </si>
  <si>
    <t>AVENIDA  PERIMETRAL NORTE 8303 EUC N(o) 81</t>
  </si>
  <si>
    <t>74593-841</t>
  </si>
  <si>
    <t>00.776.574/1688-47</t>
  </si>
  <si>
    <t>1247 - SÃO SEBASTIÃO</t>
  </si>
  <si>
    <t>ggl.1247@americanas.io</t>
  </si>
  <si>
    <t>SÃO SEBASTIÃO</t>
  </si>
  <si>
    <t>RUA DUQUE DE CAXIAS 147</t>
  </si>
  <si>
    <t>11600-000</t>
  </si>
  <si>
    <t>00.776.574/0378-23</t>
  </si>
  <si>
    <t>1221 - SHC VIA CAFÉ GARDEN SHOPPING</t>
  </si>
  <si>
    <t>ggl.1221@americanas.io</t>
  </si>
  <si>
    <t>SHC VIA CAFÉ GARDEN SHOPPING</t>
  </si>
  <si>
    <t>VARGINHA</t>
  </si>
  <si>
    <t>JARDIM CANAA</t>
  </si>
  <si>
    <t>HUMBERTO PIZZO 999 PISO L1</t>
  </si>
  <si>
    <t>37026-280</t>
  </si>
  <si>
    <t>00.776.574/1354-00</t>
  </si>
  <si>
    <t>L749 - VARGEM GRANDE EXPRESS</t>
  </si>
  <si>
    <t>L749</t>
  </si>
  <si>
    <t>ggl.749@americanas.io</t>
  </si>
  <si>
    <t>VARGEM GRANDE EXPRESS</t>
  </si>
  <si>
    <t>VARGEM GRANDE</t>
  </si>
  <si>
    <t>ESTRADA DOS BANDEIRANTES 24331 LJS110A116</t>
  </si>
  <si>
    <t>22785-091</t>
  </si>
  <si>
    <t>00.776.574/0314-69</t>
  </si>
  <si>
    <t>1256 - CHAPADINHA</t>
  </si>
  <si>
    <t>ggl.1256@americanas.io</t>
  </si>
  <si>
    <t>CHAPADINHA</t>
  </si>
  <si>
    <t>AVENIDA OLIVEIRA ROMA 23</t>
  </si>
  <si>
    <t>65500-000</t>
  </si>
  <si>
    <t>00.776.574/1404-03</t>
  </si>
  <si>
    <t>1194 - JAGUAQUARA</t>
  </si>
  <si>
    <t>ggl.1194@americanas.io</t>
  </si>
  <si>
    <t>JAGUAQUARA</t>
  </si>
  <si>
    <t>PRACA JOSE JOAQUIM SEABRA 116</t>
  </si>
  <si>
    <t>45345-000</t>
  </si>
  <si>
    <t>00.776.574/1375-34</t>
  </si>
  <si>
    <t>L665 - MESSEJANA</t>
  </si>
  <si>
    <t>L665</t>
  </si>
  <si>
    <t>ggl.665@americanas.io</t>
  </si>
  <si>
    <t>MESSEJANA</t>
  </si>
  <si>
    <t>R CORONEL ERNESTO MATOS 496 LOJA 01</t>
  </si>
  <si>
    <t>60840-350</t>
  </si>
  <si>
    <t>00.776.574/0133-04</t>
  </si>
  <si>
    <t>1164 - ITABERABA</t>
  </si>
  <si>
    <t>ggl.1164@americanas.io</t>
  </si>
  <si>
    <t>ITABERABA</t>
  </si>
  <si>
    <t>AVENIDA RIO BRANCO 606</t>
  </si>
  <si>
    <t>46880-000</t>
  </si>
  <si>
    <t>00.776.574/1550-01</t>
  </si>
  <si>
    <t>L754 - CRUZ ALTA EXPRESS</t>
  </si>
  <si>
    <t>L754</t>
  </si>
  <si>
    <t>ggl.754@americanas.io</t>
  </si>
  <si>
    <t>CRUZ ALTA EXPRESS</t>
  </si>
  <si>
    <t>CRUZ ALTA</t>
  </si>
  <si>
    <t>RUA PINHEIRO MACHADO 705</t>
  </si>
  <si>
    <t>98005-000</t>
  </si>
  <si>
    <t>00.776.574/0197-60</t>
  </si>
  <si>
    <t>1205 - CAXIAS DO SUL</t>
  </si>
  <si>
    <t>ggl.1205@americanas.io</t>
  </si>
  <si>
    <t>RUA JULIO DE CASTILHOS 1729</t>
  </si>
  <si>
    <t>95010-004</t>
  </si>
  <si>
    <t>00.776.574/0204-24</t>
  </si>
  <si>
    <t>1236 - IPIRÁ</t>
  </si>
  <si>
    <t>ggl.1236@americanas.io</t>
  </si>
  <si>
    <t>IPIRÁ</t>
  </si>
  <si>
    <t>PRACA ROBERTO CINTRA 360</t>
  </si>
  <si>
    <t>44600-000</t>
  </si>
  <si>
    <t>00.776.574/1379-68</t>
  </si>
  <si>
    <t>1207 - JOÃO PAULO 2</t>
  </si>
  <si>
    <t>ggl.1207@americanas.io</t>
  </si>
  <si>
    <t>JOÃO PAULO 2</t>
  </si>
  <si>
    <t>MARCO</t>
  </si>
  <si>
    <t>AVE JOAO PAULO II 101</t>
  </si>
  <si>
    <t>66095-494</t>
  </si>
  <si>
    <t>00.776.574/1537-34</t>
  </si>
  <si>
    <t>1263 - URUGUAIANA</t>
  </si>
  <si>
    <t>ggl.1263@americanas.io</t>
  </si>
  <si>
    <t>URUGUAIANA</t>
  </si>
  <si>
    <t>RUA DUQUE DE CAXIAS 1753</t>
  </si>
  <si>
    <t>97501-523</t>
  </si>
  <si>
    <t>00.776.574/0211-53</t>
  </si>
  <si>
    <t>1085 - SHC CERRADO</t>
  </si>
  <si>
    <t>ggl.1085@americanas.io</t>
  </si>
  <si>
    <t>SHC CERRADO</t>
  </si>
  <si>
    <t>AEROVIARIO</t>
  </si>
  <si>
    <t>AVENIDA ANHANGUERA 10790 QD582 LTB1</t>
  </si>
  <si>
    <t>74435-300</t>
  </si>
  <si>
    <t>00.776.574/1687-66</t>
  </si>
  <si>
    <t>1198 - SHC SANTA THEREZA</t>
  </si>
  <si>
    <t>ggl.1198@americanas.io</t>
  </si>
  <si>
    <t>SHC SANTA THEREZA</t>
  </si>
  <si>
    <t>ARACATI</t>
  </si>
  <si>
    <t>RUA CORONEL POMPEU 58</t>
  </si>
  <si>
    <t>62800-000</t>
  </si>
  <si>
    <t>00.776.574/0141-06</t>
  </si>
  <si>
    <t>L755 - CANELA EXPRESS</t>
  </si>
  <si>
    <t>L755</t>
  </si>
  <si>
    <t>ggl.755@americanas.io</t>
  </si>
  <si>
    <t>CANELA EXPRESS</t>
  </si>
  <si>
    <t>CANELA</t>
  </si>
  <si>
    <t>AV JULIO DE CASTILHOS 170</t>
  </si>
  <si>
    <t>95680-000</t>
  </si>
  <si>
    <t>00.776.574/1620-59</t>
  </si>
  <si>
    <t>1225 - SEABRA</t>
  </si>
  <si>
    <t>ggl.1225@americanas.io</t>
  </si>
  <si>
    <t>SEABRA</t>
  </si>
  <si>
    <t>RUA HORACIO DE MATOS 165</t>
  </si>
  <si>
    <t>46900-000</t>
  </si>
  <si>
    <t>00.776.574/1377-04</t>
  </si>
  <si>
    <t>1241 - DIAS D'ÁVILA</t>
  </si>
  <si>
    <t>ggl.1241@americanas.io</t>
  </si>
  <si>
    <t>DIAS D'ÁVILA</t>
  </si>
  <si>
    <t>AVENIDA BRASIL 451</t>
  </si>
  <si>
    <t>42850-000</t>
  </si>
  <si>
    <t>00.776.574/1552-73</t>
  </si>
  <si>
    <t>1162 - CARAZINHO</t>
  </si>
  <si>
    <t>ggl.1162@americanas.io</t>
  </si>
  <si>
    <t>CARAZINHO</t>
  </si>
  <si>
    <t>AVENIDA FLORES DA CUNHA 1507</t>
  </si>
  <si>
    <t>99500-000</t>
  </si>
  <si>
    <t>00.776.574/0195-07</t>
  </si>
  <si>
    <t>1166 - SHC JARDIM NORTE</t>
  </si>
  <si>
    <t>ggl.1166@americanas.io</t>
  </si>
  <si>
    <t>SHC JARDIM NORTE</t>
  </si>
  <si>
    <t>MARIANO PROCOPIO</t>
  </si>
  <si>
    <t>AVENIDA BRASIL 6345 LJ 1060 P1</t>
  </si>
  <si>
    <t>36080-060</t>
  </si>
  <si>
    <t>00.776.574/1347-80</t>
  </si>
  <si>
    <t>1266 - SHC NOVA IGUAÇU</t>
  </si>
  <si>
    <t>ggl.1266@americanas.io</t>
  </si>
  <si>
    <t>SHC NOVA IGUAÇU</t>
  </si>
  <si>
    <t>LUZ</t>
  </si>
  <si>
    <t>AVN ABILIO AUGUSTO TAVORA 1111 EUC4042 43</t>
  </si>
  <si>
    <t>26260-045</t>
  </si>
  <si>
    <t>00.776.574/0816-44</t>
  </si>
  <si>
    <t>1264 - SHC PARK SHOPPING BARIGUI</t>
  </si>
  <si>
    <t>ggl.1264@americanas.io</t>
  </si>
  <si>
    <t>SHC PARK SHOPPING BARIGUI</t>
  </si>
  <si>
    <t>MOSSUNGUE</t>
  </si>
  <si>
    <t>RUA PROF PEDRO VIRIATO PARIGOT D 600 LUCNIVEL S</t>
  </si>
  <si>
    <t>81200-100</t>
  </si>
  <si>
    <t>00.776.574/1583-70</t>
  </si>
  <si>
    <t>L759 - PRADO JÚNIOR EXPRESS</t>
  </si>
  <si>
    <t>L759</t>
  </si>
  <si>
    <t>ggl.759@americanas.io</t>
  </si>
  <si>
    <t>PRADO JÚNIOR EXPRESS</t>
  </si>
  <si>
    <t>AVN PRADO JUNIOR 317 E 335 LOJA C</t>
  </si>
  <si>
    <t>22011-040</t>
  </si>
  <si>
    <t>00.776.574/0463-00</t>
  </si>
  <si>
    <t>1261 - ANANINDEUA</t>
  </si>
  <si>
    <t>ggl.1261@americanas.io</t>
  </si>
  <si>
    <t>ROD RODOVIA BR 316 KM 8 1113</t>
  </si>
  <si>
    <t>67030-000</t>
  </si>
  <si>
    <t>00.776.574/1531-49</t>
  </si>
  <si>
    <t>1262 - CREMAÇÃO</t>
  </si>
  <si>
    <t>ggl.1262@americanas.io</t>
  </si>
  <si>
    <t>CREMAÇÃO</t>
  </si>
  <si>
    <t>CREMACAO</t>
  </si>
  <si>
    <t>AVE ALCINDO CACELA 2397</t>
  </si>
  <si>
    <t>66040-273</t>
  </si>
  <si>
    <t>00.776.574/1540-30</t>
  </si>
  <si>
    <t>L830 - SHC CRYSTAL EXPRESS</t>
  </si>
  <si>
    <t>L830</t>
  </si>
  <si>
    <t>ggl.830@americanas.io</t>
  </si>
  <si>
    <t>SHC CRYSTAL EXPRESS</t>
  </si>
  <si>
    <t>RUA COMENDADOR ARAUJO 731 LUC SCOO20</t>
  </si>
  <si>
    <t>80420-000</t>
  </si>
  <si>
    <t>00.776.574/1700-78</t>
  </si>
  <si>
    <t>L758 - LIBERDADE EXPRESS</t>
  </si>
  <si>
    <t>L758</t>
  </si>
  <si>
    <t>ggl.758@americanas.io</t>
  </si>
  <si>
    <t>ESTRADA DA LIBERDADE 357 LJ 101 105</t>
  </si>
  <si>
    <t>40370-006</t>
  </si>
  <si>
    <t>00.776.574/1365-62</t>
  </si>
  <si>
    <t>L477 - SHC GRAND SHOPPING</t>
  </si>
  <si>
    <t>L477</t>
  </si>
  <si>
    <t>ggl.477@americanas.io</t>
  </si>
  <si>
    <t>SHC GRAND SHOPPING</t>
  </si>
  <si>
    <t>AV FREI CIRILO 03916 SUC 100</t>
  </si>
  <si>
    <t>60840-285</t>
  </si>
  <si>
    <t>00.776.574/1026-68</t>
  </si>
  <si>
    <t>L767 - BEST CENTER MACAÉ EXPRESS</t>
  </si>
  <si>
    <t>L767</t>
  </si>
  <si>
    <t>ggl.767@americanas.io</t>
  </si>
  <si>
    <t>BEST CENTER MACAÉ EXPRESS</t>
  </si>
  <si>
    <t>DA GLORIA</t>
  </si>
  <si>
    <t>RUA MARIA FRANCISCA BORGES REGO REID 128 LOJA 07-B</t>
  </si>
  <si>
    <t>27933-260</t>
  </si>
  <si>
    <t>00.776.574/0799-09</t>
  </si>
  <si>
    <t>1243 - SHC BRAGANÇA GARDEN SHOPPING</t>
  </si>
  <si>
    <t>ggl.1243@americanas.io</t>
  </si>
  <si>
    <t>SHC BRAGANÇA GARDEN SHOPPING</t>
  </si>
  <si>
    <t>ITAPECHINGA</t>
  </si>
  <si>
    <t>RODOVIA ALKINDAR MONTEIRO JUNQUEIRA 1013 KM 53 LUC</t>
  </si>
  <si>
    <t>12900-970</t>
  </si>
  <si>
    <t>00.776.574/0571-82</t>
  </si>
  <si>
    <t>L757 - CAMAQUÃ EXPRESS</t>
  </si>
  <si>
    <t>L757</t>
  </si>
  <si>
    <t>ggl.757@americanas.io</t>
  </si>
  <si>
    <t>CAMAQUÃ EXPRESS</t>
  </si>
  <si>
    <t>CAMAQUÃ</t>
  </si>
  <si>
    <t>RUA GEN ZECA NETTO 831</t>
  </si>
  <si>
    <t>96180-000</t>
  </si>
  <si>
    <t>00.776.574/1630-20</t>
  </si>
  <si>
    <t>1260 - MINEIROS</t>
  </si>
  <si>
    <t>ggl.1260@americanas.io</t>
  </si>
  <si>
    <t>MINEIROS</t>
  </si>
  <si>
    <t>MUNDINHO</t>
  </si>
  <si>
    <t>AV ANTONIO CARLOS PANIAGO SN Q1 LT 07</t>
  </si>
  <si>
    <t>75830-000</t>
  </si>
  <si>
    <t>00.776.574/1676-03</t>
  </si>
  <si>
    <t>1068 - MARITUBA</t>
  </si>
  <si>
    <t>ggl.1068@americanas.io</t>
  </si>
  <si>
    <t>MARITUBA</t>
  </si>
  <si>
    <t>MIRIZAL</t>
  </si>
  <si>
    <t>AVE FERNANDO GUILHON 5257</t>
  </si>
  <si>
    <t>67200-000</t>
  </si>
  <si>
    <t>00.776.574/1263-38</t>
  </si>
  <si>
    <t>1143 - CAPANEMA</t>
  </si>
  <si>
    <t>ggl.1143@americanas.io</t>
  </si>
  <si>
    <t>CAPANEMA</t>
  </si>
  <si>
    <t>AREIA BRANCA</t>
  </si>
  <si>
    <t>AVENIDA BARAO DE CAPANEMA 2856</t>
  </si>
  <si>
    <t>68703-025</t>
  </si>
  <si>
    <t>00.776.574/0411-89</t>
  </si>
  <si>
    <t>1271 - AV MOREIRA LIMA</t>
  </si>
  <si>
    <t>ggl.1271@americanas.io</t>
  </si>
  <si>
    <t>AV MOREIRA LIMA</t>
  </si>
  <si>
    <t>R. CINCINATO PINTO 167</t>
  </si>
  <si>
    <t>57020-050</t>
  </si>
  <si>
    <t>00.776.574/1482-26</t>
  </si>
  <si>
    <t>1273 - PORTO SEGURO</t>
  </si>
  <si>
    <t>ggl.1273@americanas.io</t>
  </si>
  <si>
    <t>PORTO SEGURO</t>
  </si>
  <si>
    <t>AVENIDA DO DESCOBRIMENTO SN COM ENTRAD</t>
  </si>
  <si>
    <t>45810-000</t>
  </si>
  <si>
    <t>00.776.574/0515-75</t>
  </si>
  <si>
    <t>L766 - BEST CENTER SANTO ANDRÉ EXPRESS</t>
  </si>
  <si>
    <t>L766</t>
  </si>
  <si>
    <t>ggl.766@americanas.io</t>
  </si>
  <si>
    <t>BEST CENTER SANTO ANDRÉ EXPRES</t>
  </si>
  <si>
    <t>RUA GIOVANNI BATTISTA PIRELLI 1.600 LOJA 11 1</t>
  </si>
  <si>
    <t>09111-340</t>
  </si>
  <si>
    <t>00.776.574/1477-69</t>
  </si>
  <si>
    <t>L789 - SHC GRAND PLAZA SANTO ANDRÉ EXPRESS</t>
  </si>
  <si>
    <t>L789</t>
  </si>
  <si>
    <t>ggl.789@americanas.io</t>
  </si>
  <si>
    <t>SHC GRAND PLAZA SANTO ANDRÉ EX</t>
  </si>
  <si>
    <t>JARDIM</t>
  </si>
  <si>
    <t>AVENIDA INDUSTRIAL 600 SUC 326</t>
  </si>
  <si>
    <t>09080-500</t>
  </si>
  <si>
    <t>00.776.574/0659-59</t>
  </si>
  <si>
    <t>L794 - SHC TIETÊ PLAZA EXPRESS</t>
  </si>
  <si>
    <t>L794</t>
  </si>
  <si>
    <t>ggl.794@americanas.io</t>
  </si>
  <si>
    <t>SHC TIETÊ PLAZA EXPRESS</t>
  </si>
  <si>
    <t>JARDIM IRIS</t>
  </si>
  <si>
    <t>AVENIDA RAIMUNDO PEREIRA DE MAGALHAES 1465 1465 SUC 2041 2</t>
  </si>
  <si>
    <t>05145-907</t>
  </si>
  <si>
    <t>00.776.574/0957-85</t>
  </si>
  <si>
    <t>L967 - LARGO SANTA CECÍLIA EXPRESS</t>
  </si>
  <si>
    <t>L967</t>
  </si>
  <si>
    <t>ggl.967@americanas.io</t>
  </si>
  <si>
    <t>LARGO SANTA CECÍLIA EXPRESS</t>
  </si>
  <si>
    <t>VILA BUARQUE</t>
  </si>
  <si>
    <t>LARGO SANTA CECILIA 218</t>
  </si>
  <si>
    <t>01225-010</t>
  </si>
  <si>
    <t>00.776.574/0227-10</t>
  </si>
  <si>
    <t>1269 - SHC CANTAREIRA SHOPPING</t>
  </si>
  <si>
    <t>ggl.1269@americanas.io</t>
  </si>
  <si>
    <t>SHC CANTAREIRA SHOPPING</t>
  </si>
  <si>
    <t>JARDIM PIRITUBA</t>
  </si>
  <si>
    <t>AVENIDA RAIMUNDO PEREIRA DE MAGALHAES 11001 EUC 2011</t>
  </si>
  <si>
    <t>02984-035</t>
  </si>
  <si>
    <t>00.776.574/0985-39</t>
  </si>
  <si>
    <t>L774 - SHC CAXIAS SHOPPING EXPRESS</t>
  </si>
  <si>
    <t>L774</t>
  </si>
  <si>
    <t>ggl.774@americanas.io</t>
  </si>
  <si>
    <t>SHC CAXIAS SHOPPING EXPRESS</t>
  </si>
  <si>
    <t>PARQUE DUQUE</t>
  </si>
  <si>
    <t>RODOVIA WASHINGTON LUIZ 2895 LOJAS 210R</t>
  </si>
  <si>
    <t>25085-008</t>
  </si>
  <si>
    <t>00.776.574/0792-32</t>
  </si>
  <si>
    <t>L524 - SHC CENTERMINAS EXPRESS</t>
  </si>
  <si>
    <t>L524</t>
  </si>
  <si>
    <t>ggl.524@americanas.io</t>
  </si>
  <si>
    <t>SHC CENTERMINAS EXPRESS</t>
  </si>
  <si>
    <t>DOM JOAQUIM</t>
  </si>
  <si>
    <t>AVENIDA DOIS MIL TREZENTOS E TRINTA E DOIS 1395 LJ 204 B</t>
  </si>
  <si>
    <t>31920-012</t>
  </si>
  <si>
    <t>00.776.574/1111-44</t>
  </si>
  <si>
    <t>L773 - TIMÓTEO EXPRESS</t>
  </si>
  <si>
    <t>L773</t>
  </si>
  <si>
    <t>ggl.773@americanas.io</t>
  </si>
  <si>
    <t>TIMÓTEO EXPRESS</t>
  </si>
  <si>
    <t>TIMÓTEO</t>
  </si>
  <si>
    <t>BROMELIAS</t>
  </si>
  <si>
    <t>AV JOVINO AUGUSTO DA SILVA 25 LOJA 15</t>
  </si>
  <si>
    <t>35180-514</t>
  </si>
  <si>
    <t>00.776.574/0451-76</t>
  </si>
  <si>
    <t>L786 - IPATINGA EXPRESS</t>
  </si>
  <si>
    <t>L786</t>
  </si>
  <si>
    <t>ggl.786@americanas.io</t>
  </si>
  <si>
    <t>IPATINGA EXPRESS</t>
  </si>
  <si>
    <t>CANAA</t>
  </si>
  <si>
    <t>AV. SELIM JOSE DE SALES 948</t>
  </si>
  <si>
    <t>35164-504</t>
  </si>
  <si>
    <t>00.776.574/0864-41</t>
  </si>
  <si>
    <t>1202 - SHC NOVA LIMA MALL</t>
  </si>
  <si>
    <t>ggl.1202@americanas.io</t>
  </si>
  <si>
    <t>SHC NOVA LIMA MALL</t>
  </si>
  <si>
    <t>NOVA LIMA</t>
  </si>
  <si>
    <t>PAU POMBO</t>
  </si>
  <si>
    <t>RODOVIA MG 030 KM 7,6 LOJA 106</t>
  </si>
  <si>
    <t>34000-000</t>
  </si>
  <si>
    <t>00.776.574/1480-64</t>
  </si>
  <si>
    <t>L777 - LARGO DA BATALHA EXPRESS</t>
  </si>
  <si>
    <t>L777</t>
  </si>
  <si>
    <t>ggl.777@americanas.io</t>
  </si>
  <si>
    <t>LARGO DA BATALHA EXPRESS</t>
  </si>
  <si>
    <t>LARGO DA BATALHA</t>
  </si>
  <si>
    <t>RUA REVERENDO ARMANDO FERREIRA 29</t>
  </si>
  <si>
    <t>24310-400</t>
  </si>
  <si>
    <t>00.776.574/0345-65</t>
  </si>
  <si>
    <t>L778 - ITAIPUAÇU EXPRESS</t>
  </si>
  <si>
    <t>L778</t>
  </si>
  <si>
    <t>ggl.778@americanas.io</t>
  </si>
  <si>
    <t>ITAIPUAÇU EXPRESS</t>
  </si>
  <si>
    <t>BARROCO</t>
  </si>
  <si>
    <t>AVN CARLOS MARIGHELLA 222 LOJA 8</t>
  </si>
  <si>
    <t>24936-435</t>
  </si>
  <si>
    <t>00.776.574/0470-39</t>
  </si>
  <si>
    <t>L788 - JARDIM BOTÂNICO EXPRESS</t>
  </si>
  <si>
    <t>L788</t>
  </si>
  <si>
    <t>ggl.788@americanas.io</t>
  </si>
  <si>
    <t>JARDIM BOTÂNICO EXPRESS</t>
  </si>
  <si>
    <t>JARDIM BOTANICO</t>
  </si>
  <si>
    <t>RUA JARDIM BOTANICO 715 LOJA A</t>
  </si>
  <si>
    <t>22470-050</t>
  </si>
  <si>
    <t>00.776.574/0901-20</t>
  </si>
  <si>
    <t>L772 - LARGO SANTA RITA EXPRESS</t>
  </si>
  <si>
    <t>L772</t>
  </si>
  <si>
    <t>ggl.772@americanas.io</t>
  </si>
  <si>
    <t>LARGO SANTA RITA EXPRESS</t>
  </si>
  <si>
    <t>LRG SANTA RITA 6</t>
  </si>
  <si>
    <t>20091-006</t>
  </si>
  <si>
    <t>00.776.574/1153-01</t>
  </si>
  <si>
    <t>L796 - FREDERICO MEIER EXPRESS</t>
  </si>
  <si>
    <t>L796</t>
  </si>
  <si>
    <t>ggl.796@americanas.io</t>
  </si>
  <si>
    <t>FREDERICO MEIER EXPRESS</t>
  </si>
  <si>
    <t>RUA FREDERICO MEIER 26</t>
  </si>
  <si>
    <t>20780-010</t>
  </si>
  <si>
    <t>00.776.574/1156-46</t>
  </si>
  <si>
    <t>L790 - LIMEIRA EXPRESS</t>
  </si>
  <si>
    <t>L790</t>
  </si>
  <si>
    <t>ggl.790@americanas.io</t>
  </si>
  <si>
    <t>LIMEIRA EXPRESS</t>
  </si>
  <si>
    <t>PRACA TOLEDO BARROS 158 LOJA</t>
  </si>
  <si>
    <t>13480-008</t>
  </si>
  <si>
    <t>00.776.574/0275-18</t>
  </si>
  <si>
    <t>L763 - BEST CENTER AVARÉ EXPRESS</t>
  </si>
  <si>
    <t>L763</t>
  </si>
  <si>
    <t>ggl.763@americanas.io</t>
  </si>
  <si>
    <t>BEST CENTER AVARÉ EXPRESS</t>
  </si>
  <si>
    <t>AVARÉ</t>
  </si>
  <si>
    <t>AVENIDA MAJOR RANGEL 1800 LOJA 12 13</t>
  </si>
  <si>
    <t>18701-000</t>
  </si>
  <si>
    <t>00.776.574/0561-00</t>
  </si>
  <si>
    <t>L768 - BEST CENTER SOROCABA EXPRESS</t>
  </si>
  <si>
    <t>L768</t>
  </si>
  <si>
    <t>ggl.768@americanas.io</t>
  </si>
  <si>
    <t>BEST CENTER SOROCABA EXPRESS</t>
  </si>
  <si>
    <t>LOTEAMENTO DINORA ROSA</t>
  </si>
  <si>
    <t>ESTRADA DINORAH SN QUADRA06 L</t>
  </si>
  <si>
    <t>18071-036</t>
  </si>
  <si>
    <t>00.776.574/0692-70</t>
  </si>
  <si>
    <t>L795 - SALTO EXPRESS</t>
  </si>
  <si>
    <t>L795</t>
  </si>
  <si>
    <t>ggl.795@americanas.io</t>
  </si>
  <si>
    <t>SALTO EXPRESS</t>
  </si>
  <si>
    <t>SALTO</t>
  </si>
  <si>
    <t>RUA NOVE DE JULHO 134 136</t>
  </si>
  <si>
    <t>13320-005</t>
  </si>
  <si>
    <t>00.776.574/0286-70</t>
  </si>
  <si>
    <t>L765 - BEST CENTER TAUBATÉ EXPRESS</t>
  </si>
  <si>
    <t>L765</t>
  </si>
  <si>
    <t>ggl.765@americanas.io</t>
  </si>
  <si>
    <t>BEST CENTER TAUBATÉ EXPRESS</t>
  </si>
  <si>
    <t>PARQUE SAO LUIS</t>
  </si>
  <si>
    <t>RUA PADRE FISCHER 811 LOJA 09 10</t>
  </si>
  <si>
    <t>12061-600</t>
  </si>
  <si>
    <t>00.776.574/0700-14</t>
  </si>
  <si>
    <t>L784 - SANTA ISABEL EXPRESS</t>
  </si>
  <si>
    <t>L784</t>
  </si>
  <si>
    <t>ggl.784@americanas.io</t>
  </si>
  <si>
    <t>SANTA ISABEL EXPRESS</t>
  </si>
  <si>
    <t>SANTA ISABEL</t>
  </si>
  <si>
    <t>AVENIDA REPUBLICA 208 LOJA 17 QU</t>
  </si>
  <si>
    <t>07500-000</t>
  </si>
  <si>
    <t>00.776.574/0657-97</t>
  </si>
  <si>
    <t>1274 - SHC CATUAÍ PALADIUM</t>
  </si>
  <si>
    <t>ggl.1274@americanas.io</t>
  </si>
  <si>
    <t>SHC CATUAÍ PALADIUM</t>
  </si>
  <si>
    <t>VILA YOLANDA</t>
  </si>
  <si>
    <t>AV DAS CATARATAS 3570 LJ 1006 AN</t>
  </si>
  <si>
    <t>85853-000</t>
  </si>
  <si>
    <t>00.776.574/1705-82</t>
  </si>
  <si>
    <t>L792 - MARIALVA EXPRESS</t>
  </si>
  <si>
    <t>L792</t>
  </si>
  <si>
    <t>ggl.792@americanas.io</t>
  </si>
  <si>
    <t>MARIALVA EXPRESS</t>
  </si>
  <si>
    <t>MARIALVA</t>
  </si>
  <si>
    <t>RUA FORMOSA 243</t>
  </si>
  <si>
    <t>86990-000</t>
  </si>
  <si>
    <t>00.776.574/1440-77</t>
  </si>
  <si>
    <t>L761 - SIDROLÂNDIA EXPRESS</t>
  </si>
  <si>
    <t>L761</t>
  </si>
  <si>
    <t>ggl.761@americanas.io</t>
  </si>
  <si>
    <t>SIDROLÂNDIA EXPRESS</t>
  </si>
  <si>
    <t>SIDROLÂNDIA</t>
  </si>
  <si>
    <t>R DORVALINO DOS SANTOS 931</t>
  </si>
  <si>
    <t>79170-000</t>
  </si>
  <si>
    <t>00.776.574/0761-36</t>
  </si>
  <si>
    <t>L498 - HORIZONTE</t>
  </si>
  <si>
    <t>L498</t>
  </si>
  <si>
    <t>ggl.498@americanas.io</t>
  </si>
  <si>
    <t>HORIZONTE</t>
  </si>
  <si>
    <t>AV. PRESIDENTE CASTELO BRANCO 04423</t>
  </si>
  <si>
    <t>62880-381</t>
  </si>
  <si>
    <t>00.776.574/1033-97</t>
  </si>
  <si>
    <t>1047 - CANINDÉ</t>
  </si>
  <si>
    <t>ggl.1047@americanas.io</t>
  </si>
  <si>
    <t>CANINDÉ</t>
  </si>
  <si>
    <t>RUA 29 DE JULHO 00541 01,02, 101</t>
  </si>
  <si>
    <t>62700-000</t>
  </si>
  <si>
    <t>00.776.574/1014-24</t>
  </si>
  <si>
    <t>1121 - CASCAVEL</t>
  </si>
  <si>
    <t>ggl.1121@americanas.io</t>
  </si>
  <si>
    <t>CASCAVEL</t>
  </si>
  <si>
    <t>AV CHANCELER EDSON QUEIROZ 02331</t>
  </si>
  <si>
    <t>62850-000</t>
  </si>
  <si>
    <t>00.776.574/0142-97</t>
  </si>
  <si>
    <t>1276 - CAMOCIM</t>
  </si>
  <si>
    <t>ggl.1276@americanas.io</t>
  </si>
  <si>
    <t>CAMOCIM</t>
  </si>
  <si>
    <t>RUA 24 DE MAIO 01910</t>
  </si>
  <si>
    <t>62400-000</t>
  </si>
  <si>
    <t>00.776.574/1013-43</t>
  </si>
  <si>
    <t>1258 - AUGUSTO MONTENEGRO</t>
  </si>
  <si>
    <t>ggl.1258@americanas.io</t>
  </si>
  <si>
    <t>AUGUSTO MONTENEGRO</t>
  </si>
  <si>
    <t>ROD AUGUSTO MONTENEGRO SN</t>
  </si>
  <si>
    <t>00.776.574/1539-04</t>
  </si>
  <si>
    <t>1270 - SHC CASTANHEIRA SHOPPING</t>
  </si>
  <si>
    <t>ggl.1270@americanas.io</t>
  </si>
  <si>
    <t>SHC CASTANHEIRA SHOPPING</t>
  </si>
  <si>
    <t>CASTANHEIRA</t>
  </si>
  <si>
    <t>ROD RODOVIA BR 316 KM 01 SN LOJA ESP U</t>
  </si>
  <si>
    <t>66645-900</t>
  </si>
  <si>
    <t>00.776.574/1137-83</t>
  </si>
  <si>
    <t>L762 - GARANHUNS EXPRESS</t>
  </si>
  <si>
    <t>L762</t>
  </si>
  <si>
    <t>ggl.762@americanas.io</t>
  </si>
  <si>
    <t>GARANHUNS EXPRESS</t>
  </si>
  <si>
    <t>HELIOPOLIS</t>
  </si>
  <si>
    <t>AVENIDA RUI BARBOSA 843</t>
  </si>
  <si>
    <t>55295-530</t>
  </si>
  <si>
    <t>00.776.574/1073-84</t>
  </si>
  <si>
    <t>L780 - AREIAS EXPRESS</t>
  </si>
  <si>
    <t>L780</t>
  </si>
  <si>
    <t>ggl.780@americanas.io</t>
  </si>
  <si>
    <t>AREIAS EXPRESS</t>
  </si>
  <si>
    <t>BARRO</t>
  </si>
  <si>
    <t>AVENIDA DOUTOR JOSE RUFINO 1352</t>
  </si>
  <si>
    <t>50780-000</t>
  </si>
  <si>
    <t>00.776.574/1090-85</t>
  </si>
  <si>
    <t>L781 - ESPINHEIRO EXPRESS</t>
  </si>
  <si>
    <t>L781</t>
  </si>
  <si>
    <t>ggl.781@americanas.io</t>
  </si>
  <si>
    <t>ESPINHEIRO EXPRESS</t>
  </si>
  <si>
    <t>ESPINHEIRO</t>
  </si>
  <si>
    <t>AVENIDA JOAO DE BARROS 1482 1486</t>
  </si>
  <si>
    <t>52021-180</t>
  </si>
  <si>
    <t>00.776.574/1091-66</t>
  </si>
  <si>
    <t>1275 - FLORIANO PEIXOTO</t>
  </si>
  <si>
    <t>ggl.1275@americanas.io</t>
  </si>
  <si>
    <t>FLORIANO PEIXOTO</t>
  </si>
  <si>
    <t>RUA FLORIANO PEIXOTO 113 E 119</t>
  </si>
  <si>
    <t>50020-060</t>
  </si>
  <si>
    <t>00.776.574/1094-09</t>
  </si>
  <si>
    <t>1272 - CAICÓ</t>
  </si>
  <si>
    <t>ggl.1272@americanas.io</t>
  </si>
  <si>
    <t>CAICÓ</t>
  </si>
  <si>
    <t>AV CORONEL MARTINIANO 882</t>
  </si>
  <si>
    <t>59300-000</t>
  </si>
  <si>
    <t>00.776.574/0146-10</t>
  </si>
  <si>
    <t>1180 - SHC BOULEVARD SHOPPING CAMAÇARI</t>
  </si>
  <si>
    <t>ggl.1180@americanas.io</t>
  </si>
  <si>
    <t>SHC BOULEVARD SHOPPING CAMAÇAR</t>
  </si>
  <si>
    <t>VIA PARAFUSO SN ESPACO DE</t>
  </si>
  <si>
    <t>42800-970</t>
  </si>
  <si>
    <t>00.776.574/1551-92</t>
  </si>
  <si>
    <t>L776 - GUAPIMIRIM EXPRES</t>
  </si>
  <si>
    <t>L776</t>
  </si>
  <si>
    <t>ggl.776@americanas.io</t>
  </si>
  <si>
    <t>GUAPIMIRIM EXPRES</t>
  </si>
  <si>
    <t>GUAPIMIRIM</t>
  </si>
  <si>
    <t>AVN DEDO DE DEUS SN QUADRA 1 L</t>
  </si>
  <si>
    <t>25940-000</t>
  </si>
  <si>
    <t>00.776.574/0335-93</t>
  </si>
  <si>
    <t>1268 - CANAÃ DOS CARAJÁS</t>
  </si>
  <si>
    <t>ggl.1268@americanas.io</t>
  </si>
  <si>
    <t>CANAÃ DOS CARAJÁS</t>
  </si>
  <si>
    <t>CANAÃ CARAJÁS</t>
  </si>
  <si>
    <t>AVE WEYNE CAVALCANTE 483</t>
  </si>
  <si>
    <t>68537-000</t>
  </si>
  <si>
    <t>00.776.574/0410-06</t>
  </si>
  <si>
    <t>1259 - TUCURUÍ</t>
  </si>
  <si>
    <t>ggl.1259@americanas.io</t>
  </si>
  <si>
    <t>TUCURUÍ</t>
  </si>
  <si>
    <t>RUA LAURO SODRE 888 A</t>
  </si>
  <si>
    <t>68456-000</t>
  </si>
  <si>
    <t>00.776.574/0502-50</t>
  </si>
  <si>
    <t>1220 - MONTENEGRO</t>
  </si>
  <si>
    <t>ggl.1220@americanas.io</t>
  </si>
  <si>
    <t>MONTENEGRO</t>
  </si>
  <si>
    <t>RUA RAMIRO BARCELOS 1557</t>
  </si>
  <si>
    <t>95780-000</t>
  </si>
  <si>
    <t>00.776.574/0198-41</t>
  </si>
  <si>
    <t>1277 - MOCOCA</t>
  </si>
  <si>
    <t>ggl.1277@americanas.io</t>
  </si>
  <si>
    <t>MOCOCA</t>
  </si>
  <si>
    <t>RUA CARMO TALIBERTI 220</t>
  </si>
  <si>
    <t>13730-010</t>
  </si>
  <si>
    <t>00.776.574/1178-51</t>
  </si>
  <si>
    <t>L434 - SHC ITAQUÁ GARDEN SHOPPING</t>
  </si>
  <si>
    <t>L434</t>
  </si>
  <si>
    <t>ggl.434@americanas.io</t>
  </si>
  <si>
    <t>SHC ITAQUÁ GARDEN SHOPPING</t>
  </si>
  <si>
    <t>MANDI</t>
  </si>
  <si>
    <t>ESTRADA MUNICIPAL DO MANDI 1205 LUC 2045/2</t>
  </si>
  <si>
    <t>08598-000</t>
  </si>
  <si>
    <t>00.776.574/0613-76</t>
  </si>
  <si>
    <t>1265 - SHC PEIXOTO</t>
  </si>
  <si>
    <t>ggl.1265@americanas.io</t>
  </si>
  <si>
    <t>SHC PEIXOTO</t>
  </si>
  <si>
    <t>MIGUEL TELES DE MENDONCA</t>
  </si>
  <si>
    <t>AVENIDA JOSE AMANCIO BISPO SALA LOJA 5419 LOJA ANCOR</t>
  </si>
  <si>
    <t>49505-330</t>
  </si>
  <si>
    <t>00.776.574/1500-42</t>
  </si>
  <si>
    <t>1279 - SHC SHOPPING D</t>
  </si>
  <si>
    <t>ggl.1279@americanas.io</t>
  </si>
  <si>
    <t>SHC SHOPPING D</t>
  </si>
  <si>
    <t>CANINDE</t>
  </si>
  <si>
    <t>AV CRUZEIRO DO SUL 1000 LUC 0316 A</t>
  </si>
  <si>
    <t>03033-020</t>
  </si>
  <si>
    <t>00.776.574/0986-10</t>
  </si>
  <si>
    <t>1099 - SHC APARECIDA SHOPPING</t>
  </si>
  <si>
    <t>ggl.1099@americanas.io</t>
  </si>
  <si>
    <t>SHC APARECIDA SHOPPING</t>
  </si>
  <si>
    <t>SETOR SERRA DOURADA - 4(a) ETAPA</t>
  </si>
  <si>
    <t>AV. INDEPENDENCIA SN QD AREA</t>
  </si>
  <si>
    <t>74973-753</t>
  </si>
  <si>
    <t>00.776.574/1504-76</t>
  </si>
  <si>
    <t>1235 - SHC JUÁ GARDEN SHOPPING</t>
  </si>
  <si>
    <t>ggl.1235@americanas.io</t>
  </si>
  <si>
    <t>SHC JUÁ GARDEN SHOPPING</t>
  </si>
  <si>
    <t>DISTRITO INDUSTRIAL</t>
  </si>
  <si>
    <t>RODOVIA BR-407 5318 QUILOMETRO 05 SN LUC 1010</t>
  </si>
  <si>
    <t>48909-901</t>
  </si>
  <si>
    <t>00.776.574/1378-87</t>
  </si>
  <si>
    <t>1300 - JARDIM ZAIRA</t>
  </si>
  <si>
    <t>ggl.1300@americanas.io</t>
  </si>
  <si>
    <t>JARDIM ZAIRA</t>
  </si>
  <si>
    <t>AVENIDA PRESIDENTE CASTELO BRANCO 2079 2089</t>
  </si>
  <si>
    <t>09321-375</t>
  </si>
  <si>
    <t>00.776.574/1330-32</t>
  </si>
  <si>
    <t>L984 - SÃO MIGUEL EXPRESS</t>
  </si>
  <si>
    <t>L984</t>
  </si>
  <si>
    <t>ggl.984@americanas.io</t>
  </si>
  <si>
    <t>SÃO MIGUEL EXPRESS</t>
  </si>
  <si>
    <t>JARDIM ALBERTINA</t>
  </si>
  <si>
    <t>ESTRADA PRESIDENTE JUSCELINO KUBITSCHEK DE OLIVEIRA 4220</t>
  </si>
  <si>
    <t>07252-000</t>
  </si>
  <si>
    <t>00.776.574/0600-51</t>
  </si>
  <si>
    <t>L985 - BEST CENTER EMBU DAS ARTES EXPRESS</t>
  </si>
  <si>
    <t>L985</t>
  </si>
  <si>
    <t>ggl.985@americanas.io</t>
  </si>
  <si>
    <t>BEST CENTER EMBU DAS ARTES EXP</t>
  </si>
  <si>
    <t>EMBU DAS ARTES</t>
  </si>
  <si>
    <t>TINGIDOR</t>
  </si>
  <si>
    <t>AV ELIS YAZBEK 708 LOJA 12</t>
  </si>
  <si>
    <t>06803-000</t>
  </si>
  <si>
    <t>00.776.574/0265-46</t>
  </si>
  <si>
    <t>L973 - BEBEDOURO EXPRESS</t>
  </si>
  <si>
    <t>L973</t>
  </si>
  <si>
    <t>ggl.973@americanas.io</t>
  </si>
  <si>
    <t>BEBEDOURO EXPRESS</t>
  </si>
  <si>
    <t>RUA CORONEL JOAO MANOEL 614</t>
  </si>
  <si>
    <t>14700-320</t>
  </si>
  <si>
    <t>00.776.574/0568-87</t>
  </si>
  <si>
    <t>L983 - MONTE ALTO EXPRESS</t>
  </si>
  <si>
    <t>L983</t>
  </si>
  <si>
    <t>ggl.983@americanas.io</t>
  </si>
  <si>
    <t>MONTE ALTO EXPRESS</t>
  </si>
  <si>
    <t>MONTE ALTO</t>
  </si>
  <si>
    <t>RUA NHONHO DO LIVRAMENTO 1752</t>
  </si>
  <si>
    <t>15910-000</t>
  </si>
  <si>
    <t>00.776.574/0627-71</t>
  </si>
  <si>
    <t>1310 - SERTÃOZINHO</t>
  </si>
  <si>
    <t>ggl.1310@americanas.io</t>
  </si>
  <si>
    <t>SERTÃOZINHO</t>
  </si>
  <si>
    <t>RUA BARAO DO RIO BRANCO 903</t>
  </si>
  <si>
    <t>14160-040</t>
  </si>
  <si>
    <t>00.776.574/0299-95</t>
  </si>
  <si>
    <t>1285 - MANDAGUARI</t>
  </si>
  <si>
    <t>ggl.1285@americanas.io</t>
  </si>
  <si>
    <t>MANDAGUARI</t>
  </si>
  <si>
    <t>AV AMAZONAS 1001</t>
  </si>
  <si>
    <t>86975-000</t>
  </si>
  <si>
    <t>00.776.574/1308-74</t>
  </si>
  <si>
    <t>1298 - ROLÂNDIA</t>
  </si>
  <si>
    <t>ggl.1298@americanas.io</t>
  </si>
  <si>
    <t>ROLÂNDIA</t>
  </si>
  <si>
    <t>AV. DOS EXPEDICIONARIOS 225</t>
  </si>
  <si>
    <t>86600-093</t>
  </si>
  <si>
    <t>00.776.574/1448-24</t>
  </si>
  <si>
    <t>L972 - TAGUATINGA CNB9 EXPRESS</t>
  </si>
  <si>
    <t>L972</t>
  </si>
  <si>
    <t>ggl.972@americanas.io</t>
  </si>
  <si>
    <t>TAGUATINGA CNB9 EXPRESS</t>
  </si>
  <si>
    <t>CNB 9 LOTE 9</t>
  </si>
  <si>
    <t>72115-095</t>
  </si>
  <si>
    <t>00.776.574/0736-25</t>
  </si>
  <si>
    <t>1267 - OURICURI</t>
  </si>
  <si>
    <t>ggl.1267@americanas.io</t>
  </si>
  <si>
    <t>OURICURI</t>
  </si>
  <si>
    <t>AVENIDA MANOEL IRINEU DE ARAUJO 35</t>
  </si>
  <si>
    <t>56200-000</t>
  </si>
  <si>
    <t>00.776.574/1082-75</t>
  </si>
  <si>
    <t>L969 - MAMANGUAPE EXPRESS</t>
  </si>
  <si>
    <t>L969</t>
  </si>
  <si>
    <t>ggl.969@americanas.io</t>
  </si>
  <si>
    <t>MAMANGUAPE EXPRESS</t>
  </si>
  <si>
    <t>MAMANGUAPE</t>
  </si>
  <si>
    <t>R CORONEL BATISTA CARNEIRO 35 LOJA 1CEN</t>
  </si>
  <si>
    <t>58280-000</t>
  </si>
  <si>
    <t>00.776.574/1058-45</t>
  </si>
  <si>
    <t>1290 - JARU</t>
  </si>
  <si>
    <t>ggl.1290@americanas.io</t>
  </si>
  <si>
    <t>JARU</t>
  </si>
  <si>
    <t>-10A RUA MARECHAL RONDON 3038 SETOR 02 Q</t>
  </si>
  <si>
    <t>76890-000</t>
  </si>
  <si>
    <t>00.776.574/0041-43</t>
  </si>
  <si>
    <t>1293 - RIO BRANCO</t>
  </si>
  <si>
    <t>ggl.1293@americanas.io</t>
  </si>
  <si>
    <t>RUA RUI BARBOSA 400</t>
  </si>
  <si>
    <t>69900-084</t>
  </si>
  <si>
    <t>00.776.574/0392-81</t>
  </si>
  <si>
    <t>1294 - ROLIM DE MOURA</t>
  </si>
  <si>
    <t>ggl.1294@americanas.io</t>
  </si>
  <si>
    <t>ROLIM DE MOURA</t>
  </si>
  <si>
    <t>AVENIDA -NORTE SUL 5104</t>
  </si>
  <si>
    <t>76940-000</t>
  </si>
  <si>
    <t>00.776.574/0044-96</t>
  </si>
  <si>
    <t>1289 - PRAÇA DA GRAÇA</t>
  </si>
  <si>
    <t>ggl.1289@americanas.io</t>
  </si>
  <si>
    <t>PRAÇA DA GRAÇA</t>
  </si>
  <si>
    <t>PCA DA GRACA 704</t>
  </si>
  <si>
    <t>64200-305</t>
  </si>
  <si>
    <t>00.776.574/0057-00</t>
  </si>
  <si>
    <t>1295 - SORRISO</t>
  </si>
  <si>
    <t>ggl.1295@americanas.io</t>
  </si>
  <si>
    <t>RUA 02 788 LOTE URBAN</t>
  </si>
  <si>
    <t>00.776.574/0775-31</t>
  </si>
  <si>
    <t>1291 - TANCREDO NEVES</t>
  </si>
  <si>
    <t>ggl.1291@americanas.io</t>
  </si>
  <si>
    <t>-10A RUA JOSE AMADOR DOS REIS 3330</t>
  </si>
  <si>
    <t>76829-498</t>
  </si>
  <si>
    <t>00.776.574/0721-49</t>
  </si>
  <si>
    <t>1287 - RUA DO COMÉRCIO</t>
  </si>
  <si>
    <t>ggl.1287@americanas.io</t>
  </si>
  <si>
    <t>RUA DO COMÉRCIO</t>
  </si>
  <si>
    <t>R DO COMERCIO 173 TERREOPRIM</t>
  </si>
  <si>
    <t>57020-000</t>
  </si>
  <si>
    <t>00.776.574/1007-03</t>
  </si>
  <si>
    <t>1219 - SHC PRAÇA NOVA SANTA MARIA</t>
  </si>
  <si>
    <t>ggl.1219@americanas.io</t>
  </si>
  <si>
    <t>SHC PRAÇA NOVA SANTA MARIA</t>
  </si>
  <si>
    <t>RENASCENCA</t>
  </si>
  <si>
    <t>RUA IRMA DULCE 550 LOJA 1021/</t>
  </si>
  <si>
    <t>97030-630</t>
  </si>
  <si>
    <t>00.776.574/1714-73</t>
  </si>
  <si>
    <t>L978 - PROMISSÃO EXPRESS</t>
  </si>
  <si>
    <t>L978</t>
  </si>
  <si>
    <t>ggl.978@americanas.io</t>
  </si>
  <si>
    <t>PROMISSÃO EXPRESS</t>
  </si>
  <si>
    <t>PROMISSÃO</t>
  </si>
  <si>
    <t>AVENIDA PEDRO DE TOLEDO 462</t>
  </si>
  <si>
    <t>16370-000</t>
  </si>
  <si>
    <t>00.776.574/0649-87</t>
  </si>
  <si>
    <t>1284 - CIDADE OPERÁRIA</t>
  </si>
  <si>
    <t>ggl.1284@americanas.io</t>
  </si>
  <si>
    <t>CIDADE OPERÁRIA</t>
  </si>
  <si>
    <t>CIDADE OPERARIA</t>
  </si>
  <si>
    <t>RUA 10 1</t>
  </si>
  <si>
    <t>65058-188</t>
  </si>
  <si>
    <t>00.776.574/1407-56</t>
  </si>
  <si>
    <t>L989 - PRESIDENTE EPITÁCIO EXPRESS</t>
  </si>
  <si>
    <t>L989</t>
  </si>
  <si>
    <t>ggl.989@americanas.io</t>
  </si>
  <si>
    <t>PRESIDENTE EPITÁCIO EXPRESS</t>
  </si>
  <si>
    <t>PRESIDENTE EPITÁCIO</t>
  </si>
  <si>
    <t>VILA SAO LUIZ</t>
  </si>
  <si>
    <t>AVENIDA PRESIDENTE VARGAS 11-10 PISO TERRE</t>
  </si>
  <si>
    <t>19470-000</t>
  </si>
  <si>
    <t>00.776.574/0646-34</t>
  </si>
  <si>
    <t>1306 - TAGUATINGA C2</t>
  </si>
  <si>
    <t>ggl.1306@americanas.io</t>
  </si>
  <si>
    <t>TAGUATINGA C2</t>
  </si>
  <si>
    <t>C 02 LOTE 12 LOJA 1, 2, 3 E 5 SN</t>
  </si>
  <si>
    <t>72010-905</t>
  </si>
  <si>
    <t>00.776.574/0741-92</t>
  </si>
  <si>
    <t>1281 - PENEDO</t>
  </si>
  <si>
    <t>ggl.1281@americanas.io</t>
  </si>
  <si>
    <t>PENEDO</t>
  </si>
  <si>
    <t>R DOUTOR JOAQUIM NABUCO 113</t>
  </si>
  <si>
    <t>57200-000</t>
  </si>
  <si>
    <t>00.776.574/0506-84</t>
  </si>
  <si>
    <t>1210 - SHC COCAIS SHOPPING</t>
  </si>
  <si>
    <t>ggl.1210@americanas.io</t>
  </si>
  <si>
    <t>SHC COCAIS SHOPPING</t>
  </si>
  <si>
    <t>LUGAR BOA VISTA</t>
  </si>
  <si>
    <t>AVENIDA PIAUI 850 LOJA A1</t>
  </si>
  <si>
    <t>65630-901</t>
  </si>
  <si>
    <t>00.776.574/1054-11</t>
  </si>
  <si>
    <t>1179 - XINGUARA</t>
  </si>
  <si>
    <t>ggl.1179@americanas.io</t>
  </si>
  <si>
    <t>XINGUARA</t>
  </si>
  <si>
    <t>RUA BRASIL 446 SETOR 01 Q</t>
  </si>
  <si>
    <t>68555-103</t>
  </si>
  <si>
    <t>00.776.574/0425-84</t>
  </si>
  <si>
    <t>L971 - PRAÇA SECA EXPRESS</t>
  </si>
  <si>
    <t>L971</t>
  </si>
  <si>
    <t>ggl.971@americanas.io</t>
  </si>
  <si>
    <t>PRAÇA SECA EXPRESS</t>
  </si>
  <si>
    <t>PRACA SECA</t>
  </si>
  <si>
    <t>RUA CANDIDO BENICIO 1671 BLOCO 1 LO</t>
  </si>
  <si>
    <t>21321-802</t>
  </si>
  <si>
    <t>00.776.574/0908-05</t>
  </si>
  <si>
    <t>L737 - PESQUEIRA EXPRESS</t>
  </si>
  <si>
    <t>L737</t>
  </si>
  <si>
    <t>ggl.737@americanas.io</t>
  </si>
  <si>
    <t>PESQUEIRA EXPRESS</t>
  </si>
  <si>
    <t>PESQUEIRA</t>
  </si>
  <si>
    <t>RUA DUQUE DE CAXIAS 120 UA ADALBER</t>
  </si>
  <si>
    <t>55200-000</t>
  </si>
  <si>
    <t>00.776.574/1084-37</t>
  </si>
  <si>
    <t>L995 - CEILÂNDIA EXPRESS</t>
  </si>
  <si>
    <t>L995</t>
  </si>
  <si>
    <t>ggl.995@americanas.io</t>
  </si>
  <si>
    <t>CEILÂNDIA EXPRESS</t>
  </si>
  <si>
    <t>CEILÂNDIA</t>
  </si>
  <si>
    <t>CEILANDIA</t>
  </si>
  <si>
    <t>CNM 1 BLOCO B LOJA 01 SN</t>
  </si>
  <si>
    <t>72215-504</t>
  </si>
  <si>
    <t>00.776.574/0737-06</t>
  </si>
  <si>
    <t>1292 - MARECHAL RONDON</t>
  </si>
  <si>
    <t>ggl.1292@americanas.io</t>
  </si>
  <si>
    <t>MARECHAL RONDON</t>
  </si>
  <si>
    <t>JI-PARANA</t>
  </si>
  <si>
    <t>AVENIDA 10A AVENIDA MARECHAL RONDON 1728 LOJA A B</t>
  </si>
  <si>
    <t>76900-136</t>
  </si>
  <si>
    <t>00.776.574/0716-81</t>
  </si>
  <si>
    <t>1278 - SHC GOLDEN SHOPPING CALHAU</t>
  </si>
  <si>
    <t>ggl.1278@americanas.io</t>
  </si>
  <si>
    <t>SHC GOLDEN SHOPPING CALHAU</t>
  </si>
  <si>
    <t>AVE DOS HOLANDESES 200 LOJA ANC 0</t>
  </si>
  <si>
    <t>00.776.574/1490-36</t>
  </si>
  <si>
    <t>L939 - VIA DO MINÉRIO EXPRESS</t>
  </si>
  <si>
    <t>L939</t>
  </si>
  <si>
    <t>ggl.939@americanas.io</t>
  </si>
  <si>
    <t>VIA DO MINÉRIO EXPRESS</t>
  </si>
  <si>
    <t>SANTA HELENA BARREIRO</t>
  </si>
  <si>
    <t>AVENIDA WALDYR SOEIRO EMRICH 3380</t>
  </si>
  <si>
    <t>30644-000</t>
  </si>
  <si>
    <t>00.776.574/0845-89</t>
  </si>
  <si>
    <t>L947 - FORMIGA EXPRESS</t>
  </si>
  <si>
    <t>L947</t>
  </si>
  <si>
    <t>ggl.947@americanas.io</t>
  </si>
  <si>
    <t>FORMIGA EXPRESS</t>
  </si>
  <si>
    <t>FORMIGA</t>
  </si>
  <si>
    <t>RUA BARAO DE PIUMHY 64</t>
  </si>
  <si>
    <t>35570-000</t>
  </si>
  <si>
    <t>00.776.574/0435-56</t>
  </si>
  <si>
    <t>L990 - ITATIAIA EXPRESS</t>
  </si>
  <si>
    <t>L990</t>
  </si>
  <si>
    <t>ggl.990@americanas.io</t>
  </si>
  <si>
    <t>ITATIAIA EXPRESS</t>
  </si>
  <si>
    <t>ITATIAIA</t>
  </si>
  <si>
    <t>RUA PREFEITO ASSUMPCAO 378 LJ 1,1B</t>
  </si>
  <si>
    <t>27580-000</t>
  </si>
  <si>
    <t>00.776.574/0796-66</t>
  </si>
  <si>
    <t>L987 - NOVO HORIZONTE EXPRESS</t>
  </si>
  <si>
    <t>L987</t>
  </si>
  <si>
    <t>ggl.987@americanas.io</t>
  </si>
  <si>
    <t>NOVO HORIZONTE EXPRESS</t>
  </si>
  <si>
    <t>NOVO HORIZONTE</t>
  </si>
  <si>
    <t>RUA TRAJANO MACHADO 847 853</t>
  </si>
  <si>
    <t>14960-000</t>
  </si>
  <si>
    <t>00.776.574/0629-33</t>
  </si>
  <si>
    <t>L991 - MOGI GUAÇU EXPRESS</t>
  </si>
  <si>
    <t>L991</t>
  </si>
  <si>
    <t>ggl.991@americanas.io</t>
  </si>
  <si>
    <t>MOGI GUAÇU EXPRESS</t>
  </si>
  <si>
    <t>PRACA PADRE ARMANI 18</t>
  </si>
  <si>
    <t>13840-011</t>
  </si>
  <si>
    <t>00.776.574/0277-80</t>
  </si>
  <si>
    <t>L944 - GUAÍRA EXPRESS</t>
  </si>
  <si>
    <t>L944</t>
  </si>
  <si>
    <t>ggl.944@americanas.io</t>
  </si>
  <si>
    <t>GUAÍRA EXPRESS</t>
  </si>
  <si>
    <t>GUAÍRA</t>
  </si>
  <si>
    <t>RUA OITO 535</t>
  </si>
  <si>
    <t>14790-000</t>
  </si>
  <si>
    <t>00.776.574/1264-19</t>
  </si>
  <si>
    <t>L988 - NÚCLEO BANDEIRANTES EXPRESS</t>
  </si>
  <si>
    <t>L988</t>
  </si>
  <si>
    <t>ggl.988@americanas.io</t>
  </si>
  <si>
    <t>NÚCLEO BANDEIRANTES EXPRESS</t>
  </si>
  <si>
    <t>NUCLEO BANDEIRANTE</t>
  </si>
  <si>
    <t>AVENIDA CENTRAL BLOCOS 525/635 LOTE 615, LOJA E SUBSOLO SN</t>
  </si>
  <si>
    <t>71710-520</t>
  </si>
  <si>
    <t>00.776.574/0161-50</t>
  </si>
  <si>
    <t>1312 - PIRIPIRI</t>
  </si>
  <si>
    <t>ggl.1312@americanas.io</t>
  </si>
  <si>
    <t>PIRIPIRI</t>
  </si>
  <si>
    <t>AVE AVENIDA 4 DE JULHO 86</t>
  </si>
  <si>
    <t>64260-000</t>
  </si>
  <si>
    <t>00.776.574/0059-72</t>
  </si>
  <si>
    <t>1307 - SHC CAXIAS PARAISO SHOPPING</t>
  </si>
  <si>
    <t>ggl.1307@americanas.io</t>
  </si>
  <si>
    <t>SHC CAXIAS PARAISO SHOPPING</t>
  </si>
  <si>
    <t>ROD BR 316 KM 554 4362 LOJA ANC 0</t>
  </si>
  <si>
    <t>65605-295</t>
  </si>
  <si>
    <t>00.776.574/1668-01</t>
  </si>
  <si>
    <t>L977 - AV. RIO BRANCO EXPRESS</t>
  </si>
  <si>
    <t>L977</t>
  </si>
  <si>
    <t>ggl.977@americanas.io</t>
  </si>
  <si>
    <t>AV. RIO BRANCO EXPRESS</t>
  </si>
  <si>
    <t>AVN RIO BRANCO 133 LOJA I N 1</t>
  </si>
  <si>
    <t>20040-006</t>
  </si>
  <si>
    <t>00.776.574/1165-37</t>
  </si>
  <si>
    <t>1304 - DR. FLORES</t>
  </si>
  <si>
    <t>ggl.1304@americanas.io</t>
  </si>
  <si>
    <t>DR. FLORES</t>
  </si>
  <si>
    <t>RUA FLORES, DR 87</t>
  </si>
  <si>
    <t>90020-122</t>
  </si>
  <si>
    <t>00.776.574/1624-82</t>
  </si>
  <si>
    <t>L998 - ASA SUL EXPRESS</t>
  </si>
  <si>
    <t>L998</t>
  </si>
  <si>
    <t>ggl.998@americanas.io</t>
  </si>
  <si>
    <t>ASA SUL EXPRESS</t>
  </si>
  <si>
    <t>SCR SUL QUADRA 516 BLOCO B LOTES 15 16 SN</t>
  </si>
  <si>
    <t>70381-525</t>
  </si>
  <si>
    <t>00.776.574/0527-09</t>
  </si>
  <si>
    <t>L979 - SHC DOWNTOWN EXPRESS</t>
  </si>
  <si>
    <t>L979</t>
  </si>
  <si>
    <t>ggl.979@americanas.io</t>
  </si>
  <si>
    <t>SHC DOWNTOWN EXPRESS</t>
  </si>
  <si>
    <t>AVN DAS AMERICAS 500 BL18 LJ107</t>
  </si>
  <si>
    <t>22640-100</t>
  </si>
  <si>
    <t>00.776.574/0920-93</t>
  </si>
  <si>
    <t>1319 - SHC RIOMAR ARACAJÚ</t>
  </si>
  <si>
    <t>ggl.1319@americanas.io</t>
  </si>
  <si>
    <t>SHC RIOMAR ARACAJÚ</t>
  </si>
  <si>
    <t>COROA DO MEIO</t>
  </si>
  <si>
    <t>AVENIDA DELMIRO GOUVEIA 400 400 LOJA 322 P</t>
  </si>
  <si>
    <t>49035-900</t>
  </si>
  <si>
    <t>00.776.574/1499-74</t>
  </si>
  <si>
    <t>1216 - SHC METRÔ ITAQUERA</t>
  </si>
  <si>
    <t>ggl.1216@americanas.io</t>
  </si>
  <si>
    <t>SHC METRÔ ITAQUERA</t>
  </si>
  <si>
    <t>VILA CAMPANELA</t>
  </si>
  <si>
    <t>AVENIDA JOSE PINHEIRO BORGES SN LJ 410 411</t>
  </si>
  <si>
    <t>08220-900</t>
  </si>
  <si>
    <t>00.776.574/0984-58</t>
  </si>
  <si>
    <t>L993 - BELA VISTA EXPRESS</t>
  </si>
  <si>
    <t>L993</t>
  </si>
  <si>
    <t>ggl.993@americanas.io</t>
  </si>
  <si>
    <t>BELA VISTA EXPRESS</t>
  </si>
  <si>
    <t>RUA SANTO AMARO 468 LOJA</t>
  </si>
  <si>
    <t>01315-000</t>
  </si>
  <si>
    <t>00.776.574/0243-30</t>
  </si>
  <si>
    <t>L945 - TEOFILO OTONI EXPRESS</t>
  </si>
  <si>
    <t>L945</t>
  </si>
  <si>
    <t>ggl.945@americanas.io</t>
  </si>
  <si>
    <t>TEOFILO OTONI EXPRESS</t>
  </si>
  <si>
    <t>TEOFILO OTONI</t>
  </si>
  <si>
    <t>PRACA TIRADENTES 49</t>
  </si>
  <si>
    <t>39800-001</t>
  </si>
  <si>
    <t>00.776.574/0883-04</t>
  </si>
  <si>
    <t>L931 - PRESIDENTE VENCESLAU EXPRESS</t>
  </si>
  <si>
    <t>L931</t>
  </si>
  <si>
    <t>ggl.931@americanas.io</t>
  </si>
  <si>
    <t>PRESIDENTE VENCESLAU EXPRESS</t>
  </si>
  <si>
    <t>PRES. VENCESLAU</t>
  </si>
  <si>
    <t>RUA PRINCESA ISABEL 245</t>
  </si>
  <si>
    <t>19400-000</t>
  </si>
  <si>
    <t>00.776.574/0648-04</t>
  </si>
  <si>
    <t>1328 - SÃO MANUEL</t>
  </si>
  <si>
    <t>ggl.1328@americanas.io</t>
  </si>
  <si>
    <t>SÃO MANUEL</t>
  </si>
  <si>
    <t>RUA MORAES GORDO 301</t>
  </si>
  <si>
    <t>18650-000</t>
  </si>
  <si>
    <t>00.776.574/0687-02</t>
  </si>
  <si>
    <t>1309 - AV. BRASIL</t>
  </si>
  <si>
    <t>ggl.1309@americanas.io</t>
  </si>
  <si>
    <t>AV. BRASIL</t>
  </si>
  <si>
    <t>AV BRASIL 6380</t>
  </si>
  <si>
    <t>85810-000</t>
  </si>
  <si>
    <t>00.776.574/0179-89</t>
  </si>
  <si>
    <t>L937 - SÃO LOURENÇO DO SUL EXPRESS</t>
  </si>
  <si>
    <t>L937</t>
  </si>
  <si>
    <t>ggl.937@americanas.io</t>
  </si>
  <si>
    <t>SÃO LOURENÇO DO SUL EXPRESS</t>
  </si>
  <si>
    <t>SÃO LOURENÇO DO SUL</t>
  </si>
  <si>
    <t>RUA CEL ALFREDO BORN 270 QUADRA N</t>
  </si>
  <si>
    <t>96170-000</t>
  </si>
  <si>
    <t>00.776.574/1621-30</t>
  </si>
  <si>
    <t>L952 - LUZIÂNIA EXPRESS</t>
  </si>
  <si>
    <t>L952</t>
  </si>
  <si>
    <t>ggl.952@americanas.io</t>
  </si>
  <si>
    <t>LUZIÂNIA EXPRESS</t>
  </si>
  <si>
    <t>RUA BENEDITO PIMENTEL SN PARTE 2</t>
  </si>
  <si>
    <t>72800-550</t>
  </si>
  <si>
    <t>00.776.574/0172-02</t>
  </si>
  <si>
    <t>1323 - SHC RIOMAR PRES. KENNEDY</t>
  </si>
  <si>
    <t>ggl.1323@americanas.io</t>
  </si>
  <si>
    <t>SHC RIOMAR PRES. KENNEDY</t>
  </si>
  <si>
    <t>PRESIDENTE KENNEDY</t>
  </si>
  <si>
    <t>AV SGT HERMINIO SAMPAIO 03100 2072/2073</t>
  </si>
  <si>
    <t>60355-512</t>
  </si>
  <si>
    <t>00.776.574/1666-31</t>
  </si>
  <si>
    <t>1321 - TANGARÁ DA SERRA</t>
  </si>
  <si>
    <t>ggl.1321@americanas.io</t>
  </si>
  <si>
    <t>TANGARÁ DA SERRA</t>
  </si>
  <si>
    <t>AVENIDA BRASIL SN QD 38 LOTE</t>
  </si>
  <si>
    <t>00.776.574/0098-89</t>
  </si>
  <si>
    <t>1305 - LÍRIO DO VALE</t>
  </si>
  <si>
    <t>ggl.1305@americanas.io</t>
  </si>
  <si>
    <t>LÍRIO DO VALE</t>
  </si>
  <si>
    <t>NOVA ESPERANCA</t>
  </si>
  <si>
    <t>AVE LAGUNA 708</t>
  </si>
  <si>
    <t>69037-570</t>
  </si>
  <si>
    <t>00.776.574/1527-62</t>
  </si>
  <si>
    <t>L929 - CEARÁ MIRIM EXPRESS</t>
  </si>
  <si>
    <t>L929</t>
  </si>
  <si>
    <t>ggl.929@americanas.io</t>
  </si>
  <si>
    <t>CEARÁ MIRIM EXPRESS</t>
  </si>
  <si>
    <t>CEARÁ MIRIM</t>
  </si>
  <si>
    <t>AV GENERAL JOAO VARELA 715</t>
  </si>
  <si>
    <t>59570-000</t>
  </si>
  <si>
    <t>00.776.574/0148-82</t>
  </si>
  <si>
    <t>1315 - SHC PRÊMIO</t>
  </si>
  <si>
    <t>ggl.1315@americanas.io</t>
  </si>
  <si>
    <t>SHC PRÊMIO</t>
  </si>
  <si>
    <t>NOSSA SENHORA DO SOCORRO</t>
  </si>
  <si>
    <t>CONJUNTO MARCOS FREIRE I</t>
  </si>
  <si>
    <t>AV COLETORA A SN LOJA ANCOR</t>
  </si>
  <si>
    <t>49160-000</t>
  </si>
  <si>
    <t>00.776.574/1414-85</t>
  </si>
  <si>
    <t>L953 - NANUQUE EXPRESS</t>
  </si>
  <si>
    <t>L953</t>
  </si>
  <si>
    <t>ggl.953@americanas.io</t>
  </si>
  <si>
    <t>NANUQUE EXPRESS</t>
  </si>
  <si>
    <t>NANUQUE</t>
  </si>
  <si>
    <t>RUA SAO JOAO DEL REY 133</t>
  </si>
  <si>
    <t>39860-000</t>
  </si>
  <si>
    <t>00.776.574/0873-32</t>
  </si>
  <si>
    <t>1333 - SHC METRÓPOLE ANANINDEUA</t>
  </si>
  <si>
    <t>ggl.1333@americanas.io</t>
  </si>
  <si>
    <t>SHC METRÓPOLE ANANINDEUA</t>
  </si>
  <si>
    <t>COQUEIRO</t>
  </si>
  <si>
    <t>ROD BR 316, KM 4 4500 LOJA 201 A</t>
  </si>
  <si>
    <t>67113-970</t>
  </si>
  <si>
    <t>00.776.574/1532-20</t>
  </si>
  <si>
    <t>1222 - SHC PARKSHOPPING CANOAS</t>
  </si>
  <si>
    <t>ggl.1222@americanas.io</t>
  </si>
  <si>
    <t>SHC PARKSHOPPING CANOAS</t>
  </si>
  <si>
    <t>AV FARROUPILHA 4545 LUC 3049</t>
  </si>
  <si>
    <t>92020-475</t>
  </si>
  <si>
    <t>00.776.574/1623-00</t>
  </si>
  <si>
    <t>L994 - MAIRIPORÃ EXPRESS</t>
  </si>
  <si>
    <t>L994</t>
  </si>
  <si>
    <t>ggl.994@americanas.io</t>
  </si>
  <si>
    <t>MAIRIPORÃ EXPRESS</t>
  </si>
  <si>
    <t>MAIRIPORÃ</t>
  </si>
  <si>
    <t>AVENIDA TABELIAO PASSARELLA 392</t>
  </si>
  <si>
    <t>07600-000</t>
  </si>
  <si>
    <t>00.776.574/0484-34</t>
  </si>
  <si>
    <t>L949 - SÃO JOAQUIM DA BARRA EXPRESS</t>
  </si>
  <si>
    <t>L949</t>
  </si>
  <si>
    <t>ggl.949@americanas.io</t>
  </si>
  <si>
    <t>SÃO JOAQUIM DA BARRA EXPRESS</t>
  </si>
  <si>
    <t>SÃO JOAQUIM DA BARRA</t>
  </si>
  <si>
    <t>PRACA SETE DE SETEMBRO 195 LOJA 02</t>
  </si>
  <si>
    <t>14600-000</t>
  </si>
  <si>
    <t>00.776.574/0674-98</t>
  </si>
  <si>
    <t>5003 - SAMAMBAIA EXPRESS</t>
  </si>
  <si>
    <t>ggl.5003@americanas.io</t>
  </si>
  <si>
    <t>SAMAMBAIA EXPRESS</t>
  </si>
  <si>
    <t>QS 412 CONJUNTO D LOTE 01 SN</t>
  </si>
  <si>
    <t>72320-554</t>
  </si>
  <si>
    <t>00.776.574/0743-54</t>
  </si>
  <si>
    <t>5036 - SHC COTIA POUPA SHOPPING EXPRESS</t>
  </si>
  <si>
    <t>ggl.5036@americanas.io</t>
  </si>
  <si>
    <t>SHC COTIA POUPA SHOPPING EXPRE</t>
  </si>
  <si>
    <t>VILA MONTE SERRAT</t>
  </si>
  <si>
    <t>AVENIDA NOSSA SENHORA DE FATIMA 833 LOJAS 22 A</t>
  </si>
  <si>
    <t>06717-210</t>
  </si>
  <si>
    <t>00.776.574/1331-13</t>
  </si>
  <si>
    <t>L948 - ITAPOÃ EXPRESS</t>
  </si>
  <si>
    <t>L948</t>
  </si>
  <si>
    <t>ggl.948@americanas.io</t>
  </si>
  <si>
    <t>ITAPOÃ EXPRESS</t>
  </si>
  <si>
    <t>PLANALTO</t>
  </si>
  <si>
    <t>AVENIDA DOUTOR CRISTIANO GUIMARAES 1844</t>
  </si>
  <si>
    <t>31720-300</t>
  </si>
  <si>
    <t>00.776.574/0850-46</t>
  </si>
  <si>
    <t>L986 - NOVA SERRANA EXPRESS</t>
  </si>
  <si>
    <t>L986</t>
  </si>
  <si>
    <t>ggl.986@americanas.io</t>
  </si>
  <si>
    <t>NOVA SERRANA EXPRESS</t>
  </si>
  <si>
    <t>NOVA SERRANA</t>
  </si>
  <si>
    <t>RUA CORONEL MARTINHO FERREIRA DO AMARAL 263 LOJA SOB</t>
  </si>
  <si>
    <t>35519-970</t>
  </si>
  <si>
    <t>00.776.574/0875-02</t>
  </si>
  <si>
    <t>5067 - LAGOA SANTA</t>
  </si>
  <si>
    <t>ggl.5067@americanas.io</t>
  </si>
  <si>
    <t>LAGOA SANTA</t>
  </si>
  <si>
    <t>PRACA DOUTOR LUND 94 LOJA 02 N</t>
  </si>
  <si>
    <t>33400-000</t>
  </si>
  <si>
    <t>00.776.574/0869-56</t>
  </si>
  <si>
    <t>L372 - CENTRO COMERCIAL IBITURUNA</t>
  </si>
  <si>
    <t>L372</t>
  </si>
  <si>
    <t>ggl.372@americanas.io</t>
  </si>
  <si>
    <t>CENTRO COMERCIAL IBITURUNA</t>
  </si>
  <si>
    <t>IBITURUNA</t>
  </si>
  <si>
    <t>AVENIDA DOUTOR JOSE CORREIA MACHADO 1079 LOJA 83</t>
  </si>
  <si>
    <t>39401-832</t>
  </si>
  <si>
    <t>00.776.574/0443-66</t>
  </si>
  <si>
    <t>L950 - SABARÁ EXPRESS</t>
  </si>
  <si>
    <t>L950</t>
  </si>
  <si>
    <t>ggl.950@americanas.io</t>
  </si>
  <si>
    <t>SABARÁ EXPRESS</t>
  </si>
  <si>
    <t>RUA MESTRE CAETANO 34</t>
  </si>
  <si>
    <t>34505-320</t>
  </si>
  <si>
    <t>00.776.574/0881-42</t>
  </si>
  <si>
    <t>5040 - DIAMANTINA</t>
  </si>
  <si>
    <t>ggl.5040@americanas.io</t>
  </si>
  <si>
    <t>DIAMANTINA</t>
  </si>
  <si>
    <t>RUA LARGO DOM JOAO 62</t>
  </si>
  <si>
    <t>39100-000</t>
  </si>
  <si>
    <t>00.776.574/0434-75</t>
  </si>
  <si>
    <t>5004 - UNAÍ EXPRESS</t>
  </si>
  <si>
    <t>ggl.5004@americanas.io</t>
  </si>
  <si>
    <t>UNAÍ EXPRESS</t>
  </si>
  <si>
    <t>UNAÍ</t>
  </si>
  <si>
    <t>AVENIDA GOVERNADOR VALADARES 689</t>
  </si>
  <si>
    <t>38610-016</t>
  </si>
  <si>
    <t>00.776.574/0457-61</t>
  </si>
  <si>
    <t>5025 - GERIBÁ EXPRESS</t>
  </si>
  <si>
    <t>ggl.5025@americanas.io</t>
  </si>
  <si>
    <t>GERIBÁ EXPRESS</t>
  </si>
  <si>
    <t>MANGUINHOS</t>
  </si>
  <si>
    <t>AVN JOSE BENTO RIBEIRO DANTAS 2001</t>
  </si>
  <si>
    <t>28953-814</t>
  </si>
  <si>
    <t>00.776.574/0780-07</t>
  </si>
  <si>
    <t>5059 - RIO DAS OSTRAS EXPRESS</t>
  </si>
  <si>
    <t>ggl.5059@americanas.io</t>
  </si>
  <si>
    <t>RIO DAS OSTRAS EXPRESS</t>
  </si>
  <si>
    <t>JARDIM MARILEA</t>
  </si>
  <si>
    <t>AVN JANE MARIA MARTINS FIGUEIRA 451 LOJA:01</t>
  </si>
  <si>
    <t>28896-052</t>
  </si>
  <si>
    <t>00.776.574/0826-16</t>
  </si>
  <si>
    <t>L731 - LEOPOLDINA EXPRES</t>
  </si>
  <si>
    <t>L731</t>
  </si>
  <si>
    <t>ggl.731@americanas.io</t>
  </si>
  <si>
    <t>LEOPOLDINA EXPRES</t>
  </si>
  <si>
    <t>LEOPOLDINA</t>
  </si>
  <si>
    <t>RUA BARAO DE COTEGIPE 46</t>
  </si>
  <si>
    <t>36700-000</t>
  </si>
  <si>
    <t>00.776.574/0870-90</t>
  </si>
  <si>
    <t>1229 - TRÊS CORAÇÕES</t>
  </si>
  <si>
    <t>ggl.1229@americanas.io</t>
  </si>
  <si>
    <t>TRÊS CORAÇÕES</t>
  </si>
  <si>
    <t>AVENIDA PRESIDENTE GETULIO VARGAS 396</t>
  </si>
  <si>
    <t>37410-000</t>
  </si>
  <si>
    <t>00.776.574/0452-57</t>
  </si>
  <si>
    <t>1350 - GUAXUPÉ</t>
  </si>
  <si>
    <t>ggl.1350@americanas.io</t>
  </si>
  <si>
    <t>GUAXUPÉ</t>
  </si>
  <si>
    <t>AVENIDA CONDE RIBEIRO DO VALLE 468</t>
  </si>
  <si>
    <t>37800-000</t>
  </si>
  <si>
    <t>00.776.574/0390-10</t>
  </si>
  <si>
    <t>5041 - ANDRADAS EXPRESS</t>
  </si>
  <si>
    <t>ggl.5041@americanas.io</t>
  </si>
  <si>
    <t>ANDRADAS EXPRESS</t>
  </si>
  <si>
    <t>ANDRADAS</t>
  </si>
  <si>
    <t>RUA CORONEL OLIVEIRA 112</t>
  </si>
  <si>
    <t>37795-000</t>
  </si>
  <si>
    <t>00.776.574/0841-55</t>
  </si>
  <si>
    <t>5050 - ARCOS EXPRESS</t>
  </si>
  <si>
    <t>ggl.5050@americanas.io</t>
  </si>
  <si>
    <t>ARCOS EXPRESS</t>
  </si>
  <si>
    <t>ARCOS</t>
  </si>
  <si>
    <t>RUA JARBAS FERREIRA PIRES 465 LOJA 01</t>
  </si>
  <si>
    <t>35588-000</t>
  </si>
  <si>
    <t>00.776.574/1184-08</t>
  </si>
  <si>
    <t>5071 - SANTOS DUMONT EXPRESS</t>
  </si>
  <si>
    <t>ggl.5071@americanas.io</t>
  </si>
  <si>
    <t>SANTOS DUMONT EXPRESS</t>
  </si>
  <si>
    <t>SANTOS DUMONT</t>
  </si>
  <si>
    <t>AV GETULIO VARGAS 41</t>
  </si>
  <si>
    <t>36240-000</t>
  </si>
  <si>
    <t>00.776.574/0449-51</t>
  </si>
  <si>
    <t>5043 - NOVA VENÉCIA EXPRESS</t>
  </si>
  <si>
    <t>ggl.5043@americanas.io</t>
  </si>
  <si>
    <t>NOVA VENÉCIA EXPRESS</t>
  </si>
  <si>
    <t>NOVA VENÉCIA</t>
  </si>
  <si>
    <t>AVE VITORIA 102 E SUBSOLO</t>
  </si>
  <si>
    <t>29830-000</t>
  </si>
  <si>
    <t>00.776.574/1182-38</t>
  </si>
  <si>
    <t>L938 - CACHOEIRA DE MACACU EXPRESS</t>
  </si>
  <si>
    <t>L938</t>
  </si>
  <si>
    <t>ggl.938@americanas.io</t>
  </si>
  <si>
    <t>CACHOEIRA DE MACACU EXPRESS</t>
  </si>
  <si>
    <t>CACHOEIRA DE MACACU</t>
  </si>
  <si>
    <t>R FLORIANO PEIXOTO 63</t>
  </si>
  <si>
    <t>28680-000</t>
  </si>
  <si>
    <t>00.776.574/0784-22</t>
  </si>
  <si>
    <t>L858 - SHC UPTOWN EXPRESS</t>
  </si>
  <si>
    <t>L858</t>
  </si>
  <si>
    <t>ggl.858@americanas.io</t>
  </si>
  <si>
    <t>SHC UPTOWN EXPRESS</t>
  </si>
  <si>
    <t>Não Premium</t>
  </si>
  <si>
    <t>GARDENIA AZUL</t>
  </si>
  <si>
    <t>AVN ISABEL DOMINGUES 00300 BLOCO 5 L</t>
  </si>
  <si>
    <t>22763-627</t>
  </si>
  <si>
    <t>00.776.574/1102-53</t>
  </si>
  <si>
    <t>Litoral</t>
  </si>
  <si>
    <t>5022 - MARIZ E BARROS EXPRESS</t>
  </si>
  <si>
    <t>ggl.5022@americanas.io</t>
  </si>
  <si>
    <t>MARIZ E BARROS EXPRESS</t>
  </si>
  <si>
    <t>MARACANA</t>
  </si>
  <si>
    <t>RUA MARIZ E BARROS 824 LOJ F</t>
  </si>
  <si>
    <t>20270-002</t>
  </si>
  <si>
    <t>00.776.574/1172-66</t>
  </si>
  <si>
    <t>L932 - DRACENA</t>
  </si>
  <si>
    <t>L932</t>
  </si>
  <si>
    <t>ggl.932@americanas.io</t>
  </si>
  <si>
    <t>DRACENA</t>
  </si>
  <si>
    <t>AVENIDA PRESIDENTE VARGAS 363</t>
  </si>
  <si>
    <t>17900-000</t>
  </si>
  <si>
    <t>00.776.574/1469-59</t>
  </si>
  <si>
    <t>1367 - PRESIDENTE PRUDENTE</t>
  </si>
  <si>
    <t>ggl.1367@americanas.io</t>
  </si>
  <si>
    <t>RUA JOAQUIM NABUCO 625</t>
  </si>
  <si>
    <t>19010-071</t>
  </si>
  <si>
    <t>00.776.574/0283-28</t>
  </si>
  <si>
    <t>5008 - GUARARAPES EXPRESS</t>
  </si>
  <si>
    <t>ggl.5008@americanas.io</t>
  </si>
  <si>
    <t>GUARARAPES EXPRESS</t>
  </si>
  <si>
    <t>PRACA NOSSA SENHORA DA CONCEICAO 48</t>
  </si>
  <si>
    <t>16700-000</t>
  </si>
  <si>
    <t>00.776.574/0589-01</t>
  </si>
  <si>
    <t>5010 - TUPÃ EXPRESS</t>
  </si>
  <si>
    <t>ggl.5010@americanas.io</t>
  </si>
  <si>
    <t>TUPÃ EXPRESS</t>
  </si>
  <si>
    <t>TUPÃ</t>
  </si>
  <si>
    <t>AVENIDA TAMOIOS 625</t>
  </si>
  <si>
    <t>17601-000</t>
  </si>
  <si>
    <t>00.776.574/0702-86</t>
  </si>
  <si>
    <t>5015 - ADAMANTINA EXPRESS</t>
  </si>
  <si>
    <t>ggl.5015@americanas.io</t>
  </si>
  <si>
    <t>ADAMANTINA EXPRESS</t>
  </si>
  <si>
    <t>ADAMANTINA</t>
  </si>
  <si>
    <t>AVENIDA RIO BRANCO 551</t>
  </si>
  <si>
    <t>17800-000</t>
  </si>
  <si>
    <t>00.776.574/0251-40</t>
  </si>
  <si>
    <t>5024 - MIRANDÓPOLIS EXPRESS</t>
  </si>
  <si>
    <t>ggl.5024@americanas.io</t>
  </si>
  <si>
    <t>MIRANDÓPOLIS EXPRESS</t>
  </si>
  <si>
    <t>MIRANDÓPOLIS</t>
  </si>
  <si>
    <t>RUA NOVE DE JULHO 1003</t>
  </si>
  <si>
    <t>16800-000</t>
  </si>
  <si>
    <t>00.776.574/0624-29</t>
  </si>
  <si>
    <t>L941 - SÃO JOÃO DA BOA VISTA EXPRESS</t>
  </si>
  <si>
    <t>L941</t>
  </si>
  <si>
    <t>ggl.941@americanas.io</t>
  </si>
  <si>
    <t>SÃO JOÃO DA BOA VISTA EXPRESS</t>
  </si>
  <si>
    <t>SÃO JOÃO DA BOA VISTA</t>
  </si>
  <si>
    <t>AVENIDA DONA GERTRUDES 307</t>
  </si>
  <si>
    <t>13870-110</t>
  </si>
  <si>
    <t>00.776.574/0294-80</t>
  </si>
  <si>
    <t>1357 - SHC CAMPINAS SHOPPING</t>
  </si>
  <si>
    <t>ggl.1357@americanas.io</t>
  </si>
  <si>
    <t>SHC CAMPINAS SHOPPING</t>
  </si>
  <si>
    <t>JARDIM DO LAGO</t>
  </si>
  <si>
    <t>RUA JACY TEIXEIRA CAMARGO 940 940</t>
  </si>
  <si>
    <t>13050-913</t>
  </si>
  <si>
    <t>00.776.574/0577-78</t>
  </si>
  <si>
    <t>5001 - COSMÓPOLIS EXPRESS</t>
  </si>
  <si>
    <t>ggl.5001@americanas.io</t>
  </si>
  <si>
    <t>COSMÓPOLIS EXPRESS</t>
  </si>
  <si>
    <t>COSMÓPOLIS</t>
  </si>
  <si>
    <t>AVENIDA ESTER 467</t>
  </si>
  <si>
    <t>13150-000</t>
  </si>
  <si>
    <t>00.776.574/0584-05</t>
  </si>
  <si>
    <t>1347 - VOTUPORANGA</t>
  </si>
  <si>
    <t>ggl.1347@americanas.io</t>
  </si>
  <si>
    <t>VOTUPORANGA</t>
  </si>
  <si>
    <t>PATRIMONIO NOVO</t>
  </si>
  <si>
    <t>RUA AMAZONAS 3289 E RUA TIET</t>
  </si>
  <si>
    <t>15500-004</t>
  </si>
  <si>
    <t>00.776.574/0302-25</t>
  </si>
  <si>
    <t>5006 - MATÃO EXPRESS</t>
  </si>
  <si>
    <t>ggl.5006@americanas.io</t>
  </si>
  <si>
    <t>MATÃO EXPRESS</t>
  </si>
  <si>
    <t>MATÃO</t>
  </si>
  <si>
    <t>AVENIDA QUINZE DE NOVEMBRO 1130</t>
  </si>
  <si>
    <t>15990-170</t>
  </si>
  <si>
    <t>00.776.574/0276-07</t>
  </si>
  <si>
    <t>5013 - SERRANA EXPRESS</t>
  </si>
  <si>
    <t>ggl.5013@americanas.io</t>
  </si>
  <si>
    <t>SERRANA EXPRESS</t>
  </si>
  <si>
    <t>SERRANA</t>
  </si>
  <si>
    <t>RUA VICENTE DE PAULA LIMA 407</t>
  </si>
  <si>
    <t>14150-000</t>
  </si>
  <si>
    <t>00.776.574/0690-08</t>
  </si>
  <si>
    <t>5018 - GUARIBA EXPRESS</t>
  </si>
  <si>
    <t>ggl.5018@americanas.io</t>
  </si>
  <si>
    <t>GUARIBA EXPRESS</t>
  </si>
  <si>
    <t>GUARIBA</t>
  </si>
  <si>
    <t>RUA 9 DE JULHO 649</t>
  </si>
  <si>
    <t>14840-000</t>
  </si>
  <si>
    <t>00.776.574/0593-98</t>
  </si>
  <si>
    <t>5020 - PONTAL EXPRESS</t>
  </si>
  <si>
    <t>ggl.5020@americanas.io</t>
  </si>
  <si>
    <t>PONTAL EXPRESS</t>
  </si>
  <si>
    <t>PONTAL</t>
  </si>
  <si>
    <t>RUA JOSE LEONEL PUPO 387</t>
  </si>
  <si>
    <t>14180-000</t>
  </si>
  <si>
    <t>00.776.574/0643-91</t>
  </si>
  <si>
    <t>5038 - SANTA FÉ DO SUL EXPRESS</t>
  </si>
  <si>
    <t>ggl.5038@americanas.io</t>
  </si>
  <si>
    <t>SANTA FÉ DO SUL EXPRESS</t>
  </si>
  <si>
    <t>SANTA FÉ DO SUL</t>
  </si>
  <si>
    <t>RUA NAVARRO DE ANDRADE 663</t>
  </si>
  <si>
    <t>15775-000</t>
  </si>
  <si>
    <t>00.776.574/0656-06</t>
  </si>
  <si>
    <t>5017 - VÁRZEA PAULISTA EXPRESS</t>
  </si>
  <si>
    <t>ggl.5017@americanas.io</t>
  </si>
  <si>
    <t>VÁRZEA PAULISTA EXPRESS</t>
  </si>
  <si>
    <t>VÁRZEA PAULISTA</t>
  </si>
  <si>
    <t>AVENIDA FERNAO DIAS PAES LEME 2222 LOJA N 501</t>
  </si>
  <si>
    <t>13220-005</t>
  </si>
  <si>
    <t>00.776.574/0301-44</t>
  </si>
  <si>
    <t>5045 - PIEDADE EXPRESS</t>
  </si>
  <si>
    <t>ggl.5045@americanas.io</t>
  </si>
  <si>
    <t>PIEDADE EXPRESS</t>
  </si>
  <si>
    <t>PRACA CORONEL JOAO ROSA 188</t>
  </si>
  <si>
    <t>18170-000</t>
  </si>
  <si>
    <t>00.776.574/0639-05</t>
  </si>
  <si>
    <t>5005 - CUNHA EXPRESS</t>
  </si>
  <si>
    <t>ggl.5005@americanas.io</t>
  </si>
  <si>
    <t>CUNHA EXPRESS</t>
  </si>
  <si>
    <t>CUNHA</t>
  </si>
  <si>
    <t>PRACA CONEGO SIQUEIRA 17</t>
  </si>
  <si>
    <t>12530-000</t>
  </si>
  <si>
    <t>00.776.574/0264-65</t>
  </si>
  <si>
    <t>1302 - MAL CANDIDO RONDON</t>
  </si>
  <si>
    <t>ggl.1302@americanas.io</t>
  </si>
  <si>
    <t>MAL CANDIDO RONDON</t>
  </si>
  <si>
    <t>AV RIO GRANDE SUL 1021 QDR 46</t>
  </si>
  <si>
    <t>85960-000</t>
  </si>
  <si>
    <t>00.776.574/1439-33</t>
  </si>
  <si>
    <t>5002 - RIO BRANCO DO SUL EXPRESS</t>
  </si>
  <si>
    <t>ggl.5002@americanas.io</t>
  </si>
  <si>
    <t>RIO BRANCO DO SUL EXPRESS</t>
  </si>
  <si>
    <t>RIO BRANCO DO SUL</t>
  </si>
  <si>
    <t>R CEL CARLOS PIOLI SN</t>
  </si>
  <si>
    <t>83540-000</t>
  </si>
  <si>
    <t>00.776.574/1447-43</t>
  </si>
  <si>
    <t>5019 - PIRAQUARA EXPRESS</t>
  </si>
  <si>
    <t>ggl.5019@americanas.io</t>
  </si>
  <si>
    <t>PIRAQUARA EXPRESS</t>
  </si>
  <si>
    <t>PIRAQUARA</t>
  </si>
  <si>
    <t>AV GETULIO VARGAS 657 LJS 3 A 5</t>
  </si>
  <si>
    <t>83301-010</t>
  </si>
  <si>
    <t>00.776.574/0187-99</t>
  </si>
  <si>
    <t>5046 - BAIRRO ALTO EXPRESS</t>
  </si>
  <si>
    <t>ggl.5046@americanas.io</t>
  </si>
  <si>
    <t>BAIRRO ALTO EXPRESS</t>
  </si>
  <si>
    <t>B ALTO</t>
  </si>
  <si>
    <t>RUA ALBERICO FLORES BUENO 371 LJ 07 FDO</t>
  </si>
  <si>
    <t>82840-170</t>
  </si>
  <si>
    <t>00.776.574/0546-71</t>
  </si>
  <si>
    <t>1332 - SHC MANDACARÚ</t>
  </si>
  <si>
    <t>ggl.1332@americanas.io</t>
  </si>
  <si>
    <t>SHC MANDACARÚ</t>
  </si>
  <si>
    <t>JARDIM SEMINARIO</t>
  </si>
  <si>
    <t>AV MANDACARU 277 LJ 105 106</t>
  </si>
  <si>
    <t>87080-283</t>
  </si>
  <si>
    <t>00.776.574/1443-10</t>
  </si>
  <si>
    <t>1362 - ARAPONGAS</t>
  </si>
  <si>
    <t>ggl.1362@americanas.io</t>
  </si>
  <si>
    <t>ARAPONGAS</t>
  </si>
  <si>
    <t>AV ARAPONGAS 779 LJ 803</t>
  </si>
  <si>
    <t>86700-050</t>
  </si>
  <si>
    <t>00.776.574/0175-55</t>
  </si>
  <si>
    <t>5016 - FAZENDINHA EXPRESS</t>
  </si>
  <si>
    <t>ggl.5016@americanas.io</t>
  </si>
  <si>
    <t>FAZENDINHA EXPRESS</t>
  </si>
  <si>
    <t>FAZENDINHA</t>
  </si>
  <si>
    <t>RUA GAL POTIGUARA 2976</t>
  </si>
  <si>
    <t>81330-320</t>
  </si>
  <si>
    <t>00.776.574/0105-42</t>
  </si>
  <si>
    <t>5023 - CORNÉLIO PROCÓPIO EXPRESS</t>
  </si>
  <si>
    <t>ggl.5023@americanas.io</t>
  </si>
  <si>
    <t>CORNÉLIO PROCÓPIO EXPRESS</t>
  </si>
  <si>
    <t>CORNÉLIO PROCÓPIO</t>
  </si>
  <si>
    <t>AV XV DE NOVEMBRO 716</t>
  </si>
  <si>
    <t>86300-000</t>
  </si>
  <si>
    <t>00.776.574/1421-04</t>
  </si>
  <si>
    <t>5039 - SHC CIDADE EXPRESS</t>
  </si>
  <si>
    <t>ggl.5039@americanas.io</t>
  </si>
  <si>
    <t>SHC CIDADE EXPRESS</t>
  </si>
  <si>
    <t>HAUER</t>
  </si>
  <si>
    <t>AV MAL FLORIANO PEIXOTO 4984 LJ LT 150</t>
  </si>
  <si>
    <t>81630-000</t>
  </si>
  <si>
    <t>00.776.574/1703-10</t>
  </si>
  <si>
    <t>1335 - COXIM</t>
  </si>
  <si>
    <t>ggl.1335@americanas.io</t>
  </si>
  <si>
    <t>COXIM</t>
  </si>
  <si>
    <t>R FILINTO MULLER 628</t>
  </si>
  <si>
    <t>79400-000</t>
  </si>
  <si>
    <t>00.776.574/1694-95</t>
  </si>
  <si>
    <t>5037 - MARACAJÚ EXPRESS</t>
  </si>
  <si>
    <t>ggl.5037@americanas.io</t>
  </si>
  <si>
    <t>MARACAJÚ EXPRESS</t>
  </si>
  <si>
    <t>MARACAJÚ</t>
  </si>
  <si>
    <t>OUT 11 DE JUNHO 301 QUADRA: 30</t>
  </si>
  <si>
    <t>79150-000</t>
  </si>
  <si>
    <t>00.776.574/1579-93</t>
  </si>
  <si>
    <t>1330 - PANAMBI</t>
  </si>
  <si>
    <t>ggl.1330@americanas.io</t>
  </si>
  <si>
    <t>PANAMBI</t>
  </si>
  <si>
    <t>RUA 7 DE SETEMBRO 97</t>
  </si>
  <si>
    <t>98280-000</t>
  </si>
  <si>
    <t>00.776.574/0112-71</t>
  </si>
  <si>
    <t>1280 - SANTA MARIA</t>
  </si>
  <si>
    <t>ggl.1280@americanas.io</t>
  </si>
  <si>
    <t>RUA DO ACAMPAMENTO 200</t>
  </si>
  <si>
    <t>97050-000</t>
  </si>
  <si>
    <t>00.776.574/0210-72</t>
  </si>
  <si>
    <t>5031 - CACHOEIRINHA EXPRESS</t>
  </si>
  <si>
    <t>ggl.5031@americanas.io</t>
  </si>
  <si>
    <t>CACHOEIRINHA EXPRESS</t>
  </si>
  <si>
    <t>AV FLORES DA CUNHA, GEN 1530</t>
  </si>
  <si>
    <t>94910-002</t>
  </si>
  <si>
    <t>00.776.574/0209-39</t>
  </si>
  <si>
    <t>1318 - JOINVILLE</t>
  </si>
  <si>
    <t>ggl.1318@americanas.io</t>
  </si>
  <si>
    <t>RUA: NOVE DE MARCO 619</t>
  </si>
  <si>
    <t>89201-400</t>
  </si>
  <si>
    <t>00.776.574/0554-81</t>
  </si>
  <si>
    <t>L391 - CEILÂNDIA QNM 12</t>
  </si>
  <si>
    <t>L391</t>
  </si>
  <si>
    <t>ggl.391@americanas.io</t>
  </si>
  <si>
    <t>CEILÂNDIA QNM 12</t>
  </si>
  <si>
    <t>QNM 12, (VIA NM 12-A) LOTE 14 E QNM 12 (VIA CNM-02) LOTE 13 SN</t>
  </si>
  <si>
    <t>72210-120</t>
  </si>
  <si>
    <t>00.776.574/0159-35</t>
  </si>
  <si>
    <t>1331 - ITUMBIARA</t>
  </si>
  <si>
    <t>ggl.1331@americanas.io</t>
  </si>
  <si>
    <t>RUA BENJAMIM CONSTANT 212 Q32 L15</t>
  </si>
  <si>
    <t>75503-050</t>
  </si>
  <si>
    <t>00.776.574/0170-40</t>
  </si>
  <si>
    <t>1334 - QUIRINÓPOLIS</t>
  </si>
  <si>
    <t>ggl.1334@americanas.io</t>
  </si>
  <si>
    <t>QUIRINÓPOLIS</t>
  </si>
  <si>
    <t>AVENIDA BRASIL 125</t>
  </si>
  <si>
    <t>75860-000</t>
  </si>
  <si>
    <t>00.776.574/1600-05</t>
  </si>
  <si>
    <t>1339 - SHC JAIARA SHOPPING</t>
  </si>
  <si>
    <t>ggl.1339@americanas.io</t>
  </si>
  <si>
    <t>SHC JAIARA SHOPPING</t>
  </si>
  <si>
    <t>VILA JAIARA</t>
  </si>
  <si>
    <t>AVENIDA FERNANDO COSTA 177 1-GLJS48/5</t>
  </si>
  <si>
    <t>75064-780</t>
  </si>
  <si>
    <t>00.776.574/1195-52</t>
  </si>
  <si>
    <t>1359 - JATAÍ</t>
  </si>
  <si>
    <t>ggl.1359@americanas.io</t>
  </si>
  <si>
    <t>JATAÍ</t>
  </si>
  <si>
    <t>AVENIDA GOIAS 1183 30 AREA</t>
  </si>
  <si>
    <t>75800-012</t>
  </si>
  <si>
    <t>00.776.574/0171-21</t>
  </si>
  <si>
    <t>1366 - IGUATU</t>
  </si>
  <si>
    <t>ggl.1366@americanas.io</t>
  </si>
  <si>
    <t>IGUATU</t>
  </si>
  <si>
    <t>AV AGENOR ARAUJO 00440 ANEXO A</t>
  </si>
  <si>
    <t>63500-110</t>
  </si>
  <si>
    <t>00.776.574/0052-04</t>
  </si>
  <si>
    <t>L697 - SHC BOUGANVILLE</t>
  </si>
  <si>
    <t>L697</t>
  </si>
  <si>
    <t>ggl.697@americanas.io</t>
  </si>
  <si>
    <t>SHC BOUGANVILLE</t>
  </si>
  <si>
    <t>SETOR MARISTA</t>
  </si>
  <si>
    <t>RUA  9 1855 E16LUC214P</t>
  </si>
  <si>
    <t>74150-130</t>
  </si>
  <si>
    <t>00.776.574/1577-21</t>
  </si>
  <si>
    <t>L832 - REPÚBLICA STREET MALL</t>
  </si>
  <si>
    <t>L832</t>
  </si>
  <si>
    <t>ggl.832@americanas.io</t>
  </si>
  <si>
    <t>REPÚBLICA STREET MALL</t>
  </si>
  <si>
    <t>SETOR OESTE</t>
  </si>
  <si>
    <t>AVENIDA REPUBLICA DO LIBANO 1463 QDDO LC124</t>
  </si>
  <si>
    <t>74125-125</t>
  </si>
  <si>
    <t>00.776.574/0169-07</t>
  </si>
  <si>
    <t>1320 - PONTES E LACERDA</t>
  </si>
  <si>
    <t>ggl.1320@americanas.io</t>
  </si>
  <si>
    <t>PONTES E LACERDA</t>
  </si>
  <si>
    <t>AVENIDA MARECHAL RONDON 1137</t>
  </si>
  <si>
    <t>78250-000</t>
  </si>
  <si>
    <t>00.776.574/0772-99</t>
  </si>
  <si>
    <t>5012 - CAMPO VERDE EXPRESS</t>
  </si>
  <si>
    <t>ggl.5012@americanas.io</t>
  </si>
  <si>
    <t>CAMPO VERDE EXPRESS</t>
  </si>
  <si>
    <t>CAMPO VERDE</t>
  </si>
  <si>
    <t>CAMPO REAL</t>
  </si>
  <si>
    <t>RUA BELEM 556 QUADRA 13</t>
  </si>
  <si>
    <t>78840-000</t>
  </si>
  <si>
    <t>00.776.574/0763-06</t>
  </si>
  <si>
    <t>L418 - ACARAÚ</t>
  </si>
  <si>
    <t>L418</t>
  </si>
  <si>
    <t>ggl.418@americanas.io</t>
  </si>
  <si>
    <t>ACARAÚ</t>
  </si>
  <si>
    <t>RUA CORONEL DUCA DA SILVEIRA SN</t>
  </si>
  <si>
    <t>62580-000</t>
  </si>
  <si>
    <t>00.776.574/0051-15</t>
  </si>
  <si>
    <t>1346 - CRUZEIRO DO SUL</t>
  </si>
  <si>
    <t>ggl.1346@americanas.io</t>
  </si>
  <si>
    <t>CRUZEIRO DO SUL</t>
  </si>
  <si>
    <t>AVENIDA BOULEVARD THAUMATURGO 338</t>
  </si>
  <si>
    <t>69980-000</t>
  </si>
  <si>
    <t>00.776.574/0393-62</t>
  </si>
  <si>
    <t>1313 - UMARIZAL</t>
  </si>
  <si>
    <t>ggl.1313@americanas.io</t>
  </si>
  <si>
    <t>TRV DOM PEDRO I 1104 1074</t>
  </si>
  <si>
    <t>66050-100</t>
  </si>
  <si>
    <t>00.776.574/1541-10</t>
  </si>
  <si>
    <t>1364 - TAILÂNDIA</t>
  </si>
  <si>
    <t>ggl.1364@americanas.io</t>
  </si>
  <si>
    <t>TAILÂNDIA</t>
  </si>
  <si>
    <t>TRV MOJU 28</t>
  </si>
  <si>
    <t>68695-000</t>
  </si>
  <si>
    <t>00.776.574/0423-12</t>
  </si>
  <si>
    <t>1374 - JACUNDÁ</t>
  </si>
  <si>
    <t>ggl.1374@americanas.io</t>
  </si>
  <si>
    <t>JACUNDÁ</t>
  </si>
  <si>
    <t>AVE CRISTO REI 423</t>
  </si>
  <si>
    <t>68590-000</t>
  </si>
  <si>
    <t>00.776.574/1260-95</t>
  </si>
  <si>
    <t>1317 - ITAITUBA</t>
  </si>
  <si>
    <t>ggl.1317@americanas.io</t>
  </si>
  <si>
    <t>ITAITUBA</t>
  </si>
  <si>
    <t>TRV TREZE DE MAIO 276</t>
  </si>
  <si>
    <t>68180-635</t>
  </si>
  <si>
    <t>00.776.574/0414-21</t>
  </si>
  <si>
    <t>1368 - SHC GRAND CIRCULAR</t>
  </si>
  <si>
    <t>ggl.1368@americanas.io</t>
  </si>
  <si>
    <t>SHC GRAND CIRCULAR</t>
  </si>
  <si>
    <t>AVE AUTAZ MIRIM 6100 LJ LUC 220</t>
  </si>
  <si>
    <t>69085-000</t>
  </si>
  <si>
    <t>00.776.574/1528-43</t>
  </si>
  <si>
    <t>L273 - SHC BOULEVARD TROPICAL S.LUIS</t>
  </si>
  <si>
    <t>L273</t>
  </si>
  <si>
    <t>ggl.273@americanas.io</t>
  </si>
  <si>
    <t>SHC BOULEVARD TROPICAL S.LUIS</t>
  </si>
  <si>
    <t>JARDIM RENASCENCA</t>
  </si>
  <si>
    <t>AVE CORONEL COLARES MOREIRA 400 LOJA ANCOR</t>
  </si>
  <si>
    <t>00.776.574/1487-30</t>
  </si>
  <si>
    <t>1341 - SANTA LUZIA</t>
  </si>
  <si>
    <t>ggl.1341@americanas.io</t>
  </si>
  <si>
    <t>SANTA LUZIA</t>
  </si>
  <si>
    <t>AVE NEWTON BELO 431</t>
  </si>
  <si>
    <t>65390-000</t>
  </si>
  <si>
    <t>00.776.574/1053-30</t>
  </si>
  <si>
    <t>1308 - PARAGOMINAS</t>
  </si>
  <si>
    <t>ggl.1308@americanas.io</t>
  </si>
  <si>
    <t>PARAGOMINAS</t>
  </si>
  <si>
    <t>CELIO MIRANDA - LOTEAMENTO MOD</t>
  </si>
  <si>
    <t>RUA TRANSAMAZONICA 222 QUADRA02 B</t>
  </si>
  <si>
    <t>68625-090</t>
  </si>
  <si>
    <t>00.776.574/0417-74</t>
  </si>
  <si>
    <t>1361 - CASTANHAL 2</t>
  </si>
  <si>
    <t>ggl.1361@americanas.io</t>
  </si>
  <si>
    <t>CASTANHAL 2</t>
  </si>
  <si>
    <t>IANETAMA</t>
  </si>
  <si>
    <t>PAES DE CARVALHO 1001</t>
  </si>
  <si>
    <t>68745-197</t>
  </si>
  <si>
    <t>00.776.574/1543-82</t>
  </si>
  <si>
    <t>1369 - MARIO COVAS</t>
  </si>
  <si>
    <t>ggl.1369@americanas.io</t>
  </si>
  <si>
    <t>MARIO COVAS</t>
  </si>
  <si>
    <t>ROD DO MARIO COVAS 32 A</t>
  </si>
  <si>
    <t>67115-000</t>
  </si>
  <si>
    <t>00.776.574/1529-24</t>
  </si>
  <si>
    <t>1378 - VIGIA DE NAZARÉ</t>
  </si>
  <si>
    <t>ggl.1378@americanas.io</t>
  </si>
  <si>
    <t>VIGIA DE NAZARÉ</t>
  </si>
  <si>
    <t>RUA BOULEVARD MELO PALHETA 187</t>
  </si>
  <si>
    <t>68780-000</t>
  </si>
  <si>
    <t>00.776.574/1530-68</t>
  </si>
  <si>
    <t>1354 - GRAJAÚ</t>
  </si>
  <si>
    <t>ggl.1354@americanas.io</t>
  </si>
  <si>
    <t>GRAJAÚ</t>
  </si>
  <si>
    <t>RUA FREI BANJAMIM DE BORNO 45</t>
  </si>
  <si>
    <t>65940-000</t>
  </si>
  <si>
    <t>00.776.574/1047-92</t>
  </si>
  <si>
    <t>1355 - PRESIDENTE DUTRA</t>
  </si>
  <si>
    <t>ggl.1355@americanas.io</t>
  </si>
  <si>
    <t>PRESIDENTE DUTRA</t>
  </si>
  <si>
    <t>RUA MAGALHAES DE ALMEIDA SN QUADRA35 L</t>
  </si>
  <si>
    <t>65760-000</t>
  </si>
  <si>
    <t>00.776.574/1051-79</t>
  </si>
  <si>
    <t>1365 - PALMARES</t>
  </si>
  <si>
    <t>ggl.1365@americanas.io</t>
  </si>
  <si>
    <t>PALMARES</t>
  </si>
  <si>
    <t>RUA DOUTOR FAUSTO FIGUEIREDO 1074 RUA CONSEL</t>
  </si>
  <si>
    <t>55540-000</t>
  </si>
  <si>
    <t>00.776.574/1083-56</t>
  </si>
  <si>
    <t>1329 - SHC CIDADE VERDE</t>
  </si>
  <si>
    <t>ggl.1329@americanas.io</t>
  </si>
  <si>
    <t>SHC CIDADE VERDE</t>
  </si>
  <si>
    <t>NOVA PARNAMIRIM</t>
  </si>
  <si>
    <t>AV AYRTON SENNA 1995 LOTES 10</t>
  </si>
  <si>
    <t>59151-610</t>
  </si>
  <si>
    <t>00.776.574/1651-55</t>
  </si>
  <si>
    <t>L992 - IAPI EXPRESS</t>
  </si>
  <si>
    <t>L992</t>
  </si>
  <si>
    <t>ggl.992@americanas.io</t>
  </si>
  <si>
    <t>IAPI EXPRESS</t>
  </si>
  <si>
    <t>IAPI</t>
  </si>
  <si>
    <t>RUA CONDE DE PORTO ALEGRE 93 OT</t>
  </si>
  <si>
    <t>40330-201</t>
  </si>
  <si>
    <t>00.776.574/1367-24</t>
  </si>
  <si>
    <t>1322 - SANTA MARIA DA VITÓRIA</t>
  </si>
  <si>
    <t>ggl.1322@americanas.io</t>
  </si>
  <si>
    <t>SANTA MARIA DA VITÓRIA</t>
  </si>
  <si>
    <t>RUA CORONEL CLEMENTE DE ARAUJO CASTRO SN FAIXA 01</t>
  </si>
  <si>
    <t>47640-000</t>
  </si>
  <si>
    <t>00.776.574/1202-16</t>
  </si>
  <si>
    <t>5047 - PERIPERI EXPRESS</t>
  </si>
  <si>
    <t>ggl.5047@americanas.io</t>
  </si>
  <si>
    <t>PERIPERI EXPRESS</t>
  </si>
  <si>
    <t>PERIPERI</t>
  </si>
  <si>
    <t>RUA OSVALDO DEWAY 132 LOJA 1</t>
  </si>
  <si>
    <t>40720-318</t>
  </si>
  <si>
    <t>00.776.574/0069-44</t>
  </si>
  <si>
    <t>5042 - MAL DEODORO EXPRESS</t>
  </si>
  <si>
    <t>ggl.5042@americanas.io</t>
  </si>
  <si>
    <t>MAL DEODORO EXPRESS</t>
  </si>
  <si>
    <t>RUA MARECHAL DEODORO 438.</t>
  </si>
  <si>
    <t>44002-064</t>
  </si>
  <si>
    <t>00.776.574/1390-73</t>
  </si>
  <si>
    <t>5054 - GETÚLIO VARGAS</t>
  </si>
  <si>
    <t>ggl.5054@americanas.io</t>
  </si>
  <si>
    <t>GETÚLIO VARGAS</t>
  </si>
  <si>
    <t>AVENIDA GETULIO VARGAS 663</t>
  </si>
  <si>
    <t>44001-325</t>
  </si>
  <si>
    <t>00.776.574/1391-54</t>
  </si>
  <si>
    <t>1345 - VERA CRUZ</t>
  </si>
  <si>
    <t>ggl.1345@americanas.io</t>
  </si>
  <si>
    <t>VERA CRUZ</t>
  </si>
  <si>
    <t>ITAPARICA</t>
  </si>
  <si>
    <t>AVENIDA JUVENAL JOAO VINAGRE 3090 QUADRAL1</t>
  </si>
  <si>
    <t>44470-000</t>
  </si>
  <si>
    <t>00.776.574/1234-01</t>
  </si>
  <si>
    <t>5057 - ARTUR NOGUEIRA EXPRESS</t>
  </si>
  <si>
    <t>ggl.5057@americanas.io</t>
  </si>
  <si>
    <t>ARTUR NOGUEIRA EXPRESS</t>
  </si>
  <si>
    <t>ARTUR NOGUEIRA</t>
  </si>
  <si>
    <t>AVENIDA DOUTOR FERNANDO ARENS 210</t>
  </si>
  <si>
    <t>13160-000</t>
  </si>
  <si>
    <t>00.776.574/1471-73</t>
  </si>
  <si>
    <t>5061 - INDAIATUBA EXPRESS</t>
  </si>
  <si>
    <t>ggl.5061@americanas.io</t>
  </si>
  <si>
    <t>PRACA DOM PEDRO II 47</t>
  </si>
  <si>
    <t>13330-080</t>
  </si>
  <si>
    <t>00.776.574/0607-28</t>
  </si>
  <si>
    <t>5026 - COMENDADOR ARAÚJO EXPRESS</t>
  </si>
  <si>
    <t>ggl.5026@americanas.io</t>
  </si>
  <si>
    <t>COMENDADOR ARAÚJO EXPRESS</t>
  </si>
  <si>
    <t>RUA COM ARAUJO 117</t>
  </si>
  <si>
    <t>00.776.574/1702-30</t>
  </si>
  <si>
    <t>5066 - PONTA GROSSA</t>
  </si>
  <si>
    <t>ggl.5066@americanas.io</t>
  </si>
  <si>
    <t>CONTORNO</t>
  </si>
  <si>
    <t>RUA NICOLAU KLUPPEL NETO 1538</t>
  </si>
  <si>
    <t>84061-000</t>
  </si>
  <si>
    <t>00.776.574/0107-04</t>
  </si>
  <si>
    <t>L847 - 13 DE MAIO EXPRESS</t>
  </si>
  <si>
    <t>L847</t>
  </si>
  <si>
    <t>ggl.847@americanas.io</t>
  </si>
  <si>
    <t>13 DE MAIO EXPRESS</t>
  </si>
  <si>
    <t>VILA GALVAO</t>
  </si>
  <si>
    <t>RUA TREZE DE MAIO 336</t>
  </si>
  <si>
    <t>07071-050</t>
  </si>
  <si>
    <t>00.776.574/0599-83</t>
  </si>
  <si>
    <t>5072 - BRUMADINHO EXPRESS</t>
  </si>
  <si>
    <t>ggl.5072@americanas.io</t>
  </si>
  <si>
    <t>BRUMADINHO EXPRESS</t>
  </si>
  <si>
    <t>BRUMADINHO</t>
  </si>
  <si>
    <t>VILA ESPERANCA</t>
  </si>
  <si>
    <t>AVENIDA VIGILATO RODRIGUES BRAGA 240 LOJA E PRI</t>
  </si>
  <si>
    <t>35460-000</t>
  </si>
  <si>
    <t>00.776.574/0853-99</t>
  </si>
  <si>
    <t>5064 - LARANJEIRAS SERRA</t>
  </si>
  <si>
    <t>ggl.5064@americanas.io</t>
  </si>
  <si>
    <t>LARANJEIRAS SERRA</t>
  </si>
  <si>
    <t>PARQUE RESIDENCIAL LARANJEIRAS</t>
  </si>
  <si>
    <t>AVE SEGUNDA AVENIDA 443</t>
  </si>
  <si>
    <t>29165-390</t>
  </si>
  <si>
    <t>00.776.574/0119-48</t>
  </si>
  <si>
    <t>5070 - SHC PARTAGE SHOPPING NATAL</t>
  </si>
  <si>
    <t>ggl.5070@americanas.io</t>
  </si>
  <si>
    <t>SHC PARTAGE SHOPPING NATAL</t>
  </si>
  <si>
    <t>POTENGI</t>
  </si>
  <si>
    <t>AV DOUTOR JOAO MEDEIROS FILHO 2395 LOJA 233</t>
  </si>
  <si>
    <t>59110-200</t>
  </si>
  <si>
    <t>00.776.574/1300-17</t>
  </si>
  <si>
    <t>1372 - MANOA</t>
  </si>
  <si>
    <t>ggl.1372@americanas.io</t>
  </si>
  <si>
    <t>MANOA</t>
  </si>
  <si>
    <t>AVE FRANCISCO QUEIROZ 654</t>
  </si>
  <si>
    <t>69090-741</t>
  </si>
  <si>
    <t>00.776.574/1125-40</t>
  </si>
  <si>
    <t>5034 - SOLEDADE EXPRESS</t>
  </si>
  <si>
    <t>ggl.5034@americanas.io</t>
  </si>
  <si>
    <t>SOLEDADE EXPRESS</t>
  </si>
  <si>
    <t>SOLEDADE</t>
  </si>
  <si>
    <t>AV MAL FLORIANO PEIXOTO 929</t>
  </si>
  <si>
    <t>99300-000</t>
  </si>
  <si>
    <t>00.776.574/0199-22</t>
  </si>
  <si>
    <t>5068 - CAMINHO DE AREIA EXPRESS</t>
  </si>
  <si>
    <t>ggl.5068@americanas.io</t>
  </si>
  <si>
    <t>CAMINHO DE AREIA EXPRESS</t>
  </si>
  <si>
    <t>CAMINHO DE AREIA</t>
  </si>
  <si>
    <t>AVENIDA CAMINHO DE AREIA 213 LOJA A</t>
  </si>
  <si>
    <t>40440-360</t>
  </si>
  <si>
    <t>00.776.574/1392-35</t>
  </si>
  <si>
    <t>1358 - SHC CIDADE DOS LAGOS</t>
  </si>
  <si>
    <t>ggl.1358@americanas.io</t>
  </si>
  <si>
    <t>SHC CIDADE DOS LAGOS</t>
  </si>
  <si>
    <t>GUARAPUAVA</t>
  </si>
  <si>
    <t>INDUSTRIAL</t>
  </si>
  <si>
    <t>AV PROF LAURA PACHECO BASTOS 1400 LOJA17</t>
  </si>
  <si>
    <t>85053-525</t>
  </si>
  <si>
    <t>00.776.574/1430-03</t>
  </si>
  <si>
    <t>1141 - SHC CAMARÁ</t>
  </si>
  <si>
    <t>ggl.1141@americanas.io</t>
  </si>
  <si>
    <t>SHC CAMARÁ</t>
  </si>
  <si>
    <t>VILA DA FABRICA</t>
  </si>
  <si>
    <t>RUA MANOEL HONORATO DA COSTA SN LUC A-01</t>
  </si>
  <si>
    <t>54759-475</t>
  </si>
  <si>
    <t>00.776.574/1291-91</t>
  </si>
  <si>
    <t>1327 - SHC BOULEVARD VIT. DA CONQUISTA</t>
  </si>
  <si>
    <t>ggl.1327@americanas.io</t>
  </si>
  <si>
    <t>SHC BOULEVARD VIT. DA CONQUIST</t>
  </si>
  <si>
    <t>UNIVERSIDADE</t>
  </si>
  <si>
    <t>AVENIDA OLIVIA FLORES 2500 1080</t>
  </si>
  <si>
    <t>45031-000</t>
  </si>
  <si>
    <t>00.776.574/1381-82</t>
  </si>
  <si>
    <t>1283 - ASSU</t>
  </si>
  <si>
    <t>ggl.1283@americanas.io</t>
  </si>
  <si>
    <t>ASSU</t>
  </si>
  <si>
    <t>PC PRESIDENTE GETULIO VARGAS 160 ANEXO 176</t>
  </si>
  <si>
    <t>59650-000</t>
  </si>
  <si>
    <t>00.776.574/0145-30</t>
  </si>
  <si>
    <t>5007 - BARRA DO CORDA EXPRESS</t>
  </si>
  <si>
    <t>ggl.5007@americanas.io</t>
  </si>
  <si>
    <t>BARRA DO CORDA EXPRESS</t>
  </si>
  <si>
    <t>BARRA DO CORDA</t>
  </si>
  <si>
    <t>RUA MANOEL JOSE SALOMAO 441</t>
  </si>
  <si>
    <t>65950-000</t>
  </si>
  <si>
    <t>00.776.574/1046-01</t>
  </si>
  <si>
    <t>1325 - PARINTINS</t>
  </si>
  <si>
    <t>ggl.1325@americanas.io</t>
  </si>
  <si>
    <t>PARINTINS</t>
  </si>
  <si>
    <t>PCA CRISTO REDENTOR 2102</t>
  </si>
  <si>
    <t>69151-301</t>
  </si>
  <si>
    <t>00.776.574/0500-99</t>
  </si>
  <si>
    <t>5052 - JANAÚBA EXPRESS</t>
  </si>
  <si>
    <t>ggl.5052@americanas.io</t>
  </si>
  <si>
    <t>JANAÚBA EXPRESS</t>
  </si>
  <si>
    <t>JANAÚBA</t>
  </si>
  <si>
    <t>AVENIDA DO COMERCIO 597</t>
  </si>
  <si>
    <t>39440-000</t>
  </si>
  <si>
    <t>00.776.574/0867-94</t>
  </si>
  <si>
    <t>L940 - VALINHOS EXPRESS</t>
  </si>
  <si>
    <t>L940</t>
  </si>
  <si>
    <t>ggl.940@americanas.io</t>
  </si>
  <si>
    <t>VALINHOS EXPRESS</t>
  </si>
  <si>
    <t>RUA ANTONIO CARLOS 88</t>
  </si>
  <si>
    <t>13270-005</t>
  </si>
  <si>
    <t>00.776.574/0383-90</t>
  </si>
  <si>
    <t>5011 - PACAJUS EXPRESS</t>
  </si>
  <si>
    <t>ggl.5011@americanas.io</t>
  </si>
  <si>
    <t>PACAJUS EXPRESS</t>
  </si>
  <si>
    <t>PACAJUS</t>
  </si>
  <si>
    <t>RUA TENENTE JOAQUIM NOGUEIRA DE QUEIROZ 00259</t>
  </si>
  <si>
    <t>62870-000</t>
  </si>
  <si>
    <t>00.776.574/1287-05</t>
  </si>
  <si>
    <t>1375 - SAPE</t>
  </si>
  <si>
    <t>ggl.1375@americanas.io</t>
  </si>
  <si>
    <t>SAPE</t>
  </si>
  <si>
    <t>R ORCINE FERNANDES 151 QUADRA 03</t>
  </si>
  <si>
    <t>58340-000</t>
  </si>
  <si>
    <t>00.776.574/1063-02</t>
  </si>
  <si>
    <t>L728 - PIEDADE EXPRESS</t>
  </si>
  <si>
    <t>L728</t>
  </si>
  <si>
    <t>ggl.728@americanas.io</t>
  </si>
  <si>
    <t>AVENIDA BERNARDO VIEIRA DE MELO 2101 LOTE 111</t>
  </si>
  <si>
    <t>54400-010</t>
  </si>
  <si>
    <t>00.776.574/1077-08</t>
  </si>
  <si>
    <t>1344 - CATU</t>
  </si>
  <si>
    <t>ggl.1344@americanas.io</t>
  </si>
  <si>
    <t>CATU</t>
  </si>
  <si>
    <t>RUA DESEMBARGADOR PEDRO RIBEIRO BITTENCOURT SN</t>
  </si>
  <si>
    <t>48110-000</t>
  </si>
  <si>
    <t>00.776.574/1382-63</t>
  </si>
  <si>
    <t>1342 - PIMENTA BUENO</t>
  </si>
  <si>
    <t>ggl.1342@americanas.io</t>
  </si>
  <si>
    <t>PIMENTA BUENO</t>
  </si>
  <si>
    <t>PIONEIROS</t>
  </si>
  <si>
    <t>RUA -GENERAL OSORIO 160 LOTE 001 Q</t>
  </si>
  <si>
    <t>76970-000</t>
  </si>
  <si>
    <t>00.776.574/0043-05</t>
  </si>
  <si>
    <t>1370 - AMARGOSA</t>
  </si>
  <si>
    <t>ggl.1370@americanas.io</t>
  </si>
  <si>
    <t>AMARGOSA</t>
  </si>
  <si>
    <t>RUA BENEDITO ALMEIDA 216</t>
  </si>
  <si>
    <t>45300-000</t>
  </si>
  <si>
    <t>00.776.574/1384-25</t>
  </si>
  <si>
    <t>1382 - BARRA CENTER SHOPPING</t>
  </si>
  <si>
    <t>ggl.1382@americanas.io</t>
  </si>
  <si>
    <t>BARRA CENTER SHOPPING</t>
  </si>
  <si>
    <t>BARRA DO GARÇAS</t>
  </si>
  <si>
    <t>JARDIM ARAGUAIA</t>
  </si>
  <si>
    <t>RUA SENADOR VALDON VARJAO SN QUADRA0 LO</t>
  </si>
  <si>
    <t>78600-000</t>
  </si>
  <si>
    <t>00.776.574/0762-17</t>
  </si>
  <si>
    <t>1356 - SHC SERRA DOURADA</t>
  </si>
  <si>
    <t>ggl.1356@americanas.io</t>
  </si>
  <si>
    <t>SHC SERRA DOURADA</t>
  </si>
  <si>
    <t>AVE NOVA ALTAMIRA 1851 LUC ANCORA</t>
  </si>
  <si>
    <t>68378-329</t>
  </si>
  <si>
    <t>00.776.574/1133-50</t>
  </si>
  <si>
    <t>1311 - ALEGRETE</t>
  </si>
  <si>
    <t>ggl.1311@americanas.io</t>
  </si>
  <si>
    <t>ALEGRETE</t>
  </si>
  <si>
    <t>RUA DOS ANDRADAS 363</t>
  </si>
  <si>
    <t>97541-001</t>
  </si>
  <si>
    <t>00.776.574/0192-56</t>
  </si>
  <si>
    <t>L935 - ILHABELA EXPRESS</t>
  </si>
  <si>
    <t>L935</t>
  </si>
  <si>
    <t>ggl.935@americanas.io</t>
  </si>
  <si>
    <t>ILHABELA EXPRESS</t>
  </si>
  <si>
    <t>ILHABELA</t>
  </si>
  <si>
    <t>PEREQUE</t>
  </si>
  <si>
    <t>AVENIDA PRINCESA ISABEL 1457</t>
  </si>
  <si>
    <t>11630-000</t>
  </si>
  <si>
    <t>00.776.574/0267-08</t>
  </si>
  <si>
    <t>1351 - PONTO BR</t>
  </si>
  <si>
    <t>ggl.1351@americanas.io</t>
  </si>
  <si>
    <t>PONTO BR</t>
  </si>
  <si>
    <t>GUANABARA</t>
  </si>
  <si>
    <t>ROD BR 316 5100 LJ 7 8 9</t>
  </si>
  <si>
    <t>67010-000</t>
  </si>
  <si>
    <t>00.776.574/1533-00</t>
  </si>
  <si>
    <t>1337 - SANTA CRUZ DO SUL</t>
  </si>
  <si>
    <t>ggl.1337@americanas.io</t>
  </si>
  <si>
    <t>SANTA CRUZ DO SUL</t>
  </si>
  <si>
    <t>RUA MAL FLORIANO 895</t>
  </si>
  <si>
    <t>96810-052</t>
  </si>
  <si>
    <t>00.776.574/0208-58</t>
  </si>
  <si>
    <t>5055 - MORRO AGUDO</t>
  </si>
  <si>
    <t>ggl.5055@americanas.io</t>
  </si>
  <si>
    <t>MORRO AGUDO</t>
  </si>
  <si>
    <t>RUA INACIO FRANCO 1185</t>
  </si>
  <si>
    <t>14640-000</t>
  </si>
  <si>
    <t>00.776.574/0628-52</t>
  </si>
  <si>
    <t>5014 - CACHOEIRA PAULISTA</t>
  </si>
  <si>
    <t>ggl.5014@americanas.io</t>
  </si>
  <si>
    <t>CACHOEIRA PAULISTA</t>
  </si>
  <si>
    <t>AVENIDA CORONEL DOMICIANO 147</t>
  </si>
  <si>
    <t>12630-000</t>
  </si>
  <si>
    <t>00.776.574/1732-55</t>
  </si>
  <si>
    <t>1383 - JATUARANA</t>
  </si>
  <si>
    <t>ggl.1383@americanas.io</t>
  </si>
  <si>
    <t>JATUARANA</t>
  </si>
  <si>
    <t>CONCEICAO</t>
  </si>
  <si>
    <t>AVENIDA -JATUARANA 4224</t>
  </si>
  <si>
    <t>76808-278</t>
  </si>
  <si>
    <t>00.776.574/0036-86</t>
  </si>
  <si>
    <t>1373 - TUCUMÃ</t>
  </si>
  <si>
    <t>ggl.1373@americanas.io</t>
  </si>
  <si>
    <t>TUCUMÃ</t>
  </si>
  <si>
    <t>SETOR AEROPORTO</t>
  </si>
  <si>
    <t>AVE DOS ESTADOS SN</t>
  </si>
  <si>
    <t>68385-000</t>
  </si>
  <si>
    <t>00.776.574/0424-01</t>
  </si>
  <si>
    <t>5056 - TAUÁ EXPRESS</t>
  </si>
  <si>
    <t>ggl.5056@americanas.io</t>
  </si>
  <si>
    <t>TAUÁ EXPRESS</t>
  </si>
  <si>
    <t>TAUÁ</t>
  </si>
  <si>
    <t>RUA DONDON FEITOSA 372</t>
  </si>
  <si>
    <t>63660-000</t>
  </si>
  <si>
    <t>00.776.574/1242-03</t>
  </si>
  <si>
    <t>1397 - BELFORD ROXO MARKET CENTER</t>
  </si>
  <si>
    <t>ggl.1397@americanas.io</t>
  </si>
  <si>
    <t>BELFORD ROXO MARKET CENTER</t>
  </si>
  <si>
    <t>AVN PREFEITO JORGE JULIO COSTA DOS SANTOS 200 LJ ACR 2B</t>
  </si>
  <si>
    <t>26130-110</t>
  </si>
  <si>
    <t>00.776.574/0779-65</t>
  </si>
  <si>
    <t>5074 - CACHOEIRO SHOPPING EXPRESS</t>
  </si>
  <si>
    <t>ggl.5074@americanas.io</t>
  </si>
  <si>
    <t>CACHOEIRO SHOPPING EXPRESS</t>
  </si>
  <si>
    <t>CACHOEIRO ITAPEMIRIM</t>
  </si>
  <si>
    <t>RUA 25 DE MARCO 32 L207 A 215</t>
  </si>
  <si>
    <t>29300-100</t>
  </si>
  <si>
    <t>00.776.574/0122-43</t>
  </si>
  <si>
    <t>5063 - IPERÓ EXPRESS</t>
  </si>
  <si>
    <t>ggl.5063@americanas.io</t>
  </si>
  <si>
    <t>IPERÓ EXPRESS</t>
  </si>
  <si>
    <t>IPERÓ</t>
  </si>
  <si>
    <t>AVENIDA VEREADOR DOUTOR JOSE MARQUES PENTEADO 71</t>
  </si>
  <si>
    <t>18560-000</t>
  </si>
  <si>
    <t>00.776.574/0608-09</t>
  </si>
  <si>
    <t>1386 - PARTAGE SHOPPING RIO GRANDE</t>
  </si>
  <si>
    <t>ggl.1386@americanas.io</t>
  </si>
  <si>
    <t>PARTAGE SHOPPING RIO GRANDE</t>
  </si>
  <si>
    <t>PRQ SAO PEDRO</t>
  </si>
  <si>
    <t>AV ENGENHEIRA LUCIA M BALBELA CHIESA 2842 144/145</t>
  </si>
  <si>
    <t>96216-400</t>
  </si>
  <si>
    <t>00.776.574/1625-63</t>
  </si>
  <si>
    <t>1381 - SANTANA</t>
  </si>
  <si>
    <t>ggl.1381@americanas.io</t>
  </si>
  <si>
    <t>SANTANA</t>
  </si>
  <si>
    <t>COMERCIAL</t>
  </si>
  <si>
    <t>AVENIDA SANTANA 808 LT401 QD22</t>
  </si>
  <si>
    <t>68925-076</t>
  </si>
  <si>
    <t>00.776.574/0396-05</t>
  </si>
  <si>
    <t>1343 - CRUZ DAS ARMAS</t>
  </si>
  <si>
    <t>ggl.1343@americanas.io</t>
  </si>
  <si>
    <t>CRUZ DAS ARMAS</t>
  </si>
  <si>
    <t>AV CRUZ DAS ARMAS 423</t>
  </si>
  <si>
    <t>58085-000</t>
  </si>
  <si>
    <t>00.776.574/0522-02</t>
  </si>
  <si>
    <t>1388 - DELMIRO GOUVEIA</t>
  </si>
  <si>
    <t>ggl.1388@americanas.io</t>
  </si>
  <si>
    <t>DELMIRO GOUVEIA</t>
  </si>
  <si>
    <t>PRESIDENTE CASTELO BRANCO 484 GALPAO2</t>
  </si>
  <si>
    <t>57480-000</t>
  </si>
  <si>
    <t>00.776.574/1000-29</t>
  </si>
  <si>
    <t>1215 - SHC ESTAÇÃO CUIABÁ</t>
  </si>
  <si>
    <t>ggl.1215@americanas.io</t>
  </si>
  <si>
    <t>SHC ESTAÇÃO CUIABÁ</t>
  </si>
  <si>
    <t>AV MIGUEL SUTIL 9300 LOJA 2038</t>
  </si>
  <si>
    <t>78040-365</t>
  </si>
  <si>
    <t>00.776.574/0768-02</t>
  </si>
  <si>
    <t>1314 - SHC IGARASSÚ</t>
  </si>
  <si>
    <t>ggl.1314@americanas.io</t>
  </si>
  <si>
    <t>SHC IGARASSÚ</t>
  </si>
  <si>
    <t>IGARASSÚ</t>
  </si>
  <si>
    <t>AVENIDA MARIO MELO SN RODOVIA PE</t>
  </si>
  <si>
    <t>53610-595</t>
  </si>
  <si>
    <t>00.776.574/1075-46</t>
  </si>
  <si>
    <t>1380 - PASSO FUNDO SHOPPING</t>
  </si>
  <si>
    <t>ggl.1380@americanas.io</t>
  </si>
  <si>
    <t>PASSO FUNDO SHOPPING</t>
  </si>
  <si>
    <t>VL RODRIGUES</t>
  </si>
  <si>
    <t>AV PRES VARGAS 1610 LOJA 1001</t>
  </si>
  <si>
    <t>99070-000</t>
  </si>
  <si>
    <t>00.776.574/1711-20</t>
  </si>
  <si>
    <t>5073 - BARREIRINHA EXPRESS</t>
  </si>
  <si>
    <t>ggl.5073@americanas.io</t>
  </si>
  <si>
    <t>BARREIRINHA EXPRESS</t>
  </si>
  <si>
    <t>BARREIRINHA</t>
  </si>
  <si>
    <t>AVE JOAQUIM SOEIRO DE CARVALHO 739</t>
  </si>
  <si>
    <t>65590-000</t>
  </si>
  <si>
    <t>00.776.574/0053-87</t>
  </si>
  <si>
    <t>5079 - LIMOEIRO EXPRESS</t>
  </si>
  <si>
    <t>ggl.5079@americanas.io</t>
  </si>
  <si>
    <t>LIMOEIRO EXPRESS</t>
  </si>
  <si>
    <t>LIMOEIRO</t>
  </si>
  <si>
    <t>RUA SANTA CRUZ 29</t>
  </si>
  <si>
    <t>55700-000</t>
  </si>
  <si>
    <t>00.776.574/1080-03</t>
  </si>
  <si>
    <t>5053 - BOM DESPACHO EXPRESS</t>
  </si>
  <si>
    <t>ggl.5053@americanas.io</t>
  </si>
  <si>
    <t>BOM DESPACHO EXPRESS</t>
  </si>
  <si>
    <t>BOM DESPACHO</t>
  </si>
  <si>
    <t>RUA FAUSTINO TEIXEIRA 49</t>
  </si>
  <si>
    <t>35600-000</t>
  </si>
  <si>
    <t>00.776.574/0854-70</t>
  </si>
  <si>
    <t>5083 - WALDOMIRO LOBO EXPRESS</t>
  </si>
  <si>
    <t>ggl.5083@americanas.io</t>
  </si>
  <si>
    <t>WALDOMIRO LOBO EXPRESS</t>
  </si>
  <si>
    <t>GUARANI</t>
  </si>
  <si>
    <t>RUA WALDOMIRO LOBO 1030</t>
  </si>
  <si>
    <t>31814-620</t>
  </si>
  <si>
    <t>00.776.574/0851-27</t>
  </si>
  <si>
    <t>5082 - JOÃO PINHEIRO EXPRESS</t>
  </si>
  <si>
    <t>ggl.5082@americanas.io</t>
  </si>
  <si>
    <t>JOÃO PINHEIRO EXPRESS</t>
  </si>
  <si>
    <t>JOÃO PINHEIRO</t>
  </si>
  <si>
    <t>PRACA MAJOR MENDONCA 438</t>
  </si>
  <si>
    <t>38770-000</t>
  </si>
  <si>
    <t>00.776.574/1118-10</t>
  </si>
  <si>
    <t>5100 - PARK SHOPPING BARBACENA EXPRESS</t>
  </si>
  <si>
    <t>ggl.5100@americanas.io</t>
  </si>
  <si>
    <t>PARK SHOPPING BARBACENA EXPRES</t>
  </si>
  <si>
    <t>AVENIDA HELENA AGUIAR FIGUEIREDO 131</t>
  </si>
  <si>
    <t>36205-507</t>
  </si>
  <si>
    <t>00.776.574/1334-66</t>
  </si>
  <si>
    <t>5111 - EXTREMA EXPRESS</t>
  </si>
  <si>
    <t>ggl.5111@americanas.io</t>
  </si>
  <si>
    <t>EXTREMA EXPRESS</t>
  </si>
  <si>
    <t>EXTREMA</t>
  </si>
  <si>
    <t>RUA JOAO MENDES 236</t>
  </si>
  <si>
    <t>37640-000</t>
  </si>
  <si>
    <t>00.776.574/0860-18</t>
  </si>
  <si>
    <t>5094 - FASHION MALL EXPRESS</t>
  </si>
  <si>
    <t>ggl.5094@americanas.io</t>
  </si>
  <si>
    <t>FASHION MALL EXPRESS</t>
  </si>
  <si>
    <t>SAO CONRADO</t>
  </si>
  <si>
    <t>ETR DA GAVEA 899 EC144A 147</t>
  </si>
  <si>
    <t>22610-001</t>
  </si>
  <si>
    <t>00.776.574/1173-47</t>
  </si>
  <si>
    <t>1240 - SHC PARK SUL</t>
  </si>
  <si>
    <t>ggl.1240@americanas.io</t>
  </si>
  <si>
    <t>SHC PARK SUL</t>
  </si>
  <si>
    <t>SAO GERALDO</t>
  </si>
  <si>
    <t>ROD DOS METALURGICOS 1189 AN-3</t>
  </si>
  <si>
    <t>27253-003</t>
  </si>
  <si>
    <t>00.776.574/1212-98</t>
  </si>
  <si>
    <t>1400 - OURINHOS</t>
  </si>
  <si>
    <t>ggl.1400@americanas.io</t>
  </si>
  <si>
    <t>OURINHOS</t>
  </si>
  <si>
    <t>AVENIDA DR. ALTINO ARANTES 85</t>
  </si>
  <si>
    <t>19900-030</t>
  </si>
  <si>
    <t>00.776.574/0486-04</t>
  </si>
  <si>
    <t>5058 - PITANGUEIRAS EXPRESS</t>
  </si>
  <si>
    <t>ggl.5058@americanas.io</t>
  </si>
  <si>
    <t>PITANGUEIRAS EXPRESS</t>
  </si>
  <si>
    <t>PITANGUEIRAS</t>
  </si>
  <si>
    <t>PRACA JOAO PESSOA 97</t>
  </si>
  <si>
    <t>14750-000</t>
  </si>
  <si>
    <t>00.776.574/1106-87</t>
  </si>
  <si>
    <t>5091 - AURORA SHOPPING EXPRESS</t>
  </si>
  <si>
    <t>ggl.5091@americanas.io</t>
  </si>
  <si>
    <t>AURORA SHOPPING EXPRESS</t>
  </si>
  <si>
    <t>GLEBA FAZENDA PALHANO</t>
  </si>
  <si>
    <t>AV AYRTON SENNA DA SILVA 400 LOJA 06</t>
  </si>
  <si>
    <t>86050-460</t>
  </si>
  <si>
    <t>00.776.574/1438-52</t>
  </si>
  <si>
    <t>5104 - NOVA ESPERANÇA EXPRESS</t>
  </si>
  <si>
    <t>ggl.5104@americanas.io</t>
  </si>
  <si>
    <t>NOVA ESPERANÇA EXPRESS</t>
  </si>
  <si>
    <t>NOVA ESPERANÇA</t>
  </si>
  <si>
    <t>AV 14 DE DEZEMBRO 220</t>
  </si>
  <si>
    <t>87600-000</t>
  </si>
  <si>
    <t>00.776.574/1444-09</t>
  </si>
  <si>
    <t>5090 - NOVA ANDRADINA EXPRESS</t>
  </si>
  <si>
    <t>ggl.5090@americanas.io</t>
  </si>
  <si>
    <t>NOVA ANDRADINA EXPRESS</t>
  </si>
  <si>
    <t>NOVA ANDRADINA</t>
  </si>
  <si>
    <t>AV ANTONIO JOAQUIM DE MOURA ANDRADE 1561</t>
  </si>
  <si>
    <t>79750-000</t>
  </si>
  <si>
    <t>00.776.574/1602-77</t>
  </si>
  <si>
    <t>5124 - SHC TOTAL PORTO ALEGRE EXPRESS</t>
  </si>
  <si>
    <t>ggl.5124@americanas.io</t>
  </si>
  <si>
    <t>SHC TOTAL PORTO ALEGRE EXPRESS</t>
  </si>
  <si>
    <t>AV CRISTOVAO COLOMBO 545</t>
  </si>
  <si>
    <t>90560-003</t>
  </si>
  <si>
    <t>00.776.574/1635-35</t>
  </si>
  <si>
    <t>5075 - JARAGUÁ EXPRESS</t>
  </si>
  <si>
    <t>ggl.5075@americanas.io</t>
  </si>
  <si>
    <t>JARAGUÁ EXPRESS</t>
  </si>
  <si>
    <t>JARAGUÁ</t>
  </si>
  <si>
    <t>JARDIM AEROPORTO</t>
  </si>
  <si>
    <t>AV. CRISTOVAO COLOMBO DE FREITAS SN QD6 LT65</t>
  </si>
  <si>
    <t>76330-000</t>
  </si>
  <si>
    <t>00.776.574/1597-75</t>
  </si>
  <si>
    <t>1389 - MARACANAÚ</t>
  </si>
  <si>
    <t>ggl.1389@americanas.io</t>
  </si>
  <si>
    <t>MARACANAÚ</t>
  </si>
  <si>
    <t>LUZARDO VIANA</t>
  </si>
  <si>
    <t>AV PADRE JOSE HOLANDA DO VALE 01200 LJ 08 E 09</t>
  </si>
  <si>
    <t>61910-000</t>
  </si>
  <si>
    <t>00.776.574/0138-00</t>
  </si>
  <si>
    <t>1324 - MORADA NOVA</t>
  </si>
  <si>
    <t>ggl.1324@americanas.io</t>
  </si>
  <si>
    <t>MORADA NOVA</t>
  </si>
  <si>
    <t>MOARADA NOVA</t>
  </si>
  <si>
    <t>RUA CIPRIANO MAIA 231</t>
  </si>
  <si>
    <t>62940-000</t>
  </si>
  <si>
    <t>00.776.574/1240-41</t>
  </si>
  <si>
    <t>5081 - COLIDER EXPRESS</t>
  </si>
  <si>
    <t>ggl.5081@americanas.io</t>
  </si>
  <si>
    <t>COLIDER EXPRESS</t>
  </si>
  <si>
    <t>COLIDER</t>
  </si>
  <si>
    <t>AV MARECHAL CANDIDO RONDON 340 SETOR LEST</t>
  </si>
  <si>
    <t>78500-000</t>
  </si>
  <si>
    <t>00.776.574/0764-89</t>
  </si>
  <si>
    <t>5123 - MIRASSOL D'OESTE EXPRESS</t>
  </si>
  <si>
    <t>ggl.5123@americanas.io</t>
  </si>
  <si>
    <t>MIRASSOL D'OESTE EXPRESS</t>
  </si>
  <si>
    <t>MIRASSOL D'OESTE</t>
  </si>
  <si>
    <t>R VINTE E OITO DE OUTUBRO 2507</t>
  </si>
  <si>
    <t>78280-000</t>
  </si>
  <si>
    <t>00.776.574/0770-27</t>
  </si>
  <si>
    <t>1398 - SÃO BENEDITO</t>
  </si>
  <si>
    <t>ggl.1398@americanas.io</t>
  </si>
  <si>
    <t>SÃO BENEDITO</t>
  </si>
  <si>
    <t>RUA JOSE ARMADO RODRIGUES 00270</t>
  </si>
  <si>
    <t>62370-000</t>
  </si>
  <si>
    <t>00.776.574/1044-40</t>
  </si>
  <si>
    <t xml:space="preserve">1407 - GETÚLIO VARGAS </t>
  </si>
  <si>
    <t>ggl.1407@americanas.io</t>
  </si>
  <si>
    <t>BOSQUE</t>
  </si>
  <si>
    <t>AVENIDA GETULIO VARGAS 1348</t>
  </si>
  <si>
    <t>69940-046</t>
  </si>
  <si>
    <t>00.776.574/0705-29</t>
  </si>
  <si>
    <t>1408 - MAL DEODORO</t>
  </si>
  <si>
    <t>ggl.1408@americanas.io</t>
  </si>
  <si>
    <t>MAL DEODORO</t>
  </si>
  <si>
    <t>RUA MARECHAL DEODORO 2255</t>
  </si>
  <si>
    <t>76801-098</t>
  </si>
  <si>
    <t>00.776.574/0719-24</t>
  </si>
  <si>
    <t>1394 - BREU BRANCO</t>
  </si>
  <si>
    <t>ggl.1394@americanas.io</t>
  </si>
  <si>
    <t>BREU BRANCO</t>
  </si>
  <si>
    <t>AVE MINAS GERAIS 226</t>
  </si>
  <si>
    <t>68488-000</t>
  </si>
  <si>
    <t>00.776.574/1654-06</t>
  </si>
  <si>
    <t>5106 - ABAETETUBA EXPRESS</t>
  </si>
  <si>
    <t>ggl.5106@americanas.io</t>
  </si>
  <si>
    <t>ABAETETUBA EXPRESS</t>
  </si>
  <si>
    <t>ABAETETUBA</t>
  </si>
  <si>
    <t>AVENIDA JUSTO CHERMONT 1560</t>
  </si>
  <si>
    <t>68440-000</t>
  </si>
  <si>
    <t>00.776.574/0404-50</t>
  </si>
  <si>
    <t>1391 - MANACAPURU</t>
  </si>
  <si>
    <t>ggl.1391@americanas.io</t>
  </si>
  <si>
    <t>MANACAPURU</t>
  </si>
  <si>
    <t>BOULEVARD PEDRO RATES DE OLIVEIRA 615</t>
  </si>
  <si>
    <t>69400-000</t>
  </si>
  <si>
    <t>00.776.574/0399-58</t>
  </si>
  <si>
    <t>1404 - PINTOLÂNDIA</t>
  </si>
  <si>
    <t>ggl.1404@americanas.io</t>
  </si>
  <si>
    <t>PINTOLÂNDIA</t>
  </si>
  <si>
    <t>PINTOLANDIA</t>
  </si>
  <si>
    <t>RUA SOLON RODRIGUES PESSOA 728 LET EUA110</t>
  </si>
  <si>
    <t>69316-695</t>
  </si>
  <si>
    <t>00.776.574/1497-02</t>
  </si>
  <si>
    <t>1384 - COROATÁ</t>
  </si>
  <si>
    <t>ggl.1384@americanas.io</t>
  </si>
  <si>
    <t>COROATÁ</t>
  </si>
  <si>
    <t>AVE MAGALHAES DE ALMEIDA SN QD1 LT93</t>
  </si>
  <si>
    <t>65415-000</t>
  </si>
  <si>
    <t>00.776.574/1405-94</t>
  </si>
  <si>
    <t>1336 - PALMEIRA DOS ÍNDIOS</t>
  </si>
  <si>
    <t>ggl.1336@americanas.io</t>
  </si>
  <si>
    <t>PALMEIRA DOS ÍNDIOS</t>
  </si>
  <si>
    <t>COSTA REGO 121 127 E 127</t>
  </si>
  <si>
    <t>57600-130</t>
  </si>
  <si>
    <t>00.776.574/0076-73</t>
  </si>
  <si>
    <t>1379 - SÃO MIGUEL DOS CAMPOS</t>
  </si>
  <si>
    <t>ggl.1379@americanas.io</t>
  </si>
  <si>
    <t>SÃO MIGUEL DOS CAMPOS</t>
  </si>
  <si>
    <t>RUA BARAO DE JEQUIA 141</t>
  </si>
  <si>
    <t>57240-052</t>
  </si>
  <si>
    <t>00.776.574/1009-67</t>
  </si>
  <si>
    <t>1360 - IPIAU</t>
  </si>
  <si>
    <t>ggl.1360@americanas.io</t>
  </si>
  <si>
    <t>IPIAU</t>
  </si>
  <si>
    <t>RUA CASTRO ALVES 113</t>
  </si>
  <si>
    <t>45570-000</t>
  </si>
  <si>
    <t>00.776.574/1553-54</t>
  </si>
  <si>
    <t>1403 - CAETITÉ</t>
  </si>
  <si>
    <t>ggl.1403@americanas.io</t>
  </si>
  <si>
    <t>CAETITÉ</t>
  </si>
  <si>
    <t>AVENIDA DR. WOQUITOM FERNANDES TEIXEIRA 400</t>
  </si>
  <si>
    <t>46400-000</t>
  </si>
  <si>
    <t>00.776.574/1385-06</t>
  </si>
  <si>
    <t>5098 - NOVA POJUCA EXPRESS</t>
  </si>
  <si>
    <t>ggl.5098@americanas.io</t>
  </si>
  <si>
    <t>NOVA POJUCA EXPRESS</t>
  </si>
  <si>
    <t>NOVA POJUCA</t>
  </si>
  <si>
    <t>PUJUCA</t>
  </si>
  <si>
    <t>RUA ANDRE MARINS 172</t>
  </si>
  <si>
    <t>48120-000</t>
  </si>
  <si>
    <t>00.776.574/1203-05</t>
  </si>
  <si>
    <t>1282 - EUCLIDES DA CUNHA</t>
  </si>
  <si>
    <t>ggl.1282@americanas.io</t>
  </si>
  <si>
    <t>EUCLIDES DA CUNHA</t>
  </si>
  <si>
    <t>AVENIDA ALMERINDO REHEN 518 LOJA 4</t>
  </si>
  <si>
    <t>48500-000</t>
  </si>
  <si>
    <t>00.776.574/1233-12</t>
  </si>
  <si>
    <t>5184 - SHOPPING CIDADE NORTE EXPRESS</t>
  </si>
  <si>
    <t>ggl.5184@americanas.io</t>
  </si>
  <si>
    <t>SHOPPING CIDADE NORTE EXPRESS</t>
  </si>
  <si>
    <t>JARDIM MARAJO</t>
  </si>
  <si>
    <t>AVENIDA ALFREDO ANTONIO DE OLIVEIRA 2077 EUC 110</t>
  </si>
  <si>
    <t>15046-355</t>
  </si>
  <si>
    <t>00.776.574/0676-50</t>
  </si>
  <si>
    <t xml:space="preserve">1417 - STUDIO 5 </t>
  </si>
  <si>
    <t>ggl.1417@americanas.io</t>
  </si>
  <si>
    <t>STUDIO 5</t>
  </si>
  <si>
    <t>CRESPO</t>
  </si>
  <si>
    <t>AVE RODRIGO OTAVIO 3555 LOJA 17/18</t>
  </si>
  <si>
    <t>69073-177</t>
  </si>
  <si>
    <t>00.776.574/1272-29</t>
  </si>
  <si>
    <t>5186 - MARAMBAIA</t>
  </si>
  <si>
    <t>ggl.5186@americanas.io</t>
  </si>
  <si>
    <t>MARAMBAIA</t>
  </si>
  <si>
    <t>RUA RODOLFO CHERMONT 946</t>
  </si>
  <si>
    <t>66620-000</t>
  </si>
  <si>
    <t>00.776.574/1542-00</t>
  </si>
  <si>
    <t>1412 - COLOMBO PARK SHOPPING</t>
  </si>
  <si>
    <t>ggl.1412@americanas.io</t>
  </si>
  <si>
    <t>COLOMBO PARK SHOPPING</t>
  </si>
  <si>
    <t>COLOMBO</t>
  </si>
  <si>
    <t>RUA DORVAL CECCON 664 SLJ 1115</t>
  </si>
  <si>
    <t>83405-030</t>
  </si>
  <si>
    <t>00.776.574/1420-23</t>
  </si>
  <si>
    <t>5183 - GOIANIA SHOPPING EXPRESS</t>
  </si>
  <si>
    <t>ggl.5183@americanas.io</t>
  </si>
  <si>
    <t>GOIANIA SHOPPING EXPRESS</t>
  </si>
  <si>
    <t>AVENIDA  T 10 1300 LOJA 321</t>
  </si>
  <si>
    <t>74223-060</t>
  </si>
  <si>
    <t>00.776.574/1306-02</t>
  </si>
  <si>
    <t>5168 - MARAJÓ SHOPPING EXPRESS</t>
  </si>
  <si>
    <t>ggl.5168@americanas.io</t>
  </si>
  <si>
    <t>MARAJÓ SHOPPING EXPRESS</t>
  </si>
  <si>
    <t>JARDIM SAO CRISTOVAO</t>
  </si>
  <si>
    <t>AVE GUAJAJARAS 30 LOJA 18 S</t>
  </si>
  <si>
    <t>65055-285</t>
  </si>
  <si>
    <t>00.776.574/1245-56</t>
  </si>
  <si>
    <t>5165 - OUTLET TABOÃO PLAZA</t>
  </si>
  <si>
    <t>ggl.5165@americanas.io</t>
  </si>
  <si>
    <t>OUTLET TABOÃO PLAZA</t>
  </si>
  <si>
    <t>JARDIM MARIA ROSA</t>
  </si>
  <si>
    <t>AVENIDA VIDA NOVA 28 SL E07</t>
  </si>
  <si>
    <t>06764-045</t>
  </si>
  <si>
    <t>00.776.574/0698-65</t>
  </si>
  <si>
    <t>5113 - PARTAGE SHC SÃO GONÇALO EXPRESS</t>
  </si>
  <si>
    <t>ggl.5113@americanas.io</t>
  </si>
  <si>
    <t>PARTAGE SHC SÃO GONÇALO EXPRES</t>
  </si>
  <si>
    <t>AVN PRESIDENTE KENNEDY 425 SL 173/174</t>
  </si>
  <si>
    <t>24445-000</t>
  </si>
  <si>
    <t>00.776.574/0831-83</t>
  </si>
  <si>
    <t>1416 - VILA NOVA SHOPPING</t>
  </si>
  <si>
    <t>ggl.1416@americanas.io</t>
  </si>
  <si>
    <t>VILA NOVA SHOPPING</t>
  </si>
  <si>
    <t>ITAJUBÁ</t>
  </si>
  <si>
    <t>RUA DONA MARIA CARNEIRO 100 LJ 18 19 2</t>
  </si>
  <si>
    <t>37505-008</t>
  </si>
  <si>
    <t>00.776.574/1343-57</t>
  </si>
  <si>
    <t xml:space="preserve">1418 - CADIMA SHOPPING </t>
  </si>
  <si>
    <t>ggl.1418@americanas.io</t>
  </si>
  <si>
    <t>CADIMA SHOPPING</t>
  </si>
  <si>
    <t>RUA MOISES AMELIO 17 LUC 202</t>
  </si>
  <si>
    <t>28613-210</t>
  </si>
  <si>
    <t>00.776.574/0811-30</t>
  </si>
  <si>
    <t>5164 - PACIÊNCIA EXPRESS</t>
  </si>
  <si>
    <t>ggl.5164@americanas.io</t>
  </si>
  <si>
    <t>PACIÊNCIA EXPRESS</t>
  </si>
  <si>
    <t>PACIENCIA</t>
  </si>
  <si>
    <t>AVN CESARIO DE MELO 10767  LOJ A</t>
  </si>
  <si>
    <t>23585-125</t>
  </si>
  <si>
    <t>00.776.574/0306-59</t>
  </si>
  <si>
    <t>5118 - SHOPPING ILHA SOLTEIRA EXPRESS</t>
  </si>
  <si>
    <t>ggl.5118@americanas.io</t>
  </si>
  <si>
    <t>SHOPPING ILHA SOLTEIRA EXPRESS</t>
  </si>
  <si>
    <t>ILHA SOLTEIRA</t>
  </si>
  <si>
    <t>ZONA SUL</t>
  </si>
  <si>
    <t>AVENIDA ATLANTICA 1659</t>
  </si>
  <si>
    <t>15385-000</t>
  </si>
  <si>
    <t>00.776.574/0606-47</t>
  </si>
  <si>
    <t>1363 - BAGÉ</t>
  </si>
  <si>
    <t>ggl.1363@americanas.io</t>
  </si>
  <si>
    <t>BAGÉ</t>
  </si>
  <si>
    <t>AV 7 DE SETEMBRO 729</t>
  </si>
  <si>
    <t>96400-006</t>
  </si>
  <si>
    <t>00.776.574/0193-37</t>
  </si>
  <si>
    <t xml:space="preserve">1420 - CNB12 </t>
  </si>
  <si>
    <t>ggl.1420@americanas.io</t>
  </si>
  <si>
    <t>CNB12</t>
  </si>
  <si>
    <t>CNB QUADRA 12 LOTE 08 LOJA 01 SN</t>
  </si>
  <si>
    <t>72115-125</t>
  </si>
  <si>
    <t>00.776.574/0164-00</t>
  </si>
  <si>
    <t xml:space="preserve">1423 - QNE6 </t>
  </si>
  <si>
    <t>ggl.1423@americanas.io</t>
  </si>
  <si>
    <t>QNE6</t>
  </si>
  <si>
    <t>TAGUATINGA NORTE (TAGUATINGA)</t>
  </si>
  <si>
    <t>QNE 06 QUADRA S/N LOTE 08 E 09 LOJA 01 E 02 02</t>
  </si>
  <si>
    <t>72125-060</t>
  </si>
  <si>
    <t>00.776.574/0742-73</t>
  </si>
  <si>
    <t>5174 - RIACHO MALL EXPRESS</t>
  </si>
  <si>
    <t>ggl.5174@americanas.io</t>
  </si>
  <si>
    <t>RIACHO MALL EXPRESS</t>
  </si>
  <si>
    <t>RIACHO FUNDO I</t>
  </si>
  <si>
    <t>QN 07 AREA ESPECIAL 01 LOJA 111 E 114 SN</t>
  </si>
  <si>
    <t>71805-731</t>
  </si>
  <si>
    <t>00.776.574/0745-16</t>
  </si>
  <si>
    <t>5152 - S. LUIS DOS MONTES BELOS EXPRESS</t>
  </si>
  <si>
    <t>ggl.5152@americanas.io</t>
  </si>
  <si>
    <t>S. LUIS DOS MONTES BELOS EXPRE</t>
  </si>
  <si>
    <t>AVENIDA HERMOGENES COELHO 1777 QD37 LT441</t>
  </si>
  <si>
    <t>76100-000</t>
  </si>
  <si>
    <t>00.776.574/0168-26</t>
  </si>
  <si>
    <t>5084 - VESPASIANO EXPRESS</t>
  </si>
  <si>
    <t>ggl.5084@americanas.io</t>
  </si>
  <si>
    <t>VESPASIANO EXPRESS</t>
  </si>
  <si>
    <t>VESPASIANO</t>
  </si>
  <si>
    <t>AVENIDA PREFEITO SEBASTIAO 496</t>
  </si>
  <si>
    <t>33200-000</t>
  </si>
  <si>
    <t>00.776.574/0887-38</t>
  </si>
  <si>
    <t>5080 - PARAGUAÇU PAULISTA EXPRESS</t>
  </si>
  <si>
    <t>ggl.5080@americanas.io</t>
  </si>
  <si>
    <t>PARAGUAÇU PAULISTA EXPRESS</t>
  </si>
  <si>
    <t>PARAGUAÇU PAULISTA</t>
  </si>
  <si>
    <t>RUA XV DE NOVEMBRO 479 QD58 LT24</t>
  </si>
  <si>
    <t>19700-000</t>
  </si>
  <si>
    <t>00.776.574/1179-32</t>
  </si>
  <si>
    <t xml:space="preserve">1393 - PARQUE SHOPPING S. JOSÉ </t>
  </si>
  <si>
    <t>ggl.1393@americanas.io</t>
  </si>
  <si>
    <t>PARQUE SHOPPING S. JOSÉ</t>
  </si>
  <si>
    <t>NOVO MONDUBIM</t>
  </si>
  <si>
    <t>R CONEGO DE CASTRO 01138 LOJA 02</t>
  </si>
  <si>
    <t>60720-096</t>
  </si>
  <si>
    <t>00.776.574/1029-00</t>
  </si>
  <si>
    <t>5177 - LOZANDES SHOPPING EXPRESS</t>
  </si>
  <si>
    <t>ggl.5177@americanas.io</t>
  </si>
  <si>
    <t>LOZANDES SHOPPING EXPRESS</t>
  </si>
  <si>
    <t>PARK LOZANDES</t>
  </si>
  <si>
    <t>AVENIDA OLINDA 960 LOJA 04</t>
  </si>
  <si>
    <t>74884-120</t>
  </si>
  <si>
    <t>00.776.574/1690-61</t>
  </si>
  <si>
    <t>5130 - MACHADINHO D'OESTE EXPRESS</t>
  </si>
  <si>
    <t>ggl.5130@americanas.io</t>
  </si>
  <si>
    <t>MACHADINHO D'OESTE EXPRESS</t>
  </si>
  <si>
    <t>MACHADINHO D'OESTE</t>
  </si>
  <si>
    <t>AVENIDA GETULIO VARGAS 2538</t>
  </si>
  <si>
    <t>76868-000</t>
  </si>
  <si>
    <t>00.776.574/0717-62</t>
  </si>
  <si>
    <t>1410 - LAGO DA PEDRA</t>
  </si>
  <si>
    <t>ggl.1410@americanas.io</t>
  </si>
  <si>
    <t>LAGO DA PEDRA</t>
  </si>
  <si>
    <t>RUA CORONEL PEDRO BOGEA 209 QD03 LT20</t>
  </si>
  <si>
    <t>65715-000</t>
  </si>
  <si>
    <t>00.776.574/1049-54</t>
  </si>
  <si>
    <t>5127 - NOVA VIÇOSA EXPRESS</t>
  </si>
  <si>
    <t>ggl.5127@americanas.io</t>
  </si>
  <si>
    <t>NOVA VIÇOSA EXPRESS</t>
  </si>
  <si>
    <t>NOVA VIÇOSA</t>
  </si>
  <si>
    <t>POSTO DA MATA</t>
  </si>
  <si>
    <t>AVENIDA ANTONIO CARLOS MAGALHAES 1485</t>
  </si>
  <si>
    <t>45928-000</t>
  </si>
  <si>
    <t>00.776.574/1205-69</t>
  </si>
  <si>
    <t>5150 - ENTRE RIOS EXPRESS</t>
  </si>
  <si>
    <t>ggl.5150@americanas.io</t>
  </si>
  <si>
    <t>ENTRE RIOS EXPRESS</t>
  </si>
  <si>
    <t>ENTRE RIOS</t>
  </si>
  <si>
    <t>PRACA BARAO DO RIO BRANCO 22 QUADRA002</t>
  </si>
  <si>
    <t>48180-000</t>
  </si>
  <si>
    <t>00.776.574/1236-65</t>
  </si>
  <si>
    <t>5009 - CASIMIRO DE ABREU</t>
  </si>
  <si>
    <t>ggl.5009@americanas.io</t>
  </si>
  <si>
    <t>RUA ALPHEU MARCHON 150</t>
  </si>
  <si>
    <t>00.776.574/0789-37</t>
  </si>
  <si>
    <t>5062 - ITATIBA EXPRESS</t>
  </si>
  <si>
    <t>ggl.5062@americanas.io</t>
  </si>
  <si>
    <t>ITATIBA EXPRESS</t>
  </si>
  <si>
    <t>ITATIBA</t>
  </si>
  <si>
    <t>PRACA DA BANDEIRA 98</t>
  </si>
  <si>
    <t>13250-329</t>
  </si>
  <si>
    <t>00.776.574/0297-23</t>
  </si>
  <si>
    <t>5147 - BARRETOS EXPRESS</t>
  </si>
  <si>
    <t>ggl.5147@americanas.io</t>
  </si>
  <si>
    <t>BARRETOS EXPRESS</t>
  </si>
  <si>
    <t>PRACA FRANCISCO BARRETO 158</t>
  </si>
  <si>
    <t>14780-059</t>
  </si>
  <si>
    <t>00.776.574/0254-93</t>
  </si>
  <si>
    <t>5166 - BARRA DO PIRAÍ</t>
  </si>
  <si>
    <t>ggl.5166@americanas.io</t>
  </si>
  <si>
    <t>BARRA DO PIRAÍ</t>
  </si>
  <si>
    <t>RUA AURELIANO GARCIA 196 E 200</t>
  </si>
  <si>
    <t>27135-400</t>
  </si>
  <si>
    <t>00.776.574/1207-20</t>
  </si>
  <si>
    <t>5088 - OLÍMPIA EXPRESS</t>
  </si>
  <si>
    <t>ggl.5088@americanas.io</t>
  </si>
  <si>
    <t>OLÍMPIA EXPRESS</t>
  </si>
  <si>
    <t>OLÍMPIA</t>
  </si>
  <si>
    <t>RUA DAVID DE OLIVEIRA 920</t>
  </si>
  <si>
    <t>15400-000</t>
  </si>
  <si>
    <t>00.776.574/0630-77</t>
  </si>
  <si>
    <t>5151 - SHOPPING ORION COMPLEX EXPRESS</t>
  </si>
  <si>
    <t>ggl.5151@americanas.io</t>
  </si>
  <si>
    <t>SHOPPING ORION COMPLEX EXPRESS</t>
  </si>
  <si>
    <t>SETOR MARISTA GOIANIA</t>
  </si>
  <si>
    <t>EDIFICIO CONDOMINIO ORION BUSINESS 1148 QDL29 LT1</t>
  </si>
  <si>
    <t>74150-030</t>
  </si>
  <si>
    <t>00.776.574/1689-28</t>
  </si>
  <si>
    <t>1376 - CARPINA MALL</t>
  </si>
  <si>
    <t>ggl.1376@americanas.io</t>
  </si>
  <si>
    <t>CARPINA MALL</t>
  </si>
  <si>
    <t>BAIRRO NOVO</t>
  </si>
  <si>
    <t>RUA JOAQUIM GUERRA SN ESPACO COM</t>
  </si>
  <si>
    <t>55819-540</t>
  </si>
  <si>
    <t>00.776.574/1071-12</t>
  </si>
  <si>
    <t xml:space="preserve">1427 - LAGOA DA PRATA </t>
  </si>
  <si>
    <t>ggl.1427@americanas.io</t>
  </si>
  <si>
    <t>LAGOA DA PRATA</t>
  </si>
  <si>
    <t>PRACA CORONEL CARLOS BERNARDES 50</t>
  </si>
  <si>
    <t>35590-971</t>
  </si>
  <si>
    <t>00.776.574/1229-36</t>
  </si>
  <si>
    <t>5208 - MANILHA EXPRESS</t>
  </si>
  <si>
    <t>ggl.5208@americanas.io</t>
  </si>
  <si>
    <t>MANILHA EXPRESS</t>
  </si>
  <si>
    <t>CENTRO (MANILHA)</t>
  </si>
  <si>
    <t>AVN PREFEITO MILTON RODRIGUES SN LT41 QD03</t>
  </si>
  <si>
    <t>24855-264</t>
  </si>
  <si>
    <t>00.776.574/0336-74</t>
  </si>
  <si>
    <t>5087 - CHAPADÃO DO SUL EXPRESS</t>
  </si>
  <si>
    <t>ggl.5087@americanas.io</t>
  </si>
  <si>
    <t>CHAPADÃO DO SUL EXPRESS</t>
  </si>
  <si>
    <t>CHAPADÃO DO SUL</t>
  </si>
  <si>
    <t>AV QUATRO 930</t>
  </si>
  <si>
    <t>79560-000</t>
  </si>
  <si>
    <t>00.776.574/0754-07</t>
  </si>
  <si>
    <t>5219 - FRIBURGO SHOPPING EXPRESS</t>
  </si>
  <si>
    <t>ggl.5219@americanas.io</t>
  </si>
  <si>
    <t>FRIBURGO SHOPPING EXPRESS</t>
  </si>
  <si>
    <t>PRC PRESIDENTE GETULIO VARGAS 139 LOJA 169</t>
  </si>
  <si>
    <t>28610-175</t>
  </si>
  <si>
    <t>00.776.574/0810-59</t>
  </si>
  <si>
    <t>1419 - SHOPPING PATTEO OLINDA</t>
  </si>
  <si>
    <t>ggl.1419@americanas.io</t>
  </si>
  <si>
    <t>SHOPPING PATTEO OLINDA</t>
  </si>
  <si>
    <t>RUA CARMELITA SOARES MUNIZ DE ARAUJO 225 LOJA 1036</t>
  </si>
  <si>
    <t>53130-645</t>
  </si>
  <si>
    <t>00.776.574/1293-53</t>
  </si>
  <si>
    <t>5206 - RIBEIRÃO EXPRESS</t>
  </si>
  <si>
    <t>ggl.5206@americanas.io</t>
  </si>
  <si>
    <t>RIBEIRÃO EXPRESS</t>
  </si>
  <si>
    <t>RIBEIRÃO</t>
  </si>
  <si>
    <t>RUA MAJOR MOURA 87</t>
  </si>
  <si>
    <t>55520-000</t>
  </si>
  <si>
    <t>00.776.574/1095-90</t>
  </si>
  <si>
    <t>5205 - CARUARU EXPRESS</t>
  </si>
  <si>
    <t>ggl.5205@americanas.io</t>
  </si>
  <si>
    <t>NOSSA SENHORA DAS DORES</t>
  </si>
  <si>
    <t>RUA DUQUE DE CAXIAS 93 93 A</t>
  </si>
  <si>
    <t>55004-300</t>
  </si>
  <si>
    <t>00.776.574/0532-76</t>
  </si>
  <si>
    <t>5086 - PEDREIRA EXPRESS</t>
  </si>
  <si>
    <t>ggl.5086@americanas.io</t>
  </si>
  <si>
    <t>PEDREIRA EXPRESS</t>
  </si>
  <si>
    <t>RUA XV DE NOVEMBRO 696</t>
  </si>
  <si>
    <t>13920-000</t>
  </si>
  <si>
    <t>00.776.574/0280-85</t>
  </si>
  <si>
    <t>1411 - CÁCERES</t>
  </si>
  <si>
    <t>ggl.1411@americanas.io</t>
  </si>
  <si>
    <t>CÁCERES</t>
  </si>
  <si>
    <t>AV 7 DE SETEMBRO 177</t>
  </si>
  <si>
    <t>00.776.574/1604-39</t>
  </si>
  <si>
    <t>5143 - TAQUARA EXPRESS</t>
  </si>
  <si>
    <t>ggl.5143@americanas.io</t>
  </si>
  <si>
    <t>TAQUARA EXPRESS</t>
  </si>
  <si>
    <t>RUA JULIO DE CASTILHOS 2567</t>
  </si>
  <si>
    <t>95600-080</t>
  </si>
  <si>
    <t>00.776.574/1629-97</t>
  </si>
  <si>
    <t>5221 - GARÇA EXPRESS</t>
  </si>
  <si>
    <t>ggl.5221@americanas.io</t>
  </si>
  <si>
    <t>GARÇA EXPRESS</t>
  </si>
  <si>
    <t>GARÇA</t>
  </si>
  <si>
    <t>FAIXA INTEGRACAO</t>
  </si>
  <si>
    <t>RUA ALAMEDA LINNEU REIS MATTOS 12</t>
  </si>
  <si>
    <t>17400-000</t>
  </si>
  <si>
    <t>00.776.574/1759-75</t>
  </si>
  <si>
    <t>1316 - SIQUEIRA CAMPOS</t>
  </si>
  <si>
    <t>ggl.1316@americanas.io</t>
  </si>
  <si>
    <t>SIQUEIRA CAMPOS</t>
  </si>
  <si>
    <t>RUA MARIANO SALMERON 501</t>
  </si>
  <si>
    <t>49075-370</t>
  </si>
  <si>
    <t>00.776.574/1410-51</t>
  </si>
  <si>
    <t>5093 - BARRINHA EXPRESS</t>
  </si>
  <si>
    <t>ggl.5093@americanas.io</t>
  </si>
  <si>
    <t>BARRINHA EXPRESS</t>
  </si>
  <si>
    <t>BARRINHA</t>
  </si>
  <si>
    <t>AVENIDA PRESIDENTE VARGAS 838 QUADRA12 L</t>
  </si>
  <si>
    <t>14860-000</t>
  </si>
  <si>
    <t>00.776.574/0563-72</t>
  </si>
  <si>
    <t>5069 - PARANAÍBA EXPRESS</t>
  </si>
  <si>
    <t>ggl.5069@americanas.io</t>
  </si>
  <si>
    <t>PARANAÍBA EXPRESS</t>
  </si>
  <si>
    <t>PARANAÍBA</t>
  </si>
  <si>
    <t>R CAPITAO MARTINHO 560</t>
  </si>
  <si>
    <t>79500-000</t>
  </si>
  <si>
    <t>00.776.574/0758-30</t>
  </si>
  <si>
    <t>5229 - PASSO FUNDO EXPRESS</t>
  </si>
  <si>
    <t>ggl.5229@americanas.io</t>
  </si>
  <si>
    <t>PASSO FUNDO EXPRESS</t>
  </si>
  <si>
    <t>RUA MORON 1589</t>
  </si>
  <si>
    <t>99010-033</t>
  </si>
  <si>
    <t>00.776.574/0207-77</t>
  </si>
  <si>
    <t>5096 - CNN 2 CEILANDIA EXPRESS</t>
  </si>
  <si>
    <t>ggl.5096@americanas.io</t>
  </si>
  <si>
    <t>CNN 2 CEILANDIA EXPRESS</t>
  </si>
  <si>
    <t>CEILANDIA CENTRO (CEILANDIA)</t>
  </si>
  <si>
    <t>CNN 2 BLOCO C QUADRA S/N LOTE 05 SN</t>
  </si>
  <si>
    <t>72220-503</t>
  </si>
  <si>
    <t>00.776.574/0744-35</t>
  </si>
  <si>
    <t>1387 - COLINAS DO TOCANTINS</t>
  </si>
  <si>
    <t>ggl.1387@americanas.io</t>
  </si>
  <si>
    <t>COLINAS DO TOCANTINS</t>
  </si>
  <si>
    <t>STEFANY E. DA SILVA 0174 QD.18LT.10</t>
  </si>
  <si>
    <t>77760-000</t>
  </si>
  <si>
    <t>00.776.574/0047-39</t>
  </si>
  <si>
    <t>1409 - BRAGANÇA</t>
  </si>
  <si>
    <t>ggl.1409@americanas.io</t>
  </si>
  <si>
    <t>BRAGANÇA</t>
  </si>
  <si>
    <t>RUA SENADOR JOSE PINHEIRO SN</t>
  </si>
  <si>
    <t>68600-000</t>
  </si>
  <si>
    <t>00.776.574/0408-83</t>
  </si>
  <si>
    <t>5213 - CONCEIÇÃO DO JACUIPE</t>
  </si>
  <si>
    <t>ggl.5213@americanas.io</t>
  </si>
  <si>
    <t>CONCEIÇÃO DO JACUIPE</t>
  </si>
  <si>
    <t>CONCEIÇÃO DO JACUÍPE</t>
  </si>
  <si>
    <t>PRACA BENJAMIM COSTA 19 19 e 20</t>
  </si>
  <si>
    <t>44245-000</t>
  </si>
  <si>
    <t>00.776.574/1393-16</t>
  </si>
  <si>
    <t>5216 - TOBIAS BARRETO EXPRESS</t>
  </si>
  <si>
    <t>ggl.5216@americanas.io</t>
  </si>
  <si>
    <t>TOBIAS BARRETO EXPRESS</t>
  </si>
  <si>
    <t>TOBIAS BARRETO</t>
  </si>
  <si>
    <t>RUA SETE DE JUNHO 220 FUNDOS 214</t>
  </si>
  <si>
    <t>49300-000</t>
  </si>
  <si>
    <t>00.776.574/0063-59</t>
  </si>
  <si>
    <t>1392 - SÃO MATEUS DO SUL</t>
  </si>
  <si>
    <t>ggl.1392@americanas.io</t>
  </si>
  <si>
    <t>SÃO MATEUS DO SUL</t>
  </si>
  <si>
    <t>S.MATEUS DO SUL</t>
  </si>
  <si>
    <t>AV. OZY MENDONCA DE LIMA 612 LT112 QD52</t>
  </si>
  <si>
    <t>83900-000</t>
  </si>
  <si>
    <t>00.776.574/1450-49</t>
  </si>
  <si>
    <t>1424 - GUARAMIRIM</t>
  </si>
  <si>
    <t>ggl.1424@americanas.io</t>
  </si>
  <si>
    <t>GUARAMIRIM</t>
  </si>
  <si>
    <t>RUA 28 DE AGOSTO 1104</t>
  </si>
  <si>
    <t>89270-000</t>
  </si>
  <si>
    <t>00.776.574/1591-80</t>
  </si>
  <si>
    <t>5214 - BOA VIAGEM EXPRESS</t>
  </si>
  <si>
    <t>ggl.5214@americanas.io</t>
  </si>
  <si>
    <t>BOA VIAGEM EXPRESS</t>
  </si>
  <si>
    <t>RUA PADRE ANTONIO CORREIA DE SA 00416</t>
  </si>
  <si>
    <t>63870-000</t>
  </si>
  <si>
    <t>00.776.574/1665-50</t>
  </si>
  <si>
    <t>1396 - ICO</t>
  </si>
  <si>
    <t>ggl.1396@americanas.io</t>
  </si>
  <si>
    <t>ICO</t>
  </si>
  <si>
    <t>ICÓ</t>
  </si>
  <si>
    <t>AVENIDA NOGUEIRA ACIOLY 01102</t>
  </si>
  <si>
    <t>63430-000</t>
  </si>
  <si>
    <t>00.776.574/1034-78</t>
  </si>
  <si>
    <t>1431 - ACOPIARA</t>
  </si>
  <si>
    <t>ggl.1431@americanas.io</t>
  </si>
  <si>
    <t>ACOPIARA</t>
  </si>
  <si>
    <t>RUA LINDOVAL JOSE DE LIMA 00403</t>
  </si>
  <si>
    <t>63560-000</t>
  </si>
  <si>
    <t>00.776.574/1010-09</t>
  </si>
  <si>
    <t>1413 - POWER CENTER SERIDO</t>
  </si>
  <si>
    <t>ggl.1413@americanas.io</t>
  </si>
  <si>
    <t>POWER CENTER SERIDO</t>
  </si>
  <si>
    <t>SERIDÓ</t>
  </si>
  <si>
    <t>JARDIM LOLA</t>
  </si>
  <si>
    <t>AV BACHAREL TOMAZ LANDIM SN</t>
  </si>
  <si>
    <t>59296-802</t>
  </si>
  <si>
    <t>00.776.574/1301-06</t>
  </si>
  <si>
    <t>5215 - SANTA CRUZ EXPRESS</t>
  </si>
  <si>
    <t>ggl.5215@americanas.io</t>
  </si>
  <si>
    <t>SANTA CRUZ EXPRESS</t>
  </si>
  <si>
    <t>PC EZEQUIEL MARCELINO DE SOUZA 111 LETRA A</t>
  </si>
  <si>
    <t>59200-000</t>
  </si>
  <si>
    <t>00.776.574/1256-09</t>
  </si>
  <si>
    <t>1340 - UBERLÂNDIA SHOPPING</t>
  </si>
  <si>
    <t>ggl.1340@americanas.io</t>
  </si>
  <si>
    <t>UBERLÂNDIA SHOPPING</t>
  </si>
  <si>
    <t>AVENIDA PAULO GRACINDO 1855 EUC M-002</t>
  </si>
  <si>
    <t>38411-145</t>
  </si>
  <si>
    <t>00.776.574/1352-48</t>
  </si>
  <si>
    <t>5142 - POMBAL EXPRESS</t>
  </si>
  <si>
    <t>ggl.5142@americanas.io</t>
  </si>
  <si>
    <t>POMBAL EXPRESS</t>
  </si>
  <si>
    <t>POMBAL</t>
  </si>
  <si>
    <t>R CORONEL CANDIDO DE ASSIS 313</t>
  </si>
  <si>
    <t>58840-000</t>
  </si>
  <si>
    <t>00.776.574/1061-40</t>
  </si>
  <si>
    <t>5209 - JARDIM CANADÁ EXPRESS</t>
  </si>
  <si>
    <t>ggl.5209@americanas.io</t>
  </si>
  <si>
    <t>JARDIM CANADÁ EXPRESS</t>
  </si>
  <si>
    <t>JARDIM CANADA</t>
  </si>
  <si>
    <t>RUA KREMILIN 108 LOJA 3</t>
  </si>
  <si>
    <t>34007-672</t>
  </si>
  <si>
    <t>00.776.574/0874-13</t>
  </si>
  <si>
    <t>5228 - DALLAS CENTER EXPRESS</t>
  </si>
  <si>
    <t>ggl.5228@americanas.io</t>
  </si>
  <si>
    <t>DALLAS CENTER EXPRESS</t>
  </si>
  <si>
    <t>RUA DOUTOR ALFREDO BACKER 500 LJ 01 02</t>
  </si>
  <si>
    <t>24452-001</t>
  </si>
  <si>
    <t>00.776.574/0832-64</t>
  </si>
  <si>
    <t>5210 - SALINAS EXPRESS</t>
  </si>
  <si>
    <t>ggl.5210@americanas.io</t>
  </si>
  <si>
    <t>SALINAS EXPRESS</t>
  </si>
  <si>
    <t>ALVORADA</t>
  </si>
  <si>
    <t>AVENIDA JOAO PENA SOBRINHO 68</t>
  </si>
  <si>
    <t>39560-000</t>
  </si>
  <si>
    <t>00.776.574/1119-00</t>
  </si>
  <si>
    <t>5135 - FRUTAL EXPRESS</t>
  </si>
  <si>
    <t>ggl.5135@americanas.io</t>
  </si>
  <si>
    <t>FRUTAL EXPRESS</t>
  </si>
  <si>
    <t>FRUTAL</t>
  </si>
  <si>
    <t>RUA PRUDENTE DE MORAIS 11</t>
  </si>
  <si>
    <t>38200-000</t>
  </si>
  <si>
    <t>00.776.574/0861-07</t>
  </si>
  <si>
    <t>5236 - VILLA VISEU SHOPPING EXPRESS</t>
  </si>
  <si>
    <t>ggl.5236@americanas.io</t>
  </si>
  <si>
    <t>VILLA VISEU SHOPPING EXPRESS</t>
  </si>
  <si>
    <t>GRANJA MARILEUSA</t>
  </si>
  <si>
    <t>AVENIDA MARIA SILVA GARCIA 286 ESPACO COM</t>
  </si>
  <si>
    <t>38406-634</t>
  </si>
  <si>
    <t>00.776.574/1353-29</t>
  </si>
  <si>
    <t>5126 - PAROBÉ EXPRESS</t>
  </si>
  <si>
    <t>ggl.5126@americanas.io</t>
  </si>
  <si>
    <t>PAROBÉ EXPRESS</t>
  </si>
  <si>
    <t>PAROBÉ</t>
  </si>
  <si>
    <t>RUA DR LEGENDRE 494</t>
  </si>
  <si>
    <t>95630-000</t>
  </si>
  <si>
    <t>00.776.574/1628-06</t>
  </si>
  <si>
    <t>5241 - CABO DE STO AGOSTINHO EXPRESS</t>
  </si>
  <si>
    <t>ggl.5241@americanas.io</t>
  </si>
  <si>
    <t>CABO DE STO AGOSTINHO EXPRESS</t>
  </si>
  <si>
    <t>CABO STO AGOSTINHO</t>
  </si>
  <si>
    <t>AVENIDA PRESIDENTE GETULIO VARGAS 466 -</t>
  </si>
  <si>
    <t>54505-560</t>
  </si>
  <si>
    <t>00.776.574/1648-50</t>
  </si>
  <si>
    <t>5232 - CAMPO FORMOSO EXPRESS</t>
  </si>
  <si>
    <t>ggl.5232@americanas.io</t>
  </si>
  <si>
    <t>CAMPO FORMOSO EXPRESS</t>
  </si>
  <si>
    <t>CAMPO FORMOSO</t>
  </si>
  <si>
    <t>RUA LEONARDO GALVAO 222</t>
  </si>
  <si>
    <t>44790-000</t>
  </si>
  <si>
    <t>00.776.574/1394-05</t>
  </si>
  <si>
    <t>5233 - OSWALDO CRUZ EXPRESS</t>
  </si>
  <si>
    <t>ggl.5233@americanas.io</t>
  </si>
  <si>
    <t>OSWALDO CRUZ EXPRESS</t>
  </si>
  <si>
    <t>AVENIDA BRASIL 411</t>
  </si>
  <si>
    <t>17700-000</t>
  </si>
  <si>
    <t>00.776.574/0633-10</t>
  </si>
  <si>
    <t>1429 - OURO PRETO DO OESTE</t>
  </si>
  <si>
    <t>ggl.1429@americanas.io</t>
  </si>
  <si>
    <t>OURO PRETO DO OESTE</t>
  </si>
  <si>
    <t>OURO PRETO OESTE</t>
  </si>
  <si>
    <t>AVENIDA -DANIEL COMBONI 00601 LT203 QD10</t>
  </si>
  <si>
    <t>76920-000</t>
  </si>
  <si>
    <t>00.776.574/0718-43</t>
  </si>
  <si>
    <t>1385 - LAJEDO</t>
  </si>
  <si>
    <t>ggl.1385@americanas.io</t>
  </si>
  <si>
    <t>LAJEDO</t>
  </si>
  <si>
    <t>PC JOAQUIM NABUCO 9</t>
  </si>
  <si>
    <t>55385-000</t>
  </si>
  <si>
    <t>00.776.574/1079-70</t>
  </si>
  <si>
    <t>1352 - IBOTIRAMA</t>
  </si>
  <si>
    <t>ggl.1352@americanas.io</t>
  </si>
  <si>
    <t>IBOTIRAMA</t>
  </si>
  <si>
    <t>AVENIDA DOS EX COMBATENTES 888 898</t>
  </si>
  <si>
    <t>47520-000</t>
  </si>
  <si>
    <t>00.776.574/1383-44</t>
  </si>
  <si>
    <t>5097 - FRANCO DA ROCHA EXPRESS</t>
  </si>
  <si>
    <t>ggl.5097@americanas.io</t>
  </si>
  <si>
    <t>FRANCO DA ROCHA EXPRESS</t>
  </si>
  <si>
    <t>FRANCO DA ROCHA</t>
  </si>
  <si>
    <t>COMPANHIA FAZENDA BELEM</t>
  </si>
  <si>
    <t>RUA BASILIO FAZZI 290 LOJA 5 6 7</t>
  </si>
  <si>
    <t>07802-190</t>
  </si>
  <si>
    <t>00.776.574/0588-20</t>
  </si>
  <si>
    <t>5212 - ITUVERAVA EXPRESS</t>
  </si>
  <si>
    <t>ggl.5212@americanas.io</t>
  </si>
  <si>
    <t>ITUVERAVA EXPRESS</t>
  </si>
  <si>
    <t>ITUVERAVA</t>
  </si>
  <si>
    <t>AVENIDA DOUTOR SOARES DE OLIVEIRA 133</t>
  </si>
  <si>
    <t>14500-000</t>
  </si>
  <si>
    <t>00.776.574/0616-19</t>
  </si>
  <si>
    <t>5237 - CUSTÓDIA EXPRESS</t>
  </si>
  <si>
    <t>ggl.5237@americanas.io</t>
  </si>
  <si>
    <t>CUSTÓDIA EXPRESS</t>
  </si>
  <si>
    <t>CUSTÓDIA</t>
  </si>
  <si>
    <t>PRACA PADRE LEAO 114 LOJA</t>
  </si>
  <si>
    <t>56640-000</t>
  </si>
  <si>
    <t>00.776.574/1072-01</t>
  </si>
  <si>
    <t>1399 - IPU</t>
  </si>
  <si>
    <t>ggl.1399@americanas.io</t>
  </si>
  <si>
    <t>IPU</t>
  </si>
  <si>
    <t>RUA PADRE CORREA  01151</t>
  </si>
  <si>
    <t>62250-000</t>
  </si>
  <si>
    <t>00.776.574/1638-88</t>
  </si>
  <si>
    <t>1432 - CENTRO ANTIGO PARAUPEBAS</t>
  </si>
  <si>
    <t>ggl.1432@americanas.io</t>
  </si>
  <si>
    <t>CENTRO ANTIGO PARAUPEBAS</t>
  </si>
  <si>
    <t>PARAUPEBAS</t>
  </si>
  <si>
    <t>AVE LIBERDADE 66 QD75 LT66</t>
  </si>
  <si>
    <t>00.776.574/1138-64</t>
  </si>
  <si>
    <t>1425 - UNIÃO DOS PALMARES</t>
  </si>
  <si>
    <t>ggl.1425@americanas.io</t>
  </si>
  <si>
    <t>UNIÃO DOS PALMARES</t>
  </si>
  <si>
    <t>MONSENHOR CLOVIS DUARTE DE BARROS 360</t>
  </si>
  <si>
    <t>57800-000</t>
  </si>
  <si>
    <t>00.776.574/0075-92</t>
  </si>
  <si>
    <t>5121 - SALTO DE PIRAPORA EXPRESS</t>
  </si>
  <si>
    <t>ggl.5121@americanas.io</t>
  </si>
  <si>
    <t>SALTO DE PIRAPORA EXPRESS</t>
  </si>
  <si>
    <t>SALTO DE PIRAPORA</t>
  </si>
  <si>
    <t>RUA SILVINO DIAS BATISTA 185</t>
  </si>
  <si>
    <t>18160-000</t>
  </si>
  <si>
    <t>00.776.574/0655-25</t>
  </si>
  <si>
    <t>1402 - DISTRITO INDUSTRIAL</t>
  </si>
  <si>
    <t>ggl.1402@americanas.io</t>
  </si>
  <si>
    <t>AVE ZACARIAS DE ASSUNCAO 08 QD18 LT7</t>
  </si>
  <si>
    <t>67030-180</t>
  </si>
  <si>
    <t>00.776.574/1534-91</t>
  </si>
  <si>
    <t>5078 - CAIEIRAS EXPRESS</t>
  </si>
  <si>
    <t>ggl.5078@americanas.io</t>
  </si>
  <si>
    <t>CAIEIRAS EXPRESS</t>
  </si>
  <si>
    <t>CAIEIRAS</t>
  </si>
  <si>
    <t>REGIAO CENTRAL</t>
  </si>
  <si>
    <t>AVENIDA QUATORZE DE DEZEMBRO LOT CRESCIUMA 10B</t>
  </si>
  <si>
    <t>07700-170</t>
  </si>
  <si>
    <t>00.776.574/0260-31</t>
  </si>
  <si>
    <t>5234 - FRANCIS CENTER EXPRESS</t>
  </si>
  <si>
    <t>ggl.5234@americanas.io</t>
  </si>
  <si>
    <t>FRANCIS CENTER EXPRESS</t>
  </si>
  <si>
    <t>TERESÓPOLIS</t>
  </si>
  <si>
    <t>ERMITAGE</t>
  </si>
  <si>
    <t>RUA WILHELM CRISTIAN KLEMME 255 LOJA 002</t>
  </si>
  <si>
    <t>25975-550</t>
  </si>
  <si>
    <t>00.776.574/0838-50</t>
  </si>
  <si>
    <t>5248 - TORRES EXPRESS</t>
  </si>
  <si>
    <t>ggl.5248@americanas.io</t>
  </si>
  <si>
    <t>TORRES EXPRESS</t>
  </si>
  <si>
    <t>TORRES</t>
  </si>
  <si>
    <t>AV BARAO DO RIO BRANCO 342</t>
  </si>
  <si>
    <t>95560-000</t>
  </si>
  <si>
    <t>00.776.574/0201-81</t>
  </si>
  <si>
    <t>5226 - MOJU EXPRESS</t>
  </si>
  <si>
    <t>ggl.5226@americanas.io</t>
  </si>
  <si>
    <t>MOJU EXPRESS</t>
  </si>
  <si>
    <t>MOJU</t>
  </si>
  <si>
    <t>RUA BENJAMIN CONSTANT LOTES 17A E 17B QUADRA 39 E SN LT17 QD39</t>
  </si>
  <si>
    <t>68450-000</t>
  </si>
  <si>
    <t>00.776.574/0416-93</t>
  </si>
  <si>
    <t>1435 - TABATINGA</t>
  </si>
  <si>
    <t>ggl.1435@americanas.io</t>
  </si>
  <si>
    <t>TABATINGA</t>
  </si>
  <si>
    <t>AVE DA AMIZADE SN</t>
  </si>
  <si>
    <t>69640-000</t>
  </si>
  <si>
    <t>00.776.574/0501-70</t>
  </si>
  <si>
    <t xml:space="preserve">1428 - VALPARAÍSO DE GOIÁS </t>
  </si>
  <si>
    <t>ggl.1428@americanas.io</t>
  </si>
  <si>
    <t>VALPARAÍSO DE GOIÁS</t>
  </si>
  <si>
    <t>VALPARAÍSO GOIÁS</t>
  </si>
  <si>
    <t>JARDIM ORIENTE</t>
  </si>
  <si>
    <t>RUA  1 S/N RUA Q QD01</t>
  </si>
  <si>
    <t>72870-223</t>
  </si>
  <si>
    <t>00.776.574/1307-93</t>
  </si>
  <si>
    <t>1439 - TRINDADE</t>
  </si>
  <si>
    <t>ggl.1439@americanas.io</t>
  </si>
  <si>
    <t>TRINDADE</t>
  </si>
  <si>
    <t>VILA JARDIM SALVADOR</t>
  </si>
  <si>
    <t>AVENIDA  MANOEL MONTEIRO  LADO PAR 208 QD15 LT24</t>
  </si>
  <si>
    <t>75388-455</t>
  </si>
  <si>
    <t>00.776.574/1196-33</t>
  </si>
  <si>
    <t>1401 - PEDRAS DE FOGO</t>
  </si>
  <si>
    <t>ggl.1401@americanas.io</t>
  </si>
  <si>
    <t>PEDRAS DE FOGO</t>
  </si>
  <si>
    <t>R DOM VITAL 77</t>
  </si>
  <si>
    <t>58000-000</t>
  </si>
  <si>
    <t>00.776.574/1060-60</t>
  </si>
  <si>
    <t>5243 - MÃE DO RIO EXPRESS</t>
  </si>
  <si>
    <t>ggl.5243@americanas.io</t>
  </si>
  <si>
    <t>MÃE DO RIO EXPRESS</t>
  </si>
  <si>
    <t>MÃE DO RIO</t>
  </si>
  <si>
    <t>AVE BERNARDO SAYAO 2 440</t>
  </si>
  <si>
    <t>68675-000</t>
  </si>
  <si>
    <t>00.776.574/1261-76</t>
  </si>
  <si>
    <t>5222 - SÃO JOSÉ DO EGITO EXPRESS</t>
  </si>
  <si>
    <t>ggl.5222@americanas.io</t>
  </si>
  <si>
    <t>SÃO JOSÉ DO EGITO EXPRESS</t>
  </si>
  <si>
    <t>SÃO JOSÉ DO EGITO</t>
  </si>
  <si>
    <t>RUA GOVERNADOR WALFREDO SIQUEIRA SN</t>
  </si>
  <si>
    <t>56700-000</t>
  </si>
  <si>
    <t>00.776.574/1096-70</t>
  </si>
  <si>
    <t>1426 - SOLÂNEA</t>
  </si>
  <si>
    <t>ggl.1426@americanas.io</t>
  </si>
  <si>
    <t>SOLÂNEA</t>
  </si>
  <si>
    <t>R CELSO CIRNE S/N</t>
  </si>
  <si>
    <t>58225-000</t>
  </si>
  <si>
    <t>00.776.574/1064-93</t>
  </si>
  <si>
    <t>1414 - ARACAJÚ PARQUE SHOPPING</t>
  </si>
  <si>
    <t>ggl.1414@americanas.io</t>
  </si>
  <si>
    <t>ARACAJÚ PARQUE SHOPPING</t>
  </si>
  <si>
    <t>AVENIDA JOAO RODRIGUES 42 LOJA 1046</t>
  </si>
  <si>
    <t>49065-450</t>
  </si>
  <si>
    <t>00.776.574/1411-32</t>
  </si>
  <si>
    <t>5258 - TOMÉ AÇU EXPRESS</t>
  </si>
  <si>
    <t>ggl.5258@americanas.io</t>
  </si>
  <si>
    <t>TOMÉ AÇU EXPRESS</t>
  </si>
  <si>
    <t>TOMÉ AÇU</t>
  </si>
  <si>
    <t>QUATRO BOCAS</t>
  </si>
  <si>
    <t>AVE DIONISIO BENTES SN</t>
  </si>
  <si>
    <t>68680-000</t>
  </si>
  <si>
    <t>00.776.574/1136-00</t>
  </si>
  <si>
    <t>5262 - SERTÂNEA EXPRESS</t>
  </si>
  <si>
    <t>ggl.5262@americanas.io</t>
  </si>
  <si>
    <t>SERTÂNEA EXPRESS</t>
  </si>
  <si>
    <t>SERTÂNEA</t>
  </si>
  <si>
    <t>AVENIDA AGAMENON MAGALHAES 141</t>
  </si>
  <si>
    <t>56600-000</t>
  </si>
  <si>
    <t>00.776.574/1098-32</t>
  </si>
  <si>
    <t>5267 - UNIGRANRIO EXPRESS</t>
  </si>
  <si>
    <t>ggl.5267@americanas.io</t>
  </si>
  <si>
    <t>UNIGRANRIO EXPRESS</t>
  </si>
  <si>
    <t>JARDIM 25 DE AGOSTO</t>
  </si>
  <si>
    <t>AVN PERIMETRAL PROFESSOR JOSE DE SOUZA HERDY 1213 QD49 LT01</t>
  </si>
  <si>
    <t>25071-202</t>
  </si>
  <si>
    <t>00.776.574/0793-13</t>
  </si>
  <si>
    <t>1433 - CURVELO</t>
  </si>
  <si>
    <t>ggl.1433@americanas.io</t>
  </si>
  <si>
    <t>CURVELO</t>
  </si>
  <si>
    <t>PRACA TIRADENTES 484 TERREO</t>
  </si>
  <si>
    <t>35790-000</t>
  </si>
  <si>
    <t>00.776.574/1340-04</t>
  </si>
  <si>
    <t>5207 - VÁRZEA DA PALMA EXPRESS</t>
  </si>
  <si>
    <t>ggl.5207@americanas.io</t>
  </si>
  <si>
    <t>VÁRZEA DA PALMA EXPRESS</t>
  </si>
  <si>
    <t>VÁRZEA DA PALMA</t>
  </si>
  <si>
    <t>RUA TOMAS ANTONIO GONZAGA SN LOTE 11 GL</t>
  </si>
  <si>
    <t>39260-000</t>
  </si>
  <si>
    <t>00.776.574/0886-57</t>
  </si>
  <si>
    <t>1405 - MORRINHOS</t>
  </si>
  <si>
    <t>ggl.1405@americanas.io</t>
  </si>
  <si>
    <t>MORRINHOS</t>
  </si>
  <si>
    <t>RUA  7 DE SETEMBRO 437</t>
  </si>
  <si>
    <t>75650-000</t>
  </si>
  <si>
    <t>00.776.574/1599-37</t>
  </si>
  <si>
    <t>5260 - AMONTADA EXPRESS</t>
  </si>
  <si>
    <t>ggl.5260@americanas.io</t>
  </si>
  <si>
    <t>AMONTADA EXPRESS</t>
  </si>
  <si>
    <t>AMONTADA</t>
  </si>
  <si>
    <t>AV GENERAL ALIPIO DOS SANTOS 00766</t>
  </si>
  <si>
    <t>62540-000</t>
  </si>
  <si>
    <t>00.776.574/1485-79</t>
  </si>
  <si>
    <t>1446 - ESPIGÃO D'OESTE</t>
  </si>
  <si>
    <t>ggl.1446@americanas.io</t>
  </si>
  <si>
    <t>ESPIGÃO D'OESTE</t>
  </si>
  <si>
    <t>AVENIDA SETE DE SETEMBRO 02176</t>
  </si>
  <si>
    <t>76974-000</t>
  </si>
  <si>
    <t>00.776.574/0040-62</t>
  </si>
  <si>
    <t>5211 - MONTE ALEGRE EXPRESS</t>
  </si>
  <si>
    <t>ggl.5211@americanas.io</t>
  </si>
  <si>
    <t>MONTE ALEGRE EXPRESS</t>
  </si>
  <si>
    <t>MONTE ALEGRE</t>
  </si>
  <si>
    <t>TRV MARTIRES 57</t>
  </si>
  <si>
    <t>68220-000</t>
  </si>
  <si>
    <t>00.776.574/1655-89</t>
  </si>
  <si>
    <t>5092 - COELHO NETO EXPRESS</t>
  </si>
  <si>
    <t>ggl.5092@americanas.io</t>
  </si>
  <si>
    <t>COELHO NETO EXPRESS</t>
  </si>
  <si>
    <t>COELHO NETO</t>
  </si>
  <si>
    <t>PCA DUQUE BACELAR 19 QD18 LT01</t>
  </si>
  <si>
    <t>65620-000</t>
  </si>
  <si>
    <t>00.776.574/1559-40</t>
  </si>
  <si>
    <t>1441 - ARAPIRACA 2</t>
  </si>
  <si>
    <t>ggl.1441@americanas.io</t>
  </si>
  <si>
    <t>ARAPIRACA 2</t>
  </si>
  <si>
    <t>MANOEL ANDRE 221</t>
  </si>
  <si>
    <t>57300-005</t>
  </si>
  <si>
    <t>00.776.574/1001-00</t>
  </si>
  <si>
    <t>5259 - QUEIMADAS EXPRESS</t>
  </si>
  <si>
    <t>ggl.5259@americanas.io</t>
  </si>
  <si>
    <t>QUEIMADAS EXPRESS</t>
  </si>
  <si>
    <t>QUEIMADAS</t>
  </si>
  <si>
    <t>R EUNICE RIBEIRO DE ARAUJO 532</t>
  </si>
  <si>
    <t>58475-970</t>
  </si>
  <si>
    <t>00.776.574/1248-07</t>
  </si>
  <si>
    <t>5220 - SERRA TALHADA EXPRESS</t>
  </si>
  <si>
    <t>ggl.5220@americanas.io</t>
  </si>
  <si>
    <t>SERRA TALHADA EXPRESS</t>
  </si>
  <si>
    <t>SERRA TALHADA</t>
  </si>
  <si>
    <t>NOSSA SENHORA DA PENHA</t>
  </si>
  <si>
    <t>PRACA DR SERGIO MAGALHAES 197 TRAV. S. I</t>
  </si>
  <si>
    <t>56903-415</t>
  </si>
  <si>
    <t>00.776.574/0540-86</t>
  </si>
  <si>
    <t>5269 - MONTEIRO EXPRESS</t>
  </si>
  <si>
    <t>ggl.5269@americanas.io</t>
  </si>
  <si>
    <t>MONTEIRO EXPRESS</t>
  </si>
  <si>
    <t>MONTERIO</t>
  </si>
  <si>
    <t>R PREFEITO INACIO JOSE FEITOSA 417</t>
  </si>
  <si>
    <t>58500-000</t>
  </si>
  <si>
    <t>00.776.574/1059-26</t>
  </si>
  <si>
    <t>5261 - CANGUARETAMA EXPRESS</t>
  </si>
  <si>
    <t>ggl.5261@americanas.io</t>
  </si>
  <si>
    <t>CANGUARETAMA EXPRESS</t>
  </si>
  <si>
    <t>CANGUARETAMA</t>
  </si>
  <si>
    <t>PRACA AUGUSTO SEVERO 336</t>
  </si>
  <si>
    <t>59190-000</t>
  </si>
  <si>
    <t>00.776.574/0147-00</t>
  </si>
  <si>
    <t>5266 - JOÃO CÂMARA EXPRESS</t>
  </si>
  <si>
    <t>ggl.5266@americanas.io</t>
  </si>
  <si>
    <t>JOÃO CÂMARA EXPRESS</t>
  </si>
  <si>
    <t>JOÃO CÂMARA</t>
  </si>
  <si>
    <t>RUA JOSE SEVERIANO DA CAMARA 47</t>
  </si>
  <si>
    <t>59550-000</t>
  </si>
  <si>
    <t>00.776.574/1652-36</t>
  </si>
  <si>
    <t>5116 - GUARAJUBA EXPRESS</t>
  </si>
  <si>
    <t>ggl.5116@americanas.io</t>
  </si>
  <si>
    <t>GUARAJUBA EXPRESS</t>
  </si>
  <si>
    <t>GUARAJUBA MONTE GORDO</t>
  </si>
  <si>
    <t>RODOVIA BA 099 ESTRADA DO COCO KM 42 S/N LJ1 ANC03</t>
  </si>
  <si>
    <t>42840-310</t>
  </si>
  <si>
    <t>00.776.574/1204-88</t>
  </si>
  <si>
    <t>5254 - PIRANHAS EXPRESS</t>
  </si>
  <si>
    <t>ggl.5254@americanas.io</t>
  </si>
  <si>
    <t>PIRANHAS EXPRESS</t>
  </si>
  <si>
    <t>PIRANHAS</t>
  </si>
  <si>
    <t>XINGO  VILA SERGIPE</t>
  </si>
  <si>
    <t>GRINAURA MIRANDA 35</t>
  </si>
  <si>
    <t>57460-000</t>
  </si>
  <si>
    <t>00.776.574/1481-45</t>
  </si>
  <si>
    <t>5257 - CANINDÉ DE S. FRANCISCO EXPRESS</t>
  </si>
  <si>
    <t>ggl.5257@americanas.io</t>
  </si>
  <si>
    <t>CANINDÉ DE S. FRANCISCO EXPRESS</t>
  </si>
  <si>
    <t>CANINDÉ SÃO FRANCISCO</t>
  </si>
  <si>
    <t>AVENIDA OTAVIO FERNANDES DE SOUZA SN QDB LT4</t>
  </si>
  <si>
    <t>49820-000</t>
  </si>
  <si>
    <t>00.776.574/1412-13</t>
  </si>
  <si>
    <t>1450 - OURINHOS PLAZA</t>
  </si>
  <si>
    <t>ggl.1450@americanas.io</t>
  </si>
  <si>
    <t>OURINHOS PLAZA</t>
  </si>
  <si>
    <t>VILA BOA ESPERANCA</t>
  </si>
  <si>
    <t>RUA CARDOSO RIBEIRO 970 SALAO L07</t>
  </si>
  <si>
    <t>19912-120</t>
  </si>
  <si>
    <t>00.776.574/0634-09</t>
  </si>
  <si>
    <t>1430 - BREVES</t>
  </si>
  <si>
    <t>ggl.1430@americanas.io</t>
  </si>
  <si>
    <t>BREVES</t>
  </si>
  <si>
    <t>AVE PRESIDENTE GETULIO 1639</t>
  </si>
  <si>
    <t>68800-000</t>
  </si>
  <si>
    <t>00.776.574/0409-64</t>
  </si>
  <si>
    <t>5275 - SEPETIBA EXPRESS</t>
  </si>
  <si>
    <t>ggl.5275@americanas.io</t>
  </si>
  <si>
    <t>SEPETIBA EXPRESS</t>
  </si>
  <si>
    <t>SEPETIBA</t>
  </si>
  <si>
    <t>ETR DE SEPETIBA 5861 LJ A B C</t>
  </si>
  <si>
    <t>23545-003</t>
  </si>
  <si>
    <t>00.776.574/1177-70</t>
  </si>
  <si>
    <t>1437 - SANTA HELENA DE GOIÁS</t>
  </si>
  <si>
    <t>ggl.1437@americanas.io</t>
  </si>
  <si>
    <t>SANTA HELENA DE GOIÁS</t>
  </si>
  <si>
    <t>SANTA HELENA GOIÁS</t>
  </si>
  <si>
    <t>RUA PEDRO ROMUALDO CABRAL 624 Q01 LT02-A</t>
  </si>
  <si>
    <t>75920-000</t>
  </si>
  <si>
    <t>00.776.574/1679-56</t>
  </si>
  <si>
    <t>5253 - PEDERNEIRAS EXPRESS</t>
  </si>
  <si>
    <t>ggl.5253@americanas.io</t>
  </si>
  <si>
    <t>PEDERNEIRAS EXPRESS</t>
  </si>
  <si>
    <t>PEDERNEIRAS</t>
  </si>
  <si>
    <t>SANTA CECILIA</t>
  </si>
  <si>
    <t>RUA NOVE DE JULHO 176</t>
  </si>
  <si>
    <t>17280-000</t>
  </si>
  <si>
    <t>00.776.574/0636-62</t>
  </si>
  <si>
    <t>5255 - SANTA IZABEL DO PARÁ EXPRESS</t>
  </si>
  <si>
    <t>ggl.5255@americanas.io</t>
  </si>
  <si>
    <t>SANTA IZABEL DO PARÁ EXPRESS</t>
  </si>
  <si>
    <t>SANTA ISABEL DO PARÁ</t>
  </si>
  <si>
    <t>AVE MARECHAL DEODORO DA FONSECA 1321</t>
  </si>
  <si>
    <t>68790-000</t>
  </si>
  <si>
    <t>00.776.574/0421-50</t>
  </si>
  <si>
    <t>5238 - OURO BRANCO EXPRESS</t>
  </si>
  <si>
    <t>ggl.5238@americanas.io</t>
  </si>
  <si>
    <t>OURO BRANCO EXPRESS</t>
  </si>
  <si>
    <t>OURO BRANCO</t>
  </si>
  <si>
    <t>SIDERURGIA</t>
  </si>
  <si>
    <t>AVENIDA MARIZA DE SOUZA MENDES 802 LT 02 B2</t>
  </si>
  <si>
    <t>36420-000</t>
  </si>
  <si>
    <t>00.776.574/0876-85</t>
  </si>
  <si>
    <t>5276 - ITÁPOLIS EXPRESS</t>
  </si>
  <si>
    <t>ggl.5276@americanas.io</t>
  </si>
  <si>
    <t>ITÁPOLIS EXPRESS</t>
  </si>
  <si>
    <t>ITÁPOLIS</t>
  </si>
  <si>
    <t>AVENIDA FRANCISCO PORTO 750</t>
  </si>
  <si>
    <t>14900-000</t>
  </si>
  <si>
    <t>00.776.574/0612-95</t>
  </si>
  <si>
    <t>1469 - JOCKEY PLAZA</t>
  </si>
  <si>
    <t>ggl.1469@americanas.io</t>
  </si>
  <si>
    <t>JOCKEY PLAZA</t>
  </si>
  <si>
    <t>TARUMA</t>
  </si>
  <si>
    <t>AV VICTOR FERREIRA DO AMARAL 2633 LJ L1183</t>
  </si>
  <si>
    <t>82810-350</t>
  </si>
  <si>
    <t>00.776.574/1701-59</t>
  </si>
  <si>
    <t>5297 - TRAIRI EXPRESS</t>
  </si>
  <si>
    <t>ggl.5297@americanas.io</t>
  </si>
  <si>
    <t>TRAIRI EXPRESS</t>
  </si>
  <si>
    <t>TRAIRI</t>
  </si>
  <si>
    <t>RUA JOSE DA SILVA 00018</t>
  </si>
  <si>
    <t>62690-000</t>
  </si>
  <si>
    <t>00.776.574/1045-20</t>
  </si>
  <si>
    <t>5271 - BREJO SANTO EXPRESS</t>
  </si>
  <si>
    <t>ggl.5271@americanas.io</t>
  </si>
  <si>
    <t>BREJO SANTO EXPRESS</t>
  </si>
  <si>
    <t>BREJO SANTO</t>
  </si>
  <si>
    <t>AVENIDA JOAO INACIO DE LUCENA 00124</t>
  </si>
  <si>
    <t>63260-000</t>
  </si>
  <si>
    <t>00.776.574/1012-62</t>
  </si>
  <si>
    <t>5268 - SHOPPING GALLO PREMIUM EXPRESS</t>
  </si>
  <si>
    <t>ggl.5268@americanas.io</t>
  </si>
  <si>
    <t>SHOPPING GALLO PREMIUM EXPRESS</t>
  </si>
  <si>
    <t>AVENIDA INDEPENDENCIA 140 LOJA 284</t>
  </si>
  <si>
    <t>74055-045</t>
  </si>
  <si>
    <t>00.776.574/1692-23</t>
  </si>
  <si>
    <t>1390 - BENEDITO BENTES</t>
  </si>
  <si>
    <t>ggl.1390@americanas.io</t>
  </si>
  <si>
    <t>BENEDITO BENTES</t>
  </si>
  <si>
    <t>AVENIDA ANTONIO LISBOA DE AMORIM SN</t>
  </si>
  <si>
    <t>57085-160</t>
  </si>
  <si>
    <t>00.776.574/1483-07</t>
  </si>
  <si>
    <t>1415 - SANTANA DE IPANEMA</t>
  </si>
  <si>
    <t>ggl.1415@americanas.io</t>
  </si>
  <si>
    <t>SANTANA DE IPANEMA</t>
  </si>
  <si>
    <t>SANTANA DO IPANEMA</t>
  </si>
  <si>
    <t>RUA BARAO DO RIO BRANCO 72</t>
  </si>
  <si>
    <t>57500-000</t>
  </si>
  <si>
    <t>00.776.574/1230-70</t>
  </si>
  <si>
    <t>5299 - CATOLÉ DO ROCHA EXPRESS</t>
  </si>
  <si>
    <t>ggl.5299@americanas.io</t>
  </si>
  <si>
    <t>CATOLÉ DO ROCHA EXPRESS</t>
  </si>
  <si>
    <t>CATOLÉ DO ROCHA</t>
  </si>
  <si>
    <t>AV VENANCIO NEIVA 62 QD21 LT1</t>
  </si>
  <si>
    <t>58884-000</t>
  </si>
  <si>
    <t>00.776.574/1065-74</t>
  </si>
  <si>
    <t>1436 - NOSSA SENHORA DA GLÓRIA</t>
  </si>
  <si>
    <t>ggl.1436@americanas.io</t>
  </si>
  <si>
    <t>NOSSA SENHORA DA GLÓRIA</t>
  </si>
  <si>
    <t>NOSSA SENHORA DA GLORIA</t>
  </si>
  <si>
    <t>RUA MONTE ALEGRE 78</t>
  </si>
  <si>
    <t>49680-000</t>
  </si>
  <si>
    <t>00.776.574/1413-02</t>
  </si>
  <si>
    <t>1466 - LAGARTO</t>
  </si>
  <si>
    <t>ggl.1466@americanas.io</t>
  </si>
  <si>
    <t>LAGARTO</t>
  </si>
  <si>
    <t>RUA TEODORETO NASCIMENTO 45</t>
  </si>
  <si>
    <t>49400-000</t>
  </si>
  <si>
    <t>00.776.574/0061-97</t>
  </si>
  <si>
    <t>5272 - VACARIA EXPRESS</t>
  </si>
  <si>
    <t>ggl.5272@americanas.io</t>
  </si>
  <si>
    <t>VACARIA EXPRESS</t>
  </si>
  <si>
    <t>VACARIA</t>
  </si>
  <si>
    <t>RUA JULIO DE CASTILHOS 945</t>
  </si>
  <si>
    <t>95201-100</t>
  </si>
  <si>
    <t>00.776.574/0203-43</t>
  </si>
  <si>
    <t>5303 - GUAÍRA EXPRESS</t>
  </si>
  <si>
    <t>ggl.5303@americanas.io</t>
  </si>
  <si>
    <t>NLPMG</t>
  </si>
  <si>
    <t>AV MATE LARANJEIRA 650 QD71 LT9</t>
  </si>
  <si>
    <t>85980-000</t>
  </si>
  <si>
    <t>00.776.574/1429-61</t>
  </si>
  <si>
    <t>5296 - RECREIO SHOPPING EXPRESS</t>
  </si>
  <si>
    <t>ggl.5296@americanas.io</t>
  </si>
  <si>
    <t>RECREIO SHOPPING EXPRESS</t>
  </si>
  <si>
    <t>AVN Das Americas 19021 LJ 206</t>
  </si>
  <si>
    <t>22790-703</t>
  </si>
  <si>
    <t>00.776.574/0922-55</t>
  </si>
  <si>
    <t>5277 - LIVRAMENTO DE N. SENHORA EXPRESS</t>
  </si>
  <si>
    <t>ggl.5277@americanas.io</t>
  </si>
  <si>
    <t>LIVRAMENTO DE N. SENHORA EXPRESS</t>
  </si>
  <si>
    <t>LIVRAMENTO NOSSA SENHORA</t>
  </si>
  <si>
    <t>AVENIDA DOUTOR EDILSON PONTES S/N</t>
  </si>
  <si>
    <t>46140-000</t>
  </si>
  <si>
    <t>00.776.574/1397-40</t>
  </si>
  <si>
    <t>5153 - GREEN PLAZA EXPRESS</t>
  </si>
  <si>
    <t>ggl.5153@americanas.io</t>
  </si>
  <si>
    <t>GREEN PLAZA EXPRESS</t>
  </si>
  <si>
    <t>SANTA BRANCA</t>
  </si>
  <si>
    <t>RUA HUDSON GOUTHIER 278 LOJA 10</t>
  </si>
  <si>
    <t>31565-360</t>
  </si>
  <si>
    <t>00.776.574/1115-78</t>
  </si>
  <si>
    <t>5302 - VALE DO JATOBÁ EXPRESS</t>
  </si>
  <si>
    <t>ggl.5302@americanas.io</t>
  </si>
  <si>
    <t>VALE DO JATOBÁ EXPRESS</t>
  </si>
  <si>
    <t>SANTA CECILIA VALE DO JATOBA BARREIRO</t>
  </si>
  <si>
    <t>AVENIDA SENADOR LEVINDO COELHO 1913</t>
  </si>
  <si>
    <t>30668-283</t>
  </si>
  <si>
    <t>00.776.574/0852-08</t>
  </si>
  <si>
    <t>L417 - CONSELHEIRO LAFAIETE</t>
  </si>
  <si>
    <t>L417</t>
  </si>
  <si>
    <t>ggl.417@americanas.io</t>
  </si>
  <si>
    <t>CONSELHEIRO LAFAIETE</t>
  </si>
  <si>
    <t>RUA DIAS DE SOUZA S/N</t>
  </si>
  <si>
    <t>36400-080</t>
  </si>
  <si>
    <t>00.776.574/0459-23</t>
  </si>
  <si>
    <t>5263 - SANTA CRUZ DO RIO PARDO EXPRESS</t>
  </si>
  <si>
    <t>ggl.5263@americanas.io</t>
  </si>
  <si>
    <t>SANTA CRUZ DO RIO PARDO EXPRESS</t>
  </si>
  <si>
    <t>STA CRUZ RIO PARDO</t>
  </si>
  <si>
    <t>RUA CONSELHEIRO DANTAS 876</t>
  </si>
  <si>
    <t>18900-000</t>
  </si>
  <si>
    <t>00.776.574/1476-88</t>
  </si>
  <si>
    <t>1455 - SAPIRANGA</t>
  </si>
  <si>
    <t>ggl.1455@americanas.io</t>
  </si>
  <si>
    <t>RUA CARLOS BIEHL 107</t>
  </si>
  <si>
    <t>93800-042</t>
  </si>
  <si>
    <t>00.776.574/1626-44</t>
  </si>
  <si>
    <t>5286 - EDUARDO COTHING EXPRESS</t>
  </si>
  <si>
    <t>ggl.5286@americanas.io</t>
  </si>
  <si>
    <t>EDUARDO COTHING EXPRESS</t>
  </si>
  <si>
    <t>VILA FORMOSA</t>
  </si>
  <si>
    <t>AVENIDA DR EDUARDO COTCHING 2129</t>
  </si>
  <si>
    <t>03356-001</t>
  </si>
  <si>
    <t>00.776.574/0995-00</t>
  </si>
  <si>
    <t>5281 - CASSILÂNDIA EXPRESS</t>
  </si>
  <si>
    <t>ggl.5281@americanas.io</t>
  </si>
  <si>
    <t>CASSILÂNDIA EXPRESS</t>
  </si>
  <si>
    <t>CASSILÂNDIA</t>
  </si>
  <si>
    <t>R JOAQUIM BALDUINO DE SOUZA 550</t>
  </si>
  <si>
    <t>79540-000</t>
  </si>
  <si>
    <t>00.776.574/0753-26</t>
  </si>
  <si>
    <t>5306 - IJUÍ EXPRESS</t>
  </si>
  <si>
    <t>ggl.5306@americanas.io</t>
  </si>
  <si>
    <t>IJUÍ EXPRESS</t>
  </si>
  <si>
    <t>IJUÍ</t>
  </si>
  <si>
    <t>RUA DO COMERCIO 64</t>
  </si>
  <si>
    <t>98700-000</t>
  </si>
  <si>
    <t>00.776.574/0206-96</t>
  </si>
  <si>
    <t>1458 - CRISTALINA</t>
  </si>
  <si>
    <t>ggl.1458@americanas.io</t>
  </si>
  <si>
    <t>CRISTALINA</t>
  </si>
  <si>
    <t>RUA  7 DE SETEMBRO S/N QD21 LT8</t>
  </si>
  <si>
    <t>73850-000</t>
  </si>
  <si>
    <t>00.776.574/1680-90</t>
  </si>
  <si>
    <t>5244 - JUÍNA EXPRESS</t>
  </si>
  <si>
    <t>ggl.5244@americanas.io</t>
  </si>
  <si>
    <t>JUÍNA EXPRESS</t>
  </si>
  <si>
    <t>JUÍNA</t>
  </si>
  <si>
    <t>AV NOVE DE MAIO 479 N</t>
  </si>
  <si>
    <t>78320-000</t>
  </si>
  <si>
    <t>00.776.574/1506-38</t>
  </si>
  <si>
    <t>1472 - BURITIS</t>
  </si>
  <si>
    <t>ggl.1472@americanas.io</t>
  </si>
  <si>
    <t>BURITIS</t>
  </si>
  <si>
    <t>SETOR 3</t>
  </si>
  <si>
    <t>AVENIDA AYRTON SENNA 1564</t>
  </si>
  <si>
    <t>76880-000</t>
  </si>
  <si>
    <t>00.776.574/1492-06</t>
  </si>
  <si>
    <t>5204 - ESTREITO EXPRESS</t>
  </si>
  <si>
    <t>ggl.5204@americanas.io</t>
  </si>
  <si>
    <t>ESTREITO EXPRESS</t>
  </si>
  <si>
    <t>ESTREITO</t>
  </si>
  <si>
    <t>AVE TANCREDO NEVES 281</t>
  </si>
  <si>
    <t>65975-000</t>
  </si>
  <si>
    <t>00.776.574/1289-77</t>
  </si>
  <si>
    <t>5282 - FORMOSA EXPRESS</t>
  </si>
  <si>
    <t>ggl.5282@americanas.io</t>
  </si>
  <si>
    <t>FORMOSA EXPRESS</t>
  </si>
  <si>
    <t>RUA VISCONDE DE PORTO SEGURO 137 QUADRA 10</t>
  </si>
  <si>
    <t>00.776.574/1682-51</t>
  </si>
  <si>
    <t>5300 - MILAGRES EXPRESS</t>
  </si>
  <si>
    <t>ggl.5300@americanas.io</t>
  </si>
  <si>
    <t>MILAGRES EXPRESS</t>
  </si>
  <si>
    <t>MILAGRES</t>
  </si>
  <si>
    <t>RUA SOUZA PRESA 00173</t>
  </si>
  <si>
    <t>63250-000</t>
  </si>
  <si>
    <t>00.776.574/1040-16</t>
  </si>
  <si>
    <t>1434 - CAMPO MAIOR</t>
  </si>
  <si>
    <t>ggl.1434@americanas.io</t>
  </si>
  <si>
    <t>CAMPO MAIOR</t>
  </si>
  <si>
    <t>AVE DEMERVAL LOBAO 882</t>
  </si>
  <si>
    <t>64280-000</t>
  </si>
  <si>
    <t>00.776.574/1250-13</t>
  </si>
  <si>
    <t>1473 - ITAPECURU MIRIM</t>
  </si>
  <si>
    <t>ggl.1473@americanas.io</t>
  </si>
  <si>
    <t>ITAPECURU MIRIM</t>
  </si>
  <si>
    <t>AVE GOMES DE SOUSA 32</t>
  </si>
  <si>
    <t>65485-000</t>
  </si>
  <si>
    <t>00.776.574/1290-00</t>
  </si>
  <si>
    <t>1448 - ALTAMIRA 2</t>
  </si>
  <si>
    <t>ggl.1448@americanas.io</t>
  </si>
  <si>
    <t>ALTAMIRA 2</t>
  </si>
  <si>
    <t>PREMEM</t>
  </si>
  <si>
    <t>AVE JOAO RODRIGUES S/N ESQ. VIA</t>
  </si>
  <si>
    <t>68372-191</t>
  </si>
  <si>
    <t>00.776.574/1262-57</t>
  </si>
  <si>
    <t>1447 - REDENÇÃO 2</t>
  </si>
  <si>
    <t>ggl.1447@americanas.io</t>
  </si>
  <si>
    <t>REDENÇÃO 2</t>
  </si>
  <si>
    <t>JARDIM CUMARU</t>
  </si>
  <si>
    <t>AVE BRASIL 524</t>
  </si>
  <si>
    <t>68550-005</t>
  </si>
  <si>
    <t>00.776.574/1276-52</t>
  </si>
  <si>
    <t>5294 - VÁRZEA ALEGRE EXPRESS</t>
  </si>
  <si>
    <t>ggl.5294@americanas.io</t>
  </si>
  <si>
    <t>VÁRZEA ALEGRE EXPRESS</t>
  </si>
  <si>
    <t>VÁRZEA ALEGRE</t>
  </si>
  <si>
    <t>R DR LEANDRO CORREIA 00067</t>
  </si>
  <si>
    <t>63540-000</t>
  </si>
  <si>
    <t>00.776.574/1244-75</t>
  </si>
  <si>
    <t>1470 - TUTÓIA</t>
  </si>
  <si>
    <t>ggl.1470@americanas.io</t>
  </si>
  <si>
    <t>TUTÓIA</t>
  </si>
  <si>
    <t>RUA LUCAS VERAS 212</t>
  </si>
  <si>
    <t>65580-000</t>
  </si>
  <si>
    <t>00.776.574/1564-07</t>
  </si>
  <si>
    <t>1464 - SANTA RITA DO PASSA QUATRO</t>
  </si>
  <si>
    <t>ggl.1464@americanas.io</t>
  </si>
  <si>
    <t>SANTA RITA DO PASSA QUATRO</t>
  </si>
  <si>
    <t>SANTA RITA PASSA QUATRO</t>
  </si>
  <si>
    <t>AVENIDA SEVERINO MEIRELLES 1220</t>
  </si>
  <si>
    <t>13670-000</t>
  </si>
  <si>
    <t>00.776.574/0658-78</t>
  </si>
  <si>
    <t>5287 - CASTELO BRANCO EXPRESS</t>
  </si>
  <si>
    <t>ggl.5287@americanas.io</t>
  </si>
  <si>
    <t>CASTELO BRANCO EXPRESS</t>
  </si>
  <si>
    <t>CASTELO BRANCO</t>
  </si>
  <si>
    <t>RUA GENARO DE CARVALHO 300</t>
  </si>
  <si>
    <t>41320-100</t>
  </si>
  <si>
    <t>00.776.574/1772-42</t>
  </si>
  <si>
    <t>5311 - BEST CENTER ELLIS MAAS EXPRESS</t>
  </si>
  <si>
    <t>ggl.5311@americanas.io</t>
  </si>
  <si>
    <t>BEST CENTER ELLIS MAAS EXPRESS</t>
  </si>
  <si>
    <t>CAPAO REDONDO</t>
  </si>
  <si>
    <t>AVENIDA ELLIS MAAS 461 LOJA 10</t>
  </si>
  <si>
    <t>05859-000</t>
  </si>
  <si>
    <t>00.776.574/0996-91</t>
  </si>
  <si>
    <t>5249 - ARRAIAL DO CABO EXPRESS</t>
  </si>
  <si>
    <t>ggl.5249@americanas.io</t>
  </si>
  <si>
    <t>ARRAIAL DO CABO EXPRESS</t>
  </si>
  <si>
    <t>ARRAIAL DO CABO</t>
  </si>
  <si>
    <t>AVN GETULIO VARGAS 24-28</t>
  </si>
  <si>
    <t>28930-000</t>
  </si>
  <si>
    <t>00.776.574/0778-84</t>
  </si>
  <si>
    <t>5310 - BEST CENTER PARQUE PRADO EXPRESS</t>
  </si>
  <si>
    <t>ggl.5310@americanas.io</t>
  </si>
  <si>
    <t>BEST CENTER PARQUE PRADO EXPRESS</t>
  </si>
  <si>
    <t>JARDIM NOVA EUROPA</t>
  </si>
  <si>
    <t>AVENIDA BADEN POWELL 1929</t>
  </si>
  <si>
    <t>13040-093</t>
  </si>
  <si>
    <t>00.776.574/1519-52</t>
  </si>
  <si>
    <t>5322 - CAMPINA GRANDE DO SUL EXPRESS</t>
  </si>
  <si>
    <t>ggl.5322@americanas.io</t>
  </si>
  <si>
    <t>CAMPINA GRANDE DO SUL EXPRESS</t>
  </si>
  <si>
    <t>CAMPINA GRANDE SUL</t>
  </si>
  <si>
    <t>RUA DUILIO CALDERARI 1904</t>
  </si>
  <si>
    <t>83430-974</t>
  </si>
  <si>
    <t>00.776.574/1418-09</t>
  </si>
  <si>
    <t>5301 - VENÂNCIO SHOPPING EXPRESS</t>
  </si>
  <si>
    <t>ggl.5301@americanas.io</t>
  </si>
  <si>
    <t>VENÂNCIO SHOPPING EXPRESS</t>
  </si>
  <si>
    <t>SC/S QUADRA 08 BLOCO B 50 LOJAS 66, 67 E 68 S/N</t>
  </si>
  <si>
    <t>70333-900</t>
  </si>
  <si>
    <t>00.776.574/0747-88</t>
  </si>
  <si>
    <t>5308 - ZÉ DOCA EXPRESS</t>
  </si>
  <si>
    <t>ggl.5308@americanas.io</t>
  </si>
  <si>
    <t>ZÉ DOCA EXPRESS</t>
  </si>
  <si>
    <t>ZÉ DOCA</t>
  </si>
  <si>
    <t>RUA GONCALVES DIAS 49</t>
  </si>
  <si>
    <t>65365-000</t>
  </si>
  <si>
    <t>00.776.574/1566-79</t>
  </si>
  <si>
    <t>5304 - REMANSO EXPRESS</t>
  </si>
  <si>
    <t>ggl.5304@americanas.io</t>
  </si>
  <si>
    <t>REMANSO EXPRESS</t>
  </si>
  <si>
    <t>REMANSO</t>
  </si>
  <si>
    <t>QUADRA 05</t>
  </si>
  <si>
    <t>AVENIDA EUNAPIO P DE QUEIROZ 703 QD01 LT16</t>
  </si>
  <si>
    <t>47200-000</t>
  </si>
  <si>
    <t>00.776.574/1399-01</t>
  </si>
  <si>
    <t>1459 - CURRAIS NOVOS</t>
  </si>
  <si>
    <t>ggl.1459@americanas.io</t>
  </si>
  <si>
    <t>CURRAIS NOVOS</t>
  </si>
  <si>
    <t>PC CRISTO REI 18</t>
  </si>
  <si>
    <t>59380-000</t>
  </si>
  <si>
    <t>00.776.574/0149-63</t>
  </si>
  <si>
    <t>1467 - BOM JESUS DA LAPA</t>
  </si>
  <si>
    <t>ggl.1467@americanas.io</t>
  </si>
  <si>
    <t>BOM JESUS DA LAPA</t>
  </si>
  <si>
    <t>RUA MARECHAL FLORIANO PEIXOTO 191</t>
  </si>
  <si>
    <t>47600-000</t>
  </si>
  <si>
    <t>00.776.574/1386-97</t>
  </si>
  <si>
    <t>1462 - IVINHEMA</t>
  </si>
  <si>
    <t>ggl.1462@americanas.io</t>
  </si>
  <si>
    <t>IVINHEMA</t>
  </si>
  <si>
    <t>AV BRASIL 63</t>
  </si>
  <si>
    <t>79740-000</t>
  </si>
  <si>
    <t>00.776.574/1201-35</t>
  </si>
  <si>
    <t>5328 - ALDEIA DA SERRA EXPRESS</t>
  </si>
  <si>
    <t>ggl.5328@americanas.io</t>
  </si>
  <si>
    <t>ALDEIA DA SERRA EXPRESS</t>
  </si>
  <si>
    <t>RESIDENCIAL MORADA DAS ESTRELAS ALDEIA</t>
  </si>
  <si>
    <t>AVENIDA MIRIM 142</t>
  </si>
  <si>
    <t>06429-140</t>
  </si>
  <si>
    <t>00.776.574/1333-85</t>
  </si>
  <si>
    <t>5315 - CAMPO BELO EXPRESS</t>
  </si>
  <si>
    <t>ggl.5315@americanas.io</t>
  </si>
  <si>
    <t>CAMPO BELO EXPRESS</t>
  </si>
  <si>
    <t>CAMPO BELO</t>
  </si>
  <si>
    <t>AVENIDA AFONSO PENA 116</t>
  </si>
  <si>
    <t>37270-973</t>
  </si>
  <si>
    <t>00.776.574/0855-50</t>
  </si>
  <si>
    <t>1440 - CONCEIÇÃO DO ARAGUAIA</t>
  </si>
  <si>
    <t>ggl.1440@americanas.io</t>
  </si>
  <si>
    <t>CONCEIÇÃO DO ARAGUAIA</t>
  </si>
  <si>
    <t>CONC. ARAGUAIA</t>
  </si>
  <si>
    <t>AVE CARAJAS SN LT 14 e 15</t>
  </si>
  <si>
    <t>685400-00</t>
  </si>
  <si>
    <t>00.776.574/1274-90</t>
  </si>
  <si>
    <t>5290 - JUAZEIRO DO NORTE EXPRESS</t>
  </si>
  <si>
    <t>ggl.5290@americanas.io</t>
  </si>
  <si>
    <t>JUAZEIRO DO NORTE EXPRESS</t>
  </si>
  <si>
    <t>R SAO PEDRO 01175</t>
  </si>
  <si>
    <t>63010-010</t>
  </si>
  <si>
    <t>00.776.574/1036-30</t>
  </si>
  <si>
    <t>1474 - SANTA HELENA</t>
  </si>
  <si>
    <t>ggl.1474@americanas.io</t>
  </si>
  <si>
    <t>SANTA HELENA</t>
  </si>
  <si>
    <t>PCA JOSE SARNEY 98</t>
  </si>
  <si>
    <t>65208-000</t>
  </si>
  <si>
    <t>00.776.574/1052-50</t>
  </si>
  <si>
    <t>1482 - IVAIPORÃ</t>
  </si>
  <si>
    <t>ggl.1482@americanas.io</t>
  </si>
  <si>
    <t>IVAIPORÃ</t>
  </si>
  <si>
    <t>AV SOUZA NAVES 1031</t>
  </si>
  <si>
    <t>86870-000</t>
  </si>
  <si>
    <t>00.776.574/1432-67</t>
  </si>
  <si>
    <t>5316 - TUCANO EXPRESS</t>
  </si>
  <si>
    <t>ggl.5316@americanas.io</t>
  </si>
  <si>
    <t>TUCANO EXPRESS</t>
  </si>
  <si>
    <t>TUCANO</t>
  </si>
  <si>
    <t>PRACA JOSE MARCELINO S/N</t>
  </si>
  <si>
    <t>48790-000</t>
  </si>
  <si>
    <t>00.776.574/1555-16</t>
  </si>
  <si>
    <t>1449 - SHOPPING TRÊS LAGOAS</t>
  </si>
  <si>
    <t>ggl.1449@americanas.io</t>
  </si>
  <si>
    <t>SHOPPING TRÊS LAGOAS</t>
  </si>
  <si>
    <t>JARDIM NOVO AEROPORTO</t>
  </si>
  <si>
    <t>AV JAMIL JORGE SALOMAO 3807</t>
  </si>
  <si>
    <t>79648-500</t>
  </si>
  <si>
    <t>00.776.574/1511-03</t>
  </si>
  <si>
    <t>1475 - ECO VALLE SHOPPING</t>
  </si>
  <si>
    <t>ggl.1475@americanas.io</t>
  </si>
  <si>
    <t>ECO VALLE SHOPPING</t>
  </si>
  <si>
    <t>SANTA LUCRECIA</t>
  </si>
  <si>
    <t>ESTRADA CHIQUITO DE AQUINO 46</t>
  </si>
  <si>
    <t>12612-550</t>
  </si>
  <si>
    <t>00.776.574/1472-54</t>
  </si>
  <si>
    <t>5312 - JARDIM EXPRESS</t>
  </si>
  <si>
    <t>ggl.5312@americanas.io</t>
  </si>
  <si>
    <t>JARDIM EXPRESS</t>
  </si>
  <si>
    <t>AV DUQUE DE CAXIAS 455</t>
  </si>
  <si>
    <t>79240-000</t>
  </si>
  <si>
    <t>00.776.574/0756-79</t>
  </si>
  <si>
    <t>5325 - CELILÂNDIA MALL EXPRESS</t>
  </si>
  <si>
    <t>ggl.5325@americanas.io</t>
  </si>
  <si>
    <t>CELILÂNDIA MALL EXPRESS</t>
  </si>
  <si>
    <t>QNN 31 AREA ESPECIAL A LOJAS 28 A 39, 44 E 45 S/N</t>
  </si>
  <si>
    <t>72225-311</t>
  </si>
  <si>
    <t>00.776.574/0748-69</t>
  </si>
  <si>
    <t>1454 - JATUARANA 2</t>
  </si>
  <si>
    <t>ggl.1454@americanas.io</t>
  </si>
  <si>
    <t>JATUARANA 2</t>
  </si>
  <si>
    <t>NOVA FLORESTA</t>
  </si>
  <si>
    <t>AVENIDA -JATUARANA 5920</t>
  </si>
  <si>
    <t>76801-116</t>
  </si>
  <si>
    <t>00.776.574/0720-68</t>
  </si>
  <si>
    <t>5305 - VARGEM GRANDE EXPRESS</t>
  </si>
  <si>
    <t>ggl.5305@americanas.io</t>
  </si>
  <si>
    <t>PCA SAO SEBASTIAO 119</t>
  </si>
  <si>
    <t>65430-000</t>
  </si>
  <si>
    <t>00.776.574/1565-98</t>
  </si>
  <si>
    <t>1476 - SÃO MIGUEL DO GUAMÁ</t>
  </si>
  <si>
    <t>ggl.1476@americanas.io</t>
  </si>
  <si>
    <t>SÃO MIGUEL DO GUAMÁ</t>
  </si>
  <si>
    <t>S. MIGUEL DO GUAMÁ</t>
  </si>
  <si>
    <t>SAO MANOEL</t>
  </si>
  <si>
    <t>AVE DOUTOR TANCREDO DE ALMEIDA NEVES S/N</t>
  </si>
  <si>
    <t>68660-000</t>
  </si>
  <si>
    <t>00.776.574/1134-30</t>
  </si>
  <si>
    <t>5239 - SÃO CAETANO EXPRESS</t>
  </si>
  <si>
    <t>ggl.5239@americanas.io</t>
  </si>
  <si>
    <t>SÃO CAETANO EXPRESS</t>
  </si>
  <si>
    <t>AVENIDA NESTOR DUARTE 779</t>
  </si>
  <si>
    <t>40391-200</t>
  </si>
  <si>
    <t>00.776.574/1395-88</t>
  </si>
  <si>
    <t>5224 - SANTO ANTÔNIO DE PÁDUA EXPRESS</t>
  </si>
  <si>
    <t>ggl.5224@americanas.io</t>
  </si>
  <si>
    <t>SANTO ANTÔNIO DE PÁDUA EXPRESS</t>
  </si>
  <si>
    <t>STO. ANT. DE PÁDUA</t>
  </si>
  <si>
    <t>RUA DEPUTADO JOSE KEZEN 25 LOJA: N</t>
  </si>
  <si>
    <t>28470-000</t>
  </si>
  <si>
    <t>00.776.574/0827-05</t>
  </si>
  <si>
    <t>5313 - MIRASSOL EXPRESS</t>
  </si>
  <si>
    <t>ggl.5313@americanas.io</t>
  </si>
  <si>
    <t>MIRASSOL EXPRESS</t>
  </si>
  <si>
    <t>MIRASSOL</t>
  </si>
  <si>
    <t>PRACA DOUTOR ANISIO JOSE MOREIRA 2189</t>
  </si>
  <si>
    <t>15130-065</t>
  </si>
  <si>
    <t>00.776.574/0625-00</t>
  </si>
  <si>
    <t>1438 - EPITACIOLÂNDIA</t>
  </si>
  <si>
    <t>ggl.1438@americanas.io</t>
  </si>
  <si>
    <t>EPITACIOLÂNDIA</t>
  </si>
  <si>
    <t>AVENIDA SANTOS DUMONT 385</t>
  </si>
  <si>
    <t>69934-000</t>
  </si>
  <si>
    <t>00.776.574/0394-43</t>
  </si>
  <si>
    <t>1479 - CACOAL SHOPPING</t>
  </si>
  <si>
    <t>ggl.1479@americanas.io</t>
  </si>
  <si>
    <t>CACOAL SHOPPING</t>
  </si>
  <si>
    <t>RUA ANTONIO DEODATO DURCE 3500 QD72 QD066</t>
  </si>
  <si>
    <t>76965-802</t>
  </si>
  <si>
    <t>00.776.574/0715-09</t>
  </si>
  <si>
    <t>5273 - PETROLÂNDIA EXPRESS</t>
  </si>
  <si>
    <t>ggl.5273@americanas.io</t>
  </si>
  <si>
    <t>PETROLÂNDIA EXPRESS</t>
  </si>
  <si>
    <t>PETROLÂNDIA</t>
  </si>
  <si>
    <t>AVENIDA MANOEL BORBA S/N 13</t>
  </si>
  <si>
    <t>56460-000</t>
  </si>
  <si>
    <t>00.776.574/1085-18</t>
  </si>
  <si>
    <t>5288 - BARREIROS EXPRESS</t>
  </si>
  <si>
    <t>ggl.5288@americanas.io</t>
  </si>
  <si>
    <t>BARREIROS EXPRESS</t>
  </si>
  <si>
    <t>RUA AYRES BELO 168</t>
  </si>
  <si>
    <t>55560-000</t>
  </si>
  <si>
    <t>00.776.574/1068-17</t>
  </si>
  <si>
    <t>1471 - IGUAÍ</t>
  </si>
  <si>
    <t>ggl.1471@americanas.io</t>
  </si>
  <si>
    <t>IGUAÍ</t>
  </si>
  <si>
    <t>PRACA MANOEL NOVAES 25</t>
  </si>
  <si>
    <t>45280-000</t>
  </si>
  <si>
    <t>00.776.574/1387-78</t>
  </si>
  <si>
    <t>5319 - VARGEM GRANDE DO SUL EXPRESS</t>
  </si>
  <si>
    <t>ggl.5319@americanas.io</t>
  </si>
  <si>
    <t>VARGEM GRANDE DO SUL EXPRESS</t>
  </si>
  <si>
    <t>VARGEM GRANDE DO SUL</t>
  </si>
  <si>
    <t>RUA DO COMERCIO 280</t>
  </si>
  <si>
    <t>13880-000</t>
  </si>
  <si>
    <t>00.776.574/0703-67</t>
  </si>
  <si>
    <t>1486 - NAÇÕES UNIDAS</t>
  </si>
  <si>
    <t>ggl.1486@americanas.io</t>
  </si>
  <si>
    <t>NAÇÕES UNIDAS</t>
  </si>
  <si>
    <t>ESTACAO EXPERIMENTAL</t>
  </si>
  <si>
    <t>AVENIDA NACOES UNIDAS 2948</t>
  </si>
  <si>
    <t>69918-172</t>
  </si>
  <si>
    <t>00.776.574/0707-90</t>
  </si>
  <si>
    <t>5144 - IGUABA GRANDE EXPRESS</t>
  </si>
  <si>
    <t>ggl.5144@americanas.io</t>
  </si>
  <si>
    <t>IGUABA GRANDE EXPRESS</t>
  </si>
  <si>
    <t>IGUABA GRANDE</t>
  </si>
  <si>
    <t>RUA PAULINO RODRIGUES DE SOUZA 559 LOTE 02</t>
  </si>
  <si>
    <t>28960-000</t>
  </si>
  <si>
    <t>00.776.574/1210-26</t>
  </si>
  <si>
    <t>1477 - RIO VERDE DO MATO GROSSO</t>
  </si>
  <si>
    <t>ggl.1477@americanas.io</t>
  </si>
  <si>
    <t>RIO VERDE DO MATO GROSSO</t>
  </si>
  <si>
    <t>R. VERDE MATO GROSSO</t>
  </si>
  <si>
    <t>R PORFIRIO GONCALVES 910</t>
  </si>
  <si>
    <t>79480-000</t>
  </si>
  <si>
    <t>00.776.574/0760-55</t>
  </si>
  <si>
    <t>1406 - PORANGATU</t>
  </si>
  <si>
    <t>ggl.1406@americanas.io</t>
  </si>
  <si>
    <t>PORANGATU</t>
  </si>
  <si>
    <t>SETOR LESTE</t>
  </si>
  <si>
    <t>AVENIDA  ADELINO AMERICO DE AZEVEDO 165 LJ UNID 1</t>
  </si>
  <si>
    <t>76550-000</t>
  </si>
  <si>
    <t>00.776.574/1677-94</t>
  </si>
  <si>
    <t>1457 - POCONÉ</t>
  </si>
  <si>
    <t>ggl.1457@americanas.io</t>
  </si>
  <si>
    <t>POCONÉ</t>
  </si>
  <si>
    <t>AV ANIBAL DE TOLEDO S/N</t>
  </si>
  <si>
    <t>78175-000</t>
  </si>
  <si>
    <t>00.776.574/0771-08</t>
  </si>
  <si>
    <t>5247 - GUARANTÃ DO NORTE EXPRESS</t>
  </si>
  <si>
    <t>ggl.5247@americanas.io</t>
  </si>
  <si>
    <t>GUARANTÃ DO NORTE EXPRESS</t>
  </si>
  <si>
    <t>GUARANTÃ DO NORTE</t>
  </si>
  <si>
    <t>R DOS CAJUIROS 145</t>
  </si>
  <si>
    <t>78520-000</t>
  </si>
  <si>
    <t>00.776.574/1605-10</t>
  </si>
  <si>
    <t>5333 - VIÇOSA EXPRESS</t>
  </si>
  <si>
    <t>ggl.5333@americanas.io</t>
  </si>
  <si>
    <t>RUA ANTONIO FELICIANO DE CARVALHO 00116 E 116 A</t>
  </si>
  <si>
    <t>62300-000</t>
  </si>
  <si>
    <t>00.776.574/1486-50</t>
  </si>
  <si>
    <t>5324 - LIMÃO EXPRESS</t>
  </si>
  <si>
    <t>ggl.5324@americanas.io</t>
  </si>
  <si>
    <t>LIMÃO EXPRESS</t>
  </si>
  <si>
    <t>LIMAO</t>
  </si>
  <si>
    <t>AVENIDA PROF CELESTINO BOURROUL 907</t>
  </si>
  <si>
    <t>02710-001</t>
  </si>
  <si>
    <t>00.776.574/0249-26</t>
  </si>
  <si>
    <t>5291 - CAMBUI EXPRESS</t>
  </si>
  <si>
    <t>ggl.5291@americanas.io</t>
  </si>
  <si>
    <t>CAMBUI EXPRESS</t>
  </si>
  <si>
    <t>CAMBUÍ</t>
  </si>
  <si>
    <t>RUA JOAO MOREIRA SALLES 32</t>
  </si>
  <si>
    <t>37600-000</t>
  </si>
  <si>
    <t>00.776.574/1339-70</t>
  </si>
  <si>
    <t>1444 - BARRA DO PIRAÍ</t>
  </si>
  <si>
    <t>ggl.1444@americanas.io</t>
  </si>
  <si>
    <t>PRC PEDRO CUNHA 70</t>
  </si>
  <si>
    <t>27123-060</t>
  </si>
  <si>
    <t>00.776.574/0217-49</t>
  </si>
  <si>
    <t>1481 - PAULO BARBOSA</t>
  </si>
  <si>
    <t>ggl.1481@americanas.io</t>
  </si>
  <si>
    <t>PAULO BARBOSA</t>
  </si>
  <si>
    <t>PETROPÓLIS</t>
  </si>
  <si>
    <t>RUA PAULO BARBOSA 320</t>
  </si>
  <si>
    <t>25620-100</t>
  </si>
  <si>
    <t>00.776.574/0353-75</t>
  </si>
  <si>
    <t>5334 - LUCÉLIA EXPRESS</t>
  </si>
  <si>
    <t>ggl.5334@americanas.io</t>
  </si>
  <si>
    <t>LUCÉLIA EXPRESS</t>
  </si>
  <si>
    <t>LUCÉLIA</t>
  </si>
  <si>
    <t>AVENIDA INTERNACIONAL 1653</t>
  </si>
  <si>
    <t>17780-000</t>
  </si>
  <si>
    <t>00.776.574/0622-67</t>
  </si>
  <si>
    <t>1484 - SHOPPING PARK CITY SUMARÉ</t>
  </si>
  <si>
    <t>ggl.1484@americanas.io</t>
  </si>
  <si>
    <t>SHOPPING PARK CITY SUMARÉ</t>
  </si>
  <si>
    <t>SUMARÉ</t>
  </si>
  <si>
    <t>AVENIDA REBOUCAS 3400 LJ ACN C</t>
  </si>
  <si>
    <t>13171-065</t>
  </si>
  <si>
    <t>00.776.574/0695-12</t>
  </si>
  <si>
    <t>1461 - GOIOERÊ</t>
  </si>
  <si>
    <t>ggl.1461@americanas.io</t>
  </si>
  <si>
    <t>GOIOERÊ</t>
  </si>
  <si>
    <t>GOIOERE</t>
  </si>
  <si>
    <t>RUA JOSE BONIFACIO 590 LT 5P 6 E7</t>
  </si>
  <si>
    <t>87360-000</t>
  </si>
  <si>
    <t>00.776.574/1428-80</t>
  </si>
  <si>
    <t>5338 - IBIPORÃ EXPRESS</t>
  </si>
  <si>
    <t>ggl.5338@americanas.io</t>
  </si>
  <si>
    <t>IBIPORÃ EXPRESS</t>
  </si>
  <si>
    <t>IBIPORÃ</t>
  </si>
  <si>
    <t>AV SANTOS DUMONT 251</t>
  </si>
  <si>
    <t>86200-981</t>
  </si>
  <si>
    <t>00.776.574/1431-86</t>
  </si>
  <si>
    <t>1288 - NAVIRAÍ EXPRESS</t>
  </si>
  <si>
    <t>ggl.1288@americanas.io</t>
  </si>
  <si>
    <t>NAVIRAÍ EXPRESS</t>
  </si>
  <si>
    <t>NAVIRAÍ</t>
  </si>
  <si>
    <t>AVENIDA WEIMAR GONCALVES TORRES 458 COM E RUAJ</t>
  </si>
  <si>
    <t>79950-000</t>
  </si>
  <si>
    <t>00.776.574/0102-08</t>
  </si>
  <si>
    <t>1488 - MIRANDA</t>
  </si>
  <si>
    <t>ggl.1488@americanas.io</t>
  </si>
  <si>
    <t>MIRANDA</t>
  </si>
  <si>
    <t>ROMERA CENTRO</t>
  </si>
  <si>
    <t>R 13 DE JUNHO 196</t>
  </si>
  <si>
    <t>79380-000</t>
  </si>
  <si>
    <t>00.776.574/0757-50</t>
  </si>
  <si>
    <t>5330 - RIBAS DO RIO PARDO EXPRESS</t>
  </si>
  <si>
    <t>ggl.5330@americanas.io</t>
  </si>
  <si>
    <t>RIBAS DO RIO PARDO EXPRESS</t>
  </si>
  <si>
    <t>RIBAS DO RIO PARDO</t>
  </si>
  <si>
    <t>AV AURELIANO MOURA BRANDAO 673</t>
  </si>
  <si>
    <t>79180-000</t>
  </si>
  <si>
    <t>00.776.574/0759-11</t>
  </si>
  <si>
    <t>5335 - APARECIDA DO TABOADO EXPRESS</t>
  </si>
  <si>
    <t>ggl.5335@americanas.io</t>
  </si>
  <si>
    <t>APARECIDA DO TABOADO EXPRESS</t>
  </si>
  <si>
    <t>APARECIDA DO TABOADO</t>
  </si>
  <si>
    <t>AV PRESIDENTE VARGAS 3755</t>
  </si>
  <si>
    <t>79570-000</t>
  </si>
  <si>
    <t>00.776.574/1601-96</t>
  </si>
  <si>
    <t>5295 - IBIAPABA SHOPPING EXPRESS</t>
  </si>
  <si>
    <t>ggl.5295@americanas.io</t>
  </si>
  <si>
    <t>IBIAPABA SHOPPING EXPRESS</t>
  </si>
  <si>
    <t>IBIAPABA</t>
  </si>
  <si>
    <t>R ZECA TELES DE MENEZES 00200 LOJA 52</t>
  </si>
  <si>
    <t>00.776.574/1243-94</t>
  </si>
  <si>
    <t>5327 - VIANA EXPRESS</t>
  </si>
  <si>
    <t>ggl.5327@americanas.io</t>
  </si>
  <si>
    <t>VIANA EXPRESS</t>
  </si>
  <si>
    <t>VIANA</t>
  </si>
  <si>
    <t>CITEL</t>
  </si>
  <si>
    <t>AVE JORGE ABRAAO DUAILIBE 145</t>
  </si>
  <si>
    <t>65215-000</t>
  </si>
  <si>
    <t>00.776.574/1491-17</t>
  </si>
  <si>
    <t>5331 - MACAU EXPRESS</t>
  </si>
  <si>
    <t>ggl.5331@americanas.io</t>
  </si>
  <si>
    <t>MACAU EXPRESS</t>
  </si>
  <si>
    <t>MACAU</t>
  </si>
  <si>
    <t>R MARTINS FERREIRA 52</t>
  </si>
  <si>
    <t>59500-000</t>
  </si>
  <si>
    <t>00.776.574/1649-30</t>
  </si>
  <si>
    <t>5337 - CAMACAN EXPRESS</t>
  </si>
  <si>
    <t>ggl.5337@americanas.io</t>
  </si>
  <si>
    <t>CAMACAN EXPRESS</t>
  </si>
  <si>
    <t>CAMACAN</t>
  </si>
  <si>
    <t>AVENIDA DR JOAO VARGENS QD20 LT314</t>
  </si>
  <si>
    <t>45880-000</t>
  </si>
  <si>
    <t>00.776.574/1206-40</t>
  </si>
  <si>
    <t>1421 - CIDADE OCIDENTAL</t>
  </si>
  <si>
    <t>ggl.1421@americanas.io</t>
  </si>
  <si>
    <t>CIDADE OCIDENTAL</t>
  </si>
  <si>
    <t>QUADRA  SQ 6 QUADRA 2 SN LOTE 04</t>
  </si>
  <si>
    <t>72880-092</t>
  </si>
  <si>
    <t>00.776.574/1678-75</t>
  </si>
  <si>
    <t>5289 - PORTO FERREIRA EXPRESS</t>
  </si>
  <si>
    <t>ggl.5289@americanas.io</t>
  </si>
  <si>
    <t>PORTO FERREIRA EXPRESS</t>
  </si>
  <si>
    <t>PORTO FERREIRA</t>
  </si>
  <si>
    <t>RUA DONA BALBINA 431 431 A</t>
  </si>
  <si>
    <t>13660-039</t>
  </si>
  <si>
    <t>00.776.574/1332-02</t>
  </si>
  <si>
    <t>Rua</t>
  </si>
  <si>
    <t>5245 - SANTO ANTÔNIO DA PATRULHA EXPRESS</t>
  </si>
  <si>
    <t>ggl.5245@americanas.io</t>
  </si>
  <si>
    <t>SANTO ANTÔNIO DA PATRULHA EXPRESS</t>
  </si>
  <si>
    <t>STO ANT. DA PATRULHA</t>
  </si>
  <si>
    <t>AV CEL VICTOR VILLA VERDE 300</t>
  </si>
  <si>
    <t>95500-000</t>
  </si>
  <si>
    <t>00.776.574/1594-22</t>
  </si>
  <si>
    <t>5264 - ESPLANADA EXPRESS</t>
  </si>
  <si>
    <t>ggl.5264@americanas.io</t>
  </si>
  <si>
    <t>ESPLANADA EXPRESS</t>
  </si>
  <si>
    <t>PRACA LADISLAU CAVALCANTE 185</t>
  </si>
  <si>
    <t>48370-000</t>
  </si>
  <si>
    <t>00.776.574/1396-69</t>
  </si>
  <si>
    <t>1465 - SÃO GABRIEL D'OESTE</t>
  </si>
  <si>
    <t>ggl.8021@americanas.io</t>
  </si>
  <si>
    <t>SÃO GABRIEL D'OESTE</t>
  </si>
  <si>
    <t>AV GETULIO VARGAS 492</t>
  </si>
  <si>
    <t>79490-000</t>
  </si>
  <si>
    <t>00.776.574/1510-14</t>
  </si>
  <si>
    <t>5225 - ORLÂNDIA EXPRESS</t>
  </si>
  <si>
    <t>ORLÂNDIA EXPRESS</t>
  </si>
  <si>
    <t>ORLÂNDIA</t>
  </si>
  <si>
    <t>RUA 01 338 AVENIDA 06</t>
  </si>
  <si>
    <t>14620-000</t>
  </si>
  <si>
    <t>00.776.574/0631-58</t>
  </si>
  <si>
    <t>1442 - PARQUE SHOPPING BAHIA</t>
  </si>
  <si>
    <t>ggl.1442@americanas.io</t>
  </si>
  <si>
    <t>PARQUE SHOPPING BAHIA</t>
  </si>
  <si>
    <t>AVENIDA SANTOS DUMONT 4360 PISO L2</t>
  </si>
  <si>
    <t>42702-400</t>
  </si>
  <si>
    <t>00.776.574/1554-35</t>
  </si>
  <si>
    <t>1489 - SHC NACOES SHOP</t>
  </si>
  <si>
    <t>ggl.1489@americanas.io</t>
  </si>
  <si>
    <t>SHC NACOES SHOP</t>
  </si>
  <si>
    <t>NOSSA SENHORA DA SALETE</t>
  </si>
  <si>
    <t>AVENIDA: JORGE ELIAS DE LUCCA 677 LOJAS14/15</t>
  </si>
  <si>
    <t>88813-390</t>
  </si>
  <si>
    <t>00.776.574/1589-65</t>
  </si>
  <si>
    <t>1483 - COPACABANA SHOPPING</t>
  </si>
  <si>
    <t>COPACABANA SHOPPING</t>
  </si>
  <si>
    <t>ESCOLA TECNICA</t>
  </si>
  <si>
    <t>RUA 28 DE SETEMBRO 751</t>
  </si>
  <si>
    <t>00.776.574/0704-48</t>
  </si>
  <si>
    <t>1443 - SERRA TALHADA SHOPPING</t>
  </si>
  <si>
    <t>ggl.1443@americanas.io</t>
  </si>
  <si>
    <t>SERRA TALHADA SHOPPING</t>
  </si>
  <si>
    <t>RUA MARIA DO CARMO PEREIRA DE SOUZA 278</t>
  </si>
  <si>
    <t>56903-047</t>
  </si>
  <si>
    <t>00.776.574/1097-51</t>
  </si>
  <si>
    <t>5280 - SANTA QUITÉRIA EXPRESS</t>
  </si>
  <si>
    <t>ggl.5280@americanas.io</t>
  </si>
  <si>
    <t>SANTA QUITÉRIA EXPRESS</t>
  </si>
  <si>
    <t>SANTA QUITÉRIA</t>
  </si>
  <si>
    <t>RUA JOAO PINTO DE MESQUITA 00647</t>
  </si>
  <si>
    <t>62280-000</t>
  </si>
  <si>
    <t>00.776.574/1637-05</t>
  </si>
  <si>
    <t>1468 - ARAGUATINS</t>
  </si>
  <si>
    <t>ggl.1468@americanas.io</t>
  </si>
  <si>
    <t>ARAGUATINS</t>
  </si>
  <si>
    <t>SIQUEIRA CAMPOS 884 QD62 LJ04</t>
  </si>
  <si>
    <t>77950-000</t>
  </si>
  <si>
    <t>00.776.574/0174-74</t>
  </si>
  <si>
    <t>5321 - SÃO JOSÉ DO MIPIBU EXPRESS</t>
  </si>
  <si>
    <t>ggl.5321@americanas.io</t>
  </si>
  <si>
    <t>SÃO JOSÉ DO MIPIBU EXPRESS</t>
  </si>
  <si>
    <t>SÃO JOSÉ DO MIPIBU</t>
  </si>
  <si>
    <t>R OLAVO FELICIANO 44</t>
  </si>
  <si>
    <t>59162-000</t>
  </si>
  <si>
    <t>00.776.574/0154-20</t>
  </si>
  <si>
    <t>1395 - ROSÁRIO DO SUL</t>
  </si>
  <si>
    <t>ggl.1395@americanas.io</t>
  </si>
  <si>
    <t>ROSÁRIO DO SUL</t>
  </si>
  <si>
    <t>RUA JOAO BRASIL 95</t>
  </si>
  <si>
    <t>97590-000</t>
  </si>
  <si>
    <t>00.776.574/0202-62</t>
  </si>
  <si>
    <t>1456 - DOM ELISEU</t>
  </si>
  <si>
    <t>ggl.1456@americanas.io</t>
  </si>
  <si>
    <t>DOM ELISEU</t>
  </si>
  <si>
    <t>AVE JUSCELINO KUBITSCHEK DE OLIVEIRA 226</t>
  </si>
  <si>
    <t>68633-000</t>
  </si>
  <si>
    <t>00.776.574/0413-40</t>
  </si>
  <si>
    <t>5332 - SAPOPEMBA EXPRESS</t>
  </si>
  <si>
    <t>ggl.5332@americanas.io</t>
  </si>
  <si>
    <t>SAPOPEMBA EXPRESS</t>
  </si>
  <si>
    <t>JARDIM PLANALTO</t>
  </si>
  <si>
    <t>AVENIDA SAPOPEMBA 8420 PAVMTOB</t>
  </si>
  <si>
    <t>03988-000</t>
  </si>
  <si>
    <t>00.776.574/0998-53</t>
  </si>
  <si>
    <t>1463 - TERREIRÃO</t>
  </si>
  <si>
    <t>ggl.1463@americanas.io</t>
  </si>
  <si>
    <t>TERREIRÃO</t>
  </si>
  <si>
    <t>RUA GENERAL LANDRY GONCALVES 291</t>
  </si>
  <si>
    <t>22795-410</t>
  </si>
  <si>
    <t>00.776.574/0323-50</t>
  </si>
  <si>
    <t>1491 - BRAZLÂNDIA</t>
  </si>
  <si>
    <t>ggl.1491@americanas.io</t>
  </si>
  <si>
    <t>BRAZLÂNDIA</t>
  </si>
  <si>
    <t>BRAZLANDIA</t>
  </si>
  <si>
    <t>QD 01 LOTES 12, 13 E 14 SETOR NORTE S/N</t>
  </si>
  <si>
    <t>72705-010</t>
  </si>
  <si>
    <t>00.776.574/0165-83</t>
  </si>
  <si>
    <t>1453 - CORURIPE</t>
  </si>
  <si>
    <t>ggl.1453@americanas.io</t>
  </si>
  <si>
    <t>CORURIPE</t>
  </si>
  <si>
    <t>LINDOLFO SIMOES 375</t>
  </si>
  <si>
    <t>57230-000</t>
  </si>
  <si>
    <t>00.776.574/1003-71</t>
  </si>
  <si>
    <t>1495 - TEOTÔNIO VILELA</t>
  </si>
  <si>
    <t>ggl.1495@americanas.io</t>
  </si>
  <si>
    <t>TEOTÔNIO VILELA</t>
  </si>
  <si>
    <t>INHUMAS</t>
  </si>
  <si>
    <t>AVENIDA MARIA JEANE MOREIRA SAMPAIO 937</t>
  </si>
  <si>
    <t>57265-000</t>
  </si>
  <si>
    <t>00.776.574/0507-65</t>
  </si>
  <si>
    <t>5307 - ITAREMA EXPRESS</t>
  </si>
  <si>
    <t>ggl.5307@americanas.io</t>
  </si>
  <si>
    <t>ITAREMA EXPRESS</t>
  </si>
  <si>
    <t>ITAREMA</t>
  </si>
  <si>
    <t>AV. JOAO BATISTA RIOS 01555</t>
  </si>
  <si>
    <t>62590-000</t>
  </si>
  <si>
    <t>00.776.574/1035-59</t>
  </si>
  <si>
    <t>5292 - JERICOACOARA EXPRESS</t>
  </si>
  <si>
    <t>ggl.5292@americanas.io</t>
  </si>
  <si>
    <t>JERICOACOARA EXPRESS</t>
  </si>
  <si>
    <t>JERICOACARA</t>
  </si>
  <si>
    <t>RUA FRANCISCO QUIRINO S/N</t>
  </si>
  <si>
    <t>62598-000</t>
  </si>
  <si>
    <t>00.776.574/1557-88</t>
  </si>
  <si>
    <t>1496 - SHOPPING BOULEVARD CARAPICUÍBA</t>
  </si>
  <si>
    <t>ggl.1496@americanas.io</t>
  </si>
  <si>
    <t>SHOPPING BOULEVARD CARAPICUÍBA</t>
  </si>
  <si>
    <t>CARAPICUÍBA</t>
  </si>
  <si>
    <t>VILA SILVIANIA</t>
  </si>
  <si>
    <t>ESTRADA ERNESTINA VIEIRA 149 LOJA 201</t>
  </si>
  <si>
    <t>06382-260</t>
  </si>
  <si>
    <t>00.776.574/0582-35</t>
  </si>
  <si>
    <t>5274 - RUSSAS EXPRESS</t>
  </si>
  <si>
    <t>ggl.5274@americanas.io</t>
  </si>
  <si>
    <t>RUSSAS EXPRESS</t>
  </si>
  <si>
    <t>RUSSAS</t>
  </si>
  <si>
    <t>R PADRE RAUL VIEIRA 00614</t>
  </si>
  <si>
    <t>62900-000</t>
  </si>
  <si>
    <t>00.776.574/1043-69</t>
  </si>
  <si>
    <t>1445 - PAU DOS FERROS</t>
  </si>
  <si>
    <t>ggl.1445@americanas.io</t>
  </si>
  <si>
    <t>PAU DOS FERROS</t>
  </si>
  <si>
    <t>R RUA 15 DE NOVEMBRO 163</t>
  </si>
  <si>
    <t>59900-000</t>
  </si>
  <si>
    <t>00.776.574/0153-40</t>
  </si>
  <si>
    <t>1497 - VITÓRIA DA CONQUISTA</t>
  </si>
  <si>
    <t>ggl.1497@americanas.io</t>
  </si>
  <si>
    <t>PRACA BARAO DO RIO BRANCO 169</t>
  </si>
  <si>
    <t>45000-385</t>
  </si>
  <si>
    <t>00.776.574/1388-59</t>
  </si>
  <si>
    <t>5223 - NILÓPOLIS EXPRESS</t>
  </si>
  <si>
    <t>ggl.5223@americanas.io</t>
  </si>
  <si>
    <t>NILÓPOLIS EXPRESS</t>
  </si>
  <si>
    <t>RUA PROFESSOR ALFREDO GONCALVES FIGUEIRA 100 LOJA 147</t>
  </si>
  <si>
    <t>26525-060</t>
  </si>
  <si>
    <t>00.776.574/0802-49</t>
  </si>
  <si>
    <t>1499 - SENA MADUREIRA</t>
  </si>
  <si>
    <t>ggl.1499@americanas.io</t>
  </si>
  <si>
    <t>SENA MADUREIRA</t>
  </si>
  <si>
    <t>RUA PADRE EGIDIO 1195</t>
  </si>
  <si>
    <t>69940-000</t>
  </si>
  <si>
    <t>00.776.574/0709-52</t>
  </si>
  <si>
    <t>5240 - MESQUITA EXPRESS</t>
  </si>
  <si>
    <t>ggl.5240@americanas.io</t>
  </si>
  <si>
    <t>MESQUITA EXPRESS</t>
  </si>
  <si>
    <t>MESQUITA</t>
  </si>
  <si>
    <t>RUA PREFEITO JOSE MONTES PAIXAO 1860 QD 111</t>
  </si>
  <si>
    <t>26553-161</t>
  </si>
  <si>
    <t>00.776.574/0800-87</t>
  </si>
  <si>
    <t>5187 - S. MATEUS DO MARANHÃO EXPRESS</t>
  </si>
  <si>
    <t>ggl.5187@americanas.io</t>
  </si>
  <si>
    <t>S. MATEUS DO MARANHÃO EXPRESS</t>
  </si>
  <si>
    <t>S.MATEUS DO MARANHÃO</t>
  </si>
  <si>
    <t>AVE ANTONIO PEREIRA ARAGAO 1008</t>
  </si>
  <si>
    <t>65470-000</t>
  </si>
  <si>
    <t>00.776.574/1563-26</t>
  </si>
  <si>
    <t>5342 - JOÃO MONLEVADE EXPRESS</t>
  </si>
  <si>
    <t>ggl.5342@americanas.io</t>
  </si>
  <si>
    <t>JOÃO MONLEVADE EXPRESS</t>
  </si>
  <si>
    <t>JOÃO MONLEVADE</t>
  </si>
  <si>
    <t>BELMONTE</t>
  </si>
  <si>
    <t>AV WILSON ALVARENGA 1263</t>
  </si>
  <si>
    <t>35930-292</t>
  </si>
  <si>
    <t>00.776.574/1344-38</t>
  </si>
  <si>
    <t>1502 - PEIXINHOS</t>
  </si>
  <si>
    <t>ggl.1502@americanas.io</t>
  </si>
  <si>
    <t>PEIXINHOS</t>
  </si>
  <si>
    <t>AVENIDA PRESIDENTE KENNEDY 1994</t>
  </si>
  <si>
    <t>53300-090</t>
  </si>
  <si>
    <t>00.776.574/1081-94</t>
  </si>
  <si>
    <t>1492 - GUARACIABA DO NORTE</t>
  </si>
  <si>
    <t>ggl.1492@americanas.io</t>
  </si>
  <si>
    <t>GUARACIABA DO NORTE</t>
  </si>
  <si>
    <t>MONSENHOR EURICO 00486</t>
  </si>
  <si>
    <t>62380-000</t>
  </si>
  <si>
    <t>00.776.574/1032-06</t>
  </si>
  <si>
    <t>1507 - DIADEMA</t>
  </si>
  <si>
    <t>ggl.1507@americanas.io</t>
  </si>
  <si>
    <t>PIRAPORINHA</t>
  </si>
  <si>
    <t>PRACA BOM JESUS DE PIRAPORINHA 196</t>
  </si>
  <si>
    <t>09951-550</t>
  </si>
  <si>
    <t>00.776.574/1104-15</t>
  </si>
  <si>
    <t>5343 - ASA NORTE EXPRESS</t>
  </si>
  <si>
    <t>ggl.5343@americanas.io</t>
  </si>
  <si>
    <t>ASA NORTE EXPRESS</t>
  </si>
  <si>
    <t>SHCGN CR 708/709 BLOCO B LOJA 18 SN</t>
  </si>
  <si>
    <t>70741-620</t>
  </si>
  <si>
    <t>00.776.574/1752-07</t>
  </si>
  <si>
    <t>1498 - LIMOEIRO DO NORTE</t>
  </si>
  <si>
    <t>ggl.1498@americanas.io</t>
  </si>
  <si>
    <t>LIMOEIRO DO NORTE</t>
  </si>
  <si>
    <t>CONEGO BESSA 02479</t>
  </si>
  <si>
    <t>62930-000</t>
  </si>
  <si>
    <t>00.776.574/1038-00</t>
  </si>
  <si>
    <t>1505 - CENTRO COMERCIAL CASTELO</t>
  </si>
  <si>
    <t>ggl.1505@americanas.io</t>
  </si>
  <si>
    <t>CENTRO COMERCIAL CASTELO</t>
  </si>
  <si>
    <t>AV HERACLITO MOURAO DE MIRANDA 800 LOJA 07</t>
  </si>
  <si>
    <t>30840-032</t>
  </si>
  <si>
    <t>00.776.574/1738-40</t>
  </si>
  <si>
    <t>1501 - MASSAPÊ</t>
  </si>
  <si>
    <t>ggl.1501@americanas.io</t>
  </si>
  <si>
    <t>MASSAPÊ</t>
  </si>
  <si>
    <t>MAJOR JOAO PAULINO 0047</t>
  </si>
  <si>
    <t>62140-000</t>
  </si>
  <si>
    <t>00.776.574/1239-08</t>
  </si>
  <si>
    <t>1503 - RONDON DO PARÁ</t>
  </si>
  <si>
    <t>ggl.1503@americanas.io</t>
  </si>
  <si>
    <t>RONDON DO PARÁ</t>
  </si>
  <si>
    <t>AVE MARECHAL RONDON 958</t>
  </si>
  <si>
    <t>68638-000</t>
  </si>
  <si>
    <t>00.776.574/1135-11</t>
  </si>
  <si>
    <t>1515 - SÃO BORJA</t>
  </si>
  <si>
    <t>ggl.1515@americanas.io</t>
  </si>
  <si>
    <t>SÃO BORJA</t>
  </si>
  <si>
    <t>RUA CANDIDO FALCAO 901</t>
  </si>
  <si>
    <t>97670-000</t>
  </si>
  <si>
    <t>00.776.574/1709-06</t>
  </si>
  <si>
    <t>5345 - JUARA EXPRESS</t>
  </si>
  <si>
    <t>ggl.5345@americanas.io</t>
  </si>
  <si>
    <t>JUARA EXPRESS</t>
  </si>
  <si>
    <t>JUARA</t>
  </si>
  <si>
    <t>AV RIO ARINOS 840</t>
  </si>
  <si>
    <t>78575-000</t>
  </si>
  <si>
    <t>00.776.574/1767-85</t>
  </si>
  <si>
    <t>1523 - SHOPPING IGUATEMI PORTO ALEGRE</t>
  </si>
  <si>
    <t>ggl.1523@americanas.io</t>
  </si>
  <si>
    <t>SHOPPING IGUATEMI PORTO ALEGRE</t>
  </si>
  <si>
    <t>PASSO DA AREIA</t>
  </si>
  <si>
    <t>AV JOAO WALLIG 1800 SUC 110/11</t>
  </si>
  <si>
    <t>91349-900</t>
  </si>
  <si>
    <t>00.776.574/1755-41</t>
  </si>
  <si>
    <t>5356 - FREDERICO WESTPHALEN EXPRESS</t>
  </si>
  <si>
    <t>ggl.5356@americanas.io</t>
  </si>
  <si>
    <t>FREDERICO WESTPHALEN EXPRESS</t>
  </si>
  <si>
    <t>FREDERICO WESTPHALEN</t>
  </si>
  <si>
    <t>RUA JOSE CANELLAS 53</t>
  </si>
  <si>
    <t>98400-000</t>
  </si>
  <si>
    <t>00.776.574/1753-80</t>
  </si>
  <si>
    <t>5354 - TRIUNFO EXPRESS</t>
  </si>
  <si>
    <t>ggl.5354@americanas.io</t>
  </si>
  <si>
    <t>TRIUNFO EXPRESS</t>
  </si>
  <si>
    <t>TRIUNFO</t>
  </si>
  <si>
    <t>RUA LUIZ BARRETO 531 QUADRA36</t>
  </si>
  <si>
    <t>95840-000</t>
  </si>
  <si>
    <t>00.776.574/1754-60</t>
  </si>
  <si>
    <t>1511 - CANOINHAS</t>
  </si>
  <si>
    <t>ggl.1511@americanas.io</t>
  </si>
  <si>
    <t>CANOINHAS</t>
  </si>
  <si>
    <t>RUA: FRANCISCO DE PAULA PEREIRA 181</t>
  </si>
  <si>
    <t>89460-048</t>
  </si>
  <si>
    <t>00.776.574/1769-47</t>
  </si>
  <si>
    <t>5122 - SHOPPING ACRÓPOLE EXPRESS</t>
  </si>
  <si>
    <t>ggl.5122@americanas.io</t>
  </si>
  <si>
    <t>SHOPPING ACRÓPOLE EXPRESS</t>
  </si>
  <si>
    <t>BRASÍLIA DE MINAS</t>
  </si>
  <si>
    <t>AV RUI BARBOSA 30 A</t>
  </si>
  <si>
    <t>39330-000</t>
  </si>
  <si>
    <t>00.776.574/1739-21</t>
  </si>
  <si>
    <t>5352 - AMAMBAÍ EXPRESS</t>
  </si>
  <si>
    <t>ggl.5352@americanas.io</t>
  </si>
  <si>
    <t>AMAMBAÍ EXPRESS</t>
  </si>
  <si>
    <t>AMAMBAÍ</t>
  </si>
  <si>
    <t>RUA PEDRO MANVAILER 2718</t>
  </si>
  <si>
    <t>79990-000</t>
  </si>
  <si>
    <t>00.776.574/1781-33</t>
  </si>
  <si>
    <t>5350 - ALIANÇA EXPRESS</t>
  </si>
  <si>
    <t>ggl.5350@americanas.io</t>
  </si>
  <si>
    <t>ALIANÇA EXPRESS</t>
  </si>
  <si>
    <t>ALIANÇA</t>
  </si>
  <si>
    <t>RUA SIQUEIRA CAMPOS 115 - COMERCIO</t>
  </si>
  <si>
    <t>55890-000</t>
  </si>
  <si>
    <t>00.776.574/1764-32</t>
  </si>
  <si>
    <t>5349 - RECIFE OUTLET PREMIUM EXPRESS</t>
  </si>
  <si>
    <t>ggl.5349@americanas.io</t>
  </si>
  <si>
    <t>RECIFE OUTLET PREMIUM EXPRESS</t>
  </si>
  <si>
    <t>RODOVIA BR 232 SN QUADRA019</t>
  </si>
  <si>
    <t>54800-000</t>
  </si>
  <si>
    <t>00.776.574/1746-50</t>
  </si>
  <si>
    <t>5353 - BARRA DO BUGRES EXPRESS</t>
  </si>
  <si>
    <t>ggl.5353@americanas.io</t>
  </si>
  <si>
    <t>BARRA DO BUGRES EXPRESS</t>
  </si>
  <si>
    <t>BARRA DO BUGRES</t>
  </si>
  <si>
    <t>JD BOA ESPERANCA</t>
  </si>
  <si>
    <t>AV DEPUTADO HILTER SANSAO SN LOTE23 Q10</t>
  </si>
  <si>
    <t>78390-000</t>
  </si>
  <si>
    <t>00.776.574/1803-83</t>
  </si>
  <si>
    <t>1521 - PORTO VELHO - SETE DE SETEMBRO</t>
  </si>
  <si>
    <t>ggl.1521@americanas.io</t>
  </si>
  <si>
    <t>PORTO VELHO - SETE DE SETEMBRO</t>
  </si>
  <si>
    <t>AVENIDA -SETE DE SETEMBRO 663</t>
  </si>
  <si>
    <t>76801-073</t>
  </si>
  <si>
    <t>00.776.574/1784-86</t>
  </si>
  <si>
    <t>1516 - ROSÁRIO</t>
  </si>
  <si>
    <t>ggl.1516@americanas.io</t>
  </si>
  <si>
    <t>ROSÁRIO</t>
  </si>
  <si>
    <t>RUA HERACLITO NINA 3160</t>
  </si>
  <si>
    <t>65150-000</t>
  </si>
  <si>
    <t>00.776.574/1763-51</t>
  </si>
  <si>
    <t>1519 - PELOTAS ANDRADE NEVES</t>
  </si>
  <si>
    <t>ggl.1519@americanas.io</t>
  </si>
  <si>
    <t>PELOTAS ANDRADE NEVES</t>
  </si>
  <si>
    <t>RUA ANDRADE NEVES 1933</t>
  </si>
  <si>
    <t>96020-080</t>
  </si>
  <si>
    <t>00.776.574/1771-61</t>
  </si>
  <si>
    <t>5344 - PORTO DE GALINHAS EXPRESS</t>
  </si>
  <si>
    <t>ggl.5344@americanas.io</t>
  </si>
  <si>
    <t>PORTO DE GALINHAS EXPRESS</t>
  </si>
  <si>
    <t>NOSSA SENHORA DO O-MEREPE</t>
  </si>
  <si>
    <t>AVENIDA PARA PRAIA SN LT05</t>
  </si>
  <si>
    <t>00.776.574/1747-31</t>
  </si>
  <si>
    <t>1493 - SHOPPING JARDIM ORIENTE</t>
  </si>
  <si>
    <t>ggl.1493@americanas.io</t>
  </si>
  <si>
    <t>SHOPPING JARDIM ORIENTE</t>
  </si>
  <si>
    <t>JARDIM AMERICA</t>
  </si>
  <si>
    <t>RUA ANDORRA 500 LOJA 235</t>
  </si>
  <si>
    <t>12235-050</t>
  </si>
  <si>
    <t>00.776.574/1734-17</t>
  </si>
  <si>
    <t>1531 - PÁTIO MATOSINHOS</t>
  </si>
  <si>
    <t>ggl.1531@americanas.io</t>
  </si>
  <si>
    <t>PÁTIO MATOSINHOS</t>
  </si>
  <si>
    <t>SÃO JOÃO DEL REI</t>
  </si>
  <si>
    <t>MATOZINHOS</t>
  </si>
  <si>
    <t>AV JOSUE DE QUEIROZ 222 LOJA 37</t>
  </si>
  <si>
    <t>36305-146</t>
  </si>
  <si>
    <t>00.776.574/1802-00</t>
  </si>
  <si>
    <t>1518 - NOVA CRUZ</t>
  </si>
  <si>
    <t>ggl.1518@americanas.io</t>
  </si>
  <si>
    <t>NOVA CRUZ</t>
  </si>
  <si>
    <t>RUA DR. PEDRO VELHO 59</t>
  </si>
  <si>
    <t>59215-000</t>
  </si>
  <si>
    <t>00.776.574/1765-13</t>
  </si>
  <si>
    <t>5279 - GUANHÃES</t>
  </si>
  <si>
    <t>ggl.5279@americanas.io</t>
  </si>
  <si>
    <t>GUANHÃES</t>
  </si>
  <si>
    <t>AV GOVERNADOR MILTON CAMPOS 2744</t>
  </si>
  <si>
    <t>39740-000</t>
  </si>
  <si>
    <t>00.776.574/1228-55</t>
  </si>
  <si>
    <t>1510 - GOIANÉSIA DO PARÁ</t>
  </si>
  <si>
    <t>ggl.1510@americanas.io</t>
  </si>
  <si>
    <t>GOIANÉSIA DO PARÁ</t>
  </si>
  <si>
    <t>AVE TANCREDO NEVES SN</t>
  </si>
  <si>
    <t>68639-000</t>
  </si>
  <si>
    <t>00.776.574/1766-02</t>
  </si>
  <si>
    <t>5357 - GANDU EXPRESS</t>
  </si>
  <si>
    <t>ggl.5357@americanas.io</t>
  </si>
  <si>
    <t>GANDU EXPRESS</t>
  </si>
  <si>
    <t>GANDU</t>
  </si>
  <si>
    <t>RUA 28 DE JULHO 58</t>
  </si>
  <si>
    <t>45450-000</t>
  </si>
  <si>
    <t>00.776.574/1744-99</t>
  </si>
  <si>
    <t>5368 - PORTO BELO OUTLET PREMIUM EXPRESS</t>
  </si>
  <si>
    <t>ggl.5368@americanas.io</t>
  </si>
  <si>
    <t>PORTO BELO OUTLET PREMIUM EXPRESS</t>
  </si>
  <si>
    <t>PORTO BELO</t>
  </si>
  <si>
    <t>ALTO PEREQUE</t>
  </si>
  <si>
    <t>RODOVIA BR 101 AV. GOV. CELSO RAMOS ATE TIJUCAS KM 159 LJ 1137 38</t>
  </si>
  <si>
    <t>88210-000</t>
  </si>
  <si>
    <t>00.776.574/1811-93</t>
  </si>
  <si>
    <t>1508 - ARIQUEMES 2</t>
  </si>
  <si>
    <t>ggl.1508@americanas.io</t>
  </si>
  <si>
    <t>ARIQUEMES 2</t>
  </si>
  <si>
    <t>SERTO 3</t>
  </si>
  <si>
    <t>AVENIDA -TANCREDO NEVES 2411</t>
  </si>
  <si>
    <t>76870-511</t>
  </si>
  <si>
    <t>00.776.574/1750-37</t>
  </si>
  <si>
    <t>5382 - FERNANDÓPOLIS EXPRESS</t>
  </si>
  <si>
    <t>ggl.5382@americanas.io</t>
  </si>
  <si>
    <t>FERNANDÓPOLIS EXPRESS</t>
  </si>
  <si>
    <t>FERNANDÓPOLIS</t>
  </si>
  <si>
    <t>RUA BRASIL 2016</t>
  </si>
  <si>
    <t>15600-064</t>
  </si>
  <si>
    <t>00.776.574/1836-41</t>
  </si>
  <si>
    <t>1537 - SHOPPING SINOP</t>
  </si>
  <si>
    <t>ggl.1537@americanas.io</t>
  </si>
  <si>
    <t>SHOPPING SINOP</t>
  </si>
  <si>
    <t>SETOR INDUSTRIAL</t>
  </si>
  <si>
    <t>AV ALEXANDRE FERRONATO 800 LOJA ANCO</t>
  </si>
  <si>
    <t>78557-247</t>
  </si>
  <si>
    <t>00.776.574/1777-57</t>
  </si>
  <si>
    <t>L010 - RIOSUL SHOPPING CENTER</t>
  </si>
  <si>
    <t>L010</t>
  </si>
  <si>
    <t>ggl.010@americanas.io</t>
  </si>
  <si>
    <t>RIOSUL SHOPPING CENTER</t>
  </si>
  <si>
    <t>Premium</t>
  </si>
  <si>
    <t>AVN LAURO SODRE 00445 LJ 401 P D</t>
  </si>
  <si>
    <t>22290-070</t>
  </si>
  <si>
    <t>00.776.574/1855-04</t>
  </si>
  <si>
    <t>1526 - CAMETÁ</t>
  </si>
  <si>
    <t>ggl.1526@americanas.io</t>
  </si>
  <si>
    <t>CAMETÁ</t>
  </si>
  <si>
    <t>RUA 13 DE MAIO 3218 TERREO</t>
  </si>
  <si>
    <t>68400-000</t>
  </si>
  <si>
    <t>00.776.574/1804-64</t>
  </si>
  <si>
    <t>1547 - POLO SHOPPING INDAIATUBA</t>
  </si>
  <si>
    <t>ggl.1547@americanas.io</t>
  </si>
  <si>
    <t>POLO SHOPPING INDAIATUBA</t>
  </si>
  <si>
    <t>BR PIMENTA</t>
  </si>
  <si>
    <t>ALAMEDA FILTROS MANN 670 LOJA A03A</t>
  </si>
  <si>
    <t>13344-580</t>
  </si>
  <si>
    <t>00.776.574/1818-60</t>
  </si>
  <si>
    <t>5367 - GUAJARÁ MIRIM EXPRESS</t>
  </si>
  <si>
    <t>ggl.5367@americanas.io</t>
  </si>
  <si>
    <t>GUAJARÁ MIRIM EXPRESS</t>
  </si>
  <si>
    <t>GUAJARÁ MIRIM</t>
  </si>
  <si>
    <t>AVENIDA -CONSTITUICAO 361</t>
  </si>
  <si>
    <t>76850-000</t>
  </si>
  <si>
    <t>00.776.574/1788-00</t>
  </si>
  <si>
    <t>1527 - ALENQUER</t>
  </si>
  <si>
    <t>ggl.1527@americanas.io</t>
  </si>
  <si>
    <t>ALENQUER</t>
  </si>
  <si>
    <t>TRV DR. LAURO SODRE 1197</t>
  </si>
  <si>
    <t>68200-000</t>
  </si>
  <si>
    <t>00.776.574/1748-12</t>
  </si>
  <si>
    <t>5372 - VICENTE PIRES EXPRESS</t>
  </si>
  <si>
    <t>ggl.5372@americanas.io</t>
  </si>
  <si>
    <t>VICENTE PIRES EXPRESS</t>
  </si>
  <si>
    <t>VICENTE PIRES</t>
  </si>
  <si>
    <t>SETOR HABITACIONAL VICENTE PIRES</t>
  </si>
  <si>
    <t>RUA 5 CHACARA 115 S/N LOTE 14 S/N</t>
  </si>
  <si>
    <t>72006-175</t>
  </si>
  <si>
    <t>00.776.574/1874-77</t>
  </si>
  <si>
    <t>1520 - IGARAPÉ MIRI</t>
  </si>
  <si>
    <t>ggl.1520@americanas.io</t>
  </si>
  <si>
    <t>IGARAPÉ MIRI</t>
  </si>
  <si>
    <t>IGARAPE MIRI</t>
  </si>
  <si>
    <t>RUA 7 DE SETEMBRO 2</t>
  </si>
  <si>
    <t>68430-000</t>
  </si>
  <si>
    <t>00.776.574/1783-03</t>
  </si>
  <si>
    <t>1509 - BURITICUPU</t>
  </si>
  <si>
    <t>ggl.1509@americanas.io</t>
  </si>
  <si>
    <t>BURITICUPU</t>
  </si>
  <si>
    <t>AVE CASTELO BRANCO 239 LT1 QD15</t>
  </si>
  <si>
    <t>65393-000</t>
  </si>
  <si>
    <t>00.776.574/1794-58</t>
  </si>
  <si>
    <t>5348 - SÃO FRANCISCO DE ITABAPOANA EXPRESS</t>
  </si>
  <si>
    <t>ggl.5348@americanas.io</t>
  </si>
  <si>
    <t>SÃO FRANCISCO DE ITABAPOANA EXPRESS</t>
  </si>
  <si>
    <t>S.FRANC.ITABAPOANA</t>
  </si>
  <si>
    <t>AVN VEREADOR EDENITES DA SILVA VIANA S/N LOTEAMENT</t>
  </si>
  <si>
    <t>28230-000</t>
  </si>
  <si>
    <t>00.776.574/1828-31</t>
  </si>
  <si>
    <t>5347 - PAUDALHO EXPRESS</t>
  </si>
  <si>
    <t>ggl.5347@americanas.io</t>
  </si>
  <si>
    <t>PAUDALHO EXPRESS</t>
  </si>
  <si>
    <t>PAUDALHO</t>
  </si>
  <si>
    <t>RUA DOUTOR ANTONIO MONTENEGRO 25</t>
  </si>
  <si>
    <t>55825-000</t>
  </si>
  <si>
    <t>00.776.574/1780-52</t>
  </si>
  <si>
    <t>5360 - JANUÁRIA EXPRESS</t>
  </si>
  <si>
    <t>ggl.5360@americanas.io</t>
  </si>
  <si>
    <t>JANUÁRIA EXPRESS</t>
  </si>
  <si>
    <t>JANUÁRIA</t>
  </si>
  <si>
    <t>R CICERO TORRES 270</t>
  </si>
  <si>
    <t>39480-000</t>
  </si>
  <si>
    <t>00.776.574/1775-95</t>
  </si>
  <si>
    <t>1451 - PARK SHOPPING JACAREPAGUA</t>
  </si>
  <si>
    <t>ggl.1451@americanas.io</t>
  </si>
  <si>
    <t>PARK SHOPPING JACAREPAGUA</t>
  </si>
  <si>
    <t>ANIL</t>
  </si>
  <si>
    <t>ETR DE JACAREPAGUA 6069 LJ 222-A</t>
  </si>
  <si>
    <t>22753-033</t>
  </si>
  <si>
    <t>00.776.574/1856-95</t>
  </si>
  <si>
    <t>5363 - PALLADIUM SHOPPING UMUARAMA EXPRESS</t>
  </si>
  <si>
    <t>ggl.5363@americanas.io</t>
  </si>
  <si>
    <t>PALLADIUM SHOPPING UMUARAMA EXPRESS</t>
  </si>
  <si>
    <t>AV PARANA 8455 LJ L012</t>
  </si>
  <si>
    <t>87502-000</t>
  </si>
  <si>
    <t>00.776.574/1776-76</t>
  </si>
  <si>
    <t>5359 - BOA ESPERANÇA EXPRESS</t>
  </si>
  <si>
    <t>ggl.5359@americanas.io</t>
  </si>
  <si>
    <t>BOA ESPERANÇA EXPRESS</t>
  </si>
  <si>
    <t>BOA ESPERANÇA</t>
  </si>
  <si>
    <t>AV QUINZE DE OUTUBRO 238</t>
  </si>
  <si>
    <t>37170-000</t>
  </si>
  <si>
    <t>00.776.574/1740-65</t>
  </si>
  <si>
    <t>1540 - PIRENÓPOLIS</t>
  </si>
  <si>
    <t>ggl.1540@americanas.io</t>
  </si>
  <si>
    <t>PIRENÓPOLIS</t>
  </si>
  <si>
    <t>AVENIDA  SIZENANDO JAIME SN QD25 LT 13</t>
  </si>
  <si>
    <t>72980-000</t>
  </si>
  <si>
    <t>00.776.574/1791-05</t>
  </si>
  <si>
    <t>1550 - URUAÇU</t>
  </si>
  <si>
    <t>ggl.1550@americanas.io</t>
  </si>
  <si>
    <t>URUAÇU</t>
  </si>
  <si>
    <t>AVENIDA TOCANTINS S/N QD27LT2468</t>
  </si>
  <si>
    <t>76400-000</t>
  </si>
  <si>
    <t>00.776.574/1796-10</t>
  </si>
  <si>
    <t>5391 - BUJARU EXPRESS</t>
  </si>
  <si>
    <t>ggl.5391@americanas.io</t>
  </si>
  <si>
    <t>BUJARU EXPRESS</t>
  </si>
  <si>
    <t>BUJARU</t>
  </si>
  <si>
    <t>AVE BEIRA MAR 495</t>
  </si>
  <si>
    <t>68670-000</t>
  </si>
  <si>
    <t>00.776.574/1864-03</t>
  </si>
  <si>
    <t>1530 - SHOPPING ARAGUAIA</t>
  </si>
  <si>
    <t>ggl.1530@americanas.io</t>
  </si>
  <si>
    <t>SHOPPING ARAGUAIA</t>
  </si>
  <si>
    <t>GOIAS 3401 LOJA AC01</t>
  </si>
  <si>
    <t>00.776.574/1859-38</t>
  </si>
  <si>
    <t>5365 - PARAIPABA EXPRESS</t>
  </si>
  <si>
    <t>ggl.5365@americanas.io</t>
  </si>
  <si>
    <t>PARAIPABA EXPRESS</t>
  </si>
  <si>
    <t>PARAIPABA</t>
  </si>
  <si>
    <t>MARIA MOREIRA 00119</t>
  </si>
  <si>
    <t>62685-000</t>
  </si>
  <si>
    <t>00.776.574/1786-48</t>
  </si>
  <si>
    <t>1541 - COLNIZA</t>
  </si>
  <si>
    <t>ggl.1541@americanas.io</t>
  </si>
  <si>
    <t>COLNIZA</t>
  </si>
  <si>
    <t>AV TARUMA 100</t>
  </si>
  <si>
    <t>78335-000</t>
  </si>
  <si>
    <t>00.776.574/1816-06</t>
  </si>
  <si>
    <t>1548 - BENEVIDES</t>
  </si>
  <si>
    <t>ggl.1548@americanas.io</t>
  </si>
  <si>
    <t>BENEVIDES</t>
  </si>
  <si>
    <t>AVE JOAO BATISTA FIGUEIREDO 07 TERREO</t>
  </si>
  <si>
    <t>68795-000</t>
  </si>
  <si>
    <t>00.776.574/1819-40</t>
  </si>
  <si>
    <t>1561 - IGREJINHA</t>
  </si>
  <si>
    <t>ggl.1561@americanas.io</t>
  </si>
  <si>
    <t>IGREJINHA</t>
  </si>
  <si>
    <t>RUA GENERAL ERNESTO DORNELLES 688</t>
  </si>
  <si>
    <t>95650-000</t>
  </si>
  <si>
    <t>00.776.574/1842-90</t>
  </si>
  <si>
    <t>5362 - ESTÂNCIA VELHA EXPRESS</t>
  </si>
  <si>
    <t>ggl.5362@americanas.io</t>
  </si>
  <si>
    <t>ESTÂNCIA VELHA EXPRESS</t>
  </si>
  <si>
    <t>ESTÂNCIA VELHA</t>
  </si>
  <si>
    <t>AV PRES VARGAS 65</t>
  </si>
  <si>
    <t>93600-000</t>
  </si>
  <si>
    <t>00.776.574/1798-81</t>
  </si>
  <si>
    <t>1460 - QUINTINO BOCAIUVA</t>
  </si>
  <si>
    <t>ggl.1460@americanas.io</t>
  </si>
  <si>
    <t>QUINTINO BOCAIUVA</t>
  </si>
  <si>
    <t>RUA QUINTINO BOCAIUVA 162 LOJA A</t>
  </si>
  <si>
    <t>69900-070</t>
  </si>
  <si>
    <t>00.776.574/0706-00</t>
  </si>
  <si>
    <t>1543 - SÃO DOMINGOS DO ARAGUAIA</t>
  </si>
  <si>
    <t>ggl.1543@americanas.io</t>
  </si>
  <si>
    <t>SÃO DOMINGOS DO ARAGUAIA</t>
  </si>
  <si>
    <t>S.DOMINGOS ARAGUAIA</t>
  </si>
  <si>
    <t>AVE DUQUE DE CAXIAS 650</t>
  </si>
  <si>
    <t>68520-000</t>
  </si>
  <si>
    <t>00.776.574/1817-89</t>
  </si>
  <si>
    <t>5393 - IRARÁ EXPRESS</t>
  </si>
  <si>
    <t>ggl.5393@americanas.io</t>
  </si>
  <si>
    <t>IRARÁ EXPRESS</t>
  </si>
  <si>
    <t>IRARÁ</t>
  </si>
  <si>
    <t>RUA POMPILIO SANTANA 0371AX</t>
  </si>
  <si>
    <t>44255-000</t>
  </si>
  <si>
    <t>00.776.574/1866-67</t>
  </si>
  <si>
    <t>1544 - SHOPPING ALEGRIA</t>
  </si>
  <si>
    <t>ggl.1544@americanas.io</t>
  </si>
  <si>
    <t>SHOPPING ALEGRIA</t>
  </si>
  <si>
    <t>JARDIM PROMECA</t>
  </si>
  <si>
    <t>AVENIDA DUQUE DE CAXIAS 2225 LT GL BOX</t>
  </si>
  <si>
    <t>13220-025</t>
  </si>
  <si>
    <t>00.776.574/1877-10</t>
  </si>
  <si>
    <t>5355 - GOIATUBA EXPRESS</t>
  </si>
  <si>
    <t>ggl.5355@americanas.io</t>
  </si>
  <si>
    <t>GOIATUBA EXPRESS</t>
  </si>
  <si>
    <t>GOIATUBA</t>
  </si>
  <si>
    <t>AVENIDA PRESIDENTE VARGAS 655 QD36 LT17</t>
  </si>
  <si>
    <t>75600-000</t>
  </si>
  <si>
    <t>00.776.574/1808-98</t>
  </si>
  <si>
    <t>1549 - NIQUELÂNDIA</t>
  </si>
  <si>
    <t>ggl.1549@americanas.io</t>
  </si>
  <si>
    <t>NIQUELÂNDIA</t>
  </si>
  <si>
    <t>SETOR BELA VISTA</t>
  </si>
  <si>
    <t>RUA  BELA VISTA 168</t>
  </si>
  <si>
    <t>76420-000</t>
  </si>
  <si>
    <t>00.776.574/1820-84</t>
  </si>
  <si>
    <t>5346 - JACIARA EXPRESS</t>
  </si>
  <si>
    <t>ggl.5346@americanas.io</t>
  </si>
  <si>
    <t>JACIARA EXPRESS</t>
  </si>
  <si>
    <t>JACIARA</t>
  </si>
  <si>
    <t>AV ANTONIO FERREIRA SOBRINHO 1085</t>
  </si>
  <si>
    <t>78820-000</t>
  </si>
  <si>
    <t>00.776.574/1774-04</t>
  </si>
  <si>
    <t>1559 - URUARÁ</t>
  </si>
  <si>
    <t>ggl.1559@americanas.io</t>
  </si>
  <si>
    <t>URUARÁ</t>
  </si>
  <si>
    <t>AVE ANGELO DEBIASE 351</t>
  </si>
  <si>
    <t>68140-000</t>
  </si>
  <si>
    <t>00.776.574/1835-60</t>
  </si>
  <si>
    <t>5378 - UBATÃ EXPRESS</t>
  </si>
  <si>
    <t>ggl.5378@americanas.io</t>
  </si>
  <si>
    <t>UBATÃ EXPRESS</t>
  </si>
  <si>
    <t>UBATÃ</t>
  </si>
  <si>
    <t>AVENIDA LANDULFO ALVES 221</t>
  </si>
  <si>
    <t>45550-000</t>
  </si>
  <si>
    <t>00.776.574/1809-79</t>
  </si>
  <si>
    <t>5392 - CAMAMU EXPRESS</t>
  </si>
  <si>
    <t>ggl.5392@americanas.io</t>
  </si>
  <si>
    <t>CAMAMU EXPRESS</t>
  </si>
  <si>
    <t>CAMAMU</t>
  </si>
  <si>
    <t>PRACA JOAO PESSOA SN</t>
  </si>
  <si>
    <t>45445-000</t>
  </si>
  <si>
    <t>00.776.574/1865-86</t>
  </si>
  <si>
    <t>5427 - SARZEDO MALL EXPRESS</t>
  </si>
  <si>
    <t>ggl.5427@americanas.io</t>
  </si>
  <si>
    <t>SARZEDO MALL EXPRESS</t>
  </si>
  <si>
    <t>SARZEDO</t>
  </si>
  <si>
    <t>R JOAQUIM LUIZ GOMES 57 LJ02 - A</t>
  </si>
  <si>
    <t>32450-000</t>
  </si>
  <si>
    <t>00.776.574/1914-07</t>
  </si>
  <si>
    <t>1564 - LÁBREA</t>
  </si>
  <si>
    <t>ggl.1564@americanas.io</t>
  </si>
  <si>
    <t>LÁBREA</t>
  </si>
  <si>
    <t>AVE CORONEL LUIZ GOMES 196 QD14 LT6</t>
  </si>
  <si>
    <t>69830-000</t>
  </si>
  <si>
    <t>00.776.574/1846-13</t>
  </si>
  <si>
    <t>5421 - SENADOR GUIOMARD EXPRESS</t>
  </si>
  <si>
    <t>ggl.5421@americanas.io</t>
  </si>
  <si>
    <t>SENADOR GUIOMARD EXPRESS</t>
  </si>
  <si>
    <t>SENADOR GUIOMARD</t>
  </si>
  <si>
    <t>AVENIDA CASTELO BRANCO 1418</t>
  </si>
  <si>
    <t>69925-000</t>
  </si>
  <si>
    <t>00.776.574/1879-81</t>
  </si>
  <si>
    <t>5408 - ALMENARA EXPRESS</t>
  </si>
  <si>
    <t>ggl.5408@americanas.io</t>
  </si>
  <si>
    <t>ALMENARA EXPRESS</t>
  </si>
  <si>
    <t>ALMENARA</t>
  </si>
  <si>
    <t>RUA BIAS FORTES 492</t>
  </si>
  <si>
    <t>39900-000</t>
  </si>
  <si>
    <t>00.776.574/1797-09</t>
  </si>
  <si>
    <t>5416 - MARATAÍZES EXPRESS</t>
  </si>
  <si>
    <t>ggl.5416@americanas.io</t>
  </si>
  <si>
    <t>MARATAÍZES EXPRESS</t>
  </si>
  <si>
    <t>MARATAÍZES</t>
  </si>
  <si>
    <t>ARRAIAS</t>
  </si>
  <si>
    <t>AVENIDA RUBENS RANGEL S/N LOJA A</t>
  </si>
  <si>
    <t>29345-000</t>
  </si>
  <si>
    <t>00.776.574/1881-04</t>
  </si>
  <si>
    <t>5409 - BARRACÃO EXPRESS</t>
  </si>
  <si>
    <t>ggl.5409@americanas.io</t>
  </si>
  <si>
    <t>BARRACÃO EXPRESS</t>
  </si>
  <si>
    <t>BARRACÃO</t>
  </si>
  <si>
    <t>AV SANTA CATARINA 297 LT04 QD10</t>
  </si>
  <si>
    <t>85700-000</t>
  </si>
  <si>
    <t>00.776.574/1872-05</t>
  </si>
  <si>
    <t>5394 - IPÊ SHOPPING EXPRESS</t>
  </si>
  <si>
    <t>ggl.5394@americanas.io</t>
  </si>
  <si>
    <t>IPÊ SHOPPING EXPRESS</t>
  </si>
  <si>
    <t>RESIDENCIAL MICHELANGELO</t>
  </si>
  <si>
    <t>AVENIDA  INO RESENDE S/N QD 1A</t>
  </si>
  <si>
    <t>75834-042</t>
  </si>
  <si>
    <t>00.776.574/1839-94</t>
  </si>
  <si>
    <t>5407 - RURÓPOLIS EXPRESS</t>
  </si>
  <si>
    <t>ggl.5407@americanas.io</t>
  </si>
  <si>
    <t>RURÓPOLIS EXPRESS</t>
  </si>
  <si>
    <t>RURÓPOLIS</t>
  </si>
  <si>
    <t>AVE PRESIDENTE MEDICI S/N LT25A QD58</t>
  </si>
  <si>
    <t>68165-000</t>
  </si>
  <si>
    <t>00.776.574/1871-24</t>
  </si>
  <si>
    <t>1517 - ITAITINGA</t>
  </si>
  <si>
    <t>ggl.1517@americanas.io</t>
  </si>
  <si>
    <t>ITAITINGA</t>
  </si>
  <si>
    <t>RODOLFO PEREIRA CAVALCANTI 00170</t>
  </si>
  <si>
    <t>61880-000</t>
  </si>
  <si>
    <t>00.776.574/1762-70</t>
  </si>
  <si>
    <t>5411 - PARAISO SHOPPING CENTER EXPRESS</t>
  </si>
  <si>
    <t>ggl.5411@americanas.io</t>
  </si>
  <si>
    <t>PARAISO SHOPPING CENTER EXPRESS</t>
  </si>
  <si>
    <t>ALDEIA</t>
  </si>
  <si>
    <t>AVE MENDONCA FURTADO 3551</t>
  </si>
  <si>
    <t>68040-050</t>
  </si>
  <si>
    <t>00.776.574/1885-20</t>
  </si>
  <si>
    <t>1525 - ULIANÓPOLIS</t>
  </si>
  <si>
    <t>ggl.1525@americanas.io</t>
  </si>
  <si>
    <t>ULIANÓPOLIS</t>
  </si>
  <si>
    <t>AVE PRESIDENTE VARGAS 615</t>
  </si>
  <si>
    <t>68632-000</t>
  </si>
  <si>
    <t>00.776.574/1793-77</t>
  </si>
  <si>
    <t>1528 - ACARÁ</t>
  </si>
  <si>
    <t>ggl.1528@americanas.io</t>
  </si>
  <si>
    <t>ACARÁ</t>
  </si>
  <si>
    <t>RUA MARECHAL DEODORO DA FONSECA 1156</t>
  </si>
  <si>
    <t>68690-000</t>
  </si>
  <si>
    <t>00.776.574/1805-45</t>
  </si>
  <si>
    <t>1553 - PORTEL</t>
  </si>
  <si>
    <t>ggl.1553@americanas.io</t>
  </si>
  <si>
    <t>PORTEL</t>
  </si>
  <si>
    <t>AVE MARECHAL FLORIANO PEIXOTO 245</t>
  </si>
  <si>
    <t>68480-000</t>
  </si>
  <si>
    <t>00.776.574/1862-33</t>
  </si>
  <si>
    <t>5425 - MATÕES EXPRESS</t>
  </si>
  <si>
    <t>ggl.5425@americanas.io</t>
  </si>
  <si>
    <t>MATÕES EXPRESS</t>
  </si>
  <si>
    <t>MATÕES</t>
  </si>
  <si>
    <t>AVE GETULIO VARGAS 2992</t>
  </si>
  <si>
    <t>65645-000</t>
  </si>
  <si>
    <t>00.776.574/1886-00</t>
  </si>
  <si>
    <t>5426 - COLINAS EXPRESS</t>
  </si>
  <si>
    <t>ggl.5426@americanas.io</t>
  </si>
  <si>
    <t>COLINAS EXPRESS</t>
  </si>
  <si>
    <t>COLINAS</t>
  </si>
  <si>
    <t>AVE DR OSANO BRANDAO 443 QUADRA 27</t>
  </si>
  <si>
    <t>65690-000</t>
  </si>
  <si>
    <t>00.776.574/1903-46</t>
  </si>
  <si>
    <t>1252 - JOÃO PESSOA CRISTO</t>
  </si>
  <si>
    <t>ggl.1252@americanas.io</t>
  </si>
  <si>
    <t>JOÃO PESSOA CRISTO</t>
  </si>
  <si>
    <t>VARJAO</t>
  </si>
  <si>
    <t>AV DOIS DE FEVEREIRO 1141</t>
  </si>
  <si>
    <t>58070-000</t>
  </si>
  <si>
    <t>00.776.574/1931-08</t>
  </si>
  <si>
    <t>5412 - SHOPPING DA GAVEA EXPRESS</t>
  </si>
  <si>
    <t>ggl.5412@americanas.io</t>
  </si>
  <si>
    <t>SHOPPING DA GAVEA EXPRESS</t>
  </si>
  <si>
    <t>RUA MARQUES DE SAO VICENTE 52 LOJA N 10</t>
  </si>
  <si>
    <t>22451-901</t>
  </si>
  <si>
    <t>00.776.574/1899-25</t>
  </si>
  <si>
    <t>1535 - BEBERIBE MALL</t>
  </si>
  <si>
    <t>ggl.1535@americanas.io</t>
  </si>
  <si>
    <t>BEBERIBE MALL</t>
  </si>
  <si>
    <t>CORONEL BIA 00S/N LOJA 04</t>
  </si>
  <si>
    <t>62840-000</t>
  </si>
  <si>
    <t>00.776.574/1814-36</t>
  </si>
  <si>
    <t>1568 - OURILÂNDIA DO NORTE</t>
  </si>
  <si>
    <t>ggl.1568@americanas.io</t>
  </si>
  <si>
    <t>OURILÂNDIA DO NORTE</t>
  </si>
  <si>
    <t>AVE DAS NACOES 2314</t>
  </si>
  <si>
    <t>68390-000</t>
  </si>
  <si>
    <t>00.776.574/1890-97</t>
  </si>
  <si>
    <t>5351 - PORTEIRINHA EXPRESS</t>
  </si>
  <si>
    <t>ggl.5351@americanas.io</t>
  </si>
  <si>
    <t>PORTEIRINHA EXPRESS</t>
  </si>
  <si>
    <t>PORTEIRINHA</t>
  </si>
  <si>
    <t>PC CORONEL ODILON COELHO 454</t>
  </si>
  <si>
    <t>39520-000</t>
  </si>
  <si>
    <t>00.776.574/1789-90</t>
  </si>
  <si>
    <t>5388 - CONCEIÇÃO DAS ALAGOAS EXPRESS</t>
  </si>
  <si>
    <t>ggl.5388@americanas.io</t>
  </si>
  <si>
    <t>CONCEIÇÃO DAS ALAGOAS EXPRESS</t>
  </si>
  <si>
    <t>CONC. DAS ALAGOAS</t>
  </si>
  <si>
    <t>AV BRASIL 540</t>
  </si>
  <si>
    <t>38120-000</t>
  </si>
  <si>
    <t>00.776.574/1838-03</t>
  </si>
  <si>
    <t>5442 - ROLANTE EXPRESS</t>
  </si>
  <si>
    <t>ggl.5442@americanas.io</t>
  </si>
  <si>
    <t>ROLANTE EXPRESS</t>
  </si>
  <si>
    <t>ROLANTE</t>
  </si>
  <si>
    <t>AV BORGES DE MEDEIROS 1839</t>
  </si>
  <si>
    <t>95690-000</t>
  </si>
  <si>
    <t>00.776.574/1919-03</t>
  </si>
  <si>
    <t>1542 - RIACHO FUNDO 2</t>
  </si>
  <si>
    <t>ggl.1542@americanas.io</t>
  </si>
  <si>
    <t>RIACHO FUNDO 2</t>
  </si>
  <si>
    <t>RIACHO FUNDO II</t>
  </si>
  <si>
    <t>QN 5A CONJUNTO 2 S/N LOTE 02 E 03 S/N</t>
  </si>
  <si>
    <t>71880-512</t>
  </si>
  <si>
    <t>00.776.574/1875-58</t>
  </si>
  <si>
    <t>5374 - GOIANIRA EXPRESS</t>
  </si>
  <si>
    <t>ggl.5374@americanas.io</t>
  </si>
  <si>
    <t>GOIANIRA EXPRESS</t>
  </si>
  <si>
    <t>GOIANIRA</t>
  </si>
  <si>
    <t>VILA PADRE PELAGIO</t>
  </si>
  <si>
    <t>AVENIDA JOSE RODRIGUES NAVES SN QD 40 LT 4</t>
  </si>
  <si>
    <t>75360-129</t>
  </si>
  <si>
    <t>00.776.574/1824-08</t>
  </si>
  <si>
    <t>5371 - ARARI EXPRESS</t>
  </si>
  <si>
    <t>ggl.5371@americanas.io</t>
  </si>
  <si>
    <t>ARARI EXPRESS</t>
  </si>
  <si>
    <t>ARARI</t>
  </si>
  <si>
    <t>AVe ESTRADA VELHA SN</t>
  </si>
  <si>
    <t>65480-000</t>
  </si>
  <si>
    <t>00.776.574/1823-27</t>
  </si>
  <si>
    <t>5436 - SÃO JOÃO DOS PATOS EXPRESS</t>
  </si>
  <si>
    <t>ggl.5436@americanas.io</t>
  </si>
  <si>
    <t>SÃO JOÃO DOS PATOS EXPRESS</t>
  </si>
  <si>
    <t>SÃO JOÃO DOS PATOS</t>
  </si>
  <si>
    <t>RUA DA LIBERDADE S/N</t>
  </si>
  <si>
    <t>65665-000</t>
  </si>
  <si>
    <t>00.776.574/1916-60</t>
  </si>
  <si>
    <t>5405 - SANTA LUZ EXPRESS</t>
  </si>
  <si>
    <t>ggl.5405@americanas.io</t>
  </si>
  <si>
    <t>SANTA LUZ EXPRESS</t>
  </si>
  <si>
    <t>SANTA LUZ</t>
  </si>
  <si>
    <t>RUA RUI BARBOSA 99</t>
  </si>
  <si>
    <t>48880-000</t>
  </si>
  <si>
    <t>00.776.574/1869-00</t>
  </si>
  <si>
    <t>1551 - DIADEMA</t>
  </si>
  <si>
    <t>ggl.1551@americanas.io</t>
  </si>
  <si>
    <t>PRACA PRESIDENTE CASTELO BRANCO 125 QD51 LT07</t>
  </si>
  <si>
    <t>09911-130</t>
  </si>
  <si>
    <t>00.776.574/1925-51</t>
  </si>
  <si>
    <t>1532 - TAIOBEIRAS</t>
  </si>
  <si>
    <t>ggl.1532@americanas.io</t>
  </si>
  <si>
    <t>TAIOBEIRAS</t>
  </si>
  <si>
    <t>AV DA LIBERDADE 432</t>
  </si>
  <si>
    <t>39550-000</t>
  </si>
  <si>
    <t>00.776.574/1860-71</t>
  </si>
  <si>
    <t>5430 - NOVA PRATA EXPRESS</t>
  </si>
  <si>
    <t>ggl.5430@americanas.io</t>
  </si>
  <si>
    <t>NOVA PRATA EXPRESS</t>
  </si>
  <si>
    <t>NOVA PRATA</t>
  </si>
  <si>
    <t>RUA PRESIDENTE VARGAS 1215</t>
  </si>
  <si>
    <t>95320-000</t>
  </si>
  <si>
    <t>00.776.574/1905-08</t>
  </si>
  <si>
    <t>1529 - CERES</t>
  </si>
  <si>
    <t>ggl.1529@americanas.io</t>
  </si>
  <si>
    <t>CERES</t>
  </si>
  <si>
    <t>AV BERNARDO SAYAO 276</t>
  </si>
  <si>
    <t>76300-000</t>
  </si>
  <si>
    <t>00.776.574/1806-26</t>
  </si>
  <si>
    <t>1524 - PACATUBA</t>
  </si>
  <si>
    <t>ggl.1524@americanas.io</t>
  </si>
  <si>
    <t>PACATUBA</t>
  </si>
  <si>
    <t>PRESIDENTE GETULIO VARGAS 00241</t>
  </si>
  <si>
    <t>61801-240</t>
  </si>
  <si>
    <t>00.776.574/1745-70</t>
  </si>
  <si>
    <t>1514 - ESPERANTINA</t>
  </si>
  <si>
    <t>ggl.1514@americanas.io</t>
  </si>
  <si>
    <t>ESPERANTINA</t>
  </si>
  <si>
    <t>PCA DUQUE DE CAXIAS 425</t>
  </si>
  <si>
    <t>64180-000</t>
  </si>
  <si>
    <t>00.776.574/1795-39</t>
  </si>
  <si>
    <t>1558 - MEDICILÂNDIA</t>
  </si>
  <si>
    <t>ggl.1558@americanas.io</t>
  </si>
  <si>
    <t>MEDICILÂNDIA</t>
  </si>
  <si>
    <t>AVE PRESIDENTE MEDICCI 1006 ST01 QD002</t>
  </si>
  <si>
    <t>68145-000</t>
  </si>
  <si>
    <t>00.776.574/1834-80</t>
  </si>
  <si>
    <t>5419 - URBANO SANTOS EXPRESS</t>
  </si>
  <si>
    <t>ggl.5419@americanas.io</t>
  </si>
  <si>
    <t>URBANO SANTOS EXPRESS</t>
  </si>
  <si>
    <t>URBANO SANTOS</t>
  </si>
  <si>
    <t>AVE MANOEL INACIO 303</t>
  </si>
  <si>
    <t>65530-000</t>
  </si>
  <si>
    <t>00.776.574/1891-78</t>
  </si>
  <si>
    <t>5424 - PARNARAMA EXPRESS</t>
  </si>
  <si>
    <t>ggl.5424@americanas.io</t>
  </si>
  <si>
    <t>PARNARAMA EXPRESS</t>
  </si>
  <si>
    <t>PARNARAMA</t>
  </si>
  <si>
    <t>AVE CAXIAS S/N Q002LT0362</t>
  </si>
  <si>
    <t>65640-000</t>
  </si>
  <si>
    <t>00.776.574/1907-70</t>
  </si>
  <si>
    <t>5435 - ÁGUA PRETA EXPRESS</t>
  </si>
  <si>
    <t>ggl.5435@americanas.io</t>
  </si>
  <si>
    <t>ÁGUA PRETA EXPRESS</t>
  </si>
  <si>
    <t>ÁGUA PRETA</t>
  </si>
  <si>
    <t>PRACA DOUTOR CORNELIO DA FONSECA 3377 SETOR 10</t>
  </si>
  <si>
    <t>55550-000</t>
  </si>
  <si>
    <t>00.776.574/1917-41</t>
  </si>
  <si>
    <t>5443 - COTIA EXPRESS</t>
  </si>
  <si>
    <t>ggl.5443@americanas.io</t>
  </si>
  <si>
    <t>COTIA EXPRESS</t>
  </si>
  <si>
    <t>JARDIM MONTE SANTO</t>
  </si>
  <si>
    <t>AVENIDA NOSSA SENHORA DE FATIMA 438 LOJA 06</t>
  </si>
  <si>
    <t>00.776.574/1930-19</t>
  </si>
  <si>
    <t>5429 - RIO BRILHANTE EXPRESS</t>
  </si>
  <si>
    <t>ggl.5429@americanas.io</t>
  </si>
  <si>
    <t>RIO BRILHANTE EXPRESS</t>
  </si>
  <si>
    <t>RIO BRILHANTE</t>
  </si>
  <si>
    <t>BENJAMIN CONSTANT 1380 LJ 01</t>
  </si>
  <si>
    <t>79130-000</t>
  </si>
  <si>
    <t>00.776.574/1927-13</t>
  </si>
  <si>
    <t>1567 - SÃO SEBASTIÃO</t>
  </si>
  <si>
    <t>ggl.1567@americanas.io</t>
  </si>
  <si>
    <t>VILA SAO JOSE (SAO SEBASTIAO)</t>
  </si>
  <si>
    <t>22 S/N LOTE 001 LOJA 001 S/N</t>
  </si>
  <si>
    <t>71693-023</t>
  </si>
  <si>
    <t>00.776.574/1904-27</t>
  </si>
  <si>
    <t>5398 - CAMPOS SALES EXPRESS</t>
  </si>
  <si>
    <t>ggl.5398@americanas.io</t>
  </si>
  <si>
    <t>CAMPOS SALES EXPRESS</t>
  </si>
  <si>
    <t>CAMPOS SALES</t>
  </si>
  <si>
    <t>FRANCISCO DAS CHAGAS ARRAIS 00199</t>
  </si>
  <si>
    <t>63150-000</t>
  </si>
  <si>
    <t>00.776.574/1850-08</t>
  </si>
  <si>
    <t>1538 - ZONA NORTE MACAPÁ</t>
  </si>
  <si>
    <t>ggl.1538@americanas.io</t>
  </si>
  <si>
    <t>ZONA NORTE MACAPÁ</t>
  </si>
  <si>
    <t>SAO LAZARO</t>
  </si>
  <si>
    <t>R TANCREDO NEVES 141</t>
  </si>
  <si>
    <t>68908-530</t>
  </si>
  <si>
    <t>00.776.574/1815-17</t>
  </si>
  <si>
    <t>1522 - VISEU</t>
  </si>
  <si>
    <t>ggl.1522@americanas.io</t>
  </si>
  <si>
    <t>VISEU</t>
  </si>
  <si>
    <t>AVE JUSTO CHERMONT 185</t>
  </si>
  <si>
    <t>68620-000</t>
  </si>
  <si>
    <t>00.776.574/1810-02</t>
  </si>
  <si>
    <t>1565 - SÃO FELIX DO XINGU</t>
  </si>
  <si>
    <t>ggl.1565@americanas.io</t>
  </si>
  <si>
    <t>SÃO FELIX DO XINGU</t>
  </si>
  <si>
    <t>AVE RIO XINGU 864</t>
  </si>
  <si>
    <t>68380-000</t>
  </si>
  <si>
    <t>00.776.574/1863-14</t>
  </si>
  <si>
    <t>1534 - PILAR</t>
  </si>
  <si>
    <t>ggl.1534@americanas.io</t>
  </si>
  <si>
    <t>PILAR</t>
  </si>
  <si>
    <t>CHA DO PILAR</t>
  </si>
  <si>
    <t>AV OTACILIO CAVALCANTE SN</t>
  </si>
  <si>
    <t>57150-000</t>
  </si>
  <si>
    <t>00.776.574/1807-07</t>
  </si>
  <si>
    <t>1533 - MOSSORÓ 2</t>
  </si>
  <si>
    <t>ggl.1533@americanas.io</t>
  </si>
  <si>
    <t>MOSSORÓ 2</t>
  </si>
  <si>
    <t>R CORONEL VICENTE SABOIA 102</t>
  </si>
  <si>
    <t>59600-120</t>
  </si>
  <si>
    <t>00.776.574/1773-23</t>
  </si>
  <si>
    <t>1580 - NATAL - RUA JOÃO PESSOA</t>
  </si>
  <si>
    <t>ggl.1580@americanas.io</t>
  </si>
  <si>
    <t>NATAL - RUA JOÃO PESSOA</t>
  </si>
  <si>
    <t>R JOAO PESSOA 240</t>
  </si>
  <si>
    <t>59025-500</t>
  </si>
  <si>
    <t>00.776.574/1908-50</t>
  </si>
  <si>
    <t>5444 - JACARAÚ EXPRESS</t>
  </si>
  <si>
    <t>ggl.5444@americanas.io</t>
  </si>
  <si>
    <t>JACARAÚ EXPRESS</t>
  </si>
  <si>
    <t>JACARAÚ</t>
  </si>
  <si>
    <t>PRESIDENTE JOAO PESSOA 64</t>
  </si>
  <si>
    <t>58278-000</t>
  </si>
  <si>
    <t>00.776.574/1911-56</t>
  </si>
  <si>
    <t>1539 - SÃO GONÇALO DOS CAMPOS</t>
  </si>
  <si>
    <t>ggl.1539@americanas.io</t>
  </si>
  <si>
    <t>SÃO GONÇALO DOS CAMPOS</t>
  </si>
  <si>
    <t>S.GONÇALO DOS CAMPOS</t>
  </si>
  <si>
    <t>AVENIDA TANCREDO NEVES SN</t>
  </si>
  <si>
    <t>44330-000</t>
  </si>
  <si>
    <t>00.776.574/1861-52</t>
  </si>
  <si>
    <t>5457 - BARÃO DE ITAPETININGA EXPRESS</t>
  </si>
  <si>
    <t>ggl.5457@americanas.io</t>
  </si>
  <si>
    <t>BARÃO DE ITAPETININGA EXPRESS</t>
  </si>
  <si>
    <t>RUA BR DE ITAPETININGA 62 LOJA</t>
  </si>
  <si>
    <t>01042-000</t>
  </si>
  <si>
    <t>00.776.574/1937-95</t>
  </si>
  <si>
    <t>5358 - FRANCISCO SÁ EXPRESS</t>
  </si>
  <si>
    <t>ggl.5358@americanas.io</t>
  </si>
  <si>
    <t>FRANCISCO SÁ EXPRESS</t>
  </si>
  <si>
    <t>FRANCISCO SÁ</t>
  </si>
  <si>
    <t>PC JOAO BAWDEN 1053</t>
  </si>
  <si>
    <t>39580-000</t>
  </si>
  <si>
    <t>00.776.574/1741-46</t>
  </si>
  <si>
    <t>5420 - TANGUÁ EXPRESS</t>
  </si>
  <si>
    <t>ggl.5420@americanas.io</t>
  </si>
  <si>
    <t>TANGUÁ EXPRESS</t>
  </si>
  <si>
    <t>TANGUÁ</t>
  </si>
  <si>
    <t>TANGUA I</t>
  </si>
  <si>
    <t>RUA CEL. LUIZ P. DOS SANTOS 41</t>
  </si>
  <si>
    <t>24890-000</t>
  </si>
  <si>
    <t>00.776.574/1878-09</t>
  </si>
  <si>
    <t>5434 - GUARUS PLAZA SHOPPING EXPRESS</t>
  </si>
  <si>
    <t>ggl.5434@americanas.io</t>
  </si>
  <si>
    <t>GUARUS PLAZA SHOPPING EXPRESS</t>
  </si>
  <si>
    <t>PARQUE CALABOUCO</t>
  </si>
  <si>
    <t>AVN SENADOR JOSE CARLOS PEREIRA PINTO 466 LJ 35</t>
  </si>
  <si>
    <t>28083-102</t>
  </si>
  <si>
    <t>00.776.574/1934-42</t>
  </si>
  <si>
    <t>5450 - ITAQUI EXPRESS</t>
  </si>
  <si>
    <t>ggl.5450@americanas.io</t>
  </si>
  <si>
    <t>ITAQUI EXPRESS</t>
  </si>
  <si>
    <t>ITAQUI</t>
  </si>
  <si>
    <t>RUA INDEPENDENCIA 470</t>
  </si>
  <si>
    <t>97650-000</t>
  </si>
  <si>
    <t>00.776.574/1932-80</t>
  </si>
  <si>
    <t>5455 - SHC CIDADE DAS FLORES EXPRESS</t>
  </si>
  <si>
    <t>ggl.5455@americanas.io</t>
  </si>
  <si>
    <t>SHC CIDADE DAS FLORES EXPRESS</t>
  </si>
  <si>
    <t>RUA: MARIO LOBO 106 LJ 21 a 25</t>
  </si>
  <si>
    <t>89201-330</t>
  </si>
  <si>
    <t>00.776.574/1936-04</t>
  </si>
  <si>
    <t>1546 - ITAPAJÉ</t>
  </si>
  <si>
    <t>ggl.1546@americanas.io</t>
  </si>
  <si>
    <t>ITAPAJÉ</t>
  </si>
  <si>
    <t>RUA MANOEL LUIS DA ROCHA 00077</t>
  </si>
  <si>
    <t>62600-000</t>
  </si>
  <si>
    <t>00.776.574/1790-24</t>
  </si>
  <si>
    <t>1545 - ALTA FLORESTA D'OESTE</t>
  </si>
  <si>
    <t>ggl.1545@americanas.io</t>
  </si>
  <si>
    <t>ALTA FLORESTA D'OESTE</t>
  </si>
  <si>
    <t>AVENIDA -AMAZONAS 3947</t>
  </si>
  <si>
    <t>76954-000</t>
  </si>
  <si>
    <t>00.776.574/1827-50</t>
  </si>
  <si>
    <t>5438 - PRESIDENTE MEDICI EXPRESS</t>
  </si>
  <si>
    <t>ggl.5438@americanas.io</t>
  </si>
  <si>
    <t>PRESIDENTE MEDICI EXPRESS</t>
  </si>
  <si>
    <t>PRESIDENTE MÉDICI</t>
  </si>
  <si>
    <t>AVENIDA -TRINTA DE JUNHO 1437 LT 15 e 16</t>
  </si>
  <si>
    <t>76916-000</t>
  </si>
  <si>
    <t>00.776.574/1900-01</t>
  </si>
  <si>
    <t>1556 - CAPITÃO POÇO</t>
  </si>
  <si>
    <t>ggl.1556@americanas.io</t>
  </si>
  <si>
    <t>CAPITÃO POÇO</t>
  </si>
  <si>
    <t>TRV 23 DE DEZEMBRO 750</t>
  </si>
  <si>
    <t>68650-000</t>
  </si>
  <si>
    <t>00.776.574/1832-18</t>
  </si>
  <si>
    <t>1513 - RIO GRANDE</t>
  </si>
  <si>
    <t>ggl.1513@americanas.io</t>
  </si>
  <si>
    <t>RUA GEN BACELAR 369 A</t>
  </si>
  <si>
    <t>96200-370</t>
  </si>
  <si>
    <t>00.776.574/1813-55</t>
  </si>
  <si>
    <t>1563 - AÇAILÂNDIA</t>
  </si>
  <si>
    <t>ggl.1563@americanas.io</t>
  </si>
  <si>
    <t>AÇAILÂNDIA</t>
  </si>
  <si>
    <t>RUA DUQUE DE CAXIAS S/N QD107 LT14</t>
  </si>
  <si>
    <t>65930-000</t>
  </si>
  <si>
    <t>00.776.574/1845-32</t>
  </si>
  <si>
    <t>1569 - PRUDENSHOPPING</t>
  </si>
  <si>
    <t>ggl.1569@americanas.io</t>
  </si>
  <si>
    <t>PRUDENSHOPPING</t>
  </si>
  <si>
    <t>VILA SANTA HELENA</t>
  </si>
  <si>
    <t>AVENIDA MANOEL GOULART 2400 LJ 1051</t>
  </si>
  <si>
    <t>19060-000</t>
  </si>
  <si>
    <t>00.776.574/1889-53</t>
  </si>
  <si>
    <t>5428 - CAARAPÓ EXPRESS</t>
  </si>
  <si>
    <t>ggl.5428@americanas.io</t>
  </si>
  <si>
    <t>CAARAPÓ EXPRESS</t>
  </si>
  <si>
    <t>CAARAPÓ</t>
  </si>
  <si>
    <t>DOM PEDRO II 517 QD27TL0004</t>
  </si>
  <si>
    <t>79940-000</t>
  </si>
  <si>
    <t>00.776.574/1912-37</t>
  </si>
  <si>
    <t>L211 - RECANTO DAS EMAS</t>
  </si>
  <si>
    <t>L211</t>
  </si>
  <si>
    <t>ggl.211@americanas.io</t>
  </si>
  <si>
    <t>RECANTO DAS EMAS</t>
  </si>
  <si>
    <t>AVENIDA RECANTO DAS EMAS QUADRA 103 LOTES 3 E 4 SN LOJA 1</t>
  </si>
  <si>
    <t>72610-321</t>
  </si>
  <si>
    <t>00.776.574/0090-21</t>
  </si>
  <si>
    <t>1494 - PATO BRANCO SHOPPING</t>
  </si>
  <si>
    <t>ggl.1494@americanas.io</t>
  </si>
  <si>
    <t>PATO BRANCO SHOPPING</t>
  </si>
  <si>
    <t>PATO BRANCO</t>
  </si>
  <si>
    <t>AV DA INOVACAO 1600 LJ87 QD197</t>
  </si>
  <si>
    <t>85504-757</t>
  </si>
  <si>
    <t>00.776.574/1941-71</t>
  </si>
  <si>
    <t>5448 - UBAITABA EXPRESS</t>
  </si>
  <si>
    <t>ggl.5448@americanas.io</t>
  </si>
  <si>
    <t>UBAITABA EXPRESS</t>
  </si>
  <si>
    <t>UBAITABA</t>
  </si>
  <si>
    <t>PRACA DR XAVIER 07</t>
  </si>
  <si>
    <t>45545-000</t>
  </si>
  <si>
    <t>00.776.574/1923-90</t>
  </si>
  <si>
    <t>L098 - SHC PARQUE DAS BANDEIRAS</t>
  </si>
  <si>
    <t>L098</t>
  </si>
  <si>
    <t>ggl.098@americanas.io</t>
  </si>
  <si>
    <t>SHC PARQUE DAS BANDEIRAS</t>
  </si>
  <si>
    <t>JARDIM IPAUSSURAMA</t>
  </si>
  <si>
    <t>AVENIDA JOHN BOYD DUNLOP 3900 ESP COML</t>
  </si>
  <si>
    <t>13060-803</t>
  </si>
  <si>
    <t>00.776.574/0575-06</t>
  </si>
  <si>
    <t>5404 - SANTA LUZIA DO PARUÁ EXPRESS</t>
  </si>
  <si>
    <t>ggl.5404@americanas.io</t>
  </si>
  <si>
    <t>SANTA LUZIA DO PARUÁ EXPRESS</t>
  </si>
  <si>
    <t>SANTA LUZIA DO PARUÁ</t>
  </si>
  <si>
    <t>SANTA LUZIA DO PARUA</t>
  </si>
  <si>
    <t>AVE PROFESSOR JOAO MORAES DE SOUSA 443</t>
  </si>
  <si>
    <t>65272-000</t>
  </si>
  <si>
    <t>00.776.574/1868-29</t>
  </si>
  <si>
    <t>5402 - BENTO SHOPPING EXPRESS</t>
  </si>
  <si>
    <t>ggl.5402@americanas.io</t>
  </si>
  <si>
    <t>BENTO SHOPPING EXPRESS</t>
  </si>
  <si>
    <t>BENTO GONÇALVES</t>
  </si>
  <si>
    <t>RUA MARECHAL DEODORO (VIA DEL VINO) 238 LOJA 76</t>
  </si>
  <si>
    <t>95700-010</t>
  </si>
  <si>
    <t>00.776.574/1853-42</t>
  </si>
  <si>
    <t>5284 - PEDRA BRANCA EXPRESS</t>
  </si>
  <si>
    <t>ggl.5284@americanas.io</t>
  </si>
  <si>
    <t>PEDRA BRANCA EXPRESS</t>
  </si>
  <si>
    <t>PEDRA BRANCA</t>
  </si>
  <si>
    <t>RUA AUGUSTO VIEIRA 00050 A</t>
  </si>
  <si>
    <t>63630-000</t>
  </si>
  <si>
    <t>00.776.574/1041-05</t>
  </si>
  <si>
    <t>5387 - SANTA CRUZ DE CABRÁLIA EXPRESS</t>
  </si>
  <si>
    <t>ggl.5387@americanas.io</t>
  </si>
  <si>
    <t>SANTA CRUZ DE CABRÁLIA EXPRESS</t>
  </si>
  <si>
    <t>STA CRUZ DE CABRÁLIA</t>
  </si>
  <si>
    <t>COROA VERMELHA</t>
  </si>
  <si>
    <t>RODOVIA BR 367 S/N</t>
  </si>
  <si>
    <t>45807-000</t>
  </si>
  <si>
    <t>00.776.574/1848-85</t>
  </si>
  <si>
    <t>1560 - PARACURU</t>
  </si>
  <si>
    <t>ggl.5458@americanas.io</t>
  </si>
  <si>
    <t>PARACURU</t>
  </si>
  <si>
    <t>ANTONIO SALES 00S/N</t>
  </si>
  <si>
    <t>62680-000</t>
  </si>
  <si>
    <t>00.776.574/1892-59</t>
  </si>
  <si>
    <t>1572 - SANTANA DO ARAGUAIA</t>
  </si>
  <si>
    <t>ggl.1572@americanas.io</t>
  </si>
  <si>
    <t>SANTANA DO ARAGUAIA</t>
  </si>
  <si>
    <t>CENTRAL</t>
  </si>
  <si>
    <t>RUA JOSE MENDONCA 273 QD12 LT06</t>
  </si>
  <si>
    <t>68560-000</t>
  </si>
  <si>
    <t>00.776.574/1894-10</t>
  </si>
  <si>
    <t>5397 - FLORIANO EXPRESS</t>
  </si>
  <si>
    <t>ggl.5397@americanas.io</t>
  </si>
  <si>
    <t>FLORIANO EXPRESS</t>
  </si>
  <si>
    <t>FLORIANO</t>
  </si>
  <si>
    <t>AVENIDA GETULIO VARGAS 219</t>
  </si>
  <si>
    <t>64800-058</t>
  </si>
  <si>
    <t>00.776.574/1849-66</t>
  </si>
  <si>
    <t>1557 - ESPERANÇA</t>
  </si>
  <si>
    <t>ggl.1557@americanas.io</t>
  </si>
  <si>
    <t>ESPERANÇA</t>
  </si>
  <si>
    <t>TV MANOEL RODRIGUES DE OLIVEIRA 288</t>
  </si>
  <si>
    <t>58135-000</t>
  </si>
  <si>
    <t>00.776.574/1833-07</t>
  </si>
  <si>
    <t>1555 - QUEIMADOS</t>
  </si>
  <si>
    <t>ggl.1555@americanas.io</t>
  </si>
  <si>
    <t>RUA VEREADOR MARINHO HEMETERIO DE OLIVEIRA 199 LOJA:QDA A</t>
  </si>
  <si>
    <t>26323-291</t>
  </si>
  <si>
    <t>00.776.574/1857-76</t>
  </si>
  <si>
    <t>5466 - CURITIBANOS EXPRESS</t>
  </si>
  <si>
    <t>ggl.5466@americanas.io</t>
  </si>
  <si>
    <t>CURITIBANOS EXPRESS</t>
  </si>
  <si>
    <t>CURITIBANOS</t>
  </si>
  <si>
    <t>AVENIDA SALOMAO CARNEIRO DE ALMEIDA 360 SALA 01</t>
  </si>
  <si>
    <t>89520-000</t>
  </si>
  <si>
    <t>00.776.574/1973-59</t>
  </si>
  <si>
    <t>5400 - MATA DE SÃO JOÃO EXPRESS</t>
  </si>
  <si>
    <t>ggl.5400@americanas.io</t>
  </si>
  <si>
    <t>MATA DE SÃO JOÃO EXPRESS</t>
  </si>
  <si>
    <t>MATA DE SÃO JOÃO</t>
  </si>
  <si>
    <t>CENTRO - SEDE</t>
  </si>
  <si>
    <t>PRACA BARAO ACU DA TORRE 49, 55</t>
  </si>
  <si>
    <t>48280-000</t>
  </si>
  <si>
    <t>00.776.574/1843-70</t>
  </si>
  <si>
    <t>1585 - PEDREIRAS</t>
  </si>
  <si>
    <t>ggl.1585@americanas.io</t>
  </si>
  <si>
    <t>PEDREIRAS</t>
  </si>
  <si>
    <t>AVENIDA RIO BRANCO 463</t>
  </si>
  <si>
    <t>65725-000</t>
  </si>
  <si>
    <t>00.776.574/1968-91</t>
  </si>
  <si>
    <t>5464 - BONITO EXPRESS</t>
  </si>
  <si>
    <t>ggl.5464@americanas.io</t>
  </si>
  <si>
    <t>BONITO EXPRESS</t>
  </si>
  <si>
    <t>BONITO</t>
  </si>
  <si>
    <t>RUA CEL PILAD REBUA 1513 SETOR 01 Q</t>
  </si>
  <si>
    <t>79290-000</t>
  </si>
  <si>
    <t>00.776.574/1974-30</t>
  </si>
  <si>
    <t>5469 - MONSENHOR TABOSA EXPRESS</t>
  </si>
  <si>
    <t>ggl.5469@americanas.io</t>
  </si>
  <si>
    <t>MONSENHOR TABOSA EXPRESS</t>
  </si>
  <si>
    <t>MONSENHOR TABOSA 00634</t>
  </si>
  <si>
    <t>60165-010</t>
  </si>
  <si>
    <t>00.776.574/2075-08</t>
  </si>
  <si>
    <t>1571 - JURUNAS</t>
  </si>
  <si>
    <t>ggl.1571@americanas.io</t>
  </si>
  <si>
    <t>JURUNAS</t>
  </si>
  <si>
    <t>RUA GOVERNADOR FERNANDO GUILHON 858</t>
  </si>
  <si>
    <t>66030-250</t>
  </si>
  <si>
    <t>00.776.574/1887-91</t>
  </si>
  <si>
    <t>1570 - SÃO GONÇALO DO AMARANTE</t>
  </si>
  <si>
    <t>ggl.1570@americanas.io</t>
  </si>
  <si>
    <t>SÃO GONÇALO DO AMARANTE</t>
  </si>
  <si>
    <t>ERETIDES MARTINS 00182</t>
  </si>
  <si>
    <t>62670-000</t>
  </si>
  <si>
    <t>00.776.574/1888-72</t>
  </si>
  <si>
    <t>1586 - SAMAMBAIA SUL</t>
  </si>
  <si>
    <t>ggl.1586@americanas.io</t>
  </si>
  <si>
    <t>SAMAMBAIA SUL (SAMAMBAIA)</t>
  </si>
  <si>
    <t>QS 314 CONJUNTO 06 LOTE 01 S/N</t>
  </si>
  <si>
    <t>72308-516</t>
  </si>
  <si>
    <t>00.776.574/2022-98</t>
  </si>
  <si>
    <t>5473 - SHC PATIO PETRÓPOLIS EXPRESS</t>
  </si>
  <si>
    <t>ggl.5473@americanas.io</t>
  </si>
  <si>
    <t>SHC PATIO PETRÓPOLIS EXPRESS</t>
  </si>
  <si>
    <t>RUA MARECHAL DEODORO 153 LOJA:220</t>
  </si>
  <si>
    <t>25620-150</t>
  </si>
  <si>
    <t>00.776.574/2086-52</t>
  </si>
  <si>
    <t>5468 - ÁGUAS BELAS EXPRESS</t>
  </si>
  <si>
    <t>ggl.5468@americanas.io</t>
  </si>
  <si>
    <t>ÁGUAS BELAS EXPRESS</t>
  </si>
  <si>
    <t>ÁGUAS BELAS</t>
  </si>
  <si>
    <t>RUA JOAO RODRIGUES CARDOSO 7</t>
  </si>
  <si>
    <t>55340-000</t>
  </si>
  <si>
    <t>00.776.574/1972-78</t>
  </si>
  <si>
    <t>1578 - SHOPPING TAQUARA PLAZA</t>
  </si>
  <si>
    <t>ggl.1578@americanas.io</t>
  </si>
  <si>
    <t>SHOPPING TAQUARA PLAZA</t>
  </si>
  <si>
    <t>ETR RODRIGUES CALDAS 127 LOJAS 107</t>
  </si>
  <si>
    <t>22713-372</t>
  </si>
  <si>
    <t>00.776.574/2097-05</t>
  </si>
  <si>
    <t>5422 - PENTECOSTE EXPRESS</t>
  </si>
  <si>
    <t>ggl.5422@americanas.io</t>
  </si>
  <si>
    <t>PENTECOSTE EXPRESS</t>
  </si>
  <si>
    <t>PENTECOSTE</t>
  </si>
  <si>
    <t>LUIS SOARES DO CARMO 00147</t>
  </si>
  <si>
    <t>62640-000</t>
  </si>
  <si>
    <t>00.776.574/1913-18</t>
  </si>
  <si>
    <t>1592 - ITAJAÍ</t>
  </si>
  <si>
    <t>ggl.1592@americanas.io</t>
  </si>
  <si>
    <t>ITAJAÍ</t>
  </si>
  <si>
    <t>RUA HERCILIO LUZ 530 COND .</t>
  </si>
  <si>
    <t>88301-001</t>
  </si>
  <si>
    <t>00.776.574/2078-42</t>
  </si>
  <si>
    <t>1584 - JAGUARIBE</t>
  </si>
  <si>
    <t>ggl.1584@americanas.io</t>
  </si>
  <si>
    <t>JAGUARIBE</t>
  </si>
  <si>
    <t>07 DE SETEMBRO 00154</t>
  </si>
  <si>
    <t>63475-000</t>
  </si>
  <si>
    <t>00.776.574/1964-68</t>
  </si>
  <si>
    <t>5467 - CACHOEIRA EXPRESS</t>
  </si>
  <si>
    <t>ggl.5467@americanas.io</t>
  </si>
  <si>
    <t>CACHOEIRA EXPRESS</t>
  </si>
  <si>
    <t>CACHOEIRA</t>
  </si>
  <si>
    <t>RUA DR.J.J.SEABRA 18 LOTE A</t>
  </si>
  <si>
    <t>44300-000</t>
  </si>
  <si>
    <t>00.776.574/2023-79</t>
  </si>
  <si>
    <t>1595 - SANTO ELIAS</t>
  </si>
  <si>
    <t>ggl.1595@americanas.io</t>
  </si>
  <si>
    <t>SANTO ELIAS</t>
  </si>
  <si>
    <t>R SANTO ELIAS 280</t>
  </si>
  <si>
    <t>58013-150</t>
  </si>
  <si>
    <t>00.776.574/2096-24</t>
  </si>
  <si>
    <t>5480 - GUARATIBA EXPRESS</t>
  </si>
  <si>
    <t>ggl.5480@americanas.io</t>
  </si>
  <si>
    <t>GUARATIBA EXPRESS</t>
  </si>
  <si>
    <t>GUARATIBA</t>
  </si>
  <si>
    <t>ETR DA PEDRA 004229 LOT 8 PAL</t>
  </si>
  <si>
    <t>23030-380</t>
  </si>
  <si>
    <t>00.776.574/2116-02</t>
  </si>
  <si>
    <t>5478 - MOGI MIRIM EXPRESS</t>
  </si>
  <si>
    <t>ggl.5478@americanas.io</t>
  </si>
  <si>
    <t>MOGI MIRIM EXPRESS</t>
  </si>
  <si>
    <t>MOGI MIRIM</t>
  </si>
  <si>
    <t>RUA DOUTOR ULHOA CINTRA 705</t>
  </si>
  <si>
    <t>13800-061</t>
  </si>
  <si>
    <t>00.776.574/2113-60</t>
  </si>
  <si>
    <t>1588 - SOMBRIO</t>
  </si>
  <si>
    <t>ggl.1588@americanas.io</t>
  </si>
  <si>
    <t>SOMBRIO</t>
  </si>
  <si>
    <t>AVENIDA GETULIO VARGAS 360</t>
  </si>
  <si>
    <t>88960-000</t>
  </si>
  <si>
    <t>00.776.574/1970-06</t>
  </si>
  <si>
    <t>5459 - MONTE SANTO EXPRESS</t>
  </si>
  <si>
    <t>ggl.5459@americanas.io</t>
  </si>
  <si>
    <t>MONTE SANTO EXPRESS</t>
  </si>
  <si>
    <t>MONTE SANTO</t>
  </si>
  <si>
    <t>PRACA PROFESSOR SALGADO 166</t>
  </si>
  <si>
    <t>48800-000</t>
  </si>
  <si>
    <t>00.776.574/1965-49</t>
  </si>
  <si>
    <t>5479 - PIUMHI EXPRESS</t>
  </si>
  <si>
    <t>ggl.5479@americanas.io</t>
  </si>
  <si>
    <t>PIUMHI EXPRESS</t>
  </si>
  <si>
    <t>PIUMHI</t>
  </si>
  <si>
    <t>R ARMANDO VIOTTI. 454</t>
  </si>
  <si>
    <t>37925-000</t>
  </si>
  <si>
    <t>00.776.574/2090-39</t>
  </si>
  <si>
    <t>5476 - ASSIS CHATEAUBRIAND EXPRESS</t>
  </si>
  <si>
    <t>ggl.5476@americanas.io</t>
  </si>
  <si>
    <t>ASSIS CHATEAUBRIAND EXPRESS</t>
  </si>
  <si>
    <t>ASSIS CHATEAUBRIAND</t>
  </si>
  <si>
    <t>PLANO PILOTO</t>
  </si>
  <si>
    <t>AV TUPASSI 2360 QDR 007</t>
  </si>
  <si>
    <t>85935-000</t>
  </si>
  <si>
    <t>00.776.574/2091-10</t>
  </si>
  <si>
    <t>5471 - PEDRO II EXPRESS</t>
  </si>
  <si>
    <t>ggl.5471@americanas.io</t>
  </si>
  <si>
    <t>PEDRO II EXPRESS</t>
  </si>
  <si>
    <t>PEDRO II</t>
  </si>
  <si>
    <t>AVE CEL CORDEIRO 359</t>
  </si>
  <si>
    <t>64255-000</t>
  </si>
  <si>
    <t>00.776.574/2080-67</t>
  </si>
  <si>
    <t>5482 - NAZARÉ DA MATA EXPRESS</t>
  </si>
  <si>
    <t>ggl.5482@americanas.io</t>
  </si>
  <si>
    <t>NAZARÉ DA MATA EXPRESS</t>
  </si>
  <si>
    <t>NAZARÉ DA MATA</t>
  </si>
  <si>
    <t>RUA BOM JESUS 64</t>
  </si>
  <si>
    <t>55800-000</t>
  </si>
  <si>
    <t>00.776.574/2088-14</t>
  </si>
  <si>
    <t>1593 - ABAETETUBA 2</t>
  </si>
  <si>
    <t>ggl.1593@americanas.io</t>
  </si>
  <si>
    <t>ABAETETUBA 2</t>
  </si>
  <si>
    <t>AVE DOM PEDRO II 478</t>
  </si>
  <si>
    <t>00.776.574/2095-43</t>
  </si>
  <si>
    <t>5483 - FEIJÓ EXPRESS</t>
  </si>
  <si>
    <t>ggl.5483@americanas.io</t>
  </si>
  <si>
    <t>FEIJÓ EXPRESS</t>
  </si>
  <si>
    <t>FEIJÓ</t>
  </si>
  <si>
    <t>AVENIDA MARECHAL DEODORO 96 LT141 QD05</t>
  </si>
  <si>
    <t>69960-000</t>
  </si>
  <si>
    <t>00.776.574/2092-09</t>
  </si>
  <si>
    <t>1600 - SÃO FELIX</t>
  </si>
  <si>
    <t>ggl.1600@americanas.io</t>
  </si>
  <si>
    <t>SÃO FELIX</t>
  </si>
  <si>
    <t>MARABA</t>
  </si>
  <si>
    <t>AVE MAGALHAES BARATA 0 QD21 LT01</t>
  </si>
  <si>
    <t>68513-817</t>
  </si>
  <si>
    <t>00.776.574/2089-03</t>
  </si>
  <si>
    <t>1602 - SHC PIRAMIDE</t>
  </si>
  <si>
    <t>ggl.1602@americanas.io</t>
  </si>
  <si>
    <t>SHC PIRAMIDE</t>
  </si>
  <si>
    <t>TAMBAU</t>
  </si>
  <si>
    <t>AV ANTONIO LIRA 300 LJ 110</t>
  </si>
  <si>
    <t>58039-050</t>
  </si>
  <si>
    <t>00.776.574/2117-93</t>
  </si>
  <si>
    <t>5410 - CATENDE EXPRESS</t>
  </si>
  <si>
    <t>ggl.5410@americanas.io</t>
  </si>
  <si>
    <t>CATENDE EXPRESS</t>
  </si>
  <si>
    <t>CATENDE</t>
  </si>
  <si>
    <t>PRACA DE SANTANA 95</t>
  </si>
  <si>
    <t>55400-000</t>
  </si>
  <si>
    <t>00.776.574/1873-96</t>
  </si>
  <si>
    <t>5477 - ITABAIANINHA EXPRESS</t>
  </si>
  <si>
    <t>ggl.5477@americanas.io</t>
  </si>
  <si>
    <t>ITABAIANINHA EXPRESS</t>
  </si>
  <si>
    <t>RUA EURICO MONTEIRO ALVES 46</t>
  </si>
  <si>
    <t>49290-000</t>
  </si>
  <si>
    <t>00.776.574/2081-48</t>
  </si>
  <si>
    <t>5489 - CARAPICUIBA EXPRESS</t>
  </si>
  <si>
    <t>ggl.5489@americanas.io</t>
  </si>
  <si>
    <t>CARAPICUIBA EXPRESS</t>
  </si>
  <si>
    <t>CARAPICUIBA</t>
  </si>
  <si>
    <t>AVENIDA RUI BARBOSA 347 LOTE 11 QU</t>
  </si>
  <si>
    <t>06311-001</t>
  </si>
  <si>
    <t>00.776.574/2100-45</t>
  </si>
  <si>
    <t>5491 - SENADOR POMPEU EXPRESS</t>
  </si>
  <si>
    <t>ggl.5491@americanas.io</t>
  </si>
  <si>
    <t>SENADOR POMPEU EXPRESS</t>
  </si>
  <si>
    <t>SENADOR POMPEU</t>
  </si>
  <si>
    <t>DORGIVAL CLEMENTINO 00018</t>
  </si>
  <si>
    <t>63600-000</t>
  </si>
  <si>
    <t>00.776.574/2107-11</t>
  </si>
  <si>
    <t>5487 - CARIRIAÇU EXPRESS</t>
  </si>
  <si>
    <t>ggl.5487@americanas.io</t>
  </si>
  <si>
    <t>CARIRIAÇU EXPRESS</t>
  </si>
  <si>
    <t>CARIRIAÇU</t>
  </si>
  <si>
    <t>CORONEL BOTELHO 00454</t>
  </si>
  <si>
    <t>63220-000</t>
  </si>
  <si>
    <t>00.776.574/2115-21</t>
  </si>
  <si>
    <t>1598 - DIRCEU</t>
  </si>
  <si>
    <t>ggl.1598@americanas.io</t>
  </si>
  <si>
    <t>DIRCEU</t>
  </si>
  <si>
    <t>AVENIDA JOAQUIM NELSON 2743</t>
  </si>
  <si>
    <t>64078-225</t>
  </si>
  <si>
    <t>00.776.574/2112-89</t>
  </si>
  <si>
    <t>5493 - PACAJÁ EXPRESS</t>
  </si>
  <si>
    <t>ggl.5493@americanas.io</t>
  </si>
  <si>
    <t>PACAJÁ EXPRESS</t>
  </si>
  <si>
    <t>PACAJÁ</t>
  </si>
  <si>
    <t>AVE 24 DE JANEIRO 851</t>
  </si>
  <si>
    <t>68485-000</t>
  </si>
  <si>
    <t>00.776.574/2098-96</t>
  </si>
  <si>
    <t>5486 - SÃO MIGUEL EXPRESS</t>
  </si>
  <si>
    <t>ggl.5486@americanas.io</t>
  </si>
  <si>
    <t>SÃO MIGUEL</t>
  </si>
  <si>
    <t>R RUA CHICO OTAVIANO 126</t>
  </si>
  <si>
    <t>59920-000</t>
  </si>
  <si>
    <t>00.776.574/2101-26</t>
  </si>
  <si>
    <t>5485 - SIMÃO DIAS EXPRESS</t>
  </si>
  <si>
    <t>ggl.5485@americanas.io</t>
  </si>
  <si>
    <t>SIMÃO DIAS EXPRESS</t>
  </si>
  <si>
    <t>SIMÃO DIAS</t>
  </si>
  <si>
    <t>TRAVESSA CORONEL LOIOLA 192</t>
  </si>
  <si>
    <t>49480-000</t>
  </si>
  <si>
    <t>00.776.574/2102-07</t>
  </si>
  <si>
    <t>L182 - SHC ITAJAI</t>
  </si>
  <si>
    <t>L182</t>
  </si>
  <si>
    <t>ggl.182@americanas.io</t>
  </si>
  <si>
    <t>SHC ITAJAI</t>
  </si>
  <si>
    <t>ITAJAI</t>
  </si>
  <si>
    <t>CENTRO ITAJAI</t>
  </si>
  <si>
    <t>RUA SAMUEL HEUSI 234 LJ ANC 001</t>
  </si>
  <si>
    <t>88301-320</t>
  </si>
  <si>
    <t>00.776.574/1312-50</t>
  </si>
  <si>
    <t>5475 - BARRA GRANDE EXPRESS</t>
  </si>
  <si>
    <t>ggl.5475@americanas.io</t>
  </si>
  <si>
    <t>BARRA GRANDE EXPRESS</t>
  </si>
  <si>
    <t>MARAÚ</t>
  </si>
  <si>
    <t>BARRA GRANDE</t>
  </si>
  <si>
    <t>RUA DE MARAU S/N QD X LT4</t>
  </si>
  <si>
    <t>45520-000</t>
  </si>
  <si>
    <t>00.776.574/2087-33</t>
  </si>
  <si>
    <t>1594 - TERESÓPOLIS</t>
  </si>
  <si>
    <t>ggl.1594@americanas.io</t>
  </si>
  <si>
    <t>AVN ALMIRANTE LUCIO MEIRA 645 LOJA 1</t>
  </si>
  <si>
    <t>25953-003</t>
  </si>
  <si>
    <t>00.776.574/2119-55</t>
  </si>
  <si>
    <t>5390 - MIGUEL PEREIRA EXPRESS</t>
  </si>
  <si>
    <t>ggl.5390@americanas.io</t>
  </si>
  <si>
    <t>MIGUEL PEREIRA EXPRESS</t>
  </si>
  <si>
    <t>MIGUEL PEREIRA</t>
  </si>
  <si>
    <t>AVN ROBERTO SILVEIRA 0471 LOJA:A</t>
  </si>
  <si>
    <t>26900-000</t>
  </si>
  <si>
    <t>00.776.574/2114-40</t>
  </si>
  <si>
    <t>5494 - TABULEIRO DO NORTE</t>
  </si>
  <si>
    <t>ggl.5494@americanas.io</t>
  </si>
  <si>
    <t>TABULEIRO DO NORTE</t>
  </si>
  <si>
    <t>RUA MAIA ALARCON 587</t>
  </si>
  <si>
    <t>62960-000</t>
  </si>
  <si>
    <t>00.776.574/2110-17</t>
  </si>
  <si>
    <t>5492 - EXU EXPRESS</t>
  </si>
  <si>
    <t>ggl.5492@americanas.io</t>
  </si>
  <si>
    <t>EXU EXPRESS</t>
  </si>
  <si>
    <t>EXU</t>
  </si>
  <si>
    <t>RUA ZUZA SARAIVA 45</t>
  </si>
  <si>
    <t>56230-000</t>
  </si>
  <si>
    <t>00.776.574/2104-79</t>
  </si>
  <si>
    <t>1686 - INHUMAS</t>
  </si>
  <si>
    <t>ggl.1686@americanas.io</t>
  </si>
  <si>
    <t>RUA GOIAS S/N QD35 LT23</t>
  </si>
  <si>
    <t>75400-531</t>
  </si>
  <si>
    <t>00.776.574/2122-50</t>
  </si>
  <si>
    <t>1596 - TARAUACA</t>
  </si>
  <si>
    <t>ggl.1596@americanas.io</t>
  </si>
  <si>
    <t>TARAUACA</t>
  </si>
  <si>
    <t>TARAUACÁ</t>
  </si>
  <si>
    <t>RUA QUINTINO BOCAIUVA 70</t>
  </si>
  <si>
    <t>69970-000</t>
  </si>
  <si>
    <t>00.776.574/2083-00</t>
  </si>
  <si>
    <t>1589 - MARAGOGI</t>
  </si>
  <si>
    <t>ggl.1589@americanas.io</t>
  </si>
  <si>
    <t>MARAGOGI</t>
  </si>
  <si>
    <t>NOVA BOA VISTA</t>
  </si>
  <si>
    <t>PC GUEDES DE MIRANDA 09 QUADRA UI</t>
  </si>
  <si>
    <t>57955-000</t>
  </si>
  <si>
    <t>00.776.574/2123-31</t>
  </si>
  <si>
    <t>1597 - HUMAITÁ</t>
  </si>
  <si>
    <t>ggl.1597@americanas.io</t>
  </si>
  <si>
    <t>HUMAITÁ</t>
  </si>
  <si>
    <t>RUA 05 DE SETEMBRO 542</t>
  </si>
  <si>
    <t>69800-000</t>
  </si>
  <si>
    <t>00.776.574/2082-29</t>
  </si>
  <si>
    <t xml:space="preserve"> </t>
  </si>
  <si>
    <t>Status</t>
  </si>
  <si>
    <t>Data Encerramento</t>
  </si>
  <si>
    <t>Loja</t>
  </si>
  <si>
    <t>Grupo</t>
  </si>
  <si>
    <t>Região</t>
  </si>
  <si>
    <t>Distrito</t>
  </si>
  <si>
    <t>Data Inauguração</t>
  </si>
  <si>
    <t>Sistema</t>
  </si>
  <si>
    <t>Categoria</t>
  </si>
  <si>
    <t>Conveniência</t>
  </si>
  <si>
    <t>Cidade</t>
  </si>
  <si>
    <t>Bairro</t>
  </si>
  <si>
    <t>Endereço</t>
  </si>
  <si>
    <t>Tamanho</t>
  </si>
  <si>
    <t>Área Vda</t>
  </si>
  <si>
    <t>Área Estoque</t>
  </si>
  <si>
    <t>Área Estoque/Área Vda</t>
  </si>
  <si>
    <t>Shc Rua</t>
  </si>
  <si>
    <t>Lead Time Considerado</t>
  </si>
  <si>
    <t>Freq Abast. (Dias p/ semana)</t>
  </si>
  <si>
    <t>Tempo de Trânsito</t>
  </si>
  <si>
    <t>Encerrada</t>
  </si>
  <si>
    <t>L804 - BB TATUAPE</t>
  </si>
  <si>
    <t>L804</t>
  </si>
  <si>
    <t>DIVISÃO 1</t>
  </si>
  <si>
    <t>ZONA LESTE-SP</t>
  </si>
  <si>
    <t>PRISMA</t>
  </si>
  <si>
    <t>BB/Express</t>
  </si>
  <si>
    <t>NÃO CONVENIÊNCIA</t>
  </si>
  <si>
    <t>CDSP</t>
  </si>
  <si>
    <t>VILA REGENTE FEIJO</t>
  </si>
  <si>
    <t>RUA EMILIO MARENGO 534 PARTE</t>
  </si>
  <si>
    <t>03336-000</t>
  </si>
  <si>
    <t>L002 - BUENOS AIRES</t>
  </si>
  <si>
    <t>L002</t>
  </si>
  <si>
    <t>DIVISÃO 2</t>
  </si>
  <si>
    <t>P2K</t>
  </si>
  <si>
    <t>Convencional</t>
  </si>
  <si>
    <t>CDRJ</t>
  </si>
  <si>
    <t>RUA BUENOS AIRES 289 E 291 TERR</t>
  </si>
  <si>
    <t>20061-003</t>
  </si>
  <si>
    <t>L004 - MEIER RJ</t>
  </si>
  <si>
    <t>L004</t>
  </si>
  <si>
    <t>L062 - VARGINHA</t>
  </si>
  <si>
    <t>L062</t>
  </si>
  <si>
    <t>L109 - Lojas Americanas Beira Mar Shopping</t>
  </si>
  <si>
    <t>L109</t>
  </si>
  <si>
    <t>SC/RS NORTE</t>
  </si>
  <si>
    <t>RUA BOCAIUVA , 2468</t>
  </si>
  <si>
    <t>88000-000</t>
  </si>
  <si>
    <t>L160 - ITAIM-BIBI</t>
  </si>
  <si>
    <t>L160</t>
  </si>
  <si>
    <t>OSASCO/BAURU-SP</t>
  </si>
  <si>
    <t>RUA JOAO CACHOEIRA , 743</t>
  </si>
  <si>
    <t>04535-012</t>
  </si>
  <si>
    <t>L237 - SHC CAPITAL MOOCA</t>
  </si>
  <si>
    <t>L237</t>
  </si>
  <si>
    <t>Express</t>
  </si>
  <si>
    <t>AV PAES DE BARROS , 2761</t>
  </si>
  <si>
    <t>L309 - MARQUES DE SANTA CRUZ</t>
  </si>
  <si>
    <t>L309</t>
  </si>
  <si>
    <t>LN SP INTERIOR</t>
  </si>
  <si>
    <t>RUA MARQUES DE SANTA CRUZ , 25</t>
  </si>
  <si>
    <t>69005-050</t>
  </si>
  <si>
    <t>L319 - SHC AEROCLUBE</t>
  </si>
  <si>
    <t>L319</t>
  </si>
  <si>
    <t>GR09</t>
  </si>
  <si>
    <t>SALVADOR I</t>
  </si>
  <si>
    <t>BOCA DO RIO</t>
  </si>
  <si>
    <t>AVENIDA OCTAVIO MANGABEIRA , 6000</t>
  </si>
  <si>
    <t>41706-690</t>
  </si>
  <si>
    <t>L363 - GENERAL SAMPAIO</t>
  </si>
  <si>
    <t>L363</t>
  </si>
  <si>
    <t>AL/SE</t>
  </si>
  <si>
    <t>RUA GENERAL SAMPAIO , 677</t>
  </si>
  <si>
    <t>60020-030</t>
  </si>
  <si>
    <t>L425 - VILA ISABEL</t>
  </si>
  <si>
    <t>L425</t>
  </si>
  <si>
    <t>LN NORDESTE 2</t>
  </si>
  <si>
    <t>BLV VINTE E OITO DE SETEMBRO , 393</t>
  </si>
  <si>
    <t>20551-030</t>
  </si>
  <si>
    <t>L450 - SHC JUAZEIRO</t>
  </si>
  <si>
    <t>L450</t>
  </si>
  <si>
    <t>L507 - AMERICANAS EXPRESS POMPEIA</t>
  </si>
  <si>
    <t>L507</t>
  </si>
  <si>
    <t>SPI RIO PRETO</t>
  </si>
  <si>
    <t>POMPEIA</t>
  </si>
  <si>
    <t>AVENIDA POMPEIA , 242</t>
  </si>
  <si>
    <t>05022-000</t>
  </si>
  <si>
    <t>L604 - SHC VELEIROS PLAZA</t>
  </si>
  <si>
    <t>L604</t>
  </si>
  <si>
    <t>L802 - BB CHACARA FLORA</t>
  </si>
  <si>
    <t>L802</t>
  </si>
  <si>
    <t>AV WASHINGTON LUIS , 1171</t>
  </si>
  <si>
    <t>04662-002</t>
  </si>
  <si>
    <t>L810 - LJ EXPRESS 810</t>
  </si>
  <si>
    <t>L810</t>
  </si>
  <si>
    <t>CENTRO-SP</t>
  </si>
  <si>
    <t>Blockbuster</t>
  </si>
  <si>
    <t>RUA MAESTRO CHIAFFARELLI , 54</t>
  </si>
  <si>
    <t>01432-030</t>
  </si>
  <si>
    <t>L811 - LJ EXPRESS 811</t>
  </si>
  <si>
    <t>L811</t>
  </si>
  <si>
    <t>PRACA CHARLES MULLER , 117</t>
  </si>
  <si>
    <t>01234-010</t>
  </si>
  <si>
    <t>L813 - LJ EXPRESS 813</t>
  </si>
  <si>
    <t>L813</t>
  </si>
  <si>
    <t>RUA ESTADOS UNIDOS , 1324</t>
  </si>
  <si>
    <t>01427-001</t>
  </si>
  <si>
    <t>L815 - LJ EXPRESS 815</t>
  </si>
  <si>
    <t>L815</t>
  </si>
  <si>
    <t>ALTO PINHEIROS</t>
  </si>
  <si>
    <t>RUA ANTONIO BATUIRA , 430</t>
  </si>
  <si>
    <t>05462-050</t>
  </si>
  <si>
    <t>L818 - BB SANTO ANDRE</t>
  </si>
  <si>
    <t>L818</t>
  </si>
  <si>
    <t>ABCD-SP</t>
  </si>
  <si>
    <t>SANTO ANDRE</t>
  </si>
  <si>
    <t>AV PORTUGAL , 1617</t>
  </si>
  <si>
    <t>09041-320</t>
  </si>
  <si>
    <t>L820 - BB GUARULHOS</t>
  </si>
  <si>
    <t>L820</t>
  </si>
  <si>
    <t>MACEDO</t>
  </si>
  <si>
    <t>AV PAULO FACCINI , 1100</t>
  </si>
  <si>
    <t>07111-000</t>
  </si>
  <si>
    <t>L829 - LJ EXPRESS 829</t>
  </si>
  <si>
    <t>L829</t>
  </si>
  <si>
    <t>AV PROF FRANCISCO MORATO , 2950</t>
  </si>
  <si>
    <t>L841 - LJ EXPRESS 841</t>
  </si>
  <si>
    <t>L841</t>
  </si>
  <si>
    <t>L851 - LJ EXPRESS 851</t>
  </si>
  <si>
    <t>L851</t>
  </si>
  <si>
    <t>AV ASSIS BRASIL , 2847</t>
  </si>
  <si>
    <t>91010-006</t>
  </si>
  <si>
    <t>L852 - BB NILO PECANHA</t>
  </si>
  <si>
    <t>L852</t>
  </si>
  <si>
    <t>CHACARA DAS PEDRAS</t>
  </si>
  <si>
    <t>AV DR NILO PECANHA ,  2785</t>
  </si>
  <si>
    <t>91330-001</t>
  </si>
  <si>
    <t>L855 - BB CARLOS GOMES</t>
  </si>
  <si>
    <t>L855</t>
  </si>
  <si>
    <t>AV CARLOS GOMES , 11</t>
  </si>
  <si>
    <t>90480-003</t>
  </si>
  <si>
    <t>L856 - BB BRAZ LEME</t>
  </si>
  <si>
    <t>L856</t>
  </si>
  <si>
    <t>RUA BRAS LEME , 2175</t>
  </si>
  <si>
    <t>02022-010</t>
  </si>
  <si>
    <t>L857 - BB VILA ISABEL</t>
  </si>
  <si>
    <t>L857</t>
  </si>
  <si>
    <t>RUA MAXWELL , 477</t>
  </si>
  <si>
    <t>20541-100</t>
  </si>
  <si>
    <t>L859 - LJ EXPRESS 859</t>
  </si>
  <si>
    <t>L859</t>
  </si>
  <si>
    <t>L860 - LJ EXPRESS 860</t>
  </si>
  <si>
    <t>L860</t>
  </si>
  <si>
    <t>L861 - LJ EXPRESS 861</t>
  </si>
  <si>
    <t>L861</t>
  </si>
  <si>
    <t>L862 - LJ EXPRESS 862</t>
  </si>
  <si>
    <t>L862</t>
  </si>
  <si>
    <t>JABAQUARA</t>
  </si>
  <si>
    <t>AV ENGENHEIRO GEORGE CORBISIER , 198</t>
  </si>
  <si>
    <t>04345-000</t>
  </si>
  <si>
    <t>L870 - BB CONDE DE BONFIM</t>
  </si>
  <si>
    <t>L870</t>
  </si>
  <si>
    <t>BARRA/IPANEMA</t>
  </si>
  <si>
    <t>Franquia Blockbuster</t>
  </si>
  <si>
    <t>RUA CONDE DE BONFIM, 152 ,</t>
  </si>
  <si>
    <t>L873 - BB MEIER</t>
  </si>
  <si>
    <t>L873</t>
  </si>
  <si>
    <t>RUA DIAS DA CRUZ ,  637</t>
  </si>
  <si>
    <t>20720-013</t>
  </si>
  <si>
    <t>L882 - BB AFONSO BRAZ</t>
  </si>
  <si>
    <t>L882</t>
  </si>
  <si>
    <t>RUA AFONSO BRAZ , 508</t>
  </si>
  <si>
    <t>04511-001</t>
  </si>
  <si>
    <t>L890 - Americanas Express BLOCKBUSTER® Casablanca</t>
  </si>
  <si>
    <t>L890</t>
  </si>
  <si>
    <t>GR10</t>
  </si>
  <si>
    <t>CEARÁ</t>
  </si>
  <si>
    <t>AV ENGENHEIRO SANTANA JUNIOR , 2277</t>
  </si>
  <si>
    <t>60175-650</t>
  </si>
  <si>
    <t>L891 - BB DOM LUIS</t>
  </si>
  <si>
    <t>L891</t>
  </si>
  <si>
    <t>AV DOM LUIS , 1400</t>
  </si>
  <si>
    <t>L894 - LJ EXPRESS 894</t>
  </si>
  <si>
    <t>L894</t>
  </si>
  <si>
    <t>QS 01 RUA 212 LOTES 19 21 23 , SN</t>
  </si>
  <si>
    <t>71950-550</t>
  </si>
  <si>
    <t>L898 - LJ EXPRESS 898</t>
  </si>
  <si>
    <t>L898</t>
  </si>
  <si>
    <t>EST JACAREPAGUA , 7753</t>
  </si>
  <si>
    <t>L903 - LJ EXPRESS 903</t>
  </si>
  <si>
    <t>L903</t>
  </si>
  <si>
    <t>INGA</t>
  </si>
  <si>
    <t>R DR. PAULO ALVES , 42</t>
  </si>
  <si>
    <t>24210-445</t>
  </si>
  <si>
    <t>L906 - LJ EXPRESS 906</t>
  </si>
  <si>
    <t>L906</t>
  </si>
  <si>
    <t>L910 - LJ EXPRESS 910</t>
  </si>
  <si>
    <t>L910</t>
  </si>
  <si>
    <t>L914 - LJ EXPRESS 914</t>
  </si>
  <si>
    <t>L914</t>
  </si>
  <si>
    <t>SHIN CA 01 LOTE B LOJAS 42 43 52 53 E 54 , SN</t>
  </si>
  <si>
    <t>71505-000</t>
  </si>
  <si>
    <t xml:space="preserve">L917 - Americanas Express BLOCKBUSTER® Abolição </t>
  </si>
  <si>
    <t>L917</t>
  </si>
  <si>
    <t>AV DA ABOLICAO , 2600</t>
  </si>
  <si>
    <t>60165-080</t>
  </si>
  <si>
    <t>L919 - LJ EXPRESS 919</t>
  </si>
  <si>
    <t>L919</t>
  </si>
  <si>
    <t>EMPRESARIAL 18 DO FORTE</t>
  </si>
  <si>
    <t>AV ALPHAVILLE ,  580</t>
  </si>
  <si>
    <t>06472-010</t>
  </si>
  <si>
    <t>L922 - LJ EXPRESS 922</t>
  </si>
  <si>
    <t>L922</t>
  </si>
  <si>
    <t>L928 - LJ EXPRESS 928</t>
  </si>
  <si>
    <t>L928</t>
  </si>
  <si>
    <t>MT/MS</t>
  </si>
  <si>
    <t>RUA GERMANO WENDHAUSEN , 164</t>
  </si>
  <si>
    <t>88015-460</t>
  </si>
  <si>
    <t>L958 - BB BR 101 - CDPE</t>
  </si>
  <si>
    <t>L958</t>
  </si>
  <si>
    <t>PERNAMBUCO 2</t>
  </si>
  <si>
    <t>PONTE DOS CARVALHOS</t>
  </si>
  <si>
    <t>RODOVIA BR-101 SUL , 2822</t>
  </si>
  <si>
    <t>54590-000</t>
  </si>
  <si>
    <t>L959 - BB CD RECIFE 2</t>
  </si>
  <si>
    <t>L959</t>
  </si>
  <si>
    <t>RODOVIA BR-101 SUL , 3791</t>
  </si>
  <si>
    <t>L961 - CD SANTA CRUZ</t>
  </si>
  <si>
    <t>L961</t>
  </si>
  <si>
    <t>LN MINAS GERAIS</t>
  </si>
  <si>
    <t>ETR DA LAMA PRETA , 321</t>
  </si>
  <si>
    <t>23575-450</t>
  </si>
  <si>
    <t>L962 - BB CD UBERLÂNDIA</t>
  </si>
  <si>
    <t>L962</t>
  </si>
  <si>
    <t>RIO INTERIOR</t>
  </si>
  <si>
    <t>BR 497 KM 1480 A , SN</t>
  </si>
  <si>
    <t>L964 - CD CAJAMAR</t>
  </si>
  <si>
    <t>L964</t>
  </si>
  <si>
    <t>JORDANESIA</t>
  </si>
  <si>
    <t>RODOVIA ANHANGUERA , SN</t>
  </si>
  <si>
    <t>07760-000</t>
  </si>
  <si>
    <t>1005 - MONTES CLAROS</t>
  </si>
  <si>
    <t>1025 - SHC ELDORADO</t>
  </si>
  <si>
    <t>ZONA OESTE-SP</t>
  </si>
  <si>
    <t>1036 - SHC NOVA</t>
  </si>
  <si>
    <t>1101 - ALCANTARA 2</t>
  </si>
  <si>
    <t>L874 - BB DOM PEDRO</t>
  </si>
  <si>
    <t>L874</t>
  </si>
  <si>
    <t>VILA AMERICA</t>
  </si>
  <si>
    <t>AV DOM PEDRO II 933</t>
  </si>
  <si>
    <t>09110-000</t>
  </si>
  <si>
    <t>L816 - BB REPUBLICA DO LIBANO</t>
  </si>
  <si>
    <t>L816</t>
  </si>
  <si>
    <t>IBIRAPUERA</t>
  </si>
  <si>
    <t>AV REPUBLICA DO LIBANO  2304</t>
  </si>
  <si>
    <t>04502-300</t>
  </si>
  <si>
    <t>1160 - TAGUATINGA NORTE</t>
  </si>
  <si>
    <t>CNB 12 LOTE 10 LOJA 01 S/N</t>
  </si>
  <si>
    <t>8005 - ITM ITAÚ DIGITAL</t>
  </si>
  <si>
    <t>LN EXPRESS DIGITAL</t>
  </si>
  <si>
    <t>DIGITAL</t>
  </si>
  <si>
    <t>VILA LEOPOLDINA</t>
  </si>
  <si>
    <t>AV. ENGENHEIRO ROBERTO ZUCCOLO 555</t>
  </si>
  <si>
    <t>00000-000</t>
  </si>
  <si>
    <t>PPPP</t>
  </si>
  <si>
    <t xml:space="preserve"> - </t>
  </si>
  <si>
    <t>L846 - BB TIJUCA</t>
  </si>
  <si>
    <t>L846</t>
  </si>
  <si>
    <t>BAIXADA 2</t>
  </si>
  <si>
    <t>R BARAO DE MESQUITA  238</t>
  </si>
  <si>
    <t>20540-002</t>
  </si>
  <si>
    <t>L417 - SHC UAI</t>
  </si>
  <si>
    <t>RUA SATURNINO DE BRITO 17</t>
  </si>
  <si>
    <t>30111-020</t>
  </si>
  <si>
    <t>L099 - SHC BETIM</t>
  </si>
  <si>
    <t>L099</t>
  </si>
  <si>
    <t>HYDRA</t>
  </si>
  <si>
    <t>ANGOLA</t>
  </si>
  <si>
    <t>AV EDMEIA MATTOS LAZAROTTI 1655</t>
  </si>
  <si>
    <t>32632-090</t>
  </si>
  <si>
    <t>L809 - BB BANDEIRANTES</t>
  </si>
  <si>
    <t>L809</t>
  </si>
  <si>
    <t>ALAMEDA DOS MARACATINS 1818</t>
  </si>
  <si>
    <t>04089-005</t>
  </si>
  <si>
    <t>PPP</t>
  </si>
  <si>
    <t>SIS</t>
  </si>
  <si>
    <t xml:space="preserve"> SÃO PAULO</t>
  </si>
  <si>
    <t>5201 - ESPLANADA EXPRESS</t>
  </si>
  <si>
    <t>LITORAL/SOROCABA-SP</t>
  </si>
  <si>
    <t>5175 - MOGI DAS CRUZES EXPRESS</t>
  </si>
  <si>
    <t>VALE DO PARAIBA-SP</t>
  </si>
  <si>
    <t>5202 - BRISAMAR EXPRESS</t>
  </si>
  <si>
    <t>PARQUE SENHOR DO BONFIM</t>
  </si>
  <si>
    <t>AVENIDA CHARLES SCHNNEIDER, 1700 - PARQUE SENHOR DO BONFIM, SÃO VICENTE - SP</t>
  </si>
  <si>
    <t>L889 - BB TAQUARA</t>
  </si>
  <si>
    <t>L889</t>
  </si>
  <si>
    <t>RIO ZONA OESTE</t>
  </si>
  <si>
    <t>EST DOS BANDEIRANTES 106 - TAQUARA, RIO DE JANEIRO - RJ</t>
  </si>
  <si>
    <t>22730-001</t>
  </si>
  <si>
    <t>5176 - JACAREPAGUÁ EXPRESS</t>
  </si>
  <si>
    <t>AV ARTUR BERNARDES 43 LOJA 120 - CENTRO SUL, VARZEA GRANDE - MT</t>
  </si>
  <si>
    <t>78125-905</t>
  </si>
  <si>
    <t>5182 - LIMEIRA EXPRESS</t>
  </si>
  <si>
    <t>SPI CAMPINAS</t>
  </si>
  <si>
    <t>PARQUE EGISTO RAGAZZO</t>
  </si>
  <si>
    <t>AVENIDA CARLOS KUNTZ BUSCH 800 LOJA 134 E - PARQUE EGISTO RAGAZZO, LIMEIRA - SP</t>
  </si>
  <si>
    <t>13485-346</t>
  </si>
  <si>
    <t>5169 - CAMPINAS SHOPPING EXPRESS</t>
  </si>
  <si>
    <t>RUA JACY TEIXEIRA CAMARGO 940 LOJA 050 / - JARDIM DO LAGO, CAMPINAS - SP</t>
  </si>
  <si>
    <t>5198 - SHOPPING SANTA MARIA EXPRESS</t>
  </si>
  <si>
    <t>LN SUL</t>
  </si>
  <si>
    <t>5196 - CANOAS EXPRESS</t>
  </si>
  <si>
    <t>5159 - PELOTAS EXPRESS</t>
  </si>
  <si>
    <t>5200 - SHOPPING BEIRA MAR EXPRESS</t>
  </si>
  <si>
    <t>5170 - ITÁLIA SHOPPING EXPRESS</t>
  </si>
  <si>
    <t>LN MT MS</t>
  </si>
  <si>
    <t>COXIPO</t>
  </si>
  <si>
    <t>AV FERNANDO CORREA DA COSTA, 899 - COXIPO, CUIABÁ - MT</t>
  </si>
  <si>
    <t>78080-000</t>
  </si>
  <si>
    <t>5199 - PELOTAS EXPRESS</t>
  </si>
  <si>
    <t>L775 - PILARES EXPRESS</t>
  </si>
  <si>
    <t>L775</t>
  </si>
  <si>
    <t>PILARES</t>
  </si>
  <si>
    <t>AVN JOAO RIBEIRO 136 - PILARES, RIO DE JANEIRO - RJ</t>
  </si>
  <si>
    <t>20750-093</t>
  </si>
  <si>
    <t>33.014.556/1233-52</t>
  </si>
  <si>
    <t>L010 - SHC RIO SUL RJ</t>
  </si>
  <si>
    <t>COPA/BOTAFOGO</t>
  </si>
  <si>
    <t>RUA LAURO MULLER 116 - BOTAFOGO, RIO DE JANEIRO - RJ</t>
  </si>
  <si>
    <t>22290-000</t>
  </si>
  <si>
    <t>33.014.556/0155-41</t>
  </si>
  <si>
    <t>5194 - LIMEIRA 2 EXPRESS</t>
  </si>
  <si>
    <t>RUA CARLOS GOMES 1321 LOJA 202 - CENTRO, LIMEIRA - SP</t>
  </si>
  <si>
    <t>33.014.556/1622-50</t>
  </si>
  <si>
    <t>L899 - BB PARQUE DAS ROSAS</t>
  </si>
  <si>
    <t>L899</t>
  </si>
  <si>
    <t>AV DAS AMERICAS 3693 - BARRA DA TIJUCA, RIO DE JANEIRO - RJ</t>
  </si>
  <si>
    <t>22631-003</t>
  </si>
  <si>
    <t>33.014.556/0332-80</t>
  </si>
  <si>
    <t>L696 - ARENA MALL EXPRESS</t>
  </si>
  <si>
    <t>L696</t>
  </si>
  <si>
    <t>ENGENHO DE DENTRO</t>
  </si>
  <si>
    <t>AVENIDA DOM HELDER CÂMARA 6001 - ENGENHO DE DENTRO, RIO DE JANEIRO - RJ</t>
  </si>
  <si>
    <t>20771-002</t>
  </si>
  <si>
    <t>33.014.556/0990-36</t>
  </si>
  <si>
    <t>L331 - SHC IDEAL</t>
  </si>
  <si>
    <t>L331</t>
  </si>
  <si>
    <t>AREIAS</t>
  </si>
  <si>
    <t>RUA ADÃO MANOEL DA SILVA 584 - AREIAS, SÃO JOSÉ - SC</t>
  </si>
  <si>
    <t>88113-260</t>
  </si>
  <si>
    <t>33.014.556/0846-08</t>
  </si>
  <si>
    <t>5185 - TAUBATÉ EXPRESS</t>
  </si>
  <si>
    <t>AVENIDA DOM PEDRO I 7181 - JARDIM BARONESA, TAUBATÉ - SP</t>
  </si>
  <si>
    <t>33.014.556/1637-37</t>
  </si>
  <si>
    <t>5163 - FLORIANOPOLIS EXPRESS</t>
  </si>
  <si>
    <t>SACO GRANDE</t>
  </si>
  <si>
    <t>ROD JOSE CARLOS DAUX 3116 LOJA 132 - SACO GRANDE, FLORIANÓPOLIS - SC</t>
  </si>
  <si>
    <t>88032-005</t>
  </si>
  <si>
    <t>33.014.556/1601-26</t>
  </si>
  <si>
    <t>5189 - PINDAMONHAGABA EXPRESS</t>
  </si>
  <si>
    <t>NOSSA SENHORA DO PERPETUO SOCORRO</t>
  </si>
  <si>
    <t>RUA ALCIDES RAMOS NOGUEIRA 650 LOJA 83 - NOSSA SENHORA DO PERPETUO SOCORRO, PINDAMONHANGABA - SP</t>
  </si>
  <si>
    <t>12421-681</t>
  </si>
  <si>
    <t>33.014.556/1647-09</t>
  </si>
  <si>
    <t>5137 - DIGITAL OSASCO</t>
  </si>
  <si>
    <t>AVENIDA DOS AUTONOMISTAS 1400 - CENTRO, SÃO PAULO - SP</t>
  </si>
  <si>
    <t>33.014.556/1599-77</t>
  </si>
  <si>
    <t>5138 - DIGITAL INTERLAGOS</t>
  </si>
  <si>
    <t>AVENIDA INTERLAGOS 2255 - CENTRO, SÃO PAULO - SP</t>
  </si>
  <si>
    <t>33.014.556/1592-09</t>
  </si>
  <si>
    <t>5180 - SHOPPING OMNI EXPRESS</t>
  </si>
  <si>
    <t>LN SPI PARANÁ MS</t>
  </si>
  <si>
    <t>RUA CORONEL DULCIDIO , 713 - CENTRO, PONTA GROSSA - PR</t>
  </si>
  <si>
    <t>84010-280</t>
  </si>
  <si>
    <t>33.014.556/1672-10</t>
  </si>
  <si>
    <t>5179 - SHOPPING PÁTIO IPORANGA EXPRESS</t>
  </si>
  <si>
    <t>LN SÃO PAULO</t>
  </si>
  <si>
    <t>AVENIDA ANA COSTA , 465 - GONZAGA, SANTOS - SP</t>
  </si>
  <si>
    <t>11060-001</t>
  </si>
  <si>
    <t>33.014.556/1635-75</t>
  </si>
  <si>
    <t xml:space="preserve">5156 - DIGITAL TATUAPÉ </t>
  </si>
  <si>
    <t>RUA DOMINGOS AGOSTIM , 91 - CIDADE MAE DO CEU, SÃO PAULO - SP</t>
  </si>
  <si>
    <t>03306-900</t>
  </si>
  <si>
    <t>33.014.556/1639-07</t>
  </si>
  <si>
    <t xml:space="preserve">5158 - DIGITAL GUARULHOS </t>
  </si>
  <si>
    <t>PORTO DA IGREJA</t>
  </si>
  <si>
    <t>RODOVIA PRESIDENTE DUTRA KM 230,000 , SN - PORTO DA IGREJA, GUARULHOS - SP</t>
  </si>
  <si>
    <t>33.014.556/1619-55</t>
  </si>
  <si>
    <t>5191 - SHOPPING MAC EXPRESS</t>
  </si>
  <si>
    <t>BALNEÁRIO</t>
  </si>
  <si>
    <t>CORONEL PEDRO DEMORO , 1955 - BALNEÁRIO, SÃO JOSÉ - SC</t>
  </si>
  <si>
    <t>88075-301</t>
  </si>
  <si>
    <t>33.014.556/1618-74</t>
  </si>
  <si>
    <t>L833 - BB SAO CAETANO</t>
  </si>
  <si>
    <t>L833</t>
  </si>
  <si>
    <t>SANTA PAULA</t>
  </si>
  <si>
    <t>RUA AMERICO BRASILIENSE  279 - SANTA PAULA, SÃO CAETANO DO SUL - SP</t>
  </si>
  <si>
    <t>09520-030</t>
  </si>
  <si>
    <t>33.014.556/0451-06</t>
  </si>
  <si>
    <t>L700 - POSTO BARRA EXPRESS</t>
  </si>
  <si>
    <t>L700</t>
  </si>
  <si>
    <t>AV AYRTON SENNA 3579 - JACAREPAGUA, RIO DE JANEIRO - RJ</t>
  </si>
  <si>
    <t>22775-004</t>
  </si>
  <si>
    <t>33.014.556/0360-34</t>
  </si>
  <si>
    <t>L924 - BB JARDIM OCEANICO</t>
  </si>
  <si>
    <t>L924</t>
  </si>
  <si>
    <t>AV OLEGARIO MACIEL 256 - BARRA DA TIJUCA, RIO DE JANEIRO - RJ</t>
  </si>
  <si>
    <t>33.014.556/0337-95</t>
  </si>
  <si>
    <t>5195 - CIDADE SOROCABA EXPRESS</t>
  </si>
  <si>
    <t>SOROCABA/BAURU</t>
  </si>
  <si>
    <t>JARDIM SANTA CECILIA</t>
  </si>
  <si>
    <t>AVENIDA ITAVUVU 3373 LOJA 3048 - JARDIM SANTA CECILIA, SOROCABA - SP</t>
  </si>
  <si>
    <t>18078-005</t>
  </si>
  <si>
    <t>33.014.556/1620-99</t>
  </si>
  <si>
    <t>5172 - BURITIS GUARÁ EXPRESS</t>
  </si>
  <si>
    <t>AVENIDA JUSCELINO KUBITSCHEK DE OLIVEIRA 351 LOJA 129 - CAMPO DO GALVAO, GUARATINGUETÁ - SP</t>
  </si>
  <si>
    <t>33.014.556/1617-93</t>
  </si>
  <si>
    <t>5197 - CENTERVALE</t>
  </si>
  <si>
    <t>JARDIM OSWALDO CRUZ</t>
  </si>
  <si>
    <t>AVENIDA DEPUTADO BENEDITO MATARAZZO 9403 LOJA S218 - JARDIM OSWALDO CRUZ, SÃO JOSÉ DOS CAMPOS - SP</t>
  </si>
  <si>
    <t>33.014.556/1615-21</t>
  </si>
  <si>
    <t>5161 - SHOPPING MINASCASA EXPRESS</t>
  </si>
  <si>
    <t>Divisão 1</t>
  </si>
  <si>
    <t>BH NE/SUL</t>
  </si>
  <si>
    <t>RUA JACUI , 4001 - IPIRANGA, BELO HORIZONTE - MG</t>
  </si>
  <si>
    <t>31160-190</t>
  </si>
  <si>
    <t>33.014.556/1564-47</t>
  </si>
  <si>
    <t>L933 - ITANHANGÁ EXPRESS</t>
  </si>
  <si>
    <t>L933</t>
  </si>
  <si>
    <t>ITANHANGA</t>
  </si>
  <si>
    <t>ETR BARRA DA TIJUCA 1636 - ITANHANGA, RIO DE JANEIRO - RJ</t>
  </si>
  <si>
    <t>22641-003</t>
  </si>
  <si>
    <t>33.014.556/1378-17</t>
  </si>
  <si>
    <t>5193 - SHOPPING DO CORAÇÃO EXPRESS</t>
  </si>
  <si>
    <t>TRAVESSA MARECHAL DEODORO , 976 - CENTRO, SÃO BERNARDO DO CAMPO - SP</t>
  </si>
  <si>
    <t>09710-020</t>
  </si>
  <si>
    <t>33.014.556/1628-46</t>
  </si>
  <si>
    <t>5192 - SHOPPING SPORTS EXPRESS</t>
  </si>
  <si>
    <t>Divisão 2</t>
  </si>
  <si>
    <t>XAXIM</t>
  </si>
  <si>
    <t>RUA FRANCISCO DEROSSO ,  3480 - XAXIM, CURITIBA - PR</t>
  </si>
  <si>
    <t>81830-285</t>
  </si>
  <si>
    <t>33.014.556/1653-57</t>
  </si>
  <si>
    <t>5171 - AMERICAS BARRA EXPRESS</t>
  </si>
  <si>
    <t>AVENIDA PRESIDENTE KENNEDY 1500 1500  LJ 356 - RIBEIRANIA, RIBEIRÃO PRETO - SP</t>
  </si>
  <si>
    <t>14096-901</t>
  </si>
  <si>
    <t>33.014.556/1621-70</t>
  </si>
  <si>
    <t>L510 - SHC POLI SHOPPING EXPRESS</t>
  </si>
  <si>
    <t>L510</t>
  </si>
  <si>
    <t>RUA DOM PEDRO II 178 - CENTRO, GUARULHOS - SP</t>
  </si>
  <si>
    <t>07011-003</t>
  </si>
  <si>
    <t>00.776.574/0597-11</t>
  </si>
  <si>
    <t>L828 - BB PORTAO</t>
  </si>
  <si>
    <t>L828</t>
  </si>
  <si>
    <t>RUA FRANCISCO FRISCHMANN 2597 - PORTAO, CURITIBA - PR</t>
  </si>
  <si>
    <t>80320-250</t>
  </si>
  <si>
    <t>00.776.574/1426-19</t>
  </si>
  <si>
    <t>1040 - SHC NAÇÕES LIMEIRA</t>
  </si>
  <si>
    <t>LIMEIRA PIRACICABA</t>
  </si>
  <si>
    <t>GRAMINHA</t>
  </si>
  <si>
    <t>RODOVIA DEPUTADO LAÉRCIO CORTE (SP 147) 4500 - GRAMINHA, LIMEIRA - SP</t>
  </si>
  <si>
    <t>13482-890</t>
  </si>
  <si>
    <t>00.776.574/0620-03</t>
  </si>
  <si>
    <t>L996 - AMERICA OUTLET EXPRESS</t>
  </si>
  <si>
    <t>L996</t>
  </si>
  <si>
    <t>SALVADOR/BA Sul</t>
  </si>
  <si>
    <t>AVENIDA DEPUTADO LUIS EDUARDO MAGALHAES S/N - LIMOEIRO, FEIRA DE SANTANA - BA</t>
  </si>
  <si>
    <t>44097-324</t>
  </si>
  <si>
    <t>00.776.574/1368-05</t>
  </si>
  <si>
    <t>1213 - SHC PICOS PLAZA SHOPPING</t>
  </si>
  <si>
    <t>PIAUÍ/CE INT</t>
  </si>
  <si>
    <t>JUNCO</t>
  </si>
  <si>
    <t>AVENIDA SENADOR HELVIDIO NUNES S/N - JUNCO, PICOS - PI</t>
  </si>
  <si>
    <t>64607-760</t>
  </si>
  <si>
    <t>00.776.574/1253-66</t>
  </si>
  <si>
    <t>1303 - EDUARDO RIBEIRO</t>
  </si>
  <si>
    <t>AM/RR</t>
  </si>
  <si>
    <t>AVE EDUARDO RIBEIRO 409 - CENTRO, MANAUS - AM</t>
  </si>
  <si>
    <t>69010-000</t>
  </si>
  <si>
    <t>00.776.574/0714-10</t>
  </si>
  <si>
    <t>5173 - CIDADE LESTE EXPRESS</t>
  </si>
  <si>
    <t>AVE AUTAZ MIRIM 282 LOJA 147 - TANCREDO NEVES, MANAUS - AM</t>
  </si>
  <si>
    <t>00.776.574/1126-20</t>
  </si>
  <si>
    <t>8006 - NERI PINHEIRO DIGITAL</t>
  </si>
  <si>
    <t>LOCAL RJ</t>
  </si>
  <si>
    <t>RUA NERI PINHEIRO 267 - CIDADE NOVA, RIO DE JANEIRO - RJ</t>
  </si>
  <si>
    <t>00.776.574/1174-28</t>
  </si>
  <si>
    <t>8009 - EMBARÉ DIGITAL</t>
  </si>
  <si>
    <t>LOCAL/DIGITAL - SP</t>
  </si>
  <si>
    <t>EMBARE</t>
  </si>
  <si>
    <t>AVENIDA DOUTOR EPITACIO PESSOA , 234 - EMBARE, SANTOS - SP</t>
  </si>
  <si>
    <t>00.776.574/0664-16</t>
  </si>
  <si>
    <t>L189 - SHC CASCAVEL JL</t>
  </si>
  <si>
    <t>L189</t>
  </si>
  <si>
    <t>PR INTERIOR</t>
  </si>
  <si>
    <t>AV TOLEDO 432 - CENTRO, CASCAVEL - PR</t>
  </si>
  <si>
    <t>85810-230</t>
  </si>
  <si>
    <t>00.776.574/1580-27</t>
  </si>
  <si>
    <t>L500 - COPACABANA LIDO EXPRESS</t>
  </si>
  <si>
    <t>L500</t>
  </si>
  <si>
    <t>AV NOSSA SENHORA DE COPACABANA 249 - COPACABANA, RIO DE JANEIRO - RJ</t>
  </si>
  <si>
    <t>22020-002</t>
  </si>
  <si>
    <t>00.776.574/1219-64</t>
  </si>
  <si>
    <t>L342 - SHC ESTACAO NATAL</t>
  </si>
  <si>
    <t>L342</t>
  </si>
  <si>
    <t>RN/CE Sul</t>
  </si>
  <si>
    <t>AV DR JOAO MEDEIROS FILHO 2300 - POTENGI, NATAL - RN</t>
  </si>
  <si>
    <t>59120-555</t>
  </si>
  <si>
    <t>00.776.574/1572-17</t>
  </si>
  <si>
    <t>Transferidas para VEM</t>
  </si>
  <si>
    <t>L779 - LOCAL PRINCESA ISABEL EXPRESS</t>
  </si>
  <si>
    <t>L779</t>
  </si>
  <si>
    <t>CONVENIÊNCIA</t>
  </si>
  <si>
    <t>LEME</t>
  </si>
  <si>
    <t>AVN NOSSA SENHORA DE COPACABANA 31 - LEME, RIO DE JANEIRO - RJ</t>
  </si>
  <si>
    <t>22010-121</t>
  </si>
  <si>
    <t>00.776.574/1154-84</t>
  </si>
  <si>
    <t>L981 - LOCAL BARATA RIBEIRO 228 EXPRESS</t>
  </si>
  <si>
    <t>L981</t>
  </si>
  <si>
    <t>RUA BARATA RIBEIRO 288 - COPACABANA, RIO DE JANEIRO - RJ</t>
  </si>
  <si>
    <t>22040-002</t>
  </si>
  <si>
    <t>00.776.574/0909-88</t>
  </si>
  <si>
    <t>L982 - LOCAL BARATA RIBEIRO 672 EXPRESS</t>
  </si>
  <si>
    <t>L982</t>
  </si>
  <si>
    <t>RUA BARATA RIBEIRO 672 - COPACABANA, RIO DE JANEIRO - RJ</t>
  </si>
  <si>
    <t>22051-002</t>
  </si>
  <si>
    <t>00.776.574/1166-18</t>
  </si>
  <si>
    <t>L654 - LOCAL SACADURA CABRAL EXPRESS</t>
  </si>
  <si>
    <t>L654</t>
  </si>
  <si>
    <t>RUA SACADURA CABRAL 122 - SAUDE, RIO DE JANEIRO - RJ</t>
  </si>
  <si>
    <t>20081-262</t>
  </si>
  <si>
    <t>00.776.574/1716-35</t>
  </si>
  <si>
    <t>L970 - LOCAL RIO BRANCO 26 EXPRESS</t>
  </si>
  <si>
    <t>L970</t>
  </si>
  <si>
    <t>AVN RIO BRANCO 26 - CENTRO, RIO DE JANEIRO - RJ</t>
  </si>
  <si>
    <t>20090-001</t>
  </si>
  <si>
    <t>00.776.574/0907-16</t>
  </si>
  <si>
    <t>L946 - LOCAL SANTA CLARA EXPRESS</t>
  </si>
  <si>
    <t>L946</t>
  </si>
  <si>
    <t>RUA SANTA CLARA 81 - COPACABANA, RIO DE JANEIRO - RJ</t>
  </si>
  <si>
    <t>22041-011</t>
  </si>
  <si>
    <t>00.776.574/0906-35</t>
  </si>
  <si>
    <t>5035 - LOCAL 1º MARÇO EXPRESS CONV.</t>
  </si>
  <si>
    <t>RUA PRIMEIRO DE MARCO 21 - CENTRO, RIO DE JANEIRO - RJ</t>
  </si>
  <si>
    <t>20010-000</t>
  </si>
  <si>
    <t>00.776.574/0910-11</t>
  </si>
  <si>
    <t>5049 - LOCAL N.S.COPACABANA 845 CONV.</t>
  </si>
  <si>
    <t>AVN NOSSA SENHORA DE COPACABANA 00845 - COPACABANA, RIO DE JANEIRO - RJ</t>
  </si>
  <si>
    <t>22060-001</t>
  </si>
  <si>
    <t>00.776.574/0912-83</t>
  </si>
  <si>
    <t>L842 - LOCAL N.S.COPACABANA 619 CONV.</t>
  </si>
  <si>
    <t>L842</t>
  </si>
  <si>
    <t>AVN NOSSA SENHORA DE COPACABANA 619 - COPACABANA, RIO DE JANEIRO - RJ</t>
  </si>
  <si>
    <t>22020-001</t>
  </si>
  <si>
    <t>00.776.574/0902-01</t>
  </si>
  <si>
    <t>5105 - LOCAL RUA DO OUVIDOR</t>
  </si>
  <si>
    <t>RUA DO OUVIDOR , 175 - CENTRO, RIO DE JANEIRO - RJ</t>
  </si>
  <si>
    <t>5099 - LOCAL CONDE DE BONFIM</t>
  </si>
  <si>
    <t xml:space="preserve"> TIJUCA</t>
  </si>
  <si>
    <t>RUA CONDE DE BONFIM , 685 -  TIJUCA, RIO DE JANEIRO - RJ</t>
  </si>
  <si>
    <t>20520-051</t>
  </si>
  <si>
    <t>5112 - LOCAL MADUREIRA</t>
  </si>
  <si>
    <t xml:space="preserve">RIO ZONA NORTE </t>
  </si>
  <si>
    <t>ESTRADA DO PORTELA , 70 - 0, RIO DE JANEIRO - RJ</t>
  </si>
  <si>
    <t>5108 - LOCAL DUQUE DE CAXIAS</t>
  </si>
  <si>
    <t>AV PRESIDENTE KENNEDY , 1961 - CENTRO, DUQUE DE CAXIAS - RJ</t>
  </si>
  <si>
    <t>5129 - LOCAL LAPA</t>
  </si>
  <si>
    <t>R. DOZE DE OUTUBRO , 92 - LAPA, SÃO PAULO - SP</t>
  </si>
  <si>
    <t>02675-031</t>
  </si>
  <si>
    <t>5146 - LOCAL LARANJEIRAS</t>
  </si>
  <si>
    <t>RUA DAS LARANJEIRAS , 49 - LARANJEIRAS, RIO DE JANEIRO - RJ</t>
  </si>
  <si>
    <t>5114 - LOCAL DOMINGOS DE MORAIS</t>
  </si>
  <si>
    <t>ZONA SUL - SP</t>
  </si>
  <si>
    <t>RUA DOMINGOS DE MORAIS , 2890 - VILA MARIANA, SÃO PAULO - SP</t>
  </si>
  <si>
    <t>5117 - LOCAL BROOKLIN</t>
  </si>
  <si>
    <t>AVENIDA PADRE ANTONIO JOSE DOS SANTOS , 851 - CIDADE MONCOES, SÃO PAULO - SP</t>
  </si>
  <si>
    <t>5077 - LOCAL SANTO AMARO</t>
  </si>
  <si>
    <t>AVENIDA SANTO AMARO 1645 - VILA NOVA CONCEICAO, SÃO PAULO - SP</t>
  </si>
  <si>
    <t>04505-002</t>
  </si>
  <si>
    <t>00.776.574/0988-81</t>
  </si>
  <si>
    <t>5076 - LOCAL MALL TIETÊ</t>
  </si>
  <si>
    <t>RUA VOLUNTARIOS DA PATRIA 560 - SANTANA, SÃO PAULO - SP</t>
  </si>
  <si>
    <t>02010-000</t>
  </si>
  <si>
    <t>00.776.574/0987-09</t>
  </si>
  <si>
    <t>5145 - LOCAL PASSEIO</t>
  </si>
  <si>
    <t>RUA DO PASSEIO , 42 - CENTRO, RIO DE JANEIRO - RJ</t>
  </si>
  <si>
    <t>20021-290</t>
  </si>
  <si>
    <t>00.776.574/0466-52</t>
  </si>
  <si>
    <t>5160 - LOCAL RAUL POMPÉIA</t>
  </si>
  <si>
    <t>RUA RAUL POMPEIA , 94 - COPACABANA, RIO DE JANEIRO - RJ</t>
  </si>
  <si>
    <t>5119 - LOCAL PRAÇA SAENS PEÑA</t>
  </si>
  <si>
    <t>RUA CONDE DE BONFIM , 352 - TIJUCA, RIO DE JANEIRO - RJ</t>
  </si>
  <si>
    <t>5132 - LOCAL CAMPO GRANDE</t>
  </si>
  <si>
    <t>RUA CORONEL AGOSTINHO , 112 - CAMPO GRANDE, RIO DE JANEIRO - RJ</t>
  </si>
  <si>
    <t>5095 - LOCAL ALPHAVILLE</t>
  </si>
  <si>
    <t>OSASCO-SP</t>
  </si>
  <si>
    <t>ALAMEDA ARAGUAIA , 1383 - BARUERI, SÃO PAULO - SP</t>
  </si>
  <si>
    <t>06455-000</t>
  </si>
  <si>
    <t>5134 - LOCAL CAETANO ÁLVAREZ</t>
  </si>
  <si>
    <t>CENTRO/ZN NORTE - SP</t>
  </si>
  <si>
    <t>CHACARA DO ENCONTRO</t>
  </si>
  <si>
    <t>RUA PROFESSOR VALERIO GIULI , 10 - CHACARA DO ENCONTRO, SÃO PAULO - SP</t>
  </si>
  <si>
    <t>02416-000</t>
  </si>
  <si>
    <t>00.776.574/0387-14</t>
  </si>
  <si>
    <t>5125 - LOCAL SILVA BUENO</t>
  </si>
  <si>
    <t>RUA SILVA BUENO, 2222 - IPIRANGA, SÃO PAULO - SP</t>
  </si>
  <si>
    <t>5139 - LOCAL IPANEMA</t>
  </si>
  <si>
    <t>RUA VISCONDE DE PIRAJA , 174 - IPANEMA, RIO DE JANEIRO - RJ</t>
  </si>
  <si>
    <t>5128 - LOCAL RUA MÉXICO</t>
  </si>
  <si>
    <t>RUA MEXICO 00011 - CENTRO, RIO DE JANEIRO - RJ</t>
  </si>
  <si>
    <t>20031-903</t>
  </si>
  <si>
    <t>00.776.574/0913-64</t>
  </si>
  <si>
    <t>5102 - LOCAL ITM ITAÚ</t>
  </si>
  <si>
    <t>AV. ENGENHEIRO ROBERTO ZUCCOLO 555 - VILA LEOPOLDINA, SÃO PAULO - SP</t>
  </si>
  <si>
    <t>00.776.574/0990-04</t>
  </si>
  <si>
    <t>5140 - LOCAL LEBLON</t>
  </si>
  <si>
    <t>AV. ATAULFO DE PAIVA , 204 - 0, RIO DE JANEIRO - RJ</t>
  </si>
  <si>
    <t>22440-033</t>
  </si>
  <si>
    <t>00.776.574/0305-78</t>
  </si>
  <si>
    <t>5109 - LOCAL NERI PINHEIRO</t>
  </si>
  <si>
    <t>RUA NERI PINHEIRO 00289 - CIDADE NOVA, RIO DE JANEIRO - RJ</t>
  </si>
  <si>
    <t>20210-020</t>
  </si>
  <si>
    <t>5188 - LOCAL JARDIM BOTÂNICO</t>
  </si>
  <si>
    <t>JARDIM BOTANICO 568 - JARDIM BOTANICO, RIO DE JANEIRO - RJ</t>
  </si>
  <si>
    <t>22461-002</t>
  </si>
  <si>
    <t>00.776.574/1513-67</t>
  </si>
  <si>
    <t>5149 - LOCAL EMBARÉ</t>
  </si>
  <si>
    <t>BOQUEIRAO</t>
  </si>
  <si>
    <t>AVENIDA DOUTOR EPITACIO PESSOA , 234 - BOQUEIRAO, SANTOS - SP</t>
  </si>
  <si>
    <t>11045-300</t>
  </si>
  <si>
    <t xml:space="preserve">5155 - LOCAL SANTOS </t>
  </si>
  <si>
    <t>LITORAL-SP</t>
  </si>
  <si>
    <t>AVENIDA ANA COSTA , 542 - CENTRO, SANTOS - SP</t>
  </si>
  <si>
    <t>5157 - LOCAL NILÓPOLIS</t>
  </si>
  <si>
    <t>ESTRADA MIRANDELA , 290 - CENTRO, RIO DE JANEIRO - RJ</t>
  </si>
  <si>
    <t>26520-332</t>
  </si>
  <si>
    <t>5133 - LOCAL BIT SP 1º</t>
  </si>
  <si>
    <t xml:space="preserve">RUA FIDÊNCIO RAMOS 302 BL B CONJ 23 E 24 PAVTO 02 - VILA OLÍMPIA - SÃO PAULO - SP
VILA OLÍMPICA - SP 
</t>
  </si>
  <si>
    <t>04551-010</t>
  </si>
  <si>
    <t>00.776.574/0991-87</t>
  </si>
  <si>
    <t>5136 - LOCAL VERGUEIRO</t>
  </si>
  <si>
    <t> RUA VERGUEIRO 1277 - LIBERDADE - SÃO PAULO - SP</t>
  </si>
  <si>
    <t>01.504-001</t>
  </si>
  <si>
    <t>00.776.574/0992-68</t>
  </si>
  <si>
    <t>5141 - LOCAL URCA</t>
  </si>
  <si>
    <t>URCA</t>
  </si>
  <si>
    <t>RUA MARECHAL CANTUARIA 162 - URCA - RIO DE JANEIRO - RJ</t>
  </si>
  <si>
    <t>22291-060</t>
  </si>
  <si>
    <t>00.776.574/0324-30</t>
  </si>
  <si>
    <t>5230 - LOCAL MAIS SHOPPING</t>
  </si>
  <si>
    <t>RUA AMADOR BUENO, 229 - LOJAS 101, 102, 103, 104 E 105 - SANTO AMARO - SÃO PAULO - SP</t>
  </si>
  <si>
    <t>04.752-005</t>
  </si>
  <si>
    <t>00.776.574/0993-49</t>
  </si>
  <si>
    <t>5250 - LOCAL URUGUAIANA</t>
  </si>
  <si>
    <t>RUA URUGUAIANA 11 LJ B - CENTRO - RIO DE JANEIRO - RJ</t>
  </si>
  <si>
    <t>20.050-093</t>
  </si>
  <si>
    <t>00.776.574/1176-90</t>
  </si>
  <si>
    <t>5246 - LOCAL N.S.COPACABANA</t>
  </si>
  <si>
    <t>AV. NOSSA SENHORA DE COPACABANA 1213 LJ B - COPACABANA - RIO DE JANEIRO - RJ</t>
  </si>
  <si>
    <t>22.070-011</t>
  </si>
  <si>
    <t>00.776.574/0914-45</t>
  </si>
  <si>
    <t>5283 - LOCAL SETE DE SETEMBRO</t>
  </si>
  <si>
    <t>ICARAÍ</t>
  </si>
  <si>
    <t>AV. SETE DE SETEMBRO 201 LJ 101 - ICARAÍ - NITERÓI - RJ</t>
  </si>
  <si>
    <t>24.230-251</t>
  </si>
  <si>
    <t>00.776.574/0808-34</t>
  </si>
  <si>
    <t>5298 - LOCAL SHOPPING DOS SABORES</t>
  </si>
  <si>
    <t>RUA GENERAL POLIDORO 58 LOJAS 124 E A - BOTAFOGO - RIO DE JANEIRO - RJ</t>
  </si>
  <si>
    <t>22.280-005</t>
  </si>
  <si>
    <t>00.776.574/1222-60</t>
  </si>
  <si>
    <t>5293 - LOCAL ARNALDO QUINTELA</t>
  </si>
  <si>
    <t>RUA ARNALDO QUINTELA 32 LOJA - BOTAFOGO - RIO DE JANEIRO - RJ</t>
  </si>
  <si>
    <t>22.280-070</t>
  </si>
  <si>
    <t>00.776.574/0915-26</t>
  </si>
  <si>
    <t>5314 - LOCAL BARRA PRIME</t>
  </si>
  <si>
    <t>AV. AFONSO ARINOS DE MELO FRANCO 222 BL 02 LJ 118 - BARRA DA TIJUCA - RIO DE JANEIRO - RJ</t>
  </si>
  <si>
    <t>22.631-455</t>
  </si>
  <si>
    <t>00.776.574/0923-36</t>
  </si>
  <si>
    <t>5329 - LOCAL VISCONDE DE PIRAJÁ</t>
  </si>
  <si>
    <t>RUA VISCONDE DE PIRAJÁ 8 LOJA B - IPANEMA - RIO DE JANEIRO - RJ </t>
  </si>
  <si>
    <t>22.410-000</t>
  </si>
  <si>
    <t>00.776.574/1223-40</t>
  </si>
  <si>
    <t>5326 - LOCAL CONDADO DO CASCAIS</t>
  </si>
  <si>
    <t>AV. ARMANDO LOMBARDI 800 LOJA B - BARRA DA TIJUCA - RIO DE JANEIRO - RJ</t>
  </si>
  <si>
    <t>22.640-906</t>
  </si>
  <si>
    <t>00.776.574/0924-17</t>
  </si>
  <si>
    <t>5336 - LOCAL ASSEMBLÉIA</t>
  </si>
  <si>
    <t>RUA DA ASSEMBLEIA 41 LOJA A - CENTRO - RIO DE JANEIRO - RJ</t>
  </si>
  <si>
    <t>20.011-001</t>
  </si>
  <si>
    <t>00.776.574/0916-07</t>
  </si>
  <si>
    <t>5339 - LOCAL MIGUEL COUTO</t>
  </si>
  <si>
    <t>RUA MIGUEL COUTO 9 LOJA - CENTRO - RIO DE JANEIRO - RJ</t>
  </si>
  <si>
    <t>20.070-030</t>
  </si>
  <si>
    <t>00.776.574/1224-21</t>
  </si>
  <si>
    <t>L955 - BB ESTRADA DOS ALPES - CDSP</t>
  </si>
  <si>
    <t>L955</t>
  </si>
  <si>
    <t>OSASCO SP</t>
  </si>
  <si>
    <t>JARDIM BELVAL</t>
  </si>
  <si>
    <t>EST DOS ALPES  333 - JARDIM BELVAL, BARUERI - SP</t>
  </si>
  <si>
    <t>06423-080</t>
  </si>
  <si>
    <t>00.776.574/1324-94</t>
  </si>
  <si>
    <t>L957 - BB ESTRADA DOS ALPES - CDB2W</t>
  </si>
  <si>
    <t>L957</t>
  </si>
  <si>
    <t>ITAPEVI</t>
  </si>
  <si>
    <t>EST DOS ALPES 555 - ITAQUI, ITAPEVI - SP</t>
  </si>
  <si>
    <t>06650-000</t>
  </si>
  <si>
    <t>00.776.574/0611-04</t>
  </si>
  <si>
    <t>L960 - CD SUBMARINO</t>
  </si>
  <si>
    <t>L960</t>
  </si>
  <si>
    <t>PRESIDENTE ALTINO</t>
  </si>
  <si>
    <t>RUA HENRY FORD 643 - PRESIDENTE ALTINO, OSASCO - SP</t>
  </si>
  <si>
    <t>06210-905</t>
  </si>
  <si>
    <t>00.776.574/1325-75</t>
  </si>
  <si>
    <t>L965 - CD CAJAMAR 2</t>
  </si>
  <si>
    <t>L965</t>
  </si>
  <si>
    <t>JORDANÉSIA</t>
  </si>
  <si>
    <t>RODOVIA ANHANGUERA S/N - JORDANÉSIA, CAJAMAR - SP</t>
  </si>
  <si>
    <t>00.776.574/0573-44</t>
  </si>
  <si>
    <t>L968 - CD SEROPEDICA</t>
  </si>
  <si>
    <t>L968</t>
  </si>
  <si>
    <t>SEROPÉDICA</t>
  </si>
  <si>
    <t>SAO MIGUEL</t>
  </si>
  <si>
    <t>ETR DE MIGUEL PEREIRA RJ125 - SAO MIGUEL, SEROPEDICA - RJ</t>
  </si>
  <si>
    <t>23893-890</t>
  </si>
  <si>
    <t>00.776.574/0835-07</t>
  </si>
  <si>
    <t>L850 - BB CIDADE NOVA</t>
  </si>
  <si>
    <t>L850</t>
  </si>
  <si>
    <t>MINAS INTERIOR</t>
  </si>
  <si>
    <t>AV CRISTIANO MACHADO 2228 - CIDADE NOVA, BELO HORIZONTE - MG</t>
  </si>
  <si>
    <t>31170-800</t>
  </si>
  <si>
    <t>00.776.574/1737-60</t>
  </si>
  <si>
    <t>L877 - BB INDIANOPOLIS</t>
  </si>
  <si>
    <t>L877</t>
  </si>
  <si>
    <t>AV INDIANAPOLIS 440 - INDIANAPOLIS, SÃO PAULO - SP</t>
  </si>
  <si>
    <t>04062-000</t>
  </si>
  <si>
    <t>00.776.574/0971-33</t>
  </si>
  <si>
    <t>L824 - BB SHC CONTINENTAL</t>
  </si>
  <si>
    <t>L824</t>
  </si>
  <si>
    <t>PARQUE CONTINENTAL</t>
  </si>
  <si>
    <t>AV LEAO MACHADO 100 - PARQUE CONTINENTAL, SÃO PAULO - SP</t>
  </si>
  <si>
    <t>05328-020</t>
  </si>
  <si>
    <t>00.776.574/0964-04</t>
  </si>
  <si>
    <t>1020 - RUDGE RAMOS</t>
  </si>
  <si>
    <t>GR13</t>
  </si>
  <si>
    <t>ABCD SP</t>
  </si>
  <si>
    <t>RUDGE RAMOS</t>
  </si>
  <si>
    <t>RUA LAURINDO ADAMO 40 - RUDGE RAMOS, SÃO BERNARDO DO CAMPO - SP</t>
  </si>
  <si>
    <t>09624-120</t>
  </si>
  <si>
    <t>00.776.574/0668-40</t>
  </si>
  <si>
    <t>1301 - GENERAL SAMPAIO</t>
  </si>
  <si>
    <t>R GAL SAMPAIO 01148 - CENTRO, FORTALEZA - CE</t>
  </si>
  <si>
    <t>00.776.574/1286-24</t>
  </si>
  <si>
    <t>5101 - LOCAL RUA DIREITA</t>
  </si>
  <si>
    <t>CENTRO/ZN NORTE SP</t>
  </si>
  <si>
    <t>R DIREITA 151</t>
  </si>
  <si>
    <t>5103 - LOCAL ITAIM</t>
  </si>
  <si>
    <t>RUA PEDROSO ALVARENGA 461</t>
  </si>
  <si>
    <t>04531-011</t>
  </si>
  <si>
    <t>00.776.574/0960-80</t>
  </si>
  <si>
    <t>5107 - LOCAL MORUMBI</t>
  </si>
  <si>
    <t>ZONA OESTE SP</t>
  </si>
  <si>
    <t>AV. GIOVANNI GRONCHI 5137</t>
  </si>
  <si>
    <t>Loja Bloqueada</t>
  </si>
  <si>
    <t>7777 - LOCAL PEGUE&amp;LEVE</t>
  </si>
  <si>
    <t>AME GO</t>
  </si>
  <si>
    <t>RUA SACADURA CABRAL 122</t>
  </si>
  <si>
    <t>99.999.999/9999-62</t>
  </si>
  <si>
    <t>L918 - LOCAL ITAÚ</t>
  </si>
  <si>
    <t>L918</t>
  </si>
  <si>
    <t>AV EUSEBIO MATOSO, 891 - PINHEIROS, SÃO PAULO - SP</t>
  </si>
  <si>
    <t>05423-901</t>
  </si>
  <si>
    <t>00.776.574/1735-06</t>
  </si>
  <si>
    <t>1042 - CABULA</t>
  </si>
  <si>
    <t>RUA SILVEIRA MARTINS 208 LOJA 03</t>
  </si>
  <si>
    <t>41150-000</t>
  </si>
  <si>
    <t>00.776.574/1369-96</t>
  </si>
  <si>
    <t>L411 - VOLUNTARIO FRANCO</t>
  </si>
  <si>
    <t>L411</t>
  </si>
  <si>
    <t>RUA MAJOR SILVIO MIRANDA 80 84</t>
  </si>
  <si>
    <t>08710-660</t>
  </si>
  <si>
    <t>00.776.574/1517-90</t>
  </si>
  <si>
    <t>L803 - BB ITAIM</t>
  </si>
  <si>
    <t>L803</t>
  </si>
  <si>
    <t>L823 - BB SAO JOSE</t>
  </si>
  <si>
    <t>L823</t>
  </si>
  <si>
    <t>RUA FRANCISCO BERLING 20</t>
  </si>
  <si>
    <t>12245-670</t>
  </si>
  <si>
    <t>00.776.574/1105-04</t>
  </si>
  <si>
    <t>L216 - BOQUEIRAO</t>
  </si>
  <si>
    <t>L216</t>
  </si>
  <si>
    <t>ALTO BOQUEIRAO</t>
  </si>
  <si>
    <t>RUA MAESTRO CARLOS FRANK 1351</t>
  </si>
  <si>
    <t>81750-323</t>
  </si>
  <si>
    <t>00.776.574/1656-60</t>
  </si>
  <si>
    <t>L142 - COLOMBO</t>
  </si>
  <si>
    <t>L142</t>
  </si>
  <si>
    <t>ESTRADA DA RIBEIRA BR-476 3001 LJ2 TERREO</t>
  </si>
  <si>
    <t>83408-000</t>
  </si>
  <si>
    <t>00.776.574/0497-59</t>
  </si>
  <si>
    <t>L680 - CORONEL FABRICIANO EXPRESS</t>
  </si>
  <si>
    <t>L680</t>
  </si>
  <si>
    <t>CORONEL FABRICIANO</t>
  </si>
  <si>
    <t>RUA CORONEL SILVINO PEREIRA 66</t>
  </si>
  <si>
    <t>35170-039</t>
  </si>
  <si>
    <t>00.776.574/0858-01</t>
  </si>
  <si>
    <t>L673 - NATAL 2 EXPRESS</t>
  </si>
  <si>
    <t>L673</t>
  </si>
  <si>
    <t>AVENIDA AFONSO PENA 554</t>
  </si>
  <si>
    <t>59020-065</t>
  </si>
  <si>
    <t>00.776.574/1299-49</t>
  </si>
  <si>
    <t>L349 - SHC PLAZA IMIGRANTE</t>
  </si>
  <si>
    <t>L349</t>
  </si>
  <si>
    <t>RS INT</t>
  </si>
  <si>
    <t>ERECHIM</t>
  </si>
  <si>
    <t>AV MAURICIO CARDOSO 230 LJ 101</t>
  </si>
  <si>
    <t>99700-000</t>
  </si>
  <si>
    <t>00.776.574/1663-99</t>
  </si>
  <si>
    <t>SALVADOR/BA NOROESTE</t>
  </si>
  <si>
    <t>ESTRADA CAMPINAS PIRAJA SN GALPAO: CO</t>
  </si>
  <si>
    <t>41270-000</t>
  </si>
  <si>
    <t>00.776.574/1281-10</t>
  </si>
  <si>
    <t>BRASILIA OESTE</t>
  </si>
  <si>
    <t xml:space="preserve"> Gama</t>
  </si>
  <si>
    <t>SETOR CENTRAL GAMA</t>
  </si>
  <si>
    <t>SETOR CENTRAL LADO LESTE AE 24/25 LOJA 7 A 16 24/25</t>
  </si>
  <si>
    <t>72405-135</t>
  </si>
  <si>
    <t>00.776.574/0746-05</t>
  </si>
  <si>
    <t>L826 - BB CHILE</t>
  </si>
  <si>
    <t>L826</t>
  </si>
  <si>
    <t>REBOUCAS</t>
  </si>
  <si>
    <t>RUA LAMENHA LINS 1898 PARTE</t>
  </si>
  <si>
    <t>80220-080</t>
  </si>
  <si>
    <t>00.776.574/1423-76</t>
  </si>
  <si>
    <t>L881 - BB CHAMPAGNAT</t>
  </si>
  <si>
    <t>L881</t>
  </si>
  <si>
    <t>CHAMPAGNAT</t>
  </si>
  <si>
    <t>R PADRE AGOSTNHO  1568 TERREO</t>
  </si>
  <si>
    <t>80710-000</t>
  </si>
  <si>
    <t>00.776.574/1422-95</t>
  </si>
  <si>
    <t>L808 - BB INTERLAGOS</t>
  </si>
  <si>
    <t>L808</t>
  </si>
  <si>
    <t>JARDIM UMUARAMA</t>
  </si>
  <si>
    <t>AV INTERLAGOS 2225</t>
  </si>
  <si>
    <t>04661-100</t>
  </si>
  <si>
    <t>00.776.574/0962-42</t>
  </si>
  <si>
    <t>L876 - BB ALPHAVILLE 6</t>
  </si>
  <si>
    <t>L876</t>
  </si>
  <si>
    <t>SANTANA DE PARNAIBA</t>
  </si>
  <si>
    <t>ALPHAVILLE</t>
  </si>
  <si>
    <t>AV DOUTOR YOJIRO TAKAOKA 474 CENTRO II</t>
  </si>
  <si>
    <t>06541-038</t>
  </si>
  <si>
    <t>00.776.574/0377-42</t>
  </si>
  <si>
    <t>L920 - BB PANAMBY</t>
  </si>
  <si>
    <t>L920</t>
  </si>
  <si>
    <t>RUA JOSE RAMON URTIZA SN</t>
  </si>
  <si>
    <t>05717-270</t>
  </si>
  <si>
    <t>00.776.574/0977-29</t>
  </si>
  <si>
    <t>L517 - SOROCABA EXPRESS</t>
  </si>
  <si>
    <t>L517</t>
  </si>
  <si>
    <t>RUA QUINZE DE NOVEMBRO 75</t>
  </si>
  <si>
    <t>18010-080</t>
  </si>
  <si>
    <t>00.776.574/0691-99</t>
  </si>
  <si>
    <t>L921 - BB PORTAL DO MORUMBI</t>
  </si>
  <si>
    <t>L921</t>
  </si>
  <si>
    <t>VILA SUZANA</t>
  </si>
  <si>
    <t>R PROF JOSE HORACIO MEIRELLES TEIXEIRA 1080</t>
  </si>
  <si>
    <t>05630-130</t>
  </si>
  <si>
    <t>00.776.574/0978-00</t>
  </si>
  <si>
    <t>L543 - TEODORO SAMPAIO EXPRESS</t>
  </si>
  <si>
    <t>L543</t>
  </si>
  <si>
    <t>RUA TEODORO SAMPAIO 2799 2809 T</t>
  </si>
  <si>
    <t>05405-250</t>
  </si>
  <si>
    <t>00.776.574/0241-79</t>
  </si>
  <si>
    <t>L634 - SHC FARO EXPRESS</t>
  </si>
  <si>
    <t>L634</t>
  </si>
  <si>
    <t>RUA SEBASTIAO HUMEL 268 LJ 12 TERR</t>
  </si>
  <si>
    <t>12210-200</t>
  </si>
  <si>
    <t>00.776.574/0682-06</t>
  </si>
  <si>
    <t>1214 - CHAPECO EFAPI</t>
  </si>
  <si>
    <t>EFAPI</t>
  </si>
  <si>
    <t>AVENIDA SENADOR ATTILIO FRANCISCO XAVIER FONTANA 2904-E</t>
  </si>
  <si>
    <t>89809-506</t>
  </si>
  <si>
    <t>00.776.574/1588-84</t>
  </si>
  <si>
    <t>5021 - VOLUNTÁRIOS DA PÁTRIA EXPRESS</t>
  </si>
  <si>
    <t>RUA VOLUNTARIOS DA PATRIA 335</t>
  </si>
  <si>
    <t>22270-003</t>
  </si>
  <si>
    <t>00.776.574/1171-85</t>
  </si>
  <si>
    <t>L520 - SHC UNIMART EXPRESS</t>
  </si>
  <si>
    <t>L520</t>
  </si>
  <si>
    <t>CHACARA DA REPUBLICA</t>
  </si>
  <si>
    <t>AVENIDA JOHN BOYD DUNLOP 350 SALAO91/97</t>
  </si>
  <si>
    <t>13033-000</t>
  </si>
  <si>
    <t>00.776.574/1760-09</t>
  </si>
  <si>
    <t>L880 - BB RECREIO</t>
  </si>
  <si>
    <t>L880</t>
  </si>
  <si>
    <t>AV DAS AMERICAS 14755</t>
  </si>
  <si>
    <t>00.776.574/0919-50</t>
  </si>
  <si>
    <t>L643 - PINHEIROS EXPRESS</t>
  </si>
  <si>
    <t>L643</t>
  </si>
  <si>
    <t>RUA DOS PINHEIROS 1376</t>
  </si>
  <si>
    <t>05422-002</t>
  </si>
  <si>
    <t>00.776.574/0954-32</t>
  </si>
  <si>
    <t>L630 - SHC PARAGEM</t>
  </si>
  <si>
    <t>L630</t>
  </si>
  <si>
    <t>ESTORIL</t>
  </si>
  <si>
    <t>AVENIDA PROFESSOR MARIO WERNECK 1360 2(o) PISO LU</t>
  </si>
  <si>
    <t>30455-610</t>
  </si>
  <si>
    <t>00.776.574/1112-25</t>
  </si>
  <si>
    <t>1181 - DUQUE</t>
  </si>
  <si>
    <t>BELEM 1</t>
  </si>
  <si>
    <t>AVE DUQUE DE CAXIAS 1393 E 1403</t>
  </si>
  <si>
    <t>66093-030</t>
  </si>
  <si>
    <t>00.776.574/1131-98</t>
  </si>
  <si>
    <t>1255 - SHC PASSEIO</t>
  </si>
  <si>
    <t>RUA VIUVA DANTAS 100 EC 201 A/B</t>
  </si>
  <si>
    <t>23052-090</t>
  </si>
  <si>
    <t>00.776.574/1170-02</t>
  </si>
  <si>
    <t>5178 - SHOPPING CAJAZEIRAS EXPRESS</t>
  </si>
  <si>
    <t>SALVADOR/BA SUDOESTE</t>
  </si>
  <si>
    <t>ESTRADA DO COQUEIRO GRANDE 1361 LOJA 007</t>
  </si>
  <si>
    <t>00.776.574/1283-81</t>
  </si>
  <si>
    <t>5231 - JARAGUÁ DO SUL EXPRESS</t>
  </si>
  <si>
    <t>JARAGUÁ DO SUL</t>
  </si>
  <si>
    <t>AVENIDA MARECHAL DEODORO DA FONSECA 657 SALA 4</t>
  </si>
  <si>
    <t>89251-701</t>
  </si>
  <si>
    <t>00.776.574/0553-09</t>
  </si>
  <si>
    <t>L577 - CORES DA LAPA RJ EXPRESS</t>
  </si>
  <si>
    <t>L577</t>
  </si>
  <si>
    <t>RUA RIACHUELO 92 LOJA C</t>
  </si>
  <si>
    <t>20230-014</t>
  </si>
  <si>
    <t>00.776.574/0329-45</t>
  </si>
  <si>
    <t>L760 - GRAJAÚ EXPRESS</t>
  </si>
  <si>
    <t>L760</t>
  </si>
  <si>
    <t>GRAJAU</t>
  </si>
  <si>
    <t>PRC EDMUNDO REGO 38 LOJA A</t>
  </si>
  <si>
    <t>20561-130</t>
  </si>
  <si>
    <t>00.776.574/0317-01</t>
  </si>
  <si>
    <t>L896 - ILHA DO GOVERNADOR EXPRESS</t>
  </si>
  <si>
    <t>L896</t>
  </si>
  <si>
    <t>PORTUGUESA</t>
  </si>
  <si>
    <t>ETR DO GALEAO 2773</t>
  </si>
  <si>
    <t>21931-387</t>
  </si>
  <si>
    <t>00.776.574/1161-03</t>
  </si>
  <si>
    <t>L783 - BARATA RIBEIRO EXPRESS</t>
  </si>
  <si>
    <t>L783</t>
  </si>
  <si>
    <t>RUA BARATA RIBEIRO 96 LOJA B</t>
  </si>
  <si>
    <t>22011-002</t>
  </si>
  <si>
    <t>00.776.574/0900-40</t>
  </si>
  <si>
    <t>L868 - BB LAPA</t>
  </si>
  <si>
    <t>L868</t>
  </si>
  <si>
    <t>ALTO DA LAPA</t>
  </si>
  <si>
    <t>RUA PIO XI 801</t>
  </si>
  <si>
    <t>05060-000</t>
  </si>
  <si>
    <t>00.776.574/0970-52</t>
  </si>
  <si>
    <t>1249 - PARAUPEBAS 2</t>
  </si>
  <si>
    <t>PARA INT</t>
  </si>
  <si>
    <t>ROD MUNICIPAL FARUK SALMEN 136 Q167 LT23A</t>
  </si>
  <si>
    <t>00.776.574/1595-03</t>
  </si>
  <si>
    <t>L072 - OSASCO</t>
  </si>
  <si>
    <t>L072</t>
  </si>
  <si>
    <t>RUA TEN AVELAR P AZEVED0 140</t>
  </si>
  <si>
    <t>00.776.574/0279-41</t>
  </si>
  <si>
    <t>5.0</t>
  </si>
  <si>
    <t>L523 - SAO CLEMENTE EXPRESS</t>
  </si>
  <si>
    <t>L523</t>
  </si>
  <si>
    <t>RUA SAO CLEMENTE 159 LOJA A BL1</t>
  </si>
  <si>
    <t>22260-001</t>
  </si>
  <si>
    <t>00.776.574/0330-89</t>
  </si>
  <si>
    <t>3.0</t>
  </si>
  <si>
    <t>L089 - SHC LIMEIRA</t>
  </si>
  <si>
    <t>L089</t>
  </si>
  <si>
    <t>AVENIDA CARLOS KUNTZ BUSCH 800 EUC N.(o) L6</t>
  </si>
  <si>
    <t>13485-905</t>
  </si>
  <si>
    <t>00.776.574/0618-80</t>
  </si>
  <si>
    <t>13.0</t>
  </si>
  <si>
    <t>L686 - SANTA BARBARA D'OESTE EXPRESS</t>
  </si>
  <si>
    <t>L686</t>
  </si>
  <si>
    <t>RUA GENERAL OSORIO 541</t>
  </si>
  <si>
    <t>13450-026</t>
  </si>
  <si>
    <t>00.776.574/0492-44</t>
  </si>
  <si>
    <t>1108 - SHC RIO JACAREPAGUÁ</t>
  </si>
  <si>
    <t>ESTRADA DO GABINAL 313 GAL B LOJA</t>
  </si>
  <si>
    <t>22760-151</t>
  </si>
  <si>
    <t>00.776.574/1168-80</t>
  </si>
  <si>
    <t>L897 - BB URUGUAI</t>
  </si>
  <si>
    <t>L897</t>
  </si>
  <si>
    <t>R URUGUAI  329</t>
  </si>
  <si>
    <t>20510-060</t>
  </si>
  <si>
    <t>00.776.574/1162-94</t>
  </si>
  <si>
    <t>L798 - SHC CENESP EXPRESS</t>
  </si>
  <si>
    <t>L798</t>
  </si>
  <si>
    <t>AVENIDA MARIA COELHO AGUIAR 215 LOJA 96 A</t>
  </si>
  <si>
    <t>05805-000</t>
  </si>
  <si>
    <t>00.776.574/0958-66</t>
  </si>
  <si>
    <t>L797 - SANTA MARIA EXPRESS</t>
  </si>
  <si>
    <t>L797</t>
  </si>
  <si>
    <t>R DO ACAMPAMENTO 380</t>
  </si>
  <si>
    <t>97050-002</t>
  </si>
  <si>
    <t>00.776.574/1713-92</t>
  </si>
  <si>
    <t>8.0</t>
  </si>
  <si>
    <t>5033 - SAVASSI EXPRESS</t>
  </si>
  <si>
    <t>RUA PERNAMBUCO 1156 N 1164 SEG</t>
  </si>
  <si>
    <t>30130-154</t>
  </si>
  <si>
    <t>00.776.574/0426-65</t>
  </si>
  <si>
    <t>1286 - INHUMAS</t>
  </si>
  <si>
    <t>TOCANTINS/GOIAS</t>
  </si>
  <si>
    <t>RUA GOIAS SN QD35 LT23</t>
  </si>
  <si>
    <t>75400-000</t>
  </si>
  <si>
    <t>00.776.574/1596-94</t>
  </si>
  <si>
    <t>8001 - BARIRI DIGITAL</t>
  </si>
  <si>
    <t>AVENIDA 15 DE NOVEMBRO 732</t>
  </si>
  <si>
    <t>17250-000</t>
  </si>
  <si>
    <t>00.776.574/0562-91</t>
  </si>
  <si>
    <t>5085 - QUIOSQUE SHOPPING LESTE</t>
  </si>
  <si>
    <t>ZONA LESTE SP</t>
  </si>
  <si>
    <t>JARDIM SANTA TEREZINHA (ZONA LESTE)</t>
  </si>
  <si>
    <t>AVENIDA ARICANDUVA 5555 QUIOSQ15</t>
  </si>
  <si>
    <t>03527-900</t>
  </si>
  <si>
    <t>00.776.574/0989-62</t>
  </si>
  <si>
    <t>8003 - SANTO ANTONIO DA POSSE DIGITAL</t>
  </si>
  <si>
    <t>RUA DOUTOR JORGE TIBIRICA 693</t>
  </si>
  <si>
    <t>13830-080</t>
  </si>
  <si>
    <t>00.776.574/0660-92</t>
  </si>
  <si>
    <t>5181 - PLAZA DOR EXPRESS</t>
  </si>
  <si>
    <t>GOIAS</t>
  </si>
  <si>
    <t>REDIDENCIAL ELDORADO</t>
  </si>
  <si>
    <t>AVENIDA NAPOLI 500 LJ DK01</t>
  </si>
  <si>
    <t>74367-640</t>
  </si>
  <si>
    <t>00.776.574/1691-42</t>
  </si>
  <si>
    <t>10.0</t>
  </si>
  <si>
    <t>5190 - PARAISO MEGA CENTER EXPRESS</t>
  </si>
  <si>
    <t>RUA  31 SN LOJA 2474</t>
  </si>
  <si>
    <t>72876-359</t>
  </si>
  <si>
    <t>00.776.574/0173-93</t>
  </si>
  <si>
    <t>8007 - CERQUILHO DIGITAL</t>
  </si>
  <si>
    <t>PRACA PRESIDENTE KENNEDY 51</t>
  </si>
  <si>
    <t>18520-000</t>
  </si>
  <si>
    <t>00.776.574/0583-16</t>
  </si>
  <si>
    <t>8002 - S. JOSÉ DO RIO PARDO DIGITAL</t>
  </si>
  <si>
    <t>RUA FRANCISQUINHO DIAS 708 725 LOJA 2</t>
  </si>
  <si>
    <t>13720-970</t>
  </si>
  <si>
    <t>00.776.574/0675-79</t>
  </si>
  <si>
    <t>8008 - LOUVEIRA DIGITAL</t>
  </si>
  <si>
    <t>RUA ARMANDO STECK 378 LOJA 1 21</t>
  </si>
  <si>
    <t>13290-970</t>
  </si>
  <si>
    <t>00.776.574/0621-86</t>
  </si>
  <si>
    <t>8014 - VILA SOCORRO DIGITAL</t>
  </si>
  <si>
    <t>AVENIDA DE PINEDO 103</t>
  </si>
  <si>
    <t>04764-001</t>
  </si>
  <si>
    <t>00.776.574/0999-34</t>
  </si>
  <si>
    <t>8012 - IBIÚNA DIGITAL</t>
  </si>
  <si>
    <t>RUA PREFEITO ANGELINO FALCI SN LOTE N(o) 3</t>
  </si>
  <si>
    <t>18150-000</t>
  </si>
  <si>
    <t>00.776.574/0604-85</t>
  </si>
  <si>
    <t>8020 - PIRACICABA DIGITAL</t>
  </si>
  <si>
    <t>RUA GOVERNADOR PEDRO DE TOLEDO 869</t>
  </si>
  <si>
    <t>13400-070</t>
  </si>
  <si>
    <t>00.776.574/0642-00</t>
  </si>
  <si>
    <t>5317 - NEBLINA SHOPPING EXPRESS</t>
  </si>
  <si>
    <t>AVENIDA MARGINAL NEBLINA 795 LOTE 11</t>
  </si>
  <si>
    <t>77817-805</t>
  </si>
  <si>
    <t>00.776.574/0722-20</t>
  </si>
  <si>
    <t>8021 - SÃO PEDRO DIGITAL</t>
  </si>
  <si>
    <t>RUA VERISSIMO PRADO 422</t>
  </si>
  <si>
    <t>13520-000</t>
  </si>
  <si>
    <t>00.776.574/0688-93</t>
  </si>
  <si>
    <t>5370 - BROTAS EXPRESS</t>
  </si>
  <si>
    <t>AVENIDA MARIO PINOTTI 119</t>
  </si>
  <si>
    <t>17380-000</t>
  </si>
  <si>
    <t>00.776.574/1778-38</t>
  </si>
  <si>
    <t>L161 - SHC JARAGUA</t>
  </si>
  <si>
    <t>L161</t>
  </si>
  <si>
    <t>JARDIM BANDEIRANTES</t>
  </si>
  <si>
    <t>AVENIDA ALBERTO BENASSI 2270 SUC 503</t>
  </si>
  <si>
    <t>14804-300</t>
  </si>
  <si>
    <t>00.776.574/0560-20</t>
  </si>
  <si>
    <t>11.0</t>
  </si>
  <si>
    <t>L883 - BB NOVE DE JULHO</t>
  </si>
  <si>
    <t>L883</t>
  </si>
  <si>
    <t>JARDIM APOLO</t>
  </si>
  <si>
    <t>AV NOVE DE JULHO  550</t>
  </si>
  <si>
    <t>12243-001</t>
  </si>
  <si>
    <t>00.776.574/0683-89</t>
  </si>
  <si>
    <t>6.0</t>
  </si>
  <si>
    <t>1087 - SHC CAPIM DOURADO</t>
  </si>
  <si>
    <t>PLANO DIRETOR NORTE</t>
  </si>
  <si>
    <t>AV. 107 NORTE AVENIDA JUSCELINO KUBITSCHEK SN LUC 04</t>
  </si>
  <si>
    <t>77001-080</t>
  </si>
  <si>
    <t>00.776.574/0725-72</t>
  </si>
  <si>
    <t>L782 - GRAÇA ARANHA EXPRESS</t>
  </si>
  <si>
    <t>L782</t>
  </si>
  <si>
    <t>AVN GRACA ARANHA 81 LJS 81-A 8</t>
  </si>
  <si>
    <t>20030-002</t>
  </si>
  <si>
    <t>00.776.574/1155-65</t>
  </si>
  <si>
    <t>L764 - BEST CENTER ARARAQUARA EXPRES</t>
  </si>
  <si>
    <t>L764</t>
  </si>
  <si>
    <t>AVENIDA PADRE FRANCISCO SALES COLTURATO 470 LOJA 14 E</t>
  </si>
  <si>
    <t>14802-000</t>
  </si>
  <si>
    <t>00.776.574/0365-09</t>
  </si>
  <si>
    <t>L997 - PENHA EXPRESS</t>
  </si>
  <si>
    <t>L997</t>
  </si>
  <si>
    <t>RUA DOUTOR JOAO RIBEIRO 546</t>
  </si>
  <si>
    <t>00.776.574/0248-45</t>
  </si>
  <si>
    <t>8011 - SIMÃO DIAS DIGITAL</t>
  </si>
  <si>
    <t>SE/BA INT</t>
  </si>
  <si>
    <t>AVENIDA CORONEL LOIOLA 142</t>
  </si>
  <si>
    <t>00.776.574/1415-66</t>
  </si>
  <si>
    <t>8010 - MONTE SANTO DIGITAL</t>
  </si>
  <si>
    <t>PRACA MONSENHOR BERENGUER SN QUADRA36 L</t>
  </si>
  <si>
    <t>00.776.574/1400-80</t>
  </si>
  <si>
    <t>16.0</t>
  </si>
  <si>
    <t>8013 - BAIRRO BRASIL DIGITAL</t>
  </si>
  <si>
    <t>BRASIL</t>
  </si>
  <si>
    <t>AVENIDA ITABUNA 2.724</t>
  </si>
  <si>
    <t>45051-070</t>
  </si>
  <si>
    <t>00.776.574/1401-60</t>
  </si>
  <si>
    <t>15.0</t>
  </si>
  <si>
    <t>L145 - PASSEIO RJ</t>
  </si>
  <si>
    <t>L145</t>
  </si>
  <si>
    <t>RUA DO PASSEIO 42 56 SSL/TER</t>
  </si>
  <si>
    <t>L078 - TEOFILO OTONI</t>
  </si>
  <si>
    <t>L078</t>
  </si>
  <si>
    <t>SETOR 6</t>
  </si>
  <si>
    <t>RUA EPAMINONDAS OTONI 813 LT 41 QD 2</t>
  </si>
  <si>
    <t>39800-013</t>
  </si>
  <si>
    <t>00.776.574/0450-95</t>
  </si>
  <si>
    <t>L839 - BB IPANEMA</t>
  </si>
  <si>
    <t>L839</t>
  </si>
  <si>
    <t>R VISCONDE DE PIRAJA 174 LJ A E B</t>
  </si>
  <si>
    <t>00.776.574/1157-27</t>
  </si>
  <si>
    <t>L836 - BB CANTAREIRA</t>
  </si>
  <si>
    <t>L836</t>
  </si>
  <si>
    <t>TUCURUVI</t>
  </si>
  <si>
    <t>AV NOVA CANTAREIRA  3265</t>
  </si>
  <si>
    <t>02341-000</t>
  </si>
  <si>
    <t>00.776.574/0966-76</t>
  </si>
  <si>
    <t>L637 - BARREIRO EXPRESS</t>
  </si>
  <si>
    <t>L637</t>
  </si>
  <si>
    <t>AVENIDA SINFRONIO BROCHADO 735</t>
  </si>
  <si>
    <t>30640-000</t>
  </si>
  <si>
    <t>00.776.574/0846-60</t>
  </si>
  <si>
    <t>1228 - JOQUEI</t>
  </si>
  <si>
    <t>PI/MA INT</t>
  </si>
  <si>
    <t>JOQUEI</t>
  </si>
  <si>
    <t>AVE NOSSA SENHORA DE FATIMA SN</t>
  </si>
  <si>
    <t>64048-180</t>
  </si>
  <si>
    <t>00.776.574/1254-47</t>
  </si>
  <si>
    <t>1353 - INDAIAL</t>
  </si>
  <si>
    <t>INDAIAL</t>
  </si>
  <si>
    <t>RUA MARECHAL DEODORO DA FONSECA 116</t>
  </si>
  <si>
    <t>89080-057</t>
  </si>
  <si>
    <t>00.776.574/1706-63</t>
  </si>
  <si>
    <t>5167 - SUMAUMA EXPRESS</t>
  </si>
  <si>
    <t>RUA NOEL NUTELS 1762 LOJA 2014</t>
  </si>
  <si>
    <t>00.776.574/1526-81</t>
  </si>
  <si>
    <t>24.0</t>
  </si>
  <si>
    <t>5217 - POWER SHOPPING EXPRESS</t>
  </si>
  <si>
    <t>AVENIDA BABITA CAMARGOS 1295 LOJA 02</t>
  </si>
  <si>
    <t>32210-180</t>
  </si>
  <si>
    <t>00.776.574/1116-59</t>
  </si>
  <si>
    <t>5399 - CORAÇÃO DE JESUS EXPRESS</t>
  </si>
  <si>
    <t>MINAS NORTE</t>
  </si>
  <si>
    <t>CORAÇÃO DE JESUS</t>
  </si>
  <si>
    <t>R FRANCISCO ANTUNES FERREIRA 1749</t>
  </si>
  <si>
    <t>39340-000</t>
  </si>
  <si>
    <t>00.776.574/1851-80</t>
  </si>
  <si>
    <t>9.0</t>
  </si>
  <si>
    <t>L118 - SHC MOINHOS</t>
  </si>
  <si>
    <t>L118</t>
  </si>
  <si>
    <t>PORTO ALEGRE OESTE</t>
  </si>
  <si>
    <t>MOINHOS DE VENTO</t>
  </si>
  <si>
    <t>RUA OLAVO BARRETO VIANA 36 LJ 101</t>
  </si>
  <si>
    <t>90570-070</t>
  </si>
  <si>
    <t>00.776.574/1632-92</t>
  </si>
  <si>
    <t>L675 - BEST CENTER PINDA EXPRESS</t>
  </si>
  <si>
    <t>L675</t>
  </si>
  <si>
    <t>RUA DOS ANDRADAS 463 477 LJ 04</t>
  </si>
  <si>
    <t>12400-010</t>
  </si>
  <si>
    <t>00.776.574/1473-35</t>
  </si>
  <si>
    <t>12.0</t>
  </si>
  <si>
    <t>5044 - GALEÃO EXPRESS</t>
  </si>
  <si>
    <t>ETR DO GALEAO 2879 LOJ A</t>
  </si>
  <si>
    <t>21941-353</t>
  </si>
  <si>
    <t>00.776.574/0911-00</t>
  </si>
  <si>
    <t>8000 - GUARAREMA EXPRESS</t>
  </si>
  <si>
    <t>GUARULHOS SP</t>
  </si>
  <si>
    <t>GUARAREMA</t>
  </si>
  <si>
    <t>AVENIDA PROFESSOR LUCAS NOGUEIRA GARCEZ 29</t>
  </si>
  <si>
    <t>08900-000</t>
  </si>
  <si>
    <t>00.776.574/0590-45</t>
  </si>
  <si>
    <t>5218 - SAMAMBAIA SHOPPING EXPRESS</t>
  </si>
  <si>
    <t>BRASILIA LESTE</t>
  </si>
  <si>
    <t>QN 122 CONJUNTO 15 LOTES QUADRA 5 A 7 LOJA 18 A 20 SN</t>
  </si>
  <si>
    <t>72304-116</t>
  </si>
  <si>
    <t>00.776.574/1190-48</t>
  </si>
  <si>
    <t>8015 - ARACI DIGITAL</t>
  </si>
  <si>
    <t>ARACI</t>
  </si>
  <si>
    <t>RUA JOSE PINHEIRO 74 QUADRA019</t>
  </si>
  <si>
    <t>48760-000</t>
  </si>
  <si>
    <t>00.776.574/1556-05</t>
  </si>
  <si>
    <t>17.0</t>
  </si>
  <si>
    <t>8016 - RIACHÃO DO JACUÍPE DIGITAL</t>
  </si>
  <si>
    <t>RIACHÃO JACUÍPE</t>
  </si>
  <si>
    <t>RUA CONEGO HENRIQUE FREITAS 53</t>
  </si>
  <si>
    <t>44640-000</t>
  </si>
  <si>
    <t>00.776.574/1484-98</t>
  </si>
  <si>
    <t>8017 - CICERO DANTAS DIGITAL</t>
  </si>
  <si>
    <t>CÍCERO DANTAS</t>
  </si>
  <si>
    <t>AVENIDA NOSSA SENHORA DO BOM CONSELHO 568 LOJA QUADR</t>
  </si>
  <si>
    <t>48410-000</t>
  </si>
  <si>
    <t>00.776.574/1284-62</t>
  </si>
  <si>
    <t>1487 - VIRGÍLIO TÁVORA</t>
  </si>
  <si>
    <t>AV SEN. VIRGILIO TAVORA 00265</t>
  </si>
  <si>
    <t>60170-265</t>
  </si>
  <si>
    <t>00.776.574/0134-87</t>
  </si>
  <si>
    <t>8018 - CANSANÇÃO DIGITAL</t>
  </si>
  <si>
    <t>CANSANÇÃO</t>
  </si>
  <si>
    <t>PRACA DOMINGOS MANOEL DE JESUS 58</t>
  </si>
  <si>
    <t>48840-000</t>
  </si>
  <si>
    <t>00.776.574/1402-41</t>
  </si>
  <si>
    <t>8019 - RIO REAL DIGITAL</t>
  </si>
  <si>
    <t>RIO REAL</t>
  </si>
  <si>
    <t>PRACA SENADOR ANTONIO CARLOS MAGALHAES 164</t>
  </si>
  <si>
    <t>48330-000</t>
  </si>
  <si>
    <t>00.776.574/1403-22</t>
  </si>
  <si>
    <t>L103 - SHC VITORIA</t>
  </si>
  <si>
    <t>L103</t>
  </si>
  <si>
    <t>ENSEADA DO SUA</t>
  </si>
  <si>
    <t>AV AMERICO BUAIZ 200 LOJA A 14</t>
  </si>
  <si>
    <t>29050-420</t>
  </si>
  <si>
    <t>00.776.574/1180-76</t>
  </si>
  <si>
    <t>1299 - XV NOVEMBRO</t>
  </si>
  <si>
    <t>RUA XV DE NOVEMBRO 582</t>
  </si>
  <si>
    <t>80020-310</t>
  </si>
  <si>
    <t>00.776.574/1425-38</t>
  </si>
  <si>
    <t>7.0</t>
  </si>
  <si>
    <t>1326 - PINHAIS</t>
  </si>
  <si>
    <t>PINHAIS</t>
  </si>
  <si>
    <t>WEISSOPOLIS</t>
  </si>
  <si>
    <t>AV IRAI 856</t>
  </si>
  <si>
    <t>83321-002</t>
  </si>
  <si>
    <t>00.776.574/0186-08</t>
  </si>
  <si>
    <t>5051 - BARRA EXPRESS</t>
  </si>
  <si>
    <t>BARRA</t>
  </si>
  <si>
    <t>ALMIRANTE MARQUES DE LEAO 54 LOJA 154</t>
  </si>
  <si>
    <t>40140-230</t>
  </si>
  <si>
    <t>00.776.574/0064-30</t>
  </si>
  <si>
    <t>5251 - SANTA CECÍLIA EXPRESS</t>
  </si>
  <si>
    <t>SANTA CECÍLIA</t>
  </si>
  <si>
    <t>RUA DAS PALMEIRAS 122</t>
  </si>
  <si>
    <t>01226-010</t>
  </si>
  <si>
    <t>00.776.574/0994-20</t>
  </si>
  <si>
    <t>5265 - CONSELHEIRO NÉBIAS EXPRESS</t>
  </si>
  <si>
    <t>PAQUETA</t>
  </si>
  <si>
    <t>AVENIDA CONSELHEIRO NEBIAS 865 LOJA B</t>
  </si>
  <si>
    <t>11015-001</t>
  </si>
  <si>
    <t>00.776.574/0665-05</t>
  </si>
  <si>
    <t>5446 - MUQUIÇABA EXPRESS</t>
  </si>
  <si>
    <t>MUQUICABA</t>
  </si>
  <si>
    <t>AVENIDA EWERSON DE ABREU SODRE 484 LOJA 01</t>
  </si>
  <si>
    <t>29215-010</t>
  </si>
  <si>
    <t>00.776.574/1910-75</t>
  </si>
  <si>
    <t>8004 - ITURAMA DIGITAL</t>
  </si>
  <si>
    <t>TRIANGULO MINEIRO</t>
  </si>
  <si>
    <t>ITURAMA</t>
  </si>
  <si>
    <t>AVENIDA RIO GRANDE 1061</t>
  </si>
  <si>
    <t>38280-000</t>
  </si>
  <si>
    <t>00.776.574/1117-30</t>
  </si>
  <si>
    <t>5060 - JAÚ</t>
  </si>
  <si>
    <t>RUA MAJOR PRADO 462</t>
  </si>
  <si>
    <t>17201-450</t>
  </si>
  <si>
    <t>00.776.574/0271-94</t>
  </si>
  <si>
    <t>1035 - MARABÁ</t>
  </si>
  <si>
    <t>VELHA MARABA</t>
  </si>
  <si>
    <t>AVENIDA ANTONIO MAIA 1374</t>
  </si>
  <si>
    <t>68500-005</t>
  </si>
  <si>
    <t>00.776.574/0415-02</t>
  </si>
  <si>
    <t>L478 - BROTAS</t>
  </si>
  <si>
    <t>L478</t>
  </si>
  <si>
    <t>BROTAS</t>
  </si>
  <si>
    <t>AVENIDA DOM JOAO VI 215</t>
  </si>
  <si>
    <t>40285-000</t>
  </si>
  <si>
    <t>00.776.574/0065-10</t>
  </si>
  <si>
    <t>1338 - BEIJAMIN CONSTANT</t>
  </si>
  <si>
    <t>RUA BENJAMIN CONSTANT 1160</t>
  </si>
  <si>
    <t>86010-350</t>
  </si>
  <si>
    <t>00.776.574/1437-71</t>
  </si>
  <si>
    <t>L756 - SARANDI EXPRESS</t>
  </si>
  <si>
    <t>L756</t>
  </si>
  <si>
    <t>SARANDI</t>
  </si>
  <si>
    <t>AV LONDRINA 644</t>
  </si>
  <si>
    <t>87111-220</t>
  </si>
  <si>
    <t>00.776.574/0188-70</t>
  </si>
  <si>
    <t>14.0</t>
  </si>
  <si>
    <t>L551 - FRANCISCO GLICERIO EXPRESS</t>
  </si>
  <si>
    <t>L551</t>
  </si>
  <si>
    <t>RUA FRANCISCO GLICERIO 1510</t>
  </si>
  <si>
    <t>13012-000</t>
  </si>
  <si>
    <t>00.776.574/1464-44</t>
  </si>
  <si>
    <t>5309 - BEST CENTER INDAIATUBA EXPRESS</t>
  </si>
  <si>
    <t>JARDIM PAU PRETO</t>
  </si>
  <si>
    <t>AVENIDA ENGENHEIRO FABIO ROBERTO BARNABE S/N</t>
  </si>
  <si>
    <t>13330-425</t>
  </si>
  <si>
    <t>00.776.574/1457-15</t>
  </si>
  <si>
    <t>L027 - SHC PLAZA SUL</t>
  </si>
  <si>
    <t>L027</t>
  </si>
  <si>
    <t>PRACA LEONOR KAUPA SN D 2P1</t>
  </si>
  <si>
    <t>04151-100</t>
  </si>
  <si>
    <t>00.776.574/0926-89</t>
  </si>
  <si>
    <t>L357 - C.GRANDE XIV JULHO</t>
  </si>
  <si>
    <t>L357</t>
  </si>
  <si>
    <t>GR12</t>
  </si>
  <si>
    <t>RUA QUATORZE DE JULHO 1781</t>
  </si>
  <si>
    <t>79002-330</t>
  </si>
  <si>
    <t>00.776.574/0100-38</t>
  </si>
  <si>
    <t>L324 - GUARAPUAVA</t>
  </si>
  <si>
    <t>L324</t>
  </si>
  <si>
    <t>RUA GUAIRA 3370</t>
  </si>
  <si>
    <t>85010-010</t>
  </si>
  <si>
    <t>00.776.574/0183-65</t>
  </si>
  <si>
    <t>1246 - BATISTA CAMPOS</t>
  </si>
  <si>
    <t>BELEM 2</t>
  </si>
  <si>
    <t>CDPA</t>
  </si>
  <si>
    <t>TRAVESSA PADRE EUTIQUIO 1760 1764 E 178</t>
  </si>
  <si>
    <t>66033-720</t>
  </si>
  <si>
    <t>00.776.574/1538-15</t>
  </si>
  <si>
    <t>5110 - D'ELICCE TATUAPÉ</t>
  </si>
  <si>
    <t>TATUAPÉ</t>
  </si>
  <si>
    <t>DOMINGOS AGOSTIM SN</t>
  </si>
  <si>
    <t>L956 - BB PRESIDENTE DUTRA - CDRJ</t>
  </si>
  <si>
    <t>L956</t>
  </si>
  <si>
    <t>INCONFIDENCIA</t>
  </si>
  <si>
    <t>ROD PRESIDENTE DUTRA 25600  KM 188</t>
  </si>
  <si>
    <t>26276-000</t>
  </si>
  <si>
    <t>00.776.574/0817-25</t>
  </si>
  <si>
    <t>L943 - IBATÉ EXPRESS</t>
  </si>
  <si>
    <t>L943</t>
  </si>
  <si>
    <t>IBATÉ</t>
  </si>
  <si>
    <t>AVENIDA SAO JOAO 1096 PARTE B N</t>
  </si>
  <si>
    <t>14815-000</t>
  </si>
  <si>
    <t>00.776.574/0602-13</t>
  </si>
  <si>
    <t>L791 - MAFRA EXPRESS</t>
  </si>
  <si>
    <t>L791</t>
  </si>
  <si>
    <t>MAFRA</t>
  </si>
  <si>
    <t>CENTRO I BAIXADA</t>
  </si>
  <si>
    <t>RUA FELIPE SCHMIDT 300 LOJA 02</t>
  </si>
  <si>
    <t>89300-178</t>
  </si>
  <si>
    <t>00.776.574/1661-27</t>
  </si>
  <si>
    <t>5154 - HAUER EXPRESS</t>
  </si>
  <si>
    <t>AV MARECHAL FLORIANO PEIXOTO 5815</t>
  </si>
  <si>
    <t>81610-000</t>
  </si>
  <si>
    <t>00.776.574/1704-00</t>
  </si>
  <si>
    <t>5440 - LAPA EXPRESS</t>
  </si>
  <si>
    <t>PCA GENERAL CARNEIRO 70</t>
  </si>
  <si>
    <t>83750-000</t>
  </si>
  <si>
    <t>00.776.574/1924-70</t>
  </si>
  <si>
    <t>L721 - RIO VERMELHO EXPRESS</t>
  </si>
  <si>
    <t>L721</t>
  </si>
  <si>
    <t>CDBA</t>
  </si>
  <si>
    <t>RIO VERMELHO</t>
  </si>
  <si>
    <t>RUA JOAO GOMES 48</t>
  </si>
  <si>
    <t>41950-640</t>
  </si>
  <si>
    <t>00.776.574/0067-82</t>
  </si>
  <si>
    <t>1296 - GETÚLIO VARGAS</t>
  </si>
  <si>
    <t>-10A RUA GETULIO VARGAS 213 QD 31 ST 2</t>
  </si>
  <si>
    <t>76980-084</t>
  </si>
  <si>
    <t>00.776.574/0503-31</t>
  </si>
  <si>
    <t>L769 - MALL MATOZINHOS EXPRESS</t>
  </si>
  <si>
    <t>L769</t>
  </si>
  <si>
    <t>SAO SEBASTIAO</t>
  </si>
  <si>
    <t>AV. MINAS GERAIS 771 LOJAS 4A9</t>
  </si>
  <si>
    <t>35720-000</t>
  </si>
  <si>
    <t>00.776.574/0871-70</t>
  </si>
  <si>
    <t>L708 - OURO PRETO EXPRESS</t>
  </si>
  <si>
    <t>L708</t>
  </si>
  <si>
    <t>OURO PRETO</t>
  </si>
  <si>
    <t>RUA MONTEIRO LOBATO 315 LJ R08 N26</t>
  </si>
  <si>
    <t>31310-530</t>
  </si>
  <si>
    <t>00.776.574/0849-02</t>
  </si>
  <si>
    <t>L770 - MALL PAMPULHA EXPRESS</t>
  </si>
  <si>
    <t>L770</t>
  </si>
  <si>
    <t>JARDIM ATLANTICO</t>
  </si>
  <si>
    <t>AV. PORTUGAL 3450 LOJAS 1,2</t>
  </si>
  <si>
    <t>31560-000</t>
  </si>
  <si>
    <t>00.776.574/0427-46</t>
  </si>
  <si>
    <t>L557 - PRAIA GRANDE EXPRESS</t>
  </si>
  <si>
    <t>L557</t>
  </si>
  <si>
    <t>AVENIDA PRESIDENTE COSTA E SILVA 527 QD T</t>
  </si>
  <si>
    <t>11701-000</t>
  </si>
  <si>
    <t>00.776.574/1474-16</t>
  </si>
  <si>
    <t>5415 - ESTRELA EXPRESS</t>
  </si>
  <si>
    <t>ESTRELA</t>
  </si>
  <si>
    <t>RUA CEL MUSSNICH 170</t>
  </si>
  <si>
    <t>95880-000</t>
  </si>
  <si>
    <t>00.776.574/1882-87</t>
  </si>
  <si>
    <t>5454 - CAMPO BOM EXPRESS</t>
  </si>
  <si>
    <t>CAMPO BOM</t>
  </si>
  <si>
    <t>AV BRASIL 2648</t>
  </si>
  <si>
    <t>93700-000</t>
  </si>
  <si>
    <t>00.776.574/1922-09</t>
  </si>
  <si>
    <t>L682 - SÃO BRAZ EXPRESS</t>
  </si>
  <si>
    <t>L682</t>
  </si>
  <si>
    <t>AVENIDA VEREADOR TOALDO TULIO 3910 LOJA 01</t>
  </si>
  <si>
    <t>82300-332</t>
  </si>
  <si>
    <t>00.776.574/0181-01</t>
  </si>
  <si>
    <t>5320 - REGENTE FEIJÓ EXPRESS</t>
  </si>
  <si>
    <t>REGENTE FEIJÓ</t>
  </si>
  <si>
    <t>RUA JOSE BONIFACIO 275</t>
  </si>
  <si>
    <t>19570-000</t>
  </si>
  <si>
    <t>00.776.574/1475-05</t>
  </si>
  <si>
    <t>5323 - ATALAIA EXPRESS</t>
  </si>
  <si>
    <t>AL/BA INT</t>
  </si>
  <si>
    <t>BARAO SAO JOSE MIGUEL 930</t>
  </si>
  <si>
    <t>57690-000</t>
  </si>
  <si>
    <t>00.776.574/1002-90</t>
  </si>
  <si>
    <t>5389 - CANDIDO MOTA EXPRESS</t>
  </si>
  <si>
    <t>CANDIDO MOTA</t>
  </si>
  <si>
    <t>RUA CORONEL VALENCIO CARNEIRO 167</t>
  </si>
  <si>
    <t>19880-033</t>
  </si>
  <si>
    <t>00.776.574/1897-63</t>
  </si>
  <si>
    <t>5252 - CATANDUVA EXPRESS</t>
  </si>
  <si>
    <t>RIO PRETO</t>
  </si>
  <si>
    <t>RUA BRASIL 646</t>
  </si>
  <si>
    <t>15800-030</t>
  </si>
  <si>
    <t>00.776.574/0477-05</t>
  </si>
  <si>
    <t>5278 - LARGO DO TANQUE EXPRESS</t>
  </si>
  <si>
    <t>FAZENDA GRANDE DO RETIRO</t>
  </si>
  <si>
    <t>AVENIDA GENERAL SAN MARTIN 2263</t>
  </si>
  <si>
    <t>40355-000</t>
  </si>
  <si>
    <t>00.776.574/1398-20</t>
  </si>
  <si>
    <t>5318 - BRIGADEIRO LUIS ANTÔNIO EXPRESS</t>
  </si>
  <si>
    <t>AVENIDA BRIG LUIS ANTONIO 3269</t>
  </si>
  <si>
    <t>01401-001</t>
  </si>
  <si>
    <t>00.776.574/0997-72</t>
  </si>
  <si>
    <t>5369 - TRÊS COROAS EXPRESS</t>
  </si>
  <si>
    <t>PORTO ALEGRE LESTE</t>
  </si>
  <si>
    <t>TRÊS COROAS</t>
  </si>
  <si>
    <t>RUA MUNDO NOVO 160 SALA 01</t>
  </si>
  <si>
    <t>95660-000</t>
  </si>
  <si>
    <t>00.776.574/1787-29</t>
  </si>
  <si>
    <t>1257 - XANXERÊ</t>
  </si>
  <si>
    <t>XANXERÊ</t>
  </si>
  <si>
    <t>RUA VICTOR KONDER 963</t>
  </si>
  <si>
    <t>89820-000</t>
  </si>
  <si>
    <t>00.776.574/1611-68</t>
  </si>
  <si>
    <t>L974 - GOV. VALADARES EXPRESS</t>
  </si>
  <si>
    <t>L974</t>
  </si>
  <si>
    <t>RUA MARECHAL FLORIANO 1146 LOJA LOJA</t>
  </si>
  <si>
    <t>35010-141</t>
  </si>
  <si>
    <t>00.776.574/0862-80</t>
  </si>
  <si>
    <t>5162 - SHC ALPHAVILLE NAVEGANTES EXPRESS</t>
  </si>
  <si>
    <t>ALPHAVILLE - LAGOA DOS INGLESES</t>
  </si>
  <si>
    <t>AVENIDA PRINCESA DIANA 505</t>
  </si>
  <si>
    <t>34018-006</t>
  </si>
  <si>
    <t>00.776.574/1520-96</t>
  </si>
  <si>
    <t>5375 - TIMBIRAS EXPRESS</t>
  </si>
  <si>
    <t>TIMBIRAS</t>
  </si>
  <si>
    <t>PCA BENEDITO ALVIM 312</t>
  </si>
  <si>
    <t>65420-000</t>
  </si>
  <si>
    <t>00.776.574/1825-99</t>
  </si>
  <si>
    <t>1579 - PATO BRANCO</t>
  </si>
  <si>
    <t>RUA TOCANTINS 2166</t>
  </si>
  <si>
    <t>85501-292</t>
  </si>
  <si>
    <t>00.776.574/1921-28</t>
  </si>
  <si>
    <t>L619 - INDEPENDENCIA EXPRESS</t>
  </si>
  <si>
    <t>L619</t>
  </si>
  <si>
    <t>AVENIDA PRESIDENTE ITAMAR FRANCO 1840</t>
  </si>
  <si>
    <t>36016-321</t>
  </si>
  <si>
    <t>00.776.574/0441-02</t>
  </si>
  <si>
    <t>L809 - LOCAL V:HOUSE</t>
  </si>
  <si>
    <t>AVENIDA EUSEBIO MATOSO 218</t>
  </si>
  <si>
    <t>05423-000</t>
  </si>
  <si>
    <t>00.776.574/0963-23</t>
  </si>
  <si>
    <t>5403 - BASTOS EXPRESS</t>
  </si>
  <si>
    <t>BASTOS</t>
  </si>
  <si>
    <t>RUA PRESIDENTE VARGAS 281 LETRA A</t>
  </si>
  <si>
    <t>17690-000</t>
  </si>
  <si>
    <t>00.776.574/1867-48</t>
  </si>
  <si>
    <t>L575 - LEME SP EXPRESS</t>
  </si>
  <si>
    <t>L575</t>
  </si>
  <si>
    <t>RUA JOAO PESSOA 134</t>
  </si>
  <si>
    <t>13610-110</t>
  </si>
  <si>
    <t>00.776.574/0273-56</t>
  </si>
  <si>
    <t>L084 - AQUIDABÃ</t>
  </si>
  <si>
    <t>L084</t>
  </si>
  <si>
    <t>BAIXA DOS SAPATEIROS</t>
  </si>
  <si>
    <t>AVENIDA JOSE JOAQUIM SEABRA 368 N 370</t>
  </si>
  <si>
    <t>40025-001</t>
  </si>
  <si>
    <t>00.776.574/1358-33</t>
  </si>
  <si>
    <t>L633 - AV. ESPERANÇA EXPRESS</t>
  </si>
  <si>
    <t>L633</t>
  </si>
  <si>
    <t>AVENIDA ESPERANCA 142</t>
  </si>
  <si>
    <t>07095-005</t>
  </si>
  <si>
    <t>00.776.574/0598-00</t>
  </si>
  <si>
    <t>L976 - JALES EXPRESS</t>
  </si>
  <si>
    <t>L976</t>
  </si>
  <si>
    <t>JALES</t>
  </si>
  <si>
    <t>RUA 9 2350 QUADRA052</t>
  </si>
  <si>
    <t>15700-018</t>
  </si>
  <si>
    <t>00.776.574/0270-03</t>
  </si>
  <si>
    <t>L840 - BB REAL PARQUE</t>
  </si>
  <si>
    <t>L840</t>
  </si>
  <si>
    <t>MORUMBI</t>
  </si>
  <si>
    <t>AV MORUMBI 6839 6843</t>
  </si>
  <si>
    <t>05650-002</t>
  </si>
  <si>
    <t>00.776.574/0967-57</t>
  </si>
  <si>
    <t>5227 - PEREIRA BARRETO EXPRESS</t>
  </si>
  <si>
    <t>PEREIRA BARRETO</t>
  </si>
  <si>
    <t>SEDE</t>
  </si>
  <si>
    <t>AVENIDA BRASIL 1144</t>
  </si>
  <si>
    <t>15370-000</t>
  </si>
  <si>
    <t>00.776.574/0638-24</t>
  </si>
  <si>
    <t>5364 - BOM JESUS DAS SELVAS EXPRESS</t>
  </si>
  <si>
    <t>SAO LUIS</t>
  </si>
  <si>
    <t>BOM JESUS DAS SELVAS</t>
  </si>
  <si>
    <t>AVE JUSCELINO KUBITSCHEK 961 QUADRA 17</t>
  </si>
  <si>
    <t>65395-000</t>
  </si>
  <si>
    <t>00.776.574/1822-46</t>
  </si>
  <si>
    <t>5384 - PINDARÉ MIRIM EXPRESS</t>
  </si>
  <si>
    <t>PINDARÉ MIRIM</t>
  </si>
  <si>
    <t>RUA DA BALANCA 12</t>
  </si>
  <si>
    <t>65370-000</t>
  </si>
  <si>
    <t>00.776.574/1801-11</t>
  </si>
  <si>
    <t>1056 - BOTUCATÚ</t>
  </si>
  <si>
    <t>RUA AMANDO DE BARROS 834</t>
  </si>
  <si>
    <t>18600-050</t>
  </si>
  <si>
    <t>00.776.574/0257-36</t>
  </si>
  <si>
    <t>1575 - AMPARO</t>
  </si>
  <si>
    <t>AMPARO</t>
  </si>
  <si>
    <t>RUA COMENDADOR GUIMARAES 97 LOTE A</t>
  </si>
  <si>
    <t>13900-470</t>
  </si>
  <si>
    <t>00.776.574/1909-31</t>
  </si>
  <si>
    <t>1504 - PARATINGA</t>
  </si>
  <si>
    <t>PARATINGA</t>
  </si>
  <si>
    <t>AVENIDA MANOEL NOVAIS 81 LOJA</t>
  </si>
  <si>
    <t>47500-000</t>
  </si>
  <si>
    <t>00.776.574/1389-30</t>
  </si>
  <si>
    <t>5451 - PAULINIA EXPRESS</t>
  </si>
  <si>
    <t>AVENIDA JOSE PAULINO 774 QD C LT5</t>
  </si>
  <si>
    <t>13140-320</t>
  </si>
  <si>
    <t>00.776.574/1929-85</t>
  </si>
  <si>
    <t>5401 - IGARAPAVA EXPRESS</t>
  </si>
  <si>
    <t>IGARAPAVA</t>
  </si>
  <si>
    <t>JARDIM SANTA MARIA</t>
  </si>
  <si>
    <t>RUA DR. GABRIEL VILELA 391</t>
  </si>
  <si>
    <t>14540-000</t>
  </si>
  <si>
    <t>00.776.574/1852-61</t>
  </si>
  <si>
    <t>5418 - TANABI EXPRESS</t>
  </si>
  <si>
    <t>TANABI</t>
  </si>
  <si>
    <t>RUA CORONEL MILITAO 768</t>
  </si>
  <si>
    <t>15170-000</t>
  </si>
  <si>
    <t>00.776.574/1880-15</t>
  </si>
  <si>
    <t>L886 - BB FLAMENGO</t>
  </si>
  <si>
    <t>L886</t>
  </si>
  <si>
    <t>FLAMENGO</t>
  </si>
  <si>
    <t>R MARQUES DE ABRANTES 172 BL FTE LJA</t>
  </si>
  <si>
    <t>22230-061</t>
  </si>
  <si>
    <t>00.776.574/0904-73</t>
  </si>
  <si>
    <t>L585 - CORONEL FCO SOARES EXPRESS</t>
  </si>
  <si>
    <t>L585</t>
  </si>
  <si>
    <t>RUA CORONEL FRANCISCO SOARES 202</t>
  </si>
  <si>
    <t>26220-032</t>
  </si>
  <si>
    <t>00.776.574/0815-63</t>
  </si>
  <si>
    <t>L821 - BB JUNDIAI</t>
  </si>
  <si>
    <t>L821</t>
  </si>
  <si>
    <t>AV NOVE DE JULHO 1250</t>
  </si>
  <si>
    <t>13209-020</t>
  </si>
  <si>
    <t>00.776.574/0272-75</t>
  </si>
  <si>
    <t>L641 - BARRO PRETO EXPRESS</t>
  </si>
  <si>
    <t>L641</t>
  </si>
  <si>
    <t>BARRO PRETO</t>
  </si>
  <si>
    <t>AVENIDA AUGUSTO DE LIMA 1313</t>
  </si>
  <si>
    <t>30190-002</t>
  </si>
  <si>
    <t>00.776.574/0847-40</t>
  </si>
  <si>
    <t>L476 - SHC RUA DA PRAIA</t>
  </si>
  <si>
    <t>L476</t>
  </si>
  <si>
    <t>RUA DOS ANDRADAS 1001 LJ 01 A 36</t>
  </si>
  <si>
    <t>90020-015</t>
  </si>
  <si>
    <t>00.776.574/1619-15</t>
  </si>
  <si>
    <t>L793 - 24 MAIO EXPRESS</t>
  </si>
  <si>
    <t>L793</t>
  </si>
  <si>
    <t>RUA VINTE E QUATRO DE MAIO 224</t>
  </si>
  <si>
    <t>01041-000</t>
  </si>
  <si>
    <t>00.776.574/0246-83</t>
  </si>
  <si>
    <t>L723 - FAZENDA RIO GRANDE EXPRESS</t>
  </si>
  <si>
    <t>L723</t>
  </si>
  <si>
    <t>FAZENDA RIO GRANDE</t>
  </si>
  <si>
    <t>RUA FRANCISCO CLAUDINO DOS SANTO 180</t>
  </si>
  <si>
    <t>83833-056</t>
  </si>
  <si>
    <t>00.776.574/0182-84</t>
  </si>
  <si>
    <t>5373 - JOSÉ BONIFÁCIO EXPRESS</t>
  </si>
  <si>
    <t>JOSÉ BONIFÁCIO</t>
  </si>
  <si>
    <t>AVENIDA NOVA DE JULHO 1006</t>
  </si>
  <si>
    <t>15200-000</t>
  </si>
  <si>
    <t>00.776.574/1779-19</t>
  </si>
  <si>
    <t>L884 - BB COLINAS</t>
  </si>
  <si>
    <t>L884</t>
  </si>
  <si>
    <t>AV SAO JOAO  2135</t>
  </si>
  <si>
    <t>00.776.574/0684-60</t>
  </si>
  <si>
    <t>1165 - SHC PRAÇA NOVA ARAÇATUBA</t>
  </si>
  <si>
    <t>RUA CARLOS PEREIRA DA SILVA 6000 LJ 240</t>
  </si>
  <si>
    <t>16026-035</t>
  </si>
  <si>
    <t>00.776.574/0558-05</t>
  </si>
  <si>
    <t>1349 - XIQUE XIQUE</t>
  </si>
  <si>
    <t>XIQUE XIQUE</t>
  </si>
  <si>
    <t>PRACA DOM MAXIMO 362</t>
  </si>
  <si>
    <t>47400-000</t>
  </si>
  <si>
    <t>00.776.574/1636-16</t>
  </si>
  <si>
    <t>5148 - CANDELÁRIA EXPRESS</t>
  </si>
  <si>
    <t>PORTO ALEGRE/RS NORTE</t>
  </si>
  <si>
    <t>CANDELÁRIA</t>
  </si>
  <si>
    <t>AV PEREIRA REGO 1308</t>
  </si>
  <si>
    <t>96930-000</t>
  </si>
  <si>
    <t>00.776.574/1631-01</t>
  </si>
  <si>
    <t>L064 - NATAL</t>
  </si>
  <si>
    <t>L064</t>
  </si>
  <si>
    <t>AVENIDA RIO BRANCO 503</t>
  </si>
  <si>
    <t>59025-001</t>
  </si>
  <si>
    <t>00.776.574/0144-59</t>
  </si>
  <si>
    <t>L785 - IMPERATRIZ EXPRESS</t>
  </si>
  <si>
    <t>L785</t>
  </si>
  <si>
    <t>GR11</t>
  </si>
  <si>
    <t>RECIFE/PE SUL</t>
  </si>
  <si>
    <t>RUA IMPERATRIZ TEREZA CRISTINA 245 253</t>
  </si>
  <si>
    <t>50060-120</t>
  </si>
  <si>
    <t>00.776.574/1092-47</t>
  </si>
  <si>
    <t>5256 - AMERICANA EXPRESS</t>
  </si>
  <si>
    <t>AMERICANA</t>
  </si>
  <si>
    <t>RUA DOUTOR VIEIRA BUENO 60</t>
  </si>
  <si>
    <t>13465-270</t>
  </si>
  <si>
    <t>00.776.574/0252-21</t>
  </si>
  <si>
    <t>1168 - TREZE DE JUNHO</t>
  </si>
  <si>
    <t>RUA TREZE DE JUNHO 474</t>
  </si>
  <si>
    <t>78020-270</t>
  </si>
  <si>
    <t>00.776.574/0767-21</t>
  </si>
  <si>
    <t>L834 - BB CAETANO ALVARES</t>
  </si>
  <si>
    <t>L834</t>
  </si>
  <si>
    <t>RUA PROFESSOR VALERIO GIULI 104</t>
  </si>
  <si>
    <t>L553 - RECREIO EXPRESS</t>
  </si>
  <si>
    <t>L553</t>
  </si>
  <si>
    <t>AVENIDA DAS AMERICAS 13651 LJS A/B/C</t>
  </si>
  <si>
    <t>22790-701</t>
  </si>
  <si>
    <t>00.776.574/0307-30</t>
  </si>
  <si>
    <t>L691 - SHC LAGUNA MALL EXPRESS</t>
  </si>
  <si>
    <t>L691</t>
  </si>
  <si>
    <t>JOANA DARC</t>
  </si>
  <si>
    <t>RUA ACADEMICO NILO FIGUEIREDO 1723 LUC 28 29</t>
  </si>
  <si>
    <t>00.776.574/0868-75</t>
  </si>
  <si>
    <t>L907 - BB ANTONIO SALES</t>
  </si>
  <si>
    <t>L907</t>
  </si>
  <si>
    <t>DIONISIO TORRES</t>
  </si>
  <si>
    <t>AV ANTONIO SALES 3031</t>
  </si>
  <si>
    <t>60135-102</t>
  </si>
  <si>
    <t>00.776.574/1027-49</t>
  </si>
  <si>
    <t>5447 - NATAL - AV RIO BRANCO EXPRESS</t>
  </si>
  <si>
    <t>AV RIO BRANCO 680</t>
  </si>
  <si>
    <t>59025-002</t>
  </si>
  <si>
    <t>00.776.574/1928-02</t>
  </si>
  <si>
    <t>L902 - BB VILA MADALENA</t>
  </si>
  <si>
    <t>L902</t>
  </si>
  <si>
    <t>SUMAREZINHO</t>
  </si>
  <si>
    <t>RUA HARMONIA 373</t>
  </si>
  <si>
    <t>05435-000</t>
  </si>
  <si>
    <t>00.776.574/0974-86</t>
  </si>
  <si>
    <t>5361 - MONTE APRAZÍVEL EXPRESS</t>
  </si>
  <si>
    <t>MONTE APRAZÍVEL</t>
  </si>
  <si>
    <t>PRACA CONEGO LAURENTINO ALVARES 128</t>
  </si>
  <si>
    <t>15150-000</t>
  </si>
  <si>
    <t>00.776.574/1785-67</t>
  </si>
  <si>
    <t>5406 - PIRAPOZINHO EXPRESS</t>
  </si>
  <si>
    <t>PIRAPOZINHO</t>
  </si>
  <si>
    <t>RUA RUI BARBOSA 928</t>
  </si>
  <si>
    <t>19200-000</t>
  </si>
  <si>
    <t>00.776.574/1870-43</t>
  </si>
  <si>
    <t>5377 - AME GO GALEÃO</t>
  </si>
  <si>
    <t>GALEAO</t>
  </si>
  <si>
    <t>AVN VINTE DE JANEIRO S/N 0 TERM 2</t>
  </si>
  <si>
    <t>21941-570</t>
  </si>
  <si>
    <t>00.776.574/1858-57</t>
  </si>
  <si>
    <t>1297 - SHC PARQUE SHOPPING FLORIANO</t>
  </si>
  <si>
    <t>PI/CE SUL</t>
  </si>
  <si>
    <t>MELADAO</t>
  </si>
  <si>
    <t>ROD BR343 SN LOJA A1</t>
  </si>
  <si>
    <t>64808-605</t>
  </si>
  <si>
    <t>00.776.574/1251-02</t>
  </si>
  <si>
    <t>1576 - FOZ DO IGUAÇU</t>
  </si>
  <si>
    <t>AV BRASIL 1151</t>
  </si>
  <si>
    <t>85851-000</t>
  </si>
  <si>
    <t>00.776.574/1876-39</t>
  </si>
  <si>
    <t>L888 - ANDRADAS MALL EXPRESS</t>
  </si>
  <si>
    <t>L888</t>
  </si>
  <si>
    <t>AVENIDA DOS ANDRADAS 3720 NUMERO 37</t>
  </si>
  <si>
    <t>30280-020</t>
  </si>
  <si>
    <t>00.776.574/1265-08</t>
  </si>
  <si>
    <t>5089 - STELLA MARIS EXPRESS</t>
  </si>
  <si>
    <t>RUA CAPITAO MELO 607</t>
  </si>
  <si>
    <t>41600-610</t>
  </si>
  <si>
    <t>00.776.574/1235-84</t>
  </si>
  <si>
    <t>L771 - RIACHUELO EXPRESS</t>
  </si>
  <si>
    <t>L771</t>
  </si>
  <si>
    <t>RIACHUELO</t>
  </si>
  <si>
    <t>RUA VINTE E QUATRO DE MAIO 410 LOJA B</t>
  </si>
  <si>
    <t>20950-090</t>
  </si>
  <si>
    <t>00.776.574/1152-12</t>
  </si>
  <si>
    <t>1478 - SÃO GABRIEL</t>
  </si>
  <si>
    <t>PORTO ALEGRE/RS SUL</t>
  </si>
  <si>
    <t>SÃO GABRIEL</t>
  </si>
  <si>
    <t>RUA CEL SEZEFREDO 809</t>
  </si>
  <si>
    <t>97300-222</t>
  </si>
  <si>
    <t>00.776.574/1627-25</t>
  </si>
  <si>
    <t>1145 - FARROUPILHA</t>
  </si>
  <si>
    <t>PORTO ALEGRE/RS NORDESTE</t>
  </si>
  <si>
    <t>FARROUPILHA</t>
  </si>
  <si>
    <t>RUA CORONEL PENA DE MORAES 333</t>
  </si>
  <si>
    <t>95180-000</t>
  </si>
  <si>
    <t>00.776.574/0205-05</t>
  </si>
  <si>
    <t>L810 - LOCAL V HOUSE</t>
  </si>
  <si>
    <t>AVENIDA EUSEBIO MATOSO 218 LOJA 01</t>
  </si>
  <si>
    <t>00.776.574/2120-99</t>
  </si>
  <si>
    <t>L332 - SHC PLANET</t>
  </si>
  <si>
    <t>L332</t>
  </si>
  <si>
    <t>BELLE VILLE</t>
  </si>
  <si>
    <t>AV SAUL ELKIND 2101 QD01LUC173</t>
  </si>
  <si>
    <t>86082-000</t>
  </si>
  <si>
    <t>00.776.574/1435-00</t>
  </si>
  <si>
    <t>5381 - ALTO ALEGRE DO MARANHÃO EXPRESS</t>
  </si>
  <si>
    <t>PI/MA LESTE</t>
  </si>
  <si>
    <t>ALTO ALEGRE MARANHÃO</t>
  </si>
  <si>
    <t>AVE RODOVIARIA S/N</t>
  </si>
  <si>
    <t>65413-000</t>
  </si>
  <si>
    <t>00.776.574/1898-44</t>
  </si>
  <si>
    <t>5437 - VITÓRIA DO MEARIM</t>
  </si>
  <si>
    <t>SÃO LUIS/MA OESTE</t>
  </si>
  <si>
    <t>VITÓRIA DE MEARIM</t>
  </si>
  <si>
    <t>RUA PARALELA A BR 222 S/N</t>
  </si>
  <si>
    <t>65350-000</t>
  </si>
  <si>
    <t>00.776.574/1830-56</t>
  </si>
  <si>
    <t>5484 - TANCREDO NEVES EXPRESS</t>
  </si>
  <si>
    <t>PRESIDENTE TANCREDO NEVES</t>
  </si>
  <si>
    <t>JAPAO - SEDE</t>
  </si>
  <si>
    <t>AVENIDA ADOLFO ARAUJO BORGES 55</t>
  </si>
  <si>
    <t>45416-000</t>
  </si>
  <si>
    <t>00.776.574/2093-81</t>
  </si>
  <si>
    <t>5456 -  LARANJEIRAS DO SUL EXPRESS</t>
  </si>
  <si>
    <t>LARANJEIRAS DO SUL</t>
  </si>
  <si>
    <t>RUA VEREADOR JOSE AYRES DE OLIVEIRA SN</t>
  </si>
  <si>
    <t>85301-240</t>
  </si>
  <si>
    <t>00.776.574/1940-90</t>
  </si>
  <si>
    <t>5433 - PORTÃO EXPRESS</t>
  </si>
  <si>
    <t>PORTÃO</t>
  </si>
  <si>
    <t>AV BRASIL 531</t>
  </si>
  <si>
    <t>93180-000</t>
  </si>
  <si>
    <t>00.776.574/1918-22</t>
  </si>
  <si>
    <t>1512 - SANTANA DO LIVRAMENTO</t>
  </si>
  <si>
    <t>SANT. DO LIVRAMENTO</t>
  </si>
  <si>
    <t>RUA DOS ANDRADAS 247</t>
  </si>
  <si>
    <t>97573-565</t>
  </si>
  <si>
    <t>00.776.574/1768-66</t>
  </si>
  <si>
    <t>5396 - DOIS CÓRREGOS EXPRESS</t>
  </si>
  <si>
    <t>DOIS CÓRREGOS</t>
  </si>
  <si>
    <t>RUA 15 DE NOVEMBRO 489 QD24 LT04</t>
  </si>
  <si>
    <t>17300-000</t>
  </si>
  <si>
    <t>00.776.574/1841-09</t>
  </si>
  <si>
    <t>5032 - ARAÇATUBA EXPRESS</t>
  </si>
  <si>
    <t>RUA DUQUE DE CAXIAS 133 135 E 137</t>
  </si>
  <si>
    <t>16010-410</t>
  </si>
  <si>
    <t>00.776.574/0557-24</t>
  </si>
  <si>
    <t>5395 - VALPARAISO EXPRESS</t>
  </si>
  <si>
    <t>VALPARAISO</t>
  </si>
  <si>
    <t>AVENIDA MANOEL PARADA DE CARVALHO 132</t>
  </si>
  <si>
    <t>16880-000</t>
  </si>
  <si>
    <t>00.776.574/1840-28</t>
  </si>
  <si>
    <t>L615 - CONTAGEM EXPRESS</t>
  </si>
  <si>
    <t>L615</t>
  </si>
  <si>
    <t>RUA TIRADENTES 2629</t>
  </si>
  <si>
    <t>32230-020</t>
  </si>
  <si>
    <t>00.776.574/0433-94</t>
  </si>
  <si>
    <t>5379 - JAÍBA EXPRESS</t>
  </si>
  <si>
    <t>JAÍBA</t>
  </si>
  <si>
    <t>AV CORONEL MOACIR JOSE DA SILVA 125</t>
  </si>
  <si>
    <t>39508-000</t>
  </si>
  <si>
    <t>00.776.574/1799-62</t>
  </si>
  <si>
    <t>5432 - BOCAIUVA EXPRESS</t>
  </si>
  <si>
    <t>BOCAIUVA</t>
  </si>
  <si>
    <t>AV FRANCISCO DUMONT 518 LOJA 01</t>
  </si>
  <si>
    <t>39390-000</t>
  </si>
  <si>
    <t>00.776.574/1938-76</t>
  </si>
  <si>
    <t>L104 - BATISTA DE OLIVEIRA</t>
  </si>
  <si>
    <t>L104</t>
  </si>
  <si>
    <t>RUA BATISTA DE OLIVEIRA 381</t>
  </si>
  <si>
    <t>36013-300</t>
  </si>
  <si>
    <t>00.776.574/1345-19</t>
  </si>
  <si>
    <t>5461 -  PAIÇANDU EXPRESS</t>
  </si>
  <si>
    <t>PAIÇANDU</t>
  </si>
  <si>
    <t>JARDIM PIONEIRO III</t>
  </si>
  <si>
    <t>AV VEREADOR SILVIO ALVES 939</t>
  </si>
  <si>
    <t>87140-000</t>
  </si>
  <si>
    <t>00.776.574/1967-00</t>
  </si>
  <si>
    <t>5115 - BATATAIS EXPRESS</t>
  </si>
  <si>
    <t>RIBEIRAO PRETO SP</t>
  </si>
  <si>
    <t>BATATAIS</t>
  </si>
  <si>
    <t>RUA CORONEL JOAQUIM ROSA 13</t>
  </si>
  <si>
    <t>14300-039</t>
  </si>
  <si>
    <t>00.776.574/0255-74</t>
  </si>
  <si>
    <t>1536 - PELOTAS 2</t>
  </si>
  <si>
    <t>RUA GEN OSORIO 765</t>
  </si>
  <si>
    <t>96020-000</t>
  </si>
  <si>
    <t>00.776.574/1792-96</t>
  </si>
  <si>
    <t>5441 - CAÇAPAVA DO SUL EXPRESS</t>
  </si>
  <si>
    <t>CAÇAPAVA DO SUL</t>
  </si>
  <si>
    <t>RUA 15 DE NOVEMBRO 232 ST1 QD7</t>
  </si>
  <si>
    <t>96570-000</t>
  </si>
  <si>
    <t>00.776.574/1939-57</t>
  </si>
  <si>
    <t>5340 - QUEIMADAS EXPRESS</t>
  </si>
  <si>
    <t>AVENIDA NONATO MARQUES 73</t>
  </si>
  <si>
    <t>48860-000</t>
  </si>
  <si>
    <t>00.776.574/1140-89</t>
  </si>
  <si>
    <t>5386 - SANTA MARIA DA BOA VISTA EXPRESS</t>
  </si>
  <si>
    <t>SANTA MARIA DA BOA VISTA</t>
  </si>
  <si>
    <t>AGAMENON MAGALHAES</t>
  </si>
  <si>
    <t>RUA QUINZE DE NOVEMBRO S/N</t>
  </si>
  <si>
    <t>56380-000</t>
  </si>
  <si>
    <t>00.776.574/1837-22</t>
  </si>
  <si>
    <t>5488 - TRINDADE EXPRESS</t>
  </si>
  <si>
    <t>RUA FLORIANO PEIXOTO 41</t>
  </si>
  <si>
    <t>56250-000</t>
  </si>
  <si>
    <t>00.776.574/2099-77</t>
  </si>
  <si>
    <t>5270 - ÉRICO VERÍSSIMO EXPRESS</t>
  </si>
  <si>
    <t>AVENIDA ERICO VERISSIMO 01015 LOJ A</t>
  </si>
  <si>
    <t>22621-180</t>
  </si>
  <si>
    <t>00.776.574/0308-10</t>
  </si>
  <si>
    <t>5445 - APUCARANA EXPRESS</t>
  </si>
  <si>
    <t>RUA PONTA GROSSA 1480</t>
  </si>
  <si>
    <t>86800-030</t>
  </si>
  <si>
    <t>00.776.574/1920-47</t>
  </si>
  <si>
    <t>L201 - BLESS CENTER</t>
  </si>
  <si>
    <t>L201</t>
  </si>
  <si>
    <t>AVENIDA VILARINHO 1167 LOJA 2 E 3</t>
  </si>
  <si>
    <t>31615-250</t>
  </si>
  <si>
    <t>00.776.574/1336-28</t>
  </si>
  <si>
    <t>L871 - BB GUTIERREZ</t>
  </si>
  <si>
    <t>L871</t>
  </si>
  <si>
    <t>GUTIERREZ</t>
  </si>
  <si>
    <t>RUA ANDRE CAVALCANTI 214</t>
  </si>
  <si>
    <t>30430-110</t>
  </si>
  <si>
    <t>00.776.574/0498-30</t>
  </si>
  <si>
    <t>L083 - SAO CRISTOVAO BA</t>
  </si>
  <si>
    <t>L083</t>
  </si>
  <si>
    <t>AVENIDA ALIOMAR BALEEIRO 578 LJS 2 E 3</t>
  </si>
  <si>
    <t>41500-660</t>
  </si>
  <si>
    <t>00.776.574/1544-63</t>
  </si>
  <si>
    <t>5460 -  PATOS EXPRESS</t>
  </si>
  <si>
    <t>AV SOLON DE LUCENA 38</t>
  </si>
  <si>
    <t>58700-002</t>
  </si>
  <si>
    <t>00.776.574/1966-20</t>
  </si>
  <si>
    <t>5470 - IBIMIRIM EXPRESS</t>
  </si>
  <si>
    <t>IBIMIRIM</t>
  </si>
  <si>
    <t>AVENIDA MANOEL VICENTE 110</t>
  </si>
  <si>
    <t>56580-000</t>
  </si>
  <si>
    <t>00.776.574/2076-80</t>
  </si>
  <si>
    <t>L316 - BENEDITO PIRES</t>
  </si>
  <si>
    <t>L316</t>
  </si>
  <si>
    <t>RUA CORONEL BENEDITO PIRES 45</t>
  </si>
  <si>
    <t>18010-160</t>
  </si>
  <si>
    <t>00.776.574/0379-04</t>
  </si>
  <si>
    <t>L716 - NAVEGANTES EXPRESS</t>
  </si>
  <si>
    <t>L716</t>
  </si>
  <si>
    <t>NAVEGANTES</t>
  </si>
  <si>
    <t>AVENIDA JOAO SACAVEM 196</t>
  </si>
  <si>
    <t>88370-438</t>
  </si>
  <si>
    <t>00.776.574/1660-46</t>
  </si>
  <si>
    <t>L595 - TUIUTI EXPRESS</t>
  </si>
  <si>
    <t>L595</t>
  </si>
  <si>
    <t>RUA TUIUTI 2117 TERREO</t>
  </si>
  <si>
    <t>03307-005</t>
  </si>
  <si>
    <t>00.776.574/0952-70</t>
  </si>
  <si>
    <t>L314 - MOGI DAS CRUZES</t>
  </si>
  <si>
    <t>L314</t>
  </si>
  <si>
    <t>RUA DOUTOR RICARDO VILELA 39 43</t>
  </si>
  <si>
    <t>08710-150</t>
  </si>
  <si>
    <t>00.776.574/0528-90</t>
  </si>
  <si>
    <t>5439 - SÃO JOSÉ DO BELMONTE EXPRESS</t>
  </si>
  <si>
    <t>SÃO JOSÉ DO BELMONTE</t>
  </si>
  <si>
    <t>AVENIDA PRIMO LOPES 19</t>
  </si>
  <si>
    <t>56950-000</t>
  </si>
  <si>
    <t>00.776.574/1915-80</t>
  </si>
  <si>
    <t>L429 - NOSSA SENHORA DO SOCORRO</t>
  </si>
  <si>
    <t>L429</t>
  </si>
  <si>
    <t>CONJUNTO GOVERNADOR JOAO ALVES FILHO</t>
  </si>
  <si>
    <t>AVENIDA 1 538</t>
  </si>
  <si>
    <t>00.776.574/0060-06</t>
  </si>
  <si>
    <t>L801 - BB PINHEIROS</t>
  </si>
  <si>
    <t>L801</t>
  </si>
  <si>
    <t>RUA HENRIQUE SCHAUMANN 203 PARTE</t>
  </si>
  <si>
    <t>05413-020</t>
  </si>
  <si>
    <t>00.776.574/0959-47</t>
  </si>
  <si>
    <t>5414 - ITUPIRANGA EXPRESS</t>
  </si>
  <si>
    <t>ITUPIRANGA</t>
  </si>
  <si>
    <t>AVE 14 DE JULHO 126</t>
  </si>
  <si>
    <t>68580-000</t>
  </si>
  <si>
    <t>00.776.574/1883-68</t>
  </si>
  <si>
    <t>5385 - BODOCÓ EXPRESS</t>
  </si>
  <si>
    <t>BODOCÓ</t>
  </si>
  <si>
    <t>RUA MAESTRO CARLOS GOMES 15 A</t>
  </si>
  <si>
    <t>56220-000</t>
  </si>
  <si>
    <t>00.776.574/1821-65</t>
  </si>
  <si>
    <t>1206 - SHC BOULEVARD 161</t>
  </si>
  <si>
    <t>ITAIGARA</t>
  </si>
  <si>
    <t>RUA ANISIO TEIXEIRA 221 SHOPPING B</t>
  </si>
  <si>
    <t>41815-060</t>
  </si>
  <si>
    <t>00.776.574/1376-15</t>
  </si>
  <si>
    <t>1371 - DESCALVADO</t>
  </si>
  <si>
    <t>DESCALVADO</t>
  </si>
  <si>
    <t>RUA CEL ARTHUR WHITACKER 160</t>
  </si>
  <si>
    <t>13690-000</t>
  </si>
  <si>
    <t>00.776.574/0585-88</t>
  </si>
  <si>
    <t>1167 - PARANAGUÁ</t>
  </si>
  <si>
    <t>PARANAGUÁ</t>
  </si>
  <si>
    <t>RUA DESEMBARGADOR HUGO SIMAS 240</t>
  </si>
  <si>
    <t>83203-250</t>
  </si>
  <si>
    <t>00.776.574/0185-27</t>
  </si>
  <si>
    <t>L540 - LEBLON EXPRESS</t>
  </si>
  <si>
    <t>L540</t>
  </si>
  <si>
    <t>RUA ATAULFO DE PAIVA 204 LOJAS A/B</t>
  </si>
  <si>
    <t>L193 - SHC FRANCA</t>
  </si>
  <si>
    <t>L193</t>
  </si>
  <si>
    <t>CHACARA SANTA MARIA</t>
  </si>
  <si>
    <t>AVENIDA RIO NEGRO 1100 LOJA C 1</t>
  </si>
  <si>
    <t>14406-005</t>
  </si>
  <si>
    <t>00.776.574/0587-40</t>
  </si>
  <si>
    <t>1590 - SÃO VICENTE 2</t>
  </si>
  <si>
    <t>AVENIDA PRESIDENTE WILSON 904</t>
  </si>
  <si>
    <t>11320-001</t>
  </si>
  <si>
    <t>00.776.574/2074-19</t>
  </si>
  <si>
    <t>1574 - ITAUNA</t>
  </si>
  <si>
    <t>ITAUNA</t>
  </si>
  <si>
    <t>R SILVA JARDIM 109</t>
  </si>
  <si>
    <t>35680-062</t>
  </si>
  <si>
    <t>00.776.574/1896-82</t>
  </si>
  <si>
    <t>5431 - ICATU EXPRESS</t>
  </si>
  <si>
    <t>ICATU</t>
  </si>
  <si>
    <t>AVE GUAXENDUBA 176</t>
  </si>
  <si>
    <t>65170-000</t>
  </si>
  <si>
    <t>00.776.574/1906-99</t>
  </si>
  <si>
    <t>1581 - MONTES CLAROS</t>
  </si>
  <si>
    <t>R DOUTOR SANTOS 255</t>
  </si>
  <si>
    <t>39400-001</t>
  </si>
  <si>
    <t>00.776.574/1942-52</t>
  </si>
  <si>
    <t>L787 - ITAPOÃ EXPRESS</t>
  </si>
  <si>
    <t>L787</t>
  </si>
  <si>
    <t>ITAPUA</t>
  </si>
  <si>
    <t>AVENIDA DORIVAL CAYMMI 14380 CENTRO EMP</t>
  </si>
  <si>
    <t>41635-150</t>
  </si>
  <si>
    <t>00.776.574/1366-43</t>
  </si>
  <si>
    <t>5065 - GRALHA AZUL</t>
  </si>
  <si>
    <t>PINEVILLE</t>
  </si>
  <si>
    <t>AV JACOB MACANHAN 468 LJ 05 TER</t>
  </si>
  <si>
    <t>83320-392</t>
  </si>
  <si>
    <t>00.776.574/1446-62</t>
  </si>
  <si>
    <t>1500 - SANTARÉM 2</t>
  </si>
  <si>
    <t>TRV FREI AMBROSIO 90</t>
  </si>
  <si>
    <t>68040-440</t>
  </si>
  <si>
    <t>00.776.574/1749-01</t>
  </si>
  <si>
    <t>5366 - PROTASIO ALVES EXPRESS</t>
  </si>
  <si>
    <t>AV PROTASIO ALVES 34</t>
  </si>
  <si>
    <t>90410-004</t>
  </si>
  <si>
    <t>00.776.574/1782-14</t>
  </si>
  <si>
    <t>5458 - AVENIDA MANGALÔ EXPRESS</t>
  </si>
  <si>
    <t>SETOR MORADA DO SOL</t>
  </si>
  <si>
    <t>AVENIDA MANGALO 45 QD1 LT09A</t>
  </si>
  <si>
    <t>74475-115</t>
  </si>
  <si>
    <t>00.776.574/1963-87</t>
  </si>
  <si>
    <t>5449 - TIJUCAS EXPRESS</t>
  </si>
  <si>
    <t>TIJUCAS</t>
  </si>
  <si>
    <t>AVENIDA: BAYER FILHO 1625</t>
  </si>
  <si>
    <t>88200-000</t>
  </si>
  <si>
    <t>00.776.574/1935-23</t>
  </si>
  <si>
    <t>L901 - BB CONSOLACAO</t>
  </si>
  <si>
    <t>L901</t>
  </si>
  <si>
    <t>RUA SERGIPE 160</t>
  </si>
  <si>
    <t>01243-000</t>
  </si>
  <si>
    <t>00.776.574/0973-03</t>
  </si>
  <si>
    <t>EIS-GER</t>
  </si>
  <si>
    <t>BI DIA</t>
  </si>
  <si>
    <t>Deptos</t>
  </si>
  <si>
    <t>Total Deptos</t>
  </si>
  <si>
    <t>Vda Real Ac Ano</t>
  </si>
  <si>
    <t>Crsc. Vda Ac Ano $</t>
  </si>
  <si>
    <t>% Atg Vda Ac Ano</t>
  </si>
  <si>
    <t>% Crsc Vda Ac Ano</t>
  </si>
  <si>
    <t>Marg Gestão Ac Ano</t>
  </si>
  <si>
    <t>Num Trans Ac Ano</t>
  </si>
  <si>
    <t>2024</t>
  </si>
  <si>
    <t xml:space="preserve">                    Lojas</t>
  </si>
  <si>
    <t xml:space="preserve">                    Total Lojas</t>
  </si>
  <si>
    <t>ESTADO</t>
  </si>
  <si>
    <t>Selecionado</t>
  </si>
  <si>
    <t>Acre</t>
  </si>
  <si>
    <t>Alagoas</t>
  </si>
  <si>
    <t>Amazonas</t>
  </si>
  <si>
    <t>Amapá</t>
  </si>
  <si>
    <t>Bahia</t>
  </si>
  <si>
    <t>+AQUI</t>
  </si>
  <si>
    <t>Ceará</t>
  </si>
  <si>
    <t>Distrito Federal</t>
  </si>
  <si>
    <t>Espírito Santo</t>
  </si>
  <si>
    <t>Goiás</t>
  </si>
  <si>
    <t>Maranhão</t>
  </si>
  <si>
    <t>Minas Gerais</t>
  </si>
  <si>
    <t>TOTAL LOJAS</t>
  </si>
  <si>
    <t>Mato Grosso do Sul</t>
  </si>
  <si>
    <t>Mato Grosso</t>
  </si>
  <si>
    <t>Pará</t>
  </si>
  <si>
    <t>Paraíba</t>
  </si>
  <si>
    <t>Pernambuco</t>
  </si>
  <si>
    <t>Piauí</t>
  </si>
  <si>
    <t>Paraná</t>
  </si>
  <si>
    <t>Rio de Janeiro</t>
  </si>
  <si>
    <t>Rio Grande do Norte</t>
  </si>
  <si>
    <t>Rondônia</t>
  </si>
  <si>
    <t>Roraima</t>
  </si>
  <si>
    <t>Rio Grande do Sul</t>
  </si>
  <si>
    <t>Santa Catarina</t>
  </si>
  <si>
    <t>Sergipe</t>
  </si>
  <si>
    <t>São Paulo</t>
  </si>
  <si>
    <t>Tocantins</t>
  </si>
  <si>
    <t>Cor Padrão</t>
  </si>
  <si>
    <t>Cor Destaque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</si>
</sst>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#,##0.00;[Red]\-&quot;R$&quot;#,##0.00"/>
    <numFmt numFmtId="165" formatCode="_-&quot;R$&quot;* #,##0.00_-;\-&quot;R$&quot;* #,##0.00_-;_-&quot;R$&quot;* &quot;-&quot;??_-;_-@_-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mmm"/>
    <numFmt numFmtId="169" formatCode="0,\ &quot;K&quot;"/>
    <numFmt numFmtId="170" formatCode="0.0,,\ &quot;Mi&quot;"/>
    <numFmt numFmtId="171" formatCode="&quot;R$&quot;\ #,#00,,\ &quot;Mi&quot;"/>
    <numFmt numFmtId="172" formatCode="0.0%"/>
    <numFmt numFmtId="173" formatCode="0.000000"/>
  </numFmts>
  <fonts count="6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Arial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0"/>
      <name val="Courier"/>
      <family val="3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9"/>
      <color indexed="10"/>
      <name val="Geneva"/>
    </font>
    <font>
      <sz val="10"/>
      <name val="Arial"/>
      <family val="2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Bahnschrift SemiLight"/>
      <family val="2"/>
    </font>
    <font>
      <sz val="11"/>
      <color theme="1"/>
      <name val="Bahnschrift SemiBold"/>
      <family val="2"/>
    </font>
    <font>
      <sz val="16"/>
      <color theme="1"/>
      <name val="Bahnschrift SemiBold"/>
      <family val="2"/>
    </font>
    <font>
      <sz val="16"/>
      <color theme="1" tint="0.34998626667073579"/>
      <name val="Bahnschrift SemiBold"/>
      <family val="2"/>
    </font>
    <font>
      <sz val="11"/>
      <color theme="1" tint="0.14999847407452621"/>
      <name val="Bahnschrift SemiLight"/>
      <family val="2"/>
    </font>
    <font>
      <sz val="11"/>
      <color theme="1" tint="0.14999847407452621"/>
      <name val="Calibri"/>
      <family val="2"/>
      <scheme val="minor"/>
    </font>
    <font>
      <sz val="9"/>
      <color theme="1" tint="0.14999847407452621"/>
      <name val="Bahnschrift SemiLight"/>
      <family val="2"/>
    </font>
    <font>
      <sz val="18"/>
      <color theme="1" tint="0.14999847407452621"/>
      <name val="Bahnschrift SemiBold"/>
      <family val="2"/>
    </font>
    <font>
      <sz val="18"/>
      <color theme="1" tint="4.9989318521683403E-2"/>
      <name val="Bahnschrift SemiBold"/>
      <family val="2"/>
    </font>
    <font>
      <sz val="11"/>
      <color theme="1" tint="4.9989318521683403E-2"/>
      <name val="Bahnschrift SemiBold"/>
      <family val="2"/>
    </font>
    <font>
      <sz val="11"/>
      <color theme="1" tint="0.14999847407452621"/>
      <name val="Bahnschrift SemiBold"/>
      <family val="2"/>
    </font>
    <font>
      <sz val="9"/>
      <color rgb="FF1A73E8"/>
      <name val="Arial"/>
      <family val="2"/>
    </font>
  </fonts>
  <fills count="6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0037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58">
    <xf numFmtId="0" fontId="0" fillId="0" borderId="0"/>
    <xf numFmtId="0" fontId="6" fillId="0" borderId="0"/>
    <xf numFmtId="44" fontId="1" fillId="0" borderId="0" applyFont="0" applyFill="0" applyBorder="0" applyAlignment="0" applyProtection="0"/>
    <xf numFmtId="0" fontId="10" fillId="0" borderId="0"/>
    <xf numFmtId="0" fontId="11" fillId="0" borderId="0" applyNumberFormat="0" applyFill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0" applyNumberFormat="0" applyBorder="0" applyAlignment="0" applyProtection="0"/>
    <xf numFmtId="0" fontId="16" fillId="8" borderId="0" applyNumberFormat="0" applyBorder="0" applyAlignment="0" applyProtection="0"/>
    <xf numFmtId="0" fontId="17" fillId="9" borderId="0" applyNumberFormat="0" applyBorder="0" applyAlignment="0" applyProtection="0"/>
    <xf numFmtId="0" fontId="18" fillId="10" borderId="6" applyNumberFormat="0" applyAlignment="0" applyProtection="0"/>
    <xf numFmtId="0" fontId="19" fillId="11" borderId="7" applyNumberFormat="0" applyAlignment="0" applyProtection="0"/>
    <xf numFmtId="0" fontId="20" fillId="11" borderId="6" applyNumberFormat="0" applyAlignment="0" applyProtection="0"/>
    <xf numFmtId="0" fontId="21" fillId="0" borderId="8" applyNumberFormat="0" applyFill="0" applyAlignment="0" applyProtection="0"/>
    <xf numFmtId="0" fontId="3" fillId="12" borderId="9" applyNumberFormat="0" applyAlignment="0" applyProtection="0"/>
    <xf numFmtId="0" fontId="7" fillId="0" borderId="0" applyNumberFormat="0" applyFill="0" applyBorder="0" applyAlignment="0" applyProtection="0"/>
    <xf numFmtId="0" fontId="1" fillId="13" borderId="10" applyNumberFormat="0" applyFont="0" applyAlignment="0" applyProtection="0"/>
    <xf numFmtId="0" fontId="22" fillId="0" borderId="0" applyNumberFormat="0" applyFill="0" applyBorder="0" applyAlignment="0" applyProtection="0"/>
    <xf numFmtId="0" fontId="4" fillId="0" borderId="11" applyNumberFormat="0" applyFill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5" fillId="37" borderId="0" applyNumberFormat="0" applyBorder="0" applyAlignment="0" applyProtection="0"/>
    <xf numFmtId="0" fontId="10" fillId="0" borderId="0"/>
    <xf numFmtId="0" fontId="23" fillId="0" borderId="0"/>
    <xf numFmtId="0" fontId="1" fillId="0" borderId="0"/>
    <xf numFmtId="0" fontId="6" fillId="0" borderId="0"/>
    <xf numFmtId="0" fontId="24" fillId="38" borderId="0" applyNumberFormat="0" applyBorder="0" applyAlignment="0" applyProtection="0"/>
    <xf numFmtId="0" fontId="24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41" borderId="0" applyNumberFormat="0" applyBorder="0" applyAlignment="0" applyProtection="0"/>
    <xf numFmtId="0" fontId="24" fillId="44" borderId="0" applyNumberFormat="0" applyBorder="0" applyAlignment="0" applyProtection="0"/>
    <xf numFmtId="0" fontId="24" fillId="47" borderId="0" applyNumberFormat="0" applyBorder="0" applyAlignment="0" applyProtection="0"/>
    <xf numFmtId="0" fontId="25" fillId="48" borderId="0" applyNumberFormat="0" applyBorder="0" applyAlignment="0" applyProtection="0"/>
    <xf numFmtId="0" fontId="25" fillId="45" borderId="0" applyNumberFormat="0" applyBorder="0" applyAlignment="0" applyProtection="0"/>
    <xf numFmtId="0" fontId="25" fillId="46" borderId="0" applyNumberFormat="0" applyBorder="0" applyAlignment="0" applyProtection="0"/>
    <xf numFmtId="0" fontId="25" fillId="49" borderId="0" applyNumberFormat="0" applyBorder="0" applyAlignment="0" applyProtection="0"/>
    <xf numFmtId="0" fontId="25" fillId="50" borderId="0" applyNumberFormat="0" applyBorder="0" applyAlignment="0" applyProtection="0"/>
    <xf numFmtId="0" fontId="25" fillId="51" borderId="0" applyNumberFormat="0" applyBorder="0" applyAlignment="0" applyProtection="0"/>
    <xf numFmtId="0" fontId="26" fillId="40" borderId="0" applyNumberFormat="0" applyBorder="0" applyAlignment="0" applyProtection="0"/>
    <xf numFmtId="0" fontId="27" fillId="52" borderId="12" applyNumberFormat="0" applyAlignment="0" applyProtection="0"/>
    <xf numFmtId="0" fontId="28" fillId="53" borderId="13" applyNumberFormat="0" applyAlignment="0" applyProtection="0"/>
    <xf numFmtId="0" fontId="29" fillId="0" borderId="14" applyNumberFormat="0" applyFill="0" applyAlignment="0" applyProtection="0"/>
    <xf numFmtId="0" fontId="25" fillId="54" borderId="0" applyNumberFormat="0" applyBorder="0" applyAlignment="0" applyProtection="0"/>
    <xf numFmtId="0" fontId="25" fillId="55" borderId="0" applyNumberFormat="0" applyBorder="0" applyAlignment="0" applyProtection="0"/>
    <xf numFmtId="0" fontId="25" fillId="56" borderId="0" applyNumberFormat="0" applyBorder="0" applyAlignment="0" applyProtection="0"/>
    <xf numFmtId="0" fontId="25" fillId="49" borderId="0" applyNumberFormat="0" applyBorder="0" applyAlignment="0" applyProtection="0"/>
    <xf numFmtId="0" fontId="25" fillId="50" borderId="0" applyNumberFormat="0" applyBorder="0" applyAlignment="0" applyProtection="0"/>
    <xf numFmtId="0" fontId="25" fillId="57" borderId="0" applyNumberFormat="0" applyBorder="0" applyAlignment="0" applyProtection="0"/>
    <xf numFmtId="0" fontId="30" fillId="43" borderId="12" applyNumberFormat="0" applyAlignment="0" applyProtection="0"/>
    <xf numFmtId="0" fontId="31" fillId="39" borderId="0" applyNumberFormat="0" applyBorder="0" applyAlignment="0" applyProtection="0"/>
    <xf numFmtId="0" fontId="41" fillId="0" borderId="0"/>
    <xf numFmtId="0" fontId="32" fillId="58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" fillId="0" borderId="0"/>
    <xf numFmtId="0" fontId="1" fillId="0" borderId="0"/>
    <xf numFmtId="0" fontId="10" fillId="0" borderId="0"/>
    <xf numFmtId="0" fontId="10" fillId="59" borderId="15" applyNumberFormat="0" applyFont="0" applyAlignment="0" applyProtection="0"/>
    <xf numFmtId="0" fontId="33" fillId="52" borderId="16" applyNumberFormat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7" fillId="0" borderId="17" applyNumberFormat="0" applyFill="0" applyAlignment="0" applyProtection="0"/>
    <xf numFmtId="0" fontId="38" fillId="0" borderId="18" applyNumberFormat="0" applyFill="0" applyAlignment="0" applyProtection="0"/>
    <xf numFmtId="0" fontId="39" fillId="0" borderId="19" applyNumberFormat="0" applyFill="0" applyAlignment="0" applyProtection="0"/>
    <xf numFmtId="0" fontId="39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40" fillId="0" borderId="20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23" fillId="0" borderId="0"/>
    <xf numFmtId="0" fontId="1" fillId="0" borderId="0"/>
    <xf numFmtId="165" fontId="1" fillId="0" borderId="0" applyFont="0" applyFill="0" applyBorder="0" applyAlignment="0" applyProtection="0"/>
    <xf numFmtId="0" fontId="42" fillId="0" borderId="0"/>
    <xf numFmtId="0" fontId="43" fillId="0" borderId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166" fontId="6" fillId="0" borderId="0" applyFont="0" applyFill="0" applyBorder="0" applyAlignment="0" applyProtection="0"/>
    <xf numFmtId="0" fontId="6" fillId="0" borderId="0"/>
    <xf numFmtId="166" fontId="6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0" fontId="1" fillId="13" borderId="10" applyNumberFormat="0" applyFont="0" applyAlignment="0" applyProtection="0"/>
    <xf numFmtId="0" fontId="10" fillId="0" borderId="0"/>
    <xf numFmtId="4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0" fillId="0" borderId="0"/>
    <xf numFmtId="0" fontId="10" fillId="0" borderId="0"/>
    <xf numFmtId="0" fontId="1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7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44" fillId="0" borderId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6" fillId="0" borderId="0"/>
    <xf numFmtId="0" fontId="45" fillId="0" borderId="0"/>
    <xf numFmtId="0" fontId="46" fillId="0" borderId="0"/>
    <xf numFmtId="0" fontId="27" fillId="52" borderId="12" applyNumberFormat="0" applyAlignment="0" applyProtection="0"/>
    <xf numFmtId="0" fontId="27" fillId="52" borderId="12" applyNumberFormat="0" applyAlignment="0" applyProtection="0"/>
    <xf numFmtId="0" fontId="27" fillId="52" borderId="12" applyNumberFormat="0" applyAlignment="0" applyProtection="0"/>
    <xf numFmtId="0" fontId="27" fillId="52" borderId="12" applyNumberFormat="0" applyAlignment="0" applyProtection="0"/>
    <xf numFmtId="0" fontId="27" fillId="52" borderId="12" applyNumberFormat="0" applyAlignment="0" applyProtection="0"/>
    <xf numFmtId="0" fontId="27" fillId="52" borderId="12" applyNumberFormat="0" applyAlignment="0" applyProtection="0"/>
    <xf numFmtId="0" fontId="27" fillId="52" borderId="12" applyNumberFormat="0" applyAlignment="0" applyProtection="0"/>
    <xf numFmtId="0" fontId="27" fillId="52" borderId="12" applyNumberFormat="0" applyAlignment="0" applyProtection="0"/>
    <xf numFmtId="0" fontId="27" fillId="52" borderId="12" applyNumberFormat="0" applyAlignment="0" applyProtection="0"/>
    <xf numFmtId="0" fontId="27" fillId="52" borderId="12" applyNumberFormat="0" applyAlignment="0" applyProtection="0"/>
    <xf numFmtId="0" fontId="27" fillId="52" borderId="12" applyNumberFormat="0" applyAlignment="0" applyProtection="0"/>
    <xf numFmtId="0" fontId="27" fillId="52" borderId="12" applyNumberFormat="0" applyAlignment="0" applyProtection="0"/>
    <xf numFmtId="0" fontId="27" fillId="52" borderId="12" applyNumberFormat="0" applyAlignment="0" applyProtection="0"/>
    <xf numFmtId="0" fontId="30" fillId="43" borderId="12" applyNumberFormat="0" applyAlignment="0" applyProtection="0"/>
    <xf numFmtId="0" fontId="30" fillId="43" borderId="12" applyNumberFormat="0" applyAlignment="0" applyProtection="0"/>
    <xf numFmtId="0" fontId="30" fillId="43" borderId="12" applyNumberFormat="0" applyAlignment="0" applyProtection="0"/>
    <xf numFmtId="0" fontId="30" fillId="43" borderId="12" applyNumberFormat="0" applyAlignment="0" applyProtection="0"/>
    <xf numFmtId="0" fontId="30" fillId="43" borderId="12" applyNumberFormat="0" applyAlignment="0" applyProtection="0"/>
    <xf numFmtId="0" fontId="30" fillId="43" borderId="12" applyNumberFormat="0" applyAlignment="0" applyProtection="0"/>
    <xf numFmtId="0" fontId="30" fillId="43" borderId="12" applyNumberFormat="0" applyAlignment="0" applyProtection="0"/>
    <xf numFmtId="0" fontId="30" fillId="43" borderId="12" applyNumberFormat="0" applyAlignment="0" applyProtection="0"/>
    <xf numFmtId="0" fontId="30" fillId="43" borderId="12" applyNumberFormat="0" applyAlignment="0" applyProtection="0"/>
    <xf numFmtId="0" fontId="30" fillId="43" borderId="12" applyNumberFormat="0" applyAlignment="0" applyProtection="0"/>
    <xf numFmtId="0" fontId="30" fillId="43" borderId="12" applyNumberFormat="0" applyAlignment="0" applyProtection="0"/>
    <xf numFmtId="0" fontId="30" fillId="43" borderId="12" applyNumberFormat="0" applyAlignment="0" applyProtection="0"/>
    <xf numFmtId="0" fontId="30" fillId="43" borderId="12" applyNumberFormat="0" applyAlignment="0" applyProtection="0"/>
    <xf numFmtId="165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" fillId="0" borderId="0"/>
    <xf numFmtId="0" fontId="6" fillId="0" borderId="0"/>
    <xf numFmtId="0" fontId="10" fillId="0" borderId="0"/>
    <xf numFmtId="0" fontId="6" fillId="0" borderId="0"/>
    <xf numFmtId="0" fontId="10" fillId="59" borderId="15" applyNumberFormat="0" applyFont="0" applyAlignment="0" applyProtection="0"/>
    <xf numFmtId="0" fontId="10" fillId="59" borderId="15" applyNumberFormat="0" applyFont="0" applyAlignment="0" applyProtection="0"/>
    <xf numFmtId="0" fontId="10" fillId="59" borderId="15" applyNumberFormat="0" applyFont="0" applyAlignment="0" applyProtection="0"/>
    <xf numFmtId="0" fontId="10" fillId="59" borderId="15" applyNumberFormat="0" applyFont="0" applyAlignment="0" applyProtection="0"/>
    <xf numFmtId="0" fontId="10" fillId="59" borderId="15" applyNumberFormat="0" applyFont="0" applyAlignment="0" applyProtection="0"/>
    <xf numFmtId="0" fontId="10" fillId="59" borderId="15" applyNumberFormat="0" applyFont="0" applyAlignment="0" applyProtection="0"/>
    <xf numFmtId="0" fontId="10" fillId="59" borderId="15" applyNumberFormat="0" applyFont="0" applyAlignment="0" applyProtection="0"/>
    <xf numFmtId="0" fontId="10" fillId="59" borderId="15" applyNumberFormat="0" applyFont="0" applyAlignment="0" applyProtection="0"/>
    <xf numFmtId="0" fontId="10" fillId="59" borderId="15" applyNumberFormat="0" applyFont="0" applyAlignment="0" applyProtection="0"/>
    <xf numFmtId="0" fontId="10" fillId="59" borderId="15" applyNumberFormat="0" applyFont="0" applyAlignment="0" applyProtection="0"/>
    <xf numFmtId="0" fontId="10" fillId="59" borderId="15" applyNumberFormat="0" applyFont="0" applyAlignment="0" applyProtection="0"/>
    <xf numFmtId="0" fontId="10" fillId="59" borderId="15" applyNumberFormat="0" applyFont="0" applyAlignment="0" applyProtection="0"/>
    <xf numFmtId="0" fontId="10" fillId="59" borderId="15" applyNumberFormat="0" applyFont="0" applyAlignment="0" applyProtection="0"/>
    <xf numFmtId="0" fontId="33" fillId="52" borderId="16" applyNumberFormat="0" applyAlignment="0" applyProtection="0"/>
    <xf numFmtId="0" fontId="33" fillId="52" borderId="16" applyNumberFormat="0" applyAlignment="0" applyProtection="0"/>
    <xf numFmtId="0" fontId="33" fillId="52" borderId="16" applyNumberFormat="0" applyAlignment="0" applyProtection="0"/>
    <xf numFmtId="0" fontId="33" fillId="52" borderId="16" applyNumberFormat="0" applyAlignment="0" applyProtection="0"/>
    <xf numFmtId="0" fontId="33" fillId="52" borderId="16" applyNumberFormat="0" applyAlignment="0" applyProtection="0"/>
    <xf numFmtId="0" fontId="33" fillId="52" borderId="16" applyNumberFormat="0" applyAlignment="0" applyProtection="0"/>
    <xf numFmtId="0" fontId="33" fillId="52" borderId="16" applyNumberFormat="0" applyAlignment="0" applyProtection="0"/>
    <xf numFmtId="0" fontId="33" fillId="52" borderId="16" applyNumberFormat="0" applyAlignment="0" applyProtection="0"/>
    <xf numFmtId="0" fontId="33" fillId="52" borderId="16" applyNumberFormat="0" applyAlignment="0" applyProtection="0"/>
    <xf numFmtId="0" fontId="33" fillId="52" borderId="16" applyNumberFormat="0" applyAlignment="0" applyProtection="0"/>
    <xf numFmtId="0" fontId="33" fillId="52" borderId="16" applyNumberFormat="0" applyAlignment="0" applyProtection="0"/>
    <xf numFmtId="0" fontId="33" fillId="52" borderId="16" applyNumberFormat="0" applyAlignment="0" applyProtection="0"/>
    <xf numFmtId="0" fontId="33" fillId="52" borderId="16" applyNumberFormat="0" applyAlignment="0" applyProtection="0"/>
    <xf numFmtId="0" fontId="40" fillId="0" borderId="20" applyNumberFormat="0" applyFill="0" applyAlignment="0" applyProtection="0"/>
    <xf numFmtId="0" fontId="40" fillId="0" borderId="20" applyNumberFormat="0" applyFill="0" applyAlignment="0" applyProtection="0"/>
    <xf numFmtId="0" fontId="40" fillId="0" borderId="20" applyNumberFormat="0" applyFill="0" applyAlignment="0" applyProtection="0"/>
    <xf numFmtId="0" fontId="40" fillId="0" borderId="20" applyNumberFormat="0" applyFill="0" applyAlignment="0" applyProtection="0"/>
    <xf numFmtId="0" fontId="40" fillId="0" borderId="20" applyNumberFormat="0" applyFill="0" applyAlignment="0" applyProtection="0"/>
    <xf numFmtId="0" fontId="40" fillId="0" borderId="20" applyNumberFormat="0" applyFill="0" applyAlignment="0" applyProtection="0"/>
    <xf numFmtId="0" fontId="40" fillId="0" borderId="20" applyNumberFormat="0" applyFill="0" applyAlignment="0" applyProtection="0"/>
    <xf numFmtId="0" fontId="40" fillId="0" borderId="20" applyNumberFormat="0" applyFill="0" applyAlignment="0" applyProtection="0"/>
    <xf numFmtId="0" fontId="40" fillId="0" borderId="20" applyNumberFormat="0" applyFill="0" applyAlignment="0" applyProtection="0"/>
    <xf numFmtId="0" fontId="40" fillId="0" borderId="20" applyNumberFormat="0" applyFill="0" applyAlignment="0" applyProtection="0"/>
    <xf numFmtId="0" fontId="40" fillId="0" borderId="20" applyNumberFormat="0" applyFill="0" applyAlignment="0" applyProtection="0"/>
    <xf numFmtId="0" fontId="40" fillId="0" borderId="20" applyNumberFormat="0" applyFill="0" applyAlignment="0" applyProtection="0"/>
    <xf numFmtId="0" fontId="40" fillId="0" borderId="20" applyNumberFormat="0" applyFill="0" applyAlignment="0" applyProtection="0"/>
    <xf numFmtId="43" fontId="6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7">
    <xf numFmtId="0" fontId="0" fillId="0" borderId="0" xfId="0"/>
    <xf numFmtId="0" fontId="0" fillId="3" borderId="0" xfId="0" applyFill="1"/>
    <xf numFmtId="0" fontId="0" fillId="0" borderId="0" xfId="0" applyAlignment="1">
      <alignment horizontal="center"/>
    </xf>
    <xf numFmtId="0" fontId="7" fillId="0" borderId="0" xfId="0" applyFont="1"/>
    <xf numFmtId="0" fontId="0" fillId="0" borderId="0" xfId="0" applyAlignment="1">
      <alignment horizontal="center" vertical="center"/>
    </xf>
    <xf numFmtId="0" fontId="5" fillId="4" borderId="0" xfId="0" applyFont="1" applyFill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0" fillId="6" borderId="0" xfId="0" applyFill="1"/>
    <xf numFmtId="14" fontId="0" fillId="0" borderId="0" xfId="0" applyNumberFormat="1" applyAlignment="1">
      <alignment horizontal="center"/>
    </xf>
    <xf numFmtId="0" fontId="5" fillId="4" borderId="0" xfId="0" quotePrefix="1" applyFont="1" applyFill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47" fillId="0" borderId="0" xfId="0" applyFont="1" applyAlignment="1">
      <alignment horizontal="center"/>
    </xf>
    <xf numFmtId="3" fontId="47" fillId="0" borderId="0" xfId="0" applyNumberFormat="1" applyFont="1"/>
    <xf numFmtId="0" fontId="4" fillId="0" borderId="0" xfId="0" applyFont="1"/>
    <xf numFmtId="3" fontId="0" fillId="0" borderId="1" xfId="0" applyNumberFormat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8" fontId="0" fillId="0" borderId="0" xfId="0" applyNumberFormat="1"/>
    <xf numFmtId="0" fontId="8" fillId="60" borderId="0" xfId="0" applyFont="1" applyFill="1" applyAlignment="1">
      <alignment horizontal="center" vertical="center" wrapText="1"/>
    </xf>
    <xf numFmtId="49" fontId="8" fillId="60" borderId="0" xfId="0" applyNumberFormat="1" applyFont="1" applyFill="1" applyAlignment="1">
      <alignment horizontal="center" vertical="center" wrapText="1"/>
    </xf>
    <xf numFmtId="14" fontId="8" fillId="60" borderId="0" xfId="0" applyNumberFormat="1" applyFont="1" applyFill="1" applyAlignment="1">
      <alignment horizontal="center" vertical="center" wrapText="1"/>
    </xf>
    <xf numFmtId="0" fontId="8" fillId="60" borderId="0" xfId="0" applyFont="1" applyFill="1" applyAlignment="1">
      <alignment horizontal="center" vertical="center"/>
    </xf>
    <xf numFmtId="164" fontId="0" fillId="0" borderId="0" xfId="0" applyNumberFormat="1" applyAlignment="1">
      <alignment horizontal="right"/>
    </xf>
    <xf numFmtId="0" fontId="47" fillId="0" borderId="0" xfId="0" quotePrefix="1" applyFont="1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0" fillId="5" borderId="0" xfId="0" applyFill="1" applyAlignment="1">
      <alignment horizontal="center" vertical="center" wrapText="1"/>
    </xf>
    <xf numFmtId="8" fontId="48" fillId="0" borderId="0" xfId="0" applyNumberFormat="1" applyFont="1" applyAlignment="1">
      <alignment horizontal="center" vertical="center"/>
    </xf>
    <xf numFmtId="0" fontId="0" fillId="61" borderId="0" xfId="0" applyFill="1" applyAlignment="1">
      <alignment vertical="center"/>
    </xf>
    <xf numFmtId="169" fontId="0" fillId="61" borderId="0" xfId="0" applyNumberFormat="1" applyFill="1" applyAlignment="1">
      <alignment vertical="center"/>
    </xf>
    <xf numFmtId="0" fontId="49" fillId="61" borderId="0" xfId="0" applyFont="1" applyFill="1" applyAlignment="1">
      <alignment vertical="center"/>
    </xf>
    <xf numFmtId="0" fontId="51" fillId="61" borderId="0" xfId="0" applyFont="1" applyFill="1" applyAlignment="1">
      <alignment vertical="center"/>
    </xf>
    <xf numFmtId="0" fontId="50" fillId="61" borderId="0" xfId="0" applyFont="1" applyFill="1" applyAlignment="1">
      <alignment vertical="center"/>
    </xf>
    <xf numFmtId="0" fontId="0" fillId="0" borderId="0" xfId="0" pivotButton="1"/>
    <xf numFmtId="0" fontId="53" fillId="61" borderId="0" xfId="0" applyFont="1" applyFill="1" applyAlignment="1">
      <alignment vertical="center"/>
    </xf>
    <xf numFmtId="0" fontId="54" fillId="61" borderId="0" xfId="0" applyFont="1" applyFill="1" applyAlignment="1">
      <alignment vertical="center"/>
    </xf>
    <xf numFmtId="0" fontId="55" fillId="61" borderId="0" xfId="0" applyFont="1" applyFill="1" applyAlignment="1">
      <alignment vertical="center"/>
    </xf>
    <xf numFmtId="0" fontId="55" fillId="61" borderId="0" xfId="0" applyFont="1" applyFill="1" applyAlignment="1">
      <alignment horizontal="left" vertical="center"/>
    </xf>
    <xf numFmtId="0" fontId="53" fillId="61" borderId="0" xfId="0" applyFont="1" applyFill="1" applyAlignment="1">
      <alignment horizontal="left" vertical="center"/>
    </xf>
    <xf numFmtId="0" fontId="56" fillId="61" borderId="0" xfId="0" applyFont="1" applyFill="1" applyAlignment="1">
      <alignment vertical="center"/>
    </xf>
    <xf numFmtId="0" fontId="59" fillId="61" borderId="0" xfId="0" applyFont="1" applyFill="1" applyAlignment="1">
      <alignment vertical="center"/>
    </xf>
    <xf numFmtId="0" fontId="59" fillId="61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4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170" fontId="0" fillId="0" borderId="0" xfId="0" applyNumberFormat="1" applyAlignment="1">
      <alignment vertical="center"/>
    </xf>
    <xf numFmtId="171" fontId="0" fillId="0" borderId="0" xfId="0" applyNumberFormat="1" applyAlignment="1">
      <alignment vertical="center"/>
    </xf>
    <xf numFmtId="172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0" fontId="0" fillId="0" borderId="0" xfId="0" quotePrefix="1" applyAlignment="1">
      <alignment horizontal="center"/>
    </xf>
    <xf numFmtId="0" fontId="9" fillId="62" borderId="0" xfId="0" applyFont="1" applyFill="1"/>
    <xf numFmtId="3" fontId="0" fillId="0" borderId="0" xfId="0" applyNumberFormat="1" applyAlignment="1">
      <alignment horizontal="center"/>
    </xf>
    <xf numFmtId="0" fontId="4" fillId="0" borderId="0" xfId="0" applyFont="1" applyAlignment="1">
      <alignment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3" borderId="0" xfId="0" applyFill="1" applyAlignment="1">
      <alignment horizontal="left"/>
    </xf>
    <xf numFmtId="0" fontId="60" fillId="0" borderId="0" xfId="0" applyFont="1"/>
    <xf numFmtId="173" fontId="0" fillId="0" borderId="0" xfId="0" applyNumberFormat="1" applyAlignment="1">
      <alignment horizontal="center"/>
    </xf>
    <xf numFmtId="0" fontId="0" fillId="63" borderId="0" xfId="0" applyFill="1" applyAlignment="1">
      <alignment horizontal="center" vertical="center"/>
    </xf>
    <xf numFmtId="0" fontId="0" fillId="0" borderId="0" xfId="0" quotePrefix="1" applyAlignment="1">
      <alignment horizontal="left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center" vertical="center"/>
    </xf>
    <xf numFmtId="8" fontId="0" fillId="0" borderId="0" xfId="0" quotePrefix="1" applyNumberFormat="1" applyAlignment="1">
      <alignment horizontal="right"/>
    </xf>
    <xf numFmtId="8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4" fontId="0" fillId="0" borderId="0" xfId="0" applyNumberFormat="1" applyAlignment="1">
      <alignment horizontal="right" vertical="center"/>
    </xf>
    <xf numFmtId="4" fontId="0" fillId="0" borderId="0" xfId="0" quotePrefix="1" applyNumberFormat="1" applyAlignment="1">
      <alignment horizontal="right" vertical="center"/>
    </xf>
    <xf numFmtId="8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3" fontId="0" fillId="0" borderId="0" xfId="0" applyNumberFormat="1" applyAlignment="1">
      <alignment horizontal="right" vertical="center"/>
    </xf>
    <xf numFmtId="8" fontId="0" fillId="0" borderId="0" xfId="0" quotePrefix="1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3" fontId="0" fillId="0" borderId="0" xfId="0" quotePrefix="1" applyNumberFormat="1" applyAlignment="1">
      <alignment horizontal="right" vertical="center"/>
    </xf>
    <xf numFmtId="8" fontId="0" fillId="0" borderId="0" xfId="0" quotePrefix="1" applyNumberFormat="1" applyAlignment="1">
      <alignment horizontal="right" vertical="center"/>
    </xf>
    <xf numFmtId="4" fontId="0" fillId="0" borderId="0" xfId="0" quotePrefix="1" applyNumberFormat="1" applyAlignment="1">
      <alignment horizontal="right"/>
    </xf>
    <xf numFmtId="10" fontId="0" fillId="0" borderId="0" xfId="257" applyNumberFormat="1" applyFont="1" applyAlignment="1">
      <alignment horizontal="center" vertical="center"/>
    </xf>
    <xf numFmtId="0" fontId="0" fillId="0" borderId="0" xfId="0" quotePrefix="1" applyAlignment="1">
      <alignment horizontal="left" vertical="center" wrapText="1"/>
    </xf>
    <xf numFmtId="0" fontId="0" fillId="0" borderId="24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0" fillId="0" borderId="27" xfId="0" quotePrefix="1" applyBorder="1" applyAlignment="1">
      <alignment horizontal="left" vertical="center"/>
    </xf>
    <xf numFmtId="0" fontId="0" fillId="0" borderId="28" xfId="0" quotePrefix="1" applyBorder="1" applyAlignment="1">
      <alignment horizontal="left" vertical="center"/>
    </xf>
    <xf numFmtId="0" fontId="0" fillId="0" borderId="27" xfId="0" quotePrefix="1" applyBorder="1" applyAlignment="1">
      <alignment horizontal="left" vertical="center" wrapText="1"/>
    </xf>
    <xf numFmtId="0" fontId="0" fillId="0" borderId="28" xfId="0" quotePrefix="1" applyBorder="1" applyAlignment="1">
      <alignment horizontal="left" vertical="center" wrapText="1"/>
    </xf>
    <xf numFmtId="0" fontId="0" fillId="0" borderId="29" xfId="0" quotePrefix="1" applyBorder="1" applyAlignment="1">
      <alignment horizontal="left" vertical="center"/>
    </xf>
    <xf numFmtId="0" fontId="0" fillId="0" borderId="30" xfId="0" quotePrefix="1" applyBorder="1" applyAlignment="1">
      <alignment horizontal="left" vertical="center"/>
    </xf>
    <xf numFmtId="0" fontId="0" fillId="0" borderId="31" xfId="0" quotePrefix="1" applyBorder="1" applyAlignment="1">
      <alignment horizontal="left" vertical="center"/>
    </xf>
    <xf numFmtId="14" fontId="0" fillId="0" borderId="29" xfId="0" quotePrefix="1" applyNumberFormat="1" applyBorder="1" applyAlignment="1">
      <alignment horizontal="left" vertical="center"/>
    </xf>
    <xf numFmtId="14" fontId="0" fillId="0" borderId="30" xfId="0" quotePrefix="1" applyNumberFormat="1" applyBorder="1" applyAlignment="1">
      <alignment horizontal="left" vertical="center"/>
    </xf>
    <xf numFmtId="14" fontId="0" fillId="0" borderId="31" xfId="0" quotePrefix="1" applyNumberFormat="1" applyBorder="1" applyAlignment="1">
      <alignment horizontal="left" vertical="center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horizontal="left" vertical="center"/>
    </xf>
    <xf numFmtId="0" fontId="0" fillId="0" borderId="27" xfId="0" applyBorder="1" applyAlignment="1">
      <alignment horizontal="left" vertical="center" wrapText="1"/>
    </xf>
    <xf numFmtId="0" fontId="55" fillId="61" borderId="0" xfId="0" applyFont="1" applyFill="1" applyAlignment="1">
      <alignment horizontal="left" vertical="center" wrapText="1"/>
    </xf>
    <xf numFmtId="0" fontId="55" fillId="61" borderId="21" xfId="0" applyFont="1" applyFill="1" applyBorder="1" applyAlignment="1">
      <alignment horizontal="left" vertical="center"/>
    </xf>
    <xf numFmtId="0" fontId="55" fillId="61" borderId="22" xfId="0" applyFont="1" applyFill="1" applyBorder="1" applyAlignment="1">
      <alignment horizontal="left" vertical="center"/>
    </xf>
    <xf numFmtId="0" fontId="55" fillId="61" borderId="23" xfId="0" applyFont="1" applyFill="1" applyBorder="1" applyAlignment="1">
      <alignment horizontal="left" vertical="center"/>
    </xf>
    <xf numFmtId="0" fontId="52" fillId="61" borderId="0" xfId="0" applyFont="1" applyFill="1" applyAlignment="1">
      <alignment horizontal="center" vertical="center"/>
    </xf>
    <xf numFmtId="0" fontId="58" fillId="61" borderId="0" xfId="0" applyFont="1" applyFill="1" applyAlignment="1">
      <alignment horizontal="center" vertical="center"/>
    </xf>
    <xf numFmtId="0" fontId="57" fillId="6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258">
    <cellStyle name="20% - Cor1" xfId="22" builtinId="30" customBuiltin="1"/>
    <cellStyle name="20% - Cor2" xfId="26" builtinId="34" customBuiltin="1"/>
    <cellStyle name="20% - Cor3" xfId="30" builtinId="38" customBuiltin="1"/>
    <cellStyle name="20% - Cor4" xfId="34" builtinId="42" customBuiltin="1"/>
    <cellStyle name="20% - Cor5" xfId="38" builtinId="46" customBuiltin="1"/>
    <cellStyle name="20% - Cor6" xfId="42" builtinId="50" customBuiltin="1"/>
    <cellStyle name="20% - Ênfase1 2" xfId="49" xr:uid="{00000000-0005-0000-0000-000001000000}"/>
    <cellStyle name="20% - Ênfase2 2" xfId="50" xr:uid="{00000000-0005-0000-0000-000003000000}"/>
    <cellStyle name="20% - Ênfase3 2" xfId="51" xr:uid="{00000000-0005-0000-0000-000005000000}"/>
    <cellStyle name="20% - Ênfase4 2" xfId="52" xr:uid="{00000000-0005-0000-0000-000007000000}"/>
    <cellStyle name="20% - Ênfase5 2" xfId="53" xr:uid="{00000000-0005-0000-0000-000009000000}"/>
    <cellStyle name="20% - Ênfase6 2" xfId="54" xr:uid="{00000000-0005-0000-0000-00000B000000}"/>
    <cellStyle name="40% - Cor1" xfId="23" builtinId="31" customBuiltin="1"/>
    <cellStyle name="40% - Cor2" xfId="27" builtinId="35" customBuiltin="1"/>
    <cellStyle name="40% - Cor3" xfId="31" builtinId="39" customBuiltin="1"/>
    <cellStyle name="40% - Cor4" xfId="35" builtinId="43" customBuiltin="1"/>
    <cellStyle name="40% - Cor5" xfId="39" builtinId="47" customBuiltin="1"/>
    <cellStyle name="40% - Cor6" xfId="43" builtinId="51" customBuiltin="1"/>
    <cellStyle name="40% - Ênfase1 2" xfId="55" xr:uid="{00000000-0005-0000-0000-00000D000000}"/>
    <cellStyle name="40% - Ênfase2 2" xfId="56" xr:uid="{00000000-0005-0000-0000-00000F000000}"/>
    <cellStyle name="40% - Ênfase3 2" xfId="57" xr:uid="{00000000-0005-0000-0000-000011000000}"/>
    <cellStyle name="40% - Ênfase4 2" xfId="58" xr:uid="{00000000-0005-0000-0000-000013000000}"/>
    <cellStyle name="40% - Ênfase5 2" xfId="59" xr:uid="{00000000-0005-0000-0000-000015000000}"/>
    <cellStyle name="40% - Ênfase6 2" xfId="60" xr:uid="{00000000-0005-0000-0000-000017000000}"/>
    <cellStyle name="60% - Cor1" xfId="24" builtinId="32" customBuiltin="1"/>
    <cellStyle name="60% - Cor2" xfId="28" builtinId="36" customBuiltin="1"/>
    <cellStyle name="60% - Cor3" xfId="32" builtinId="40" customBuiltin="1"/>
    <cellStyle name="60% - Cor4" xfId="36" builtinId="44" customBuiltin="1"/>
    <cellStyle name="60% - Cor5" xfId="40" builtinId="48" customBuiltin="1"/>
    <cellStyle name="60% - Cor6" xfId="44" builtinId="52" customBuiltin="1"/>
    <cellStyle name="60% - Ênfase1 2" xfId="61" xr:uid="{00000000-0005-0000-0000-000019000000}"/>
    <cellStyle name="60% - Ênfase2 2" xfId="62" xr:uid="{00000000-0005-0000-0000-00001B000000}"/>
    <cellStyle name="60% - Ênfase3 2" xfId="63" xr:uid="{00000000-0005-0000-0000-00001D000000}"/>
    <cellStyle name="60% - Ênfase4 2" xfId="64" xr:uid="{00000000-0005-0000-0000-00001F000000}"/>
    <cellStyle name="60% - Ênfase5 2" xfId="65" xr:uid="{00000000-0005-0000-0000-000021000000}"/>
    <cellStyle name="60% - Ênfase6 2" xfId="66" xr:uid="{00000000-0005-0000-0000-000023000000}"/>
    <cellStyle name="Bom 2" xfId="67" xr:uid="{00000000-0005-0000-0000-000025000000}"/>
    <cellStyle name="Cabeçalho 1" xfId="5" builtinId="16" customBuiltin="1"/>
    <cellStyle name="Cabeçalho 2" xfId="6" builtinId="17" customBuiltin="1"/>
    <cellStyle name="Cabeçalho 3" xfId="7" builtinId="18" customBuiltin="1"/>
    <cellStyle name="Cabeçalho 4" xfId="8" builtinId="19" customBuiltin="1"/>
    <cellStyle name="Cálculo" xfId="14" builtinId="22" customBuiltin="1"/>
    <cellStyle name="Cálculo 2" xfId="68" xr:uid="{00000000-0005-0000-0000-000027000000}"/>
    <cellStyle name="Cálculo 2 2" xfId="185" xr:uid="{00000000-0005-0000-0000-000028000000}"/>
    <cellStyle name="Cálculo 2 2 2" xfId="186" xr:uid="{00000000-0005-0000-0000-000029000000}"/>
    <cellStyle name="Cálculo 2 3" xfId="187" xr:uid="{00000000-0005-0000-0000-00002A000000}"/>
    <cellStyle name="Cálculo 2 3 2" xfId="188" xr:uid="{00000000-0005-0000-0000-00002B000000}"/>
    <cellStyle name="Cálculo 2 4" xfId="189" xr:uid="{00000000-0005-0000-0000-00002C000000}"/>
    <cellStyle name="Cálculo 2 4 2" xfId="190" xr:uid="{00000000-0005-0000-0000-00002D000000}"/>
    <cellStyle name="Cálculo 2 5" xfId="191" xr:uid="{00000000-0005-0000-0000-00002E000000}"/>
    <cellStyle name="Cálculo 2 5 2" xfId="192" xr:uid="{00000000-0005-0000-0000-00002F000000}"/>
    <cellStyle name="Cálculo 2 6" xfId="193" xr:uid="{00000000-0005-0000-0000-000030000000}"/>
    <cellStyle name="Cálculo 2 6 2" xfId="194" xr:uid="{00000000-0005-0000-0000-000031000000}"/>
    <cellStyle name="Cálculo 2 7" xfId="195" xr:uid="{00000000-0005-0000-0000-000032000000}"/>
    <cellStyle name="Cálculo 2 7 2" xfId="196" xr:uid="{00000000-0005-0000-0000-000033000000}"/>
    <cellStyle name="Cálculo 2 8" xfId="197" xr:uid="{00000000-0005-0000-0000-000034000000}"/>
    <cellStyle name="Célula de Verificação 2" xfId="69" xr:uid="{00000000-0005-0000-0000-000036000000}"/>
    <cellStyle name="Célula Ligada" xfId="15" builtinId="24" customBuiltin="1"/>
    <cellStyle name="Célula Vinculada 2" xfId="70" xr:uid="{00000000-0005-0000-0000-000038000000}"/>
    <cellStyle name="Cor1" xfId="21" builtinId="29" customBuiltin="1"/>
    <cellStyle name="Cor2" xfId="25" builtinId="33" customBuiltin="1"/>
    <cellStyle name="Cor3" xfId="29" builtinId="37" customBuiltin="1"/>
    <cellStyle name="Cor4" xfId="33" builtinId="41" customBuiltin="1"/>
    <cellStyle name="Cor5" xfId="37" builtinId="45" customBuiltin="1"/>
    <cellStyle name="Cor6" xfId="41" builtinId="49" customBuiltin="1"/>
    <cellStyle name="Correto" xfId="9" builtinId="26" customBuiltin="1"/>
    <cellStyle name="Ênfase1 2" xfId="71" xr:uid="{00000000-0005-0000-0000-00003A000000}"/>
    <cellStyle name="Ênfase2 2" xfId="72" xr:uid="{00000000-0005-0000-0000-00003C000000}"/>
    <cellStyle name="Ênfase3 2" xfId="73" xr:uid="{00000000-0005-0000-0000-00003E000000}"/>
    <cellStyle name="Ênfase4 2" xfId="74" xr:uid="{00000000-0005-0000-0000-000040000000}"/>
    <cellStyle name="Ênfase5 2" xfId="75" xr:uid="{00000000-0005-0000-0000-000042000000}"/>
    <cellStyle name="Ênfase6 2" xfId="76" xr:uid="{00000000-0005-0000-0000-000044000000}"/>
    <cellStyle name="Entrada" xfId="12" builtinId="20" customBuiltin="1"/>
    <cellStyle name="Entrada 2" xfId="77" xr:uid="{00000000-0005-0000-0000-000046000000}"/>
    <cellStyle name="Entrada 2 2" xfId="198" xr:uid="{00000000-0005-0000-0000-000047000000}"/>
    <cellStyle name="Entrada 2 2 2" xfId="199" xr:uid="{00000000-0005-0000-0000-000048000000}"/>
    <cellStyle name="Entrada 2 3" xfId="200" xr:uid="{00000000-0005-0000-0000-000049000000}"/>
    <cellStyle name="Entrada 2 3 2" xfId="201" xr:uid="{00000000-0005-0000-0000-00004A000000}"/>
    <cellStyle name="Entrada 2 4" xfId="202" xr:uid="{00000000-0005-0000-0000-00004B000000}"/>
    <cellStyle name="Entrada 2 4 2" xfId="203" xr:uid="{00000000-0005-0000-0000-00004C000000}"/>
    <cellStyle name="Entrada 2 5" xfId="204" xr:uid="{00000000-0005-0000-0000-00004D000000}"/>
    <cellStyle name="Entrada 2 5 2" xfId="205" xr:uid="{00000000-0005-0000-0000-00004E000000}"/>
    <cellStyle name="Entrada 2 6" xfId="206" xr:uid="{00000000-0005-0000-0000-00004F000000}"/>
    <cellStyle name="Entrada 2 6 2" xfId="207" xr:uid="{00000000-0005-0000-0000-000050000000}"/>
    <cellStyle name="Entrada 2 7" xfId="208" xr:uid="{00000000-0005-0000-0000-000051000000}"/>
    <cellStyle name="Entrada 2 7 2" xfId="209" xr:uid="{00000000-0005-0000-0000-000052000000}"/>
    <cellStyle name="Entrada 2 8" xfId="210" xr:uid="{00000000-0005-0000-0000-000053000000}"/>
    <cellStyle name="Estilo 1" xfId="178" xr:uid="{00000000-0005-0000-0000-000054000000}"/>
    <cellStyle name="Incorreto" xfId="10" builtinId="27" customBuiltin="1"/>
    <cellStyle name="Incorreto 2" xfId="78" xr:uid="{00000000-0005-0000-0000-000056000000}"/>
    <cellStyle name="Indefinido" xfId="79" xr:uid="{00000000-0005-0000-0000-000057000000}"/>
    <cellStyle name="Moeda 10" xfId="211" xr:uid="{00000000-0005-0000-0000-000058000000}"/>
    <cellStyle name="Moeda 2" xfId="2" xr:uid="{00000000-0005-0000-0000-000059000000}"/>
    <cellStyle name="Moeda 2 2" xfId="121" xr:uid="{00000000-0005-0000-0000-00005A000000}"/>
    <cellStyle name="Moeda 2 2 2" xfId="180" xr:uid="{00000000-0005-0000-0000-00005B000000}"/>
    <cellStyle name="Moeda 2 3" xfId="176" xr:uid="{00000000-0005-0000-0000-00005C000000}"/>
    <cellStyle name="Moeda 2 4" xfId="179" xr:uid="{00000000-0005-0000-0000-00005D000000}"/>
    <cellStyle name="Moeda 2 4 2" xfId="175" xr:uid="{00000000-0005-0000-0000-00005E000000}"/>
    <cellStyle name="Moeda 2 5" xfId="174" xr:uid="{00000000-0005-0000-0000-00005F000000}"/>
    <cellStyle name="Moeda 2 6" xfId="147" xr:uid="{00000000-0005-0000-0000-000060000000}"/>
    <cellStyle name="Moeda 2 7" xfId="177" xr:uid="{00000000-0005-0000-0000-000061000000}"/>
    <cellStyle name="Moeda 3" xfId="142" xr:uid="{00000000-0005-0000-0000-000062000000}"/>
    <cellStyle name="Moeda 3 2" xfId="173" xr:uid="{00000000-0005-0000-0000-000063000000}"/>
    <cellStyle name="Moeda 3 3" xfId="181" xr:uid="{00000000-0005-0000-0000-000064000000}"/>
    <cellStyle name="Moeda 4" xfId="144" xr:uid="{00000000-0005-0000-0000-000065000000}"/>
    <cellStyle name="Moeda 5" xfId="172" xr:uid="{00000000-0005-0000-0000-000066000000}"/>
    <cellStyle name="Moeda 6" xfId="171" xr:uid="{00000000-0005-0000-0000-000067000000}"/>
    <cellStyle name="Moeda 7" xfId="170" xr:uid="{00000000-0005-0000-0000-000068000000}"/>
    <cellStyle name="Moeda 8" xfId="169" xr:uid="{00000000-0005-0000-0000-000069000000}"/>
    <cellStyle name="Moeda 9" xfId="212" xr:uid="{00000000-0005-0000-0000-00006A000000}"/>
    <cellStyle name="Neutra 2" xfId="80" xr:uid="{00000000-0005-0000-0000-00006C000000}"/>
    <cellStyle name="Neutro" xfId="11" builtinId="28" customBuiltin="1"/>
    <cellStyle name="Normal" xfId="0" builtinId="0"/>
    <cellStyle name="Normal 10" xfId="48" xr:uid="{00000000-0005-0000-0000-00006E000000}"/>
    <cellStyle name="Normal 10 2" xfId="167" xr:uid="{00000000-0005-0000-0000-00006F000000}"/>
    <cellStyle name="Normal 10 2 2" xfId="213" xr:uid="{00000000-0005-0000-0000-000070000000}"/>
    <cellStyle name="Normal 10 3" xfId="168" xr:uid="{00000000-0005-0000-0000-000071000000}"/>
    <cellStyle name="Normal 11" xfId="123" xr:uid="{00000000-0005-0000-0000-000072000000}"/>
    <cellStyle name="Normal 11 2" xfId="166" xr:uid="{00000000-0005-0000-0000-000073000000}"/>
    <cellStyle name="Normal 11 3" xfId="183" xr:uid="{00000000-0005-0000-0000-000074000000}"/>
    <cellStyle name="Normal 12" xfId="141" xr:uid="{00000000-0005-0000-0000-000075000000}"/>
    <cellStyle name="Normal 12 2" xfId="146" xr:uid="{00000000-0005-0000-0000-000076000000}"/>
    <cellStyle name="Normal 12 3" xfId="214" xr:uid="{00000000-0005-0000-0000-000077000000}"/>
    <cellStyle name="Normal 13" xfId="215" xr:uid="{00000000-0005-0000-0000-000078000000}"/>
    <cellStyle name="Normal 14" xfId="216" xr:uid="{00000000-0005-0000-0000-000079000000}"/>
    <cellStyle name="Normal 2" xfId="1" xr:uid="{00000000-0005-0000-0000-00007A000000}"/>
    <cellStyle name="Normal 2 10" xfId="81" xr:uid="{00000000-0005-0000-0000-00007B000000}"/>
    <cellStyle name="Normal 2 11" xfId="82" xr:uid="{00000000-0005-0000-0000-00007C000000}"/>
    <cellStyle name="Normal 2 12" xfId="83" xr:uid="{00000000-0005-0000-0000-00007D000000}"/>
    <cellStyle name="Normal 2 13" xfId="84" xr:uid="{00000000-0005-0000-0000-00007E000000}"/>
    <cellStyle name="Normal 2 14" xfId="85" xr:uid="{00000000-0005-0000-0000-00007F000000}"/>
    <cellStyle name="Normal 2 15" xfId="86" xr:uid="{00000000-0005-0000-0000-000080000000}"/>
    <cellStyle name="Normal 2 16" xfId="87" xr:uid="{00000000-0005-0000-0000-000081000000}"/>
    <cellStyle name="Normal 2 17" xfId="88" xr:uid="{00000000-0005-0000-0000-000082000000}"/>
    <cellStyle name="Normal 2 18" xfId="89" xr:uid="{00000000-0005-0000-0000-000083000000}"/>
    <cellStyle name="Normal 2 19" xfId="90" xr:uid="{00000000-0005-0000-0000-000084000000}"/>
    <cellStyle name="Normal 2 2" xfId="47" xr:uid="{00000000-0005-0000-0000-000085000000}"/>
    <cellStyle name="Normal 2 2 2" xfId="91" xr:uid="{00000000-0005-0000-0000-000086000000}"/>
    <cellStyle name="Normal 2 2 3" xfId="120" xr:uid="{00000000-0005-0000-0000-000087000000}"/>
    <cellStyle name="Normal 2 20" xfId="122" xr:uid="{00000000-0005-0000-0000-000088000000}"/>
    <cellStyle name="Normal 2 21" xfId="45" xr:uid="{00000000-0005-0000-0000-000089000000}"/>
    <cellStyle name="Normal 2 22" xfId="184" xr:uid="{00000000-0005-0000-0000-00008A000000}"/>
    <cellStyle name="Normal 2 3" xfId="92" xr:uid="{00000000-0005-0000-0000-00008B000000}"/>
    <cellStyle name="Normal 2 4" xfId="93" xr:uid="{00000000-0005-0000-0000-00008C000000}"/>
    <cellStyle name="Normal 2 5" xfId="94" xr:uid="{00000000-0005-0000-0000-00008D000000}"/>
    <cellStyle name="Normal 2 6" xfId="95" xr:uid="{00000000-0005-0000-0000-00008E000000}"/>
    <cellStyle name="Normal 2 7" xfId="96" xr:uid="{00000000-0005-0000-0000-00008F000000}"/>
    <cellStyle name="Normal 2 8" xfId="97" xr:uid="{00000000-0005-0000-0000-000090000000}"/>
    <cellStyle name="Normal 2 9" xfId="98" xr:uid="{00000000-0005-0000-0000-000091000000}"/>
    <cellStyle name="Normal 3" xfId="3" xr:uid="{00000000-0005-0000-0000-000092000000}"/>
    <cellStyle name="Normal 3 2" xfId="99" xr:uid="{00000000-0005-0000-0000-000093000000}"/>
    <cellStyle name="Normal 3 2 2" xfId="182" xr:uid="{00000000-0005-0000-0000-000094000000}"/>
    <cellStyle name="Normal 3 3" xfId="119" xr:uid="{00000000-0005-0000-0000-000095000000}"/>
    <cellStyle name="Normal 3 3 2" xfId="143" xr:uid="{00000000-0005-0000-0000-000096000000}"/>
    <cellStyle name="Normal 3 4" xfId="46" xr:uid="{00000000-0005-0000-0000-000097000000}"/>
    <cellStyle name="Normal 3 4 2" xfId="164" xr:uid="{00000000-0005-0000-0000-000098000000}"/>
    <cellStyle name="Normal 3 4 3" xfId="165" xr:uid="{00000000-0005-0000-0000-000099000000}"/>
    <cellStyle name="Normal 37" xfId="125" xr:uid="{00000000-0005-0000-0000-00009A000000}"/>
    <cellStyle name="Normal 4" xfId="100" xr:uid="{00000000-0005-0000-0000-00009B000000}"/>
    <cellStyle name="Normal 4 2" xfId="126" xr:uid="{00000000-0005-0000-0000-00009C000000}"/>
    <cellStyle name="Normal 4 3" xfId="162" xr:uid="{00000000-0005-0000-0000-00009D000000}"/>
    <cellStyle name="Normal 4 4" xfId="163" xr:uid="{00000000-0005-0000-0000-00009E000000}"/>
    <cellStyle name="Normal 5" xfId="101" xr:uid="{00000000-0005-0000-0000-00009F000000}"/>
    <cellStyle name="Normal 5 2" xfId="116" xr:uid="{00000000-0005-0000-0000-0000A0000000}"/>
    <cellStyle name="Normal 5 2 2" xfId="161" xr:uid="{00000000-0005-0000-0000-0000A1000000}"/>
    <cellStyle name="Normal 5 3" xfId="139" xr:uid="{00000000-0005-0000-0000-0000A2000000}"/>
    <cellStyle name="Normal 6" xfId="102" xr:uid="{00000000-0005-0000-0000-0000A3000000}"/>
    <cellStyle name="Normal 6 2" xfId="117" xr:uid="{00000000-0005-0000-0000-0000A4000000}"/>
    <cellStyle name="Normal 6 2 2" xfId="160" xr:uid="{00000000-0005-0000-0000-0000A5000000}"/>
    <cellStyle name="Normal 6 3" xfId="137" xr:uid="{00000000-0005-0000-0000-0000A6000000}"/>
    <cellStyle name="Normal 7" xfId="103" xr:uid="{00000000-0005-0000-0000-0000A7000000}"/>
    <cellStyle name="Normal 8" xfId="104" xr:uid="{00000000-0005-0000-0000-0000A8000000}"/>
    <cellStyle name="Normal 9" xfId="105" xr:uid="{00000000-0005-0000-0000-0000A9000000}"/>
    <cellStyle name="Normal 9 2" xfId="118" xr:uid="{00000000-0005-0000-0000-0000AA000000}"/>
    <cellStyle name="Normal 9 3" xfId="134" xr:uid="{00000000-0005-0000-0000-0000AB000000}"/>
    <cellStyle name="Nota" xfId="18" builtinId="10" customBuiltin="1"/>
    <cellStyle name="Nota 2" xfId="106" xr:uid="{00000000-0005-0000-0000-0000AD000000}"/>
    <cellStyle name="Nota 2 2" xfId="217" xr:uid="{00000000-0005-0000-0000-0000AE000000}"/>
    <cellStyle name="Nota 2 2 2" xfId="218" xr:uid="{00000000-0005-0000-0000-0000AF000000}"/>
    <cellStyle name="Nota 2 3" xfId="219" xr:uid="{00000000-0005-0000-0000-0000B0000000}"/>
    <cellStyle name="Nota 2 3 2" xfId="220" xr:uid="{00000000-0005-0000-0000-0000B1000000}"/>
    <cellStyle name="Nota 2 4" xfId="221" xr:uid="{00000000-0005-0000-0000-0000B2000000}"/>
    <cellStyle name="Nota 2 4 2" xfId="222" xr:uid="{00000000-0005-0000-0000-0000B3000000}"/>
    <cellStyle name="Nota 2 5" xfId="223" xr:uid="{00000000-0005-0000-0000-0000B4000000}"/>
    <cellStyle name="Nota 2 5 2" xfId="224" xr:uid="{00000000-0005-0000-0000-0000B5000000}"/>
    <cellStyle name="Nota 2 6" xfId="225" xr:uid="{00000000-0005-0000-0000-0000B6000000}"/>
    <cellStyle name="Nota 2 6 2" xfId="226" xr:uid="{00000000-0005-0000-0000-0000B7000000}"/>
    <cellStyle name="Nota 2 7" xfId="227" xr:uid="{00000000-0005-0000-0000-0000B8000000}"/>
    <cellStyle name="Nota 2 7 2" xfId="228" xr:uid="{00000000-0005-0000-0000-0000B9000000}"/>
    <cellStyle name="Nota 2 8" xfId="229" xr:uid="{00000000-0005-0000-0000-0000BA000000}"/>
    <cellStyle name="Nota 3" xfId="145" xr:uid="{00000000-0005-0000-0000-0000BB000000}"/>
    <cellStyle name="Percentagem" xfId="257" builtinId="5"/>
    <cellStyle name="Porcentagem 2" xfId="159" xr:uid="{00000000-0005-0000-0000-0000BD000000}"/>
    <cellStyle name="Porcentagem 3" xfId="132" xr:uid="{00000000-0005-0000-0000-0000BE000000}"/>
    <cellStyle name="Porcentagem 3 2" xfId="158" xr:uid="{00000000-0005-0000-0000-0000BF000000}"/>
    <cellStyle name="Porcentagem 3 3" xfId="131" xr:uid="{00000000-0005-0000-0000-0000C0000000}"/>
    <cellStyle name="Porcentagem 3 4" xfId="157" xr:uid="{00000000-0005-0000-0000-0000C1000000}"/>
    <cellStyle name="Porcentagem 3 4 2" xfId="129" xr:uid="{00000000-0005-0000-0000-0000C2000000}"/>
    <cellStyle name="Porcentagem 4" xfId="156" xr:uid="{00000000-0005-0000-0000-0000C3000000}"/>
    <cellStyle name="Porcentagem 5" xfId="130" xr:uid="{00000000-0005-0000-0000-0000C4000000}"/>
    <cellStyle name="Porcentagem 6" xfId="155" xr:uid="{00000000-0005-0000-0000-0000C5000000}"/>
    <cellStyle name="Saída" xfId="13" builtinId="21" customBuiltin="1"/>
    <cellStyle name="Saída 2" xfId="107" xr:uid="{00000000-0005-0000-0000-0000C7000000}"/>
    <cellStyle name="Saída 2 2" xfId="230" xr:uid="{00000000-0005-0000-0000-0000C8000000}"/>
    <cellStyle name="Saída 2 2 2" xfId="231" xr:uid="{00000000-0005-0000-0000-0000C9000000}"/>
    <cellStyle name="Saída 2 3" xfId="232" xr:uid="{00000000-0005-0000-0000-0000CA000000}"/>
    <cellStyle name="Saída 2 3 2" xfId="233" xr:uid="{00000000-0005-0000-0000-0000CB000000}"/>
    <cellStyle name="Saída 2 4" xfId="234" xr:uid="{00000000-0005-0000-0000-0000CC000000}"/>
    <cellStyle name="Saída 2 4 2" xfId="235" xr:uid="{00000000-0005-0000-0000-0000CD000000}"/>
    <cellStyle name="Saída 2 5" xfId="236" xr:uid="{00000000-0005-0000-0000-0000CE000000}"/>
    <cellStyle name="Saída 2 5 2" xfId="237" xr:uid="{00000000-0005-0000-0000-0000CF000000}"/>
    <cellStyle name="Saída 2 6" xfId="238" xr:uid="{00000000-0005-0000-0000-0000D0000000}"/>
    <cellStyle name="Saída 2 6 2" xfId="239" xr:uid="{00000000-0005-0000-0000-0000D1000000}"/>
    <cellStyle name="Saída 2 7" xfId="240" xr:uid="{00000000-0005-0000-0000-0000D2000000}"/>
    <cellStyle name="Saída 2 7 2" xfId="241" xr:uid="{00000000-0005-0000-0000-0000D3000000}"/>
    <cellStyle name="Saída 2 8" xfId="242" xr:uid="{00000000-0005-0000-0000-0000D4000000}"/>
    <cellStyle name="Texto de Aviso" xfId="17" builtinId="11" customBuiltin="1"/>
    <cellStyle name="Texto de Aviso 2" xfId="108" xr:uid="{00000000-0005-0000-0000-0000D6000000}"/>
    <cellStyle name="Texto Explicativo" xfId="19" builtinId="53" customBuiltin="1"/>
    <cellStyle name="Texto Explicativo 2" xfId="109" xr:uid="{00000000-0005-0000-0000-0000D8000000}"/>
    <cellStyle name="Título" xfId="4" builtinId="15" customBuiltin="1"/>
    <cellStyle name="Título 1 2" xfId="110" xr:uid="{00000000-0005-0000-0000-0000DB000000}"/>
    <cellStyle name="Título 2 2" xfId="111" xr:uid="{00000000-0005-0000-0000-0000DD000000}"/>
    <cellStyle name="Título 3 2" xfId="112" xr:uid="{00000000-0005-0000-0000-0000DF000000}"/>
    <cellStyle name="Título 4 2" xfId="113" xr:uid="{00000000-0005-0000-0000-0000E1000000}"/>
    <cellStyle name="Título 5" xfId="114" xr:uid="{00000000-0005-0000-0000-0000E2000000}"/>
    <cellStyle name="Total" xfId="20" builtinId="25" customBuiltin="1"/>
    <cellStyle name="Total 2" xfId="115" xr:uid="{00000000-0005-0000-0000-0000E4000000}"/>
    <cellStyle name="Total 2 2" xfId="243" xr:uid="{00000000-0005-0000-0000-0000E5000000}"/>
    <cellStyle name="Total 2 2 2" xfId="244" xr:uid="{00000000-0005-0000-0000-0000E6000000}"/>
    <cellStyle name="Total 2 3" xfId="245" xr:uid="{00000000-0005-0000-0000-0000E7000000}"/>
    <cellStyle name="Total 2 3 2" xfId="246" xr:uid="{00000000-0005-0000-0000-0000E8000000}"/>
    <cellStyle name="Total 2 4" xfId="247" xr:uid="{00000000-0005-0000-0000-0000E9000000}"/>
    <cellStyle name="Total 2 4 2" xfId="248" xr:uid="{00000000-0005-0000-0000-0000EA000000}"/>
    <cellStyle name="Total 2 5" xfId="249" xr:uid="{00000000-0005-0000-0000-0000EB000000}"/>
    <cellStyle name="Total 2 5 2" xfId="250" xr:uid="{00000000-0005-0000-0000-0000EC000000}"/>
    <cellStyle name="Total 2 6" xfId="251" xr:uid="{00000000-0005-0000-0000-0000ED000000}"/>
    <cellStyle name="Total 2 6 2" xfId="252" xr:uid="{00000000-0005-0000-0000-0000EE000000}"/>
    <cellStyle name="Total 2 7" xfId="253" xr:uid="{00000000-0005-0000-0000-0000EF000000}"/>
    <cellStyle name="Total 2 7 2" xfId="254" xr:uid="{00000000-0005-0000-0000-0000F0000000}"/>
    <cellStyle name="Total 2 8" xfId="255" xr:uid="{00000000-0005-0000-0000-0000F1000000}"/>
    <cellStyle name="Verificar Célula" xfId="16" builtinId="23" customBuiltin="1"/>
    <cellStyle name="Vírgula 10" xfId="128" xr:uid="{00000000-0005-0000-0000-0000F2000000}"/>
    <cellStyle name="Vírgula 11" xfId="127" xr:uid="{00000000-0005-0000-0000-0000F3000000}"/>
    <cellStyle name="Vírgula 2" xfId="154" xr:uid="{00000000-0005-0000-0000-0000F4000000}"/>
    <cellStyle name="Vírgula 2 2" xfId="124" xr:uid="{00000000-0005-0000-0000-0000F5000000}"/>
    <cellStyle name="Vírgula 2 3" xfId="256" xr:uid="{00000000-0005-0000-0000-0000F6000000}"/>
    <cellStyle name="Vírgula 3" xfId="153" xr:uid="{00000000-0005-0000-0000-0000F7000000}"/>
    <cellStyle name="Vírgula 3 2" xfId="140" xr:uid="{00000000-0005-0000-0000-0000F8000000}"/>
    <cellStyle name="Vírgula 3 3" xfId="152" xr:uid="{00000000-0005-0000-0000-0000F9000000}"/>
    <cellStyle name="Vírgula 3 4" xfId="138" xr:uid="{00000000-0005-0000-0000-0000FA000000}"/>
    <cellStyle name="Vírgula 3 4 2" xfId="151" xr:uid="{00000000-0005-0000-0000-0000FB000000}"/>
    <cellStyle name="Vírgula 4" xfId="136" xr:uid="{00000000-0005-0000-0000-0000FC000000}"/>
    <cellStyle name="Vírgula 5" xfId="150" xr:uid="{00000000-0005-0000-0000-0000FD000000}"/>
    <cellStyle name="Vírgula 6" xfId="135" xr:uid="{00000000-0005-0000-0000-0000FE000000}"/>
    <cellStyle name="Vírgula 7" xfId="149" xr:uid="{00000000-0005-0000-0000-0000FF000000}"/>
    <cellStyle name="Vírgula 8" xfId="133" xr:uid="{00000000-0005-0000-0000-000000010000}"/>
    <cellStyle name="Vírgula 9" xfId="148" xr:uid="{00000000-0005-0000-0000-000001010000}"/>
  </cellStyles>
  <dxfs count="32">
    <dxf>
      <numFmt numFmtId="2" formatCode="0.00"/>
    </dxf>
    <dxf>
      <numFmt numFmtId="174" formatCode="&quot;R$&quot;\ #,##0.00"/>
    </dxf>
    <dxf>
      <numFmt numFmtId="11" formatCode="&quot;R$&quot;\ #,##0.00;\-&quot;R$&quot;\ #,##0.00"/>
    </dxf>
    <dxf>
      <numFmt numFmtId="3" formatCode="#,##0"/>
    </dxf>
    <dxf>
      <fill>
        <patternFill patternType="solid">
          <fgColor rgb="FFE8F0FE"/>
          <bgColor rgb="FFE8F0FE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B95F9"/>
          <bgColor rgb="FF5B95F9"/>
        </patternFill>
      </fill>
    </dxf>
    <dxf>
      <fill>
        <patternFill patternType="solid">
          <fgColor rgb="FFE8F0FE"/>
          <bgColor rgb="FFE8F0FE"/>
        </patternFill>
      </fill>
    </dxf>
    <dxf>
      <fill>
        <patternFill patternType="solid">
          <fgColor rgb="FFFFFFFF"/>
          <bgColor rgb="FFFFFFFF"/>
        </patternFill>
      </fill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sz val="13"/>
        <color theme="1"/>
        <name val="Bahnschrift SemiLight"/>
        <scheme val="none"/>
      </font>
      <fill>
        <patternFill>
          <bgColor rgb="FFF9F9F9"/>
        </patternFill>
      </fill>
      <border diagonalUp="0" diagonalDown="0">
        <left/>
        <right/>
        <top/>
        <bottom/>
        <vertical/>
        <horizontal/>
      </border>
    </dxf>
    <dxf>
      <font>
        <color rgb="FF000000"/>
      </font>
      <fill>
        <patternFill patternType="solid">
          <fgColor rgb="FFF3F3F3"/>
          <bgColor rgb="FFF3F3F3"/>
        </patternFill>
      </fill>
      <border>
        <right style="thin">
          <color rgb="FFFFFFFF"/>
        </right>
      </border>
    </dxf>
    <dxf>
      <font>
        <color rgb="FF000000"/>
      </font>
      <fill>
        <patternFill patternType="solid">
          <fgColor rgb="FFF3F3F3"/>
          <bgColor rgb="FFF3F3F3"/>
        </patternFill>
      </fill>
      <border>
        <right style="thin">
          <color rgb="FFFFFFFF"/>
        </right>
      </border>
    </dxf>
    <dxf>
      <font>
        <color rgb="FF000000"/>
      </font>
      <fill>
        <patternFill patternType="solid">
          <fgColor rgb="FFF3F3F3"/>
          <bgColor rgb="FFF3F3F3"/>
        </patternFill>
      </fill>
      <border>
        <right style="thin">
          <color rgb="FFFFFFFF"/>
        </right>
      </border>
    </dxf>
    <dxf>
      <font>
        <color rgb="FFFFFFFF"/>
      </font>
      <fill>
        <patternFill patternType="solid">
          <fgColor rgb="FF666666"/>
          <bgColor rgb="FF666666"/>
        </patternFill>
      </fill>
      <border>
        <bottom style="thin">
          <color rgb="FFFFFFFF"/>
        </bottom>
      </border>
    </dxf>
    <dxf>
      <font>
        <color rgb="FFFFFFFF"/>
      </font>
      <fill>
        <patternFill patternType="solid">
          <fgColor rgb="FF666666"/>
          <bgColor rgb="FF666666"/>
        </patternFill>
      </fill>
      <border>
        <bottom style="thin">
          <color rgb="FFFFFFFF"/>
        </bottom>
      </border>
    </dxf>
    <dxf>
      <font>
        <color rgb="FFFFFFFF"/>
      </font>
      <fill>
        <patternFill patternType="solid">
          <fgColor rgb="FF666666"/>
          <bgColor rgb="FF666666"/>
        </patternFill>
      </fill>
      <border>
        <bottom style="thin">
          <color rgb="FFFFFFFF"/>
        </bottom>
      </border>
    </dxf>
    <dxf>
      <font>
        <color rgb="FF000000"/>
      </font>
      <fill>
        <patternFill patternType="solid">
          <fgColor rgb="FFD9D9D9"/>
          <bgColor rgb="FFD9D9D9"/>
        </patternFill>
      </fill>
      <border>
        <top style="thin">
          <color rgb="FFFFFFFF"/>
        </top>
      </border>
    </dxf>
    <dxf>
      <font>
        <color rgb="FF000000"/>
      </font>
      <fill>
        <patternFill patternType="solid">
          <fgColor rgb="FFD9D9D9"/>
          <bgColor rgb="FFD9D9D9"/>
        </patternFill>
      </fill>
      <border>
        <top style="thin">
          <color rgb="FFFFFFFF"/>
        </top>
      </border>
    </dxf>
    <dxf>
      <font>
        <color rgb="FF000000"/>
      </font>
      <fill>
        <patternFill patternType="solid">
          <fgColor rgb="FFD9D9D9"/>
          <bgColor rgb="FFD9D9D9"/>
        </patternFill>
      </fill>
      <border>
        <top style="thin">
          <color rgb="FFFFFFFF"/>
        </top>
      </border>
    </dxf>
    <dxf>
      <font>
        <b/>
        <color rgb="FF000000"/>
      </font>
      <fill>
        <patternFill patternType="solid">
          <fgColor rgb="FFD9D9D9"/>
          <bgColor rgb="FFD9D9D9"/>
        </patternFill>
      </fill>
      <border>
        <top style="double">
          <color rgb="FF000000"/>
        </top>
      </border>
    </dxf>
    <dxf>
      <font>
        <color rgb="FFFFFFFF"/>
      </font>
      <fill>
        <patternFill patternType="solid">
          <fgColor rgb="FF666666"/>
          <bgColor rgb="FF666666"/>
        </patternFill>
      </fill>
      <border>
        <bottom style="thin">
          <color rgb="FFFFFFFF"/>
        </bottom>
      </border>
    </dxf>
    <dxf>
      <font>
        <color rgb="FF00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E8F0FE"/>
          <bgColor rgb="FFE8F0FE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B95F9"/>
          <bgColor rgb="FF5B95F9"/>
        </patternFill>
      </fill>
    </dxf>
    <dxf>
      <fill>
        <patternFill patternType="solid">
          <fgColor rgb="FFE8F0FE"/>
          <bgColor rgb="FFE8F0FE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B95F9"/>
          <bgColor rgb="FF5B95F9"/>
        </patternFill>
      </fill>
    </dxf>
    <dxf>
      <fill>
        <patternFill patternType="solid">
          <fgColor rgb="FFC9DAF8"/>
          <bgColor rgb="FFC9DAF8"/>
        </patternFill>
      </fill>
    </dxf>
    <dxf>
      <fill>
        <patternFill patternType="solid">
          <fgColor rgb="FFEAEFF8"/>
          <bgColor rgb="FFEAEFF8"/>
        </patternFill>
      </fill>
    </dxf>
    <dxf>
      <fill>
        <patternFill patternType="solid">
          <fgColor rgb="FF5B95F9"/>
          <bgColor rgb="FF5B95F9"/>
        </patternFill>
      </fill>
    </dxf>
  </dxfs>
  <tableStyles count="7" defaultTableStyle="TableStyleMedium2" defaultPivotStyle="PivotStyleLight16">
    <tableStyle name="Instruções-style" pivot="0" count="3" xr9:uid="{00000000-0011-0000-FFFF-FFFF00000000}">
      <tableStyleElement type="headerRow" dxfId="31"/>
      <tableStyleElement type="firstRowStripe" dxfId="30"/>
      <tableStyleElement type="secondRowStripe" dxfId="29"/>
    </tableStyle>
    <tableStyle name="Disseminação-style" pivot="0" count="3" xr9:uid="{00000000-0011-0000-FFFF-FFFF01000000}">
      <tableStyleElement type="headerRow" dxfId="28"/>
      <tableStyleElement type="firstRowStripe" dxfId="27"/>
      <tableStyleElement type="secondRowStripe" dxfId="26"/>
    </tableStyle>
    <tableStyle name="Status AME MIDAS-style" pivot="0" count="3" xr9:uid="{00000000-0011-0000-FFFF-FFFF02000000}">
      <tableStyleElement type="headerRow" dxfId="25"/>
      <tableStyleElement type="firstRowStripe" dxfId="24"/>
      <tableStyleElement type="secondRowStripe" dxfId="23"/>
    </tableStyle>
    <tableStyle name="Google Sheets Pivot Table Style" table="0" count="12" xr9:uid="{00000000-0011-0000-FFFF-FFFF03000000}">
      <tableStyleElement type="wholeTable" dxfId="22"/>
      <tableStyleElement type="headerRow" dxfId="21"/>
      <tableStyleElement type="totalRow" dxfId="20"/>
      <tableStyleElement type="firstSubtotalRow" dxfId="19"/>
      <tableStyleElement type="secondSubtotalRow" dxfId="18"/>
      <tableStyleElement type="thirdSubtotalRow" dxfId="17"/>
      <tableStyleElement type="firstColumnSubheading" dxfId="16"/>
      <tableStyleElement type="secondColumnSubheading" dxfId="15"/>
      <tableStyleElement type="thirdColumnSubheading" dxfId="14"/>
      <tableStyleElement type="firstRowSubheading" dxfId="13"/>
      <tableStyleElement type="secondRowSubheading" dxfId="12"/>
      <tableStyleElement type="thirdRowSubheading" dxfId="11"/>
    </tableStyle>
    <tableStyle name="SlicerStyleOther1 2 2FFF" pivot="0" table="0" count="10" xr9:uid="{00000000-0011-0000-FFFF-FFFF04000000}">
      <tableStyleElement type="wholeTable" dxfId="10"/>
      <tableStyleElement type="headerRow" dxfId="9"/>
    </tableStyle>
    <tableStyle name="Status-style" pivot="0" count="2" xr9:uid="{00000000-0011-0000-FFFF-FFFF05000000}">
      <tableStyleElement type="firstRowStripe" dxfId="8"/>
      <tableStyleElement type="secondRowStripe" dxfId="7"/>
    </tableStyle>
    <tableStyle name="Status-style 2" pivot="0" count="3" xr9:uid="{00000000-0011-0000-FFFF-FFFF06000000}">
      <tableStyleElement type="headerRow" dxfId="6"/>
      <tableStyleElement type="firstRowStripe" dxfId="5"/>
      <tableStyleElement type="secondRowStripe" dxfId="4"/>
    </tableStyle>
  </tableStyles>
  <colors>
    <mruColors>
      <color rgb="FFBFBFBF"/>
      <color rgb="FF404040"/>
      <color rgb="FF920000"/>
      <color rgb="FFF2DCDB"/>
      <color rgb="FFFF0037"/>
      <color rgb="FFFF0038"/>
      <color rgb="FFFF3761"/>
      <color rgb="FF140088"/>
      <color rgb="FFFDFDFD"/>
      <color rgb="FFF9F9F9"/>
    </mruColors>
  </colors>
  <extLst>
    <ext xmlns:x14="http://schemas.microsoft.com/office/spreadsheetml/2009/9/main" uri="{46F421CA-312F-682f-3DD2-61675219B42D}">
      <x14:dxfs count="8">
        <dxf>
          <font>
            <color theme="0"/>
          </font>
          <fill>
            <patternFill patternType="solid">
              <fgColor auto="1"/>
              <bgColor rgb="FFFF0037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patternFill patternType="solid">
              <fgColor auto="1"/>
              <bgColor theme="5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patternFill patternType="solid">
              <fgColor auto="1"/>
              <bgColor rgb="FFFF0037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patternFill patternType="solid">
              <fgColor auto="1"/>
              <bgColor theme="5" tint="0.599963377788628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0" tint="-0.14993743705557422"/>
              <bgColor theme="0" tint="-0.1499679555650502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3"/>
            <color theme="0"/>
          </font>
          <fill>
            <patternFill patternType="solid">
              <fgColor theme="0" tint="-0.249977111117893"/>
              <bgColor rgb="FFFF0037"/>
            </patternFill>
          </fill>
          <border>
            <left/>
            <right/>
            <top/>
            <bottom/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0"/>
              <bgColor theme="0" tint="-0.14996795556505021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0"/>
              <bgColor rgb="FFE6E6E6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Other1 2 2FFF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5.2447336733531299E-3"/>
          <c:w val="1"/>
          <c:h val="0.9947552663266469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FF0037"/>
              </a:solidFill>
            </a:ln>
          </c:spPr>
          <c:marker>
            <c:symbol val="none"/>
          </c:marker>
          <c:cat>
            <c:strRef>
              <c:f>BI!$J$5:$V$5</c:f>
              <c:strCache>
                <c:ptCount val="1"/>
                <c:pt idx="0">
                  <c:v>31/12/2023</c:v>
                </c:pt>
              </c:strCache>
            </c:strRef>
          </c:cat>
          <c:val>
            <c:numRef>
              <c:f>BI!$J$6:$V$6</c:f>
              <c:numCache>
                <c:formatCode>"R$"#,##0.00_);[Red]\("R$"#,##0.00\)</c:formatCode>
                <c:ptCount val="1"/>
                <c:pt idx="0">
                  <c:v>988654234.81000006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3-470A-8A95-A89107D12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8413184"/>
        <c:axId val="250794752"/>
      </c:lineChart>
      <c:catAx>
        <c:axId val="24841318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50794752"/>
        <c:crosses val="autoZero"/>
        <c:auto val="1"/>
        <c:lblAlgn val="ctr"/>
        <c:lblOffset val="100"/>
        <c:noMultiLvlLbl val="0"/>
      </c:catAx>
      <c:valAx>
        <c:axId val="250794752"/>
        <c:scaling>
          <c:orientation val="minMax"/>
        </c:scaling>
        <c:delete val="1"/>
        <c:axPos val="l"/>
        <c:numFmt formatCode="&quot;R$&quot;#,##0.00_);[Red]\(&quot;R$&quot;#,##0.00\)" sourceLinked="1"/>
        <c:majorTickMark val="out"/>
        <c:minorTickMark val="none"/>
        <c:tickLblPos val="nextTo"/>
        <c:crossAx val="2484131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5.2447336733531299E-3"/>
          <c:w val="1"/>
          <c:h val="0.9947552663266469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FF0037"/>
              </a:solidFill>
            </a:ln>
          </c:spPr>
          <c:marker>
            <c:symbol val="none"/>
          </c:marker>
          <c:cat>
            <c:strRef>
              <c:f>BI!$W$5:$AI$5</c:f>
              <c:strCache>
                <c:ptCount val="1"/>
                <c:pt idx="0">
                  <c:v>31/12/2023</c:v>
                </c:pt>
              </c:strCache>
            </c:strRef>
          </c:cat>
          <c:val>
            <c:numRef>
              <c:f>BI!$AJ$6:$AV$6</c:f>
              <c:numCache>
                <c:formatCode>#,##0.00</c:formatCode>
                <c:ptCount val="1"/>
                <c:pt idx="0">
                  <c:v>-8.2009331170764472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41-4F69-9FCA-E900A325C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978112"/>
        <c:axId val="251979648"/>
      </c:lineChart>
      <c:catAx>
        <c:axId val="251978112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51979648"/>
        <c:crosses val="autoZero"/>
        <c:auto val="1"/>
        <c:lblAlgn val="ctr"/>
        <c:lblOffset val="100"/>
        <c:noMultiLvlLbl val="0"/>
      </c:catAx>
      <c:valAx>
        <c:axId val="251979648"/>
        <c:scaling>
          <c:orientation val="minMax"/>
        </c:scaling>
        <c:delete val="1"/>
        <c:axPos val="l"/>
        <c:numFmt formatCode="#,##0.00" sourceLinked="1"/>
        <c:majorTickMark val="out"/>
        <c:minorTickMark val="none"/>
        <c:tickLblPos val="nextTo"/>
        <c:crossAx val="2519781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5.2447336733531299E-3"/>
          <c:w val="1"/>
          <c:h val="0.9947552663266469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FF0037"/>
              </a:solidFill>
            </a:ln>
          </c:spPr>
          <c:marker>
            <c:symbol val="none"/>
          </c:marker>
          <c:cat>
            <c:strRef>
              <c:f>BI!$BX$5:$CJ$5</c:f>
              <c:strCache>
                <c:ptCount val="1"/>
                <c:pt idx="0">
                  <c:v>31/12/2023</c:v>
                </c:pt>
              </c:strCache>
            </c:strRef>
          </c:cat>
          <c:val>
            <c:numRef>
              <c:f>BI!$BX$6:$CJ$6</c:f>
              <c:numCache>
                <c:formatCode>#,##0</c:formatCode>
                <c:ptCount val="1"/>
                <c:pt idx="0">
                  <c:v>20326711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E-4462-92E5-03C12B391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860864"/>
        <c:axId val="251862400"/>
      </c:lineChart>
      <c:catAx>
        <c:axId val="25186086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51862400"/>
        <c:crosses val="autoZero"/>
        <c:auto val="1"/>
        <c:lblAlgn val="ctr"/>
        <c:lblOffset val="100"/>
        <c:noMultiLvlLbl val="0"/>
      </c:catAx>
      <c:valAx>
        <c:axId val="251862400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extTo"/>
        <c:crossAx val="25186086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5.2447336733531299E-3"/>
          <c:w val="1"/>
          <c:h val="0.9947552663266469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FF0037"/>
              </a:solidFill>
            </a:ln>
          </c:spPr>
          <c:marker>
            <c:symbol val="none"/>
          </c:marker>
          <c:cat>
            <c:strRef>
              <c:f>BI!$BJ$5:$BV$5</c:f>
              <c:strCache>
                <c:ptCount val="1"/>
                <c:pt idx="0">
                  <c:v>31/12/2023</c:v>
                </c:pt>
              </c:strCache>
            </c:strRef>
          </c:cat>
          <c:val>
            <c:numRef>
              <c:f>BI!$BJ$6:$BV$6</c:f>
              <c:numCache>
                <c:formatCode>#,##0.00</c:formatCode>
                <c:ptCount val="1"/>
                <c:pt idx="0">
                  <c:v>15.716387701094368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47-499C-942F-6A5B615A4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898880"/>
        <c:axId val="251912960"/>
      </c:lineChart>
      <c:catAx>
        <c:axId val="2518988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51912960"/>
        <c:crosses val="autoZero"/>
        <c:auto val="1"/>
        <c:lblAlgn val="ctr"/>
        <c:lblOffset val="100"/>
        <c:noMultiLvlLbl val="0"/>
      </c:catAx>
      <c:valAx>
        <c:axId val="251912960"/>
        <c:scaling>
          <c:orientation val="minMax"/>
        </c:scaling>
        <c:delete val="1"/>
        <c:axPos val="l"/>
        <c:numFmt formatCode="#,##0.00" sourceLinked="1"/>
        <c:majorTickMark val="out"/>
        <c:minorTickMark val="none"/>
        <c:tickLblPos val="nextTo"/>
        <c:crossAx val="2518988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300439</xdr:colOff>
      <xdr:row>2</xdr:row>
      <xdr:rowOff>9525</xdr:rowOff>
    </xdr:from>
    <xdr:to>
      <xdr:col>7</xdr:col>
      <xdr:colOff>11057</xdr:colOff>
      <xdr:row>3</xdr:row>
      <xdr:rowOff>142875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076296" y="200025"/>
          <a:ext cx="935261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Bahnschrift SemiBold" pitchFamily="34" charset="0"/>
            </a:rPr>
            <a:t>Venda</a:t>
          </a:r>
        </a:p>
      </xdr:txBody>
    </xdr:sp>
    <xdr:clientData/>
  </xdr:twoCellAnchor>
  <xdr:twoCellAnchor>
    <xdr:from>
      <xdr:col>6</xdr:col>
      <xdr:colOff>336177</xdr:colOff>
      <xdr:row>1</xdr:row>
      <xdr:rowOff>123825</xdr:rowOff>
    </xdr:from>
    <xdr:to>
      <xdr:col>8</xdr:col>
      <xdr:colOff>67236</xdr:colOff>
      <xdr:row>3</xdr:row>
      <xdr:rowOff>138825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95816</xdr:colOff>
      <xdr:row>17</xdr:row>
      <xdr:rowOff>6235</xdr:rowOff>
    </xdr:from>
    <xdr:to>
      <xdr:col>0</xdr:col>
      <xdr:colOff>278991</xdr:colOff>
      <xdr:row>17</xdr:row>
      <xdr:rowOff>164010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16" y="1530235"/>
          <a:ext cx="180000" cy="1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95816</xdr:colOff>
      <xdr:row>22</xdr:row>
      <xdr:rowOff>3227</xdr:rowOff>
    </xdr:from>
    <xdr:to>
      <xdr:col>0</xdr:col>
      <xdr:colOff>278991</xdr:colOff>
      <xdr:row>22</xdr:row>
      <xdr:rowOff>161002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16" y="2479727"/>
          <a:ext cx="180000" cy="1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95816</xdr:colOff>
      <xdr:row>27</xdr:row>
      <xdr:rowOff>10418</xdr:rowOff>
    </xdr:from>
    <xdr:to>
      <xdr:col>0</xdr:col>
      <xdr:colOff>278991</xdr:colOff>
      <xdr:row>27</xdr:row>
      <xdr:rowOff>171368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16" y="3439418"/>
          <a:ext cx="180000" cy="180000"/>
        </a:xfrm>
        <a:prstGeom prst="rect">
          <a:avLst/>
        </a:prstGeom>
      </xdr:spPr>
    </xdr:pic>
    <xdr:clientData/>
  </xdr:twoCellAnchor>
  <xdr:twoCellAnchor>
    <xdr:from>
      <xdr:col>0</xdr:col>
      <xdr:colOff>314325</xdr:colOff>
      <xdr:row>7</xdr:row>
      <xdr:rowOff>180975</xdr:rowOff>
    </xdr:from>
    <xdr:to>
      <xdr:col>20</xdr:col>
      <xdr:colOff>590550</xdr:colOff>
      <xdr:row>7</xdr:row>
      <xdr:rowOff>180975</xdr:rowOff>
    </xdr:to>
    <xdr:cxnSp macro="">
      <xdr:nvCxnSpPr>
        <xdr:cNvPr id="18" name="Conector re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314325" y="1323975"/>
          <a:ext cx="12277725" cy="0"/>
        </a:xfrm>
        <a:prstGeom prst="line">
          <a:avLst/>
        </a:prstGeom>
        <a:ln>
          <a:solidFill>
            <a:srgbClr val="EAEA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492468</xdr:colOff>
      <xdr:row>2</xdr:row>
      <xdr:rowOff>9525</xdr:rowOff>
    </xdr:from>
    <xdr:to>
      <xdr:col>10</xdr:col>
      <xdr:colOff>397316</xdr:colOff>
      <xdr:row>3</xdr:row>
      <xdr:rowOff>142875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5105289" y="200025"/>
          <a:ext cx="1129491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Bahnschrift SemiBold" pitchFamily="34" charset="0"/>
            </a:rPr>
            <a:t>Cresc</a:t>
          </a:r>
        </a:p>
      </xdr:txBody>
    </xdr:sp>
    <xdr:clientData/>
  </xdr:twoCellAnchor>
  <xdr:twoCellAnchor>
    <xdr:from>
      <xdr:col>12</xdr:col>
      <xdr:colOff>74930</xdr:colOff>
      <xdr:row>2</xdr:row>
      <xdr:rowOff>9525</xdr:rowOff>
    </xdr:from>
    <xdr:to>
      <xdr:col>13</xdr:col>
      <xdr:colOff>588848</xdr:colOff>
      <xdr:row>3</xdr:row>
      <xdr:rowOff>142875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7137037" y="200025"/>
          <a:ext cx="112624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Bahnschrift SemiBold" pitchFamily="34" charset="0"/>
            </a:rPr>
            <a:t>Ame</a:t>
          </a:r>
        </a:p>
      </xdr:txBody>
    </xdr:sp>
    <xdr:clientData/>
  </xdr:twoCellAnchor>
  <xdr:twoCellAnchor>
    <xdr:from>
      <xdr:col>15</xdr:col>
      <xdr:colOff>262691</xdr:colOff>
      <xdr:row>2</xdr:row>
      <xdr:rowOff>9525</xdr:rowOff>
    </xdr:from>
    <xdr:to>
      <xdr:col>17</xdr:col>
      <xdr:colOff>167540</xdr:colOff>
      <xdr:row>3</xdr:row>
      <xdr:rowOff>142875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9161762" y="200025"/>
          <a:ext cx="1129492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Bahnschrift SemiBold" pitchFamily="34" charset="0"/>
            </a:rPr>
            <a:t>Transações</a:t>
          </a:r>
        </a:p>
      </xdr:txBody>
    </xdr:sp>
    <xdr:clientData/>
  </xdr:twoCellAnchor>
  <xdr:twoCellAnchor>
    <xdr:from>
      <xdr:col>18</xdr:col>
      <xdr:colOff>428662</xdr:colOff>
      <xdr:row>2</xdr:row>
      <xdr:rowOff>9525</xdr:rowOff>
    </xdr:from>
    <xdr:to>
      <xdr:col>20</xdr:col>
      <xdr:colOff>426532</xdr:colOff>
      <xdr:row>3</xdr:row>
      <xdr:rowOff>142875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1164698" y="200025"/>
          <a:ext cx="139940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Bahnschrift SemiBold" pitchFamily="34" charset="0"/>
            </a:rPr>
            <a:t>Margem</a:t>
          </a:r>
        </a:p>
      </xdr:txBody>
    </xdr:sp>
    <xdr:clientData/>
  </xdr:twoCellAnchor>
  <xdr:twoCellAnchor editAs="oneCell">
    <xdr:from>
      <xdr:col>0</xdr:col>
      <xdr:colOff>114300</xdr:colOff>
      <xdr:row>39</xdr:row>
      <xdr:rowOff>9525</xdr:rowOff>
    </xdr:from>
    <xdr:to>
      <xdr:col>0</xdr:col>
      <xdr:colOff>297475</xdr:colOff>
      <xdr:row>39</xdr:row>
      <xdr:rowOff>170475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7629525"/>
          <a:ext cx="180000" cy="1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31</xdr:row>
      <xdr:rowOff>0</xdr:rowOff>
    </xdr:from>
    <xdr:to>
      <xdr:col>0</xdr:col>
      <xdr:colOff>284775</xdr:colOff>
      <xdr:row>31</xdr:row>
      <xdr:rowOff>164125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5524500"/>
          <a:ext cx="180000" cy="1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47</xdr:row>
      <xdr:rowOff>9525</xdr:rowOff>
    </xdr:from>
    <xdr:to>
      <xdr:col>0</xdr:col>
      <xdr:colOff>303825</xdr:colOff>
      <xdr:row>47</xdr:row>
      <xdr:rowOff>170475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8391525"/>
          <a:ext cx="180000" cy="180000"/>
        </a:xfrm>
        <a:prstGeom prst="rect">
          <a:avLst/>
        </a:prstGeom>
      </xdr:spPr>
    </xdr:pic>
    <xdr:clientData/>
  </xdr:twoCellAnchor>
  <xdr:twoCellAnchor>
    <xdr:from>
      <xdr:col>9</xdr:col>
      <xdr:colOff>582706</xdr:colOff>
      <xdr:row>1</xdr:row>
      <xdr:rowOff>123825</xdr:rowOff>
    </xdr:from>
    <xdr:to>
      <xdr:col>11</xdr:col>
      <xdr:colOff>291353</xdr:colOff>
      <xdr:row>3</xdr:row>
      <xdr:rowOff>138825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515471</xdr:colOff>
      <xdr:row>1</xdr:row>
      <xdr:rowOff>123825</xdr:rowOff>
    </xdr:from>
    <xdr:to>
      <xdr:col>18</xdr:col>
      <xdr:colOff>67235</xdr:colOff>
      <xdr:row>3</xdr:row>
      <xdr:rowOff>138825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739588</xdr:colOff>
      <xdr:row>1</xdr:row>
      <xdr:rowOff>123825</xdr:rowOff>
    </xdr:from>
    <xdr:to>
      <xdr:col>21</xdr:col>
      <xdr:colOff>89647</xdr:colOff>
      <xdr:row>3</xdr:row>
      <xdr:rowOff>138825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TXAZFS001.lasa.lojasamericanas.com.br\Folder_Redirection1\Users\ctneto\AppData\Local\Microsoft\Windows\Temporary%20Internet%20Files\Content.Outlook\1FDTYR18\Sistemas%20Lojas%2008.10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shboard"/>
      <sheetName val="Migração"/>
      <sheetName val="Visão"/>
      <sheetName val="Dados"/>
      <sheetName val="Config"/>
      <sheetName val="Lojas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erson Mello" refreshedDate="45384.473630787033" createdVersion="4" refreshedVersion="4" minRefreshableVersion="3" recordCount="6" xr:uid="{00000000-000A-0000-FFFF-FFFF00000000}">
  <cacheSource type="worksheet">
    <worksheetSource ref="X10:X16" sheet="Dashboard"/>
  </cacheSource>
  <cacheFields count="1">
    <cacheField name="INFOS" numFmtId="0">
      <sharedItems count="11">
        <s v="Venda (R$)"/>
        <s v="Crescimento %"/>
        <s v="Crescimento $"/>
        <s v="Atingimento %"/>
        <s v="Transações"/>
        <s v="Margem %"/>
        <s v="Cresc $" u="1"/>
        <s v="Crescimento" u="1"/>
        <s v="Atingimento" u="1"/>
        <s v="Venda" u="1"/>
        <s v="Margem" u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</r>
  <r>
    <x v="1"/>
  </r>
  <r>
    <x v="2"/>
  </r>
  <r>
    <x v="3"/>
  </r>
  <r>
    <x v="4"/>
  </r>
  <r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ela dinâmica2" cacheId="462" applyNumberFormats="0" applyBorderFormats="0" applyFontFormats="0" applyPatternFormats="0" applyAlignmentFormats="0" applyWidthHeightFormats="1" dataCaption="Valores" updatedVersion="8" minRefreshableVersion="3" itemPrintTitles="1" createdVersion="4" indent="0" outline="1" outlineData="1" multipleFieldFilters="0">
  <location ref="Z13" firstHeaderRow="0" firstDataRow="0" firstDataCol="0" rowPageCount="1" colPageCount="1"/>
  <pivotFields count="1">
    <pivotField axis="axisPage" showAll="0">
      <items count="12">
        <item m="1" x="8"/>
        <item m="1" x="6"/>
        <item m="1" x="7"/>
        <item m="1" x="10"/>
        <item x="4"/>
        <item m="1" x="9"/>
        <item x="2"/>
        <item x="3"/>
        <item x="1"/>
        <item x="5"/>
        <item x="0"/>
        <item t="default"/>
      </items>
    </pivotField>
  </pivotFields>
  <pageFields count="1">
    <pageField fld="0" item="7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ggl.1686@americanas.io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/>
  <dimension ref="A1:AM94"/>
  <sheetViews>
    <sheetView showGridLines="0" tabSelected="1" topLeftCell="A9" zoomScale="85" zoomScaleNormal="85" workbookViewId="0">
      <selection activeCell="B26" sqref="B26"/>
    </sheetView>
  </sheetViews>
  <sheetFormatPr defaultColWidth="9.140625" defaultRowHeight="15" zeroHeight="1"/>
  <cols>
    <col min="1" max="1" width="4.85546875" style="17" customWidth="1"/>
    <col min="2" max="18" width="9.140625" style="17" customWidth="1"/>
    <col min="19" max="19" width="6.42578125" style="17" customWidth="1"/>
    <col min="20" max="20" width="14.42578125" style="17" customWidth="1"/>
    <col min="21" max="21" width="9.140625" style="17" customWidth="1"/>
    <col min="22" max="22" width="11.85546875" style="17" customWidth="1"/>
    <col min="23" max="23" width="9.140625" style="17" customWidth="1"/>
    <col min="24" max="24" width="14.140625" style="17" customWidth="1"/>
    <col min="25" max="25" width="19.140625" style="17" customWidth="1"/>
    <col min="26" max="26" width="15.42578125" style="17" customWidth="1"/>
    <col min="27" max="27" width="18.140625" style="17" customWidth="1"/>
    <col min="28" max="28" width="23" style="17" customWidth="1"/>
    <col min="29" max="29" width="17.42578125" style="17" customWidth="1"/>
    <col min="30" max="30" width="9.140625" style="17" customWidth="1"/>
    <col min="31" max="31" width="10.5703125" style="17" customWidth="1"/>
    <col min="32" max="32" width="15.42578125" style="17" customWidth="1"/>
    <col min="33" max="16383" width="9.140625" style="17" customWidth="1"/>
    <col min="16384" max="16384" width="9.140625" style="17"/>
  </cols>
  <sheetData>
    <row r="1" spans="1:29" hidden="1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9" hidden="1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</row>
    <row r="3" spans="1:29" hidden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</row>
    <row r="4" spans="1:29" hidden="1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Y4" s="50">
        <f>BI!E6</f>
        <v>6920339335.1999979</v>
      </c>
      <c r="Z4" s="51">
        <f>BI!I6/100</f>
        <v>0.10373273839018404</v>
      </c>
      <c r="AA4" s="52">
        <f>BI!DO6/100</f>
        <v>3.7747377317731488E-3</v>
      </c>
      <c r="AB4" s="49">
        <f>BI!CK6</f>
        <v>135827521</v>
      </c>
      <c r="AC4" s="51">
        <f>BI!BW6/100</f>
        <v>0.13117872553269749</v>
      </c>
    </row>
    <row r="5" spans="1:29" ht="15" hidden="1" customHeight="1">
      <c r="A5" s="32"/>
      <c r="B5" s="35"/>
      <c r="C5" s="35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</row>
    <row r="6" spans="1:29" ht="15" hidden="1" customHeight="1">
      <c r="A6" s="32"/>
      <c r="B6" s="103" t="s">
        <v>0</v>
      </c>
      <c r="C6" s="103"/>
      <c r="D6" s="103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</row>
    <row r="7" spans="1:29" ht="15" hidden="1" customHeight="1">
      <c r="A7" s="32"/>
      <c r="B7" s="103"/>
      <c r="C7" s="103"/>
      <c r="D7" s="103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</row>
    <row r="8" spans="1:29" hidden="1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</row>
    <row r="9" spans="1:29">
      <c r="A9" s="32"/>
      <c r="B9" s="36"/>
      <c r="C9" s="36"/>
      <c r="D9" s="36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3"/>
      <c r="U9" s="32"/>
      <c r="V9" s="32"/>
    </row>
    <row r="10" spans="1:29" ht="15" customHeight="1">
      <c r="A10" s="43"/>
      <c r="B10" s="105">
        <v>5053</v>
      </c>
      <c r="C10" s="105"/>
      <c r="D10" s="105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3"/>
      <c r="U10" s="32"/>
      <c r="V10" s="32"/>
      <c r="X10" s="17" t="s">
        <v>1</v>
      </c>
    </row>
    <row r="11" spans="1:29" ht="15" customHeight="1">
      <c r="A11" s="43"/>
      <c r="B11" s="105"/>
      <c r="C11" s="105"/>
      <c r="D11" s="105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3"/>
      <c r="U11" s="32"/>
      <c r="V11" s="32"/>
      <c r="X11" s="17" t="s">
        <v>2</v>
      </c>
      <c r="Y11" s="46" t="s">
        <v>3</v>
      </c>
      <c r="Z11" s="37" t="s">
        <v>1</v>
      </c>
      <c r="AA11" t="s">
        <v>4</v>
      </c>
      <c r="AB11" s="17" t="str">
        <f>VLOOKUP(AA11,$X$11:$Y$16,2,0)</f>
        <v>% Atg Vda Ac Mês</v>
      </c>
    </row>
    <row r="12" spans="1:29" ht="15" customHeight="1">
      <c r="A12" s="43"/>
      <c r="B12" s="105"/>
      <c r="C12" s="105"/>
      <c r="D12" s="105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3"/>
      <c r="U12" s="32"/>
      <c r="V12" s="32"/>
      <c r="X12" s="17" t="s">
        <v>5</v>
      </c>
      <c r="Y12" s="46" t="s">
        <v>6</v>
      </c>
    </row>
    <row r="13" spans="1:29">
      <c r="A13" s="32"/>
      <c r="B13" s="104"/>
      <c r="C13" s="104"/>
      <c r="D13" s="104"/>
      <c r="E13" s="34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3"/>
      <c r="U13" s="32"/>
      <c r="V13" s="32"/>
      <c r="X13" s="17" t="s">
        <v>7</v>
      </c>
      <c r="Y13" s="46" t="s">
        <v>8</v>
      </c>
      <c r="Z13"/>
      <c r="AA13"/>
    </row>
    <row r="14" spans="1:29">
      <c r="A14" s="32"/>
      <c r="B14" s="104" t="str">
        <f>VLOOKUP(B10,Infos!D:G,4,FALSE)</f>
        <v>GR02</v>
      </c>
      <c r="C14" s="104"/>
      <c r="D14" s="104"/>
      <c r="E14" s="34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3"/>
      <c r="U14" s="32"/>
      <c r="V14" s="32"/>
      <c r="X14" s="17" t="s">
        <v>4</v>
      </c>
      <c r="Y14" s="46" t="s">
        <v>9</v>
      </c>
      <c r="Z14"/>
      <c r="AA14"/>
    </row>
    <row r="15" spans="1:29">
      <c r="A15" s="32"/>
      <c r="B15" s="104" t="str">
        <f>VLOOKUP(B10,Infos!D:M,10,FALSE)</f>
        <v>BH CENTRO</v>
      </c>
      <c r="C15" s="104"/>
      <c r="D15" s="104"/>
      <c r="E15" s="34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3"/>
      <c r="U15" s="32"/>
      <c r="V15" s="32"/>
      <c r="X15" s="17" t="s">
        <v>10</v>
      </c>
      <c r="Y15" s="46" t="s">
        <v>11</v>
      </c>
      <c r="Z15"/>
      <c r="AA15"/>
    </row>
    <row r="16" spans="1:29">
      <c r="A16" s="32"/>
      <c r="B16" s="34"/>
      <c r="C16" s="34"/>
      <c r="D16" s="34"/>
      <c r="E16" s="34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3"/>
      <c r="U16" s="32"/>
      <c r="V16" s="32"/>
      <c r="X16" s="17" t="s">
        <v>12</v>
      </c>
      <c r="Y16" s="46" t="s">
        <v>13</v>
      </c>
    </row>
    <row r="17" spans="1:39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3"/>
      <c r="U17" s="32"/>
      <c r="V17" s="32"/>
      <c r="Z17" s="31"/>
    </row>
    <row r="18" spans="1:39">
      <c r="A18" s="32"/>
      <c r="B18" s="44" t="s">
        <v>14</v>
      </c>
      <c r="C18" s="38"/>
      <c r="D18" s="39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3"/>
      <c r="U18" s="32"/>
      <c r="V18" s="32"/>
      <c r="AJ18" s="56" t="s">
        <v>15</v>
      </c>
      <c r="AM18" s="56" t="s">
        <v>16</v>
      </c>
    </row>
    <row r="19" spans="1:39">
      <c r="A19" s="32"/>
      <c r="B19" s="40" t="str">
        <f>IFERROR(INDEX(Infos!$B$2:$AW$2753,MATCH(Dashboard!$B$10,Infos!$D$2:$D$2753,0),MATCH(AJ19,Infos!$B$2:$AW$2,0)),"-")</f>
        <v>DORA BIZZO</v>
      </c>
      <c r="C19" s="39"/>
      <c r="D19" s="39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Z19" s="31"/>
      <c r="AJ19" s="17" t="s">
        <v>17</v>
      </c>
      <c r="AM19" s="17" t="s">
        <v>18</v>
      </c>
    </row>
    <row r="20" spans="1:39">
      <c r="A20" s="32"/>
      <c r="B20" s="41" t="str">
        <f>IFERROR(INDEX(Infos!$B$2:$AW$2753,MATCH(Dashboard!$B$10,Infos!$D$2:$D$2753,0),MATCH(AJ20,Infos!$B$2:$AW$2,0)),"-")</f>
        <v>dora.bizzo@americanas.io</v>
      </c>
      <c r="C20" s="39"/>
      <c r="D20" s="39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X20" s="17" t="s">
        <v>19</v>
      </c>
      <c r="Z20" s="31"/>
      <c r="AB20" s="48" t="s">
        <v>20</v>
      </c>
      <c r="AE20" s="17" t="s">
        <v>21</v>
      </c>
      <c r="AJ20" s="17" t="s">
        <v>22</v>
      </c>
      <c r="AM20" s="17" t="s">
        <v>23</v>
      </c>
    </row>
    <row r="21" spans="1:39">
      <c r="A21" s="32"/>
      <c r="B21" s="41" t="str">
        <f>IFERROR(INDEX(Infos!$B$2:$AW$2753,MATCH(Dashboard!$B$10,Infos!$D$2:$D$2753,0),MATCH(AJ21,Infos!$B$2:$AW$2,0)),"-")</f>
        <v>(21) 988203502</v>
      </c>
      <c r="C21" s="39"/>
      <c r="D21" s="39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46" t="str">
        <f ca="1">PROPER(TEXT(EOMONTH(TODAY(),-12),"dd/mm/aaaa"))</f>
        <v>31/12/2023</v>
      </c>
      <c r="X21" s="46" t="str">
        <f ca="1">PROPER(TEXT(EOMONTH(TODAY(),-12),"mmm aaaa"))</f>
        <v>Dez 2023</v>
      </c>
      <c r="Y21" s="17" t="str">
        <f ca="1">$AB$11&amp;W21</f>
        <v>% Atg Vda Ac Mês31/12/2023</v>
      </c>
      <c r="Z21" s="47">
        <f ca="1">INDEX(BI!$A$2:$CK$2886,MATCH(Dashboard!$B$10,BI!$A$2:$A$2886,0),MATCH(Dashboard!Y21,BI!$A$2:$CK$2,0))</f>
        <v>82.760474410501246</v>
      </c>
      <c r="AA21"/>
      <c r="AB21" s="17" t="str">
        <f ca="1">$AB$20&amp;W21</f>
        <v>Estoque em $31/12/2023</v>
      </c>
      <c r="AC21" s="49">
        <f ca="1">INDEX(BI!$A$2:$CX$2886,MATCH(Dashboard!$B$10,BI!$A$2:$A$2886,0),MATCH(Dashboard!AB21,BI!$A$2:$CX$2,0))</f>
        <v>591478.26</v>
      </c>
      <c r="AD21" s="49"/>
      <c r="AE21" s="17" t="str">
        <f ca="1">$AE$20&amp;X21</f>
        <v>% Part AMEDez 2023</v>
      </c>
      <c r="AF21" s="48">
        <f ca="1">ROUND(INDEX(BI!$CZ$2:$DN$2886,MATCH(Dashboard!$B$10,BI!$CZ$2:$CZ$2886,0),MATCH(Dashboard!AE21,BI!$CZ$2:$DN$2,0)),2)</f>
        <v>0.73</v>
      </c>
      <c r="AJ21" s="17" t="s">
        <v>24</v>
      </c>
      <c r="AM21" s="17" t="s">
        <v>25</v>
      </c>
    </row>
    <row r="22" spans="1:39">
      <c r="A22" s="32"/>
      <c r="B22" s="38"/>
      <c r="C22" s="39"/>
      <c r="D22" s="39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46" t="str">
        <f ca="1">PROPER(TEXT(EOMONTH(TODAY(),-11),"dd/mm/aaaa"))</f>
        <v>31/01/2024</v>
      </c>
      <c r="X22" s="46" t="str">
        <f ca="1">PROPER(TEXT(EOMONTH(TODAY(),-11),"mmm aaaa"))</f>
        <v>Jan 2024</v>
      </c>
      <c r="Y22" s="17" t="str">
        <f t="shared" ref="Y22:Y33" ca="1" si="0">$AB$11&amp;W22</f>
        <v>% Atg Vda Ac Mês31/01/2024</v>
      </c>
      <c r="Z22" s="47">
        <f ca="1">INDEX(BI!$A$2:$CK$2886,MATCH(Dashboard!$B$10,BI!$A$2:$A$2886,0),MATCH(Dashboard!Y22,BI!$A$2:$CK$2,0))</f>
        <v>90.985471006910046</v>
      </c>
      <c r="AA22"/>
      <c r="AB22" s="17" t="str">
        <f t="shared" ref="AB22:AB33" ca="1" si="1">$AB$20&amp;W22</f>
        <v>Estoque em $31/01/2024</v>
      </c>
      <c r="AC22" s="49">
        <f ca="1">INDEX(BI!$A$2:$CX$2886,MATCH(Dashboard!$B$10,BI!$A$2:$A$2886,0),MATCH(Dashboard!AB22,BI!$A$2:$CX$2,0))</f>
        <v>545073.41999999993</v>
      </c>
      <c r="AD22" s="49"/>
      <c r="AE22" s="17" t="str">
        <f t="shared" ref="AE22:AE33" ca="1" si="2">$AE$20&amp;X22</f>
        <v>% Part AMEJan 2024</v>
      </c>
      <c r="AF22" s="48">
        <f ca="1">ROUND(INDEX(BI!$CZ$2:$DN$2886,MATCH(Dashboard!$B$10,BI!$CZ$2:$CZ$2886,0),MATCH(Dashboard!AE22,BI!$CZ$2:$DN$2,0)),2)</f>
        <v>2.12</v>
      </c>
      <c r="AM22" s="17" t="s">
        <v>26</v>
      </c>
    </row>
    <row r="23" spans="1:39">
      <c r="A23" s="32"/>
      <c r="B23" s="44" t="s">
        <v>27</v>
      </c>
      <c r="C23" s="39"/>
      <c r="D23" s="39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46" t="str">
        <f ca="1">PROPER(TEXT(EOMONTH(TODAY(),-10),"dd/mm/aaaa"))</f>
        <v>29/02/2024</v>
      </c>
      <c r="X23" s="46" t="str">
        <f ca="1">PROPER(TEXT(EOMONTH(TODAY(),-10),"mmm aaaa"))</f>
        <v>Fev 2024</v>
      </c>
      <c r="Y23" s="17" t="str">
        <f t="shared" ca="1" si="0"/>
        <v>% Atg Vda Ac Mês29/02/2024</v>
      </c>
      <c r="Z23" s="47">
        <f ca="1">INDEX(BI!$A$2:$CK$2886,MATCH(Dashboard!$B$10,BI!$A$2:$A$2886,0),MATCH(Dashboard!Y23,BI!$A$2:$CK$2,0))</f>
        <v>82.251171331633103</v>
      </c>
      <c r="AA23"/>
      <c r="AB23" s="17" t="str">
        <f t="shared" ca="1" si="1"/>
        <v>Estoque em $29/02/2024</v>
      </c>
      <c r="AC23" s="49">
        <f ca="1">INDEX(BI!$A$2:$CX$2886,MATCH(Dashboard!$B$10,BI!$A$2:$A$2886,0),MATCH(Dashboard!AB23,BI!$A$2:$CX$2,0))</f>
        <v>616019.8600000001</v>
      </c>
      <c r="AD23" s="49"/>
      <c r="AE23" s="17" t="str">
        <f t="shared" ca="1" si="2"/>
        <v>% Part AMEFev 2024</v>
      </c>
      <c r="AF23" s="48">
        <f ca="1">ROUND(INDEX(BI!$CZ$2:$DN$2886,MATCH(Dashboard!$B$10,BI!$CZ$2:$CZ$2886,0),MATCH(Dashboard!AE23,BI!$CZ$2:$DN$2,0)),2)</f>
        <v>0.67</v>
      </c>
      <c r="AM23" s="17" t="s">
        <v>28</v>
      </c>
    </row>
    <row r="24" spans="1:39">
      <c r="A24" s="32"/>
      <c r="B24" s="41" t="str">
        <f>IFERROR(INDEX(Infos!$B$2:$AW$2753,MATCH(Dashboard!$B$10,Infos!$D$2:$D$2753,0),MATCH(AJ24,Infos!$B$2:$AW$2,0)),"-")</f>
        <v>CRISTIANE RESENDE</v>
      </c>
      <c r="C24" s="39"/>
      <c r="D24" s="39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46" t="str">
        <f ca="1">PROPER(TEXT(EOMONTH(TODAY(),-9),"dd/mm/aaaa"))</f>
        <v>31/03/2024</v>
      </c>
      <c r="X24" s="46" t="str">
        <f ca="1">PROPER(TEXT(EOMONTH(TODAY(),-9),"mmm aaaa"))</f>
        <v>Mar 2024</v>
      </c>
      <c r="Y24" s="17" t="str">
        <f t="shared" ca="1" si="0"/>
        <v>% Atg Vda Ac Mês31/03/2024</v>
      </c>
      <c r="Z24" s="47">
        <f ca="1">INDEX(BI!$A$2:$CK$2886,MATCH(Dashboard!$B$10,BI!$A$2:$A$2886,0),MATCH(Dashboard!Y24,BI!$A$2:$CK$2,0))</f>
        <v>84.764938102962844</v>
      </c>
      <c r="AA24"/>
      <c r="AB24" s="17" t="str">
        <f t="shared" ca="1" si="1"/>
        <v>Estoque em $31/03/2024</v>
      </c>
      <c r="AC24" s="49">
        <f ca="1">INDEX(BI!$A$2:$CX$2886,MATCH(Dashboard!$B$10,BI!$A$2:$A$2886,0),MATCH(Dashboard!AB24,BI!$A$2:$CX$2,0))</f>
        <v>688970.4300000004</v>
      </c>
      <c r="AD24" s="49"/>
      <c r="AE24" s="17" t="str">
        <f t="shared" ca="1" si="2"/>
        <v>% Part AMEMar 2024</v>
      </c>
      <c r="AF24" s="48">
        <f ca="1">ROUND(INDEX(BI!$CZ$2:$DN$2886,MATCH(Dashboard!$B$10,BI!$CZ$2:$CZ$2886,0),MATCH(Dashboard!AE24,BI!$CZ$2:$DN$2,0)),2)</f>
        <v>0.33</v>
      </c>
      <c r="AJ24" s="17" t="s">
        <v>29</v>
      </c>
      <c r="AM24" s="17" t="s">
        <v>30</v>
      </c>
    </row>
    <row r="25" spans="1:39">
      <c r="A25" s="32"/>
      <c r="B25" s="41" t="str">
        <f>IFERROR(INDEX(Infos!$B$2:$AW$2753,MATCH(Dashboard!$B$10,Infos!$D$2:$D$2753,0),MATCH(AJ25,Infos!$B$2:$AW$2,0)),"-")</f>
        <v>cresende@americanas.io</v>
      </c>
      <c r="C25" s="39"/>
      <c r="D25" s="39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46" t="str">
        <f ca="1">PROPER(TEXT(EOMONTH(TODAY(),-8),"dd/mm/aaaa"))</f>
        <v>30/04/2024</v>
      </c>
      <c r="X25" s="46" t="str">
        <f ca="1">PROPER(TEXT(EOMONTH(TODAY(),-8),"mmm aaaa"))</f>
        <v>Abr 2024</v>
      </c>
      <c r="Y25" s="17" t="str">
        <f t="shared" ca="1" si="0"/>
        <v>% Atg Vda Ac Mês30/04/2024</v>
      </c>
      <c r="Z25" s="47">
        <f ca="1">INDEX(BI!$A$2:$CK$2886,MATCH(Dashboard!$B$10,BI!$A$2:$A$2886,0),MATCH(Dashboard!Y25,BI!$A$2:$CK$2,0))</f>
        <v>96.944108820014122</v>
      </c>
      <c r="AA25"/>
      <c r="AB25" s="17" t="str">
        <f t="shared" ca="1" si="1"/>
        <v>Estoque em $30/04/2024</v>
      </c>
      <c r="AC25" s="49">
        <f ca="1">INDEX(BI!$A$2:$CX$2886,MATCH(Dashboard!$B$10,BI!$A$2:$A$2886,0),MATCH(Dashboard!AB25,BI!$A$2:$CX$2,0))</f>
        <v>745968.18000000017</v>
      </c>
      <c r="AD25" s="49"/>
      <c r="AE25" s="17" t="str">
        <f t="shared" ca="1" si="2"/>
        <v>% Part AMEAbr 2024</v>
      </c>
      <c r="AF25" s="48">
        <f ca="1">ROUND(INDEX(BI!$CZ$2:$DN$2886,MATCH(Dashboard!$B$10,BI!$CZ$2:$CZ$2886,0),MATCH(Dashboard!AE25,BI!$CZ$2:$DN$2,0)),2)</f>
        <v>0.59</v>
      </c>
      <c r="AJ25" s="17" t="s">
        <v>31</v>
      </c>
      <c r="AM25" s="17" t="s">
        <v>32</v>
      </c>
    </row>
    <row r="26" spans="1:39">
      <c r="A26" s="32"/>
      <c r="B26" s="41" t="str">
        <f>IFERROR(INDEX(Infos!$B$2:$AW$2753,MATCH(Dashboard!$B$10,Infos!$D$2:$D$2753,0),MATCH(AJ26,Infos!$B$2:$AW$2,0)),"-")</f>
        <v>(31) 982698662</v>
      </c>
      <c r="C26" s="39"/>
      <c r="D26" s="39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46" t="str">
        <f ca="1">PROPER(TEXT(EOMONTH(TODAY(),-7),"dd/mm/aaaa"))</f>
        <v>31/05/2024</v>
      </c>
      <c r="X26" s="46" t="str">
        <f ca="1">PROPER(TEXT(EOMONTH(TODAY(),-7),"mmm aaaa"))</f>
        <v>Mai 2024</v>
      </c>
      <c r="Y26" s="17" t="str">
        <f t="shared" ca="1" si="0"/>
        <v>% Atg Vda Ac Mês31/05/2024</v>
      </c>
      <c r="Z26" s="47">
        <f ca="1">INDEX(BI!$A$2:$CK$2886,MATCH(Dashboard!$B$10,BI!$A$2:$A$2886,0),MATCH(Dashboard!Y26,BI!$A$2:$CK$2,0))</f>
        <v>100.6182508272647</v>
      </c>
      <c r="AA26"/>
      <c r="AB26" s="17" t="str">
        <f t="shared" ca="1" si="1"/>
        <v>Estoque em $31/05/2024</v>
      </c>
      <c r="AC26" s="49">
        <f ca="1">INDEX(BI!$A$2:$CX$2886,MATCH(Dashboard!$B$10,BI!$A$2:$A$2886,0),MATCH(Dashboard!AB26,BI!$A$2:$CX$2,0))</f>
        <v>670861.26</v>
      </c>
      <c r="AD26" s="49"/>
      <c r="AE26" s="17" t="str">
        <f t="shared" ca="1" si="2"/>
        <v>% Part AMEMai 2024</v>
      </c>
      <c r="AF26" s="48">
        <f ca="1">ROUND(INDEX(BI!$CZ$2:$DN$2886,MATCH(Dashboard!$B$10,BI!$CZ$2:$CZ$2886,0),MATCH(Dashboard!AE26,BI!$CZ$2:$DN$2,0)),2)</f>
        <v>0.14000000000000001</v>
      </c>
      <c r="AJ26" s="17" t="s">
        <v>33</v>
      </c>
      <c r="AM26" s="17" t="s">
        <v>34</v>
      </c>
    </row>
    <row r="27" spans="1:39">
      <c r="A27" s="32"/>
      <c r="B27" s="39"/>
      <c r="C27" s="39"/>
      <c r="D27" s="39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46" t="str">
        <f ca="1">PROPER(TEXT(EOMONTH(TODAY(),-6),"dd/mm/aaaa"))</f>
        <v>30/06/2024</v>
      </c>
      <c r="X27" s="46" t="str">
        <f ca="1">PROPER(TEXT(EOMONTH(TODAY(),-6),"mmm aaaa"))</f>
        <v>Jun 2024</v>
      </c>
      <c r="Y27" s="17" t="str">
        <f t="shared" ca="1" si="0"/>
        <v>% Atg Vda Ac Mês30/06/2024</v>
      </c>
      <c r="Z27" s="47">
        <f ca="1">INDEX(BI!$A$2:$CK$2886,MATCH(Dashboard!$B$10,BI!$A$2:$A$2886,0),MATCH(Dashboard!Y27,BI!$A$2:$CK$2,0))</f>
        <v>85.011252341201427</v>
      </c>
      <c r="AA27"/>
      <c r="AB27" s="17" t="str">
        <f t="shared" ca="1" si="1"/>
        <v>Estoque em $30/06/2024</v>
      </c>
      <c r="AC27" s="49">
        <f ca="1">INDEX(BI!$A$2:$CX$2886,MATCH(Dashboard!$B$10,BI!$A$2:$A$2886,0),MATCH(Dashboard!AB27,BI!$A$2:$CX$2,0))</f>
        <v>652734.33999999973</v>
      </c>
      <c r="AD27" s="49"/>
      <c r="AE27" s="17" t="str">
        <f t="shared" ca="1" si="2"/>
        <v>% Part AMEJun 2024</v>
      </c>
      <c r="AF27" s="48">
        <f ca="1">ROUND(INDEX(BI!$CZ$2:$DN$2886,MATCH(Dashboard!$B$10,BI!$CZ$2:$CZ$2886,0),MATCH(Dashboard!AE27,BI!$CZ$2:$DN$2,0)),2)</f>
        <v>0.09</v>
      </c>
      <c r="AM27" s="17" t="s">
        <v>35</v>
      </c>
    </row>
    <row r="28" spans="1:39">
      <c r="A28" s="32"/>
      <c r="B28" s="45" t="s">
        <v>36</v>
      </c>
      <c r="C28" s="39"/>
      <c r="D28" s="39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46" t="str">
        <f ca="1">PROPER(TEXT(EOMONTH(TODAY(),-5),"dd/mm/aaaa"))</f>
        <v>31/07/2024</v>
      </c>
      <c r="X28" s="46" t="str">
        <f ca="1">PROPER(TEXT(EOMONTH(TODAY(),-5),"mmm aaaa"))</f>
        <v>Jul 2024</v>
      </c>
      <c r="Y28" s="17" t="str">
        <f t="shared" ca="1" si="0"/>
        <v>% Atg Vda Ac Mês31/07/2024</v>
      </c>
      <c r="Z28" s="47">
        <f ca="1">INDEX(BI!$A$2:$CK$2886,MATCH(Dashboard!$B$10,BI!$A$2:$A$2886,0),MATCH(Dashboard!Y28,BI!$A$2:$CK$2,0))</f>
        <v>89.142882984375944</v>
      </c>
      <c r="AA28"/>
      <c r="AB28" s="17" t="str">
        <f t="shared" ca="1" si="1"/>
        <v>Estoque em $31/07/2024</v>
      </c>
      <c r="AC28" s="49">
        <f ca="1">INDEX(BI!$A$2:$CX$2886,MATCH(Dashboard!$B$10,BI!$A$2:$A$2886,0),MATCH(Dashboard!AB28,BI!$A$2:$CX$2,0))</f>
        <v>817074.5900000002</v>
      </c>
      <c r="AD28" s="49"/>
      <c r="AE28" s="17" t="str">
        <f t="shared" ca="1" si="2"/>
        <v>% Part AMEJul 2024</v>
      </c>
      <c r="AF28" s="48">
        <f ca="1">ROUND(INDEX(BI!$CZ$2:$DN$2886,MATCH(Dashboard!$B$10,BI!$CZ$2:$CZ$2886,0),MATCH(Dashboard!AE28,BI!$CZ$2:$DN$2,0)),2)</f>
        <v>0.2</v>
      </c>
      <c r="AM28" s="17" t="s">
        <v>37</v>
      </c>
    </row>
    <row r="29" spans="1:39">
      <c r="A29" s="32"/>
      <c r="B29" s="41" t="str">
        <f>IFERROR(INDEX(Infos!$B$2:$AW$2753,MATCH(Dashboard!$B$10,Infos!$D$2:$D$2753,0),MATCH(AJ29,Infos!$B$2:$AW$2,0)),"-")</f>
        <v>-</v>
      </c>
      <c r="C29" s="39"/>
      <c r="D29" s="39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46" t="str">
        <f ca="1">PROPER(TEXT(EOMONTH(TODAY(),-4),"dd/mm/aaaa"))</f>
        <v>31/08/2024</v>
      </c>
      <c r="X29" s="46" t="str">
        <f ca="1">PROPER(TEXT(EOMONTH(TODAY(),-4),"mmm aaaa"))</f>
        <v>Ago 2024</v>
      </c>
      <c r="Y29" s="17" t="str">
        <f t="shared" ca="1" si="0"/>
        <v>% Atg Vda Ac Mês31/08/2024</v>
      </c>
      <c r="Z29" s="47">
        <f ca="1">INDEX(BI!$A$2:$CK$2886,MATCH(Dashboard!$B$10,BI!$A$2:$A$2886,0),MATCH(Dashboard!Y29,BI!$A$2:$CK$2,0))</f>
        <v>99.315623948060988</v>
      </c>
      <c r="AA29"/>
      <c r="AB29" s="17" t="str">
        <f t="shared" ca="1" si="1"/>
        <v>Estoque em $31/08/2024</v>
      </c>
      <c r="AC29" s="49">
        <f ca="1">INDEX(BI!$A$2:$CX$2886,MATCH(Dashboard!$B$10,BI!$A$2:$A$2886,0),MATCH(Dashboard!AB29,BI!$A$2:$CX$2,0))</f>
        <v>670045.29999999993</v>
      </c>
      <c r="AD29" s="49"/>
      <c r="AE29" s="17" t="str">
        <f t="shared" ca="1" si="2"/>
        <v>% Part AMEAgo 2024</v>
      </c>
      <c r="AF29" s="48">
        <f ca="1">ROUND(INDEX(BI!$CZ$2:$DN$2886,MATCH(Dashboard!$B$10,BI!$CZ$2:$CZ$2886,0),MATCH(Dashboard!AE29,BI!$CZ$2:$DN$2,0)),2)</f>
        <v>0.12</v>
      </c>
      <c r="AJ29" s="17" t="s">
        <v>38</v>
      </c>
      <c r="AM29" s="17" t="s">
        <v>39</v>
      </c>
    </row>
    <row r="30" spans="1:39">
      <c r="A30" s="32"/>
      <c r="B30" s="41" t="str">
        <f>IFERROR(INDEX(Infos!$B$2:$AW$2753,MATCH(Dashboard!$B$10,Infos!$D$2:$D$2753,0),MATCH(AJ30,Infos!$B$2:$AW$2,0)),"-")</f>
        <v>-</v>
      </c>
      <c r="C30" s="39"/>
      <c r="D30" s="39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46" t="str">
        <f ca="1">PROPER(TEXT(EOMONTH(TODAY(),-3),"dd/mm/aaaa"))</f>
        <v>30/09/2024</v>
      </c>
      <c r="X30" s="46" t="str">
        <f ca="1">PROPER(TEXT(EOMONTH(TODAY(),-3),"mmm aaaa"))</f>
        <v>Set 2024</v>
      </c>
      <c r="Y30" s="17" t="str">
        <f t="shared" ca="1" si="0"/>
        <v>% Atg Vda Ac Mês30/09/2024</v>
      </c>
      <c r="Z30" s="47">
        <f ca="1">INDEX(BI!$A$2:$CK$2886,MATCH(Dashboard!$B$10,BI!$A$2:$A$2886,0),MATCH(Dashboard!Y30,BI!$A$2:$CK$2,0))</f>
        <v>98.083847186829004</v>
      </c>
      <c r="AA30"/>
      <c r="AB30" s="17" t="str">
        <f t="shared" ca="1" si="1"/>
        <v>Estoque em $30/09/2024</v>
      </c>
      <c r="AC30" s="49">
        <f ca="1">INDEX(BI!$A$2:$CX$2886,MATCH(Dashboard!$B$10,BI!$A$2:$A$2886,0),MATCH(Dashboard!AB30,BI!$A$2:$CX$2,0))</f>
        <v>572269.62</v>
      </c>
      <c r="AD30" s="49"/>
      <c r="AE30" s="17" t="str">
        <f t="shared" ca="1" si="2"/>
        <v>% Part AMESet 2024</v>
      </c>
      <c r="AF30" s="48">
        <f ca="1">ROUND(INDEX(BI!$CZ$2:$DN$2886,MATCH(Dashboard!$B$10,BI!$CZ$2:$CZ$2886,0),MATCH(Dashboard!AE30,BI!$CZ$2:$DN$2,0)),2)</f>
        <v>0.05</v>
      </c>
      <c r="AJ30" s="17" t="s">
        <v>40</v>
      </c>
      <c r="AM30" s="17" t="s">
        <v>41</v>
      </c>
    </row>
    <row r="31" spans="1:39">
      <c r="A31" s="32"/>
      <c r="B31" s="42"/>
      <c r="C31" s="39"/>
      <c r="D31" s="39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46" t="str">
        <f ca="1">PROPER(TEXT(EOMONTH(TODAY(),-2),"dd/mm/aaaa"))</f>
        <v>31/10/2024</v>
      </c>
      <c r="X31" s="46" t="str">
        <f ca="1">PROPER(TEXT(EOMONTH(TODAY(),-2),"mmm aaaa"))</f>
        <v>Out 2024</v>
      </c>
      <c r="Y31" s="17" t="str">
        <f t="shared" ca="1" si="0"/>
        <v>% Atg Vda Ac Mês31/10/2024</v>
      </c>
      <c r="Z31" s="47">
        <f ca="1">INDEX(BI!$A$2:$CK$2886,MATCH(Dashboard!$B$10,BI!$A$2:$A$2886,0),MATCH(Dashboard!Y31,BI!$A$2:$CK$2,0))</f>
        <v>83.658406864879126</v>
      </c>
      <c r="AA31"/>
      <c r="AB31" s="17" t="str">
        <f t="shared" ca="1" si="1"/>
        <v>Estoque em $31/10/2024</v>
      </c>
      <c r="AC31" s="49">
        <f ca="1">INDEX(BI!$A$2:$CX$2886,MATCH(Dashboard!$B$10,BI!$A$2:$A$2886,0),MATCH(Dashboard!AB31,BI!$A$2:$CX$2,0))</f>
        <v>646839.09</v>
      </c>
      <c r="AD31" s="49"/>
      <c r="AE31" s="17" t="str">
        <f t="shared" ca="1" si="2"/>
        <v>% Part AMEOut 2024</v>
      </c>
      <c r="AF31" s="48">
        <f ca="1">ROUND(INDEX(BI!$CZ$2:$DN$2886,MATCH(Dashboard!$B$10,BI!$CZ$2:$CZ$2886,0),MATCH(Dashboard!AE31,BI!$CZ$2:$DN$2,0)),2)</f>
        <v>0.06</v>
      </c>
    </row>
    <row r="32" spans="1:39">
      <c r="A32" s="32"/>
      <c r="B32" s="45" t="s">
        <v>42</v>
      </c>
      <c r="C32" s="39"/>
      <c r="D32" s="39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46" t="str">
        <f ca="1">PROPER(TEXT(EOMONTH(TODAY(),-1),"dd/mm/aaaa"))</f>
        <v>30/11/2024</v>
      </c>
      <c r="X32" s="46" t="str">
        <f ca="1">PROPER(TEXT(EOMONTH(TODAY(),-1),"mmm aaaa"))</f>
        <v>Nov 2024</v>
      </c>
      <c r="Y32" s="17" t="str">
        <f t="shared" ca="1" si="0"/>
        <v>% Atg Vda Ac Mês30/11/2024</v>
      </c>
      <c r="Z32" s="47">
        <f ca="1">INDEX(BI!$A$2:$CK$2886,MATCH(Dashboard!$B$10,BI!$A$2:$A$2886,0),MATCH(Dashboard!Y32,BI!$A$2:$CK$2,0))</f>
        <v>91.4611562934587</v>
      </c>
      <c r="AA32"/>
      <c r="AB32" s="17" t="str">
        <f t="shared" ca="1" si="1"/>
        <v>Estoque em $30/11/2024</v>
      </c>
      <c r="AC32" s="49">
        <f ca="1">INDEX(BI!$A$2:$CX$2886,MATCH(Dashboard!$B$10,BI!$A$2:$A$2886,0),MATCH(Dashboard!AB32,BI!$A$2:$CX$2,0))</f>
        <v>632522.8200000003</v>
      </c>
      <c r="AD32" s="49"/>
      <c r="AE32" s="17" t="str">
        <f t="shared" ca="1" si="2"/>
        <v>% Part AMENov 2024</v>
      </c>
      <c r="AF32" s="48">
        <f ca="1">ROUND(INDEX(BI!$CZ$2:$DN$2886,MATCH(Dashboard!$B$10,BI!$CZ$2:$CZ$2886,0),MATCH(Dashboard!AE32,BI!$CZ$2:$DN$2,0)),2)</f>
        <v>7.0000000000000007E-2</v>
      </c>
    </row>
    <row r="33" spans="1:37">
      <c r="A33" s="32"/>
      <c r="B33" s="41" t="str">
        <f>IFERROR(INDEX(Infos!$B$2:$AW$2753,MATCH(Dashboard!$B$10,Infos!$D$2:$D$2753,0),MATCH(AJ33,Infos!$B$2:$AW$2,0))&amp;" PDVs "&amp;INDEX(Infos!$B$2:$AW$2753,MATCH(Dashboard!$B$10,Infos!$D$2:$D$2753,0),MATCH(AK33,Infos!$B$2:$AW$2,0)),"-")</f>
        <v>-</v>
      </c>
      <c r="C33" s="39"/>
      <c r="D33" s="39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46" t="str">
        <f ca="1">PROPER(TEXT(TODAY()-1,"dd/mm/aaaa"))</f>
        <v>17/12/2024</v>
      </c>
      <c r="X33" s="46" t="str">
        <f ca="1">PROPER(TEXT(TODAY()-1,"mmm aaaa"))</f>
        <v>Dez 2024</v>
      </c>
      <c r="Y33" s="17" t="str">
        <f t="shared" ca="1" si="0"/>
        <v>% Atg Vda Ac Mês17/12/2024</v>
      </c>
      <c r="Z33" s="47">
        <f ca="1">INDEX(BI!$A$2:$CK$2886,MATCH(Dashboard!$B$10,BI!$A$2:$A$2886,0),MATCH(Dashboard!Y33,BI!$A$2:$CK$2,0))</f>
        <v>93.994905436215078</v>
      </c>
      <c r="AA33"/>
      <c r="AB33" s="17" t="str">
        <f t="shared" ca="1" si="1"/>
        <v>Estoque em $17/12/2024</v>
      </c>
      <c r="AC33" s="49">
        <f ca="1">INDEX(BI!$A$2:$CX$2886,MATCH(Dashboard!$B$10,BI!$A$2:$A$2886,0),MATCH(Dashboard!AB33,BI!$A$2:$CX$2,0))</f>
        <v>561101.32000000007</v>
      </c>
      <c r="AD33" s="49"/>
      <c r="AE33" s="17" t="str">
        <f t="shared" ca="1" si="2"/>
        <v>% Part AMEDez 2024</v>
      </c>
      <c r="AF33" s="48">
        <f ca="1">ROUND(INDEX(BI!$CZ$2:$DN$2886,MATCH(Dashboard!$B$10,BI!$CZ$2:$CZ$2886,0),MATCH(Dashboard!AE33,BI!$CZ$2:$DN$2,0)),2)</f>
        <v>0.04</v>
      </c>
      <c r="AJ33" s="17" t="s">
        <v>43</v>
      </c>
      <c r="AK33" s="17" t="s">
        <v>44</v>
      </c>
    </row>
    <row r="34" spans="1:37">
      <c r="A34" s="32"/>
      <c r="B34" s="41" t="str">
        <f>IFERROR(INDEX(Infos!$B$2:$AW$2753,MATCH(Dashboard!$B$10,Infos!$D$2:$D$2753,0),MATCH(AJ34,Infos!$B$2:$AW$2,0)),"-")</f>
        <v>RUA</v>
      </c>
      <c r="C34" s="39"/>
      <c r="D34" s="39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AJ34" s="17" t="s">
        <v>45</v>
      </c>
    </row>
    <row r="35" spans="1:37">
      <c r="A35" s="32"/>
      <c r="B35" s="41" t="str">
        <f>IFERROR(INDEX(Infos!$B$2:$AW$2753,MATCH(Dashboard!$B$10,Infos!$D$2:$D$2753,0),MATCH(AJ35,Infos!$B$2:$AW$2,0)),"-")</f>
        <v>EXPRESS</v>
      </c>
      <c r="C35" s="39"/>
      <c r="D35" s="39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AJ35" s="17" t="s">
        <v>46</v>
      </c>
    </row>
    <row r="36" spans="1:37">
      <c r="A36" s="32"/>
      <c r="B36" s="41" t="str">
        <f>"LEAD TIME "&amp;IFERROR(INDEX(Infos!$B$2:$AW$2753,MATCH(Dashboard!$B$10,Infos!$D$2:$D$2753,0),MATCH(AJ36,Infos!$B$2:$AW$2,0)),"-")&amp;" DIAS"</f>
        <v>LEAD TIME 11 DIAS</v>
      </c>
      <c r="C36" s="39"/>
      <c r="D36" s="39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AJ36" s="17" t="s">
        <v>47</v>
      </c>
    </row>
    <row r="37" spans="1:37">
      <c r="A37" s="32"/>
      <c r="B37" s="41" t="str">
        <f>IFERROR(INDEX(Infos!$B$2:$AW$2753,MATCH(Dashboard!$B$10,Infos!$D$2:$D$2753,0),MATCH(AJ37,Infos!$B$2:$AW$2,0))&amp;" m² ÁREA DE VENDA","-")</f>
        <v>372,12 m² ÁREA DE VENDA</v>
      </c>
      <c r="C37" s="39"/>
      <c r="D37" s="39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AJ37" s="17" t="s">
        <v>32</v>
      </c>
    </row>
    <row r="38" spans="1:37">
      <c r="A38" s="32"/>
      <c r="B38" s="41" t="str">
        <f>IFERROR("INAUGURADA "&amp;TEXT(INDEX(Infos!$B$2:$AW$2753,MATCH(Dashboard!$B$10,Infos!$D$2:$D$2753,0),MATCH(AJ38,Infos!$B$2:$AW$2,0)),"dd/mm/aaaa"),"-")</f>
        <v>INAUGURADA 30/11/2018</v>
      </c>
      <c r="C38" s="39"/>
      <c r="D38" s="39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AJ38" s="17" t="s">
        <v>48</v>
      </c>
    </row>
    <row r="39" spans="1:37">
      <c r="A39" s="32"/>
      <c r="B39" s="39"/>
      <c r="C39" s="39"/>
      <c r="D39" s="39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</row>
    <row r="40" spans="1:37">
      <c r="A40" s="32"/>
      <c r="B40" s="45" t="s">
        <v>49</v>
      </c>
      <c r="C40" s="39"/>
      <c r="D40" s="39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</row>
    <row r="41" spans="1:37">
      <c r="A41" s="32"/>
      <c r="B41" s="41" t="str">
        <f>IFERROR(INDEX(Infos!$B$2:$AW$2753,MATCH(Dashboard!$B$10,Infos!$D$2:$D$2753,0),MATCH(AJ41,Infos!$B$2:$AW$2,0)),"-")</f>
        <v>MG</v>
      </c>
      <c r="C41" s="39"/>
      <c r="D41" s="39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AJ41" s="17" t="s">
        <v>50</v>
      </c>
    </row>
    <row r="42" spans="1:37">
      <c r="A42" s="32"/>
      <c r="B42" s="41" t="str">
        <f>IFERROR(INDEX(Infos!$B$2:$AW$2753,MATCH(Dashboard!$B$10,Infos!$D$2:$D$2753,0),MATCH(AJ42,Infos!$B$2:$AW$2,0)),"-")</f>
        <v>BOM DESPACHO</v>
      </c>
      <c r="C42" s="39"/>
      <c r="D42" s="39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AJ42" s="17" t="s">
        <v>51</v>
      </c>
    </row>
    <row r="43" spans="1:37">
      <c r="A43" s="32"/>
      <c r="B43" s="41" t="str">
        <f>IFERROR(INDEX(Infos!$B$2:$AW$2753,MATCH(Dashboard!$B$10,Infos!$D$2:$D$2753,0),MATCH(AJ43,Infos!$B$2:$AW$2,0)),"-")</f>
        <v>CENTRO</v>
      </c>
      <c r="C43" s="39"/>
      <c r="D43" s="39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AJ43" s="17" t="s">
        <v>52</v>
      </c>
    </row>
    <row r="44" spans="1:37" ht="27.75" customHeight="1">
      <c r="A44" s="32"/>
      <c r="B44" s="99" t="str">
        <f>IFERROR(INDEX(Infos!$B$2:$AW$2753,MATCH(Dashboard!$B$10,Infos!$D$2:$D$2753,0),MATCH(AJ44,Infos!$B$2:$AW$2,0)),"-")</f>
        <v>RUA FAUSTINO TEIXEIRA 49</v>
      </c>
      <c r="C44" s="99" t="str">
        <f>IFERROR(INDEX(Infos!$B$2:$AW$2753,MATCH(Dashboard!$B$10,Infos!$D$2:$D$2753,0),MATCH(AK44,Infos!$B$2:$AW$2,0)),"-")</f>
        <v>-</v>
      </c>
      <c r="D44" s="99" t="str">
        <f>IFERROR(INDEX(Infos!$B$2:$AW$2753,MATCH(Dashboard!$B$10,Infos!$D$2:$D$2753,0),MATCH(AL44,Infos!$B$2:$AW$2,0)),"-")</f>
        <v>-</v>
      </c>
      <c r="E44" s="99" t="str">
        <f>IFERROR(INDEX(Infos!$B$2:$AW$2753,MATCH(Dashboard!$B$10,Infos!$D$2:$D$2753,0),MATCH(AM38,Infos!$B$2:$AW$2,0)),"-")</f>
        <v>-</v>
      </c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AJ44" s="17" t="s">
        <v>53</v>
      </c>
    </row>
    <row r="45" spans="1:37" ht="15" customHeight="1">
      <c r="A45" s="32"/>
      <c r="B45" s="99" t="str">
        <f>IFERROR(INDEX(Infos!$B$2:$AW$2753,MATCH(Dashboard!$B$10,Infos!$D$2:$D$2753,0),MATCH(AJ45,Infos!$B$2:$AW$2,0)),"-")</f>
        <v>35600-000</v>
      </c>
      <c r="C45" s="99" t="str">
        <f>IFERROR(INDEX(Infos!$B$2:$AW$2753,MATCH(Dashboard!$B$10,Infos!$D$2:$D$2753,0),MATCH(AK45,Infos!$B$2:$AW$2,0)),"-")</f>
        <v>-</v>
      </c>
      <c r="D45" s="99" t="str">
        <f>IFERROR(INDEX(Infos!$B$2:$AW$2753,MATCH(Dashboard!$B$10,Infos!$D$2:$D$2753,0),MATCH(AL45,Infos!$B$2:$AW$2,0)),"-")</f>
        <v>-</v>
      </c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AJ45" s="17" t="s">
        <v>54</v>
      </c>
    </row>
    <row r="46" spans="1:37">
      <c r="A46" s="32"/>
      <c r="B46" s="99" t="str">
        <f>IFERROR(INDEX(Infos!$B$2:$AW$2753,MATCH(Dashboard!$B$10,Infos!$D$2:$D$2753,0),MATCH(AJ46,Infos!$B$2:$AW$2,0)),"-")</f>
        <v>00.776.574/0854-70</v>
      </c>
      <c r="C46" s="99" t="str">
        <f>IFERROR(INDEX(Infos!$B$2:$AW$2753,MATCH(Dashboard!$B$10,Infos!$D$2:$D$2753,0),MATCH(AK46,Infos!$B$2:$AW$2,0)),"-")</f>
        <v>-</v>
      </c>
      <c r="D46" s="99" t="str">
        <f>IFERROR(INDEX(Infos!$B$2:$AW$2753,MATCH(Dashboard!$B$10,Infos!$D$2:$D$2753,0),MATCH(AL46,Infos!$B$2:$AW$2,0)),"-")</f>
        <v>-</v>
      </c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AJ46" s="17" t="s">
        <v>55</v>
      </c>
    </row>
    <row r="47" spans="1:37">
      <c r="A47" s="32"/>
      <c r="B47" s="39"/>
      <c r="C47" s="39"/>
      <c r="D47" s="39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</row>
    <row r="48" spans="1:37">
      <c r="A48" s="32"/>
      <c r="B48" s="45" t="s">
        <v>56</v>
      </c>
      <c r="C48" s="39"/>
      <c r="D48" s="39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</row>
    <row r="49" spans="1:28">
      <c r="A49" s="32"/>
      <c r="B49" s="100" t="s">
        <v>41</v>
      </c>
      <c r="C49" s="101"/>
      <c r="D49" s="10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8" ht="15" customHeight="1">
      <c r="A50" s="32"/>
      <c r="B50" s="99" t="str">
        <f>IFERROR(INDEX(Infos!$B$2:$AW$2753,MATCH(Dashboard!$B$10,Infos!$D$2:$D$2753,0),MATCH(B49,Infos!$B$2:$AW$2,0)),"-")</f>
        <v xml:space="preserve">     PEGUE NA LOJA HOJE             </v>
      </c>
      <c r="C50" s="99" t="str">
        <f>IFERROR(INDEX(Infos!$B$2:$AW$2753,MATCH(Dashboard!$B$10,Infos!$D$2:$D$2753,0),MATCH(AK50,Infos!$B$2:$AW$2,0)),"-")</f>
        <v>-</v>
      </c>
      <c r="D50" s="99" t="str">
        <f>IFERROR(INDEX(Infos!$B$2:$AW$2753,MATCH(Dashboard!$B$10,Infos!$D$2:$D$2753,0),MATCH(AL50,Infos!$B$2:$AW$2,0)),"-")</f>
        <v>-</v>
      </c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</row>
    <row r="51" spans="1:28">
      <c r="A51" s="32"/>
      <c r="B51" s="99" t="str">
        <f>IFERROR(INDEX(Infos!$B$2:$AW$2753,MATCH(Dashboard!$B$10,Infos!$D$2:$D$2753,0),MATCH(AJ51,Infos!$B$2:$AW$2,0)),"-")</f>
        <v>-</v>
      </c>
      <c r="C51" s="99" t="str">
        <f>IFERROR(INDEX(Infos!$B$2:$AW$2753,MATCH(Dashboard!$B$10,Infos!$D$2:$D$2753,0),MATCH(AK51,Infos!$B$2:$AW$2,0)),"-")</f>
        <v>-</v>
      </c>
      <c r="D51" s="99" t="str">
        <f>IFERROR(INDEX(Infos!$B$2:$AW$2753,MATCH(Dashboard!$B$10,Infos!$D$2:$D$2753,0),MATCH(AL51,Infos!$B$2:$AW$2,0)),"-")</f>
        <v>-</v>
      </c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</row>
    <row r="52" spans="1:28">
      <c r="A52" s="32"/>
      <c r="B52" s="99" t="str">
        <f>IFERROR(INDEX(Infos!$B$2:$AW$2753,MATCH(Dashboard!$B$10,Infos!$D$2:$D$2753,0),MATCH(AJ52,Infos!$B$2:$AW$2,0)),"-")</f>
        <v>-</v>
      </c>
      <c r="C52" s="99" t="str">
        <f>IFERROR(INDEX(Infos!$B$2:$AW$2753,MATCH(Dashboard!$B$10,Infos!$D$2:$D$2753,0),MATCH(AK52,Infos!$B$2:$AW$2,0)),"-")</f>
        <v>-</v>
      </c>
      <c r="D52" s="99" t="str">
        <f>IFERROR(INDEX(Infos!$B$2:$AW$2753,MATCH(Dashboard!$B$10,Infos!$D$2:$D$2753,0),MATCH(AL52,Infos!$B$2:$AW$2,0)),"-")</f>
        <v>-</v>
      </c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</row>
    <row r="59" spans="1:28" hidden="1">
      <c r="AB59"/>
    </row>
    <row r="60" spans="1:28" hidden="1">
      <c r="AB60"/>
    </row>
    <row r="61" spans="1:28" hidden="1">
      <c r="S61"/>
      <c r="T61"/>
      <c r="U61"/>
      <c r="AB61"/>
    </row>
    <row r="62" spans="1:28" hidden="1">
      <c r="S62"/>
      <c r="T62"/>
      <c r="U62"/>
      <c r="Z62"/>
      <c r="AA62"/>
      <c r="AB62"/>
    </row>
    <row r="63" spans="1:28" hidden="1">
      <c r="S63"/>
      <c r="T63"/>
      <c r="U63"/>
    </row>
    <row r="64" spans="1:28" hidden="1">
      <c r="S64"/>
      <c r="T64"/>
      <c r="U64"/>
    </row>
    <row r="65" spans="12:21" hidden="1">
      <c r="L65"/>
      <c r="M65"/>
      <c r="N65"/>
      <c r="O65"/>
      <c r="P65"/>
      <c r="Q65"/>
      <c r="R65"/>
      <c r="S65"/>
      <c r="T65"/>
      <c r="U65"/>
    </row>
    <row r="66" spans="12:21" hidden="1">
      <c r="L66"/>
      <c r="M66"/>
      <c r="N66"/>
      <c r="O66"/>
      <c r="P66"/>
      <c r="Q66"/>
      <c r="R66"/>
      <c r="S66"/>
      <c r="T66"/>
      <c r="U66"/>
    </row>
    <row r="67" spans="12:21" hidden="1">
      <c r="L67"/>
      <c r="M67"/>
      <c r="N67"/>
      <c r="O67"/>
      <c r="P67"/>
      <c r="Q67"/>
      <c r="R67"/>
      <c r="S67"/>
      <c r="T67"/>
      <c r="U67"/>
    </row>
    <row r="68" spans="12:21" hidden="1">
      <c r="L68"/>
      <c r="M68"/>
      <c r="N68"/>
      <c r="O68"/>
      <c r="P68"/>
      <c r="Q68"/>
      <c r="R68"/>
      <c r="S68"/>
      <c r="T68"/>
      <c r="U68"/>
    </row>
    <row r="69" spans="12:21" hidden="1">
      <c r="L69"/>
      <c r="M69"/>
      <c r="N69"/>
      <c r="O69"/>
      <c r="P69"/>
      <c r="Q69"/>
      <c r="R69"/>
      <c r="S69"/>
      <c r="T69"/>
      <c r="U69"/>
    </row>
    <row r="70" spans="12:21" hidden="1">
      <c r="L70"/>
      <c r="M70"/>
      <c r="N70"/>
      <c r="O70"/>
      <c r="P70"/>
      <c r="Q70"/>
      <c r="R70"/>
      <c r="S70"/>
      <c r="T70"/>
      <c r="U70"/>
    </row>
    <row r="71" spans="12:21" hidden="1">
      <c r="L71"/>
      <c r="M71"/>
      <c r="N71"/>
      <c r="O71"/>
      <c r="P71"/>
      <c r="Q71"/>
      <c r="R71"/>
      <c r="S71"/>
      <c r="T71"/>
      <c r="U71"/>
    </row>
    <row r="72" spans="12:21" hidden="1">
      <c r="L72"/>
      <c r="M72"/>
      <c r="N72"/>
      <c r="O72"/>
      <c r="P72"/>
      <c r="Q72"/>
      <c r="R72"/>
      <c r="S72"/>
      <c r="T72"/>
      <c r="U72"/>
    </row>
    <row r="73" spans="12:21" hidden="1">
      <c r="L73"/>
      <c r="M73"/>
      <c r="N73"/>
      <c r="O73"/>
      <c r="P73"/>
      <c r="Q73"/>
      <c r="R73"/>
      <c r="S73"/>
      <c r="T73"/>
      <c r="U73"/>
    </row>
    <row r="74" spans="12:21" hidden="1">
      <c r="L74"/>
      <c r="M74"/>
      <c r="N74"/>
      <c r="O74"/>
      <c r="P74"/>
      <c r="Q74"/>
      <c r="R74"/>
      <c r="S74"/>
      <c r="T74"/>
      <c r="U74"/>
    </row>
    <row r="75" spans="12:21" hidden="1">
      <c r="L75"/>
      <c r="M75"/>
      <c r="N75"/>
      <c r="O75"/>
      <c r="P75"/>
      <c r="Q75"/>
      <c r="R75"/>
      <c r="S75"/>
      <c r="T75"/>
      <c r="U75"/>
    </row>
    <row r="76" spans="12:21" hidden="1">
      <c r="L76"/>
      <c r="M76"/>
      <c r="N76"/>
      <c r="O76"/>
      <c r="P76"/>
      <c r="Q76"/>
      <c r="R76"/>
      <c r="S76"/>
      <c r="T76"/>
      <c r="U76"/>
    </row>
    <row r="77" spans="12:21" hidden="1">
      <c r="L77"/>
      <c r="M77"/>
      <c r="N77"/>
      <c r="O77"/>
      <c r="P77"/>
      <c r="Q77"/>
      <c r="R77"/>
      <c r="S77"/>
      <c r="T77"/>
      <c r="U77"/>
    </row>
    <row r="78" spans="12:21" hidden="1">
      <c r="L78"/>
      <c r="M78"/>
      <c r="N78"/>
      <c r="O78"/>
      <c r="P78"/>
      <c r="Q78"/>
      <c r="R78"/>
      <c r="S78"/>
      <c r="T78"/>
      <c r="U78"/>
    </row>
    <row r="79" spans="12:21" hidden="1">
      <c r="L79"/>
      <c r="M79"/>
      <c r="N79"/>
      <c r="O79"/>
      <c r="P79"/>
      <c r="Q79"/>
      <c r="R79"/>
      <c r="S79"/>
      <c r="T79"/>
      <c r="U79"/>
    </row>
    <row r="80" spans="12:21" hidden="1">
      <c r="L80"/>
      <c r="M80"/>
      <c r="N80"/>
      <c r="O80"/>
      <c r="P80"/>
      <c r="Q80"/>
      <c r="R80"/>
      <c r="S80"/>
      <c r="T80"/>
      <c r="U80"/>
    </row>
    <row r="81" spans="12:21" hidden="1">
      <c r="L81"/>
      <c r="M81"/>
      <c r="N81"/>
      <c r="O81"/>
      <c r="P81"/>
      <c r="Q81"/>
      <c r="R81"/>
      <c r="S81"/>
      <c r="T81"/>
      <c r="U81"/>
    </row>
    <row r="82" spans="12:21" hidden="1">
      <c r="L82"/>
      <c r="M82"/>
      <c r="N82"/>
      <c r="O82"/>
      <c r="P82"/>
      <c r="Q82"/>
      <c r="R82"/>
      <c r="S82"/>
      <c r="T82"/>
      <c r="U82"/>
    </row>
    <row r="83" spans="12:21" hidden="1">
      <c r="L83"/>
      <c r="M83"/>
      <c r="N83"/>
      <c r="O83"/>
      <c r="P83"/>
      <c r="Q83"/>
      <c r="R83"/>
      <c r="S83"/>
      <c r="T83"/>
      <c r="U83"/>
    </row>
    <row r="84" spans="12:21" hidden="1">
      <c r="L84"/>
      <c r="M84"/>
      <c r="N84"/>
      <c r="O84"/>
      <c r="P84"/>
      <c r="Q84"/>
      <c r="R84"/>
      <c r="S84"/>
      <c r="T84"/>
      <c r="U84"/>
    </row>
    <row r="85" spans="12:21" hidden="1">
      <c r="L85"/>
      <c r="M85"/>
      <c r="N85"/>
      <c r="O85"/>
      <c r="P85"/>
      <c r="Q85"/>
      <c r="R85"/>
      <c r="S85"/>
      <c r="T85"/>
      <c r="U85"/>
    </row>
    <row r="86" spans="12:21" hidden="1">
      <c r="L86"/>
      <c r="M86"/>
      <c r="N86"/>
      <c r="O86"/>
      <c r="P86"/>
      <c r="Q86"/>
      <c r="R86"/>
      <c r="S86"/>
      <c r="T86"/>
      <c r="U86"/>
    </row>
    <row r="87" spans="12:21" hidden="1">
      <c r="L87"/>
      <c r="M87"/>
      <c r="N87"/>
      <c r="O87"/>
      <c r="P87"/>
      <c r="Q87"/>
      <c r="R87"/>
      <c r="S87"/>
      <c r="T87"/>
      <c r="U87"/>
    </row>
    <row r="88" spans="12:21" hidden="1">
      <c r="L88"/>
      <c r="M88"/>
      <c r="N88"/>
      <c r="O88"/>
      <c r="P88"/>
      <c r="Q88"/>
      <c r="R88"/>
      <c r="S88"/>
      <c r="T88"/>
      <c r="U88"/>
    </row>
    <row r="89" spans="12:21" hidden="1">
      <c r="L89"/>
      <c r="M89"/>
      <c r="N89"/>
      <c r="O89"/>
      <c r="P89"/>
      <c r="Q89"/>
      <c r="R89"/>
      <c r="S89"/>
      <c r="T89"/>
      <c r="U89"/>
    </row>
    <row r="90" spans="12:21" hidden="1">
      <c r="L90"/>
      <c r="M90"/>
      <c r="N90"/>
      <c r="O90"/>
      <c r="P90"/>
      <c r="Q90"/>
      <c r="R90"/>
      <c r="S90"/>
      <c r="T90"/>
      <c r="U90"/>
    </row>
    <row r="91" spans="12:21" hidden="1">
      <c r="L91"/>
      <c r="M91"/>
      <c r="N91"/>
      <c r="O91"/>
      <c r="P91"/>
      <c r="Q91"/>
      <c r="R91"/>
      <c r="S91"/>
      <c r="T91"/>
      <c r="U91"/>
    </row>
    <row r="92" spans="12:21" hidden="1">
      <c r="L92"/>
      <c r="M92"/>
      <c r="N92"/>
      <c r="O92"/>
      <c r="P92"/>
      <c r="Q92"/>
      <c r="R92"/>
      <c r="S92"/>
      <c r="T92"/>
      <c r="U92"/>
    </row>
    <row r="93" spans="12:21" hidden="1">
      <c r="L93"/>
      <c r="M93"/>
      <c r="N93"/>
      <c r="O93"/>
      <c r="P93"/>
      <c r="Q93"/>
      <c r="R93"/>
      <c r="S93"/>
      <c r="T93"/>
      <c r="U93"/>
    </row>
    <row r="94" spans="12:21" hidden="1">
      <c r="L94"/>
      <c r="M94"/>
      <c r="N94"/>
      <c r="O94"/>
      <c r="P94"/>
      <c r="Q94"/>
      <c r="R94"/>
      <c r="S94"/>
      <c r="T94"/>
      <c r="U94"/>
    </row>
  </sheetData>
  <mergeCells count="10">
    <mergeCell ref="B6:D7"/>
    <mergeCell ref="B14:D14"/>
    <mergeCell ref="B13:D13"/>
    <mergeCell ref="B15:D15"/>
    <mergeCell ref="B10:D12"/>
    <mergeCell ref="B45:D45"/>
    <mergeCell ref="B46:D46"/>
    <mergeCell ref="B44:E44"/>
    <mergeCell ref="B49:D49"/>
    <mergeCell ref="B50:D52"/>
  </mergeCells>
  <conditionalFormatting sqref="Z21:Z33">
    <cfRule type="expression" dxfId="3" priority="1">
      <formula>$AB$11="Num Trans Ac Mês"</formula>
    </cfRule>
    <cfRule type="expression" dxfId="2" priority="2">
      <formula>$AB$11="Vda Real Ac Mês"</formula>
    </cfRule>
    <cfRule type="expression" dxfId="1" priority="3">
      <formula>$AB$11="Crsc. Vda Ac Mes $"</formula>
    </cfRule>
    <cfRule type="expression" dxfId="0" priority="4">
      <formula>$AC$11="Marg Gestão Ac Mês"</formula>
    </cfRule>
  </conditionalFormatting>
  <dataValidations count="1">
    <dataValidation type="list" allowBlank="1" showInputMessage="1" showErrorMessage="1" sqref="B49:D49" xr:uid="{00000000-0002-0000-0000-000000000000}">
      <formula1>$AM$19:$AM$30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2"/>
  <headerFooter>
    <oddHeader>&amp;R&amp;"Calibri"&amp;10&amp;K000000 RESERVADA&amp;1#_x000D_</oddHeader>
  </headerFooter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 errorTitle="Loja Incorreta ou Fechada" error="Número incorreto ou loja fechou._x000a__x000a_Digite apenas números (ex.: L005, digite apenas 5)" xr:uid="{00000000-0002-0000-0000-000001000000}">
          <x14:formula1>
            <xm:f>Infos!$D:$D</xm:f>
          </x14:formula1>
          <xm:sqref>B10:D12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AW1625"/>
  <sheetViews>
    <sheetView showGridLines="0" zoomScale="90" zoomScaleNormal="90" workbookViewId="0">
      <pane xSplit="3" ySplit="2" topLeftCell="D3" activePane="bottomRight" state="frozen"/>
      <selection pane="bottomRight" activeCell="B2" sqref="B2"/>
      <selection pane="bottomLeft" activeCell="A3" sqref="A3"/>
      <selection pane="topRight" activeCell="D1" sqref="D1"/>
    </sheetView>
  </sheetViews>
  <sheetFormatPr defaultColWidth="9.140625" defaultRowHeight="15"/>
  <cols>
    <col min="1" max="1" width="1.85546875" customWidth="1"/>
    <col min="2" max="2" width="42.140625" customWidth="1"/>
    <col min="3" max="3" width="9" style="2" bestFit="1" customWidth="1"/>
    <col min="4" max="4" width="9" style="2" customWidth="1"/>
    <col min="5" max="5" width="24.85546875" customWidth="1"/>
    <col min="6" max="6" width="41.28515625" bestFit="1" customWidth="1"/>
    <col min="7" max="7" width="10.140625" customWidth="1"/>
    <col min="8" max="8" width="19.140625" customWidth="1"/>
    <col min="9" max="9" width="30.140625" style="58" bestFit="1" customWidth="1"/>
    <col min="10" max="10" width="14.85546875" customWidth="1"/>
    <col min="11" max="12" width="15.5703125" customWidth="1"/>
    <col min="13" max="13" width="22.5703125" customWidth="1"/>
    <col min="14" max="14" width="39.85546875" bestFit="1" customWidth="1"/>
    <col min="15" max="15" width="35.42578125" bestFit="1" customWidth="1"/>
    <col min="16" max="16" width="14" style="2" customWidth="1"/>
    <col min="17" max="17" width="18.42578125" customWidth="1"/>
    <col min="18" max="18" width="15.5703125" customWidth="1"/>
    <col min="19" max="19" width="16.140625" style="2" customWidth="1"/>
    <col min="20" max="20" width="45.42578125" bestFit="1" customWidth="1"/>
    <col min="21" max="21" width="18.28515625" bestFit="1" customWidth="1"/>
    <col min="22" max="22" width="14.140625" customWidth="1"/>
    <col min="23" max="23" width="19.5703125" customWidth="1"/>
    <col min="24" max="24" width="8.5703125" bestFit="1" customWidth="1"/>
    <col min="25" max="25" width="4.85546875" customWidth="1"/>
    <col min="26" max="26" width="13.85546875" customWidth="1"/>
    <col min="27" max="27" width="7.85546875" customWidth="1"/>
    <col min="28" max="28" width="31.85546875" customWidth="1"/>
    <col min="29" max="29" width="40.140625" customWidth="1"/>
    <col min="30" max="30" width="85.85546875" customWidth="1"/>
    <col min="31" max="31" width="10.5703125" customWidth="1"/>
    <col min="32" max="32" width="14.140625" bestFit="1" customWidth="1"/>
    <col min="33" max="33" width="16" bestFit="1" customWidth="1"/>
    <col min="34" max="34" width="19.85546875" customWidth="1"/>
    <col min="35" max="35" width="17.85546875" customWidth="1"/>
    <col min="36" max="36" width="14.42578125" customWidth="1"/>
    <col min="37" max="37" width="9" customWidth="1"/>
    <col min="38" max="38" width="12.85546875" customWidth="1"/>
    <col min="39" max="39" width="14.5703125" customWidth="1"/>
    <col min="40" max="40" width="10.140625" customWidth="1"/>
    <col min="41" max="41" width="16.140625" customWidth="1"/>
    <col min="42" max="42" width="16.85546875" customWidth="1"/>
    <col min="43" max="43" width="12.42578125" customWidth="1"/>
    <col min="44" max="44" width="20.5703125" style="2" bestFit="1" customWidth="1"/>
    <col min="45" max="45" width="24.140625" style="2" bestFit="1" customWidth="1"/>
    <col min="46" max="46" width="21.42578125" style="2" bestFit="1" customWidth="1"/>
    <col min="47" max="47" width="19.140625" style="2" bestFit="1" customWidth="1"/>
    <col min="48" max="48" width="19.140625" style="2" customWidth="1"/>
    <col min="49" max="49" width="83.140625" bestFit="1" customWidth="1"/>
  </cols>
  <sheetData>
    <row r="1" spans="1:49">
      <c r="E1" s="1"/>
      <c r="F1" s="1"/>
      <c r="G1" s="1"/>
      <c r="H1" s="1"/>
      <c r="I1" s="60"/>
      <c r="J1" s="2"/>
      <c r="K1" s="2"/>
      <c r="L1" s="2"/>
      <c r="M1" s="2"/>
      <c r="N1" s="2"/>
      <c r="O1" s="2"/>
      <c r="Q1" s="2"/>
      <c r="R1" s="2"/>
      <c r="T1" s="1"/>
      <c r="U1" s="1"/>
      <c r="V1" s="1"/>
      <c r="W1" s="1"/>
      <c r="X1" s="1"/>
      <c r="Y1" s="1"/>
      <c r="Z1" s="1"/>
      <c r="AA1" s="1"/>
      <c r="AB1" s="2"/>
      <c r="AC1" s="61"/>
      <c r="AD1" s="61"/>
      <c r="AE1" s="1"/>
      <c r="AF1" s="1"/>
      <c r="AG1" s="1"/>
      <c r="AH1" s="1"/>
      <c r="AI1" s="1"/>
      <c r="AJ1" s="2"/>
      <c r="AK1" s="1"/>
      <c r="AL1" s="1"/>
      <c r="AM1" s="2"/>
      <c r="AN1" s="1"/>
      <c r="AO1" s="1"/>
      <c r="AP1" s="2"/>
      <c r="AQ1" s="1"/>
      <c r="AS1" s="1"/>
      <c r="AT1" s="1"/>
      <c r="AW1" s="1"/>
    </row>
    <row r="2" spans="1:49" s="18" customFormat="1" ht="49.5" customHeight="1">
      <c r="A2"/>
      <c r="B2" s="30" t="s">
        <v>57</v>
      </c>
      <c r="C2" s="30" t="s">
        <v>58</v>
      </c>
      <c r="D2" s="30" t="s">
        <v>59</v>
      </c>
      <c r="E2" s="30" t="s">
        <v>60</v>
      </c>
      <c r="F2" s="30" t="s">
        <v>61</v>
      </c>
      <c r="G2" s="30" t="s">
        <v>62</v>
      </c>
      <c r="H2" s="30" t="s">
        <v>17</v>
      </c>
      <c r="I2" s="30" t="s">
        <v>22</v>
      </c>
      <c r="J2" s="30" t="s">
        <v>63</v>
      </c>
      <c r="K2" s="30" t="s">
        <v>24</v>
      </c>
      <c r="L2" s="30" t="s">
        <v>64</v>
      </c>
      <c r="M2" s="30" t="s">
        <v>65</v>
      </c>
      <c r="N2" s="30" t="s">
        <v>29</v>
      </c>
      <c r="O2" s="30" t="s">
        <v>31</v>
      </c>
      <c r="P2" s="30" t="s">
        <v>66</v>
      </c>
      <c r="Q2" s="30" t="s">
        <v>33</v>
      </c>
      <c r="R2" s="30" t="s">
        <v>67</v>
      </c>
      <c r="S2" s="30" t="s">
        <v>48</v>
      </c>
      <c r="T2" s="30" t="s">
        <v>18</v>
      </c>
      <c r="U2" s="30" t="s">
        <v>68</v>
      </c>
      <c r="V2" s="30" t="s">
        <v>69</v>
      </c>
      <c r="W2" s="30" t="s">
        <v>46</v>
      </c>
      <c r="X2" s="30" t="s">
        <v>23</v>
      </c>
      <c r="Y2" s="30" t="s">
        <v>25</v>
      </c>
      <c r="Z2" s="30" t="s">
        <v>26</v>
      </c>
      <c r="AA2" s="30" t="s">
        <v>50</v>
      </c>
      <c r="AB2" s="30" t="s">
        <v>51</v>
      </c>
      <c r="AC2" s="30" t="s">
        <v>52</v>
      </c>
      <c r="AD2" s="30" t="s">
        <v>53</v>
      </c>
      <c r="AE2" s="30" t="s">
        <v>54</v>
      </c>
      <c r="AF2" s="30" t="s">
        <v>70</v>
      </c>
      <c r="AG2" s="30" t="s">
        <v>71</v>
      </c>
      <c r="AH2" s="30" t="s">
        <v>55</v>
      </c>
      <c r="AI2" s="30" t="s">
        <v>28</v>
      </c>
      <c r="AJ2" s="30" t="s">
        <v>30</v>
      </c>
      <c r="AK2" s="30" t="s">
        <v>32</v>
      </c>
      <c r="AL2" s="30" t="s">
        <v>34</v>
      </c>
      <c r="AM2" s="30" t="s">
        <v>35</v>
      </c>
      <c r="AN2" s="30" t="s">
        <v>45</v>
      </c>
      <c r="AO2" s="30" t="s">
        <v>47</v>
      </c>
      <c r="AP2" s="30" t="s">
        <v>37</v>
      </c>
      <c r="AQ2" s="30" t="s">
        <v>39</v>
      </c>
      <c r="AR2" s="30" t="s">
        <v>72</v>
      </c>
      <c r="AS2" s="30" t="s">
        <v>73</v>
      </c>
      <c r="AT2" s="30" t="s">
        <v>74</v>
      </c>
      <c r="AU2" s="30" t="s">
        <v>75</v>
      </c>
      <c r="AV2" s="30" t="s">
        <v>76</v>
      </c>
      <c r="AW2" s="30" t="s">
        <v>41</v>
      </c>
    </row>
    <row r="3" spans="1:49" ht="15" customHeight="1">
      <c r="B3" t="s">
        <v>77</v>
      </c>
      <c r="C3" s="2" t="s">
        <v>78</v>
      </c>
      <c r="D3" s="2">
        <v>3</v>
      </c>
      <c r="E3" s="2" t="s">
        <v>79</v>
      </c>
      <c r="F3" s="58" t="s">
        <v>80</v>
      </c>
      <c r="G3" s="2" t="s">
        <v>81</v>
      </c>
      <c r="H3" t="s">
        <v>82</v>
      </c>
      <c r="I3" s="58" t="s">
        <v>83</v>
      </c>
      <c r="J3" s="2">
        <v>66203</v>
      </c>
      <c r="K3" s="2" t="s">
        <v>84</v>
      </c>
      <c r="L3" s="2" t="s">
        <v>85</v>
      </c>
      <c r="M3" s="58" t="s">
        <v>86</v>
      </c>
      <c r="N3" s="58" t="s">
        <v>87</v>
      </c>
      <c r="O3" s="58" t="s">
        <v>88</v>
      </c>
      <c r="P3" s="2">
        <v>68551</v>
      </c>
      <c r="Q3" s="2" t="s">
        <v>89</v>
      </c>
      <c r="R3" s="2" t="s">
        <v>85</v>
      </c>
      <c r="S3" s="10">
        <v>10744</v>
      </c>
      <c r="T3" s="58" t="s">
        <v>90</v>
      </c>
      <c r="U3" s="2" t="s">
        <v>91</v>
      </c>
      <c r="V3" s="2" t="s">
        <v>92</v>
      </c>
      <c r="W3" s="2" t="s">
        <v>93</v>
      </c>
      <c r="X3" s="2" t="s">
        <v>94</v>
      </c>
      <c r="Y3" s="2">
        <v>21</v>
      </c>
      <c r="Z3" s="2" t="s">
        <v>95</v>
      </c>
      <c r="AA3" s="2" t="s">
        <v>96</v>
      </c>
      <c r="AB3" s="58" t="s">
        <v>97</v>
      </c>
      <c r="AC3" s="58" t="s">
        <v>98</v>
      </c>
      <c r="AD3" s="58" t="s">
        <v>99</v>
      </c>
      <c r="AE3" s="2" t="s">
        <v>100</v>
      </c>
      <c r="AF3" s="62">
        <v>-22.893092599999999</v>
      </c>
      <c r="AG3" s="62">
        <v>-43.1220699</v>
      </c>
      <c r="AH3" s="2" t="s">
        <v>101</v>
      </c>
      <c r="AI3" s="2" t="s">
        <v>28</v>
      </c>
      <c r="AJ3" s="2" t="s">
        <v>102</v>
      </c>
      <c r="AK3" s="55">
        <v>1882.07</v>
      </c>
      <c r="AL3" s="55">
        <v>724</v>
      </c>
      <c r="AM3" s="55">
        <v>38.468282263677764</v>
      </c>
      <c r="AN3" s="2" t="s">
        <v>103</v>
      </c>
      <c r="AO3" s="2">
        <v>2</v>
      </c>
      <c r="AP3" s="2">
        <v>4</v>
      </c>
      <c r="AQ3" s="2">
        <v>1</v>
      </c>
      <c r="AR3" s="53" t="s">
        <v>72</v>
      </c>
      <c r="AS3" s="2" t="s">
        <v>73</v>
      </c>
      <c r="AT3" s="2" t="s">
        <v>74</v>
      </c>
      <c r="AU3" s="2" t="s">
        <v>75</v>
      </c>
      <c r="AV3" s="2" t="s">
        <v>76</v>
      </c>
      <c r="AW3" s="2" t="str">
        <f t="shared" ref="AW3:AW66" si="0">SUBSTITUTE(AR3&amp;"    "&amp;AS3&amp;"    "&amp;AT3&amp;"    "&amp;AU3&amp;"  "&amp;AV3,"-"," ")</f>
        <v>AMERICANAS SERVIÇOS    PEGUE NA LOJA HOJE    SHIP FROM STORE    PEGUE NA LOJA  QUIOSQUE</v>
      </c>
    </row>
    <row r="4" spans="1:49" ht="15" customHeight="1">
      <c r="B4" t="s">
        <v>104</v>
      </c>
      <c r="C4" s="2" t="s">
        <v>105</v>
      </c>
      <c r="D4" s="2">
        <v>5</v>
      </c>
      <c r="E4" s="2" t="s">
        <v>106</v>
      </c>
      <c r="F4" s="58" t="s">
        <v>107</v>
      </c>
      <c r="G4" s="2" t="s">
        <v>108</v>
      </c>
      <c r="H4" t="s">
        <v>109</v>
      </c>
      <c r="I4" s="58" t="s">
        <v>110</v>
      </c>
      <c r="J4" s="2">
        <v>66202</v>
      </c>
      <c r="K4" s="2" t="s">
        <v>111</v>
      </c>
      <c r="L4" s="2" t="s">
        <v>112</v>
      </c>
      <c r="M4" s="58" t="s">
        <v>113</v>
      </c>
      <c r="N4" s="58" t="s">
        <v>114</v>
      </c>
      <c r="O4" t="s">
        <v>115</v>
      </c>
      <c r="P4" s="2">
        <v>66198</v>
      </c>
      <c r="Q4" s="2" t="s">
        <v>116</v>
      </c>
      <c r="R4" s="2" t="s">
        <v>117</v>
      </c>
      <c r="S4" s="10">
        <v>10996</v>
      </c>
      <c r="T4" s="58" t="s">
        <v>118</v>
      </c>
      <c r="U4" s="2" t="s">
        <v>119</v>
      </c>
      <c r="V4" s="2" t="s">
        <v>92</v>
      </c>
      <c r="W4" s="2" t="s">
        <v>93</v>
      </c>
      <c r="X4" s="2" t="s">
        <v>94</v>
      </c>
      <c r="Y4" s="2">
        <v>21</v>
      </c>
      <c r="Z4" s="2" t="s">
        <v>95</v>
      </c>
      <c r="AA4" s="2" t="s">
        <v>96</v>
      </c>
      <c r="AB4" s="58" t="s">
        <v>120</v>
      </c>
      <c r="AC4" s="58" t="s">
        <v>98</v>
      </c>
      <c r="AD4" s="58" t="s">
        <v>121</v>
      </c>
      <c r="AE4" s="2" t="s">
        <v>122</v>
      </c>
      <c r="AF4" s="62">
        <v>-22.904722499999998</v>
      </c>
      <c r="AG4" s="62">
        <v>-43.179961300000002</v>
      </c>
      <c r="AH4" s="2" t="s">
        <v>123</v>
      </c>
      <c r="AI4" s="2" t="s">
        <v>28</v>
      </c>
      <c r="AJ4" s="2" t="s">
        <v>102</v>
      </c>
      <c r="AK4" s="55">
        <v>1615.32</v>
      </c>
      <c r="AL4" s="55">
        <v>246</v>
      </c>
      <c r="AM4" s="55">
        <v>15.229180595795262</v>
      </c>
      <c r="AN4" s="2" t="s">
        <v>103</v>
      </c>
      <c r="AO4" s="2">
        <v>2</v>
      </c>
      <c r="AP4" s="2">
        <v>5</v>
      </c>
      <c r="AQ4" s="2">
        <v>1</v>
      </c>
      <c r="AR4" s="53" t="s">
        <v>72</v>
      </c>
      <c r="AS4" s="2" t="s">
        <v>73</v>
      </c>
      <c r="AT4" s="2" t="s">
        <v>74</v>
      </c>
      <c r="AU4" s="2" t="s">
        <v>75</v>
      </c>
      <c r="AV4" s="2" t="s">
        <v>76</v>
      </c>
      <c r="AW4" s="2" t="str">
        <f t="shared" si="0"/>
        <v>AMERICANAS SERVIÇOS    PEGUE NA LOJA HOJE    SHIP FROM STORE    PEGUE NA LOJA  QUIOSQUE</v>
      </c>
    </row>
    <row r="5" spans="1:49" ht="15" customHeight="1">
      <c r="B5" t="s">
        <v>124</v>
      </c>
      <c r="C5" s="2" t="s">
        <v>125</v>
      </c>
      <c r="D5" s="2">
        <v>1</v>
      </c>
      <c r="E5" s="2" t="s">
        <v>126</v>
      </c>
      <c r="F5" s="58" t="s">
        <v>127</v>
      </c>
      <c r="G5" s="2" t="s">
        <v>128</v>
      </c>
      <c r="H5" t="s">
        <v>129</v>
      </c>
      <c r="I5" s="58" t="s">
        <v>130</v>
      </c>
      <c r="J5" s="2">
        <v>66128</v>
      </c>
      <c r="K5" s="2" t="s">
        <v>131</v>
      </c>
      <c r="L5" s="2" t="s">
        <v>132</v>
      </c>
      <c r="M5" s="58" t="s">
        <v>133</v>
      </c>
      <c r="N5" s="58" t="s">
        <v>134</v>
      </c>
      <c r="O5" s="58" t="s">
        <v>135</v>
      </c>
      <c r="P5" s="2">
        <v>68981</v>
      </c>
      <c r="Q5" s="2" t="s">
        <v>136</v>
      </c>
      <c r="R5" s="2" t="s">
        <v>137</v>
      </c>
      <c r="S5" s="10">
        <v>11123</v>
      </c>
      <c r="T5" s="58" t="s">
        <v>138</v>
      </c>
      <c r="U5" s="2" t="s">
        <v>139</v>
      </c>
      <c r="V5" s="2" t="s">
        <v>92</v>
      </c>
      <c r="W5" s="2" t="s">
        <v>93</v>
      </c>
      <c r="X5" s="2" t="s">
        <v>140</v>
      </c>
      <c r="Y5" s="2">
        <v>11</v>
      </c>
      <c r="Z5" s="2" t="s">
        <v>95</v>
      </c>
      <c r="AA5" s="2" t="s">
        <v>141</v>
      </c>
      <c r="AB5" s="58" t="s">
        <v>142</v>
      </c>
      <c r="AC5" s="58" t="s">
        <v>143</v>
      </c>
      <c r="AD5" s="58" t="s">
        <v>144</v>
      </c>
      <c r="AE5" s="2" t="s">
        <v>145</v>
      </c>
      <c r="AF5" s="62">
        <v>-23.548651100000001</v>
      </c>
      <c r="AG5" s="62">
        <v>-46.635215199999998</v>
      </c>
      <c r="AH5" s="2" t="s">
        <v>146</v>
      </c>
      <c r="AI5" s="2" t="s">
        <v>147</v>
      </c>
      <c r="AJ5" s="2" t="s">
        <v>102</v>
      </c>
      <c r="AK5" s="55">
        <v>1360.6</v>
      </c>
      <c r="AL5" s="55">
        <v>40</v>
      </c>
      <c r="AM5" s="55">
        <v>2.9398794649419373</v>
      </c>
      <c r="AN5" s="2" t="s">
        <v>103</v>
      </c>
      <c r="AO5" s="2">
        <v>3</v>
      </c>
      <c r="AP5" s="2">
        <v>4</v>
      </c>
      <c r="AQ5" s="2">
        <v>1</v>
      </c>
      <c r="AR5" s="53" t="s">
        <v>72</v>
      </c>
      <c r="AS5" s="2" t="s">
        <v>73</v>
      </c>
      <c r="AT5" s="2" t="s">
        <v>74</v>
      </c>
      <c r="AU5" s="2" t="s">
        <v>148</v>
      </c>
      <c r="AV5" s="2" t="s">
        <v>76</v>
      </c>
      <c r="AW5" s="2" t="str">
        <f t="shared" si="0"/>
        <v>AMERICANAS SERVIÇOS    PEGUE NA LOJA HOJE    SHIP FROM STORE       QUIOSQUE</v>
      </c>
    </row>
    <row r="6" spans="1:49" ht="15" customHeight="1">
      <c r="B6" t="s">
        <v>149</v>
      </c>
      <c r="C6" s="2" t="s">
        <v>150</v>
      </c>
      <c r="D6" s="2">
        <v>8</v>
      </c>
      <c r="E6" s="2" t="s">
        <v>151</v>
      </c>
      <c r="F6" s="58" t="s">
        <v>152</v>
      </c>
      <c r="G6" s="2" t="s">
        <v>128</v>
      </c>
      <c r="H6" t="s">
        <v>129</v>
      </c>
      <c r="I6" s="58" t="s">
        <v>130</v>
      </c>
      <c r="J6" s="2">
        <v>66128</v>
      </c>
      <c r="K6" s="2" t="s">
        <v>131</v>
      </c>
      <c r="L6" s="2" t="s">
        <v>132</v>
      </c>
      <c r="M6" s="58" t="s">
        <v>153</v>
      </c>
      <c r="N6" s="58" t="s">
        <v>154</v>
      </c>
      <c r="O6" s="58" t="s">
        <v>155</v>
      </c>
      <c r="P6" s="2">
        <v>68767</v>
      </c>
      <c r="Q6" s="2" t="s">
        <v>156</v>
      </c>
      <c r="R6" s="2" t="s">
        <v>157</v>
      </c>
      <c r="S6" s="10">
        <v>11417</v>
      </c>
      <c r="T6" s="58" t="s">
        <v>158</v>
      </c>
      <c r="U6" s="2" t="s">
        <v>159</v>
      </c>
      <c r="V6" s="2" t="s">
        <v>92</v>
      </c>
      <c r="W6" s="2" t="s">
        <v>93</v>
      </c>
      <c r="X6" s="2" t="s">
        <v>140</v>
      </c>
      <c r="Y6" s="2">
        <v>13</v>
      </c>
      <c r="Z6" s="2" t="s">
        <v>160</v>
      </c>
      <c r="AA6" s="2" t="s">
        <v>141</v>
      </c>
      <c r="AB6" s="58" t="s">
        <v>152</v>
      </c>
      <c r="AC6" s="58" t="s">
        <v>98</v>
      </c>
      <c r="AD6" s="58" t="s">
        <v>161</v>
      </c>
      <c r="AE6" s="2" t="s">
        <v>162</v>
      </c>
      <c r="AF6" s="62">
        <v>-23.934237499999998</v>
      </c>
      <c r="AG6" s="62">
        <v>-46.329452099999997</v>
      </c>
      <c r="AH6" s="2" t="s">
        <v>163</v>
      </c>
      <c r="AI6" s="2" t="s">
        <v>28</v>
      </c>
      <c r="AJ6" s="2" t="s">
        <v>102</v>
      </c>
      <c r="AK6" s="55">
        <v>2451.62</v>
      </c>
      <c r="AL6" s="55">
        <v>671</v>
      </c>
      <c r="AM6" s="55">
        <v>27.369657614149013</v>
      </c>
      <c r="AN6" s="2" t="s">
        <v>103</v>
      </c>
      <c r="AO6" s="2">
        <v>11</v>
      </c>
      <c r="AP6" s="2">
        <v>1</v>
      </c>
      <c r="AQ6" s="2">
        <v>4</v>
      </c>
      <c r="AR6" s="53" t="s">
        <v>72</v>
      </c>
      <c r="AS6" s="2" t="s">
        <v>73</v>
      </c>
      <c r="AT6" s="2" t="s">
        <v>74</v>
      </c>
      <c r="AU6" s="2" t="s">
        <v>75</v>
      </c>
      <c r="AV6" s="2" t="s">
        <v>76</v>
      </c>
      <c r="AW6" s="2" t="str">
        <f t="shared" si="0"/>
        <v>AMERICANAS SERVIÇOS    PEGUE NA LOJA HOJE    SHIP FROM STORE    PEGUE NA LOJA  QUIOSQUE</v>
      </c>
    </row>
    <row r="7" spans="1:49" ht="15" customHeight="1">
      <c r="B7" t="s">
        <v>164</v>
      </c>
      <c r="C7" s="2" t="s">
        <v>165</v>
      </c>
      <c r="D7" s="2">
        <v>9</v>
      </c>
      <c r="E7" s="2" t="s">
        <v>166</v>
      </c>
      <c r="F7" s="58" t="s">
        <v>167</v>
      </c>
      <c r="G7" s="2" t="s">
        <v>168</v>
      </c>
      <c r="H7" t="s">
        <v>169</v>
      </c>
      <c r="I7" s="58" t="s">
        <v>170</v>
      </c>
      <c r="J7" s="2">
        <v>66146</v>
      </c>
      <c r="K7" s="2" t="s">
        <v>171</v>
      </c>
      <c r="L7" s="2" t="s">
        <v>172</v>
      </c>
      <c r="M7" s="58" t="s">
        <v>173</v>
      </c>
      <c r="N7" s="58" t="s">
        <v>174</v>
      </c>
      <c r="O7" s="58" t="s">
        <v>175</v>
      </c>
      <c r="P7" s="2">
        <v>65793</v>
      </c>
      <c r="Q7" s="2" t="s">
        <v>176</v>
      </c>
      <c r="R7" s="2" t="s">
        <v>177</v>
      </c>
      <c r="S7" s="10">
        <v>11582</v>
      </c>
      <c r="T7" s="58" t="s">
        <v>178</v>
      </c>
      <c r="U7" s="2" t="s">
        <v>179</v>
      </c>
      <c r="V7" s="2" t="s">
        <v>92</v>
      </c>
      <c r="W7" s="2" t="s">
        <v>93</v>
      </c>
      <c r="X7" s="2" t="s">
        <v>140</v>
      </c>
      <c r="Y7" s="2">
        <v>19</v>
      </c>
      <c r="Z7" s="2" t="s">
        <v>95</v>
      </c>
      <c r="AA7" s="2" t="s">
        <v>141</v>
      </c>
      <c r="AB7" s="58" t="s">
        <v>167</v>
      </c>
      <c r="AC7" s="58" t="s">
        <v>98</v>
      </c>
      <c r="AD7" s="58" t="s">
        <v>180</v>
      </c>
      <c r="AE7" s="2" t="s">
        <v>181</v>
      </c>
      <c r="AF7" s="62">
        <v>-22.9076138</v>
      </c>
      <c r="AG7" s="62">
        <v>-47.064689100000002</v>
      </c>
      <c r="AH7" s="2" t="s">
        <v>182</v>
      </c>
      <c r="AI7" s="2" t="s">
        <v>147</v>
      </c>
      <c r="AJ7" s="2" t="s">
        <v>102</v>
      </c>
      <c r="AK7" s="55">
        <v>2478.19</v>
      </c>
      <c r="AL7" s="55">
        <v>1289</v>
      </c>
      <c r="AM7" s="55">
        <v>52.013768113017967</v>
      </c>
      <c r="AN7" s="2" t="s">
        <v>103</v>
      </c>
      <c r="AO7" s="2">
        <v>3</v>
      </c>
      <c r="AP7" s="2">
        <v>3</v>
      </c>
      <c r="AQ7" s="2">
        <v>1</v>
      </c>
      <c r="AR7" s="53" t="s">
        <v>72</v>
      </c>
      <c r="AS7" s="2" t="s">
        <v>73</v>
      </c>
      <c r="AT7" s="2" t="s">
        <v>74</v>
      </c>
      <c r="AU7" s="2" t="s">
        <v>148</v>
      </c>
      <c r="AV7" s="2" t="s">
        <v>76</v>
      </c>
      <c r="AW7" s="2" t="str">
        <f t="shared" si="0"/>
        <v>AMERICANAS SERVIÇOS    PEGUE NA LOJA HOJE    SHIP FROM STORE       QUIOSQUE</v>
      </c>
    </row>
    <row r="8" spans="1:49" ht="15" customHeight="1">
      <c r="B8" t="s">
        <v>183</v>
      </c>
      <c r="C8" s="2" t="s">
        <v>184</v>
      </c>
      <c r="D8" s="2">
        <v>20</v>
      </c>
      <c r="E8" s="2" t="s">
        <v>185</v>
      </c>
      <c r="F8" s="58" t="s">
        <v>186</v>
      </c>
      <c r="G8" s="2" t="s">
        <v>108</v>
      </c>
      <c r="H8" t="s">
        <v>109</v>
      </c>
      <c r="I8" s="58" t="s">
        <v>110</v>
      </c>
      <c r="J8" s="2">
        <v>66202</v>
      </c>
      <c r="K8" s="2" t="s">
        <v>111</v>
      </c>
      <c r="L8" s="2" t="s">
        <v>112</v>
      </c>
      <c r="M8" s="58" t="s">
        <v>187</v>
      </c>
      <c r="N8" s="58" t="s">
        <v>188</v>
      </c>
      <c r="O8" s="58" t="s">
        <v>189</v>
      </c>
      <c r="P8" s="2">
        <v>68950</v>
      </c>
      <c r="Q8" s="2" t="s">
        <v>190</v>
      </c>
      <c r="R8" s="2" t="s">
        <v>184</v>
      </c>
      <c r="S8" s="10">
        <v>15577</v>
      </c>
      <c r="T8" s="58" t="s">
        <v>191</v>
      </c>
      <c r="U8" s="2" t="s">
        <v>192</v>
      </c>
      <c r="V8" s="2" t="s">
        <v>69</v>
      </c>
      <c r="W8" s="2" t="s">
        <v>93</v>
      </c>
      <c r="X8" s="2" t="s">
        <v>94</v>
      </c>
      <c r="Y8" s="2">
        <v>21</v>
      </c>
      <c r="Z8" s="2" t="s">
        <v>95</v>
      </c>
      <c r="AA8" s="2" t="s">
        <v>96</v>
      </c>
      <c r="AB8" s="58" t="s">
        <v>120</v>
      </c>
      <c r="AC8" s="58" t="s">
        <v>186</v>
      </c>
      <c r="AD8" s="58" t="s">
        <v>193</v>
      </c>
      <c r="AE8" s="2" t="s">
        <v>194</v>
      </c>
      <c r="AF8" s="62">
        <v>-22.9698463</v>
      </c>
      <c r="AG8" s="62">
        <v>-43.185845800000003</v>
      </c>
      <c r="AH8" s="2" t="s">
        <v>195</v>
      </c>
      <c r="AI8" s="2" t="s">
        <v>28</v>
      </c>
      <c r="AJ8" s="2" t="s">
        <v>102</v>
      </c>
      <c r="AK8" s="55">
        <v>2289.83</v>
      </c>
      <c r="AL8" s="55">
        <v>344</v>
      </c>
      <c r="AM8" s="55">
        <v>15.022949301913243</v>
      </c>
      <c r="AN8" s="2" t="s">
        <v>103</v>
      </c>
      <c r="AO8" s="2">
        <v>3</v>
      </c>
      <c r="AP8" s="2">
        <v>6</v>
      </c>
      <c r="AQ8" s="2">
        <v>1</v>
      </c>
      <c r="AR8" s="53" t="s">
        <v>72</v>
      </c>
      <c r="AS8" s="2" t="s">
        <v>73</v>
      </c>
      <c r="AT8" s="2" t="s">
        <v>74</v>
      </c>
      <c r="AU8" s="2" t="s">
        <v>148</v>
      </c>
      <c r="AV8" s="2" t="s">
        <v>76</v>
      </c>
      <c r="AW8" s="2" t="str">
        <f t="shared" si="0"/>
        <v>AMERICANAS SERVIÇOS    PEGUE NA LOJA HOJE    SHIP FROM STORE       QUIOSQUE</v>
      </c>
    </row>
    <row r="9" spans="1:49" ht="15" customHeight="1">
      <c r="B9" t="s">
        <v>196</v>
      </c>
      <c r="C9" s="2" t="s">
        <v>197</v>
      </c>
      <c r="D9" s="2">
        <v>14</v>
      </c>
      <c r="E9" s="2" t="s">
        <v>198</v>
      </c>
      <c r="F9" s="58" t="s">
        <v>199</v>
      </c>
      <c r="G9" s="2" t="s">
        <v>81</v>
      </c>
      <c r="H9" t="s">
        <v>82</v>
      </c>
      <c r="I9" s="58" t="s">
        <v>83</v>
      </c>
      <c r="J9" s="2">
        <v>66203</v>
      </c>
      <c r="K9" s="2" t="s">
        <v>84</v>
      </c>
      <c r="L9" s="2" t="s">
        <v>85</v>
      </c>
      <c r="M9" s="58" t="s">
        <v>200</v>
      </c>
      <c r="N9" s="58" t="s">
        <v>201</v>
      </c>
      <c r="O9" s="58" t="s">
        <v>202</v>
      </c>
      <c r="P9" s="2">
        <v>68608</v>
      </c>
      <c r="Q9" s="2" t="s">
        <v>203</v>
      </c>
      <c r="R9" s="2" t="s">
        <v>197</v>
      </c>
      <c r="S9" s="10">
        <v>16709</v>
      </c>
      <c r="T9" s="58" t="s">
        <v>204</v>
      </c>
      <c r="U9" s="2" t="s">
        <v>205</v>
      </c>
      <c r="V9" s="2" t="s">
        <v>92</v>
      </c>
      <c r="W9" s="2" t="s">
        <v>93</v>
      </c>
      <c r="X9" s="2" t="s">
        <v>94</v>
      </c>
      <c r="Y9" s="2">
        <v>32</v>
      </c>
      <c r="Z9" s="2" t="s">
        <v>95</v>
      </c>
      <c r="AA9" s="2" t="s">
        <v>206</v>
      </c>
      <c r="AB9" s="58" t="s">
        <v>199</v>
      </c>
      <c r="AC9" s="58" t="s">
        <v>98</v>
      </c>
      <c r="AD9" s="58" t="s">
        <v>207</v>
      </c>
      <c r="AE9" s="2" t="s">
        <v>208</v>
      </c>
      <c r="AF9" s="62">
        <v>-21.760788099999999</v>
      </c>
      <c r="AG9" s="62">
        <v>-43.347947300000001</v>
      </c>
      <c r="AH9" s="2" t="s">
        <v>209</v>
      </c>
      <c r="AI9" s="2" t="s">
        <v>147</v>
      </c>
      <c r="AJ9" s="2" t="s">
        <v>102</v>
      </c>
      <c r="AK9" s="55">
        <v>1818.35</v>
      </c>
      <c r="AL9" s="55">
        <v>592</v>
      </c>
      <c r="AM9" s="55">
        <v>32.556988478565735</v>
      </c>
      <c r="AN9" s="2" t="s">
        <v>103</v>
      </c>
      <c r="AO9" s="2">
        <v>5</v>
      </c>
      <c r="AP9" s="2">
        <v>3</v>
      </c>
      <c r="AQ9" s="2">
        <v>2</v>
      </c>
      <c r="AR9" s="53" t="s">
        <v>72</v>
      </c>
      <c r="AS9" s="2" t="s">
        <v>73</v>
      </c>
      <c r="AT9" s="2" t="s">
        <v>74</v>
      </c>
      <c r="AU9" s="2" t="s">
        <v>75</v>
      </c>
      <c r="AV9" s="2" t="s">
        <v>76</v>
      </c>
      <c r="AW9" s="2" t="str">
        <f t="shared" si="0"/>
        <v>AMERICANAS SERVIÇOS    PEGUE NA LOJA HOJE    SHIP FROM STORE    PEGUE NA LOJA  QUIOSQUE</v>
      </c>
    </row>
    <row r="10" spans="1:49" ht="15" customHeight="1">
      <c r="B10" t="s">
        <v>210</v>
      </c>
      <c r="C10" s="2" t="s">
        <v>211</v>
      </c>
      <c r="D10" s="2">
        <v>16</v>
      </c>
      <c r="E10" s="2" t="s">
        <v>212</v>
      </c>
      <c r="F10" s="58" t="s">
        <v>213</v>
      </c>
      <c r="G10" s="2" t="s">
        <v>168</v>
      </c>
      <c r="H10" t="s">
        <v>169</v>
      </c>
      <c r="I10" s="58" t="s">
        <v>170</v>
      </c>
      <c r="J10" s="2">
        <v>66146</v>
      </c>
      <c r="K10" s="2" t="s">
        <v>171</v>
      </c>
      <c r="L10" s="2" t="s">
        <v>172</v>
      </c>
      <c r="M10" s="58" t="s">
        <v>214</v>
      </c>
      <c r="N10" s="58" t="s">
        <v>215</v>
      </c>
      <c r="O10" s="58" t="s">
        <v>216</v>
      </c>
      <c r="P10" s="2" t="s">
        <v>148</v>
      </c>
      <c r="Q10" s="2" t="s">
        <v>217</v>
      </c>
      <c r="R10" s="2" t="s">
        <v>211</v>
      </c>
      <c r="S10" s="10">
        <v>16985</v>
      </c>
      <c r="T10" s="58" t="s">
        <v>218</v>
      </c>
      <c r="U10" s="2" t="s">
        <v>219</v>
      </c>
      <c r="V10" s="2" t="s">
        <v>92</v>
      </c>
      <c r="W10" s="2" t="s">
        <v>93</v>
      </c>
      <c r="X10" s="2" t="s">
        <v>140</v>
      </c>
      <c r="Y10" s="2">
        <v>14</v>
      </c>
      <c r="Z10" s="2" t="s">
        <v>95</v>
      </c>
      <c r="AA10" s="2" t="s">
        <v>141</v>
      </c>
      <c r="AB10" s="58" t="s">
        <v>213</v>
      </c>
      <c r="AC10" s="58" t="s">
        <v>98</v>
      </c>
      <c r="AD10" s="58" t="s">
        <v>220</v>
      </c>
      <c r="AE10" s="2" t="s">
        <v>221</v>
      </c>
      <c r="AF10" s="62">
        <v>-22.323549400000001</v>
      </c>
      <c r="AG10" s="62">
        <v>-49.075891200000001</v>
      </c>
      <c r="AH10" s="2" t="s">
        <v>222</v>
      </c>
      <c r="AI10" s="2" t="s">
        <v>147</v>
      </c>
      <c r="AJ10" s="2" t="s">
        <v>102</v>
      </c>
      <c r="AK10" s="55">
        <v>1565.1</v>
      </c>
      <c r="AL10" s="55">
        <v>101</v>
      </c>
      <c r="AM10" s="55">
        <v>6.4532617724107091</v>
      </c>
      <c r="AN10" s="2" t="s">
        <v>103</v>
      </c>
      <c r="AO10" s="2">
        <v>11</v>
      </c>
      <c r="AP10" s="2">
        <v>1</v>
      </c>
      <c r="AQ10" s="2">
        <v>4</v>
      </c>
      <c r="AR10" s="53" t="s">
        <v>72</v>
      </c>
      <c r="AS10" s="2" t="s">
        <v>73</v>
      </c>
      <c r="AT10" s="2" t="s">
        <v>74</v>
      </c>
      <c r="AU10" s="2" t="s">
        <v>75</v>
      </c>
      <c r="AV10" s="2" t="s">
        <v>76</v>
      </c>
      <c r="AW10" s="2" t="str">
        <f t="shared" si="0"/>
        <v>AMERICANAS SERVIÇOS    PEGUE NA LOJA HOJE    SHIP FROM STORE    PEGUE NA LOJA  QUIOSQUE</v>
      </c>
    </row>
    <row r="11" spans="1:49" ht="15" customHeight="1">
      <c r="B11" t="s">
        <v>223</v>
      </c>
      <c r="C11" s="2" t="s">
        <v>224</v>
      </c>
      <c r="D11" s="2">
        <v>17</v>
      </c>
      <c r="E11" s="2" t="s">
        <v>225</v>
      </c>
      <c r="F11" s="58" t="s">
        <v>226</v>
      </c>
      <c r="G11" s="2" t="s">
        <v>108</v>
      </c>
      <c r="H11" t="s">
        <v>109</v>
      </c>
      <c r="I11" s="58" t="s">
        <v>110</v>
      </c>
      <c r="J11" s="2">
        <v>66202</v>
      </c>
      <c r="K11" s="2" t="s">
        <v>111</v>
      </c>
      <c r="L11" s="2" t="s">
        <v>112</v>
      </c>
      <c r="M11" s="58" t="s">
        <v>227</v>
      </c>
      <c r="N11" s="58" t="s">
        <v>228</v>
      </c>
      <c r="O11" s="58" t="s">
        <v>229</v>
      </c>
      <c r="P11" s="2">
        <v>66230</v>
      </c>
      <c r="Q11" s="2" t="s">
        <v>230</v>
      </c>
      <c r="R11" s="2" t="s">
        <v>231</v>
      </c>
      <c r="S11" s="10">
        <v>17374</v>
      </c>
      <c r="T11" s="58" t="s">
        <v>232</v>
      </c>
      <c r="U11" s="2" t="s">
        <v>233</v>
      </c>
      <c r="V11" s="2" t="s">
        <v>69</v>
      </c>
      <c r="W11" s="2" t="s">
        <v>93</v>
      </c>
      <c r="X11" s="2" t="s">
        <v>94</v>
      </c>
      <c r="Y11" s="2">
        <v>24</v>
      </c>
      <c r="Z11" s="2" t="s">
        <v>95</v>
      </c>
      <c r="AA11" s="2" t="s">
        <v>96</v>
      </c>
      <c r="AB11" s="58" t="s">
        <v>226</v>
      </c>
      <c r="AC11" s="58" t="s">
        <v>234</v>
      </c>
      <c r="AD11" s="58" t="s">
        <v>235</v>
      </c>
      <c r="AE11" s="2" t="s">
        <v>236</v>
      </c>
      <c r="AF11" s="62">
        <v>-22.5169867</v>
      </c>
      <c r="AG11" s="62">
        <v>-44.104200499999997</v>
      </c>
      <c r="AH11" s="2" t="s">
        <v>237</v>
      </c>
      <c r="AI11" s="2" t="s">
        <v>147</v>
      </c>
      <c r="AJ11" s="2" t="s">
        <v>102</v>
      </c>
      <c r="AK11" s="55">
        <v>1047.33</v>
      </c>
      <c r="AL11" s="55">
        <v>80</v>
      </c>
      <c r="AM11" s="55">
        <v>7.6384711599973274</v>
      </c>
      <c r="AN11" s="2" t="s">
        <v>103</v>
      </c>
      <c r="AO11" s="2">
        <v>4</v>
      </c>
      <c r="AP11" s="2">
        <v>3</v>
      </c>
      <c r="AQ11" s="2">
        <v>1</v>
      </c>
      <c r="AR11" s="53" t="s">
        <v>72</v>
      </c>
      <c r="AS11" s="2" t="s">
        <v>73</v>
      </c>
      <c r="AT11" s="2" t="s">
        <v>74</v>
      </c>
      <c r="AU11" s="2" t="s">
        <v>75</v>
      </c>
      <c r="AV11" s="2" t="s">
        <v>76</v>
      </c>
      <c r="AW11" s="2" t="str">
        <f t="shared" si="0"/>
        <v>AMERICANAS SERVIÇOS    PEGUE NA LOJA HOJE    SHIP FROM STORE    PEGUE NA LOJA  QUIOSQUE</v>
      </c>
    </row>
    <row r="12" spans="1:49" ht="15" customHeight="1">
      <c r="B12" t="s">
        <v>238</v>
      </c>
      <c r="C12" s="2" t="s">
        <v>239</v>
      </c>
      <c r="D12" s="2">
        <v>23</v>
      </c>
      <c r="E12" s="2" t="s">
        <v>240</v>
      </c>
      <c r="F12" s="58" t="s">
        <v>241</v>
      </c>
      <c r="G12" s="2" t="s">
        <v>81</v>
      </c>
      <c r="H12" t="s">
        <v>82</v>
      </c>
      <c r="I12" s="58" t="s">
        <v>83</v>
      </c>
      <c r="J12" s="2">
        <v>66203</v>
      </c>
      <c r="K12" s="2" t="s">
        <v>84</v>
      </c>
      <c r="L12" s="2" t="s">
        <v>85</v>
      </c>
      <c r="M12" s="58" t="s">
        <v>242</v>
      </c>
      <c r="N12" s="58" t="s">
        <v>243</v>
      </c>
      <c r="O12" s="58" t="s">
        <v>244</v>
      </c>
      <c r="P12" s="2" t="s">
        <v>148</v>
      </c>
      <c r="Q12" s="2" t="s">
        <v>245</v>
      </c>
      <c r="R12" s="2" t="s">
        <v>239</v>
      </c>
      <c r="S12" s="10">
        <v>18856</v>
      </c>
      <c r="T12" s="58" t="s">
        <v>246</v>
      </c>
      <c r="U12" s="2" t="s">
        <v>247</v>
      </c>
      <c r="V12" s="2" t="s">
        <v>69</v>
      </c>
      <c r="W12" s="2" t="s">
        <v>93</v>
      </c>
      <c r="X12" s="2" t="s">
        <v>248</v>
      </c>
      <c r="Y12" s="2">
        <v>31</v>
      </c>
      <c r="Z12" s="2" t="s">
        <v>95</v>
      </c>
      <c r="AA12" s="2" t="s">
        <v>206</v>
      </c>
      <c r="AB12" s="58" t="s">
        <v>249</v>
      </c>
      <c r="AC12" s="58" t="s">
        <v>98</v>
      </c>
      <c r="AD12" s="58" t="s">
        <v>250</v>
      </c>
      <c r="AE12" s="2" t="s">
        <v>251</v>
      </c>
      <c r="AF12" s="62">
        <v>-19.918051999999999</v>
      </c>
      <c r="AG12" s="62">
        <v>-43.940007299999998</v>
      </c>
      <c r="AH12" s="2" t="s">
        <v>252</v>
      </c>
      <c r="AI12" s="2" t="s">
        <v>147</v>
      </c>
      <c r="AJ12" s="2" t="s">
        <v>102</v>
      </c>
      <c r="AK12" s="55">
        <v>5349.07</v>
      </c>
      <c r="AL12" s="55">
        <v>4024</v>
      </c>
      <c r="AM12" s="55">
        <v>75.228030293116376</v>
      </c>
      <c r="AN12" s="2" t="s">
        <v>103</v>
      </c>
      <c r="AO12" s="2">
        <v>6</v>
      </c>
      <c r="AP12" s="2">
        <v>3</v>
      </c>
      <c r="AQ12" s="2">
        <v>3</v>
      </c>
      <c r="AR12" s="53" t="s">
        <v>72</v>
      </c>
      <c r="AS12" s="2" t="s">
        <v>73</v>
      </c>
      <c r="AT12" s="2" t="s">
        <v>74</v>
      </c>
      <c r="AU12" s="2" t="s">
        <v>75</v>
      </c>
      <c r="AV12" s="2" t="s">
        <v>76</v>
      </c>
      <c r="AW12" s="2" t="str">
        <f t="shared" si="0"/>
        <v>AMERICANAS SERVIÇOS    PEGUE NA LOJA HOJE    SHIP FROM STORE    PEGUE NA LOJA  QUIOSQUE</v>
      </c>
    </row>
    <row r="13" spans="1:49" ht="15" customHeight="1">
      <c r="B13" t="s">
        <v>253</v>
      </c>
      <c r="C13" s="2" t="s">
        <v>254</v>
      </c>
      <c r="D13" s="2">
        <v>18</v>
      </c>
      <c r="E13" s="2" t="s">
        <v>255</v>
      </c>
      <c r="F13" s="58" t="s">
        <v>256</v>
      </c>
      <c r="G13" s="2" t="s">
        <v>108</v>
      </c>
      <c r="H13" t="s">
        <v>109</v>
      </c>
      <c r="I13" s="58" t="s">
        <v>110</v>
      </c>
      <c r="J13" s="2">
        <v>66202</v>
      </c>
      <c r="K13" s="2" t="s">
        <v>111</v>
      </c>
      <c r="L13" s="2" t="s">
        <v>112</v>
      </c>
      <c r="M13" s="58" t="s">
        <v>227</v>
      </c>
      <c r="N13" s="58" t="s">
        <v>228</v>
      </c>
      <c r="O13" s="58" t="s">
        <v>229</v>
      </c>
      <c r="P13" s="2">
        <v>66230</v>
      </c>
      <c r="Q13" s="2" t="s">
        <v>230</v>
      </c>
      <c r="R13" s="2" t="s">
        <v>231</v>
      </c>
      <c r="S13" s="10">
        <v>18920</v>
      </c>
      <c r="T13" s="58" t="s">
        <v>232</v>
      </c>
      <c r="U13" s="2" t="s">
        <v>233</v>
      </c>
      <c r="V13" s="2" t="s">
        <v>69</v>
      </c>
      <c r="W13" s="2" t="s">
        <v>93</v>
      </c>
      <c r="X13" s="2" t="s">
        <v>94</v>
      </c>
      <c r="Y13" s="2">
        <v>24</v>
      </c>
      <c r="Z13" s="2" t="s">
        <v>95</v>
      </c>
      <c r="AA13" s="2" t="s">
        <v>96</v>
      </c>
      <c r="AB13" s="58" t="s">
        <v>257</v>
      </c>
      <c r="AC13" s="58" t="s">
        <v>98</v>
      </c>
      <c r="AD13" s="58" t="s">
        <v>258</v>
      </c>
      <c r="AE13" s="2" t="s">
        <v>259</v>
      </c>
      <c r="AF13" s="62">
        <v>-22.5089495</v>
      </c>
      <c r="AG13" s="62">
        <v>-43.1739216</v>
      </c>
      <c r="AH13" s="2" t="s">
        <v>260</v>
      </c>
      <c r="AI13" s="2" t="s">
        <v>147</v>
      </c>
      <c r="AJ13" s="2" t="s">
        <v>102</v>
      </c>
      <c r="AK13" s="55">
        <v>1129</v>
      </c>
      <c r="AL13" s="55">
        <v>515</v>
      </c>
      <c r="AM13" s="55">
        <v>45.615589016829048</v>
      </c>
      <c r="AN13" s="2" t="s">
        <v>103</v>
      </c>
      <c r="AO13" s="2">
        <v>3</v>
      </c>
      <c r="AP13" s="2">
        <v>4</v>
      </c>
      <c r="AQ13" s="2">
        <v>1</v>
      </c>
      <c r="AR13" s="53" t="s">
        <v>72</v>
      </c>
      <c r="AS13" s="2" t="s">
        <v>73</v>
      </c>
      <c r="AT13" s="2" t="s">
        <v>74</v>
      </c>
      <c r="AU13" s="2" t="s">
        <v>148</v>
      </c>
      <c r="AV13" s="2" t="s">
        <v>76</v>
      </c>
      <c r="AW13" s="2" t="str">
        <f t="shared" si="0"/>
        <v>AMERICANAS SERVIÇOS    PEGUE NA LOJA HOJE    SHIP FROM STORE       QUIOSQUE</v>
      </c>
    </row>
    <row r="14" spans="1:49" ht="15" customHeight="1">
      <c r="B14" t="s">
        <v>261</v>
      </c>
      <c r="C14" s="2" t="s">
        <v>117</v>
      </c>
      <c r="D14" s="2">
        <v>19</v>
      </c>
      <c r="E14" s="2" t="s">
        <v>262</v>
      </c>
      <c r="F14" s="58" t="s">
        <v>263</v>
      </c>
      <c r="G14" s="2" t="s">
        <v>108</v>
      </c>
      <c r="H14" t="s">
        <v>109</v>
      </c>
      <c r="I14" s="58" t="s">
        <v>110</v>
      </c>
      <c r="J14" s="2">
        <v>66202</v>
      </c>
      <c r="K14" s="2" t="s">
        <v>111</v>
      </c>
      <c r="L14" s="2" t="s">
        <v>112</v>
      </c>
      <c r="M14" s="58" t="s">
        <v>113</v>
      </c>
      <c r="N14" s="58" t="s">
        <v>114</v>
      </c>
      <c r="O14" s="58" t="s">
        <v>115</v>
      </c>
      <c r="P14" s="2">
        <v>66198</v>
      </c>
      <c r="Q14" s="2" t="s">
        <v>116</v>
      </c>
      <c r="R14" s="2" t="s">
        <v>117</v>
      </c>
      <c r="S14" s="10">
        <v>19672</v>
      </c>
      <c r="T14" s="58" t="s">
        <v>118</v>
      </c>
      <c r="U14" s="2" t="s">
        <v>119</v>
      </c>
      <c r="V14" s="2" t="s">
        <v>69</v>
      </c>
      <c r="W14" s="2" t="s">
        <v>93</v>
      </c>
      <c r="X14" s="2" t="s">
        <v>94</v>
      </c>
      <c r="Y14" s="2">
        <v>21</v>
      </c>
      <c r="Z14" s="2" t="s">
        <v>95</v>
      </c>
      <c r="AA14" s="2" t="s">
        <v>96</v>
      </c>
      <c r="AB14" s="58" t="s">
        <v>120</v>
      </c>
      <c r="AC14" s="58" t="s">
        <v>263</v>
      </c>
      <c r="AD14" s="58" t="s">
        <v>264</v>
      </c>
      <c r="AE14" s="2" t="s">
        <v>265</v>
      </c>
      <c r="AF14" s="62">
        <v>-22.924029000000001</v>
      </c>
      <c r="AG14" s="62">
        <v>-43.233036499999997</v>
      </c>
      <c r="AH14" s="2" t="s">
        <v>266</v>
      </c>
      <c r="AI14" s="2" t="s">
        <v>28</v>
      </c>
      <c r="AJ14" s="2" t="s">
        <v>102</v>
      </c>
      <c r="AK14" s="55">
        <v>2897.24</v>
      </c>
      <c r="AL14" s="55">
        <v>350</v>
      </c>
      <c r="AM14" s="55">
        <v>12.0804627852715</v>
      </c>
      <c r="AN14" s="2" t="s">
        <v>103</v>
      </c>
      <c r="AO14" s="2">
        <v>2</v>
      </c>
      <c r="AP14" s="2">
        <v>4</v>
      </c>
      <c r="AQ14" s="2">
        <v>1</v>
      </c>
      <c r="AR14" s="53" t="s">
        <v>72</v>
      </c>
      <c r="AS14" s="2" t="s">
        <v>73</v>
      </c>
      <c r="AT14" s="2" t="s">
        <v>74</v>
      </c>
      <c r="AU14" s="2" t="s">
        <v>148</v>
      </c>
      <c r="AV14" s="2" t="s">
        <v>76</v>
      </c>
      <c r="AW14" s="2" t="str">
        <f t="shared" si="0"/>
        <v>AMERICANAS SERVIÇOS    PEGUE NA LOJA HOJE    SHIP FROM STORE       QUIOSQUE</v>
      </c>
    </row>
    <row r="15" spans="1:49" ht="15" customHeight="1">
      <c r="B15" t="s">
        <v>267</v>
      </c>
      <c r="C15" s="2" t="s">
        <v>268</v>
      </c>
      <c r="D15" s="2">
        <v>24</v>
      </c>
      <c r="E15" s="2" t="s">
        <v>269</v>
      </c>
      <c r="F15" s="58" t="s">
        <v>270</v>
      </c>
      <c r="G15" s="2" t="s">
        <v>168</v>
      </c>
      <c r="H15" t="s">
        <v>169</v>
      </c>
      <c r="I15" s="58" t="s">
        <v>170</v>
      </c>
      <c r="J15" s="2">
        <v>66146</v>
      </c>
      <c r="K15" s="2" t="s">
        <v>171</v>
      </c>
      <c r="L15" s="2" t="s">
        <v>172</v>
      </c>
      <c r="M15" s="58" t="s">
        <v>271</v>
      </c>
      <c r="N15" s="58" t="s">
        <v>272</v>
      </c>
      <c r="O15" t="s">
        <v>273</v>
      </c>
      <c r="P15" s="2" t="s">
        <v>148</v>
      </c>
      <c r="Q15" s="2" t="s">
        <v>274</v>
      </c>
      <c r="R15" s="2" t="s">
        <v>268</v>
      </c>
      <c r="S15" s="10">
        <v>21674</v>
      </c>
      <c r="T15" s="58" t="s">
        <v>275</v>
      </c>
      <c r="U15" s="2" t="s">
        <v>276</v>
      </c>
      <c r="V15" s="2" t="s">
        <v>92</v>
      </c>
      <c r="W15" s="2" t="s">
        <v>93</v>
      </c>
      <c r="X15" s="2" t="s">
        <v>140</v>
      </c>
      <c r="Y15" s="2">
        <v>16</v>
      </c>
      <c r="Z15" s="2" t="s">
        <v>95</v>
      </c>
      <c r="AA15" s="2" t="s">
        <v>141</v>
      </c>
      <c r="AB15" s="58" t="s">
        <v>277</v>
      </c>
      <c r="AC15" s="58" t="s">
        <v>98</v>
      </c>
      <c r="AD15" s="58" t="s">
        <v>278</v>
      </c>
      <c r="AE15" s="2" t="s">
        <v>279</v>
      </c>
      <c r="AF15" s="62">
        <v>-21.1753964</v>
      </c>
      <c r="AG15" s="62">
        <v>-47.809514299999996</v>
      </c>
      <c r="AH15" s="2" t="s">
        <v>280</v>
      </c>
      <c r="AI15" s="2" t="s">
        <v>147</v>
      </c>
      <c r="AJ15" s="2" t="s">
        <v>102</v>
      </c>
      <c r="AK15" s="55">
        <v>2087.86</v>
      </c>
      <c r="AL15" s="55">
        <v>41</v>
      </c>
      <c r="AM15" s="55">
        <v>1.9637332005019492</v>
      </c>
      <c r="AN15" s="2" t="s">
        <v>103</v>
      </c>
      <c r="AO15" s="2">
        <v>7</v>
      </c>
      <c r="AP15" s="2">
        <v>2</v>
      </c>
      <c r="AQ15" s="2">
        <v>3</v>
      </c>
      <c r="AR15" s="53" t="s">
        <v>72</v>
      </c>
      <c r="AS15" s="2" t="s">
        <v>73</v>
      </c>
      <c r="AT15" s="2" t="s">
        <v>74</v>
      </c>
      <c r="AU15" s="2" t="s">
        <v>148</v>
      </c>
      <c r="AV15" s="2" t="s">
        <v>76</v>
      </c>
      <c r="AW15" s="2" t="str">
        <f t="shared" si="0"/>
        <v>AMERICANAS SERVIÇOS    PEGUE NA LOJA HOJE    SHIP FROM STORE       QUIOSQUE</v>
      </c>
    </row>
    <row r="16" spans="1:49" ht="15" customHeight="1">
      <c r="B16" t="s">
        <v>281</v>
      </c>
      <c r="C16" s="2" t="s">
        <v>282</v>
      </c>
      <c r="D16" s="2">
        <v>15</v>
      </c>
      <c r="E16" s="2" t="s">
        <v>283</v>
      </c>
      <c r="F16" s="58" t="s">
        <v>284</v>
      </c>
      <c r="G16" s="2" t="s">
        <v>285</v>
      </c>
      <c r="H16" t="s">
        <v>286</v>
      </c>
      <c r="I16" s="58" t="s">
        <v>287</v>
      </c>
      <c r="J16" s="2">
        <v>68673</v>
      </c>
      <c r="K16" s="2" t="s">
        <v>288</v>
      </c>
      <c r="L16" s="2" t="s">
        <v>289</v>
      </c>
      <c r="M16" s="58" t="s">
        <v>290</v>
      </c>
      <c r="N16" s="58" t="s">
        <v>291</v>
      </c>
      <c r="O16" s="58" t="s">
        <v>292</v>
      </c>
      <c r="P16" s="2">
        <v>66228</v>
      </c>
      <c r="Q16" s="2" t="s">
        <v>293</v>
      </c>
      <c r="R16" s="2" t="s">
        <v>282</v>
      </c>
      <c r="S16" s="10">
        <v>23228</v>
      </c>
      <c r="T16" s="58" t="s">
        <v>294</v>
      </c>
      <c r="U16" s="2" t="s">
        <v>295</v>
      </c>
      <c r="V16" s="2" t="s">
        <v>69</v>
      </c>
      <c r="W16" s="2" t="s">
        <v>93</v>
      </c>
      <c r="X16" s="2" t="s">
        <v>296</v>
      </c>
      <c r="Y16" s="2">
        <v>41</v>
      </c>
      <c r="Z16" s="2" t="s">
        <v>95</v>
      </c>
      <c r="AA16" s="2" t="s">
        <v>297</v>
      </c>
      <c r="AB16" s="58" t="s">
        <v>284</v>
      </c>
      <c r="AC16" s="58" t="s">
        <v>98</v>
      </c>
      <c r="AD16" s="58" t="s">
        <v>298</v>
      </c>
      <c r="AE16" s="2" t="s">
        <v>299</v>
      </c>
      <c r="AF16" s="62">
        <v>-25.431355199999999</v>
      </c>
      <c r="AG16" s="62">
        <v>-49.274106500000002</v>
      </c>
      <c r="AH16" s="2" t="s">
        <v>300</v>
      </c>
      <c r="AI16" s="2" t="s">
        <v>147</v>
      </c>
      <c r="AJ16" s="2" t="s">
        <v>102</v>
      </c>
      <c r="AK16" s="55">
        <v>3609.79</v>
      </c>
      <c r="AL16" s="55">
        <v>3488</v>
      </c>
      <c r="AM16" s="55">
        <v>96.626119524958526</v>
      </c>
      <c r="AN16" s="2" t="s">
        <v>103</v>
      </c>
      <c r="AO16" s="2">
        <v>4</v>
      </c>
      <c r="AP16" s="2">
        <v>3</v>
      </c>
      <c r="AQ16" s="2">
        <v>1</v>
      </c>
      <c r="AR16" s="53" t="s">
        <v>72</v>
      </c>
      <c r="AS16" s="2" t="s">
        <v>73</v>
      </c>
      <c r="AT16" s="2" t="s">
        <v>74</v>
      </c>
      <c r="AU16" s="2" t="s">
        <v>75</v>
      </c>
      <c r="AV16" s="2" t="s">
        <v>76</v>
      </c>
      <c r="AW16" s="2" t="str">
        <f t="shared" si="0"/>
        <v>AMERICANAS SERVIÇOS    PEGUE NA LOJA HOJE    SHIP FROM STORE    PEGUE NA LOJA  QUIOSQUE</v>
      </c>
    </row>
    <row r="17" spans="2:49" ht="15" customHeight="1">
      <c r="B17" t="s">
        <v>301</v>
      </c>
      <c r="C17" s="2" t="s">
        <v>302</v>
      </c>
      <c r="D17" s="2">
        <v>12</v>
      </c>
      <c r="E17" s="2" t="s">
        <v>303</v>
      </c>
      <c r="F17" s="58" t="s">
        <v>304</v>
      </c>
      <c r="G17" s="2" t="s">
        <v>108</v>
      </c>
      <c r="H17" t="s">
        <v>109</v>
      </c>
      <c r="I17" s="58" t="s">
        <v>110</v>
      </c>
      <c r="J17" s="2">
        <v>66202</v>
      </c>
      <c r="K17" s="2" t="s">
        <v>111</v>
      </c>
      <c r="L17" s="2" t="s">
        <v>112</v>
      </c>
      <c r="M17" s="58" t="s">
        <v>305</v>
      </c>
      <c r="N17" s="58" t="s">
        <v>306</v>
      </c>
      <c r="O17" s="58" t="s">
        <v>307</v>
      </c>
      <c r="P17" s="2">
        <v>66197</v>
      </c>
      <c r="Q17" s="2" t="s">
        <v>308</v>
      </c>
      <c r="R17" s="2" t="s">
        <v>309</v>
      </c>
      <c r="S17" s="10">
        <v>23972</v>
      </c>
      <c r="T17" s="58" t="s">
        <v>310</v>
      </c>
      <c r="U17" s="2" t="s">
        <v>311</v>
      </c>
      <c r="V17" s="2" t="s">
        <v>92</v>
      </c>
      <c r="W17" s="2" t="s">
        <v>93</v>
      </c>
      <c r="X17" s="2" t="s">
        <v>94</v>
      </c>
      <c r="Y17" s="2">
        <v>21</v>
      </c>
      <c r="Z17" s="2" t="s">
        <v>95</v>
      </c>
      <c r="AA17" s="2" t="s">
        <v>96</v>
      </c>
      <c r="AB17" s="58" t="s">
        <v>120</v>
      </c>
      <c r="AC17" s="58" t="s">
        <v>304</v>
      </c>
      <c r="AD17" s="58" t="s">
        <v>312</v>
      </c>
      <c r="AE17" s="2" t="s">
        <v>313</v>
      </c>
      <c r="AF17" s="62">
        <v>-22.8725767</v>
      </c>
      <c r="AG17" s="62">
        <v>-43.338266300000001</v>
      </c>
      <c r="AH17" s="2" t="s">
        <v>314</v>
      </c>
      <c r="AI17" s="2" t="s">
        <v>28</v>
      </c>
      <c r="AJ17" s="2" t="s">
        <v>102</v>
      </c>
      <c r="AK17" s="55">
        <v>2632.88</v>
      </c>
      <c r="AL17" s="55">
        <v>1529</v>
      </c>
      <c r="AM17" s="55">
        <v>58.073288566132895</v>
      </c>
      <c r="AN17" s="2" t="s">
        <v>103</v>
      </c>
      <c r="AO17" s="2">
        <v>2</v>
      </c>
      <c r="AP17" s="2">
        <v>5</v>
      </c>
      <c r="AQ17" s="2">
        <v>1</v>
      </c>
      <c r="AR17" s="53" t="s">
        <v>72</v>
      </c>
      <c r="AS17" s="2" t="s">
        <v>73</v>
      </c>
      <c r="AT17" s="2" t="s">
        <v>74</v>
      </c>
      <c r="AU17" s="2" t="s">
        <v>75</v>
      </c>
      <c r="AV17" s="2" t="s">
        <v>76</v>
      </c>
      <c r="AW17" s="2" t="str">
        <f t="shared" si="0"/>
        <v>AMERICANAS SERVIÇOS    PEGUE NA LOJA HOJE    SHIP FROM STORE    PEGUE NA LOJA  QUIOSQUE</v>
      </c>
    </row>
    <row r="18" spans="2:49" ht="15" customHeight="1">
      <c r="B18" t="s">
        <v>315</v>
      </c>
      <c r="C18" s="2" t="s">
        <v>316</v>
      </c>
      <c r="D18" s="2">
        <v>6</v>
      </c>
      <c r="E18" s="2" t="s">
        <v>317</v>
      </c>
      <c r="F18" s="58" t="s">
        <v>318</v>
      </c>
      <c r="G18" s="2" t="s">
        <v>128</v>
      </c>
      <c r="H18" t="s">
        <v>129</v>
      </c>
      <c r="I18" s="58" t="s">
        <v>130</v>
      </c>
      <c r="J18" s="2">
        <v>66128</v>
      </c>
      <c r="K18" s="2" t="s">
        <v>131</v>
      </c>
      <c r="L18" s="2" t="s">
        <v>132</v>
      </c>
      <c r="M18" s="58" t="s">
        <v>319</v>
      </c>
      <c r="N18" s="58" t="s">
        <v>320</v>
      </c>
      <c r="O18" s="58" t="s">
        <v>321</v>
      </c>
      <c r="P18" s="2">
        <v>68580</v>
      </c>
      <c r="Q18" s="2" t="s">
        <v>322</v>
      </c>
      <c r="R18" s="2" t="s">
        <v>323</v>
      </c>
      <c r="S18" s="10">
        <v>24439</v>
      </c>
      <c r="T18" s="58" t="s">
        <v>324</v>
      </c>
      <c r="U18" s="2" t="s">
        <v>325</v>
      </c>
      <c r="V18" s="2" t="s">
        <v>69</v>
      </c>
      <c r="W18" s="2" t="s">
        <v>93</v>
      </c>
      <c r="X18" s="2" t="s">
        <v>140</v>
      </c>
      <c r="Y18" s="2">
        <v>11</v>
      </c>
      <c r="Z18" s="2" t="s">
        <v>95</v>
      </c>
      <c r="AA18" s="2" t="s">
        <v>141</v>
      </c>
      <c r="AB18" s="58" t="s">
        <v>142</v>
      </c>
      <c r="AC18" s="58" t="s">
        <v>326</v>
      </c>
      <c r="AD18" s="58" t="s">
        <v>327</v>
      </c>
      <c r="AE18" s="2" t="s">
        <v>328</v>
      </c>
      <c r="AF18" s="62">
        <v>-23.576682099999999</v>
      </c>
      <c r="AG18" s="62">
        <v>-46.687342000000001</v>
      </c>
      <c r="AH18" s="2" t="s">
        <v>329</v>
      </c>
      <c r="AI18" s="2" t="s">
        <v>147</v>
      </c>
      <c r="AJ18" s="2" t="s">
        <v>330</v>
      </c>
      <c r="AK18" s="55">
        <v>993.97</v>
      </c>
      <c r="AL18" s="55">
        <v>130</v>
      </c>
      <c r="AM18" s="55">
        <v>13.078865559322717</v>
      </c>
      <c r="AN18" s="2" t="s">
        <v>331</v>
      </c>
      <c r="AO18" s="2">
        <v>3</v>
      </c>
      <c r="AP18" s="2">
        <v>5</v>
      </c>
      <c r="AQ18" s="2">
        <v>1</v>
      </c>
      <c r="AR18" s="53" t="s">
        <v>148</v>
      </c>
      <c r="AS18" s="2" t="s">
        <v>73</v>
      </c>
      <c r="AT18" s="2" t="s">
        <v>74</v>
      </c>
      <c r="AU18" s="2" t="s">
        <v>148</v>
      </c>
      <c r="AV18" s="2" t="s">
        <v>148</v>
      </c>
      <c r="AW18" s="2" t="str">
        <f t="shared" si="0"/>
        <v xml:space="preserve">     PEGUE NA LOJA HOJE    SHIP FROM STORE        </v>
      </c>
    </row>
    <row r="19" spans="2:49" ht="15" customHeight="1">
      <c r="B19" t="s">
        <v>332</v>
      </c>
      <c r="C19" s="2" t="s">
        <v>333</v>
      </c>
      <c r="D19" s="2">
        <v>28</v>
      </c>
      <c r="E19" s="2" t="s">
        <v>334</v>
      </c>
      <c r="F19" s="58" t="s">
        <v>335</v>
      </c>
      <c r="G19" s="2" t="s">
        <v>285</v>
      </c>
      <c r="H19" t="s">
        <v>286</v>
      </c>
      <c r="I19" s="58" t="s">
        <v>287</v>
      </c>
      <c r="J19" s="2">
        <v>68673</v>
      </c>
      <c r="K19" s="2" t="s">
        <v>288</v>
      </c>
      <c r="L19" s="2" t="s">
        <v>289</v>
      </c>
      <c r="M19" s="58" t="s">
        <v>336</v>
      </c>
      <c r="N19" s="58" t="s">
        <v>337</v>
      </c>
      <c r="O19" s="58" t="s">
        <v>338</v>
      </c>
      <c r="P19" s="2">
        <v>68595</v>
      </c>
      <c r="Q19" s="2" t="s">
        <v>339</v>
      </c>
      <c r="R19" s="2" t="s">
        <v>340</v>
      </c>
      <c r="S19" s="10">
        <v>25049</v>
      </c>
      <c r="T19" s="58" t="s">
        <v>341</v>
      </c>
      <c r="U19" s="2" t="s">
        <v>342</v>
      </c>
      <c r="V19" s="2" t="s">
        <v>92</v>
      </c>
      <c r="W19" s="2" t="s">
        <v>93</v>
      </c>
      <c r="X19" s="2" t="s">
        <v>296</v>
      </c>
      <c r="Y19" s="2">
        <v>43</v>
      </c>
      <c r="Z19" s="2" t="s">
        <v>95</v>
      </c>
      <c r="AA19" s="2" t="s">
        <v>297</v>
      </c>
      <c r="AB19" s="58" t="s">
        <v>335</v>
      </c>
      <c r="AC19" s="58" t="s">
        <v>98</v>
      </c>
      <c r="AD19" s="58" t="s">
        <v>343</v>
      </c>
      <c r="AE19" s="2" t="s">
        <v>344</v>
      </c>
      <c r="AF19" s="62">
        <v>-23.310848799999999</v>
      </c>
      <c r="AG19" s="62">
        <v>-51.165263899999999</v>
      </c>
      <c r="AH19" s="2" t="s">
        <v>345</v>
      </c>
      <c r="AI19" s="2" t="s">
        <v>147</v>
      </c>
      <c r="AJ19" s="2" t="s">
        <v>102</v>
      </c>
      <c r="AK19" s="55">
        <v>2418.69</v>
      </c>
      <c r="AL19" s="55">
        <v>1149</v>
      </c>
      <c r="AM19" s="55">
        <v>47.505054388946085</v>
      </c>
      <c r="AN19" s="2" t="s">
        <v>103</v>
      </c>
      <c r="AO19" s="2">
        <v>4</v>
      </c>
      <c r="AP19" s="2">
        <v>3</v>
      </c>
      <c r="AQ19" s="2">
        <v>1</v>
      </c>
      <c r="AR19" s="53" t="s">
        <v>72</v>
      </c>
      <c r="AS19" s="2" t="s">
        <v>73</v>
      </c>
      <c r="AT19" s="2" t="s">
        <v>74</v>
      </c>
      <c r="AU19" s="2" t="s">
        <v>148</v>
      </c>
      <c r="AV19" s="2" t="s">
        <v>76</v>
      </c>
      <c r="AW19" s="2" t="str">
        <f t="shared" si="0"/>
        <v>AMERICANAS SERVIÇOS    PEGUE NA LOJA HOJE    SHIP FROM STORE       QUIOSQUE</v>
      </c>
    </row>
    <row r="20" spans="2:49" ht="15" customHeight="1">
      <c r="B20" t="s">
        <v>346</v>
      </c>
      <c r="C20" s="2" t="s">
        <v>347</v>
      </c>
      <c r="D20" s="2">
        <v>29</v>
      </c>
      <c r="E20" s="2" t="s">
        <v>348</v>
      </c>
      <c r="F20" s="58" t="s">
        <v>349</v>
      </c>
      <c r="G20" s="2" t="s">
        <v>128</v>
      </c>
      <c r="H20" t="s">
        <v>129</v>
      </c>
      <c r="I20" s="58" t="s">
        <v>130</v>
      </c>
      <c r="J20" s="2">
        <v>66128</v>
      </c>
      <c r="K20" s="2" t="s">
        <v>131</v>
      </c>
      <c r="L20" s="2" t="s">
        <v>132</v>
      </c>
      <c r="M20" s="58" t="s">
        <v>133</v>
      </c>
      <c r="N20" s="58" t="s">
        <v>134</v>
      </c>
      <c r="O20" s="58" t="s">
        <v>135</v>
      </c>
      <c r="P20" s="2">
        <v>68981</v>
      </c>
      <c r="Q20" s="2" t="s">
        <v>136</v>
      </c>
      <c r="R20" s="2" t="s">
        <v>137</v>
      </c>
      <c r="S20" s="10">
        <v>25333</v>
      </c>
      <c r="T20" s="58" t="s">
        <v>138</v>
      </c>
      <c r="U20" s="2" t="s">
        <v>139</v>
      </c>
      <c r="V20" s="2" t="s">
        <v>92</v>
      </c>
      <c r="W20" s="2" t="s">
        <v>93</v>
      </c>
      <c r="X20" s="2" t="s">
        <v>140</v>
      </c>
      <c r="Y20" s="2">
        <v>11</v>
      </c>
      <c r="Z20" s="2" t="s">
        <v>95</v>
      </c>
      <c r="AA20" s="2" t="s">
        <v>141</v>
      </c>
      <c r="AB20" s="58" t="s">
        <v>142</v>
      </c>
      <c r="AC20" s="58" t="s">
        <v>350</v>
      </c>
      <c r="AD20" s="58" t="s">
        <v>351</v>
      </c>
      <c r="AE20" s="2" t="s">
        <v>352</v>
      </c>
      <c r="AF20" s="62">
        <v>-23.518853100000001</v>
      </c>
      <c r="AG20" s="62">
        <v>-46.703862899999997</v>
      </c>
      <c r="AH20" s="2" t="s">
        <v>353</v>
      </c>
      <c r="AI20" s="2" t="s">
        <v>147</v>
      </c>
      <c r="AJ20" s="2" t="s">
        <v>102</v>
      </c>
      <c r="AK20" s="55">
        <v>1846.83</v>
      </c>
      <c r="AL20" s="55">
        <v>724</v>
      </c>
      <c r="AM20" s="55">
        <v>39.202308821060953</v>
      </c>
      <c r="AN20" s="2" t="s">
        <v>103</v>
      </c>
      <c r="AO20" s="2">
        <v>3</v>
      </c>
      <c r="AP20" s="2">
        <v>5</v>
      </c>
      <c r="AQ20" s="2">
        <v>1</v>
      </c>
      <c r="AR20" s="53" t="s">
        <v>72</v>
      </c>
      <c r="AS20" s="2" t="s">
        <v>73</v>
      </c>
      <c r="AT20" s="2" t="s">
        <v>74</v>
      </c>
      <c r="AU20" s="2" t="s">
        <v>75</v>
      </c>
      <c r="AV20" s="2" t="s">
        <v>76</v>
      </c>
      <c r="AW20" s="2" t="str">
        <f t="shared" si="0"/>
        <v>AMERICANAS SERVIÇOS    PEGUE NA LOJA HOJE    SHIP FROM STORE    PEGUE NA LOJA  QUIOSQUE</v>
      </c>
    </row>
    <row r="21" spans="2:49" ht="15" customHeight="1">
      <c r="B21" t="s">
        <v>354</v>
      </c>
      <c r="C21" s="2" t="s">
        <v>355</v>
      </c>
      <c r="D21" s="2">
        <v>31</v>
      </c>
      <c r="E21" s="2" t="s">
        <v>356</v>
      </c>
      <c r="F21" s="58" t="s">
        <v>357</v>
      </c>
      <c r="G21" s="2" t="s">
        <v>81</v>
      </c>
      <c r="H21" t="s">
        <v>82</v>
      </c>
      <c r="I21" s="58" t="s">
        <v>83</v>
      </c>
      <c r="J21" s="2">
        <v>66203</v>
      </c>
      <c r="K21" s="2" t="s">
        <v>84</v>
      </c>
      <c r="L21" s="2" t="s">
        <v>85</v>
      </c>
      <c r="M21" s="58" t="s">
        <v>358</v>
      </c>
      <c r="N21" s="58" t="s">
        <v>359</v>
      </c>
      <c r="O21" s="58" t="s">
        <v>360</v>
      </c>
      <c r="P21" s="2">
        <v>66174</v>
      </c>
      <c r="Q21" s="2" t="s">
        <v>361</v>
      </c>
      <c r="R21" s="2" t="s">
        <v>362</v>
      </c>
      <c r="S21" s="10">
        <v>25877</v>
      </c>
      <c r="T21" s="58" t="s">
        <v>363</v>
      </c>
      <c r="U21" s="2" t="s">
        <v>364</v>
      </c>
      <c r="V21" s="2" t="s">
        <v>92</v>
      </c>
      <c r="W21" s="2" t="s">
        <v>93</v>
      </c>
      <c r="X21" s="2" t="s">
        <v>94</v>
      </c>
      <c r="Y21" s="2">
        <v>21</v>
      </c>
      <c r="Z21" s="2" t="s">
        <v>95</v>
      </c>
      <c r="AA21" s="2" t="s">
        <v>96</v>
      </c>
      <c r="AB21" s="58" t="s">
        <v>357</v>
      </c>
      <c r="AC21" s="58" t="s">
        <v>98</v>
      </c>
      <c r="AD21" s="58" t="s">
        <v>365</v>
      </c>
      <c r="AE21" s="2" t="s">
        <v>366</v>
      </c>
      <c r="AF21" s="62">
        <v>-22.755756000000002</v>
      </c>
      <c r="AG21" s="62">
        <v>-43.458541500000003</v>
      </c>
      <c r="AH21" s="2" t="s">
        <v>367</v>
      </c>
      <c r="AI21" s="2" t="s">
        <v>147</v>
      </c>
      <c r="AJ21" s="2" t="s">
        <v>102</v>
      </c>
      <c r="AK21" s="55">
        <v>1871.76</v>
      </c>
      <c r="AL21" s="55">
        <v>663</v>
      </c>
      <c r="AM21" s="55">
        <v>35.421207847159891</v>
      </c>
      <c r="AN21" s="2" t="s">
        <v>103</v>
      </c>
      <c r="AO21" s="2">
        <v>2</v>
      </c>
      <c r="AP21" s="2">
        <v>4</v>
      </c>
      <c r="AQ21" s="2">
        <v>1</v>
      </c>
      <c r="AR21" s="53" t="s">
        <v>72</v>
      </c>
      <c r="AS21" s="2" t="s">
        <v>73</v>
      </c>
      <c r="AT21" s="2" t="s">
        <v>74</v>
      </c>
      <c r="AU21" s="2" t="s">
        <v>148</v>
      </c>
      <c r="AV21" s="2" t="s">
        <v>76</v>
      </c>
      <c r="AW21" s="2" t="str">
        <f t="shared" si="0"/>
        <v>AMERICANAS SERVIÇOS    PEGUE NA LOJA HOJE    SHIP FROM STORE       QUIOSQUE</v>
      </c>
    </row>
    <row r="22" spans="2:49" ht="15" customHeight="1">
      <c r="B22" t="s">
        <v>368</v>
      </c>
      <c r="C22" s="2" t="s">
        <v>369</v>
      </c>
      <c r="D22" s="2">
        <v>32</v>
      </c>
      <c r="E22" s="2" t="s">
        <v>370</v>
      </c>
      <c r="F22" s="58" t="s">
        <v>371</v>
      </c>
      <c r="G22" s="2" t="s">
        <v>108</v>
      </c>
      <c r="H22" t="s">
        <v>109</v>
      </c>
      <c r="I22" s="58" t="s">
        <v>110</v>
      </c>
      <c r="J22" s="2">
        <v>66202</v>
      </c>
      <c r="K22" s="2" t="s">
        <v>111</v>
      </c>
      <c r="L22" s="2" t="s">
        <v>112</v>
      </c>
      <c r="M22" s="58" t="s">
        <v>305</v>
      </c>
      <c r="N22" s="58" t="s">
        <v>306</v>
      </c>
      <c r="O22" s="58" t="s">
        <v>307</v>
      </c>
      <c r="P22" s="2">
        <v>66197</v>
      </c>
      <c r="Q22" s="2" t="s">
        <v>308</v>
      </c>
      <c r="R22" s="2" t="s">
        <v>309</v>
      </c>
      <c r="S22" s="10">
        <v>26135</v>
      </c>
      <c r="T22" s="58" t="s">
        <v>310</v>
      </c>
      <c r="U22" s="2" t="s">
        <v>311</v>
      </c>
      <c r="V22" s="2" t="s">
        <v>92</v>
      </c>
      <c r="W22" s="2" t="s">
        <v>93</v>
      </c>
      <c r="X22" s="2" t="s">
        <v>94</v>
      </c>
      <c r="Y22" s="2">
        <v>21</v>
      </c>
      <c r="Z22" s="2" t="s">
        <v>95</v>
      </c>
      <c r="AA22" s="2" t="s">
        <v>96</v>
      </c>
      <c r="AB22" s="58" t="s">
        <v>120</v>
      </c>
      <c r="AC22" s="58" t="s">
        <v>372</v>
      </c>
      <c r="AD22" s="58" t="s">
        <v>373</v>
      </c>
      <c r="AE22" s="2" t="s">
        <v>374</v>
      </c>
      <c r="AF22" s="62">
        <v>-22.9049877</v>
      </c>
      <c r="AG22" s="62">
        <v>-43.559905399999998</v>
      </c>
      <c r="AH22" s="2" t="s">
        <v>375</v>
      </c>
      <c r="AI22" s="2" t="s">
        <v>28</v>
      </c>
      <c r="AJ22" s="2" t="s">
        <v>102</v>
      </c>
      <c r="AK22" s="55">
        <v>1796.62</v>
      </c>
      <c r="AL22" s="55">
        <v>240</v>
      </c>
      <c r="AM22" s="55">
        <v>13.358417472810055</v>
      </c>
      <c r="AN22" s="2" t="s">
        <v>103</v>
      </c>
      <c r="AO22" s="2">
        <v>4</v>
      </c>
      <c r="AP22" s="2">
        <v>3</v>
      </c>
      <c r="AQ22" s="2">
        <v>1</v>
      </c>
      <c r="AR22" s="53" t="s">
        <v>72</v>
      </c>
      <c r="AS22" s="2" t="s">
        <v>73</v>
      </c>
      <c r="AT22" s="2" t="s">
        <v>74</v>
      </c>
      <c r="AU22" s="2" t="s">
        <v>148</v>
      </c>
      <c r="AV22" s="2" t="s">
        <v>76</v>
      </c>
      <c r="AW22" s="2" t="str">
        <f t="shared" si="0"/>
        <v>AMERICANAS SERVIÇOS    PEGUE NA LOJA HOJE    SHIP FROM STORE       QUIOSQUE</v>
      </c>
    </row>
    <row r="23" spans="2:49" ht="15" customHeight="1">
      <c r="B23" t="s">
        <v>376</v>
      </c>
      <c r="C23" s="2" t="s">
        <v>377</v>
      </c>
      <c r="D23" s="2">
        <v>33</v>
      </c>
      <c r="E23" s="2" t="s">
        <v>378</v>
      </c>
      <c r="F23" s="58" t="s">
        <v>379</v>
      </c>
      <c r="G23" s="2" t="s">
        <v>380</v>
      </c>
      <c r="H23" t="s">
        <v>381</v>
      </c>
      <c r="I23" s="58" t="s">
        <v>382</v>
      </c>
      <c r="J23" s="2">
        <v>66147</v>
      </c>
      <c r="K23" s="2" t="s">
        <v>383</v>
      </c>
      <c r="L23" s="2" t="s">
        <v>384</v>
      </c>
      <c r="M23" s="58" t="s">
        <v>385</v>
      </c>
      <c r="N23" s="58" t="s">
        <v>386</v>
      </c>
      <c r="O23" s="58" t="s">
        <v>387</v>
      </c>
      <c r="P23" s="2">
        <v>66210</v>
      </c>
      <c r="Q23" s="2" t="s">
        <v>388</v>
      </c>
      <c r="R23" s="2" t="s">
        <v>389</v>
      </c>
      <c r="S23" s="10">
        <v>26562</v>
      </c>
      <c r="T23" s="58" t="s">
        <v>390</v>
      </c>
      <c r="U23" s="2" t="s">
        <v>391</v>
      </c>
      <c r="V23" s="2" t="s">
        <v>92</v>
      </c>
      <c r="W23" s="2" t="s">
        <v>93</v>
      </c>
      <c r="X23" s="2" t="s">
        <v>248</v>
      </c>
      <c r="Y23" s="2">
        <v>62</v>
      </c>
      <c r="Z23" s="2" t="s">
        <v>160</v>
      </c>
      <c r="AA23" s="2" t="s">
        <v>392</v>
      </c>
      <c r="AB23" s="58" t="s">
        <v>379</v>
      </c>
      <c r="AC23" s="58" t="s">
        <v>393</v>
      </c>
      <c r="AD23" s="58" t="s">
        <v>394</v>
      </c>
      <c r="AE23" s="2" t="s">
        <v>395</v>
      </c>
      <c r="AF23" s="62">
        <v>-16.675967199999999</v>
      </c>
      <c r="AG23" s="62">
        <v>-49.262561299999902</v>
      </c>
      <c r="AH23" s="2" t="s">
        <v>396</v>
      </c>
      <c r="AI23" s="2" t="s">
        <v>147</v>
      </c>
      <c r="AJ23" s="2" t="s">
        <v>102</v>
      </c>
      <c r="AK23" s="55">
        <v>2436.96</v>
      </c>
      <c r="AL23" s="55">
        <v>1448</v>
      </c>
      <c r="AM23" s="55">
        <v>59.41829164204583</v>
      </c>
      <c r="AN23" s="2" t="s">
        <v>103</v>
      </c>
      <c r="AO23" s="2">
        <v>10</v>
      </c>
      <c r="AP23" s="2">
        <v>1</v>
      </c>
      <c r="AQ23" s="2">
        <v>3</v>
      </c>
      <c r="AR23" s="53" t="s">
        <v>72</v>
      </c>
      <c r="AS23" s="2" t="s">
        <v>73</v>
      </c>
      <c r="AT23" s="2" t="s">
        <v>74</v>
      </c>
      <c r="AU23" s="2" t="s">
        <v>75</v>
      </c>
      <c r="AV23" s="2" t="s">
        <v>76</v>
      </c>
      <c r="AW23" s="2" t="str">
        <f t="shared" si="0"/>
        <v>AMERICANAS SERVIÇOS    PEGUE NA LOJA HOJE    SHIP FROM STORE    PEGUE NA LOJA  QUIOSQUE</v>
      </c>
    </row>
    <row r="24" spans="2:49" ht="15" customHeight="1">
      <c r="B24" t="s">
        <v>397</v>
      </c>
      <c r="C24" s="2" t="s">
        <v>398</v>
      </c>
      <c r="D24" s="2">
        <v>35</v>
      </c>
      <c r="E24" s="2" t="s">
        <v>399</v>
      </c>
      <c r="F24" s="58" t="s">
        <v>400</v>
      </c>
      <c r="G24" s="2" t="s">
        <v>380</v>
      </c>
      <c r="H24" t="s">
        <v>381</v>
      </c>
      <c r="I24" s="58" t="s">
        <v>382</v>
      </c>
      <c r="J24" s="2">
        <v>66147</v>
      </c>
      <c r="K24" s="2" t="s">
        <v>383</v>
      </c>
      <c r="L24" s="2" t="s">
        <v>384</v>
      </c>
      <c r="M24" s="58" t="s">
        <v>401</v>
      </c>
      <c r="N24" s="58" t="s">
        <v>402</v>
      </c>
      <c r="O24" s="58" t="s">
        <v>403</v>
      </c>
      <c r="P24" s="2">
        <v>66127</v>
      </c>
      <c r="Q24" s="2" t="s">
        <v>404</v>
      </c>
      <c r="R24" s="2" t="s">
        <v>405</v>
      </c>
      <c r="S24" s="10">
        <v>26751</v>
      </c>
      <c r="T24" s="58" t="s">
        <v>406</v>
      </c>
      <c r="U24" s="2" t="s">
        <v>407</v>
      </c>
      <c r="V24" s="2" t="s">
        <v>92</v>
      </c>
      <c r="W24" s="2" t="s">
        <v>93</v>
      </c>
      <c r="X24" s="2" t="s">
        <v>248</v>
      </c>
      <c r="Y24" s="2">
        <v>61</v>
      </c>
      <c r="Z24" s="2" t="s">
        <v>160</v>
      </c>
      <c r="AA24" s="2" t="s">
        <v>408</v>
      </c>
      <c r="AB24" s="58" t="s">
        <v>409</v>
      </c>
      <c r="AC24" s="58" t="s">
        <v>410</v>
      </c>
      <c r="AD24" s="58" t="s">
        <v>411</v>
      </c>
      <c r="AE24" s="2" t="s">
        <v>412</v>
      </c>
      <c r="AF24" s="62">
        <v>-15.796290300000001</v>
      </c>
      <c r="AG24" s="62">
        <v>-47.891118800000001</v>
      </c>
      <c r="AH24" s="2" t="s">
        <v>413</v>
      </c>
      <c r="AI24" s="2" t="s">
        <v>147</v>
      </c>
      <c r="AJ24" s="2" t="s">
        <v>102</v>
      </c>
      <c r="AK24" s="55">
        <v>1425.45</v>
      </c>
      <c r="AL24" s="55">
        <v>598</v>
      </c>
      <c r="AM24" s="55">
        <v>41.951664386684904</v>
      </c>
      <c r="AN24" s="2" t="s">
        <v>103</v>
      </c>
      <c r="AO24" s="2">
        <v>7</v>
      </c>
      <c r="AP24" s="2">
        <v>2</v>
      </c>
      <c r="AQ24" s="2">
        <v>3</v>
      </c>
      <c r="AR24" s="53" t="s">
        <v>72</v>
      </c>
      <c r="AS24" s="2" t="s">
        <v>73</v>
      </c>
      <c r="AT24" s="2" t="s">
        <v>74</v>
      </c>
      <c r="AU24" s="2" t="s">
        <v>75</v>
      </c>
      <c r="AV24" s="2" t="s">
        <v>76</v>
      </c>
      <c r="AW24" s="2" t="str">
        <f t="shared" si="0"/>
        <v>AMERICANAS SERVIÇOS    PEGUE NA LOJA HOJE    SHIP FROM STORE    PEGUE NA LOJA  QUIOSQUE</v>
      </c>
    </row>
    <row r="25" spans="2:49">
      <c r="B25" t="s">
        <v>414</v>
      </c>
      <c r="C25" s="2" t="s">
        <v>415</v>
      </c>
      <c r="D25" s="2">
        <v>36</v>
      </c>
      <c r="E25" s="2" t="s">
        <v>416</v>
      </c>
      <c r="F25" s="58" t="s">
        <v>417</v>
      </c>
      <c r="G25" s="2" t="s">
        <v>285</v>
      </c>
      <c r="H25" t="s">
        <v>286</v>
      </c>
      <c r="I25" s="58" t="s">
        <v>287</v>
      </c>
      <c r="J25" s="2">
        <v>68673</v>
      </c>
      <c r="K25" s="2" t="s">
        <v>288</v>
      </c>
      <c r="L25" s="2" t="s">
        <v>289</v>
      </c>
      <c r="M25" s="58" t="s">
        <v>418</v>
      </c>
      <c r="N25" s="58" t="s">
        <v>419</v>
      </c>
      <c r="O25" s="58" t="s">
        <v>420</v>
      </c>
      <c r="P25" s="2">
        <v>68308</v>
      </c>
      <c r="Q25" s="2" t="s">
        <v>421</v>
      </c>
      <c r="R25" s="2" t="s">
        <v>415</v>
      </c>
      <c r="S25" s="10">
        <v>26927</v>
      </c>
      <c r="T25" s="58" t="s">
        <v>422</v>
      </c>
      <c r="U25" s="2" t="s">
        <v>423</v>
      </c>
      <c r="V25" s="2" t="s">
        <v>69</v>
      </c>
      <c r="W25" s="2" t="s">
        <v>93</v>
      </c>
      <c r="X25" s="2" t="s">
        <v>248</v>
      </c>
      <c r="Y25" s="2">
        <v>67</v>
      </c>
      <c r="Z25" s="2" t="s">
        <v>95</v>
      </c>
      <c r="AA25" s="2" t="s">
        <v>418</v>
      </c>
      <c r="AB25" s="58" t="s">
        <v>372</v>
      </c>
      <c r="AC25" s="58" t="s">
        <v>98</v>
      </c>
      <c r="AD25" s="58" t="s">
        <v>424</v>
      </c>
      <c r="AE25" s="2" t="s">
        <v>425</v>
      </c>
      <c r="AF25" s="62">
        <v>-20.4606733</v>
      </c>
      <c r="AG25" s="62">
        <v>-54.618963399999998</v>
      </c>
      <c r="AH25" s="2" t="s">
        <v>426</v>
      </c>
      <c r="AI25" s="2" t="s">
        <v>147</v>
      </c>
      <c r="AJ25" s="2" t="s">
        <v>102</v>
      </c>
      <c r="AK25" s="55">
        <v>2779.09</v>
      </c>
      <c r="AL25" s="55">
        <v>1150</v>
      </c>
      <c r="AM25" s="55">
        <v>41.380451874534465</v>
      </c>
      <c r="AN25" s="2" t="s">
        <v>103</v>
      </c>
      <c r="AO25" s="2">
        <v>8</v>
      </c>
      <c r="AP25" s="2">
        <v>2</v>
      </c>
      <c r="AQ25" s="2">
        <v>4</v>
      </c>
      <c r="AR25" s="53" t="s">
        <v>72</v>
      </c>
      <c r="AS25" s="2" t="s">
        <v>73</v>
      </c>
      <c r="AT25" s="2" t="s">
        <v>74</v>
      </c>
      <c r="AU25" s="2" t="s">
        <v>75</v>
      </c>
      <c r="AV25" s="2" t="s">
        <v>76</v>
      </c>
      <c r="AW25" s="2" t="str">
        <f t="shared" si="0"/>
        <v>AMERICANAS SERVIÇOS    PEGUE NA LOJA HOJE    SHIP FROM STORE    PEGUE NA LOJA  QUIOSQUE</v>
      </c>
    </row>
    <row r="26" spans="2:49" ht="15" customHeight="1">
      <c r="B26" t="s">
        <v>427</v>
      </c>
      <c r="C26" s="2" t="s">
        <v>428</v>
      </c>
      <c r="D26" s="2">
        <v>37</v>
      </c>
      <c r="E26" s="2" t="s">
        <v>429</v>
      </c>
      <c r="F26" s="58" t="s">
        <v>430</v>
      </c>
      <c r="G26" s="2" t="s">
        <v>431</v>
      </c>
      <c r="H26" t="s">
        <v>432</v>
      </c>
      <c r="I26" s="58" t="s">
        <v>433</v>
      </c>
      <c r="J26" s="2">
        <v>66749</v>
      </c>
      <c r="K26" s="2" t="s">
        <v>434</v>
      </c>
      <c r="L26" s="2" t="s">
        <v>435</v>
      </c>
      <c r="M26" s="58" t="s">
        <v>430</v>
      </c>
      <c r="N26" s="58" t="s">
        <v>436</v>
      </c>
      <c r="O26" s="58" t="s">
        <v>437</v>
      </c>
      <c r="P26" s="2">
        <v>68343</v>
      </c>
      <c r="Q26" s="2" t="s">
        <v>438</v>
      </c>
      <c r="R26" s="2" t="s">
        <v>439</v>
      </c>
      <c r="S26" s="10">
        <v>27324</v>
      </c>
      <c r="T26" s="58" t="s">
        <v>440</v>
      </c>
      <c r="U26" s="2" t="s">
        <v>441</v>
      </c>
      <c r="V26" s="2" t="s">
        <v>92</v>
      </c>
      <c r="W26" s="2" t="s">
        <v>93</v>
      </c>
      <c r="X26" s="2" t="s">
        <v>442</v>
      </c>
      <c r="Y26" s="2">
        <v>81</v>
      </c>
      <c r="Z26" s="2" t="s">
        <v>160</v>
      </c>
      <c r="AA26" s="2" t="s">
        <v>443</v>
      </c>
      <c r="AB26" s="58" t="s">
        <v>430</v>
      </c>
      <c r="AC26" s="58" t="s">
        <v>444</v>
      </c>
      <c r="AD26" s="58" t="s">
        <v>445</v>
      </c>
      <c r="AE26" s="2" t="s">
        <v>446</v>
      </c>
      <c r="AF26" s="62">
        <v>-8.0605792999999899</v>
      </c>
      <c r="AG26" s="62">
        <v>-34.883259199999998</v>
      </c>
      <c r="AH26" s="2" t="s">
        <v>447</v>
      </c>
      <c r="AI26" s="2" t="s">
        <v>28</v>
      </c>
      <c r="AJ26" s="2" t="s">
        <v>102</v>
      </c>
      <c r="AK26" s="55">
        <v>3179.14</v>
      </c>
      <c r="AL26" s="55">
        <v>1916</v>
      </c>
      <c r="AM26" s="55">
        <v>60.267871185289103</v>
      </c>
      <c r="AN26" s="2" t="s">
        <v>103</v>
      </c>
      <c r="AO26" s="2">
        <v>3</v>
      </c>
      <c r="AP26" s="2">
        <v>4</v>
      </c>
      <c r="AQ26" s="2">
        <v>1</v>
      </c>
      <c r="AR26" s="53" t="s">
        <v>72</v>
      </c>
      <c r="AS26" s="2" t="s">
        <v>73</v>
      </c>
      <c r="AT26" s="2" t="s">
        <v>74</v>
      </c>
      <c r="AU26" s="2" t="s">
        <v>148</v>
      </c>
      <c r="AV26" s="2" t="s">
        <v>76</v>
      </c>
      <c r="AW26" s="2" t="str">
        <f t="shared" si="0"/>
        <v>AMERICANAS SERVIÇOS    PEGUE NA LOJA HOJE    SHIP FROM STORE       QUIOSQUE</v>
      </c>
    </row>
    <row r="27" spans="2:49" ht="15" customHeight="1">
      <c r="B27" t="s">
        <v>448</v>
      </c>
      <c r="C27" s="2" t="s">
        <v>449</v>
      </c>
      <c r="D27" s="2">
        <v>42</v>
      </c>
      <c r="E27" s="2" t="s">
        <v>450</v>
      </c>
      <c r="F27" s="58" t="s">
        <v>451</v>
      </c>
      <c r="G27" s="2" t="s">
        <v>285</v>
      </c>
      <c r="H27" t="s">
        <v>286</v>
      </c>
      <c r="I27" s="58" t="s">
        <v>287</v>
      </c>
      <c r="J27" s="2">
        <v>68673</v>
      </c>
      <c r="K27" s="2" t="s">
        <v>288</v>
      </c>
      <c r="L27" s="2" t="s">
        <v>289</v>
      </c>
      <c r="M27" s="58" t="s">
        <v>452</v>
      </c>
      <c r="N27" s="58" t="s">
        <v>453</v>
      </c>
      <c r="O27" s="58" t="s">
        <v>454</v>
      </c>
      <c r="P27" s="2" t="s">
        <v>148</v>
      </c>
      <c r="Q27" s="2" t="s">
        <v>455</v>
      </c>
      <c r="R27" s="2" t="s">
        <v>148</v>
      </c>
      <c r="S27" s="10">
        <v>27576</v>
      </c>
      <c r="T27" s="58" t="s">
        <v>456</v>
      </c>
      <c r="U27" s="2" t="s">
        <v>457</v>
      </c>
      <c r="V27" s="2" t="s">
        <v>69</v>
      </c>
      <c r="W27" s="2" t="s">
        <v>93</v>
      </c>
      <c r="X27" s="2" t="s">
        <v>458</v>
      </c>
      <c r="Y27" s="2">
        <v>51</v>
      </c>
      <c r="Z27" s="2" t="s">
        <v>459</v>
      </c>
      <c r="AA27" s="2" t="s">
        <v>460</v>
      </c>
      <c r="AB27" s="58" t="s">
        <v>451</v>
      </c>
      <c r="AC27" s="58" t="s">
        <v>98</v>
      </c>
      <c r="AD27" s="58" t="s">
        <v>461</v>
      </c>
      <c r="AE27" s="2" t="s">
        <v>462</v>
      </c>
      <c r="AF27" s="62">
        <v>-30.030049900000002</v>
      </c>
      <c r="AG27" s="62">
        <v>-51.228704499999999</v>
      </c>
      <c r="AH27" s="2" t="s">
        <v>463</v>
      </c>
      <c r="AI27" s="2" t="s">
        <v>28</v>
      </c>
      <c r="AJ27" s="2" t="s">
        <v>102</v>
      </c>
      <c r="AK27" s="55">
        <v>1225.83</v>
      </c>
      <c r="AL27" s="55">
        <v>349</v>
      </c>
      <c r="AM27" s="55">
        <v>28.470505698180009</v>
      </c>
      <c r="AN27" s="2" t="s">
        <v>103</v>
      </c>
      <c r="AO27" s="2">
        <v>3</v>
      </c>
      <c r="AP27" s="2">
        <v>5</v>
      </c>
      <c r="AQ27" s="2">
        <v>1</v>
      </c>
      <c r="AR27" s="53" t="s">
        <v>72</v>
      </c>
      <c r="AS27" s="2" t="s">
        <v>73</v>
      </c>
      <c r="AT27" s="2" t="s">
        <v>74</v>
      </c>
      <c r="AU27" s="2" t="s">
        <v>75</v>
      </c>
      <c r="AV27" s="2" t="s">
        <v>76</v>
      </c>
      <c r="AW27" s="2" t="str">
        <f t="shared" si="0"/>
        <v>AMERICANAS SERVIÇOS    PEGUE NA LOJA HOJE    SHIP FROM STORE    PEGUE NA LOJA  QUIOSQUE</v>
      </c>
    </row>
    <row r="28" spans="2:49" ht="15" customHeight="1">
      <c r="B28" t="s">
        <v>464</v>
      </c>
      <c r="C28" s="2" t="s">
        <v>465</v>
      </c>
      <c r="D28" s="2">
        <v>39</v>
      </c>
      <c r="E28" s="2" t="s">
        <v>466</v>
      </c>
      <c r="F28" s="58" t="s">
        <v>467</v>
      </c>
      <c r="G28" s="2" t="s">
        <v>380</v>
      </c>
      <c r="H28" t="s">
        <v>381</v>
      </c>
      <c r="I28" s="58" t="s">
        <v>382</v>
      </c>
      <c r="J28" s="2">
        <v>66147</v>
      </c>
      <c r="K28" s="2" t="s">
        <v>383</v>
      </c>
      <c r="L28" s="2" t="s">
        <v>384</v>
      </c>
      <c r="M28" s="58" t="s">
        <v>401</v>
      </c>
      <c r="N28" s="58" t="s">
        <v>402</v>
      </c>
      <c r="O28" s="58" t="s">
        <v>403</v>
      </c>
      <c r="P28" s="2">
        <v>66127</v>
      </c>
      <c r="Q28" s="2" t="s">
        <v>404</v>
      </c>
      <c r="R28" s="2" t="s">
        <v>405</v>
      </c>
      <c r="S28" s="10">
        <v>27653</v>
      </c>
      <c r="T28" s="58" t="s">
        <v>406</v>
      </c>
      <c r="U28" s="2" t="s">
        <v>407</v>
      </c>
      <c r="V28" s="2" t="s">
        <v>92</v>
      </c>
      <c r="W28" s="2" t="s">
        <v>93</v>
      </c>
      <c r="X28" s="2" t="s">
        <v>248</v>
      </c>
      <c r="Y28" s="2">
        <v>63</v>
      </c>
      <c r="Z28" s="2" t="s">
        <v>160</v>
      </c>
      <c r="AA28" s="2" t="s">
        <v>408</v>
      </c>
      <c r="AB28" s="58" t="s">
        <v>409</v>
      </c>
      <c r="AC28" s="58" t="s">
        <v>467</v>
      </c>
      <c r="AD28" s="58" t="s">
        <v>468</v>
      </c>
      <c r="AE28" s="2" t="s">
        <v>469</v>
      </c>
      <c r="AF28" s="62">
        <v>-15.8339059</v>
      </c>
      <c r="AG28" s="62">
        <v>-48.0522682</v>
      </c>
      <c r="AH28" s="2" t="s">
        <v>470</v>
      </c>
      <c r="AI28" s="2" t="s">
        <v>147</v>
      </c>
      <c r="AJ28" s="2" t="s">
        <v>102</v>
      </c>
      <c r="AK28" s="55">
        <v>1015.59</v>
      </c>
      <c r="AL28" s="55">
        <v>1302</v>
      </c>
      <c r="AM28" s="55">
        <v>128.20134109236994</v>
      </c>
      <c r="AN28" s="2" t="s">
        <v>103</v>
      </c>
      <c r="AO28" s="2">
        <v>7</v>
      </c>
      <c r="AP28" s="2">
        <v>2</v>
      </c>
      <c r="AQ28" s="2">
        <v>3</v>
      </c>
      <c r="AR28" s="53" t="s">
        <v>148</v>
      </c>
      <c r="AS28" s="2" t="s">
        <v>73</v>
      </c>
      <c r="AT28" s="2" t="s">
        <v>74</v>
      </c>
      <c r="AU28" s="2" t="s">
        <v>75</v>
      </c>
      <c r="AV28" s="2" t="s">
        <v>148</v>
      </c>
      <c r="AW28" s="2" t="str">
        <f t="shared" si="0"/>
        <v xml:space="preserve">     PEGUE NA LOJA HOJE    SHIP FROM STORE    PEGUE NA LOJA   </v>
      </c>
    </row>
    <row r="29" spans="2:49" ht="15" customHeight="1">
      <c r="B29" t="s">
        <v>471</v>
      </c>
      <c r="C29" s="2" t="s">
        <v>435</v>
      </c>
      <c r="D29" s="2">
        <v>44</v>
      </c>
      <c r="E29" s="2" t="s">
        <v>472</v>
      </c>
      <c r="F29" s="58" t="s">
        <v>473</v>
      </c>
      <c r="G29" s="2" t="s">
        <v>431</v>
      </c>
      <c r="H29" t="s">
        <v>432</v>
      </c>
      <c r="I29" s="58" t="s">
        <v>433</v>
      </c>
      <c r="J29" s="2">
        <v>66749</v>
      </c>
      <c r="K29" s="2" t="s">
        <v>434</v>
      </c>
      <c r="L29" s="2" t="s">
        <v>435</v>
      </c>
      <c r="M29" s="58" t="s">
        <v>474</v>
      </c>
      <c r="N29" s="58" t="s">
        <v>475</v>
      </c>
      <c r="O29" s="58" t="s">
        <v>476</v>
      </c>
      <c r="P29" s="2" t="s">
        <v>148</v>
      </c>
      <c r="Q29" s="2" t="s">
        <v>477</v>
      </c>
      <c r="R29" s="2" t="s">
        <v>435</v>
      </c>
      <c r="S29" s="10">
        <v>27733</v>
      </c>
      <c r="T29" s="58" t="s">
        <v>478</v>
      </c>
      <c r="U29" s="2" t="s">
        <v>479</v>
      </c>
      <c r="V29" s="2" t="s">
        <v>69</v>
      </c>
      <c r="W29" s="2" t="s">
        <v>93</v>
      </c>
      <c r="X29" s="2" t="s">
        <v>480</v>
      </c>
      <c r="Y29" s="2">
        <v>71</v>
      </c>
      <c r="Z29" s="2" t="s">
        <v>95</v>
      </c>
      <c r="AA29" s="2" t="s">
        <v>481</v>
      </c>
      <c r="AB29" s="58" t="s">
        <v>482</v>
      </c>
      <c r="AC29" s="58" t="s">
        <v>483</v>
      </c>
      <c r="AD29" s="58" t="s">
        <v>484</v>
      </c>
      <c r="AE29" s="2" t="s">
        <v>485</v>
      </c>
      <c r="AF29" s="62">
        <v>-12.9813068</v>
      </c>
      <c r="AG29" s="62">
        <v>-38.464877199999997</v>
      </c>
      <c r="AH29" s="2" t="s">
        <v>486</v>
      </c>
      <c r="AI29" s="2" t="s">
        <v>28</v>
      </c>
      <c r="AJ29" s="2" t="s">
        <v>102</v>
      </c>
      <c r="AK29" s="55">
        <v>3689.82</v>
      </c>
      <c r="AL29" s="55">
        <v>2054</v>
      </c>
      <c r="AM29" s="55">
        <v>55.666672086985272</v>
      </c>
      <c r="AN29" s="2" t="s">
        <v>331</v>
      </c>
      <c r="AO29" s="2">
        <v>3</v>
      </c>
      <c r="AP29" s="2">
        <v>5</v>
      </c>
      <c r="AQ29" s="2">
        <v>1</v>
      </c>
      <c r="AR29" s="53" t="s">
        <v>72</v>
      </c>
      <c r="AS29" s="2" t="s">
        <v>73</v>
      </c>
      <c r="AT29" s="2" t="s">
        <v>74</v>
      </c>
      <c r="AU29" s="2" t="s">
        <v>148</v>
      </c>
      <c r="AV29" s="2" t="s">
        <v>76</v>
      </c>
      <c r="AW29" s="2" t="str">
        <f t="shared" si="0"/>
        <v>AMERICANAS SERVIÇOS    PEGUE NA LOJA HOJE    SHIP FROM STORE       QUIOSQUE</v>
      </c>
    </row>
    <row r="30" spans="2:49" ht="15" customHeight="1">
      <c r="B30" t="s">
        <v>487</v>
      </c>
      <c r="C30" s="2" t="s">
        <v>132</v>
      </c>
      <c r="D30" s="2">
        <v>43</v>
      </c>
      <c r="E30" s="2" t="s">
        <v>488</v>
      </c>
      <c r="F30" s="58" t="s">
        <v>489</v>
      </c>
      <c r="G30" s="2" t="s">
        <v>128</v>
      </c>
      <c r="H30" t="s">
        <v>129</v>
      </c>
      <c r="I30" s="58" t="s">
        <v>130</v>
      </c>
      <c r="J30" s="2">
        <v>66128</v>
      </c>
      <c r="K30" s="2" t="s">
        <v>131</v>
      </c>
      <c r="L30" s="2" t="s">
        <v>132</v>
      </c>
      <c r="M30" s="58" t="s">
        <v>319</v>
      </c>
      <c r="N30" s="58" t="s">
        <v>320</v>
      </c>
      <c r="O30" s="58" t="s">
        <v>321</v>
      </c>
      <c r="P30" s="2">
        <v>68580</v>
      </c>
      <c r="Q30" s="2" t="s">
        <v>322</v>
      </c>
      <c r="R30" s="2" t="s">
        <v>323</v>
      </c>
      <c r="S30" s="10">
        <v>27977</v>
      </c>
      <c r="T30" s="58" t="s">
        <v>324</v>
      </c>
      <c r="U30" s="2" t="s">
        <v>325</v>
      </c>
      <c r="V30" s="2" t="s">
        <v>69</v>
      </c>
      <c r="W30" s="2" t="s">
        <v>93</v>
      </c>
      <c r="X30" s="2" t="s">
        <v>140</v>
      </c>
      <c r="Y30" s="2">
        <v>11</v>
      </c>
      <c r="Z30" s="2" t="s">
        <v>95</v>
      </c>
      <c r="AA30" s="2" t="s">
        <v>141</v>
      </c>
      <c r="AB30" s="58" t="s">
        <v>142</v>
      </c>
      <c r="AC30" s="58" t="s">
        <v>490</v>
      </c>
      <c r="AD30" s="58" t="s">
        <v>491</v>
      </c>
      <c r="AE30" s="2" t="s">
        <v>492</v>
      </c>
      <c r="AF30" s="62">
        <v>-23.611022599999998</v>
      </c>
      <c r="AG30" s="62">
        <v>-46.666684699999998</v>
      </c>
      <c r="AH30" s="2" t="s">
        <v>493</v>
      </c>
      <c r="AI30" s="2" t="s">
        <v>147</v>
      </c>
      <c r="AJ30" s="2" t="s">
        <v>102</v>
      </c>
      <c r="AK30" s="55">
        <v>1381.25</v>
      </c>
      <c r="AL30" s="55">
        <v>127</v>
      </c>
      <c r="AM30" s="55">
        <v>9.1945701357466056</v>
      </c>
      <c r="AN30" s="2" t="s">
        <v>331</v>
      </c>
      <c r="AO30" s="2">
        <v>2</v>
      </c>
      <c r="AP30" s="2">
        <v>5</v>
      </c>
      <c r="AQ30" s="2">
        <v>1</v>
      </c>
      <c r="AR30" s="53" t="s">
        <v>72</v>
      </c>
      <c r="AS30" s="2" t="s">
        <v>73</v>
      </c>
      <c r="AT30" s="2" t="s">
        <v>74</v>
      </c>
      <c r="AU30" s="2" t="s">
        <v>148</v>
      </c>
      <c r="AV30" s="2" t="s">
        <v>76</v>
      </c>
      <c r="AW30" s="2" t="str">
        <f t="shared" si="0"/>
        <v>AMERICANAS SERVIÇOS    PEGUE NA LOJA HOJE    SHIP FROM STORE       QUIOSQUE</v>
      </c>
    </row>
    <row r="31" spans="2:49" ht="15" customHeight="1">
      <c r="B31" t="s">
        <v>494</v>
      </c>
      <c r="C31" s="2" t="s">
        <v>495</v>
      </c>
      <c r="D31" s="2">
        <v>45</v>
      </c>
      <c r="E31" s="2" t="s">
        <v>496</v>
      </c>
      <c r="F31" s="58" t="s">
        <v>497</v>
      </c>
      <c r="G31" s="2" t="s">
        <v>108</v>
      </c>
      <c r="H31" t="s">
        <v>109</v>
      </c>
      <c r="I31" s="58" t="s">
        <v>110</v>
      </c>
      <c r="J31" s="2">
        <v>66202</v>
      </c>
      <c r="K31" s="2" t="s">
        <v>111</v>
      </c>
      <c r="L31" s="2" t="s">
        <v>112</v>
      </c>
      <c r="M31" s="58" t="s">
        <v>498</v>
      </c>
      <c r="N31" s="58" t="s">
        <v>499</v>
      </c>
      <c r="O31" s="58" t="s">
        <v>500</v>
      </c>
      <c r="P31" s="2">
        <v>66136</v>
      </c>
      <c r="Q31" s="2" t="s">
        <v>501</v>
      </c>
      <c r="R31" s="2" t="s">
        <v>495</v>
      </c>
      <c r="S31" s="10">
        <v>28255</v>
      </c>
      <c r="T31" s="58" t="s">
        <v>502</v>
      </c>
      <c r="U31" s="2" t="s">
        <v>503</v>
      </c>
      <c r="V31" s="2" t="s">
        <v>92</v>
      </c>
      <c r="W31" s="2" t="s">
        <v>93</v>
      </c>
      <c r="X31" s="2" t="s">
        <v>480</v>
      </c>
      <c r="Y31" s="2">
        <v>27</v>
      </c>
      <c r="Z31" s="2" t="s">
        <v>95</v>
      </c>
      <c r="AA31" s="2" t="s">
        <v>504</v>
      </c>
      <c r="AB31" s="58" t="s">
        <v>505</v>
      </c>
      <c r="AC31" s="58" t="s">
        <v>98</v>
      </c>
      <c r="AD31" s="58" t="s">
        <v>506</v>
      </c>
      <c r="AE31" s="2" t="s">
        <v>507</v>
      </c>
      <c r="AF31" s="62">
        <v>-20.319324000000002</v>
      </c>
      <c r="AG31" s="62">
        <v>-40.330402599999999</v>
      </c>
      <c r="AH31" s="2" t="s">
        <v>508</v>
      </c>
      <c r="AI31" s="2" t="s">
        <v>28</v>
      </c>
      <c r="AJ31" s="2" t="s">
        <v>102</v>
      </c>
      <c r="AK31" s="55">
        <v>2191.36</v>
      </c>
      <c r="AL31" s="55">
        <v>1310</v>
      </c>
      <c r="AM31" s="55">
        <v>59.78022780373832</v>
      </c>
      <c r="AN31" s="2" t="s">
        <v>103</v>
      </c>
      <c r="AO31" s="2">
        <v>9</v>
      </c>
      <c r="AP31" s="2">
        <v>2</v>
      </c>
      <c r="AQ31" s="2">
        <v>5</v>
      </c>
      <c r="AR31" s="53" t="s">
        <v>72</v>
      </c>
      <c r="AS31" s="2" t="s">
        <v>73</v>
      </c>
      <c r="AT31" s="2" t="s">
        <v>74</v>
      </c>
      <c r="AU31" s="2" t="s">
        <v>75</v>
      </c>
      <c r="AV31" s="2" t="s">
        <v>76</v>
      </c>
      <c r="AW31" s="2" t="str">
        <f t="shared" si="0"/>
        <v>AMERICANAS SERVIÇOS    PEGUE NA LOJA HOJE    SHIP FROM STORE    PEGUE NA LOJA  QUIOSQUE</v>
      </c>
    </row>
    <row r="32" spans="2:49" ht="15" customHeight="1">
      <c r="B32" t="s">
        <v>509</v>
      </c>
      <c r="C32" s="2" t="s">
        <v>510</v>
      </c>
      <c r="D32" s="2">
        <v>46</v>
      </c>
      <c r="E32" s="2" t="s">
        <v>511</v>
      </c>
      <c r="F32" s="58" t="s">
        <v>512</v>
      </c>
      <c r="G32" s="2" t="s">
        <v>81</v>
      </c>
      <c r="H32" t="s">
        <v>82</v>
      </c>
      <c r="I32" s="58" t="s">
        <v>83</v>
      </c>
      <c r="J32" s="2">
        <v>66203</v>
      </c>
      <c r="K32" s="2" t="s">
        <v>84</v>
      </c>
      <c r="L32" s="2" t="s">
        <v>85</v>
      </c>
      <c r="M32" s="58" t="s">
        <v>86</v>
      </c>
      <c r="N32" s="58" t="s">
        <v>87</v>
      </c>
      <c r="O32" s="58" t="s">
        <v>88</v>
      </c>
      <c r="P32" s="2">
        <v>68551</v>
      </c>
      <c r="Q32" s="2" t="s">
        <v>89</v>
      </c>
      <c r="R32" s="2" t="s">
        <v>85</v>
      </c>
      <c r="S32" s="10">
        <v>28418</v>
      </c>
      <c r="T32" s="58" t="s">
        <v>90</v>
      </c>
      <c r="U32" s="2" t="s">
        <v>91</v>
      </c>
      <c r="V32" s="2" t="s">
        <v>69</v>
      </c>
      <c r="W32" s="2" t="s">
        <v>93</v>
      </c>
      <c r="X32" s="2" t="s">
        <v>94</v>
      </c>
      <c r="Y32" s="2">
        <v>21</v>
      </c>
      <c r="Z32" s="2" t="s">
        <v>95</v>
      </c>
      <c r="AA32" s="2" t="s">
        <v>96</v>
      </c>
      <c r="AB32" s="58" t="s">
        <v>120</v>
      </c>
      <c r="AC32" s="58" t="s">
        <v>512</v>
      </c>
      <c r="AD32" s="58" t="s">
        <v>513</v>
      </c>
      <c r="AE32" s="2" t="s">
        <v>514</v>
      </c>
      <c r="AF32" s="62">
        <v>-22.932234900000001</v>
      </c>
      <c r="AG32" s="62">
        <v>-43.1810349</v>
      </c>
      <c r="AH32" s="2" t="s">
        <v>515</v>
      </c>
      <c r="AI32" s="2" t="s">
        <v>28</v>
      </c>
      <c r="AJ32" s="2" t="s">
        <v>102</v>
      </c>
      <c r="AK32" s="55">
        <v>2229.2600000000002</v>
      </c>
      <c r="AL32" s="55">
        <v>203</v>
      </c>
      <c r="AM32" s="55">
        <v>9.106160788781926</v>
      </c>
      <c r="AN32" s="2" t="s">
        <v>103</v>
      </c>
      <c r="AO32" s="2">
        <v>4</v>
      </c>
      <c r="AP32" s="2">
        <v>3</v>
      </c>
      <c r="AQ32" s="2">
        <v>1</v>
      </c>
      <c r="AR32" s="53" t="s">
        <v>72</v>
      </c>
      <c r="AS32" s="2" t="s">
        <v>73</v>
      </c>
      <c r="AT32" s="2" t="s">
        <v>74</v>
      </c>
      <c r="AU32" s="2" t="s">
        <v>148</v>
      </c>
      <c r="AV32" s="2" t="s">
        <v>76</v>
      </c>
      <c r="AW32" s="2" t="str">
        <f t="shared" si="0"/>
        <v>AMERICANAS SERVIÇOS    PEGUE NA LOJA HOJE    SHIP FROM STORE       QUIOSQUE</v>
      </c>
    </row>
    <row r="33" spans="2:49" ht="15" customHeight="1">
      <c r="B33" t="s">
        <v>516</v>
      </c>
      <c r="C33" s="2" t="s">
        <v>517</v>
      </c>
      <c r="D33" s="2">
        <v>47</v>
      </c>
      <c r="E33" s="2" t="s">
        <v>518</v>
      </c>
      <c r="F33" s="58" t="s">
        <v>519</v>
      </c>
      <c r="G33" s="2" t="s">
        <v>380</v>
      </c>
      <c r="H33" t="s">
        <v>381</v>
      </c>
      <c r="I33" s="58" t="s">
        <v>382</v>
      </c>
      <c r="J33" s="2">
        <v>66147</v>
      </c>
      <c r="K33" s="2" t="s">
        <v>383</v>
      </c>
      <c r="L33" s="2" t="s">
        <v>384</v>
      </c>
      <c r="M33" s="58" t="s">
        <v>520</v>
      </c>
      <c r="N33" s="58" t="s">
        <v>521</v>
      </c>
      <c r="O33" s="58" t="s">
        <v>522</v>
      </c>
      <c r="P33" s="2">
        <v>68701</v>
      </c>
      <c r="Q33" s="2" t="s">
        <v>523</v>
      </c>
      <c r="R33" s="2" t="s">
        <v>517</v>
      </c>
      <c r="S33" s="10">
        <v>28564</v>
      </c>
      <c r="T33" s="58" t="s">
        <v>524</v>
      </c>
      <c r="U33" s="2" t="s">
        <v>525</v>
      </c>
      <c r="V33" s="2" t="s">
        <v>69</v>
      </c>
      <c r="W33" s="2" t="s">
        <v>93</v>
      </c>
      <c r="X33" s="2" t="s">
        <v>442</v>
      </c>
      <c r="Y33" s="2">
        <v>85</v>
      </c>
      <c r="Z33" s="2" t="s">
        <v>160</v>
      </c>
      <c r="AA33" s="2" t="s">
        <v>526</v>
      </c>
      <c r="AB33" s="58" t="s">
        <v>519</v>
      </c>
      <c r="AC33" s="58" t="s">
        <v>98</v>
      </c>
      <c r="AD33" s="58" t="s">
        <v>527</v>
      </c>
      <c r="AE33" s="2" t="s">
        <v>528</v>
      </c>
      <c r="AF33" s="62">
        <v>-3.7264398000000001</v>
      </c>
      <c r="AG33" s="62">
        <v>-38.528590000000001</v>
      </c>
      <c r="AH33" s="2" t="s">
        <v>529</v>
      </c>
      <c r="AI33" s="2" t="s">
        <v>28</v>
      </c>
      <c r="AJ33" s="2" t="s">
        <v>102</v>
      </c>
      <c r="AK33" s="55">
        <v>3040.56</v>
      </c>
      <c r="AL33" s="55">
        <v>3102</v>
      </c>
      <c r="AM33" s="55">
        <v>102.02068040097876</v>
      </c>
      <c r="AN33" s="2" t="s">
        <v>103</v>
      </c>
      <c r="AO33" s="2">
        <v>7</v>
      </c>
      <c r="AP33" s="2">
        <v>3</v>
      </c>
      <c r="AQ33" s="2">
        <v>4</v>
      </c>
      <c r="AR33" s="53" t="s">
        <v>72</v>
      </c>
      <c r="AS33" s="2" t="s">
        <v>73</v>
      </c>
      <c r="AT33" s="2" t="s">
        <v>74</v>
      </c>
      <c r="AU33" s="2" t="s">
        <v>75</v>
      </c>
      <c r="AV33" s="2" t="s">
        <v>76</v>
      </c>
      <c r="AW33" s="2" t="str">
        <f t="shared" si="0"/>
        <v>AMERICANAS SERVIÇOS    PEGUE NA LOJA HOJE    SHIP FROM STORE    PEGUE NA LOJA  QUIOSQUE</v>
      </c>
    </row>
    <row r="34" spans="2:49" ht="15" customHeight="1">
      <c r="B34" t="s">
        <v>530</v>
      </c>
      <c r="C34" s="2" t="s">
        <v>531</v>
      </c>
      <c r="D34" s="2">
        <v>48</v>
      </c>
      <c r="E34" s="2" t="s">
        <v>532</v>
      </c>
      <c r="F34" s="58" t="s">
        <v>533</v>
      </c>
      <c r="G34" s="2" t="s">
        <v>534</v>
      </c>
      <c r="H34" t="s">
        <v>535</v>
      </c>
      <c r="I34" s="58" t="s">
        <v>536</v>
      </c>
      <c r="J34" s="2">
        <v>65659</v>
      </c>
      <c r="K34" s="2" t="s">
        <v>537</v>
      </c>
      <c r="L34" s="2" t="s">
        <v>531</v>
      </c>
      <c r="M34" s="58" t="s">
        <v>538</v>
      </c>
      <c r="N34" s="58" t="s">
        <v>539</v>
      </c>
      <c r="O34" t="s">
        <v>540</v>
      </c>
      <c r="P34" s="2" t="s">
        <v>148</v>
      </c>
      <c r="Q34" s="2" t="s">
        <v>541</v>
      </c>
      <c r="R34" s="2" t="s">
        <v>542</v>
      </c>
      <c r="S34" s="10">
        <v>28606</v>
      </c>
      <c r="T34" s="58" t="s">
        <v>543</v>
      </c>
      <c r="U34" s="2" t="s">
        <v>544</v>
      </c>
      <c r="V34" s="2" t="s">
        <v>92</v>
      </c>
      <c r="W34" s="2" t="s">
        <v>93</v>
      </c>
      <c r="X34" s="2" t="s">
        <v>545</v>
      </c>
      <c r="Y34" s="2">
        <v>91</v>
      </c>
      <c r="Z34" s="2" t="s">
        <v>95</v>
      </c>
      <c r="AA34" s="2" t="s">
        <v>546</v>
      </c>
      <c r="AB34" s="58" t="s">
        <v>547</v>
      </c>
      <c r="AC34" s="58" t="s">
        <v>548</v>
      </c>
      <c r="AD34" s="58" t="s">
        <v>549</v>
      </c>
      <c r="AE34" s="2" t="s">
        <v>550</v>
      </c>
      <c r="AF34" s="62">
        <v>-1.4540987999999999</v>
      </c>
      <c r="AG34" s="62">
        <v>-48.493927300000003</v>
      </c>
      <c r="AH34" s="2" t="s">
        <v>551</v>
      </c>
      <c r="AI34" s="2" t="s">
        <v>28</v>
      </c>
      <c r="AJ34" s="2" t="s">
        <v>102</v>
      </c>
      <c r="AK34" s="55">
        <v>1697.89</v>
      </c>
      <c r="AL34" s="55">
        <v>1446</v>
      </c>
      <c r="AM34" s="55">
        <v>85.164527737368147</v>
      </c>
      <c r="AN34" s="2" t="s">
        <v>103</v>
      </c>
      <c r="AO34" s="2">
        <v>4</v>
      </c>
      <c r="AP34" s="2">
        <v>3</v>
      </c>
      <c r="AQ34" s="2">
        <v>1</v>
      </c>
      <c r="AR34" s="53" t="s">
        <v>72</v>
      </c>
      <c r="AS34" s="2" t="s">
        <v>73</v>
      </c>
      <c r="AT34" s="2" t="s">
        <v>74</v>
      </c>
      <c r="AU34" s="2" t="s">
        <v>148</v>
      </c>
      <c r="AV34" s="2" t="s">
        <v>76</v>
      </c>
      <c r="AW34" s="2" t="str">
        <f t="shared" si="0"/>
        <v>AMERICANAS SERVIÇOS    PEGUE NA LOJA HOJE    SHIP FROM STORE       QUIOSQUE</v>
      </c>
    </row>
    <row r="35" spans="2:49" ht="15" customHeight="1">
      <c r="B35" t="s">
        <v>552</v>
      </c>
      <c r="C35" s="2" t="s">
        <v>553</v>
      </c>
      <c r="D35" s="2">
        <v>49</v>
      </c>
      <c r="E35" s="2" t="s">
        <v>554</v>
      </c>
      <c r="F35" s="58" t="s">
        <v>555</v>
      </c>
      <c r="G35" s="2" t="s">
        <v>81</v>
      </c>
      <c r="H35" t="s">
        <v>82</v>
      </c>
      <c r="I35" s="58" t="s">
        <v>83</v>
      </c>
      <c r="J35" s="2">
        <v>66203</v>
      </c>
      <c r="K35" s="2" t="s">
        <v>84</v>
      </c>
      <c r="L35" s="2" t="s">
        <v>85</v>
      </c>
      <c r="M35" s="58" t="s">
        <v>556</v>
      </c>
      <c r="N35" s="58" t="s">
        <v>557</v>
      </c>
      <c r="O35" s="58" t="s">
        <v>558</v>
      </c>
      <c r="P35" s="2">
        <v>68612</v>
      </c>
      <c r="Q35" s="2" t="s">
        <v>559</v>
      </c>
      <c r="R35" s="2" t="s">
        <v>560</v>
      </c>
      <c r="S35" s="10">
        <v>28768</v>
      </c>
      <c r="T35" s="58" t="s">
        <v>561</v>
      </c>
      <c r="U35" s="2" t="s">
        <v>562</v>
      </c>
      <c r="V35" s="2" t="s">
        <v>92</v>
      </c>
      <c r="W35" s="2" t="s">
        <v>93</v>
      </c>
      <c r="X35" s="2" t="s">
        <v>248</v>
      </c>
      <c r="Y35" s="2">
        <v>34</v>
      </c>
      <c r="Z35" s="2" t="s">
        <v>459</v>
      </c>
      <c r="AA35" s="2" t="s">
        <v>206</v>
      </c>
      <c r="AB35" s="58" t="s">
        <v>563</v>
      </c>
      <c r="AC35" s="58" t="s">
        <v>98</v>
      </c>
      <c r="AD35" s="58" t="s">
        <v>564</v>
      </c>
      <c r="AE35" s="2" t="s">
        <v>565</v>
      </c>
      <c r="AF35" s="62">
        <v>-18.920620799999998</v>
      </c>
      <c r="AG35" s="62">
        <v>-48.277403100000001</v>
      </c>
      <c r="AH35" s="2" t="s">
        <v>566</v>
      </c>
      <c r="AI35" s="2" t="s">
        <v>147</v>
      </c>
      <c r="AJ35" s="2" t="s">
        <v>102</v>
      </c>
      <c r="AK35" s="55">
        <v>2111.48</v>
      </c>
      <c r="AL35" s="55">
        <v>1650</v>
      </c>
      <c r="AM35" s="55">
        <v>78.144240059105456</v>
      </c>
      <c r="AN35" s="2" t="s">
        <v>103</v>
      </c>
      <c r="AO35" s="2">
        <v>3</v>
      </c>
      <c r="AP35" s="2">
        <v>3</v>
      </c>
      <c r="AQ35" s="2">
        <v>1</v>
      </c>
      <c r="AR35" s="53" t="s">
        <v>72</v>
      </c>
      <c r="AS35" s="2" t="s">
        <v>73</v>
      </c>
      <c r="AT35" s="2" t="s">
        <v>74</v>
      </c>
      <c r="AU35" s="2" t="s">
        <v>75</v>
      </c>
      <c r="AV35" s="2" t="s">
        <v>76</v>
      </c>
      <c r="AW35" s="2" t="str">
        <f t="shared" si="0"/>
        <v>AMERICANAS SERVIÇOS    PEGUE NA LOJA HOJE    SHIP FROM STORE    PEGUE NA LOJA  QUIOSQUE</v>
      </c>
    </row>
    <row r="36" spans="2:49" ht="15" customHeight="1">
      <c r="B36" t="s">
        <v>567</v>
      </c>
      <c r="C36" s="2" t="s">
        <v>560</v>
      </c>
      <c r="D36" s="2">
        <v>40</v>
      </c>
      <c r="E36" s="2" t="s">
        <v>568</v>
      </c>
      <c r="F36" s="58" t="s">
        <v>569</v>
      </c>
      <c r="G36" s="2" t="s">
        <v>81</v>
      </c>
      <c r="H36" t="s">
        <v>82</v>
      </c>
      <c r="I36" s="58" t="s">
        <v>83</v>
      </c>
      <c r="J36" s="2">
        <v>66203</v>
      </c>
      <c r="K36" s="2" t="s">
        <v>84</v>
      </c>
      <c r="L36" s="2" t="s">
        <v>85</v>
      </c>
      <c r="M36" s="58" t="s">
        <v>556</v>
      </c>
      <c r="N36" s="58" t="s">
        <v>557</v>
      </c>
      <c r="O36" s="58" t="s">
        <v>558</v>
      </c>
      <c r="P36" s="2">
        <v>68612</v>
      </c>
      <c r="Q36" s="2" t="s">
        <v>559</v>
      </c>
      <c r="R36" s="2" t="s">
        <v>560</v>
      </c>
      <c r="S36" s="10">
        <v>29111</v>
      </c>
      <c r="T36" s="58" t="s">
        <v>570</v>
      </c>
      <c r="U36" s="2" t="s">
        <v>571</v>
      </c>
      <c r="V36" s="2" t="s">
        <v>69</v>
      </c>
      <c r="W36" s="2" t="s">
        <v>93</v>
      </c>
      <c r="X36" s="2" t="s">
        <v>248</v>
      </c>
      <c r="Y36" s="2">
        <v>31</v>
      </c>
      <c r="Z36" s="2" t="s">
        <v>95</v>
      </c>
      <c r="AA36" s="2" t="s">
        <v>206</v>
      </c>
      <c r="AB36" s="58" t="s">
        <v>249</v>
      </c>
      <c r="AC36" s="58" t="s">
        <v>572</v>
      </c>
      <c r="AD36" s="58" t="s">
        <v>573</v>
      </c>
      <c r="AE36" s="2" t="s">
        <v>574</v>
      </c>
      <c r="AF36" s="62">
        <v>-19.974262400000001</v>
      </c>
      <c r="AG36" s="62">
        <v>-43.944572899999997</v>
      </c>
      <c r="AH36" s="2" t="s">
        <v>575</v>
      </c>
      <c r="AI36" s="2" t="s">
        <v>147</v>
      </c>
      <c r="AJ36" s="2" t="s">
        <v>102</v>
      </c>
      <c r="AK36" s="55">
        <v>1236.56</v>
      </c>
      <c r="AL36" s="55">
        <v>164</v>
      </c>
      <c r="AM36" s="55">
        <v>13.262599469496022</v>
      </c>
      <c r="AN36" s="2" t="s">
        <v>331</v>
      </c>
      <c r="AO36" s="2">
        <v>6</v>
      </c>
      <c r="AP36" s="2">
        <v>3</v>
      </c>
      <c r="AQ36" s="2">
        <v>3</v>
      </c>
      <c r="AR36" s="53" t="s">
        <v>72</v>
      </c>
      <c r="AS36" s="2" t="s">
        <v>73</v>
      </c>
      <c r="AT36" s="2" t="s">
        <v>74</v>
      </c>
      <c r="AU36" s="2" t="s">
        <v>148</v>
      </c>
      <c r="AV36" s="2" t="s">
        <v>148</v>
      </c>
      <c r="AW36" s="2" t="str">
        <f t="shared" si="0"/>
        <v xml:space="preserve">AMERICANAS SERVIÇOS    PEGUE NA LOJA HOJE    SHIP FROM STORE        </v>
      </c>
    </row>
    <row r="37" spans="2:49" ht="15" customHeight="1">
      <c r="B37" t="s">
        <v>576</v>
      </c>
      <c r="C37" s="2" t="s">
        <v>577</v>
      </c>
      <c r="D37" s="2">
        <v>50</v>
      </c>
      <c r="E37" s="2" t="s">
        <v>578</v>
      </c>
      <c r="F37" s="58" t="s">
        <v>579</v>
      </c>
      <c r="G37" s="2" t="s">
        <v>431</v>
      </c>
      <c r="H37" t="s">
        <v>432</v>
      </c>
      <c r="I37" s="58" t="s">
        <v>433</v>
      </c>
      <c r="J37" s="2">
        <v>66749</v>
      </c>
      <c r="K37" s="2" t="s">
        <v>434</v>
      </c>
      <c r="L37" s="2" t="s">
        <v>435</v>
      </c>
      <c r="M37" s="58" t="s">
        <v>580</v>
      </c>
      <c r="N37" s="58" t="s">
        <v>581</v>
      </c>
      <c r="O37" s="58" t="s">
        <v>582</v>
      </c>
      <c r="P37" s="2" t="s">
        <v>148</v>
      </c>
      <c r="Q37" s="2" t="s">
        <v>583</v>
      </c>
      <c r="R37" s="2" t="s">
        <v>584</v>
      </c>
      <c r="S37" s="10">
        <v>29165</v>
      </c>
      <c r="T37" s="58" t="s">
        <v>585</v>
      </c>
      <c r="U37" s="2" t="s">
        <v>586</v>
      </c>
      <c r="V37" s="2" t="s">
        <v>92</v>
      </c>
      <c r="W37" s="2" t="s">
        <v>93</v>
      </c>
      <c r="X37" s="2" t="s">
        <v>442</v>
      </c>
      <c r="Y37" s="2">
        <v>82</v>
      </c>
      <c r="Z37" s="2" t="s">
        <v>160</v>
      </c>
      <c r="AA37" s="2" t="s">
        <v>587</v>
      </c>
      <c r="AB37" s="58" t="s">
        <v>588</v>
      </c>
      <c r="AC37" s="58" t="s">
        <v>98</v>
      </c>
      <c r="AD37" s="58" t="s">
        <v>589</v>
      </c>
      <c r="AE37" s="2" t="s">
        <v>590</v>
      </c>
      <c r="AF37" s="62">
        <v>-9.6692900000000002</v>
      </c>
      <c r="AG37" s="62">
        <v>-35.735521400000003</v>
      </c>
      <c r="AH37" s="2" t="s">
        <v>591</v>
      </c>
      <c r="AI37" s="2" t="s">
        <v>28</v>
      </c>
      <c r="AJ37" s="2" t="s">
        <v>102</v>
      </c>
      <c r="AK37" s="55">
        <v>1837.39</v>
      </c>
      <c r="AL37" s="55">
        <v>1318</v>
      </c>
      <c r="AM37" s="55">
        <v>71.732185328101266</v>
      </c>
      <c r="AN37" s="2" t="s">
        <v>103</v>
      </c>
      <c r="AO37" s="2">
        <v>8</v>
      </c>
      <c r="AP37" s="2">
        <v>1</v>
      </c>
      <c r="AQ37" s="2">
        <v>1</v>
      </c>
      <c r="AR37" s="53" t="s">
        <v>72</v>
      </c>
      <c r="AS37" s="2" t="s">
        <v>73</v>
      </c>
      <c r="AT37" s="2" t="s">
        <v>74</v>
      </c>
      <c r="AU37" s="2" t="s">
        <v>75</v>
      </c>
      <c r="AV37" s="2" t="s">
        <v>76</v>
      </c>
      <c r="AW37" s="2" t="str">
        <f t="shared" si="0"/>
        <v>AMERICANAS SERVIÇOS    PEGUE NA LOJA HOJE    SHIP FROM STORE    PEGUE NA LOJA  QUIOSQUE</v>
      </c>
    </row>
    <row r="38" spans="2:49" ht="15" customHeight="1">
      <c r="B38" t="s">
        <v>592</v>
      </c>
      <c r="C38" s="2" t="s">
        <v>593</v>
      </c>
      <c r="D38" s="2">
        <v>41</v>
      </c>
      <c r="E38" s="2" t="s">
        <v>594</v>
      </c>
      <c r="F38" s="58" t="s">
        <v>595</v>
      </c>
      <c r="G38" s="2" t="s">
        <v>285</v>
      </c>
      <c r="H38" t="s">
        <v>286</v>
      </c>
      <c r="I38" s="58" t="s">
        <v>287</v>
      </c>
      <c r="J38" s="2">
        <v>68673</v>
      </c>
      <c r="K38" s="2" t="s">
        <v>288</v>
      </c>
      <c r="L38" s="2" t="s">
        <v>289</v>
      </c>
      <c r="M38" s="58" t="s">
        <v>336</v>
      </c>
      <c r="N38" s="58" t="s">
        <v>337</v>
      </c>
      <c r="O38" s="58" t="s">
        <v>338</v>
      </c>
      <c r="P38" s="2">
        <v>68595</v>
      </c>
      <c r="Q38" s="2" t="s">
        <v>339</v>
      </c>
      <c r="R38" s="2" t="s">
        <v>340</v>
      </c>
      <c r="S38" s="10">
        <v>29181</v>
      </c>
      <c r="T38" s="58" t="s">
        <v>341</v>
      </c>
      <c r="U38" s="2" t="s">
        <v>342</v>
      </c>
      <c r="V38" s="2" t="s">
        <v>92</v>
      </c>
      <c r="W38" s="2" t="s">
        <v>93</v>
      </c>
      <c r="X38" s="2" t="s">
        <v>296</v>
      </c>
      <c r="Y38" s="2">
        <v>44</v>
      </c>
      <c r="Z38" s="2" t="s">
        <v>95</v>
      </c>
      <c r="AA38" s="2" t="s">
        <v>297</v>
      </c>
      <c r="AB38" s="58" t="s">
        <v>595</v>
      </c>
      <c r="AC38" s="58" t="s">
        <v>596</v>
      </c>
      <c r="AD38" s="58" t="s">
        <v>597</v>
      </c>
      <c r="AE38" s="2" t="s">
        <v>598</v>
      </c>
      <c r="AF38" s="62">
        <v>-23.4210095</v>
      </c>
      <c r="AG38" s="62">
        <v>-51.937526899999902</v>
      </c>
      <c r="AH38" s="2" t="s">
        <v>599</v>
      </c>
      <c r="AI38" s="2" t="s">
        <v>147</v>
      </c>
      <c r="AJ38" s="2" t="s">
        <v>102</v>
      </c>
      <c r="AK38" s="55">
        <v>1225.83</v>
      </c>
      <c r="AL38" s="55">
        <v>70</v>
      </c>
      <c r="AM38" s="55">
        <v>5.7104166156808045</v>
      </c>
      <c r="AN38" s="2" t="s">
        <v>103</v>
      </c>
      <c r="AO38" s="2">
        <v>5</v>
      </c>
      <c r="AP38" s="2">
        <v>2</v>
      </c>
      <c r="AQ38" s="2">
        <v>1</v>
      </c>
      <c r="AR38" s="53" t="s">
        <v>72</v>
      </c>
      <c r="AS38" s="2" t="s">
        <v>73</v>
      </c>
      <c r="AT38" s="2" t="s">
        <v>74</v>
      </c>
      <c r="AU38" s="2" t="s">
        <v>75</v>
      </c>
      <c r="AV38" s="2" t="s">
        <v>76</v>
      </c>
      <c r="AW38" s="2" t="str">
        <f t="shared" si="0"/>
        <v>AMERICANAS SERVIÇOS    PEGUE NA LOJA HOJE    SHIP FROM STORE    PEGUE NA LOJA  QUIOSQUE</v>
      </c>
    </row>
    <row r="39" spans="2:49" ht="15" customHeight="1">
      <c r="B39" t="s">
        <v>600</v>
      </c>
      <c r="C39" s="2" t="s">
        <v>601</v>
      </c>
      <c r="D39" s="2">
        <v>38</v>
      </c>
      <c r="E39" s="2" t="s">
        <v>602</v>
      </c>
      <c r="F39" s="58" t="s">
        <v>603</v>
      </c>
      <c r="G39" s="2" t="s">
        <v>168</v>
      </c>
      <c r="H39" t="s">
        <v>169</v>
      </c>
      <c r="I39" s="58" t="s">
        <v>170</v>
      </c>
      <c r="J39" s="2">
        <v>66146</v>
      </c>
      <c r="K39" s="2" t="s">
        <v>171</v>
      </c>
      <c r="L39" s="2" t="s">
        <v>172</v>
      </c>
      <c r="M39" s="58" t="s">
        <v>173</v>
      </c>
      <c r="N39" s="58" t="s">
        <v>174</v>
      </c>
      <c r="O39" s="58" t="s">
        <v>175</v>
      </c>
      <c r="P39" s="2">
        <v>65793</v>
      </c>
      <c r="Q39" s="2" t="s">
        <v>176</v>
      </c>
      <c r="R39" s="2" t="s">
        <v>177</v>
      </c>
      <c r="S39" s="10">
        <v>29348</v>
      </c>
      <c r="T39" s="58" t="s">
        <v>178</v>
      </c>
      <c r="U39" s="2" t="s">
        <v>179</v>
      </c>
      <c r="V39" s="2" t="s">
        <v>69</v>
      </c>
      <c r="W39" s="2" t="s">
        <v>93</v>
      </c>
      <c r="X39" s="2" t="s">
        <v>140</v>
      </c>
      <c r="Y39" s="2">
        <v>19</v>
      </c>
      <c r="Z39" s="2" t="s">
        <v>95</v>
      </c>
      <c r="AA39" s="2" t="s">
        <v>141</v>
      </c>
      <c r="AB39" s="58" t="s">
        <v>167</v>
      </c>
      <c r="AC39" s="58" t="s">
        <v>604</v>
      </c>
      <c r="AD39" s="58" t="s">
        <v>605</v>
      </c>
      <c r="AE39" s="2" t="s">
        <v>606</v>
      </c>
      <c r="AF39" s="62">
        <v>-22.8930556</v>
      </c>
      <c r="AG39" s="62">
        <v>-47.026388900000001</v>
      </c>
      <c r="AH39" s="2" t="s">
        <v>607</v>
      </c>
      <c r="AI39" s="2" t="s">
        <v>147</v>
      </c>
      <c r="AJ39" s="2" t="s">
        <v>102</v>
      </c>
      <c r="AK39" s="55">
        <v>2059.29</v>
      </c>
      <c r="AL39" s="55">
        <v>232</v>
      </c>
      <c r="AM39" s="55">
        <v>11.266018870581608</v>
      </c>
      <c r="AN39" s="2" t="s">
        <v>331</v>
      </c>
      <c r="AO39" s="2">
        <v>5</v>
      </c>
      <c r="AP39" s="2">
        <v>2</v>
      </c>
      <c r="AQ39" s="2">
        <v>1</v>
      </c>
      <c r="AR39" s="53" t="s">
        <v>148</v>
      </c>
      <c r="AS39" s="2" t="s">
        <v>73</v>
      </c>
      <c r="AT39" s="2" t="s">
        <v>74</v>
      </c>
      <c r="AU39" s="2" t="s">
        <v>148</v>
      </c>
      <c r="AV39" s="2" t="s">
        <v>148</v>
      </c>
      <c r="AW39" s="2" t="str">
        <f t="shared" si="0"/>
        <v xml:space="preserve">     PEGUE NA LOJA HOJE    SHIP FROM STORE        </v>
      </c>
    </row>
    <row r="40" spans="2:49" ht="15" customHeight="1">
      <c r="B40" t="s">
        <v>608</v>
      </c>
      <c r="C40" s="2" t="s">
        <v>112</v>
      </c>
      <c r="D40" s="2">
        <v>67</v>
      </c>
      <c r="E40" s="2" t="s">
        <v>609</v>
      </c>
      <c r="F40" s="58" t="s">
        <v>610</v>
      </c>
      <c r="G40" s="2" t="s">
        <v>108</v>
      </c>
      <c r="H40" t="s">
        <v>109</v>
      </c>
      <c r="I40" s="58" t="s">
        <v>110</v>
      </c>
      <c r="J40" s="2">
        <v>66202</v>
      </c>
      <c r="K40" s="2" t="s">
        <v>111</v>
      </c>
      <c r="L40" s="2" t="s">
        <v>112</v>
      </c>
      <c r="M40" s="58" t="s">
        <v>187</v>
      </c>
      <c r="N40" s="58" t="s">
        <v>188</v>
      </c>
      <c r="O40" s="58" t="s">
        <v>189</v>
      </c>
      <c r="P40" s="2">
        <v>68950</v>
      </c>
      <c r="Q40" s="2" t="s">
        <v>190</v>
      </c>
      <c r="R40" s="2" t="s">
        <v>184</v>
      </c>
      <c r="S40" s="10">
        <v>29886</v>
      </c>
      <c r="T40" s="58" t="s">
        <v>191</v>
      </c>
      <c r="U40" s="2" t="s">
        <v>192</v>
      </c>
      <c r="V40" s="2" t="s">
        <v>69</v>
      </c>
      <c r="W40" s="2" t="s">
        <v>93</v>
      </c>
      <c r="X40" s="2" t="s">
        <v>94</v>
      </c>
      <c r="Y40" s="2">
        <v>21</v>
      </c>
      <c r="Z40" s="2" t="s">
        <v>95</v>
      </c>
      <c r="AA40" s="2" t="s">
        <v>96</v>
      </c>
      <c r="AB40" s="58" t="s">
        <v>120</v>
      </c>
      <c r="AC40" s="58" t="s">
        <v>611</v>
      </c>
      <c r="AD40" s="58" t="s">
        <v>612</v>
      </c>
      <c r="AE40" s="2" t="s">
        <v>613</v>
      </c>
      <c r="AF40" s="62">
        <v>-22.998495699999999</v>
      </c>
      <c r="AG40" s="62">
        <v>-43.357635500000001</v>
      </c>
      <c r="AH40" s="2" t="s">
        <v>614</v>
      </c>
      <c r="AI40" s="2" t="s">
        <v>28</v>
      </c>
      <c r="AJ40" s="2" t="s">
        <v>102</v>
      </c>
      <c r="AK40" s="55">
        <v>3032.26</v>
      </c>
      <c r="AL40" s="55">
        <v>340</v>
      </c>
      <c r="AM40" s="55">
        <v>11.212758800366721</v>
      </c>
      <c r="AN40" s="2" t="s">
        <v>331</v>
      </c>
      <c r="AO40" s="2">
        <v>3</v>
      </c>
      <c r="AP40" s="2">
        <v>3</v>
      </c>
      <c r="AQ40" s="2">
        <v>1</v>
      </c>
      <c r="AR40" s="53" t="s">
        <v>72</v>
      </c>
      <c r="AS40" s="2" t="s">
        <v>73</v>
      </c>
      <c r="AT40" s="2" t="s">
        <v>74</v>
      </c>
      <c r="AU40" s="2" t="s">
        <v>148</v>
      </c>
      <c r="AV40" s="2" t="s">
        <v>148</v>
      </c>
      <c r="AW40" s="2" t="str">
        <f t="shared" si="0"/>
        <v xml:space="preserve">AMERICANAS SERVIÇOS    PEGUE NA LOJA HOJE    SHIP FROM STORE        </v>
      </c>
    </row>
    <row r="41" spans="2:49" ht="15" customHeight="1">
      <c r="B41" t="s">
        <v>615</v>
      </c>
      <c r="C41" s="2" t="s">
        <v>289</v>
      </c>
      <c r="D41" s="2">
        <v>71</v>
      </c>
      <c r="E41" s="2" t="s">
        <v>616</v>
      </c>
      <c r="F41" s="58" t="s">
        <v>617</v>
      </c>
      <c r="G41" s="2" t="s">
        <v>285</v>
      </c>
      <c r="H41" t="s">
        <v>286</v>
      </c>
      <c r="I41" s="58" t="s">
        <v>287</v>
      </c>
      <c r="J41" s="2">
        <v>68673</v>
      </c>
      <c r="K41" s="2" t="s">
        <v>288</v>
      </c>
      <c r="L41" s="2" t="s">
        <v>289</v>
      </c>
      <c r="M41" s="58" t="s">
        <v>290</v>
      </c>
      <c r="N41" s="58" t="s">
        <v>291</v>
      </c>
      <c r="O41" s="58" t="s">
        <v>292</v>
      </c>
      <c r="P41" s="2">
        <v>66228</v>
      </c>
      <c r="Q41" s="2" t="s">
        <v>293</v>
      </c>
      <c r="R41" s="2" t="s">
        <v>282</v>
      </c>
      <c r="S41" s="10">
        <v>30325</v>
      </c>
      <c r="T41" s="58" t="s">
        <v>294</v>
      </c>
      <c r="U41" s="2" t="s">
        <v>295</v>
      </c>
      <c r="V41" s="2" t="s">
        <v>69</v>
      </c>
      <c r="W41" s="2" t="s">
        <v>93</v>
      </c>
      <c r="X41" s="2" t="s">
        <v>296</v>
      </c>
      <c r="Y41" s="2">
        <v>41</v>
      </c>
      <c r="Z41" s="2" t="s">
        <v>95</v>
      </c>
      <c r="AA41" s="2" t="s">
        <v>297</v>
      </c>
      <c r="AB41" s="58" t="s">
        <v>284</v>
      </c>
      <c r="AC41" s="58" t="s">
        <v>618</v>
      </c>
      <c r="AD41" s="58" t="s">
        <v>619</v>
      </c>
      <c r="AE41" s="2" t="s">
        <v>620</v>
      </c>
      <c r="AF41" s="62">
        <v>-25.423373600000001</v>
      </c>
      <c r="AG41" s="62">
        <v>-49.270519800000002</v>
      </c>
      <c r="AH41" s="2" t="s">
        <v>621</v>
      </c>
      <c r="AI41" s="2" t="s">
        <v>147</v>
      </c>
      <c r="AJ41" s="2" t="s">
        <v>102</v>
      </c>
      <c r="AK41" s="55">
        <v>1605.09</v>
      </c>
      <c r="AL41" s="55">
        <v>350</v>
      </c>
      <c r="AM41" s="55">
        <v>21.805630836900114</v>
      </c>
      <c r="AN41" s="2" t="s">
        <v>331</v>
      </c>
      <c r="AO41" s="2">
        <v>3</v>
      </c>
      <c r="AP41" s="2">
        <v>4</v>
      </c>
      <c r="AQ41" s="2">
        <v>1</v>
      </c>
      <c r="AR41" s="53" t="s">
        <v>148</v>
      </c>
      <c r="AS41" s="2" t="s">
        <v>73</v>
      </c>
      <c r="AT41" s="2" t="s">
        <v>74</v>
      </c>
      <c r="AU41" s="2" t="s">
        <v>148</v>
      </c>
      <c r="AV41" s="2" t="s">
        <v>76</v>
      </c>
      <c r="AW41" s="2" t="str">
        <f t="shared" si="0"/>
        <v xml:space="preserve">     PEGUE NA LOJA HOJE    SHIP FROM STORE       QUIOSQUE</v>
      </c>
    </row>
    <row r="42" spans="2:49" ht="15" customHeight="1">
      <c r="B42" t="s">
        <v>622</v>
      </c>
      <c r="C42" s="2" t="s">
        <v>623</v>
      </c>
      <c r="D42" s="2">
        <v>22</v>
      </c>
      <c r="E42" s="2" t="s">
        <v>624</v>
      </c>
      <c r="F42" s="58" t="s">
        <v>625</v>
      </c>
      <c r="G42" s="2" t="s">
        <v>108</v>
      </c>
      <c r="H42" t="s">
        <v>109</v>
      </c>
      <c r="I42" s="58" t="s">
        <v>110</v>
      </c>
      <c r="J42" s="2">
        <v>66202</v>
      </c>
      <c r="K42" s="2" t="s">
        <v>111</v>
      </c>
      <c r="L42" s="2" t="s">
        <v>112</v>
      </c>
      <c r="M42" s="58" t="s">
        <v>187</v>
      </c>
      <c r="N42" s="58" t="s">
        <v>188</v>
      </c>
      <c r="O42" s="58" t="s">
        <v>189</v>
      </c>
      <c r="P42" s="2">
        <v>68950</v>
      </c>
      <c r="Q42" s="2" t="s">
        <v>190</v>
      </c>
      <c r="R42" s="2" t="s">
        <v>184</v>
      </c>
      <c r="S42" s="10">
        <v>30879</v>
      </c>
      <c r="T42" s="58" t="s">
        <v>191</v>
      </c>
      <c r="U42" s="2" t="s">
        <v>192</v>
      </c>
      <c r="V42" s="2" t="s">
        <v>69</v>
      </c>
      <c r="W42" s="2" t="s">
        <v>93</v>
      </c>
      <c r="X42" s="2" t="s">
        <v>94</v>
      </c>
      <c r="Y42" s="2">
        <v>21</v>
      </c>
      <c r="Z42" s="2" t="s">
        <v>95</v>
      </c>
      <c r="AA42" s="2" t="s">
        <v>96</v>
      </c>
      <c r="AB42" s="58" t="s">
        <v>120</v>
      </c>
      <c r="AC42" s="58" t="s">
        <v>625</v>
      </c>
      <c r="AD42" s="58" t="s">
        <v>626</v>
      </c>
      <c r="AE42" s="2" t="s">
        <v>627</v>
      </c>
      <c r="AF42" s="62">
        <v>-22.983648500000001</v>
      </c>
      <c r="AG42" s="62">
        <v>-43.210852099999997</v>
      </c>
      <c r="AH42" s="2" t="s">
        <v>628</v>
      </c>
      <c r="AI42" s="2" t="s">
        <v>28</v>
      </c>
      <c r="AJ42" s="2" t="s">
        <v>102</v>
      </c>
      <c r="AK42" s="55">
        <v>1275.48</v>
      </c>
      <c r="AL42" s="55">
        <v>32</v>
      </c>
      <c r="AM42" s="55">
        <v>2.5088594097908241</v>
      </c>
      <c r="AN42" s="2" t="s">
        <v>103</v>
      </c>
      <c r="AO42" s="2">
        <v>2</v>
      </c>
      <c r="AP42" s="2">
        <v>4</v>
      </c>
      <c r="AQ42" s="2">
        <v>1</v>
      </c>
      <c r="AR42" s="53" t="s">
        <v>72</v>
      </c>
      <c r="AS42" s="2" t="s">
        <v>73</v>
      </c>
      <c r="AT42" s="2" t="s">
        <v>74</v>
      </c>
      <c r="AU42" s="2" t="s">
        <v>75</v>
      </c>
      <c r="AV42" s="2" t="s">
        <v>76</v>
      </c>
      <c r="AW42" s="2" t="str">
        <f t="shared" si="0"/>
        <v>AMERICANAS SERVIÇOS    PEGUE NA LOJA HOJE    SHIP FROM STORE    PEGUE NA LOJA  QUIOSQUE</v>
      </c>
    </row>
    <row r="43" spans="2:49" ht="15" customHeight="1">
      <c r="B43" t="s">
        <v>629</v>
      </c>
      <c r="C43" s="2" t="s">
        <v>630</v>
      </c>
      <c r="D43" s="2">
        <v>65</v>
      </c>
      <c r="E43" s="2" t="s">
        <v>631</v>
      </c>
      <c r="F43" s="58" t="s">
        <v>632</v>
      </c>
      <c r="G43" s="2" t="s">
        <v>128</v>
      </c>
      <c r="H43" t="s">
        <v>129</v>
      </c>
      <c r="I43" s="58" t="s">
        <v>130</v>
      </c>
      <c r="J43" s="2">
        <v>66128</v>
      </c>
      <c r="K43" s="2" t="s">
        <v>131</v>
      </c>
      <c r="L43" s="2" t="s">
        <v>132</v>
      </c>
      <c r="M43" s="58" t="s">
        <v>153</v>
      </c>
      <c r="N43" s="58" t="s">
        <v>154</v>
      </c>
      <c r="O43" s="58" t="s">
        <v>155</v>
      </c>
      <c r="P43" s="2">
        <v>68767</v>
      </c>
      <c r="Q43" s="2" t="s">
        <v>156</v>
      </c>
      <c r="R43" s="2" t="s">
        <v>157</v>
      </c>
      <c r="S43" s="10">
        <v>31299</v>
      </c>
      <c r="T43" s="58" t="s">
        <v>158</v>
      </c>
      <c r="U43" s="2" t="s">
        <v>159</v>
      </c>
      <c r="V43" s="2" t="s">
        <v>92</v>
      </c>
      <c r="W43" s="2" t="s">
        <v>93</v>
      </c>
      <c r="X43" s="2" t="s">
        <v>140</v>
      </c>
      <c r="Y43" s="2">
        <v>11</v>
      </c>
      <c r="Z43" s="2" t="s">
        <v>95</v>
      </c>
      <c r="AA43" s="2" t="s">
        <v>141</v>
      </c>
      <c r="AB43" s="58" t="s">
        <v>633</v>
      </c>
      <c r="AC43" s="58" t="s">
        <v>98</v>
      </c>
      <c r="AD43" s="58" t="s">
        <v>634</v>
      </c>
      <c r="AE43" s="2" t="s">
        <v>635</v>
      </c>
      <c r="AF43" s="62">
        <v>-23.7109776</v>
      </c>
      <c r="AG43" s="62">
        <v>-46.550476099999997</v>
      </c>
      <c r="AH43" s="2" t="s">
        <v>636</v>
      </c>
      <c r="AI43" s="2" t="s">
        <v>147</v>
      </c>
      <c r="AJ43" s="2" t="s">
        <v>102</v>
      </c>
      <c r="AK43" s="55">
        <v>1622.38</v>
      </c>
      <c r="AL43" s="55">
        <v>1225</v>
      </c>
      <c r="AM43" s="55">
        <v>75.506354861376494</v>
      </c>
      <c r="AN43" s="2" t="s">
        <v>103</v>
      </c>
      <c r="AO43" s="2">
        <v>3</v>
      </c>
      <c r="AP43" s="2">
        <v>5</v>
      </c>
      <c r="AQ43" s="2">
        <v>1</v>
      </c>
      <c r="AR43" s="53" t="s">
        <v>72</v>
      </c>
      <c r="AS43" s="2" t="s">
        <v>73</v>
      </c>
      <c r="AT43" s="2" t="s">
        <v>74</v>
      </c>
      <c r="AU43" s="2" t="s">
        <v>75</v>
      </c>
      <c r="AV43" s="2" t="s">
        <v>76</v>
      </c>
      <c r="AW43" s="2" t="str">
        <f t="shared" si="0"/>
        <v>AMERICANAS SERVIÇOS    PEGUE NA LOJA HOJE    SHIP FROM STORE    PEGUE NA LOJA  QUIOSQUE</v>
      </c>
    </row>
    <row r="44" spans="2:49" ht="15" customHeight="1">
      <c r="B44" t="s">
        <v>637</v>
      </c>
      <c r="C44" s="2" t="s">
        <v>638</v>
      </c>
      <c r="D44" s="2">
        <v>57</v>
      </c>
      <c r="E44" s="2" t="s">
        <v>639</v>
      </c>
      <c r="F44" s="58" t="s">
        <v>640</v>
      </c>
      <c r="G44" s="2" t="s">
        <v>81</v>
      </c>
      <c r="H44" t="s">
        <v>82</v>
      </c>
      <c r="I44" s="58" t="s">
        <v>83</v>
      </c>
      <c r="J44" s="2">
        <v>66203</v>
      </c>
      <c r="K44" s="2" t="s">
        <v>84</v>
      </c>
      <c r="L44" s="2" t="s">
        <v>85</v>
      </c>
      <c r="M44" s="58" t="s">
        <v>358</v>
      </c>
      <c r="N44" s="58" t="s">
        <v>359</v>
      </c>
      <c r="O44" s="58" t="s">
        <v>360</v>
      </c>
      <c r="P44" s="2">
        <v>66174</v>
      </c>
      <c r="Q44" s="2" t="s">
        <v>361</v>
      </c>
      <c r="R44" s="2" t="s">
        <v>362</v>
      </c>
      <c r="S44" s="10">
        <v>31306</v>
      </c>
      <c r="T44" s="58" t="s">
        <v>363</v>
      </c>
      <c r="U44" s="2" t="s">
        <v>364</v>
      </c>
      <c r="V44" s="2" t="s">
        <v>92</v>
      </c>
      <c r="W44" s="2" t="s">
        <v>93</v>
      </c>
      <c r="X44" s="2" t="s">
        <v>94</v>
      </c>
      <c r="Y44" s="2">
        <v>21</v>
      </c>
      <c r="Z44" s="2" t="s">
        <v>95</v>
      </c>
      <c r="AA44" s="2" t="s">
        <v>96</v>
      </c>
      <c r="AB44" s="58" t="s">
        <v>640</v>
      </c>
      <c r="AC44" s="58" t="s">
        <v>98</v>
      </c>
      <c r="AD44" s="58" t="s">
        <v>641</v>
      </c>
      <c r="AE44" s="2" t="s">
        <v>642</v>
      </c>
      <c r="AF44" s="62">
        <v>-22.808886600000001</v>
      </c>
      <c r="AG44" s="62">
        <v>-43.418637500000003</v>
      </c>
      <c r="AH44" s="2" t="s">
        <v>643</v>
      </c>
      <c r="AI44" s="2" t="s">
        <v>147</v>
      </c>
      <c r="AJ44" s="2" t="s">
        <v>102</v>
      </c>
      <c r="AK44" s="55">
        <v>2084.2199999999998</v>
      </c>
      <c r="AL44" s="55">
        <v>357</v>
      </c>
      <c r="AM44" s="55">
        <v>17.12871002101506</v>
      </c>
      <c r="AN44" s="2" t="s">
        <v>103</v>
      </c>
      <c r="AO44" s="2">
        <v>3</v>
      </c>
      <c r="AP44" s="2">
        <v>5</v>
      </c>
      <c r="AQ44" s="2">
        <v>1</v>
      </c>
      <c r="AR44" s="53" t="s">
        <v>72</v>
      </c>
      <c r="AS44" s="2" t="s">
        <v>73</v>
      </c>
      <c r="AT44" s="2" t="s">
        <v>74</v>
      </c>
      <c r="AU44" s="2" t="s">
        <v>75</v>
      </c>
      <c r="AV44" s="2" t="s">
        <v>76</v>
      </c>
      <c r="AW44" s="2" t="str">
        <f t="shared" si="0"/>
        <v>AMERICANAS SERVIÇOS    PEGUE NA LOJA HOJE    SHIP FROM STORE    PEGUE NA LOJA  QUIOSQUE</v>
      </c>
    </row>
    <row r="45" spans="2:49" ht="15" customHeight="1">
      <c r="B45" t="s">
        <v>644</v>
      </c>
      <c r="C45" s="2" t="s">
        <v>645</v>
      </c>
      <c r="D45" s="2">
        <v>63</v>
      </c>
      <c r="E45" s="2" t="s">
        <v>646</v>
      </c>
      <c r="F45" s="58" t="s">
        <v>647</v>
      </c>
      <c r="G45" s="2" t="s">
        <v>431</v>
      </c>
      <c r="H45" t="s">
        <v>432</v>
      </c>
      <c r="I45" s="58" t="s">
        <v>433</v>
      </c>
      <c r="J45" s="2">
        <v>66749</v>
      </c>
      <c r="K45" s="2" t="s">
        <v>434</v>
      </c>
      <c r="L45" s="2" t="s">
        <v>435</v>
      </c>
      <c r="M45" s="58" t="s">
        <v>648</v>
      </c>
      <c r="N45" s="58" t="s">
        <v>649</v>
      </c>
      <c r="O45" s="58" t="s">
        <v>650</v>
      </c>
      <c r="P45" s="2">
        <v>66215</v>
      </c>
      <c r="Q45" s="2" t="s">
        <v>651</v>
      </c>
      <c r="R45" s="2" t="s">
        <v>652</v>
      </c>
      <c r="S45" s="10">
        <v>31371</v>
      </c>
      <c r="T45" s="58" t="s">
        <v>653</v>
      </c>
      <c r="U45" s="2" t="s">
        <v>654</v>
      </c>
      <c r="V45" s="2" t="s">
        <v>92</v>
      </c>
      <c r="W45" s="2" t="s">
        <v>93</v>
      </c>
      <c r="X45" s="2" t="s">
        <v>480</v>
      </c>
      <c r="Y45" s="2">
        <v>71</v>
      </c>
      <c r="Z45" s="2" t="s">
        <v>95</v>
      </c>
      <c r="AA45" s="2" t="s">
        <v>481</v>
      </c>
      <c r="AB45" s="58" t="s">
        <v>482</v>
      </c>
      <c r="AC45" s="58" t="s">
        <v>655</v>
      </c>
      <c r="AD45" s="58" t="s">
        <v>656</v>
      </c>
      <c r="AE45" s="2" t="s">
        <v>657</v>
      </c>
      <c r="AF45" s="62">
        <v>-12.983427499999999</v>
      </c>
      <c r="AG45" s="62">
        <v>-38.514263799999902</v>
      </c>
      <c r="AH45" s="2" t="s">
        <v>658</v>
      </c>
      <c r="AI45" s="2" t="s">
        <v>28</v>
      </c>
      <c r="AJ45" s="2" t="s">
        <v>102</v>
      </c>
      <c r="AK45" s="55">
        <v>1312.56</v>
      </c>
      <c r="AL45" s="55">
        <v>59</v>
      </c>
      <c r="AM45" s="55">
        <v>4.4950326080331564</v>
      </c>
      <c r="AN45" s="2" t="s">
        <v>331</v>
      </c>
      <c r="AO45" s="2">
        <v>4</v>
      </c>
      <c r="AP45" s="2">
        <v>3</v>
      </c>
      <c r="AQ45" s="2">
        <v>1</v>
      </c>
      <c r="AR45" s="53" t="s">
        <v>72</v>
      </c>
      <c r="AS45" s="2" t="s">
        <v>73</v>
      </c>
      <c r="AT45" s="2" t="s">
        <v>74</v>
      </c>
      <c r="AU45" s="2" t="s">
        <v>148</v>
      </c>
      <c r="AV45" s="2" t="s">
        <v>148</v>
      </c>
      <c r="AW45" s="2" t="str">
        <f t="shared" si="0"/>
        <v xml:space="preserve">AMERICANAS SERVIÇOS    PEGUE NA LOJA HOJE    SHIP FROM STORE        </v>
      </c>
    </row>
    <row r="46" spans="2:49" ht="15" customHeight="1">
      <c r="B46" t="s">
        <v>659</v>
      </c>
      <c r="C46" s="2" t="s">
        <v>660</v>
      </c>
      <c r="D46" s="2">
        <v>66</v>
      </c>
      <c r="E46" s="2" t="s">
        <v>661</v>
      </c>
      <c r="F46" s="58" t="s">
        <v>662</v>
      </c>
      <c r="G46" s="2" t="s">
        <v>285</v>
      </c>
      <c r="H46" t="s">
        <v>286</v>
      </c>
      <c r="I46" s="58" t="s">
        <v>287</v>
      </c>
      <c r="J46" s="2">
        <v>68673</v>
      </c>
      <c r="K46" s="2" t="s">
        <v>288</v>
      </c>
      <c r="L46" s="2" t="s">
        <v>289</v>
      </c>
      <c r="M46" s="58" t="s">
        <v>663</v>
      </c>
      <c r="N46" s="58" t="s">
        <v>664</v>
      </c>
      <c r="O46" s="58" t="s">
        <v>665</v>
      </c>
      <c r="P46" s="2" t="s">
        <v>148</v>
      </c>
      <c r="Q46" s="2" t="s">
        <v>666</v>
      </c>
      <c r="R46" s="2" t="s">
        <v>660</v>
      </c>
      <c r="S46" s="10">
        <v>31551</v>
      </c>
      <c r="T46" s="58" t="s">
        <v>667</v>
      </c>
      <c r="U46" s="2" t="s">
        <v>668</v>
      </c>
      <c r="V46" s="2" t="s">
        <v>69</v>
      </c>
      <c r="W46" s="2" t="s">
        <v>93</v>
      </c>
      <c r="X46" s="2" t="s">
        <v>296</v>
      </c>
      <c r="Y46" s="2">
        <v>48</v>
      </c>
      <c r="Z46" s="2" t="s">
        <v>160</v>
      </c>
      <c r="AA46" s="2" t="s">
        <v>669</v>
      </c>
      <c r="AB46" s="58" t="s">
        <v>670</v>
      </c>
      <c r="AC46" s="58" t="s">
        <v>98</v>
      </c>
      <c r="AD46" s="58" t="s">
        <v>671</v>
      </c>
      <c r="AE46" s="2" t="s">
        <v>672</v>
      </c>
      <c r="AF46" s="62">
        <v>-27.595283999999999</v>
      </c>
      <c r="AG46" s="62">
        <v>-48.5538028</v>
      </c>
      <c r="AH46" s="2" t="s">
        <v>673</v>
      </c>
      <c r="AI46" s="2" t="s">
        <v>28</v>
      </c>
      <c r="AJ46" s="2" t="s">
        <v>102</v>
      </c>
      <c r="AK46" s="55">
        <v>2807.63</v>
      </c>
      <c r="AL46" s="55">
        <v>2246</v>
      </c>
      <c r="AM46" s="55">
        <v>79.996295808208345</v>
      </c>
      <c r="AN46" s="2" t="s">
        <v>103</v>
      </c>
      <c r="AO46" s="2">
        <v>5</v>
      </c>
      <c r="AP46" s="2">
        <v>3</v>
      </c>
      <c r="AQ46" s="2">
        <v>2</v>
      </c>
      <c r="AR46" s="53" t="s">
        <v>72</v>
      </c>
      <c r="AS46" s="2" t="s">
        <v>73</v>
      </c>
      <c r="AT46" s="2" t="s">
        <v>74</v>
      </c>
      <c r="AU46" s="2" t="s">
        <v>75</v>
      </c>
      <c r="AV46" s="2" t="s">
        <v>76</v>
      </c>
      <c r="AW46" s="2" t="str">
        <f t="shared" si="0"/>
        <v>AMERICANAS SERVIÇOS    PEGUE NA LOJA HOJE    SHIP FROM STORE    PEGUE NA LOJA  QUIOSQUE</v>
      </c>
    </row>
    <row r="47" spans="2:49" ht="15" customHeight="1">
      <c r="B47" t="s">
        <v>674</v>
      </c>
      <c r="C47" s="2" t="s">
        <v>675</v>
      </c>
      <c r="D47" s="2">
        <v>86</v>
      </c>
      <c r="E47" s="2" t="s">
        <v>676</v>
      </c>
      <c r="F47" s="58" t="s">
        <v>677</v>
      </c>
      <c r="G47" s="2" t="s">
        <v>168</v>
      </c>
      <c r="H47" t="s">
        <v>169</v>
      </c>
      <c r="I47" s="58" t="s">
        <v>170</v>
      </c>
      <c r="J47" s="2">
        <v>66146</v>
      </c>
      <c r="K47" s="2" t="s">
        <v>171</v>
      </c>
      <c r="L47" s="2" t="s">
        <v>172</v>
      </c>
      <c r="M47" s="58" t="s">
        <v>678</v>
      </c>
      <c r="N47" s="58" t="s">
        <v>679</v>
      </c>
      <c r="O47" s="58" t="s">
        <v>680</v>
      </c>
      <c r="P47" s="2" t="s">
        <v>148</v>
      </c>
      <c r="Q47" s="2" t="s">
        <v>681</v>
      </c>
      <c r="R47" s="2" t="s">
        <v>172</v>
      </c>
      <c r="S47" s="10">
        <v>32021</v>
      </c>
      <c r="T47" s="58" t="s">
        <v>682</v>
      </c>
      <c r="U47" s="2" t="s">
        <v>683</v>
      </c>
      <c r="V47" s="2" t="s">
        <v>69</v>
      </c>
      <c r="W47" s="2" t="s">
        <v>93</v>
      </c>
      <c r="X47" s="2" t="s">
        <v>140</v>
      </c>
      <c r="Y47" s="2">
        <v>12</v>
      </c>
      <c r="Z47" s="2" t="s">
        <v>160</v>
      </c>
      <c r="AA47" s="2" t="s">
        <v>141</v>
      </c>
      <c r="AB47" s="58" t="s">
        <v>684</v>
      </c>
      <c r="AC47" s="58" t="s">
        <v>685</v>
      </c>
      <c r="AD47" s="58" t="s">
        <v>686</v>
      </c>
      <c r="AE47" s="2" t="s">
        <v>687</v>
      </c>
      <c r="AF47" s="62">
        <v>-23.200080199999999</v>
      </c>
      <c r="AG47" s="62">
        <v>-45.880235200000001</v>
      </c>
      <c r="AH47" s="2" t="s">
        <v>688</v>
      </c>
      <c r="AI47" s="2" t="s">
        <v>147</v>
      </c>
      <c r="AJ47" s="2" t="s">
        <v>102</v>
      </c>
      <c r="AK47" s="55">
        <v>2160.7399999999998</v>
      </c>
      <c r="AL47" s="55">
        <v>73</v>
      </c>
      <c r="AM47" s="55">
        <v>3.3784721900830275</v>
      </c>
      <c r="AN47" s="2" t="s">
        <v>331</v>
      </c>
      <c r="AO47" s="2">
        <v>5</v>
      </c>
      <c r="AP47" s="2">
        <v>2</v>
      </c>
      <c r="AQ47" s="2">
        <v>1</v>
      </c>
      <c r="AR47" s="53" t="s">
        <v>72</v>
      </c>
      <c r="AS47" s="2" t="s">
        <v>73</v>
      </c>
      <c r="AT47" s="2" t="s">
        <v>74</v>
      </c>
      <c r="AU47" s="2" t="s">
        <v>75</v>
      </c>
      <c r="AV47" s="2" t="s">
        <v>76</v>
      </c>
      <c r="AW47" s="2" t="str">
        <f t="shared" si="0"/>
        <v>AMERICANAS SERVIÇOS    PEGUE NA LOJA HOJE    SHIP FROM STORE    PEGUE NA LOJA  QUIOSQUE</v>
      </c>
    </row>
    <row r="48" spans="2:49" ht="15" customHeight="1">
      <c r="B48" t="s">
        <v>689</v>
      </c>
      <c r="C48" s="2" t="s">
        <v>690</v>
      </c>
      <c r="D48" s="2">
        <v>88</v>
      </c>
      <c r="E48" s="2" t="s">
        <v>691</v>
      </c>
      <c r="F48" s="58" t="s">
        <v>692</v>
      </c>
      <c r="G48" s="2" t="s">
        <v>431</v>
      </c>
      <c r="H48" t="s">
        <v>432</v>
      </c>
      <c r="I48" s="58" t="s">
        <v>433</v>
      </c>
      <c r="J48" s="2">
        <v>66749</v>
      </c>
      <c r="K48" s="2" t="s">
        <v>434</v>
      </c>
      <c r="L48" s="2" t="s">
        <v>435</v>
      </c>
      <c r="M48" s="58" t="s">
        <v>430</v>
      </c>
      <c r="N48" s="58" t="s">
        <v>436</v>
      </c>
      <c r="O48" s="58" t="s">
        <v>437</v>
      </c>
      <c r="P48" s="2">
        <v>68343</v>
      </c>
      <c r="Q48" s="2" t="s">
        <v>438</v>
      </c>
      <c r="R48" s="2" t="s">
        <v>439</v>
      </c>
      <c r="S48" s="10">
        <v>32260</v>
      </c>
      <c r="T48" s="58" t="s">
        <v>440</v>
      </c>
      <c r="U48" s="2" t="s">
        <v>441</v>
      </c>
      <c r="V48" s="2" t="s">
        <v>69</v>
      </c>
      <c r="W48" s="2" t="s">
        <v>93</v>
      </c>
      <c r="X48" s="2" t="s">
        <v>442</v>
      </c>
      <c r="Y48" s="2">
        <v>81</v>
      </c>
      <c r="Z48" s="2" t="s">
        <v>160</v>
      </c>
      <c r="AA48" s="2" t="s">
        <v>443</v>
      </c>
      <c r="AB48" s="58" t="s">
        <v>430</v>
      </c>
      <c r="AC48" s="58" t="s">
        <v>693</v>
      </c>
      <c r="AD48" s="58" t="s">
        <v>694</v>
      </c>
      <c r="AE48" s="2" t="s">
        <v>695</v>
      </c>
      <c r="AF48" s="62">
        <v>-8.1170440999999993</v>
      </c>
      <c r="AG48" s="62">
        <v>-34.901357599999997</v>
      </c>
      <c r="AH48" s="2" t="s">
        <v>696</v>
      </c>
      <c r="AI48" s="2" t="s">
        <v>28</v>
      </c>
      <c r="AJ48" s="2" t="s">
        <v>102</v>
      </c>
      <c r="AK48" s="55">
        <v>2138.23</v>
      </c>
      <c r="AL48" s="55">
        <v>128</v>
      </c>
      <c r="AM48" s="55">
        <v>5.9862596633664289</v>
      </c>
      <c r="AN48" s="2" t="s">
        <v>331</v>
      </c>
      <c r="AO48" s="2">
        <v>3</v>
      </c>
      <c r="AP48" s="2">
        <v>5</v>
      </c>
      <c r="AQ48" s="2">
        <v>1</v>
      </c>
      <c r="AR48" s="53" t="s">
        <v>72</v>
      </c>
      <c r="AS48" s="2" t="s">
        <v>73</v>
      </c>
      <c r="AT48" s="2" t="s">
        <v>74</v>
      </c>
      <c r="AU48" s="2" t="s">
        <v>148</v>
      </c>
      <c r="AV48" s="2" t="s">
        <v>148</v>
      </c>
      <c r="AW48" s="2" t="str">
        <f t="shared" si="0"/>
        <v xml:space="preserve">AMERICANAS SERVIÇOS    PEGUE NA LOJA HOJE    SHIP FROM STORE        </v>
      </c>
    </row>
    <row r="49" spans="2:49" ht="15" customHeight="1">
      <c r="B49" t="s">
        <v>697</v>
      </c>
      <c r="C49" s="2" t="s">
        <v>323</v>
      </c>
      <c r="D49" s="2">
        <v>85</v>
      </c>
      <c r="E49" s="2" t="s">
        <v>698</v>
      </c>
      <c r="F49" s="58" t="s">
        <v>699</v>
      </c>
      <c r="G49" s="2" t="s">
        <v>128</v>
      </c>
      <c r="H49" t="s">
        <v>129</v>
      </c>
      <c r="I49" s="58" t="s">
        <v>130</v>
      </c>
      <c r="J49" s="2">
        <v>66128</v>
      </c>
      <c r="K49" s="2" t="s">
        <v>131</v>
      </c>
      <c r="L49" s="2" t="s">
        <v>132</v>
      </c>
      <c r="M49" s="58" t="s">
        <v>319</v>
      </c>
      <c r="N49" s="58" t="s">
        <v>320</v>
      </c>
      <c r="O49" s="58" t="s">
        <v>321</v>
      </c>
      <c r="P49" s="2">
        <v>68580</v>
      </c>
      <c r="Q49" s="2" t="s">
        <v>322</v>
      </c>
      <c r="R49" s="2" t="s">
        <v>323</v>
      </c>
      <c r="S49" s="10">
        <v>32414</v>
      </c>
      <c r="T49" s="58" t="s">
        <v>324</v>
      </c>
      <c r="U49" s="2" t="s">
        <v>325</v>
      </c>
      <c r="V49" s="2" t="s">
        <v>69</v>
      </c>
      <c r="W49" s="2" t="s">
        <v>93</v>
      </c>
      <c r="X49" s="2" t="s">
        <v>140</v>
      </c>
      <c r="Y49" s="2">
        <v>11</v>
      </c>
      <c r="Z49" s="2" t="s">
        <v>95</v>
      </c>
      <c r="AA49" s="2" t="s">
        <v>141</v>
      </c>
      <c r="AB49" s="58" t="s">
        <v>142</v>
      </c>
      <c r="AC49" s="58" t="s">
        <v>700</v>
      </c>
      <c r="AD49" s="58" t="s">
        <v>701</v>
      </c>
      <c r="AE49" s="2" t="s">
        <v>702</v>
      </c>
      <c r="AF49" s="62">
        <v>-23.676269600000001</v>
      </c>
      <c r="AG49" s="62">
        <v>-46.677492800000003</v>
      </c>
      <c r="AH49" s="2" t="s">
        <v>703</v>
      </c>
      <c r="AI49" s="2" t="s">
        <v>147</v>
      </c>
      <c r="AJ49" s="2" t="s">
        <v>102</v>
      </c>
      <c r="AK49" s="55">
        <v>3186.98</v>
      </c>
      <c r="AL49" s="55">
        <v>227</v>
      </c>
      <c r="AM49" s="55">
        <v>7.1227306101701293</v>
      </c>
      <c r="AN49" s="2" t="s">
        <v>331</v>
      </c>
      <c r="AO49" s="2">
        <v>2</v>
      </c>
      <c r="AP49" s="2">
        <v>5</v>
      </c>
      <c r="AQ49" s="2">
        <v>1</v>
      </c>
      <c r="AR49" s="53" t="s">
        <v>72</v>
      </c>
      <c r="AS49" s="2" t="s">
        <v>73</v>
      </c>
      <c r="AT49" s="2" t="s">
        <v>74</v>
      </c>
      <c r="AU49" s="2" t="s">
        <v>75</v>
      </c>
      <c r="AV49" s="2" t="s">
        <v>76</v>
      </c>
      <c r="AW49" s="2" t="str">
        <f t="shared" si="0"/>
        <v>AMERICANAS SERVIÇOS    PEGUE NA LOJA HOJE    SHIP FROM STORE    PEGUE NA LOJA  QUIOSQUE</v>
      </c>
    </row>
    <row r="50" spans="2:49" ht="15" customHeight="1">
      <c r="B50" t="s">
        <v>704</v>
      </c>
      <c r="C50" s="2" t="s">
        <v>584</v>
      </c>
      <c r="D50" s="2">
        <v>92</v>
      </c>
      <c r="E50" s="2" t="s">
        <v>705</v>
      </c>
      <c r="F50" s="58" t="s">
        <v>706</v>
      </c>
      <c r="G50" s="2" t="s">
        <v>431</v>
      </c>
      <c r="H50" t="s">
        <v>432</v>
      </c>
      <c r="I50" s="58" t="s">
        <v>433</v>
      </c>
      <c r="J50" s="2">
        <v>66749</v>
      </c>
      <c r="K50" s="2" t="s">
        <v>434</v>
      </c>
      <c r="L50" s="2" t="s">
        <v>435</v>
      </c>
      <c r="M50" s="58" t="s">
        <v>580</v>
      </c>
      <c r="N50" s="58" t="s">
        <v>581</v>
      </c>
      <c r="O50" s="58" t="s">
        <v>582</v>
      </c>
      <c r="P50" s="2" t="s">
        <v>148</v>
      </c>
      <c r="Q50" s="2" t="s">
        <v>583</v>
      </c>
      <c r="R50" s="2" t="s">
        <v>584</v>
      </c>
      <c r="S50" s="10">
        <v>32609</v>
      </c>
      <c r="T50" s="58" t="s">
        <v>585</v>
      </c>
      <c r="U50" s="2" t="s">
        <v>586</v>
      </c>
      <c r="V50" s="2" t="s">
        <v>69</v>
      </c>
      <c r="W50" s="2" t="s">
        <v>93</v>
      </c>
      <c r="X50" s="2" t="s">
        <v>442</v>
      </c>
      <c r="Y50" s="2">
        <v>82</v>
      </c>
      <c r="Z50" s="2" t="s">
        <v>160</v>
      </c>
      <c r="AA50" s="2" t="s">
        <v>587</v>
      </c>
      <c r="AB50" s="58" t="s">
        <v>588</v>
      </c>
      <c r="AC50" s="58" t="s">
        <v>707</v>
      </c>
      <c r="AD50" s="58" t="s">
        <v>708</v>
      </c>
      <c r="AE50" s="2" t="s">
        <v>590</v>
      </c>
      <c r="AF50" s="62">
        <v>-9.6376410000000003</v>
      </c>
      <c r="AG50" s="62">
        <v>-35.704060200000001</v>
      </c>
      <c r="AH50" s="2" t="s">
        <v>709</v>
      </c>
      <c r="AI50" s="2" t="s">
        <v>28</v>
      </c>
      <c r="AJ50" s="2" t="s">
        <v>102</v>
      </c>
      <c r="AK50" s="55">
        <v>1734.79</v>
      </c>
      <c r="AL50" s="55">
        <v>80</v>
      </c>
      <c r="AM50" s="55">
        <v>4.6115091740210632</v>
      </c>
      <c r="AN50" s="2" t="s">
        <v>331</v>
      </c>
      <c r="AO50" s="2">
        <v>5</v>
      </c>
      <c r="AP50" s="2">
        <v>2</v>
      </c>
      <c r="AQ50" s="2">
        <v>1</v>
      </c>
      <c r="AR50" s="53" t="s">
        <v>72</v>
      </c>
      <c r="AS50" s="2" t="s">
        <v>73</v>
      </c>
      <c r="AT50" s="2" t="s">
        <v>74</v>
      </c>
      <c r="AU50" s="2" t="s">
        <v>75</v>
      </c>
      <c r="AV50" s="2" t="s">
        <v>148</v>
      </c>
      <c r="AW50" s="2" t="str">
        <f t="shared" si="0"/>
        <v xml:space="preserve">AMERICANAS SERVIÇOS    PEGUE NA LOJA HOJE    SHIP FROM STORE    PEGUE NA LOJA   </v>
      </c>
    </row>
    <row r="51" spans="2:49" ht="15" customHeight="1">
      <c r="B51" t="s">
        <v>710</v>
      </c>
      <c r="C51" s="2" t="s">
        <v>389</v>
      </c>
      <c r="D51" s="2">
        <v>128</v>
      </c>
      <c r="E51" s="2" t="s">
        <v>711</v>
      </c>
      <c r="F51" s="58" t="s">
        <v>712</v>
      </c>
      <c r="G51" s="2" t="s">
        <v>380</v>
      </c>
      <c r="H51" t="s">
        <v>381</v>
      </c>
      <c r="I51" s="58" t="s">
        <v>382</v>
      </c>
      <c r="J51" s="2">
        <v>66147</v>
      </c>
      <c r="K51" s="2" t="s">
        <v>383</v>
      </c>
      <c r="L51" s="2" t="s">
        <v>384</v>
      </c>
      <c r="M51" s="58" t="s">
        <v>385</v>
      </c>
      <c r="N51" s="58" t="s">
        <v>386</v>
      </c>
      <c r="O51" s="58" t="s">
        <v>387</v>
      </c>
      <c r="P51" s="2">
        <v>66210</v>
      </c>
      <c r="Q51" s="2" t="s">
        <v>388</v>
      </c>
      <c r="R51" s="2" t="s">
        <v>389</v>
      </c>
      <c r="S51" s="10">
        <v>32630</v>
      </c>
      <c r="T51" s="58" t="s">
        <v>390</v>
      </c>
      <c r="U51" s="2" t="s">
        <v>391</v>
      </c>
      <c r="V51" s="2" t="s">
        <v>69</v>
      </c>
      <c r="W51" s="2" t="s">
        <v>93</v>
      </c>
      <c r="X51" s="2" t="s">
        <v>248</v>
      </c>
      <c r="Y51" s="2">
        <v>62</v>
      </c>
      <c r="Z51" s="2" t="s">
        <v>160</v>
      </c>
      <c r="AA51" s="2" t="s">
        <v>392</v>
      </c>
      <c r="AB51" s="58" t="s">
        <v>379</v>
      </c>
      <c r="AC51" s="58" t="s">
        <v>713</v>
      </c>
      <c r="AD51" s="58" t="s">
        <v>714</v>
      </c>
      <c r="AE51" s="2" t="s">
        <v>715</v>
      </c>
      <c r="AF51" s="62">
        <v>-16.7086629</v>
      </c>
      <c r="AG51" s="62">
        <v>-49.235882400000001</v>
      </c>
      <c r="AH51" s="2" t="s">
        <v>716</v>
      </c>
      <c r="AI51" s="2" t="s">
        <v>147</v>
      </c>
      <c r="AJ51" s="2" t="s">
        <v>102</v>
      </c>
      <c r="AK51" s="55">
        <v>2348.5</v>
      </c>
      <c r="AL51" s="55">
        <v>309</v>
      </c>
      <c r="AM51" s="55">
        <v>13.157334468809879</v>
      </c>
      <c r="AN51" s="2" t="s">
        <v>331</v>
      </c>
      <c r="AO51" s="2">
        <v>7</v>
      </c>
      <c r="AP51" s="2">
        <v>2</v>
      </c>
      <c r="AQ51" s="2">
        <v>3</v>
      </c>
      <c r="AR51" s="53" t="s">
        <v>72</v>
      </c>
      <c r="AS51" s="2" t="s">
        <v>73</v>
      </c>
      <c r="AT51" s="2" t="s">
        <v>148</v>
      </c>
      <c r="AU51" s="2" t="s">
        <v>148</v>
      </c>
      <c r="AV51" s="2" t="s">
        <v>148</v>
      </c>
      <c r="AW51" s="2" t="str">
        <f t="shared" si="0"/>
        <v xml:space="preserve">AMERICANAS SERVIÇOS    PEGUE NA LOJA HOJE             </v>
      </c>
    </row>
    <row r="52" spans="2:49" ht="15" customHeight="1">
      <c r="B52" t="s">
        <v>717</v>
      </c>
      <c r="C52" s="2" t="s">
        <v>718</v>
      </c>
      <c r="D52" s="2">
        <v>61</v>
      </c>
      <c r="E52" s="2" t="s">
        <v>719</v>
      </c>
      <c r="F52" s="58" t="s">
        <v>720</v>
      </c>
      <c r="G52" s="2" t="s">
        <v>534</v>
      </c>
      <c r="H52" t="s">
        <v>535</v>
      </c>
      <c r="I52" s="58" t="s">
        <v>536</v>
      </c>
      <c r="J52" s="2">
        <v>65659</v>
      </c>
      <c r="K52" s="2" t="s">
        <v>537</v>
      </c>
      <c r="L52" s="2" t="s">
        <v>531</v>
      </c>
      <c r="M52" s="58" t="s">
        <v>721</v>
      </c>
      <c r="N52" s="58" t="s">
        <v>722</v>
      </c>
      <c r="O52" s="58" t="s">
        <v>723</v>
      </c>
      <c r="P52" s="2" t="s">
        <v>148</v>
      </c>
      <c r="Q52" s="2" t="s">
        <v>724</v>
      </c>
      <c r="R52" s="2" t="s">
        <v>718</v>
      </c>
      <c r="S52" s="10">
        <v>32819</v>
      </c>
      <c r="T52" s="58" t="s">
        <v>725</v>
      </c>
      <c r="U52" s="2" t="s">
        <v>726</v>
      </c>
      <c r="V52" s="2" t="s">
        <v>92</v>
      </c>
      <c r="W52" s="2" t="s">
        <v>93</v>
      </c>
      <c r="X52" s="2" t="s">
        <v>545</v>
      </c>
      <c r="Y52" s="2">
        <v>98</v>
      </c>
      <c r="Z52" s="2" t="s">
        <v>160</v>
      </c>
      <c r="AA52" s="2" t="s">
        <v>727</v>
      </c>
      <c r="AB52" s="58" t="s">
        <v>728</v>
      </c>
      <c r="AC52" s="58" t="s">
        <v>98</v>
      </c>
      <c r="AD52" s="58" t="s">
        <v>729</v>
      </c>
      <c r="AE52" s="2" t="s">
        <v>730</v>
      </c>
      <c r="AF52" s="62">
        <v>-2.5305696000000002</v>
      </c>
      <c r="AG52" s="62">
        <v>-44.301386399999998</v>
      </c>
      <c r="AH52" s="2" t="s">
        <v>731</v>
      </c>
      <c r="AI52" s="2" t="s">
        <v>28</v>
      </c>
      <c r="AJ52" s="2" t="s">
        <v>102</v>
      </c>
      <c r="AK52" s="55">
        <v>3171.33</v>
      </c>
      <c r="AL52" s="55">
        <v>798</v>
      </c>
      <c r="AM52" s="55">
        <v>25.162944253672748</v>
      </c>
      <c r="AN52" s="2" t="s">
        <v>103</v>
      </c>
      <c r="AO52" s="2">
        <v>11</v>
      </c>
      <c r="AP52" s="2">
        <v>1</v>
      </c>
      <c r="AQ52" s="2">
        <v>4</v>
      </c>
      <c r="AR52" s="53" t="s">
        <v>72</v>
      </c>
      <c r="AS52" s="2" t="s">
        <v>73</v>
      </c>
      <c r="AT52" s="2" t="s">
        <v>74</v>
      </c>
      <c r="AU52" s="2" t="s">
        <v>148</v>
      </c>
      <c r="AV52" s="2" t="s">
        <v>76</v>
      </c>
      <c r="AW52" s="2" t="str">
        <f t="shared" si="0"/>
        <v>AMERICANAS SERVIÇOS    PEGUE NA LOJA HOJE    SHIP FROM STORE       QUIOSQUE</v>
      </c>
    </row>
    <row r="53" spans="2:49" ht="15" customHeight="1">
      <c r="B53" t="s">
        <v>732</v>
      </c>
      <c r="C53" s="2" t="s">
        <v>733</v>
      </c>
      <c r="D53" s="2">
        <v>127</v>
      </c>
      <c r="E53" s="2" t="s">
        <v>734</v>
      </c>
      <c r="F53" s="58" t="s">
        <v>735</v>
      </c>
      <c r="G53" s="2" t="s">
        <v>128</v>
      </c>
      <c r="H53" t="s">
        <v>129</v>
      </c>
      <c r="I53" s="58" t="s">
        <v>130</v>
      </c>
      <c r="J53" s="2">
        <v>66128</v>
      </c>
      <c r="K53" s="2" t="s">
        <v>131</v>
      </c>
      <c r="L53" s="2" t="s">
        <v>132</v>
      </c>
      <c r="M53" s="58" t="s">
        <v>133</v>
      </c>
      <c r="N53" s="58" t="s">
        <v>134</v>
      </c>
      <c r="O53" s="58" t="s">
        <v>135</v>
      </c>
      <c r="P53" s="2">
        <v>68981</v>
      </c>
      <c r="Q53" s="2" t="s">
        <v>136</v>
      </c>
      <c r="R53" s="2" t="s">
        <v>137</v>
      </c>
      <c r="S53" s="10">
        <v>32904</v>
      </c>
      <c r="T53" s="58" t="s">
        <v>138</v>
      </c>
      <c r="U53" s="2" t="s">
        <v>139</v>
      </c>
      <c r="V53" s="2" t="s">
        <v>69</v>
      </c>
      <c r="W53" s="2" t="s">
        <v>93</v>
      </c>
      <c r="X53" s="2" t="s">
        <v>140</v>
      </c>
      <c r="Y53" s="2">
        <v>11</v>
      </c>
      <c r="Z53" s="2" t="s">
        <v>95</v>
      </c>
      <c r="AA53" s="2" t="s">
        <v>141</v>
      </c>
      <c r="AB53" s="58" t="s">
        <v>142</v>
      </c>
      <c r="AC53" s="58" t="s">
        <v>736</v>
      </c>
      <c r="AD53" s="58" t="s">
        <v>737</v>
      </c>
      <c r="AE53" s="2" t="s">
        <v>738</v>
      </c>
      <c r="AF53" s="62">
        <v>-23.5266266</v>
      </c>
      <c r="AG53" s="62">
        <v>-46.674061199999997</v>
      </c>
      <c r="AH53" s="2" t="s">
        <v>739</v>
      </c>
      <c r="AI53" s="2" t="s">
        <v>147</v>
      </c>
      <c r="AJ53" s="2" t="s">
        <v>102</v>
      </c>
      <c r="AK53" s="55">
        <v>2226.31</v>
      </c>
      <c r="AL53" s="55">
        <v>131</v>
      </c>
      <c r="AM53" s="55">
        <v>5.8841760581410494</v>
      </c>
      <c r="AN53" s="2" t="s">
        <v>331</v>
      </c>
      <c r="AO53" s="2">
        <v>2</v>
      </c>
      <c r="AP53" s="2">
        <v>5</v>
      </c>
      <c r="AQ53" s="2">
        <v>1</v>
      </c>
      <c r="AR53" s="53" t="s">
        <v>72</v>
      </c>
      <c r="AS53" s="2" t="s">
        <v>73</v>
      </c>
      <c r="AT53" s="2" t="s">
        <v>74</v>
      </c>
      <c r="AU53" s="2" t="s">
        <v>148</v>
      </c>
      <c r="AV53" s="2" t="s">
        <v>148</v>
      </c>
      <c r="AW53" s="2" t="str">
        <f t="shared" si="0"/>
        <v xml:space="preserve">AMERICANAS SERVIÇOS    PEGUE NA LOJA HOJE    SHIP FROM STORE        </v>
      </c>
    </row>
    <row r="54" spans="2:49" ht="15" customHeight="1">
      <c r="B54" t="s">
        <v>740</v>
      </c>
      <c r="C54" s="2" t="s">
        <v>741</v>
      </c>
      <c r="D54" s="2">
        <v>115</v>
      </c>
      <c r="E54" s="2" t="s">
        <v>742</v>
      </c>
      <c r="F54" s="58" t="s">
        <v>743</v>
      </c>
      <c r="G54" s="2" t="s">
        <v>285</v>
      </c>
      <c r="H54" t="s">
        <v>286</v>
      </c>
      <c r="I54" s="58" t="s">
        <v>287</v>
      </c>
      <c r="J54" s="2">
        <v>68673</v>
      </c>
      <c r="K54" s="2" t="s">
        <v>288</v>
      </c>
      <c r="L54" s="2" t="s">
        <v>289</v>
      </c>
      <c r="M54" s="58" t="s">
        <v>336</v>
      </c>
      <c r="N54" s="58" t="s">
        <v>337</v>
      </c>
      <c r="O54" s="58" t="s">
        <v>338</v>
      </c>
      <c r="P54" s="2">
        <v>68595</v>
      </c>
      <c r="Q54" s="2" t="s">
        <v>339</v>
      </c>
      <c r="R54" s="2" t="s">
        <v>340</v>
      </c>
      <c r="S54" s="10">
        <v>33199</v>
      </c>
      <c r="T54" s="58" t="s">
        <v>341</v>
      </c>
      <c r="U54" s="2" t="s">
        <v>342</v>
      </c>
      <c r="V54" s="2" t="s">
        <v>69</v>
      </c>
      <c r="W54" s="2" t="s">
        <v>93</v>
      </c>
      <c r="X54" s="2" t="s">
        <v>296</v>
      </c>
      <c r="Y54" s="2">
        <v>43</v>
      </c>
      <c r="Z54" s="2" t="s">
        <v>95</v>
      </c>
      <c r="AA54" s="2" t="s">
        <v>297</v>
      </c>
      <c r="AB54" s="58" t="s">
        <v>335</v>
      </c>
      <c r="AC54" s="58" t="s">
        <v>98</v>
      </c>
      <c r="AD54" s="58" t="s">
        <v>744</v>
      </c>
      <c r="AE54" s="2" t="s">
        <v>745</v>
      </c>
      <c r="AF54" s="62">
        <v>-23.341822700000002</v>
      </c>
      <c r="AG54" s="62">
        <v>-51.185736400000003</v>
      </c>
      <c r="AH54" s="2" t="s">
        <v>746</v>
      </c>
      <c r="AI54" s="2" t="s">
        <v>147</v>
      </c>
      <c r="AJ54" s="2" t="s">
        <v>102</v>
      </c>
      <c r="AK54" s="55">
        <v>1294.92</v>
      </c>
      <c r="AL54" s="55">
        <v>187</v>
      </c>
      <c r="AM54" s="55">
        <v>14.441046551138292</v>
      </c>
      <c r="AN54" s="2" t="s">
        <v>331</v>
      </c>
      <c r="AO54" s="2">
        <v>4</v>
      </c>
      <c r="AP54" s="2">
        <v>3</v>
      </c>
      <c r="AQ54" s="2">
        <v>1</v>
      </c>
      <c r="AR54" s="53" t="s">
        <v>148</v>
      </c>
      <c r="AS54" s="2" t="s">
        <v>73</v>
      </c>
      <c r="AT54" s="2" t="s">
        <v>74</v>
      </c>
      <c r="AU54" s="2" t="s">
        <v>148</v>
      </c>
      <c r="AV54" s="2" t="s">
        <v>76</v>
      </c>
      <c r="AW54" s="2" t="str">
        <f t="shared" si="0"/>
        <v xml:space="preserve">     PEGUE NA LOJA HOJE    SHIP FROM STORE       QUIOSQUE</v>
      </c>
    </row>
    <row r="55" spans="2:49" ht="15" customHeight="1">
      <c r="B55" t="s">
        <v>747</v>
      </c>
      <c r="C55" s="2" t="s">
        <v>748</v>
      </c>
      <c r="D55" s="2">
        <v>138</v>
      </c>
      <c r="E55" s="2" t="s">
        <v>749</v>
      </c>
      <c r="F55" s="58" t="s">
        <v>750</v>
      </c>
      <c r="G55" s="2" t="s">
        <v>81</v>
      </c>
      <c r="H55" t="s">
        <v>82</v>
      </c>
      <c r="I55" s="58" t="s">
        <v>83</v>
      </c>
      <c r="J55" s="2">
        <v>66203</v>
      </c>
      <c r="K55" s="2" t="s">
        <v>84</v>
      </c>
      <c r="L55" s="2" t="s">
        <v>85</v>
      </c>
      <c r="M55" s="58" t="s">
        <v>751</v>
      </c>
      <c r="N55" s="58" t="s">
        <v>752</v>
      </c>
      <c r="O55" s="58" t="s">
        <v>753</v>
      </c>
      <c r="P55" s="2">
        <v>86530</v>
      </c>
      <c r="Q55" s="2" t="s">
        <v>754</v>
      </c>
      <c r="R55" s="2" t="s">
        <v>748</v>
      </c>
      <c r="S55" s="10">
        <v>33535</v>
      </c>
      <c r="T55" s="58" t="s">
        <v>246</v>
      </c>
      <c r="U55" s="2" t="s">
        <v>247</v>
      </c>
      <c r="V55" s="2" t="s">
        <v>92</v>
      </c>
      <c r="W55" s="2" t="s">
        <v>93</v>
      </c>
      <c r="X55" s="2" t="s">
        <v>248</v>
      </c>
      <c r="Y55" s="2">
        <v>31</v>
      </c>
      <c r="Z55" s="2" t="s">
        <v>95</v>
      </c>
      <c r="AA55" s="2" t="s">
        <v>206</v>
      </c>
      <c r="AB55" s="58" t="s">
        <v>249</v>
      </c>
      <c r="AC55" s="58" t="s">
        <v>755</v>
      </c>
      <c r="AD55" s="58" t="s">
        <v>756</v>
      </c>
      <c r="AE55" s="2" t="s">
        <v>757</v>
      </c>
      <c r="AF55" s="62">
        <v>-19.876524400000001</v>
      </c>
      <c r="AG55" s="62">
        <v>-43.926091700000001</v>
      </c>
      <c r="AH55" s="2" t="s">
        <v>758</v>
      </c>
      <c r="AI55" s="2" t="s">
        <v>147</v>
      </c>
      <c r="AJ55" s="2" t="s">
        <v>102</v>
      </c>
      <c r="AK55" s="55">
        <v>2498.9499999999998</v>
      </c>
      <c r="AL55" s="55">
        <v>1166</v>
      </c>
      <c r="AM55" s="55">
        <v>46.65959703075292</v>
      </c>
      <c r="AN55" s="2" t="s">
        <v>331</v>
      </c>
      <c r="AO55" s="2">
        <v>6</v>
      </c>
      <c r="AP55" s="2">
        <v>3</v>
      </c>
      <c r="AQ55" s="2">
        <v>3</v>
      </c>
      <c r="AR55" s="53" t="s">
        <v>72</v>
      </c>
      <c r="AS55" s="2" t="s">
        <v>73</v>
      </c>
      <c r="AT55" s="2" t="s">
        <v>74</v>
      </c>
      <c r="AU55" s="2" t="s">
        <v>75</v>
      </c>
      <c r="AV55" s="2" t="s">
        <v>76</v>
      </c>
      <c r="AW55" s="2" t="str">
        <f t="shared" si="0"/>
        <v>AMERICANAS SERVIÇOS    PEGUE NA LOJA HOJE    SHIP FROM STORE    PEGUE NA LOJA  QUIOSQUE</v>
      </c>
    </row>
    <row r="56" spans="2:49" ht="15" customHeight="1">
      <c r="B56" t="s">
        <v>759</v>
      </c>
      <c r="C56" s="2" t="s">
        <v>157</v>
      </c>
      <c r="D56" s="2">
        <v>155</v>
      </c>
      <c r="E56" s="2" t="s">
        <v>760</v>
      </c>
      <c r="F56" s="58" t="s">
        <v>761</v>
      </c>
      <c r="G56" s="2" t="s">
        <v>128</v>
      </c>
      <c r="H56" t="s">
        <v>129</v>
      </c>
      <c r="I56" s="58" t="s">
        <v>130</v>
      </c>
      <c r="J56" s="2">
        <v>66128</v>
      </c>
      <c r="K56" s="2" t="s">
        <v>131</v>
      </c>
      <c r="L56" s="2" t="s">
        <v>132</v>
      </c>
      <c r="M56" s="58" t="s">
        <v>153</v>
      </c>
      <c r="N56" s="58" t="s">
        <v>154</v>
      </c>
      <c r="O56" s="58" t="s">
        <v>155</v>
      </c>
      <c r="P56" s="2">
        <v>68767</v>
      </c>
      <c r="Q56" s="2" t="s">
        <v>156</v>
      </c>
      <c r="R56" s="2" t="s">
        <v>157</v>
      </c>
      <c r="S56" s="10">
        <v>33694</v>
      </c>
      <c r="T56" s="58" t="s">
        <v>158</v>
      </c>
      <c r="U56" s="2" t="s">
        <v>159</v>
      </c>
      <c r="V56" s="2" t="s">
        <v>69</v>
      </c>
      <c r="W56" s="2" t="s">
        <v>93</v>
      </c>
      <c r="X56" s="2" t="s">
        <v>140</v>
      </c>
      <c r="Y56" s="2">
        <v>13</v>
      </c>
      <c r="Z56" s="2" t="s">
        <v>160</v>
      </c>
      <c r="AA56" s="2" t="s">
        <v>141</v>
      </c>
      <c r="AB56" s="58" t="s">
        <v>152</v>
      </c>
      <c r="AC56" s="58" t="s">
        <v>761</v>
      </c>
      <c r="AD56" s="58" t="s">
        <v>762</v>
      </c>
      <c r="AE56" s="2" t="s">
        <v>763</v>
      </c>
      <c r="AF56" s="62">
        <v>-23.9682149</v>
      </c>
      <c r="AG56" s="62">
        <v>-46.333247399999998</v>
      </c>
      <c r="AH56" s="2" t="s">
        <v>764</v>
      </c>
      <c r="AI56" s="2" t="s">
        <v>28</v>
      </c>
      <c r="AJ56" s="2" t="s">
        <v>102</v>
      </c>
      <c r="AK56" s="55">
        <v>2590.5500000000002</v>
      </c>
      <c r="AL56" s="55">
        <v>746</v>
      </c>
      <c r="AM56" s="55">
        <v>28.796973615641463</v>
      </c>
      <c r="AN56" s="2" t="s">
        <v>103</v>
      </c>
      <c r="AO56" s="2">
        <v>11</v>
      </c>
      <c r="AP56" s="2">
        <v>1</v>
      </c>
      <c r="AQ56" s="2">
        <v>4</v>
      </c>
      <c r="AR56" s="53" t="s">
        <v>72</v>
      </c>
      <c r="AS56" s="2" t="s">
        <v>73</v>
      </c>
      <c r="AT56" s="2" t="s">
        <v>74</v>
      </c>
      <c r="AU56" s="2" t="s">
        <v>75</v>
      </c>
      <c r="AV56" s="2" t="s">
        <v>76</v>
      </c>
      <c r="AW56" s="2" t="str">
        <f t="shared" si="0"/>
        <v>AMERICANAS SERVIÇOS    PEGUE NA LOJA HOJE    SHIP FROM STORE    PEGUE NA LOJA  QUIOSQUE</v>
      </c>
    </row>
    <row r="57" spans="2:49" ht="15" customHeight="1">
      <c r="B57" t="s">
        <v>765</v>
      </c>
      <c r="C57" s="2" t="s">
        <v>766</v>
      </c>
      <c r="D57" s="2">
        <v>152</v>
      </c>
      <c r="E57" s="2" t="s">
        <v>767</v>
      </c>
      <c r="F57" s="58" t="s">
        <v>768</v>
      </c>
      <c r="G57" s="2" t="s">
        <v>81</v>
      </c>
      <c r="H57" t="s">
        <v>82</v>
      </c>
      <c r="I57" s="58" t="s">
        <v>83</v>
      </c>
      <c r="J57" s="2">
        <v>66203</v>
      </c>
      <c r="K57" s="2" t="s">
        <v>84</v>
      </c>
      <c r="L57" s="2" t="s">
        <v>85</v>
      </c>
      <c r="M57" s="58" t="s">
        <v>751</v>
      </c>
      <c r="N57" s="58" t="s">
        <v>752</v>
      </c>
      <c r="O57" s="58" t="s">
        <v>753</v>
      </c>
      <c r="P57" s="2">
        <v>86530</v>
      </c>
      <c r="Q57" s="2" t="s">
        <v>754</v>
      </c>
      <c r="R57" s="2" t="s">
        <v>748</v>
      </c>
      <c r="S57" s="10">
        <v>33723</v>
      </c>
      <c r="T57" s="58" t="s">
        <v>246</v>
      </c>
      <c r="U57" s="2" t="s">
        <v>247</v>
      </c>
      <c r="V57" s="2" t="s">
        <v>92</v>
      </c>
      <c r="W57" s="2" t="s">
        <v>93</v>
      </c>
      <c r="X57" s="2" t="s">
        <v>248</v>
      </c>
      <c r="Y57" s="2">
        <v>31</v>
      </c>
      <c r="Z57" s="2" t="s">
        <v>95</v>
      </c>
      <c r="AA57" s="2" t="s">
        <v>206</v>
      </c>
      <c r="AB57" s="58" t="s">
        <v>249</v>
      </c>
      <c r="AC57" s="58" t="s">
        <v>769</v>
      </c>
      <c r="AD57" s="58" t="s">
        <v>770</v>
      </c>
      <c r="AE57" s="2" t="s">
        <v>771</v>
      </c>
      <c r="AF57" s="62">
        <v>-19.890715499999999</v>
      </c>
      <c r="AG57" s="62">
        <v>-43.967813499999998</v>
      </c>
      <c r="AH57" s="2" t="s">
        <v>772</v>
      </c>
      <c r="AI57" s="2" t="s">
        <v>147</v>
      </c>
      <c r="AJ57" s="2" t="s">
        <v>102</v>
      </c>
      <c r="AK57" s="55">
        <v>1312.9</v>
      </c>
      <c r="AL57" s="55">
        <v>216</v>
      </c>
      <c r="AM57" s="55">
        <v>16.452128875009521</v>
      </c>
      <c r="AN57" s="2" t="s">
        <v>331</v>
      </c>
      <c r="AO57" s="2">
        <v>6</v>
      </c>
      <c r="AP57" s="2">
        <v>3</v>
      </c>
      <c r="AQ57" s="2">
        <v>3</v>
      </c>
      <c r="AR57" s="53" t="s">
        <v>72</v>
      </c>
      <c r="AS57" s="2" t="s">
        <v>73</v>
      </c>
      <c r="AT57" s="2" t="s">
        <v>74</v>
      </c>
      <c r="AU57" s="2" t="s">
        <v>148</v>
      </c>
      <c r="AV57" s="2" t="s">
        <v>148</v>
      </c>
      <c r="AW57" s="2" t="str">
        <f t="shared" si="0"/>
        <v xml:space="preserve">AMERICANAS SERVIÇOS    PEGUE NA LOJA HOJE    SHIP FROM STORE        </v>
      </c>
    </row>
    <row r="58" spans="2:49" ht="15" customHeight="1">
      <c r="B58" t="s">
        <v>773</v>
      </c>
      <c r="C58" s="2" t="s">
        <v>774</v>
      </c>
      <c r="D58" s="2">
        <v>110</v>
      </c>
      <c r="E58" s="2" t="s">
        <v>775</v>
      </c>
      <c r="F58" s="58" t="s">
        <v>776</v>
      </c>
      <c r="G58" s="2" t="s">
        <v>128</v>
      </c>
      <c r="H58" t="s">
        <v>129</v>
      </c>
      <c r="I58" s="58" t="s">
        <v>130</v>
      </c>
      <c r="J58" s="2">
        <v>66128</v>
      </c>
      <c r="K58" s="2" t="s">
        <v>131</v>
      </c>
      <c r="L58" s="2" t="s">
        <v>132</v>
      </c>
      <c r="M58" s="58" t="s">
        <v>777</v>
      </c>
      <c r="N58" s="58" t="s">
        <v>778</v>
      </c>
      <c r="O58" s="58" t="s">
        <v>779</v>
      </c>
      <c r="P58" s="2">
        <v>66208</v>
      </c>
      <c r="Q58" s="2" t="s">
        <v>780</v>
      </c>
      <c r="R58" s="2" t="s">
        <v>781</v>
      </c>
      <c r="S58" s="10">
        <v>33896</v>
      </c>
      <c r="T58" s="58" t="s">
        <v>782</v>
      </c>
      <c r="U58" s="2" t="s">
        <v>783</v>
      </c>
      <c r="V58" s="2" t="s">
        <v>92</v>
      </c>
      <c r="W58" s="2" t="s">
        <v>93</v>
      </c>
      <c r="X58" s="2" t="s">
        <v>140</v>
      </c>
      <c r="Y58" s="2">
        <v>11</v>
      </c>
      <c r="Z58" s="2" t="s">
        <v>95</v>
      </c>
      <c r="AA58" s="2" t="s">
        <v>141</v>
      </c>
      <c r="AB58" s="58" t="s">
        <v>142</v>
      </c>
      <c r="AC58" s="58" t="s">
        <v>784</v>
      </c>
      <c r="AD58" s="58" t="s">
        <v>785</v>
      </c>
      <c r="AE58" s="2" t="s">
        <v>786</v>
      </c>
      <c r="AF58" s="62">
        <v>-23.525124399999999</v>
      </c>
      <c r="AG58" s="62">
        <v>-46.546807200000003</v>
      </c>
      <c r="AH58" s="2" t="s">
        <v>787</v>
      </c>
      <c r="AI58" s="2" t="s">
        <v>147</v>
      </c>
      <c r="AJ58" s="2" t="s">
        <v>102</v>
      </c>
      <c r="AK58" s="55">
        <v>1729.05</v>
      </c>
      <c r="AL58" s="55">
        <v>117</v>
      </c>
      <c r="AM58" s="55">
        <v>6.7667216101327323</v>
      </c>
      <c r="AN58" s="2" t="s">
        <v>331</v>
      </c>
      <c r="AO58" s="2">
        <v>3</v>
      </c>
      <c r="AP58" s="2">
        <v>5</v>
      </c>
      <c r="AQ58" s="2">
        <v>1</v>
      </c>
      <c r="AR58" s="53" t="s">
        <v>72</v>
      </c>
      <c r="AS58" s="2" t="s">
        <v>73</v>
      </c>
      <c r="AT58" s="2" t="s">
        <v>74</v>
      </c>
      <c r="AU58" s="2" t="s">
        <v>75</v>
      </c>
      <c r="AV58" s="2" t="s">
        <v>76</v>
      </c>
      <c r="AW58" s="2" t="str">
        <f t="shared" si="0"/>
        <v>AMERICANAS SERVIÇOS    PEGUE NA LOJA HOJE    SHIP FROM STORE    PEGUE NA LOJA  QUIOSQUE</v>
      </c>
    </row>
    <row r="59" spans="2:49" ht="15" customHeight="1">
      <c r="B59" t="s">
        <v>788</v>
      </c>
      <c r="C59" s="2" t="s">
        <v>789</v>
      </c>
      <c r="D59" s="2">
        <v>100</v>
      </c>
      <c r="E59" s="2" t="s">
        <v>790</v>
      </c>
      <c r="F59" s="58" t="s">
        <v>791</v>
      </c>
      <c r="G59" s="2" t="s">
        <v>108</v>
      </c>
      <c r="H59" t="s">
        <v>109</v>
      </c>
      <c r="I59" s="58" t="s">
        <v>110</v>
      </c>
      <c r="J59" s="2">
        <v>66202</v>
      </c>
      <c r="K59" s="2" t="s">
        <v>111</v>
      </c>
      <c r="L59" s="2" t="s">
        <v>112</v>
      </c>
      <c r="M59" s="58" t="s">
        <v>187</v>
      </c>
      <c r="N59" s="58" t="s">
        <v>188</v>
      </c>
      <c r="O59" s="58" t="s">
        <v>189</v>
      </c>
      <c r="P59" s="2">
        <v>68950</v>
      </c>
      <c r="Q59" s="2" t="s">
        <v>190</v>
      </c>
      <c r="R59" s="2" t="s">
        <v>184</v>
      </c>
      <c r="S59" s="10">
        <v>34249</v>
      </c>
      <c r="T59" s="58" t="s">
        <v>191</v>
      </c>
      <c r="U59" s="2" t="s">
        <v>192</v>
      </c>
      <c r="V59" s="2" t="s">
        <v>69</v>
      </c>
      <c r="W59" s="2" t="s">
        <v>93</v>
      </c>
      <c r="X59" s="2" t="s">
        <v>94</v>
      </c>
      <c r="Y59" s="2">
        <v>21</v>
      </c>
      <c r="Z59" s="2" t="s">
        <v>95</v>
      </c>
      <c r="AA59" s="2" t="s">
        <v>96</v>
      </c>
      <c r="AB59" s="58" t="s">
        <v>120</v>
      </c>
      <c r="AC59" s="58" t="s">
        <v>611</v>
      </c>
      <c r="AD59" s="58" t="s">
        <v>792</v>
      </c>
      <c r="AE59" s="2" t="s">
        <v>793</v>
      </c>
      <c r="AF59" s="62">
        <v>-22.983698400000002</v>
      </c>
      <c r="AG59" s="62">
        <v>-43.364158600000003</v>
      </c>
      <c r="AH59" s="2" t="s">
        <v>794</v>
      </c>
      <c r="AI59" s="2" t="s">
        <v>28</v>
      </c>
      <c r="AJ59" s="2" t="s">
        <v>102</v>
      </c>
      <c r="AK59" s="55">
        <v>1944.17</v>
      </c>
      <c r="AL59" s="55">
        <v>56</v>
      </c>
      <c r="AM59" s="55">
        <v>2.8804065488100319</v>
      </c>
      <c r="AN59" s="2" t="s">
        <v>331</v>
      </c>
      <c r="AO59" s="2">
        <v>3</v>
      </c>
      <c r="AP59" s="2">
        <v>4</v>
      </c>
      <c r="AQ59" s="2">
        <v>1</v>
      </c>
      <c r="AR59" s="53" t="s">
        <v>148</v>
      </c>
      <c r="AS59" s="2" t="s">
        <v>73</v>
      </c>
      <c r="AT59" s="2" t="s">
        <v>74</v>
      </c>
      <c r="AU59" s="2" t="s">
        <v>148</v>
      </c>
      <c r="AV59" s="2" t="s">
        <v>148</v>
      </c>
      <c r="AW59" s="2" t="str">
        <f t="shared" si="0"/>
        <v xml:space="preserve">     PEGUE NA LOJA HOJE    SHIP FROM STORE        </v>
      </c>
    </row>
    <row r="60" spans="2:49" ht="15" customHeight="1">
      <c r="B60" t="s">
        <v>795</v>
      </c>
      <c r="C60" s="2" t="s">
        <v>796</v>
      </c>
      <c r="D60" s="2">
        <v>102</v>
      </c>
      <c r="E60" s="2" t="s">
        <v>797</v>
      </c>
      <c r="F60" s="58" t="s">
        <v>798</v>
      </c>
      <c r="G60" s="2" t="s">
        <v>534</v>
      </c>
      <c r="H60" t="s">
        <v>535</v>
      </c>
      <c r="I60" s="58" t="s">
        <v>536</v>
      </c>
      <c r="J60" s="2">
        <v>65659</v>
      </c>
      <c r="K60" s="2" t="s">
        <v>537</v>
      </c>
      <c r="L60" s="2" t="s">
        <v>531</v>
      </c>
      <c r="M60" s="58" t="s">
        <v>538</v>
      </c>
      <c r="N60" s="58" t="s">
        <v>539</v>
      </c>
      <c r="O60" t="s">
        <v>540</v>
      </c>
      <c r="P60" s="2" t="s">
        <v>148</v>
      </c>
      <c r="Q60" s="2" t="s">
        <v>541</v>
      </c>
      <c r="R60" s="2" t="s">
        <v>542</v>
      </c>
      <c r="S60" s="10">
        <v>34269</v>
      </c>
      <c r="T60" s="58" t="s">
        <v>543</v>
      </c>
      <c r="U60" s="2" t="s">
        <v>544</v>
      </c>
      <c r="V60" s="2" t="s">
        <v>69</v>
      </c>
      <c r="W60" s="2" t="s">
        <v>93</v>
      </c>
      <c r="X60" s="2" t="s">
        <v>545</v>
      </c>
      <c r="Y60" s="2">
        <v>91</v>
      </c>
      <c r="Z60" s="2" t="s">
        <v>95</v>
      </c>
      <c r="AA60" s="2" t="s">
        <v>546</v>
      </c>
      <c r="AB60" s="58" t="s">
        <v>547</v>
      </c>
      <c r="AC60" s="58" t="s">
        <v>799</v>
      </c>
      <c r="AD60" s="58" t="s">
        <v>800</v>
      </c>
      <c r="AE60" s="2" t="s">
        <v>801</v>
      </c>
      <c r="AF60" s="62">
        <v>-1.4579842000000001</v>
      </c>
      <c r="AG60" s="62">
        <v>-48.495361699999997</v>
      </c>
      <c r="AH60" s="2" t="s">
        <v>802</v>
      </c>
      <c r="AI60" s="2" t="s">
        <v>28</v>
      </c>
      <c r="AJ60" s="2" t="s">
        <v>102</v>
      </c>
      <c r="AK60" s="55">
        <v>2230.3000000000002</v>
      </c>
      <c r="AL60" s="55">
        <v>510</v>
      </c>
      <c r="AM60" s="55">
        <v>22.866878895215891</v>
      </c>
      <c r="AN60" s="2" t="s">
        <v>331</v>
      </c>
      <c r="AO60" s="2">
        <v>3</v>
      </c>
      <c r="AP60" s="2">
        <v>3</v>
      </c>
      <c r="AQ60" s="2">
        <v>3</v>
      </c>
      <c r="AR60" s="53" t="s">
        <v>72</v>
      </c>
      <c r="AS60" s="2" t="s">
        <v>73</v>
      </c>
      <c r="AT60" s="2" t="s">
        <v>74</v>
      </c>
      <c r="AU60" s="2" t="s">
        <v>75</v>
      </c>
      <c r="AV60" s="2" t="s">
        <v>76</v>
      </c>
      <c r="AW60" s="2" t="str">
        <f t="shared" si="0"/>
        <v>AMERICANAS SERVIÇOS    PEGUE NA LOJA HOJE    SHIP FROM STORE    PEGUE NA LOJA  QUIOSQUE</v>
      </c>
    </row>
    <row r="61" spans="2:49" ht="15" customHeight="1">
      <c r="B61" t="s">
        <v>803</v>
      </c>
      <c r="C61" s="2" t="s">
        <v>804</v>
      </c>
      <c r="D61" s="2">
        <v>101</v>
      </c>
      <c r="E61" s="2" t="s">
        <v>805</v>
      </c>
      <c r="F61" s="58" t="s">
        <v>806</v>
      </c>
      <c r="G61" s="2" t="s">
        <v>128</v>
      </c>
      <c r="H61" t="s">
        <v>129</v>
      </c>
      <c r="I61" s="58" t="s">
        <v>130</v>
      </c>
      <c r="J61" s="2">
        <v>66128</v>
      </c>
      <c r="K61" s="2" t="s">
        <v>131</v>
      </c>
      <c r="L61" s="2" t="s">
        <v>132</v>
      </c>
      <c r="M61" s="58" t="s">
        <v>777</v>
      </c>
      <c r="N61" s="58" t="s">
        <v>778</v>
      </c>
      <c r="O61" s="58" t="s">
        <v>779</v>
      </c>
      <c r="P61" s="2">
        <v>66208</v>
      </c>
      <c r="Q61" s="2" t="s">
        <v>780</v>
      </c>
      <c r="R61" s="2" t="s">
        <v>781</v>
      </c>
      <c r="S61" s="10">
        <v>34270</v>
      </c>
      <c r="T61" s="58" t="s">
        <v>782</v>
      </c>
      <c r="U61" s="2" t="s">
        <v>783</v>
      </c>
      <c r="V61" s="2" t="s">
        <v>92</v>
      </c>
      <c r="W61" s="2" t="s">
        <v>93</v>
      </c>
      <c r="X61" s="2" t="s">
        <v>140</v>
      </c>
      <c r="Y61" s="2">
        <v>11</v>
      </c>
      <c r="Z61" s="2" t="s">
        <v>95</v>
      </c>
      <c r="AA61" s="2" t="s">
        <v>141</v>
      </c>
      <c r="AB61" s="58" t="s">
        <v>142</v>
      </c>
      <c r="AC61" s="58" t="s">
        <v>807</v>
      </c>
      <c r="AD61" s="58" t="s">
        <v>808</v>
      </c>
      <c r="AE61" s="2" t="s">
        <v>809</v>
      </c>
      <c r="AF61" s="62">
        <v>-23.5421248</v>
      </c>
      <c r="AG61" s="62">
        <v>-46.576104600000001</v>
      </c>
      <c r="AH61" s="2" t="s">
        <v>810</v>
      </c>
      <c r="AI61" s="2" t="s">
        <v>147</v>
      </c>
      <c r="AJ61" s="2" t="s">
        <v>102</v>
      </c>
      <c r="AK61" s="55">
        <v>2662</v>
      </c>
      <c r="AL61" s="55">
        <v>662</v>
      </c>
      <c r="AM61" s="55">
        <v>24.868519909842224</v>
      </c>
      <c r="AN61" s="2" t="s">
        <v>331</v>
      </c>
      <c r="AO61" s="2">
        <v>3</v>
      </c>
      <c r="AP61" s="2">
        <v>5</v>
      </c>
      <c r="AQ61" s="2">
        <v>1</v>
      </c>
      <c r="AR61" s="53" t="s">
        <v>72</v>
      </c>
      <c r="AS61" s="2" t="s">
        <v>73</v>
      </c>
      <c r="AT61" s="2" t="s">
        <v>74</v>
      </c>
      <c r="AU61" s="2" t="s">
        <v>148</v>
      </c>
      <c r="AV61" s="2" t="s">
        <v>76</v>
      </c>
      <c r="AW61" s="2" t="str">
        <f t="shared" si="0"/>
        <v>AMERICANAS SERVIÇOS    PEGUE NA LOJA HOJE    SHIP FROM STORE       QUIOSQUE</v>
      </c>
    </row>
    <row r="62" spans="2:49" ht="15" customHeight="1">
      <c r="B62" t="s">
        <v>811</v>
      </c>
      <c r="C62" s="2" t="s">
        <v>812</v>
      </c>
      <c r="D62" s="2">
        <v>59</v>
      </c>
      <c r="E62" s="2" t="s">
        <v>813</v>
      </c>
      <c r="F62" s="58" t="s">
        <v>814</v>
      </c>
      <c r="G62" s="2" t="s">
        <v>431</v>
      </c>
      <c r="H62" t="s">
        <v>432</v>
      </c>
      <c r="I62" s="58" t="s">
        <v>433</v>
      </c>
      <c r="J62" s="2">
        <v>66749</v>
      </c>
      <c r="K62" s="2" t="s">
        <v>434</v>
      </c>
      <c r="L62" s="2" t="s">
        <v>435</v>
      </c>
      <c r="M62" s="58" t="s">
        <v>815</v>
      </c>
      <c r="N62" s="58" t="s">
        <v>816</v>
      </c>
      <c r="O62" s="58" t="s">
        <v>817</v>
      </c>
      <c r="P62" s="2">
        <v>66116</v>
      </c>
      <c r="Q62" s="2" t="s">
        <v>818</v>
      </c>
      <c r="R62" s="2" t="s">
        <v>812</v>
      </c>
      <c r="S62" s="10">
        <v>34302</v>
      </c>
      <c r="T62" s="58" t="s">
        <v>819</v>
      </c>
      <c r="U62" s="2" t="s">
        <v>820</v>
      </c>
      <c r="V62" s="2" t="s">
        <v>92</v>
      </c>
      <c r="W62" s="2" t="s">
        <v>93</v>
      </c>
      <c r="X62" s="2" t="s">
        <v>480</v>
      </c>
      <c r="Y62" s="2">
        <v>79</v>
      </c>
      <c r="Z62" s="2" t="s">
        <v>95</v>
      </c>
      <c r="AA62" s="2" t="s">
        <v>143</v>
      </c>
      <c r="AB62" s="58" t="s">
        <v>821</v>
      </c>
      <c r="AC62" s="58" t="s">
        <v>98</v>
      </c>
      <c r="AD62" s="58" t="s">
        <v>822</v>
      </c>
      <c r="AE62" s="2" t="s">
        <v>823</v>
      </c>
      <c r="AF62" s="62">
        <v>-10.9097162</v>
      </c>
      <c r="AG62" s="62">
        <v>-37.049677500000001</v>
      </c>
      <c r="AH62" s="2" t="s">
        <v>824</v>
      </c>
      <c r="AI62" s="2" t="s">
        <v>28</v>
      </c>
      <c r="AJ62" s="2" t="s">
        <v>102</v>
      </c>
      <c r="AK62" s="55">
        <v>1727.52</v>
      </c>
      <c r="AL62" s="55">
        <v>1109</v>
      </c>
      <c r="AM62" s="55">
        <v>64.196072983236093</v>
      </c>
      <c r="AN62" s="2" t="s">
        <v>103</v>
      </c>
      <c r="AO62" s="2">
        <v>4</v>
      </c>
      <c r="AP62" s="2">
        <v>3</v>
      </c>
      <c r="AQ62" s="2">
        <v>1</v>
      </c>
      <c r="AR62" s="53" t="s">
        <v>72</v>
      </c>
      <c r="AS62" s="2" t="s">
        <v>73</v>
      </c>
      <c r="AT62" s="2" t="s">
        <v>74</v>
      </c>
      <c r="AU62" s="2" t="s">
        <v>75</v>
      </c>
      <c r="AV62" s="2" t="s">
        <v>76</v>
      </c>
      <c r="AW62" s="2" t="str">
        <f t="shared" si="0"/>
        <v>AMERICANAS SERVIÇOS    PEGUE NA LOJA HOJE    SHIP FROM STORE    PEGUE NA LOJA  QUIOSQUE</v>
      </c>
    </row>
    <row r="63" spans="2:49" ht="15" customHeight="1">
      <c r="B63" t="s">
        <v>825</v>
      </c>
      <c r="C63" s="2" t="s">
        <v>85</v>
      </c>
      <c r="D63" s="2">
        <v>87</v>
      </c>
      <c r="E63" s="2" t="s">
        <v>826</v>
      </c>
      <c r="F63" s="58" t="s">
        <v>827</v>
      </c>
      <c r="G63" s="2" t="s">
        <v>81</v>
      </c>
      <c r="H63" t="s">
        <v>82</v>
      </c>
      <c r="I63" s="58" t="s">
        <v>83</v>
      </c>
      <c r="J63" s="2">
        <v>66203</v>
      </c>
      <c r="K63" s="2" t="s">
        <v>84</v>
      </c>
      <c r="L63" s="2" t="s">
        <v>85</v>
      </c>
      <c r="M63" s="58" t="s">
        <v>86</v>
      </c>
      <c r="N63" s="58" t="s">
        <v>87</v>
      </c>
      <c r="O63" s="58" t="s">
        <v>88</v>
      </c>
      <c r="P63" s="2">
        <v>68551</v>
      </c>
      <c r="Q63" s="2" t="s">
        <v>89</v>
      </c>
      <c r="R63" s="2" t="s">
        <v>85</v>
      </c>
      <c r="S63" s="10">
        <v>34304</v>
      </c>
      <c r="T63" s="58" t="s">
        <v>90</v>
      </c>
      <c r="U63" s="2" t="s">
        <v>91</v>
      </c>
      <c r="V63" s="2" t="s">
        <v>69</v>
      </c>
      <c r="W63" s="2" t="s">
        <v>93</v>
      </c>
      <c r="X63" s="2" t="s">
        <v>94</v>
      </c>
      <c r="Y63" s="2">
        <v>21</v>
      </c>
      <c r="Z63" s="2" t="s">
        <v>95</v>
      </c>
      <c r="AA63" s="2" t="s">
        <v>96</v>
      </c>
      <c r="AB63" s="58" t="s">
        <v>97</v>
      </c>
      <c r="AC63" s="58" t="s">
        <v>98</v>
      </c>
      <c r="AD63" s="58" t="s">
        <v>828</v>
      </c>
      <c r="AE63" s="2" t="s">
        <v>829</v>
      </c>
      <c r="AF63" s="62">
        <v>-22.896858999999999</v>
      </c>
      <c r="AG63" s="62">
        <v>-43.123683499999999</v>
      </c>
      <c r="AH63" s="2" t="s">
        <v>830</v>
      </c>
      <c r="AI63" s="2" t="s">
        <v>28</v>
      </c>
      <c r="AJ63" s="2" t="s">
        <v>102</v>
      </c>
      <c r="AK63" s="55">
        <v>2285.7399999999998</v>
      </c>
      <c r="AL63" s="55">
        <v>576</v>
      </c>
      <c r="AM63" s="55">
        <v>25.19971650318934</v>
      </c>
      <c r="AN63" s="2" t="s">
        <v>331</v>
      </c>
      <c r="AO63" s="2">
        <v>3</v>
      </c>
      <c r="AP63" s="2">
        <v>5</v>
      </c>
      <c r="AQ63" s="2">
        <v>1</v>
      </c>
      <c r="AR63" s="53" t="s">
        <v>72</v>
      </c>
      <c r="AS63" s="2" t="s">
        <v>73</v>
      </c>
      <c r="AT63" s="2" t="s">
        <v>74</v>
      </c>
      <c r="AU63" s="2" t="s">
        <v>148</v>
      </c>
      <c r="AV63" s="2" t="s">
        <v>148</v>
      </c>
      <c r="AW63" s="2" t="str">
        <f t="shared" si="0"/>
        <v xml:space="preserve">AMERICANAS SERVIÇOS    PEGUE NA LOJA HOJE    SHIP FROM STORE        </v>
      </c>
    </row>
    <row r="64" spans="2:49" ht="15" customHeight="1">
      <c r="B64" t="s">
        <v>831</v>
      </c>
      <c r="C64" s="2" t="s">
        <v>362</v>
      </c>
      <c r="D64" s="2">
        <v>69</v>
      </c>
      <c r="E64" s="2" t="s">
        <v>832</v>
      </c>
      <c r="F64" s="58" t="s">
        <v>833</v>
      </c>
      <c r="G64" s="2" t="s">
        <v>81</v>
      </c>
      <c r="H64" t="s">
        <v>82</v>
      </c>
      <c r="I64" s="58" t="s">
        <v>83</v>
      </c>
      <c r="J64" s="2">
        <v>66203</v>
      </c>
      <c r="K64" s="2" t="s">
        <v>84</v>
      </c>
      <c r="L64" s="2" t="s">
        <v>85</v>
      </c>
      <c r="M64" s="58" t="s">
        <v>358</v>
      </c>
      <c r="N64" s="58" t="s">
        <v>359</v>
      </c>
      <c r="O64" s="58" t="s">
        <v>360</v>
      </c>
      <c r="P64" s="2">
        <v>66174</v>
      </c>
      <c r="Q64" s="2" t="s">
        <v>361</v>
      </c>
      <c r="R64" s="2" t="s">
        <v>362</v>
      </c>
      <c r="S64" s="10">
        <v>34319</v>
      </c>
      <c r="T64" s="58" t="s">
        <v>363</v>
      </c>
      <c r="U64" s="2" t="s">
        <v>364</v>
      </c>
      <c r="V64" s="2" t="s">
        <v>92</v>
      </c>
      <c r="W64" s="2" t="s">
        <v>93</v>
      </c>
      <c r="X64" s="2" t="s">
        <v>94</v>
      </c>
      <c r="Y64" s="2">
        <v>21</v>
      </c>
      <c r="Z64" s="2" t="s">
        <v>95</v>
      </c>
      <c r="AA64" s="2" t="s">
        <v>96</v>
      </c>
      <c r="AB64" s="58" t="s">
        <v>834</v>
      </c>
      <c r="AC64" s="58" t="s">
        <v>98</v>
      </c>
      <c r="AD64" s="58" t="s">
        <v>835</v>
      </c>
      <c r="AE64" s="2" t="s">
        <v>836</v>
      </c>
      <c r="AF64" s="62">
        <v>-22.787014899999999</v>
      </c>
      <c r="AG64" s="62">
        <v>-43.312374800000001</v>
      </c>
      <c r="AH64" s="2" t="s">
        <v>837</v>
      </c>
      <c r="AI64" s="2" t="s">
        <v>147</v>
      </c>
      <c r="AJ64" s="2" t="s">
        <v>102</v>
      </c>
      <c r="AK64" s="55">
        <v>1979.81</v>
      </c>
      <c r="AL64" s="55">
        <v>294</v>
      </c>
      <c r="AM64" s="55">
        <v>14.849909839833117</v>
      </c>
      <c r="AN64" s="2" t="s">
        <v>103</v>
      </c>
      <c r="AO64" s="2">
        <v>3</v>
      </c>
      <c r="AP64" s="2">
        <v>6</v>
      </c>
      <c r="AQ64" s="2">
        <v>1</v>
      </c>
      <c r="AR64" s="53" t="s">
        <v>72</v>
      </c>
      <c r="AS64" s="2" t="s">
        <v>73</v>
      </c>
      <c r="AT64" s="2" t="s">
        <v>74</v>
      </c>
      <c r="AU64" s="2" t="s">
        <v>75</v>
      </c>
      <c r="AV64" s="2" t="s">
        <v>76</v>
      </c>
      <c r="AW64" s="2" t="str">
        <f t="shared" si="0"/>
        <v>AMERICANAS SERVIÇOS    PEGUE NA LOJA HOJE    SHIP FROM STORE    PEGUE NA LOJA  QUIOSQUE</v>
      </c>
    </row>
    <row r="65" spans="2:49" ht="15" customHeight="1">
      <c r="B65" t="s">
        <v>838</v>
      </c>
      <c r="C65" s="2" t="s">
        <v>839</v>
      </c>
      <c r="D65" s="2">
        <v>75</v>
      </c>
      <c r="E65" s="2" t="s">
        <v>840</v>
      </c>
      <c r="F65" s="58" t="s">
        <v>841</v>
      </c>
      <c r="G65" s="2" t="s">
        <v>128</v>
      </c>
      <c r="H65" t="s">
        <v>129</v>
      </c>
      <c r="I65" s="58" t="s">
        <v>130</v>
      </c>
      <c r="J65" s="2">
        <v>66128</v>
      </c>
      <c r="K65" s="2" t="s">
        <v>131</v>
      </c>
      <c r="L65" s="2" t="s">
        <v>132</v>
      </c>
      <c r="M65" s="58" t="s">
        <v>153</v>
      </c>
      <c r="N65" s="58" t="s">
        <v>154</v>
      </c>
      <c r="O65" s="58" t="s">
        <v>155</v>
      </c>
      <c r="P65" s="2">
        <v>68767</v>
      </c>
      <c r="Q65" s="2" t="s">
        <v>156</v>
      </c>
      <c r="R65" s="2" t="s">
        <v>157</v>
      </c>
      <c r="S65" s="10">
        <v>34661</v>
      </c>
      <c r="T65" s="58" t="s">
        <v>158</v>
      </c>
      <c r="U65" s="2" t="s">
        <v>159</v>
      </c>
      <c r="V65" s="2" t="s">
        <v>92</v>
      </c>
      <c r="W65" s="2" t="s">
        <v>93</v>
      </c>
      <c r="X65" s="2" t="s">
        <v>140</v>
      </c>
      <c r="Y65" s="2">
        <v>11</v>
      </c>
      <c r="Z65" s="2" t="s">
        <v>95</v>
      </c>
      <c r="AA65" s="2" t="s">
        <v>141</v>
      </c>
      <c r="AB65" s="58" t="s">
        <v>633</v>
      </c>
      <c r="AC65" s="58" t="s">
        <v>842</v>
      </c>
      <c r="AD65" s="58" t="s">
        <v>843</v>
      </c>
      <c r="AE65" s="2" t="s">
        <v>844</v>
      </c>
      <c r="AF65" s="62">
        <v>-23.693566799999999</v>
      </c>
      <c r="AG65" s="62">
        <v>-46.550946499999903</v>
      </c>
      <c r="AH65" s="2" t="s">
        <v>845</v>
      </c>
      <c r="AI65" s="2" t="s">
        <v>147</v>
      </c>
      <c r="AJ65" s="2" t="s">
        <v>102</v>
      </c>
      <c r="AK65" s="55">
        <v>1099.79</v>
      </c>
      <c r="AL65" s="55">
        <v>92</v>
      </c>
      <c r="AM65" s="55">
        <v>8.3652333627328854</v>
      </c>
      <c r="AN65" s="2" t="s">
        <v>331</v>
      </c>
      <c r="AO65" s="2">
        <v>3</v>
      </c>
      <c r="AP65" s="2">
        <v>5</v>
      </c>
      <c r="AQ65" s="2">
        <v>1</v>
      </c>
      <c r="AR65" s="53" t="s">
        <v>148</v>
      </c>
      <c r="AS65" s="2" t="s">
        <v>73</v>
      </c>
      <c r="AT65" s="2" t="s">
        <v>74</v>
      </c>
      <c r="AU65" s="2" t="s">
        <v>75</v>
      </c>
      <c r="AV65" s="2" t="s">
        <v>148</v>
      </c>
      <c r="AW65" s="2" t="str">
        <f t="shared" si="0"/>
        <v xml:space="preserve">     PEGUE NA LOJA HOJE    SHIP FROM STORE    PEGUE NA LOJA   </v>
      </c>
    </row>
    <row r="66" spans="2:49" ht="15" customHeight="1">
      <c r="B66" t="s">
        <v>846</v>
      </c>
      <c r="C66" s="2" t="s">
        <v>847</v>
      </c>
      <c r="D66" s="2">
        <v>120</v>
      </c>
      <c r="E66" s="2" t="s">
        <v>848</v>
      </c>
      <c r="F66" s="58" t="s">
        <v>849</v>
      </c>
      <c r="G66" s="2" t="s">
        <v>128</v>
      </c>
      <c r="H66" t="s">
        <v>129</v>
      </c>
      <c r="I66" s="58" t="s">
        <v>130</v>
      </c>
      <c r="J66" s="2">
        <v>66128</v>
      </c>
      <c r="K66" s="2" t="s">
        <v>131</v>
      </c>
      <c r="L66" s="2" t="s">
        <v>132</v>
      </c>
      <c r="M66" s="58" t="s">
        <v>319</v>
      </c>
      <c r="N66" s="58" t="s">
        <v>320</v>
      </c>
      <c r="O66" s="58" t="s">
        <v>321</v>
      </c>
      <c r="P66" s="2">
        <v>68580</v>
      </c>
      <c r="Q66" s="2" t="s">
        <v>322</v>
      </c>
      <c r="R66" s="2" t="s">
        <v>323</v>
      </c>
      <c r="S66" s="10">
        <v>34972</v>
      </c>
      <c r="T66" s="58" t="s">
        <v>324</v>
      </c>
      <c r="U66" s="2" t="s">
        <v>325</v>
      </c>
      <c r="V66" s="2" t="s">
        <v>69</v>
      </c>
      <c r="W66" s="2" t="s">
        <v>93</v>
      </c>
      <c r="X66" s="2" t="s">
        <v>140</v>
      </c>
      <c r="Y66" s="2">
        <v>11</v>
      </c>
      <c r="Z66" s="2" t="s">
        <v>95</v>
      </c>
      <c r="AA66" s="2" t="s">
        <v>141</v>
      </c>
      <c r="AB66" s="58" t="s">
        <v>142</v>
      </c>
      <c r="AC66" s="58" t="s">
        <v>850</v>
      </c>
      <c r="AD66" s="58" t="s">
        <v>851</v>
      </c>
      <c r="AE66" s="2" t="s">
        <v>852</v>
      </c>
      <c r="AF66" s="62">
        <v>-23.621090500000001</v>
      </c>
      <c r="AG66" s="62">
        <v>-46.699242299999902</v>
      </c>
      <c r="AH66" s="2" t="s">
        <v>853</v>
      </c>
      <c r="AI66" s="2" t="s">
        <v>147</v>
      </c>
      <c r="AJ66" s="2" t="s">
        <v>102</v>
      </c>
      <c r="AK66" s="55">
        <v>1786.62</v>
      </c>
      <c r="AL66" s="55">
        <v>539</v>
      </c>
      <c r="AM66" s="55">
        <v>30.168698436153186</v>
      </c>
      <c r="AN66" s="2" t="s">
        <v>331</v>
      </c>
      <c r="AO66" s="2">
        <v>2</v>
      </c>
      <c r="AP66" s="2">
        <v>5</v>
      </c>
      <c r="AQ66" s="2">
        <v>1</v>
      </c>
      <c r="AR66" s="53" t="s">
        <v>72</v>
      </c>
      <c r="AS66" s="2" t="s">
        <v>73</v>
      </c>
      <c r="AT66" s="2" t="s">
        <v>74</v>
      </c>
      <c r="AU66" s="2" t="s">
        <v>148</v>
      </c>
      <c r="AV66" s="2" t="s">
        <v>148</v>
      </c>
      <c r="AW66" s="2" t="str">
        <f t="shared" si="0"/>
        <v xml:space="preserve">AMERICANAS SERVIÇOS    PEGUE NA LOJA HOJE    SHIP FROM STORE        </v>
      </c>
    </row>
    <row r="67" spans="2:49" ht="15" customHeight="1">
      <c r="B67" t="s">
        <v>854</v>
      </c>
      <c r="C67" s="2" t="s">
        <v>855</v>
      </c>
      <c r="D67" s="2">
        <v>125</v>
      </c>
      <c r="E67" s="2" t="s">
        <v>856</v>
      </c>
      <c r="F67" s="58" t="s">
        <v>857</v>
      </c>
      <c r="G67" s="2" t="s">
        <v>168</v>
      </c>
      <c r="H67" t="s">
        <v>169</v>
      </c>
      <c r="I67" s="58" t="s">
        <v>170</v>
      </c>
      <c r="J67" s="2">
        <v>66146</v>
      </c>
      <c r="K67" s="2" t="s">
        <v>171</v>
      </c>
      <c r="L67" s="2" t="s">
        <v>172</v>
      </c>
      <c r="M67" s="58" t="s">
        <v>858</v>
      </c>
      <c r="N67" s="58" t="s">
        <v>859</v>
      </c>
      <c r="O67" s="58" t="s">
        <v>860</v>
      </c>
      <c r="P67" s="2">
        <v>68827</v>
      </c>
      <c r="Q67" s="2" t="s">
        <v>861</v>
      </c>
      <c r="R67" s="2" t="s">
        <v>855</v>
      </c>
      <c r="S67" s="10">
        <v>35003</v>
      </c>
      <c r="T67" s="58" t="s">
        <v>862</v>
      </c>
      <c r="U67" s="2" t="s">
        <v>863</v>
      </c>
      <c r="V67" s="2" t="s">
        <v>69</v>
      </c>
      <c r="W67" s="2" t="s">
        <v>93</v>
      </c>
      <c r="X67" s="2" t="s">
        <v>140</v>
      </c>
      <c r="Y67" s="2">
        <v>15</v>
      </c>
      <c r="Z67" s="2" t="s">
        <v>95</v>
      </c>
      <c r="AA67" s="2" t="s">
        <v>141</v>
      </c>
      <c r="AB67" s="58" t="s">
        <v>864</v>
      </c>
      <c r="AC67" s="58" t="s">
        <v>865</v>
      </c>
      <c r="AD67" s="58" t="s">
        <v>866</v>
      </c>
      <c r="AE67" s="2" t="s">
        <v>867</v>
      </c>
      <c r="AF67" s="62">
        <v>-23.545751500000001</v>
      </c>
      <c r="AG67" s="62">
        <v>-47.467314799999997</v>
      </c>
      <c r="AH67" s="2" t="s">
        <v>868</v>
      </c>
      <c r="AI67" s="2" t="s">
        <v>147</v>
      </c>
      <c r="AJ67" s="2" t="s">
        <v>102</v>
      </c>
      <c r="AK67" s="55">
        <v>1775.17</v>
      </c>
      <c r="AL67" s="55">
        <v>138</v>
      </c>
      <c r="AM67" s="55">
        <v>7.7739033444684162</v>
      </c>
      <c r="AN67" s="2" t="s">
        <v>331</v>
      </c>
      <c r="AO67" s="2">
        <v>5</v>
      </c>
      <c r="AP67" s="2">
        <v>2</v>
      </c>
      <c r="AQ67" s="2">
        <v>1</v>
      </c>
      <c r="AR67" s="53" t="s">
        <v>72</v>
      </c>
      <c r="AS67" s="2" t="s">
        <v>73</v>
      </c>
      <c r="AT67" s="2" t="s">
        <v>74</v>
      </c>
      <c r="AU67" s="2" t="s">
        <v>148</v>
      </c>
      <c r="AV67" s="2" t="s">
        <v>76</v>
      </c>
      <c r="AW67" s="2" t="str">
        <f t="shared" ref="AW67:AW129" si="1">SUBSTITUTE(AR67&amp;"    "&amp;AS67&amp;"    "&amp;AT67&amp;"    "&amp;AU67&amp;"  "&amp;AV67,"-"," ")</f>
        <v>AMERICANAS SERVIÇOS    PEGUE NA LOJA HOJE    SHIP FROM STORE       QUIOSQUE</v>
      </c>
    </row>
    <row r="68" spans="2:49" ht="15" customHeight="1">
      <c r="B68" t="s">
        <v>869</v>
      </c>
      <c r="C68" s="2" t="s">
        <v>870</v>
      </c>
      <c r="D68" s="2">
        <v>107</v>
      </c>
      <c r="E68" s="2" t="s">
        <v>871</v>
      </c>
      <c r="F68" s="58" t="s">
        <v>872</v>
      </c>
      <c r="G68" s="2" t="s">
        <v>380</v>
      </c>
      <c r="H68" t="s">
        <v>381</v>
      </c>
      <c r="I68" s="58" t="s">
        <v>382</v>
      </c>
      <c r="J68" s="2">
        <v>66147</v>
      </c>
      <c r="K68" s="2" t="s">
        <v>383</v>
      </c>
      <c r="L68" s="2" t="s">
        <v>384</v>
      </c>
      <c r="M68" s="58" t="s">
        <v>873</v>
      </c>
      <c r="N68" s="58" t="s">
        <v>874</v>
      </c>
      <c r="O68" s="58" t="s">
        <v>875</v>
      </c>
      <c r="P68" s="2">
        <v>66229</v>
      </c>
      <c r="Q68" s="2" t="s">
        <v>876</v>
      </c>
      <c r="R68" s="2" t="s">
        <v>870</v>
      </c>
      <c r="S68" s="10">
        <v>35033</v>
      </c>
      <c r="T68" s="58" t="s">
        <v>877</v>
      </c>
      <c r="U68" s="2" t="s">
        <v>878</v>
      </c>
      <c r="V68" s="2" t="s">
        <v>92</v>
      </c>
      <c r="W68" s="2" t="s">
        <v>93</v>
      </c>
      <c r="X68" s="2" t="s">
        <v>442</v>
      </c>
      <c r="Y68" s="2">
        <v>85</v>
      </c>
      <c r="Z68" s="2" t="s">
        <v>160</v>
      </c>
      <c r="AA68" s="2" t="s">
        <v>526</v>
      </c>
      <c r="AB68" s="58" t="s">
        <v>519</v>
      </c>
      <c r="AC68" s="58" t="s">
        <v>879</v>
      </c>
      <c r="AD68" s="58" t="s">
        <v>880</v>
      </c>
      <c r="AE68" s="2" t="s">
        <v>881</v>
      </c>
      <c r="AF68" s="62">
        <v>-3.7350579000000002</v>
      </c>
      <c r="AG68" s="62">
        <v>-38.566030499999997</v>
      </c>
      <c r="AH68" s="2" t="s">
        <v>882</v>
      </c>
      <c r="AI68" s="2" t="s">
        <v>28</v>
      </c>
      <c r="AJ68" s="2" t="s">
        <v>102</v>
      </c>
      <c r="AK68" s="55">
        <v>2394.1</v>
      </c>
      <c r="AL68" s="55">
        <v>108</v>
      </c>
      <c r="AM68" s="55">
        <v>4.5110897623324009</v>
      </c>
      <c r="AN68" s="2" t="s">
        <v>331</v>
      </c>
      <c r="AO68" s="2">
        <v>7</v>
      </c>
      <c r="AP68" s="2">
        <v>3</v>
      </c>
      <c r="AQ68" s="2">
        <v>4</v>
      </c>
      <c r="AR68" s="53" t="s">
        <v>72</v>
      </c>
      <c r="AS68" s="2" t="s">
        <v>73</v>
      </c>
      <c r="AT68" s="2" t="s">
        <v>74</v>
      </c>
      <c r="AU68" s="2" t="s">
        <v>148</v>
      </c>
      <c r="AV68" s="2" t="s">
        <v>148</v>
      </c>
      <c r="AW68" s="2" t="str">
        <f t="shared" si="1"/>
        <v xml:space="preserve">AMERICANAS SERVIÇOS    PEGUE NA LOJA HOJE    SHIP FROM STORE        </v>
      </c>
    </row>
    <row r="69" spans="2:49" ht="15" customHeight="1">
      <c r="B69" t="s">
        <v>883</v>
      </c>
      <c r="C69" s="2" t="s">
        <v>652</v>
      </c>
      <c r="D69" s="2">
        <v>52</v>
      </c>
      <c r="E69" s="2" t="s">
        <v>884</v>
      </c>
      <c r="F69" s="58" t="s">
        <v>885</v>
      </c>
      <c r="G69" s="2" t="s">
        <v>431</v>
      </c>
      <c r="H69" t="s">
        <v>432</v>
      </c>
      <c r="I69" s="58" t="s">
        <v>433</v>
      </c>
      <c r="J69" s="2">
        <v>66749</v>
      </c>
      <c r="K69" s="2" t="s">
        <v>434</v>
      </c>
      <c r="L69" s="2" t="s">
        <v>435</v>
      </c>
      <c r="M69" s="58" t="s">
        <v>648</v>
      </c>
      <c r="N69" s="58" t="s">
        <v>649</v>
      </c>
      <c r="O69" s="58" t="s">
        <v>650</v>
      </c>
      <c r="P69" s="2">
        <v>66215</v>
      </c>
      <c r="Q69" s="2" t="s">
        <v>651</v>
      </c>
      <c r="R69" s="2" t="s">
        <v>652</v>
      </c>
      <c r="S69" s="10">
        <v>35184</v>
      </c>
      <c r="T69" s="58" t="s">
        <v>653</v>
      </c>
      <c r="U69" s="2" t="s">
        <v>654</v>
      </c>
      <c r="V69" s="2" t="s">
        <v>92</v>
      </c>
      <c r="W69" s="2" t="s">
        <v>93</v>
      </c>
      <c r="X69" s="2" t="s">
        <v>480</v>
      </c>
      <c r="Y69" s="2">
        <v>71</v>
      </c>
      <c r="Z69" s="2" t="s">
        <v>95</v>
      </c>
      <c r="AA69" s="2" t="s">
        <v>481</v>
      </c>
      <c r="AB69" s="58" t="s">
        <v>482</v>
      </c>
      <c r="AC69" s="58" t="s">
        <v>886</v>
      </c>
      <c r="AD69" s="58" t="s">
        <v>887</v>
      </c>
      <c r="AE69" s="2" t="s">
        <v>888</v>
      </c>
      <c r="AF69" s="62">
        <v>-12.983049299999999</v>
      </c>
      <c r="AG69" s="62">
        <v>-38.5137322</v>
      </c>
      <c r="AH69" s="2" t="s">
        <v>889</v>
      </c>
      <c r="AI69" s="2" t="s">
        <v>28</v>
      </c>
      <c r="AJ69" s="2" t="s">
        <v>102</v>
      </c>
      <c r="AK69" s="55">
        <v>1353.12</v>
      </c>
      <c r="AL69" s="55">
        <v>334</v>
      </c>
      <c r="AM69" s="55">
        <v>24.683693981317255</v>
      </c>
      <c r="AN69" s="2" t="s">
        <v>331</v>
      </c>
      <c r="AO69" s="2">
        <v>4</v>
      </c>
      <c r="AP69" s="2">
        <v>3</v>
      </c>
      <c r="AQ69" s="2">
        <v>1</v>
      </c>
      <c r="AR69" s="53" t="s">
        <v>72</v>
      </c>
      <c r="AS69" s="2" t="s">
        <v>73</v>
      </c>
      <c r="AT69" s="2" t="s">
        <v>74</v>
      </c>
      <c r="AU69" s="2" t="s">
        <v>75</v>
      </c>
      <c r="AV69" s="2" t="s">
        <v>76</v>
      </c>
      <c r="AW69" s="2" t="str">
        <f t="shared" si="1"/>
        <v>AMERICANAS SERVIÇOS    PEGUE NA LOJA HOJE    SHIP FROM STORE    PEGUE NA LOJA  QUIOSQUE</v>
      </c>
    </row>
    <row r="70" spans="2:49" ht="15" customHeight="1">
      <c r="B70" t="s">
        <v>890</v>
      </c>
      <c r="C70" s="2" t="s">
        <v>309</v>
      </c>
      <c r="D70" s="2">
        <v>119</v>
      </c>
      <c r="E70" s="2" t="s">
        <v>891</v>
      </c>
      <c r="F70" s="58" t="s">
        <v>892</v>
      </c>
      <c r="G70" s="2" t="s">
        <v>108</v>
      </c>
      <c r="H70" t="s">
        <v>109</v>
      </c>
      <c r="I70" s="58" t="s">
        <v>110</v>
      </c>
      <c r="J70" s="2">
        <v>66202</v>
      </c>
      <c r="K70" s="2" t="s">
        <v>111</v>
      </c>
      <c r="L70" s="2" t="s">
        <v>112</v>
      </c>
      <c r="M70" s="58" t="s">
        <v>305</v>
      </c>
      <c r="N70" s="58" t="s">
        <v>306</v>
      </c>
      <c r="O70" s="58" t="s">
        <v>307</v>
      </c>
      <c r="P70" s="2">
        <v>66197</v>
      </c>
      <c r="Q70" s="2" t="s">
        <v>308</v>
      </c>
      <c r="R70" s="2" t="s">
        <v>309</v>
      </c>
      <c r="S70" s="10">
        <v>35212</v>
      </c>
      <c r="T70" s="58" t="s">
        <v>310</v>
      </c>
      <c r="U70" s="2" t="s">
        <v>311</v>
      </c>
      <c r="V70" s="2" t="s">
        <v>69</v>
      </c>
      <c r="W70" s="2" t="s">
        <v>93</v>
      </c>
      <c r="X70" s="2" t="s">
        <v>94</v>
      </c>
      <c r="Y70" s="2">
        <v>21</v>
      </c>
      <c r="Z70" s="2" t="s">
        <v>95</v>
      </c>
      <c r="AA70" s="2" t="s">
        <v>96</v>
      </c>
      <c r="AB70" s="58" t="s">
        <v>120</v>
      </c>
      <c r="AC70" s="58" t="s">
        <v>893</v>
      </c>
      <c r="AD70" s="58" t="s">
        <v>894</v>
      </c>
      <c r="AE70" s="2" t="s">
        <v>895</v>
      </c>
      <c r="AF70" s="62">
        <v>-22.8862019</v>
      </c>
      <c r="AG70" s="62">
        <v>-43.282823200000003</v>
      </c>
      <c r="AH70" s="2" t="s">
        <v>896</v>
      </c>
      <c r="AI70" s="2" t="s">
        <v>28</v>
      </c>
      <c r="AJ70" s="2" t="s">
        <v>102</v>
      </c>
      <c r="AK70" s="55">
        <v>2963.67</v>
      </c>
      <c r="AL70" s="55">
        <v>387</v>
      </c>
      <c r="AM70" s="55">
        <v>13.058134002773588</v>
      </c>
      <c r="AN70" s="2" t="s">
        <v>331</v>
      </c>
      <c r="AO70" s="2">
        <v>2</v>
      </c>
      <c r="AP70" s="2">
        <v>4</v>
      </c>
      <c r="AQ70" s="2">
        <v>1</v>
      </c>
      <c r="AR70" s="53" t="s">
        <v>72</v>
      </c>
      <c r="AS70" s="2" t="s">
        <v>73</v>
      </c>
      <c r="AT70" s="2" t="s">
        <v>74</v>
      </c>
      <c r="AU70" s="2" t="s">
        <v>148</v>
      </c>
      <c r="AV70" s="2" t="s">
        <v>148</v>
      </c>
      <c r="AW70" s="2" t="str">
        <f t="shared" si="1"/>
        <v xml:space="preserve">AMERICANAS SERVIÇOS    PEGUE NA LOJA HOJE    SHIP FROM STORE        </v>
      </c>
    </row>
    <row r="71" spans="2:49" ht="15" customHeight="1">
      <c r="B71" t="s">
        <v>897</v>
      </c>
      <c r="C71" s="2" t="s">
        <v>340</v>
      </c>
      <c r="D71" s="2">
        <v>94</v>
      </c>
      <c r="E71" s="2" t="s">
        <v>898</v>
      </c>
      <c r="F71" s="58" t="s">
        <v>899</v>
      </c>
      <c r="G71" s="2" t="s">
        <v>285</v>
      </c>
      <c r="H71" t="s">
        <v>286</v>
      </c>
      <c r="I71" s="58" t="s">
        <v>287</v>
      </c>
      <c r="J71" s="2">
        <v>68673</v>
      </c>
      <c r="K71" s="2" t="s">
        <v>288</v>
      </c>
      <c r="L71" s="2" t="s">
        <v>289</v>
      </c>
      <c r="M71" s="58" t="s">
        <v>336</v>
      </c>
      <c r="N71" s="58" t="s">
        <v>337</v>
      </c>
      <c r="O71" s="58" t="s">
        <v>338</v>
      </c>
      <c r="P71" s="2">
        <v>68595</v>
      </c>
      <c r="Q71" s="2" t="s">
        <v>339</v>
      </c>
      <c r="R71" s="2" t="s">
        <v>340</v>
      </c>
      <c r="S71" s="10">
        <v>35333</v>
      </c>
      <c r="T71" s="58" t="s">
        <v>900</v>
      </c>
      <c r="U71" s="2" t="s">
        <v>901</v>
      </c>
      <c r="V71" s="2" t="s">
        <v>69</v>
      </c>
      <c r="W71" s="2" t="s">
        <v>93</v>
      </c>
      <c r="X71" s="2" t="s">
        <v>296</v>
      </c>
      <c r="Y71" s="2">
        <v>41</v>
      </c>
      <c r="Z71" s="2" t="s">
        <v>95</v>
      </c>
      <c r="AA71" s="2" t="s">
        <v>297</v>
      </c>
      <c r="AB71" s="58" t="s">
        <v>284</v>
      </c>
      <c r="AC71" s="58" t="s">
        <v>902</v>
      </c>
      <c r="AD71" s="58" t="s">
        <v>903</v>
      </c>
      <c r="AE71" s="2" t="s">
        <v>904</v>
      </c>
      <c r="AF71" s="62">
        <v>-25.4406645</v>
      </c>
      <c r="AG71" s="62">
        <v>-49.276640099999902</v>
      </c>
      <c r="AH71" s="2" t="s">
        <v>905</v>
      </c>
      <c r="AI71" s="2" t="s">
        <v>147</v>
      </c>
      <c r="AJ71" s="2" t="s">
        <v>102</v>
      </c>
      <c r="AK71" s="55">
        <v>1252.18</v>
      </c>
      <c r="AL71" s="55">
        <v>141</v>
      </c>
      <c r="AM71" s="55">
        <v>11.260361928796179</v>
      </c>
      <c r="AN71" s="2" t="s">
        <v>331</v>
      </c>
      <c r="AO71" s="2">
        <v>3</v>
      </c>
      <c r="AP71" s="2">
        <v>4</v>
      </c>
      <c r="AQ71" s="2">
        <v>1</v>
      </c>
      <c r="AR71" s="53" t="s">
        <v>148</v>
      </c>
      <c r="AS71" s="2" t="s">
        <v>73</v>
      </c>
      <c r="AT71" s="2" t="s">
        <v>74</v>
      </c>
      <c r="AU71" s="2" t="s">
        <v>148</v>
      </c>
      <c r="AV71" s="2" t="s">
        <v>148</v>
      </c>
      <c r="AW71" s="2" t="str">
        <f t="shared" si="1"/>
        <v xml:space="preserve">     PEGUE NA LOJA HOJE    SHIP FROM STORE        </v>
      </c>
    </row>
    <row r="72" spans="2:49" ht="15" customHeight="1">
      <c r="B72" t="s">
        <v>906</v>
      </c>
      <c r="C72" s="2" t="s">
        <v>907</v>
      </c>
      <c r="D72" s="2">
        <v>121</v>
      </c>
      <c r="E72" s="2" t="s">
        <v>908</v>
      </c>
      <c r="F72" s="58" t="s">
        <v>909</v>
      </c>
      <c r="G72" s="2" t="s">
        <v>108</v>
      </c>
      <c r="H72" t="s">
        <v>109</v>
      </c>
      <c r="I72" s="58" t="s">
        <v>110</v>
      </c>
      <c r="J72" s="2">
        <v>66202</v>
      </c>
      <c r="K72" s="2" t="s">
        <v>111</v>
      </c>
      <c r="L72" s="2" t="s">
        <v>112</v>
      </c>
      <c r="M72" s="58" t="s">
        <v>113</v>
      </c>
      <c r="N72" s="58" t="s">
        <v>114</v>
      </c>
      <c r="O72" s="58" t="s">
        <v>115</v>
      </c>
      <c r="P72" s="2">
        <v>66198</v>
      </c>
      <c r="Q72" s="2" t="s">
        <v>116</v>
      </c>
      <c r="R72" s="2" t="s">
        <v>117</v>
      </c>
      <c r="S72" s="10">
        <v>35338</v>
      </c>
      <c r="T72" s="58" t="s">
        <v>118</v>
      </c>
      <c r="U72" s="2" t="s">
        <v>119</v>
      </c>
      <c r="V72" s="2" t="s">
        <v>92</v>
      </c>
      <c r="W72" s="2" t="s">
        <v>93</v>
      </c>
      <c r="X72" s="2" t="s">
        <v>94</v>
      </c>
      <c r="Y72" s="2">
        <v>21</v>
      </c>
      <c r="Z72" s="2" t="s">
        <v>95</v>
      </c>
      <c r="AA72" s="2" t="s">
        <v>96</v>
      </c>
      <c r="AB72" s="58" t="s">
        <v>120</v>
      </c>
      <c r="AC72" s="58" t="s">
        <v>910</v>
      </c>
      <c r="AD72" s="58" t="s">
        <v>911</v>
      </c>
      <c r="AE72" s="2" t="s">
        <v>912</v>
      </c>
      <c r="AF72" s="62">
        <v>-22.919417299999999</v>
      </c>
      <c r="AG72" s="62">
        <v>-43.250298800000003</v>
      </c>
      <c r="AH72" s="2" t="s">
        <v>913</v>
      </c>
      <c r="AI72" s="2" t="s">
        <v>28</v>
      </c>
      <c r="AJ72" s="2" t="s">
        <v>102</v>
      </c>
      <c r="AK72" s="55">
        <v>1114.79</v>
      </c>
      <c r="AL72" s="55">
        <v>938</v>
      </c>
      <c r="AM72" s="55">
        <v>84.141407798778246</v>
      </c>
      <c r="AN72" s="2" t="s">
        <v>331</v>
      </c>
      <c r="AO72" s="2">
        <v>3</v>
      </c>
      <c r="AP72" s="2">
        <v>5</v>
      </c>
      <c r="AQ72" s="2">
        <v>1</v>
      </c>
      <c r="AR72" s="53" t="s">
        <v>72</v>
      </c>
      <c r="AS72" s="2" t="s">
        <v>73</v>
      </c>
      <c r="AT72" s="2" t="s">
        <v>74</v>
      </c>
      <c r="AU72" s="2" t="s">
        <v>148</v>
      </c>
      <c r="AV72" s="2" t="s">
        <v>148</v>
      </c>
      <c r="AW72" s="2" t="str">
        <f t="shared" si="1"/>
        <v xml:space="preserve">AMERICANAS SERVIÇOS    PEGUE NA LOJA HOJE    SHIP FROM STORE        </v>
      </c>
    </row>
    <row r="73" spans="2:49" ht="15" customHeight="1">
      <c r="B73" t="s">
        <v>914</v>
      </c>
      <c r="C73" s="2" t="s">
        <v>915</v>
      </c>
      <c r="D73" s="2">
        <v>132</v>
      </c>
      <c r="E73" s="2" t="s">
        <v>916</v>
      </c>
      <c r="F73" s="58" t="s">
        <v>917</v>
      </c>
      <c r="G73" s="2" t="s">
        <v>168</v>
      </c>
      <c r="H73" t="s">
        <v>169</v>
      </c>
      <c r="I73" s="58" t="s">
        <v>170</v>
      </c>
      <c r="J73" s="2">
        <v>66146</v>
      </c>
      <c r="K73" s="2" t="s">
        <v>171</v>
      </c>
      <c r="L73" s="2" t="s">
        <v>172</v>
      </c>
      <c r="M73" s="58" t="s">
        <v>678</v>
      </c>
      <c r="N73" s="58" t="s">
        <v>679</v>
      </c>
      <c r="O73" s="58" t="s">
        <v>680</v>
      </c>
      <c r="P73" s="2" t="s">
        <v>148</v>
      </c>
      <c r="Q73" s="2" t="s">
        <v>681</v>
      </c>
      <c r="R73" s="2" t="s">
        <v>172</v>
      </c>
      <c r="S73" s="10">
        <v>35354</v>
      </c>
      <c r="T73" s="58" t="s">
        <v>918</v>
      </c>
      <c r="U73" s="2" t="s">
        <v>919</v>
      </c>
      <c r="V73" s="2" t="s">
        <v>92</v>
      </c>
      <c r="W73" s="2" t="s">
        <v>93</v>
      </c>
      <c r="X73" s="2" t="s">
        <v>140</v>
      </c>
      <c r="Y73" s="2">
        <v>11</v>
      </c>
      <c r="Z73" s="2" t="s">
        <v>160</v>
      </c>
      <c r="AA73" s="2" t="s">
        <v>141</v>
      </c>
      <c r="AB73" s="58" t="s">
        <v>920</v>
      </c>
      <c r="AC73" s="58" t="s">
        <v>921</v>
      </c>
      <c r="AD73" s="58" t="s">
        <v>922</v>
      </c>
      <c r="AE73" s="2" t="s">
        <v>923</v>
      </c>
      <c r="AF73" s="62">
        <v>-23.51595</v>
      </c>
      <c r="AG73" s="62">
        <v>-46.179574700000003</v>
      </c>
      <c r="AH73" s="2" t="s">
        <v>924</v>
      </c>
      <c r="AI73" s="2" t="s">
        <v>147</v>
      </c>
      <c r="AJ73" s="2" t="s">
        <v>102</v>
      </c>
      <c r="AK73" s="55">
        <v>1366.23</v>
      </c>
      <c r="AL73" s="55">
        <v>201</v>
      </c>
      <c r="AM73" s="55">
        <v>14.712017742254233</v>
      </c>
      <c r="AN73" s="2" t="s">
        <v>331</v>
      </c>
      <c r="AO73" s="2">
        <v>8</v>
      </c>
      <c r="AP73" s="2">
        <v>1</v>
      </c>
      <c r="AQ73" s="2">
        <v>1</v>
      </c>
      <c r="AR73" s="53" t="s">
        <v>72</v>
      </c>
      <c r="AS73" s="2" t="s">
        <v>73</v>
      </c>
      <c r="AT73" s="2" t="s">
        <v>74</v>
      </c>
      <c r="AU73" s="2" t="s">
        <v>148</v>
      </c>
      <c r="AV73" s="2" t="s">
        <v>148</v>
      </c>
      <c r="AW73" s="2" t="str">
        <f t="shared" si="1"/>
        <v xml:space="preserve">AMERICANAS SERVIÇOS    PEGUE NA LOJA HOJE    SHIP FROM STORE        </v>
      </c>
    </row>
    <row r="74" spans="2:49" ht="15" customHeight="1">
      <c r="B74" t="s">
        <v>925</v>
      </c>
      <c r="C74" s="2" t="s">
        <v>926</v>
      </c>
      <c r="D74" s="2">
        <v>131</v>
      </c>
      <c r="E74" s="2" t="s">
        <v>927</v>
      </c>
      <c r="F74" s="58" t="s">
        <v>928</v>
      </c>
      <c r="G74" s="2" t="s">
        <v>81</v>
      </c>
      <c r="H74" t="s">
        <v>82</v>
      </c>
      <c r="I74" s="58" t="s">
        <v>83</v>
      </c>
      <c r="J74" s="2">
        <v>66203</v>
      </c>
      <c r="K74" s="2" t="s">
        <v>84</v>
      </c>
      <c r="L74" s="2" t="s">
        <v>85</v>
      </c>
      <c r="M74" s="58" t="s">
        <v>358</v>
      </c>
      <c r="N74" s="58" t="s">
        <v>359</v>
      </c>
      <c r="O74" s="58" t="s">
        <v>360</v>
      </c>
      <c r="P74" s="2">
        <v>66174</v>
      </c>
      <c r="Q74" s="2" t="s">
        <v>361</v>
      </c>
      <c r="R74" s="2" t="s">
        <v>362</v>
      </c>
      <c r="S74" s="10">
        <v>35366</v>
      </c>
      <c r="T74" s="58" t="s">
        <v>363</v>
      </c>
      <c r="U74" s="2" t="s">
        <v>364</v>
      </c>
      <c r="V74" s="2" t="s">
        <v>92</v>
      </c>
      <c r="W74" s="2" t="s">
        <v>93</v>
      </c>
      <c r="X74" s="2" t="s">
        <v>94</v>
      </c>
      <c r="Y74" s="2">
        <v>21</v>
      </c>
      <c r="Z74" s="2" t="s">
        <v>95</v>
      </c>
      <c r="AA74" s="2" t="s">
        <v>96</v>
      </c>
      <c r="AB74" s="58" t="s">
        <v>357</v>
      </c>
      <c r="AC74" s="58" t="s">
        <v>98</v>
      </c>
      <c r="AD74" s="58" t="s">
        <v>929</v>
      </c>
      <c r="AE74" s="2" t="s">
        <v>930</v>
      </c>
      <c r="AF74" s="62">
        <v>-22.753267900000001</v>
      </c>
      <c r="AG74" s="62">
        <v>-43.454209599999999</v>
      </c>
      <c r="AH74" s="2" t="s">
        <v>931</v>
      </c>
      <c r="AI74" s="2" t="s">
        <v>147</v>
      </c>
      <c r="AJ74" s="2" t="s">
        <v>102</v>
      </c>
      <c r="AK74" s="55">
        <v>1630.01</v>
      </c>
      <c r="AL74" s="55">
        <v>234</v>
      </c>
      <c r="AM74" s="55">
        <v>14.355740148833442</v>
      </c>
      <c r="AN74" s="2" t="s">
        <v>331</v>
      </c>
      <c r="AO74" s="2">
        <v>2</v>
      </c>
      <c r="AP74" s="2">
        <v>4</v>
      </c>
      <c r="AQ74" s="2">
        <v>1</v>
      </c>
      <c r="AR74" s="53" t="s">
        <v>72</v>
      </c>
      <c r="AS74" s="2" t="s">
        <v>73</v>
      </c>
      <c r="AT74" s="2" t="s">
        <v>74</v>
      </c>
      <c r="AU74" s="2" t="s">
        <v>148</v>
      </c>
      <c r="AV74" s="2" t="s">
        <v>76</v>
      </c>
      <c r="AW74" s="2" t="str">
        <f t="shared" si="1"/>
        <v>AMERICANAS SERVIÇOS    PEGUE NA LOJA HOJE    SHIP FROM STORE       QUIOSQUE</v>
      </c>
    </row>
    <row r="75" spans="2:49" ht="15" customHeight="1">
      <c r="B75" t="s">
        <v>932</v>
      </c>
      <c r="C75" s="2" t="s">
        <v>933</v>
      </c>
      <c r="D75" s="2">
        <v>123</v>
      </c>
      <c r="E75" s="2" t="s">
        <v>934</v>
      </c>
      <c r="F75" s="58" t="s">
        <v>935</v>
      </c>
      <c r="G75" s="2" t="s">
        <v>431</v>
      </c>
      <c r="H75" t="s">
        <v>432</v>
      </c>
      <c r="I75" s="58" t="s">
        <v>433</v>
      </c>
      <c r="J75" s="2">
        <v>66749</v>
      </c>
      <c r="K75" s="2" t="s">
        <v>434</v>
      </c>
      <c r="L75" s="2" t="s">
        <v>435</v>
      </c>
      <c r="M75" s="58" t="s">
        <v>430</v>
      </c>
      <c r="N75" s="58" t="s">
        <v>436</v>
      </c>
      <c r="O75" s="58" t="s">
        <v>437</v>
      </c>
      <c r="P75" s="2">
        <v>68343</v>
      </c>
      <c r="Q75" s="2" t="s">
        <v>438</v>
      </c>
      <c r="R75" s="2" t="s">
        <v>439</v>
      </c>
      <c r="S75" s="10">
        <v>35396</v>
      </c>
      <c r="T75" s="58" t="s">
        <v>440</v>
      </c>
      <c r="U75" s="2" t="s">
        <v>441</v>
      </c>
      <c r="V75" s="2" t="s">
        <v>92</v>
      </c>
      <c r="W75" s="2" t="s">
        <v>93</v>
      </c>
      <c r="X75" s="2" t="s">
        <v>442</v>
      </c>
      <c r="Y75" s="2">
        <v>81</v>
      </c>
      <c r="Z75" s="2" t="s">
        <v>160</v>
      </c>
      <c r="AA75" s="2" t="s">
        <v>443</v>
      </c>
      <c r="AB75" s="58" t="s">
        <v>936</v>
      </c>
      <c r="AC75" s="58" t="s">
        <v>937</v>
      </c>
      <c r="AD75" s="58" t="s">
        <v>938</v>
      </c>
      <c r="AE75" s="2" t="s">
        <v>939</v>
      </c>
      <c r="AF75" s="62">
        <v>-8.1673124000000001</v>
      </c>
      <c r="AG75" s="62">
        <v>-34.918615000000003</v>
      </c>
      <c r="AH75" s="2" t="s">
        <v>940</v>
      </c>
      <c r="AI75" s="2" t="s">
        <v>28</v>
      </c>
      <c r="AJ75" s="2" t="s">
        <v>102</v>
      </c>
      <c r="AK75" s="55">
        <v>2030</v>
      </c>
      <c r="AL75" s="55">
        <v>192</v>
      </c>
      <c r="AM75" s="55">
        <v>9.4581280788177349</v>
      </c>
      <c r="AN75" s="2" t="s">
        <v>331</v>
      </c>
      <c r="AO75" s="2">
        <v>3</v>
      </c>
      <c r="AP75" s="2">
        <v>4</v>
      </c>
      <c r="AQ75" s="2">
        <v>1</v>
      </c>
      <c r="AR75" s="53" t="s">
        <v>72</v>
      </c>
      <c r="AS75" s="2" t="s">
        <v>73</v>
      </c>
      <c r="AT75" s="2" t="s">
        <v>74</v>
      </c>
      <c r="AU75" s="2" t="s">
        <v>148</v>
      </c>
      <c r="AV75" s="2" t="s">
        <v>148</v>
      </c>
      <c r="AW75" s="2" t="str">
        <f t="shared" si="1"/>
        <v xml:space="preserve">AMERICANAS SERVIÇOS    PEGUE NA LOJA HOJE    SHIP FROM STORE        </v>
      </c>
    </row>
    <row r="76" spans="2:49" ht="15" customHeight="1">
      <c r="B76" t="s">
        <v>941</v>
      </c>
      <c r="C76" s="2" t="s">
        <v>942</v>
      </c>
      <c r="D76" s="2">
        <v>137</v>
      </c>
      <c r="E76" s="2" t="s">
        <v>943</v>
      </c>
      <c r="F76" s="58" t="s">
        <v>944</v>
      </c>
      <c r="G76" s="2" t="s">
        <v>380</v>
      </c>
      <c r="H76" t="s">
        <v>381</v>
      </c>
      <c r="I76" s="58" t="s">
        <v>382</v>
      </c>
      <c r="J76" s="2">
        <v>66147</v>
      </c>
      <c r="K76" s="2" t="s">
        <v>383</v>
      </c>
      <c r="L76" s="2" t="s">
        <v>384</v>
      </c>
      <c r="M76" s="58" t="s">
        <v>401</v>
      </c>
      <c r="N76" s="58" t="s">
        <v>402</v>
      </c>
      <c r="O76" s="58" t="s">
        <v>403</v>
      </c>
      <c r="P76" s="2">
        <v>66127</v>
      </c>
      <c r="Q76" s="2" t="s">
        <v>404</v>
      </c>
      <c r="R76" s="2" t="s">
        <v>405</v>
      </c>
      <c r="S76" s="10">
        <v>35542</v>
      </c>
      <c r="T76" s="58" t="s">
        <v>945</v>
      </c>
      <c r="U76" s="2" t="s">
        <v>946</v>
      </c>
      <c r="V76" s="2" t="s">
        <v>69</v>
      </c>
      <c r="W76" s="2" t="s">
        <v>93</v>
      </c>
      <c r="X76" s="2" t="s">
        <v>248</v>
      </c>
      <c r="Y76" s="2">
        <v>61</v>
      </c>
      <c r="Z76" s="2" t="s">
        <v>160</v>
      </c>
      <c r="AA76" s="2" t="s">
        <v>408</v>
      </c>
      <c r="AB76" s="58" t="s">
        <v>409</v>
      </c>
      <c r="AC76" s="58" t="s">
        <v>947</v>
      </c>
      <c r="AD76" s="58" t="s">
        <v>948</v>
      </c>
      <c r="AE76" s="2" t="s">
        <v>949</v>
      </c>
      <c r="AF76" s="62">
        <v>-15.786789000000001</v>
      </c>
      <c r="AG76" s="62">
        <v>-47.888926499999997</v>
      </c>
      <c r="AH76" s="2" t="s">
        <v>950</v>
      </c>
      <c r="AI76" s="2" t="s">
        <v>147</v>
      </c>
      <c r="AJ76" s="2" t="s">
        <v>102</v>
      </c>
      <c r="AK76" s="55">
        <v>1682.87</v>
      </c>
      <c r="AL76" s="55">
        <v>327</v>
      </c>
      <c r="AM76" s="55">
        <v>19.431090933940233</v>
      </c>
      <c r="AN76" s="2" t="s">
        <v>331</v>
      </c>
      <c r="AO76" s="2">
        <v>7</v>
      </c>
      <c r="AP76" s="2">
        <v>2</v>
      </c>
      <c r="AQ76" s="2">
        <v>3</v>
      </c>
      <c r="AR76" s="53" t="s">
        <v>72</v>
      </c>
      <c r="AS76" s="2" t="s">
        <v>73</v>
      </c>
      <c r="AT76" s="2" t="s">
        <v>74</v>
      </c>
      <c r="AU76" s="2" t="s">
        <v>75</v>
      </c>
      <c r="AV76" s="2" t="s">
        <v>76</v>
      </c>
      <c r="AW76" s="2" t="str">
        <f t="shared" si="1"/>
        <v>AMERICANAS SERVIÇOS    PEGUE NA LOJA HOJE    SHIP FROM STORE    PEGUE NA LOJA  QUIOSQUE</v>
      </c>
    </row>
    <row r="77" spans="2:49" ht="15" customHeight="1">
      <c r="B77" t="s">
        <v>951</v>
      </c>
      <c r="C77" s="2" t="s">
        <v>439</v>
      </c>
      <c r="D77" s="2">
        <v>56</v>
      </c>
      <c r="E77" s="2" t="s">
        <v>952</v>
      </c>
      <c r="F77" s="58" t="s">
        <v>953</v>
      </c>
      <c r="G77" s="2" t="s">
        <v>431</v>
      </c>
      <c r="H77" t="s">
        <v>432</v>
      </c>
      <c r="I77" s="58" t="s">
        <v>433</v>
      </c>
      <c r="J77" s="2">
        <v>66749</v>
      </c>
      <c r="K77" s="2" t="s">
        <v>434</v>
      </c>
      <c r="L77" s="2" t="s">
        <v>435</v>
      </c>
      <c r="M77" s="58" t="s">
        <v>430</v>
      </c>
      <c r="N77" s="58" t="s">
        <v>436</v>
      </c>
      <c r="O77" s="58" t="s">
        <v>437</v>
      </c>
      <c r="P77" s="2">
        <v>68343</v>
      </c>
      <c r="Q77" s="2" t="s">
        <v>438</v>
      </c>
      <c r="R77" s="2" t="s">
        <v>439</v>
      </c>
      <c r="S77" s="10">
        <v>35549</v>
      </c>
      <c r="T77" s="58" t="s">
        <v>440</v>
      </c>
      <c r="U77" s="2" t="s">
        <v>441</v>
      </c>
      <c r="V77" s="2" t="s">
        <v>69</v>
      </c>
      <c r="W77" s="2" t="s">
        <v>93</v>
      </c>
      <c r="X77" s="2" t="s">
        <v>442</v>
      </c>
      <c r="Y77" s="2">
        <v>81</v>
      </c>
      <c r="Z77" s="2" t="s">
        <v>160</v>
      </c>
      <c r="AA77" s="2" t="s">
        <v>443</v>
      </c>
      <c r="AB77" s="58" t="s">
        <v>430</v>
      </c>
      <c r="AC77" s="58" t="s">
        <v>954</v>
      </c>
      <c r="AD77" s="58" t="s">
        <v>955</v>
      </c>
      <c r="AE77" s="2" t="s">
        <v>956</v>
      </c>
      <c r="AF77" s="62">
        <v>-8.0387608000000004</v>
      </c>
      <c r="AG77" s="62">
        <v>-34.871189299999998</v>
      </c>
      <c r="AH77" s="2" t="s">
        <v>957</v>
      </c>
      <c r="AI77" s="2" t="s">
        <v>28</v>
      </c>
      <c r="AJ77" s="2" t="s">
        <v>102</v>
      </c>
      <c r="AK77" s="55">
        <v>2666.92</v>
      </c>
      <c r="AL77" s="55">
        <v>1029</v>
      </c>
      <c r="AM77" s="55">
        <v>38.583834535719106</v>
      </c>
      <c r="AN77" s="2" t="s">
        <v>331</v>
      </c>
      <c r="AO77" s="2">
        <v>3</v>
      </c>
      <c r="AP77" s="2">
        <v>5</v>
      </c>
      <c r="AQ77" s="2">
        <v>1</v>
      </c>
      <c r="AR77" s="53" t="s">
        <v>72</v>
      </c>
      <c r="AS77" s="2" t="s">
        <v>73</v>
      </c>
      <c r="AT77" s="2" t="s">
        <v>74</v>
      </c>
      <c r="AU77" s="2" t="s">
        <v>148</v>
      </c>
      <c r="AV77" s="2" t="s">
        <v>148</v>
      </c>
      <c r="AW77" s="2" t="str">
        <f t="shared" si="1"/>
        <v xml:space="preserve">AMERICANAS SERVIÇOS    PEGUE NA LOJA HOJE    SHIP FROM STORE        </v>
      </c>
    </row>
    <row r="78" spans="2:49" ht="15" customHeight="1">
      <c r="B78" t="s">
        <v>958</v>
      </c>
      <c r="C78" s="2" t="s">
        <v>959</v>
      </c>
      <c r="D78" s="2">
        <v>148</v>
      </c>
      <c r="E78" s="2" t="s">
        <v>960</v>
      </c>
      <c r="F78" s="58" t="s">
        <v>961</v>
      </c>
      <c r="G78" s="2" t="s">
        <v>380</v>
      </c>
      <c r="H78" t="s">
        <v>381</v>
      </c>
      <c r="I78" s="58" t="s">
        <v>382</v>
      </c>
      <c r="J78" s="2">
        <v>66147</v>
      </c>
      <c r="K78" s="2" t="s">
        <v>383</v>
      </c>
      <c r="L78" s="2" t="s">
        <v>384</v>
      </c>
      <c r="M78" s="58" t="s">
        <v>520</v>
      </c>
      <c r="N78" s="58" t="s">
        <v>521</v>
      </c>
      <c r="O78" s="58" t="s">
        <v>522</v>
      </c>
      <c r="P78" s="2">
        <v>68701</v>
      </c>
      <c r="Q78" s="2" t="s">
        <v>523</v>
      </c>
      <c r="R78" s="2" t="s">
        <v>517</v>
      </c>
      <c r="S78" s="10">
        <v>35642</v>
      </c>
      <c r="T78" s="58" t="s">
        <v>524</v>
      </c>
      <c r="U78" s="2" t="s">
        <v>525</v>
      </c>
      <c r="V78" s="2" t="s">
        <v>69</v>
      </c>
      <c r="W78" s="2" t="s">
        <v>93</v>
      </c>
      <c r="X78" s="2" t="s">
        <v>442</v>
      </c>
      <c r="Y78" s="2">
        <v>85</v>
      </c>
      <c r="Z78" s="2" t="s">
        <v>160</v>
      </c>
      <c r="AA78" s="2" t="s">
        <v>526</v>
      </c>
      <c r="AB78" s="58" t="s">
        <v>519</v>
      </c>
      <c r="AC78" s="58" t="s">
        <v>962</v>
      </c>
      <c r="AD78" s="58" t="s">
        <v>963</v>
      </c>
      <c r="AE78" s="2" t="s">
        <v>964</v>
      </c>
      <c r="AF78" s="62">
        <v>-3.7779221000000001</v>
      </c>
      <c r="AG78" s="62">
        <v>-38.481099800000003</v>
      </c>
      <c r="AH78" s="2" t="s">
        <v>965</v>
      </c>
      <c r="AI78" s="2" t="s">
        <v>28</v>
      </c>
      <c r="AJ78" s="2" t="s">
        <v>102</v>
      </c>
      <c r="AK78" s="55">
        <v>2995.33</v>
      </c>
      <c r="AL78" s="55">
        <v>483</v>
      </c>
      <c r="AM78" s="55">
        <v>16.125101407858232</v>
      </c>
      <c r="AN78" s="2" t="s">
        <v>331</v>
      </c>
      <c r="AO78" s="2">
        <v>7</v>
      </c>
      <c r="AP78" s="2">
        <v>3</v>
      </c>
      <c r="AQ78" s="2">
        <v>4</v>
      </c>
      <c r="AR78" s="53" t="s">
        <v>72</v>
      </c>
      <c r="AS78" s="2" t="s">
        <v>73</v>
      </c>
      <c r="AT78" s="2" t="s">
        <v>74</v>
      </c>
      <c r="AU78" s="2" t="s">
        <v>148</v>
      </c>
      <c r="AV78" s="2" t="s">
        <v>148</v>
      </c>
      <c r="AW78" s="2" t="str">
        <f t="shared" si="1"/>
        <v xml:space="preserve">AMERICANAS SERVIÇOS    PEGUE NA LOJA HOJE    SHIP FROM STORE        </v>
      </c>
    </row>
    <row r="79" spans="2:49" ht="15" customHeight="1">
      <c r="B79" t="s">
        <v>966</v>
      </c>
      <c r="C79" s="2" t="s">
        <v>967</v>
      </c>
      <c r="D79" s="2">
        <v>95</v>
      </c>
      <c r="E79" s="2" t="s">
        <v>968</v>
      </c>
      <c r="F79" s="58" t="s">
        <v>969</v>
      </c>
      <c r="G79" s="2" t="s">
        <v>108</v>
      </c>
      <c r="H79" t="s">
        <v>109</v>
      </c>
      <c r="I79" s="58" t="s">
        <v>110</v>
      </c>
      <c r="J79" s="2">
        <v>66202</v>
      </c>
      <c r="K79" s="2" t="s">
        <v>111</v>
      </c>
      <c r="L79" s="2" t="s">
        <v>112</v>
      </c>
      <c r="M79" s="58" t="s">
        <v>305</v>
      </c>
      <c r="N79" s="58" t="s">
        <v>306</v>
      </c>
      <c r="O79" s="58" t="s">
        <v>307</v>
      </c>
      <c r="P79" s="2">
        <v>66197</v>
      </c>
      <c r="Q79" s="2" t="s">
        <v>308</v>
      </c>
      <c r="R79" s="2" t="s">
        <v>309</v>
      </c>
      <c r="S79" s="10">
        <v>35698</v>
      </c>
      <c r="T79" s="58" t="s">
        <v>310</v>
      </c>
      <c r="U79" s="2" t="s">
        <v>311</v>
      </c>
      <c r="V79" s="2" t="s">
        <v>92</v>
      </c>
      <c r="W79" s="2" t="s">
        <v>93</v>
      </c>
      <c r="X79" s="2" t="s">
        <v>94</v>
      </c>
      <c r="Y79" s="2">
        <v>21</v>
      </c>
      <c r="Z79" s="2" t="s">
        <v>95</v>
      </c>
      <c r="AA79" s="2" t="s">
        <v>96</v>
      </c>
      <c r="AB79" s="58" t="s">
        <v>120</v>
      </c>
      <c r="AC79" s="58" t="s">
        <v>372</v>
      </c>
      <c r="AD79" s="58" t="s">
        <v>970</v>
      </c>
      <c r="AE79" s="2" t="s">
        <v>971</v>
      </c>
      <c r="AF79" s="62">
        <v>-22.864303199999998</v>
      </c>
      <c r="AG79" s="62">
        <v>-43.549004199999999</v>
      </c>
      <c r="AH79" s="2" t="s">
        <v>972</v>
      </c>
      <c r="AI79" s="2" t="s">
        <v>28</v>
      </c>
      <c r="AJ79" s="2" t="s">
        <v>102</v>
      </c>
      <c r="AK79" s="55">
        <v>2466.12</v>
      </c>
      <c r="AL79" s="55">
        <v>154</v>
      </c>
      <c r="AM79" s="55">
        <v>6.2446271876469925</v>
      </c>
      <c r="AN79" s="2" t="s">
        <v>331</v>
      </c>
      <c r="AO79" s="2">
        <v>4</v>
      </c>
      <c r="AP79" s="2">
        <v>3</v>
      </c>
      <c r="AQ79" s="2">
        <v>1</v>
      </c>
      <c r="AR79" s="53" t="s">
        <v>72</v>
      </c>
      <c r="AS79" s="2" t="s">
        <v>73</v>
      </c>
      <c r="AT79" s="2" t="s">
        <v>74</v>
      </c>
      <c r="AU79" s="2" t="s">
        <v>75</v>
      </c>
      <c r="AV79" s="2" t="s">
        <v>76</v>
      </c>
      <c r="AW79" s="2" t="str">
        <f t="shared" si="1"/>
        <v>AMERICANAS SERVIÇOS    PEGUE NA LOJA HOJE    SHIP FROM STORE    PEGUE NA LOJA  QUIOSQUE</v>
      </c>
    </row>
    <row r="80" spans="2:49" ht="15" customHeight="1">
      <c r="B80" t="s">
        <v>973</v>
      </c>
      <c r="C80" s="2" t="s">
        <v>974</v>
      </c>
      <c r="D80" s="2">
        <v>149</v>
      </c>
      <c r="E80" s="2" t="s">
        <v>975</v>
      </c>
      <c r="F80" s="58" t="s">
        <v>976</v>
      </c>
      <c r="G80" s="2" t="s">
        <v>128</v>
      </c>
      <c r="H80" t="s">
        <v>129</v>
      </c>
      <c r="I80" s="58" t="s">
        <v>130</v>
      </c>
      <c r="J80" s="2">
        <v>66128</v>
      </c>
      <c r="K80" s="2" t="s">
        <v>131</v>
      </c>
      <c r="L80" s="2" t="s">
        <v>132</v>
      </c>
      <c r="M80" s="58" t="s">
        <v>133</v>
      </c>
      <c r="N80" s="58" t="s">
        <v>134</v>
      </c>
      <c r="O80" s="58" t="s">
        <v>135</v>
      </c>
      <c r="P80" s="2">
        <v>68981</v>
      </c>
      <c r="Q80" s="2" t="s">
        <v>136</v>
      </c>
      <c r="R80" s="2" t="s">
        <v>137</v>
      </c>
      <c r="S80" s="10">
        <v>36468</v>
      </c>
      <c r="T80" s="58" t="s">
        <v>138</v>
      </c>
      <c r="U80" s="2" t="s">
        <v>139</v>
      </c>
      <c r="V80" s="2" t="s">
        <v>92</v>
      </c>
      <c r="W80" s="2" t="s">
        <v>93</v>
      </c>
      <c r="X80" s="2" t="s">
        <v>140</v>
      </c>
      <c r="Y80" s="2">
        <v>11</v>
      </c>
      <c r="Z80" s="2" t="s">
        <v>95</v>
      </c>
      <c r="AA80" s="2" t="s">
        <v>141</v>
      </c>
      <c r="AB80" s="58" t="s">
        <v>142</v>
      </c>
      <c r="AC80" s="58" t="s">
        <v>977</v>
      </c>
      <c r="AD80" s="58" t="s">
        <v>978</v>
      </c>
      <c r="AE80" s="2" t="s">
        <v>979</v>
      </c>
      <c r="AF80" s="62">
        <v>-23.546576600000002</v>
      </c>
      <c r="AG80" s="62">
        <v>-46.638631500000002</v>
      </c>
      <c r="AH80" s="2" t="s">
        <v>980</v>
      </c>
      <c r="AI80" s="2" t="s">
        <v>147</v>
      </c>
      <c r="AJ80" s="2" t="s">
        <v>102</v>
      </c>
      <c r="AK80" s="55">
        <v>1475.74</v>
      </c>
      <c r="AL80" s="55">
        <v>128</v>
      </c>
      <c r="AM80" s="55">
        <v>8.6736145933565538</v>
      </c>
      <c r="AN80" s="2" t="s">
        <v>331</v>
      </c>
      <c r="AO80" s="2">
        <v>2</v>
      </c>
      <c r="AP80" s="2">
        <v>5</v>
      </c>
      <c r="AQ80" s="2">
        <v>1</v>
      </c>
      <c r="AR80" s="53" t="s">
        <v>72</v>
      </c>
      <c r="AS80" s="2" t="s">
        <v>73</v>
      </c>
      <c r="AT80" s="2" t="s">
        <v>74</v>
      </c>
      <c r="AU80" s="2" t="s">
        <v>148</v>
      </c>
      <c r="AV80" s="2" t="s">
        <v>148</v>
      </c>
      <c r="AW80" s="2" t="str">
        <f t="shared" si="1"/>
        <v xml:space="preserve">AMERICANAS SERVIÇOS    PEGUE NA LOJA HOJE    SHIP FROM STORE        </v>
      </c>
    </row>
    <row r="81" spans="2:49" ht="15" customHeight="1">
      <c r="B81" t="s">
        <v>981</v>
      </c>
      <c r="C81" s="2" t="s">
        <v>982</v>
      </c>
      <c r="D81" s="2">
        <v>135</v>
      </c>
      <c r="E81" s="2" t="s">
        <v>983</v>
      </c>
      <c r="F81" s="58" t="s">
        <v>984</v>
      </c>
      <c r="G81" s="2" t="s">
        <v>108</v>
      </c>
      <c r="H81" t="s">
        <v>109</v>
      </c>
      <c r="I81" s="58" t="s">
        <v>110</v>
      </c>
      <c r="J81" s="2">
        <v>66202</v>
      </c>
      <c r="K81" s="2" t="s">
        <v>111</v>
      </c>
      <c r="L81" s="2" t="s">
        <v>112</v>
      </c>
      <c r="M81" s="58" t="s">
        <v>187</v>
      </c>
      <c r="N81" s="58" t="s">
        <v>188</v>
      </c>
      <c r="O81" s="58" t="s">
        <v>189</v>
      </c>
      <c r="P81" s="2">
        <v>68950</v>
      </c>
      <c r="Q81" s="2" t="s">
        <v>190</v>
      </c>
      <c r="R81" s="2" t="s">
        <v>184</v>
      </c>
      <c r="S81" s="10">
        <v>36487</v>
      </c>
      <c r="T81" s="58" t="s">
        <v>191</v>
      </c>
      <c r="U81" s="2" t="s">
        <v>192</v>
      </c>
      <c r="V81" s="2" t="s">
        <v>69</v>
      </c>
      <c r="W81" s="2" t="s">
        <v>93</v>
      </c>
      <c r="X81" s="2" t="s">
        <v>94</v>
      </c>
      <c r="Y81" s="2">
        <v>21</v>
      </c>
      <c r="Z81" s="2" t="s">
        <v>95</v>
      </c>
      <c r="AA81" s="2" t="s">
        <v>96</v>
      </c>
      <c r="AB81" s="58" t="s">
        <v>120</v>
      </c>
      <c r="AC81" s="58" t="s">
        <v>985</v>
      </c>
      <c r="AD81" s="58" t="s">
        <v>986</v>
      </c>
      <c r="AE81" s="2" t="s">
        <v>987</v>
      </c>
      <c r="AF81" s="62">
        <v>-22.947461000000001</v>
      </c>
      <c r="AG81" s="62">
        <v>-43.183467200000003</v>
      </c>
      <c r="AH81" s="2" t="s">
        <v>988</v>
      </c>
      <c r="AI81" s="2" t="s">
        <v>28</v>
      </c>
      <c r="AJ81" s="2" t="s">
        <v>102</v>
      </c>
      <c r="AK81" s="55">
        <v>1574.78</v>
      </c>
      <c r="AL81" s="55">
        <v>73</v>
      </c>
      <c r="AM81" s="55">
        <v>4.6355681428517004</v>
      </c>
      <c r="AN81" s="2" t="s">
        <v>331</v>
      </c>
      <c r="AO81" s="2">
        <v>4</v>
      </c>
      <c r="AP81" s="2">
        <v>3</v>
      </c>
      <c r="AQ81" s="2">
        <v>1</v>
      </c>
      <c r="AR81" s="53" t="s">
        <v>72</v>
      </c>
      <c r="AS81" s="2" t="s">
        <v>73</v>
      </c>
      <c r="AT81" s="2" t="s">
        <v>74</v>
      </c>
      <c r="AU81" s="2" t="s">
        <v>148</v>
      </c>
      <c r="AV81" s="2" t="s">
        <v>76</v>
      </c>
      <c r="AW81" s="2" t="str">
        <f t="shared" si="1"/>
        <v>AMERICANAS SERVIÇOS    PEGUE NA LOJA HOJE    SHIP FROM STORE       QUIOSQUE</v>
      </c>
    </row>
    <row r="82" spans="2:49" ht="15" customHeight="1">
      <c r="B82" t="s">
        <v>989</v>
      </c>
      <c r="C82" s="2" t="s">
        <v>990</v>
      </c>
      <c r="D82" s="2">
        <v>136</v>
      </c>
      <c r="E82" s="2" t="s">
        <v>991</v>
      </c>
      <c r="F82" s="58" t="s">
        <v>992</v>
      </c>
      <c r="G82" s="2" t="s">
        <v>431</v>
      </c>
      <c r="H82" t="s">
        <v>432</v>
      </c>
      <c r="I82" s="58" t="s">
        <v>433</v>
      </c>
      <c r="J82" s="2">
        <v>66749</v>
      </c>
      <c r="K82" s="2" t="s">
        <v>434</v>
      </c>
      <c r="L82" s="2" t="s">
        <v>435</v>
      </c>
      <c r="M82" s="58" t="s">
        <v>815</v>
      </c>
      <c r="N82" s="58" t="s">
        <v>816</v>
      </c>
      <c r="O82" s="58" t="s">
        <v>817</v>
      </c>
      <c r="P82" s="2">
        <v>66116</v>
      </c>
      <c r="Q82" s="2" t="s">
        <v>818</v>
      </c>
      <c r="R82" s="2" t="s">
        <v>812</v>
      </c>
      <c r="S82" s="10">
        <v>36504</v>
      </c>
      <c r="T82" s="58" t="s">
        <v>819</v>
      </c>
      <c r="U82" s="2" t="s">
        <v>820</v>
      </c>
      <c r="V82" s="2" t="s">
        <v>69</v>
      </c>
      <c r="W82" s="2" t="s">
        <v>93</v>
      </c>
      <c r="X82" s="2" t="s">
        <v>480</v>
      </c>
      <c r="Y82" s="2">
        <v>79</v>
      </c>
      <c r="Z82" s="2" t="s">
        <v>95</v>
      </c>
      <c r="AA82" s="2" t="s">
        <v>143</v>
      </c>
      <c r="AB82" s="58" t="s">
        <v>821</v>
      </c>
      <c r="AC82" s="58" t="s">
        <v>993</v>
      </c>
      <c r="AD82" s="58" t="s">
        <v>994</v>
      </c>
      <c r="AE82" s="2" t="s">
        <v>995</v>
      </c>
      <c r="AF82" s="62">
        <v>-10.943918399999999</v>
      </c>
      <c r="AG82" s="62">
        <v>-37.0599068</v>
      </c>
      <c r="AH82" s="2" t="s">
        <v>996</v>
      </c>
      <c r="AI82" s="2" t="s">
        <v>28</v>
      </c>
      <c r="AJ82" s="2" t="s">
        <v>102</v>
      </c>
      <c r="AK82" s="55">
        <v>1301.08</v>
      </c>
      <c r="AL82" s="55">
        <v>176</v>
      </c>
      <c r="AM82" s="55">
        <v>13.527223537368958</v>
      </c>
      <c r="AN82" s="2" t="s">
        <v>331</v>
      </c>
      <c r="AO82" s="2">
        <v>5</v>
      </c>
      <c r="AP82" s="2">
        <v>2</v>
      </c>
      <c r="AQ82" s="2">
        <v>1</v>
      </c>
      <c r="AR82" s="53" t="s">
        <v>72</v>
      </c>
      <c r="AS82" s="2" t="s">
        <v>73</v>
      </c>
      <c r="AT82" s="2" t="s">
        <v>74</v>
      </c>
      <c r="AU82" s="2" t="s">
        <v>148</v>
      </c>
      <c r="AV82" s="2" t="s">
        <v>148</v>
      </c>
      <c r="AW82" s="2" t="str">
        <f t="shared" si="1"/>
        <v xml:space="preserve">AMERICANAS SERVIÇOS    PEGUE NA LOJA HOJE    SHIP FROM STORE        </v>
      </c>
    </row>
    <row r="83" spans="2:49" ht="15" customHeight="1">
      <c r="B83" t="s">
        <v>997</v>
      </c>
      <c r="C83" s="2" t="s">
        <v>998</v>
      </c>
      <c r="D83" s="2">
        <v>156</v>
      </c>
      <c r="E83" s="2" t="s">
        <v>999</v>
      </c>
      <c r="F83" s="58" t="s">
        <v>1000</v>
      </c>
      <c r="G83" s="2" t="s">
        <v>81</v>
      </c>
      <c r="H83" t="s">
        <v>82</v>
      </c>
      <c r="I83" s="58" t="s">
        <v>83</v>
      </c>
      <c r="J83" s="2">
        <v>66203</v>
      </c>
      <c r="K83" s="2" t="s">
        <v>84</v>
      </c>
      <c r="L83" s="2" t="s">
        <v>85</v>
      </c>
      <c r="M83" s="58" t="s">
        <v>242</v>
      </c>
      <c r="N83" s="58" t="s">
        <v>243</v>
      </c>
      <c r="O83" s="58" t="s">
        <v>244</v>
      </c>
      <c r="P83" s="2" t="s">
        <v>148</v>
      </c>
      <c r="Q83" s="2" t="s">
        <v>245</v>
      </c>
      <c r="R83" s="2" t="s">
        <v>239</v>
      </c>
      <c r="S83" s="10">
        <v>36508</v>
      </c>
      <c r="T83" s="58" t="s">
        <v>570</v>
      </c>
      <c r="U83" s="2" t="s">
        <v>571</v>
      </c>
      <c r="V83" s="2" t="s">
        <v>92</v>
      </c>
      <c r="W83" s="2" t="s">
        <v>93</v>
      </c>
      <c r="X83" s="2" t="s">
        <v>248</v>
      </c>
      <c r="Y83" s="2">
        <v>31</v>
      </c>
      <c r="Z83" s="2" t="s">
        <v>95</v>
      </c>
      <c r="AA83" s="2" t="s">
        <v>206</v>
      </c>
      <c r="AB83" s="58" t="s">
        <v>249</v>
      </c>
      <c r="AC83" s="58" t="s">
        <v>98</v>
      </c>
      <c r="AD83" s="58" t="s">
        <v>1001</v>
      </c>
      <c r="AE83" s="2" t="s">
        <v>1002</v>
      </c>
      <c r="AF83" s="62">
        <v>-19.921492700000002</v>
      </c>
      <c r="AG83" s="62">
        <v>-43.939977499999998</v>
      </c>
      <c r="AH83" s="2" t="s">
        <v>1003</v>
      </c>
      <c r="AI83" s="2" t="s">
        <v>147</v>
      </c>
      <c r="AJ83" s="2" t="s">
        <v>102</v>
      </c>
      <c r="AK83" s="55">
        <v>1347.55</v>
      </c>
      <c r="AL83" s="55">
        <v>90</v>
      </c>
      <c r="AM83" s="55">
        <v>6.6787874290378841</v>
      </c>
      <c r="AN83" s="2" t="s">
        <v>331</v>
      </c>
      <c r="AO83" s="2">
        <v>7</v>
      </c>
      <c r="AP83" s="2">
        <v>2</v>
      </c>
      <c r="AQ83" s="2">
        <v>3</v>
      </c>
      <c r="AR83" s="53" t="s">
        <v>72</v>
      </c>
      <c r="AS83" s="2" t="s">
        <v>73</v>
      </c>
      <c r="AT83" s="2" t="s">
        <v>74</v>
      </c>
      <c r="AU83" s="2" t="s">
        <v>75</v>
      </c>
      <c r="AV83" s="2" t="s">
        <v>148</v>
      </c>
      <c r="AW83" s="2" t="str">
        <f t="shared" si="1"/>
        <v xml:space="preserve">AMERICANAS SERVIÇOS    PEGUE NA LOJA HOJE    SHIP FROM STORE    PEGUE NA LOJA   </v>
      </c>
    </row>
    <row r="84" spans="2:49" ht="15" customHeight="1">
      <c r="B84" t="s">
        <v>1004</v>
      </c>
      <c r="C84" s="2" t="s">
        <v>1005</v>
      </c>
      <c r="D84" s="2">
        <v>106</v>
      </c>
      <c r="E84" s="2" t="s">
        <v>1006</v>
      </c>
      <c r="F84" s="58" t="s">
        <v>1007</v>
      </c>
      <c r="G84" s="2" t="s">
        <v>380</v>
      </c>
      <c r="H84" t="s">
        <v>381</v>
      </c>
      <c r="I84" s="58" t="s">
        <v>382</v>
      </c>
      <c r="J84" s="2">
        <v>66147</v>
      </c>
      <c r="K84" s="2" t="s">
        <v>383</v>
      </c>
      <c r="L84" s="2" t="s">
        <v>384</v>
      </c>
      <c r="M84" s="58" t="s">
        <v>520</v>
      </c>
      <c r="N84" s="58" t="s">
        <v>521</v>
      </c>
      <c r="O84" s="58" t="s">
        <v>522</v>
      </c>
      <c r="P84" s="2">
        <v>68701</v>
      </c>
      <c r="Q84" s="2" t="s">
        <v>523</v>
      </c>
      <c r="R84" s="2" t="s">
        <v>517</v>
      </c>
      <c r="S84" s="10">
        <v>36866</v>
      </c>
      <c r="T84" s="58" t="s">
        <v>524</v>
      </c>
      <c r="U84" s="2" t="s">
        <v>525</v>
      </c>
      <c r="V84" s="2" t="s">
        <v>69</v>
      </c>
      <c r="W84" s="2" t="s">
        <v>93</v>
      </c>
      <c r="X84" s="2" t="s">
        <v>442</v>
      </c>
      <c r="Y84" s="2">
        <v>85</v>
      </c>
      <c r="Z84" s="2" t="s">
        <v>160</v>
      </c>
      <c r="AA84" s="2" t="s">
        <v>526</v>
      </c>
      <c r="AB84" s="58" t="s">
        <v>519</v>
      </c>
      <c r="AC84" s="58" t="s">
        <v>1008</v>
      </c>
      <c r="AD84" s="58" t="s">
        <v>1009</v>
      </c>
      <c r="AE84" s="2" t="s">
        <v>1010</v>
      </c>
      <c r="AF84" s="62">
        <v>-3.7364250000000001</v>
      </c>
      <c r="AG84" s="62">
        <v>-38.496763899999998</v>
      </c>
      <c r="AH84" s="2" t="s">
        <v>1011</v>
      </c>
      <c r="AI84" s="2" t="s">
        <v>28</v>
      </c>
      <c r="AJ84" s="2" t="s">
        <v>102</v>
      </c>
      <c r="AK84" s="55">
        <v>1012.6</v>
      </c>
      <c r="AL84" s="55">
        <v>52</v>
      </c>
      <c r="AM84" s="55">
        <v>5.1352952794785693</v>
      </c>
      <c r="AN84" s="2" t="s">
        <v>331</v>
      </c>
      <c r="AO84" s="2">
        <v>8</v>
      </c>
      <c r="AP84" s="2">
        <v>2</v>
      </c>
      <c r="AQ84" s="2">
        <v>4</v>
      </c>
      <c r="AR84" s="53" t="s">
        <v>72</v>
      </c>
      <c r="AS84" s="2" t="s">
        <v>73</v>
      </c>
      <c r="AT84" s="2" t="s">
        <v>74</v>
      </c>
      <c r="AU84" s="2" t="s">
        <v>75</v>
      </c>
      <c r="AV84" s="2" t="s">
        <v>76</v>
      </c>
      <c r="AW84" s="2" t="str">
        <f t="shared" si="1"/>
        <v>AMERICANAS SERVIÇOS    PEGUE NA LOJA HOJE    SHIP FROM STORE    PEGUE NA LOJA  QUIOSQUE</v>
      </c>
    </row>
    <row r="85" spans="2:49" ht="15" customHeight="1">
      <c r="B85" t="s">
        <v>1012</v>
      </c>
      <c r="C85" s="2" t="s">
        <v>1013</v>
      </c>
      <c r="D85" s="2">
        <v>25</v>
      </c>
      <c r="E85" s="2" t="s">
        <v>1014</v>
      </c>
      <c r="F85" s="58" t="s">
        <v>1015</v>
      </c>
      <c r="G85" s="2" t="s">
        <v>108</v>
      </c>
      <c r="H85" t="s">
        <v>109</v>
      </c>
      <c r="I85" s="58" t="s">
        <v>110</v>
      </c>
      <c r="J85" s="2">
        <v>66202</v>
      </c>
      <c r="K85" s="2" t="s">
        <v>111</v>
      </c>
      <c r="L85" s="2" t="s">
        <v>112</v>
      </c>
      <c r="M85" s="58" t="s">
        <v>305</v>
      </c>
      <c r="N85" s="58" t="s">
        <v>306</v>
      </c>
      <c r="O85" s="58" t="s">
        <v>307</v>
      </c>
      <c r="P85" s="2">
        <v>66197</v>
      </c>
      <c r="Q85" s="2" t="s">
        <v>308</v>
      </c>
      <c r="R85" s="2" t="s">
        <v>309</v>
      </c>
      <c r="S85" s="10">
        <v>36986</v>
      </c>
      <c r="T85" s="58" t="s">
        <v>310</v>
      </c>
      <c r="U85" s="2" t="s">
        <v>311</v>
      </c>
      <c r="V85" s="2" t="s">
        <v>92</v>
      </c>
      <c r="W85" s="2" t="s">
        <v>93</v>
      </c>
      <c r="X85" s="2" t="s">
        <v>94</v>
      </c>
      <c r="Y85" s="2">
        <v>21</v>
      </c>
      <c r="Z85" s="2" t="s">
        <v>95</v>
      </c>
      <c r="AA85" s="2" t="s">
        <v>96</v>
      </c>
      <c r="AB85" s="58" t="s">
        <v>120</v>
      </c>
      <c r="AC85" s="58" t="s">
        <v>1016</v>
      </c>
      <c r="AD85" s="58" t="s">
        <v>1017</v>
      </c>
      <c r="AE85" s="2" t="s">
        <v>1018</v>
      </c>
      <c r="AF85" s="62">
        <v>-22.903470500000001</v>
      </c>
      <c r="AG85" s="62">
        <v>-43.282825799999998</v>
      </c>
      <c r="AH85" s="2" t="s">
        <v>1019</v>
      </c>
      <c r="AI85" s="2" t="s">
        <v>28</v>
      </c>
      <c r="AJ85" s="2" t="s">
        <v>102</v>
      </c>
      <c r="AK85" s="55">
        <v>1568.57</v>
      </c>
      <c r="AL85" s="55">
        <v>41</v>
      </c>
      <c r="AM85" s="55">
        <v>2.6138457320999384</v>
      </c>
      <c r="AN85" s="2" t="s">
        <v>331</v>
      </c>
      <c r="AO85" s="2">
        <v>3</v>
      </c>
      <c r="AP85" s="2">
        <v>6</v>
      </c>
      <c r="AQ85" s="2">
        <v>1</v>
      </c>
      <c r="AR85" s="53" t="s">
        <v>148</v>
      </c>
      <c r="AS85" s="2" t="s">
        <v>73</v>
      </c>
      <c r="AT85" s="2" t="s">
        <v>74</v>
      </c>
      <c r="AU85" s="2" t="s">
        <v>148</v>
      </c>
      <c r="AV85" s="2" t="s">
        <v>148</v>
      </c>
      <c r="AW85" s="2" t="str">
        <f t="shared" si="1"/>
        <v xml:space="preserve">     PEGUE NA LOJA HOJE    SHIP FROM STORE        </v>
      </c>
    </row>
    <row r="86" spans="2:49" ht="15" customHeight="1">
      <c r="B86" t="s">
        <v>1020</v>
      </c>
      <c r="C86" s="2" t="s">
        <v>1021</v>
      </c>
      <c r="D86" s="2">
        <v>77</v>
      </c>
      <c r="E86" s="2" t="s">
        <v>1022</v>
      </c>
      <c r="F86" s="58" t="s">
        <v>1023</v>
      </c>
      <c r="G86" s="2" t="s">
        <v>108</v>
      </c>
      <c r="H86" t="s">
        <v>109</v>
      </c>
      <c r="I86" s="58" t="s">
        <v>110</v>
      </c>
      <c r="J86" s="2">
        <v>66202</v>
      </c>
      <c r="K86" s="2" t="s">
        <v>111</v>
      </c>
      <c r="L86" s="2" t="s">
        <v>112</v>
      </c>
      <c r="M86" s="58" t="s">
        <v>113</v>
      </c>
      <c r="N86" s="58" t="s">
        <v>114</v>
      </c>
      <c r="O86" s="58" t="s">
        <v>115</v>
      </c>
      <c r="P86" s="2">
        <v>66198</v>
      </c>
      <c r="Q86" s="2" t="s">
        <v>116</v>
      </c>
      <c r="R86" s="2" t="s">
        <v>117</v>
      </c>
      <c r="S86" s="10">
        <v>37007</v>
      </c>
      <c r="T86" s="58" t="s">
        <v>1024</v>
      </c>
      <c r="U86" s="2" t="s">
        <v>1025</v>
      </c>
      <c r="V86" s="2" t="s">
        <v>92</v>
      </c>
      <c r="W86" s="2" t="s">
        <v>93</v>
      </c>
      <c r="X86" s="2" t="s">
        <v>94</v>
      </c>
      <c r="Y86" s="2">
        <v>21</v>
      </c>
      <c r="Z86" s="2" t="s">
        <v>95</v>
      </c>
      <c r="AA86" s="2" t="s">
        <v>96</v>
      </c>
      <c r="AB86" s="58" t="s">
        <v>120</v>
      </c>
      <c r="AC86" s="58" t="s">
        <v>1026</v>
      </c>
      <c r="AD86" s="58" t="s">
        <v>1027</v>
      </c>
      <c r="AE86" s="2" t="s">
        <v>1028</v>
      </c>
      <c r="AF86" s="62">
        <v>-22.9250927</v>
      </c>
      <c r="AG86" s="62">
        <v>-43.361175199999998</v>
      </c>
      <c r="AH86" s="2" t="s">
        <v>1029</v>
      </c>
      <c r="AI86" s="2" t="s">
        <v>28</v>
      </c>
      <c r="AJ86" s="2" t="s">
        <v>102</v>
      </c>
      <c r="AK86" s="55">
        <v>2039.33</v>
      </c>
      <c r="AL86" s="55">
        <v>101</v>
      </c>
      <c r="AM86" s="55">
        <v>4.9526069836662048</v>
      </c>
      <c r="AN86" s="2" t="s">
        <v>331</v>
      </c>
      <c r="AO86" s="2">
        <v>4</v>
      </c>
      <c r="AP86" s="2">
        <v>3</v>
      </c>
      <c r="AQ86" s="2">
        <v>1</v>
      </c>
      <c r="AR86" s="53" t="s">
        <v>72</v>
      </c>
      <c r="AS86" s="2" t="s">
        <v>73</v>
      </c>
      <c r="AT86" s="2" t="s">
        <v>74</v>
      </c>
      <c r="AU86" s="2" t="s">
        <v>148</v>
      </c>
      <c r="AV86" s="2" t="s">
        <v>148</v>
      </c>
      <c r="AW86" s="2" t="str">
        <f t="shared" si="1"/>
        <v xml:space="preserve">AMERICANAS SERVIÇOS    PEGUE NA LOJA HOJE    SHIP FROM STORE        </v>
      </c>
    </row>
    <row r="87" spans="2:49" ht="15" customHeight="1">
      <c r="B87" t="s">
        <v>1030</v>
      </c>
      <c r="C87" s="2" t="s">
        <v>1031</v>
      </c>
      <c r="D87" s="2">
        <v>157</v>
      </c>
      <c r="E87" s="2" t="s">
        <v>1032</v>
      </c>
      <c r="F87" s="58" t="s">
        <v>1033</v>
      </c>
      <c r="G87" s="2" t="s">
        <v>81</v>
      </c>
      <c r="H87" t="s">
        <v>82</v>
      </c>
      <c r="I87" s="58" t="s">
        <v>83</v>
      </c>
      <c r="J87" s="2">
        <v>66203</v>
      </c>
      <c r="K87" s="2" t="s">
        <v>84</v>
      </c>
      <c r="L87" s="2" t="s">
        <v>85</v>
      </c>
      <c r="M87" s="58" t="s">
        <v>358</v>
      </c>
      <c r="N87" s="58" t="s">
        <v>359</v>
      </c>
      <c r="O87" s="58" t="s">
        <v>360</v>
      </c>
      <c r="P87" s="2">
        <v>66174</v>
      </c>
      <c r="Q87" s="2" t="s">
        <v>361</v>
      </c>
      <c r="R87" s="2" t="s">
        <v>362</v>
      </c>
      <c r="S87" s="10">
        <v>37160</v>
      </c>
      <c r="T87" s="58" t="s">
        <v>363</v>
      </c>
      <c r="U87" s="2" t="s">
        <v>364</v>
      </c>
      <c r="V87" s="2" t="s">
        <v>69</v>
      </c>
      <c r="W87" s="2" t="s">
        <v>93</v>
      </c>
      <c r="X87" s="2" t="s">
        <v>94</v>
      </c>
      <c r="Y87" s="2">
        <v>21</v>
      </c>
      <c r="Z87" s="2" t="s">
        <v>95</v>
      </c>
      <c r="AA87" s="2" t="s">
        <v>96</v>
      </c>
      <c r="AB87" s="58" t="s">
        <v>120</v>
      </c>
      <c r="AC87" s="58" t="s">
        <v>1034</v>
      </c>
      <c r="AD87" s="58" t="s">
        <v>1035</v>
      </c>
      <c r="AE87" s="2" t="s">
        <v>1036</v>
      </c>
      <c r="AF87" s="62">
        <v>-22.801955400000001</v>
      </c>
      <c r="AG87" s="62">
        <v>-43.201745600000002</v>
      </c>
      <c r="AH87" s="2" t="s">
        <v>1037</v>
      </c>
      <c r="AI87" s="2" t="s">
        <v>28</v>
      </c>
      <c r="AJ87" s="2" t="s">
        <v>102</v>
      </c>
      <c r="AK87" s="55">
        <v>1466.95</v>
      </c>
      <c r="AL87" s="55">
        <v>33</v>
      </c>
      <c r="AM87" s="55">
        <v>2.2495654248611063</v>
      </c>
      <c r="AN87" s="2" t="s">
        <v>331</v>
      </c>
      <c r="AO87" s="2">
        <v>3</v>
      </c>
      <c r="AP87" s="2">
        <v>3</v>
      </c>
      <c r="AQ87" s="2">
        <v>1</v>
      </c>
      <c r="AR87" s="53" t="s">
        <v>72</v>
      </c>
      <c r="AS87" s="2" t="s">
        <v>73</v>
      </c>
      <c r="AT87" s="2" t="s">
        <v>74</v>
      </c>
      <c r="AU87" s="2" t="s">
        <v>75</v>
      </c>
      <c r="AV87" s="2" t="s">
        <v>76</v>
      </c>
      <c r="AW87" s="2" t="str">
        <f t="shared" si="1"/>
        <v>AMERICANAS SERVIÇOS    PEGUE NA LOJA HOJE    SHIP FROM STORE    PEGUE NA LOJA  QUIOSQUE</v>
      </c>
    </row>
    <row r="88" spans="2:49" ht="15" customHeight="1">
      <c r="B88" t="s">
        <v>1038</v>
      </c>
      <c r="C88" s="2" t="s">
        <v>1039</v>
      </c>
      <c r="D88" s="2">
        <v>158</v>
      </c>
      <c r="E88" s="2" t="s">
        <v>1040</v>
      </c>
      <c r="F88" s="58" t="s">
        <v>1041</v>
      </c>
      <c r="G88" s="2" t="s">
        <v>285</v>
      </c>
      <c r="H88" t="s">
        <v>286</v>
      </c>
      <c r="I88" s="58" t="s">
        <v>287</v>
      </c>
      <c r="J88" s="2">
        <v>68673</v>
      </c>
      <c r="K88" s="2" t="s">
        <v>288</v>
      </c>
      <c r="L88" s="2" t="s">
        <v>289</v>
      </c>
      <c r="M88" s="58" t="s">
        <v>663</v>
      </c>
      <c r="N88" s="58" t="s">
        <v>664</v>
      </c>
      <c r="O88" s="58" t="s">
        <v>665</v>
      </c>
      <c r="P88" s="2" t="s">
        <v>148</v>
      </c>
      <c r="Q88" s="2" t="s">
        <v>666</v>
      </c>
      <c r="R88" s="2" t="s">
        <v>660</v>
      </c>
      <c r="S88" s="10">
        <v>37239</v>
      </c>
      <c r="T88" s="58" t="s">
        <v>667</v>
      </c>
      <c r="U88" s="2" t="s">
        <v>668</v>
      </c>
      <c r="V88" s="2" t="s">
        <v>92</v>
      </c>
      <c r="W88" s="2" t="s">
        <v>93</v>
      </c>
      <c r="X88" s="2" t="s">
        <v>296</v>
      </c>
      <c r="Y88" s="2">
        <v>48</v>
      </c>
      <c r="Z88" s="2" t="s">
        <v>160</v>
      </c>
      <c r="AA88" s="2" t="s">
        <v>669</v>
      </c>
      <c r="AB88" s="58" t="s">
        <v>1042</v>
      </c>
      <c r="AC88" s="58" t="s">
        <v>1043</v>
      </c>
      <c r="AD88" s="58" t="s">
        <v>1044</v>
      </c>
      <c r="AE88" s="2" t="s">
        <v>1045</v>
      </c>
      <c r="AF88" s="62">
        <v>-27.585238400000001</v>
      </c>
      <c r="AG88" s="62">
        <v>-48.614145200000003</v>
      </c>
      <c r="AH88" s="2" t="s">
        <v>1046</v>
      </c>
      <c r="AI88" s="2" t="s">
        <v>28</v>
      </c>
      <c r="AJ88" s="2" t="s">
        <v>330</v>
      </c>
      <c r="AK88" s="55">
        <v>880.36</v>
      </c>
      <c r="AL88" s="55">
        <v>143</v>
      </c>
      <c r="AM88" s="55">
        <v>16.243354991139988</v>
      </c>
      <c r="AN88" s="2" t="s">
        <v>331</v>
      </c>
      <c r="AO88" s="2">
        <v>6</v>
      </c>
      <c r="AP88" s="2">
        <v>2</v>
      </c>
      <c r="AQ88" s="2">
        <v>2</v>
      </c>
      <c r="AR88" s="53" t="s">
        <v>148</v>
      </c>
      <c r="AS88" s="2" t="s">
        <v>73</v>
      </c>
      <c r="AT88" s="2" t="s">
        <v>74</v>
      </c>
      <c r="AU88" s="2" t="s">
        <v>148</v>
      </c>
      <c r="AV88" s="2" t="s">
        <v>148</v>
      </c>
      <c r="AW88" s="2" t="str">
        <f t="shared" si="1"/>
        <v xml:space="preserve">     PEGUE NA LOJA HOJE    SHIP FROM STORE        </v>
      </c>
    </row>
    <row r="89" spans="2:49" ht="15" customHeight="1">
      <c r="B89" t="s">
        <v>1047</v>
      </c>
      <c r="C89" s="2" t="s">
        <v>1048</v>
      </c>
      <c r="D89" s="2">
        <v>159</v>
      </c>
      <c r="E89" s="2" t="s">
        <v>1049</v>
      </c>
      <c r="F89" s="58" t="s">
        <v>1050</v>
      </c>
      <c r="G89" s="2" t="s">
        <v>431</v>
      </c>
      <c r="H89" t="s">
        <v>432</v>
      </c>
      <c r="I89" s="58" t="s">
        <v>433</v>
      </c>
      <c r="J89" s="2">
        <v>66749</v>
      </c>
      <c r="K89" s="2" t="s">
        <v>434</v>
      </c>
      <c r="L89" s="2" t="s">
        <v>435</v>
      </c>
      <c r="M89" s="58" t="s">
        <v>1051</v>
      </c>
      <c r="N89" s="58" t="s">
        <v>1052</v>
      </c>
      <c r="O89" s="58" t="s">
        <v>1053</v>
      </c>
      <c r="P89" s="2" t="s">
        <v>148</v>
      </c>
      <c r="Q89" s="2" t="s">
        <v>1054</v>
      </c>
      <c r="R89" s="2" t="s">
        <v>1048</v>
      </c>
      <c r="S89" s="10">
        <v>37502</v>
      </c>
      <c r="T89" s="58" t="s">
        <v>1055</v>
      </c>
      <c r="U89" s="2" t="s">
        <v>1056</v>
      </c>
      <c r="V89" s="2" t="s">
        <v>69</v>
      </c>
      <c r="W89" s="2" t="s">
        <v>93</v>
      </c>
      <c r="X89" s="2" t="s">
        <v>442</v>
      </c>
      <c r="Y89" s="2">
        <v>83</v>
      </c>
      <c r="Z89" s="2" t="s">
        <v>160</v>
      </c>
      <c r="AA89" s="2" t="s">
        <v>1057</v>
      </c>
      <c r="AB89" s="58" t="s">
        <v>1058</v>
      </c>
      <c r="AC89" s="58" t="s">
        <v>1059</v>
      </c>
      <c r="AD89" s="58" t="s">
        <v>1060</v>
      </c>
      <c r="AE89" s="2" t="s">
        <v>1061</v>
      </c>
      <c r="AF89" s="62">
        <v>-7.0978122999999904</v>
      </c>
      <c r="AG89" s="62">
        <v>-34.841372100000001</v>
      </c>
      <c r="AH89" s="2" t="s">
        <v>1062</v>
      </c>
      <c r="AI89" s="2" t="s">
        <v>28</v>
      </c>
      <c r="AJ89" s="2" t="s">
        <v>102</v>
      </c>
      <c r="AK89" s="55">
        <v>1444.69</v>
      </c>
      <c r="AL89" s="55">
        <v>107</v>
      </c>
      <c r="AM89" s="55">
        <v>7.4064332140459195</v>
      </c>
      <c r="AN89" s="2" t="s">
        <v>331</v>
      </c>
      <c r="AO89" s="2">
        <v>5</v>
      </c>
      <c r="AP89" s="2">
        <v>2</v>
      </c>
      <c r="AQ89" s="2">
        <v>1</v>
      </c>
      <c r="AR89" s="53" t="s">
        <v>72</v>
      </c>
      <c r="AS89" s="2" t="s">
        <v>73</v>
      </c>
      <c r="AT89" s="2" t="s">
        <v>74</v>
      </c>
      <c r="AU89" s="2" t="s">
        <v>75</v>
      </c>
      <c r="AV89" s="2" t="s">
        <v>76</v>
      </c>
      <c r="AW89" s="2" t="str">
        <f t="shared" si="1"/>
        <v>AMERICANAS SERVIÇOS    PEGUE NA LOJA HOJE    SHIP FROM STORE    PEGUE NA LOJA  QUIOSQUE</v>
      </c>
    </row>
    <row r="90" spans="2:49" ht="15" customHeight="1">
      <c r="B90" t="s">
        <v>1063</v>
      </c>
      <c r="C90" s="2" t="s">
        <v>1064</v>
      </c>
      <c r="D90" s="2">
        <v>162</v>
      </c>
      <c r="E90" s="2" t="s">
        <v>1065</v>
      </c>
      <c r="F90" s="58" t="s">
        <v>1066</v>
      </c>
      <c r="G90" s="2" t="s">
        <v>128</v>
      </c>
      <c r="H90" t="s">
        <v>129</v>
      </c>
      <c r="I90" s="58" t="s">
        <v>130</v>
      </c>
      <c r="J90" s="2">
        <v>66128</v>
      </c>
      <c r="K90" s="2" t="s">
        <v>131</v>
      </c>
      <c r="L90" s="2" t="s">
        <v>132</v>
      </c>
      <c r="M90" s="58" t="s">
        <v>777</v>
      </c>
      <c r="N90" s="58" t="s">
        <v>778</v>
      </c>
      <c r="O90" s="58" t="s">
        <v>779</v>
      </c>
      <c r="P90" s="2">
        <v>66208</v>
      </c>
      <c r="Q90" s="2" t="s">
        <v>780</v>
      </c>
      <c r="R90" s="2" t="s">
        <v>781</v>
      </c>
      <c r="S90" s="10">
        <v>37568</v>
      </c>
      <c r="T90" s="58" t="s">
        <v>1067</v>
      </c>
      <c r="U90" s="2" t="s">
        <v>1068</v>
      </c>
      <c r="V90" s="2" t="s">
        <v>92</v>
      </c>
      <c r="W90" s="2" t="s">
        <v>93</v>
      </c>
      <c r="X90" s="2" t="s">
        <v>140</v>
      </c>
      <c r="Y90" s="2">
        <v>11</v>
      </c>
      <c r="Z90" s="2" t="s">
        <v>95</v>
      </c>
      <c r="AA90" s="2" t="s">
        <v>141</v>
      </c>
      <c r="AB90" s="58" t="s">
        <v>142</v>
      </c>
      <c r="AC90" s="58" t="s">
        <v>1069</v>
      </c>
      <c r="AD90" s="58" t="s">
        <v>1070</v>
      </c>
      <c r="AE90" s="2" t="s">
        <v>1071</v>
      </c>
      <c r="AF90" s="62">
        <v>-23.5939184</v>
      </c>
      <c r="AG90" s="62">
        <v>-46.5851343</v>
      </c>
      <c r="AH90" s="2" t="s">
        <v>1072</v>
      </c>
      <c r="AI90" s="2" t="s">
        <v>147</v>
      </c>
      <c r="AJ90" s="2" t="s">
        <v>102</v>
      </c>
      <c r="AK90" s="55">
        <v>1256.01</v>
      </c>
      <c r="AL90" s="55">
        <v>104</v>
      </c>
      <c r="AM90" s="55">
        <v>8.2801888519995863</v>
      </c>
      <c r="AN90" s="2" t="s">
        <v>331</v>
      </c>
      <c r="AO90" s="2">
        <v>3</v>
      </c>
      <c r="AP90" s="2">
        <v>4</v>
      </c>
      <c r="AQ90" s="2">
        <v>1</v>
      </c>
      <c r="AR90" s="53" t="s">
        <v>72</v>
      </c>
      <c r="AS90" s="2" t="s">
        <v>73</v>
      </c>
      <c r="AT90" s="2" t="s">
        <v>74</v>
      </c>
      <c r="AU90" s="2" t="s">
        <v>75</v>
      </c>
      <c r="AV90" s="2" t="s">
        <v>76</v>
      </c>
      <c r="AW90" s="2" t="str">
        <f t="shared" si="1"/>
        <v>AMERICANAS SERVIÇOS    PEGUE NA LOJA HOJE    SHIP FROM STORE    PEGUE NA LOJA  QUIOSQUE</v>
      </c>
    </row>
    <row r="91" spans="2:49" ht="15" customHeight="1">
      <c r="B91" t="s">
        <v>1073</v>
      </c>
      <c r="C91" s="2" t="s">
        <v>1074</v>
      </c>
      <c r="D91" s="2">
        <v>163</v>
      </c>
      <c r="E91" s="2" t="s">
        <v>1075</v>
      </c>
      <c r="F91" s="58" t="s">
        <v>1076</v>
      </c>
      <c r="G91" s="2" t="s">
        <v>128</v>
      </c>
      <c r="H91" t="s">
        <v>129</v>
      </c>
      <c r="I91" s="58" t="s">
        <v>130</v>
      </c>
      <c r="J91" s="2">
        <v>66128</v>
      </c>
      <c r="K91" s="2" t="s">
        <v>131</v>
      </c>
      <c r="L91" s="2" t="s">
        <v>132</v>
      </c>
      <c r="M91" s="58" t="s">
        <v>777</v>
      </c>
      <c r="N91" s="58" t="s">
        <v>778</v>
      </c>
      <c r="O91" s="58" t="s">
        <v>779</v>
      </c>
      <c r="P91" s="2">
        <v>66208</v>
      </c>
      <c r="Q91" s="2" t="s">
        <v>780</v>
      </c>
      <c r="R91" s="2" t="s">
        <v>781</v>
      </c>
      <c r="S91" s="10">
        <v>37595</v>
      </c>
      <c r="T91" s="58" t="s">
        <v>782</v>
      </c>
      <c r="U91" s="2" t="s">
        <v>783</v>
      </c>
      <c r="V91" s="2" t="s">
        <v>92</v>
      </c>
      <c r="W91" s="2" t="s">
        <v>93</v>
      </c>
      <c r="X91" s="2" t="s">
        <v>140</v>
      </c>
      <c r="Y91" s="2">
        <v>11</v>
      </c>
      <c r="Z91" s="2" t="s">
        <v>95</v>
      </c>
      <c r="AA91" s="2" t="s">
        <v>141</v>
      </c>
      <c r="AB91" s="58" t="s">
        <v>142</v>
      </c>
      <c r="AC91" s="58" t="s">
        <v>1077</v>
      </c>
      <c r="AD91" s="58" t="s">
        <v>1078</v>
      </c>
      <c r="AE91" s="2" t="s">
        <v>1079</v>
      </c>
      <c r="AF91" s="62">
        <v>-23.558802400000001</v>
      </c>
      <c r="AG91" s="62">
        <v>-46.513217999999902</v>
      </c>
      <c r="AH91" s="2" t="s">
        <v>1080</v>
      </c>
      <c r="AI91" s="2" t="s">
        <v>147</v>
      </c>
      <c r="AJ91" s="2" t="s">
        <v>102</v>
      </c>
      <c r="AK91" s="55">
        <v>1751.67</v>
      </c>
      <c r="AL91" s="55">
        <v>89</v>
      </c>
      <c r="AM91" s="55">
        <v>5.0808656881718584</v>
      </c>
      <c r="AN91" s="2" t="s">
        <v>331</v>
      </c>
      <c r="AO91" s="2">
        <v>3</v>
      </c>
      <c r="AP91" s="2">
        <v>5</v>
      </c>
      <c r="AQ91" s="2">
        <v>1</v>
      </c>
      <c r="AR91" s="53" t="s">
        <v>72</v>
      </c>
      <c r="AS91" s="2" t="s">
        <v>73</v>
      </c>
      <c r="AT91" s="2" t="s">
        <v>74</v>
      </c>
      <c r="AU91" s="2" t="s">
        <v>75</v>
      </c>
      <c r="AV91" s="2" t="s">
        <v>76</v>
      </c>
      <c r="AW91" s="2" t="str">
        <f t="shared" si="1"/>
        <v>AMERICANAS SERVIÇOS    PEGUE NA LOJA HOJE    SHIP FROM STORE    PEGUE NA LOJA  QUIOSQUE</v>
      </c>
    </row>
    <row r="92" spans="2:49" ht="15" customHeight="1">
      <c r="B92" t="s">
        <v>1081</v>
      </c>
      <c r="C92" s="2" t="s">
        <v>781</v>
      </c>
      <c r="D92" s="2">
        <v>168</v>
      </c>
      <c r="E92" s="2" t="s">
        <v>1082</v>
      </c>
      <c r="F92" s="58" t="s">
        <v>1083</v>
      </c>
      <c r="G92" s="2" t="s">
        <v>128</v>
      </c>
      <c r="H92" t="s">
        <v>129</v>
      </c>
      <c r="I92" s="58" t="s">
        <v>130</v>
      </c>
      <c r="J92" s="2">
        <v>66128</v>
      </c>
      <c r="K92" s="2" t="s">
        <v>131</v>
      </c>
      <c r="L92" s="2" t="s">
        <v>132</v>
      </c>
      <c r="M92" s="58" t="s">
        <v>777</v>
      </c>
      <c r="N92" s="58" t="s">
        <v>778</v>
      </c>
      <c r="O92" s="58" t="s">
        <v>779</v>
      </c>
      <c r="P92" s="2">
        <v>66208</v>
      </c>
      <c r="Q92" s="2" t="s">
        <v>780</v>
      </c>
      <c r="R92" s="2" t="s">
        <v>781</v>
      </c>
      <c r="S92" s="10">
        <v>37600</v>
      </c>
      <c r="T92" s="58" t="s">
        <v>1067</v>
      </c>
      <c r="U92" s="2" t="s">
        <v>1068</v>
      </c>
      <c r="V92" s="2" t="s">
        <v>69</v>
      </c>
      <c r="W92" s="2" t="s">
        <v>93</v>
      </c>
      <c r="X92" s="2" t="s">
        <v>140</v>
      </c>
      <c r="Y92" s="2">
        <v>11</v>
      </c>
      <c r="Z92" s="2" t="s">
        <v>95</v>
      </c>
      <c r="AA92" s="2" t="s">
        <v>141</v>
      </c>
      <c r="AB92" s="58" t="s">
        <v>1084</v>
      </c>
      <c r="AC92" s="58" t="s">
        <v>1085</v>
      </c>
      <c r="AD92" s="58" t="s">
        <v>1086</v>
      </c>
      <c r="AE92" s="2" t="s">
        <v>1087</v>
      </c>
      <c r="AF92" s="62">
        <v>-23.667796599999999</v>
      </c>
      <c r="AG92" s="62">
        <v>-46.533563600000001</v>
      </c>
      <c r="AH92" s="2" t="s">
        <v>1088</v>
      </c>
      <c r="AI92" s="2" t="s">
        <v>147</v>
      </c>
      <c r="AJ92" s="2" t="s">
        <v>102</v>
      </c>
      <c r="AK92" s="55">
        <v>1915.58</v>
      </c>
      <c r="AL92" s="55">
        <v>151</v>
      </c>
      <c r="AM92" s="55">
        <v>7.8827300347675378</v>
      </c>
      <c r="AN92" s="2" t="s">
        <v>331</v>
      </c>
      <c r="AO92" s="2">
        <v>3</v>
      </c>
      <c r="AP92" s="2">
        <v>5</v>
      </c>
      <c r="AQ92" s="2">
        <v>1</v>
      </c>
      <c r="AR92" s="53" t="s">
        <v>148</v>
      </c>
      <c r="AS92" s="2" t="s">
        <v>73</v>
      </c>
      <c r="AT92" s="2" t="s">
        <v>74</v>
      </c>
      <c r="AU92" s="2" t="s">
        <v>148</v>
      </c>
      <c r="AV92" s="2" t="s">
        <v>148</v>
      </c>
      <c r="AW92" s="2" t="str">
        <f t="shared" si="1"/>
        <v xml:space="preserve">     PEGUE NA LOJA HOJE    SHIP FROM STORE        </v>
      </c>
    </row>
    <row r="93" spans="2:49" ht="15" customHeight="1">
      <c r="B93" t="s">
        <v>1089</v>
      </c>
      <c r="C93" s="2" t="s">
        <v>1090</v>
      </c>
      <c r="D93" s="2">
        <v>164</v>
      </c>
      <c r="E93" s="2" t="s">
        <v>1091</v>
      </c>
      <c r="F93" s="58" t="s">
        <v>1092</v>
      </c>
      <c r="G93" s="2" t="s">
        <v>81</v>
      </c>
      <c r="H93" t="s">
        <v>82</v>
      </c>
      <c r="I93" s="58" t="s">
        <v>83</v>
      </c>
      <c r="J93" s="2">
        <v>66203</v>
      </c>
      <c r="K93" s="2" t="s">
        <v>84</v>
      </c>
      <c r="L93" s="2" t="s">
        <v>85</v>
      </c>
      <c r="M93" s="58" t="s">
        <v>358</v>
      </c>
      <c r="N93" s="58" t="s">
        <v>359</v>
      </c>
      <c r="O93" s="58" t="s">
        <v>360</v>
      </c>
      <c r="P93" s="2">
        <v>66174</v>
      </c>
      <c r="Q93" s="2" t="s">
        <v>361</v>
      </c>
      <c r="R93" s="2" t="s">
        <v>362</v>
      </c>
      <c r="S93" s="10">
        <v>37602</v>
      </c>
      <c r="T93" s="58" t="s">
        <v>363</v>
      </c>
      <c r="U93" s="2" t="s">
        <v>364</v>
      </c>
      <c r="V93" s="2" t="s">
        <v>92</v>
      </c>
      <c r="W93" s="2" t="s">
        <v>93</v>
      </c>
      <c r="X93" s="2" t="s">
        <v>94</v>
      </c>
      <c r="Y93" s="2">
        <v>21</v>
      </c>
      <c r="Z93" s="2" t="s">
        <v>95</v>
      </c>
      <c r="AA93" s="2" t="s">
        <v>96</v>
      </c>
      <c r="AB93" s="58" t="s">
        <v>120</v>
      </c>
      <c r="AC93" s="58" t="s">
        <v>1093</v>
      </c>
      <c r="AD93" s="58" t="s">
        <v>1094</v>
      </c>
      <c r="AE93" s="2" t="s">
        <v>1095</v>
      </c>
      <c r="AF93" s="62">
        <v>-22.850057199999998</v>
      </c>
      <c r="AG93" s="62">
        <v>-43.311506899999998</v>
      </c>
      <c r="AH93" s="2" t="s">
        <v>1096</v>
      </c>
      <c r="AI93" s="2" t="s">
        <v>28</v>
      </c>
      <c r="AJ93" s="2" t="s">
        <v>102</v>
      </c>
      <c r="AK93" s="55">
        <v>1469.61</v>
      </c>
      <c r="AL93" s="55">
        <v>73</v>
      </c>
      <c r="AM93" s="55">
        <v>4.9673042507876239</v>
      </c>
      <c r="AN93" s="2" t="s">
        <v>331</v>
      </c>
      <c r="AO93" s="2">
        <v>3</v>
      </c>
      <c r="AP93" s="2">
        <v>5</v>
      </c>
      <c r="AQ93" s="2">
        <v>1</v>
      </c>
      <c r="AR93" s="53" t="s">
        <v>72</v>
      </c>
      <c r="AS93" s="2" t="s">
        <v>73</v>
      </c>
      <c r="AT93" s="2" t="s">
        <v>74</v>
      </c>
      <c r="AU93" s="2" t="s">
        <v>75</v>
      </c>
      <c r="AV93" s="2" t="s">
        <v>76</v>
      </c>
      <c r="AW93" s="2" t="str">
        <f t="shared" si="1"/>
        <v>AMERICANAS SERVIÇOS    PEGUE NA LOJA HOJE    SHIP FROM STORE    PEGUE NA LOJA  QUIOSQUE</v>
      </c>
    </row>
    <row r="94" spans="2:49" ht="15" customHeight="1">
      <c r="B94" t="s">
        <v>1097</v>
      </c>
      <c r="C94" s="2" t="s">
        <v>1098</v>
      </c>
      <c r="D94" s="2">
        <v>165</v>
      </c>
      <c r="E94" s="2" t="s">
        <v>1099</v>
      </c>
      <c r="F94" s="58" t="s">
        <v>1100</v>
      </c>
      <c r="G94" s="2" t="s">
        <v>168</v>
      </c>
      <c r="H94" t="s">
        <v>169</v>
      </c>
      <c r="I94" s="58" t="s">
        <v>170</v>
      </c>
      <c r="J94" s="2">
        <v>66146</v>
      </c>
      <c r="K94" s="2" t="s">
        <v>171</v>
      </c>
      <c r="L94" s="2" t="s">
        <v>172</v>
      </c>
      <c r="M94" s="58" t="s">
        <v>858</v>
      </c>
      <c r="N94" s="58" t="s">
        <v>859</v>
      </c>
      <c r="O94" s="58" t="s">
        <v>860</v>
      </c>
      <c r="P94" s="2">
        <v>68827</v>
      </c>
      <c r="Q94" s="2" t="s">
        <v>861</v>
      </c>
      <c r="R94" s="2" t="s">
        <v>855</v>
      </c>
      <c r="S94" s="10">
        <v>37715</v>
      </c>
      <c r="T94" s="58" t="s">
        <v>862</v>
      </c>
      <c r="U94" s="2" t="s">
        <v>863</v>
      </c>
      <c r="V94" s="2" t="s">
        <v>69</v>
      </c>
      <c r="W94" s="2" t="s">
        <v>93</v>
      </c>
      <c r="X94" s="2" t="s">
        <v>140</v>
      </c>
      <c r="Y94" s="2">
        <v>11</v>
      </c>
      <c r="Z94" s="2" t="s">
        <v>160</v>
      </c>
      <c r="AA94" s="2" t="s">
        <v>141</v>
      </c>
      <c r="AB94" s="58" t="s">
        <v>1101</v>
      </c>
      <c r="AC94" s="58" t="s">
        <v>98</v>
      </c>
      <c r="AD94" s="58" t="s">
        <v>1102</v>
      </c>
      <c r="AE94" s="2" t="s">
        <v>1103</v>
      </c>
      <c r="AF94" s="62">
        <v>-23.169294900000001</v>
      </c>
      <c r="AG94" s="62">
        <v>-46.891740300000002</v>
      </c>
      <c r="AH94" s="2" t="s">
        <v>1104</v>
      </c>
      <c r="AI94" s="2" t="s">
        <v>147</v>
      </c>
      <c r="AJ94" s="2" t="s">
        <v>102</v>
      </c>
      <c r="AK94" s="55">
        <v>1120.75</v>
      </c>
      <c r="AL94" s="55">
        <v>16</v>
      </c>
      <c r="AM94" s="55">
        <v>1.4276154360919029</v>
      </c>
      <c r="AN94" s="2" t="s">
        <v>331</v>
      </c>
      <c r="AO94" s="2">
        <v>4</v>
      </c>
      <c r="AP94" s="2">
        <v>3</v>
      </c>
      <c r="AQ94" s="2">
        <v>1</v>
      </c>
      <c r="AR94" s="53" t="s">
        <v>72</v>
      </c>
      <c r="AS94" s="2" t="s">
        <v>73</v>
      </c>
      <c r="AT94" s="2" t="s">
        <v>74</v>
      </c>
      <c r="AU94" s="2" t="s">
        <v>75</v>
      </c>
      <c r="AV94" s="2" t="s">
        <v>76</v>
      </c>
      <c r="AW94" s="2" t="str">
        <f t="shared" si="1"/>
        <v>AMERICANAS SERVIÇOS    PEGUE NA LOJA HOJE    SHIP FROM STORE    PEGUE NA LOJA  QUIOSQUE</v>
      </c>
    </row>
    <row r="95" spans="2:49" ht="15" customHeight="1">
      <c r="B95" t="s">
        <v>1105</v>
      </c>
      <c r="C95" s="2" t="s">
        <v>1106</v>
      </c>
      <c r="D95" s="2">
        <v>169</v>
      </c>
      <c r="E95" s="2" t="s">
        <v>1107</v>
      </c>
      <c r="F95" s="58" t="s">
        <v>1108</v>
      </c>
      <c r="G95" s="2" t="s">
        <v>285</v>
      </c>
      <c r="H95" t="s">
        <v>286</v>
      </c>
      <c r="I95" s="58" t="s">
        <v>287</v>
      </c>
      <c r="J95" s="2">
        <v>68673</v>
      </c>
      <c r="K95" s="2" t="s">
        <v>288</v>
      </c>
      <c r="L95" s="2" t="s">
        <v>289</v>
      </c>
      <c r="M95" s="58" t="s">
        <v>336</v>
      </c>
      <c r="N95" s="58" t="s">
        <v>337</v>
      </c>
      <c r="O95" s="58" t="s">
        <v>338</v>
      </c>
      <c r="P95" s="2">
        <v>68595</v>
      </c>
      <c r="Q95" s="2" t="s">
        <v>339</v>
      </c>
      <c r="R95" s="2" t="s">
        <v>340</v>
      </c>
      <c r="S95" s="10">
        <v>37722</v>
      </c>
      <c r="T95" s="58" t="s">
        <v>900</v>
      </c>
      <c r="U95" s="2" t="s">
        <v>901</v>
      </c>
      <c r="V95" s="2" t="s">
        <v>92</v>
      </c>
      <c r="W95" s="2" t="s">
        <v>93</v>
      </c>
      <c r="X95" s="2" t="s">
        <v>296</v>
      </c>
      <c r="Y95" s="2">
        <v>41</v>
      </c>
      <c r="Z95" s="2" t="s">
        <v>95</v>
      </c>
      <c r="AA95" s="2" t="s">
        <v>297</v>
      </c>
      <c r="AB95" s="58" t="s">
        <v>284</v>
      </c>
      <c r="AC95" s="58" t="s">
        <v>98</v>
      </c>
      <c r="AD95" s="58" t="s">
        <v>1109</v>
      </c>
      <c r="AE95" s="2" t="s">
        <v>1110</v>
      </c>
      <c r="AF95" s="62">
        <v>-25.438105199999999</v>
      </c>
      <c r="AG95" s="62">
        <v>-49.266560200000001</v>
      </c>
      <c r="AH95" s="2" t="s">
        <v>1111</v>
      </c>
      <c r="AI95" s="2" t="s">
        <v>147</v>
      </c>
      <c r="AJ95" s="2" t="s">
        <v>102</v>
      </c>
      <c r="AK95" s="55">
        <v>1558.24</v>
      </c>
      <c r="AL95" s="55">
        <v>131</v>
      </c>
      <c r="AM95" s="55">
        <v>8.4069206284012736</v>
      </c>
      <c r="AN95" s="2" t="s">
        <v>331</v>
      </c>
      <c r="AO95" s="2">
        <v>3</v>
      </c>
      <c r="AP95" s="2">
        <v>4</v>
      </c>
      <c r="AQ95" s="2">
        <v>1</v>
      </c>
      <c r="AR95" s="53" t="s">
        <v>148</v>
      </c>
      <c r="AS95" s="2" t="s">
        <v>73</v>
      </c>
      <c r="AT95" s="2" t="s">
        <v>74</v>
      </c>
      <c r="AU95" s="2" t="s">
        <v>148</v>
      </c>
      <c r="AV95" s="2" t="s">
        <v>148</v>
      </c>
      <c r="AW95" s="2" t="str">
        <f t="shared" si="1"/>
        <v xml:space="preserve">     PEGUE NA LOJA HOJE    SHIP FROM STORE        </v>
      </c>
    </row>
    <row r="96" spans="2:49" ht="15" customHeight="1">
      <c r="B96" t="s">
        <v>1112</v>
      </c>
      <c r="C96" s="2" t="s">
        <v>1113</v>
      </c>
      <c r="D96" s="2">
        <v>167</v>
      </c>
      <c r="E96" s="2" t="s">
        <v>1114</v>
      </c>
      <c r="F96" s="58" t="s">
        <v>1115</v>
      </c>
      <c r="G96" s="2" t="s">
        <v>81</v>
      </c>
      <c r="H96" t="s">
        <v>82</v>
      </c>
      <c r="I96" s="58" t="s">
        <v>83</v>
      </c>
      <c r="J96" s="2">
        <v>66203</v>
      </c>
      <c r="K96" s="2" t="s">
        <v>84</v>
      </c>
      <c r="L96" s="2" t="s">
        <v>85</v>
      </c>
      <c r="M96" s="58" t="s">
        <v>242</v>
      </c>
      <c r="N96" s="58" t="s">
        <v>243</v>
      </c>
      <c r="O96" s="58" t="s">
        <v>244</v>
      </c>
      <c r="P96" s="2" t="s">
        <v>148</v>
      </c>
      <c r="Q96" s="2" t="s">
        <v>245</v>
      </c>
      <c r="R96" s="2" t="s">
        <v>239</v>
      </c>
      <c r="S96" s="10">
        <v>37734</v>
      </c>
      <c r="T96" s="58" t="s">
        <v>246</v>
      </c>
      <c r="U96" s="2" t="s">
        <v>247</v>
      </c>
      <c r="V96" s="2" t="s">
        <v>92</v>
      </c>
      <c r="W96" s="2" t="s">
        <v>93</v>
      </c>
      <c r="X96" s="2" t="s">
        <v>248</v>
      </c>
      <c r="Y96" s="2">
        <v>31</v>
      </c>
      <c r="Z96" s="2" t="s">
        <v>95</v>
      </c>
      <c r="AA96" s="2" t="s">
        <v>206</v>
      </c>
      <c r="AB96" s="58" t="s">
        <v>1116</v>
      </c>
      <c r="AC96" s="58" t="s">
        <v>1117</v>
      </c>
      <c r="AD96" s="58" t="s">
        <v>1118</v>
      </c>
      <c r="AE96" s="2" t="s">
        <v>1119</v>
      </c>
      <c r="AF96" s="62">
        <v>-19.938935600000001</v>
      </c>
      <c r="AG96" s="62">
        <v>-44.047166300000001</v>
      </c>
      <c r="AH96" s="2" t="s">
        <v>1120</v>
      </c>
      <c r="AI96" s="2" t="s">
        <v>147</v>
      </c>
      <c r="AJ96" s="2" t="s">
        <v>102</v>
      </c>
      <c r="AK96" s="55">
        <v>1368.64</v>
      </c>
      <c r="AL96" s="55">
        <v>175</v>
      </c>
      <c r="AM96" s="55">
        <v>12.786415711947626</v>
      </c>
      <c r="AN96" s="2" t="s">
        <v>331</v>
      </c>
      <c r="AO96" s="2">
        <v>6</v>
      </c>
      <c r="AP96" s="2">
        <v>3</v>
      </c>
      <c r="AQ96" s="2">
        <v>3</v>
      </c>
      <c r="AR96" s="53" t="s">
        <v>72</v>
      </c>
      <c r="AS96" s="2" t="s">
        <v>73</v>
      </c>
      <c r="AT96" s="2" t="s">
        <v>74</v>
      </c>
      <c r="AU96" s="2" t="s">
        <v>148</v>
      </c>
      <c r="AV96" s="2" t="s">
        <v>76</v>
      </c>
      <c r="AW96" s="2" t="str">
        <f t="shared" si="1"/>
        <v>AMERICANAS SERVIÇOS    PEGUE NA LOJA HOJE    SHIP FROM STORE       QUIOSQUE</v>
      </c>
    </row>
    <row r="97" spans="2:49" ht="15" customHeight="1">
      <c r="B97" t="s">
        <v>1121</v>
      </c>
      <c r="C97" s="2" t="s">
        <v>1122</v>
      </c>
      <c r="D97" s="2">
        <v>166</v>
      </c>
      <c r="E97" s="2" t="s">
        <v>1123</v>
      </c>
      <c r="F97" s="58" t="s">
        <v>1124</v>
      </c>
      <c r="G97" s="2" t="s">
        <v>285</v>
      </c>
      <c r="H97" t="s">
        <v>286</v>
      </c>
      <c r="I97" s="58" t="s">
        <v>287</v>
      </c>
      <c r="J97" s="2">
        <v>68673</v>
      </c>
      <c r="K97" s="2" t="s">
        <v>288</v>
      </c>
      <c r="L97" s="2" t="s">
        <v>289</v>
      </c>
      <c r="M97" s="58" t="s">
        <v>290</v>
      </c>
      <c r="N97" s="58" t="s">
        <v>291</v>
      </c>
      <c r="O97" s="58" t="s">
        <v>292</v>
      </c>
      <c r="P97" s="2">
        <v>66228</v>
      </c>
      <c r="Q97" s="2" t="s">
        <v>293</v>
      </c>
      <c r="R97" s="2" t="s">
        <v>282</v>
      </c>
      <c r="S97" s="10">
        <v>37743</v>
      </c>
      <c r="T97" s="58" t="s">
        <v>294</v>
      </c>
      <c r="U97" s="2" t="s">
        <v>295</v>
      </c>
      <c r="V97" s="2" t="s">
        <v>69</v>
      </c>
      <c r="W97" s="2" t="s">
        <v>93</v>
      </c>
      <c r="X97" s="2" t="s">
        <v>296</v>
      </c>
      <c r="Y97" s="2">
        <v>42</v>
      </c>
      <c r="Z97" s="2" t="s">
        <v>95</v>
      </c>
      <c r="AA97" s="2" t="s">
        <v>297</v>
      </c>
      <c r="AB97" s="58" t="s">
        <v>1125</v>
      </c>
      <c r="AC97" s="58" t="s">
        <v>1126</v>
      </c>
      <c r="AD97" s="58" t="s">
        <v>1127</v>
      </c>
      <c r="AE97" s="2" t="s">
        <v>1128</v>
      </c>
      <c r="AF97" s="62">
        <v>-25.094885000000001</v>
      </c>
      <c r="AG97" s="62">
        <v>-50.152045000000001</v>
      </c>
      <c r="AH97" s="2" t="s">
        <v>1129</v>
      </c>
      <c r="AI97" s="2" t="s">
        <v>147</v>
      </c>
      <c r="AJ97" s="2" t="s">
        <v>102</v>
      </c>
      <c r="AK97" s="55">
        <v>1336.89</v>
      </c>
      <c r="AL97" s="55">
        <v>156</v>
      </c>
      <c r="AM97" s="55">
        <v>11.668873280524201</v>
      </c>
      <c r="AN97" s="2" t="s">
        <v>331</v>
      </c>
      <c r="AO97" s="2">
        <v>5</v>
      </c>
      <c r="AP97" s="2">
        <v>2</v>
      </c>
      <c r="AQ97" s="2">
        <v>1</v>
      </c>
      <c r="AR97" s="53" t="s">
        <v>148</v>
      </c>
      <c r="AS97" s="2" t="s">
        <v>73</v>
      </c>
      <c r="AT97" s="2" t="s">
        <v>74</v>
      </c>
      <c r="AU97" s="2" t="s">
        <v>75</v>
      </c>
      <c r="AV97" s="2" t="s">
        <v>76</v>
      </c>
      <c r="AW97" s="2" t="str">
        <f t="shared" si="1"/>
        <v xml:space="preserve">     PEGUE NA LOJA HOJE    SHIP FROM STORE    PEGUE NA LOJA  QUIOSQUE</v>
      </c>
    </row>
    <row r="98" spans="2:49" ht="15" customHeight="1">
      <c r="B98" t="s">
        <v>1130</v>
      </c>
      <c r="C98" s="2" t="s">
        <v>1131</v>
      </c>
      <c r="D98" s="2">
        <v>172</v>
      </c>
      <c r="E98" s="2" t="s">
        <v>1132</v>
      </c>
      <c r="F98" s="58" t="s">
        <v>1133</v>
      </c>
      <c r="G98" s="2" t="s">
        <v>285</v>
      </c>
      <c r="H98" t="s">
        <v>286</v>
      </c>
      <c r="I98" s="58" t="s">
        <v>287</v>
      </c>
      <c r="J98" s="2">
        <v>68673</v>
      </c>
      <c r="K98" s="2" t="s">
        <v>288</v>
      </c>
      <c r="L98" s="2" t="s">
        <v>289</v>
      </c>
      <c r="M98" s="58" t="s">
        <v>663</v>
      </c>
      <c r="N98" s="58" t="s">
        <v>664</v>
      </c>
      <c r="O98" s="58" t="s">
        <v>665</v>
      </c>
      <c r="P98" s="2" t="s">
        <v>148</v>
      </c>
      <c r="Q98" s="2" t="s">
        <v>666</v>
      </c>
      <c r="R98" s="2" t="s">
        <v>660</v>
      </c>
      <c r="S98" s="10">
        <v>37776</v>
      </c>
      <c r="T98" s="58" t="s">
        <v>667</v>
      </c>
      <c r="U98" s="2" t="s">
        <v>668</v>
      </c>
      <c r="V98" s="2" t="s">
        <v>92</v>
      </c>
      <c r="W98" s="2" t="s">
        <v>93</v>
      </c>
      <c r="X98" s="2" t="s">
        <v>296</v>
      </c>
      <c r="Y98" s="2">
        <v>47</v>
      </c>
      <c r="Z98" s="2" t="s">
        <v>160</v>
      </c>
      <c r="AA98" s="2" t="s">
        <v>669</v>
      </c>
      <c r="AB98" s="58" t="s">
        <v>1134</v>
      </c>
      <c r="AC98" s="58" t="s">
        <v>98</v>
      </c>
      <c r="AD98" s="58" t="s">
        <v>1135</v>
      </c>
      <c r="AE98" s="2" t="s">
        <v>1136</v>
      </c>
      <c r="AF98" s="62">
        <v>-26.303671699999999</v>
      </c>
      <c r="AG98" s="62">
        <v>-48.849105599999902</v>
      </c>
      <c r="AH98" s="2" t="s">
        <v>1137</v>
      </c>
      <c r="AI98" s="2" t="s">
        <v>147</v>
      </c>
      <c r="AJ98" s="2" t="s">
        <v>102</v>
      </c>
      <c r="AK98" s="55">
        <v>1190.6400000000001</v>
      </c>
      <c r="AL98" s="55">
        <v>119</v>
      </c>
      <c r="AM98" s="55">
        <v>9.9946247396358245</v>
      </c>
      <c r="AN98" s="2" t="s">
        <v>331</v>
      </c>
      <c r="AO98" s="2">
        <v>4</v>
      </c>
      <c r="AP98" s="2">
        <v>3</v>
      </c>
      <c r="AQ98" s="2">
        <v>1</v>
      </c>
      <c r="AR98" s="53" t="s">
        <v>148</v>
      </c>
      <c r="AS98" s="2" t="s">
        <v>73</v>
      </c>
      <c r="AT98" s="2" t="s">
        <v>74</v>
      </c>
      <c r="AU98" s="2" t="s">
        <v>75</v>
      </c>
      <c r="AV98" s="2" t="s">
        <v>148</v>
      </c>
      <c r="AW98" s="2" t="str">
        <f t="shared" si="1"/>
        <v xml:space="preserve">     PEGUE NA LOJA HOJE    SHIP FROM STORE    PEGUE NA LOJA   </v>
      </c>
    </row>
    <row r="99" spans="2:49" ht="15" customHeight="1">
      <c r="B99" t="s">
        <v>1138</v>
      </c>
      <c r="C99" s="2" t="s">
        <v>1139</v>
      </c>
      <c r="D99" s="2">
        <v>174</v>
      </c>
      <c r="E99" s="2" t="s">
        <v>1140</v>
      </c>
      <c r="F99" s="58" t="s">
        <v>1141</v>
      </c>
      <c r="G99" s="2" t="s">
        <v>431</v>
      </c>
      <c r="H99" t="s">
        <v>432</v>
      </c>
      <c r="I99" s="58" t="s">
        <v>433</v>
      </c>
      <c r="J99" s="2">
        <v>66749</v>
      </c>
      <c r="K99" s="2" t="s">
        <v>434</v>
      </c>
      <c r="L99" s="2" t="s">
        <v>435</v>
      </c>
      <c r="M99" s="58" t="s">
        <v>648</v>
      </c>
      <c r="N99" s="58" t="s">
        <v>649</v>
      </c>
      <c r="O99" s="58" t="s">
        <v>650</v>
      </c>
      <c r="P99" s="2">
        <v>66215</v>
      </c>
      <c r="Q99" s="2" t="s">
        <v>651</v>
      </c>
      <c r="R99" s="2" t="s">
        <v>652</v>
      </c>
      <c r="S99" s="10">
        <v>37825</v>
      </c>
      <c r="T99" s="58" t="s">
        <v>653</v>
      </c>
      <c r="U99" s="2" t="s">
        <v>654</v>
      </c>
      <c r="V99" s="2" t="s">
        <v>69</v>
      </c>
      <c r="W99" s="2" t="s">
        <v>93</v>
      </c>
      <c r="X99" s="2" t="s">
        <v>480</v>
      </c>
      <c r="Y99" s="2">
        <v>71</v>
      </c>
      <c r="Z99" s="2" t="s">
        <v>95</v>
      </c>
      <c r="AA99" s="2" t="s">
        <v>481</v>
      </c>
      <c r="AB99" s="58" t="s">
        <v>482</v>
      </c>
      <c r="AC99" s="58" t="s">
        <v>1142</v>
      </c>
      <c r="AD99" s="58" t="s">
        <v>1143</v>
      </c>
      <c r="AE99" s="2" t="s">
        <v>1144</v>
      </c>
      <c r="AF99" s="62">
        <v>-13.006649400000001</v>
      </c>
      <c r="AG99" s="62">
        <v>-38.524423200000001</v>
      </c>
      <c r="AH99" s="2" t="s">
        <v>1145</v>
      </c>
      <c r="AI99" s="2" t="s">
        <v>28</v>
      </c>
      <c r="AJ99" s="2" t="s">
        <v>102</v>
      </c>
      <c r="AK99" s="55">
        <v>1447.39</v>
      </c>
      <c r="AL99" s="55">
        <v>150</v>
      </c>
      <c r="AM99" s="55">
        <v>10.363481853543274</v>
      </c>
      <c r="AN99" s="2" t="s">
        <v>331</v>
      </c>
      <c r="AO99" s="2">
        <v>4</v>
      </c>
      <c r="AP99" s="2">
        <v>3</v>
      </c>
      <c r="AQ99" s="2">
        <v>1</v>
      </c>
      <c r="AR99" s="53" t="s">
        <v>72</v>
      </c>
      <c r="AS99" s="2" t="s">
        <v>73</v>
      </c>
      <c r="AT99" s="2" t="s">
        <v>74</v>
      </c>
      <c r="AU99" s="2" t="s">
        <v>148</v>
      </c>
      <c r="AV99" s="2" t="s">
        <v>148</v>
      </c>
      <c r="AW99" s="2" t="str">
        <f t="shared" si="1"/>
        <v xml:space="preserve">AMERICANAS SERVIÇOS    PEGUE NA LOJA HOJE    SHIP FROM STORE        </v>
      </c>
    </row>
    <row r="100" spans="2:49" ht="15" customHeight="1">
      <c r="B100" t="s">
        <v>1146</v>
      </c>
      <c r="C100" s="2" t="s">
        <v>1147</v>
      </c>
      <c r="D100" s="2">
        <v>173</v>
      </c>
      <c r="E100" s="2" t="s">
        <v>1148</v>
      </c>
      <c r="F100" s="58" t="s">
        <v>1149</v>
      </c>
      <c r="G100" s="2" t="s">
        <v>168</v>
      </c>
      <c r="H100" t="s">
        <v>169</v>
      </c>
      <c r="I100" s="58" t="s">
        <v>170</v>
      </c>
      <c r="J100" s="2">
        <v>66146</v>
      </c>
      <c r="K100" s="2" t="s">
        <v>171</v>
      </c>
      <c r="L100" s="2" t="s">
        <v>172</v>
      </c>
      <c r="M100" s="58" t="s">
        <v>271</v>
      </c>
      <c r="N100" s="58" t="s">
        <v>272</v>
      </c>
      <c r="O100" t="s">
        <v>273</v>
      </c>
      <c r="P100" s="2" t="s">
        <v>148</v>
      </c>
      <c r="Q100" s="2" t="s">
        <v>274</v>
      </c>
      <c r="R100" s="2" t="s">
        <v>268</v>
      </c>
      <c r="S100" s="10">
        <v>37848</v>
      </c>
      <c r="T100" s="58" t="s">
        <v>275</v>
      </c>
      <c r="U100" s="2" t="s">
        <v>276</v>
      </c>
      <c r="V100" s="2" t="s">
        <v>69</v>
      </c>
      <c r="W100" s="2" t="s">
        <v>93</v>
      </c>
      <c r="X100" s="2" t="s">
        <v>140</v>
      </c>
      <c r="Y100" s="2">
        <v>16</v>
      </c>
      <c r="Z100" s="2" t="s">
        <v>95</v>
      </c>
      <c r="AA100" s="2" t="s">
        <v>141</v>
      </c>
      <c r="AB100" s="58" t="s">
        <v>277</v>
      </c>
      <c r="AC100" s="58" t="s">
        <v>1150</v>
      </c>
      <c r="AD100" s="58" t="s">
        <v>1151</v>
      </c>
      <c r="AE100" s="2" t="s">
        <v>1152</v>
      </c>
      <c r="AF100" s="62">
        <v>-21.206686300000001</v>
      </c>
      <c r="AG100" s="62">
        <v>-47.765913500000003</v>
      </c>
      <c r="AH100" s="2" t="s">
        <v>1153</v>
      </c>
      <c r="AI100" s="2" t="s">
        <v>147</v>
      </c>
      <c r="AJ100" s="2" t="s">
        <v>102</v>
      </c>
      <c r="AK100" s="55">
        <v>1509.27</v>
      </c>
      <c r="AL100" s="55">
        <v>130</v>
      </c>
      <c r="AM100" s="55">
        <v>8.613435634445791</v>
      </c>
      <c r="AN100" s="2" t="s">
        <v>331</v>
      </c>
      <c r="AO100" s="2">
        <v>7</v>
      </c>
      <c r="AP100" s="2">
        <v>2</v>
      </c>
      <c r="AQ100" s="2">
        <v>3</v>
      </c>
      <c r="AR100" s="53" t="s">
        <v>72</v>
      </c>
      <c r="AS100" s="2" t="s">
        <v>73</v>
      </c>
      <c r="AT100" s="2" t="s">
        <v>74</v>
      </c>
      <c r="AU100" s="2" t="s">
        <v>148</v>
      </c>
      <c r="AV100" s="2" t="s">
        <v>76</v>
      </c>
      <c r="AW100" s="2" t="str">
        <f t="shared" si="1"/>
        <v>AMERICANAS SERVIÇOS    PEGUE NA LOJA HOJE    SHIP FROM STORE       QUIOSQUE</v>
      </c>
    </row>
    <row r="101" spans="2:49" ht="15" customHeight="1">
      <c r="B101" t="s">
        <v>1154</v>
      </c>
      <c r="C101" s="2" t="s">
        <v>1155</v>
      </c>
      <c r="D101" s="2">
        <v>175</v>
      </c>
      <c r="E101" s="2" t="s">
        <v>1156</v>
      </c>
      <c r="F101" s="58" t="s">
        <v>1157</v>
      </c>
      <c r="G101" s="2" t="s">
        <v>108</v>
      </c>
      <c r="H101" t="s">
        <v>109</v>
      </c>
      <c r="I101" s="58" t="s">
        <v>110</v>
      </c>
      <c r="J101" s="2">
        <v>66202</v>
      </c>
      <c r="K101" s="2" t="s">
        <v>111</v>
      </c>
      <c r="L101" s="2" t="s">
        <v>112</v>
      </c>
      <c r="M101" s="58" t="s">
        <v>305</v>
      </c>
      <c r="N101" s="58" t="s">
        <v>306</v>
      </c>
      <c r="O101" s="58" t="s">
        <v>307</v>
      </c>
      <c r="P101" s="2">
        <v>66197</v>
      </c>
      <c r="Q101" s="2" t="s">
        <v>308</v>
      </c>
      <c r="R101" s="2" t="s">
        <v>309</v>
      </c>
      <c r="S101" s="10">
        <v>37856</v>
      </c>
      <c r="T101" s="58" t="s">
        <v>310</v>
      </c>
      <c r="U101" s="2" t="s">
        <v>311</v>
      </c>
      <c r="V101" s="2" t="s">
        <v>92</v>
      </c>
      <c r="W101" s="2" t="s">
        <v>93</v>
      </c>
      <c r="X101" s="2" t="s">
        <v>94</v>
      </c>
      <c r="Y101" s="2">
        <v>21</v>
      </c>
      <c r="Z101" s="2" t="s">
        <v>95</v>
      </c>
      <c r="AA101" s="2" t="s">
        <v>96</v>
      </c>
      <c r="AB101" s="58" t="s">
        <v>120</v>
      </c>
      <c r="AC101" s="58" t="s">
        <v>1158</v>
      </c>
      <c r="AD101" s="58" t="s">
        <v>1159</v>
      </c>
      <c r="AE101" s="2" t="s">
        <v>1160</v>
      </c>
      <c r="AF101" s="62">
        <v>-22.877804600000001</v>
      </c>
      <c r="AG101" s="62">
        <v>-43.271486799999998</v>
      </c>
      <c r="AH101" s="2" t="s">
        <v>1161</v>
      </c>
      <c r="AI101" s="2" t="s">
        <v>28</v>
      </c>
      <c r="AJ101" s="2" t="s">
        <v>102</v>
      </c>
      <c r="AK101" s="55">
        <v>1386.27</v>
      </c>
      <c r="AL101" s="55">
        <v>94</v>
      </c>
      <c r="AM101" s="55">
        <v>6.7807858497983808</v>
      </c>
      <c r="AN101" s="2" t="s">
        <v>331</v>
      </c>
      <c r="AO101" s="2">
        <v>2</v>
      </c>
      <c r="AP101" s="2">
        <v>6</v>
      </c>
      <c r="AQ101" s="2">
        <v>1</v>
      </c>
      <c r="AR101" s="53" t="s">
        <v>72</v>
      </c>
      <c r="AS101" s="2" t="s">
        <v>73</v>
      </c>
      <c r="AT101" s="2" t="s">
        <v>74</v>
      </c>
      <c r="AU101" s="2" t="s">
        <v>75</v>
      </c>
      <c r="AV101" s="2" t="s">
        <v>76</v>
      </c>
      <c r="AW101" s="2" t="str">
        <f t="shared" si="1"/>
        <v>AMERICANAS SERVIÇOS    PEGUE NA LOJA HOJE    SHIP FROM STORE    PEGUE NA LOJA  QUIOSQUE</v>
      </c>
    </row>
    <row r="102" spans="2:49" ht="15" customHeight="1">
      <c r="B102" t="s">
        <v>1162</v>
      </c>
      <c r="C102" s="2" t="s">
        <v>1163</v>
      </c>
      <c r="D102" s="2">
        <v>176</v>
      </c>
      <c r="E102" s="2" t="s">
        <v>1164</v>
      </c>
      <c r="F102" s="58" t="s">
        <v>1165</v>
      </c>
      <c r="G102" s="2" t="s">
        <v>285</v>
      </c>
      <c r="H102" t="s">
        <v>286</v>
      </c>
      <c r="I102" s="58" t="s">
        <v>287</v>
      </c>
      <c r="J102" s="2">
        <v>68673</v>
      </c>
      <c r="K102" s="2" t="s">
        <v>288</v>
      </c>
      <c r="L102" s="2" t="s">
        <v>289</v>
      </c>
      <c r="M102" s="58" t="s">
        <v>418</v>
      </c>
      <c r="N102" s="58" t="s">
        <v>419</v>
      </c>
      <c r="O102" s="58" t="s">
        <v>420</v>
      </c>
      <c r="P102" s="2">
        <v>68308</v>
      </c>
      <c r="Q102" s="2" t="s">
        <v>421</v>
      </c>
      <c r="R102" s="2" t="s">
        <v>415</v>
      </c>
      <c r="S102" s="10">
        <v>37888</v>
      </c>
      <c r="T102" s="58" t="s">
        <v>422</v>
      </c>
      <c r="U102" s="2" t="s">
        <v>423</v>
      </c>
      <c r="V102" s="2" t="s">
        <v>69</v>
      </c>
      <c r="W102" s="2" t="s">
        <v>93</v>
      </c>
      <c r="X102" s="2" t="s">
        <v>248</v>
      </c>
      <c r="Y102" s="2">
        <v>67</v>
      </c>
      <c r="Z102" s="2" t="s">
        <v>95</v>
      </c>
      <c r="AA102" s="2" t="s">
        <v>418</v>
      </c>
      <c r="AB102" s="58" t="s">
        <v>372</v>
      </c>
      <c r="AC102" s="58" t="s">
        <v>1166</v>
      </c>
      <c r="AD102" s="58" t="s">
        <v>1167</v>
      </c>
      <c r="AE102" s="2" t="s">
        <v>1168</v>
      </c>
      <c r="AF102" s="62">
        <v>-20.457662500000001</v>
      </c>
      <c r="AG102" s="62">
        <v>-54.587907199999997</v>
      </c>
      <c r="AH102" s="2" t="s">
        <v>1169</v>
      </c>
      <c r="AI102" s="2" t="s">
        <v>147</v>
      </c>
      <c r="AJ102" s="2" t="s">
        <v>102</v>
      </c>
      <c r="AK102" s="55">
        <v>1420.38</v>
      </c>
      <c r="AL102" s="55">
        <v>120</v>
      </c>
      <c r="AM102" s="55">
        <v>8.4484433743082832</v>
      </c>
      <c r="AN102" s="2" t="s">
        <v>331</v>
      </c>
      <c r="AO102" s="2">
        <v>8</v>
      </c>
      <c r="AP102" s="2">
        <v>2</v>
      </c>
      <c r="AQ102" s="2">
        <v>4</v>
      </c>
      <c r="AR102" s="53" t="s">
        <v>148</v>
      </c>
      <c r="AS102" s="2" t="s">
        <v>73</v>
      </c>
      <c r="AT102" s="2" t="s">
        <v>74</v>
      </c>
      <c r="AU102" s="2" t="s">
        <v>148</v>
      </c>
      <c r="AV102" s="2" t="s">
        <v>148</v>
      </c>
      <c r="AW102" s="2" t="str">
        <f t="shared" si="1"/>
        <v xml:space="preserve">     PEGUE NA LOJA HOJE    SHIP FROM STORE        </v>
      </c>
    </row>
    <row r="103" spans="2:49" ht="15" customHeight="1">
      <c r="B103" t="s">
        <v>1170</v>
      </c>
      <c r="C103" s="2" t="s">
        <v>1171</v>
      </c>
      <c r="D103" s="2">
        <v>177</v>
      </c>
      <c r="E103" s="2" t="s">
        <v>1172</v>
      </c>
      <c r="F103" s="58" t="s">
        <v>1173</v>
      </c>
      <c r="G103" s="2" t="s">
        <v>168</v>
      </c>
      <c r="H103" t="s">
        <v>169</v>
      </c>
      <c r="I103" s="58" t="s">
        <v>170</v>
      </c>
      <c r="J103" s="2">
        <v>66146</v>
      </c>
      <c r="K103" s="2" t="s">
        <v>171</v>
      </c>
      <c r="L103" s="2" t="s">
        <v>172</v>
      </c>
      <c r="M103" s="58" t="s">
        <v>858</v>
      </c>
      <c r="N103" s="58" t="s">
        <v>859</v>
      </c>
      <c r="O103" s="58" t="s">
        <v>860</v>
      </c>
      <c r="P103" s="2">
        <v>68827</v>
      </c>
      <c r="Q103" s="2" t="s">
        <v>861</v>
      </c>
      <c r="R103" s="2" t="s">
        <v>855</v>
      </c>
      <c r="S103" s="10">
        <v>37900</v>
      </c>
      <c r="T103" s="58" t="s">
        <v>1174</v>
      </c>
      <c r="U103" s="2" t="s">
        <v>1175</v>
      </c>
      <c r="V103" s="2" t="s">
        <v>69</v>
      </c>
      <c r="W103" s="2" t="s">
        <v>93</v>
      </c>
      <c r="X103" s="2" t="s">
        <v>140</v>
      </c>
      <c r="Y103" s="2">
        <v>19</v>
      </c>
      <c r="Z103" s="2" t="s">
        <v>95</v>
      </c>
      <c r="AA103" s="2" t="s">
        <v>141</v>
      </c>
      <c r="AB103" s="58" t="s">
        <v>1176</v>
      </c>
      <c r="AC103" s="58" t="s">
        <v>1177</v>
      </c>
      <c r="AD103" s="58" t="s">
        <v>1178</v>
      </c>
      <c r="AE103" s="2" t="s">
        <v>1179</v>
      </c>
      <c r="AF103" s="62">
        <v>-22.704570400000001</v>
      </c>
      <c r="AG103" s="62">
        <v>-47.649256700000002</v>
      </c>
      <c r="AH103" s="2" t="s">
        <v>1180</v>
      </c>
      <c r="AI103" s="2" t="s">
        <v>147</v>
      </c>
      <c r="AJ103" s="2" t="s">
        <v>102</v>
      </c>
      <c r="AK103" s="55">
        <v>1006.78</v>
      </c>
      <c r="AL103" s="55">
        <v>48</v>
      </c>
      <c r="AM103" s="55">
        <v>4.7676751623989357</v>
      </c>
      <c r="AN103" s="2" t="s">
        <v>331</v>
      </c>
      <c r="AO103" s="2">
        <v>5</v>
      </c>
      <c r="AP103" s="2">
        <v>2</v>
      </c>
      <c r="AQ103" s="2">
        <v>1</v>
      </c>
      <c r="AR103" s="53" t="s">
        <v>148</v>
      </c>
      <c r="AS103" s="2" t="s">
        <v>73</v>
      </c>
      <c r="AT103" s="2" t="s">
        <v>148</v>
      </c>
      <c r="AU103" s="2" t="s">
        <v>148</v>
      </c>
      <c r="AV103" s="2" t="s">
        <v>148</v>
      </c>
      <c r="AW103" s="2" t="str">
        <f t="shared" si="1"/>
        <v xml:space="preserve">     PEGUE NA LOJA HOJE             </v>
      </c>
    </row>
    <row r="104" spans="2:49" ht="15" customHeight="1">
      <c r="B104" t="s">
        <v>1181</v>
      </c>
      <c r="C104" s="2" t="s">
        <v>1182</v>
      </c>
      <c r="D104" s="2">
        <v>502</v>
      </c>
      <c r="E104" s="2" t="s">
        <v>1183</v>
      </c>
      <c r="F104" s="58" t="s">
        <v>1184</v>
      </c>
      <c r="G104" s="2" t="s">
        <v>108</v>
      </c>
      <c r="H104" t="s">
        <v>109</v>
      </c>
      <c r="I104" s="58" t="s">
        <v>110</v>
      </c>
      <c r="J104" s="2">
        <v>66202</v>
      </c>
      <c r="K104" s="2" t="s">
        <v>111</v>
      </c>
      <c r="L104" s="2" t="s">
        <v>112</v>
      </c>
      <c r="M104" s="58" t="s">
        <v>113</v>
      </c>
      <c r="N104" s="58" t="s">
        <v>114</v>
      </c>
      <c r="O104" s="58" t="s">
        <v>115</v>
      </c>
      <c r="P104" s="2">
        <v>66198</v>
      </c>
      <c r="Q104" s="2" t="s">
        <v>116</v>
      </c>
      <c r="R104" s="2" t="s">
        <v>117</v>
      </c>
      <c r="S104" s="10">
        <v>37953</v>
      </c>
      <c r="T104" s="58" t="s">
        <v>118</v>
      </c>
      <c r="U104" s="2" t="s">
        <v>119</v>
      </c>
      <c r="V104" s="2" t="s">
        <v>92</v>
      </c>
      <c r="W104" s="2" t="s">
        <v>93</v>
      </c>
      <c r="X104" s="2" t="s">
        <v>94</v>
      </c>
      <c r="Y104" s="2">
        <v>21</v>
      </c>
      <c r="Z104" s="2" t="s">
        <v>95</v>
      </c>
      <c r="AA104" s="2" t="s">
        <v>96</v>
      </c>
      <c r="AB104" s="58" t="s">
        <v>120</v>
      </c>
      <c r="AC104" s="58" t="s">
        <v>263</v>
      </c>
      <c r="AD104" s="58" t="s">
        <v>1185</v>
      </c>
      <c r="AE104" s="2" t="s">
        <v>1186</v>
      </c>
      <c r="AF104" s="62">
        <v>-22.921862900000001</v>
      </c>
      <c r="AG104" s="62">
        <v>-43.2356409</v>
      </c>
      <c r="AH104" s="2" t="s">
        <v>1187</v>
      </c>
      <c r="AI104" s="2" t="s">
        <v>28</v>
      </c>
      <c r="AJ104" s="2" t="s">
        <v>102</v>
      </c>
      <c r="AK104" s="55">
        <v>1178.99</v>
      </c>
      <c r="AL104" s="55">
        <v>136</v>
      </c>
      <c r="AM104" s="55">
        <v>11.535297161129442</v>
      </c>
      <c r="AN104" s="2" t="s">
        <v>331</v>
      </c>
      <c r="AO104" s="2">
        <v>3</v>
      </c>
      <c r="AP104" s="2">
        <v>5</v>
      </c>
      <c r="AQ104" s="2">
        <v>1</v>
      </c>
      <c r="AR104" s="53" t="s">
        <v>72</v>
      </c>
      <c r="AS104" s="2" t="s">
        <v>73</v>
      </c>
      <c r="AT104" s="2" t="s">
        <v>74</v>
      </c>
      <c r="AU104" s="2" t="s">
        <v>148</v>
      </c>
      <c r="AV104" s="2" t="s">
        <v>148</v>
      </c>
      <c r="AW104" s="2" t="str">
        <f t="shared" si="1"/>
        <v xml:space="preserve">AMERICANAS SERVIÇOS    PEGUE NA LOJA HOJE    SHIP FROM STORE        </v>
      </c>
    </row>
    <row r="105" spans="2:49" ht="15" customHeight="1">
      <c r="B105" t="s">
        <v>1188</v>
      </c>
      <c r="C105" s="2" t="s">
        <v>1189</v>
      </c>
      <c r="D105" s="2">
        <v>501</v>
      </c>
      <c r="E105" s="2" t="s">
        <v>1190</v>
      </c>
      <c r="F105" s="58" t="s">
        <v>1191</v>
      </c>
      <c r="G105" s="2" t="s">
        <v>81</v>
      </c>
      <c r="H105" t="s">
        <v>82</v>
      </c>
      <c r="I105" s="58" t="s">
        <v>83</v>
      </c>
      <c r="J105" s="2">
        <v>66203</v>
      </c>
      <c r="K105" s="2" t="s">
        <v>84</v>
      </c>
      <c r="L105" s="2" t="s">
        <v>85</v>
      </c>
      <c r="M105" s="58" t="s">
        <v>86</v>
      </c>
      <c r="N105" s="58" t="s">
        <v>87</v>
      </c>
      <c r="O105" s="58" t="s">
        <v>88</v>
      </c>
      <c r="P105" s="2">
        <v>68551</v>
      </c>
      <c r="Q105" s="2" t="s">
        <v>89</v>
      </c>
      <c r="R105" s="2" t="s">
        <v>85</v>
      </c>
      <c r="S105" s="10">
        <v>37957</v>
      </c>
      <c r="T105" s="58" t="s">
        <v>90</v>
      </c>
      <c r="U105" s="2" t="s">
        <v>91</v>
      </c>
      <c r="V105" s="2" t="s">
        <v>92</v>
      </c>
      <c r="W105" s="2" t="s">
        <v>1192</v>
      </c>
      <c r="X105" s="2" t="s">
        <v>94</v>
      </c>
      <c r="Y105" s="2">
        <v>21</v>
      </c>
      <c r="Z105" s="2" t="s">
        <v>95</v>
      </c>
      <c r="AA105" s="2" t="s">
        <v>96</v>
      </c>
      <c r="AB105" s="58" t="s">
        <v>97</v>
      </c>
      <c r="AC105" s="58" t="s">
        <v>98</v>
      </c>
      <c r="AD105" s="58" t="s">
        <v>1193</v>
      </c>
      <c r="AE105" s="2" t="s">
        <v>1194</v>
      </c>
      <c r="AF105" s="62">
        <v>-22.903362399999999</v>
      </c>
      <c r="AG105" s="62">
        <v>-43.1108087</v>
      </c>
      <c r="AH105" s="2" t="s">
        <v>1195</v>
      </c>
      <c r="AI105" s="2" t="s">
        <v>28</v>
      </c>
      <c r="AJ105" s="2" t="s">
        <v>1196</v>
      </c>
      <c r="AK105" s="55">
        <v>447.15</v>
      </c>
      <c r="AL105" s="55">
        <v>0</v>
      </c>
      <c r="AM105" s="55">
        <v>0</v>
      </c>
      <c r="AN105" s="2" t="s">
        <v>103</v>
      </c>
      <c r="AO105" s="2">
        <v>3</v>
      </c>
      <c r="AP105" s="2">
        <v>5</v>
      </c>
      <c r="AQ105" s="2">
        <v>1</v>
      </c>
      <c r="AR105" s="53" t="s">
        <v>148</v>
      </c>
      <c r="AS105" s="2" t="s">
        <v>73</v>
      </c>
      <c r="AT105" s="2" t="s">
        <v>74</v>
      </c>
      <c r="AU105" s="2" t="s">
        <v>75</v>
      </c>
      <c r="AV105" s="2" t="s">
        <v>148</v>
      </c>
      <c r="AW105" s="2" t="str">
        <f t="shared" si="1"/>
        <v xml:space="preserve">     PEGUE NA LOJA HOJE    SHIP FROM STORE    PEGUE NA LOJA   </v>
      </c>
    </row>
    <row r="106" spans="2:49" ht="15" customHeight="1">
      <c r="B106" t="s">
        <v>1197</v>
      </c>
      <c r="C106" s="2" t="s">
        <v>1198</v>
      </c>
      <c r="D106" s="2">
        <v>179</v>
      </c>
      <c r="E106" s="2" t="s">
        <v>1199</v>
      </c>
      <c r="F106" s="58" t="s">
        <v>1200</v>
      </c>
      <c r="G106" s="2" t="s">
        <v>168</v>
      </c>
      <c r="H106" t="s">
        <v>169</v>
      </c>
      <c r="I106" s="58" t="s">
        <v>170</v>
      </c>
      <c r="J106" s="2">
        <v>66146</v>
      </c>
      <c r="K106" s="2" t="s">
        <v>171</v>
      </c>
      <c r="L106" s="2" t="s">
        <v>172</v>
      </c>
      <c r="M106" s="58" t="s">
        <v>858</v>
      </c>
      <c r="N106" s="58" t="s">
        <v>859</v>
      </c>
      <c r="O106" s="58" t="s">
        <v>860</v>
      </c>
      <c r="P106" s="2">
        <v>68827</v>
      </c>
      <c r="Q106" s="2" t="s">
        <v>861</v>
      </c>
      <c r="R106" s="2" t="s">
        <v>855</v>
      </c>
      <c r="S106" s="10">
        <v>37957</v>
      </c>
      <c r="T106" s="58" t="s">
        <v>862</v>
      </c>
      <c r="U106" s="2" t="s">
        <v>863</v>
      </c>
      <c r="V106" s="2" t="s">
        <v>92</v>
      </c>
      <c r="W106" s="2" t="s">
        <v>93</v>
      </c>
      <c r="X106" s="2" t="s">
        <v>140</v>
      </c>
      <c r="Y106" s="2">
        <v>11</v>
      </c>
      <c r="Z106" s="2" t="s">
        <v>95</v>
      </c>
      <c r="AA106" s="2" t="s">
        <v>141</v>
      </c>
      <c r="AB106" s="58" t="s">
        <v>1201</v>
      </c>
      <c r="AC106" s="58" t="s">
        <v>1202</v>
      </c>
      <c r="AD106" s="58" t="s">
        <v>1203</v>
      </c>
      <c r="AE106" s="2" t="s">
        <v>1204</v>
      </c>
      <c r="AF106" s="62">
        <v>-23.240260299999999</v>
      </c>
      <c r="AG106" s="62">
        <v>-47.381164499999997</v>
      </c>
      <c r="AH106" s="2" t="s">
        <v>1205</v>
      </c>
      <c r="AI106" s="2" t="s">
        <v>147</v>
      </c>
      <c r="AJ106" s="2" t="s">
        <v>102</v>
      </c>
      <c r="AK106" s="55">
        <v>1293.1199999999999</v>
      </c>
      <c r="AL106" s="55">
        <v>113</v>
      </c>
      <c r="AM106" s="55">
        <v>8.7385548131650594</v>
      </c>
      <c r="AN106" s="2" t="s">
        <v>331</v>
      </c>
      <c r="AO106" s="2">
        <v>8</v>
      </c>
      <c r="AP106" s="2">
        <v>1</v>
      </c>
      <c r="AQ106" s="2">
        <v>1</v>
      </c>
      <c r="AR106" s="53" t="s">
        <v>72</v>
      </c>
      <c r="AS106" s="2" t="s">
        <v>73</v>
      </c>
      <c r="AT106" s="2" t="s">
        <v>74</v>
      </c>
      <c r="AU106" s="2" t="s">
        <v>75</v>
      </c>
      <c r="AV106" s="2" t="s">
        <v>76</v>
      </c>
      <c r="AW106" s="2" t="str">
        <f t="shared" si="1"/>
        <v>AMERICANAS SERVIÇOS    PEGUE NA LOJA HOJE    SHIP FROM STORE    PEGUE NA LOJA  QUIOSQUE</v>
      </c>
    </row>
    <row r="107" spans="2:49" ht="15" customHeight="1">
      <c r="B107" t="s">
        <v>1206</v>
      </c>
      <c r="C107" s="2" t="s">
        <v>1207</v>
      </c>
      <c r="D107" s="2">
        <v>178</v>
      </c>
      <c r="E107" s="2" t="s">
        <v>1208</v>
      </c>
      <c r="F107" s="58" t="s">
        <v>1209</v>
      </c>
      <c r="G107" s="2" t="s">
        <v>168</v>
      </c>
      <c r="H107" t="s">
        <v>169</v>
      </c>
      <c r="I107" s="58" t="s">
        <v>170</v>
      </c>
      <c r="J107" s="2">
        <v>66146</v>
      </c>
      <c r="K107" s="2" t="s">
        <v>171</v>
      </c>
      <c r="L107" s="2" t="s">
        <v>172</v>
      </c>
      <c r="M107" s="58" t="s">
        <v>271</v>
      </c>
      <c r="N107" s="58" t="s">
        <v>272</v>
      </c>
      <c r="O107" t="s">
        <v>273</v>
      </c>
      <c r="P107" s="2" t="s">
        <v>148</v>
      </c>
      <c r="Q107" s="2" t="s">
        <v>274</v>
      </c>
      <c r="R107" s="2" t="s">
        <v>268</v>
      </c>
      <c r="S107" s="10">
        <v>37958</v>
      </c>
      <c r="T107" s="58" t="s">
        <v>275</v>
      </c>
      <c r="U107" s="2" t="s">
        <v>276</v>
      </c>
      <c r="V107" s="2" t="s">
        <v>92</v>
      </c>
      <c r="W107" s="2" t="s">
        <v>93</v>
      </c>
      <c r="X107" s="2" t="s">
        <v>140</v>
      </c>
      <c r="Y107" s="2">
        <v>17</v>
      </c>
      <c r="Z107" s="2" t="s">
        <v>95</v>
      </c>
      <c r="AA107" s="2" t="s">
        <v>141</v>
      </c>
      <c r="AB107" s="58" t="s">
        <v>1210</v>
      </c>
      <c r="AC107" s="58" t="s">
        <v>98</v>
      </c>
      <c r="AD107" s="58" t="s">
        <v>1211</v>
      </c>
      <c r="AE107" s="2" t="s">
        <v>1212</v>
      </c>
      <c r="AF107" s="62">
        <v>-20.948217700000001</v>
      </c>
      <c r="AG107" s="62">
        <v>-48.4895262</v>
      </c>
      <c r="AH107" s="2" t="s">
        <v>1213</v>
      </c>
      <c r="AI107" s="2" t="s">
        <v>147</v>
      </c>
      <c r="AJ107" s="2" t="s">
        <v>102</v>
      </c>
      <c r="AK107" s="55">
        <v>1160.3900000000001</v>
      </c>
      <c r="AL107" s="55">
        <v>109</v>
      </c>
      <c r="AM107" s="55">
        <v>9.3933936004274425</v>
      </c>
      <c r="AN107" s="2" t="s">
        <v>331</v>
      </c>
      <c r="AO107" s="2">
        <v>11</v>
      </c>
      <c r="AP107" s="2">
        <v>1</v>
      </c>
      <c r="AQ107" s="2">
        <v>4</v>
      </c>
      <c r="AR107" s="53" t="s">
        <v>148</v>
      </c>
      <c r="AS107" s="2" t="s">
        <v>73</v>
      </c>
      <c r="AT107" s="2" t="s">
        <v>74</v>
      </c>
      <c r="AU107" s="2" t="s">
        <v>148</v>
      </c>
      <c r="AV107" s="2" t="s">
        <v>148</v>
      </c>
      <c r="AW107" s="2" t="str">
        <f t="shared" si="1"/>
        <v xml:space="preserve">     PEGUE NA LOJA HOJE    SHIP FROM STORE        </v>
      </c>
    </row>
    <row r="108" spans="2:49" ht="15" customHeight="1">
      <c r="B108" t="s">
        <v>1214</v>
      </c>
      <c r="C108" s="2" t="s">
        <v>1215</v>
      </c>
      <c r="D108" s="2">
        <v>181</v>
      </c>
      <c r="E108" s="2" t="s">
        <v>1216</v>
      </c>
      <c r="F108" s="58" t="s">
        <v>1217</v>
      </c>
      <c r="G108" s="2" t="s">
        <v>285</v>
      </c>
      <c r="H108" t="s">
        <v>286</v>
      </c>
      <c r="I108" s="58" t="s">
        <v>287</v>
      </c>
      <c r="J108" s="2">
        <v>68673</v>
      </c>
      <c r="K108" s="2" t="s">
        <v>288</v>
      </c>
      <c r="L108" s="2" t="s">
        <v>289</v>
      </c>
      <c r="M108" s="58" t="s">
        <v>452</v>
      </c>
      <c r="N108" s="58" t="s">
        <v>453</v>
      </c>
      <c r="O108" s="58" t="s">
        <v>454</v>
      </c>
      <c r="P108" s="2" t="s">
        <v>148</v>
      </c>
      <c r="Q108" s="2" t="s">
        <v>455</v>
      </c>
      <c r="R108" s="2" t="s">
        <v>148</v>
      </c>
      <c r="S108" s="10">
        <v>37970</v>
      </c>
      <c r="T108" s="58" t="s">
        <v>456</v>
      </c>
      <c r="U108" s="2" t="s">
        <v>457</v>
      </c>
      <c r="V108" s="2" t="s">
        <v>92</v>
      </c>
      <c r="W108" s="2" t="s">
        <v>93</v>
      </c>
      <c r="X108" s="2" t="s">
        <v>458</v>
      </c>
      <c r="Y108" s="2">
        <v>51</v>
      </c>
      <c r="Z108" s="2" t="s">
        <v>459</v>
      </c>
      <c r="AA108" s="2" t="s">
        <v>460</v>
      </c>
      <c r="AB108" s="58" t="s">
        <v>451</v>
      </c>
      <c r="AC108" s="58" t="s">
        <v>1218</v>
      </c>
      <c r="AD108" s="58" t="s">
        <v>1219</v>
      </c>
      <c r="AE108" s="2" t="s">
        <v>1220</v>
      </c>
      <c r="AF108" s="62">
        <v>-30.01031</v>
      </c>
      <c r="AG108" s="62">
        <v>-51.151879999999998</v>
      </c>
      <c r="AH108" s="2" t="s">
        <v>1221</v>
      </c>
      <c r="AI108" s="2" t="s">
        <v>28</v>
      </c>
      <c r="AJ108" s="2" t="s">
        <v>102</v>
      </c>
      <c r="AK108" s="55">
        <v>1000.19</v>
      </c>
      <c r="AL108" s="55">
        <v>98</v>
      </c>
      <c r="AM108" s="55">
        <v>9.798138353712794</v>
      </c>
      <c r="AN108" s="2" t="s">
        <v>331</v>
      </c>
      <c r="AO108" s="2">
        <v>4</v>
      </c>
      <c r="AP108" s="2">
        <v>3</v>
      </c>
      <c r="AQ108" s="2">
        <v>1</v>
      </c>
      <c r="AR108" s="53" t="s">
        <v>148</v>
      </c>
      <c r="AS108" s="2" t="s">
        <v>73</v>
      </c>
      <c r="AT108" s="2" t="s">
        <v>74</v>
      </c>
      <c r="AU108" s="2" t="s">
        <v>75</v>
      </c>
      <c r="AV108" s="2" t="s">
        <v>148</v>
      </c>
      <c r="AW108" s="2" t="str">
        <f t="shared" si="1"/>
        <v xml:space="preserve">     PEGUE NA LOJA HOJE    SHIP FROM STORE    PEGUE NA LOJA   </v>
      </c>
    </row>
    <row r="109" spans="2:49" ht="15" customHeight="1">
      <c r="B109" t="s">
        <v>1222</v>
      </c>
      <c r="C109" s="2" t="s">
        <v>1223</v>
      </c>
      <c r="D109" s="2">
        <v>184</v>
      </c>
      <c r="E109" s="2" t="s">
        <v>1224</v>
      </c>
      <c r="F109" s="58" t="s">
        <v>1225</v>
      </c>
      <c r="G109" s="2" t="s">
        <v>81</v>
      </c>
      <c r="H109" t="s">
        <v>82</v>
      </c>
      <c r="I109" s="58" t="s">
        <v>83</v>
      </c>
      <c r="J109" s="2">
        <v>66203</v>
      </c>
      <c r="K109" s="2" t="s">
        <v>84</v>
      </c>
      <c r="L109" s="2" t="s">
        <v>85</v>
      </c>
      <c r="M109" s="58" t="s">
        <v>86</v>
      </c>
      <c r="N109" s="58" t="s">
        <v>87</v>
      </c>
      <c r="O109" s="58" t="s">
        <v>88</v>
      </c>
      <c r="P109" s="2">
        <v>68551</v>
      </c>
      <c r="Q109" s="2" t="s">
        <v>89</v>
      </c>
      <c r="R109" s="2" t="s">
        <v>85</v>
      </c>
      <c r="S109" s="10">
        <v>38071</v>
      </c>
      <c r="T109" s="58" t="s">
        <v>90</v>
      </c>
      <c r="U109" s="2" t="s">
        <v>91</v>
      </c>
      <c r="V109" s="2" t="s">
        <v>92</v>
      </c>
      <c r="W109" s="2" t="s">
        <v>93</v>
      </c>
      <c r="X109" s="2" t="s">
        <v>94</v>
      </c>
      <c r="Y109" s="2">
        <v>21</v>
      </c>
      <c r="Z109" s="2" t="s">
        <v>95</v>
      </c>
      <c r="AA109" s="2" t="s">
        <v>96</v>
      </c>
      <c r="AB109" s="58" t="s">
        <v>1226</v>
      </c>
      <c r="AC109" s="58" t="s">
        <v>444</v>
      </c>
      <c r="AD109" s="58" t="s">
        <v>1227</v>
      </c>
      <c r="AE109" s="2" t="s">
        <v>1228</v>
      </c>
      <c r="AF109" s="62">
        <v>-22.814135700000001</v>
      </c>
      <c r="AG109" s="62">
        <v>-43.070058799999998</v>
      </c>
      <c r="AH109" s="2" t="s">
        <v>1229</v>
      </c>
      <c r="AI109" s="2" t="s">
        <v>147</v>
      </c>
      <c r="AJ109" s="2" t="s">
        <v>102</v>
      </c>
      <c r="AK109" s="55">
        <v>1584.84</v>
      </c>
      <c r="AL109" s="55">
        <v>156</v>
      </c>
      <c r="AM109" s="55">
        <v>9.8432649352616046</v>
      </c>
      <c r="AN109" s="2" t="s">
        <v>331</v>
      </c>
      <c r="AO109" s="2">
        <v>3</v>
      </c>
      <c r="AP109" s="2">
        <v>4</v>
      </c>
      <c r="AQ109" s="2">
        <v>1</v>
      </c>
      <c r="AR109" s="53" t="s">
        <v>72</v>
      </c>
      <c r="AS109" s="2" t="s">
        <v>73</v>
      </c>
      <c r="AT109" s="2" t="s">
        <v>74</v>
      </c>
      <c r="AU109" s="2" t="s">
        <v>148</v>
      </c>
      <c r="AV109" s="2" t="s">
        <v>76</v>
      </c>
      <c r="AW109" s="2" t="str">
        <f t="shared" si="1"/>
        <v>AMERICANAS SERVIÇOS    PEGUE NA LOJA HOJE    SHIP FROM STORE       QUIOSQUE</v>
      </c>
    </row>
    <row r="110" spans="2:49" ht="15" customHeight="1">
      <c r="B110" t="s">
        <v>1230</v>
      </c>
      <c r="C110" s="2" t="s">
        <v>1231</v>
      </c>
      <c r="D110" s="2">
        <v>187</v>
      </c>
      <c r="E110" s="2" t="s">
        <v>1232</v>
      </c>
      <c r="F110" s="58" t="s">
        <v>1233</v>
      </c>
      <c r="G110" s="2" t="s">
        <v>108</v>
      </c>
      <c r="H110" t="s">
        <v>109</v>
      </c>
      <c r="I110" s="58" t="s">
        <v>110</v>
      </c>
      <c r="J110" s="2">
        <v>66202</v>
      </c>
      <c r="K110" s="2" t="s">
        <v>111</v>
      </c>
      <c r="L110" s="2" t="s">
        <v>112</v>
      </c>
      <c r="M110" s="58" t="s">
        <v>498</v>
      </c>
      <c r="N110" s="58" t="s">
        <v>499</v>
      </c>
      <c r="O110" s="58" t="s">
        <v>500</v>
      </c>
      <c r="P110" s="2">
        <v>66136</v>
      </c>
      <c r="Q110" s="2" t="s">
        <v>501</v>
      </c>
      <c r="R110" s="2" t="s">
        <v>495</v>
      </c>
      <c r="S110" s="10">
        <v>38076</v>
      </c>
      <c r="T110" s="58" t="s">
        <v>502</v>
      </c>
      <c r="U110" s="2" t="s">
        <v>503</v>
      </c>
      <c r="V110" s="2" t="s">
        <v>69</v>
      </c>
      <c r="W110" s="2" t="s">
        <v>93</v>
      </c>
      <c r="X110" s="2" t="s">
        <v>480</v>
      </c>
      <c r="Y110" s="2">
        <v>27</v>
      </c>
      <c r="Z110" s="2" t="s">
        <v>95</v>
      </c>
      <c r="AA110" s="2" t="s">
        <v>504</v>
      </c>
      <c r="AB110" s="58" t="s">
        <v>1234</v>
      </c>
      <c r="AC110" s="58" t="s">
        <v>1235</v>
      </c>
      <c r="AD110" s="58" t="s">
        <v>1236</v>
      </c>
      <c r="AE110" s="2" t="s">
        <v>1237</v>
      </c>
      <c r="AF110" s="62">
        <v>-20.341951699999999</v>
      </c>
      <c r="AG110" s="62">
        <v>-40.288756800000002</v>
      </c>
      <c r="AH110" s="2" t="s">
        <v>1238</v>
      </c>
      <c r="AI110" s="2" t="s">
        <v>28</v>
      </c>
      <c r="AJ110" s="2" t="s">
        <v>102</v>
      </c>
      <c r="AK110" s="55">
        <v>1542.64</v>
      </c>
      <c r="AL110" s="55">
        <v>149</v>
      </c>
      <c r="AM110" s="55">
        <v>9.6587667893999889</v>
      </c>
      <c r="AN110" s="2" t="s">
        <v>331</v>
      </c>
      <c r="AO110" s="2">
        <v>9</v>
      </c>
      <c r="AP110" s="2">
        <v>2</v>
      </c>
      <c r="AQ110" s="2">
        <v>5</v>
      </c>
      <c r="AR110" s="53" t="s">
        <v>148</v>
      </c>
      <c r="AS110" s="2" t="s">
        <v>73</v>
      </c>
      <c r="AT110" s="2" t="s">
        <v>74</v>
      </c>
      <c r="AU110" s="2" t="s">
        <v>75</v>
      </c>
      <c r="AV110" s="2" t="s">
        <v>148</v>
      </c>
      <c r="AW110" s="2" t="str">
        <f t="shared" si="1"/>
        <v xml:space="preserve">     PEGUE NA LOJA HOJE    SHIP FROM STORE    PEGUE NA LOJA   </v>
      </c>
    </row>
    <row r="111" spans="2:49" ht="15" customHeight="1">
      <c r="B111" t="s">
        <v>1239</v>
      </c>
      <c r="C111" s="2" t="s">
        <v>1240</v>
      </c>
      <c r="D111" s="2">
        <v>185</v>
      </c>
      <c r="E111" s="2" t="s">
        <v>1241</v>
      </c>
      <c r="F111" s="58" t="s">
        <v>1242</v>
      </c>
      <c r="G111" s="2" t="s">
        <v>380</v>
      </c>
      <c r="H111" t="s">
        <v>381</v>
      </c>
      <c r="I111" s="58" t="s">
        <v>382</v>
      </c>
      <c r="J111" s="2">
        <v>66147</v>
      </c>
      <c r="K111" s="2" t="s">
        <v>383</v>
      </c>
      <c r="L111" s="2" t="s">
        <v>384</v>
      </c>
      <c r="M111" s="58" t="s">
        <v>401</v>
      </c>
      <c r="N111" s="58" t="s">
        <v>402</v>
      </c>
      <c r="O111" s="58" t="s">
        <v>403</v>
      </c>
      <c r="P111" s="2">
        <v>66127</v>
      </c>
      <c r="Q111" s="2" t="s">
        <v>404</v>
      </c>
      <c r="R111" s="2" t="s">
        <v>405</v>
      </c>
      <c r="S111" s="10">
        <v>38077</v>
      </c>
      <c r="T111" s="58" t="s">
        <v>945</v>
      </c>
      <c r="U111" s="2" t="s">
        <v>946</v>
      </c>
      <c r="V111" s="2" t="s">
        <v>69</v>
      </c>
      <c r="W111" s="2" t="s">
        <v>93</v>
      </c>
      <c r="X111" s="2" t="s">
        <v>248</v>
      </c>
      <c r="Y111" s="2">
        <v>61</v>
      </c>
      <c r="Z111" s="2" t="s">
        <v>160</v>
      </c>
      <c r="AA111" s="2" t="s">
        <v>408</v>
      </c>
      <c r="AB111" s="58" t="s">
        <v>409</v>
      </c>
      <c r="AC111" s="58" t="s">
        <v>467</v>
      </c>
      <c r="AD111" s="58" t="s">
        <v>1243</v>
      </c>
      <c r="AE111" s="2" t="s">
        <v>1244</v>
      </c>
      <c r="AF111" s="62">
        <v>-15.836174099999999</v>
      </c>
      <c r="AG111" s="62">
        <v>-48.045133200000002</v>
      </c>
      <c r="AH111" s="2" t="s">
        <v>1245</v>
      </c>
      <c r="AI111" s="2" t="s">
        <v>147</v>
      </c>
      <c r="AJ111" s="2" t="s">
        <v>102</v>
      </c>
      <c r="AK111" s="55">
        <v>1433.86</v>
      </c>
      <c r="AL111" s="55">
        <v>175</v>
      </c>
      <c r="AM111" s="55">
        <v>12.204817764635321</v>
      </c>
      <c r="AN111" s="2" t="s">
        <v>331</v>
      </c>
      <c r="AO111" s="2">
        <v>6</v>
      </c>
      <c r="AP111" s="2">
        <v>3</v>
      </c>
      <c r="AQ111" s="2">
        <v>3</v>
      </c>
      <c r="AR111" s="53" t="s">
        <v>72</v>
      </c>
      <c r="AS111" s="2" t="s">
        <v>73</v>
      </c>
      <c r="AT111" s="2" t="s">
        <v>74</v>
      </c>
      <c r="AU111" s="2" t="s">
        <v>75</v>
      </c>
      <c r="AV111" s="2" t="s">
        <v>76</v>
      </c>
      <c r="AW111" s="2" t="str">
        <f t="shared" si="1"/>
        <v>AMERICANAS SERVIÇOS    PEGUE NA LOJA HOJE    SHIP FROM STORE    PEGUE NA LOJA  QUIOSQUE</v>
      </c>
    </row>
    <row r="112" spans="2:49" ht="15" customHeight="1">
      <c r="B112" t="s">
        <v>1246</v>
      </c>
      <c r="C112" s="2" t="s">
        <v>1247</v>
      </c>
      <c r="D112" s="2">
        <v>188</v>
      </c>
      <c r="E112" s="2" t="s">
        <v>1248</v>
      </c>
      <c r="F112" s="58" t="s">
        <v>1249</v>
      </c>
      <c r="G112" s="2" t="s">
        <v>81</v>
      </c>
      <c r="H112" t="s">
        <v>82</v>
      </c>
      <c r="I112" s="58" t="s">
        <v>83</v>
      </c>
      <c r="J112" s="2">
        <v>66203</v>
      </c>
      <c r="K112" s="2" t="s">
        <v>84</v>
      </c>
      <c r="L112" s="2" t="s">
        <v>85</v>
      </c>
      <c r="M112" s="58" t="s">
        <v>358</v>
      </c>
      <c r="N112" s="58" t="s">
        <v>359</v>
      </c>
      <c r="O112" s="58" t="s">
        <v>360</v>
      </c>
      <c r="P112" s="2">
        <v>66174</v>
      </c>
      <c r="Q112" s="2" t="s">
        <v>361</v>
      </c>
      <c r="R112" s="2" t="s">
        <v>362</v>
      </c>
      <c r="S112" s="10">
        <v>38105</v>
      </c>
      <c r="T112" s="58" t="s">
        <v>363</v>
      </c>
      <c r="U112" s="2" t="s">
        <v>364</v>
      </c>
      <c r="V112" s="2" t="s">
        <v>92</v>
      </c>
      <c r="W112" s="2" t="s">
        <v>93</v>
      </c>
      <c r="X112" s="2" t="s">
        <v>94</v>
      </c>
      <c r="Y112" s="2">
        <v>21</v>
      </c>
      <c r="Z112" s="2" t="s">
        <v>95</v>
      </c>
      <c r="AA112" s="2" t="s">
        <v>96</v>
      </c>
      <c r="AB112" s="58" t="s">
        <v>1250</v>
      </c>
      <c r="AC112" s="58" t="s">
        <v>98</v>
      </c>
      <c r="AD112" s="58" t="s">
        <v>1251</v>
      </c>
      <c r="AE112" s="2" t="s">
        <v>1252</v>
      </c>
      <c r="AF112" s="62">
        <v>-22.797998400000001</v>
      </c>
      <c r="AG112" s="62">
        <v>-43.351491000000003</v>
      </c>
      <c r="AH112" s="2" t="s">
        <v>1253</v>
      </c>
      <c r="AI112" s="2" t="s">
        <v>147</v>
      </c>
      <c r="AJ112" s="2" t="s">
        <v>102</v>
      </c>
      <c r="AK112" s="55">
        <v>1442.89</v>
      </c>
      <c r="AL112" s="55">
        <v>156</v>
      </c>
      <c r="AM112" s="55">
        <v>10.811634982569702</v>
      </c>
      <c r="AN112" s="2" t="s">
        <v>331</v>
      </c>
      <c r="AO112" s="2">
        <v>3</v>
      </c>
      <c r="AP112" s="2">
        <v>6</v>
      </c>
      <c r="AQ112" s="2">
        <v>1</v>
      </c>
      <c r="AR112" s="53" t="s">
        <v>72</v>
      </c>
      <c r="AS112" s="2" t="s">
        <v>73</v>
      </c>
      <c r="AT112" s="2" t="s">
        <v>74</v>
      </c>
      <c r="AU112" s="2" t="s">
        <v>75</v>
      </c>
      <c r="AV112" s="2" t="s">
        <v>76</v>
      </c>
      <c r="AW112" s="2" t="str">
        <f t="shared" si="1"/>
        <v>AMERICANAS SERVIÇOS    PEGUE NA LOJA HOJE    SHIP FROM STORE    PEGUE NA LOJA  QUIOSQUE</v>
      </c>
    </row>
    <row r="113" spans="2:49" ht="15" customHeight="1">
      <c r="B113" t="s">
        <v>1254</v>
      </c>
      <c r="C113" s="2" t="s">
        <v>1255</v>
      </c>
      <c r="D113" s="2">
        <v>503</v>
      </c>
      <c r="E113" s="2" t="s">
        <v>1256</v>
      </c>
      <c r="F113" s="58" t="s">
        <v>1257</v>
      </c>
      <c r="G113" s="2" t="s">
        <v>108</v>
      </c>
      <c r="H113" t="s">
        <v>109</v>
      </c>
      <c r="I113" s="58" t="s">
        <v>110</v>
      </c>
      <c r="J113" s="2">
        <v>66202</v>
      </c>
      <c r="K113" s="2" t="s">
        <v>111</v>
      </c>
      <c r="L113" s="2" t="s">
        <v>112</v>
      </c>
      <c r="M113" s="58" t="s">
        <v>187</v>
      </c>
      <c r="N113" s="58" t="s">
        <v>188</v>
      </c>
      <c r="O113" s="58" t="s">
        <v>189</v>
      </c>
      <c r="P113" s="2">
        <v>68950</v>
      </c>
      <c r="Q113" s="2" t="s">
        <v>190</v>
      </c>
      <c r="R113" s="2" t="s">
        <v>184</v>
      </c>
      <c r="S113" s="10">
        <v>38111</v>
      </c>
      <c r="T113" s="58" t="s">
        <v>191</v>
      </c>
      <c r="U113" s="2" t="s">
        <v>192</v>
      </c>
      <c r="V113" s="2" t="s">
        <v>69</v>
      </c>
      <c r="W113" s="2" t="s">
        <v>1192</v>
      </c>
      <c r="X113" s="2" t="s">
        <v>94</v>
      </c>
      <c r="Y113" s="2">
        <v>21</v>
      </c>
      <c r="Z113" s="2" t="s">
        <v>95</v>
      </c>
      <c r="AA113" s="2" t="s">
        <v>96</v>
      </c>
      <c r="AB113" s="58" t="s">
        <v>120</v>
      </c>
      <c r="AC113" s="58" t="s">
        <v>625</v>
      </c>
      <c r="AD113" s="58" t="s">
        <v>1258</v>
      </c>
      <c r="AE113" s="2" t="s">
        <v>627</v>
      </c>
      <c r="AF113" s="62">
        <v>-22.984304300000002</v>
      </c>
      <c r="AG113" s="62">
        <v>-43.199324399999902</v>
      </c>
      <c r="AH113" s="2" t="s">
        <v>1259</v>
      </c>
      <c r="AI113" s="2" t="s">
        <v>28</v>
      </c>
      <c r="AJ113" s="2" t="s">
        <v>1260</v>
      </c>
      <c r="AK113" s="55">
        <v>287.27</v>
      </c>
      <c r="AL113" s="55">
        <v>9</v>
      </c>
      <c r="AM113" s="55">
        <v>3.1329411355171097</v>
      </c>
      <c r="AN113" s="2" t="s">
        <v>103</v>
      </c>
      <c r="AO113" s="2">
        <v>3</v>
      </c>
      <c r="AP113" s="2">
        <v>3</v>
      </c>
      <c r="AQ113" s="2">
        <v>1</v>
      </c>
      <c r="AR113" s="53" t="s">
        <v>148</v>
      </c>
      <c r="AS113" s="2" t="s">
        <v>73</v>
      </c>
      <c r="AT113" s="2" t="s">
        <v>74</v>
      </c>
      <c r="AU113" s="2" t="s">
        <v>75</v>
      </c>
      <c r="AV113" s="2" t="s">
        <v>148</v>
      </c>
      <c r="AW113" s="2" t="str">
        <f t="shared" si="1"/>
        <v xml:space="preserve">     PEGUE NA LOJA HOJE    SHIP FROM STORE    PEGUE NA LOJA   </v>
      </c>
    </row>
    <row r="114" spans="2:49" ht="15" customHeight="1">
      <c r="B114" t="s">
        <v>1261</v>
      </c>
      <c r="C114" s="2" t="s">
        <v>1262</v>
      </c>
      <c r="D114" s="2">
        <v>190</v>
      </c>
      <c r="E114" s="2" t="s">
        <v>1263</v>
      </c>
      <c r="F114" s="58" t="s">
        <v>1264</v>
      </c>
      <c r="G114" s="2" t="s">
        <v>380</v>
      </c>
      <c r="H114" t="s">
        <v>381</v>
      </c>
      <c r="I114" s="58" t="s">
        <v>382</v>
      </c>
      <c r="J114" s="2">
        <v>66147</v>
      </c>
      <c r="K114" s="2" t="s">
        <v>383</v>
      </c>
      <c r="L114" s="2" t="s">
        <v>384</v>
      </c>
      <c r="M114" s="58" t="s">
        <v>385</v>
      </c>
      <c r="N114" s="58" t="s">
        <v>386</v>
      </c>
      <c r="O114" s="58" t="s">
        <v>387</v>
      </c>
      <c r="P114" s="2">
        <v>66210</v>
      </c>
      <c r="Q114" s="2" t="s">
        <v>388</v>
      </c>
      <c r="R114" s="2" t="s">
        <v>389</v>
      </c>
      <c r="S114" s="10">
        <v>38140</v>
      </c>
      <c r="T114" s="58" t="s">
        <v>390</v>
      </c>
      <c r="U114" s="2" t="s">
        <v>391</v>
      </c>
      <c r="V114" s="2" t="s">
        <v>92</v>
      </c>
      <c r="W114" s="2" t="s">
        <v>93</v>
      </c>
      <c r="X114" s="2" t="s">
        <v>248</v>
      </c>
      <c r="Y114" s="2">
        <v>62</v>
      </c>
      <c r="Z114" s="2" t="s">
        <v>160</v>
      </c>
      <c r="AA114" s="2" t="s">
        <v>392</v>
      </c>
      <c r="AB114" s="58" t="s">
        <v>1265</v>
      </c>
      <c r="AC114" s="58" t="s">
        <v>1266</v>
      </c>
      <c r="AD114" s="58" t="s">
        <v>1267</v>
      </c>
      <c r="AE114" s="2" t="s">
        <v>1268</v>
      </c>
      <c r="AF114" s="62">
        <v>-16.742398600000001</v>
      </c>
      <c r="AG114" s="62">
        <v>-49.277182000000003</v>
      </c>
      <c r="AH114" s="2" t="s">
        <v>1269</v>
      </c>
      <c r="AI114" s="2" t="s">
        <v>147</v>
      </c>
      <c r="AJ114" s="2" t="s">
        <v>102</v>
      </c>
      <c r="AK114" s="55">
        <v>1566.61</v>
      </c>
      <c r="AL114" s="55">
        <v>148</v>
      </c>
      <c r="AM114" s="55">
        <v>9.4471502160716447</v>
      </c>
      <c r="AN114" s="2" t="s">
        <v>331</v>
      </c>
      <c r="AO114" s="2">
        <v>7</v>
      </c>
      <c r="AP114" s="2">
        <v>2</v>
      </c>
      <c r="AQ114" s="2">
        <v>3</v>
      </c>
      <c r="AR114" s="53" t="s">
        <v>72</v>
      </c>
      <c r="AS114" s="2" t="s">
        <v>73</v>
      </c>
      <c r="AT114" s="2" t="s">
        <v>148</v>
      </c>
      <c r="AU114" s="2" t="s">
        <v>75</v>
      </c>
      <c r="AV114" s="2" t="s">
        <v>76</v>
      </c>
      <c r="AW114" s="2" t="str">
        <f t="shared" si="1"/>
        <v>AMERICANAS SERVIÇOS    PEGUE NA LOJA HOJE         PEGUE NA LOJA  QUIOSQUE</v>
      </c>
    </row>
    <row r="115" spans="2:49" ht="15" customHeight="1">
      <c r="B115" t="s">
        <v>1270</v>
      </c>
      <c r="C115" s="2" t="s">
        <v>1271</v>
      </c>
      <c r="D115" s="2">
        <v>198</v>
      </c>
      <c r="E115" s="2" t="s">
        <v>1272</v>
      </c>
      <c r="F115" s="58" t="s">
        <v>1273</v>
      </c>
      <c r="G115" s="2" t="s">
        <v>431</v>
      </c>
      <c r="H115" t="s">
        <v>432</v>
      </c>
      <c r="I115" s="58" t="s">
        <v>433</v>
      </c>
      <c r="J115" s="2">
        <v>66749</v>
      </c>
      <c r="K115" s="2" t="s">
        <v>434</v>
      </c>
      <c r="L115" s="2" t="s">
        <v>435</v>
      </c>
      <c r="M115" s="58" t="s">
        <v>1051</v>
      </c>
      <c r="N115" s="58" t="s">
        <v>1052</v>
      </c>
      <c r="O115" s="58" t="s">
        <v>1053</v>
      </c>
      <c r="P115" s="2" t="s">
        <v>148</v>
      </c>
      <c r="Q115" s="2" t="s">
        <v>1054</v>
      </c>
      <c r="R115" s="2" t="s">
        <v>1048</v>
      </c>
      <c r="S115" s="10">
        <v>38252</v>
      </c>
      <c r="T115" s="58" t="s">
        <v>1055</v>
      </c>
      <c r="U115" s="2" t="s">
        <v>1056</v>
      </c>
      <c r="V115" s="2" t="s">
        <v>92</v>
      </c>
      <c r="W115" s="2" t="s">
        <v>93</v>
      </c>
      <c r="X115" s="2" t="s">
        <v>442</v>
      </c>
      <c r="Y115" s="2">
        <v>83</v>
      </c>
      <c r="Z115" s="2" t="s">
        <v>160</v>
      </c>
      <c r="AA115" s="2" t="s">
        <v>1057</v>
      </c>
      <c r="AB115" s="58" t="s">
        <v>1058</v>
      </c>
      <c r="AC115" s="58" t="s">
        <v>1274</v>
      </c>
      <c r="AD115" s="58" t="s">
        <v>1275</v>
      </c>
      <c r="AE115" s="2" t="s">
        <v>1276</v>
      </c>
      <c r="AF115" s="62">
        <v>-7.1154132999999904</v>
      </c>
      <c r="AG115" s="62">
        <v>-34.880198100000001</v>
      </c>
      <c r="AH115" s="2" t="s">
        <v>1277</v>
      </c>
      <c r="AI115" s="2" t="s">
        <v>28</v>
      </c>
      <c r="AJ115" s="2" t="s">
        <v>102</v>
      </c>
      <c r="AK115" s="55">
        <v>1310.99</v>
      </c>
      <c r="AL115" s="55">
        <v>183</v>
      </c>
      <c r="AM115" s="55">
        <v>13.958916543985842</v>
      </c>
      <c r="AN115" s="2" t="s">
        <v>331</v>
      </c>
      <c r="AO115" s="2">
        <v>8</v>
      </c>
      <c r="AP115" s="2">
        <v>1</v>
      </c>
      <c r="AQ115" s="2">
        <v>1</v>
      </c>
      <c r="AR115" s="53" t="s">
        <v>72</v>
      </c>
      <c r="AS115" s="2" t="s">
        <v>73</v>
      </c>
      <c r="AT115" s="2" t="s">
        <v>74</v>
      </c>
      <c r="AU115" s="2" t="s">
        <v>75</v>
      </c>
      <c r="AV115" s="2" t="s">
        <v>76</v>
      </c>
      <c r="AW115" s="2" t="str">
        <f t="shared" si="1"/>
        <v>AMERICANAS SERVIÇOS    PEGUE NA LOJA HOJE    SHIP FROM STORE    PEGUE NA LOJA  QUIOSQUE</v>
      </c>
    </row>
    <row r="116" spans="2:49" ht="15" customHeight="1">
      <c r="B116" t="s">
        <v>1278</v>
      </c>
      <c r="C116" s="2" t="s">
        <v>1279</v>
      </c>
      <c r="D116" s="2">
        <v>197</v>
      </c>
      <c r="E116" s="2" t="s">
        <v>1280</v>
      </c>
      <c r="F116" s="58" t="s">
        <v>1281</v>
      </c>
      <c r="G116" s="2" t="s">
        <v>285</v>
      </c>
      <c r="H116" t="s">
        <v>286</v>
      </c>
      <c r="I116" s="58" t="s">
        <v>287</v>
      </c>
      <c r="J116" s="2">
        <v>68673</v>
      </c>
      <c r="K116" s="2" t="s">
        <v>288</v>
      </c>
      <c r="L116" s="2" t="s">
        <v>289</v>
      </c>
      <c r="M116" s="58" t="s">
        <v>663</v>
      </c>
      <c r="N116" s="58" t="s">
        <v>664</v>
      </c>
      <c r="O116" s="58" t="s">
        <v>665</v>
      </c>
      <c r="P116" s="2" t="s">
        <v>148</v>
      </c>
      <c r="Q116" s="2" t="s">
        <v>666</v>
      </c>
      <c r="R116" s="2" t="s">
        <v>660</v>
      </c>
      <c r="S116" s="10">
        <v>38258</v>
      </c>
      <c r="T116" s="58" t="s">
        <v>667</v>
      </c>
      <c r="U116" s="2" t="s">
        <v>668</v>
      </c>
      <c r="V116" s="2" t="s">
        <v>69</v>
      </c>
      <c r="W116" s="2" t="s">
        <v>93</v>
      </c>
      <c r="X116" s="2" t="s">
        <v>296</v>
      </c>
      <c r="Y116" s="2">
        <v>47</v>
      </c>
      <c r="Z116" s="2" t="s">
        <v>160</v>
      </c>
      <c r="AA116" s="2" t="s">
        <v>669</v>
      </c>
      <c r="AB116" s="58" t="s">
        <v>1282</v>
      </c>
      <c r="AC116" s="58" t="s">
        <v>98</v>
      </c>
      <c r="AD116" s="58" t="s">
        <v>1283</v>
      </c>
      <c r="AE116" s="2" t="s">
        <v>1284</v>
      </c>
      <c r="AF116" s="62">
        <v>-26.920663300000001</v>
      </c>
      <c r="AG116" s="62">
        <v>-49.069927200000002</v>
      </c>
      <c r="AH116" s="2" t="s">
        <v>1285</v>
      </c>
      <c r="AI116" s="2" t="s">
        <v>147</v>
      </c>
      <c r="AJ116" s="2" t="s">
        <v>102</v>
      </c>
      <c r="AK116" s="55">
        <v>1219.8</v>
      </c>
      <c r="AL116" s="55">
        <v>137</v>
      </c>
      <c r="AM116" s="55">
        <v>11.231349401541237</v>
      </c>
      <c r="AN116" s="2" t="s">
        <v>331</v>
      </c>
      <c r="AO116" s="2">
        <v>5</v>
      </c>
      <c r="AP116" s="2">
        <v>2</v>
      </c>
      <c r="AQ116" s="2">
        <v>1</v>
      </c>
      <c r="AR116" s="53" t="s">
        <v>148</v>
      </c>
      <c r="AS116" s="2" t="s">
        <v>73</v>
      </c>
      <c r="AT116" s="2" t="s">
        <v>74</v>
      </c>
      <c r="AU116" s="2" t="s">
        <v>75</v>
      </c>
      <c r="AV116" s="2" t="s">
        <v>148</v>
      </c>
      <c r="AW116" s="2" t="str">
        <f t="shared" si="1"/>
        <v xml:space="preserve">     PEGUE NA LOJA HOJE    SHIP FROM STORE    PEGUE NA LOJA   </v>
      </c>
    </row>
    <row r="117" spans="2:49" ht="15" customHeight="1">
      <c r="B117" t="s">
        <v>1286</v>
      </c>
      <c r="C117" s="2" t="s">
        <v>1287</v>
      </c>
      <c r="D117" s="2">
        <v>504</v>
      </c>
      <c r="E117" s="2" t="s">
        <v>1288</v>
      </c>
      <c r="F117" s="58" t="s">
        <v>1289</v>
      </c>
      <c r="G117" s="2" t="s">
        <v>128</v>
      </c>
      <c r="H117" t="s">
        <v>129</v>
      </c>
      <c r="I117" s="58" t="s">
        <v>130</v>
      </c>
      <c r="J117" s="2">
        <v>66128</v>
      </c>
      <c r="K117" s="2" t="s">
        <v>131</v>
      </c>
      <c r="L117" s="2" t="s">
        <v>132</v>
      </c>
      <c r="M117" s="58" t="s">
        <v>133</v>
      </c>
      <c r="N117" s="58" t="s">
        <v>134</v>
      </c>
      <c r="O117" s="58" t="s">
        <v>135</v>
      </c>
      <c r="P117" s="2">
        <v>68981</v>
      </c>
      <c r="Q117" s="2" t="s">
        <v>136</v>
      </c>
      <c r="R117" s="2" t="s">
        <v>137</v>
      </c>
      <c r="S117" s="10">
        <v>38260</v>
      </c>
      <c r="T117" s="58" t="s">
        <v>138</v>
      </c>
      <c r="U117" s="2" t="s">
        <v>139</v>
      </c>
      <c r="V117" s="2" t="s">
        <v>69</v>
      </c>
      <c r="W117" s="2" t="s">
        <v>1192</v>
      </c>
      <c r="X117" s="2" t="s">
        <v>140</v>
      </c>
      <c r="Y117" s="2">
        <v>11</v>
      </c>
      <c r="Z117" s="2" t="s">
        <v>95</v>
      </c>
      <c r="AA117" s="2" t="s">
        <v>141</v>
      </c>
      <c r="AB117" s="58" t="s">
        <v>142</v>
      </c>
      <c r="AC117" s="58" t="s">
        <v>1290</v>
      </c>
      <c r="AD117" s="58" t="s">
        <v>1291</v>
      </c>
      <c r="AE117" s="2" t="s">
        <v>1292</v>
      </c>
      <c r="AF117" s="62">
        <v>-23.553816099999999</v>
      </c>
      <c r="AG117" s="62">
        <v>-46.652996299999998</v>
      </c>
      <c r="AH117" s="2" t="s">
        <v>1293</v>
      </c>
      <c r="AI117" s="2" t="s">
        <v>147</v>
      </c>
      <c r="AJ117" s="2" t="s">
        <v>1196</v>
      </c>
      <c r="AK117" s="55">
        <v>449.15</v>
      </c>
      <c r="AL117" s="55">
        <v>0</v>
      </c>
      <c r="AM117" s="55">
        <v>0</v>
      </c>
      <c r="AN117" s="2" t="s">
        <v>331</v>
      </c>
      <c r="AO117" s="2">
        <v>3</v>
      </c>
      <c r="AP117" s="2">
        <v>4</v>
      </c>
      <c r="AQ117" s="2">
        <v>1</v>
      </c>
      <c r="AR117" s="53" t="s">
        <v>148</v>
      </c>
      <c r="AS117" s="2" t="s">
        <v>73</v>
      </c>
      <c r="AT117" s="2" t="s">
        <v>74</v>
      </c>
      <c r="AU117" s="2" t="s">
        <v>75</v>
      </c>
      <c r="AV117" s="2" t="s">
        <v>148</v>
      </c>
      <c r="AW117" s="2" t="str">
        <f t="shared" si="1"/>
        <v xml:space="preserve">     PEGUE NA LOJA HOJE    SHIP FROM STORE    PEGUE NA LOJA   </v>
      </c>
    </row>
    <row r="118" spans="2:49" ht="15" customHeight="1">
      <c r="B118" t="s">
        <v>1294</v>
      </c>
      <c r="C118" s="2" t="s">
        <v>1295</v>
      </c>
      <c r="D118" s="2">
        <v>221</v>
      </c>
      <c r="E118" s="2" t="s">
        <v>1296</v>
      </c>
      <c r="F118" s="58" t="s">
        <v>1297</v>
      </c>
      <c r="G118" s="2" t="s">
        <v>285</v>
      </c>
      <c r="H118" t="s">
        <v>286</v>
      </c>
      <c r="I118" s="58" t="s">
        <v>287</v>
      </c>
      <c r="J118" s="2">
        <v>68673</v>
      </c>
      <c r="K118" s="2" t="s">
        <v>288</v>
      </c>
      <c r="L118" s="2" t="s">
        <v>289</v>
      </c>
      <c r="M118" s="58" t="s">
        <v>1298</v>
      </c>
      <c r="N118" s="58" t="s">
        <v>1299</v>
      </c>
      <c r="O118" s="58" t="s">
        <v>1300</v>
      </c>
      <c r="P118" s="2" t="s">
        <v>148</v>
      </c>
      <c r="Q118" s="2" t="s">
        <v>1301</v>
      </c>
      <c r="R118" s="2" t="s">
        <v>1302</v>
      </c>
      <c r="S118" s="10">
        <v>38267</v>
      </c>
      <c r="T118" s="58" t="s">
        <v>456</v>
      </c>
      <c r="U118" s="2" t="s">
        <v>457</v>
      </c>
      <c r="V118" s="2" t="s">
        <v>92</v>
      </c>
      <c r="W118" s="2" t="s">
        <v>93</v>
      </c>
      <c r="X118" s="2" t="s">
        <v>458</v>
      </c>
      <c r="Y118" s="2">
        <v>81</v>
      </c>
      <c r="Z118" s="2" t="s">
        <v>160</v>
      </c>
      <c r="AA118" s="2" t="s">
        <v>460</v>
      </c>
      <c r="AB118" s="58" t="s">
        <v>1303</v>
      </c>
      <c r="AC118" s="58" t="s">
        <v>1304</v>
      </c>
      <c r="AD118" s="58" t="s">
        <v>1305</v>
      </c>
      <c r="AE118" s="2" t="s">
        <v>1306</v>
      </c>
      <c r="AF118" s="62">
        <v>-29.936184699999998</v>
      </c>
      <c r="AG118" s="62">
        <v>-51.079027400000001</v>
      </c>
      <c r="AH118" s="2" t="s">
        <v>1307</v>
      </c>
      <c r="AI118" s="2" t="s">
        <v>147</v>
      </c>
      <c r="AJ118" s="2" t="s">
        <v>102</v>
      </c>
      <c r="AK118" s="55">
        <v>1111.28</v>
      </c>
      <c r="AL118" s="55">
        <v>146</v>
      </c>
      <c r="AM118" s="55">
        <v>13.138003023540424</v>
      </c>
      <c r="AN118" s="2" t="s">
        <v>331</v>
      </c>
      <c r="AO118" s="2">
        <v>5</v>
      </c>
      <c r="AP118" s="2">
        <v>2</v>
      </c>
      <c r="AQ118" s="2">
        <v>1</v>
      </c>
      <c r="AR118" s="53" t="s">
        <v>148</v>
      </c>
      <c r="AS118" s="2" t="s">
        <v>73</v>
      </c>
      <c r="AT118" s="2" t="s">
        <v>74</v>
      </c>
      <c r="AU118" s="2" t="s">
        <v>75</v>
      </c>
      <c r="AV118" s="2" t="s">
        <v>148</v>
      </c>
      <c r="AW118" s="2" t="str">
        <f t="shared" si="1"/>
        <v xml:space="preserve">     PEGUE NA LOJA HOJE    SHIP FROM STORE    PEGUE NA LOJA   </v>
      </c>
    </row>
    <row r="119" spans="2:49" ht="15" customHeight="1">
      <c r="B119" t="s">
        <v>1308</v>
      </c>
      <c r="C119" s="2" t="s">
        <v>1309</v>
      </c>
      <c r="D119" s="2">
        <v>196</v>
      </c>
      <c r="E119" s="2" t="s">
        <v>1310</v>
      </c>
      <c r="F119" s="58" t="s">
        <v>1311</v>
      </c>
      <c r="G119" s="2" t="s">
        <v>128</v>
      </c>
      <c r="H119" t="s">
        <v>129</v>
      </c>
      <c r="I119" s="58" t="s">
        <v>130</v>
      </c>
      <c r="J119" s="2">
        <v>66128</v>
      </c>
      <c r="K119" s="2" t="s">
        <v>131</v>
      </c>
      <c r="L119" s="2" t="s">
        <v>132</v>
      </c>
      <c r="M119" s="58" t="s">
        <v>153</v>
      </c>
      <c r="N119" s="58" t="s">
        <v>154</v>
      </c>
      <c r="O119" s="58" t="s">
        <v>155</v>
      </c>
      <c r="P119" s="2">
        <v>68767</v>
      </c>
      <c r="Q119" s="2" t="s">
        <v>156</v>
      </c>
      <c r="R119" s="2" t="s">
        <v>157</v>
      </c>
      <c r="S119" s="10">
        <v>38274</v>
      </c>
      <c r="T119" s="58" t="s">
        <v>158</v>
      </c>
      <c r="U119" s="2" t="s">
        <v>159</v>
      </c>
      <c r="V119" s="2" t="s">
        <v>92</v>
      </c>
      <c r="W119" s="2" t="s">
        <v>93</v>
      </c>
      <c r="X119" s="2" t="s">
        <v>140</v>
      </c>
      <c r="Y119" s="2">
        <v>48</v>
      </c>
      <c r="Z119" s="2" t="s">
        <v>459</v>
      </c>
      <c r="AA119" s="2" t="s">
        <v>141</v>
      </c>
      <c r="AB119" s="58" t="s">
        <v>1312</v>
      </c>
      <c r="AC119" s="58" t="s">
        <v>1313</v>
      </c>
      <c r="AD119" s="58" t="s">
        <v>1314</v>
      </c>
      <c r="AE119" s="2" t="s">
        <v>1315</v>
      </c>
      <c r="AF119" s="62">
        <v>-23.998080900000001</v>
      </c>
      <c r="AG119" s="62">
        <v>-46.406835000000001</v>
      </c>
      <c r="AH119" s="2" t="s">
        <v>1316</v>
      </c>
      <c r="AI119" s="2" t="s">
        <v>28</v>
      </c>
      <c r="AJ119" s="2" t="s">
        <v>102</v>
      </c>
      <c r="AK119" s="55">
        <v>1128.6400000000001</v>
      </c>
      <c r="AL119" s="55">
        <v>138</v>
      </c>
      <c r="AM119" s="55">
        <v>12.227105188545504</v>
      </c>
      <c r="AN119" s="2" t="s">
        <v>331</v>
      </c>
      <c r="AO119" s="2">
        <v>8</v>
      </c>
      <c r="AP119" s="2">
        <v>2</v>
      </c>
      <c r="AQ119" s="2">
        <v>4</v>
      </c>
      <c r="AR119" s="53" t="s">
        <v>72</v>
      </c>
      <c r="AS119" s="2" t="s">
        <v>73</v>
      </c>
      <c r="AT119" s="2" t="s">
        <v>74</v>
      </c>
      <c r="AU119" s="2" t="s">
        <v>75</v>
      </c>
      <c r="AV119" s="2" t="s">
        <v>76</v>
      </c>
      <c r="AW119" s="2" t="str">
        <f t="shared" si="1"/>
        <v>AMERICANAS SERVIÇOS    PEGUE NA LOJA HOJE    SHIP FROM STORE    PEGUE NA LOJA  QUIOSQUE</v>
      </c>
    </row>
    <row r="120" spans="2:49" ht="15" customHeight="1">
      <c r="B120" t="s">
        <v>1317</v>
      </c>
      <c r="C120" s="2" t="s">
        <v>1318</v>
      </c>
      <c r="D120" s="2">
        <v>186</v>
      </c>
      <c r="E120" s="2" t="s">
        <v>1319</v>
      </c>
      <c r="F120" s="58" t="s">
        <v>1320</v>
      </c>
      <c r="G120" s="2" t="s">
        <v>285</v>
      </c>
      <c r="H120" t="s">
        <v>286</v>
      </c>
      <c r="I120" s="58" t="s">
        <v>287</v>
      </c>
      <c r="J120" s="2">
        <v>68673</v>
      </c>
      <c r="K120" s="2" t="s">
        <v>288</v>
      </c>
      <c r="L120" s="2" t="s">
        <v>289</v>
      </c>
      <c r="M120" s="58" t="s">
        <v>452</v>
      </c>
      <c r="N120" s="58" t="s">
        <v>453</v>
      </c>
      <c r="O120" s="58" t="s">
        <v>454</v>
      </c>
      <c r="P120" s="2" t="s">
        <v>148</v>
      </c>
      <c r="Q120" s="2" t="s">
        <v>455</v>
      </c>
      <c r="R120" s="2" t="s">
        <v>148</v>
      </c>
      <c r="S120" s="10">
        <v>38287</v>
      </c>
      <c r="T120" s="58" t="s">
        <v>456</v>
      </c>
      <c r="U120" s="2" t="s">
        <v>457</v>
      </c>
      <c r="V120" s="2" t="s">
        <v>92</v>
      </c>
      <c r="W120" s="2" t="s">
        <v>93</v>
      </c>
      <c r="X120" s="2" t="s">
        <v>458</v>
      </c>
      <c r="Y120" s="2">
        <v>51</v>
      </c>
      <c r="Z120" s="2" t="s">
        <v>160</v>
      </c>
      <c r="AA120" s="2" t="s">
        <v>460</v>
      </c>
      <c r="AB120" s="58" t="s">
        <v>1321</v>
      </c>
      <c r="AC120" s="58" t="s">
        <v>1322</v>
      </c>
      <c r="AD120" s="58" t="s">
        <v>1323</v>
      </c>
      <c r="AE120" s="2" t="s">
        <v>1324</v>
      </c>
      <c r="AF120" s="62">
        <v>-29.685867900000002</v>
      </c>
      <c r="AG120" s="62">
        <v>-51.133985499999902</v>
      </c>
      <c r="AH120" s="2" t="s">
        <v>1325</v>
      </c>
      <c r="AI120" s="2" t="s">
        <v>147</v>
      </c>
      <c r="AJ120" s="2" t="s">
        <v>102</v>
      </c>
      <c r="AK120" s="55">
        <v>1560.58</v>
      </c>
      <c r="AL120" s="55">
        <v>185</v>
      </c>
      <c r="AM120" s="55">
        <v>11.85456689179664</v>
      </c>
      <c r="AN120" s="2" t="s">
        <v>331</v>
      </c>
      <c r="AO120" s="2">
        <v>4</v>
      </c>
      <c r="AP120" s="2">
        <v>3</v>
      </c>
      <c r="AQ120" s="2">
        <v>1</v>
      </c>
      <c r="AR120" s="53" t="s">
        <v>148</v>
      </c>
      <c r="AS120" s="2" t="s">
        <v>73</v>
      </c>
      <c r="AT120" s="2" t="s">
        <v>74</v>
      </c>
      <c r="AU120" s="2" t="s">
        <v>75</v>
      </c>
      <c r="AV120" s="2" t="s">
        <v>148</v>
      </c>
      <c r="AW120" s="2" t="str">
        <f t="shared" si="1"/>
        <v xml:space="preserve">     PEGUE NA LOJA HOJE    SHIP FROM STORE    PEGUE NA LOJA   </v>
      </c>
    </row>
    <row r="121" spans="2:49" ht="15" customHeight="1">
      <c r="B121" t="s">
        <v>1326</v>
      </c>
      <c r="C121" s="2" t="s">
        <v>1327</v>
      </c>
      <c r="D121" s="2">
        <v>195</v>
      </c>
      <c r="E121" s="2" t="s">
        <v>1328</v>
      </c>
      <c r="F121" s="58" t="s">
        <v>1329</v>
      </c>
      <c r="G121" s="2" t="s">
        <v>168</v>
      </c>
      <c r="H121" t="s">
        <v>169</v>
      </c>
      <c r="I121" s="58" t="s">
        <v>170</v>
      </c>
      <c r="J121" s="2">
        <v>66146</v>
      </c>
      <c r="K121" s="2" t="s">
        <v>171</v>
      </c>
      <c r="L121" s="2" t="s">
        <v>172</v>
      </c>
      <c r="M121" s="58" t="s">
        <v>173</v>
      </c>
      <c r="N121" s="58" t="s">
        <v>174</v>
      </c>
      <c r="O121" s="58" t="s">
        <v>175</v>
      </c>
      <c r="P121" s="2">
        <v>65793</v>
      </c>
      <c r="Q121" s="2" t="s">
        <v>176</v>
      </c>
      <c r="R121" s="2" t="s">
        <v>177</v>
      </c>
      <c r="S121" s="10">
        <v>38294</v>
      </c>
      <c r="T121" s="58" t="s">
        <v>178</v>
      </c>
      <c r="U121" s="2" t="s">
        <v>179</v>
      </c>
      <c r="V121" s="2" t="s">
        <v>69</v>
      </c>
      <c r="W121" s="2" t="s">
        <v>93</v>
      </c>
      <c r="X121" s="2" t="s">
        <v>140</v>
      </c>
      <c r="Y121" s="2">
        <v>19</v>
      </c>
      <c r="Z121" s="2" t="s">
        <v>95</v>
      </c>
      <c r="AA121" s="2" t="s">
        <v>141</v>
      </c>
      <c r="AB121" s="58" t="s">
        <v>167</v>
      </c>
      <c r="AC121" s="58" t="s">
        <v>1330</v>
      </c>
      <c r="AD121" s="58" t="s">
        <v>1331</v>
      </c>
      <c r="AE121" s="2" t="s">
        <v>1332</v>
      </c>
      <c r="AF121" s="62">
        <v>-22.849235499999999</v>
      </c>
      <c r="AG121" s="62">
        <v>-47.062093999999902</v>
      </c>
      <c r="AH121" s="2" t="s">
        <v>1333</v>
      </c>
      <c r="AI121" s="2" t="s">
        <v>147</v>
      </c>
      <c r="AJ121" s="2" t="s">
        <v>102</v>
      </c>
      <c r="AK121" s="55">
        <v>1277.8599999999999</v>
      </c>
      <c r="AL121" s="55">
        <v>130</v>
      </c>
      <c r="AM121" s="55">
        <v>10.173258416414944</v>
      </c>
      <c r="AN121" s="2" t="s">
        <v>331</v>
      </c>
      <c r="AO121" s="2">
        <v>3</v>
      </c>
      <c r="AP121" s="2">
        <v>4</v>
      </c>
      <c r="AQ121" s="2">
        <v>1</v>
      </c>
      <c r="AR121" s="53" t="s">
        <v>72</v>
      </c>
      <c r="AS121" s="2" t="s">
        <v>73</v>
      </c>
      <c r="AT121" s="2" t="s">
        <v>74</v>
      </c>
      <c r="AU121" s="2" t="s">
        <v>148</v>
      </c>
      <c r="AV121" s="2" t="s">
        <v>76</v>
      </c>
      <c r="AW121" s="2" t="str">
        <f t="shared" si="1"/>
        <v>AMERICANAS SERVIÇOS    PEGUE NA LOJA HOJE    SHIP FROM STORE       QUIOSQUE</v>
      </c>
    </row>
    <row r="122" spans="2:49" ht="15" customHeight="1">
      <c r="B122" t="s">
        <v>1334</v>
      </c>
      <c r="C122" s="2" t="s">
        <v>1335</v>
      </c>
      <c r="D122" s="2">
        <v>191</v>
      </c>
      <c r="E122" s="2" t="s">
        <v>1336</v>
      </c>
      <c r="F122" s="58" t="s">
        <v>1337</v>
      </c>
      <c r="G122" s="2" t="s">
        <v>168</v>
      </c>
      <c r="H122" t="s">
        <v>169</v>
      </c>
      <c r="I122" s="58" t="s">
        <v>170</v>
      </c>
      <c r="J122" s="2">
        <v>66146</v>
      </c>
      <c r="K122" s="2" t="s">
        <v>171</v>
      </c>
      <c r="L122" s="2" t="s">
        <v>172</v>
      </c>
      <c r="M122" s="58" t="s">
        <v>214</v>
      </c>
      <c r="N122" s="58" t="s">
        <v>215</v>
      </c>
      <c r="O122" s="58" t="s">
        <v>216</v>
      </c>
      <c r="P122" s="2" t="s">
        <v>148</v>
      </c>
      <c r="Q122" s="2" t="s">
        <v>217</v>
      </c>
      <c r="R122" s="2" t="s">
        <v>211</v>
      </c>
      <c r="S122" s="10">
        <v>38295</v>
      </c>
      <c r="T122" s="58" t="s">
        <v>218</v>
      </c>
      <c r="U122" s="2" t="s">
        <v>219</v>
      </c>
      <c r="V122" s="2" t="s">
        <v>92</v>
      </c>
      <c r="W122" s="2" t="s">
        <v>93</v>
      </c>
      <c r="X122" s="2" t="s">
        <v>140</v>
      </c>
      <c r="Y122" s="2">
        <v>18</v>
      </c>
      <c r="Z122" s="2" t="s">
        <v>95</v>
      </c>
      <c r="AA122" s="2" t="s">
        <v>141</v>
      </c>
      <c r="AB122" s="58" t="s">
        <v>1338</v>
      </c>
      <c r="AC122" s="58" t="s">
        <v>1339</v>
      </c>
      <c r="AD122" s="58" t="s">
        <v>1340</v>
      </c>
      <c r="AE122" s="2" t="s">
        <v>1341</v>
      </c>
      <c r="AF122" s="62">
        <v>-21.2220969</v>
      </c>
      <c r="AG122" s="62">
        <v>-50.4354996</v>
      </c>
      <c r="AH122" s="2" t="s">
        <v>1342</v>
      </c>
      <c r="AI122" s="2" t="s">
        <v>147</v>
      </c>
      <c r="AJ122" s="2" t="s">
        <v>102</v>
      </c>
      <c r="AK122" s="55">
        <v>1391.33</v>
      </c>
      <c r="AL122" s="55">
        <v>132</v>
      </c>
      <c r="AM122" s="55">
        <v>9.4873250774438844</v>
      </c>
      <c r="AN122" s="2" t="s">
        <v>331</v>
      </c>
      <c r="AO122" s="2">
        <v>10</v>
      </c>
      <c r="AP122" s="2">
        <v>1</v>
      </c>
      <c r="AQ122" s="2">
        <v>3</v>
      </c>
      <c r="AR122" s="53" t="s">
        <v>148</v>
      </c>
      <c r="AS122" s="2" t="s">
        <v>73</v>
      </c>
      <c r="AT122" s="2" t="s">
        <v>74</v>
      </c>
      <c r="AU122" s="2" t="s">
        <v>75</v>
      </c>
      <c r="AV122" s="2" t="s">
        <v>148</v>
      </c>
      <c r="AW122" s="2" t="str">
        <f t="shared" si="1"/>
        <v xml:space="preserve">     PEGUE NA LOJA HOJE    SHIP FROM STORE    PEGUE NA LOJA   </v>
      </c>
    </row>
    <row r="123" spans="2:49" ht="15" customHeight="1">
      <c r="B123" t="s">
        <v>1343</v>
      </c>
      <c r="C123" s="2" t="s">
        <v>1344</v>
      </c>
      <c r="D123" s="2">
        <v>205</v>
      </c>
      <c r="E123" s="2" t="s">
        <v>1345</v>
      </c>
      <c r="F123" s="58" t="s">
        <v>1346</v>
      </c>
      <c r="G123" s="2" t="s">
        <v>285</v>
      </c>
      <c r="H123" t="s">
        <v>286</v>
      </c>
      <c r="I123" s="58" t="s">
        <v>287</v>
      </c>
      <c r="J123" s="2">
        <v>68673</v>
      </c>
      <c r="K123" s="2" t="s">
        <v>288</v>
      </c>
      <c r="L123" s="2" t="s">
        <v>289</v>
      </c>
      <c r="M123" s="58" t="s">
        <v>336</v>
      </c>
      <c r="N123" s="58" t="s">
        <v>337</v>
      </c>
      <c r="O123" s="58" t="s">
        <v>338</v>
      </c>
      <c r="P123" s="2">
        <v>68595</v>
      </c>
      <c r="Q123" s="2" t="s">
        <v>339</v>
      </c>
      <c r="R123" s="2" t="s">
        <v>340</v>
      </c>
      <c r="S123" s="10">
        <v>38302</v>
      </c>
      <c r="T123" s="58" t="s">
        <v>341</v>
      </c>
      <c r="U123" s="2" t="s">
        <v>342</v>
      </c>
      <c r="V123" s="2" t="s">
        <v>92</v>
      </c>
      <c r="W123" s="2" t="s">
        <v>93</v>
      </c>
      <c r="X123" s="2" t="s">
        <v>296</v>
      </c>
      <c r="Y123" s="2">
        <v>44</v>
      </c>
      <c r="Z123" s="2" t="s">
        <v>95</v>
      </c>
      <c r="AA123" s="2" t="s">
        <v>297</v>
      </c>
      <c r="AB123" s="58" t="s">
        <v>595</v>
      </c>
      <c r="AC123" s="58" t="s">
        <v>1347</v>
      </c>
      <c r="AD123" s="58" t="s">
        <v>1348</v>
      </c>
      <c r="AE123" s="2" t="s">
        <v>1349</v>
      </c>
      <c r="AF123" s="62">
        <v>-23.423173299999998</v>
      </c>
      <c r="AG123" s="62">
        <v>-51.908222100000003</v>
      </c>
      <c r="AH123" s="2" t="s">
        <v>1350</v>
      </c>
      <c r="AI123" s="2" t="s">
        <v>147</v>
      </c>
      <c r="AJ123" s="2" t="s">
        <v>1351</v>
      </c>
      <c r="AK123" s="55">
        <v>506.17</v>
      </c>
      <c r="AL123" s="55">
        <v>106</v>
      </c>
      <c r="AM123" s="55">
        <v>20.941580891795248</v>
      </c>
      <c r="AN123" s="2" t="s">
        <v>331</v>
      </c>
      <c r="AO123" s="2">
        <v>5</v>
      </c>
      <c r="AP123" s="2">
        <v>2</v>
      </c>
      <c r="AQ123" s="2">
        <v>1</v>
      </c>
      <c r="AR123" s="53" t="s">
        <v>148</v>
      </c>
      <c r="AS123" s="2" t="s">
        <v>73</v>
      </c>
      <c r="AT123" s="2" t="s">
        <v>74</v>
      </c>
      <c r="AU123" s="2" t="s">
        <v>75</v>
      </c>
      <c r="AV123" s="2" t="s">
        <v>148</v>
      </c>
      <c r="AW123" s="2" t="str">
        <f t="shared" si="1"/>
        <v xml:space="preserve">     PEGUE NA LOJA HOJE    SHIP FROM STORE    PEGUE NA LOJA   </v>
      </c>
    </row>
    <row r="124" spans="2:49" ht="15" customHeight="1">
      <c r="B124" t="s">
        <v>1352</v>
      </c>
      <c r="C124" s="2" t="s">
        <v>1353</v>
      </c>
      <c r="D124" s="2">
        <v>210</v>
      </c>
      <c r="E124" s="2" t="s">
        <v>1354</v>
      </c>
      <c r="F124" s="58" t="s">
        <v>1355</v>
      </c>
      <c r="G124" s="2" t="s">
        <v>168</v>
      </c>
      <c r="H124" t="s">
        <v>169</v>
      </c>
      <c r="I124" s="58" t="s">
        <v>170</v>
      </c>
      <c r="J124" s="2">
        <v>66146</v>
      </c>
      <c r="K124" s="2" t="s">
        <v>171</v>
      </c>
      <c r="L124" s="2" t="s">
        <v>172</v>
      </c>
      <c r="M124" s="58" t="s">
        <v>214</v>
      </c>
      <c r="N124" s="58" t="s">
        <v>215</v>
      </c>
      <c r="O124" s="58" t="s">
        <v>216</v>
      </c>
      <c r="P124" s="2" t="s">
        <v>148</v>
      </c>
      <c r="Q124" s="2" t="s">
        <v>217</v>
      </c>
      <c r="R124" s="2" t="s">
        <v>211</v>
      </c>
      <c r="S124" s="10">
        <v>38306</v>
      </c>
      <c r="T124" s="58" t="s">
        <v>218</v>
      </c>
      <c r="U124" s="2" t="s">
        <v>219</v>
      </c>
      <c r="V124" s="2" t="s">
        <v>92</v>
      </c>
      <c r="W124" s="2" t="s">
        <v>93</v>
      </c>
      <c r="X124" s="2" t="s">
        <v>140</v>
      </c>
      <c r="Y124" s="2">
        <v>18</v>
      </c>
      <c r="Z124" s="2" t="s">
        <v>95</v>
      </c>
      <c r="AA124" s="2" t="s">
        <v>141</v>
      </c>
      <c r="AB124" s="58" t="s">
        <v>1356</v>
      </c>
      <c r="AC124" s="58" t="s">
        <v>1357</v>
      </c>
      <c r="AD124" s="58" t="s">
        <v>1358</v>
      </c>
      <c r="AE124" s="2" t="s">
        <v>1359</v>
      </c>
      <c r="AF124" s="62">
        <v>-22.131229900000001</v>
      </c>
      <c r="AG124" s="62">
        <v>-51.3898753</v>
      </c>
      <c r="AH124" s="2" t="s">
        <v>1360</v>
      </c>
      <c r="AI124" s="2" t="s">
        <v>147</v>
      </c>
      <c r="AJ124" s="2" t="s">
        <v>102</v>
      </c>
      <c r="AK124" s="55">
        <v>1086.8699999999999</v>
      </c>
      <c r="AL124" s="55">
        <v>107</v>
      </c>
      <c r="AM124" s="55">
        <v>9.8447836447781256</v>
      </c>
      <c r="AN124" s="2" t="s">
        <v>331</v>
      </c>
      <c r="AO124" s="2">
        <v>11</v>
      </c>
      <c r="AP124" s="2">
        <v>1</v>
      </c>
      <c r="AQ124" s="2">
        <v>4</v>
      </c>
      <c r="AR124" s="53" t="s">
        <v>148</v>
      </c>
      <c r="AS124" s="2" t="s">
        <v>73</v>
      </c>
      <c r="AT124" s="2" t="s">
        <v>74</v>
      </c>
      <c r="AU124" s="2" t="s">
        <v>148</v>
      </c>
      <c r="AV124" s="2" t="s">
        <v>148</v>
      </c>
      <c r="AW124" s="2" t="str">
        <f t="shared" si="1"/>
        <v xml:space="preserve">     PEGUE NA LOJA HOJE    SHIP FROM STORE        </v>
      </c>
    </row>
    <row r="125" spans="2:49" ht="15" customHeight="1">
      <c r="B125" t="s">
        <v>1361</v>
      </c>
      <c r="C125" s="2" t="s">
        <v>1362</v>
      </c>
      <c r="D125" s="2">
        <v>206</v>
      </c>
      <c r="E125" s="2" t="s">
        <v>1363</v>
      </c>
      <c r="F125" s="58" t="s">
        <v>1364</v>
      </c>
      <c r="G125" s="2" t="s">
        <v>380</v>
      </c>
      <c r="H125" t="s">
        <v>381</v>
      </c>
      <c r="I125" s="58" t="s">
        <v>382</v>
      </c>
      <c r="J125" s="2">
        <v>66147</v>
      </c>
      <c r="K125" s="2" t="s">
        <v>383</v>
      </c>
      <c r="L125" s="2" t="s">
        <v>384</v>
      </c>
      <c r="M125" s="58" t="s">
        <v>401</v>
      </c>
      <c r="N125" s="58" t="s">
        <v>402</v>
      </c>
      <c r="O125" s="58" t="s">
        <v>403</v>
      </c>
      <c r="P125" s="2">
        <v>66127</v>
      </c>
      <c r="Q125" s="2" t="s">
        <v>404</v>
      </c>
      <c r="R125" s="2" t="s">
        <v>405</v>
      </c>
      <c r="S125" s="10">
        <v>38307</v>
      </c>
      <c r="T125" s="58" t="s">
        <v>945</v>
      </c>
      <c r="U125" s="2" t="s">
        <v>946</v>
      </c>
      <c r="V125" s="2" t="s">
        <v>69</v>
      </c>
      <c r="W125" s="2" t="s">
        <v>93</v>
      </c>
      <c r="X125" s="2" t="s">
        <v>248</v>
      </c>
      <c r="Y125" s="2">
        <v>61</v>
      </c>
      <c r="Z125" s="2" t="s">
        <v>160</v>
      </c>
      <c r="AA125" s="2" t="s">
        <v>408</v>
      </c>
      <c r="AB125" s="58" t="s">
        <v>409</v>
      </c>
      <c r="AC125" s="58" t="s">
        <v>947</v>
      </c>
      <c r="AD125" s="58" t="s">
        <v>1365</v>
      </c>
      <c r="AE125" s="2" t="s">
        <v>1366</v>
      </c>
      <c r="AF125" s="62">
        <v>-15.7913222</v>
      </c>
      <c r="AG125" s="62">
        <v>-47.883108399999998</v>
      </c>
      <c r="AH125" s="2" t="s">
        <v>1367</v>
      </c>
      <c r="AI125" s="2" t="s">
        <v>147</v>
      </c>
      <c r="AJ125" s="2" t="s">
        <v>102</v>
      </c>
      <c r="AK125" s="55">
        <v>1080.4100000000001</v>
      </c>
      <c r="AL125" s="55">
        <v>167</v>
      </c>
      <c r="AM125" s="55">
        <v>15.457094991716106</v>
      </c>
      <c r="AN125" s="2" t="s">
        <v>331</v>
      </c>
      <c r="AO125" s="2">
        <v>7</v>
      </c>
      <c r="AP125" s="2">
        <v>2</v>
      </c>
      <c r="AQ125" s="2">
        <v>3</v>
      </c>
      <c r="AR125" s="53" t="s">
        <v>72</v>
      </c>
      <c r="AS125" s="2" t="s">
        <v>73</v>
      </c>
      <c r="AT125" s="2" t="s">
        <v>74</v>
      </c>
      <c r="AU125" s="2" t="s">
        <v>148</v>
      </c>
      <c r="AV125" s="2" t="s">
        <v>76</v>
      </c>
      <c r="AW125" s="2" t="str">
        <f t="shared" si="1"/>
        <v>AMERICANAS SERVIÇOS    PEGUE NA LOJA HOJE    SHIP FROM STORE       QUIOSQUE</v>
      </c>
    </row>
    <row r="126" spans="2:49" ht="15" customHeight="1">
      <c r="B126" t="s">
        <v>1368</v>
      </c>
      <c r="C126" s="2" t="s">
        <v>405</v>
      </c>
      <c r="D126" s="2">
        <v>222</v>
      </c>
      <c r="E126" s="2" t="s">
        <v>1369</v>
      </c>
      <c r="F126" s="58" t="s">
        <v>1370</v>
      </c>
      <c r="G126" s="2" t="s">
        <v>380</v>
      </c>
      <c r="H126" t="s">
        <v>381</v>
      </c>
      <c r="I126" s="58" t="s">
        <v>382</v>
      </c>
      <c r="J126" s="2">
        <v>66147</v>
      </c>
      <c r="K126" s="2" t="s">
        <v>383</v>
      </c>
      <c r="L126" s="2" t="s">
        <v>384</v>
      </c>
      <c r="M126" s="58" t="s">
        <v>401</v>
      </c>
      <c r="N126" s="58" t="s">
        <v>402</v>
      </c>
      <c r="O126" s="58" t="s">
        <v>403</v>
      </c>
      <c r="P126" s="2">
        <v>66127</v>
      </c>
      <c r="Q126" s="2" t="s">
        <v>404</v>
      </c>
      <c r="R126" s="2" t="s">
        <v>405</v>
      </c>
      <c r="S126" s="10">
        <v>38307</v>
      </c>
      <c r="T126" s="58" t="s">
        <v>945</v>
      </c>
      <c r="U126" s="2" t="s">
        <v>946</v>
      </c>
      <c r="V126" s="2" t="s">
        <v>69</v>
      </c>
      <c r="W126" s="2" t="s">
        <v>93</v>
      </c>
      <c r="X126" s="2" t="s">
        <v>248</v>
      </c>
      <c r="Y126" s="2">
        <v>61</v>
      </c>
      <c r="Z126" s="2" t="s">
        <v>160</v>
      </c>
      <c r="AA126" s="2" t="s">
        <v>408</v>
      </c>
      <c r="AB126" s="58" t="s">
        <v>409</v>
      </c>
      <c r="AC126" s="58" t="s">
        <v>1371</v>
      </c>
      <c r="AD126" s="58" t="s">
        <v>1372</v>
      </c>
      <c r="AE126" s="2" t="s">
        <v>1373</v>
      </c>
      <c r="AF126" s="62">
        <v>-15.8059335</v>
      </c>
      <c r="AG126" s="62">
        <v>-47.939446400000001</v>
      </c>
      <c r="AH126" s="2" t="s">
        <v>1374</v>
      </c>
      <c r="AI126" s="2" t="s">
        <v>147</v>
      </c>
      <c r="AJ126" s="2" t="s">
        <v>102</v>
      </c>
      <c r="AK126" s="55">
        <v>1224.5899999999999</v>
      </c>
      <c r="AL126" s="55">
        <v>121</v>
      </c>
      <c r="AM126" s="55">
        <v>9.880858083113532</v>
      </c>
      <c r="AN126" s="2" t="s">
        <v>331</v>
      </c>
      <c r="AO126" s="2">
        <v>10</v>
      </c>
      <c r="AP126" s="2">
        <v>1</v>
      </c>
      <c r="AQ126" s="2">
        <v>3</v>
      </c>
      <c r="AR126" s="53" t="s">
        <v>148</v>
      </c>
      <c r="AS126" s="2" t="s">
        <v>73</v>
      </c>
      <c r="AT126" s="2" t="s">
        <v>74</v>
      </c>
      <c r="AU126" s="2" t="s">
        <v>75</v>
      </c>
      <c r="AV126" s="2" t="s">
        <v>148</v>
      </c>
      <c r="AW126" s="2" t="str">
        <f t="shared" si="1"/>
        <v xml:space="preserve">     PEGUE NA LOJA HOJE    SHIP FROM STORE    PEGUE NA LOJA   </v>
      </c>
    </row>
    <row r="127" spans="2:49" ht="15" customHeight="1">
      <c r="B127" t="s">
        <v>1375</v>
      </c>
      <c r="C127" s="2" t="s">
        <v>1376</v>
      </c>
      <c r="D127" s="2">
        <v>208</v>
      </c>
      <c r="E127" s="2" t="s">
        <v>1377</v>
      </c>
      <c r="F127" s="58" t="s">
        <v>1378</v>
      </c>
      <c r="G127" s="2" t="s">
        <v>380</v>
      </c>
      <c r="H127" t="s">
        <v>381</v>
      </c>
      <c r="I127" s="58" t="s">
        <v>382</v>
      </c>
      <c r="J127" s="2">
        <v>66147</v>
      </c>
      <c r="K127" s="2" t="s">
        <v>383</v>
      </c>
      <c r="L127" s="2" t="s">
        <v>384</v>
      </c>
      <c r="M127" s="58" t="s">
        <v>1379</v>
      </c>
      <c r="N127" s="58" t="s">
        <v>1380</v>
      </c>
      <c r="O127" s="58" t="s">
        <v>1381</v>
      </c>
      <c r="P127" s="2" t="s">
        <v>148</v>
      </c>
      <c r="Q127" s="2" t="s">
        <v>1382</v>
      </c>
      <c r="R127" s="2" t="s">
        <v>1376</v>
      </c>
      <c r="S127" s="10">
        <v>38309</v>
      </c>
      <c r="T127" s="58" t="s">
        <v>1383</v>
      </c>
      <c r="U127" s="2" t="s">
        <v>1384</v>
      </c>
      <c r="V127" s="2" t="s">
        <v>92</v>
      </c>
      <c r="W127" s="2" t="s">
        <v>93</v>
      </c>
      <c r="X127" s="2" t="s">
        <v>248</v>
      </c>
      <c r="Y127" s="2">
        <v>65</v>
      </c>
      <c r="Z127" s="2" t="s">
        <v>95</v>
      </c>
      <c r="AA127" s="2" t="s">
        <v>1385</v>
      </c>
      <c r="AB127" s="58" t="s">
        <v>1386</v>
      </c>
      <c r="AC127" s="58" t="s">
        <v>1387</v>
      </c>
      <c r="AD127" s="58" t="s">
        <v>1388</v>
      </c>
      <c r="AE127" s="2" t="s">
        <v>1389</v>
      </c>
      <c r="AF127" s="62">
        <v>-15.5821845</v>
      </c>
      <c r="AG127" s="62">
        <v>-56.076964199999999</v>
      </c>
      <c r="AH127" s="2" t="s">
        <v>1390</v>
      </c>
      <c r="AI127" s="2" t="s">
        <v>147</v>
      </c>
      <c r="AJ127" s="2" t="s">
        <v>102</v>
      </c>
      <c r="AK127" s="55">
        <v>1545.04</v>
      </c>
      <c r="AL127" s="55">
        <v>170</v>
      </c>
      <c r="AM127" s="55">
        <v>11.00295137989955</v>
      </c>
      <c r="AN127" s="2" t="s">
        <v>331</v>
      </c>
      <c r="AO127" s="2">
        <v>7</v>
      </c>
      <c r="AP127" s="2">
        <v>2</v>
      </c>
      <c r="AQ127" s="2">
        <v>3</v>
      </c>
      <c r="AR127" s="53" t="s">
        <v>148</v>
      </c>
      <c r="AS127" s="2" t="s">
        <v>73</v>
      </c>
      <c r="AT127" s="2" t="s">
        <v>148</v>
      </c>
      <c r="AU127" s="2" t="s">
        <v>148</v>
      </c>
      <c r="AV127" s="2" t="s">
        <v>148</v>
      </c>
      <c r="AW127" s="2" t="str">
        <f t="shared" si="1"/>
        <v xml:space="preserve">     PEGUE NA LOJA HOJE             </v>
      </c>
    </row>
    <row r="128" spans="2:49" ht="15" customHeight="1">
      <c r="B128" t="s">
        <v>1391</v>
      </c>
      <c r="C128" s="2" t="s">
        <v>1392</v>
      </c>
      <c r="D128" s="2">
        <v>199</v>
      </c>
      <c r="E128" s="2" t="s">
        <v>1393</v>
      </c>
      <c r="F128" s="58" t="s">
        <v>1394</v>
      </c>
      <c r="G128" s="2" t="s">
        <v>380</v>
      </c>
      <c r="H128" t="s">
        <v>381</v>
      </c>
      <c r="I128" s="58" t="s">
        <v>382</v>
      </c>
      <c r="J128" s="2">
        <v>66147</v>
      </c>
      <c r="K128" s="2" t="s">
        <v>383</v>
      </c>
      <c r="L128" s="2" t="s">
        <v>384</v>
      </c>
      <c r="M128" s="58" t="s">
        <v>520</v>
      </c>
      <c r="N128" s="58" t="s">
        <v>521</v>
      </c>
      <c r="O128" s="58" t="s">
        <v>522</v>
      </c>
      <c r="P128" s="2">
        <v>68701</v>
      </c>
      <c r="Q128" s="2" t="s">
        <v>523</v>
      </c>
      <c r="R128" s="2" t="s">
        <v>517</v>
      </c>
      <c r="S128" s="10">
        <v>38322</v>
      </c>
      <c r="T128" s="58" t="s">
        <v>524</v>
      </c>
      <c r="U128" s="2" t="s">
        <v>525</v>
      </c>
      <c r="V128" s="2" t="s">
        <v>92</v>
      </c>
      <c r="W128" s="2" t="s">
        <v>93</v>
      </c>
      <c r="X128" s="2" t="s">
        <v>442</v>
      </c>
      <c r="Y128" s="2">
        <v>85</v>
      </c>
      <c r="Z128" s="2" t="s">
        <v>160</v>
      </c>
      <c r="AA128" s="2" t="s">
        <v>526</v>
      </c>
      <c r="AB128" s="58" t="s">
        <v>519</v>
      </c>
      <c r="AC128" s="58" t="s">
        <v>1395</v>
      </c>
      <c r="AD128" s="58" t="s">
        <v>1396</v>
      </c>
      <c r="AE128" s="2" t="s">
        <v>1397</v>
      </c>
      <c r="AF128" s="62">
        <v>-3.7391019999999999</v>
      </c>
      <c r="AG128" s="62">
        <v>-38.540176000000002</v>
      </c>
      <c r="AH128" s="2" t="s">
        <v>1398</v>
      </c>
      <c r="AI128" s="2" t="s">
        <v>28</v>
      </c>
      <c r="AJ128" s="2" t="s">
        <v>102</v>
      </c>
      <c r="AK128" s="55">
        <v>1144.8800000000001</v>
      </c>
      <c r="AL128" s="55">
        <v>138</v>
      </c>
      <c r="AM128" s="55">
        <v>12.053665012927118</v>
      </c>
      <c r="AN128" s="2" t="s">
        <v>331</v>
      </c>
      <c r="AO128" s="2">
        <v>8</v>
      </c>
      <c r="AP128" s="2">
        <v>2</v>
      </c>
      <c r="AQ128" s="2">
        <v>4</v>
      </c>
      <c r="AR128" s="53" t="s">
        <v>72</v>
      </c>
      <c r="AS128" s="2" t="s">
        <v>73</v>
      </c>
      <c r="AT128" s="2" t="s">
        <v>74</v>
      </c>
      <c r="AU128" s="2" t="s">
        <v>75</v>
      </c>
      <c r="AV128" s="2" t="s">
        <v>76</v>
      </c>
      <c r="AW128" s="2" t="str">
        <f t="shared" si="1"/>
        <v>AMERICANAS SERVIÇOS    PEGUE NA LOJA HOJE    SHIP FROM STORE    PEGUE NA LOJA  QUIOSQUE</v>
      </c>
    </row>
    <row r="129" spans="2:49" ht="15" customHeight="1">
      <c r="B129" t="s">
        <v>1399</v>
      </c>
      <c r="C129" s="2" t="s">
        <v>1400</v>
      </c>
      <c r="D129" s="2">
        <v>194</v>
      </c>
      <c r="E129" s="2" t="s">
        <v>1401</v>
      </c>
      <c r="F129" s="58" t="s">
        <v>1402</v>
      </c>
      <c r="G129" s="2" t="s">
        <v>168</v>
      </c>
      <c r="H129" t="s">
        <v>169</v>
      </c>
      <c r="I129" s="58" t="s">
        <v>170</v>
      </c>
      <c r="J129" s="2">
        <v>66146</v>
      </c>
      <c r="K129" s="2" t="s">
        <v>171</v>
      </c>
      <c r="L129" s="2" t="s">
        <v>172</v>
      </c>
      <c r="M129" s="58" t="s">
        <v>173</v>
      </c>
      <c r="N129" s="58" t="s">
        <v>174</v>
      </c>
      <c r="O129" s="58" t="s">
        <v>175</v>
      </c>
      <c r="P129" s="2">
        <v>65793</v>
      </c>
      <c r="Q129" s="2" t="s">
        <v>176</v>
      </c>
      <c r="R129" s="2" t="s">
        <v>177</v>
      </c>
      <c r="S129" s="10">
        <v>38327</v>
      </c>
      <c r="T129" s="58" t="s">
        <v>1174</v>
      </c>
      <c r="U129" s="2" t="s">
        <v>1175</v>
      </c>
      <c r="V129" s="2" t="s">
        <v>92</v>
      </c>
      <c r="W129" s="2" t="s">
        <v>93</v>
      </c>
      <c r="X129" s="2" t="s">
        <v>140</v>
      </c>
      <c r="Y129" s="2">
        <v>19</v>
      </c>
      <c r="Z129" s="2" t="s">
        <v>95</v>
      </c>
      <c r="AA129" s="2" t="s">
        <v>141</v>
      </c>
      <c r="AB129" s="58" t="s">
        <v>1403</v>
      </c>
      <c r="AC129" s="58" t="s">
        <v>1404</v>
      </c>
      <c r="AD129" s="58" t="s">
        <v>1405</v>
      </c>
      <c r="AE129" s="2" t="s">
        <v>1406</v>
      </c>
      <c r="AF129" s="62">
        <v>-22.7553342</v>
      </c>
      <c r="AG129" s="62">
        <v>-47.394078200000003</v>
      </c>
      <c r="AH129" s="2" t="s">
        <v>1407</v>
      </c>
      <c r="AI129" s="2" t="s">
        <v>147</v>
      </c>
      <c r="AJ129" s="2" t="s">
        <v>330</v>
      </c>
      <c r="AK129" s="55">
        <v>708</v>
      </c>
      <c r="AL129" s="55">
        <v>152</v>
      </c>
      <c r="AM129" s="55">
        <v>21.468926553672315</v>
      </c>
      <c r="AN129" s="2" t="s">
        <v>331</v>
      </c>
      <c r="AO129" s="2">
        <v>5</v>
      </c>
      <c r="AP129" s="2">
        <v>2</v>
      </c>
      <c r="AQ129" s="2">
        <v>1</v>
      </c>
      <c r="AR129" s="53" t="s">
        <v>72</v>
      </c>
      <c r="AS129" s="2" t="s">
        <v>73</v>
      </c>
      <c r="AT129" s="2" t="s">
        <v>74</v>
      </c>
      <c r="AU129" s="2" t="s">
        <v>75</v>
      </c>
      <c r="AV129" s="2" t="s">
        <v>76</v>
      </c>
      <c r="AW129" s="2" t="str">
        <f t="shared" si="1"/>
        <v>AMERICANAS SERVIÇOS    PEGUE NA LOJA HOJE    SHIP FROM STORE    PEGUE NA LOJA  QUIOSQUE</v>
      </c>
    </row>
    <row r="130" spans="2:49" ht="15" customHeight="1">
      <c r="B130" t="s">
        <v>1408</v>
      </c>
      <c r="C130" s="2" t="s">
        <v>1409</v>
      </c>
      <c r="D130" s="2">
        <v>213</v>
      </c>
      <c r="E130" s="2" t="s">
        <v>1410</v>
      </c>
      <c r="F130" s="58" t="s">
        <v>1411</v>
      </c>
      <c r="G130" s="2" t="s">
        <v>108</v>
      </c>
      <c r="H130" t="s">
        <v>109</v>
      </c>
      <c r="I130" s="58" t="s">
        <v>110</v>
      </c>
      <c r="J130" s="2">
        <v>66202</v>
      </c>
      <c r="K130" s="2" t="s">
        <v>111</v>
      </c>
      <c r="L130" s="2" t="s">
        <v>112</v>
      </c>
      <c r="M130" s="58" t="s">
        <v>227</v>
      </c>
      <c r="N130" s="58" t="s">
        <v>228</v>
      </c>
      <c r="O130" s="58" t="s">
        <v>229</v>
      </c>
      <c r="P130" s="2">
        <v>66230</v>
      </c>
      <c r="Q130" s="2" t="s">
        <v>230</v>
      </c>
      <c r="R130" s="2" t="s">
        <v>231</v>
      </c>
      <c r="S130" s="10">
        <v>38328</v>
      </c>
      <c r="T130" s="58" t="s">
        <v>232</v>
      </c>
      <c r="U130" s="2" t="s">
        <v>233</v>
      </c>
      <c r="V130" s="2" t="s">
        <v>92</v>
      </c>
      <c r="W130" s="2" t="s">
        <v>93</v>
      </c>
      <c r="X130" s="2" t="s">
        <v>94</v>
      </c>
      <c r="Y130" s="2">
        <v>22</v>
      </c>
      <c r="Z130" s="2" t="s">
        <v>160</v>
      </c>
      <c r="AA130" s="2" t="s">
        <v>96</v>
      </c>
      <c r="AB130" s="58" t="s">
        <v>1412</v>
      </c>
      <c r="AC130" s="58" t="s">
        <v>98</v>
      </c>
      <c r="AD130" s="58" t="s">
        <v>1413</v>
      </c>
      <c r="AE130" s="2" t="s">
        <v>1414</v>
      </c>
      <c r="AF130" s="62">
        <v>-22.285628800000001</v>
      </c>
      <c r="AG130" s="62">
        <v>-42.531767199999997</v>
      </c>
      <c r="AH130" s="2" t="s">
        <v>1415</v>
      </c>
      <c r="AI130" s="2" t="s">
        <v>147</v>
      </c>
      <c r="AJ130" s="2" t="s">
        <v>330</v>
      </c>
      <c r="AK130" s="55">
        <v>977.04</v>
      </c>
      <c r="AL130" s="55">
        <v>129</v>
      </c>
      <c r="AM130" s="55">
        <v>13.203144190616555</v>
      </c>
      <c r="AN130" s="2" t="s">
        <v>103</v>
      </c>
      <c r="AO130" s="2">
        <v>4</v>
      </c>
      <c r="AP130" s="2">
        <v>3</v>
      </c>
      <c r="AQ130" s="2">
        <v>1</v>
      </c>
      <c r="AR130" s="53" t="s">
        <v>72</v>
      </c>
      <c r="AS130" s="2" t="s">
        <v>73</v>
      </c>
      <c r="AT130" s="2" t="s">
        <v>74</v>
      </c>
      <c r="AU130" s="2" t="s">
        <v>75</v>
      </c>
      <c r="AV130" s="2" t="s">
        <v>76</v>
      </c>
      <c r="AW130" s="2" t="str">
        <f t="shared" ref="AW130:AW193" si="2">SUBSTITUTE(AR130&amp;"    "&amp;AS130&amp;"    "&amp;AT130&amp;"    "&amp;AU130&amp;"  "&amp;AV130,"-"," ")</f>
        <v>AMERICANAS SERVIÇOS    PEGUE NA LOJA HOJE    SHIP FROM STORE    PEGUE NA LOJA  QUIOSQUE</v>
      </c>
    </row>
    <row r="131" spans="2:49" ht="15" customHeight="1">
      <c r="B131" t="s">
        <v>1416</v>
      </c>
      <c r="C131" s="2" t="s">
        <v>1417</v>
      </c>
      <c r="D131" s="2">
        <v>505</v>
      </c>
      <c r="E131" s="2" t="s">
        <v>1418</v>
      </c>
      <c r="F131" s="58" t="s">
        <v>1419</v>
      </c>
      <c r="G131" s="2" t="s">
        <v>128</v>
      </c>
      <c r="H131" t="s">
        <v>129</v>
      </c>
      <c r="I131" s="58" t="s">
        <v>130</v>
      </c>
      <c r="J131" s="2">
        <v>66128</v>
      </c>
      <c r="K131" s="2" t="s">
        <v>131</v>
      </c>
      <c r="L131" s="2" t="s">
        <v>132</v>
      </c>
      <c r="M131" s="58" t="s">
        <v>133</v>
      </c>
      <c r="N131" s="58" t="s">
        <v>134</v>
      </c>
      <c r="O131" s="58" t="s">
        <v>135</v>
      </c>
      <c r="P131" s="2">
        <v>68981</v>
      </c>
      <c r="Q131" s="2" t="s">
        <v>136</v>
      </c>
      <c r="R131" s="2" t="s">
        <v>137</v>
      </c>
      <c r="S131" s="10">
        <v>38329</v>
      </c>
      <c r="T131" s="58" t="s">
        <v>138</v>
      </c>
      <c r="U131" s="2" t="s">
        <v>139</v>
      </c>
      <c r="V131" s="2" t="s">
        <v>92</v>
      </c>
      <c r="W131" s="2" t="s">
        <v>1192</v>
      </c>
      <c r="X131" s="2" t="s">
        <v>140</v>
      </c>
      <c r="Y131" s="2">
        <v>11</v>
      </c>
      <c r="Z131" s="2" t="s">
        <v>95</v>
      </c>
      <c r="AA131" s="2" t="s">
        <v>141</v>
      </c>
      <c r="AB131" s="58" t="s">
        <v>142</v>
      </c>
      <c r="AC131" s="58" t="s">
        <v>98</v>
      </c>
      <c r="AD131" s="58" t="s">
        <v>1420</v>
      </c>
      <c r="AE131" s="2" t="s">
        <v>1421</v>
      </c>
      <c r="AF131" s="62">
        <v>-23.546393500000001</v>
      </c>
      <c r="AG131" s="62">
        <v>-46.635784899999997</v>
      </c>
      <c r="AH131" s="2" t="s">
        <v>1422</v>
      </c>
      <c r="AI131" s="2" t="s">
        <v>147</v>
      </c>
      <c r="AJ131" s="2" t="s">
        <v>1196</v>
      </c>
      <c r="AK131" s="55">
        <v>414.97</v>
      </c>
      <c r="AL131" s="55">
        <v>0</v>
      </c>
      <c r="AM131" s="55">
        <v>0</v>
      </c>
      <c r="AN131" s="2" t="s">
        <v>103</v>
      </c>
      <c r="AO131" s="2">
        <v>3</v>
      </c>
      <c r="AP131" s="2">
        <v>5</v>
      </c>
      <c r="AQ131" s="2">
        <v>1</v>
      </c>
      <c r="AR131" s="53" t="s">
        <v>148</v>
      </c>
      <c r="AS131" s="2" t="s">
        <v>73</v>
      </c>
      <c r="AT131" s="2" t="s">
        <v>74</v>
      </c>
      <c r="AU131" s="2" t="s">
        <v>75</v>
      </c>
      <c r="AV131" s="2" t="s">
        <v>148</v>
      </c>
      <c r="AW131" s="2" t="str">
        <f t="shared" si="2"/>
        <v xml:space="preserve">     PEGUE NA LOJA HOJE    SHIP FROM STORE    PEGUE NA LOJA   </v>
      </c>
    </row>
    <row r="132" spans="2:49" ht="15" customHeight="1">
      <c r="B132" t="s">
        <v>1423</v>
      </c>
      <c r="C132" s="2" t="s">
        <v>1424</v>
      </c>
      <c r="D132" s="2">
        <v>225</v>
      </c>
      <c r="E132" s="2" t="s">
        <v>1425</v>
      </c>
      <c r="F132" s="58" t="s">
        <v>1426</v>
      </c>
      <c r="G132" s="2" t="s">
        <v>128</v>
      </c>
      <c r="H132" t="s">
        <v>129</v>
      </c>
      <c r="I132" s="58" t="s">
        <v>130</v>
      </c>
      <c r="J132" s="2">
        <v>66128</v>
      </c>
      <c r="K132" s="2" t="s">
        <v>131</v>
      </c>
      <c r="L132" s="2" t="s">
        <v>132</v>
      </c>
      <c r="M132" s="58" t="s">
        <v>319</v>
      </c>
      <c r="N132" s="58" t="s">
        <v>320</v>
      </c>
      <c r="O132" s="58" t="s">
        <v>321</v>
      </c>
      <c r="P132" s="2">
        <v>68580</v>
      </c>
      <c r="Q132" s="2" t="s">
        <v>322</v>
      </c>
      <c r="R132" s="2" t="s">
        <v>323</v>
      </c>
      <c r="S132" s="10">
        <v>38329</v>
      </c>
      <c r="T132" s="58" t="s">
        <v>324</v>
      </c>
      <c r="U132" s="2" t="s">
        <v>325</v>
      </c>
      <c r="V132" s="2" t="s">
        <v>92</v>
      </c>
      <c r="W132" s="2" t="s">
        <v>93</v>
      </c>
      <c r="X132" s="2" t="s">
        <v>140</v>
      </c>
      <c r="Y132" s="2">
        <v>11</v>
      </c>
      <c r="Z132" s="2" t="s">
        <v>95</v>
      </c>
      <c r="AA132" s="2" t="s">
        <v>141</v>
      </c>
      <c r="AB132" s="58" t="s">
        <v>142</v>
      </c>
      <c r="AC132" s="58" t="s">
        <v>1427</v>
      </c>
      <c r="AD132" s="58" t="s">
        <v>1428</v>
      </c>
      <c r="AE132" s="2" t="s">
        <v>1429</v>
      </c>
      <c r="AF132" s="62">
        <v>-23.598243</v>
      </c>
      <c r="AG132" s="62">
        <v>-46.600906199999997</v>
      </c>
      <c r="AH132" s="2" t="s">
        <v>1430</v>
      </c>
      <c r="AI132" s="2" t="s">
        <v>147</v>
      </c>
      <c r="AJ132" s="2" t="s">
        <v>330</v>
      </c>
      <c r="AK132" s="55">
        <v>845.04</v>
      </c>
      <c r="AL132" s="55">
        <v>104</v>
      </c>
      <c r="AM132" s="55">
        <v>12.307109722616682</v>
      </c>
      <c r="AN132" s="2" t="s">
        <v>103</v>
      </c>
      <c r="AO132" s="2">
        <v>4</v>
      </c>
      <c r="AP132" s="2">
        <v>3</v>
      </c>
      <c r="AQ132" s="2">
        <v>1</v>
      </c>
      <c r="AR132" s="53" t="s">
        <v>72</v>
      </c>
      <c r="AS132" s="2" t="s">
        <v>73</v>
      </c>
      <c r="AT132" s="2" t="s">
        <v>74</v>
      </c>
      <c r="AU132" s="2" t="s">
        <v>75</v>
      </c>
      <c r="AV132" s="2" t="s">
        <v>76</v>
      </c>
      <c r="AW132" s="2" t="str">
        <f t="shared" si="2"/>
        <v>AMERICANAS SERVIÇOS    PEGUE NA LOJA HOJE    SHIP FROM STORE    PEGUE NA LOJA  QUIOSQUE</v>
      </c>
    </row>
    <row r="133" spans="2:49" ht="15" customHeight="1">
      <c r="B133" t="s">
        <v>1431</v>
      </c>
      <c r="C133" s="2" t="s">
        <v>1432</v>
      </c>
      <c r="D133" s="2">
        <v>224</v>
      </c>
      <c r="E133" s="2" t="s">
        <v>1433</v>
      </c>
      <c r="F133" s="58" t="s">
        <v>1434</v>
      </c>
      <c r="G133" s="2" t="s">
        <v>168</v>
      </c>
      <c r="H133" t="s">
        <v>169</v>
      </c>
      <c r="I133" s="58" t="s">
        <v>170</v>
      </c>
      <c r="J133" s="2">
        <v>66146</v>
      </c>
      <c r="K133" s="2" t="s">
        <v>171</v>
      </c>
      <c r="L133" s="2" t="s">
        <v>172</v>
      </c>
      <c r="M133" s="58" t="s">
        <v>678</v>
      </c>
      <c r="N133" s="58" t="s">
        <v>679</v>
      </c>
      <c r="O133" s="58" t="s">
        <v>680</v>
      </c>
      <c r="P133" s="2" t="s">
        <v>148</v>
      </c>
      <c r="Q133" s="2" t="s">
        <v>681</v>
      </c>
      <c r="R133" s="2" t="s">
        <v>172</v>
      </c>
      <c r="S133" s="10">
        <v>38329</v>
      </c>
      <c r="T133" s="58" t="s">
        <v>682</v>
      </c>
      <c r="U133" s="2" t="s">
        <v>683</v>
      </c>
      <c r="V133" s="2" t="s">
        <v>92</v>
      </c>
      <c r="W133" s="2" t="s">
        <v>93</v>
      </c>
      <c r="X133" s="2" t="s">
        <v>140</v>
      </c>
      <c r="Y133" s="2">
        <v>12</v>
      </c>
      <c r="Z133" s="2" t="s">
        <v>95</v>
      </c>
      <c r="AA133" s="2" t="s">
        <v>141</v>
      </c>
      <c r="AB133" s="58" t="s">
        <v>1435</v>
      </c>
      <c r="AC133" s="58" t="s">
        <v>98</v>
      </c>
      <c r="AD133" s="58" t="s">
        <v>1436</v>
      </c>
      <c r="AE133" s="2" t="s">
        <v>1437</v>
      </c>
      <c r="AF133" s="62">
        <v>-23.3039874</v>
      </c>
      <c r="AG133" s="62">
        <v>-45.9630826</v>
      </c>
      <c r="AH133" s="2" t="s">
        <v>1438</v>
      </c>
      <c r="AI133" s="2" t="s">
        <v>147</v>
      </c>
      <c r="AJ133" s="2" t="s">
        <v>102</v>
      </c>
      <c r="AK133" s="55">
        <v>1068.6500000000001</v>
      </c>
      <c r="AL133" s="55">
        <v>147</v>
      </c>
      <c r="AM133" s="55">
        <v>13.755673045431148</v>
      </c>
      <c r="AN133" s="2" t="s">
        <v>331</v>
      </c>
      <c r="AO133" s="2">
        <v>4</v>
      </c>
      <c r="AP133" s="2">
        <v>3</v>
      </c>
      <c r="AQ133" s="2">
        <v>1</v>
      </c>
      <c r="AR133" s="53" t="s">
        <v>72</v>
      </c>
      <c r="AS133" s="2" t="s">
        <v>73</v>
      </c>
      <c r="AT133" s="2" t="s">
        <v>74</v>
      </c>
      <c r="AU133" s="2" t="s">
        <v>75</v>
      </c>
      <c r="AV133" s="2" t="s">
        <v>76</v>
      </c>
      <c r="AW133" s="2" t="str">
        <f t="shared" si="2"/>
        <v>AMERICANAS SERVIÇOS    PEGUE NA LOJA HOJE    SHIP FROM STORE    PEGUE NA LOJA  QUIOSQUE</v>
      </c>
    </row>
    <row r="134" spans="2:49" ht="15" customHeight="1">
      <c r="B134" t="s">
        <v>1439</v>
      </c>
      <c r="C134" s="2" t="s">
        <v>1440</v>
      </c>
      <c r="D134" s="2">
        <v>228</v>
      </c>
      <c r="E134" s="2" t="s">
        <v>1441</v>
      </c>
      <c r="F134" s="58" t="s">
        <v>1442</v>
      </c>
      <c r="G134" s="2" t="s">
        <v>285</v>
      </c>
      <c r="H134" t="s">
        <v>286</v>
      </c>
      <c r="I134" s="58" t="s">
        <v>287</v>
      </c>
      <c r="J134" s="2">
        <v>68673</v>
      </c>
      <c r="K134" s="2" t="s">
        <v>288</v>
      </c>
      <c r="L134" s="2" t="s">
        <v>289</v>
      </c>
      <c r="M134" s="58" t="s">
        <v>663</v>
      </c>
      <c r="N134" s="58" t="s">
        <v>664</v>
      </c>
      <c r="O134" s="58" t="s">
        <v>665</v>
      </c>
      <c r="P134" s="2" t="s">
        <v>148</v>
      </c>
      <c r="Q134" s="2" t="s">
        <v>666</v>
      </c>
      <c r="R134" s="2" t="s">
        <v>660</v>
      </c>
      <c r="S134" s="10">
        <v>38331</v>
      </c>
      <c r="T134" s="58" t="s">
        <v>667</v>
      </c>
      <c r="U134" s="2" t="s">
        <v>668</v>
      </c>
      <c r="V134" s="2" t="s">
        <v>92</v>
      </c>
      <c r="W134" s="2" t="s">
        <v>93</v>
      </c>
      <c r="X134" s="2" t="s">
        <v>296</v>
      </c>
      <c r="Y134" s="2">
        <v>47</v>
      </c>
      <c r="Z134" s="2" t="s">
        <v>160</v>
      </c>
      <c r="AA134" s="2" t="s">
        <v>669</v>
      </c>
      <c r="AB134" s="58" t="s">
        <v>1443</v>
      </c>
      <c r="AC134" s="58" t="s">
        <v>98</v>
      </c>
      <c r="AD134" s="58" t="s">
        <v>1444</v>
      </c>
      <c r="AE134" s="2" t="s">
        <v>1445</v>
      </c>
      <c r="AF134" s="62">
        <v>-26.4795646</v>
      </c>
      <c r="AG134" s="62">
        <v>-49.085619800000003</v>
      </c>
      <c r="AH134" s="2" t="s">
        <v>1446</v>
      </c>
      <c r="AI134" s="2" t="s">
        <v>147</v>
      </c>
      <c r="AJ134" s="2" t="s">
        <v>330</v>
      </c>
      <c r="AK134" s="55">
        <v>974.12</v>
      </c>
      <c r="AL134" s="55">
        <v>150</v>
      </c>
      <c r="AM134" s="55">
        <v>15.398513530160555</v>
      </c>
      <c r="AN134" s="2" t="s">
        <v>331</v>
      </c>
      <c r="AO134" s="2">
        <v>5</v>
      </c>
      <c r="AP134" s="2">
        <v>2</v>
      </c>
      <c r="AQ134" s="2">
        <v>1</v>
      </c>
      <c r="AR134" s="53" t="s">
        <v>148</v>
      </c>
      <c r="AS134" s="2" t="s">
        <v>73</v>
      </c>
      <c r="AT134" s="2" t="s">
        <v>148</v>
      </c>
      <c r="AU134" s="2" t="s">
        <v>75</v>
      </c>
      <c r="AV134" s="2" t="s">
        <v>148</v>
      </c>
      <c r="AW134" s="2" t="str">
        <f t="shared" si="2"/>
        <v xml:space="preserve">     PEGUE NA LOJA HOJE         PEGUE NA LOJA   </v>
      </c>
    </row>
    <row r="135" spans="2:49" ht="15" customHeight="1">
      <c r="B135" t="s">
        <v>1447</v>
      </c>
      <c r="C135" s="2" t="s">
        <v>1448</v>
      </c>
      <c r="D135" s="2">
        <v>506</v>
      </c>
      <c r="E135" s="2" t="s">
        <v>1449</v>
      </c>
      <c r="F135" s="58" t="s">
        <v>1450</v>
      </c>
      <c r="G135" s="2" t="s">
        <v>128</v>
      </c>
      <c r="H135" t="s">
        <v>129</v>
      </c>
      <c r="I135" s="58" t="s">
        <v>130</v>
      </c>
      <c r="J135" s="2">
        <v>66128</v>
      </c>
      <c r="K135" s="2" t="s">
        <v>131</v>
      </c>
      <c r="L135" s="2" t="s">
        <v>132</v>
      </c>
      <c r="M135" s="58" t="s">
        <v>1451</v>
      </c>
      <c r="N135" s="58" t="s">
        <v>1452</v>
      </c>
      <c r="O135" s="58" t="s">
        <v>1453</v>
      </c>
      <c r="P135" s="2">
        <v>68774</v>
      </c>
      <c r="Q135" s="2" t="s">
        <v>1454</v>
      </c>
      <c r="R135" s="2" t="s">
        <v>1455</v>
      </c>
      <c r="S135" s="10">
        <v>38334</v>
      </c>
      <c r="T135" s="58" t="s">
        <v>1456</v>
      </c>
      <c r="U135" s="2" t="s">
        <v>1457</v>
      </c>
      <c r="V135" s="2" t="s">
        <v>92</v>
      </c>
      <c r="W135" s="2" t="s">
        <v>1192</v>
      </c>
      <c r="X135" s="2" t="s">
        <v>140</v>
      </c>
      <c r="Y135" s="2">
        <v>11</v>
      </c>
      <c r="Z135" s="2" t="s">
        <v>95</v>
      </c>
      <c r="AA135" s="2" t="s">
        <v>141</v>
      </c>
      <c r="AB135" s="58" t="s">
        <v>142</v>
      </c>
      <c r="AC135" s="58" t="s">
        <v>954</v>
      </c>
      <c r="AD135" s="58" t="s">
        <v>1458</v>
      </c>
      <c r="AE135" s="2" t="s">
        <v>1459</v>
      </c>
      <c r="AF135" s="62">
        <v>-23.652677199999999</v>
      </c>
      <c r="AG135" s="62">
        <v>-46.705818600000001</v>
      </c>
      <c r="AH135" s="2" t="s">
        <v>1460</v>
      </c>
      <c r="AI135" s="2" t="s">
        <v>147</v>
      </c>
      <c r="AJ135" s="2" t="s">
        <v>1196</v>
      </c>
      <c r="AK135" s="55">
        <v>359.69</v>
      </c>
      <c r="AL135" s="55">
        <v>0</v>
      </c>
      <c r="AM135" s="55">
        <v>0</v>
      </c>
      <c r="AN135" s="2" t="s">
        <v>103</v>
      </c>
      <c r="AO135" s="2">
        <v>4</v>
      </c>
      <c r="AP135" s="2">
        <v>3</v>
      </c>
      <c r="AQ135" s="2">
        <v>1</v>
      </c>
      <c r="AR135" s="53" t="s">
        <v>72</v>
      </c>
      <c r="AS135" s="2" t="s">
        <v>73</v>
      </c>
      <c r="AT135" s="2" t="s">
        <v>74</v>
      </c>
      <c r="AU135" s="2" t="s">
        <v>75</v>
      </c>
      <c r="AV135" s="2" t="s">
        <v>76</v>
      </c>
      <c r="AW135" s="2" t="str">
        <f t="shared" si="2"/>
        <v>AMERICANAS SERVIÇOS    PEGUE NA LOJA HOJE    SHIP FROM STORE    PEGUE NA LOJA  QUIOSQUE</v>
      </c>
    </row>
    <row r="136" spans="2:49" ht="15" customHeight="1">
      <c r="B136" t="s">
        <v>1461</v>
      </c>
      <c r="C136" s="2" t="s">
        <v>1462</v>
      </c>
      <c r="D136" s="2">
        <v>200</v>
      </c>
      <c r="E136" s="2" t="s">
        <v>1463</v>
      </c>
      <c r="F136" s="58" t="s">
        <v>1464</v>
      </c>
      <c r="G136" s="2" t="s">
        <v>431</v>
      </c>
      <c r="H136" t="s">
        <v>432</v>
      </c>
      <c r="I136" s="58" t="s">
        <v>433</v>
      </c>
      <c r="J136" s="2">
        <v>66749</v>
      </c>
      <c r="K136" s="2" t="s">
        <v>434</v>
      </c>
      <c r="L136" s="2" t="s">
        <v>435</v>
      </c>
      <c r="M136" s="58" t="s">
        <v>474</v>
      </c>
      <c r="N136" s="58" t="s">
        <v>475</v>
      </c>
      <c r="O136" s="58" t="s">
        <v>476</v>
      </c>
      <c r="P136" s="2" t="s">
        <v>148</v>
      </c>
      <c r="Q136" s="2" t="s">
        <v>477</v>
      </c>
      <c r="R136" s="2" t="s">
        <v>435</v>
      </c>
      <c r="S136" s="10">
        <v>38335</v>
      </c>
      <c r="T136" s="58" t="s">
        <v>478</v>
      </c>
      <c r="U136" s="2" t="s">
        <v>479</v>
      </c>
      <c r="V136" s="2" t="s">
        <v>69</v>
      </c>
      <c r="W136" s="2" t="s">
        <v>93</v>
      </c>
      <c r="X136" s="2" t="s">
        <v>480</v>
      </c>
      <c r="Y136" s="2">
        <v>73</v>
      </c>
      <c r="Z136" s="2" t="s">
        <v>95</v>
      </c>
      <c r="AA136" s="2" t="s">
        <v>481</v>
      </c>
      <c r="AB136" s="58" t="s">
        <v>1465</v>
      </c>
      <c r="AC136" s="58" t="s">
        <v>1466</v>
      </c>
      <c r="AD136" s="58" t="s">
        <v>1467</v>
      </c>
      <c r="AE136" s="2" t="s">
        <v>1468</v>
      </c>
      <c r="AF136" s="62">
        <v>-14.794523399999999</v>
      </c>
      <c r="AG136" s="62">
        <v>-39.273938100000002</v>
      </c>
      <c r="AH136" s="2" t="s">
        <v>1469</v>
      </c>
      <c r="AI136" s="2" t="s">
        <v>147</v>
      </c>
      <c r="AJ136" s="2" t="s">
        <v>330</v>
      </c>
      <c r="AK136" s="55">
        <v>899.73</v>
      </c>
      <c r="AL136" s="55">
        <v>140</v>
      </c>
      <c r="AM136" s="55">
        <v>15.560223622642347</v>
      </c>
      <c r="AN136" s="2" t="s">
        <v>331</v>
      </c>
      <c r="AO136" s="2">
        <v>8</v>
      </c>
      <c r="AP136" s="2">
        <v>1</v>
      </c>
      <c r="AQ136" s="2">
        <v>1</v>
      </c>
      <c r="AR136" s="53" t="s">
        <v>72</v>
      </c>
      <c r="AS136" s="2" t="s">
        <v>73</v>
      </c>
      <c r="AT136" s="2" t="s">
        <v>74</v>
      </c>
      <c r="AU136" s="2" t="s">
        <v>75</v>
      </c>
      <c r="AV136" s="2" t="s">
        <v>76</v>
      </c>
      <c r="AW136" s="2" t="str">
        <f t="shared" si="2"/>
        <v>AMERICANAS SERVIÇOS    PEGUE NA LOJA HOJE    SHIP FROM STORE    PEGUE NA LOJA  QUIOSQUE</v>
      </c>
    </row>
    <row r="137" spans="2:49" ht="15" customHeight="1">
      <c r="B137" t="s">
        <v>1470</v>
      </c>
      <c r="C137" s="2" t="s">
        <v>172</v>
      </c>
      <c r="D137" s="2">
        <v>229</v>
      </c>
      <c r="E137" s="2" t="s">
        <v>1471</v>
      </c>
      <c r="F137" s="58" t="s">
        <v>1472</v>
      </c>
      <c r="G137" s="2" t="s">
        <v>168</v>
      </c>
      <c r="H137" t="s">
        <v>169</v>
      </c>
      <c r="I137" s="58" t="s">
        <v>170</v>
      </c>
      <c r="J137" s="2">
        <v>66146</v>
      </c>
      <c r="K137" s="2" t="s">
        <v>171</v>
      </c>
      <c r="L137" s="2" t="s">
        <v>172</v>
      </c>
      <c r="M137" s="58" t="s">
        <v>678</v>
      </c>
      <c r="N137" s="58" t="s">
        <v>679</v>
      </c>
      <c r="O137" s="58" t="s">
        <v>680</v>
      </c>
      <c r="P137" s="2" t="s">
        <v>148</v>
      </c>
      <c r="Q137" s="2" t="s">
        <v>681</v>
      </c>
      <c r="R137" s="2" t="s">
        <v>172</v>
      </c>
      <c r="S137" s="10">
        <v>38338</v>
      </c>
      <c r="T137" s="58" t="s">
        <v>682</v>
      </c>
      <c r="U137" s="2" t="s">
        <v>683</v>
      </c>
      <c r="V137" s="2" t="s">
        <v>92</v>
      </c>
      <c r="W137" s="2" t="s">
        <v>93</v>
      </c>
      <c r="X137" s="2" t="s">
        <v>140</v>
      </c>
      <c r="Y137" s="2">
        <v>12</v>
      </c>
      <c r="Z137" s="2" t="s">
        <v>160</v>
      </c>
      <c r="AA137" s="2" t="s">
        <v>141</v>
      </c>
      <c r="AB137" s="58" t="s">
        <v>684</v>
      </c>
      <c r="AC137" s="58" t="s">
        <v>1473</v>
      </c>
      <c r="AD137" s="58" t="s">
        <v>1474</v>
      </c>
      <c r="AE137" s="2" t="s">
        <v>1475</v>
      </c>
      <c r="AF137" s="62">
        <v>-23.235234200000001</v>
      </c>
      <c r="AG137" s="62">
        <v>-45.884455799999998</v>
      </c>
      <c r="AH137" s="2" t="s">
        <v>1476</v>
      </c>
      <c r="AI137" s="2" t="s">
        <v>147</v>
      </c>
      <c r="AJ137" s="2" t="s">
        <v>102</v>
      </c>
      <c r="AK137" s="55">
        <v>1409.81</v>
      </c>
      <c r="AL137" s="55">
        <v>168</v>
      </c>
      <c r="AM137" s="55">
        <v>11.916499386442144</v>
      </c>
      <c r="AN137" s="2" t="s">
        <v>331</v>
      </c>
      <c r="AO137" s="2">
        <v>5</v>
      </c>
      <c r="AP137" s="2">
        <v>2</v>
      </c>
      <c r="AQ137" s="2">
        <v>1</v>
      </c>
      <c r="AR137" s="53" t="s">
        <v>72</v>
      </c>
      <c r="AS137" s="2" t="s">
        <v>73</v>
      </c>
      <c r="AT137" s="2" t="s">
        <v>74</v>
      </c>
      <c r="AU137" s="2" t="s">
        <v>75</v>
      </c>
      <c r="AV137" s="2" t="s">
        <v>76</v>
      </c>
      <c r="AW137" s="2" t="str">
        <f t="shared" si="2"/>
        <v>AMERICANAS SERVIÇOS    PEGUE NA LOJA HOJE    SHIP FROM STORE    PEGUE NA LOJA  QUIOSQUE</v>
      </c>
    </row>
    <row r="138" spans="2:49" ht="15" customHeight="1">
      <c r="B138" t="s">
        <v>1477</v>
      </c>
      <c r="C138" s="2" t="s">
        <v>1478</v>
      </c>
      <c r="D138" s="2">
        <v>204</v>
      </c>
      <c r="E138" s="2" t="s">
        <v>1479</v>
      </c>
      <c r="F138" s="58" t="s">
        <v>1480</v>
      </c>
      <c r="G138" s="2" t="s">
        <v>285</v>
      </c>
      <c r="H138" t="s">
        <v>286</v>
      </c>
      <c r="I138" s="58" t="s">
        <v>287</v>
      </c>
      <c r="J138" s="2">
        <v>68673</v>
      </c>
      <c r="K138" s="2" t="s">
        <v>288</v>
      </c>
      <c r="L138" s="2" t="s">
        <v>289</v>
      </c>
      <c r="M138" s="58" t="s">
        <v>290</v>
      </c>
      <c r="N138" s="58" t="s">
        <v>291</v>
      </c>
      <c r="O138" s="58" t="s">
        <v>292</v>
      </c>
      <c r="P138" s="2">
        <v>66228</v>
      </c>
      <c r="Q138" s="2" t="s">
        <v>293</v>
      </c>
      <c r="R138" s="2" t="s">
        <v>282</v>
      </c>
      <c r="S138" s="10">
        <v>38338</v>
      </c>
      <c r="T138" s="58" t="s">
        <v>900</v>
      </c>
      <c r="U138" s="2" t="s">
        <v>901</v>
      </c>
      <c r="V138" s="2" t="s">
        <v>92</v>
      </c>
      <c r="W138" s="2" t="s">
        <v>93</v>
      </c>
      <c r="X138" s="2" t="s">
        <v>296</v>
      </c>
      <c r="Y138" s="2">
        <v>41</v>
      </c>
      <c r="Z138" s="2" t="s">
        <v>95</v>
      </c>
      <c r="AA138" s="2" t="s">
        <v>297</v>
      </c>
      <c r="AB138" s="58" t="s">
        <v>284</v>
      </c>
      <c r="AC138" s="58" t="s">
        <v>1481</v>
      </c>
      <c r="AD138" s="58" t="s">
        <v>1482</v>
      </c>
      <c r="AE138" s="2" t="s">
        <v>1483</v>
      </c>
      <c r="AF138" s="62">
        <v>-25.451195899999998</v>
      </c>
      <c r="AG138" s="62">
        <v>-49.229116400000002</v>
      </c>
      <c r="AH138" s="2" t="s">
        <v>1484</v>
      </c>
      <c r="AI138" s="2" t="s">
        <v>147</v>
      </c>
      <c r="AJ138" s="2" t="s">
        <v>102</v>
      </c>
      <c r="AK138" s="55">
        <v>1000.52</v>
      </c>
      <c r="AL138" s="55">
        <v>103</v>
      </c>
      <c r="AM138" s="55">
        <v>10.294646783672491</v>
      </c>
      <c r="AN138" s="2" t="s">
        <v>331</v>
      </c>
      <c r="AO138" s="2">
        <v>4</v>
      </c>
      <c r="AP138" s="2">
        <v>3</v>
      </c>
      <c r="AQ138" s="2">
        <v>1</v>
      </c>
      <c r="AR138" s="53" t="s">
        <v>148</v>
      </c>
      <c r="AS138" s="2" t="s">
        <v>73</v>
      </c>
      <c r="AT138" s="2" t="s">
        <v>74</v>
      </c>
      <c r="AU138" s="2" t="s">
        <v>75</v>
      </c>
      <c r="AV138" s="2" t="s">
        <v>148</v>
      </c>
      <c r="AW138" s="2" t="str">
        <f t="shared" si="2"/>
        <v xml:space="preserve">     PEGUE NA LOJA HOJE    SHIP FROM STORE    PEGUE NA LOJA   </v>
      </c>
    </row>
    <row r="139" spans="2:49" ht="15" customHeight="1">
      <c r="B139" t="s">
        <v>1485</v>
      </c>
      <c r="C139" s="2" t="s">
        <v>1486</v>
      </c>
      <c r="D139" s="2">
        <v>230</v>
      </c>
      <c r="E139" s="2" t="s">
        <v>1487</v>
      </c>
      <c r="F139" s="58" t="s">
        <v>1488</v>
      </c>
      <c r="G139" s="2" t="s">
        <v>108</v>
      </c>
      <c r="H139" t="s">
        <v>109</v>
      </c>
      <c r="I139" s="58" t="s">
        <v>110</v>
      </c>
      <c r="J139" s="2">
        <v>66202</v>
      </c>
      <c r="K139" s="2" t="s">
        <v>111</v>
      </c>
      <c r="L139" s="2" t="s">
        <v>112</v>
      </c>
      <c r="M139" s="58" t="s">
        <v>227</v>
      </c>
      <c r="N139" s="58" t="s">
        <v>228</v>
      </c>
      <c r="O139" s="58" t="s">
        <v>229</v>
      </c>
      <c r="P139" s="2">
        <v>66230</v>
      </c>
      <c r="Q139" s="2" t="s">
        <v>230</v>
      </c>
      <c r="R139" s="2" t="s">
        <v>231</v>
      </c>
      <c r="S139" s="10">
        <v>38339</v>
      </c>
      <c r="T139" s="58" t="s">
        <v>232</v>
      </c>
      <c r="U139" s="2" t="s">
        <v>233</v>
      </c>
      <c r="V139" s="2" t="s">
        <v>69</v>
      </c>
      <c r="W139" s="2" t="s">
        <v>93</v>
      </c>
      <c r="X139" s="2" t="s">
        <v>94</v>
      </c>
      <c r="Y139" s="2">
        <v>24</v>
      </c>
      <c r="Z139" s="2" t="s">
        <v>95</v>
      </c>
      <c r="AA139" s="2" t="s">
        <v>96</v>
      </c>
      <c r="AB139" s="58" t="s">
        <v>1489</v>
      </c>
      <c r="AC139" s="58" t="s">
        <v>98</v>
      </c>
      <c r="AD139" s="58" t="s">
        <v>1490</v>
      </c>
      <c r="AE139" s="2" t="s">
        <v>1491</v>
      </c>
      <c r="AF139" s="62">
        <v>-22.465855900000001</v>
      </c>
      <c r="AG139" s="62">
        <v>-44.452322899999999</v>
      </c>
      <c r="AH139" s="2" t="s">
        <v>1492</v>
      </c>
      <c r="AI139" s="2" t="s">
        <v>147</v>
      </c>
      <c r="AJ139" s="2" t="s">
        <v>330</v>
      </c>
      <c r="AK139" s="55">
        <v>947.14</v>
      </c>
      <c r="AL139" s="55">
        <v>139</v>
      </c>
      <c r="AM139" s="55">
        <v>14.6757607111937</v>
      </c>
      <c r="AN139" s="2" t="s">
        <v>331</v>
      </c>
      <c r="AO139" s="2">
        <v>5</v>
      </c>
      <c r="AP139" s="2">
        <v>2</v>
      </c>
      <c r="AQ139" s="2">
        <v>1</v>
      </c>
      <c r="AR139" s="53" t="s">
        <v>72</v>
      </c>
      <c r="AS139" s="2" t="s">
        <v>73</v>
      </c>
      <c r="AT139" s="2" t="s">
        <v>74</v>
      </c>
      <c r="AU139" s="2" t="s">
        <v>75</v>
      </c>
      <c r="AV139" s="2" t="s">
        <v>76</v>
      </c>
      <c r="AW139" s="2" t="str">
        <f t="shared" si="2"/>
        <v>AMERICANAS SERVIÇOS    PEGUE NA LOJA HOJE    SHIP FROM STORE    PEGUE NA LOJA  QUIOSQUE</v>
      </c>
    </row>
    <row r="140" spans="2:49" ht="15" customHeight="1">
      <c r="B140" t="s">
        <v>1493</v>
      </c>
      <c r="C140" s="2" t="s">
        <v>1494</v>
      </c>
      <c r="D140" s="2">
        <v>511</v>
      </c>
      <c r="E140" s="2" t="s">
        <v>1495</v>
      </c>
      <c r="F140" s="58" t="s">
        <v>1496</v>
      </c>
      <c r="G140" s="2" t="s">
        <v>128</v>
      </c>
      <c r="H140" t="s">
        <v>129</v>
      </c>
      <c r="I140" s="58" t="s">
        <v>130</v>
      </c>
      <c r="J140" s="2">
        <v>66128</v>
      </c>
      <c r="K140" s="2" t="s">
        <v>131</v>
      </c>
      <c r="L140" s="2" t="s">
        <v>132</v>
      </c>
      <c r="M140" s="58" t="s">
        <v>319</v>
      </c>
      <c r="N140" s="58" t="s">
        <v>320</v>
      </c>
      <c r="O140" s="58" t="s">
        <v>321</v>
      </c>
      <c r="P140" s="2">
        <v>68580</v>
      </c>
      <c r="Q140" s="2" t="s">
        <v>322</v>
      </c>
      <c r="R140" s="2" t="s">
        <v>323</v>
      </c>
      <c r="S140" s="10">
        <v>38365</v>
      </c>
      <c r="T140" s="58" t="s">
        <v>324</v>
      </c>
      <c r="U140" s="2" t="s">
        <v>325</v>
      </c>
      <c r="V140" s="2" t="s">
        <v>92</v>
      </c>
      <c r="W140" s="2" t="s">
        <v>1192</v>
      </c>
      <c r="X140" s="2" t="s">
        <v>140</v>
      </c>
      <c r="Y140" s="2">
        <v>11</v>
      </c>
      <c r="Z140" s="2" t="s">
        <v>95</v>
      </c>
      <c r="AA140" s="2" t="s">
        <v>141</v>
      </c>
      <c r="AB140" s="58" t="s">
        <v>142</v>
      </c>
      <c r="AC140" s="58" t="s">
        <v>1497</v>
      </c>
      <c r="AD140" s="58" t="s">
        <v>1498</v>
      </c>
      <c r="AE140" s="2" t="s">
        <v>1499</v>
      </c>
      <c r="AF140" s="62">
        <v>-23.623154100000001</v>
      </c>
      <c r="AG140" s="62">
        <v>-46.684634600000003</v>
      </c>
      <c r="AH140" s="2" t="s">
        <v>1500</v>
      </c>
      <c r="AI140" s="2" t="s">
        <v>147</v>
      </c>
      <c r="AJ140" s="2" t="s">
        <v>1196</v>
      </c>
      <c r="AK140" s="55">
        <v>460.87</v>
      </c>
      <c r="AL140" s="55">
        <v>0</v>
      </c>
      <c r="AM140" s="55">
        <v>0</v>
      </c>
      <c r="AN140" s="2" t="s">
        <v>103</v>
      </c>
      <c r="AO140" s="2">
        <v>5</v>
      </c>
      <c r="AP140" s="2">
        <v>2</v>
      </c>
      <c r="AQ140" s="2">
        <v>1</v>
      </c>
      <c r="AR140" s="53" t="s">
        <v>148</v>
      </c>
      <c r="AS140" s="2" t="s">
        <v>73</v>
      </c>
      <c r="AT140" s="2" t="s">
        <v>74</v>
      </c>
      <c r="AU140" s="2" t="s">
        <v>75</v>
      </c>
      <c r="AV140" s="2" t="s">
        <v>148</v>
      </c>
      <c r="AW140" s="2" t="str">
        <f t="shared" si="2"/>
        <v xml:space="preserve">     PEGUE NA LOJA HOJE    SHIP FROM STORE    PEGUE NA LOJA   </v>
      </c>
    </row>
    <row r="141" spans="2:49" ht="15" customHeight="1">
      <c r="B141" t="s">
        <v>1501</v>
      </c>
      <c r="C141" s="2" t="s">
        <v>1502</v>
      </c>
      <c r="D141" s="2">
        <v>508</v>
      </c>
      <c r="E141" s="2" t="s">
        <v>1503</v>
      </c>
      <c r="F141" s="58" t="s">
        <v>1504</v>
      </c>
      <c r="G141" s="2" t="s">
        <v>81</v>
      </c>
      <c r="H141" t="s">
        <v>82</v>
      </c>
      <c r="I141" s="58" t="s">
        <v>83</v>
      </c>
      <c r="J141" s="2">
        <v>66203</v>
      </c>
      <c r="K141" s="2" t="s">
        <v>84</v>
      </c>
      <c r="L141" s="2" t="s">
        <v>85</v>
      </c>
      <c r="M141" s="58" t="s">
        <v>86</v>
      </c>
      <c r="N141" s="58" t="s">
        <v>87</v>
      </c>
      <c r="O141" s="58" t="s">
        <v>88</v>
      </c>
      <c r="P141" s="2">
        <v>68551</v>
      </c>
      <c r="Q141" s="2" t="s">
        <v>89</v>
      </c>
      <c r="R141" s="2" t="s">
        <v>85</v>
      </c>
      <c r="S141" s="10">
        <v>38407</v>
      </c>
      <c r="T141" s="58" t="s">
        <v>90</v>
      </c>
      <c r="U141" s="2" t="s">
        <v>91</v>
      </c>
      <c r="V141" s="2" t="s">
        <v>92</v>
      </c>
      <c r="W141" s="2" t="s">
        <v>1192</v>
      </c>
      <c r="X141" s="2" t="s">
        <v>94</v>
      </c>
      <c r="Y141" s="2">
        <v>21</v>
      </c>
      <c r="Z141" s="2" t="s">
        <v>95</v>
      </c>
      <c r="AA141" s="2" t="s">
        <v>96</v>
      </c>
      <c r="AB141" s="58" t="s">
        <v>97</v>
      </c>
      <c r="AC141" s="58" t="s">
        <v>98</v>
      </c>
      <c r="AD141" s="58" t="s">
        <v>1505</v>
      </c>
      <c r="AE141" s="2" t="s">
        <v>1506</v>
      </c>
      <c r="AF141" s="62">
        <v>-22.896493400000001</v>
      </c>
      <c r="AG141" s="62">
        <v>-43.124392299999997</v>
      </c>
      <c r="AH141" s="2" t="s">
        <v>1507</v>
      </c>
      <c r="AI141" s="2" t="s">
        <v>28</v>
      </c>
      <c r="AJ141" s="2" t="s">
        <v>1351</v>
      </c>
      <c r="AK141" s="55">
        <v>564.73</v>
      </c>
      <c r="AL141" s="55">
        <v>0</v>
      </c>
      <c r="AM141" s="55">
        <v>0</v>
      </c>
      <c r="AN141" s="2" t="s">
        <v>331</v>
      </c>
      <c r="AO141" s="2">
        <v>2</v>
      </c>
      <c r="AP141" s="2">
        <v>4</v>
      </c>
      <c r="AQ141" s="2">
        <v>1</v>
      </c>
      <c r="AR141" s="53" t="s">
        <v>72</v>
      </c>
      <c r="AS141" s="2" t="s">
        <v>73</v>
      </c>
      <c r="AT141" s="2" t="s">
        <v>74</v>
      </c>
      <c r="AU141" s="2" t="s">
        <v>148</v>
      </c>
      <c r="AV141" s="2" t="s">
        <v>76</v>
      </c>
      <c r="AW141" s="2" t="str">
        <f t="shared" si="2"/>
        <v>AMERICANAS SERVIÇOS    PEGUE NA LOJA HOJE    SHIP FROM STORE       QUIOSQUE</v>
      </c>
    </row>
    <row r="142" spans="2:49" ht="15" customHeight="1">
      <c r="B142" t="s">
        <v>1508</v>
      </c>
      <c r="C142" s="2" t="s">
        <v>1509</v>
      </c>
      <c r="D142" s="2">
        <v>232</v>
      </c>
      <c r="E142" s="2" t="s">
        <v>1510</v>
      </c>
      <c r="F142" s="58" t="s">
        <v>1511</v>
      </c>
      <c r="G142" s="2" t="s">
        <v>380</v>
      </c>
      <c r="H142" t="s">
        <v>381</v>
      </c>
      <c r="I142" s="58" t="s">
        <v>382</v>
      </c>
      <c r="J142" s="2">
        <v>66147</v>
      </c>
      <c r="K142" s="2" t="s">
        <v>383</v>
      </c>
      <c r="L142" s="2" t="s">
        <v>384</v>
      </c>
      <c r="M142" s="58" t="s">
        <v>385</v>
      </c>
      <c r="N142" s="58" t="s">
        <v>386</v>
      </c>
      <c r="O142" s="58" t="s">
        <v>387</v>
      </c>
      <c r="P142" s="2">
        <v>66210</v>
      </c>
      <c r="Q142" s="2" t="s">
        <v>388</v>
      </c>
      <c r="R142" s="2" t="s">
        <v>389</v>
      </c>
      <c r="S142" s="10">
        <v>38428</v>
      </c>
      <c r="T142" s="58" t="s">
        <v>390</v>
      </c>
      <c r="U142" s="2" t="s">
        <v>391</v>
      </c>
      <c r="V142" s="2" t="s">
        <v>92</v>
      </c>
      <c r="W142" s="2" t="s">
        <v>93</v>
      </c>
      <c r="X142" s="2" t="s">
        <v>248</v>
      </c>
      <c r="Y142" s="2">
        <v>62</v>
      </c>
      <c r="Z142" s="2" t="s">
        <v>160</v>
      </c>
      <c r="AA142" s="2" t="s">
        <v>392</v>
      </c>
      <c r="AB142" s="58" t="s">
        <v>379</v>
      </c>
      <c r="AC142" s="58" t="s">
        <v>393</v>
      </c>
      <c r="AD142" s="58" t="s">
        <v>1512</v>
      </c>
      <c r="AE142" s="2" t="s">
        <v>1513</v>
      </c>
      <c r="AF142" s="62">
        <v>-16.6602748</v>
      </c>
      <c r="AG142" s="62">
        <v>-49.257840100000003</v>
      </c>
      <c r="AH142" s="2" t="s">
        <v>1514</v>
      </c>
      <c r="AI142" s="2" t="s">
        <v>147</v>
      </c>
      <c r="AJ142" s="2" t="s">
        <v>102</v>
      </c>
      <c r="AK142" s="55">
        <v>1069.6500000000001</v>
      </c>
      <c r="AL142" s="55">
        <v>115</v>
      </c>
      <c r="AM142" s="55">
        <v>10.751180292619079</v>
      </c>
      <c r="AN142" s="2" t="s">
        <v>331</v>
      </c>
      <c r="AO142" s="2">
        <v>7</v>
      </c>
      <c r="AP142" s="2">
        <v>2</v>
      </c>
      <c r="AQ142" s="2">
        <v>3</v>
      </c>
      <c r="AR142" s="53" t="s">
        <v>148</v>
      </c>
      <c r="AS142" s="2" t="s">
        <v>73</v>
      </c>
      <c r="AT142" s="2" t="s">
        <v>74</v>
      </c>
      <c r="AU142" s="2" t="s">
        <v>148</v>
      </c>
      <c r="AV142" s="2" t="s">
        <v>148</v>
      </c>
      <c r="AW142" s="2" t="str">
        <f t="shared" si="2"/>
        <v xml:space="preserve">     PEGUE NA LOJA HOJE    SHIP FROM STORE        </v>
      </c>
    </row>
    <row r="143" spans="2:49" ht="15" customHeight="1">
      <c r="B143" t="s">
        <v>1515</v>
      </c>
      <c r="C143" s="2" t="s">
        <v>1516</v>
      </c>
      <c r="D143" s="2">
        <v>226</v>
      </c>
      <c r="E143" s="2" t="s">
        <v>1517</v>
      </c>
      <c r="F143" s="58" t="s">
        <v>1518</v>
      </c>
      <c r="G143" s="2" t="s">
        <v>431</v>
      </c>
      <c r="H143" t="s">
        <v>432</v>
      </c>
      <c r="I143" s="58" t="s">
        <v>433</v>
      </c>
      <c r="J143" s="2">
        <v>66749</v>
      </c>
      <c r="K143" s="2" t="s">
        <v>434</v>
      </c>
      <c r="L143" s="2" t="s">
        <v>435</v>
      </c>
      <c r="M143" s="58" t="s">
        <v>1519</v>
      </c>
      <c r="N143" s="58" t="s">
        <v>1520</v>
      </c>
      <c r="O143" s="58" t="s">
        <v>1521</v>
      </c>
      <c r="P143" s="2">
        <v>66162</v>
      </c>
      <c r="Q143" s="2" t="s">
        <v>1522</v>
      </c>
      <c r="R143" s="2">
        <v>1580</v>
      </c>
      <c r="S143" s="10">
        <v>38468</v>
      </c>
      <c r="T143" s="58" t="s">
        <v>1523</v>
      </c>
      <c r="U143" s="2" t="s">
        <v>1524</v>
      </c>
      <c r="V143" s="2" t="s">
        <v>69</v>
      </c>
      <c r="W143" s="2" t="s">
        <v>93</v>
      </c>
      <c r="X143" s="2" t="s">
        <v>442</v>
      </c>
      <c r="Y143" s="2">
        <v>84</v>
      </c>
      <c r="Z143" s="2" t="s">
        <v>160</v>
      </c>
      <c r="AA143" s="2" t="s">
        <v>1519</v>
      </c>
      <c r="AB143" s="58" t="s">
        <v>1525</v>
      </c>
      <c r="AC143" s="58" t="s">
        <v>1526</v>
      </c>
      <c r="AD143" s="58" t="s">
        <v>1527</v>
      </c>
      <c r="AE143" s="2" t="s">
        <v>1528</v>
      </c>
      <c r="AF143" s="62">
        <v>-5.8108293999999896</v>
      </c>
      <c r="AG143" s="62">
        <v>-35.204593299999999</v>
      </c>
      <c r="AH143" s="2" t="s">
        <v>1529</v>
      </c>
      <c r="AI143" s="2" t="s">
        <v>28</v>
      </c>
      <c r="AJ143" s="2" t="s">
        <v>102</v>
      </c>
      <c r="AK143" s="55">
        <v>1542.58</v>
      </c>
      <c r="AL143" s="55">
        <v>191</v>
      </c>
      <c r="AM143" s="55">
        <v>12.381853777437799</v>
      </c>
      <c r="AN143" s="2" t="s">
        <v>331</v>
      </c>
      <c r="AO143" s="2">
        <v>5</v>
      </c>
      <c r="AP143" s="2">
        <v>2</v>
      </c>
      <c r="AQ143" s="2">
        <v>1</v>
      </c>
      <c r="AR143" s="53" t="s">
        <v>72</v>
      </c>
      <c r="AS143" s="2" t="s">
        <v>73</v>
      </c>
      <c r="AT143" s="2" t="s">
        <v>74</v>
      </c>
      <c r="AU143" s="2" t="s">
        <v>75</v>
      </c>
      <c r="AV143" s="2" t="s">
        <v>76</v>
      </c>
      <c r="AW143" s="2" t="str">
        <f t="shared" si="2"/>
        <v>AMERICANAS SERVIÇOS    PEGUE NA LOJA HOJE    SHIP FROM STORE    PEGUE NA LOJA  QUIOSQUE</v>
      </c>
    </row>
    <row r="144" spans="2:49" ht="15" customHeight="1">
      <c r="B144" t="s">
        <v>1530</v>
      </c>
      <c r="C144" s="2" t="s">
        <v>1531</v>
      </c>
      <c r="D144" s="2">
        <v>192</v>
      </c>
      <c r="E144" s="2" t="s">
        <v>1532</v>
      </c>
      <c r="F144" s="58" t="s">
        <v>1533</v>
      </c>
      <c r="G144" s="2" t="s">
        <v>81</v>
      </c>
      <c r="H144" t="s">
        <v>82</v>
      </c>
      <c r="I144" s="58" t="s">
        <v>83</v>
      </c>
      <c r="J144" s="2">
        <v>66203</v>
      </c>
      <c r="K144" s="2" t="s">
        <v>84</v>
      </c>
      <c r="L144" s="2" t="s">
        <v>85</v>
      </c>
      <c r="M144" s="58" t="s">
        <v>556</v>
      </c>
      <c r="N144" s="58" t="s">
        <v>557</v>
      </c>
      <c r="O144" s="58" t="s">
        <v>558</v>
      </c>
      <c r="P144" s="2">
        <v>68612</v>
      </c>
      <c r="Q144" s="2" t="s">
        <v>559</v>
      </c>
      <c r="R144" s="2" t="s">
        <v>560</v>
      </c>
      <c r="S144" s="10">
        <v>38498</v>
      </c>
      <c r="T144" s="58" t="s">
        <v>570</v>
      </c>
      <c r="U144" s="2" t="s">
        <v>571</v>
      </c>
      <c r="V144" s="2" t="s">
        <v>69</v>
      </c>
      <c r="W144" s="2" t="s">
        <v>93</v>
      </c>
      <c r="X144" s="2" t="s">
        <v>248</v>
      </c>
      <c r="Y144" s="2">
        <v>31</v>
      </c>
      <c r="Z144" s="2" t="s">
        <v>95</v>
      </c>
      <c r="AA144" s="2" t="s">
        <v>206</v>
      </c>
      <c r="AB144" s="58" t="s">
        <v>249</v>
      </c>
      <c r="AC144" s="58" t="s">
        <v>1534</v>
      </c>
      <c r="AD144" s="58" t="s">
        <v>1535</v>
      </c>
      <c r="AE144" s="2" t="s">
        <v>1536</v>
      </c>
      <c r="AF144" s="62">
        <v>-19.9401905</v>
      </c>
      <c r="AG144" s="62">
        <v>-43.933866999999999</v>
      </c>
      <c r="AH144" s="2" t="s">
        <v>1537</v>
      </c>
      <c r="AI144" s="2" t="s">
        <v>147</v>
      </c>
      <c r="AJ144" s="2" t="s">
        <v>330</v>
      </c>
      <c r="AK144" s="55">
        <v>936.19</v>
      </c>
      <c r="AL144" s="55">
        <v>156</v>
      </c>
      <c r="AM144" s="55">
        <v>16.663284162402931</v>
      </c>
      <c r="AN144" s="2" t="s">
        <v>331</v>
      </c>
      <c r="AO144" s="2">
        <v>7</v>
      </c>
      <c r="AP144" s="2">
        <v>2</v>
      </c>
      <c r="AQ144" s="2">
        <v>3</v>
      </c>
      <c r="AR144" s="53" t="s">
        <v>148</v>
      </c>
      <c r="AS144" s="2" t="s">
        <v>73</v>
      </c>
      <c r="AT144" s="2" t="s">
        <v>74</v>
      </c>
      <c r="AU144" s="2" t="s">
        <v>148</v>
      </c>
      <c r="AV144" s="2" t="s">
        <v>148</v>
      </c>
      <c r="AW144" s="2" t="str">
        <f t="shared" si="2"/>
        <v xml:space="preserve">     PEGUE NA LOJA HOJE    SHIP FROM STORE        </v>
      </c>
    </row>
    <row r="145" spans="2:49" ht="15" customHeight="1">
      <c r="B145" t="s">
        <v>1538</v>
      </c>
      <c r="C145" s="2" t="s">
        <v>1539</v>
      </c>
      <c r="D145" s="2">
        <v>238</v>
      </c>
      <c r="E145" s="2" t="s">
        <v>1540</v>
      </c>
      <c r="F145" s="58" t="s">
        <v>1541</v>
      </c>
      <c r="G145" s="2" t="s">
        <v>128</v>
      </c>
      <c r="H145" t="s">
        <v>129</v>
      </c>
      <c r="I145" s="58" t="s">
        <v>130</v>
      </c>
      <c r="J145" s="2">
        <v>66128</v>
      </c>
      <c r="K145" s="2" t="s">
        <v>131</v>
      </c>
      <c r="L145" s="2" t="s">
        <v>132</v>
      </c>
      <c r="M145" s="58" t="s">
        <v>1451</v>
      </c>
      <c r="N145" s="58" t="s">
        <v>1452</v>
      </c>
      <c r="O145" s="58" t="s">
        <v>1453</v>
      </c>
      <c r="P145" s="2">
        <v>68774</v>
      </c>
      <c r="Q145" s="2" t="s">
        <v>1454</v>
      </c>
      <c r="R145" s="2" t="s">
        <v>1455</v>
      </c>
      <c r="S145" s="10">
        <v>38505</v>
      </c>
      <c r="T145" s="58" t="s">
        <v>1456</v>
      </c>
      <c r="U145" s="2" t="s">
        <v>1457</v>
      </c>
      <c r="V145" s="2" t="s">
        <v>69</v>
      </c>
      <c r="W145" s="2" t="s">
        <v>93</v>
      </c>
      <c r="X145" s="2" t="s">
        <v>140</v>
      </c>
      <c r="Y145" s="2">
        <v>11</v>
      </c>
      <c r="Z145" s="2" t="s">
        <v>95</v>
      </c>
      <c r="AA145" s="2" t="s">
        <v>141</v>
      </c>
      <c r="AB145" s="58" t="s">
        <v>142</v>
      </c>
      <c r="AC145" s="58" t="s">
        <v>1542</v>
      </c>
      <c r="AD145" s="58" t="s">
        <v>1543</v>
      </c>
      <c r="AE145" s="2" t="s">
        <v>1544</v>
      </c>
      <c r="AF145" s="62">
        <v>-23.5863379</v>
      </c>
      <c r="AG145" s="62">
        <v>-46.724866499999997</v>
      </c>
      <c r="AH145" s="2" t="s">
        <v>1545</v>
      </c>
      <c r="AI145" s="2" t="s">
        <v>147</v>
      </c>
      <c r="AJ145" s="2" t="s">
        <v>102</v>
      </c>
      <c r="AK145" s="55">
        <v>1476.62</v>
      </c>
      <c r="AL145" s="55">
        <v>156</v>
      </c>
      <c r="AM145" s="55">
        <v>10.564667957903863</v>
      </c>
      <c r="AN145" s="2" t="s">
        <v>331</v>
      </c>
      <c r="AO145" s="2">
        <v>3</v>
      </c>
      <c r="AP145" s="2">
        <v>4</v>
      </c>
      <c r="AQ145" s="2">
        <v>1</v>
      </c>
      <c r="AR145" s="53" t="s">
        <v>148</v>
      </c>
      <c r="AS145" s="2" t="s">
        <v>73</v>
      </c>
      <c r="AT145" s="2" t="s">
        <v>74</v>
      </c>
      <c r="AU145" s="2" t="s">
        <v>75</v>
      </c>
      <c r="AV145" s="2" t="s">
        <v>148</v>
      </c>
      <c r="AW145" s="2" t="str">
        <f t="shared" si="2"/>
        <v xml:space="preserve">     PEGUE NA LOJA HOJE    SHIP FROM STORE    PEGUE NA LOJA   </v>
      </c>
    </row>
    <row r="146" spans="2:49" ht="15" customHeight="1">
      <c r="B146" t="s">
        <v>1546</v>
      </c>
      <c r="C146" s="2" t="s">
        <v>1547</v>
      </c>
      <c r="D146" s="2">
        <v>236</v>
      </c>
      <c r="E146" s="2" t="s">
        <v>1548</v>
      </c>
      <c r="F146" s="58" t="s">
        <v>1549</v>
      </c>
      <c r="G146" s="2" t="s">
        <v>431</v>
      </c>
      <c r="H146" t="s">
        <v>432</v>
      </c>
      <c r="I146" s="58" t="s">
        <v>433</v>
      </c>
      <c r="J146" s="2">
        <v>66749</v>
      </c>
      <c r="K146" s="2" t="s">
        <v>434</v>
      </c>
      <c r="L146" s="2" t="s">
        <v>435</v>
      </c>
      <c r="M146" s="58" t="s">
        <v>1051</v>
      </c>
      <c r="N146" s="58" t="s">
        <v>1052</v>
      </c>
      <c r="O146" s="58" t="s">
        <v>1053</v>
      </c>
      <c r="P146" s="2" t="s">
        <v>148</v>
      </c>
      <c r="Q146" s="2" t="s">
        <v>1054</v>
      </c>
      <c r="R146" s="2" t="s">
        <v>1048</v>
      </c>
      <c r="S146" s="10">
        <v>38511</v>
      </c>
      <c r="T146" s="58" t="s">
        <v>1055</v>
      </c>
      <c r="U146" s="2" t="s">
        <v>1056</v>
      </c>
      <c r="V146" s="2" t="s">
        <v>69</v>
      </c>
      <c r="W146" s="2" t="s">
        <v>93</v>
      </c>
      <c r="X146" s="2" t="s">
        <v>442</v>
      </c>
      <c r="Y146" s="2">
        <v>83</v>
      </c>
      <c r="Z146" s="2" t="s">
        <v>160</v>
      </c>
      <c r="AA146" s="2" t="s">
        <v>1057</v>
      </c>
      <c r="AB146" s="58" t="s">
        <v>1550</v>
      </c>
      <c r="AC146" s="58" t="s">
        <v>1551</v>
      </c>
      <c r="AD146" s="58" t="s">
        <v>1552</v>
      </c>
      <c r="AE146" s="2" t="s">
        <v>1553</v>
      </c>
      <c r="AF146" s="62">
        <v>-7.2348433999999999</v>
      </c>
      <c r="AG146" s="62">
        <v>-35.8696658</v>
      </c>
      <c r="AH146" s="2" t="s">
        <v>1554</v>
      </c>
      <c r="AI146" s="2" t="s">
        <v>147</v>
      </c>
      <c r="AJ146" s="2" t="s">
        <v>102</v>
      </c>
      <c r="AK146" s="55">
        <v>1394.27</v>
      </c>
      <c r="AL146" s="55">
        <v>179</v>
      </c>
      <c r="AM146" s="55">
        <v>12.838259447596235</v>
      </c>
      <c r="AN146" s="2" t="s">
        <v>331</v>
      </c>
      <c r="AO146" s="2">
        <v>5</v>
      </c>
      <c r="AP146" s="2">
        <v>2</v>
      </c>
      <c r="AQ146" s="2">
        <v>1</v>
      </c>
      <c r="AR146" s="53" t="s">
        <v>72</v>
      </c>
      <c r="AS146" s="2" t="s">
        <v>73</v>
      </c>
      <c r="AT146" s="2" t="s">
        <v>74</v>
      </c>
      <c r="AU146" s="2" t="s">
        <v>75</v>
      </c>
      <c r="AV146" s="2" t="s">
        <v>76</v>
      </c>
      <c r="AW146" s="2" t="str">
        <f t="shared" si="2"/>
        <v>AMERICANAS SERVIÇOS    PEGUE NA LOJA HOJE    SHIP FROM STORE    PEGUE NA LOJA  QUIOSQUE</v>
      </c>
    </row>
    <row r="147" spans="2:49" ht="15" customHeight="1">
      <c r="B147" t="s">
        <v>1555</v>
      </c>
      <c r="C147" s="2" t="s">
        <v>1556</v>
      </c>
      <c r="D147" s="2">
        <v>231</v>
      </c>
      <c r="E147" s="2" t="s">
        <v>1557</v>
      </c>
      <c r="F147" s="58" t="s">
        <v>1558</v>
      </c>
      <c r="G147" s="2" t="s">
        <v>128</v>
      </c>
      <c r="H147" t="s">
        <v>129</v>
      </c>
      <c r="I147" s="58" t="s">
        <v>130</v>
      </c>
      <c r="J147" s="2">
        <v>66128</v>
      </c>
      <c r="K147" s="2" t="s">
        <v>131</v>
      </c>
      <c r="L147" s="2" t="s">
        <v>132</v>
      </c>
      <c r="M147" s="58" t="s">
        <v>319</v>
      </c>
      <c r="N147" s="58" t="s">
        <v>320</v>
      </c>
      <c r="O147" s="58" t="s">
        <v>321</v>
      </c>
      <c r="P147" s="2">
        <v>68580</v>
      </c>
      <c r="Q147" s="2" t="s">
        <v>322</v>
      </c>
      <c r="R147" s="2" t="s">
        <v>323</v>
      </c>
      <c r="S147" s="10">
        <v>38532</v>
      </c>
      <c r="T147" s="58" t="s">
        <v>324</v>
      </c>
      <c r="U147" s="2" t="s">
        <v>325</v>
      </c>
      <c r="V147" s="2" t="s">
        <v>69</v>
      </c>
      <c r="W147" s="2" t="s">
        <v>93</v>
      </c>
      <c r="X147" s="2" t="s">
        <v>140</v>
      </c>
      <c r="Y147" s="2">
        <v>11</v>
      </c>
      <c r="Z147" s="2" t="s">
        <v>95</v>
      </c>
      <c r="AA147" s="2" t="s">
        <v>141</v>
      </c>
      <c r="AB147" s="58" t="s">
        <v>142</v>
      </c>
      <c r="AC147" s="58" t="s">
        <v>1559</v>
      </c>
      <c r="AD147" s="58" t="s">
        <v>1560</v>
      </c>
      <c r="AE147" s="2" t="s">
        <v>1561</v>
      </c>
      <c r="AF147" s="62">
        <v>-23.631160099999999</v>
      </c>
      <c r="AG147" s="62">
        <v>-46.735911999999999</v>
      </c>
      <c r="AH147" s="2" t="s">
        <v>1562</v>
      </c>
      <c r="AI147" s="2" t="s">
        <v>147</v>
      </c>
      <c r="AJ147" s="2" t="s">
        <v>102</v>
      </c>
      <c r="AK147" s="55">
        <v>1104.21</v>
      </c>
      <c r="AL147" s="55">
        <v>153</v>
      </c>
      <c r="AM147" s="55">
        <v>13.856059988589125</v>
      </c>
      <c r="AN147" s="2" t="s">
        <v>331</v>
      </c>
      <c r="AO147" s="2">
        <v>3</v>
      </c>
      <c r="AP147" s="2">
        <v>5</v>
      </c>
      <c r="AQ147" s="2">
        <v>1</v>
      </c>
      <c r="AR147" s="53" t="s">
        <v>72</v>
      </c>
      <c r="AS147" s="2" t="s">
        <v>73</v>
      </c>
      <c r="AT147" s="2" t="s">
        <v>74</v>
      </c>
      <c r="AU147" s="2" t="s">
        <v>148</v>
      </c>
      <c r="AV147" s="2" t="s">
        <v>148</v>
      </c>
      <c r="AW147" s="2" t="str">
        <f t="shared" si="2"/>
        <v xml:space="preserve">AMERICANAS SERVIÇOS    PEGUE NA LOJA HOJE    SHIP FROM STORE        </v>
      </c>
    </row>
    <row r="148" spans="2:49" ht="15" customHeight="1">
      <c r="B148" t="s">
        <v>1563</v>
      </c>
      <c r="C148" s="2" t="s">
        <v>1564</v>
      </c>
      <c r="D148" s="2">
        <v>223</v>
      </c>
      <c r="E148" s="2" t="s">
        <v>1565</v>
      </c>
      <c r="F148" s="58" t="s">
        <v>1566</v>
      </c>
      <c r="G148" s="2" t="s">
        <v>81</v>
      </c>
      <c r="H148" t="s">
        <v>82</v>
      </c>
      <c r="I148" s="58" t="s">
        <v>83</v>
      </c>
      <c r="J148" s="2">
        <v>66203</v>
      </c>
      <c r="K148" s="2" t="s">
        <v>84</v>
      </c>
      <c r="L148" s="2" t="s">
        <v>85</v>
      </c>
      <c r="M148" s="58" t="s">
        <v>200</v>
      </c>
      <c r="N148" s="58" t="s">
        <v>201</v>
      </c>
      <c r="O148" s="58" t="s">
        <v>202</v>
      </c>
      <c r="P148" s="2">
        <v>68608</v>
      </c>
      <c r="Q148" s="2" t="s">
        <v>203</v>
      </c>
      <c r="R148" s="2" t="s">
        <v>197</v>
      </c>
      <c r="S148" s="10">
        <v>38560</v>
      </c>
      <c r="T148" s="58" t="s">
        <v>204</v>
      </c>
      <c r="U148" s="2" t="s">
        <v>205</v>
      </c>
      <c r="V148" s="2" t="s">
        <v>69</v>
      </c>
      <c r="W148" s="2" t="s">
        <v>93</v>
      </c>
      <c r="X148" s="2" t="s">
        <v>94</v>
      </c>
      <c r="Y148" s="2">
        <v>32</v>
      </c>
      <c r="Z148" s="2" t="s">
        <v>95</v>
      </c>
      <c r="AA148" s="2" t="s">
        <v>206</v>
      </c>
      <c r="AB148" s="58" t="s">
        <v>199</v>
      </c>
      <c r="AC148" s="58" t="s">
        <v>1567</v>
      </c>
      <c r="AD148" s="58" t="s">
        <v>1568</v>
      </c>
      <c r="AE148" s="2" t="s">
        <v>1569</v>
      </c>
      <c r="AF148" s="62">
        <v>-21.776145499999998</v>
      </c>
      <c r="AG148" s="62">
        <v>-43.347644899999999</v>
      </c>
      <c r="AH148" s="2" t="s">
        <v>1570</v>
      </c>
      <c r="AI148" s="2" t="s">
        <v>147</v>
      </c>
      <c r="AJ148" s="2" t="s">
        <v>330</v>
      </c>
      <c r="AK148" s="55">
        <v>952.56</v>
      </c>
      <c r="AL148" s="55">
        <v>164</v>
      </c>
      <c r="AM148" s="55">
        <v>17.216763248509281</v>
      </c>
      <c r="AN148" s="2" t="s">
        <v>331</v>
      </c>
      <c r="AO148" s="2">
        <v>9</v>
      </c>
      <c r="AP148" s="2">
        <v>1</v>
      </c>
      <c r="AQ148" s="2">
        <v>2</v>
      </c>
      <c r="AR148" s="53" t="s">
        <v>148</v>
      </c>
      <c r="AS148" s="2" t="s">
        <v>73</v>
      </c>
      <c r="AT148" s="2" t="s">
        <v>74</v>
      </c>
      <c r="AU148" s="2" t="s">
        <v>75</v>
      </c>
      <c r="AV148" s="2" t="s">
        <v>148</v>
      </c>
      <c r="AW148" s="2" t="str">
        <f t="shared" si="2"/>
        <v xml:space="preserve">     PEGUE NA LOJA HOJE    SHIP FROM STORE    PEGUE NA LOJA   </v>
      </c>
    </row>
    <row r="149" spans="2:49" ht="15" customHeight="1">
      <c r="B149" t="s">
        <v>1571</v>
      </c>
      <c r="C149" s="2" t="s">
        <v>1572</v>
      </c>
      <c r="D149" s="2">
        <v>233</v>
      </c>
      <c r="E149" s="2" t="s">
        <v>1573</v>
      </c>
      <c r="F149" s="58" t="s">
        <v>1574</v>
      </c>
      <c r="G149" s="2" t="s">
        <v>285</v>
      </c>
      <c r="H149" t="s">
        <v>286</v>
      </c>
      <c r="I149" s="58" t="s">
        <v>287</v>
      </c>
      <c r="J149" s="2">
        <v>68673</v>
      </c>
      <c r="K149" s="2" t="s">
        <v>288</v>
      </c>
      <c r="L149" s="2" t="s">
        <v>289</v>
      </c>
      <c r="M149" s="58" t="s">
        <v>452</v>
      </c>
      <c r="N149" s="58" t="s">
        <v>453</v>
      </c>
      <c r="O149" s="58" t="s">
        <v>454</v>
      </c>
      <c r="P149" s="2" t="s">
        <v>148</v>
      </c>
      <c r="Q149" s="2" t="s">
        <v>455</v>
      </c>
      <c r="R149" s="2" t="s">
        <v>148</v>
      </c>
      <c r="S149" s="10">
        <v>38594</v>
      </c>
      <c r="T149" s="58" t="s">
        <v>456</v>
      </c>
      <c r="U149" s="2" t="s">
        <v>457</v>
      </c>
      <c r="V149" s="2" t="s">
        <v>92</v>
      </c>
      <c r="W149" s="2" t="s">
        <v>93</v>
      </c>
      <c r="X149" s="2" t="s">
        <v>458</v>
      </c>
      <c r="Y149" s="2">
        <v>51</v>
      </c>
      <c r="Z149" s="2" t="s">
        <v>459</v>
      </c>
      <c r="AA149" s="2" t="s">
        <v>460</v>
      </c>
      <c r="AB149" s="58" t="s">
        <v>1575</v>
      </c>
      <c r="AC149" s="58" t="s">
        <v>1576</v>
      </c>
      <c r="AD149" s="58" t="s">
        <v>1577</v>
      </c>
      <c r="AE149" s="2" t="s">
        <v>1578</v>
      </c>
      <c r="AF149" s="62">
        <v>-29.911126700000001</v>
      </c>
      <c r="AG149" s="62">
        <v>-51.1820898</v>
      </c>
      <c r="AH149" s="2" t="s">
        <v>1579</v>
      </c>
      <c r="AI149" s="2" t="s">
        <v>147</v>
      </c>
      <c r="AJ149" s="2" t="s">
        <v>102</v>
      </c>
      <c r="AK149" s="55">
        <v>1066.3699999999999</v>
      </c>
      <c r="AL149" s="55">
        <v>128</v>
      </c>
      <c r="AM149" s="55">
        <v>12.003338428500427</v>
      </c>
      <c r="AN149" s="2" t="s">
        <v>331</v>
      </c>
      <c r="AO149" s="2">
        <v>3</v>
      </c>
      <c r="AP149" s="2">
        <v>3</v>
      </c>
      <c r="AQ149" s="2">
        <v>2</v>
      </c>
      <c r="AR149" s="53" t="s">
        <v>148</v>
      </c>
      <c r="AS149" s="2" t="s">
        <v>73</v>
      </c>
      <c r="AT149" s="2" t="s">
        <v>74</v>
      </c>
      <c r="AU149" s="2" t="s">
        <v>75</v>
      </c>
      <c r="AV149" s="2" t="s">
        <v>148</v>
      </c>
      <c r="AW149" s="2" t="str">
        <f t="shared" si="2"/>
        <v xml:space="preserve">     PEGUE NA LOJA HOJE    SHIP FROM STORE    PEGUE NA LOJA   </v>
      </c>
    </row>
    <row r="150" spans="2:49" ht="15" customHeight="1">
      <c r="B150" t="s">
        <v>1580</v>
      </c>
      <c r="C150" s="2" t="s">
        <v>1581</v>
      </c>
      <c r="D150" s="2">
        <v>515</v>
      </c>
      <c r="E150" s="2" t="s">
        <v>1582</v>
      </c>
      <c r="F150" s="58" t="s">
        <v>1583</v>
      </c>
      <c r="G150" s="2" t="s">
        <v>108</v>
      </c>
      <c r="H150" t="s">
        <v>109</v>
      </c>
      <c r="I150" s="58" t="s">
        <v>110</v>
      </c>
      <c r="J150" s="2">
        <v>66202</v>
      </c>
      <c r="K150" s="2" t="s">
        <v>111</v>
      </c>
      <c r="L150" s="2" t="s">
        <v>112</v>
      </c>
      <c r="M150" s="58" t="s">
        <v>187</v>
      </c>
      <c r="N150" s="58" t="s">
        <v>188</v>
      </c>
      <c r="O150" s="58" t="s">
        <v>189</v>
      </c>
      <c r="P150" s="2">
        <v>68950</v>
      </c>
      <c r="Q150" s="2" t="s">
        <v>190</v>
      </c>
      <c r="R150" s="2" t="s">
        <v>184</v>
      </c>
      <c r="S150" s="10">
        <v>38603</v>
      </c>
      <c r="T150" s="58" t="s">
        <v>191</v>
      </c>
      <c r="U150" s="2" t="s">
        <v>192</v>
      </c>
      <c r="V150" s="2" t="s">
        <v>69</v>
      </c>
      <c r="W150" s="2" t="s">
        <v>1192</v>
      </c>
      <c r="X150" s="2" t="s">
        <v>94</v>
      </c>
      <c r="Y150" s="2">
        <v>21</v>
      </c>
      <c r="Z150" s="2" t="s">
        <v>95</v>
      </c>
      <c r="AA150" s="2" t="s">
        <v>96</v>
      </c>
      <c r="AB150" s="58" t="s">
        <v>120</v>
      </c>
      <c r="AC150" s="58" t="s">
        <v>1584</v>
      </c>
      <c r="AD150" s="58" t="s">
        <v>1585</v>
      </c>
      <c r="AE150" s="2" t="s">
        <v>1586</v>
      </c>
      <c r="AF150" s="62">
        <v>-22.9757128</v>
      </c>
      <c r="AG150" s="62">
        <v>-43.227904500000001</v>
      </c>
      <c r="AH150" s="2" t="s">
        <v>1587</v>
      </c>
      <c r="AI150" s="2" t="s">
        <v>28</v>
      </c>
      <c r="AJ150" s="2" t="s">
        <v>1196</v>
      </c>
      <c r="AK150" s="55">
        <v>484.98</v>
      </c>
      <c r="AL150" s="55">
        <v>0</v>
      </c>
      <c r="AM150" s="55">
        <v>0</v>
      </c>
      <c r="AN150" s="2" t="s">
        <v>103</v>
      </c>
      <c r="AO150" s="2">
        <v>3</v>
      </c>
      <c r="AP150" s="2">
        <v>3</v>
      </c>
      <c r="AQ150" s="2">
        <v>1</v>
      </c>
      <c r="AR150" s="53" t="s">
        <v>148</v>
      </c>
      <c r="AS150" s="2" t="s">
        <v>73</v>
      </c>
      <c r="AT150" s="2" t="s">
        <v>74</v>
      </c>
      <c r="AU150" s="2" t="s">
        <v>75</v>
      </c>
      <c r="AV150" s="2" t="s">
        <v>76</v>
      </c>
      <c r="AW150" s="2" t="str">
        <f t="shared" si="2"/>
        <v xml:space="preserve">     PEGUE NA LOJA HOJE    SHIP FROM STORE    PEGUE NA LOJA  QUIOSQUE</v>
      </c>
    </row>
    <row r="151" spans="2:49" ht="15" customHeight="1">
      <c r="B151" t="s">
        <v>1588</v>
      </c>
      <c r="C151" s="2" t="s">
        <v>1589</v>
      </c>
      <c r="D151" s="2">
        <v>514</v>
      </c>
      <c r="E151" s="2" t="s">
        <v>1590</v>
      </c>
      <c r="F151" s="58" t="s">
        <v>1591</v>
      </c>
      <c r="G151" s="2" t="s">
        <v>128</v>
      </c>
      <c r="H151" t="s">
        <v>129</v>
      </c>
      <c r="I151" s="58" t="s">
        <v>130</v>
      </c>
      <c r="J151" s="2">
        <v>66128</v>
      </c>
      <c r="K151" s="2" t="s">
        <v>131</v>
      </c>
      <c r="L151" s="2" t="s">
        <v>132</v>
      </c>
      <c r="M151" s="58" t="s">
        <v>319</v>
      </c>
      <c r="N151" s="58" t="s">
        <v>320</v>
      </c>
      <c r="O151" s="58" t="s">
        <v>321</v>
      </c>
      <c r="P151" s="2">
        <v>68580</v>
      </c>
      <c r="Q151" s="2" t="s">
        <v>322</v>
      </c>
      <c r="R151" s="2" t="s">
        <v>323</v>
      </c>
      <c r="S151" s="10">
        <v>38609</v>
      </c>
      <c r="T151" s="58" t="s">
        <v>324</v>
      </c>
      <c r="U151" s="2" t="s">
        <v>325</v>
      </c>
      <c r="V151" s="2" t="s">
        <v>69</v>
      </c>
      <c r="W151" s="2" t="s">
        <v>1192</v>
      </c>
      <c r="X151" s="2" t="s">
        <v>140</v>
      </c>
      <c r="Y151" s="2">
        <v>11</v>
      </c>
      <c r="Z151" s="2" t="s">
        <v>95</v>
      </c>
      <c r="AA151" s="2" t="s">
        <v>141</v>
      </c>
      <c r="AB151" s="58" t="s">
        <v>142</v>
      </c>
      <c r="AC151" s="58" t="s">
        <v>1592</v>
      </c>
      <c r="AD151" s="58" t="s">
        <v>1593</v>
      </c>
      <c r="AE151" s="2" t="s">
        <v>1594</v>
      </c>
      <c r="AF151" s="62">
        <v>-23.571863199999999</v>
      </c>
      <c r="AG151" s="62">
        <v>-46.645530699999902</v>
      </c>
      <c r="AH151" s="2" t="s">
        <v>1595</v>
      </c>
      <c r="AI151" s="2" t="s">
        <v>147</v>
      </c>
      <c r="AJ151" s="2" t="s">
        <v>1196</v>
      </c>
      <c r="AK151" s="55">
        <v>421.76</v>
      </c>
      <c r="AL151" s="55">
        <v>0</v>
      </c>
      <c r="AM151" s="55">
        <v>0</v>
      </c>
      <c r="AN151" s="2" t="s">
        <v>103</v>
      </c>
      <c r="AO151" s="2">
        <v>3</v>
      </c>
      <c r="AP151" s="2">
        <v>4</v>
      </c>
      <c r="AQ151" s="2">
        <v>1</v>
      </c>
      <c r="AR151" s="53" t="s">
        <v>148</v>
      </c>
      <c r="AS151" s="2" t="s">
        <v>73</v>
      </c>
      <c r="AT151" s="2" t="s">
        <v>74</v>
      </c>
      <c r="AU151" s="2" t="s">
        <v>75</v>
      </c>
      <c r="AV151" s="2" t="s">
        <v>148</v>
      </c>
      <c r="AW151" s="2" t="str">
        <f t="shared" si="2"/>
        <v xml:space="preserve">     PEGUE NA LOJA HOJE    SHIP FROM STORE    PEGUE NA LOJA   </v>
      </c>
    </row>
    <row r="152" spans="2:49" ht="15" customHeight="1">
      <c r="B152" t="s">
        <v>1596</v>
      </c>
      <c r="C152" s="2" t="s">
        <v>1597</v>
      </c>
      <c r="D152" s="2">
        <v>246</v>
      </c>
      <c r="E152" s="2" t="s">
        <v>1598</v>
      </c>
      <c r="F152" s="58" t="s">
        <v>1599</v>
      </c>
      <c r="G152" s="2" t="s">
        <v>128</v>
      </c>
      <c r="H152" t="s">
        <v>129</v>
      </c>
      <c r="I152" s="58" t="s">
        <v>130</v>
      </c>
      <c r="J152" s="2">
        <v>66128</v>
      </c>
      <c r="K152" s="2" t="s">
        <v>131</v>
      </c>
      <c r="L152" s="2" t="s">
        <v>132</v>
      </c>
      <c r="M152" s="58" t="s">
        <v>133</v>
      </c>
      <c r="N152" s="58" t="s">
        <v>134</v>
      </c>
      <c r="O152" s="58" t="s">
        <v>135</v>
      </c>
      <c r="P152" s="2">
        <v>68981</v>
      </c>
      <c r="Q152" s="2" t="s">
        <v>136</v>
      </c>
      <c r="R152" s="2" t="s">
        <v>137</v>
      </c>
      <c r="S152" s="10">
        <v>38622</v>
      </c>
      <c r="T152" s="58" t="s">
        <v>782</v>
      </c>
      <c r="U152" s="2" t="s">
        <v>783</v>
      </c>
      <c r="V152" s="2" t="s">
        <v>92</v>
      </c>
      <c r="W152" s="2" t="s">
        <v>93</v>
      </c>
      <c r="X152" s="2" t="s">
        <v>140</v>
      </c>
      <c r="Y152" s="2">
        <v>11</v>
      </c>
      <c r="Z152" s="2" t="s">
        <v>95</v>
      </c>
      <c r="AA152" s="2" t="s">
        <v>141</v>
      </c>
      <c r="AB152" s="58" t="s">
        <v>1600</v>
      </c>
      <c r="AC152" s="58" t="s">
        <v>1601</v>
      </c>
      <c r="AD152" s="58" t="s">
        <v>1602</v>
      </c>
      <c r="AE152" s="2" t="s">
        <v>1603</v>
      </c>
      <c r="AF152" s="62">
        <v>-23.488339</v>
      </c>
      <c r="AG152" s="62">
        <v>-46.549807700000002</v>
      </c>
      <c r="AH152" s="2" t="s">
        <v>1604</v>
      </c>
      <c r="AI152" s="2" t="s">
        <v>147</v>
      </c>
      <c r="AJ152" s="2" t="s">
        <v>102</v>
      </c>
      <c r="AK152" s="55">
        <v>1024.27</v>
      </c>
      <c r="AL152" s="55">
        <v>107</v>
      </c>
      <c r="AM152" s="55">
        <v>10.446464311167954</v>
      </c>
      <c r="AN152" s="2" t="s">
        <v>331</v>
      </c>
      <c r="AO152" s="2">
        <v>3</v>
      </c>
      <c r="AP152" s="2">
        <v>5</v>
      </c>
      <c r="AQ152" s="2">
        <v>1</v>
      </c>
      <c r="AR152" s="53" t="s">
        <v>72</v>
      </c>
      <c r="AS152" s="2" t="s">
        <v>73</v>
      </c>
      <c r="AT152" s="2" t="s">
        <v>74</v>
      </c>
      <c r="AU152" s="2" t="s">
        <v>75</v>
      </c>
      <c r="AV152" s="2" t="s">
        <v>76</v>
      </c>
      <c r="AW152" s="2" t="str">
        <f t="shared" si="2"/>
        <v>AMERICANAS SERVIÇOS    PEGUE NA LOJA HOJE    SHIP FROM STORE    PEGUE NA LOJA  QUIOSQUE</v>
      </c>
    </row>
    <row r="153" spans="2:49" ht="15" customHeight="1">
      <c r="B153" t="s">
        <v>1605</v>
      </c>
      <c r="C153" s="2" t="s">
        <v>1606</v>
      </c>
      <c r="D153" s="2">
        <v>516</v>
      </c>
      <c r="E153" s="2" t="s">
        <v>1607</v>
      </c>
      <c r="F153" s="58" t="s">
        <v>1608</v>
      </c>
      <c r="G153" s="2" t="s">
        <v>168</v>
      </c>
      <c r="H153" t="s">
        <v>169</v>
      </c>
      <c r="I153" s="58" t="s">
        <v>170</v>
      </c>
      <c r="J153" s="2">
        <v>66146</v>
      </c>
      <c r="K153" s="2" t="s">
        <v>171</v>
      </c>
      <c r="L153" s="2" t="s">
        <v>172</v>
      </c>
      <c r="M153" s="58" t="s">
        <v>678</v>
      </c>
      <c r="N153" s="58" t="s">
        <v>679</v>
      </c>
      <c r="O153" s="58" t="s">
        <v>680</v>
      </c>
      <c r="P153" s="2" t="s">
        <v>148</v>
      </c>
      <c r="Q153" s="2" t="s">
        <v>681</v>
      </c>
      <c r="R153" s="2" t="s">
        <v>172</v>
      </c>
      <c r="S153" s="10">
        <v>38622</v>
      </c>
      <c r="T153" s="58" t="s">
        <v>682</v>
      </c>
      <c r="U153" s="2" t="s">
        <v>683</v>
      </c>
      <c r="V153" s="2" t="s">
        <v>92</v>
      </c>
      <c r="W153" s="2" t="s">
        <v>1192</v>
      </c>
      <c r="X153" s="2" t="s">
        <v>140</v>
      </c>
      <c r="Y153" s="2">
        <v>12</v>
      </c>
      <c r="Z153" s="2" t="s">
        <v>95</v>
      </c>
      <c r="AA153" s="2" t="s">
        <v>141</v>
      </c>
      <c r="AB153" s="58" t="s">
        <v>1609</v>
      </c>
      <c r="AC153" s="58" t="s">
        <v>98</v>
      </c>
      <c r="AD153" s="58" t="s">
        <v>1610</v>
      </c>
      <c r="AE153" s="2" t="s">
        <v>1611</v>
      </c>
      <c r="AF153" s="62">
        <v>-23.0252683</v>
      </c>
      <c r="AG153" s="62">
        <v>-45.555218600000003</v>
      </c>
      <c r="AH153" s="2" t="s">
        <v>1612</v>
      </c>
      <c r="AI153" s="2" t="s">
        <v>147</v>
      </c>
      <c r="AJ153" s="2" t="s">
        <v>1196</v>
      </c>
      <c r="AK153" s="55">
        <v>482.43</v>
      </c>
      <c r="AL153" s="55">
        <v>0</v>
      </c>
      <c r="AM153" s="55">
        <v>0</v>
      </c>
      <c r="AN153" s="2" t="s">
        <v>103</v>
      </c>
      <c r="AO153" s="2">
        <v>4</v>
      </c>
      <c r="AP153" s="2">
        <v>3</v>
      </c>
      <c r="AQ153" s="2">
        <v>1</v>
      </c>
      <c r="AR153" s="53" t="s">
        <v>72</v>
      </c>
      <c r="AS153" s="2" t="s">
        <v>73</v>
      </c>
      <c r="AT153" s="2" t="s">
        <v>74</v>
      </c>
      <c r="AU153" s="2" t="s">
        <v>75</v>
      </c>
      <c r="AV153" s="2" t="s">
        <v>76</v>
      </c>
      <c r="AW153" s="2" t="str">
        <f t="shared" si="2"/>
        <v>AMERICANAS SERVIÇOS    PEGUE NA LOJA HOJE    SHIP FROM STORE    PEGUE NA LOJA  QUIOSQUE</v>
      </c>
    </row>
    <row r="154" spans="2:49" ht="15" customHeight="1">
      <c r="B154" t="s">
        <v>1613</v>
      </c>
      <c r="C154" s="2" t="s">
        <v>1614</v>
      </c>
      <c r="D154" s="2">
        <v>240</v>
      </c>
      <c r="E154" s="2" t="s">
        <v>1615</v>
      </c>
      <c r="F154" s="58" t="s">
        <v>1616</v>
      </c>
      <c r="G154" s="2" t="s">
        <v>380</v>
      </c>
      <c r="H154" t="s">
        <v>381</v>
      </c>
      <c r="I154" s="58" t="s">
        <v>382</v>
      </c>
      <c r="J154" s="2">
        <v>66147</v>
      </c>
      <c r="K154" s="2" t="s">
        <v>383</v>
      </c>
      <c r="L154" s="2" t="s">
        <v>384</v>
      </c>
      <c r="M154" s="58" t="s">
        <v>401</v>
      </c>
      <c r="N154" s="58" t="s">
        <v>402</v>
      </c>
      <c r="O154" s="58" t="s">
        <v>403</v>
      </c>
      <c r="P154" s="2">
        <v>66127</v>
      </c>
      <c r="Q154" s="2" t="s">
        <v>404</v>
      </c>
      <c r="R154" s="2" t="s">
        <v>405</v>
      </c>
      <c r="S154" s="10">
        <v>38623</v>
      </c>
      <c r="T154" s="58" t="s">
        <v>945</v>
      </c>
      <c r="U154" s="2" t="s">
        <v>946</v>
      </c>
      <c r="V154" s="2" t="s">
        <v>69</v>
      </c>
      <c r="W154" s="2" t="s">
        <v>93</v>
      </c>
      <c r="X154" s="2" t="s">
        <v>248</v>
      </c>
      <c r="Y154" s="2">
        <v>61</v>
      </c>
      <c r="Z154" s="2" t="s">
        <v>160</v>
      </c>
      <c r="AA154" s="2" t="s">
        <v>408</v>
      </c>
      <c r="AB154" s="58" t="s">
        <v>409</v>
      </c>
      <c r="AC154" s="58" t="s">
        <v>410</v>
      </c>
      <c r="AD154" s="58" t="s">
        <v>1617</v>
      </c>
      <c r="AE154" s="2" t="s">
        <v>1618</v>
      </c>
      <c r="AF154" s="62">
        <v>-15.796290300000001</v>
      </c>
      <c r="AG154" s="62">
        <v>-47.891118800000001</v>
      </c>
      <c r="AH154" s="2" t="s">
        <v>1619</v>
      </c>
      <c r="AI154" s="2" t="s">
        <v>147</v>
      </c>
      <c r="AJ154" s="2" t="s">
        <v>102</v>
      </c>
      <c r="AK154" s="55">
        <v>1613.81</v>
      </c>
      <c r="AL154" s="55">
        <v>153</v>
      </c>
      <c r="AM154" s="55">
        <v>9.4806699673443582</v>
      </c>
      <c r="AN154" s="2" t="s">
        <v>331</v>
      </c>
      <c r="AO154" s="2">
        <v>7</v>
      </c>
      <c r="AP154" s="2">
        <v>2</v>
      </c>
      <c r="AQ154" s="2">
        <v>3</v>
      </c>
      <c r="AR154" s="53" t="s">
        <v>72</v>
      </c>
      <c r="AS154" s="2" t="s">
        <v>73</v>
      </c>
      <c r="AT154" s="2" t="s">
        <v>74</v>
      </c>
      <c r="AU154" s="2" t="s">
        <v>75</v>
      </c>
      <c r="AV154" s="2" t="s">
        <v>76</v>
      </c>
      <c r="AW154" s="2" t="str">
        <f t="shared" si="2"/>
        <v>AMERICANAS SERVIÇOS    PEGUE NA LOJA HOJE    SHIP FROM STORE    PEGUE NA LOJA  QUIOSQUE</v>
      </c>
    </row>
    <row r="155" spans="2:49" ht="15" customHeight="1">
      <c r="B155" t="s">
        <v>1620</v>
      </c>
      <c r="C155" s="2" t="s">
        <v>1621</v>
      </c>
      <c r="D155" s="2">
        <v>249</v>
      </c>
      <c r="E155" s="2" t="s">
        <v>1622</v>
      </c>
      <c r="F155" s="58" t="s">
        <v>1623</v>
      </c>
      <c r="G155" s="2" t="s">
        <v>81</v>
      </c>
      <c r="H155" t="s">
        <v>82</v>
      </c>
      <c r="I155" s="58" t="s">
        <v>83</v>
      </c>
      <c r="J155" s="2">
        <v>66203</v>
      </c>
      <c r="K155" s="2" t="s">
        <v>84</v>
      </c>
      <c r="L155" s="2" t="s">
        <v>85</v>
      </c>
      <c r="M155" s="58" t="s">
        <v>200</v>
      </c>
      <c r="N155" s="58" t="s">
        <v>201</v>
      </c>
      <c r="O155" s="58" t="s">
        <v>202</v>
      </c>
      <c r="P155" s="2">
        <v>68608</v>
      </c>
      <c r="Q155" s="2" t="s">
        <v>203</v>
      </c>
      <c r="R155" s="2" t="s">
        <v>197</v>
      </c>
      <c r="S155" s="10">
        <v>38624</v>
      </c>
      <c r="T155" s="58" t="s">
        <v>204</v>
      </c>
      <c r="U155" s="2" t="s">
        <v>205</v>
      </c>
      <c r="V155" s="2" t="s">
        <v>92</v>
      </c>
      <c r="W155" s="2" t="s">
        <v>93</v>
      </c>
      <c r="X155" s="2" t="s">
        <v>248</v>
      </c>
      <c r="Y155" s="2">
        <v>35</v>
      </c>
      <c r="Z155" s="2" t="s">
        <v>95</v>
      </c>
      <c r="AA155" s="2" t="s">
        <v>206</v>
      </c>
      <c r="AB155" s="58" t="s">
        <v>1624</v>
      </c>
      <c r="AC155" s="58" t="s">
        <v>1625</v>
      </c>
      <c r="AD155" s="58" t="s">
        <v>1626</v>
      </c>
      <c r="AE155" s="2" t="s">
        <v>1627</v>
      </c>
      <c r="AF155" s="62">
        <v>-21.778113300000001</v>
      </c>
      <c r="AG155" s="62">
        <v>-46.602566799999998</v>
      </c>
      <c r="AH155" s="2" t="s">
        <v>1628</v>
      </c>
      <c r="AI155" s="2" t="s">
        <v>147</v>
      </c>
      <c r="AJ155" s="2" t="s">
        <v>102</v>
      </c>
      <c r="AK155" s="55">
        <v>1042.77</v>
      </c>
      <c r="AL155" s="55">
        <v>142</v>
      </c>
      <c r="AM155" s="55">
        <v>13.617576263221995</v>
      </c>
      <c r="AN155" s="2" t="s">
        <v>331</v>
      </c>
      <c r="AO155" s="2">
        <v>9</v>
      </c>
      <c r="AP155" s="2">
        <v>1</v>
      </c>
      <c r="AQ155" s="2">
        <v>2</v>
      </c>
      <c r="AR155" s="53" t="s">
        <v>148</v>
      </c>
      <c r="AS155" s="2" t="s">
        <v>73</v>
      </c>
      <c r="AT155" s="2" t="s">
        <v>148</v>
      </c>
      <c r="AU155" s="2" t="s">
        <v>75</v>
      </c>
      <c r="AV155" s="2" t="s">
        <v>148</v>
      </c>
      <c r="AW155" s="2" t="str">
        <f t="shared" si="2"/>
        <v xml:space="preserve">     PEGUE NA LOJA HOJE         PEGUE NA LOJA   </v>
      </c>
    </row>
    <row r="156" spans="2:49" ht="15" customHeight="1">
      <c r="B156" t="s">
        <v>1629</v>
      </c>
      <c r="C156" s="2" t="s">
        <v>1630</v>
      </c>
      <c r="D156" s="2">
        <v>509</v>
      </c>
      <c r="E156" s="2" t="s">
        <v>1631</v>
      </c>
      <c r="F156" s="58" t="s">
        <v>1632</v>
      </c>
      <c r="G156" s="2" t="s">
        <v>108</v>
      </c>
      <c r="H156" t="s">
        <v>109</v>
      </c>
      <c r="I156" s="58" t="s">
        <v>110</v>
      </c>
      <c r="J156" s="2">
        <v>66202</v>
      </c>
      <c r="K156" s="2" t="s">
        <v>111</v>
      </c>
      <c r="L156" s="2" t="s">
        <v>112</v>
      </c>
      <c r="M156" s="58" t="s">
        <v>187</v>
      </c>
      <c r="N156" s="58" t="s">
        <v>188</v>
      </c>
      <c r="O156" s="58" t="s">
        <v>189</v>
      </c>
      <c r="P156" s="2">
        <v>68950</v>
      </c>
      <c r="Q156" s="2" t="s">
        <v>190</v>
      </c>
      <c r="R156" s="2" t="s">
        <v>184</v>
      </c>
      <c r="S156" s="10">
        <v>38650</v>
      </c>
      <c r="T156" s="58" t="s">
        <v>191</v>
      </c>
      <c r="U156" s="2" t="s">
        <v>192</v>
      </c>
      <c r="V156" s="2" t="s">
        <v>69</v>
      </c>
      <c r="W156" s="2" t="s">
        <v>1192</v>
      </c>
      <c r="X156" s="2" t="s">
        <v>94</v>
      </c>
      <c r="Y156" s="2">
        <v>21</v>
      </c>
      <c r="Z156" s="2" t="s">
        <v>95</v>
      </c>
      <c r="AA156" s="2" t="s">
        <v>96</v>
      </c>
      <c r="AB156" s="58" t="s">
        <v>120</v>
      </c>
      <c r="AC156" s="58" t="s">
        <v>611</v>
      </c>
      <c r="AD156" s="58" t="s">
        <v>1633</v>
      </c>
      <c r="AE156" s="2" t="s">
        <v>1634</v>
      </c>
      <c r="AF156" s="62">
        <v>-23.011516700000001</v>
      </c>
      <c r="AG156" s="62">
        <v>-43.305281399999998</v>
      </c>
      <c r="AH156" s="2" t="s">
        <v>1635</v>
      </c>
      <c r="AI156" s="2" t="s">
        <v>28</v>
      </c>
      <c r="AJ156" s="2" t="s">
        <v>1196</v>
      </c>
      <c r="AK156" s="55">
        <v>391.32</v>
      </c>
      <c r="AL156" s="55">
        <v>0</v>
      </c>
      <c r="AM156" s="55">
        <v>0</v>
      </c>
      <c r="AN156" s="2" t="s">
        <v>103</v>
      </c>
      <c r="AO156" s="2">
        <v>3</v>
      </c>
      <c r="AP156" s="2">
        <v>5</v>
      </c>
      <c r="AQ156" s="2">
        <v>1</v>
      </c>
      <c r="AR156" s="53" t="s">
        <v>148</v>
      </c>
      <c r="AS156" s="2" t="s">
        <v>73</v>
      </c>
      <c r="AT156" s="2" t="s">
        <v>74</v>
      </c>
      <c r="AU156" s="2" t="s">
        <v>75</v>
      </c>
      <c r="AV156" s="2" t="s">
        <v>148</v>
      </c>
      <c r="AW156" s="2" t="str">
        <f t="shared" si="2"/>
        <v xml:space="preserve">     PEGUE NA LOJA HOJE    SHIP FROM STORE    PEGUE NA LOJA   </v>
      </c>
    </row>
    <row r="157" spans="2:49" ht="15" customHeight="1">
      <c r="B157" t="s">
        <v>1636</v>
      </c>
      <c r="C157" s="2" t="s">
        <v>1637</v>
      </c>
      <c r="D157" s="2">
        <v>513</v>
      </c>
      <c r="E157" s="2" t="s">
        <v>1638</v>
      </c>
      <c r="F157" s="58" t="s">
        <v>1639</v>
      </c>
      <c r="G157" s="2" t="s">
        <v>128</v>
      </c>
      <c r="H157" t="s">
        <v>129</v>
      </c>
      <c r="I157" s="58" t="s">
        <v>130</v>
      </c>
      <c r="J157" s="2">
        <v>66128</v>
      </c>
      <c r="K157" s="2" t="s">
        <v>131</v>
      </c>
      <c r="L157" s="2" t="s">
        <v>132</v>
      </c>
      <c r="M157" s="58" t="s">
        <v>1451</v>
      </c>
      <c r="N157" s="58" t="s">
        <v>1452</v>
      </c>
      <c r="O157" s="58" t="s">
        <v>1453</v>
      </c>
      <c r="P157" s="2">
        <v>68774</v>
      </c>
      <c r="Q157" s="2" t="s">
        <v>1454</v>
      </c>
      <c r="R157" s="2" t="s">
        <v>1455</v>
      </c>
      <c r="S157" s="10">
        <v>38651</v>
      </c>
      <c r="T157" s="58" t="s">
        <v>918</v>
      </c>
      <c r="U157" s="2" t="s">
        <v>919</v>
      </c>
      <c r="V157" s="2" t="s">
        <v>92</v>
      </c>
      <c r="W157" s="2" t="s">
        <v>1192</v>
      </c>
      <c r="X157" s="2" t="s">
        <v>140</v>
      </c>
      <c r="Y157" s="2">
        <v>11</v>
      </c>
      <c r="Z157" s="2" t="s">
        <v>95</v>
      </c>
      <c r="AA157" s="2" t="s">
        <v>141</v>
      </c>
      <c r="AB157" s="58" t="s">
        <v>1640</v>
      </c>
      <c r="AC157" s="58" t="s">
        <v>98</v>
      </c>
      <c r="AD157" s="58" t="s">
        <v>1641</v>
      </c>
      <c r="AE157" s="2" t="s">
        <v>1642</v>
      </c>
      <c r="AF157" s="62">
        <v>-23.5353432</v>
      </c>
      <c r="AG157" s="62">
        <v>-46.7714961</v>
      </c>
      <c r="AH157" s="2" t="s">
        <v>1643</v>
      </c>
      <c r="AI157" s="2" t="s">
        <v>147</v>
      </c>
      <c r="AJ157" s="2" t="s">
        <v>1196</v>
      </c>
      <c r="AK157" s="55">
        <v>462.55</v>
      </c>
      <c r="AL157" s="55">
        <v>0</v>
      </c>
      <c r="AM157" s="55">
        <v>0</v>
      </c>
      <c r="AN157" s="2" t="s">
        <v>331</v>
      </c>
      <c r="AO157" s="2">
        <v>3</v>
      </c>
      <c r="AP157" s="2">
        <v>4</v>
      </c>
      <c r="AQ157" s="2">
        <v>1</v>
      </c>
      <c r="AR157" s="53" t="s">
        <v>148</v>
      </c>
      <c r="AS157" s="2" t="s">
        <v>73</v>
      </c>
      <c r="AT157" s="2" t="s">
        <v>74</v>
      </c>
      <c r="AU157" s="2" t="s">
        <v>75</v>
      </c>
      <c r="AV157" s="2" t="s">
        <v>148</v>
      </c>
      <c r="AW157" s="2" t="str">
        <f t="shared" si="2"/>
        <v xml:space="preserve">     PEGUE NA LOJA HOJE    SHIP FROM STORE    PEGUE NA LOJA   </v>
      </c>
    </row>
    <row r="158" spans="2:49" ht="15" customHeight="1">
      <c r="B158" t="s">
        <v>1644</v>
      </c>
      <c r="C158" s="2" t="s">
        <v>1645</v>
      </c>
      <c r="D158" s="2">
        <v>247</v>
      </c>
      <c r="E158" s="2" t="s">
        <v>1646</v>
      </c>
      <c r="F158" s="58" t="s">
        <v>1647</v>
      </c>
      <c r="G158" s="2" t="s">
        <v>431</v>
      </c>
      <c r="H158" t="s">
        <v>432</v>
      </c>
      <c r="I158" s="58" t="s">
        <v>433</v>
      </c>
      <c r="J158" s="2">
        <v>66749</v>
      </c>
      <c r="K158" s="2" t="s">
        <v>434</v>
      </c>
      <c r="L158" s="2" t="s">
        <v>435</v>
      </c>
      <c r="M158" s="58" t="s">
        <v>1648</v>
      </c>
      <c r="N158" s="58" t="s">
        <v>1649</v>
      </c>
      <c r="O158" s="58" t="s">
        <v>1650</v>
      </c>
      <c r="P158" s="2" t="s">
        <v>148</v>
      </c>
      <c r="Q158" s="2" t="s">
        <v>1651</v>
      </c>
      <c r="R158" s="2" t="s">
        <v>1645</v>
      </c>
      <c r="S158" s="10">
        <v>38652</v>
      </c>
      <c r="T158" s="58" t="s">
        <v>1652</v>
      </c>
      <c r="U158" s="2" t="s">
        <v>1653</v>
      </c>
      <c r="V158" s="2" t="s">
        <v>92</v>
      </c>
      <c r="W158" s="2" t="s">
        <v>93</v>
      </c>
      <c r="X158" s="2" t="s">
        <v>442</v>
      </c>
      <c r="Y158" s="2">
        <v>81</v>
      </c>
      <c r="Z158" s="2" t="s">
        <v>160</v>
      </c>
      <c r="AA158" s="2" t="s">
        <v>443</v>
      </c>
      <c r="AB158" s="58" t="s">
        <v>1654</v>
      </c>
      <c r="AC158" s="58" t="s">
        <v>1655</v>
      </c>
      <c r="AD158" s="58" t="s">
        <v>1656</v>
      </c>
      <c r="AE158" s="2" t="s">
        <v>1657</v>
      </c>
      <c r="AF158" s="62">
        <v>-8.2952081999999994</v>
      </c>
      <c r="AG158" s="62">
        <v>-35.951630600000001</v>
      </c>
      <c r="AH158" s="2" t="s">
        <v>1658</v>
      </c>
      <c r="AI158" s="2" t="s">
        <v>147</v>
      </c>
      <c r="AJ158" s="2" t="s">
        <v>102</v>
      </c>
      <c r="AK158" s="55">
        <v>1344.61</v>
      </c>
      <c r="AL158" s="55">
        <v>151</v>
      </c>
      <c r="AM158" s="55">
        <v>11.230022088189141</v>
      </c>
      <c r="AN158" s="2" t="s">
        <v>331</v>
      </c>
      <c r="AO158" s="2">
        <v>5</v>
      </c>
      <c r="AP158" s="2">
        <v>2</v>
      </c>
      <c r="AQ158" s="2">
        <v>1</v>
      </c>
      <c r="AR158" s="53" t="s">
        <v>72</v>
      </c>
      <c r="AS158" s="2" t="s">
        <v>73</v>
      </c>
      <c r="AT158" s="2" t="s">
        <v>74</v>
      </c>
      <c r="AU158" s="2" t="s">
        <v>75</v>
      </c>
      <c r="AV158" s="2" t="s">
        <v>76</v>
      </c>
      <c r="AW158" s="2" t="str">
        <f t="shared" si="2"/>
        <v>AMERICANAS SERVIÇOS    PEGUE NA LOJA HOJE    SHIP FROM STORE    PEGUE NA LOJA  QUIOSQUE</v>
      </c>
    </row>
    <row r="159" spans="2:49" ht="15" customHeight="1">
      <c r="B159" t="s">
        <v>1659</v>
      </c>
      <c r="C159" s="2" t="s">
        <v>1660</v>
      </c>
      <c r="D159" s="2">
        <v>260</v>
      </c>
      <c r="E159" s="2" t="s">
        <v>1661</v>
      </c>
      <c r="F159" s="58" t="s">
        <v>1662</v>
      </c>
      <c r="G159" s="2" t="s">
        <v>128</v>
      </c>
      <c r="H159" t="s">
        <v>129</v>
      </c>
      <c r="I159" s="58" t="s">
        <v>130</v>
      </c>
      <c r="J159" s="2">
        <v>66128</v>
      </c>
      <c r="K159" s="2" t="s">
        <v>131</v>
      </c>
      <c r="L159" s="2" t="s">
        <v>132</v>
      </c>
      <c r="M159" s="58" t="s">
        <v>777</v>
      </c>
      <c r="N159" s="58" t="s">
        <v>778</v>
      </c>
      <c r="O159" s="58" t="s">
        <v>779</v>
      </c>
      <c r="P159" s="2">
        <v>66208</v>
      </c>
      <c r="Q159" s="2" t="s">
        <v>780</v>
      </c>
      <c r="R159" s="2" t="s">
        <v>781</v>
      </c>
      <c r="S159" s="10">
        <v>38673</v>
      </c>
      <c r="T159" s="58" t="s">
        <v>1067</v>
      </c>
      <c r="U159" s="2" t="s">
        <v>1068</v>
      </c>
      <c r="V159" s="2" t="s">
        <v>92</v>
      </c>
      <c r="W159" s="2" t="s">
        <v>93</v>
      </c>
      <c r="X159" s="2" t="s">
        <v>140</v>
      </c>
      <c r="Y159" s="2">
        <v>11</v>
      </c>
      <c r="Z159" s="2" t="s">
        <v>95</v>
      </c>
      <c r="AA159" s="2" t="s">
        <v>141</v>
      </c>
      <c r="AB159" s="58" t="s">
        <v>1084</v>
      </c>
      <c r="AC159" s="58" t="s">
        <v>98</v>
      </c>
      <c r="AD159" s="58" t="s">
        <v>1663</v>
      </c>
      <c r="AE159" s="2" t="s">
        <v>1664</v>
      </c>
      <c r="AF159" s="62">
        <v>-23.657698700000001</v>
      </c>
      <c r="AG159" s="62">
        <v>-46.528652899999997</v>
      </c>
      <c r="AH159" s="2" t="s">
        <v>1665</v>
      </c>
      <c r="AI159" s="2" t="s">
        <v>147</v>
      </c>
      <c r="AJ159" s="2" t="s">
        <v>102</v>
      </c>
      <c r="AK159" s="55">
        <v>1072.5</v>
      </c>
      <c r="AL159" s="55">
        <v>167</v>
      </c>
      <c r="AM159" s="55">
        <v>15.571095571095572</v>
      </c>
      <c r="AN159" s="2" t="s">
        <v>331</v>
      </c>
      <c r="AO159" s="2">
        <v>3</v>
      </c>
      <c r="AP159" s="2">
        <v>4</v>
      </c>
      <c r="AQ159" s="2">
        <v>1</v>
      </c>
      <c r="AR159" s="53" t="s">
        <v>72</v>
      </c>
      <c r="AS159" s="2" t="s">
        <v>73</v>
      </c>
      <c r="AT159" s="2" t="s">
        <v>74</v>
      </c>
      <c r="AU159" s="2" t="s">
        <v>75</v>
      </c>
      <c r="AV159" s="2" t="s">
        <v>76</v>
      </c>
      <c r="AW159" s="2" t="str">
        <f t="shared" si="2"/>
        <v>AMERICANAS SERVIÇOS    PEGUE NA LOJA HOJE    SHIP FROM STORE    PEGUE NA LOJA  QUIOSQUE</v>
      </c>
    </row>
    <row r="160" spans="2:49" ht="15" customHeight="1">
      <c r="B160" t="s">
        <v>1666</v>
      </c>
      <c r="C160" s="2" t="s">
        <v>1667</v>
      </c>
      <c r="D160" s="2">
        <v>239</v>
      </c>
      <c r="E160" s="2" t="s">
        <v>1668</v>
      </c>
      <c r="F160" s="58" t="s">
        <v>1669</v>
      </c>
      <c r="G160" s="2" t="s">
        <v>128</v>
      </c>
      <c r="H160" t="s">
        <v>129</v>
      </c>
      <c r="I160" s="58" t="s">
        <v>130</v>
      </c>
      <c r="J160" s="2">
        <v>66128</v>
      </c>
      <c r="K160" s="2" t="s">
        <v>131</v>
      </c>
      <c r="L160" s="2" t="s">
        <v>132</v>
      </c>
      <c r="M160" s="58" t="s">
        <v>1451</v>
      </c>
      <c r="N160" s="58" t="s">
        <v>1452</v>
      </c>
      <c r="O160" s="58" t="s">
        <v>1453</v>
      </c>
      <c r="P160" s="2">
        <v>68774</v>
      </c>
      <c r="Q160" s="2" t="s">
        <v>1454</v>
      </c>
      <c r="R160" s="2" t="s">
        <v>1455</v>
      </c>
      <c r="S160" s="10">
        <v>38673</v>
      </c>
      <c r="T160" s="58" t="s">
        <v>918</v>
      </c>
      <c r="U160" s="2" t="s">
        <v>919</v>
      </c>
      <c r="V160" s="2" t="s">
        <v>69</v>
      </c>
      <c r="W160" s="2" t="s">
        <v>93</v>
      </c>
      <c r="X160" s="2" t="s">
        <v>140</v>
      </c>
      <c r="Y160" s="2">
        <v>11</v>
      </c>
      <c r="Z160" s="2" t="s">
        <v>95</v>
      </c>
      <c r="AA160" s="2" t="s">
        <v>141</v>
      </c>
      <c r="AB160" s="58" t="s">
        <v>1670</v>
      </c>
      <c r="AC160" s="58" t="s">
        <v>1671</v>
      </c>
      <c r="AD160" s="58" t="s">
        <v>1672</v>
      </c>
      <c r="AE160" s="2" t="s">
        <v>1673</v>
      </c>
      <c r="AF160" s="62">
        <v>-23.5053555</v>
      </c>
      <c r="AG160" s="62">
        <v>-46.834488700000001</v>
      </c>
      <c r="AH160" s="2" t="s">
        <v>1674</v>
      </c>
      <c r="AI160" s="2" t="s">
        <v>147</v>
      </c>
      <c r="AJ160" s="2" t="s">
        <v>102</v>
      </c>
      <c r="AK160" s="55">
        <v>1268.4000000000001</v>
      </c>
      <c r="AL160" s="55">
        <v>141</v>
      </c>
      <c r="AM160" s="55">
        <v>11.116367076631976</v>
      </c>
      <c r="AN160" s="2" t="s">
        <v>331</v>
      </c>
      <c r="AO160" s="2">
        <v>3</v>
      </c>
      <c r="AP160" s="2">
        <v>5</v>
      </c>
      <c r="AQ160" s="2">
        <v>1</v>
      </c>
      <c r="AR160" s="53" t="s">
        <v>72</v>
      </c>
      <c r="AS160" s="2" t="s">
        <v>73</v>
      </c>
      <c r="AT160" s="2" t="s">
        <v>74</v>
      </c>
      <c r="AU160" s="2" t="s">
        <v>148</v>
      </c>
      <c r="AV160" s="2" t="s">
        <v>148</v>
      </c>
      <c r="AW160" s="2" t="str">
        <f t="shared" si="2"/>
        <v xml:space="preserve">AMERICANAS SERVIÇOS    PEGUE NA LOJA HOJE    SHIP FROM STORE        </v>
      </c>
    </row>
    <row r="161" spans="2:49" ht="15" customHeight="1">
      <c r="B161" t="s">
        <v>1675</v>
      </c>
      <c r="C161" s="2" t="s">
        <v>1455</v>
      </c>
      <c r="D161" s="2">
        <v>242</v>
      </c>
      <c r="E161" s="2" t="s">
        <v>1676</v>
      </c>
      <c r="F161" s="58" t="s">
        <v>1677</v>
      </c>
      <c r="G161" s="2" t="s">
        <v>128</v>
      </c>
      <c r="H161" t="s">
        <v>129</v>
      </c>
      <c r="I161" s="58" t="s">
        <v>130</v>
      </c>
      <c r="J161" s="2">
        <v>66128</v>
      </c>
      <c r="K161" s="2" t="s">
        <v>131</v>
      </c>
      <c r="L161" s="2" t="s">
        <v>132</v>
      </c>
      <c r="M161" s="58" t="s">
        <v>1451</v>
      </c>
      <c r="N161" s="58" t="s">
        <v>1452</v>
      </c>
      <c r="O161" s="58" t="s">
        <v>1453</v>
      </c>
      <c r="P161" s="2">
        <v>68774</v>
      </c>
      <c r="Q161" s="2" t="s">
        <v>1454</v>
      </c>
      <c r="R161" s="2" t="s">
        <v>1455</v>
      </c>
      <c r="S161" s="10">
        <v>38673</v>
      </c>
      <c r="T161" s="58" t="s">
        <v>1456</v>
      </c>
      <c r="U161" s="2" t="s">
        <v>1457</v>
      </c>
      <c r="V161" s="2" t="s">
        <v>92</v>
      </c>
      <c r="W161" s="2" t="s">
        <v>93</v>
      </c>
      <c r="X161" s="2" t="s">
        <v>140</v>
      </c>
      <c r="Y161" s="2">
        <v>11</v>
      </c>
      <c r="Z161" s="2" t="s">
        <v>95</v>
      </c>
      <c r="AA161" s="2" t="s">
        <v>141</v>
      </c>
      <c r="AB161" s="58" t="s">
        <v>142</v>
      </c>
      <c r="AC161" s="58" t="s">
        <v>954</v>
      </c>
      <c r="AD161" s="58" t="s">
        <v>1678</v>
      </c>
      <c r="AE161" s="2" t="s">
        <v>1679</v>
      </c>
      <c r="AF161" s="62">
        <v>-23.6767833</v>
      </c>
      <c r="AG161" s="62">
        <v>-46.697946299999998</v>
      </c>
      <c r="AH161" s="2" t="s">
        <v>1680</v>
      </c>
      <c r="AI161" s="2" t="s">
        <v>147</v>
      </c>
      <c r="AJ161" s="2" t="s">
        <v>330</v>
      </c>
      <c r="AK161" s="55">
        <v>982.2</v>
      </c>
      <c r="AL161" s="55">
        <v>133</v>
      </c>
      <c r="AM161" s="55">
        <v>13.541030340052943</v>
      </c>
      <c r="AN161" s="2" t="s">
        <v>331</v>
      </c>
      <c r="AO161" s="2">
        <v>2</v>
      </c>
      <c r="AP161" s="2">
        <v>5</v>
      </c>
      <c r="AQ161" s="2">
        <v>1</v>
      </c>
      <c r="AR161" s="53" t="s">
        <v>72</v>
      </c>
      <c r="AS161" s="2" t="s">
        <v>73</v>
      </c>
      <c r="AT161" s="2" t="s">
        <v>74</v>
      </c>
      <c r="AU161" s="2" t="s">
        <v>75</v>
      </c>
      <c r="AV161" s="2" t="s">
        <v>76</v>
      </c>
      <c r="AW161" s="2" t="str">
        <f t="shared" si="2"/>
        <v>AMERICANAS SERVIÇOS    PEGUE NA LOJA HOJE    SHIP FROM STORE    PEGUE NA LOJA  QUIOSQUE</v>
      </c>
    </row>
    <row r="162" spans="2:49" ht="15" customHeight="1">
      <c r="B162" t="s">
        <v>1681</v>
      </c>
      <c r="C162" s="2" t="s">
        <v>1682</v>
      </c>
      <c r="D162" s="2">
        <v>256</v>
      </c>
      <c r="E162" s="2" t="s">
        <v>1683</v>
      </c>
      <c r="F162" s="58" t="s">
        <v>1684</v>
      </c>
      <c r="G162" s="2" t="s">
        <v>81</v>
      </c>
      <c r="H162" t="s">
        <v>82</v>
      </c>
      <c r="I162" s="58" t="s">
        <v>83</v>
      </c>
      <c r="J162" s="2">
        <v>66203</v>
      </c>
      <c r="K162" s="2" t="s">
        <v>84</v>
      </c>
      <c r="L162" s="2" t="s">
        <v>85</v>
      </c>
      <c r="M162" s="58" t="s">
        <v>242</v>
      </c>
      <c r="N162" s="58" t="s">
        <v>243</v>
      </c>
      <c r="O162" s="58" t="s">
        <v>244</v>
      </c>
      <c r="P162" s="2" t="s">
        <v>148</v>
      </c>
      <c r="Q162" s="2" t="s">
        <v>245</v>
      </c>
      <c r="R162" s="2" t="s">
        <v>239</v>
      </c>
      <c r="S162" s="10">
        <v>38673</v>
      </c>
      <c r="T162" s="58" t="s">
        <v>246</v>
      </c>
      <c r="U162" s="2" t="s">
        <v>247</v>
      </c>
      <c r="V162" s="2" t="s">
        <v>92</v>
      </c>
      <c r="W162" s="2" t="s">
        <v>93</v>
      </c>
      <c r="X162" s="2" t="s">
        <v>248</v>
      </c>
      <c r="Y162" s="2">
        <v>31</v>
      </c>
      <c r="Z162" s="2" t="s">
        <v>95</v>
      </c>
      <c r="AA162" s="2" t="s">
        <v>206</v>
      </c>
      <c r="AB162" s="58" t="s">
        <v>1116</v>
      </c>
      <c r="AC162" s="58" t="s">
        <v>1685</v>
      </c>
      <c r="AD162" s="58" t="s">
        <v>1686</v>
      </c>
      <c r="AE162" s="2" t="s">
        <v>1687</v>
      </c>
      <c r="AF162" s="62">
        <v>-19.954691700000001</v>
      </c>
      <c r="AG162" s="62">
        <v>-44.017013800000001</v>
      </c>
      <c r="AH162" s="2" t="s">
        <v>1688</v>
      </c>
      <c r="AI162" s="2" t="s">
        <v>147</v>
      </c>
      <c r="AJ162" s="2" t="s">
        <v>102</v>
      </c>
      <c r="AK162" s="55">
        <v>1618.73</v>
      </c>
      <c r="AL162" s="55">
        <v>139</v>
      </c>
      <c r="AM162" s="55">
        <v>8.586978680817678</v>
      </c>
      <c r="AN162" s="2" t="s">
        <v>331</v>
      </c>
      <c r="AO162" s="2">
        <v>6</v>
      </c>
      <c r="AP162" s="2">
        <v>3</v>
      </c>
      <c r="AQ162" s="2">
        <v>3</v>
      </c>
      <c r="AR162" s="53" t="s">
        <v>72</v>
      </c>
      <c r="AS162" s="2" t="s">
        <v>73</v>
      </c>
      <c r="AT162" s="2" t="s">
        <v>74</v>
      </c>
      <c r="AU162" s="2" t="s">
        <v>75</v>
      </c>
      <c r="AV162" s="2" t="s">
        <v>76</v>
      </c>
      <c r="AW162" s="2" t="str">
        <f t="shared" si="2"/>
        <v>AMERICANAS SERVIÇOS    PEGUE NA LOJA HOJE    SHIP FROM STORE    PEGUE NA LOJA  QUIOSQUE</v>
      </c>
    </row>
    <row r="163" spans="2:49" ht="15" customHeight="1">
      <c r="B163" t="s">
        <v>1689</v>
      </c>
      <c r="C163" s="2" t="s">
        <v>1690</v>
      </c>
      <c r="D163" s="2">
        <v>519</v>
      </c>
      <c r="E163" s="2" t="s">
        <v>1691</v>
      </c>
      <c r="F163" s="58" t="s">
        <v>1692</v>
      </c>
      <c r="G163" s="2" t="s">
        <v>108</v>
      </c>
      <c r="H163" t="s">
        <v>109</v>
      </c>
      <c r="I163" s="58" t="s">
        <v>110</v>
      </c>
      <c r="J163" s="2">
        <v>66202</v>
      </c>
      <c r="K163" s="2" t="s">
        <v>111</v>
      </c>
      <c r="L163" s="2" t="s">
        <v>112</v>
      </c>
      <c r="M163" s="58" t="s">
        <v>113</v>
      </c>
      <c r="N163" s="58" t="s">
        <v>114</v>
      </c>
      <c r="O163" s="58" t="s">
        <v>115</v>
      </c>
      <c r="P163" s="2">
        <v>66198</v>
      </c>
      <c r="Q163" s="2" t="s">
        <v>116</v>
      </c>
      <c r="R163" s="2" t="s">
        <v>117</v>
      </c>
      <c r="S163" s="10">
        <v>38673</v>
      </c>
      <c r="T163" s="58" t="s">
        <v>118</v>
      </c>
      <c r="U163" s="2" t="s">
        <v>119</v>
      </c>
      <c r="V163" s="2" t="s">
        <v>92</v>
      </c>
      <c r="W163" s="2" t="s">
        <v>1192</v>
      </c>
      <c r="X163" s="2" t="s">
        <v>94</v>
      </c>
      <c r="Y163" s="2">
        <v>21</v>
      </c>
      <c r="Z163" s="2" t="s">
        <v>95</v>
      </c>
      <c r="AA163" s="2" t="s">
        <v>96</v>
      </c>
      <c r="AB163" s="58" t="s">
        <v>120</v>
      </c>
      <c r="AC163" s="58" t="s">
        <v>263</v>
      </c>
      <c r="AD163" s="58" t="s">
        <v>1693</v>
      </c>
      <c r="AE163" s="2" t="s">
        <v>1694</v>
      </c>
      <c r="AF163" s="62">
        <v>-22.9228378</v>
      </c>
      <c r="AG163" s="62">
        <v>-43.223163300000003</v>
      </c>
      <c r="AH163" s="2" t="s">
        <v>1695</v>
      </c>
      <c r="AI163" s="2" t="s">
        <v>28</v>
      </c>
      <c r="AJ163" s="2" t="s">
        <v>1196</v>
      </c>
      <c r="AK163" s="55">
        <v>386.8</v>
      </c>
      <c r="AL163" s="55">
        <v>0</v>
      </c>
      <c r="AM163" s="55">
        <v>0</v>
      </c>
      <c r="AN163" s="2" t="s">
        <v>103</v>
      </c>
      <c r="AO163" s="2">
        <v>5</v>
      </c>
      <c r="AP163" s="2">
        <v>2</v>
      </c>
      <c r="AQ163" s="2">
        <v>1</v>
      </c>
      <c r="AR163" s="53" t="s">
        <v>148</v>
      </c>
      <c r="AS163" s="2" t="s">
        <v>73</v>
      </c>
      <c r="AT163" s="2" t="s">
        <v>74</v>
      </c>
      <c r="AU163" s="2" t="s">
        <v>75</v>
      </c>
      <c r="AV163" s="2" t="s">
        <v>148</v>
      </c>
      <c r="AW163" s="2" t="str">
        <f t="shared" si="2"/>
        <v xml:space="preserve">     PEGUE NA LOJA HOJE    SHIP FROM STORE    PEGUE NA LOJA   </v>
      </c>
    </row>
    <row r="164" spans="2:49" ht="15" customHeight="1">
      <c r="B164" t="s">
        <v>1696</v>
      </c>
      <c r="C164" s="2" t="s">
        <v>1697</v>
      </c>
      <c r="D164" s="2">
        <v>261</v>
      </c>
      <c r="E164" s="2" t="s">
        <v>1698</v>
      </c>
      <c r="F164" s="58" t="s">
        <v>1699</v>
      </c>
      <c r="G164" s="2" t="s">
        <v>168</v>
      </c>
      <c r="H164" t="s">
        <v>169</v>
      </c>
      <c r="I164" s="58" t="s">
        <v>170</v>
      </c>
      <c r="J164" s="2">
        <v>66146</v>
      </c>
      <c r="K164" s="2" t="s">
        <v>171</v>
      </c>
      <c r="L164" s="2" t="s">
        <v>172</v>
      </c>
      <c r="M164" s="58" t="s">
        <v>678</v>
      </c>
      <c r="N164" s="58" t="s">
        <v>679</v>
      </c>
      <c r="O164" s="58" t="s">
        <v>680</v>
      </c>
      <c r="P164" s="2" t="s">
        <v>148</v>
      </c>
      <c r="Q164" s="2" t="s">
        <v>681</v>
      </c>
      <c r="R164" s="2" t="s">
        <v>172</v>
      </c>
      <c r="S164" s="10">
        <v>38673</v>
      </c>
      <c r="T164" s="58" t="s">
        <v>682</v>
      </c>
      <c r="U164" s="2" t="s">
        <v>683</v>
      </c>
      <c r="V164" s="2" t="s">
        <v>69</v>
      </c>
      <c r="W164" s="2" t="s">
        <v>93</v>
      </c>
      <c r="X164" s="2" t="s">
        <v>140</v>
      </c>
      <c r="Y164" s="2">
        <v>12</v>
      </c>
      <c r="Z164" s="2" t="s">
        <v>95</v>
      </c>
      <c r="AA164" s="2" t="s">
        <v>141</v>
      </c>
      <c r="AB164" s="58" t="s">
        <v>1700</v>
      </c>
      <c r="AC164" s="58" t="s">
        <v>1701</v>
      </c>
      <c r="AD164" s="58" t="s">
        <v>1702</v>
      </c>
      <c r="AE164" s="2" t="s">
        <v>1703</v>
      </c>
      <c r="AF164" s="62">
        <v>-22.8125976</v>
      </c>
      <c r="AG164" s="62">
        <v>-45.197570399999996</v>
      </c>
      <c r="AH164" s="2" t="s">
        <v>1704</v>
      </c>
      <c r="AI164" s="2" t="s">
        <v>147</v>
      </c>
      <c r="AJ164" s="2" t="s">
        <v>102</v>
      </c>
      <c r="AK164" s="55">
        <v>1382.38</v>
      </c>
      <c r="AL164" s="55">
        <v>131</v>
      </c>
      <c r="AM164" s="55">
        <v>9.4764102489908701</v>
      </c>
      <c r="AN164" s="2" t="s">
        <v>331</v>
      </c>
      <c r="AO164" s="2">
        <v>7</v>
      </c>
      <c r="AP164" s="2">
        <v>1</v>
      </c>
      <c r="AQ164" s="2">
        <v>2</v>
      </c>
      <c r="AR164" s="53" t="s">
        <v>72</v>
      </c>
      <c r="AS164" s="2" t="s">
        <v>73</v>
      </c>
      <c r="AT164" s="2" t="s">
        <v>74</v>
      </c>
      <c r="AU164" s="2" t="s">
        <v>75</v>
      </c>
      <c r="AV164" s="2" t="s">
        <v>76</v>
      </c>
      <c r="AW164" s="2" t="str">
        <f t="shared" si="2"/>
        <v>AMERICANAS SERVIÇOS    PEGUE NA LOJA HOJE    SHIP FROM STORE    PEGUE NA LOJA  QUIOSQUE</v>
      </c>
    </row>
    <row r="165" spans="2:49" ht="15" customHeight="1">
      <c r="B165" t="s">
        <v>1705</v>
      </c>
      <c r="C165" s="2" t="s">
        <v>1706</v>
      </c>
      <c r="D165" s="2">
        <v>255</v>
      </c>
      <c r="E165" s="2" t="s">
        <v>1707</v>
      </c>
      <c r="F165" s="58" t="s">
        <v>1708</v>
      </c>
      <c r="G165" s="2" t="s">
        <v>380</v>
      </c>
      <c r="H165" t="s">
        <v>381</v>
      </c>
      <c r="I165" s="58" t="s">
        <v>382</v>
      </c>
      <c r="J165" s="2">
        <v>66147</v>
      </c>
      <c r="K165" s="2" t="s">
        <v>383</v>
      </c>
      <c r="L165" s="2" t="s">
        <v>384</v>
      </c>
      <c r="M165" s="58" t="s">
        <v>401</v>
      </c>
      <c r="N165" s="58" t="s">
        <v>402</v>
      </c>
      <c r="O165" s="58" t="s">
        <v>403</v>
      </c>
      <c r="P165" s="2">
        <v>66127</v>
      </c>
      <c r="Q165" s="2" t="s">
        <v>404</v>
      </c>
      <c r="R165" s="2" t="s">
        <v>405</v>
      </c>
      <c r="S165" s="10">
        <v>38673</v>
      </c>
      <c r="T165" s="58" t="s">
        <v>406</v>
      </c>
      <c r="U165" s="2" t="s">
        <v>407</v>
      </c>
      <c r="V165" s="2" t="s">
        <v>92</v>
      </c>
      <c r="W165" s="2" t="s">
        <v>93</v>
      </c>
      <c r="X165" s="2" t="s">
        <v>248</v>
      </c>
      <c r="Y165" s="2">
        <v>61</v>
      </c>
      <c r="Z165" s="2" t="s">
        <v>160</v>
      </c>
      <c r="AA165" s="2" t="s">
        <v>408</v>
      </c>
      <c r="AB165" s="58" t="s">
        <v>409</v>
      </c>
      <c r="AC165" s="58" t="s">
        <v>1709</v>
      </c>
      <c r="AD165" s="58" t="s">
        <v>1710</v>
      </c>
      <c r="AE165" s="2" t="s">
        <v>1711</v>
      </c>
      <c r="AF165" s="62">
        <v>-15.6534206</v>
      </c>
      <c r="AG165" s="62">
        <v>-47.779380799999998</v>
      </c>
      <c r="AH165" s="2" t="s">
        <v>1712</v>
      </c>
      <c r="AI165" s="2" t="s">
        <v>147</v>
      </c>
      <c r="AJ165" s="2" t="s">
        <v>102</v>
      </c>
      <c r="AK165" s="55">
        <v>1005.48</v>
      </c>
      <c r="AL165" s="55">
        <v>174</v>
      </c>
      <c r="AM165" s="55">
        <v>17.30516768110753</v>
      </c>
      <c r="AN165" s="2" t="s">
        <v>331</v>
      </c>
      <c r="AO165" s="2">
        <v>7</v>
      </c>
      <c r="AP165" s="2">
        <v>2</v>
      </c>
      <c r="AQ165" s="2">
        <v>3</v>
      </c>
      <c r="AR165" s="53" t="s">
        <v>72</v>
      </c>
      <c r="AS165" s="2" t="s">
        <v>73</v>
      </c>
      <c r="AT165" s="2" t="s">
        <v>74</v>
      </c>
      <c r="AU165" s="2" t="s">
        <v>148</v>
      </c>
      <c r="AV165" s="2" t="s">
        <v>76</v>
      </c>
      <c r="AW165" s="2" t="str">
        <f t="shared" si="2"/>
        <v>AMERICANAS SERVIÇOS    PEGUE NA LOJA HOJE    SHIP FROM STORE       QUIOSQUE</v>
      </c>
    </row>
    <row r="166" spans="2:49" ht="15" customHeight="1">
      <c r="B166" t="s">
        <v>1713</v>
      </c>
      <c r="C166" s="2" t="s">
        <v>1714</v>
      </c>
      <c r="D166" s="2">
        <v>251</v>
      </c>
      <c r="E166" s="2" t="s">
        <v>1715</v>
      </c>
      <c r="F166" s="58" t="s">
        <v>1716</v>
      </c>
      <c r="G166" s="2" t="s">
        <v>380</v>
      </c>
      <c r="H166" t="s">
        <v>381</v>
      </c>
      <c r="I166" s="58" t="s">
        <v>382</v>
      </c>
      <c r="J166" s="2">
        <v>66147</v>
      </c>
      <c r="K166" s="2" t="s">
        <v>383</v>
      </c>
      <c r="L166" s="2" t="s">
        <v>384</v>
      </c>
      <c r="M166" s="58" t="s">
        <v>1717</v>
      </c>
      <c r="N166" s="58" t="s">
        <v>1718</v>
      </c>
      <c r="O166" s="58" t="s">
        <v>1719</v>
      </c>
      <c r="P166" s="2" t="s">
        <v>148</v>
      </c>
      <c r="Q166" s="2" t="s">
        <v>1720</v>
      </c>
      <c r="R166" s="2">
        <v>1003</v>
      </c>
      <c r="S166" s="10">
        <v>38673</v>
      </c>
      <c r="T166" s="58" t="s">
        <v>406</v>
      </c>
      <c r="U166" s="2" t="s">
        <v>407</v>
      </c>
      <c r="V166" s="2" t="s">
        <v>92</v>
      </c>
      <c r="W166" s="2" t="s">
        <v>93</v>
      </c>
      <c r="X166" s="2" t="s">
        <v>248</v>
      </c>
      <c r="Y166" s="2">
        <v>62</v>
      </c>
      <c r="Z166" s="2" t="s">
        <v>160</v>
      </c>
      <c r="AA166" s="2" t="s">
        <v>392</v>
      </c>
      <c r="AB166" s="58" t="s">
        <v>1721</v>
      </c>
      <c r="AC166" s="58" t="s">
        <v>393</v>
      </c>
      <c r="AD166" s="58" t="s">
        <v>1722</v>
      </c>
      <c r="AE166" s="2" t="s">
        <v>1723</v>
      </c>
      <c r="AF166" s="62">
        <v>-16.3248344</v>
      </c>
      <c r="AG166" s="62">
        <v>-48.956379899999902</v>
      </c>
      <c r="AH166" s="2" t="s">
        <v>1724</v>
      </c>
      <c r="AI166" s="2" t="s">
        <v>147</v>
      </c>
      <c r="AJ166" s="2" t="s">
        <v>102</v>
      </c>
      <c r="AK166" s="55">
        <v>1325.41</v>
      </c>
      <c r="AL166" s="55">
        <v>152</v>
      </c>
      <c r="AM166" s="55">
        <v>11.468149478274645</v>
      </c>
      <c r="AN166" s="2" t="s">
        <v>103</v>
      </c>
      <c r="AO166" s="2">
        <v>11</v>
      </c>
      <c r="AP166" s="2">
        <v>1</v>
      </c>
      <c r="AQ166" s="2">
        <v>4</v>
      </c>
      <c r="AR166" s="53" t="s">
        <v>72</v>
      </c>
      <c r="AS166" s="2" t="s">
        <v>73</v>
      </c>
      <c r="AT166" s="2" t="s">
        <v>148</v>
      </c>
      <c r="AU166" s="2" t="s">
        <v>75</v>
      </c>
      <c r="AV166" s="2" t="s">
        <v>76</v>
      </c>
      <c r="AW166" s="2" t="str">
        <f t="shared" si="2"/>
        <v>AMERICANAS SERVIÇOS    PEGUE NA LOJA HOJE         PEGUE NA LOJA  QUIOSQUE</v>
      </c>
    </row>
    <row r="167" spans="2:49" ht="15" customHeight="1">
      <c r="B167" t="s">
        <v>1725</v>
      </c>
      <c r="C167" s="2" t="s">
        <v>1726</v>
      </c>
      <c r="D167" s="2">
        <v>262</v>
      </c>
      <c r="E167" s="2" t="s">
        <v>1727</v>
      </c>
      <c r="F167" s="58" t="s">
        <v>1728</v>
      </c>
      <c r="G167" s="2" t="s">
        <v>128</v>
      </c>
      <c r="H167" t="s">
        <v>129</v>
      </c>
      <c r="I167" s="58" t="s">
        <v>130</v>
      </c>
      <c r="J167" s="2">
        <v>66128</v>
      </c>
      <c r="K167" s="2" t="s">
        <v>131</v>
      </c>
      <c r="L167" s="2" t="s">
        <v>132</v>
      </c>
      <c r="M167" s="58" t="s">
        <v>1451</v>
      </c>
      <c r="N167" s="58" t="s">
        <v>1452</v>
      </c>
      <c r="O167" s="58" t="s">
        <v>1453</v>
      </c>
      <c r="P167" s="2">
        <v>68774</v>
      </c>
      <c r="Q167" s="2" t="s">
        <v>1454</v>
      </c>
      <c r="R167" s="2" t="s">
        <v>1455</v>
      </c>
      <c r="S167" s="10">
        <v>38685</v>
      </c>
      <c r="T167" s="58" t="s">
        <v>1456</v>
      </c>
      <c r="U167" s="2" t="s">
        <v>1457</v>
      </c>
      <c r="V167" s="2" t="s">
        <v>92</v>
      </c>
      <c r="W167" s="2" t="s">
        <v>93</v>
      </c>
      <c r="X167" s="2" t="s">
        <v>140</v>
      </c>
      <c r="Y167" s="2">
        <v>11</v>
      </c>
      <c r="Z167" s="2" t="s">
        <v>95</v>
      </c>
      <c r="AA167" s="2" t="s">
        <v>141</v>
      </c>
      <c r="AB167" s="58" t="s">
        <v>1729</v>
      </c>
      <c r="AC167" s="58" t="s">
        <v>1730</v>
      </c>
      <c r="AD167" s="58" t="s">
        <v>1731</v>
      </c>
      <c r="AE167" s="2" t="s">
        <v>1732</v>
      </c>
      <c r="AF167" s="62">
        <v>-23.614121699999998</v>
      </c>
      <c r="AG167" s="62">
        <v>-46.775401600000002</v>
      </c>
      <c r="AH167" s="2" t="s">
        <v>1733</v>
      </c>
      <c r="AI167" s="2" t="s">
        <v>147</v>
      </c>
      <c r="AJ167" s="2" t="s">
        <v>102</v>
      </c>
      <c r="AK167" s="55">
        <v>1294.1099999999999</v>
      </c>
      <c r="AL167" s="55">
        <v>125</v>
      </c>
      <c r="AM167" s="55">
        <v>9.659147985874462</v>
      </c>
      <c r="AN167" s="2" t="s">
        <v>331</v>
      </c>
      <c r="AO167" s="2">
        <v>3</v>
      </c>
      <c r="AP167" s="2">
        <v>5</v>
      </c>
      <c r="AQ167" s="2">
        <v>1</v>
      </c>
      <c r="AR167" s="53" t="s">
        <v>72</v>
      </c>
      <c r="AS167" s="2" t="s">
        <v>73</v>
      </c>
      <c r="AT167" s="2" t="s">
        <v>74</v>
      </c>
      <c r="AU167" s="2" t="s">
        <v>75</v>
      </c>
      <c r="AV167" s="2" t="s">
        <v>76</v>
      </c>
      <c r="AW167" s="2" t="str">
        <f t="shared" si="2"/>
        <v>AMERICANAS SERVIÇOS    PEGUE NA LOJA HOJE    SHIP FROM STORE    PEGUE NA LOJA  QUIOSQUE</v>
      </c>
    </row>
    <row r="168" spans="2:49" ht="15" customHeight="1">
      <c r="B168" t="s">
        <v>1734</v>
      </c>
      <c r="C168" s="2" t="s">
        <v>1735</v>
      </c>
      <c r="D168" s="2">
        <v>521</v>
      </c>
      <c r="E168" s="2" t="s">
        <v>1736</v>
      </c>
      <c r="F168" s="58" t="s">
        <v>1737</v>
      </c>
      <c r="G168" s="2" t="s">
        <v>128</v>
      </c>
      <c r="H168" t="s">
        <v>129</v>
      </c>
      <c r="I168" s="58" t="s">
        <v>130</v>
      </c>
      <c r="J168" s="2">
        <v>66128</v>
      </c>
      <c r="K168" s="2" t="s">
        <v>131</v>
      </c>
      <c r="L168" s="2" t="s">
        <v>132</v>
      </c>
      <c r="M168" s="58" t="s">
        <v>319</v>
      </c>
      <c r="N168" s="58" t="s">
        <v>320</v>
      </c>
      <c r="O168" s="58" t="s">
        <v>321</v>
      </c>
      <c r="P168" s="2">
        <v>68580</v>
      </c>
      <c r="Q168" s="2" t="s">
        <v>322</v>
      </c>
      <c r="R168" s="2" t="s">
        <v>323</v>
      </c>
      <c r="S168" s="10">
        <v>38685</v>
      </c>
      <c r="T168" s="58" t="s">
        <v>324</v>
      </c>
      <c r="U168" s="2" t="s">
        <v>325</v>
      </c>
      <c r="V168" s="2" t="s">
        <v>69</v>
      </c>
      <c r="W168" s="2" t="s">
        <v>1192</v>
      </c>
      <c r="X168" s="2" t="s">
        <v>140</v>
      </c>
      <c r="Y168" s="2">
        <v>11</v>
      </c>
      <c r="Z168" s="2" t="s">
        <v>95</v>
      </c>
      <c r="AA168" s="2" t="s">
        <v>141</v>
      </c>
      <c r="AB168" s="58" t="s">
        <v>142</v>
      </c>
      <c r="AC168" s="58" t="s">
        <v>1738</v>
      </c>
      <c r="AD168" s="58" t="s">
        <v>1739</v>
      </c>
      <c r="AE168" s="2" t="s">
        <v>1740</v>
      </c>
      <c r="AF168" s="62">
        <v>-23.584679600000001</v>
      </c>
      <c r="AG168" s="62">
        <v>-46.676170999999997</v>
      </c>
      <c r="AH168" s="2" t="s">
        <v>1741</v>
      </c>
      <c r="AI168" s="2" t="s">
        <v>147</v>
      </c>
      <c r="AJ168" s="2" t="s">
        <v>1196</v>
      </c>
      <c r="AK168" s="55">
        <v>382.26</v>
      </c>
      <c r="AL168" s="55">
        <v>0</v>
      </c>
      <c r="AM168" s="55">
        <v>0</v>
      </c>
      <c r="AN168" s="2" t="s">
        <v>103</v>
      </c>
      <c r="AO168" s="2">
        <v>3</v>
      </c>
      <c r="AP168" s="2">
        <v>4</v>
      </c>
      <c r="AQ168" s="2">
        <v>1</v>
      </c>
      <c r="AR168" s="53" t="s">
        <v>148</v>
      </c>
      <c r="AS168" s="2" t="s">
        <v>73</v>
      </c>
      <c r="AT168" s="2" t="s">
        <v>74</v>
      </c>
      <c r="AU168" s="2" t="s">
        <v>75</v>
      </c>
      <c r="AV168" s="2" t="s">
        <v>148</v>
      </c>
      <c r="AW168" s="2" t="str">
        <f t="shared" si="2"/>
        <v xml:space="preserve">     PEGUE NA LOJA HOJE    SHIP FROM STORE    PEGUE NA LOJA   </v>
      </c>
    </row>
    <row r="169" spans="2:49" ht="15" customHeight="1">
      <c r="B169" t="s">
        <v>1742</v>
      </c>
      <c r="C169" s="2" t="s">
        <v>1743</v>
      </c>
      <c r="D169" s="2">
        <v>258</v>
      </c>
      <c r="E169" s="2" t="s">
        <v>1744</v>
      </c>
      <c r="F169" s="58" t="s">
        <v>1745</v>
      </c>
      <c r="G169" s="2" t="s">
        <v>108</v>
      </c>
      <c r="H169" t="s">
        <v>109</v>
      </c>
      <c r="I169" s="58" t="s">
        <v>110</v>
      </c>
      <c r="J169" s="2">
        <v>66202</v>
      </c>
      <c r="K169" s="2" t="s">
        <v>111</v>
      </c>
      <c r="L169" s="2" t="s">
        <v>112</v>
      </c>
      <c r="M169" s="58" t="s">
        <v>305</v>
      </c>
      <c r="N169" s="58" t="s">
        <v>306</v>
      </c>
      <c r="O169" s="58" t="s">
        <v>307</v>
      </c>
      <c r="P169" s="2">
        <v>66197</v>
      </c>
      <c r="Q169" s="2" t="s">
        <v>308</v>
      </c>
      <c r="R169" s="2" t="s">
        <v>309</v>
      </c>
      <c r="S169" s="10">
        <v>38685</v>
      </c>
      <c r="T169" s="58" t="s">
        <v>310</v>
      </c>
      <c r="U169" s="2" t="s">
        <v>311</v>
      </c>
      <c r="V169" s="2" t="s">
        <v>92</v>
      </c>
      <c r="W169" s="2" t="s">
        <v>93</v>
      </c>
      <c r="X169" s="2" t="s">
        <v>94</v>
      </c>
      <c r="Y169" s="2">
        <v>21</v>
      </c>
      <c r="Z169" s="2" t="s">
        <v>95</v>
      </c>
      <c r="AA169" s="2" t="s">
        <v>96</v>
      </c>
      <c r="AB169" s="58" t="s">
        <v>120</v>
      </c>
      <c r="AC169" s="58" t="s">
        <v>304</v>
      </c>
      <c r="AD169" s="58" t="s">
        <v>1746</v>
      </c>
      <c r="AE169" s="2" t="s">
        <v>313</v>
      </c>
      <c r="AF169" s="62">
        <v>-22.870455</v>
      </c>
      <c r="AG169" s="62">
        <v>-43.341083099999999</v>
      </c>
      <c r="AH169" s="2" t="s">
        <v>1747</v>
      </c>
      <c r="AI169" s="2" t="s">
        <v>28</v>
      </c>
      <c r="AJ169" s="2" t="s">
        <v>102</v>
      </c>
      <c r="AK169" s="55">
        <v>1186.5999999999999</v>
      </c>
      <c r="AL169" s="55">
        <v>173</v>
      </c>
      <c r="AM169" s="55">
        <v>14.57947075678409</v>
      </c>
      <c r="AN169" s="2" t="s">
        <v>331</v>
      </c>
      <c r="AO169" s="2">
        <v>2</v>
      </c>
      <c r="AP169" s="2">
        <v>5</v>
      </c>
      <c r="AQ169" s="2">
        <v>1</v>
      </c>
      <c r="AR169" s="53" t="s">
        <v>72</v>
      </c>
      <c r="AS169" s="2" t="s">
        <v>73</v>
      </c>
      <c r="AT169" s="2" t="s">
        <v>74</v>
      </c>
      <c r="AU169" s="2" t="s">
        <v>75</v>
      </c>
      <c r="AV169" s="2" t="s">
        <v>76</v>
      </c>
      <c r="AW169" s="2" t="str">
        <f t="shared" si="2"/>
        <v>AMERICANAS SERVIÇOS    PEGUE NA LOJA HOJE    SHIP FROM STORE    PEGUE NA LOJA  QUIOSQUE</v>
      </c>
    </row>
    <row r="170" spans="2:49" ht="15" customHeight="1">
      <c r="B170" t="s">
        <v>1748</v>
      </c>
      <c r="C170" s="2" t="s">
        <v>1749</v>
      </c>
      <c r="D170" s="2">
        <v>244</v>
      </c>
      <c r="E170" s="2" t="s">
        <v>1750</v>
      </c>
      <c r="F170" s="58" t="s">
        <v>1751</v>
      </c>
      <c r="G170" s="2" t="s">
        <v>380</v>
      </c>
      <c r="H170" t="s">
        <v>381</v>
      </c>
      <c r="I170" s="58" t="s">
        <v>382</v>
      </c>
      <c r="J170" s="2">
        <v>66147</v>
      </c>
      <c r="K170" s="2" t="s">
        <v>383</v>
      </c>
      <c r="L170" s="2" t="s">
        <v>384</v>
      </c>
      <c r="M170" s="58" t="s">
        <v>401</v>
      </c>
      <c r="N170" s="58" t="s">
        <v>402</v>
      </c>
      <c r="O170" s="58" t="s">
        <v>403</v>
      </c>
      <c r="P170" s="2">
        <v>66127</v>
      </c>
      <c r="Q170" s="2" t="s">
        <v>404</v>
      </c>
      <c r="R170" s="2" t="s">
        <v>405</v>
      </c>
      <c r="S170" s="10">
        <v>38685</v>
      </c>
      <c r="T170" s="58" t="s">
        <v>945</v>
      </c>
      <c r="U170" s="2" t="s">
        <v>946</v>
      </c>
      <c r="V170" s="2" t="s">
        <v>92</v>
      </c>
      <c r="W170" s="2" t="s">
        <v>93</v>
      </c>
      <c r="X170" s="2" t="s">
        <v>248</v>
      </c>
      <c r="Y170" s="2">
        <v>61</v>
      </c>
      <c r="Z170" s="2" t="s">
        <v>160</v>
      </c>
      <c r="AA170" s="2" t="s">
        <v>408</v>
      </c>
      <c r="AB170" s="58" t="s">
        <v>409</v>
      </c>
      <c r="AC170" s="58" t="s">
        <v>1752</v>
      </c>
      <c r="AD170" s="58" t="s">
        <v>1753</v>
      </c>
      <c r="AE170" s="2" t="s">
        <v>1754</v>
      </c>
      <c r="AF170" s="62">
        <v>-15.8415964</v>
      </c>
      <c r="AG170" s="62">
        <v>-48.028829000000002</v>
      </c>
      <c r="AH170" s="2" t="s">
        <v>1755</v>
      </c>
      <c r="AI170" s="2" t="s">
        <v>147</v>
      </c>
      <c r="AJ170" s="2" t="s">
        <v>102</v>
      </c>
      <c r="AK170" s="55">
        <v>1019.76</v>
      </c>
      <c r="AL170" s="55">
        <v>146</v>
      </c>
      <c r="AM170" s="55">
        <v>14.317094218247432</v>
      </c>
      <c r="AN170" s="2" t="s">
        <v>331</v>
      </c>
      <c r="AO170" s="2">
        <v>6</v>
      </c>
      <c r="AP170" s="2">
        <v>3</v>
      </c>
      <c r="AQ170" s="2">
        <v>3</v>
      </c>
      <c r="AR170" s="53" t="s">
        <v>72</v>
      </c>
      <c r="AS170" s="2" t="s">
        <v>73</v>
      </c>
      <c r="AT170" s="2" t="s">
        <v>74</v>
      </c>
      <c r="AU170" s="2" t="s">
        <v>75</v>
      </c>
      <c r="AV170" s="2" t="s">
        <v>148</v>
      </c>
      <c r="AW170" s="2" t="str">
        <f t="shared" si="2"/>
        <v xml:space="preserve">AMERICANAS SERVIÇOS    PEGUE NA LOJA HOJE    SHIP FROM STORE    PEGUE NA LOJA   </v>
      </c>
    </row>
    <row r="171" spans="2:49" ht="15" customHeight="1">
      <c r="B171" t="s">
        <v>1756</v>
      </c>
      <c r="C171" s="2" t="s">
        <v>1757</v>
      </c>
      <c r="D171" s="2">
        <v>265</v>
      </c>
      <c r="E171" s="2" t="s">
        <v>1758</v>
      </c>
      <c r="F171" s="58" t="s">
        <v>1759</v>
      </c>
      <c r="G171" s="2" t="s">
        <v>380</v>
      </c>
      <c r="H171" t="s">
        <v>381</v>
      </c>
      <c r="I171" s="58" t="s">
        <v>382</v>
      </c>
      <c r="J171" s="2">
        <v>66147</v>
      </c>
      <c r="K171" s="2" t="s">
        <v>383</v>
      </c>
      <c r="L171" s="2" t="s">
        <v>384</v>
      </c>
      <c r="M171" s="58" t="s">
        <v>401</v>
      </c>
      <c r="N171" s="58" t="s">
        <v>402</v>
      </c>
      <c r="O171" s="58" t="s">
        <v>403</v>
      </c>
      <c r="P171" s="2">
        <v>66127</v>
      </c>
      <c r="Q171" s="2" t="s">
        <v>404</v>
      </c>
      <c r="R171" s="2" t="s">
        <v>405</v>
      </c>
      <c r="S171" s="10">
        <v>38685</v>
      </c>
      <c r="T171" s="58" t="s">
        <v>406</v>
      </c>
      <c r="U171" s="2" t="s">
        <v>407</v>
      </c>
      <c r="V171" s="2" t="s">
        <v>92</v>
      </c>
      <c r="W171" s="2" t="s">
        <v>93</v>
      </c>
      <c r="X171" s="2" t="s">
        <v>248</v>
      </c>
      <c r="Y171" s="2">
        <v>61</v>
      </c>
      <c r="Z171" s="2" t="s">
        <v>160</v>
      </c>
      <c r="AA171" s="2" t="s">
        <v>408</v>
      </c>
      <c r="AB171" s="58" t="s">
        <v>409</v>
      </c>
      <c r="AC171" s="58" t="s">
        <v>467</v>
      </c>
      <c r="AD171" s="58" t="s">
        <v>1760</v>
      </c>
      <c r="AE171" s="2" t="s">
        <v>1761</v>
      </c>
      <c r="AF171" s="62">
        <v>-15.8362807</v>
      </c>
      <c r="AG171" s="62">
        <v>-48.056677099999902</v>
      </c>
      <c r="AH171" s="2" t="s">
        <v>1762</v>
      </c>
      <c r="AI171" s="2" t="s">
        <v>147</v>
      </c>
      <c r="AJ171" s="2" t="s">
        <v>102</v>
      </c>
      <c r="AK171" s="55">
        <v>1007.89</v>
      </c>
      <c r="AL171" s="55">
        <v>131</v>
      </c>
      <c r="AM171" s="55">
        <v>12.997450118564528</v>
      </c>
      <c r="AN171" s="2" t="s">
        <v>331</v>
      </c>
      <c r="AO171" s="2">
        <v>7</v>
      </c>
      <c r="AP171" s="2">
        <v>2</v>
      </c>
      <c r="AQ171" s="2">
        <v>3</v>
      </c>
      <c r="AR171" s="53" t="s">
        <v>72</v>
      </c>
      <c r="AS171" s="2" t="s">
        <v>73</v>
      </c>
      <c r="AT171" s="2" t="s">
        <v>74</v>
      </c>
      <c r="AU171" s="2" t="s">
        <v>75</v>
      </c>
      <c r="AV171" s="2" t="s">
        <v>76</v>
      </c>
      <c r="AW171" s="2" t="str">
        <f t="shared" si="2"/>
        <v>AMERICANAS SERVIÇOS    PEGUE NA LOJA HOJE    SHIP FROM STORE    PEGUE NA LOJA  QUIOSQUE</v>
      </c>
    </row>
    <row r="172" spans="2:49" ht="15" customHeight="1">
      <c r="B172" t="s">
        <v>1763</v>
      </c>
      <c r="C172" s="2" t="s">
        <v>1764</v>
      </c>
      <c r="D172" s="2">
        <v>266</v>
      </c>
      <c r="E172" s="2" t="s">
        <v>1765</v>
      </c>
      <c r="F172" s="58" t="s">
        <v>1766</v>
      </c>
      <c r="G172" s="2" t="s">
        <v>431</v>
      </c>
      <c r="H172" t="s">
        <v>432</v>
      </c>
      <c r="I172" s="58" t="s">
        <v>433</v>
      </c>
      <c r="J172" s="2">
        <v>66749</v>
      </c>
      <c r="K172" s="2" t="s">
        <v>434</v>
      </c>
      <c r="L172" s="2" t="s">
        <v>435</v>
      </c>
      <c r="M172" s="58" t="s">
        <v>1519</v>
      </c>
      <c r="N172" s="58" t="s">
        <v>1520</v>
      </c>
      <c r="O172" s="58" t="s">
        <v>1521</v>
      </c>
      <c r="P172" s="2">
        <v>66162</v>
      </c>
      <c r="Q172" s="2" t="s">
        <v>1522</v>
      </c>
      <c r="R172" s="2">
        <v>1580</v>
      </c>
      <c r="S172" s="10">
        <v>38685</v>
      </c>
      <c r="T172" s="58" t="s">
        <v>1523</v>
      </c>
      <c r="U172" s="2" t="s">
        <v>1524</v>
      </c>
      <c r="V172" s="2" t="s">
        <v>69</v>
      </c>
      <c r="W172" s="2" t="s">
        <v>93</v>
      </c>
      <c r="X172" s="2" t="s">
        <v>442</v>
      </c>
      <c r="Y172" s="2">
        <v>84</v>
      </c>
      <c r="Z172" s="2" t="s">
        <v>160</v>
      </c>
      <c r="AA172" s="2" t="s">
        <v>1519</v>
      </c>
      <c r="AB172" s="58" t="s">
        <v>1525</v>
      </c>
      <c r="AC172" s="58" t="s">
        <v>1767</v>
      </c>
      <c r="AD172" s="58" t="s">
        <v>1768</v>
      </c>
      <c r="AE172" s="2" t="s">
        <v>1769</v>
      </c>
      <c r="AF172" s="62">
        <v>-5.8663284999999998</v>
      </c>
      <c r="AG172" s="62">
        <v>-35.185645200000003</v>
      </c>
      <c r="AH172" s="2" t="s">
        <v>1770</v>
      </c>
      <c r="AI172" s="2" t="s">
        <v>28</v>
      </c>
      <c r="AJ172" s="2" t="s">
        <v>330</v>
      </c>
      <c r="AK172" s="55">
        <v>794.26</v>
      </c>
      <c r="AL172" s="55">
        <v>119</v>
      </c>
      <c r="AM172" s="55">
        <v>14.982499433434896</v>
      </c>
      <c r="AN172" s="2" t="s">
        <v>331</v>
      </c>
      <c r="AO172" s="2">
        <v>9</v>
      </c>
      <c r="AP172" s="2">
        <v>1</v>
      </c>
      <c r="AQ172" s="2">
        <v>2</v>
      </c>
      <c r="AR172" s="53" t="s">
        <v>72</v>
      </c>
      <c r="AS172" s="2" t="s">
        <v>73</v>
      </c>
      <c r="AT172" s="2" t="s">
        <v>74</v>
      </c>
      <c r="AU172" s="2" t="s">
        <v>75</v>
      </c>
      <c r="AV172" s="2" t="s">
        <v>76</v>
      </c>
      <c r="AW172" s="2" t="str">
        <f t="shared" si="2"/>
        <v>AMERICANAS SERVIÇOS    PEGUE NA LOJA HOJE    SHIP FROM STORE    PEGUE NA LOJA  QUIOSQUE</v>
      </c>
    </row>
    <row r="173" spans="2:49" ht="15" customHeight="1">
      <c r="B173" t="s">
        <v>1771</v>
      </c>
      <c r="C173" s="2" t="s">
        <v>1772</v>
      </c>
      <c r="D173" s="2">
        <v>250</v>
      </c>
      <c r="E173" s="2" t="s">
        <v>1773</v>
      </c>
      <c r="F173" s="58" t="s">
        <v>1774</v>
      </c>
      <c r="G173" s="2" t="s">
        <v>431</v>
      </c>
      <c r="H173" t="s">
        <v>432</v>
      </c>
      <c r="I173" s="58" t="s">
        <v>433</v>
      </c>
      <c r="J173" s="2">
        <v>66749</v>
      </c>
      <c r="K173" s="2" t="s">
        <v>434</v>
      </c>
      <c r="L173" s="2" t="s">
        <v>435</v>
      </c>
      <c r="M173" s="58" t="s">
        <v>648</v>
      </c>
      <c r="N173" s="58" t="s">
        <v>649</v>
      </c>
      <c r="O173" s="58" t="s">
        <v>650</v>
      </c>
      <c r="P173" s="2">
        <v>66215</v>
      </c>
      <c r="Q173" s="2" t="s">
        <v>651</v>
      </c>
      <c r="R173" s="2" t="s">
        <v>652</v>
      </c>
      <c r="S173" s="10">
        <v>38685</v>
      </c>
      <c r="T173" s="58" t="s">
        <v>653</v>
      </c>
      <c r="U173" s="2" t="s">
        <v>654</v>
      </c>
      <c r="V173" s="2" t="s">
        <v>92</v>
      </c>
      <c r="W173" s="2" t="s">
        <v>93</v>
      </c>
      <c r="X173" s="2" t="s">
        <v>480</v>
      </c>
      <c r="Y173" s="2">
        <v>75</v>
      </c>
      <c r="Z173" s="2" t="s">
        <v>95</v>
      </c>
      <c r="AA173" s="2" t="s">
        <v>481</v>
      </c>
      <c r="AB173" s="58" t="s">
        <v>1775</v>
      </c>
      <c r="AC173" s="58" t="s">
        <v>1776</v>
      </c>
      <c r="AD173" s="58" t="s">
        <v>1777</v>
      </c>
      <c r="AE173" s="2" t="s">
        <v>1778</v>
      </c>
      <c r="AF173" s="62">
        <v>-12.211691500000001</v>
      </c>
      <c r="AG173" s="62">
        <v>-38.933991599999999</v>
      </c>
      <c r="AH173" s="2" t="s">
        <v>1779</v>
      </c>
      <c r="AI173" s="2" t="s">
        <v>147</v>
      </c>
      <c r="AJ173" s="2" t="s">
        <v>102</v>
      </c>
      <c r="AK173" s="55">
        <v>1328.59</v>
      </c>
      <c r="AL173" s="55">
        <v>157</v>
      </c>
      <c r="AM173" s="55">
        <v>11.81703911665751</v>
      </c>
      <c r="AN173" s="2" t="s">
        <v>331</v>
      </c>
      <c r="AO173" s="2">
        <v>4</v>
      </c>
      <c r="AP173" s="2">
        <v>3</v>
      </c>
      <c r="AQ173" s="2">
        <v>1</v>
      </c>
      <c r="AR173" s="53" t="s">
        <v>72</v>
      </c>
      <c r="AS173" s="2" t="s">
        <v>73</v>
      </c>
      <c r="AT173" s="2" t="s">
        <v>74</v>
      </c>
      <c r="AU173" s="2" t="s">
        <v>75</v>
      </c>
      <c r="AV173" s="2" t="s">
        <v>76</v>
      </c>
      <c r="AW173" s="2" t="str">
        <f t="shared" si="2"/>
        <v>AMERICANAS SERVIÇOS    PEGUE NA LOJA HOJE    SHIP FROM STORE    PEGUE NA LOJA  QUIOSQUE</v>
      </c>
    </row>
    <row r="174" spans="2:49" ht="15" customHeight="1">
      <c r="B174" t="s">
        <v>1780</v>
      </c>
      <c r="C174" s="2" t="s">
        <v>1781</v>
      </c>
      <c r="D174" s="2">
        <v>518</v>
      </c>
      <c r="E174" s="2" t="s">
        <v>1782</v>
      </c>
      <c r="F174" s="58" t="s">
        <v>1783</v>
      </c>
      <c r="G174" s="2" t="s">
        <v>431</v>
      </c>
      <c r="H174" t="s">
        <v>432</v>
      </c>
      <c r="I174" s="58" t="s">
        <v>433</v>
      </c>
      <c r="J174" s="2">
        <v>66749</v>
      </c>
      <c r="K174" s="2" t="s">
        <v>434</v>
      </c>
      <c r="L174" s="2" t="s">
        <v>435</v>
      </c>
      <c r="M174" s="58" t="s">
        <v>430</v>
      </c>
      <c r="N174" s="58" t="s">
        <v>436</v>
      </c>
      <c r="O174" s="58" t="s">
        <v>437</v>
      </c>
      <c r="P174" s="2">
        <v>68343</v>
      </c>
      <c r="Q174" s="2" t="s">
        <v>438</v>
      </c>
      <c r="R174" s="2" t="s">
        <v>439</v>
      </c>
      <c r="S174" s="10">
        <v>38756</v>
      </c>
      <c r="T174" s="58" t="s">
        <v>440</v>
      </c>
      <c r="U174" s="2" t="s">
        <v>441</v>
      </c>
      <c r="V174" s="2" t="s">
        <v>92</v>
      </c>
      <c r="W174" s="2" t="s">
        <v>1192</v>
      </c>
      <c r="X174" s="2" t="s">
        <v>442</v>
      </c>
      <c r="Y174" s="2">
        <v>81</v>
      </c>
      <c r="Z174" s="2" t="s">
        <v>160</v>
      </c>
      <c r="AA174" s="2" t="s">
        <v>443</v>
      </c>
      <c r="AB174" s="58" t="s">
        <v>430</v>
      </c>
      <c r="AC174" s="58" t="s">
        <v>444</v>
      </c>
      <c r="AD174" s="58" t="s">
        <v>1784</v>
      </c>
      <c r="AE174" s="2" t="s">
        <v>1785</v>
      </c>
      <c r="AF174" s="62">
        <v>-8.0600665999999901</v>
      </c>
      <c r="AG174" s="62">
        <v>-34.887317299999999</v>
      </c>
      <c r="AH174" s="2" t="s">
        <v>1786</v>
      </c>
      <c r="AI174" s="2" t="s">
        <v>28</v>
      </c>
      <c r="AJ174" s="2" t="s">
        <v>1351</v>
      </c>
      <c r="AK174" s="55">
        <v>627.02</v>
      </c>
      <c r="AL174" s="55">
        <v>0</v>
      </c>
      <c r="AM174" s="55">
        <v>0</v>
      </c>
      <c r="AN174" s="2" t="s">
        <v>331</v>
      </c>
      <c r="AO174" s="2">
        <v>3</v>
      </c>
      <c r="AP174" s="2">
        <v>4</v>
      </c>
      <c r="AQ174" s="2">
        <v>1</v>
      </c>
      <c r="AR174" s="53" t="s">
        <v>72</v>
      </c>
      <c r="AS174" s="2" t="s">
        <v>73</v>
      </c>
      <c r="AT174" s="2" t="s">
        <v>74</v>
      </c>
      <c r="AU174" s="2" t="s">
        <v>75</v>
      </c>
      <c r="AV174" s="2" t="s">
        <v>76</v>
      </c>
      <c r="AW174" s="2" t="str">
        <f t="shared" si="2"/>
        <v>AMERICANAS SERVIÇOS    PEGUE NA LOJA HOJE    SHIP FROM STORE    PEGUE NA LOJA  QUIOSQUE</v>
      </c>
    </row>
    <row r="175" spans="2:49" ht="15" customHeight="1">
      <c r="B175" t="s">
        <v>1787</v>
      </c>
      <c r="C175" s="2" t="s">
        <v>1788</v>
      </c>
      <c r="D175" s="2">
        <v>522</v>
      </c>
      <c r="E175" s="2" t="s">
        <v>1789</v>
      </c>
      <c r="F175" s="58" t="s">
        <v>1790</v>
      </c>
      <c r="G175" s="2" t="s">
        <v>128</v>
      </c>
      <c r="H175" t="s">
        <v>129</v>
      </c>
      <c r="I175" s="58" t="s">
        <v>130</v>
      </c>
      <c r="J175" s="2">
        <v>66128</v>
      </c>
      <c r="K175" s="2" t="s">
        <v>131</v>
      </c>
      <c r="L175" s="2" t="s">
        <v>132</v>
      </c>
      <c r="M175" s="58" t="s">
        <v>319</v>
      </c>
      <c r="N175" s="58" t="s">
        <v>320</v>
      </c>
      <c r="O175" s="58" t="s">
        <v>321</v>
      </c>
      <c r="P175" s="2">
        <v>68580</v>
      </c>
      <c r="Q175" s="2" t="s">
        <v>322</v>
      </c>
      <c r="R175" s="2" t="s">
        <v>323</v>
      </c>
      <c r="S175" s="10">
        <v>38783</v>
      </c>
      <c r="T175" s="58" t="s">
        <v>324</v>
      </c>
      <c r="U175" s="2" t="s">
        <v>325</v>
      </c>
      <c r="V175" s="2" t="s">
        <v>69</v>
      </c>
      <c r="W175" s="2" t="s">
        <v>1192</v>
      </c>
      <c r="X175" s="2" t="s">
        <v>140</v>
      </c>
      <c r="Y175" s="2">
        <v>11</v>
      </c>
      <c r="Z175" s="2" t="s">
        <v>95</v>
      </c>
      <c r="AA175" s="2" t="s">
        <v>141</v>
      </c>
      <c r="AB175" s="58" t="s">
        <v>142</v>
      </c>
      <c r="AC175" s="58" t="s">
        <v>1592</v>
      </c>
      <c r="AD175" s="58" t="s">
        <v>1791</v>
      </c>
      <c r="AE175" s="2" t="s">
        <v>1792</v>
      </c>
      <c r="AF175" s="62">
        <v>-23.563287599999999</v>
      </c>
      <c r="AG175" s="62">
        <v>-46.665372400000003</v>
      </c>
      <c r="AH175" s="2" t="s">
        <v>1793</v>
      </c>
      <c r="AI175" s="2" t="s">
        <v>147</v>
      </c>
      <c r="AJ175" s="2" t="s">
        <v>1196</v>
      </c>
      <c r="AK175" s="55">
        <v>448.2</v>
      </c>
      <c r="AL175" s="55">
        <v>0</v>
      </c>
      <c r="AM175" s="55">
        <v>0</v>
      </c>
      <c r="AN175" s="2" t="s">
        <v>103</v>
      </c>
      <c r="AO175" s="2">
        <v>3</v>
      </c>
      <c r="AP175" s="2">
        <v>4</v>
      </c>
      <c r="AQ175" s="2">
        <v>1</v>
      </c>
      <c r="AR175" s="53" t="s">
        <v>148</v>
      </c>
      <c r="AS175" s="2" t="s">
        <v>73</v>
      </c>
      <c r="AT175" s="2" t="s">
        <v>74</v>
      </c>
      <c r="AU175" s="2" t="s">
        <v>75</v>
      </c>
      <c r="AV175" s="2" t="s">
        <v>148</v>
      </c>
      <c r="AW175" s="2" t="str">
        <f t="shared" si="2"/>
        <v xml:space="preserve">     PEGUE NA LOJA HOJE    SHIP FROM STORE    PEGUE NA LOJA   </v>
      </c>
    </row>
    <row r="176" spans="2:49" ht="15" customHeight="1">
      <c r="B176" t="s">
        <v>1794</v>
      </c>
      <c r="C176" s="2" t="s">
        <v>1795</v>
      </c>
      <c r="D176" s="2">
        <v>259</v>
      </c>
      <c r="E176" s="2" t="s">
        <v>1796</v>
      </c>
      <c r="F176" s="58" t="s">
        <v>1797</v>
      </c>
      <c r="G176" s="2" t="s">
        <v>431</v>
      </c>
      <c r="H176" t="s">
        <v>432</v>
      </c>
      <c r="I176" s="58" t="s">
        <v>433</v>
      </c>
      <c r="J176" s="2">
        <v>66749</v>
      </c>
      <c r="K176" s="2" t="s">
        <v>434</v>
      </c>
      <c r="L176" s="2" t="s">
        <v>435</v>
      </c>
      <c r="M176" s="58" t="s">
        <v>1519</v>
      </c>
      <c r="N176" s="58" t="s">
        <v>1520</v>
      </c>
      <c r="O176" s="58" t="s">
        <v>1521</v>
      </c>
      <c r="P176" s="2">
        <v>66162</v>
      </c>
      <c r="Q176" s="2" t="s">
        <v>1522</v>
      </c>
      <c r="R176" s="2">
        <v>1580</v>
      </c>
      <c r="S176" s="10">
        <v>38785</v>
      </c>
      <c r="T176" s="58" t="s">
        <v>1523</v>
      </c>
      <c r="U176" s="2" t="s">
        <v>1524</v>
      </c>
      <c r="V176" s="2" t="s">
        <v>92</v>
      </c>
      <c r="W176" s="2" t="s">
        <v>93</v>
      </c>
      <c r="X176" s="2" t="s">
        <v>442</v>
      </c>
      <c r="Y176" s="2">
        <v>84</v>
      </c>
      <c r="Z176" s="2" t="s">
        <v>160</v>
      </c>
      <c r="AA176" s="2" t="s">
        <v>1519</v>
      </c>
      <c r="AB176" s="58" t="s">
        <v>1525</v>
      </c>
      <c r="AC176" s="58" t="s">
        <v>1798</v>
      </c>
      <c r="AD176" s="58" t="s">
        <v>1799</v>
      </c>
      <c r="AE176" s="2" t="s">
        <v>1800</v>
      </c>
      <c r="AF176" s="62">
        <v>-5.8421314999999998</v>
      </c>
      <c r="AG176" s="62">
        <v>-35.211962</v>
      </c>
      <c r="AH176" s="2" t="s">
        <v>1801</v>
      </c>
      <c r="AI176" s="2" t="s">
        <v>28</v>
      </c>
      <c r="AJ176" s="2" t="s">
        <v>102</v>
      </c>
      <c r="AK176" s="55">
        <v>1241.5</v>
      </c>
      <c r="AL176" s="55">
        <v>141</v>
      </c>
      <c r="AM176" s="55">
        <v>11.357229158276279</v>
      </c>
      <c r="AN176" s="2" t="s">
        <v>331</v>
      </c>
      <c r="AO176" s="2">
        <v>8</v>
      </c>
      <c r="AP176" s="2">
        <v>1</v>
      </c>
      <c r="AQ176" s="2">
        <v>1</v>
      </c>
      <c r="AR176" s="53" t="s">
        <v>148</v>
      </c>
      <c r="AS176" s="2" t="s">
        <v>73</v>
      </c>
      <c r="AT176" s="2" t="s">
        <v>74</v>
      </c>
      <c r="AU176" s="2" t="s">
        <v>75</v>
      </c>
      <c r="AV176" s="2" t="s">
        <v>148</v>
      </c>
      <c r="AW176" s="2" t="str">
        <f t="shared" si="2"/>
        <v xml:space="preserve">     PEGUE NA LOJA HOJE    SHIP FROM STORE    PEGUE NA LOJA   </v>
      </c>
    </row>
    <row r="177" spans="2:49" ht="15" customHeight="1">
      <c r="B177" t="s">
        <v>1802</v>
      </c>
      <c r="C177" s="2" t="s">
        <v>1803</v>
      </c>
      <c r="D177" s="2">
        <v>268</v>
      </c>
      <c r="E177" s="2" t="s">
        <v>1804</v>
      </c>
      <c r="F177" s="58" t="s">
        <v>1805</v>
      </c>
      <c r="G177" s="2" t="s">
        <v>81</v>
      </c>
      <c r="H177" t="s">
        <v>82</v>
      </c>
      <c r="I177" s="58" t="s">
        <v>83</v>
      </c>
      <c r="J177" s="2">
        <v>66203</v>
      </c>
      <c r="K177" s="2" t="s">
        <v>84</v>
      </c>
      <c r="L177" s="2" t="s">
        <v>85</v>
      </c>
      <c r="M177" s="58" t="s">
        <v>242</v>
      </c>
      <c r="N177" s="58" t="s">
        <v>243</v>
      </c>
      <c r="O177" s="58" t="s">
        <v>244</v>
      </c>
      <c r="P177" s="2" t="s">
        <v>148</v>
      </c>
      <c r="Q177" s="2" t="s">
        <v>245</v>
      </c>
      <c r="R177" s="2" t="s">
        <v>239</v>
      </c>
      <c r="S177" s="10">
        <v>38798</v>
      </c>
      <c r="T177" s="58" t="s">
        <v>570</v>
      </c>
      <c r="U177" s="2" t="s">
        <v>571</v>
      </c>
      <c r="V177" s="2" t="s">
        <v>92</v>
      </c>
      <c r="W177" s="2" t="s">
        <v>93</v>
      </c>
      <c r="X177" s="2" t="s">
        <v>248</v>
      </c>
      <c r="Y177" s="2">
        <v>31</v>
      </c>
      <c r="Z177" s="2" t="s">
        <v>95</v>
      </c>
      <c r="AA177" s="2" t="s">
        <v>206</v>
      </c>
      <c r="AB177" s="58" t="s">
        <v>249</v>
      </c>
      <c r="AC177" s="58" t="s">
        <v>1806</v>
      </c>
      <c r="AD177" s="58" t="s">
        <v>1807</v>
      </c>
      <c r="AE177" s="2" t="s">
        <v>1808</v>
      </c>
      <c r="AF177" s="62">
        <v>-19.974968799999999</v>
      </c>
      <c r="AG177" s="62">
        <v>-44.020064300000001</v>
      </c>
      <c r="AH177" s="2" t="s">
        <v>1809</v>
      </c>
      <c r="AI177" s="2" t="s">
        <v>147</v>
      </c>
      <c r="AJ177" s="2" t="s">
        <v>330</v>
      </c>
      <c r="AK177" s="55">
        <v>893.2</v>
      </c>
      <c r="AL177" s="55">
        <v>118</v>
      </c>
      <c r="AM177" s="55">
        <v>13.210927004030451</v>
      </c>
      <c r="AN177" s="2" t="s">
        <v>331</v>
      </c>
      <c r="AO177" s="2">
        <v>10</v>
      </c>
      <c r="AP177" s="2">
        <v>1</v>
      </c>
      <c r="AQ177" s="2">
        <v>3</v>
      </c>
      <c r="AR177" s="53" t="s">
        <v>72</v>
      </c>
      <c r="AS177" s="2" t="s">
        <v>73</v>
      </c>
      <c r="AT177" s="2" t="s">
        <v>74</v>
      </c>
      <c r="AU177" s="2" t="s">
        <v>75</v>
      </c>
      <c r="AV177" s="2" t="s">
        <v>76</v>
      </c>
      <c r="AW177" s="2" t="str">
        <f t="shared" si="2"/>
        <v>AMERICANAS SERVIÇOS    PEGUE NA LOJA HOJE    SHIP FROM STORE    PEGUE NA LOJA  QUIOSQUE</v>
      </c>
    </row>
    <row r="178" spans="2:49" ht="15" customHeight="1">
      <c r="B178" t="s">
        <v>1810</v>
      </c>
      <c r="C178" s="2" t="s">
        <v>1811</v>
      </c>
      <c r="D178" s="2">
        <v>245</v>
      </c>
      <c r="E178" s="2" t="s">
        <v>1812</v>
      </c>
      <c r="F178" s="58" t="s">
        <v>1813</v>
      </c>
      <c r="G178" s="2" t="s">
        <v>81</v>
      </c>
      <c r="H178" t="s">
        <v>82</v>
      </c>
      <c r="I178" s="58" t="s">
        <v>83</v>
      </c>
      <c r="J178" s="2">
        <v>66203</v>
      </c>
      <c r="K178" s="2" t="s">
        <v>84</v>
      </c>
      <c r="L178" s="2" t="s">
        <v>85</v>
      </c>
      <c r="M178" s="58" t="s">
        <v>751</v>
      </c>
      <c r="N178" s="58" t="s">
        <v>752</v>
      </c>
      <c r="O178" s="58" t="s">
        <v>753</v>
      </c>
      <c r="P178" s="2">
        <v>86530</v>
      </c>
      <c r="Q178" s="2" t="s">
        <v>754</v>
      </c>
      <c r="R178" s="2" t="s">
        <v>748</v>
      </c>
      <c r="S178" s="10">
        <v>38798</v>
      </c>
      <c r="T178" s="58" t="s">
        <v>1814</v>
      </c>
      <c r="U178" s="2" t="s">
        <v>1815</v>
      </c>
      <c r="V178" s="2" t="s">
        <v>92</v>
      </c>
      <c r="W178" s="2" t="s">
        <v>93</v>
      </c>
      <c r="X178" s="2" t="s">
        <v>248</v>
      </c>
      <c r="Y178" s="2">
        <v>31</v>
      </c>
      <c r="Z178" s="2" t="s">
        <v>95</v>
      </c>
      <c r="AA178" s="2" t="s">
        <v>206</v>
      </c>
      <c r="AB178" s="58" t="s">
        <v>1816</v>
      </c>
      <c r="AC178" s="58" t="s">
        <v>1817</v>
      </c>
      <c r="AD178" s="58" t="s">
        <v>1818</v>
      </c>
      <c r="AE178" s="2" t="s">
        <v>1819</v>
      </c>
      <c r="AF178" s="62">
        <v>-19.4967957</v>
      </c>
      <c r="AG178" s="62">
        <v>-42.566308399999997</v>
      </c>
      <c r="AH178" s="2" t="s">
        <v>1820</v>
      </c>
      <c r="AI178" s="2" t="s">
        <v>147</v>
      </c>
      <c r="AJ178" s="2" t="s">
        <v>102</v>
      </c>
      <c r="AK178" s="55">
        <v>1211.53</v>
      </c>
      <c r="AL178" s="55">
        <v>156</v>
      </c>
      <c r="AM178" s="55">
        <v>12.876280405767915</v>
      </c>
      <c r="AN178" s="2" t="s">
        <v>331</v>
      </c>
      <c r="AO178" s="2">
        <v>11</v>
      </c>
      <c r="AP178" s="2">
        <v>1</v>
      </c>
      <c r="AQ178" s="2">
        <v>4</v>
      </c>
      <c r="AR178" s="53" t="s">
        <v>148</v>
      </c>
      <c r="AS178" s="2" t="s">
        <v>73</v>
      </c>
      <c r="AT178" s="2" t="s">
        <v>74</v>
      </c>
      <c r="AU178" s="2" t="s">
        <v>75</v>
      </c>
      <c r="AV178" s="2" t="s">
        <v>148</v>
      </c>
      <c r="AW178" s="2" t="str">
        <f t="shared" si="2"/>
        <v xml:space="preserve">     PEGUE NA LOJA HOJE    SHIP FROM STORE    PEGUE NA LOJA   </v>
      </c>
    </row>
    <row r="179" spans="2:49" ht="15" customHeight="1">
      <c r="B179" t="s">
        <v>1821</v>
      </c>
      <c r="C179" s="2" t="s">
        <v>1822</v>
      </c>
      <c r="D179" s="2">
        <v>235</v>
      </c>
      <c r="E179" s="2" t="s">
        <v>1823</v>
      </c>
      <c r="F179" s="58" t="s">
        <v>1824</v>
      </c>
      <c r="G179" s="2" t="s">
        <v>285</v>
      </c>
      <c r="H179" t="s">
        <v>286</v>
      </c>
      <c r="I179" s="58" t="s">
        <v>287</v>
      </c>
      <c r="J179" s="2">
        <v>68673</v>
      </c>
      <c r="K179" s="2" t="s">
        <v>288</v>
      </c>
      <c r="L179" s="2" t="s">
        <v>289</v>
      </c>
      <c r="M179" s="58" t="s">
        <v>336</v>
      </c>
      <c r="N179" s="58" t="s">
        <v>337</v>
      </c>
      <c r="O179" s="58" t="s">
        <v>338</v>
      </c>
      <c r="P179" s="2">
        <v>68595</v>
      </c>
      <c r="Q179" s="2" t="s">
        <v>339</v>
      </c>
      <c r="R179" s="2" t="s">
        <v>340</v>
      </c>
      <c r="S179" s="10">
        <v>38798</v>
      </c>
      <c r="T179" s="58" t="s">
        <v>900</v>
      </c>
      <c r="U179" s="2" t="s">
        <v>901</v>
      </c>
      <c r="V179" s="2" t="s">
        <v>92</v>
      </c>
      <c r="W179" s="2" t="s">
        <v>93</v>
      </c>
      <c r="X179" s="2" t="s">
        <v>296</v>
      </c>
      <c r="Y179" s="2">
        <v>41</v>
      </c>
      <c r="Z179" s="2" t="s">
        <v>95</v>
      </c>
      <c r="AA179" s="2" t="s">
        <v>297</v>
      </c>
      <c r="AB179" s="58" t="s">
        <v>284</v>
      </c>
      <c r="AC179" s="58" t="s">
        <v>1825</v>
      </c>
      <c r="AD179" s="58" t="s">
        <v>1826</v>
      </c>
      <c r="AE179" s="2" t="s">
        <v>1827</v>
      </c>
      <c r="AF179" s="62">
        <v>-25.4785118</v>
      </c>
      <c r="AG179" s="62">
        <v>-49.294600199999998</v>
      </c>
      <c r="AH179" s="2" t="s">
        <v>1828</v>
      </c>
      <c r="AI179" s="2" t="s">
        <v>147</v>
      </c>
      <c r="AJ179" s="2" t="s">
        <v>102</v>
      </c>
      <c r="AK179" s="55">
        <v>1026.72</v>
      </c>
      <c r="AL179" s="55">
        <v>159</v>
      </c>
      <c r="AM179" s="55">
        <v>15.486208508648902</v>
      </c>
      <c r="AN179" s="2" t="s">
        <v>331</v>
      </c>
      <c r="AO179" s="2">
        <v>4</v>
      </c>
      <c r="AP179" s="2">
        <v>3</v>
      </c>
      <c r="AQ179" s="2">
        <v>1</v>
      </c>
      <c r="AR179" s="53" t="s">
        <v>148</v>
      </c>
      <c r="AS179" s="2" t="s">
        <v>73</v>
      </c>
      <c r="AT179" s="2" t="s">
        <v>74</v>
      </c>
      <c r="AU179" s="2" t="s">
        <v>75</v>
      </c>
      <c r="AV179" s="2" t="s">
        <v>148</v>
      </c>
      <c r="AW179" s="2" t="str">
        <f t="shared" si="2"/>
        <v xml:space="preserve">     PEGUE NA LOJA HOJE    SHIP FROM STORE    PEGUE NA LOJA   </v>
      </c>
    </row>
    <row r="180" spans="2:49" ht="15" customHeight="1">
      <c r="B180" t="s">
        <v>1829</v>
      </c>
      <c r="C180" s="2" t="s">
        <v>1830</v>
      </c>
      <c r="D180" s="2">
        <v>264</v>
      </c>
      <c r="E180" s="2" t="s">
        <v>1831</v>
      </c>
      <c r="F180" s="58" t="s">
        <v>1832</v>
      </c>
      <c r="G180" s="2" t="s">
        <v>168</v>
      </c>
      <c r="H180" t="s">
        <v>169</v>
      </c>
      <c r="I180" s="58" t="s">
        <v>170</v>
      </c>
      <c r="J180" s="2">
        <v>66146</v>
      </c>
      <c r="K180" s="2" t="s">
        <v>171</v>
      </c>
      <c r="L180" s="2" t="s">
        <v>172</v>
      </c>
      <c r="M180" s="58" t="s">
        <v>678</v>
      </c>
      <c r="N180" s="58" t="s">
        <v>679</v>
      </c>
      <c r="O180" s="58" t="s">
        <v>680</v>
      </c>
      <c r="P180" s="2" t="s">
        <v>148</v>
      </c>
      <c r="Q180" s="2" t="s">
        <v>681</v>
      </c>
      <c r="R180" s="2" t="s">
        <v>172</v>
      </c>
      <c r="S180" s="10">
        <v>38811</v>
      </c>
      <c r="T180" s="58" t="s">
        <v>918</v>
      </c>
      <c r="U180" s="2" t="s">
        <v>919</v>
      </c>
      <c r="V180" s="2" t="s">
        <v>92</v>
      </c>
      <c r="W180" s="2" t="s">
        <v>93</v>
      </c>
      <c r="X180" s="2" t="s">
        <v>140</v>
      </c>
      <c r="Y180" s="2">
        <v>11</v>
      </c>
      <c r="Z180" s="2" t="s">
        <v>95</v>
      </c>
      <c r="AA180" s="2" t="s">
        <v>141</v>
      </c>
      <c r="AB180" s="58" t="s">
        <v>1833</v>
      </c>
      <c r="AC180" s="58" t="s">
        <v>98</v>
      </c>
      <c r="AD180" s="58" t="s">
        <v>1834</v>
      </c>
      <c r="AE180" s="2" t="s">
        <v>1835</v>
      </c>
      <c r="AF180" s="62">
        <v>-23.541817699999999</v>
      </c>
      <c r="AG180" s="62">
        <v>-46.319412900000003</v>
      </c>
      <c r="AH180" s="2" t="s">
        <v>1836</v>
      </c>
      <c r="AI180" s="2" t="s">
        <v>147</v>
      </c>
      <c r="AJ180" s="2" t="s">
        <v>330</v>
      </c>
      <c r="AK180" s="55">
        <v>893.1</v>
      </c>
      <c r="AL180" s="55">
        <v>106</v>
      </c>
      <c r="AM180" s="55">
        <v>11.868771694099205</v>
      </c>
      <c r="AN180" s="2" t="s">
        <v>331</v>
      </c>
      <c r="AO180" s="2">
        <v>5</v>
      </c>
      <c r="AP180" s="2">
        <v>2</v>
      </c>
      <c r="AQ180" s="2">
        <v>1</v>
      </c>
      <c r="AR180" s="53" t="s">
        <v>72</v>
      </c>
      <c r="AS180" s="2" t="s">
        <v>73</v>
      </c>
      <c r="AT180" s="2" t="s">
        <v>148</v>
      </c>
      <c r="AU180" s="2" t="s">
        <v>75</v>
      </c>
      <c r="AV180" s="2" t="s">
        <v>76</v>
      </c>
      <c r="AW180" s="2" t="str">
        <f t="shared" si="2"/>
        <v>AMERICANAS SERVIÇOS    PEGUE NA LOJA HOJE         PEGUE NA LOJA  QUIOSQUE</v>
      </c>
    </row>
    <row r="181" spans="2:49" ht="15" customHeight="1">
      <c r="B181" t="s">
        <v>1837</v>
      </c>
      <c r="C181" s="2" t="s">
        <v>1838</v>
      </c>
      <c r="D181" s="2">
        <v>248</v>
      </c>
      <c r="E181" s="2" t="s">
        <v>1839</v>
      </c>
      <c r="F181" s="58" t="s">
        <v>1840</v>
      </c>
      <c r="G181" s="2" t="s">
        <v>285</v>
      </c>
      <c r="H181" t="s">
        <v>286</v>
      </c>
      <c r="I181" s="58" t="s">
        <v>287</v>
      </c>
      <c r="J181" s="2">
        <v>68673</v>
      </c>
      <c r="K181" s="2" t="s">
        <v>288</v>
      </c>
      <c r="L181" s="2" t="s">
        <v>289</v>
      </c>
      <c r="M181" s="58" t="s">
        <v>336</v>
      </c>
      <c r="N181" s="58" t="s">
        <v>337</v>
      </c>
      <c r="O181" s="58" t="s">
        <v>338</v>
      </c>
      <c r="P181" s="2">
        <v>68595</v>
      </c>
      <c r="Q181" s="2" t="s">
        <v>339</v>
      </c>
      <c r="R181" s="2" t="s">
        <v>340</v>
      </c>
      <c r="S181" s="10">
        <v>38861</v>
      </c>
      <c r="T181" s="58" t="s">
        <v>341</v>
      </c>
      <c r="U181" s="2" t="s">
        <v>342</v>
      </c>
      <c r="V181" s="2" t="s">
        <v>92</v>
      </c>
      <c r="W181" s="2" t="s">
        <v>93</v>
      </c>
      <c r="X181" s="2" t="s">
        <v>296</v>
      </c>
      <c r="Y181" s="2">
        <v>43</v>
      </c>
      <c r="Z181" s="2" t="s">
        <v>95</v>
      </c>
      <c r="AA181" s="2" t="s">
        <v>297</v>
      </c>
      <c r="AB181" s="58" t="s">
        <v>335</v>
      </c>
      <c r="AC181" s="58" t="s">
        <v>98</v>
      </c>
      <c r="AD181" s="58" t="s">
        <v>1841</v>
      </c>
      <c r="AE181" s="2" t="s">
        <v>1842</v>
      </c>
      <c r="AF181" s="62">
        <v>-23.311279599999999</v>
      </c>
      <c r="AG181" s="62">
        <v>-51.156685099999997</v>
      </c>
      <c r="AH181" s="2" t="s">
        <v>1843</v>
      </c>
      <c r="AI181" s="2" t="s">
        <v>147</v>
      </c>
      <c r="AJ181" s="2" t="s">
        <v>330</v>
      </c>
      <c r="AK181" s="55">
        <v>976.5</v>
      </c>
      <c r="AL181" s="55">
        <v>95</v>
      </c>
      <c r="AM181" s="55">
        <v>9.7286226318484381</v>
      </c>
      <c r="AN181" s="2" t="s">
        <v>331</v>
      </c>
      <c r="AO181" s="2">
        <v>5</v>
      </c>
      <c r="AP181" s="2">
        <v>2</v>
      </c>
      <c r="AQ181" s="2">
        <v>1</v>
      </c>
      <c r="AR181" s="53" t="s">
        <v>148</v>
      </c>
      <c r="AS181" s="2" t="s">
        <v>73</v>
      </c>
      <c r="AT181" s="2" t="s">
        <v>74</v>
      </c>
      <c r="AU181" s="2" t="s">
        <v>75</v>
      </c>
      <c r="AV181" s="2" t="s">
        <v>148</v>
      </c>
      <c r="AW181" s="2" t="str">
        <f t="shared" si="2"/>
        <v xml:space="preserve">     PEGUE NA LOJA HOJE    SHIP FROM STORE    PEGUE NA LOJA   </v>
      </c>
    </row>
    <row r="182" spans="2:49" ht="15" customHeight="1">
      <c r="B182" t="s">
        <v>1844</v>
      </c>
      <c r="C182" s="2" t="s">
        <v>1845</v>
      </c>
      <c r="D182" s="2">
        <v>252</v>
      </c>
      <c r="E182" s="2" t="s">
        <v>1846</v>
      </c>
      <c r="F182" s="58" t="s">
        <v>1847</v>
      </c>
      <c r="G182" s="2" t="s">
        <v>431</v>
      </c>
      <c r="H182" t="s">
        <v>432</v>
      </c>
      <c r="I182" s="58" t="s">
        <v>433</v>
      </c>
      <c r="J182" s="2">
        <v>66749</v>
      </c>
      <c r="K182" s="2" t="s">
        <v>434</v>
      </c>
      <c r="L182" s="2" t="s">
        <v>435</v>
      </c>
      <c r="M182" s="58" t="s">
        <v>648</v>
      </c>
      <c r="N182" s="58" t="s">
        <v>649</v>
      </c>
      <c r="O182" s="58" t="s">
        <v>650</v>
      </c>
      <c r="P182" s="2">
        <v>66215</v>
      </c>
      <c r="Q182" s="2" t="s">
        <v>651</v>
      </c>
      <c r="R182" s="2" t="s">
        <v>652</v>
      </c>
      <c r="S182" s="10">
        <v>38874</v>
      </c>
      <c r="T182" s="58" t="s">
        <v>1848</v>
      </c>
      <c r="U182" s="2" t="s">
        <v>1849</v>
      </c>
      <c r="V182" s="2" t="s">
        <v>69</v>
      </c>
      <c r="W182" s="2" t="s">
        <v>93</v>
      </c>
      <c r="X182" s="2" t="s">
        <v>480</v>
      </c>
      <c r="Y182" s="2">
        <v>77</v>
      </c>
      <c r="Z182" s="2" t="s">
        <v>160</v>
      </c>
      <c r="AA182" s="2" t="s">
        <v>481</v>
      </c>
      <c r="AB182" s="58" t="s">
        <v>1850</v>
      </c>
      <c r="AC182" s="58" t="s">
        <v>1851</v>
      </c>
      <c r="AD182" s="58" t="s">
        <v>1852</v>
      </c>
      <c r="AE182" s="2" t="s">
        <v>1853</v>
      </c>
      <c r="AF182" s="62">
        <v>-14.892813200000001</v>
      </c>
      <c r="AG182" s="62">
        <v>-40.845132499999998</v>
      </c>
      <c r="AH182" s="2" t="s">
        <v>1854</v>
      </c>
      <c r="AI182" s="2" t="s">
        <v>147</v>
      </c>
      <c r="AJ182" s="2" t="s">
        <v>102</v>
      </c>
      <c r="AK182" s="55">
        <v>1016.3</v>
      </c>
      <c r="AL182" s="55">
        <v>147</v>
      </c>
      <c r="AM182" s="55">
        <v>14.464233002066321</v>
      </c>
      <c r="AN182" s="2" t="s">
        <v>331</v>
      </c>
      <c r="AO182" s="2">
        <v>5</v>
      </c>
      <c r="AP182" s="2">
        <v>2</v>
      </c>
      <c r="AQ182" s="2">
        <v>1</v>
      </c>
      <c r="AR182" s="53" t="s">
        <v>72</v>
      </c>
      <c r="AS182" s="2" t="s">
        <v>73</v>
      </c>
      <c r="AT182" s="2" t="s">
        <v>74</v>
      </c>
      <c r="AU182" s="2" t="s">
        <v>75</v>
      </c>
      <c r="AV182" s="2" t="s">
        <v>76</v>
      </c>
      <c r="AW182" s="2" t="str">
        <f t="shared" si="2"/>
        <v>AMERICANAS SERVIÇOS    PEGUE NA LOJA HOJE    SHIP FROM STORE    PEGUE NA LOJA  QUIOSQUE</v>
      </c>
    </row>
    <row r="183" spans="2:49" ht="15" customHeight="1">
      <c r="B183" t="s">
        <v>1855</v>
      </c>
      <c r="C183" s="2" t="s">
        <v>1856</v>
      </c>
      <c r="D183" s="2">
        <v>527</v>
      </c>
      <c r="E183" s="2" t="s">
        <v>1857</v>
      </c>
      <c r="F183" s="58" t="s">
        <v>1858</v>
      </c>
      <c r="G183" s="2" t="s">
        <v>128</v>
      </c>
      <c r="H183" t="s">
        <v>129</v>
      </c>
      <c r="I183" s="58" t="s">
        <v>130</v>
      </c>
      <c r="J183" s="2">
        <v>66128</v>
      </c>
      <c r="K183" s="2" t="s">
        <v>131</v>
      </c>
      <c r="L183" s="2" t="s">
        <v>132</v>
      </c>
      <c r="M183" s="58" t="s">
        <v>319</v>
      </c>
      <c r="N183" s="58" t="s">
        <v>320</v>
      </c>
      <c r="O183" s="58" t="s">
        <v>321</v>
      </c>
      <c r="P183" s="2">
        <v>68580</v>
      </c>
      <c r="Q183" s="2" t="s">
        <v>322</v>
      </c>
      <c r="R183" s="2" t="s">
        <v>323</v>
      </c>
      <c r="S183" s="10">
        <v>38875</v>
      </c>
      <c r="T183" s="58" t="s">
        <v>324</v>
      </c>
      <c r="U183" s="2" t="s">
        <v>325</v>
      </c>
      <c r="V183" s="2" t="s">
        <v>69</v>
      </c>
      <c r="W183" s="2" t="s">
        <v>1192</v>
      </c>
      <c r="X183" s="2" t="s">
        <v>140</v>
      </c>
      <c r="Y183" s="2">
        <v>11</v>
      </c>
      <c r="Z183" s="2" t="s">
        <v>95</v>
      </c>
      <c r="AA183" s="2" t="s">
        <v>141</v>
      </c>
      <c r="AB183" s="58" t="s">
        <v>142</v>
      </c>
      <c r="AC183" s="58" t="s">
        <v>1851</v>
      </c>
      <c r="AD183" s="58" t="s">
        <v>1859</v>
      </c>
      <c r="AE183" s="2" t="s">
        <v>1860</v>
      </c>
      <c r="AF183" s="62">
        <v>-23.569057300000001</v>
      </c>
      <c r="AG183" s="62">
        <v>-46.646808900000003</v>
      </c>
      <c r="AH183" s="2" t="s">
        <v>1861</v>
      </c>
      <c r="AI183" s="2" t="s">
        <v>147</v>
      </c>
      <c r="AJ183" s="2" t="s">
        <v>1351</v>
      </c>
      <c r="AK183" s="55">
        <v>565.72</v>
      </c>
      <c r="AL183" s="55">
        <v>0</v>
      </c>
      <c r="AM183" s="55">
        <v>0</v>
      </c>
      <c r="AN183" s="2" t="s">
        <v>103</v>
      </c>
      <c r="AO183" s="2">
        <v>3</v>
      </c>
      <c r="AP183" s="2">
        <v>5</v>
      </c>
      <c r="AQ183" s="2">
        <v>1</v>
      </c>
      <c r="AR183" s="53" t="s">
        <v>148</v>
      </c>
      <c r="AS183" s="2" t="s">
        <v>73</v>
      </c>
      <c r="AT183" s="2" t="s">
        <v>74</v>
      </c>
      <c r="AU183" s="2" t="s">
        <v>75</v>
      </c>
      <c r="AV183" s="2" t="s">
        <v>148</v>
      </c>
      <c r="AW183" s="2" t="str">
        <f t="shared" si="2"/>
        <v xml:space="preserve">     PEGUE NA LOJA HOJE    SHIP FROM STORE    PEGUE NA LOJA   </v>
      </c>
    </row>
    <row r="184" spans="2:49" ht="15" customHeight="1">
      <c r="B184" t="s">
        <v>1862</v>
      </c>
      <c r="C184" s="2" t="s">
        <v>1863</v>
      </c>
      <c r="D184" s="2">
        <v>263</v>
      </c>
      <c r="E184" s="2" t="s">
        <v>1864</v>
      </c>
      <c r="F184" s="58" t="s">
        <v>1865</v>
      </c>
      <c r="G184" s="2" t="s">
        <v>285</v>
      </c>
      <c r="H184" t="s">
        <v>286</v>
      </c>
      <c r="I184" s="58" t="s">
        <v>287</v>
      </c>
      <c r="J184" s="2">
        <v>68673</v>
      </c>
      <c r="K184" s="2" t="s">
        <v>288</v>
      </c>
      <c r="L184" s="2" t="s">
        <v>289</v>
      </c>
      <c r="M184" s="58" t="s">
        <v>418</v>
      </c>
      <c r="N184" s="58" t="s">
        <v>419</v>
      </c>
      <c r="O184" s="58" t="s">
        <v>420</v>
      </c>
      <c r="P184" s="2">
        <v>68308</v>
      </c>
      <c r="Q184" s="2" t="s">
        <v>421</v>
      </c>
      <c r="R184" s="2" t="s">
        <v>415</v>
      </c>
      <c r="S184" s="10">
        <v>38875</v>
      </c>
      <c r="T184" s="58" t="s">
        <v>422</v>
      </c>
      <c r="U184" s="2" t="s">
        <v>423</v>
      </c>
      <c r="V184" s="2" t="s">
        <v>69</v>
      </c>
      <c r="W184" s="2" t="s">
        <v>93</v>
      </c>
      <c r="X184" s="2" t="s">
        <v>248</v>
      </c>
      <c r="Y184" s="2">
        <v>16</v>
      </c>
      <c r="Z184" s="2" t="s">
        <v>95</v>
      </c>
      <c r="AA184" s="2" t="s">
        <v>418</v>
      </c>
      <c r="AB184" s="58" t="s">
        <v>1866</v>
      </c>
      <c r="AC184" s="58" t="s">
        <v>1867</v>
      </c>
      <c r="AD184" s="58" t="s">
        <v>1868</v>
      </c>
      <c r="AE184" s="2" t="s">
        <v>1869</v>
      </c>
      <c r="AF184" s="62">
        <v>-22.226533499999999</v>
      </c>
      <c r="AG184" s="62">
        <v>-54.793739700000003</v>
      </c>
      <c r="AH184" s="2" t="s">
        <v>1870</v>
      </c>
      <c r="AI184" s="2" t="s">
        <v>147</v>
      </c>
      <c r="AJ184" s="2" t="s">
        <v>102</v>
      </c>
      <c r="AK184" s="55">
        <v>1239.71</v>
      </c>
      <c r="AL184" s="55">
        <v>173</v>
      </c>
      <c r="AM184" s="55">
        <v>13.954876543707803</v>
      </c>
      <c r="AN184" s="2" t="s">
        <v>331</v>
      </c>
      <c r="AO184" s="2">
        <v>13</v>
      </c>
      <c r="AP184" s="2">
        <v>1</v>
      </c>
      <c r="AQ184" s="2">
        <v>6</v>
      </c>
      <c r="AR184" s="53" t="s">
        <v>148</v>
      </c>
      <c r="AS184" s="2" t="s">
        <v>73</v>
      </c>
      <c r="AT184" s="2" t="s">
        <v>148</v>
      </c>
      <c r="AU184" s="2" t="s">
        <v>75</v>
      </c>
      <c r="AV184" s="2" t="s">
        <v>148</v>
      </c>
      <c r="AW184" s="2" t="str">
        <f t="shared" si="2"/>
        <v xml:space="preserve">     PEGUE NA LOJA HOJE         PEGUE NA LOJA   </v>
      </c>
    </row>
    <row r="185" spans="2:49" ht="15" customHeight="1">
      <c r="B185" t="s">
        <v>1871</v>
      </c>
      <c r="C185" s="2" t="s">
        <v>1872</v>
      </c>
      <c r="D185" s="2">
        <v>269</v>
      </c>
      <c r="E185" s="2" t="s">
        <v>1873</v>
      </c>
      <c r="F185" s="58" t="s">
        <v>1874</v>
      </c>
      <c r="G185" s="2" t="s">
        <v>285</v>
      </c>
      <c r="H185" t="s">
        <v>286</v>
      </c>
      <c r="I185" s="58" t="s">
        <v>287</v>
      </c>
      <c r="J185" s="2">
        <v>68673</v>
      </c>
      <c r="K185" s="2" t="s">
        <v>288</v>
      </c>
      <c r="L185" s="2" t="s">
        <v>289</v>
      </c>
      <c r="M185" s="58" t="s">
        <v>290</v>
      </c>
      <c r="N185" s="58" t="s">
        <v>291</v>
      </c>
      <c r="O185" s="58" t="s">
        <v>292</v>
      </c>
      <c r="P185" s="2">
        <v>66228</v>
      </c>
      <c r="Q185" s="2" t="s">
        <v>293</v>
      </c>
      <c r="R185" s="2" t="s">
        <v>282</v>
      </c>
      <c r="S185" s="10">
        <v>38881</v>
      </c>
      <c r="T185" s="58" t="s">
        <v>294</v>
      </c>
      <c r="U185" s="2" t="s">
        <v>295</v>
      </c>
      <c r="V185" s="2" t="s">
        <v>92</v>
      </c>
      <c r="W185" s="2" t="s">
        <v>93</v>
      </c>
      <c r="X185" s="2" t="s">
        <v>296</v>
      </c>
      <c r="Y185" s="2">
        <v>41</v>
      </c>
      <c r="Z185" s="2" t="s">
        <v>95</v>
      </c>
      <c r="AA185" s="2" t="s">
        <v>297</v>
      </c>
      <c r="AB185" s="58" t="s">
        <v>284</v>
      </c>
      <c r="AC185" s="58" t="s">
        <v>98</v>
      </c>
      <c r="AD185" s="58" t="s">
        <v>1875</v>
      </c>
      <c r="AE185" s="2" t="s">
        <v>1876</v>
      </c>
      <c r="AF185" s="62">
        <v>-25.433395300000001</v>
      </c>
      <c r="AG185" s="62">
        <v>-49.271241799999999</v>
      </c>
      <c r="AH185" s="2" t="s">
        <v>1877</v>
      </c>
      <c r="AI185" s="2" t="s">
        <v>147</v>
      </c>
      <c r="AJ185" s="2" t="s">
        <v>102</v>
      </c>
      <c r="AK185" s="55">
        <v>1600.83</v>
      </c>
      <c r="AL185" s="55">
        <v>250</v>
      </c>
      <c r="AM185" s="55">
        <v>15.61689873378185</v>
      </c>
      <c r="AN185" s="2" t="s">
        <v>103</v>
      </c>
      <c r="AO185" s="2">
        <v>4</v>
      </c>
      <c r="AP185" s="2">
        <v>3</v>
      </c>
      <c r="AQ185" s="2">
        <v>1</v>
      </c>
      <c r="AR185" s="53" t="s">
        <v>72</v>
      </c>
      <c r="AS185" s="2" t="s">
        <v>73</v>
      </c>
      <c r="AT185" s="2" t="s">
        <v>74</v>
      </c>
      <c r="AU185" s="2" t="s">
        <v>75</v>
      </c>
      <c r="AV185" s="2" t="s">
        <v>76</v>
      </c>
      <c r="AW185" s="2" t="str">
        <f t="shared" si="2"/>
        <v>AMERICANAS SERVIÇOS    PEGUE NA LOJA HOJE    SHIP FROM STORE    PEGUE NA LOJA  QUIOSQUE</v>
      </c>
    </row>
    <row r="186" spans="2:49" ht="15" customHeight="1">
      <c r="B186" t="s">
        <v>1878</v>
      </c>
      <c r="C186" s="2" t="s">
        <v>1879</v>
      </c>
      <c r="D186" s="2">
        <v>257</v>
      </c>
      <c r="E186" s="2" t="s">
        <v>1880</v>
      </c>
      <c r="F186" s="58" t="s">
        <v>1881</v>
      </c>
      <c r="G186" s="2" t="s">
        <v>380</v>
      </c>
      <c r="H186" t="s">
        <v>381</v>
      </c>
      <c r="I186" s="58" t="s">
        <v>382</v>
      </c>
      <c r="J186" s="2">
        <v>66147</v>
      </c>
      <c r="K186" s="2" t="s">
        <v>383</v>
      </c>
      <c r="L186" s="2" t="s">
        <v>384</v>
      </c>
      <c r="M186" s="58" t="s">
        <v>1379</v>
      </c>
      <c r="N186" s="58" t="s">
        <v>1380</v>
      </c>
      <c r="O186" s="58" t="s">
        <v>1381</v>
      </c>
      <c r="P186" s="2" t="s">
        <v>148</v>
      </c>
      <c r="Q186" s="2" t="s">
        <v>1382</v>
      </c>
      <c r="R186" s="2" t="s">
        <v>1376</v>
      </c>
      <c r="S186" s="10">
        <v>38896</v>
      </c>
      <c r="T186" s="58" t="s">
        <v>1383</v>
      </c>
      <c r="U186" s="2" t="s">
        <v>1384</v>
      </c>
      <c r="V186" s="2" t="s">
        <v>92</v>
      </c>
      <c r="W186" s="2" t="s">
        <v>93</v>
      </c>
      <c r="X186" s="2" t="s">
        <v>248</v>
      </c>
      <c r="Y186" s="2">
        <v>65</v>
      </c>
      <c r="Z186" s="2" t="s">
        <v>95</v>
      </c>
      <c r="AA186" s="2" t="s">
        <v>1385</v>
      </c>
      <c r="AB186" s="58" t="s">
        <v>1386</v>
      </c>
      <c r="AC186" s="58" t="s">
        <v>1481</v>
      </c>
      <c r="AD186" s="58" t="s">
        <v>1882</v>
      </c>
      <c r="AE186" s="2" t="s">
        <v>1883</v>
      </c>
      <c r="AF186" s="62">
        <v>-15.6116592</v>
      </c>
      <c r="AG186" s="62">
        <v>-56.073435000000003</v>
      </c>
      <c r="AH186" s="2" t="s">
        <v>1884</v>
      </c>
      <c r="AI186" s="2" t="s">
        <v>147</v>
      </c>
      <c r="AJ186" s="2" t="s">
        <v>102</v>
      </c>
      <c r="AK186" s="55">
        <v>1061.01</v>
      </c>
      <c r="AL186" s="55">
        <v>138</v>
      </c>
      <c r="AM186" s="55">
        <v>13.006474962535696</v>
      </c>
      <c r="AN186" s="2" t="s">
        <v>331</v>
      </c>
      <c r="AO186" s="2">
        <v>7</v>
      </c>
      <c r="AP186" s="2">
        <v>2</v>
      </c>
      <c r="AQ186" s="2">
        <v>3</v>
      </c>
      <c r="AR186" s="53" t="s">
        <v>148</v>
      </c>
      <c r="AS186" s="2" t="s">
        <v>148</v>
      </c>
      <c r="AT186" s="2" t="s">
        <v>148</v>
      </c>
      <c r="AU186" s="2" t="s">
        <v>148</v>
      </c>
      <c r="AV186" s="2" t="s">
        <v>148</v>
      </c>
      <c r="AW186" s="2" t="str">
        <f t="shared" si="2"/>
        <v xml:space="preserve">                   </v>
      </c>
    </row>
    <row r="187" spans="2:49" ht="15" customHeight="1">
      <c r="B187" t="s">
        <v>1885</v>
      </c>
      <c r="C187" s="2" t="s">
        <v>1886</v>
      </c>
      <c r="D187" s="2">
        <v>285</v>
      </c>
      <c r="E187" s="2" t="s">
        <v>1887</v>
      </c>
      <c r="F187" s="58" t="s">
        <v>1888</v>
      </c>
      <c r="G187" s="2" t="s">
        <v>380</v>
      </c>
      <c r="H187" t="s">
        <v>381</v>
      </c>
      <c r="I187" s="58" t="s">
        <v>382</v>
      </c>
      <c r="J187" s="2">
        <v>66147</v>
      </c>
      <c r="K187" s="2" t="s">
        <v>383</v>
      </c>
      <c r="L187" s="2" t="s">
        <v>384</v>
      </c>
      <c r="M187" s="58" t="s">
        <v>385</v>
      </c>
      <c r="N187" s="58" t="s">
        <v>386</v>
      </c>
      <c r="O187" s="58" t="s">
        <v>387</v>
      </c>
      <c r="P187" s="2">
        <v>66210</v>
      </c>
      <c r="Q187" s="2" t="s">
        <v>388</v>
      </c>
      <c r="R187" s="2" t="s">
        <v>389</v>
      </c>
      <c r="S187" s="10">
        <v>38898</v>
      </c>
      <c r="T187" s="58" t="s">
        <v>390</v>
      </c>
      <c r="U187" s="2" t="s">
        <v>391</v>
      </c>
      <c r="V187" s="2" t="s">
        <v>92</v>
      </c>
      <c r="W187" s="2" t="s">
        <v>93</v>
      </c>
      <c r="X187" s="2" t="s">
        <v>248</v>
      </c>
      <c r="Y187" s="2">
        <v>62</v>
      </c>
      <c r="Z187" s="2" t="s">
        <v>160</v>
      </c>
      <c r="AA187" s="2" t="s">
        <v>392</v>
      </c>
      <c r="AB187" s="58" t="s">
        <v>379</v>
      </c>
      <c r="AC187" s="58" t="s">
        <v>1889</v>
      </c>
      <c r="AD187" s="58" t="s">
        <v>1890</v>
      </c>
      <c r="AE187" s="2" t="s">
        <v>1891</v>
      </c>
      <c r="AF187" s="62">
        <v>-16.654339400000001</v>
      </c>
      <c r="AG187" s="62">
        <v>-49.3290747</v>
      </c>
      <c r="AH187" s="2" t="s">
        <v>1892</v>
      </c>
      <c r="AI187" s="2" t="s">
        <v>147</v>
      </c>
      <c r="AJ187" s="2" t="s">
        <v>330</v>
      </c>
      <c r="AK187" s="55">
        <v>912.77</v>
      </c>
      <c r="AL187" s="55">
        <v>154</v>
      </c>
      <c r="AM187" s="55">
        <v>16.871720148558783</v>
      </c>
      <c r="AN187" s="2" t="s">
        <v>331</v>
      </c>
      <c r="AO187" s="2">
        <v>10</v>
      </c>
      <c r="AP187" s="2">
        <v>1</v>
      </c>
      <c r="AQ187" s="2">
        <v>3</v>
      </c>
      <c r="AR187" s="53" t="s">
        <v>148</v>
      </c>
      <c r="AS187" s="2" t="s">
        <v>73</v>
      </c>
      <c r="AT187" s="2" t="s">
        <v>74</v>
      </c>
      <c r="AU187" s="2" t="s">
        <v>75</v>
      </c>
      <c r="AV187" s="2" t="s">
        <v>148</v>
      </c>
      <c r="AW187" s="2" t="str">
        <f t="shared" si="2"/>
        <v xml:space="preserve">     PEGUE NA LOJA HOJE    SHIP FROM STORE    PEGUE NA LOJA   </v>
      </c>
    </row>
    <row r="188" spans="2:49" ht="15" customHeight="1">
      <c r="B188" t="s">
        <v>1893</v>
      </c>
      <c r="C188" s="2" t="s">
        <v>1894</v>
      </c>
      <c r="D188" s="2">
        <v>270</v>
      </c>
      <c r="E188" s="2" t="s">
        <v>1895</v>
      </c>
      <c r="F188" s="58" t="s">
        <v>1896</v>
      </c>
      <c r="G188" s="2" t="s">
        <v>380</v>
      </c>
      <c r="H188" t="s">
        <v>381</v>
      </c>
      <c r="I188" s="58" t="s">
        <v>382</v>
      </c>
      <c r="J188" s="2">
        <v>66147</v>
      </c>
      <c r="K188" s="2" t="s">
        <v>383</v>
      </c>
      <c r="L188" s="2" t="s">
        <v>384</v>
      </c>
      <c r="M188" s="58" t="s">
        <v>520</v>
      </c>
      <c r="N188" s="58" t="s">
        <v>521</v>
      </c>
      <c r="O188" s="58" t="s">
        <v>522</v>
      </c>
      <c r="P188" s="2">
        <v>68701</v>
      </c>
      <c r="Q188" s="2" t="s">
        <v>523</v>
      </c>
      <c r="R188" s="2" t="s">
        <v>517</v>
      </c>
      <c r="S188" s="10">
        <v>38904</v>
      </c>
      <c r="T188" s="58" t="s">
        <v>524</v>
      </c>
      <c r="U188" s="2" t="s">
        <v>525</v>
      </c>
      <c r="V188" s="2" t="s">
        <v>92</v>
      </c>
      <c r="W188" s="2" t="s">
        <v>93</v>
      </c>
      <c r="X188" s="2" t="s">
        <v>442</v>
      </c>
      <c r="Y188" s="2">
        <v>85</v>
      </c>
      <c r="Z188" s="2" t="s">
        <v>160</v>
      </c>
      <c r="AA188" s="2" t="s">
        <v>526</v>
      </c>
      <c r="AB188" s="58" t="s">
        <v>1897</v>
      </c>
      <c r="AC188" s="58" t="s">
        <v>1898</v>
      </c>
      <c r="AD188" s="58" t="s">
        <v>1899</v>
      </c>
      <c r="AE188" s="2" t="s">
        <v>1900</v>
      </c>
      <c r="AF188" s="62">
        <v>-3.8792970000000002</v>
      </c>
      <c r="AG188" s="62">
        <v>-38.621227900000001</v>
      </c>
      <c r="AH188" s="2" t="s">
        <v>1901</v>
      </c>
      <c r="AI188" s="2" t="s">
        <v>147</v>
      </c>
      <c r="AJ188" s="2" t="s">
        <v>102</v>
      </c>
      <c r="AK188" s="55">
        <v>1126.6199999999999</v>
      </c>
      <c r="AL188" s="55">
        <v>146</v>
      </c>
      <c r="AM188" s="55">
        <v>12.959116649802063</v>
      </c>
      <c r="AN188" s="2" t="s">
        <v>331</v>
      </c>
      <c r="AO188" s="2">
        <v>7</v>
      </c>
      <c r="AP188" s="2">
        <v>3</v>
      </c>
      <c r="AQ188" s="2">
        <v>4</v>
      </c>
      <c r="AR188" s="53" t="s">
        <v>72</v>
      </c>
      <c r="AS188" s="2" t="s">
        <v>73</v>
      </c>
      <c r="AT188" s="2" t="s">
        <v>74</v>
      </c>
      <c r="AU188" s="2" t="s">
        <v>75</v>
      </c>
      <c r="AV188" s="2" t="s">
        <v>76</v>
      </c>
      <c r="AW188" s="2" t="str">
        <f t="shared" si="2"/>
        <v>AMERICANAS SERVIÇOS    PEGUE NA LOJA HOJE    SHIP FROM STORE    PEGUE NA LOJA  QUIOSQUE</v>
      </c>
    </row>
    <row r="189" spans="2:49" ht="15" customHeight="1">
      <c r="B189" t="s">
        <v>1902</v>
      </c>
      <c r="C189" s="2" t="s">
        <v>1903</v>
      </c>
      <c r="D189" s="2">
        <v>525</v>
      </c>
      <c r="E189" s="2" t="s">
        <v>1904</v>
      </c>
      <c r="F189" s="58" t="s">
        <v>1905</v>
      </c>
      <c r="G189" s="2" t="s">
        <v>128</v>
      </c>
      <c r="H189" t="s">
        <v>129</v>
      </c>
      <c r="I189" s="58" t="s">
        <v>130</v>
      </c>
      <c r="J189" s="2">
        <v>66128</v>
      </c>
      <c r="K189" s="2" t="s">
        <v>131</v>
      </c>
      <c r="L189" s="2" t="s">
        <v>132</v>
      </c>
      <c r="M189" s="58" t="s">
        <v>133</v>
      </c>
      <c r="N189" s="58" t="s">
        <v>134</v>
      </c>
      <c r="O189" s="58" t="s">
        <v>135</v>
      </c>
      <c r="P189" s="2">
        <v>68981</v>
      </c>
      <c r="Q189" s="2" t="s">
        <v>136</v>
      </c>
      <c r="R189" s="2" t="s">
        <v>137</v>
      </c>
      <c r="S189" s="10">
        <v>38924</v>
      </c>
      <c r="T189" s="58" t="s">
        <v>138</v>
      </c>
      <c r="U189" s="2" t="s">
        <v>139</v>
      </c>
      <c r="V189" s="2" t="s">
        <v>92</v>
      </c>
      <c r="W189" s="2" t="s">
        <v>1192</v>
      </c>
      <c r="X189" s="2" t="s">
        <v>140</v>
      </c>
      <c r="Y189" s="2">
        <v>11</v>
      </c>
      <c r="Z189" s="2" t="s">
        <v>95</v>
      </c>
      <c r="AA189" s="2" t="s">
        <v>141</v>
      </c>
      <c r="AB189" s="58" t="s">
        <v>142</v>
      </c>
      <c r="AC189" s="58" t="s">
        <v>1906</v>
      </c>
      <c r="AD189" s="58" t="s">
        <v>1907</v>
      </c>
      <c r="AE189" s="2" t="s">
        <v>1908</v>
      </c>
      <c r="AF189" s="62">
        <v>-23.560299700000002</v>
      </c>
      <c r="AG189" s="62">
        <v>-46.637780999999997</v>
      </c>
      <c r="AH189" s="2" t="s">
        <v>1909</v>
      </c>
      <c r="AI189" s="2" t="s">
        <v>147</v>
      </c>
      <c r="AJ189" s="2" t="s">
        <v>1351</v>
      </c>
      <c r="AK189" s="55">
        <v>655.63</v>
      </c>
      <c r="AL189" s="55">
        <v>0</v>
      </c>
      <c r="AM189" s="55">
        <v>0</v>
      </c>
      <c r="AN189" s="2" t="s">
        <v>103</v>
      </c>
      <c r="AO189" s="2">
        <v>3</v>
      </c>
      <c r="AP189" s="2">
        <v>4</v>
      </c>
      <c r="AQ189" s="2">
        <v>1</v>
      </c>
      <c r="AR189" s="53" t="s">
        <v>148</v>
      </c>
      <c r="AS189" s="2" t="s">
        <v>73</v>
      </c>
      <c r="AT189" s="2" t="s">
        <v>74</v>
      </c>
      <c r="AU189" s="2" t="s">
        <v>75</v>
      </c>
      <c r="AV189" s="2" t="s">
        <v>148</v>
      </c>
      <c r="AW189" s="2" t="str">
        <f t="shared" si="2"/>
        <v xml:space="preserve">     PEGUE NA LOJA HOJE    SHIP FROM STORE    PEGUE NA LOJA   </v>
      </c>
    </row>
    <row r="190" spans="2:49" ht="15" customHeight="1">
      <c r="B190" t="s">
        <v>1910</v>
      </c>
      <c r="C190" s="2" t="s">
        <v>1911</v>
      </c>
      <c r="D190" s="2">
        <v>528</v>
      </c>
      <c r="E190" s="2" t="s">
        <v>1912</v>
      </c>
      <c r="F190" s="58" t="s">
        <v>1913</v>
      </c>
      <c r="G190" s="2" t="s">
        <v>128</v>
      </c>
      <c r="H190" t="s">
        <v>129</v>
      </c>
      <c r="I190" s="58" t="s">
        <v>130</v>
      </c>
      <c r="J190" s="2">
        <v>66128</v>
      </c>
      <c r="K190" s="2" t="s">
        <v>131</v>
      </c>
      <c r="L190" s="2" t="s">
        <v>132</v>
      </c>
      <c r="M190" s="58" t="s">
        <v>133</v>
      </c>
      <c r="N190" s="58" t="s">
        <v>134</v>
      </c>
      <c r="O190" s="58" t="s">
        <v>135</v>
      </c>
      <c r="P190" s="2">
        <v>68981</v>
      </c>
      <c r="Q190" s="2" t="s">
        <v>136</v>
      </c>
      <c r="R190" s="2" t="s">
        <v>137</v>
      </c>
      <c r="S190" s="10">
        <v>38938</v>
      </c>
      <c r="T190" s="58" t="s">
        <v>138</v>
      </c>
      <c r="U190" s="2" t="s">
        <v>139</v>
      </c>
      <c r="V190" s="2" t="s">
        <v>92</v>
      </c>
      <c r="W190" s="2" t="s">
        <v>1192</v>
      </c>
      <c r="X190" s="2" t="s">
        <v>140</v>
      </c>
      <c r="Y190" s="2">
        <v>11</v>
      </c>
      <c r="Z190" s="2" t="s">
        <v>95</v>
      </c>
      <c r="AA190" s="2" t="s">
        <v>141</v>
      </c>
      <c r="AB190" s="58" t="s">
        <v>142</v>
      </c>
      <c r="AC190" s="58" t="s">
        <v>1914</v>
      </c>
      <c r="AD190" s="58" t="s">
        <v>1915</v>
      </c>
      <c r="AE190" s="2" t="s">
        <v>1916</v>
      </c>
      <c r="AF190" s="62">
        <v>-23.543031299999999</v>
      </c>
      <c r="AG190" s="62">
        <v>-46.644213699999902</v>
      </c>
      <c r="AH190" s="2" t="s">
        <v>1917</v>
      </c>
      <c r="AI190" s="2" t="s">
        <v>147</v>
      </c>
      <c r="AJ190" s="2" t="s">
        <v>1196</v>
      </c>
      <c r="AK190" s="55">
        <v>317.73</v>
      </c>
      <c r="AL190" s="55">
        <v>0</v>
      </c>
      <c r="AM190" s="55">
        <v>0</v>
      </c>
      <c r="AN190" s="2" t="s">
        <v>103</v>
      </c>
      <c r="AO190" s="2">
        <v>3</v>
      </c>
      <c r="AP190" s="2">
        <v>4</v>
      </c>
      <c r="AQ190" s="2">
        <v>1</v>
      </c>
      <c r="AR190" s="53" t="s">
        <v>148</v>
      </c>
      <c r="AS190" s="2" t="s">
        <v>73</v>
      </c>
      <c r="AT190" s="2" t="s">
        <v>74</v>
      </c>
      <c r="AU190" s="2" t="s">
        <v>75</v>
      </c>
      <c r="AV190" s="2" t="s">
        <v>76</v>
      </c>
      <c r="AW190" s="2" t="str">
        <f t="shared" si="2"/>
        <v xml:space="preserve">     PEGUE NA LOJA HOJE    SHIP FROM STORE    PEGUE NA LOJA  QUIOSQUE</v>
      </c>
    </row>
    <row r="191" spans="2:49" ht="15" customHeight="1">
      <c r="B191" t="s">
        <v>1918</v>
      </c>
      <c r="C191" s="2" t="s">
        <v>1919</v>
      </c>
      <c r="D191" s="2">
        <v>526</v>
      </c>
      <c r="E191" s="2" t="s">
        <v>1920</v>
      </c>
      <c r="F191" s="58" t="s">
        <v>1921</v>
      </c>
      <c r="G191" s="2" t="s">
        <v>81</v>
      </c>
      <c r="H191" t="s">
        <v>82</v>
      </c>
      <c r="I191" s="58" t="s">
        <v>83</v>
      </c>
      <c r="J191" s="2">
        <v>66203</v>
      </c>
      <c r="K191" s="2" t="s">
        <v>84</v>
      </c>
      <c r="L191" s="2" t="s">
        <v>85</v>
      </c>
      <c r="M191" s="58" t="s">
        <v>86</v>
      </c>
      <c r="N191" s="58" t="s">
        <v>87</v>
      </c>
      <c r="O191" s="58" t="s">
        <v>88</v>
      </c>
      <c r="P191" s="2">
        <v>68551</v>
      </c>
      <c r="Q191" s="2" t="s">
        <v>89</v>
      </c>
      <c r="R191" s="2" t="s">
        <v>85</v>
      </c>
      <c r="S191" s="10">
        <v>38945</v>
      </c>
      <c r="T191" s="58" t="s">
        <v>90</v>
      </c>
      <c r="U191" s="2" t="s">
        <v>91</v>
      </c>
      <c r="V191" s="2" t="s">
        <v>69</v>
      </c>
      <c r="W191" s="2" t="s">
        <v>1192</v>
      </c>
      <c r="X191" s="2" t="s">
        <v>94</v>
      </c>
      <c r="Y191" s="2">
        <v>21</v>
      </c>
      <c r="Z191" s="2" t="s">
        <v>95</v>
      </c>
      <c r="AA191" s="2" t="s">
        <v>96</v>
      </c>
      <c r="AB191" s="58" t="s">
        <v>97</v>
      </c>
      <c r="AC191" s="58" t="s">
        <v>1922</v>
      </c>
      <c r="AD191" s="58" t="s">
        <v>1923</v>
      </c>
      <c r="AE191" s="2" t="s">
        <v>1924</v>
      </c>
      <c r="AF191" s="62">
        <v>-22.938027200000001</v>
      </c>
      <c r="AG191" s="62">
        <v>-43.061299099999999</v>
      </c>
      <c r="AH191" s="2" t="s">
        <v>1925</v>
      </c>
      <c r="AI191" s="2" t="s">
        <v>28</v>
      </c>
      <c r="AJ191" s="2" t="s">
        <v>1351</v>
      </c>
      <c r="AK191" s="55">
        <v>511</v>
      </c>
      <c r="AL191" s="55">
        <v>0</v>
      </c>
      <c r="AM191" s="55">
        <v>0</v>
      </c>
      <c r="AN191" s="2" t="s">
        <v>103</v>
      </c>
      <c r="AO191" s="2">
        <v>3</v>
      </c>
      <c r="AP191" s="2">
        <v>4</v>
      </c>
      <c r="AQ191" s="2">
        <v>1</v>
      </c>
      <c r="AR191" s="53" t="s">
        <v>72</v>
      </c>
      <c r="AS191" s="2" t="s">
        <v>73</v>
      </c>
      <c r="AT191" s="2" t="s">
        <v>74</v>
      </c>
      <c r="AU191" s="2" t="s">
        <v>75</v>
      </c>
      <c r="AV191" s="2" t="s">
        <v>76</v>
      </c>
      <c r="AW191" s="2" t="str">
        <f t="shared" si="2"/>
        <v>AMERICANAS SERVIÇOS    PEGUE NA LOJA HOJE    SHIP FROM STORE    PEGUE NA LOJA  QUIOSQUE</v>
      </c>
    </row>
    <row r="192" spans="2:49" ht="15" customHeight="1">
      <c r="B192" t="s">
        <v>1926</v>
      </c>
      <c r="C192" s="2" t="s">
        <v>1927</v>
      </c>
      <c r="D192" s="2">
        <v>271</v>
      </c>
      <c r="E192" s="2" t="s">
        <v>1928</v>
      </c>
      <c r="F192" s="58" t="s">
        <v>1775</v>
      </c>
      <c r="G192" s="2" t="s">
        <v>431</v>
      </c>
      <c r="H192" t="s">
        <v>432</v>
      </c>
      <c r="I192" s="58" t="s">
        <v>433</v>
      </c>
      <c r="J192" s="2">
        <v>66749</v>
      </c>
      <c r="K192" s="2" t="s">
        <v>434</v>
      </c>
      <c r="L192" s="2" t="s">
        <v>435</v>
      </c>
      <c r="M192" s="58" t="s">
        <v>648</v>
      </c>
      <c r="N192" s="58" t="s">
        <v>649</v>
      </c>
      <c r="O192" s="58" t="s">
        <v>650</v>
      </c>
      <c r="P192" s="2">
        <v>66215</v>
      </c>
      <c r="Q192" s="2" t="s">
        <v>651</v>
      </c>
      <c r="R192" s="2" t="s">
        <v>652</v>
      </c>
      <c r="S192" s="10">
        <v>38953</v>
      </c>
      <c r="T192" s="58" t="s">
        <v>653</v>
      </c>
      <c r="U192" s="2" t="s">
        <v>654</v>
      </c>
      <c r="V192" s="2" t="s">
        <v>92</v>
      </c>
      <c r="W192" s="2" t="s">
        <v>93</v>
      </c>
      <c r="X192" s="2" t="s">
        <v>480</v>
      </c>
      <c r="Y192" s="2">
        <v>75</v>
      </c>
      <c r="Z192" s="2" t="s">
        <v>95</v>
      </c>
      <c r="AA192" s="2" t="s">
        <v>481</v>
      </c>
      <c r="AB192" s="58" t="s">
        <v>1775</v>
      </c>
      <c r="AC192" s="58" t="s">
        <v>1929</v>
      </c>
      <c r="AD192" s="58" t="s">
        <v>1930</v>
      </c>
      <c r="AE192" s="2" t="s">
        <v>1931</v>
      </c>
      <c r="AF192" s="62">
        <v>-12.2557814</v>
      </c>
      <c r="AG192" s="62">
        <v>-38.965237299999998</v>
      </c>
      <c r="AH192" s="2" t="s">
        <v>1932</v>
      </c>
      <c r="AI192" s="2" t="s">
        <v>147</v>
      </c>
      <c r="AJ192" s="2" t="s">
        <v>102</v>
      </c>
      <c r="AK192" s="55">
        <v>1340.67</v>
      </c>
      <c r="AL192" s="55">
        <v>193</v>
      </c>
      <c r="AM192" s="55">
        <v>14.395787181036345</v>
      </c>
      <c r="AN192" s="2" t="s">
        <v>103</v>
      </c>
      <c r="AO192" s="2">
        <v>4</v>
      </c>
      <c r="AP192" s="2">
        <v>3</v>
      </c>
      <c r="AQ192" s="2">
        <v>1</v>
      </c>
      <c r="AR192" s="53" t="s">
        <v>72</v>
      </c>
      <c r="AS192" s="2" t="s">
        <v>73</v>
      </c>
      <c r="AT192" s="2" t="s">
        <v>74</v>
      </c>
      <c r="AU192" s="2" t="s">
        <v>75</v>
      </c>
      <c r="AV192" s="2" t="s">
        <v>76</v>
      </c>
      <c r="AW192" s="2" t="str">
        <f t="shared" si="2"/>
        <v>AMERICANAS SERVIÇOS    PEGUE NA LOJA HOJE    SHIP FROM STORE    PEGUE NA LOJA  QUIOSQUE</v>
      </c>
    </row>
    <row r="193" spans="2:49" ht="15" customHeight="1">
      <c r="B193" t="s">
        <v>1933</v>
      </c>
      <c r="C193" s="2" t="s">
        <v>1934</v>
      </c>
      <c r="D193" s="2">
        <v>267</v>
      </c>
      <c r="E193" s="2" t="s">
        <v>1935</v>
      </c>
      <c r="F193" s="58" t="s">
        <v>1936</v>
      </c>
      <c r="G193" s="2" t="s">
        <v>285</v>
      </c>
      <c r="H193" t="s">
        <v>286</v>
      </c>
      <c r="I193" s="58" t="s">
        <v>287</v>
      </c>
      <c r="J193" s="2">
        <v>68673</v>
      </c>
      <c r="K193" s="2" t="s">
        <v>288</v>
      </c>
      <c r="L193" s="2" t="s">
        <v>289</v>
      </c>
      <c r="M193" s="58" t="s">
        <v>663</v>
      </c>
      <c r="N193" s="58" t="s">
        <v>664</v>
      </c>
      <c r="O193" s="58" t="s">
        <v>665</v>
      </c>
      <c r="P193" s="2" t="s">
        <v>148</v>
      </c>
      <c r="Q193" s="2" t="s">
        <v>666</v>
      </c>
      <c r="R193" s="2" t="s">
        <v>660</v>
      </c>
      <c r="S193" s="10">
        <v>38979</v>
      </c>
      <c r="T193" s="58" t="s">
        <v>667</v>
      </c>
      <c r="U193" s="2" t="s">
        <v>668</v>
      </c>
      <c r="V193" s="2" t="s">
        <v>92</v>
      </c>
      <c r="W193" s="2" t="s">
        <v>93</v>
      </c>
      <c r="X193" s="2" t="s">
        <v>296</v>
      </c>
      <c r="Y193" s="2">
        <v>48</v>
      </c>
      <c r="Z193" s="2" t="s">
        <v>160</v>
      </c>
      <c r="AA193" s="2" t="s">
        <v>669</v>
      </c>
      <c r="AB193" s="58" t="s">
        <v>1937</v>
      </c>
      <c r="AC193" s="58" t="s">
        <v>1938</v>
      </c>
      <c r="AD193" s="58" t="s">
        <v>1939</v>
      </c>
      <c r="AE193" s="2" t="s">
        <v>1940</v>
      </c>
      <c r="AF193" s="62">
        <v>-28.6819983</v>
      </c>
      <c r="AG193" s="62">
        <v>-49.349293400000001</v>
      </c>
      <c r="AH193" s="2" t="s">
        <v>1941</v>
      </c>
      <c r="AI193" s="2" t="s">
        <v>147</v>
      </c>
      <c r="AJ193" s="2" t="s">
        <v>102</v>
      </c>
      <c r="AK193" s="55">
        <v>1087.56</v>
      </c>
      <c r="AL193" s="55">
        <v>130</v>
      </c>
      <c r="AM193" s="55">
        <v>11.953363492588915</v>
      </c>
      <c r="AN193" s="2" t="s">
        <v>331</v>
      </c>
      <c r="AO193" s="2">
        <v>9</v>
      </c>
      <c r="AP193" s="2">
        <v>1</v>
      </c>
      <c r="AQ193" s="2">
        <v>2</v>
      </c>
      <c r="AR193" s="53" t="s">
        <v>148</v>
      </c>
      <c r="AS193" s="2" t="s">
        <v>73</v>
      </c>
      <c r="AT193" s="2" t="s">
        <v>148</v>
      </c>
      <c r="AU193" s="2" t="s">
        <v>75</v>
      </c>
      <c r="AV193" s="2" t="s">
        <v>148</v>
      </c>
      <c r="AW193" s="2" t="str">
        <f t="shared" si="2"/>
        <v xml:space="preserve">     PEGUE NA LOJA HOJE         PEGUE NA LOJA   </v>
      </c>
    </row>
    <row r="194" spans="2:49" ht="15" customHeight="1">
      <c r="B194" t="s">
        <v>1942</v>
      </c>
      <c r="C194" s="2" t="s">
        <v>1943</v>
      </c>
      <c r="D194" s="2">
        <v>275</v>
      </c>
      <c r="E194" s="2" t="s">
        <v>1944</v>
      </c>
      <c r="F194" s="58" t="s">
        <v>1945</v>
      </c>
      <c r="G194" s="2" t="s">
        <v>380</v>
      </c>
      <c r="H194" t="s">
        <v>381</v>
      </c>
      <c r="I194" s="58" t="s">
        <v>382</v>
      </c>
      <c r="J194" s="2">
        <v>66147</v>
      </c>
      <c r="K194" s="2" t="s">
        <v>383</v>
      </c>
      <c r="L194" s="2" t="s">
        <v>384</v>
      </c>
      <c r="M194" s="58" t="s">
        <v>520</v>
      </c>
      <c r="N194" s="58" t="s">
        <v>521</v>
      </c>
      <c r="O194" s="58" t="s">
        <v>522</v>
      </c>
      <c r="P194" s="2">
        <v>68701</v>
      </c>
      <c r="Q194" s="2" t="s">
        <v>523</v>
      </c>
      <c r="R194" s="2" t="s">
        <v>517</v>
      </c>
      <c r="S194" s="10">
        <v>38989</v>
      </c>
      <c r="T194" s="58" t="s">
        <v>524</v>
      </c>
      <c r="U194" s="2" t="s">
        <v>525</v>
      </c>
      <c r="V194" s="2" t="s">
        <v>92</v>
      </c>
      <c r="W194" s="2" t="s">
        <v>93</v>
      </c>
      <c r="X194" s="2" t="s">
        <v>442</v>
      </c>
      <c r="Y194" s="2">
        <v>85</v>
      </c>
      <c r="Z194" s="2" t="s">
        <v>160</v>
      </c>
      <c r="AA194" s="2" t="s">
        <v>526</v>
      </c>
      <c r="AB194" s="58" t="s">
        <v>519</v>
      </c>
      <c r="AC194" s="58" t="s">
        <v>962</v>
      </c>
      <c r="AD194" s="58" t="s">
        <v>1946</v>
      </c>
      <c r="AE194" s="2" t="s">
        <v>1947</v>
      </c>
      <c r="AF194" s="62">
        <v>-3.7918976</v>
      </c>
      <c r="AG194" s="62">
        <v>-38.4806186</v>
      </c>
      <c r="AH194" s="2" t="s">
        <v>1948</v>
      </c>
      <c r="AI194" s="2" t="s">
        <v>28</v>
      </c>
      <c r="AJ194" s="2" t="s">
        <v>102</v>
      </c>
      <c r="AK194" s="55">
        <v>1222.18</v>
      </c>
      <c r="AL194" s="55">
        <v>136</v>
      </c>
      <c r="AM194" s="55">
        <v>11.127657137246558</v>
      </c>
      <c r="AN194" s="2" t="s">
        <v>331</v>
      </c>
      <c r="AO194" s="2">
        <v>8</v>
      </c>
      <c r="AP194" s="2">
        <v>2</v>
      </c>
      <c r="AQ194" s="2">
        <v>4</v>
      </c>
      <c r="AR194" s="53" t="s">
        <v>72</v>
      </c>
      <c r="AS194" s="2" t="s">
        <v>73</v>
      </c>
      <c r="AT194" s="2" t="s">
        <v>74</v>
      </c>
      <c r="AU194" s="2" t="s">
        <v>75</v>
      </c>
      <c r="AV194" s="2" t="s">
        <v>76</v>
      </c>
      <c r="AW194" s="2" t="str">
        <f t="shared" ref="AW194:AW255" si="3">SUBSTITUTE(AR194&amp;"    "&amp;AS194&amp;"    "&amp;AT194&amp;"    "&amp;AU194&amp;"  "&amp;AV194,"-"," ")</f>
        <v>AMERICANAS SERVIÇOS    PEGUE NA LOJA HOJE    SHIP FROM STORE    PEGUE NA LOJA  QUIOSQUE</v>
      </c>
    </row>
    <row r="195" spans="2:49" ht="15" customHeight="1">
      <c r="B195" t="s">
        <v>1949</v>
      </c>
      <c r="C195" s="2" t="s">
        <v>1950</v>
      </c>
      <c r="D195" s="2">
        <v>530</v>
      </c>
      <c r="E195" s="2" t="s">
        <v>1951</v>
      </c>
      <c r="F195" s="58" t="s">
        <v>1952</v>
      </c>
      <c r="G195" s="2" t="s">
        <v>81</v>
      </c>
      <c r="H195" t="s">
        <v>82</v>
      </c>
      <c r="I195" s="58" t="s">
        <v>83</v>
      </c>
      <c r="J195" s="2">
        <v>66203</v>
      </c>
      <c r="K195" s="2" t="s">
        <v>84</v>
      </c>
      <c r="L195" s="2" t="s">
        <v>85</v>
      </c>
      <c r="M195" s="58" t="s">
        <v>86</v>
      </c>
      <c r="N195" s="58" t="s">
        <v>87</v>
      </c>
      <c r="O195" s="58" t="s">
        <v>88</v>
      </c>
      <c r="P195" s="2">
        <v>68551</v>
      </c>
      <c r="Q195" s="2" t="s">
        <v>89</v>
      </c>
      <c r="R195" s="2" t="s">
        <v>85</v>
      </c>
      <c r="S195" s="10">
        <v>39000</v>
      </c>
      <c r="T195" s="58" t="s">
        <v>90</v>
      </c>
      <c r="U195" s="2" t="s">
        <v>91</v>
      </c>
      <c r="V195" s="2" t="s">
        <v>92</v>
      </c>
      <c r="W195" s="2" t="s">
        <v>1192</v>
      </c>
      <c r="X195" s="2" t="s">
        <v>94</v>
      </c>
      <c r="Y195" s="2">
        <v>21</v>
      </c>
      <c r="Z195" s="2" t="s">
        <v>95</v>
      </c>
      <c r="AA195" s="2" t="s">
        <v>96</v>
      </c>
      <c r="AB195" s="58" t="s">
        <v>120</v>
      </c>
      <c r="AC195" s="58" t="s">
        <v>1953</v>
      </c>
      <c r="AD195" s="58" t="s">
        <v>1954</v>
      </c>
      <c r="AE195" s="2" t="s">
        <v>1955</v>
      </c>
      <c r="AF195" s="62">
        <v>-22.929434700000002</v>
      </c>
      <c r="AG195" s="62">
        <v>-43.177179600000002</v>
      </c>
      <c r="AH195" s="2" t="s">
        <v>1956</v>
      </c>
      <c r="AI195" s="2" t="s">
        <v>28</v>
      </c>
      <c r="AJ195" s="2" t="s">
        <v>1196</v>
      </c>
      <c r="AK195" s="55">
        <v>475.41</v>
      </c>
      <c r="AL195" s="55">
        <v>244</v>
      </c>
      <c r="AM195" s="55">
        <v>51.32412023306199</v>
      </c>
      <c r="AN195" s="2" t="s">
        <v>103</v>
      </c>
      <c r="AO195" s="2">
        <v>3</v>
      </c>
      <c r="AP195" s="2">
        <v>4</v>
      </c>
      <c r="AQ195" s="2">
        <v>1</v>
      </c>
      <c r="AR195" s="53" t="s">
        <v>148</v>
      </c>
      <c r="AS195" s="2" t="s">
        <v>73</v>
      </c>
      <c r="AT195" s="2" t="s">
        <v>74</v>
      </c>
      <c r="AU195" s="2" t="s">
        <v>75</v>
      </c>
      <c r="AV195" s="2" t="s">
        <v>148</v>
      </c>
      <c r="AW195" s="2" t="str">
        <f t="shared" si="3"/>
        <v xml:space="preserve">     PEGUE NA LOJA HOJE    SHIP FROM STORE    PEGUE NA LOJA   </v>
      </c>
    </row>
    <row r="196" spans="2:49" ht="15" customHeight="1">
      <c r="B196" t="s">
        <v>1957</v>
      </c>
      <c r="C196" s="2" t="s">
        <v>1958</v>
      </c>
      <c r="D196" s="2">
        <v>277</v>
      </c>
      <c r="E196" s="2" t="s">
        <v>1959</v>
      </c>
      <c r="F196" s="58" t="s">
        <v>1960</v>
      </c>
      <c r="G196" s="2" t="s">
        <v>128</v>
      </c>
      <c r="H196" t="s">
        <v>129</v>
      </c>
      <c r="I196" s="58" t="s">
        <v>130</v>
      </c>
      <c r="J196" s="2">
        <v>66128</v>
      </c>
      <c r="K196" s="2" t="s">
        <v>131</v>
      </c>
      <c r="L196" s="2" t="s">
        <v>132</v>
      </c>
      <c r="M196" s="58" t="s">
        <v>777</v>
      </c>
      <c r="N196" s="58" t="s">
        <v>778</v>
      </c>
      <c r="O196" s="58" t="s">
        <v>779</v>
      </c>
      <c r="P196" s="2">
        <v>66208</v>
      </c>
      <c r="Q196" s="2" t="s">
        <v>780</v>
      </c>
      <c r="R196" s="2" t="s">
        <v>781</v>
      </c>
      <c r="S196" s="10">
        <v>39015</v>
      </c>
      <c r="T196" s="58" t="s">
        <v>1067</v>
      </c>
      <c r="U196" s="2" t="s">
        <v>1068</v>
      </c>
      <c r="V196" s="2" t="s">
        <v>92</v>
      </c>
      <c r="W196" s="2" t="s">
        <v>93</v>
      </c>
      <c r="X196" s="2" t="s">
        <v>140</v>
      </c>
      <c r="Y196" s="2">
        <v>11</v>
      </c>
      <c r="Z196" s="2" t="s">
        <v>95</v>
      </c>
      <c r="AA196" s="2" t="s">
        <v>141</v>
      </c>
      <c r="AB196" s="58" t="s">
        <v>1961</v>
      </c>
      <c r="AC196" s="58" t="s">
        <v>1962</v>
      </c>
      <c r="AD196" s="58" t="s">
        <v>1963</v>
      </c>
      <c r="AE196" s="2" t="s">
        <v>1964</v>
      </c>
      <c r="AF196" s="62">
        <v>-23.665379399999999</v>
      </c>
      <c r="AG196" s="62">
        <v>-46.4603927</v>
      </c>
      <c r="AH196" s="2" t="s">
        <v>1965</v>
      </c>
      <c r="AI196" s="2" t="s">
        <v>147</v>
      </c>
      <c r="AJ196" s="2" t="s">
        <v>102</v>
      </c>
      <c r="AK196" s="55">
        <v>1243.31</v>
      </c>
      <c r="AL196" s="55">
        <v>158</v>
      </c>
      <c r="AM196" s="55">
        <v>12.708013287112626</v>
      </c>
      <c r="AN196" s="2" t="s">
        <v>331</v>
      </c>
      <c r="AO196" s="2">
        <v>3</v>
      </c>
      <c r="AP196" s="2">
        <v>5</v>
      </c>
      <c r="AQ196" s="2">
        <v>1</v>
      </c>
      <c r="AR196" s="53" t="s">
        <v>72</v>
      </c>
      <c r="AS196" s="2" t="s">
        <v>73</v>
      </c>
      <c r="AT196" s="2" t="s">
        <v>74</v>
      </c>
      <c r="AU196" s="2" t="s">
        <v>75</v>
      </c>
      <c r="AV196" s="2" t="s">
        <v>76</v>
      </c>
      <c r="AW196" s="2" t="str">
        <f t="shared" si="3"/>
        <v>AMERICANAS SERVIÇOS    PEGUE NA LOJA HOJE    SHIP FROM STORE    PEGUE NA LOJA  QUIOSQUE</v>
      </c>
    </row>
    <row r="197" spans="2:49" ht="15" customHeight="1">
      <c r="B197" t="s">
        <v>1966</v>
      </c>
      <c r="C197" s="2" t="s">
        <v>1967</v>
      </c>
      <c r="D197" s="2">
        <v>241</v>
      </c>
      <c r="E197" s="2" t="s">
        <v>1968</v>
      </c>
      <c r="F197" s="58" t="s">
        <v>1969</v>
      </c>
      <c r="G197" s="2" t="s">
        <v>285</v>
      </c>
      <c r="H197" t="s">
        <v>286</v>
      </c>
      <c r="I197" s="58" t="s">
        <v>287</v>
      </c>
      <c r="J197" s="2">
        <v>68673</v>
      </c>
      <c r="K197" s="2" t="s">
        <v>288</v>
      </c>
      <c r="L197" s="2" t="s">
        <v>289</v>
      </c>
      <c r="M197" s="58" t="s">
        <v>663</v>
      </c>
      <c r="N197" s="58" t="s">
        <v>664</v>
      </c>
      <c r="O197" s="58" t="s">
        <v>665</v>
      </c>
      <c r="P197" s="2" t="s">
        <v>148</v>
      </c>
      <c r="Q197" s="2" t="s">
        <v>666</v>
      </c>
      <c r="R197" s="2" t="s">
        <v>660</v>
      </c>
      <c r="S197" s="10">
        <v>39015</v>
      </c>
      <c r="T197" s="58" t="s">
        <v>667</v>
      </c>
      <c r="U197" s="2" t="s">
        <v>668</v>
      </c>
      <c r="V197" s="2" t="s">
        <v>92</v>
      </c>
      <c r="W197" s="2" t="s">
        <v>93</v>
      </c>
      <c r="X197" s="2" t="s">
        <v>296</v>
      </c>
      <c r="Y197" s="2">
        <v>48</v>
      </c>
      <c r="Z197" s="2" t="s">
        <v>160</v>
      </c>
      <c r="AA197" s="2" t="s">
        <v>669</v>
      </c>
      <c r="AB197" s="58" t="s">
        <v>1970</v>
      </c>
      <c r="AC197" s="58" t="s">
        <v>1971</v>
      </c>
      <c r="AD197" s="58" t="s">
        <v>1972</v>
      </c>
      <c r="AE197" s="2" t="s">
        <v>1973</v>
      </c>
      <c r="AF197" s="62">
        <v>-28.474455299999999</v>
      </c>
      <c r="AG197" s="62">
        <v>-48.9953827</v>
      </c>
      <c r="AH197" s="2" t="s">
        <v>1974</v>
      </c>
      <c r="AI197" s="2" t="s">
        <v>147</v>
      </c>
      <c r="AJ197" s="2" t="s">
        <v>102</v>
      </c>
      <c r="AK197" s="55">
        <v>1394.15</v>
      </c>
      <c r="AL197" s="55">
        <v>133</v>
      </c>
      <c r="AM197" s="55">
        <v>9.5398629989599382</v>
      </c>
      <c r="AN197" s="2" t="s">
        <v>331</v>
      </c>
      <c r="AO197" s="2">
        <v>9</v>
      </c>
      <c r="AP197" s="2">
        <v>1</v>
      </c>
      <c r="AQ197" s="2">
        <v>2</v>
      </c>
      <c r="AR197" s="53" t="s">
        <v>148</v>
      </c>
      <c r="AS197" s="2" t="s">
        <v>73</v>
      </c>
      <c r="AT197" s="2" t="s">
        <v>148</v>
      </c>
      <c r="AU197" s="2" t="s">
        <v>75</v>
      </c>
      <c r="AV197" s="2" t="s">
        <v>148</v>
      </c>
      <c r="AW197" s="2" t="str">
        <f t="shared" si="3"/>
        <v xml:space="preserve">     PEGUE NA LOJA HOJE         PEGUE NA LOJA   </v>
      </c>
    </row>
    <row r="198" spans="2:49" ht="15" customHeight="1">
      <c r="B198" t="s">
        <v>1975</v>
      </c>
      <c r="C198" s="2" t="s">
        <v>1976</v>
      </c>
      <c r="D198" s="2">
        <v>276</v>
      </c>
      <c r="E198" s="2" t="s">
        <v>1977</v>
      </c>
      <c r="F198" s="58" t="s">
        <v>1978</v>
      </c>
      <c r="G198" s="2" t="s">
        <v>168</v>
      </c>
      <c r="H198" t="s">
        <v>169</v>
      </c>
      <c r="I198" s="58" t="s">
        <v>170</v>
      </c>
      <c r="J198" s="2">
        <v>66146</v>
      </c>
      <c r="K198" s="2" t="s">
        <v>171</v>
      </c>
      <c r="L198" s="2" t="s">
        <v>172</v>
      </c>
      <c r="M198" s="58" t="s">
        <v>271</v>
      </c>
      <c r="N198" s="58" t="s">
        <v>272</v>
      </c>
      <c r="O198" s="58" t="s">
        <v>273</v>
      </c>
      <c r="P198" s="2" t="s">
        <v>148</v>
      </c>
      <c r="Q198" s="2" t="s">
        <v>274</v>
      </c>
      <c r="R198" s="2" t="s">
        <v>268</v>
      </c>
      <c r="S198" s="10">
        <v>39023</v>
      </c>
      <c r="T198" s="58" t="s">
        <v>1979</v>
      </c>
      <c r="U198" s="2" t="s">
        <v>1980</v>
      </c>
      <c r="V198" s="2" t="s">
        <v>92</v>
      </c>
      <c r="W198" s="2" t="s">
        <v>93</v>
      </c>
      <c r="X198" s="2" t="s">
        <v>140</v>
      </c>
      <c r="Y198" s="2">
        <v>17</v>
      </c>
      <c r="Z198" s="2" t="s">
        <v>95</v>
      </c>
      <c r="AA198" s="2" t="s">
        <v>141</v>
      </c>
      <c r="AB198" s="58" t="s">
        <v>1981</v>
      </c>
      <c r="AC198" s="58" t="s">
        <v>98</v>
      </c>
      <c r="AD198" s="58" t="s">
        <v>1982</v>
      </c>
      <c r="AE198" s="2" t="s">
        <v>1983</v>
      </c>
      <c r="AF198" s="62">
        <v>-20.810805999999999</v>
      </c>
      <c r="AG198" s="62">
        <v>-49.380369700000003</v>
      </c>
      <c r="AH198" s="2" t="s">
        <v>1984</v>
      </c>
      <c r="AI198" s="2" t="s">
        <v>147</v>
      </c>
      <c r="AJ198" s="2" t="s">
        <v>330</v>
      </c>
      <c r="AK198" s="55">
        <v>756.38</v>
      </c>
      <c r="AL198" s="55">
        <v>67</v>
      </c>
      <c r="AM198" s="55">
        <v>8.857981437901584</v>
      </c>
      <c r="AN198" s="2" t="s">
        <v>331</v>
      </c>
      <c r="AO198" s="2">
        <v>11</v>
      </c>
      <c r="AP198" s="2">
        <v>1</v>
      </c>
      <c r="AQ198" s="2">
        <v>4</v>
      </c>
      <c r="AR198" s="53" t="s">
        <v>148</v>
      </c>
      <c r="AS198" s="2" t="s">
        <v>73</v>
      </c>
      <c r="AT198" s="2" t="s">
        <v>74</v>
      </c>
      <c r="AU198" s="2" t="s">
        <v>75</v>
      </c>
      <c r="AV198" s="2" t="s">
        <v>148</v>
      </c>
      <c r="AW198" s="2" t="str">
        <f t="shared" si="3"/>
        <v xml:space="preserve">     PEGUE NA LOJA HOJE    SHIP FROM STORE    PEGUE NA LOJA   </v>
      </c>
    </row>
    <row r="199" spans="2:49" ht="15" customHeight="1">
      <c r="B199" t="s">
        <v>1985</v>
      </c>
      <c r="C199" s="2" t="s">
        <v>1986</v>
      </c>
      <c r="D199" s="2">
        <v>531</v>
      </c>
      <c r="E199" s="2" t="s">
        <v>1987</v>
      </c>
      <c r="F199" s="58" t="s">
        <v>1988</v>
      </c>
      <c r="G199" s="2" t="s">
        <v>168</v>
      </c>
      <c r="H199" t="s">
        <v>169</v>
      </c>
      <c r="I199" s="58" t="s">
        <v>170</v>
      </c>
      <c r="J199" s="2">
        <v>66146</v>
      </c>
      <c r="K199" s="2" t="s">
        <v>171</v>
      </c>
      <c r="L199" s="2" t="s">
        <v>172</v>
      </c>
      <c r="M199" s="58" t="s">
        <v>173</v>
      </c>
      <c r="N199" s="58" t="s">
        <v>174</v>
      </c>
      <c r="O199" s="58" t="s">
        <v>175</v>
      </c>
      <c r="P199" s="2">
        <v>65793</v>
      </c>
      <c r="Q199" s="2" t="s">
        <v>176</v>
      </c>
      <c r="R199" s="2" t="s">
        <v>177</v>
      </c>
      <c r="S199" s="10">
        <v>39029</v>
      </c>
      <c r="T199" s="58" t="s">
        <v>178</v>
      </c>
      <c r="U199" s="2" t="s">
        <v>179</v>
      </c>
      <c r="V199" s="2" t="s">
        <v>69</v>
      </c>
      <c r="W199" s="2" t="s">
        <v>1192</v>
      </c>
      <c r="X199" s="2" t="s">
        <v>140</v>
      </c>
      <c r="Y199" s="2">
        <v>19</v>
      </c>
      <c r="Z199" s="2" t="s">
        <v>95</v>
      </c>
      <c r="AA199" s="2" t="s">
        <v>141</v>
      </c>
      <c r="AB199" s="58" t="s">
        <v>167</v>
      </c>
      <c r="AC199" s="58" t="s">
        <v>1989</v>
      </c>
      <c r="AD199" s="58" t="s">
        <v>1990</v>
      </c>
      <c r="AE199" s="2" t="s">
        <v>1991</v>
      </c>
      <c r="AF199" s="62">
        <v>-22.8533252</v>
      </c>
      <c r="AG199" s="62">
        <v>-47.025643100000003</v>
      </c>
      <c r="AH199" s="2" t="s">
        <v>1992</v>
      </c>
      <c r="AI199" s="2" t="s">
        <v>147</v>
      </c>
      <c r="AJ199" s="2" t="s">
        <v>1351</v>
      </c>
      <c r="AK199" s="55">
        <v>617.04</v>
      </c>
      <c r="AL199" s="55">
        <v>0</v>
      </c>
      <c r="AM199" s="55">
        <v>0</v>
      </c>
      <c r="AN199" s="2" t="s">
        <v>331</v>
      </c>
      <c r="AO199" s="2">
        <v>3</v>
      </c>
      <c r="AP199" s="2">
        <v>4</v>
      </c>
      <c r="AQ199" s="2">
        <v>1</v>
      </c>
      <c r="AR199" s="53" t="s">
        <v>148</v>
      </c>
      <c r="AS199" s="2" t="s">
        <v>73</v>
      </c>
      <c r="AT199" s="2" t="s">
        <v>74</v>
      </c>
      <c r="AU199" s="2" t="s">
        <v>148</v>
      </c>
      <c r="AV199" s="2" t="s">
        <v>148</v>
      </c>
      <c r="AW199" s="2" t="str">
        <f t="shared" si="3"/>
        <v xml:space="preserve">     PEGUE NA LOJA HOJE    SHIP FROM STORE        </v>
      </c>
    </row>
    <row r="200" spans="2:49" ht="15" customHeight="1">
      <c r="B200" t="s">
        <v>1993</v>
      </c>
      <c r="C200" s="2" t="s">
        <v>1994</v>
      </c>
      <c r="D200" s="2">
        <v>280</v>
      </c>
      <c r="E200" s="2" t="s">
        <v>1995</v>
      </c>
      <c r="F200" s="58" t="s">
        <v>1996</v>
      </c>
      <c r="G200" s="2" t="s">
        <v>380</v>
      </c>
      <c r="H200" t="s">
        <v>381</v>
      </c>
      <c r="I200" s="58" t="s">
        <v>382</v>
      </c>
      <c r="J200" s="2">
        <v>66147</v>
      </c>
      <c r="K200" s="2" t="s">
        <v>383</v>
      </c>
      <c r="L200" s="2" t="s">
        <v>384</v>
      </c>
      <c r="M200" s="58" t="s">
        <v>873</v>
      </c>
      <c r="N200" s="58" t="s">
        <v>874</v>
      </c>
      <c r="O200" s="58" t="s">
        <v>875</v>
      </c>
      <c r="P200" s="2">
        <v>66229</v>
      </c>
      <c r="Q200" s="2" t="s">
        <v>876</v>
      </c>
      <c r="R200" s="2" t="s">
        <v>870</v>
      </c>
      <c r="S200" s="10">
        <v>39042</v>
      </c>
      <c r="T200" s="58" t="s">
        <v>877</v>
      </c>
      <c r="U200" s="2" t="s">
        <v>878</v>
      </c>
      <c r="V200" s="2" t="s">
        <v>92</v>
      </c>
      <c r="W200" s="2" t="s">
        <v>93</v>
      </c>
      <c r="X200" s="2" t="s">
        <v>442</v>
      </c>
      <c r="Y200" s="2">
        <v>88</v>
      </c>
      <c r="Z200" s="2" t="s">
        <v>160</v>
      </c>
      <c r="AA200" s="2" t="s">
        <v>526</v>
      </c>
      <c r="AB200" s="58" t="s">
        <v>1997</v>
      </c>
      <c r="AC200" s="58" t="s">
        <v>1998</v>
      </c>
      <c r="AD200" s="58" t="s">
        <v>1999</v>
      </c>
      <c r="AE200" s="2" t="s">
        <v>2000</v>
      </c>
      <c r="AF200" s="62">
        <v>-7.2232563000000001</v>
      </c>
      <c r="AG200" s="62">
        <v>-39.324705899999998</v>
      </c>
      <c r="AH200" s="2" t="s">
        <v>2001</v>
      </c>
      <c r="AI200" s="2" t="s">
        <v>147</v>
      </c>
      <c r="AJ200" s="2" t="s">
        <v>102</v>
      </c>
      <c r="AK200" s="55">
        <v>1097.3900000000001</v>
      </c>
      <c r="AL200" s="55">
        <v>151</v>
      </c>
      <c r="AM200" s="55">
        <v>13.759921267735262</v>
      </c>
      <c r="AN200" s="2" t="s">
        <v>331</v>
      </c>
      <c r="AO200" s="2">
        <v>6</v>
      </c>
      <c r="AP200" s="2">
        <v>2</v>
      </c>
      <c r="AQ200" s="2">
        <v>2</v>
      </c>
      <c r="AR200" s="53" t="s">
        <v>72</v>
      </c>
      <c r="AS200" s="2" t="s">
        <v>73</v>
      </c>
      <c r="AT200" s="2" t="s">
        <v>74</v>
      </c>
      <c r="AU200" s="2" t="s">
        <v>75</v>
      </c>
      <c r="AV200" s="2" t="s">
        <v>76</v>
      </c>
      <c r="AW200" s="2" t="str">
        <f t="shared" si="3"/>
        <v>AMERICANAS SERVIÇOS    PEGUE NA LOJA HOJE    SHIP FROM STORE    PEGUE NA LOJA  QUIOSQUE</v>
      </c>
    </row>
    <row r="201" spans="2:49" ht="15" customHeight="1">
      <c r="B201" t="s">
        <v>2002</v>
      </c>
      <c r="C201" s="2" t="s">
        <v>2003</v>
      </c>
      <c r="D201" s="2">
        <v>282</v>
      </c>
      <c r="E201" s="2" t="s">
        <v>2004</v>
      </c>
      <c r="F201" s="58" t="s">
        <v>2005</v>
      </c>
      <c r="G201" s="2" t="s">
        <v>534</v>
      </c>
      <c r="H201" t="s">
        <v>535</v>
      </c>
      <c r="I201" s="58" t="s">
        <v>536</v>
      </c>
      <c r="J201" s="2">
        <v>65659</v>
      </c>
      <c r="K201" s="2" t="s">
        <v>537</v>
      </c>
      <c r="L201" s="2" t="s">
        <v>531</v>
      </c>
      <c r="M201" s="58" t="s">
        <v>538</v>
      </c>
      <c r="N201" s="58" t="s">
        <v>539</v>
      </c>
      <c r="O201" t="s">
        <v>540</v>
      </c>
      <c r="P201" s="2" t="s">
        <v>148</v>
      </c>
      <c r="Q201" s="2" t="s">
        <v>541</v>
      </c>
      <c r="R201" s="2" t="s">
        <v>542</v>
      </c>
      <c r="S201" s="10">
        <v>39042</v>
      </c>
      <c r="T201" s="58" t="s">
        <v>543</v>
      </c>
      <c r="U201" s="2" t="s">
        <v>544</v>
      </c>
      <c r="V201" s="2" t="s">
        <v>92</v>
      </c>
      <c r="W201" s="2" t="s">
        <v>93</v>
      </c>
      <c r="X201" s="2" t="s">
        <v>545</v>
      </c>
      <c r="Y201" s="2">
        <v>91</v>
      </c>
      <c r="Z201" s="2" t="s">
        <v>95</v>
      </c>
      <c r="AA201" s="2" t="s">
        <v>546</v>
      </c>
      <c r="AB201" s="58" t="s">
        <v>547</v>
      </c>
      <c r="AC201" s="58" t="s">
        <v>2006</v>
      </c>
      <c r="AD201" s="58" t="s">
        <v>2007</v>
      </c>
      <c r="AE201" s="2" t="s">
        <v>2008</v>
      </c>
      <c r="AF201" s="62">
        <v>-1.4162523</v>
      </c>
      <c r="AG201" s="62">
        <v>-48.479157499999999</v>
      </c>
      <c r="AH201" s="2" t="s">
        <v>2009</v>
      </c>
      <c r="AI201" s="2" t="s">
        <v>28</v>
      </c>
      <c r="AJ201" s="2" t="s">
        <v>102</v>
      </c>
      <c r="AK201" s="55">
        <v>1177.57</v>
      </c>
      <c r="AL201" s="55">
        <v>142</v>
      </c>
      <c r="AM201" s="55">
        <v>12.058731115772311</v>
      </c>
      <c r="AN201" s="2" t="s">
        <v>331</v>
      </c>
      <c r="AO201" s="2">
        <v>4</v>
      </c>
      <c r="AP201" s="2">
        <v>3</v>
      </c>
      <c r="AQ201" s="2">
        <v>1</v>
      </c>
      <c r="AR201" s="53" t="s">
        <v>72</v>
      </c>
      <c r="AS201" s="2" t="s">
        <v>73</v>
      </c>
      <c r="AT201" s="2" t="s">
        <v>74</v>
      </c>
      <c r="AU201" s="2" t="s">
        <v>75</v>
      </c>
      <c r="AV201" s="2" t="s">
        <v>76</v>
      </c>
      <c r="AW201" s="2" t="str">
        <f t="shared" si="3"/>
        <v>AMERICANAS SERVIÇOS    PEGUE NA LOJA HOJE    SHIP FROM STORE    PEGUE NA LOJA  QUIOSQUE</v>
      </c>
    </row>
    <row r="202" spans="2:49" ht="15" customHeight="1">
      <c r="B202" t="s">
        <v>2010</v>
      </c>
      <c r="C202" s="2" t="s">
        <v>2011</v>
      </c>
      <c r="D202" s="2">
        <v>253</v>
      </c>
      <c r="E202" s="2" t="s">
        <v>2012</v>
      </c>
      <c r="F202" s="58" t="s">
        <v>2013</v>
      </c>
      <c r="G202" s="2" t="s">
        <v>534</v>
      </c>
      <c r="H202" t="s">
        <v>535</v>
      </c>
      <c r="I202" s="58" t="s">
        <v>536</v>
      </c>
      <c r="J202" s="2">
        <v>65659</v>
      </c>
      <c r="K202" s="2" t="s">
        <v>537</v>
      </c>
      <c r="L202" s="2" t="s">
        <v>531</v>
      </c>
      <c r="M202" s="58" t="s">
        <v>721</v>
      </c>
      <c r="N202" s="58" t="s">
        <v>722</v>
      </c>
      <c r="O202" s="58" t="s">
        <v>723</v>
      </c>
      <c r="P202" s="2" t="s">
        <v>148</v>
      </c>
      <c r="Q202" s="2" t="s">
        <v>724</v>
      </c>
      <c r="R202" s="2" t="s">
        <v>718</v>
      </c>
      <c r="S202" s="10">
        <v>39042</v>
      </c>
      <c r="T202" s="58" t="s">
        <v>725</v>
      </c>
      <c r="U202" s="2" t="s">
        <v>726</v>
      </c>
      <c r="V202" s="2" t="s">
        <v>92</v>
      </c>
      <c r="W202" s="2" t="s">
        <v>93</v>
      </c>
      <c r="X202" s="2" t="s">
        <v>545</v>
      </c>
      <c r="Y202" s="2">
        <v>98</v>
      </c>
      <c r="Z202" s="2" t="s">
        <v>160</v>
      </c>
      <c r="AA202" s="2" t="s">
        <v>727</v>
      </c>
      <c r="AB202" s="58" t="s">
        <v>728</v>
      </c>
      <c r="AC202" s="58" t="s">
        <v>2014</v>
      </c>
      <c r="AD202" s="58" t="s">
        <v>2015</v>
      </c>
      <c r="AE202" s="2" t="s">
        <v>2016</v>
      </c>
      <c r="AF202" s="62">
        <v>-2.5107088000000002</v>
      </c>
      <c r="AG202" s="62">
        <v>-44.285497799999902</v>
      </c>
      <c r="AH202" s="2" t="s">
        <v>2017</v>
      </c>
      <c r="AI202" s="2" t="s">
        <v>28</v>
      </c>
      <c r="AJ202" s="2" t="s">
        <v>102</v>
      </c>
      <c r="AK202" s="55">
        <v>1201.75</v>
      </c>
      <c r="AL202" s="55">
        <v>152</v>
      </c>
      <c r="AM202" s="55">
        <v>12.648221343873518</v>
      </c>
      <c r="AN202" s="2" t="s">
        <v>331</v>
      </c>
      <c r="AO202" s="2">
        <v>10</v>
      </c>
      <c r="AP202" s="2">
        <v>1</v>
      </c>
      <c r="AQ202" s="2">
        <v>3</v>
      </c>
      <c r="AR202" s="53" t="s">
        <v>72</v>
      </c>
      <c r="AS202" s="2" t="s">
        <v>73</v>
      </c>
      <c r="AT202" s="2" t="s">
        <v>74</v>
      </c>
      <c r="AU202" s="2" t="s">
        <v>148</v>
      </c>
      <c r="AV202" s="2" t="s">
        <v>76</v>
      </c>
      <c r="AW202" s="2" t="str">
        <f t="shared" si="3"/>
        <v>AMERICANAS SERVIÇOS    PEGUE NA LOJA HOJE    SHIP FROM STORE       QUIOSQUE</v>
      </c>
    </row>
    <row r="203" spans="2:49" ht="15" customHeight="1">
      <c r="B203" t="s">
        <v>2018</v>
      </c>
      <c r="C203" s="2" t="s">
        <v>2019</v>
      </c>
      <c r="D203" s="2">
        <v>243</v>
      </c>
      <c r="E203" s="2" t="s">
        <v>2020</v>
      </c>
      <c r="F203" s="58" t="s">
        <v>2021</v>
      </c>
      <c r="G203" s="2" t="s">
        <v>431</v>
      </c>
      <c r="H203" t="s">
        <v>432</v>
      </c>
      <c r="I203" s="58" t="s">
        <v>433</v>
      </c>
      <c r="J203" s="2">
        <v>66749</v>
      </c>
      <c r="K203" s="2" t="s">
        <v>434</v>
      </c>
      <c r="L203" s="2" t="s">
        <v>435</v>
      </c>
      <c r="M203" s="58" t="s">
        <v>430</v>
      </c>
      <c r="N203" s="58" t="s">
        <v>436</v>
      </c>
      <c r="O203" s="58" t="s">
        <v>437</v>
      </c>
      <c r="P203" s="2">
        <v>68343</v>
      </c>
      <c r="Q203" s="2" t="s">
        <v>438</v>
      </c>
      <c r="R203" s="2" t="s">
        <v>439</v>
      </c>
      <c r="S203" s="10">
        <v>39042</v>
      </c>
      <c r="T203" s="58" t="s">
        <v>440</v>
      </c>
      <c r="U203" s="2" t="s">
        <v>441</v>
      </c>
      <c r="V203" s="2" t="s">
        <v>69</v>
      </c>
      <c r="W203" s="2" t="s">
        <v>93</v>
      </c>
      <c r="X203" s="2" t="s">
        <v>442</v>
      </c>
      <c r="Y203" s="2">
        <v>81</v>
      </c>
      <c r="Z203" s="2" t="s">
        <v>160</v>
      </c>
      <c r="AA203" s="2" t="s">
        <v>443</v>
      </c>
      <c r="AB203" s="58" t="s">
        <v>430</v>
      </c>
      <c r="AC203" s="58" t="s">
        <v>2022</v>
      </c>
      <c r="AD203" s="58" t="s">
        <v>2023</v>
      </c>
      <c r="AE203" s="2" t="s">
        <v>2024</v>
      </c>
      <c r="AF203" s="62">
        <v>-8.0371574999999993</v>
      </c>
      <c r="AG203" s="62">
        <v>-34.914845999999997</v>
      </c>
      <c r="AH203" s="2" t="s">
        <v>2025</v>
      </c>
      <c r="AI203" s="2" t="s">
        <v>28</v>
      </c>
      <c r="AJ203" s="2" t="s">
        <v>102</v>
      </c>
      <c r="AK203" s="55">
        <v>1000.83</v>
      </c>
      <c r="AL203" s="55">
        <v>133</v>
      </c>
      <c r="AM203" s="55">
        <v>13.28897015477154</v>
      </c>
      <c r="AN203" s="2" t="s">
        <v>331</v>
      </c>
      <c r="AO203" s="2">
        <v>3</v>
      </c>
      <c r="AP203" s="2">
        <v>4</v>
      </c>
      <c r="AQ203" s="2">
        <v>1</v>
      </c>
      <c r="AR203" s="53" t="s">
        <v>72</v>
      </c>
      <c r="AS203" s="2" t="s">
        <v>73</v>
      </c>
      <c r="AT203" s="2" t="s">
        <v>74</v>
      </c>
      <c r="AU203" s="2" t="s">
        <v>148</v>
      </c>
      <c r="AV203" s="2" t="s">
        <v>76</v>
      </c>
      <c r="AW203" s="2" t="str">
        <f t="shared" si="3"/>
        <v>AMERICANAS SERVIÇOS    PEGUE NA LOJA HOJE    SHIP FROM STORE       QUIOSQUE</v>
      </c>
    </row>
    <row r="204" spans="2:49" ht="15" customHeight="1">
      <c r="B204" t="s">
        <v>2026</v>
      </c>
      <c r="C204" s="2" t="s">
        <v>2027</v>
      </c>
      <c r="D204" s="2">
        <v>533</v>
      </c>
      <c r="E204" s="2" t="s">
        <v>2028</v>
      </c>
      <c r="F204" s="58" t="s">
        <v>2029</v>
      </c>
      <c r="G204" s="2" t="s">
        <v>128</v>
      </c>
      <c r="H204" t="s">
        <v>129</v>
      </c>
      <c r="I204" s="58" t="s">
        <v>130</v>
      </c>
      <c r="J204" s="2">
        <v>66128</v>
      </c>
      <c r="K204" s="2" t="s">
        <v>131</v>
      </c>
      <c r="L204" s="2" t="s">
        <v>132</v>
      </c>
      <c r="M204" s="58" t="s">
        <v>1451</v>
      </c>
      <c r="N204" s="58" t="s">
        <v>1452</v>
      </c>
      <c r="O204" s="58" t="s">
        <v>1453</v>
      </c>
      <c r="P204" s="2">
        <v>68774</v>
      </c>
      <c r="Q204" s="2" t="s">
        <v>1454</v>
      </c>
      <c r="R204" s="2" t="s">
        <v>1455</v>
      </c>
      <c r="S204" s="10">
        <v>39050</v>
      </c>
      <c r="T204" s="58" t="s">
        <v>918</v>
      </c>
      <c r="U204" s="2" t="s">
        <v>919</v>
      </c>
      <c r="V204" s="2" t="s">
        <v>92</v>
      </c>
      <c r="W204" s="2" t="s">
        <v>1192</v>
      </c>
      <c r="X204" s="2" t="s">
        <v>140</v>
      </c>
      <c r="Y204" s="2">
        <v>11</v>
      </c>
      <c r="Z204" s="2" t="s">
        <v>95</v>
      </c>
      <c r="AA204" s="2" t="s">
        <v>141</v>
      </c>
      <c r="AB204" s="58" t="s">
        <v>1640</v>
      </c>
      <c r="AC204" s="58" t="s">
        <v>98</v>
      </c>
      <c r="AD204" s="58" t="s">
        <v>2030</v>
      </c>
      <c r="AE204" s="2" t="s">
        <v>2031</v>
      </c>
      <c r="AF204" s="62">
        <v>-23.528484899999999</v>
      </c>
      <c r="AG204" s="62">
        <v>-46.7782956</v>
      </c>
      <c r="AH204" s="2" t="s">
        <v>2032</v>
      </c>
      <c r="AI204" s="2" t="s">
        <v>147</v>
      </c>
      <c r="AJ204" s="2" t="s">
        <v>1196</v>
      </c>
      <c r="AK204" s="55">
        <v>472.53</v>
      </c>
      <c r="AL204" s="55">
        <v>0</v>
      </c>
      <c r="AM204" s="55">
        <v>0</v>
      </c>
      <c r="AN204" s="2" t="s">
        <v>331</v>
      </c>
      <c r="AO204" s="2">
        <v>3</v>
      </c>
      <c r="AP204" s="2">
        <v>4</v>
      </c>
      <c r="AQ204" s="2">
        <v>1</v>
      </c>
      <c r="AR204" s="53" t="s">
        <v>148</v>
      </c>
      <c r="AS204" s="2" t="s">
        <v>73</v>
      </c>
      <c r="AT204" s="2" t="s">
        <v>148</v>
      </c>
      <c r="AU204" s="2" t="s">
        <v>148</v>
      </c>
      <c r="AV204" s="2" t="s">
        <v>148</v>
      </c>
      <c r="AW204" s="2" t="str">
        <f t="shared" si="3"/>
        <v xml:space="preserve">     PEGUE NA LOJA HOJE             </v>
      </c>
    </row>
    <row r="205" spans="2:49" ht="15" customHeight="1">
      <c r="B205" t="s">
        <v>2033</v>
      </c>
      <c r="C205" s="2" t="s">
        <v>2034</v>
      </c>
      <c r="D205" s="2">
        <v>274</v>
      </c>
      <c r="E205" s="2" t="s">
        <v>2035</v>
      </c>
      <c r="F205" s="58" t="s">
        <v>2036</v>
      </c>
      <c r="G205" s="2" t="s">
        <v>81</v>
      </c>
      <c r="H205" t="s">
        <v>82</v>
      </c>
      <c r="I205" s="58" t="s">
        <v>83</v>
      </c>
      <c r="J205" s="2">
        <v>66203</v>
      </c>
      <c r="K205" s="2" t="s">
        <v>84</v>
      </c>
      <c r="L205" s="2" t="s">
        <v>85</v>
      </c>
      <c r="M205" s="58" t="s">
        <v>242</v>
      </c>
      <c r="N205" s="58" t="s">
        <v>243</v>
      </c>
      <c r="O205" s="58" t="s">
        <v>244</v>
      </c>
      <c r="P205" s="2" t="s">
        <v>148</v>
      </c>
      <c r="Q205" s="2" t="s">
        <v>245</v>
      </c>
      <c r="R205" s="2" t="s">
        <v>239</v>
      </c>
      <c r="S205" s="10">
        <v>39050</v>
      </c>
      <c r="T205" s="58" t="s">
        <v>246</v>
      </c>
      <c r="U205" s="2" t="s">
        <v>247</v>
      </c>
      <c r="V205" s="2" t="s">
        <v>92</v>
      </c>
      <c r="W205" s="2" t="s">
        <v>93</v>
      </c>
      <c r="X205" s="2" t="s">
        <v>248</v>
      </c>
      <c r="Y205" s="2">
        <v>37</v>
      </c>
      <c r="Z205" s="2" t="s">
        <v>95</v>
      </c>
      <c r="AA205" s="2" t="s">
        <v>206</v>
      </c>
      <c r="AB205" s="58" t="s">
        <v>2037</v>
      </c>
      <c r="AC205" s="58" t="s">
        <v>2038</v>
      </c>
      <c r="AD205" s="58" t="s">
        <v>2039</v>
      </c>
      <c r="AE205" s="2" t="s">
        <v>2040</v>
      </c>
      <c r="AF205" s="62">
        <v>-20.1275339</v>
      </c>
      <c r="AG205" s="62">
        <v>-44.881822399999997</v>
      </c>
      <c r="AH205" s="2" t="s">
        <v>2041</v>
      </c>
      <c r="AI205" s="2" t="s">
        <v>147</v>
      </c>
      <c r="AJ205" s="2" t="s">
        <v>102</v>
      </c>
      <c r="AK205" s="55">
        <v>1084.22</v>
      </c>
      <c r="AL205" s="55">
        <v>150</v>
      </c>
      <c r="AM205" s="55">
        <v>13.834830569441625</v>
      </c>
      <c r="AN205" s="2" t="s">
        <v>331</v>
      </c>
      <c r="AO205" s="2">
        <v>8</v>
      </c>
      <c r="AP205" s="2">
        <v>2</v>
      </c>
      <c r="AQ205" s="2">
        <v>4</v>
      </c>
      <c r="AR205" s="53" t="s">
        <v>72</v>
      </c>
      <c r="AS205" s="2" t="s">
        <v>73</v>
      </c>
      <c r="AT205" s="2" t="s">
        <v>74</v>
      </c>
      <c r="AU205" s="2" t="s">
        <v>75</v>
      </c>
      <c r="AV205" s="2" t="s">
        <v>76</v>
      </c>
      <c r="AW205" s="2" t="str">
        <f t="shared" si="3"/>
        <v>AMERICANAS SERVIÇOS    PEGUE NA LOJA HOJE    SHIP FROM STORE    PEGUE NA LOJA  QUIOSQUE</v>
      </c>
    </row>
    <row r="206" spans="2:49" ht="15" customHeight="1">
      <c r="B206" t="s">
        <v>2042</v>
      </c>
      <c r="C206" s="2" t="s">
        <v>2043</v>
      </c>
      <c r="D206" s="2">
        <v>283</v>
      </c>
      <c r="E206" s="2" t="s">
        <v>2044</v>
      </c>
      <c r="F206" s="58" t="s">
        <v>2045</v>
      </c>
      <c r="G206" s="2" t="s">
        <v>81</v>
      </c>
      <c r="H206" t="s">
        <v>82</v>
      </c>
      <c r="I206" s="58" t="s">
        <v>83</v>
      </c>
      <c r="J206" s="2">
        <v>66203</v>
      </c>
      <c r="K206" s="2" t="s">
        <v>84</v>
      </c>
      <c r="L206" s="2" t="s">
        <v>85</v>
      </c>
      <c r="M206" s="58" t="s">
        <v>556</v>
      </c>
      <c r="N206" s="58" t="s">
        <v>557</v>
      </c>
      <c r="O206" s="58" t="s">
        <v>558</v>
      </c>
      <c r="P206" s="2">
        <v>68612</v>
      </c>
      <c r="Q206" s="2" t="s">
        <v>559</v>
      </c>
      <c r="R206" s="2" t="s">
        <v>560</v>
      </c>
      <c r="S206" s="10">
        <v>39050</v>
      </c>
      <c r="T206" s="58" t="s">
        <v>561</v>
      </c>
      <c r="U206" s="2" t="s">
        <v>562</v>
      </c>
      <c r="V206" s="2" t="s">
        <v>92</v>
      </c>
      <c r="W206" s="2" t="s">
        <v>93</v>
      </c>
      <c r="X206" s="2" t="s">
        <v>248</v>
      </c>
      <c r="Y206" s="2">
        <v>34</v>
      </c>
      <c r="Z206" s="2" t="s">
        <v>95</v>
      </c>
      <c r="AA206" s="2" t="s">
        <v>206</v>
      </c>
      <c r="AB206" s="58" t="s">
        <v>2046</v>
      </c>
      <c r="AC206" s="58" t="s">
        <v>2047</v>
      </c>
      <c r="AD206" s="58" t="s">
        <v>2048</v>
      </c>
      <c r="AE206" s="2" t="s">
        <v>2049</v>
      </c>
      <c r="AF206" s="62">
        <v>-19.7653097</v>
      </c>
      <c r="AG206" s="62">
        <v>-47.9508619</v>
      </c>
      <c r="AH206" s="2" t="s">
        <v>2050</v>
      </c>
      <c r="AI206" s="2" t="s">
        <v>147</v>
      </c>
      <c r="AJ206" s="2" t="s">
        <v>102</v>
      </c>
      <c r="AK206" s="55">
        <v>1157.25</v>
      </c>
      <c r="AL206" s="55">
        <v>125</v>
      </c>
      <c r="AM206" s="55">
        <v>10.801468999783971</v>
      </c>
      <c r="AN206" s="2" t="s">
        <v>331</v>
      </c>
      <c r="AO206" s="2">
        <v>3</v>
      </c>
      <c r="AP206" s="2">
        <v>3</v>
      </c>
      <c r="AQ206" s="2">
        <v>1</v>
      </c>
      <c r="AR206" s="53" t="s">
        <v>148</v>
      </c>
      <c r="AS206" s="2" t="s">
        <v>73</v>
      </c>
      <c r="AT206" s="2" t="s">
        <v>74</v>
      </c>
      <c r="AU206" s="2" t="s">
        <v>75</v>
      </c>
      <c r="AV206" s="2" t="s">
        <v>148</v>
      </c>
      <c r="AW206" s="2" t="str">
        <f t="shared" si="3"/>
        <v xml:space="preserve">     PEGUE NA LOJA HOJE    SHIP FROM STORE    PEGUE NA LOJA   </v>
      </c>
    </row>
    <row r="207" spans="2:49" ht="15" customHeight="1">
      <c r="B207" t="s">
        <v>2051</v>
      </c>
      <c r="C207" s="2" t="s">
        <v>2052</v>
      </c>
      <c r="D207" s="2">
        <v>529</v>
      </c>
      <c r="E207" s="2" t="s">
        <v>2053</v>
      </c>
      <c r="F207" s="58" t="s">
        <v>2054</v>
      </c>
      <c r="G207" s="2" t="s">
        <v>108</v>
      </c>
      <c r="H207" t="s">
        <v>109</v>
      </c>
      <c r="I207" s="58" t="s">
        <v>110</v>
      </c>
      <c r="J207" s="2">
        <v>66202</v>
      </c>
      <c r="K207" s="2" t="s">
        <v>111</v>
      </c>
      <c r="L207" s="2" t="s">
        <v>112</v>
      </c>
      <c r="M207" s="58" t="s">
        <v>187</v>
      </c>
      <c r="N207" s="58" t="s">
        <v>188</v>
      </c>
      <c r="O207" s="58" t="s">
        <v>189</v>
      </c>
      <c r="P207" s="2">
        <v>68950</v>
      </c>
      <c r="Q207" s="2" t="s">
        <v>190</v>
      </c>
      <c r="R207" s="2" t="s">
        <v>184</v>
      </c>
      <c r="S207" s="10">
        <v>39050</v>
      </c>
      <c r="T207" s="58" t="s">
        <v>191</v>
      </c>
      <c r="U207" s="2" t="s">
        <v>192</v>
      </c>
      <c r="V207" s="2" t="s">
        <v>69</v>
      </c>
      <c r="W207" s="2" t="s">
        <v>1192</v>
      </c>
      <c r="X207" s="2" t="s">
        <v>94</v>
      </c>
      <c r="Y207" s="2">
        <v>21</v>
      </c>
      <c r="Z207" s="2" t="s">
        <v>95</v>
      </c>
      <c r="AA207" s="2" t="s">
        <v>96</v>
      </c>
      <c r="AB207" s="58" t="s">
        <v>120</v>
      </c>
      <c r="AC207" s="58" t="s">
        <v>625</v>
      </c>
      <c r="AD207" s="58" t="s">
        <v>2055</v>
      </c>
      <c r="AE207" s="2" t="s">
        <v>2056</v>
      </c>
      <c r="AF207" s="62">
        <v>-22.984607100000002</v>
      </c>
      <c r="AG207" s="62">
        <v>-43.204319699999999</v>
      </c>
      <c r="AH207" s="2" t="s">
        <v>2057</v>
      </c>
      <c r="AI207" s="2" t="s">
        <v>28</v>
      </c>
      <c r="AJ207" s="2" t="s">
        <v>1196</v>
      </c>
      <c r="AK207" s="55">
        <v>376.56</v>
      </c>
      <c r="AL207" s="55">
        <v>0</v>
      </c>
      <c r="AM207" s="55">
        <v>0</v>
      </c>
      <c r="AN207" s="2" t="s">
        <v>103</v>
      </c>
      <c r="AO207" s="2">
        <v>2</v>
      </c>
      <c r="AP207" s="2">
        <v>4</v>
      </c>
      <c r="AQ207" s="2">
        <v>1</v>
      </c>
      <c r="AR207" s="53" t="s">
        <v>148</v>
      </c>
      <c r="AS207" s="2" t="s">
        <v>73</v>
      </c>
      <c r="AT207" s="2" t="s">
        <v>74</v>
      </c>
      <c r="AU207" s="2" t="s">
        <v>75</v>
      </c>
      <c r="AV207" s="2" t="s">
        <v>148</v>
      </c>
      <c r="AW207" s="2" t="str">
        <f t="shared" si="3"/>
        <v xml:space="preserve">     PEGUE NA LOJA HOJE    SHIP FROM STORE    PEGUE NA LOJA   </v>
      </c>
    </row>
    <row r="208" spans="2:49" ht="15" customHeight="1">
      <c r="B208" t="s">
        <v>2058</v>
      </c>
      <c r="C208" s="2" t="s">
        <v>2059</v>
      </c>
      <c r="D208" s="2">
        <v>534</v>
      </c>
      <c r="E208" s="2" t="s">
        <v>2060</v>
      </c>
      <c r="F208" s="58" t="s">
        <v>2061</v>
      </c>
      <c r="G208" s="2" t="s">
        <v>108</v>
      </c>
      <c r="H208" t="s">
        <v>109</v>
      </c>
      <c r="I208" s="58" t="s">
        <v>110</v>
      </c>
      <c r="J208" s="2">
        <v>66202</v>
      </c>
      <c r="K208" s="2" t="s">
        <v>111</v>
      </c>
      <c r="L208" s="2" t="s">
        <v>112</v>
      </c>
      <c r="M208" s="58" t="s">
        <v>187</v>
      </c>
      <c r="N208" s="58" t="s">
        <v>188</v>
      </c>
      <c r="O208" s="58" t="s">
        <v>189</v>
      </c>
      <c r="P208" s="2">
        <v>68950</v>
      </c>
      <c r="Q208" s="2" t="s">
        <v>190</v>
      </c>
      <c r="R208" s="2" t="s">
        <v>184</v>
      </c>
      <c r="S208" s="10">
        <v>39050</v>
      </c>
      <c r="T208" s="58" t="s">
        <v>191</v>
      </c>
      <c r="U208" s="2" t="s">
        <v>192</v>
      </c>
      <c r="V208" s="2" t="s">
        <v>69</v>
      </c>
      <c r="W208" s="2" t="s">
        <v>1192</v>
      </c>
      <c r="X208" s="2" t="s">
        <v>94</v>
      </c>
      <c r="Y208" s="2">
        <v>21</v>
      </c>
      <c r="Z208" s="2" t="s">
        <v>95</v>
      </c>
      <c r="AA208" s="2" t="s">
        <v>96</v>
      </c>
      <c r="AB208" s="58" t="s">
        <v>120</v>
      </c>
      <c r="AC208" s="58" t="s">
        <v>611</v>
      </c>
      <c r="AD208" s="58" t="s">
        <v>2062</v>
      </c>
      <c r="AE208" s="2" t="s">
        <v>2063</v>
      </c>
      <c r="AF208" s="62">
        <v>-23.001429000000002</v>
      </c>
      <c r="AG208" s="62">
        <v>-43.386016300000001</v>
      </c>
      <c r="AH208" s="2" t="s">
        <v>2064</v>
      </c>
      <c r="AI208" s="2" t="s">
        <v>28</v>
      </c>
      <c r="AJ208" s="2" t="s">
        <v>1351</v>
      </c>
      <c r="AK208" s="55">
        <v>510.06</v>
      </c>
      <c r="AL208" s="55">
        <v>94</v>
      </c>
      <c r="AM208" s="55">
        <v>18.429204407324629</v>
      </c>
      <c r="AN208" s="2" t="s">
        <v>331</v>
      </c>
      <c r="AO208" s="2">
        <v>3</v>
      </c>
      <c r="AP208" s="2">
        <v>5</v>
      </c>
      <c r="AQ208" s="2">
        <v>1</v>
      </c>
      <c r="AR208" s="53" t="s">
        <v>148</v>
      </c>
      <c r="AS208" s="2" t="s">
        <v>73</v>
      </c>
      <c r="AT208" s="2" t="s">
        <v>74</v>
      </c>
      <c r="AU208" s="2" t="s">
        <v>75</v>
      </c>
      <c r="AV208" s="2" t="s">
        <v>148</v>
      </c>
      <c r="AW208" s="2" t="str">
        <f t="shared" si="3"/>
        <v xml:space="preserve">     PEGUE NA LOJA HOJE    SHIP FROM STORE    PEGUE NA LOJA   </v>
      </c>
    </row>
    <row r="209" spans="2:49" ht="15" customHeight="1">
      <c r="B209" t="s">
        <v>2065</v>
      </c>
      <c r="C209" s="2" t="s">
        <v>231</v>
      </c>
      <c r="D209" s="2">
        <v>281</v>
      </c>
      <c r="E209" s="2" t="s">
        <v>2066</v>
      </c>
      <c r="F209" s="58" t="s">
        <v>2067</v>
      </c>
      <c r="G209" s="2" t="s">
        <v>108</v>
      </c>
      <c r="H209" t="s">
        <v>109</v>
      </c>
      <c r="I209" s="58" t="s">
        <v>110</v>
      </c>
      <c r="J209" s="2">
        <v>66202</v>
      </c>
      <c r="K209" s="2" t="s">
        <v>111</v>
      </c>
      <c r="L209" s="2" t="s">
        <v>112</v>
      </c>
      <c r="M209" s="58" t="s">
        <v>227</v>
      </c>
      <c r="N209" s="58" t="s">
        <v>228</v>
      </c>
      <c r="O209" s="58" t="s">
        <v>229</v>
      </c>
      <c r="P209" s="2">
        <v>66230</v>
      </c>
      <c r="Q209" s="2" t="s">
        <v>230</v>
      </c>
      <c r="R209" s="2" t="s">
        <v>231</v>
      </c>
      <c r="S209" s="10">
        <v>39050</v>
      </c>
      <c r="T209" s="58" t="s">
        <v>232</v>
      </c>
      <c r="U209" s="2" t="s">
        <v>233</v>
      </c>
      <c r="V209" s="2" t="s">
        <v>92</v>
      </c>
      <c r="W209" s="2" t="s">
        <v>93</v>
      </c>
      <c r="X209" s="2" t="s">
        <v>94</v>
      </c>
      <c r="Y209" s="2">
        <v>24</v>
      </c>
      <c r="Z209" s="2" t="s">
        <v>95</v>
      </c>
      <c r="AA209" s="2" t="s">
        <v>96</v>
      </c>
      <c r="AB209" s="58" t="s">
        <v>2068</v>
      </c>
      <c r="AC209" s="58" t="s">
        <v>98</v>
      </c>
      <c r="AD209" s="58" t="s">
        <v>2069</v>
      </c>
      <c r="AE209" s="2" t="s">
        <v>2070</v>
      </c>
      <c r="AF209" s="62">
        <v>-22.1151853</v>
      </c>
      <c r="AG209" s="62">
        <v>-43.209369100000004</v>
      </c>
      <c r="AH209" s="2" t="s">
        <v>2071</v>
      </c>
      <c r="AI209" s="2" t="s">
        <v>147</v>
      </c>
      <c r="AJ209" s="2" t="s">
        <v>102</v>
      </c>
      <c r="AK209" s="55">
        <v>1066.3399999999999</v>
      </c>
      <c r="AL209" s="55">
        <v>133</v>
      </c>
      <c r="AM209" s="55">
        <v>12.472569724478122</v>
      </c>
      <c r="AN209" s="2" t="s">
        <v>103</v>
      </c>
      <c r="AO209" s="2">
        <v>4</v>
      </c>
      <c r="AP209" s="2">
        <v>3</v>
      </c>
      <c r="AQ209" s="2">
        <v>1</v>
      </c>
      <c r="AR209" s="53" t="s">
        <v>72</v>
      </c>
      <c r="AS209" s="2" t="s">
        <v>73</v>
      </c>
      <c r="AT209" s="2" t="s">
        <v>148</v>
      </c>
      <c r="AU209" s="2" t="s">
        <v>75</v>
      </c>
      <c r="AV209" s="2" t="s">
        <v>76</v>
      </c>
      <c r="AW209" s="2" t="str">
        <f t="shared" si="3"/>
        <v>AMERICANAS SERVIÇOS    PEGUE NA LOJA HOJE         PEGUE NA LOJA  QUIOSQUE</v>
      </c>
    </row>
    <row r="210" spans="2:49" ht="15" customHeight="1">
      <c r="B210" t="s">
        <v>2072</v>
      </c>
      <c r="C210" s="2" t="s">
        <v>2073</v>
      </c>
      <c r="D210" s="2">
        <v>532</v>
      </c>
      <c r="E210" s="2" t="s">
        <v>2074</v>
      </c>
      <c r="F210" s="58" t="s">
        <v>2075</v>
      </c>
      <c r="G210" s="2" t="s">
        <v>108</v>
      </c>
      <c r="H210" t="s">
        <v>109</v>
      </c>
      <c r="I210" s="58" t="s">
        <v>110</v>
      </c>
      <c r="J210" s="2">
        <v>66202</v>
      </c>
      <c r="K210" s="2" t="s">
        <v>111</v>
      </c>
      <c r="L210" s="2" t="s">
        <v>112</v>
      </c>
      <c r="M210" s="58" t="s">
        <v>113</v>
      </c>
      <c r="N210" s="58" t="s">
        <v>114</v>
      </c>
      <c r="O210" s="58" t="s">
        <v>115</v>
      </c>
      <c r="P210" s="2">
        <v>66198</v>
      </c>
      <c r="Q210" s="2" t="s">
        <v>116</v>
      </c>
      <c r="R210" s="2" t="s">
        <v>117</v>
      </c>
      <c r="S210" s="10">
        <v>39050</v>
      </c>
      <c r="T210" s="58" t="s">
        <v>118</v>
      </c>
      <c r="U210" s="2" t="s">
        <v>119</v>
      </c>
      <c r="V210" s="2" t="s">
        <v>92</v>
      </c>
      <c r="W210" s="2" t="s">
        <v>1192</v>
      </c>
      <c r="X210" s="2" t="s">
        <v>94</v>
      </c>
      <c r="Y210" s="2">
        <v>21</v>
      </c>
      <c r="Z210" s="2" t="s">
        <v>95</v>
      </c>
      <c r="AA210" s="2" t="s">
        <v>96</v>
      </c>
      <c r="AB210" s="58" t="s">
        <v>120</v>
      </c>
      <c r="AC210" s="58" t="s">
        <v>2076</v>
      </c>
      <c r="AD210" s="58" t="s">
        <v>2077</v>
      </c>
      <c r="AE210" s="2" t="s">
        <v>2078</v>
      </c>
      <c r="AF210" s="62">
        <v>-22.9139853</v>
      </c>
      <c r="AG210" s="62">
        <v>-43.238536500000002</v>
      </c>
      <c r="AH210" s="2" t="s">
        <v>2079</v>
      </c>
      <c r="AI210" s="2" t="s">
        <v>28</v>
      </c>
      <c r="AJ210" s="2" t="s">
        <v>1196</v>
      </c>
      <c r="AK210" s="55">
        <v>409.03</v>
      </c>
      <c r="AL210" s="55">
        <v>0</v>
      </c>
      <c r="AM210" s="55">
        <v>0</v>
      </c>
      <c r="AN210" s="2" t="s">
        <v>103</v>
      </c>
      <c r="AO210" s="2">
        <v>4</v>
      </c>
      <c r="AP210" s="2">
        <v>3</v>
      </c>
      <c r="AQ210" s="2">
        <v>1</v>
      </c>
      <c r="AR210" s="53" t="s">
        <v>148</v>
      </c>
      <c r="AS210" s="2" t="s">
        <v>73</v>
      </c>
      <c r="AT210" s="2" t="s">
        <v>74</v>
      </c>
      <c r="AU210" s="2" t="s">
        <v>75</v>
      </c>
      <c r="AV210" s="2" t="s">
        <v>148</v>
      </c>
      <c r="AW210" s="2" t="str">
        <f t="shared" si="3"/>
        <v xml:space="preserve">     PEGUE NA LOJA HOJE    SHIP FROM STORE    PEGUE NA LOJA   </v>
      </c>
    </row>
    <row r="211" spans="2:49" ht="15" customHeight="1">
      <c r="B211" t="s">
        <v>2080</v>
      </c>
      <c r="C211" s="2" t="s">
        <v>177</v>
      </c>
      <c r="D211" s="2">
        <v>279</v>
      </c>
      <c r="E211" s="2" t="s">
        <v>2081</v>
      </c>
      <c r="F211" s="58" t="s">
        <v>2082</v>
      </c>
      <c r="G211" s="2" t="s">
        <v>168</v>
      </c>
      <c r="H211" t="s">
        <v>169</v>
      </c>
      <c r="I211" s="58" t="s">
        <v>170</v>
      </c>
      <c r="J211" s="2">
        <v>66146</v>
      </c>
      <c r="K211" s="2" t="s">
        <v>171</v>
      </c>
      <c r="L211" s="2" t="s">
        <v>172</v>
      </c>
      <c r="M211" s="58" t="s">
        <v>173</v>
      </c>
      <c r="N211" s="58" t="s">
        <v>174</v>
      </c>
      <c r="O211" s="58" t="s">
        <v>175</v>
      </c>
      <c r="P211" s="2">
        <v>65793</v>
      </c>
      <c r="Q211" s="2" t="s">
        <v>176</v>
      </c>
      <c r="R211" s="2" t="s">
        <v>177</v>
      </c>
      <c r="S211" s="10">
        <v>39050</v>
      </c>
      <c r="T211" s="58" t="s">
        <v>1174</v>
      </c>
      <c r="U211" s="2" t="s">
        <v>1175</v>
      </c>
      <c r="V211" s="2" t="s">
        <v>92</v>
      </c>
      <c r="W211" s="2" t="s">
        <v>93</v>
      </c>
      <c r="X211" s="2" t="s">
        <v>140</v>
      </c>
      <c r="Y211" s="2">
        <v>19</v>
      </c>
      <c r="Z211" s="2" t="s">
        <v>95</v>
      </c>
      <c r="AA211" s="2" t="s">
        <v>141</v>
      </c>
      <c r="AB211" s="58" t="s">
        <v>2083</v>
      </c>
      <c r="AC211" s="58" t="s">
        <v>98</v>
      </c>
      <c r="AD211" s="58" t="s">
        <v>2084</v>
      </c>
      <c r="AE211" s="2" t="s">
        <v>2085</v>
      </c>
      <c r="AF211" s="62">
        <v>-22.570153000000001</v>
      </c>
      <c r="AG211" s="62">
        <v>-47.408212200000001</v>
      </c>
      <c r="AH211" s="2" t="s">
        <v>2086</v>
      </c>
      <c r="AI211" s="2" t="s">
        <v>147</v>
      </c>
      <c r="AJ211" s="2" t="s">
        <v>330</v>
      </c>
      <c r="AK211" s="55">
        <v>801</v>
      </c>
      <c r="AL211" s="55">
        <v>157</v>
      </c>
      <c r="AM211" s="55">
        <v>19.600499375780274</v>
      </c>
      <c r="AN211" s="2" t="s">
        <v>331</v>
      </c>
      <c r="AO211" s="2">
        <v>8</v>
      </c>
      <c r="AP211" s="2">
        <v>1</v>
      </c>
      <c r="AQ211" s="2">
        <v>1</v>
      </c>
      <c r="AR211" s="53" t="s">
        <v>148</v>
      </c>
      <c r="AS211" s="2" t="s">
        <v>73</v>
      </c>
      <c r="AT211" s="2" t="s">
        <v>148</v>
      </c>
      <c r="AU211" s="2" t="s">
        <v>75</v>
      </c>
      <c r="AV211" s="2" t="s">
        <v>148</v>
      </c>
      <c r="AW211" s="2" t="str">
        <f t="shared" si="3"/>
        <v xml:space="preserve">     PEGUE NA LOJA HOJE         PEGUE NA LOJA   </v>
      </c>
    </row>
    <row r="212" spans="2:49" ht="15" customHeight="1">
      <c r="B212" t="s">
        <v>2087</v>
      </c>
      <c r="C212" s="2" t="s">
        <v>2088</v>
      </c>
      <c r="D212" s="2">
        <v>21</v>
      </c>
      <c r="E212" s="2" t="s">
        <v>2089</v>
      </c>
      <c r="F212" s="58" t="s">
        <v>2090</v>
      </c>
      <c r="G212" s="2" t="s">
        <v>168</v>
      </c>
      <c r="H212" t="s">
        <v>169</v>
      </c>
      <c r="I212" s="58" t="s">
        <v>170</v>
      </c>
      <c r="J212" s="2">
        <v>66146</v>
      </c>
      <c r="K212" s="2" t="s">
        <v>171</v>
      </c>
      <c r="L212" s="2" t="s">
        <v>172</v>
      </c>
      <c r="M212" s="58" t="s">
        <v>271</v>
      </c>
      <c r="N212" s="58" t="s">
        <v>272</v>
      </c>
      <c r="O212" s="58" t="s">
        <v>273</v>
      </c>
      <c r="P212" s="2" t="s">
        <v>148</v>
      </c>
      <c r="Q212" s="2" t="s">
        <v>274</v>
      </c>
      <c r="R212" s="2" t="s">
        <v>268</v>
      </c>
      <c r="S212" s="10">
        <v>39050</v>
      </c>
      <c r="T212" s="58" t="s">
        <v>1979</v>
      </c>
      <c r="U212" s="2" t="s">
        <v>1980</v>
      </c>
      <c r="V212" s="2" t="s">
        <v>92</v>
      </c>
      <c r="W212" s="2" t="s">
        <v>93</v>
      </c>
      <c r="X212" s="2" t="s">
        <v>140</v>
      </c>
      <c r="Y212" s="2">
        <v>17</v>
      </c>
      <c r="Z212" s="2" t="s">
        <v>95</v>
      </c>
      <c r="AA212" s="2" t="s">
        <v>141</v>
      </c>
      <c r="AB212" s="58" t="s">
        <v>1981</v>
      </c>
      <c r="AC212" s="58" t="s">
        <v>98</v>
      </c>
      <c r="AD212" s="58" t="s">
        <v>2091</v>
      </c>
      <c r="AE212" s="2" t="s">
        <v>2092</v>
      </c>
      <c r="AF212" s="62">
        <v>-20.809797100000001</v>
      </c>
      <c r="AG212" s="62">
        <v>-49.380824999999902</v>
      </c>
      <c r="AH212" s="2" t="s">
        <v>2093</v>
      </c>
      <c r="AI212" s="2" t="s">
        <v>147</v>
      </c>
      <c r="AJ212" s="2" t="s">
        <v>102</v>
      </c>
      <c r="AK212" s="55">
        <v>1817.59</v>
      </c>
      <c r="AL212" s="55">
        <v>224</v>
      </c>
      <c r="AM212" s="55">
        <v>12.324011465732095</v>
      </c>
      <c r="AN212" s="2" t="s">
        <v>103</v>
      </c>
      <c r="AO212" s="2">
        <v>11</v>
      </c>
      <c r="AP212" s="2">
        <v>1</v>
      </c>
      <c r="AQ212" s="2">
        <v>4</v>
      </c>
      <c r="AR212" s="53" t="s">
        <v>72</v>
      </c>
      <c r="AS212" s="2" t="s">
        <v>73</v>
      </c>
      <c r="AT212" s="2" t="s">
        <v>74</v>
      </c>
      <c r="AU212" s="2" t="s">
        <v>75</v>
      </c>
      <c r="AV212" s="2" t="s">
        <v>76</v>
      </c>
      <c r="AW212" s="2" t="str">
        <f t="shared" si="3"/>
        <v>AMERICANAS SERVIÇOS    PEGUE NA LOJA HOJE    SHIP FROM STORE    PEGUE NA LOJA  QUIOSQUE</v>
      </c>
    </row>
    <row r="213" spans="2:49" ht="15" customHeight="1">
      <c r="B213" t="s">
        <v>2094</v>
      </c>
      <c r="C213" s="2" t="s">
        <v>2095</v>
      </c>
      <c r="D213" s="2">
        <v>234</v>
      </c>
      <c r="E213" s="2" t="s">
        <v>2096</v>
      </c>
      <c r="F213" s="58" t="s">
        <v>2097</v>
      </c>
      <c r="G213" s="2" t="s">
        <v>168</v>
      </c>
      <c r="H213" t="s">
        <v>169</v>
      </c>
      <c r="I213" s="58" t="s">
        <v>170</v>
      </c>
      <c r="J213" s="2">
        <v>66146</v>
      </c>
      <c r="K213" s="2" t="s">
        <v>171</v>
      </c>
      <c r="L213" s="2" t="s">
        <v>172</v>
      </c>
      <c r="M213" s="58" t="s">
        <v>271</v>
      </c>
      <c r="N213" s="58" t="s">
        <v>272</v>
      </c>
      <c r="O213" t="s">
        <v>273</v>
      </c>
      <c r="P213" s="2" t="s">
        <v>148</v>
      </c>
      <c r="Q213" s="2" t="s">
        <v>274</v>
      </c>
      <c r="R213" s="2" t="s">
        <v>268</v>
      </c>
      <c r="S213" s="10">
        <v>39050</v>
      </c>
      <c r="T213" s="58" t="s">
        <v>275</v>
      </c>
      <c r="U213" s="2" t="s">
        <v>276</v>
      </c>
      <c r="V213" s="2" t="s">
        <v>92</v>
      </c>
      <c r="W213" s="2" t="s">
        <v>93</v>
      </c>
      <c r="X213" s="2" t="s">
        <v>140</v>
      </c>
      <c r="Y213" s="2">
        <v>16</v>
      </c>
      <c r="Z213" s="2" t="s">
        <v>95</v>
      </c>
      <c r="AA213" s="2" t="s">
        <v>141</v>
      </c>
      <c r="AB213" s="58" t="s">
        <v>277</v>
      </c>
      <c r="AC213" s="58" t="s">
        <v>2098</v>
      </c>
      <c r="AD213" s="58" t="s">
        <v>2099</v>
      </c>
      <c r="AE213" s="2" t="s">
        <v>2100</v>
      </c>
      <c r="AF213" s="62">
        <v>-21.182440799999998</v>
      </c>
      <c r="AG213" s="62">
        <v>-47.808318800000002</v>
      </c>
      <c r="AH213" s="2" t="s">
        <v>2101</v>
      </c>
      <c r="AI213" s="2" t="s">
        <v>147</v>
      </c>
      <c r="AJ213" s="2" t="s">
        <v>330</v>
      </c>
      <c r="AK213" s="55">
        <v>796.66</v>
      </c>
      <c r="AL213" s="55">
        <v>116</v>
      </c>
      <c r="AM213" s="55">
        <v>14.560791303692918</v>
      </c>
      <c r="AN213" s="2" t="s">
        <v>331</v>
      </c>
      <c r="AO213" s="2">
        <v>7</v>
      </c>
      <c r="AP213" s="2">
        <v>2</v>
      </c>
      <c r="AQ213" s="2">
        <v>3</v>
      </c>
      <c r="AR213" s="53" t="s">
        <v>148</v>
      </c>
      <c r="AS213" s="2" t="s">
        <v>73</v>
      </c>
      <c r="AT213" s="2" t="s">
        <v>74</v>
      </c>
      <c r="AU213" s="2" t="s">
        <v>148</v>
      </c>
      <c r="AV213" s="2" t="s">
        <v>148</v>
      </c>
      <c r="AW213" s="2" t="str">
        <f t="shared" si="3"/>
        <v xml:space="preserve">     PEGUE NA LOJA HOJE    SHIP FROM STORE        </v>
      </c>
    </row>
    <row r="214" spans="2:49" ht="15" customHeight="1">
      <c r="B214" t="s">
        <v>2102</v>
      </c>
      <c r="C214" s="2" t="s">
        <v>2103</v>
      </c>
      <c r="D214" s="2">
        <v>272</v>
      </c>
      <c r="E214" s="2" t="s">
        <v>2104</v>
      </c>
      <c r="F214" s="58" t="s">
        <v>2105</v>
      </c>
      <c r="G214" s="2" t="s">
        <v>168</v>
      </c>
      <c r="H214" t="s">
        <v>169</v>
      </c>
      <c r="I214" s="58" t="s">
        <v>170</v>
      </c>
      <c r="J214" s="2">
        <v>66146</v>
      </c>
      <c r="K214" s="2" t="s">
        <v>171</v>
      </c>
      <c r="L214" s="2" t="s">
        <v>172</v>
      </c>
      <c r="M214" s="58" t="s">
        <v>678</v>
      </c>
      <c r="N214" s="58" t="s">
        <v>679</v>
      </c>
      <c r="O214" s="58" t="s">
        <v>680</v>
      </c>
      <c r="P214" s="2" t="s">
        <v>148</v>
      </c>
      <c r="Q214" s="2" t="s">
        <v>681</v>
      </c>
      <c r="R214" s="2" t="s">
        <v>172</v>
      </c>
      <c r="S214" s="10">
        <v>39050</v>
      </c>
      <c r="T214" s="58" t="s">
        <v>682</v>
      </c>
      <c r="U214" s="2" t="s">
        <v>683</v>
      </c>
      <c r="V214" s="2" t="s">
        <v>92</v>
      </c>
      <c r="W214" s="2" t="s">
        <v>93</v>
      </c>
      <c r="X214" s="2" t="s">
        <v>140</v>
      </c>
      <c r="Y214" s="2">
        <v>12</v>
      </c>
      <c r="Z214" s="2" t="s">
        <v>95</v>
      </c>
      <c r="AA214" s="2" t="s">
        <v>141</v>
      </c>
      <c r="AB214" s="58" t="s">
        <v>1609</v>
      </c>
      <c r="AC214" s="58" t="s">
        <v>2106</v>
      </c>
      <c r="AD214" s="58" t="s">
        <v>2107</v>
      </c>
      <c r="AE214" s="2" t="s">
        <v>2108</v>
      </c>
      <c r="AF214" s="62">
        <v>-23.024350299999998</v>
      </c>
      <c r="AG214" s="62">
        <v>-45.581845399999999</v>
      </c>
      <c r="AH214" s="2" t="s">
        <v>2109</v>
      </c>
      <c r="AI214" s="2" t="s">
        <v>147</v>
      </c>
      <c r="AJ214" s="2" t="s">
        <v>102</v>
      </c>
      <c r="AK214" s="55">
        <v>1176.4000000000001</v>
      </c>
      <c r="AL214" s="55">
        <v>169</v>
      </c>
      <c r="AM214" s="55">
        <v>14.365861951717102</v>
      </c>
      <c r="AN214" s="2" t="s">
        <v>331</v>
      </c>
      <c r="AO214" s="2">
        <v>5</v>
      </c>
      <c r="AP214" s="2">
        <v>2</v>
      </c>
      <c r="AQ214" s="2">
        <v>1</v>
      </c>
      <c r="AR214" s="53" t="s">
        <v>72</v>
      </c>
      <c r="AS214" s="2" t="s">
        <v>73</v>
      </c>
      <c r="AT214" s="2" t="s">
        <v>74</v>
      </c>
      <c r="AU214" s="2" t="s">
        <v>75</v>
      </c>
      <c r="AV214" s="2" t="s">
        <v>76</v>
      </c>
      <c r="AW214" s="2" t="str">
        <f t="shared" si="3"/>
        <v>AMERICANAS SERVIÇOS    PEGUE NA LOJA HOJE    SHIP FROM STORE    PEGUE NA LOJA  QUIOSQUE</v>
      </c>
    </row>
    <row r="215" spans="2:49" ht="15" customHeight="1">
      <c r="B215" t="s">
        <v>2110</v>
      </c>
      <c r="C215" s="2" t="s">
        <v>2111</v>
      </c>
      <c r="D215" s="2">
        <v>284</v>
      </c>
      <c r="E215" s="2" t="s">
        <v>2112</v>
      </c>
      <c r="F215" s="58" t="s">
        <v>2113</v>
      </c>
      <c r="G215" s="2" t="s">
        <v>285</v>
      </c>
      <c r="H215" t="s">
        <v>286</v>
      </c>
      <c r="I215" s="58" t="s">
        <v>287</v>
      </c>
      <c r="J215" s="2">
        <v>68673</v>
      </c>
      <c r="K215" s="2" t="s">
        <v>288</v>
      </c>
      <c r="L215" s="2" t="s">
        <v>289</v>
      </c>
      <c r="M215" s="58" t="s">
        <v>1298</v>
      </c>
      <c r="N215" s="58" t="s">
        <v>1299</v>
      </c>
      <c r="O215" s="58" t="s">
        <v>1300</v>
      </c>
      <c r="P215" s="2" t="s">
        <v>148</v>
      </c>
      <c r="Q215" s="2" t="s">
        <v>1301</v>
      </c>
      <c r="R215" s="2" t="s">
        <v>1302</v>
      </c>
      <c r="S215" s="10">
        <v>39050</v>
      </c>
      <c r="T215" s="58" t="s">
        <v>456</v>
      </c>
      <c r="U215" s="2" t="s">
        <v>457</v>
      </c>
      <c r="V215" s="2" t="s">
        <v>92</v>
      </c>
      <c r="W215" s="2" t="s">
        <v>93</v>
      </c>
      <c r="X215" s="2" t="s">
        <v>458</v>
      </c>
      <c r="Y215" s="2">
        <v>51</v>
      </c>
      <c r="Z215" s="2" t="s">
        <v>459</v>
      </c>
      <c r="AA215" s="2" t="s">
        <v>460</v>
      </c>
      <c r="AB215" s="58" t="s">
        <v>451</v>
      </c>
      <c r="AC215" s="58" t="s">
        <v>2114</v>
      </c>
      <c r="AD215" s="58" t="s">
        <v>2115</v>
      </c>
      <c r="AE215" s="2" t="s">
        <v>2116</v>
      </c>
      <c r="AF215" s="62">
        <v>-30.045828799999999</v>
      </c>
      <c r="AG215" s="62">
        <v>-51.213537299999999</v>
      </c>
      <c r="AH215" s="2" t="s">
        <v>2117</v>
      </c>
      <c r="AI215" s="2" t="s">
        <v>28</v>
      </c>
      <c r="AJ215" s="2" t="s">
        <v>330</v>
      </c>
      <c r="AK215" s="55">
        <v>907.49</v>
      </c>
      <c r="AL215" s="55">
        <v>114</v>
      </c>
      <c r="AM215" s="55">
        <v>12.56212189666002</v>
      </c>
      <c r="AN215" s="2" t="s">
        <v>331</v>
      </c>
      <c r="AO215" s="2">
        <v>4</v>
      </c>
      <c r="AP215" s="2">
        <v>3</v>
      </c>
      <c r="AQ215" s="2">
        <v>1</v>
      </c>
      <c r="AR215" s="53" t="s">
        <v>148</v>
      </c>
      <c r="AS215" s="2" t="s">
        <v>73</v>
      </c>
      <c r="AT215" s="2" t="s">
        <v>74</v>
      </c>
      <c r="AU215" s="2" t="s">
        <v>75</v>
      </c>
      <c r="AV215" s="2" t="s">
        <v>148</v>
      </c>
      <c r="AW215" s="2" t="str">
        <f t="shared" si="3"/>
        <v xml:space="preserve">     PEGUE NA LOJA HOJE    SHIP FROM STORE    PEGUE NA LOJA   </v>
      </c>
    </row>
    <row r="216" spans="2:49" ht="15" customHeight="1">
      <c r="B216" t="s">
        <v>2118</v>
      </c>
      <c r="C216" s="2" t="s">
        <v>2119</v>
      </c>
      <c r="D216" s="2">
        <v>535</v>
      </c>
      <c r="E216" s="2" t="s">
        <v>2120</v>
      </c>
      <c r="F216" s="58" t="s">
        <v>2121</v>
      </c>
      <c r="G216" s="2" t="s">
        <v>128</v>
      </c>
      <c r="H216" t="s">
        <v>129</v>
      </c>
      <c r="I216" s="58" t="s">
        <v>130</v>
      </c>
      <c r="J216" s="2">
        <v>66128</v>
      </c>
      <c r="K216" s="2" t="s">
        <v>131</v>
      </c>
      <c r="L216" s="2" t="s">
        <v>132</v>
      </c>
      <c r="M216" s="58" t="s">
        <v>1451</v>
      </c>
      <c r="N216" s="58" t="s">
        <v>1452</v>
      </c>
      <c r="O216" s="58" t="s">
        <v>1453</v>
      </c>
      <c r="P216" s="2">
        <v>68774</v>
      </c>
      <c r="Q216" s="2" t="s">
        <v>1454</v>
      </c>
      <c r="R216" s="2" t="s">
        <v>1455</v>
      </c>
      <c r="S216" s="10">
        <v>39141</v>
      </c>
      <c r="T216" s="58" t="s">
        <v>1456</v>
      </c>
      <c r="U216" s="2" t="s">
        <v>1457</v>
      </c>
      <c r="V216" s="2" t="s">
        <v>92</v>
      </c>
      <c r="W216" s="2" t="s">
        <v>1192</v>
      </c>
      <c r="X216" s="2" t="s">
        <v>140</v>
      </c>
      <c r="Y216" s="2">
        <v>11</v>
      </c>
      <c r="Z216" s="2" t="s">
        <v>95</v>
      </c>
      <c r="AA216" s="2" t="s">
        <v>141</v>
      </c>
      <c r="AB216" s="58" t="s">
        <v>142</v>
      </c>
      <c r="AC216" s="58" t="s">
        <v>954</v>
      </c>
      <c r="AD216" s="58" t="s">
        <v>2122</v>
      </c>
      <c r="AE216" s="2" t="s">
        <v>2123</v>
      </c>
      <c r="AF216" s="62">
        <v>-23.65475</v>
      </c>
      <c r="AG216" s="62">
        <v>-46.7008765</v>
      </c>
      <c r="AH216" s="2" t="s">
        <v>2124</v>
      </c>
      <c r="AI216" s="2" t="s">
        <v>147</v>
      </c>
      <c r="AJ216" s="2" t="s">
        <v>1351</v>
      </c>
      <c r="AK216" s="55">
        <v>665.1</v>
      </c>
      <c r="AL216" s="55">
        <v>0</v>
      </c>
      <c r="AM216" s="55">
        <v>0</v>
      </c>
      <c r="AN216" s="2" t="s">
        <v>331</v>
      </c>
      <c r="AO216" s="2">
        <v>5</v>
      </c>
      <c r="AP216" s="2">
        <v>2</v>
      </c>
      <c r="AQ216" s="2">
        <v>1</v>
      </c>
      <c r="AR216" s="53" t="s">
        <v>148</v>
      </c>
      <c r="AS216" s="2" t="s">
        <v>73</v>
      </c>
      <c r="AT216" s="2" t="s">
        <v>74</v>
      </c>
      <c r="AU216" s="2" t="s">
        <v>75</v>
      </c>
      <c r="AV216" s="2" t="s">
        <v>148</v>
      </c>
      <c r="AW216" s="2" t="str">
        <f t="shared" si="3"/>
        <v xml:space="preserve">     PEGUE NA LOJA HOJE    SHIP FROM STORE    PEGUE NA LOJA   </v>
      </c>
    </row>
    <row r="217" spans="2:49" ht="15" customHeight="1">
      <c r="B217" t="s">
        <v>2125</v>
      </c>
      <c r="C217" s="2" t="s">
        <v>2126</v>
      </c>
      <c r="D217" s="2">
        <v>278</v>
      </c>
      <c r="E217" s="2" t="s">
        <v>2127</v>
      </c>
      <c r="F217" s="58" t="s">
        <v>2128</v>
      </c>
      <c r="G217" s="2" t="s">
        <v>108</v>
      </c>
      <c r="H217" t="s">
        <v>109</v>
      </c>
      <c r="I217" s="58" t="s">
        <v>110</v>
      </c>
      <c r="J217" s="2">
        <v>66202</v>
      </c>
      <c r="K217" s="2" t="s">
        <v>111</v>
      </c>
      <c r="L217" s="2" t="s">
        <v>112</v>
      </c>
      <c r="M217" s="58" t="s">
        <v>227</v>
      </c>
      <c r="N217" s="58" t="s">
        <v>228</v>
      </c>
      <c r="O217" s="58" t="s">
        <v>229</v>
      </c>
      <c r="P217" s="2">
        <v>66230</v>
      </c>
      <c r="Q217" s="2" t="s">
        <v>230</v>
      </c>
      <c r="R217" s="2" t="s">
        <v>231</v>
      </c>
      <c r="S217" s="10">
        <v>39155</v>
      </c>
      <c r="T217" s="58" t="s">
        <v>232</v>
      </c>
      <c r="U217" s="2" t="s">
        <v>233</v>
      </c>
      <c r="V217" s="2" t="s">
        <v>69</v>
      </c>
      <c r="W217" s="2" t="s">
        <v>93</v>
      </c>
      <c r="X217" s="2" t="s">
        <v>94</v>
      </c>
      <c r="Y217" s="2">
        <v>21</v>
      </c>
      <c r="Z217" s="2" t="s">
        <v>95</v>
      </c>
      <c r="AA217" s="2" t="s">
        <v>96</v>
      </c>
      <c r="AB217" s="58" t="s">
        <v>2129</v>
      </c>
      <c r="AC217" s="58" t="s">
        <v>2130</v>
      </c>
      <c r="AD217" s="58" t="s">
        <v>2131</v>
      </c>
      <c r="AE217" s="2" t="s">
        <v>2132</v>
      </c>
      <c r="AF217" s="62">
        <v>-22.410744300000001</v>
      </c>
      <c r="AG217" s="62">
        <v>-42.966362599999997</v>
      </c>
      <c r="AH217" s="2" t="s">
        <v>2133</v>
      </c>
      <c r="AI217" s="2" t="s">
        <v>147</v>
      </c>
      <c r="AJ217" s="2" t="s">
        <v>330</v>
      </c>
      <c r="AK217" s="55">
        <v>879.36</v>
      </c>
      <c r="AL217" s="55">
        <v>137</v>
      </c>
      <c r="AM217" s="55">
        <v>15.579512372634644</v>
      </c>
      <c r="AN217" s="2" t="s">
        <v>331</v>
      </c>
      <c r="AO217" s="2">
        <v>4</v>
      </c>
      <c r="AP217" s="2">
        <v>3</v>
      </c>
      <c r="AQ217" s="2">
        <v>1</v>
      </c>
      <c r="AR217" s="53" t="s">
        <v>72</v>
      </c>
      <c r="AS217" s="2" t="s">
        <v>73</v>
      </c>
      <c r="AT217" s="2" t="s">
        <v>74</v>
      </c>
      <c r="AU217" s="2" t="s">
        <v>75</v>
      </c>
      <c r="AV217" s="2" t="s">
        <v>76</v>
      </c>
      <c r="AW217" s="2" t="str">
        <f t="shared" si="3"/>
        <v>AMERICANAS SERVIÇOS    PEGUE NA LOJA HOJE    SHIP FROM STORE    PEGUE NA LOJA  QUIOSQUE</v>
      </c>
    </row>
    <row r="218" spans="2:49" ht="15" customHeight="1">
      <c r="B218" t="s">
        <v>2134</v>
      </c>
      <c r="C218" s="2" t="s">
        <v>2135</v>
      </c>
      <c r="D218" s="2">
        <v>536</v>
      </c>
      <c r="E218" s="2" t="s">
        <v>2136</v>
      </c>
      <c r="F218" s="58" t="s">
        <v>2137</v>
      </c>
      <c r="G218" s="2" t="s">
        <v>108</v>
      </c>
      <c r="H218" t="s">
        <v>109</v>
      </c>
      <c r="I218" s="58" t="s">
        <v>110</v>
      </c>
      <c r="J218" s="2">
        <v>66202</v>
      </c>
      <c r="K218" s="2" t="s">
        <v>111</v>
      </c>
      <c r="L218" s="2" t="s">
        <v>112</v>
      </c>
      <c r="M218" s="58" t="s">
        <v>187</v>
      </c>
      <c r="N218" s="58" t="s">
        <v>188</v>
      </c>
      <c r="O218" s="58" t="s">
        <v>189</v>
      </c>
      <c r="P218" s="2">
        <v>68950</v>
      </c>
      <c r="Q218" s="2" t="s">
        <v>190</v>
      </c>
      <c r="R218" s="2" t="s">
        <v>184</v>
      </c>
      <c r="S218" s="10">
        <v>39190</v>
      </c>
      <c r="T218" s="58" t="s">
        <v>191</v>
      </c>
      <c r="U218" s="2" t="s">
        <v>192</v>
      </c>
      <c r="V218" s="2" t="s">
        <v>92</v>
      </c>
      <c r="W218" s="2" t="s">
        <v>1192</v>
      </c>
      <c r="X218" s="2" t="s">
        <v>94</v>
      </c>
      <c r="Y218" s="2">
        <v>21</v>
      </c>
      <c r="Z218" s="2" t="s">
        <v>95</v>
      </c>
      <c r="AA218" s="2" t="s">
        <v>96</v>
      </c>
      <c r="AB218" s="58" t="s">
        <v>120</v>
      </c>
      <c r="AC218" s="58" t="s">
        <v>985</v>
      </c>
      <c r="AD218" s="58" t="s">
        <v>2138</v>
      </c>
      <c r="AE218" s="2" t="s">
        <v>2139</v>
      </c>
      <c r="AF218" s="62">
        <v>-22.953760299999999</v>
      </c>
      <c r="AG218" s="62">
        <v>-43.181313799999998</v>
      </c>
      <c r="AH218" s="2" t="s">
        <v>2140</v>
      </c>
      <c r="AI218" s="2" t="s">
        <v>28</v>
      </c>
      <c r="AJ218" s="2" t="s">
        <v>1351</v>
      </c>
      <c r="AK218" s="55">
        <v>539.84</v>
      </c>
      <c r="AL218" s="55">
        <v>0</v>
      </c>
      <c r="AM218" s="55">
        <v>0</v>
      </c>
      <c r="AN218" s="2" t="s">
        <v>103</v>
      </c>
      <c r="AO218" s="2">
        <v>3</v>
      </c>
      <c r="AP218" s="2">
        <v>3</v>
      </c>
      <c r="AQ218" s="2">
        <v>1</v>
      </c>
      <c r="AR218" s="53" t="s">
        <v>148</v>
      </c>
      <c r="AS218" s="2" t="s">
        <v>73</v>
      </c>
      <c r="AT218" s="2" t="s">
        <v>74</v>
      </c>
      <c r="AU218" s="2" t="s">
        <v>75</v>
      </c>
      <c r="AV218" s="2" t="s">
        <v>148</v>
      </c>
      <c r="AW218" s="2" t="str">
        <f t="shared" si="3"/>
        <v xml:space="preserve">     PEGUE NA LOJA HOJE    SHIP FROM STORE    PEGUE NA LOJA   </v>
      </c>
    </row>
    <row r="219" spans="2:49" ht="15" customHeight="1">
      <c r="B219" t="s">
        <v>2141</v>
      </c>
      <c r="C219" s="2" t="s">
        <v>2142</v>
      </c>
      <c r="D219" s="2">
        <v>287</v>
      </c>
      <c r="E219" s="2" t="s">
        <v>2143</v>
      </c>
      <c r="F219" s="58" t="s">
        <v>2144</v>
      </c>
      <c r="G219" s="2" t="s">
        <v>128</v>
      </c>
      <c r="H219" t="s">
        <v>129</v>
      </c>
      <c r="I219" s="58" t="s">
        <v>130</v>
      </c>
      <c r="J219" s="2">
        <v>66128</v>
      </c>
      <c r="K219" s="2" t="s">
        <v>131</v>
      </c>
      <c r="L219" s="2" t="s">
        <v>132</v>
      </c>
      <c r="M219" s="58" t="s">
        <v>153</v>
      </c>
      <c r="N219" s="58" t="s">
        <v>154</v>
      </c>
      <c r="O219" s="58" t="s">
        <v>155</v>
      </c>
      <c r="P219" s="2">
        <v>68767</v>
      </c>
      <c r="Q219" s="2" t="s">
        <v>156</v>
      </c>
      <c r="R219" s="2" t="s">
        <v>157</v>
      </c>
      <c r="S219" s="10">
        <v>39199</v>
      </c>
      <c r="T219" s="58" t="s">
        <v>158</v>
      </c>
      <c r="U219" s="2" t="s">
        <v>159</v>
      </c>
      <c r="V219" s="2" t="s">
        <v>92</v>
      </c>
      <c r="W219" s="2" t="s">
        <v>93</v>
      </c>
      <c r="X219" s="2" t="s">
        <v>140</v>
      </c>
      <c r="Y219" s="2">
        <v>13</v>
      </c>
      <c r="Z219" s="2" t="s">
        <v>459</v>
      </c>
      <c r="AA219" s="2" t="s">
        <v>141</v>
      </c>
      <c r="AB219" s="58" t="s">
        <v>2145</v>
      </c>
      <c r="AC219" s="58" t="s">
        <v>98</v>
      </c>
      <c r="AD219" s="58" t="s">
        <v>2146</v>
      </c>
      <c r="AE219" s="2" t="s">
        <v>2147</v>
      </c>
      <c r="AF219" s="62">
        <v>-23.967004899999999</v>
      </c>
      <c r="AG219" s="62">
        <v>-46.383543000000003</v>
      </c>
      <c r="AH219" s="2" t="s">
        <v>2148</v>
      </c>
      <c r="AI219" s="2" t="s">
        <v>28</v>
      </c>
      <c r="AJ219" s="2" t="s">
        <v>102</v>
      </c>
      <c r="AK219" s="55">
        <v>1203.23</v>
      </c>
      <c r="AL219" s="55">
        <v>121</v>
      </c>
      <c r="AM219" s="55">
        <v>10.056265219450978</v>
      </c>
      <c r="AN219" s="2" t="s">
        <v>331</v>
      </c>
      <c r="AO219" s="2">
        <v>11</v>
      </c>
      <c r="AP219" s="2">
        <v>1</v>
      </c>
      <c r="AQ219" s="2">
        <v>4</v>
      </c>
      <c r="AR219" s="53" t="s">
        <v>72</v>
      </c>
      <c r="AS219" s="2" t="s">
        <v>73</v>
      </c>
      <c r="AT219" s="2" t="s">
        <v>74</v>
      </c>
      <c r="AU219" s="2" t="s">
        <v>75</v>
      </c>
      <c r="AV219" s="2" t="s">
        <v>76</v>
      </c>
      <c r="AW219" s="2" t="str">
        <f t="shared" si="3"/>
        <v>AMERICANAS SERVIÇOS    PEGUE NA LOJA HOJE    SHIP FROM STORE    PEGUE NA LOJA  QUIOSQUE</v>
      </c>
    </row>
    <row r="220" spans="2:49" ht="15" customHeight="1">
      <c r="B220" t="s">
        <v>2149</v>
      </c>
      <c r="C220" s="2" t="s">
        <v>2150</v>
      </c>
      <c r="D220" s="2">
        <v>288</v>
      </c>
      <c r="E220" s="2" t="s">
        <v>2151</v>
      </c>
      <c r="F220" s="58" t="s">
        <v>2152</v>
      </c>
      <c r="G220" s="2" t="s">
        <v>285</v>
      </c>
      <c r="H220" t="s">
        <v>286</v>
      </c>
      <c r="I220" s="58" t="s">
        <v>287</v>
      </c>
      <c r="J220" s="2">
        <v>68673</v>
      </c>
      <c r="K220" s="2" t="s">
        <v>288</v>
      </c>
      <c r="L220" s="2" t="s">
        <v>289</v>
      </c>
      <c r="M220" s="58" t="s">
        <v>290</v>
      </c>
      <c r="N220" s="58" t="s">
        <v>291</v>
      </c>
      <c r="O220" s="58" t="s">
        <v>292</v>
      </c>
      <c r="P220" s="2">
        <v>66228</v>
      </c>
      <c r="Q220" s="2" t="s">
        <v>293</v>
      </c>
      <c r="R220" s="2" t="s">
        <v>282</v>
      </c>
      <c r="S220" s="10">
        <v>39226</v>
      </c>
      <c r="T220" s="58" t="s">
        <v>294</v>
      </c>
      <c r="U220" s="2" t="s">
        <v>295</v>
      </c>
      <c r="V220" s="2" t="s">
        <v>92</v>
      </c>
      <c r="W220" s="2" t="s">
        <v>93</v>
      </c>
      <c r="X220" s="2" t="s">
        <v>296</v>
      </c>
      <c r="Y220" s="2">
        <v>42</v>
      </c>
      <c r="Z220" s="2" t="s">
        <v>95</v>
      </c>
      <c r="AA220" s="2" t="s">
        <v>297</v>
      </c>
      <c r="AB220" s="58" t="s">
        <v>1125</v>
      </c>
      <c r="AC220" s="58" t="s">
        <v>98</v>
      </c>
      <c r="AD220" s="58" t="s">
        <v>2153</v>
      </c>
      <c r="AE220" s="2" t="s">
        <v>2154</v>
      </c>
      <c r="AF220" s="62">
        <v>-25.0944991</v>
      </c>
      <c r="AG220" s="62">
        <v>-50.157930899999997</v>
      </c>
      <c r="AH220" s="2" t="s">
        <v>2155</v>
      </c>
      <c r="AI220" s="2" t="s">
        <v>147</v>
      </c>
      <c r="AJ220" s="2" t="s">
        <v>102</v>
      </c>
      <c r="AK220" s="55">
        <v>1089.97</v>
      </c>
      <c r="AL220" s="55">
        <v>132</v>
      </c>
      <c r="AM220" s="55">
        <v>12.11042505757039</v>
      </c>
      <c r="AN220" s="2" t="s">
        <v>331</v>
      </c>
      <c r="AO220" s="2">
        <v>5</v>
      </c>
      <c r="AP220" s="2">
        <v>2</v>
      </c>
      <c r="AQ220" s="2">
        <v>1</v>
      </c>
      <c r="AR220" s="53" t="s">
        <v>148</v>
      </c>
      <c r="AS220" s="2" t="s">
        <v>73</v>
      </c>
      <c r="AT220" s="2" t="s">
        <v>74</v>
      </c>
      <c r="AU220" s="2" t="s">
        <v>75</v>
      </c>
      <c r="AV220" s="2" t="s">
        <v>148</v>
      </c>
      <c r="AW220" s="2" t="str">
        <f t="shared" si="3"/>
        <v xml:space="preserve">     PEGUE NA LOJA HOJE    SHIP FROM STORE    PEGUE NA LOJA   </v>
      </c>
    </row>
    <row r="221" spans="2:49" ht="15" customHeight="1">
      <c r="B221" t="s">
        <v>2156</v>
      </c>
      <c r="C221" s="2" t="s">
        <v>2157</v>
      </c>
      <c r="D221" s="2">
        <v>954</v>
      </c>
      <c r="E221" s="2" t="s">
        <v>2158</v>
      </c>
      <c r="F221" s="58" t="s">
        <v>2159</v>
      </c>
      <c r="G221" s="2" t="s">
        <v>108</v>
      </c>
      <c r="H221" t="s">
        <v>109</v>
      </c>
      <c r="I221" s="58" t="s">
        <v>110</v>
      </c>
      <c r="J221" s="2">
        <v>66202</v>
      </c>
      <c r="K221" s="2" t="s">
        <v>111</v>
      </c>
      <c r="L221" s="2" t="s">
        <v>112</v>
      </c>
      <c r="M221" s="58" t="s">
        <v>113</v>
      </c>
      <c r="N221" s="58" t="s">
        <v>114</v>
      </c>
      <c r="O221" s="58" t="s">
        <v>115</v>
      </c>
      <c r="P221" s="2">
        <v>66198</v>
      </c>
      <c r="Q221" s="2" t="s">
        <v>116</v>
      </c>
      <c r="R221" s="2" t="s">
        <v>117</v>
      </c>
      <c r="S221" s="10">
        <v>39241</v>
      </c>
      <c r="T221" s="58" t="s">
        <v>118</v>
      </c>
      <c r="U221" s="2" t="s">
        <v>119</v>
      </c>
      <c r="V221" s="2" t="s">
        <v>69</v>
      </c>
      <c r="W221" s="2" t="s">
        <v>1192</v>
      </c>
      <c r="X221" s="2" t="s">
        <v>94</v>
      </c>
      <c r="Y221" s="2">
        <v>21</v>
      </c>
      <c r="Z221" s="2" t="s">
        <v>95</v>
      </c>
      <c r="AA221" s="2" t="s">
        <v>96</v>
      </c>
      <c r="AB221" s="58" t="s">
        <v>120</v>
      </c>
      <c r="AC221" s="58" t="s">
        <v>2160</v>
      </c>
      <c r="AD221" s="58" t="s">
        <v>2161</v>
      </c>
      <c r="AE221" s="2" t="s">
        <v>2162</v>
      </c>
      <c r="AF221" s="62">
        <v>-22.898066499999999</v>
      </c>
      <c r="AG221" s="62">
        <v>-43.185379500000003</v>
      </c>
      <c r="AH221" s="2" t="s">
        <v>2163</v>
      </c>
      <c r="AI221" s="2" t="s">
        <v>28</v>
      </c>
      <c r="AJ221" s="2" t="s">
        <v>1260</v>
      </c>
      <c r="AK221" s="55">
        <v>122.78</v>
      </c>
      <c r="AL221" s="55">
        <v>0</v>
      </c>
      <c r="AM221" s="55">
        <v>0</v>
      </c>
      <c r="AN221" s="2" t="s">
        <v>103</v>
      </c>
      <c r="AO221" s="2">
        <v>3</v>
      </c>
      <c r="AP221" s="2">
        <v>5</v>
      </c>
      <c r="AQ221" s="2">
        <v>1</v>
      </c>
      <c r="AR221" s="53" t="s">
        <v>148</v>
      </c>
      <c r="AS221" s="2" t="s">
        <v>148</v>
      </c>
      <c r="AT221" s="2" t="s">
        <v>148</v>
      </c>
      <c r="AU221" s="2" t="s">
        <v>148</v>
      </c>
      <c r="AV221" s="2" t="s">
        <v>148</v>
      </c>
      <c r="AW221" s="2" t="str">
        <f t="shared" si="3"/>
        <v xml:space="preserve">                   </v>
      </c>
    </row>
    <row r="222" spans="2:49" ht="15" customHeight="1">
      <c r="B222" t="s">
        <v>2164</v>
      </c>
      <c r="C222" s="2" t="s">
        <v>2165</v>
      </c>
      <c r="D222" s="2">
        <v>893</v>
      </c>
      <c r="E222" s="2" t="s">
        <v>2166</v>
      </c>
      <c r="F222" s="58" t="s">
        <v>2167</v>
      </c>
      <c r="G222" s="2" t="s">
        <v>108</v>
      </c>
      <c r="H222" t="s">
        <v>109</v>
      </c>
      <c r="I222" s="58" t="s">
        <v>110</v>
      </c>
      <c r="J222" s="2">
        <v>66202</v>
      </c>
      <c r="K222" s="2" t="s">
        <v>111</v>
      </c>
      <c r="L222" s="2" t="s">
        <v>112</v>
      </c>
      <c r="M222" s="58" t="s">
        <v>187</v>
      </c>
      <c r="N222" s="58" t="s">
        <v>188</v>
      </c>
      <c r="O222" s="58" t="s">
        <v>189</v>
      </c>
      <c r="P222" s="2">
        <v>68950</v>
      </c>
      <c r="Q222" s="2" t="s">
        <v>190</v>
      </c>
      <c r="R222" s="2" t="s">
        <v>184</v>
      </c>
      <c r="S222" s="10">
        <v>39244</v>
      </c>
      <c r="T222" s="58" t="s">
        <v>191</v>
      </c>
      <c r="U222" s="2" t="s">
        <v>192</v>
      </c>
      <c r="V222" s="2" t="s">
        <v>92</v>
      </c>
      <c r="W222" s="2" t="s">
        <v>1192</v>
      </c>
      <c r="X222" s="2" t="s">
        <v>94</v>
      </c>
      <c r="Y222" s="2">
        <v>21</v>
      </c>
      <c r="Z222" s="2" t="s">
        <v>95</v>
      </c>
      <c r="AA222" s="2" t="s">
        <v>96</v>
      </c>
      <c r="AB222" s="58" t="s">
        <v>120</v>
      </c>
      <c r="AC222" s="58" t="s">
        <v>186</v>
      </c>
      <c r="AD222" s="58" t="s">
        <v>2168</v>
      </c>
      <c r="AE222" s="2" t="s">
        <v>2169</v>
      </c>
      <c r="AF222" s="62">
        <v>-22.978322800000001</v>
      </c>
      <c r="AG222" s="62">
        <v>-43.190988300000001</v>
      </c>
      <c r="AH222" s="2" t="s">
        <v>2170</v>
      </c>
      <c r="AI222" s="2" t="s">
        <v>28</v>
      </c>
      <c r="AJ222" s="2" t="s">
        <v>1260</v>
      </c>
      <c r="AK222" s="55">
        <v>162.11000000000001</v>
      </c>
      <c r="AL222" s="55">
        <v>0</v>
      </c>
      <c r="AM222" s="55">
        <v>0</v>
      </c>
      <c r="AN222" s="2" t="s">
        <v>103</v>
      </c>
      <c r="AO222" s="2">
        <v>2</v>
      </c>
      <c r="AP222" s="2">
        <v>4</v>
      </c>
      <c r="AQ222" s="2">
        <v>1</v>
      </c>
      <c r="AR222" s="53" t="s">
        <v>148</v>
      </c>
      <c r="AS222" s="2" t="s">
        <v>73</v>
      </c>
      <c r="AT222" s="2" t="s">
        <v>74</v>
      </c>
      <c r="AU222" s="2" t="s">
        <v>75</v>
      </c>
      <c r="AV222" s="2" t="s">
        <v>148</v>
      </c>
      <c r="AW222" s="2" t="str">
        <f t="shared" si="3"/>
        <v xml:space="preserve">     PEGUE NA LOJA HOJE    SHIP FROM STORE    PEGUE NA LOJA   </v>
      </c>
    </row>
    <row r="223" spans="2:49" ht="15" customHeight="1">
      <c r="B223" t="s">
        <v>2171</v>
      </c>
      <c r="C223" s="2" t="s">
        <v>2172</v>
      </c>
      <c r="D223" s="2">
        <v>293</v>
      </c>
      <c r="E223" s="2" t="s">
        <v>2173</v>
      </c>
      <c r="F223" s="58" t="s">
        <v>2174</v>
      </c>
      <c r="G223" s="2" t="s">
        <v>81</v>
      </c>
      <c r="H223" t="s">
        <v>82</v>
      </c>
      <c r="I223" s="58" t="s">
        <v>83</v>
      </c>
      <c r="J223" s="2">
        <v>66203</v>
      </c>
      <c r="K223" s="2" t="s">
        <v>84</v>
      </c>
      <c r="L223" s="2" t="s">
        <v>85</v>
      </c>
      <c r="M223" s="58" t="s">
        <v>751</v>
      </c>
      <c r="N223" s="58" t="s">
        <v>752</v>
      </c>
      <c r="O223" s="58" t="s">
        <v>753</v>
      </c>
      <c r="P223" s="2">
        <v>86530</v>
      </c>
      <c r="Q223" s="2" t="s">
        <v>754</v>
      </c>
      <c r="R223" s="2" t="s">
        <v>748</v>
      </c>
      <c r="S223" s="10">
        <v>39261</v>
      </c>
      <c r="T223" s="58" t="s">
        <v>1814</v>
      </c>
      <c r="U223" s="2" t="s">
        <v>1815</v>
      </c>
      <c r="V223" s="2" t="s">
        <v>92</v>
      </c>
      <c r="W223" s="2" t="s">
        <v>93</v>
      </c>
      <c r="X223" s="2" t="s">
        <v>248</v>
      </c>
      <c r="Y223" s="2">
        <v>33</v>
      </c>
      <c r="Z223" s="2" t="s">
        <v>95</v>
      </c>
      <c r="AA223" s="2" t="s">
        <v>206</v>
      </c>
      <c r="AB223" s="58" t="s">
        <v>2175</v>
      </c>
      <c r="AC223" s="58" t="s">
        <v>2176</v>
      </c>
      <c r="AD223" s="58" t="s">
        <v>2177</v>
      </c>
      <c r="AE223" s="2" t="s">
        <v>2178</v>
      </c>
      <c r="AF223" s="62">
        <v>-18.853969899999999</v>
      </c>
      <c r="AG223" s="62">
        <v>-41.952880700000001</v>
      </c>
      <c r="AH223" s="2" t="s">
        <v>2179</v>
      </c>
      <c r="AI223" s="2" t="s">
        <v>147</v>
      </c>
      <c r="AJ223" s="2" t="s">
        <v>102</v>
      </c>
      <c r="AK223" s="55">
        <v>1196.68</v>
      </c>
      <c r="AL223" s="55">
        <v>132</v>
      </c>
      <c r="AM223" s="55">
        <v>11.030517765818765</v>
      </c>
      <c r="AN223" s="2" t="s">
        <v>331</v>
      </c>
      <c r="AO223" s="2">
        <v>10</v>
      </c>
      <c r="AP223" s="2">
        <v>2</v>
      </c>
      <c r="AQ223" s="2">
        <v>6</v>
      </c>
      <c r="AR223" s="53" t="s">
        <v>148</v>
      </c>
      <c r="AS223" s="2" t="s">
        <v>73</v>
      </c>
      <c r="AT223" s="2" t="s">
        <v>148</v>
      </c>
      <c r="AU223" s="2" t="s">
        <v>75</v>
      </c>
      <c r="AV223" s="2" t="s">
        <v>148</v>
      </c>
      <c r="AW223" s="2" t="str">
        <f t="shared" si="3"/>
        <v xml:space="preserve">     PEGUE NA LOJA HOJE         PEGUE NA LOJA   </v>
      </c>
    </row>
    <row r="224" spans="2:49" ht="15" customHeight="1">
      <c r="B224" t="s">
        <v>2180</v>
      </c>
      <c r="C224" s="2" t="s">
        <v>2181</v>
      </c>
      <c r="D224" s="2">
        <v>291</v>
      </c>
      <c r="E224" s="2" t="s">
        <v>2182</v>
      </c>
      <c r="F224" s="58" t="s">
        <v>2183</v>
      </c>
      <c r="G224" s="2" t="s">
        <v>431</v>
      </c>
      <c r="H224" t="s">
        <v>432</v>
      </c>
      <c r="I224" s="58" t="s">
        <v>433</v>
      </c>
      <c r="J224" s="2">
        <v>66749</v>
      </c>
      <c r="K224" s="2" t="s">
        <v>434</v>
      </c>
      <c r="L224" s="2" t="s">
        <v>435</v>
      </c>
      <c r="M224" s="58" t="s">
        <v>1519</v>
      </c>
      <c r="N224" s="58" t="s">
        <v>1520</v>
      </c>
      <c r="O224" s="58" t="s">
        <v>1521</v>
      </c>
      <c r="P224" s="2">
        <v>66162</v>
      </c>
      <c r="Q224" s="2" t="s">
        <v>1522</v>
      </c>
      <c r="R224" s="2">
        <v>1580</v>
      </c>
      <c r="S224" s="10">
        <v>39268</v>
      </c>
      <c r="T224" s="58" t="s">
        <v>1523</v>
      </c>
      <c r="U224" s="2" t="s">
        <v>1524</v>
      </c>
      <c r="V224" s="2" t="s">
        <v>92</v>
      </c>
      <c r="W224" s="2" t="s">
        <v>93</v>
      </c>
      <c r="X224" s="2" t="s">
        <v>442</v>
      </c>
      <c r="Y224" s="2">
        <v>84</v>
      </c>
      <c r="Z224" s="2" t="s">
        <v>160</v>
      </c>
      <c r="AA224" s="2" t="s">
        <v>1519</v>
      </c>
      <c r="AB224" s="58" t="s">
        <v>2184</v>
      </c>
      <c r="AC224" s="58" t="s">
        <v>2185</v>
      </c>
      <c r="AD224" s="58" t="s">
        <v>2186</v>
      </c>
      <c r="AE224" s="2" t="s">
        <v>2187</v>
      </c>
      <c r="AF224" s="62">
        <v>-5.1853216999999896</v>
      </c>
      <c r="AG224" s="62">
        <v>-37.354792799999998</v>
      </c>
      <c r="AH224" s="2" t="s">
        <v>2188</v>
      </c>
      <c r="AI224" s="2" t="s">
        <v>147</v>
      </c>
      <c r="AJ224" s="2" t="s">
        <v>102</v>
      </c>
      <c r="AK224" s="55">
        <v>1213.33</v>
      </c>
      <c r="AL224" s="55">
        <v>154</v>
      </c>
      <c r="AM224" s="55">
        <v>12.692342561380665</v>
      </c>
      <c r="AN224" s="2" t="s">
        <v>331</v>
      </c>
      <c r="AO224" s="2">
        <v>8</v>
      </c>
      <c r="AP224" s="2">
        <v>1</v>
      </c>
      <c r="AQ224" s="2">
        <v>1</v>
      </c>
      <c r="AR224" s="53" t="s">
        <v>72</v>
      </c>
      <c r="AS224" s="2" t="s">
        <v>73</v>
      </c>
      <c r="AT224" s="2" t="s">
        <v>74</v>
      </c>
      <c r="AU224" s="2" t="s">
        <v>75</v>
      </c>
      <c r="AV224" s="2" t="s">
        <v>76</v>
      </c>
      <c r="AW224" s="2" t="str">
        <f t="shared" si="3"/>
        <v>AMERICANAS SERVIÇOS    PEGUE NA LOJA HOJE    SHIP FROM STORE    PEGUE NA LOJA  QUIOSQUE</v>
      </c>
    </row>
    <row r="225" spans="2:49" ht="15" customHeight="1">
      <c r="B225" t="s">
        <v>2189</v>
      </c>
      <c r="C225" s="2" t="s">
        <v>2190</v>
      </c>
      <c r="D225" s="2">
        <v>865</v>
      </c>
      <c r="E225" s="2" t="s">
        <v>2191</v>
      </c>
      <c r="F225" s="58" t="s">
        <v>2192</v>
      </c>
      <c r="G225" s="2" t="s">
        <v>108</v>
      </c>
      <c r="H225" t="s">
        <v>109</v>
      </c>
      <c r="I225" s="58" t="s">
        <v>110</v>
      </c>
      <c r="J225" s="2">
        <v>66202</v>
      </c>
      <c r="K225" s="2" t="s">
        <v>111</v>
      </c>
      <c r="L225" s="2" t="s">
        <v>112</v>
      </c>
      <c r="M225" s="58" t="s">
        <v>187</v>
      </c>
      <c r="N225" s="58" t="s">
        <v>188</v>
      </c>
      <c r="O225" s="58" t="s">
        <v>189</v>
      </c>
      <c r="P225" s="2">
        <v>68950</v>
      </c>
      <c r="Q225" s="2" t="s">
        <v>190</v>
      </c>
      <c r="R225" s="2" t="s">
        <v>184</v>
      </c>
      <c r="S225" s="10">
        <v>39274</v>
      </c>
      <c r="T225" s="58" t="s">
        <v>191</v>
      </c>
      <c r="U225" s="2" t="s">
        <v>192</v>
      </c>
      <c r="V225" s="2" t="s">
        <v>92</v>
      </c>
      <c r="W225" s="2" t="s">
        <v>1192</v>
      </c>
      <c r="X225" s="2" t="s">
        <v>94</v>
      </c>
      <c r="Y225" s="2">
        <v>21</v>
      </c>
      <c r="Z225" s="2" t="s">
        <v>95</v>
      </c>
      <c r="AA225" s="2" t="s">
        <v>96</v>
      </c>
      <c r="AB225" s="58" t="s">
        <v>120</v>
      </c>
      <c r="AC225" s="58" t="s">
        <v>2193</v>
      </c>
      <c r="AD225" s="58" t="s">
        <v>2194</v>
      </c>
      <c r="AE225" s="2" t="s">
        <v>2195</v>
      </c>
      <c r="AF225" s="62">
        <v>-22.955752400000002</v>
      </c>
      <c r="AG225" s="62">
        <v>-43.197314599999999</v>
      </c>
      <c r="AH225" s="2" t="s">
        <v>2196</v>
      </c>
      <c r="AI225" s="2" t="s">
        <v>28</v>
      </c>
      <c r="AJ225" s="2" t="s">
        <v>1196</v>
      </c>
      <c r="AK225" s="55">
        <v>302.54000000000002</v>
      </c>
      <c r="AL225" s="55">
        <v>0</v>
      </c>
      <c r="AM225" s="55">
        <v>0</v>
      </c>
      <c r="AN225" s="2" t="s">
        <v>103</v>
      </c>
      <c r="AO225" s="2">
        <v>3</v>
      </c>
      <c r="AP225" s="2">
        <v>3</v>
      </c>
      <c r="AQ225" s="2">
        <v>1</v>
      </c>
      <c r="AR225" s="53" t="s">
        <v>148</v>
      </c>
      <c r="AS225" s="2" t="s">
        <v>73</v>
      </c>
      <c r="AT225" s="2" t="s">
        <v>74</v>
      </c>
      <c r="AU225" s="2" t="s">
        <v>148</v>
      </c>
      <c r="AV225" s="2" t="s">
        <v>148</v>
      </c>
      <c r="AW225" s="2" t="str">
        <f t="shared" si="3"/>
        <v xml:space="preserve">     PEGUE NA LOJA HOJE    SHIP FROM STORE        </v>
      </c>
    </row>
    <row r="226" spans="2:49" ht="15" customHeight="1">
      <c r="B226" t="s">
        <v>2197</v>
      </c>
      <c r="C226" s="2" t="s">
        <v>2198</v>
      </c>
      <c r="D226" s="2">
        <v>295</v>
      </c>
      <c r="E226" s="2" t="s">
        <v>2199</v>
      </c>
      <c r="F226" s="58" t="s">
        <v>2200</v>
      </c>
      <c r="G226" s="2" t="s">
        <v>168</v>
      </c>
      <c r="H226" t="s">
        <v>169</v>
      </c>
      <c r="I226" s="58" t="s">
        <v>170</v>
      </c>
      <c r="J226" s="2">
        <v>66146</v>
      </c>
      <c r="K226" s="2" t="s">
        <v>171</v>
      </c>
      <c r="L226" s="2" t="s">
        <v>172</v>
      </c>
      <c r="M226" s="58" t="s">
        <v>173</v>
      </c>
      <c r="N226" s="58" t="s">
        <v>174</v>
      </c>
      <c r="O226" s="58" t="s">
        <v>175</v>
      </c>
      <c r="P226" s="2">
        <v>65793</v>
      </c>
      <c r="Q226" s="2" t="s">
        <v>176</v>
      </c>
      <c r="R226" s="2" t="s">
        <v>177</v>
      </c>
      <c r="S226" s="10">
        <v>39274</v>
      </c>
      <c r="T226" s="58" t="s">
        <v>178</v>
      </c>
      <c r="U226" s="2" t="s">
        <v>179</v>
      </c>
      <c r="V226" s="2" t="s">
        <v>92</v>
      </c>
      <c r="W226" s="2" t="s">
        <v>93</v>
      </c>
      <c r="X226" s="2" t="s">
        <v>140</v>
      </c>
      <c r="Y226" s="2">
        <v>19</v>
      </c>
      <c r="Z226" s="2" t="s">
        <v>95</v>
      </c>
      <c r="AA226" s="2" t="s">
        <v>141</v>
      </c>
      <c r="AB226" s="58" t="s">
        <v>2201</v>
      </c>
      <c r="AC226" s="58" t="s">
        <v>2202</v>
      </c>
      <c r="AD226" s="58" t="s">
        <v>2203</v>
      </c>
      <c r="AE226" s="2" t="s">
        <v>2204</v>
      </c>
      <c r="AF226" s="62">
        <v>-22.767587200000001</v>
      </c>
      <c r="AG226" s="62">
        <v>-47.142545200000001</v>
      </c>
      <c r="AH226" s="2" t="s">
        <v>2205</v>
      </c>
      <c r="AI226" s="2" t="s">
        <v>147</v>
      </c>
      <c r="AJ226" s="2" t="s">
        <v>102</v>
      </c>
      <c r="AK226" s="55">
        <v>1009.4</v>
      </c>
      <c r="AL226" s="55">
        <v>134</v>
      </c>
      <c r="AM226" s="55">
        <v>13.275212997820487</v>
      </c>
      <c r="AN226" s="2" t="s">
        <v>331</v>
      </c>
      <c r="AO226" s="2">
        <v>8</v>
      </c>
      <c r="AP226" s="2">
        <v>1</v>
      </c>
      <c r="AQ226" s="2">
        <v>1</v>
      </c>
      <c r="AR226" s="53" t="s">
        <v>148</v>
      </c>
      <c r="AS226" s="2" t="s">
        <v>73</v>
      </c>
      <c r="AT226" s="2" t="s">
        <v>148</v>
      </c>
      <c r="AU226" s="2" t="s">
        <v>148</v>
      </c>
      <c r="AV226" s="2" t="s">
        <v>148</v>
      </c>
      <c r="AW226" s="2" t="str">
        <f t="shared" si="3"/>
        <v xml:space="preserve">     PEGUE NA LOJA HOJE             </v>
      </c>
    </row>
    <row r="227" spans="2:49" ht="15" customHeight="1">
      <c r="B227" t="s">
        <v>2206</v>
      </c>
      <c r="C227" s="2" t="s">
        <v>2207</v>
      </c>
      <c r="D227" s="2">
        <v>923</v>
      </c>
      <c r="E227" s="2" t="s">
        <v>2208</v>
      </c>
      <c r="F227" s="58" t="s">
        <v>2209</v>
      </c>
      <c r="G227" s="2" t="s">
        <v>81</v>
      </c>
      <c r="H227" t="s">
        <v>82</v>
      </c>
      <c r="I227" s="58" t="s">
        <v>83</v>
      </c>
      <c r="J227" s="2">
        <v>66203</v>
      </c>
      <c r="K227" s="2" t="s">
        <v>84</v>
      </c>
      <c r="L227" s="2" t="s">
        <v>85</v>
      </c>
      <c r="M227" s="58" t="s">
        <v>86</v>
      </c>
      <c r="N227" s="58" t="s">
        <v>87</v>
      </c>
      <c r="O227" s="58" t="s">
        <v>88</v>
      </c>
      <c r="P227" s="2">
        <v>68551</v>
      </c>
      <c r="Q227" s="2" t="s">
        <v>89</v>
      </c>
      <c r="R227" s="2" t="s">
        <v>85</v>
      </c>
      <c r="S227" s="10">
        <v>39288</v>
      </c>
      <c r="T227" s="58" t="s">
        <v>90</v>
      </c>
      <c r="U227" s="2" t="s">
        <v>91</v>
      </c>
      <c r="V227" s="2" t="s">
        <v>69</v>
      </c>
      <c r="W227" s="2" t="s">
        <v>1192</v>
      </c>
      <c r="X227" s="2" t="s">
        <v>94</v>
      </c>
      <c r="Y227" s="2">
        <v>21</v>
      </c>
      <c r="Z227" s="2" t="s">
        <v>95</v>
      </c>
      <c r="AA227" s="2" t="s">
        <v>96</v>
      </c>
      <c r="AB227" s="58" t="s">
        <v>97</v>
      </c>
      <c r="AC227" s="58" t="s">
        <v>2210</v>
      </c>
      <c r="AD227" s="58" t="s">
        <v>2211</v>
      </c>
      <c r="AE227" s="2" t="s">
        <v>2212</v>
      </c>
      <c r="AF227" s="62">
        <v>-22.908347299999999</v>
      </c>
      <c r="AG227" s="62">
        <v>-43.1095185</v>
      </c>
      <c r="AH227" s="2" t="s">
        <v>2213</v>
      </c>
      <c r="AI227" s="2" t="s">
        <v>28</v>
      </c>
      <c r="AJ227" s="2" t="s">
        <v>1260</v>
      </c>
      <c r="AK227" s="55">
        <v>154.01</v>
      </c>
      <c r="AL227" s="55">
        <v>0</v>
      </c>
      <c r="AM227" s="55">
        <v>0</v>
      </c>
      <c r="AN227" s="2" t="s">
        <v>103</v>
      </c>
      <c r="AO227" s="2">
        <v>2</v>
      </c>
      <c r="AP227" s="2">
        <v>4</v>
      </c>
      <c r="AQ227" s="2">
        <v>1</v>
      </c>
      <c r="AR227" s="53" t="s">
        <v>148</v>
      </c>
      <c r="AS227" s="2" t="s">
        <v>73</v>
      </c>
      <c r="AT227" s="2" t="s">
        <v>74</v>
      </c>
      <c r="AU227" s="2" t="s">
        <v>75</v>
      </c>
      <c r="AV227" s="2" t="s">
        <v>148</v>
      </c>
      <c r="AW227" s="2" t="str">
        <f t="shared" si="3"/>
        <v xml:space="preserve">     PEGUE NA LOJA HOJE    SHIP FROM STORE    PEGUE NA LOJA   </v>
      </c>
    </row>
    <row r="228" spans="2:49" ht="15" customHeight="1">
      <c r="B228" t="s">
        <v>2214</v>
      </c>
      <c r="C228" s="2" t="s">
        <v>2215</v>
      </c>
      <c r="D228" s="2">
        <v>866</v>
      </c>
      <c r="E228" s="2" t="s">
        <v>2216</v>
      </c>
      <c r="F228" s="58" t="s">
        <v>2217</v>
      </c>
      <c r="G228" s="2" t="s">
        <v>108</v>
      </c>
      <c r="H228" t="s">
        <v>109</v>
      </c>
      <c r="I228" s="58" t="s">
        <v>110</v>
      </c>
      <c r="J228" s="2">
        <v>66202</v>
      </c>
      <c r="K228" s="2" t="s">
        <v>111</v>
      </c>
      <c r="L228" s="2" t="s">
        <v>112</v>
      </c>
      <c r="M228" s="58" t="s">
        <v>187</v>
      </c>
      <c r="N228" s="58" t="s">
        <v>188</v>
      </c>
      <c r="O228" s="58" t="s">
        <v>189</v>
      </c>
      <c r="P228" s="2">
        <v>68950</v>
      </c>
      <c r="Q228" s="2" t="s">
        <v>190</v>
      </c>
      <c r="R228" s="2" t="s">
        <v>184</v>
      </c>
      <c r="S228" s="10">
        <v>39289</v>
      </c>
      <c r="T228" s="58" t="s">
        <v>191</v>
      </c>
      <c r="U228" s="2" t="s">
        <v>192</v>
      </c>
      <c r="V228" s="2" t="s">
        <v>69</v>
      </c>
      <c r="W228" s="2" t="s">
        <v>1192</v>
      </c>
      <c r="X228" s="2" t="s">
        <v>94</v>
      </c>
      <c r="Y228" s="2">
        <v>21</v>
      </c>
      <c r="Z228" s="2" t="s">
        <v>95</v>
      </c>
      <c r="AA228" s="2" t="s">
        <v>96</v>
      </c>
      <c r="AB228" s="58" t="s">
        <v>120</v>
      </c>
      <c r="AC228" s="58" t="s">
        <v>2218</v>
      </c>
      <c r="AD228" s="58" t="s">
        <v>2219</v>
      </c>
      <c r="AE228" s="2" t="s">
        <v>2220</v>
      </c>
      <c r="AF228" s="62">
        <v>-22.984652499999999</v>
      </c>
      <c r="AG228" s="62">
        <v>-43.224122999999999</v>
      </c>
      <c r="AH228" s="2" t="s">
        <v>2221</v>
      </c>
      <c r="AI228" s="2" t="s">
        <v>28</v>
      </c>
      <c r="AJ228" s="2" t="s">
        <v>1260</v>
      </c>
      <c r="AK228" s="55">
        <v>98.94</v>
      </c>
      <c r="AL228" s="55">
        <v>0</v>
      </c>
      <c r="AM228" s="55">
        <v>0</v>
      </c>
      <c r="AN228" s="2" t="s">
        <v>103</v>
      </c>
      <c r="AO228" s="2">
        <v>2</v>
      </c>
      <c r="AP228" s="2">
        <v>5</v>
      </c>
      <c r="AQ228" s="2">
        <v>1</v>
      </c>
      <c r="AR228" s="53" t="s">
        <v>148</v>
      </c>
      <c r="AS228" s="2" t="s">
        <v>73</v>
      </c>
      <c r="AT228" s="2" t="s">
        <v>74</v>
      </c>
      <c r="AU228" s="2" t="s">
        <v>75</v>
      </c>
      <c r="AV228" s="2" t="s">
        <v>148</v>
      </c>
      <c r="AW228" s="2" t="str">
        <f t="shared" si="3"/>
        <v xml:space="preserve">     PEGUE NA LOJA HOJE    SHIP FROM STORE    PEGUE NA LOJA   </v>
      </c>
    </row>
    <row r="229" spans="2:49" ht="15" customHeight="1">
      <c r="B229" t="s">
        <v>2222</v>
      </c>
      <c r="C229" s="2" t="s">
        <v>2223</v>
      </c>
      <c r="D229" s="2">
        <v>537</v>
      </c>
      <c r="E229" s="2" t="s">
        <v>2224</v>
      </c>
      <c r="F229" s="58" t="s">
        <v>2225</v>
      </c>
      <c r="G229" s="2" t="s">
        <v>108</v>
      </c>
      <c r="H229" t="s">
        <v>109</v>
      </c>
      <c r="I229" s="58" t="s">
        <v>110</v>
      </c>
      <c r="J229" s="2">
        <v>66202</v>
      </c>
      <c r="K229" s="2" t="s">
        <v>111</v>
      </c>
      <c r="L229" s="2" t="s">
        <v>112</v>
      </c>
      <c r="M229" s="58" t="s">
        <v>227</v>
      </c>
      <c r="N229" s="58" t="s">
        <v>228</v>
      </c>
      <c r="O229" s="58" t="s">
        <v>229</v>
      </c>
      <c r="P229" s="2">
        <v>66230</v>
      </c>
      <c r="Q229" s="2" t="s">
        <v>230</v>
      </c>
      <c r="R229" s="2" t="s">
        <v>231</v>
      </c>
      <c r="S229" s="10">
        <v>39289</v>
      </c>
      <c r="T229" s="58" t="s">
        <v>232</v>
      </c>
      <c r="U229" s="2" t="s">
        <v>233</v>
      </c>
      <c r="V229" s="2" t="s">
        <v>69</v>
      </c>
      <c r="W229" s="2" t="s">
        <v>1192</v>
      </c>
      <c r="X229" s="2" t="s">
        <v>94</v>
      </c>
      <c r="Y229" s="2">
        <v>24</v>
      </c>
      <c r="Z229" s="2" t="s">
        <v>95</v>
      </c>
      <c r="AA229" s="2" t="s">
        <v>96</v>
      </c>
      <c r="AB229" s="58" t="s">
        <v>257</v>
      </c>
      <c r="AC229" s="58" t="s">
        <v>2226</v>
      </c>
      <c r="AD229" s="58" t="s">
        <v>2227</v>
      </c>
      <c r="AE229" s="2" t="s">
        <v>2228</v>
      </c>
      <c r="AF229" s="62">
        <v>-22.395376299999999</v>
      </c>
      <c r="AG229" s="62">
        <v>-43.132384299999998</v>
      </c>
      <c r="AH229" s="2" t="s">
        <v>2229</v>
      </c>
      <c r="AI229" s="2" t="s">
        <v>147</v>
      </c>
      <c r="AJ229" s="2" t="s">
        <v>1196</v>
      </c>
      <c r="AK229" s="55">
        <v>463.44</v>
      </c>
      <c r="AL229" s="55">
        <v>0</v>
      </c>
      <c r="AM229" s="55">
        <v>0</v>
      </c>
      <c r="AN229" s="2" t="s">
        <v>331</v>
      </c>
      <c r="AO229" s="2">
        <v>5</v>
      </c>
      <c r="AP229" s="2">
        <v>2</v>
      </c>
      <c r="AQ229" s="2">
        <v>1</v>
      </c>
      <c r="AR229" s="53" t="s">
        <v>72</v>
      </c>
      <c r="AS229" s="2" t="s">
        <v>73</v>
      </c>
      <c r="AT229" s="2" t="s">
        <v>148</v>
      </c>
      <c r="AU229" s="2" t="s">
        <v>75</v>
      </c>
      <c r="AV229" s="2" t="s">
        <v>76</v>
      </c>
      <c r="AW229" s="2" t="str">
        <f t="shared" si="3"/>
        <v>AMERICANAS SERVIÇOS    PEGUE NA LOJA HOJE         PEGUE NA LOJA  QUIOSQUE</v>
      </c>
    </row>
    <row r="230" spans="2:49" ht="15" customHeight="1">
      <c r="B230" t="s">
        <v>2230</v>
      </c>
      <c r="C230" s="2" t="s">
        <v>2231</v>
      </c>
      <c r="D230" s="2">
        <v>879</v>
      </c>
      <c r="E230" s="2" t="s">
        <v>2232</v>
      </c>
      <c r="F230" s="58" t="s">
        <v>2233</v>
      </c>
      <c r="G230" s="2" t="s">
        <v>81</v>
      </c>
      <c r="H230" t="s">
        <v>82</v>
      </c>
      <c r="I230" s="58" t="s">
        <v>83</v>
      </c>
      <c r="J230" s="2">
        <v>66203</v>
      </c>
      <c r="K230" s="2" t="s">
        <v>84</v>
      </c>
      <c r="L230" s="2" t="s">
        <v>85</v>
      </c>
      <c r="M230" s="58" t="s">
        <v>86</v>
      </c>
      <c r="N230" s="58" t="s">
        <v>87</v>
      </c>
      <c r="O230" s="58" t="s">
        <v>88</v>
      </c>
      <c r="P230" s="2">
        <v>68551</v>
      </c>
      <c r="Q230" s="2" t="s">
        <v>89</v>
      </c>
      <c r="R230" s="2" t="s">
        <v>85</v>
      </c>
      <c r="S230" s="10">
        <v>39290</v>
      </c>
      <c r="T230" s="58" t="s">
        <v>90</v>
      </c>
      <c r="U230" s="2" t="s">
        <v>91</v>
      </c>
      <c r="V230" s="2" t="s">
        <v>92</v>
      </c>
      <c r="W230" s="2" t="s">
        <v>1192</v>
      </c>
      <c r="X230" s="2" t="s">
        <v>94</v>
      </c>
      <c r="Y230" s="2">
        <v>21</v>
      </c>
      <c r="Z230" s="2" t="s">
        <v>95</v>
      </c>
      <c r="AA230" s="2" t="s">
        <v>96</v>
      </c>
      <c r="AB230" s="58" t="s">
        <v>97</v>
      </c>
      <c r="AC230" s="58" t="s">
        <v>2234</v>
      </c>
      <c r="AD230" s="58" t="s">
        <v>2235</v>
      </c>
      <c r="AE230" s="2" t="s">
        <v>1924</v>
      </c>
      <c r="AF230" s="62">
        <v>-22.940238300000001</v>
      </c>
      <c r="AG230" s="62">
        <v>-43.0562118</v>
      </c>
      <c r="AH230" s="2" t="s">
        <v>2236</v>
      </c>
      <c r="AI230" s="2" t="s">
        <v>28</v>
      </c>
      <c r="AJ230" s="2" t="s">
        <v>1260</v>
      </c>
      <c r="AK230" s="55">
        <v>259.97000000000003</v>
      </c>
      <c r="AL230" s="55">
        <v>0</v>
      </c>
      <c r="AM230" s="55">
        <v>0</v>
      </c>
      <c r="AN230" s="2" t="s">
        <v>331</v>
      </c>
      <c r="AO230" s="2">
        <v>3</v>
      </c>
      <c r="AP230" s="2">
        <v>4</v>
      </c>
      <c r="AQ230" s="2">
        <v>1</v>
      </c>
      <c r="AR230" s="53" t="s">
        <v>148</v>
      </c>
      <c r="AS230" s="2" t="s">
        <v>73</v>
      </c>
      <c r="AT230" s="2" t="s">
        <v>74</v>
      </c>
      <c r="AU230" s="2" t="s">
        <v>148</v>
      </c>
      <c r="AV230" s="2" t="s">
        <v>148</v>
      </c>
      <c r="AW230" s="2" t="str">
        <f t="shared" si="3"/>
        <v xml:space="preserve">     PEGUE NA LOJA HOJE    SHIP FROM STORE        </v>
      </c>
    </row>
    <row r="231" spans="2:49" ht="15" customHeight="1">
      <c r="B231" t="s">
        <v>2237</v>
      </c>
      <c r="C231" s="2" t="s">
        <v>2238</v>
      </c>
      <c r="D231" s="2">
        <v>913</v>
      </c>
      <c r="E231" s="2" t="s">
        <v>2239</v>
      </c>
      <c r="F231" s="58" t="s">
        <v>2240</v>
      </c>
      <c r="G231" s="2" t="s">
        <v>108</v>
      </c>
      <c r="H231" t="s">
        <v>109</v>
      </c>
      <c r="I231" s="58" t="s">
        <v>110</v>
      </c>
      <c r="J231" s="2">
        <v>66202</v>
      </c>
      <c r="K231" s="2" t="s">
        <v>111</v>
      </c>
      <c r="L231" s="2" t="s">
        <v>112</v>
      </c>
      <c r="M231" s="58" t="s">
        <v>227</v>
      </c>
      <c r="N231" s="58" t="s">
        <v>228</v>
      </c>
      <c r="O231" s="58" t="s">
        <v>229</v>
      </c>
      <c r="P231" s="2">
        <v>66230</v>
      </c>
      <c r="Q231" s="2" t="s">
        <v>230</v>
      </c>
      <c r="R231" s="2" t="s">
        <v>231</v>
      </c>
      <c r="S231" s="10">
        <v>39292</v>
      </c>
      <c r="T231" s="58" t="s">
        <v>232</v>
      </c>
      <c r="U231" s="2" t="s">
        <v>233</v>
      </c>
      <c r="V231" s="2" t="s">
        <v>92</v>
      </c>
      <c r="W231" s="2" t="s">
        <v>1192</v>
      </c>
      <c r="X231" s="2" t="s">
        <v>94</v>
      </c>
      <c r="Y231" s="2">
        <v>24</v>
      </c>
      <c r="Z231" s="2" t="s">
        <v>95</v>
      </c>
      <c r="AA231" s="2" t="s">
        <v>96</v>
      </c>
      <c r="AB231" s="58" t="s">
        <v>257</v>
      </c>
      <c r="AC231" s="58" t="s">
        <v>2241</v>
      </c>
      <c r="AD231" s="58" t="s">
        <v>2242</v>
      </c>
      <c r="AE231" s="2" t="s">
        <v>2243</v>
      </c>
      <c r="AF231" s="62">
        <v>-22.525598200000001</v>
      </c>
      <c r="AG231" s="62">
        <v>-43.192894500000001</v>
      </c>
      <c r="AH231" s="2" t="s">
        <v>2244</v>
      </c>
      <c r="AI231" s="2" t="s">
        <v>147</v>
      </c>
      <c r="AJ231" s="2" t="s">
        <v>1260</v>
      </c>
      <c r="AK231" s="55">
        <v>220.6</v>
      </c>
      <c r="AL231" s="55">
        <v>0</v>
      </c>
      <c r="AM231" s="55">
        <v>0</v>
      </c>
      <c r="AN231" s="2" t="s">
        <v>103</v>
      </c>
      <c r="AO231" s="2">
        <v>4</v>
      </c>
      <c r="AP231" s="2">
        <v>2</v>
      </c>
      <c r="AQ231" s="2">
        <v>1</v>
      </c>
      <c r="AR231" s="53" t="s">
        <v>148</v>
      </c>
      <c r="AS231" s="2" t="s">
        <v>73</v>
      </c>
      <c r="AT231" s="2" t="s">
        <v>74</v>
      </c>
      <c r="AU231" s="2" t="s">
        <v>75</v>
      </c>
      <c r="AV231" s="2" t="s">
        <v>148</v>
      </c>
      <c r="AW231" s="2" t="str">
        <f t="shared" si="3"/>
        <v xml:space="preserve">     PEGUE NA LOJA HOJE    SHIP FROM STORE    PEGUE NA LOJA   </v>
      </c>
    </row>
    <row r="232" spans="2:49" ht="15" customHeight="1">
      <c r="B232" t="s">
        <v>2245</v>
      </c>
      <c r="C232" s="2" t="s">
        <v>2246</v>
      </c>
      <c r="D232" s="2">
        <v>300</v>
      </c>
      <c r="E232" s="2" t="s">
        <v>2247</v>
      </c>
      <c r="F232" s="58" t="s">
        <v>2175</v>
      </c>
      <c r="G232" s="2" t="s">
        <v>81</v>
      </c>
      <c r="H232" t="s">
        <v>82</v>
      </c>
      <c r="I232" s="58" t="s">
        <v>83</v>
      </c>
      <c r="J232" s="2">
        <v>66203</v>
      </c>
      <c r="K232" s="2" t="s">
        <v>84</v>
      </c>
      <c r="L232" s="2" t="s">
        <v>85</v>
      </c>
      <c r="M232" s="58" t="s">
        <v>751</v>
      </c>
      <c r="N232" s="58" t="s">
        <v>752</v>
      </c>
      <c r="O232" s="58" t="s">
        <v>753</v>
      </c>
      <c r="P232" s="2">
        <v>86530</v>
      </c>
      <c r="Q232" s="2" t="s">
        <v>754</v>
      </c>
      <c r="R232" s="2" t="s">
        <v>748</v>
      </c>
      <c r="S232" s="10">
        <v>39310</v>
      </c>
      <c r="T232" s="58" t="s">
        <v>1814</v>
      </c>
      <c r="U232" s="2" t="s">
        <v>1815</v>
      </c>
      <c r="V232" s="2" t="s">
        <v>92</v>
      </c>
      <c r="W232" s="2" t="s">
        <v>93</v>
      </c>
      <c r="X232" s="2" t="s">
        <v>248</v>
      </c>
      <c r="Y232" s="2">
        <v>33</v>
      </c>
      <c r="Z232" s="2" t="s">
        <v>95</v>
      </c>
      <c r="AA232" s="2" t="s">
        <v>206</v>
      </c>
      <c r="AB232" s="58" t="s">
        <v>2175</v>
      </c>
      <c r="AC232" s="58" t="s">
        <v>98</v>
      </c>
      <c r="AD232" s="58" t="s">
        <v>2248</v>
      </c>
      <c r="AE232" s="2" t="s">
        <v>2249</v>
      </c>
      <c r="AF232" s="62">
        <v>-18.8554681</v>
      </c>
      <c r="AG232" s="62">
        <v>-41.945727099999999</v>
      </c>
      <c r="AH232" s="2" t="s">
        <v>2250</v>
      </c>
      <c r="AI232" s="2" t="s">
        <v>147</v>
      </c>
      <c r="AJ232" s="2" t="s">
        <v>330</v>
      </c>
      <c r="AK232" s="55">
        <v>999.31</v>
      </c>
      <c r="AL232" s="55">
        <v>101</v>
      </c>
      <c r="AM232" s="55">
        <v>10.106973811930233</v>
      </c>
      <c r="AN232" s="2" t="s">
        <v>103</v>
      </c>
      <c r="AO232" s="2">
        <v>10</v>
      </c>
      <c r="AP232" s="2">
        <v>2</v>
      </c>
      <c r="AQ232" s="2">
        <v>6</v>
      </c>
      <c r="AR232" s="53" t="s">
        <v>72</v>
      </c>
      <c r="AS232" s="2" t="s">
        <v>73</v>
      </c>
      <c r="AT232" s="2" t="s">
        <v>74</v>
      </c>
      <c r="AU232" s="2" t="s">
        <v>75</v>
      </c>
      <c r="AV232" s="2" t="s">
        <v>76</v>
      </c>
      <c r="AW232" s="2" t="str">
        <f t="shared" si="3"/>
        <v>AMERICANAS SERVIÇOS    PEGUE NA LOJA HOJE    SHIP FROM STORE    PEGUE NA LOJA  QUIOSQUE</v>
      </c>
    </row>
    <row r="233" spans="2:49" ht="15" customHeight="1">
      <c r="B233" t="s">
        <v>2251</v>
      </c>
      <c r="C233" s="2" t="s">
        <v>2252</v>
      </c>
      <c r="D233" s="2">
        <v>301</v>
      </c>
      <c r="E233" s="2" t="s">
        <v>2253</v>
      </c>
      <c r="F233" s="58" t="s">
        <v>2254</v>
      </c>
      <c r="G233" s="2" t="s">
        <v>168</v>
      </c>
      <c r="H233" t="s">
        <v>169</v>
      </c>
      <c r="I233" s="58" t="s">
        <v>170</v>
      </c>
      <c r="J233" s="2">
        <v>66146</v>
      </c>
      <c r="K233" s="2" t="s">
        <v>171</v>
      </c>
      <c r="L233" s="2" t="s">
        <v>172</v>
      </c>
      <c r="M233" s="58" t="s">
        <v>858</v>
      </c>
      <c r="N233" s="58" t="s">
        <v>859</v>
      </c>
      <c r="O233" s="58" t="s">
        <v>860</v>
      </c>
      <c r="P233" s="2">
        <v>68827</v>
      </c>
      <c r="Q233" s="2" t="s">
        <v>861</v>
      </c>
      <c r="R233" s="2" t="s">
        <v>855</v>
      </c>
      <c r="S233" s="10">
        <v>39324</v>
      </c>
      <c r="T233" s="58" t="s">
        <v>862</v>
      </c>
      <c r="U233" s="2" t="s">
        <v>863</v>
      </c>
      <c r="V233" s="2" t="s">
        <v>92</v>
      </c>
      <c r="W233" s="2" t="s">
        <v>93</v>
      </c>
      <c r="X233" s="2" t="s">
        <v>140</v>
      </c>
      <c r="Y233" s="2">
        <v>15</v>
      </c>
      <c r="Z233" s="2" t="s">
        <v>160</v>
      </c>
      <c r="AA233" s="2" t="s">
        <v>141</v>
      </c>
      <c r="AB233" s="58" t="s">
        <v>2255</v>
      </c>
      <c r="AC233" s="58" t="s">
        <v>98</v>
      </c>
      <c r="AD233" s="58" t="s">
        <v>2256</v>
      </c>
      <c r="AE233" s="2" t="s">
        <v>2257</v>
      </c>
      <c r="AF233" s="62">
        <v>-23.578578700000001</v>
      </c>
      <c r="AG233" s="62">
        <v>-48.037422499999998</v>
      </c>
      <c r="AH233" s="2" t="s">
        <v>2258</v>
      </c>
      <c r="AI233" s="2" t="s">
        <v>147</v>
      </c>
      <c r="AJ233" s="2" t="s">
        <v>102</v>
      </c>
      <c r="AK233" s="55">
        <v>1126.6500000000001</v>
      </c>
      <c r="AL233" s="55">
        <v>226</v>
      </c>
      <c r="AM233" s="55">
        <v>20.059468335330401</v>
      </c>
      <c r="AN233" s="2" t="s">
        <v>331</v>
      </c>
      <c r="AO233" s="2">
        <v>8</v>
      </c>
      <c r="AP233" s="2">
        <v>1</v>
      </c>
      <c r="AQ233" s="2">
        <v>1</v>
      </c>
      <c r="AR233" s="53" t="s">
        <v>72</v>
      </c>
      <c r="AS233" s="2" t="s">
        <v>73</v>
      </c>
      <c r="AT233" s="2" t="s">
        <v>74</v>
      </c>
      <c r="AU233" s="2" t="s">
        <v>148</v>
      </c>
      <c r="AV233" s="2" t="s">
        <v>76</v>
      </c>
      <c r="AW233" s="2" t="str">
        <f t="shared" si="3"/>
        <v>AMERICANAS SERVIÇOS    PEGUE NA LOJA HOJE    SHIP FROM STORE       QUIOSQUE</v>
      </c>
    </row>
    <row r="234" spans="2:49" ht="15" customHeight="1">
      <c r="B234" t="s">
        <v>2259</v>
      </c>
      <c r="C234" s="2" t="s">
        <v>2260</v>
      </c>
      <c r="D234" s="2">
        <v>845</v>
      </c>
      <c r="E234" s="2" t="s">
        <v>2261</v>
      </c>
      <c r="F234" s="58" t="s">
        <v>2262</v>
      </c>
      <c r="G234" s="2" t="s">
        <v>380</v>
      </c>
      <c r="H234" t="s">
        <v>381</v>
      </c>
      <c r="I234" s="58" t="s">
        <v>382</v>
      </c>
      <c r="J234" s="2">
        <v>66147</v>
      </c>
      <c r="K234" s="2" t="s">
        <v>383</v>
      </c>
      <c r="L234" s="2" t="s">
        <v>384</v>
      </c>
      <c r="M234" s="58" t="s">
        <v>385</v>
      </c>
      <c r="N234" s="58" t="s">
        <v>386</v>
      </c>
      <c r="O234" s="58" t="s">
        <v>387</v>
      </c>
      <c r="P234" s="2">
        <v>66210</v>
      </c>
      <c r="Q234" s="2" t="s">
        <v>388</v>
      </c>
      <c r="R234" s="2" t="s">
        <v>389</v>
      </c>
      <c r="S234" s="10">
        <v>39329</v>
      </c>
      <c r="T234" s="58" t="s">
        <v>390</v>
      </c>
      <c r="U234" s="2" t="s">
        <v>391</v>
      </c>
      <c r="V234" s="2" t="s">
        <v>69</v>
      </c>
      <c r="W234" s="2" t="s">
        <v>1192</v>
      </c>
      <c r="X234" s="2" t="s">
        <v>248</v>
      </c>
      <c r="Y234" s="2">
        <v>62</v>
      </c>
      <c r="Z234" s="2" t="s">
        <v>160</v>
      </c>
      <c r="AA234" s="2" t="s">
        <v>392</v>
      </c>
      <c r="AB234" s="58" t="s">
        <v>379</v>
      </c>
      <c r="AC234" s="58" t="s">
        <v>2263</v>
      </c>
      <c r="AD234" s="58" t="s">
        <v>2264</v>
      </c>
      <c r="AE234" s="2" t="s">
        <v>2265</v>
      </c>
      <c r="AF234" s="62">
        <v>-16.708811699999998</v>
      </c>
      <c r="AG234" s="62">
        <v>-49.266896799999998</v>
      </c>
      <c r="AH234" s="2" t="s">
        <v>2266</v>
      </c>
      <c r="AI234" s="2" t="s">
        <v>147</v>
      </c>
      <c r="AJ234" s="2" t="s">
        <v>1196</v>
      </c>
      <c r="AK234" s="55">
        <v>452.08</v>
      </c>
      <c r="AL234" s="55">
        <v>78</v>
      </c>
      <c r="AM234" s="55">
        <v>17.253583436559904</v>
      </c>
      <c r="AN234" s="2" t="s">
        <v>331</v>
      </c>
      <c r="AO234" s="2">
        <v>12</v>
      </c>
      <c r="AP234" s="2">
        <v>1</v>
      </c>
      <c r="AQ234" s="2">
        <v>5</v>
      </c>
      <c r="AR234" s="53" t="s">
        <v>148</v>
      </c>
      <c r="AS234" s="2" t="s">
        <v>73</v>
      </c>
      <c r="AT234" s="2" t="s">
        <v>74</v>
      </c>
      <c r="AU234" s="2" t="s">
        <v>75</v>
      </c>
      <c r="AV234" s="2" t="s">
        <v>76</v>
      </c>
      <c r="AW234" s="2" t="str">
        <f t="shared" si="3"/>
        <v xml:space="preserve">     PEGUE NA LOJA HOJE    SHIP FROM STORE    PEGUE NA LOJA  QUIOSQUE</v>
      </c>
    </row>
    <row r="235" spans="2:49" ht="15" customHeight="1">
      <c r="B235" t="s">
        <v>2267</v>
      </c>
      <c r="C235" s="2" t="s">
        <v>2268</v>
      </c>
      <c r="D235" s="2">
        <v>538</v>
      </c>
      <c r="E235" s="2" t="s">
        <v>2269</v>
      </c>
      <c r="F235" s="58" t="s">
        <v>2270</v>
      </c>
      <c r="G235" s="2" t="s">
        <v>128</v>
      </c>
      <c r="H235" t="s">
        <v>129</v>
      </c>
      <c r="I235" s="58" t="s">
        <v>130</v>
      </c>
      <c r="J235" s="2">
        <v>66128</v>
      </c>
      <c r="K235" s="2" t="s">
        <v>131</v>
      </c>
      <c r="L235" s="2" t="s">
        <v>132</v>
      </c>
      <c r="M235" s="58" t="s">
        <v>153</v>
      </c>
      <c r="N235" s="58" t="s">
        <v>154</v>
      </c>
      <c r="O235" s="58" t="s">
        <v>155</v>
      </c>
      <c r="P235" s="2">
        <v>68767</v>
      </c>
      <c r="Q235" s="2" t="s">
        <v>156</v>
      </c>
      <c r="R235" s="2" t="s">
        <v>157</v>
      </c>
      <c r="S235" s="10">
        <v>39338</v>
      </c>
      <c r="T235" s="58" t="s">
        <v>158</v>
      </c>
      <c r="U235" s="2" t="s">
        <v>159</v>
      </c>
      <c r="V235" s="2" t="s">
        <v>92</v>
      </c>
      <c r="W235" s="2" t="s">
        <v>1192</v>
      </c>
      <c r="X235" s="2" t="s">
        <v>140</v>
      </c>
      <c r="Y235" s="2">
        <v>13</v>
      </c>
      <c r="Z235" s="2" t="s">
        <v>160</v>
      </c>
      <c r="AA235" s="2" t="s">
        <v>141</v>
      </c>
      <c r="AB235" s="58" t="s">
        <v>152</v>
      </c>
      <c r="AC235" s="58" t="s">
        <v>761</v>
      </c>
      <c r="AD235" s="58" t="s">
        <v>2271</v>
      </c>
      <c r="AE235" s="2" t="s">
        <v>2272</v>
      </c>
      <c r="AF235" s="62">
        <v>-23.966944399999999</v>
      </c>
      <c r="AG235" s="62">
        <v>-46.334442299999999</v>
      </c>
      <c r="AH235" s="2" t="s">
        <v>2273</v>
      </c>
      <c r="AI235" s="2" t="s">
        <v>28</v>
      </c>
      <c r="AJ235" s="2" t="s">
        <v>1196</v>
      </c>
      <c r="AK235" s="55">
        <v>403.54</v>
      </c>
      <c r="AL235" s="55">
        <v>0</v>
      </c>
      <c r="AM235" s="55">
        <v>0</v>
      </c>
      <c r="AN235" s="2" t="s">
        <v>331</v>
      </c>
      <c r="AO235" s="2">
        <v>11</v>
      </c>
      <c r="AP235" s="2">
        <v>1</v>
      </c>
      <c r="AQ235" s="2">
        <v>4</v>
      </c>
      <c r="AR235" s="53" t="s">
        <v>148</v>
      </c>
      <c r="AS235" s="2" t="s">
        <v>73</v>
      </c>
      <c r="AT235" s="2" t="s">
        <v>74</v>
      </c>
      <c r="AU235" s="2" t="s">
        <v>75</v>
      </c>
      <c r="AV235" s="2" t="s">
        <v>148</v>
      </c>
      <c r="AW235" s="2" t="str">
        <f t="shared" si="3"/>
        <v xml:space="preserve">     PEGUE NA LOJA HOJE    SHIP FROM STORE    PEGUE NA LOJA   </v>
      </c>
    </row>
    <row r="236" spans="2:49" ht="15" customHeight="1">
      <c r="B236" t="s">
        <v>2274</v>
      </c>
      <c r="C236" s="2" t="s">
        <v>2275</v>
      </c>
      <c r="D236" s="2">
        <v>869</v>
      </c>
      <c r="E236" s="2" t="s">
        <v>2276</v>
      </c>
      <c r="F236" s="58" t="s">
        <v>2277</v>
      </c>
      <c r="G236" s="2" t="s">
        <v>380</v>
      </c>
      <c r="H236" t="s">
        <v>381</v>
      </c>
      <c r="I236" s="58" t="s">
        <v>382</v>
      </c>
      <c r="J236" s="2">
        <v>66147</v>
      </c>
      <c r="K236" s="2" t="s">
        <v>383</v>
      </c>
      <c r="L236" s="2" t="s">
        <v>384</v>
      </c>
      <c r="M236" s="58" t="s">
        <v>401</v>
      </c>
      <c r="N236" s="58" t="s">
        <v>402</v>
      </c>
      <c r="O236" s="58" t="s">
        <v>403</v>
      </c>
      <c r="P236" s="2">
        <v>66127</v>
      </c>
      <c r="Q236" s="2" t="s">
        <v>404</v>
      </c>
      <c r="R236" s="2" t="s">
        <v>405</v>
      </c>
      <c r="S236" s="10">
        <v>39338</v>
      </c>
      <c r="T236" s="58" t="s">
        <v>945</v>
      </c>
      <c r="U236" s="2" t="s">
        <v>946</v>
      </c>
      <c r="V236" s="2" t="s">
        <v>69</v>
      </c>
      <c r="W236" s="2" t="s">
        <v>1192</v>
      </c>
      <c r="X236" s="2" t="s">
        <v>248</v>
      </c>
      <c r="Y236" s="2">
        <v>61</v>
      </c>
      <c r="Z236" s="2" t="s">
        <v>160</v>
      </c>
      <c r="AA236" s="2" t="s">
        <v>408</v>
      </c>
      <c r="AB236" s="58" t="s">
        <v>409</v>
      </c>
      <c r="AC236" s="58" t="s">
        <v>2278</v>
      </c>
      <c r="AD236" s="58" t="s">
        <v>2279</v>
      </c>
      <c r="AE236" s="2" t="s">
        <v>2280</v>
      </c>
      <c r="AF236" s="62">
        <v>-15.7978997</v>
      </c>
      <c r="AG236" s="62">
        <v>-47.916918699999997</v>
      </c>
      <c r="AH236" s="2" t="s">
        <v>2281</v>
      </c>
      <c r="AI236" s="2" t="s">
        <v>147</v>
      </c>
      <c r="AJ236" s="2" t="s">
        <v>1260</v>
      </c>
      <c r="AK236" s="55">
        <v>216.49</v>
      </c>
      <c r="AL236" s="55">
        <v>0</v>
      </c>
      <c r="AM236" s="55">
        <v>0</v>
      </c>
      <c r="AN236" s="2" t="s">
        <v>103</v>
      </c>
      <c r="AO236" s="2">
        <v>10</v>
      </c>
      <c r="AP236" s="2">
        <v>1</v>
      </c>
      <c r="AQ236" s="2">
        <v>3</v>
      </c>
      <c r="AR236" s="53" t="s">
        <v>148</v>
      </c>
      <c r="AS236" s="2" t="s">
        <v>73</v>
      </c>
      <c r="AT236" s="2" t="s">
        <v>74</v>
      </c>
      <c r="AU236" s="2" t="s">
        <v>75</v>
      </c>
      <c r="AV236" s="2" t="s">
        <v>148</v>
      </c>
      <c r="AW236" s="2" t="str">
        <f t="shared" si="3"/>
        <v xml:space="preserve">     PEGUE NA LOJA HOJE    SHIP FROM STORE    PEGUE NA LOJA   </v>
      </c>
    </row>
    <row r="237" spans="2:49" ht="15" customHeight="1">
      <c r="B237" t="s">
        <v>2282</v>
      </c>
      <c r="C237" s="2" t="s">
        <v>2283</v>
      </c>
      <c r="D237" s="2">
        <v>837</v>
      </c>
      <c r="E237" s="2" t="s">
        <v>2284</v>
      </c>
      <c r="F237" s="58" t="s">
        <v>2285</v>
      </c>
      <c r="G237" s="2" t="s">
        <v>380</v>
      </c>
      <c r="H237" t="s">
        <v>381</v>
      </c>
      <c r="I237" s="58" t="s">
        <v>382</v>
      </c>
      <c r="J237" s="2">
        <v>66147</v>
      </c>
      <c r="K237" s="2" t="s">
        <v>383</v>
      </c>
      <c r="L237" s="2" t="s">
        <v>384</v>
      </c>
      <c r="M237" s="58" t="s">
        <v>401</v>
      </c>
      <c r="N237" s="58" t="s">
        <v>402</v>
      </c>
      <c r="O237" s="58" t="s">
        <v>403</v>
      </c>
      <c r="P237" s="2">
        <v>66127</v>
      </c>
      <c r="Q237" s="2" t="s">
        <v>404</v>
      </c>
      <c r="R237" s="2" t="s">
        <v>405</v>
      </c>
      <c r="S237" s="10">
        <v>39339</v>
      </c>
      <c r="T237" s="58" t="s">
        <v>945</v>
      </c>
      <c r="U237" s="2" t="s">
        <v>946</v>
      </c>
      <c r="V237" s="2" t="s">
        <v>92</v>
      </c>
      <c r="W237" s="2" t="s">
        <v>1192</v>
      </c>
      <c r="X237" s="2" t="s">
        <v>248</v>
      </c>
      <c r="Y237" s="2">
        <v>61</v>
      </c>
      <c r="Z237" s="2" t="s">
        <v>160</v>
      </c>
      <c r="AA237" s="2" t="s">
        <v>408</v>
      </c>
      <c r="AB237" s="58" t="s">
        <v>409</v>
      </c>
      <c r="AC237" s="58" t="s">
        <v>947</v>
      </c>
      <c r="AD237" s="58" t="s">
        <v>2286</v>
      </c>
      <c r="AE237" s="2" t="s">
        <v>2287</v>
      </c>
      <c r="AF237" s="62">
        <v>-15.7723844</v>
      </c>
      <c r="AG237" s="62">
        <v>-47.888314000000001</v>
      </c>
      <c r="AH237" s="2" t="s">
        <v>2288</v>
      </c>
      <c r="AI237" s="2" t="s">
        <v>147</v>
      </c>
      <c r="AJ237" s="2" t="s">
        <v>1196</v>
      </c>
      <c r="AK237" s="55">
        <v>382.12</v>
      </c>
      <c r="AL237" s="55">
        <v>0</v>
      </c>
      <c r="AM237" s="55">
        <v>0</v>
      </c>
      <c r="AN237" s="2" t="s">
        <v>103</v>
      </c>
      <c r="AO237" s="2">
        <v>10</v>
      </c>
      <c r="AP237" s="2">
        <v>1</v>
      </c>
      <c r="AQ237" s="2">
        <v>3</v>
      </c>
      <c r="AR237" s="53" t="s">
        <v>148</v>
      </c>
      <c r="AS237" s="2" t="s">
        <v>73</v>
      </c>
      <c r="AT237" s="2" t="s">
        <v>74</v>
      </c>
      <c r="AU237" s="2" t="s">
        <v>75</v>
      </c>
      <c r="AV237" s="2" t="s">
        <v>148</v>
      </c>
      <c r="AW237" s="2" t="str">
        <f t="shared" si="3"/>
        <v xml:space="preserve">     PEGUE NA LOJA HOJE    SHIP FROM STORE    PEGUE NA LOJA   </v>
      </c>
    </row>
    <row r="238" spans="2:49" ht="15" customHeight="1">
      <c r="B238" t="s">
        <v>2289</v>
      </c>
      <c r="C238" s="2" t="s">
        <v>2290</v>
      </c>
      <c r="D238" s="2">
        <v>854</v>
      </c>
      <c r="E238" s="2" t="s">
        <v>2291</v>
      </c>
      <c r="F238" s="58" t="s">
        <v>2292</v>
      </c>
      <c r="G238" s="2" t="s">
        <v>380</v>
      </c>
      <c r="H238" t="s">
        <v>381</v>
      </c>
      <c r="I238" s="58" t="s">
        <v>382</v>
      </c>
      <c r="J238" s="2">
        <v>66147</v>
      </c>
      <c r="K238" s="2" t="s">
        <v>383</v>
      </c>
      <c r="L238" s="2" t="s">
        <v>384</v>
      </c>
      <c r="M238" s="58" t="s">
        <v>401</v>
      </c>
      <c r="N238" s="58" t="s">
        <v>402</v>
      </c>
      <c r="O238" s="58" t="s">
        <v>403</v>
      </c>
      <c r="P238" s="2">
        <v>66127</v>
      </c>
      <c r="Q238" s="2" t="s">
        <v>404</v>
      </c>
      <c r="R238" s="2" t="s">
        <v>405</v>
      </c>
      <c r="S238" s="10">
        <v>39339</v>
      </c>
      <c r="T238" s="58" t="s">
        <v>945</v>
      </c>
      <c r="U238" s="2" t="s">
        <v>946</v>
      </c>
      <c r="V238" s="2" t="s">
        <v>69</v>
      </c>
      <c r="W238" s="2" t="s">
        <v>1192</v>
      </c>
      <c r="X238" s="2" t="s">
        <v>248</v>
      </c>
      <c r="Y238" s="2">
        <v>61</v>
      </c>
      <c r="Z238" s="2" t="s">
        <v>160</v>
      </c>
      <c r="AA238" s="2" t="s">
        <v>408</v>
      </c>
      <c r="AB238" s="58" t="s">
        <v>409</v>
      </c>
      <c r="AC238" s="58" t="s">
        <v>410</v>
      </c>
      <c r="AD238" s="58" t="s">
        <v>2293</v>
      </c>
      <c r="AE238" s="2" t="s">
        <v>2294</v>
      </c>
      <c r="AF238" s="62">
        <v>-15.8089748</v>
      </c>
      <c r="AG238" s="62">
        <v>-47.901186799999998</v>
      </c>
      <c r="AH238" s="2" t="s">
        <v>2295</v>
      </c>
      <c r="AI238" s="2" t="s">
        <v>147</v>
      </c>
      <c r="AJ238" s="2" t="s">
        <v>1260</v>
      </c>
      <c r="AK238" s="55">
        <v>293.97000000000003</v>
      </c>
      <c r="AL238" s="55">
        <v>0</v>
      </c>
      <c r="AM238" s="55">
        <v>0</v>
      </c>
      <c r="AN238" s="2" t="s">
        <v>103</v>
      </c>
      <c r="AO238" s="2">
        <v>10</v>
      </c>
      <c r="AP238" s="2">
        <v>1</v>
      </c>
      <c r="AQ238" s="2">
        <v>3</v>
      </c>
      <c r="AR238" s="53" t="s">
        <v>148</v>
      </c>
      <c r="AS238" s="2" t="s">
        <v>73</v>
      </c>
      <c r="AT238" s="2" t="s">
        <v>74</v>
      </c>
      <c r="AU238" s="2" t="s">
        <v>75</v>
      </c>
      <c r="AV238" s="2" t="s">
        <v>148</v>
      </c>
      <c r="AW238" s="2" t="str">
        <f t="shared" si="3"/>
        <v xml:space="preserve">     PEGUE NA LOJA HOJE    SHIP FROM STORE    PEGUE NA LOJA   </v>
      </c>
    </row>
    <row r="239" spans="2:49" ht="15" customHeight="1">
      <c r="B239" t="s">
        <v>2296</v>
      </c>
      <c r="C239" s="2" t="s">
        <v>2297</v>
      </c>
      <c r="D239" s="2">
        <v>875</v>
      </c>
      <c r="E239" s="2" t="s">
        <v>2298</v>
      </c>
      <c r="F239" s="58" t="s">
        <v>2299</v>
      </c>
      <c r="G239" s="2" t="s">
        <v>380</v>
      </c>
      <c r="H239" t="s">
        <v>381</v>
      </c>
      <c r="I239" s="58" t="s">
        <v>382</v>
      </c>
      <c r="J239" s="2">
        <v>66147</v>
      </c>
      <c r="K239" s="2" t="s">
        <v>383</v>
      </c>
      <c r="L239" s="2" t="s">
        <v>384</v>
      </c>
      <c r="M239" s="58" t="s">
        <v>401</v>
      </c>
      <c r="N239" s="58" t="s">
        <v>402</v>
      </c>
      <c r="O239" s="58" t="s">
        <v>403</v>
      </c>
      <c r="P239" s="2">
        <v>66127</v>
      </c>
      <c r="Q239" s="2" t="s">
        <v>404</v>
      </c>
      <c r="R239" s="2" t="s">
        <v>405</v>
      </c>
      <c r="S239" s="10">
        <v>39339</v>
      </c>
      <c r="T239" s="58" t="s">
        <v>945</v>
      </c>
      <c r="U239" s="2" t="s">
        <v>946</v>
      </c>
      <c r="V239" s="2" t="s">
        <v>69</v>
      </c>
      <c r="W239" s="2" t="s">
        <v>1192</v>
      </c>
      <c r="X239" s="2" t="s">
        <v>248</v>
      </c>
      <c r="Y239" s="2">
        <v>61</v>
      </c>
      <c r="Z239" s="2" t="s">
        <v>160</v>
      </c>
      <c r="AA239" s="2" t="s">
        <v>408</v>
      </c>
      <c r="AB239" s="58" t="s">
        <v>409</v>
      </c>
      <c r="AC239" s="58" t="s">
        <v>2300</v>
      </c>
      <c r="AD239" s="58" t="s">
        <v>2301</v>
      </c>
      <c r="AE239" s="2" t="s">
        <v>2302</v>
      </c>
      <c r="AF239" s="62">
        <v>-15.8677215</v>
      </c>
      <c r="AG239" s="62">
        <v>-47.874502700000001</v>
      </c>
      <c r="AH239" s="2" t="s">
        <v>2303</v>
      </c>
      <c r="AI239" s="2" t="s">
        <v>147</v>
      </c>
      <c r="AJ239" s="2" t="s">
        <v>1260</v>
      </c>
      <c r="AK239" s="55">
        <v>232.74</v>
      </c>
      <c r="AL239" s="55">
        <v>0</v>
      </c>
      <c r="AM239" s="55">
        <v>0</v>
      </c>
      <c r="AN239" s="2" t="s">
        <v>103</v>
      </c>
      <c r="AO239" s="2">
        <v>10</v>
      </c>
      <c r="AP239" s="2">
        <v>1</v>
      </c>
      <c r="AQ239" s="2">
        <v>3</v>
      </c>
      <c r="AR239" s="53" t="s">
        <v>148</v>
      </c>
      <c r="AS239" s="2" t="s">
        <v>73</v>
      </c>
      <c r="AT239" s="2" t="s">
        <v>74</v>
      </c>
      <c r="AU239" s="2" t="s">
        <v>75</v>
      </c>
      <c r="AV239" s="2" t="s">
        <v>148</v>
      </c>
      <c r="AW239" s="2" t="str">
        <f t="shared" si="3"/>
        <v xml:space="preserve">     PEGUE NA LOJA HOJE    SHIP FROM STORE    PEGUE NA LOJA   </v>
      </c>
    </row>
    <row r="240" spans="2:49" ht="15" customHeight="1">
      <c r="B240" t="s">
        <v>2304</v>
      </c>
      <c r="C240" s="2" t="s">
        <v>2305</v>
      </c>
      <c r="D240" s="2">
        <v>308</v>
      </c>
      <c r="E240" s="2" t="s">
        <v>2306</v>
      </c>
      <c r="F240" s="58" t="s">
        <v>2307</v>
      </c>
      <c r="G240" s="2" t="s">
        <v>81</v>
      </c>
      <c r="H240" t="s">
        <v>82</v>
      </c>
      <c r="I240" s="58" t="s">
        <v>83</v>
      </c>
      <c r="J240" s="2">
        <v>66203</v>
      </c>
      <c r="K240" s="2" t="s">
        <v>84</v>
      </c>
      <c r="L240" s="2" t="s">
        <v>85</v>
      </c>
      <c r="M240" s="58" t="s">
        <v>86</v>
      </c>
      <c r="N240" s="58" t="s">
        <v>87</v>
      </c>
      <c r="O240" s="58" t="s">
        <v>88</v>
      </c>
      <c r="P240" s="2">
        <v>68551</v>
      </c>
      <c r="Q240" s="2" t="s">
        <v>89</v>
      </c>
      <c r="R240" s="2" t="s">
        <v>85</v>
      </c>
      <c r="S240" s="10">
        <v>39351</v>
      </c>
      <c r="T240" s="58" t="s">
        <v>90</v>
      </c>
      <c r="U240" s="2" t="s">
        <v>91</v>
      </c>
      <c r="V240" s="2" t="s">
        <v>69</v>
      </c>
      <c r="W240" s="2" t="s">
        <v>93</v>
      </c>
      <c r="X240" s="2" t="s">
        <v>94</v>
      </c>
      <c r="Y240" s="2">
        <v>21</v>
      </c>
      <c r="Z240" s="2" t="s">
        <v>95</v>
      </c>
      <c r="AA240" s="2" t="s">
        <v>96</v>
      </c>
      <c r="AB240" s="58" t="s">
        <v>97</v>
      </c>
      <c r="AC240" s="58" t="s">
        <v>2210</v>
      </c>
      <c r="AD240" s="58" t="s">
        <v>2308</v>
      </c>
      <c r="AE240" s="2" t="s">
        <v>2309</v>
      </c>
      <c r="AF240" s="62">
        <v>-22.903877600000001</v>
      </c>
      <c r="AG240" s="62">
        <v>-43.109666999999902</v>
      </c>
      <c r="AH240" s="2" t="s">
        <v>2310</v>
      </c>
      <c r="AI240" s="2" t="s">
        <v>28</v>
      </c>
      <c r="AJ240" s="2" t="s">
        <v>102</v>
      </c>
      <c r="AK240" s="55">
        <v>1338.43</v>
      </c>
      <c r="AL240" s="55">
        <v>109</v>
      </c>
      <c r="AM240" s="55">
        <v>8.1438700567082325</v>
      </c>
      <c r="AN240" s="2" t="s">
        <v>103</v>
      </c>
      <c r="AO240" s="2">
        <v>3</v>
      </c>
      <c r="AP240" s="2">
        <v>4</v>
      </c>
      <c r="AQ240" s="2">
        <v>1</v>
      </c>
      <c r="AR240" s="53" t="s">
        <v>72</v>
      </c>
      <c r="AS240" s="2" t="s">
        <v>73</v>
      </c>
      <c r="AT240" s="2" t="s">
        <v>74</v>
      </c>
      <c r="AU240" s="2" t="s">
        <v>75</v>
      </c>
      <c r="AV240" s="2" t="s">
        <v>76</v>
      </c>
      <c r="AW240" s="2" t="str">
        <f t="shared" si="3"/>
        <v>AMERICANAS SERVIÇOS    PEGUE NA LOJA HOJE    SHIP FROM STORE    PEGUE NA LOJA  QUIOSQUE</v>
      </c>
    </row>
    <row r="241" spans="2:49" ht="15" customHeight="1">
      <c r="B241" t="s">
        <v>2311</v>
      </c>
      <c r="C241" s="2" t="s">
        <v>2312</v>
      </c>
      <c r="D241" s="2">
        <v>306</v>
      </c>
      <c r="E241" s="2" t="s">
        <v>2313</v>
      </c>
      <c r="F241" s="58" t="s">
        <v>2314</v>
      </c>
      <c r="G241" s="2" t="s">
        <v>380</v>
      </c>
      <c r="H241" t="s">
        <v>381</v>
      </c>
      <c r="I241" s="58" t="s">
        <v>382</v>
      </c>
      <c r="J241" s="2">
        <v>66147</v>
      </c>
      <c r="K241" s="2" t="s">
        <v>383</v>
      </c>
      <c r="L241" s="2" t="s">
        <v>384</v>
      </c>
      <c r="M241" s="58" t="s">
        <v>1717</v>
      </c>
      <c r="N241" s="58" t="s">
        <v>1718</v>
      </c>
      <c r="O241" s="58" t="s">
        <v>1719</v>
      </c>
      <c r="P241" s="2" t="s">
        <v>148</v>
      </c>
      <c r="Q241" s="2" t="s">
        <v>1720</v>
      </c>
      <c r="R241" s="2">
        <v>1003</v>
      </c>
      <c r="S241" s="10">
        <v>39351</v>
      </c>
      <c r="T241" s="58" t="s">
        <v>390</v>
      </c>
      <c r="U241" s="2" t="s">
        <v>391</v>
      </c>
      <c r="V241" s="2" t="s">
        <v>92</v>
      </c>
      <c r="W241" s="2" t="s">
        <v>93</v>
      </c>
      <c r="X241" s="2" t="s">
        <v>248</v>
      </c>
      <c r="Y241" s="2">
        <v>64</v>
      </c>
      <c r="Z241" s="2" t="s">
        <v>160</v>
      </c>
      <c r="AA241" s="2" t="s">
        <v>392</v>
      </c>
      <c r="AB241" s="58" t="s">
        <v>2315</v>
      </c>
      <c r="AC241" s="58" t="s">
        <v>713</v>
      </c>
      <c r="AD241" s="58" t="s">
        <v>2316</v>
      </c>
      <c r="AE241" s="2" t="s">
        <v>2317</v>
      </c>
      <c r="AF241" s="62">
        <v>-17.789690400000001</v>
      </c>
      <c r="AG241" s="62">
        <v>-50.919646399999998</v>
      </c>
      <c r="AH241" s="2" t="s">
        <v>2318</v>
      </c>
      <c r="AI241" s="2" t="s">
        <v>147</v>
      </c>
      <c r="AJ241" s="2" t="s">
        <v>102</v>
      </c>
      <c r="AK241" s="55">
        <v>1137.0999999999999</v>
      </c>
      <c r="AL241" s="55">
        <v>121</v>
      </c>
      <c r="AM241" s="55">
        <v>10.641104564242372</v>
      </c>
      <c r="AN241" s="2" t="s">
        <v>331</v>
      </c>
      <c r="AO241" s="2">
        <v>12</v>
      </c>
      <c r="AP241" s="2">
        <v>1</v>
      </c>
      <c r="AQ241" s="2">
        <v>5</v>
      </c>
      <c r="AR241" s="53" t="s">
        <v>148</v>
      </c>
      <c r="AS241" s="2" t="s">
        <v>73</v>
      </c>
      <c r="AT241" s="2" t="s">
        <v>148</v>
      </c>
      <c r="AU241" s="2" t="s">
        <v>75</v>
      </c>
      <c r="AV241" s="2" t="s">
        <v>148</v>
      </c>
      <c r="AW241" s="2" t="str">
        <f t="shared" si="3"/>
        <v xml:space="preserve">     PEGUE NA LOJA HOJE         PEGUE NA LOJA   </v>
      </c>
    </row>
    <row r="242" spans="2:49" ht="15" customHeight="1">
      <c r="B242" t="s">
        <v>2319</v>
      </c>
      <c r="C242" s="2" t="s">
        <v>2320</v>
      </c>
      <c r="D242" s="2">
        <v>539</v>
      </c>
      <c r="E242" s="2" t="s">
        <v>2321</v>
      </c>
      <c r="F242" s="58" t="s">
        <v>2322</v>
      </c>
      <c r="G242" s="2" t="s">
        <v>168</v>
      </c>
      <c r="H242" t="s">
        <v>169</v>
      </c>
      <c r="I242" s="58" t="s">
        <v>170</v>
      </c>
      <c r="J242" s="2">
        <v>66146</v>
      </c>
      <c r="K242" s="2" t="s">
        <v>171</v>
      </c>
      <c r="L242" s="2" t="s">
        <v>172</v>
      </c>
      <c r="M242" s="58" t="s">
        <v>678</v>
      </c>
      <c r="N242" s="58" t="s">
        <v>679</v>
      </c>
      <c r="O242" s="58" t="s">
        <v>680</v>
      </c>
      <c r="P242" s="2" t="s">
        <v>148</v>
      </c>
      <c r="Q242" s="2" t="s">
        <v>681</v>
      </c>
      <c r="R242" s="2" t="s">
        <v>172</v>
      </c>
      <c r="S242" s="10">
        <v>39352</v>
      </c>
      <c r="T242" s="58" t="s">
        <v>918</v>
      </c>
      <c r="U242" s="2" t="s">
        <v>919</v>
      </c>
      <c r="V242" s="2" t="s">
        <v>92</v>
      </c>
      <c r="W242" s="2" t="s">
        <v>1192</v>
      </c>
      <c r="X242" s="2" t="s">
        <v>140</v>
      </c>
      <c r="Y242" s="2">
        <v>11</v>
      </c>
      <c r="Z242" s="2" t="s">
        <v>95</v>
      </c>
      <c r="AA242" s="2" t="s">
        <v>141</v>
      </c>
      <c r="AB242" s="58" t="s">
        <v>2323</v>
      </c>
      <c r="AC242" s="58" t="s">
        <v>98</v>
      </c>
      <c r="AD242" s="58" t="s">
        <v>2324</v>
      </c>
      <c r="AE242" s="2" t="s">
        <v>2325</v>
      </c>
      <c r="AF242" s="62">
        <v>-23.477463199999999</v>
      </c>
      <c r="AG242" s="62">
        <v>-46.353053000000003</v>
      </c>
      <c r="AH242" s="2" t="s">
        <v>2326</v>
      </c>
      <c r="AI242" s="2" t="s">
        <v>147</v>
      </c>
      <c r="AJ242" s="2" t="s">
        <v>1196</v>
      </c>
      <c r="AK242" s="55">
        <v>406.79</v>
      </c>
      <c r="AL242" s="55">
        <v>0</v>
      </c>
      <c r="AM242" s="55">
        <v>0</v>
      </c>
      <c r="AN242" s="2" t="s">
        <v>103</v>
      </c>
      <c r="AO242" s="2">
        <v>5</v>
      </c>
      <c r="AP242" s="2">
        <v>2</v>
      </c>
      <c r="AQ242" s="2">
        <v>1</v>
      </c>
      <c r="AR242" s="53" t="s">
        <v>72</v>
      </c>
      <c r="AS242" s="2" t="s">
        <v>73</v>
      </c>
      <c r="AT242" s="2" t="s">
        <v>74</v>
      </c>
      <c r="AU242" s="2" t="s">
        <v>75</v>
      </c>
      <c r="AV242" s="2" t="s">
        <v>76</v>
      </c>
      <c r="AW242" s="2" t="str">
        <f t="shared" si="3"/>
        <v>AMERICANAS SERVIÇOS    PEGUE NA LOJA HOJE    SHIP FROM STORE    PEGUE NA LOJA  QUIOSQUE</v>
      </c>
    </row>
    <row r="243" spans="2:49" ht="15" customHeight="1">
      <c r="B243" t="s">
        <v>2327</v>
      </c>
      <c r="C243" s="2" t="s">
        <v>2328</v>
      </c>
      <c r="D243" s="2">
        <v>843</v>
      </c>
      <c r="E243" s="2" t="s">
        <v>2329</v>
      </c>
      <c r="F243" s="58" t="s">
        <v>2330</v>
      </c>
      <c r="G243" s="2" t="s">
        <v>285</v>
      </c>
      <c r="H243" t="s">
        <v>286</v>
      </c>
      <c r="I243" s="58" t="s">
        <v>287</v>
      </c>
      <c r="J243" s="2">
        <v>68673</v>
      </c>
      <c r="K243" s="2" t="s">
        <v>288</v>
      </c>
      <c r="L243" s="2" t="s">
        <v>289</v>
      </c>
      <c r="M243" s="58" t="s">
        <v>290</v>
      </c>
      <c r="N243" s="58" t="s">
        <v>291</v>
      </c>
      <c r="O243" s="58" t="s">
        <v>292</v>
      </c>
      <c r="P243" s="2">
        <v>66228</v>
      </c>
      <c r="Q243" s="2" t="s">
        <v>293</v>
      </c>
      <c r="R243" s="2" t="s">
        <v>282</v>
      </c>
      <c r="S243" s="10">
        <v>39353</v>
      </c>
      <c r="T243" s="58" t="s">
        <v>294</v>
      </c>
      <c r="U243" s="2" t="s">
        <v>295</v>
      </c>
      <c r="V243" s="2" t="s">
        <v>92</v>
      </c>
      <c r="W243" s="2" t="s">
        <v>1192</v>
      </c>
      <c r="X243" s="2" t="s">
        <v>296</v>
      </c>
      <c r="Y243" s="2">
        <v>41</v>
      </c>
      <c r="Z243" s="2" t="s">
        <v>95</v>
      </c>
      <c r="AA243" s="2" t="s">
        <v>297</v>
      </c>
      <c r="AB243" s="58" t="s">
        <v>284</v>
      </c>
      <c r="AC243" s="58" t="s">
        <v>2331</v>
      </c>
      <c r="AD243" s="58" t="s">
        <v>2332</v>
      </c>
      <c r="AE243" s="2" t="s">
        <v>2333</v>
      </c>
      <c r="AF243" s="62">
        <v>-25.413149400000002</v>
      </c>
      <c r="AG243" s="62">
        <v>-49.259473200000002</v>
      </c>
      <c r="AH243" s="2" t="s">
        <v>2334</v>
      </c>
      <c r="AI243" s="2" t="s">
        <v>147</v>
      </c>
      <c r="AJ243" s="2" t="s">
        <v>1196</v>
      </c>
      <c r="AK243" s="55">
        <v>407.66</v>
      </c>
      <c r="AL243" s="55">
        <v>0</v>
      </c>
      <c r="AM243" s="55">
        <v>0</v>
      </c>
      <c r="AN243" s="2" t="s">
        <v>103</v>
      </c>
      <c r="AO243" s="2">
        <v>5</v>
      </c>
      <c r="AP243" s="2">
        <v>2</v>
      </c>
      <c r="AQ243" s="2">
        <v>1</v>
      </c>
      <c r="AR243" s="53" t="s">
        <v>148</v>
      </c>
      <c r="AS243" s="2" t="s">
        <v>73</v>
      </c>
      <c r="AT243" s="2" t="s">
        <v>74</v>
      </c>
      <c r="AU243" s="2" t="s">
        <v>75</v>
      </c>
      <c r="AV243" s="2" t="s">
        <v>148</v>
      </c>
      <c r="AW243" s="2" t="str">
        <f t="shared" si="3"/>
        <v xml:space="preserve">     PEGUE NA LOJA HOJE    SHIP FROM STORE    PEGUE NA LOJA   </v>
      </c>
    </row>
    <row r="244" spans="2:49" ht="15" customHeight="1">
      <c r="B244" t="s">
        <v>2335</v>
      </c>
      <c r="C244" s="2" t="s">
        <v>2336</v>
      </c>
      <c r="D244" s="2">
        <v>822</v>
      </c>
      <c r="E244" s="2" t="s">
        <v>2337</v>
      </c>
      <c r="F244" s="58" t="s">
        <v>2338</v>
      </c>
      <c r="G244" s="2" t="s">
        <v>168</v>
      </c>
      <c r="H244" t="s">
        <v>169</v>
      </c>
      <c r="I244" s="58" t="s">
        <v>170</v>
      </c>
      <c r="J244" s="2">
        <v>66146</v>
      </c>
      <c r="K244" s="2" t="s">
        <v>171</v>
      </c>
      <c r="L244" s="2" t="s">
        <v>172</v>
      </c>
      <c r="M244" s="58" t="s">
        <v>173</v>
      </c>
      <c r="N244" s="58" t="s">
        <v>174</v>
      </c>
      <c r="O244" s="58" t="s">
        <v>175</v>
      </c>
      <c r="P244" s="2">
        <v>65793</v>
      </c>
      <c r="Q244" s="2" t="s">
        <v>176</v>
      </c>
      <c r="R244" s="2" t="s">
        <v>177</v>
      </c>
      <c r="S244" s="10">
        <v>39370</v>
      </c>
      <c r="T244" s="58" t="s">
        <v>178</v>
      </c>
      <c r="U244" s="2" t="s">
        <v>179</v>
      </c>
      <c r="V244" s="2" t="s">
        <v>92</v>
      </c>
      <c r="W244" s="2" t="s">
        <v>1192</v>
      </c>
      <c r="X244" s="2" t="s">
        <v>140</v>
      </c>
      <c r="Y244" s="2">
        <v>19</v>
      </c>
      <c r="Z244" s="2" t="s">
        <v>95</v>
      </c>
      <c r="AA244" s="2" t="s">
        <v>141</v>
      </c>
      <c r="AB244" s="58" t="s">
        <v>167</v>
      </c>
      <c r="AC244" s="58" t="s">
        <v>2339</v>
      </c>
      <c r="AD244" s="58" t="s">
        <v>2340</v>
      </c>
      <c r="AE244" s="2" t="s">
        <v>2341</v>
      </c>
      <c r="AF244" s="62">
        <v>-22.898068599999998</v>
      </c>
      <c r="AG244" s="62">
        <v>-47.056211300000001</v>
      </c>
      <c r="AH244" s="2" t="s">
        <v>2342</v>
      </c>
      <c r="AI244" s="2" t="s">
        <v>147</v>
      </c>
      <c r="AJ244" s="2" t="s">
        <v>1196</v>
      </c>
      <c r="AK244" s="55">
        <v>362.57</v>
      </c>
      <c r="AL244" s="55">
        <v>0</v>
      </c>
      <c r="AM244" s="55">
        <v>0</v>
      </c>
      <c r="AN244" s="2" t="s">
        <v>103</v>
      </c>
      <c r="AO244" s="2">
        <v>4</v>
      </c>
      <c r="AP244" s="2">
        <v>3</v>
      </c>
      <c r="AQ244" s="2">
        <v>1</v>
      </c>
      <c r="AR244" s="53" t="s">
        <v>148</v>
      </c>
      <c r="AS244" s="2" t="s">
        <v>73</v>
      </c>
      <c r="AT244" s="2" t="s">
        <v>74</v>
      </c>
      <c r="AU244" s="2" t="s">
        <v>148</v>
      </c>
      <c r="AV244" s="2" t="s">
        <v>148</v>
      </c>
      <c r="AW244" s="2" t="str">
        <f t="shared" si="3"/>
        <v xml:space="preserve">     PEGUE NA LOJA HOJE    SHIP FROM STORE        </v>
      </c>
    </row>
    <row r="245" spans="2:49" ht="15" customHeight="1">
      <c r="B245" t="s">
        <v>2343</v>
      </c>
      <c r="C245" s="2" t="s">
        <v>2344</v>
      </c>
      <c r="D245" s="2">
        <v>908</v>
      </c>
      <c r="E245" s="2" t="s">
        <v>2345</v>
      </c>
      <c r="F245" s="58" t="s">
        <v>2346</v>
      </c>
      <c r="G245" s="2" t="s">
        <v>168</v>
      </c>
      <c r="H245" t="s">
        <v>169</v>
      </c>
      <c r="I245" s="58" t="s">
        <v>170</v>
      </c>
      <c r="J245" s="2">
        <v>66146</v>
      </c>
      <c r="K245" s="2" t="s">
        <v>171</v>
      </c>
      <c r="L245" s="2" t="s">
        <v>172</v>
      </c>
      <c r="M245" s="58" t="s">
        <v>173</v>
      </c>
      <c r="N245" s="58" t="s">
        <v>174</v>
      </c>
      <c r="O245" s="58" t="s">
        <v>175</v>
      </c>
      <c r="P245" s="2">
        <v>65793</v>
      </c>
      <c r="Q245" s="2" t="s">
        <v>176</v>
      </c>
      <c r="R245" s="2" t="s">
        <v>177</v>
      </c>
      <c r="S245" s="10">
        <v>39370</v>
      </c>
      <c r="T245" s="58" t="s">
        <v>178</v>
      </c>
      <c r="U245" s="2" t="s">
        <v>179</v>
      </c>
      <c r="V245" s="2" t="s">
        <v>92</v>
      </c>
      <c r="W245" s="2" t="s">
        <v>1192</v>
      </c>
      <c r="X245" s="2" t="s">
        <v>140</v>
      </c>
      <c r="Y245" s="2">
        <v>19</v>
      </c>
      <c r="Z245" s="2" t="s">
        <v>95</v>
      </c>
      <c r="AA245" s="2" t="s">
        <v>141</v>
      </c>
      <c r="AB245" s="58" t="s">
        <v>167</v>
      </c>
      <c r="AC245" s="58" t="s">
        <v>2347</v>
      </c>
      <c r="AD245" s="58" t="s">
        <v>2348</v>
      </c>
      <c r="AE245" s="2" t="s">
        <v>2349</v>
      </c>
      <c r="AF245" s="62">
        <v>-22.896319399999999</v>
      </c>
      <c r="AG245" s="62">
        <v>-47.046709300000003</v>
      </c>
      <c r="AH245" s="2" t="s">
        <v>2350</v>
      </c>
      <c r="AI245" s="2" t="s">
        <v>147</v>
      </c>
      <c r="AJ245" s="2" t="s">
        <v>1260</v>
      </c>
      <c r="AK245" s="55">
        <v>250.34</v>
      </c>
      <c r="AL245" s="55">
        <v>0</v>
      </c>
      <c r="AM245" s="55">
        <v>0</v>
      </c>
      <c r="AN245" s="2" t="s">
        <v>103</v>
      </c>
      <c r="AO245" s="2">
        <v>8</v>
      </c>
      <c r="AP245" s="2">
        <v>1</v>
      </c>
      <c r="AQ245" s="2">
        <v>1</v>
      </c>
      <c r="AR245" s="53" t="s">
        <v>148</v>
      </c>
      <c r="AS245" s="2" t="s">
        <v>73</v>
      </c>
      <c r="AT245" s="2" t="s">
        <v>148</v>
      </c>
      <c r="AU245" s="2" t="s">
        <v>148</v>
      </c>
      <c r="AV245" s="2" t="s">
        <v>148</v>
      </c>
      <c r="AW245" s="2" t="str">
        <f t="shared" si="3"/>
        <v xml:space="preserve">     PEGUE NA LOJA HOJE             </v>
      </c>
    </row>
    <row r="246" spans="2:49" ht="15" customHeight="1">
      <c r="B246" t="s">
        <v>2351</v>
      </c>
      <c r="C246" s="2" t="s">
        <v>2352</v>
      </c>
      <c r="D246" s="2">
        <v>909</v>
      </c>
      <c r="E246" s="2" t="s">
        <v>2353</v>
      </c>
      <c r="F246" s="58" t="s">
        <v>2354</v>
      </c>
      <c r="G246" s="2" t="s">
        <v>168</v>
      </c>
      <c r="H246" t="s">
        <v>169</v>
      </c>
      <c r="I246" s="58" t="s">
        <v>170</v>
      </c>
      <c r="J246" s="2">
        <v>66146</v>
      </c>
      <c r="K246" s="2" t="s">
        <v>171</v>
      </c>
      <c r="L246" s="2" t="s">
        <v>172</v>
      </c>
      <c r="M246" s="58" t="s">
        <v>173</v>
      </c>
      <c r="N246" s="58" t="s">
        <v>174</v>
      </c>
      <c r="O246" s="58" t="s">
        <v>175</v>
      </c>
      <c r="P246" s="2">
        <v>65793</v>
      </c>
      <c r="Q246" s="2" t="s">
        <v>176</v>
      </c>
      <c r="R246" s="2" t="s">
        <v>177</v>
      </c>
      <c r="S246" s="10">
        <v>39370</v>
      </c>
      <c r="T246" s="58" t="s">
        <v>178</v>
      </c>
      <c r="U246" s="2" t="s">
        <v>179</v>
      </c>
      <c r="V246" s="2" t="s">
        <v>92</v>
      </c>
      <c r="W246" s="2" t="s">
        <v>1192</v>
      </c>
      <c r="X246" s="2" t="s">
        <v>140</v>
      </c>
      <c r="Y246" s="2">
        <v>19</v>
      </c>
      <c r="Z246" s="2" t="s">
        <v>95</v>
      </c>
      <c r="AA246" s="2" t="s">
        <v>141</v>
      </c>
      <c r="AB246" s="58" t="s">
        <v>167</v>
      </c>
      <c r="AC246" s="58" t="s">
        <v>2355</v>
      </c>
      <c r="AD246" s="58" t="s">
        <v>2356</v>
      </c>
      <c r="AE246" s="2" t="s">
        <v>2357</v>
      </c>
      <c r="AF246" s="62">
        <v>-22.888693199999999</v>
      </c>
      <c r="AG246" s="62">
        <v>-47.077644900000003</v>
      </c>
      <c r="AH246" s="2" t="s">
        <v>2358</v>
      </c>
      <c r="AI246" s="2" t="s">
        <v>147</v>
      </c>
      <c r="AJ246" s="2" t="s">
        <v>1260</v>
      </c>
      <c r="AK246" s="55">
        <v>201.52</v>
      </c>
      <c r="AL246" s="55">
        <v>0</v>
      </c>
      <c r="AM246" s="55">
        <v>0</v>
      </c>
      <c r="AN246" s="2" t="s">
        <v>103</v>
      </c>
      <c r="AO246" s="2">
        <v>8</v>
      </c>
      <c r="AP246" s="2">
        <v>1</v>
      </c>
      <c r="AQ246" s="2">
        <v>1</v>
      </c>
      <c r="AR246" s="53" t="s">
        <v>148</v>
      </c>
      <c r="AS246" s="2" t="s">
        <v>73</v>
      </c>
      <c r="AT246" s="2" t="s">
        <v>74</v>
      </c>
      <c r="AU246" s="2" t="s">
        <v>148</v>
      </c>
      <c r="AV246" s="2" t="s">
        <v>148</v>
      </c>
      <c r="AW246" s="2" t="str">
        <f t="shared" si="3"/>
        <v xml:space="preserve">     PEGUE NA LOJA HOJE    SHIP FROM STORE        </v>
      </c>
    </row>
    <row r="247" spans="2:49" ht="15" customHeight="1">
      <c r="B247" t="s">
        <v>2359</v>
      </c>
      <c r="C247" s="2" t="s">
        <v>2360</v>
      </c>
      <c r="D247" s="2">
        <v>916</v>
      </c>
      <c r="E247" s="2" t="s">
        <v>2361</v>
      </c>
      <c r="F247" s="58" t="s">
        <v>2362</v>
      </c>
      <c r="G247" s="2" t="s">
        <v>168</v>
      </c>
      <c r="H247" t="s">
        <v>169</v>
      </c>
      <c r="I247" s="58" t="s">
        <v>170</v>
      </c>
      <c r="J247" s="2">
        <v>66146</v>
      </c>
      <c r="K247" s="2" t="s">
        <v>171</v>
      </c>
      <c r="L247" s="2" t="s">
        <v>172</v>
      </c>
      <c r="M247" s="58" t="s">
        <v>173</v>
      </c>
      <c r="N247" s="58" t="s">
        <v>174</v>
      </c>
      <c r="O247" s="58" t="s">
        <v>175</v>
      </c>
      <c r="P247" s="2">
        <v>65793</v>
      </c>
      <c r="Q247" s="2" t="s">
        <v>176</v>
      </c>
      <c r="R247" s="2" t="s">
        <v>177</v>
      </c>
      <c r="S247" s="10">
        <v>39370</v>
      </c>
      <c r="T247" s="58" t="s">
        <v>178</v>
      </c>
      <c r="U247" s="2" t="s">
        <v>179</v>
      </c>
      <c r="V247" s="2" t="s">
        <v>92</v>
      </c>
      <c r="W247" s="2" t="s">
        <v>1192</v>
      </c>
      <c r="X247" s="2" t="s">
        <v>140</v>
      </c>
      <c r="Y247" s="2">
        <v>19</v>
      </c>
      <c r="Z247" s="2" t="s">
        <v>95</v>
      </c>
      <c r="AA247" s="2" t="s">
        <v>141</v>
      </c>
      <c r="AB247" s="58" t="s">
        <v>167</v>
      </c>
      <c r="AC247" s="58" t="s">
        <v>2363</v>
      </c>
      <c r="AD247" s="58" t="s">
        <v>2364</v>
      </c>
      <c r="AE247" s="2" t="s">
        <v>2365</v>
      </c>
      <c r="AF247" s="62">
        <v>-22.8268655</v>
      </c>
      <c r="AG247" s="62">
        <v>-47.079080500000003</v>
      </c>
      <c r="AH247" s="2" t="s">
        <v>2366</v>
      </c>
      <c r="AI247" s="2" t="s">
        <v>147</v>
      </c>
      <c r="AJ247" s="2" t="s">
        <v>1260</v>
      </c>
      <c r="AK247" s="55">
        <v>189.25</v>
      </c>
      <c r="AL247" s="55">
        <v>0</v>
      </c>
      <c r="AM247" s="55">
        <v>0</v>
      </c>
      <c r="AN247" s="2" t="s">
        <v>103</v>
      </c>
      <c r="AO247" s="2">
        <v>8</v>
      </c>
      <c r="AP247" s="2">
        <v>1</v>
      </c>
      <c r="AQ247" s="2">
        <v>1</v>
      </c>
      <c r="AR247" s="53" t="s">
        <v>148</v>
      </c>
      <c r="AS247" s="2" t="s">
        <v>73</v>
      </c>
      <c r="AT247" s="2" t="s">
        <v>148</v>
      </c>
      <c r="AU247" s="2" t="s">
        <v>148</v>
      </c>
      <c r="AV247" s="2" t="s">
        <v>148</v>
      </c>
      <c r="AW247" s="2" t="str">
        <f t="shared" si="3"/>
        <v xml:space="preserve">     PEGUE NA LOJA HOJE             </v>
      </c>
    </row>
    <row r="248" spans="2:49" ht="15" customHeight="1">
      <c r="B248" t="s">
        <v>2367</v>
      </c>
      <c r="C248" s="2" t="s">
        <v>2368</v>
      </c>
      <c r="D248" s="2">
        <v>819</v>
      </c>
      <c r="E248" s="2" t="s">
        <v>2369</v>
      </c>
      <c r="F248" s="58" t="s">
        <v>2370</v>
      </c>
      <c r="G248" s="2" t="s">
        <v>168</v>
      </c>
      <c r="H248" t="s">
        <v>169</v>
      </c>
      <c r="I248" s="58" t="s">
        <v>170</v>
      </c>
      <c r="J248" s="2">
        <v>66146</v>
      </c>
      <c r="K248" s="2" t="s">
        <v>171</v>
      </c>
      <c r="L248" s="2" t="s">
        <v>172</v>
      </c>
      <c r="M248" s="58" t="s">
        <v>858</v>
      </c>
      <c r="N248" s="58" t="s">
        <v>859</v>
      </c>
      <c r="O248" s="58" t="s">
        <v>860</v>
      </c>
      <c r="P248" s="2">
        <v>68827</v>
      </c>
      <c r="Q248" s="2" t="s">
        <v>861</v>
      </c>
      <c r="R248" s="2" t="s">
        <v>855</v>
      </c>
      <c r="S248" s="10">
        <v>39370</v>
      </c>
      <c r="T248" s="58" t="s">
        <v>1174</v>
      </c>
      <c r="U248" s="2" t="s">
        <v>1175</v>
      </c>
      <c r="V248" s="2" t="s">
        <v>92</v>
      </c>
      <c r="W248" s="2" t="s">
        <v>1192</v>
      </c>
      <c r="X248" s="2" t="s">
        <v>140</v>
      </c>
      <c r="Y248" s="2">
        <v>19</v>
      </c>
      <c r="Z248" s="2" t="s">
        <v>95</v>
      </c>
      <c r="AA248" s="2" t="s">
        <v>141</v>
      </c>
      <c r="AB248" s="58" t="s">
        <v>1176</v>
      </c>
      <c r="AC248" s="58" t="s">
        <v>2371</v>
      </c>
      <c r="AD248" s="58" t="s">
        <v>2372</v>
      </c>
      <c r="AE248" s="2" t="s">
        <v>2373</v>
      </c>
      <c r="AF248" s="62">
        <v>-22.7229721</v>
      </c>
      <c r="AG248" s="62">
        <v>-47.632868299999998</v>
      </c>
      <c r="AH248" s="2" t="s">
        <v>2374</v>
      </c>
      <c r="AI248" s="2" t="s">
        <v>147</v>
      </c>
      <c r="AJ248" s="2" t="s">
        <v>1196</v>
      </c>
      <c r="AK248" s="55">
        <v>436.55</v>
      </c>
      <c r="AL248" s="55">
        <v>0</v>
      </c>
      <c r="AM248" s="55">
        <v>0</v>
      </c>
      <c r="AN248" s="2" t="s">
        <v>103</v>
      </c>
      <c r="AO248" s="2">
        <v>5</v>
      </c>
      <c r="AP248" s="2">
        <v>2</v>
      </c>
      <c r="AQ248" s="2">
        <v>1</v>
      </c>
      <c r="AR248" s="53" t="s">
        <v>72</v>
      </c>
      <c r="AS248" s="2" t="s">
        <v>73</v>
      </c>
      <c r="AT248" s="2" t="s">
        <v>148</v>
      </c>
      <c r="AU248" s="2" t="s">
        <v>75</v>
      </c>
      <c r="AV248" s="2" t="s">
        <v>76</v>
      </c>
      <c r="AW248" s="2" t="str">
        <f t="shared" si="3"/>
        <v>AMERICANAS SERVIÇOS    PEGUE NA LOJA HOJE         PEGUE NA LOJA  QUIOSQUE</v>
      </c>
    </row>
    <row r="249" spans="2:49" ht="15" customHeight="1">
      <c r="B249" t="s">
        <v>2375</v>
      </c>
      <c r="C249" s="2" t="s">
        <v>2376</v>
      </c>
      <c r="D249" s="2">
        <v>848</v>
      </c>
      <c r="E249" s="2" t="s">
        <v>2377</v>
      </c>
      <c r="F249" s="58" t="s">
        <v>2378</v>
      </c>
      <c r="G249" s="2" t="s">
        <v>128</v>
      </c>
      <c r="H249" t="s">
        <v>129</v>
      </c>
      <c r="I249" s="58" t="s">
        <v>130</v>
      </c>
      <c r="J249" s="2">
        <v>66128</v>
      </c>
      <c r="K249" s="2" t="s">
        <v>131</v>
      </c>
      <c r="L249" s="2" t="s">
        <v>132</v>
      </c>
      <c r="M249" s="58" t="s">
        <v>153</v>
      </c>
      <c r="N249" s="58" t="s">
        <v>154</v>
      </c>
      <c r="O249" s="58" t="s">
        <v>155</v>
      </c>
      <c r="P249" s="2">
        <v>68767</v>
      </c>
      <c r="Q249" s="2" t="s">
        <v>156</v>
      </c>
      <c r="R249" s="2" t="s">
        <v>157</v>
      </c>
      <c r="S249" s="10">
        <v>39371</v>
      </c>
      <c r="T249" s="58" t="s">
        <v>158</v>
      </c>
      <c r="U249" s="2" t="s">
        <v>159</v>
      </c>
      <c r="V249" s="2" t="s">
        <v>92</v>
      </c>
      <c r="W249" s="2" t="s">
        <v>1192</v>
      </c>
      <c r="X249" s="2" t="s">
        <v>140</v>
      </c>
      <c r="Y249" s="2">
        <v>13</v>
      </c>
      <c r="Z249" s="2" t="s">
        <v>160</v>
      </c>
      <c r="AA249" s="2" t="s">
        <v>141</v>
      </c>
      <c r="AB249" s="58" t="s">
        <v>152</v>
      </c>
      <c r="AC249" s="58" t="s">
        <v>761</v>
      </c>
      <c r="AD249" s="58" t="s">
        <v>2379</v>
      </c>
      <c r="AE249" s="2" t="s">
        <v>2380</v>
      </c>
      <c r="AF249" s="62">
        <v>-23.965614599999999</v>
      </c>
      <c r="AG249" s="62">
        <v>-46.329002500000001</v>
      </c>
      <c r="AH249" s="2" t="s">
        <v>2381</v>
      </c>
      <c r="AI249" s="2" t="s">
        <v>28</v>
      </c>
      <c r="AJ249" s="2" t="s">
        <v>1260</v>
      </c>
      <c r="AK249" s="55">
        <v>240.45</v>
      </c>
      <c r="AL249" s="55">
        <v>0</v>
      </c>
      <c r="AM249" s="55">
        <v>0</v>
      </c>
      <c r="AN249" s="2" t="s">
        <v>103</v>
      </c>
      <c r="AO249" s="2">
        <v>11</v>
      </c>
      <c r="AP249" s="2">
        <v>1</v>
      </c>
      <c r="AQ249" s="2">
        <v>4</v>
      </c>
      <c r="AR249" s="53" t="s">
        <v>148</v>
      </c>
      <c r="AS249" s="2" t="s">
        <v>73</v>
      </c>
      <c r="AT249" s="2" t="s">
        <v>148</v>
      </c>
      <c r="AU249" s="2" t="s">
        <v>75</v>
      </c>
      <c r="AV249" s="2" t="s">
        <v>148</v>
      </c>
      <c r="AW249" s="2" t="str">
        <f t="shared" si="3"/>
        <v xml:space="preserve">     PEGUE NA LOJA HOJE         PEGUE NA LOJA   </v>
      </c>
    </row>
    <row r="250" spans="2:49" ht="15" customHeight="1">
      <c r="B250" t="s">
        <v>2382</v>
      </c>
      <c r="C250" s="2" t="s">
        <v>2383</v>
      </c>
      <c r="D250" s="2">
        <v>867</v>
      </c>
      <c r="E250" s="2" t="s">
        <v>2384</v>
      </c>
      <c r="F250" s="58" t="s">
        <v>2385</v>
      </c>
      <c r="G250" s="2" t="s">
        <v>128</v>
      </c>
      <c r="H250" t="s">
        <v>129</v>
      </c>
      <c r="I250" s="58" t="s">
        <v>130</v>
      </c>
      <c r="J250" s="2">
        <v>66128</v>
      </c>
      <c r="K250" s="2" t="s">
        <v>131</v>
      </c>
      <c r="L250" s="2" t="s">
        <v>132</v>
      </c>
      <c r="M250" s="58" t="s">
        <v>153</v>
      </c>
      <c r="N250" s="58" t="s">
        <v>154</v>
      </c>
      <c r="O250" s="58" t="s">
        <v>155</v>
      </c>
      <c r="P250" s="2">
        <v>68767</v>
      </c>
      <c r="Q250" s="2" t="s">
        <v>156</v>
      </c>
      <c r="R250" s="2" t="s">
        <v>157</v>
      </c>
      <c r="S250" s="10">
        <v>39371</v>
      </c>
      <c r="T250" s="58" t="s">
        <v>158</v>
      </c>
      <c r="U250" s="2" t="s">
        <v>159</v>
      </c>
      <c r="V250" s="2" t="s">
        <v>92</v>
      </c>
      <c r="W250" s="2" t="s">
        <v>1192</v>
      </c>
      <c r="X250" s="2" t="s">
        <v>140</v>
      </c>
      <c r="Y250" s="2">
        <v>13</v>
      </c>
      <c r="Z250" s="2" t="s">
        <v>160</v>
      </c>
      <c r="AA250" s="2" t="s">
        <v>141</v>
      </c>
      <c r="AB250" s="58" t="s">
        <v>152</v>
      </c>
      <c r="AC250" s="58" t="s">
        <v>2386</v>
      </c>
      <c r="AD250" s="58" t="s">
        <v>2387</v>
      </c>
      <c r="AE250" s="2" t="s">
        <v>2388</v>
      </c>
      <c r="AF250" s="62">
        <v>-23.983435199999999</v>
      </c>
      <c r="AG250" s="62">
        <v>-46.309319600000002</v>
      </c>
      <c r="AH250" s="2" t="s">
        <v>2389</v>
      </c>
      <c r="AI250" s="2" t="s">
        <v>28</v>
      </c>
      <c r="AJ250" s="2" t="s">
        <v>1260</v>
      </c>
      <c r="AK250" s="55">
        <v>233.51</v>
      </c>
      <c r="AL250" s="55">
        <v>0</v>
      </c>
      <c r="AM250" s="55">
        <v>0</v>
      </c>
      <c r="AN250" s="2" t="s">
        <v>103</v>
      </c>
      <c r="AO250" s="2">
        <v>10</v>
      </c>
      <c r="AP250" s="2">
        <v>1</v>
      </c>
      <c r="AQ250" s="2">
        <v>3</v>
      </c>
      <c r="AR250" s="53" t="s">
        <v>148</v>
      </c>
      <c r="AS250" s="2" t="s">
        <v>73</v>
      </c>
      <c r="AT250" s="2" t="s">
        <v>74</v>
      </c>
      <c r="AU250" s="2" t="s">
        <v>75</v>
      </c>
      <c r="AV250" s="2" t="s">
        <v>148</v>
      </c>
      <c r="AW250" s="2" t="str">
        <f t="shared" si="3"/>
        <v xml:space="preserve">     PEGUE NA LOJA HOJE    SHIP FROM STORE    PEGUE NA LOJA   </v>
      </c>
    </row>
    <row r="251" spans="2:49" ht="15" customHeight="1">
      <c r="B251" t="s">
        <v>2390</v>
      </c>
      <c r="C251" s="2" t="s">
        <v>2391</v>
      </c>
      <c r="D251" s="2">
        <v>872</v>
      </c>
      <c r="E251" s="2" t="s">
        <v>2392</v>
      </c>
      <c r="F251" s="58" t="s">
        <v>2393</v>
      </c>
      <c r="G251" s="2" t="s">
        <v>128</v>
      </c>
      <c r="H251" t="s">
        <v>129</v>
      </c>
      <c r="I251" s="58" t="s">
        <v>130</v>
      </c>
      <c r="J251" s="2">
        <v>66128</v>
      </c>
      <c r="K251" s="2" t="s">
        <v>131</v>
      </c>
      <c r="L251" s="2" t="s">
        <v>132</v>
      </c>
      <c r="M251" s="58" t="s">
        <v>153</v>
      </c>
      <c r="N251" s="58" t="s">
        <v>154</v>
      </c>
      <c r="O251" s="58" t="s">
        <v>155</v>
      </c>
      <c r="P251" s="2">
        <v>68767</v>
      </c>
      <c r="Q251" s="2" t="s">
        <v>156</v>
      </c>
      <c r="R251" s="2" t="s">
        <v>157</v>
      </c>
      <c r="S251" s="10">
        <v>39372</v>
      </c>
      <c r="T251" s="58" t="s">
        <v>158</v>
      </c>
      <c r="U251" s="2" t="s">
        <v>159</v>
      </c>
      <c r="V251" s="2" t="s">
        <v>92</v>
      </c>
      <c r="W251" s="2" t="s">
        <v>1192</v>
      </c>
      <c r="X251" s="2" t="s">
        <v>140</v>
      </c>
      <c r="Y251" s="2">
        <v>11</v>
      </c>
      <c r="Z251" s="2" t="s">
        <v>95</v>
      </c>
      <c r="AA251" s="2" t="s">
        <v>141</v>
      </c>
      <c r="AB251" s="58" t="s">
        <v>633</v>
      </c>
      <c r="AC251" s="58" t="s">
        <v>2394</v>
      </c>
      <c r="AD251" s="58" t="s">
        <v>2395</v>
      </c>
      <c r="AE251" s="2" t="s">
        <v>2396</v>
      </c>
      <c r="AF251" s="62">
        <v>-23.711917499999998</v>
      </c>
      <c r="AG251" s="62">
        <v>-46.543307800000001</v>
      </c>
      <c r="AH251" s="2" t="s">
        <v>2397</v>
      </c>
      <c r="AI251" s="2" t="s">
        <v>147</v>
      </c>
      <c r="AJ251" s="2" t="s">
        <v>1260</v>
      </c>
      <c r="AK251" s="55">
        <v>252.42</v>
      </c>
      <c r="AL251" s="55">
        <v>0</v>
      </c>
      <c r="AM251" s="55">
        <v>0</v>
      </c>
      <c r="AN251" s="2" t="s">
        <v>103</v>
      </c>
      <c r="AO251" s="2">
        <v>4</v>
      </c>
      <c r="AP251" s="2">
        <v>3</v>
      </c>
      <c r="AQ251" s="2">
        <v>1</v>
      </c>
      <c r="AR251" s="53" t="s">
        <v>148</v>
      </c>
      <c r="AS251" s="2" t="s">
        <v>73</v>
      </c>
      <c r="AT251" s="2" t="s">
        <v>74</v>
      </c>
      <c r="AU251" s="2" t="s">
        <v>75</v>
      </c>
      <c r="AV251" s="2" t="s">
        <v>148</v>
      </c>
      <c r="AW251" s="2" t="str">
        <f t="shared" si="3"/>
        <v xml:space="preserve">     PEGUE NA LOJA HOJE    SHIP FROM STORE    PEGUE NA LOJA   </v>
      </c>
    </row>
    <row r="252" spans="2:49" ht="15" customHeight="1">
      <c r="B252" t="s">
        <v>2398</v>
      </c>
      <c r="C252" s="2" t="s">
        <v>2399</v>
      </c>
      <c r="D252" s="2">
        <v>885</v>
      </c>
      <c r="E252" s="2" t="s">
        <v>2400</v>
      </c>
      <c r="F252" s="58" t="s">
        <v>2401</v>
      </c>
      <c r="G252" s="2" t="s">
        <v>168</v>
      </c>
      <c r="H252" t="s">
        <v>169</v>
      </c>
      <c r="I252" s="58" t="s">
        <v>170</v>
      </c>
      <c r="J252" s="2">
        <v>66146</v>
      </c>
      <c r="K252" s="2" t="s">
        <v>171</v>
      </c>
      <c r="L252" s="2" t="s">
        <v>172</v>
      </c>
      <c r="M252" s="58" t="s">
        <v>678</v>
      </c>
      <c r="N252" s="58" t="s">
        <v>679</v>
      </c>
      <c r="O252" s="58" t="s">
        <v>680</v>
      </c>
      <c r="P252" s="2" t="s">
        <v>148</v>
      </c>
      <c r="Q252" s="2" t="s">
        <v>681</v>
      </c>
      <c r="R252" s="2" t="s">
        <v>172</v>
      </c>
      <c r="S252" s="10">
        <v>39374</v>
      </c>
      <c r="T252" s="58" t="s">
        <v>682</v>
      </c>
      <c r="U252" s="2" t="s">
        <v>683</v>
      </c>
      <c r="V252" s="2" t="s">
        <v>92</v>
      </c>
      <c r="W252" s="2" t="s">
        <v>1192</v>
      </c>
      <c r="X252" s="2" t="s">
        <v>140</v>
      </c>
      <c r="Y252" s="2">
        <v>12</v>
      </c>
      <c r="Z252" s="2" t="s">
        <v>160</v>
      </c>
      <c r="AA252" s="2" t="s">
        <v>141</v>
      </c>
      <c r="AB252" s="58" t="s">
        <v>684</v>
      </c>
      <c r="AC252" s="58" t="s">
        <v>1473</v>
      </c>
      <c r="AD252" s="58" t="s">
        <v>2402</v>
      </c>
      <c r="AE252" s="2" t="s">
        <v>1475</v>
      </c>
      <c r="AF252" s="62">
        <v>-23.226568499999999</v>
      </c>
      <c r="AG252" s="62">
        <v>-45.884531799999998</v>
      </c>
      <c r="AH252" s="2" t="s">
        <v>2403</v>
      </c>
      <c r="AI252" s="2" t="s">
        <v>147</v>
      </c>
      <c r="AJ252" s="2" t="s">
        <v>1260</v>
      </c>
      <c r="AK252" s="55">
        <v>180.96</v>
      </c>
      <c r="AL252" s="55">
        <v>0</v>
      </c>
      <c r="AM252" s="55">
        <v>0</v>
      </c>
      <c r="AN252" s="2" t="s">
        <v>103</v>
      </c>
      <c r="AO252" s="2">
        <v>8</v>
      </c>
      <c r="AP252" s="2">
        <v>1</v>
      </c>
      <c r="AQ252" s="2">
        <v>1</v>
      </c>
      <c r="AR252" s="53" t="s">
        <v>148</v>
      </c>
      <c r="AS252" s="2" t="s">
        <v>73</v>
      </c>
      <c r="AT252" s="2" t="s">
        <v>74</v>
      </c>
      <c r="AU252" s="2" t="s">
        <v>75</v>
      </c>
      <c r="AV252" s="2" t="s">
        <v>148</v>
      </c>
      <c r="AW252" s="2" t="str">
        <f t="shared" si="3"/>
        <v xml:space="preserve">     PEGUE NA LOJA HOJE    SHIP FROM STORE    PEGUE NA LOJA   </v>
      </c>
    </row>
    <row r="253" spans="2:49" ht="15" customHeight="1">
      <c r="B253" t="s">
        <v>2404</v>
      </c>
      <c r="C253" s="2" t="s">
        <v>137</v>
      </c>
      <c r="D253" s="2">
        <v>289</v>
      </c>
      <c r="E253" s="2" t="s">
        <v>2405</v>
      </c>
      <c r="F253" s="58" t="s">
        <v>2406</v>
      </c>
      <c r="G253" s="2" t="s">
        <v>128</v>
      </c>
      <c r="H253" t="s">
        <v>129</v>
      </c>
      <c r="I253" s="58" t="s">
        <v>130</v>
      </c>
      <c r="J253" s="2">
        <v>66128</v>
      </c>
      <c r="K253" s="2" t="s">
        <v>131</v>
      </c>
      <c r="L253" s="2" t="s">
        <v>132</v>
      </c>
      <c r="M253" s="58" t="s">
        <v>133</v>
      </c>
      <c r="N253" s="58" t="s">
        <v>134</v>
      </c>
      <c r="O253" s="58" t="s">
        <v>135</v>
      </c>
      <c r="P253" s="2">
        <v>68981</v>
      </c>
      <c r="Q253" s="2" t="s">
        <v>136</v>
      </c>
      <c r="R253" s="2" t="s">
        <v>137</v>
      </c>
      <c r="S253" s="10">
        <v>39379</v>
      </c>
      <c r="T253" s="58" t="s">
        <v>138</v>
      </c>
      <c r="U253" s="2" t="s">
        <v>139</v>
      </c>
      <c r="V253" s="2" t="s">
        <v>92</v>
      </c>
      <c r="W253" s="2" t="s">
        <v>93</v>
      </c>
      <c r="X253" s="2" t="s">
        <v>140</v>
      </c>
      <c r="Y253" s="2">
        <v>11</v>
      </c>
      <c r="Z253" s="2" t="s">
        <v>95</v>
      </c>
      <c r="AA253" s="2" t="s">
        <v>141</v>
      </c>
      <c r="AB253" s="58" t="s">
        <v>142</v>
      </c>
      <c r="AC253" s="58" t="s">
        <v>2407</v>
      </c>
      <c r="AD253" s="58" t="s">
        <v>2408</v>
      </c>
      <c r="AE253" s="2" t="s">
        <v>2409</v>
      </c>
      <c r="AF253" s="62">
        <v>-23.482889199999999</v>
      </c>
      <c r="AG253" s="62">
        <v>-46.645040199999997</v>
      </c>
      <c r="AH253" s="2" t="s">
        <v>2410</v>
      </c>
      <c r="AI253" s="2" t="s">
        <v>147</v>
      </c>
      <c r="AJ253" s="2" t="s">
        <v>102</v>
      </c>
      <c r="AK253" s="55">
        <v>1212.75</v>
      </c>
      <c r="AL253" s="55">
        <v>130</v>
      </c>
      <c r="AM253" s="55">
        <v>10.719439290867863</v>
      </c>
      <c r="AN253" s="2" t="s">
        <v>331</v>
      </c>
      <c r="AO253" s="2">
        <v>4</v>
      </c>
      <c r="AP253" s="2">
        <v>3</v>
      </c>
      <c r="AQ253" s="2">
        <v>1</v>
      </c>
      <c r="AR253" s="53" t="s">
        <v>72</v>
      </c>
      <c r="AS253" s="2" t="s">
        <v>73</v>
      </c>
      <c r="AT253" s="2" t="s">
        <v>74</v>
      </c>
      <c r="AU253" s="2" t="s">
        <v>75</v>
      </c>
      <c r="AV253" s="2" t="s">
        <v>76</v>
      </c>
      <c r="AW253" s="2" t="str">
        <f t="shared" si="3"/>
        <v>AMERICANAS SERVIÇOS    PEGUE NA LOJA HOJE    SHIP FROM STORE    PEGUE NA LOJA  QUIOSQUE</v>
      </c>
    </row>
    <row r="254" spans="2:49" ht="15" customHeight="1">
      <c r="B254" t="s">
        <v>2411</v>
      </c>
      <c r="C254" s="2" t="s">
        <v>2412</v>
      </c>
      <c r="D254" s="2">
        <v>853</v>
      </c>
      <c r="E254" s="2" t="s">
        <v>2413</v>
      </c>
      <c r="F254" s="58" t="s">
        <v>2414</v>
      </c>
      <c r="G254" s="2" t="s">
        <v>128</v>
      </c>
      <c r="H254" t="s">
        <v>129</v>
      </c>
      <c r="I254" s="58" t="s">
        <v>130</v>
      </c>
      <c r="J254" s="2">
        <v>66128</v>
      </c>
      <c r="K254" s="2" t="s">
        <v>131</v>
      </c>
      <c r="L254" s="2" t="s">
        <v>132</v>
      </c>
      <c r="M254" s="58" t="s">
        <v>777</v>
      </c>
      <c r="N254" s="58" t="s">
        <v>778</v>
      </c>
      <c r="O254" s="58" t="s">
        <v>779</v>
      </c>
      <c r="P254" s="2">
        <v>66208</v>
      </c>
      <c r="Q254" s="2" t="s">
        <v>780</v>
      </c>
      <c r="R254" s="2" t="s">
        <v>781</v>
      </c>
      <c r="S254" s="10">
        <v>39381</v>
      </c>
      <c r="T254" s="58" t="s">
        <v>782</v>
      </c>
      <c r="U254" s="2" t="s">
        <v>783</v>
      </c>
      <c r="V254" s="2" t="s">
        <v>92</v>
      </c>
      <c r="W254" s="2" t="s">
        <v>1192</v>
      </c>
      <c r="X254" s="2" t="s">
        <v>140</v>
      </c>
      <c r="Y254" s="2">
        <v>11</v>
      </c>
      <c r="Z254" s="2" t="s">
        <v>95</v>
      </c>
      <c r="AA254" s="2" t="s">
        <v>141</v>
      </c>
      <c r="AB254" s="58" t="s">
        <v>142</v>
      </c>
      <c r="AC254" s="58" t="s">
        <v>2415</v>
      </c>
      <c r="AD254" s="58" t="s">
        <v>2416</v>
      </c>
      <c r="AE254" s="2" t="s">
        <v>2417</v>
      </c>
      <c r="AF254" s="62">
        <v>-23.537049199999998</v>
      </c>
      <c r="AG254" s="62">
        <v>-46.526134399999997</v>
      </c>
      <c r="AH254" s="2" t="s">
        <v>2418</v>
      </c>
      <c r="AI254" s="2" t="s">
        <v>147</v>
      </c>
      <c r="AJ254" s="2" t="s">
        <v>1260</v>
      </c>
      <c r="AK254" s="55">
        <v>205.91</v>
      </c>
      <c r="AL254" s="55">
        <v>0</v>
      </c>
      <c r="AM254" s="55">
        <v>0</v>
      </c>
      <c r="AN254" s="2" t="s">
        <v>103</v>
      </c>
      <c r="AO254" s="2">
        <v>4</v>
      </c>
      <c r="AP254" s="2">
        <v>3</v>
      </c>
      <c r="AQ254" s="2">
        <v>1</v>
      </c>
      <c r="AR254" s="53" t="s">
        <v>148</v>
      </c>
      <c r="AS254" s="2" t="s">
        <v>73</v>
      </c>
      <c r="AT254" s="2" t="s">
        <v>74</v>
      </c>
      <c r="AU254" s="2" t="s">
        <v>75</v>
      </c>
      <c r="AV254" s="2" t="s">
        <v>148</v>
      </c>
      <c r="AW254" s="2" t="str">
        <f t="shared" si="3"/>
        <v xml:space="preserve">     PEGUE NA LOJA HOJE    SHIP FROM STORE    PEGUE NA LOJA   </v>
      </c>
    </row>
    <row r="255" spans="2:49" ht="15" customHeight="1">
      <c r="B255" t="s">
        <v>2419</v>
      </c>
      <c r="C255" s="2" t="s">
        <v>2420</v>
      </c>
      <c r="D255" s="2">
        <v>904</v>
      </c>
      <c r="E255" s="2" t="s">
        <v>2421</v>
      </c>
      <c r="F255" s="58" t="s">
        <v>2422</v>
      </c>
      <c r="G255" s="2" t="s">
        <v>128</v>
      </c>
      <c r="H255" t="s">
        <v>129</v>
      </c>
      <c r="I255" s="58" t="s">
        <v>130</v>
      </c>
      <c r="J255" s="2">
        <v>66128</v>
      </c>
      <c r="K255" s="2" t="s">
        <v>131</v>
      </c>
      <c r="L255" s="2" t="s">
        <v>132</v>
      </c>
      <c r="M255" s="58" t="s">
        <v>777</v>
      </c>
      <c r="N255" s="58" t="s">
        <v>778</v>
      </c>
      <c r="O255" s="58" t="s">
        <v>779</v>
      </c>
      <c r="P255" s="2">
        <v>66208</v>
      </c>
      <c r="Q255" s="2" t="s">
        <v>780</v>
      </c>
      <c r="R255" s="2" t="s">
        <v>781</v>
      </c>
      <c r="S255" s="10">
        <v>39381</v>
      </c>
      <c r="T255" s="58" t="s">
        <v>782</v>
      </c>
      <c r="U255" s="2" t="s">
        <v>783</v>
      </c>
      <c r="V255" s="2" t="s">
        <v>92</v>
      </c>
      <c r="W255" s="2" t="s">
        <v>1192</v>
      </c>
      <c r="X255" s="2" t="s">
        <v>140</v>
      </c>
      <c r="Y255" s="2">
        <v>11</v>
      </c>
      <c r="Z255" s="2" t="s">
        <v>95</v>
      </c>
      <c r="AA255" s="2" t="s">
        <v>141</v>
      </c>
      <c r="AB255" s="58" t="s">
        <v>142</v>
      </c>
      <c r="AC255" s="58" t="s">
        <v>2423</v>
      </c>
      <c r="AD255" s="58" t="s">
        <v>2424</v>
      </c>
      <c r="AE255" s="2" t="s">
        <v>2425</v>
      </c>
      <c r="AF255" s="62">
        <v>-23.544948099999999</v>
      </c>
      <c r="AG255" s="62">
        <v>-46.566166199999998</v>
      </c>
      <c r="AH255" s="2" t="s">
        <v>2426</v>
      </c>
      <c r="AI255" s="2" t="s">
        <v>147</v>
      </c>
      <c r="AJ255" s="2" t="s">
        <v>1260</v>
      </c>
      <c r="AK255" s="55">
        <v>203.66</v>
      </c>
      <c r="AL255" s="55">
        <v>0</v>
      </c>
      <c r="AM255" s="55">
        <v>0</v>
      </c>
      <c r="AN255" s="2" t="s">
        <v>103</v>
      </c>
      <c r="AO255" s="2">
        <v>5</v>
      </c>
      <c r="AP255" s="2">
        <v>2</v>
      </c>
      <c r="AQ255" s="2">
        <v>1</v>
      </c>
      <c r="AR255" s="53" t="s">
        <v>148</v>
      </c>
      <c r="AS255" s="2" t="s">
        <v>73</v>
      </c>
      <c r="AT255" s="2" t="s">
        <v>74</v>
      </c>
      <c r="AU255" s="2" t="s">
        <v>148</v>
      </c>
      <c r="AV255" s="2" t="s">
        <v>148</v>
      </c>
      <c r="AW255" s="2" t="str">
        <f t="shared" si="3"/>
        <v xml:space="preserve">     PEGUE NA LOJA HOJE    SHIP FROM STORE        </v>
      </c>
    </row>
    <row r="256" spans="2:49" ht="15" customHeight="1">
      <c r="B256" t="s">
        <v>2427</v>
      </c>
      <c r="C256" s="2" t="s">
        <v>2428</v>
      </c>
      <c r="D256" s="2">
        <v>286</v>
      </c>
      <c r="E256" s="2" t="s">
        <v>2429</v>
      </c>
      <c r="F256" s="58" t="s">
        <v>2430</v>
      </c>
      <c r="G256" s="2" t="s">
        <v>285</v>
      </c>
      <c r="H256" t="s">
        <v>286</v>
      </c>
      <c r="I256" s="58" t="s">
        <v>287</v>
      </c>
      <c r="J256" s="2">
        <v>68673</v>
      </c>
      <c r="K256" s="2" t="s">
        <v>288</v>
      </c>
      <c r="L256" s="2" t="s">
        <v>289</v>
      </c>
      <c r="M256" s="58" t="s">
        <v>663</v>
      </c>
      <c r="N256" s="58" t="s">
        <v>664</v>
      </c>
      <c r="O256" s="58" t="s">
        <v>665</v>
      </c>
      <c r="P256" s="2" t="s">
        <v>148</v>
      </c>
      <c r="Q256" s="2" t="s">
        <v>666</v>
      </c>
      <c r="R256" s="2" t="s">
        <v>660</v>
      </c>
      <c r="S256" s="10">
        <v>39381</v>
      </c>
      <c r="T256" s="58" t="s">
        <v>667</v>
      </c>
      <c r="U256" s="2" t="s">
        <v>668</v>
      </c>
      <c r="V256" s="2" t="s">
        <v>69</v>
      </c>
      <c r="W256" s="2" t="s">
        <v>93</v>
      </c>
      <c r="X256" s="2" t="s">
        <v>296</v>
      </c>
      <c r="Y256" s="2">
        <v>47</v>
      </c>
      <c r="Z256" s="2" t="s">
        <v>160</v>
      </c>
      <c r="AA256" s="2" t="s">
        <v>669</v>
      </c>
      <c r="AB256" s="58" t="s">
        <v>2431</v>
      </c>
      <c r="AC256" s="58" t="s">
        <v>2432</v>
      </c>
      <c r="AD256" s="58" t="s">
        <v>2433</v>
      </c>
      <c r="AE256" s="2" t="s">
        <v>2434</v>
      </c>
      <c r="AF256" s="62">
        <v>-26.992401600000001</v>
      </c>
      <c r="AG256" s="62">
        <v>-48.646720100000003</v>
      </c>
      <c r="AH256" s="2" t="s">
        <v>2435</v>
      </c>
      <c r="AI256" s="2" t="s">
        <v>28</v>
      </c>
      <c r="AJ256" s="2" t="s">
        <v>102</v>
      </c>
      <c r="AK256" s="55">
        <v>1195.1199999999999</v>
      </c>
      <c r="AL256" s="55">
        <v>310</v>
      </c>
      <c r="AM256" s="55">
        <v>25.938817859294467</v>
      </c>
      <c r="AN256" s="2" t="s">
        <v>331</v>
      </c>
      <c r="AO256" s="2">
        <v>6</v>
      </c>
      <c r="AP256" s="2">
        <v>2</v>
      </c>
      <c r="AQ256" s="2">
        <v>2</v>
      </c>
      <c r="AR256" s="53" t="s">
        <v>148</v>
      </c>
      <c r="AS256" s="2" t="s">
        <v>73</v>
      </c>
      <c r="AT256" s="2" t="s">
        <v>74</v>
      </c>
      <c r="AU256" s="2" t="s">
        <v>75</v>
      </c>
      <c r="AV256" s="2" t="s">
        <v>148</v>
      </c>
      <c r="AW256" s="2" t="str">
        <f t="shared" ref="AW256:AW319" si="4">SUBSTITUTE(AR256&amp;"    "&amp;AS256&amp;"    "&amp;AT256&amp;"    "&amp;AU256&amp;"  "&amp;AV256,"-"," ")</f>
        <v xml:space="preserve">     PEGUE NA LOJA HOJE    SHIP FROM STORE    PEGUE NA LOJA   </v>
      </c>
    </row>
    <row r="257" spans="2:49" ht="15" customHeight="1">
      <c r="B257" t="s">
        <v>2436</v>
      </c>
      <c r="C257" s="2" t="s">
        <v>2437</v>
      </c>
      <c r="D257" s="2">
        <v>227</v>
      </c>
      <c r="E257" s="2" t="s">
        <v>2438</v>
      </c>
      <c r="F257" s="58" t="s">
        <v>2439</v>
      </c>
      <c r="G257" s="2" t="s">
        <v>108</v>
      </c>
      <c r="H257" t="s">
        <v>109</v>
      </c>
      <c r="I257" s="58" t="s">
        <v>110</v>
      </c>
      <c r="J257" s="2">
        <v>66202</v>
      </c>
      <c r="K257" s="2" t="s">
        <v>111</v>
      </c>
      <c r="L257" s="2" t="s">
        <v>112</v>
      </c>
      <c r="M257" s="58" t="s">
        <v>305</v>
      </c>
      <c r="N257" s="58" t="s">
        <v>306</v>
      </c>
      <c r="O257" s="58" t="s">
        <v>307</v>
      </c>
      <c r="P257" s="2">
        <v>66197</v>
      </c>
      <c r="Q257" s="2" t="s">
        <v>308</v>
      </c>
      <c r="R257" s="2" t="s">
        <v>309</v>
      </c>
      <c r="S257" s="10">
        <v>39384</v>
      </c>
      <c r="T257" s="58" t="s">
        <v>310</v>
      </c>
      <c r="U257" s="2" t="s">
        <v>311</v>
      </c>
      <c r="V257" s="2" t="s">
        <v>92</v>
      </c>
      <c r="W257" s="2" t="s">
        <v>93</v>
      </c>
      <c r="X257" s="2" t="s">
        <v>94</v>
      </c>
      <c r="Y257" s="2">
        <v>21</v>
      </c>
      <c r="Z257" s="2" t="s">
        <v>95</v>
      </c>
      <c r="AA257" s="2" t="s">
        <v>96</v>
      </c>
      <c r="AB257" s="58" t="s">
        <v>120</v>
      </c>
      <c r="AC257" s="58" t="s">
        <v>2440</v>
      </c>
      <c r="AD257" s="58" t="s">
        <v>2441</v>
      </c>
      <c r="AE257" s="2" t="s">
        <v>2442</v>
      </c>
      <c r="AF257" s="62">
        <v>-22.877940200000001</v>
      </c>
      <c r="AG257" s="62">
        <v>-43.467138200000001</v>
      </c>
      <c r="AH257" s="2" t="s">
        <v>2443</v>
      </c>
      <c r="AI257" s="2" t="s">
        <v>28</v>
      </c>
      <c r="AJ257" s="2" t="s">
        <v>102</v>
      </c>
      <c r="AK257" s="55">
        <v>1258.9100000000001</v>
      </c>
      <c r="AL257" s="55">
        <v>153</v>
      </c>
      <c r="AM257" s="55">
        <v>12.153370773129135</v>
      </c>
      <c r="AN257" s="2" t="s">
        <v>331</v>
      </c>
      <c r="AO257" s="2">
        <v>3</v>
      </c>
      <c r="AP257" s="2">
        <v>4</v>
      </c>
      <c r="AQ257" s="2">
        <v>1</v>
      </c>
      <c r="AR257" s="53" t="s">
        <v>72</v>
      </c>
      <c r="AS257" s="2" t="s">
        <v>73</v>
      </c>
      <c r="AT257" s="2" t="s">
        <v>74</v>
      </c>
      <c r="AU257" s="2" t="s">
        <v>75</v>
      </c>
      <c r="AV257" s="2" t="s">
        <v>76</v>
      </c>
      <c r="AW257" s="2" t="str">
        <f t="shared" si="4"/>
        <v>AMERICANAS SERVIÇOS    PEGUE NA LOJA HOJE    SHIP FROM STORE    PEGUE NA LOJA  QUIOSQUE</v>
      </c>
    </row>
    <row r="258" spans="2:49" ht="15" customHeight="1">
      <c r="B258" t="s">
        <v>2444</v>
      </c>
      <c r="C258" s="2" t="s">
        <v>2445</v>
      </c>
      <c r="D258" s="2">
        <v>292</v>
      </c>
      <c r="E258" s="2" t="s">
        <v>2446</v>
      </c>
      <c r="F258" s="58" t="s">
        <v>2447</v>
      </c>
      <c r="G258" s="2" t="s">
        <v>285</v>
      </c>
      <c r="H258" t="s">
        <v>286</v>
      </c>
      <c r="I258" s="58" t="s">
        <v>287</v>
      </c>
      <c r="J258" s="2">
        <v>68673</v>
      </c>
      <c r="K258" s="2" t="s">
        <v>288</v>
      </c>
      <c r="L258" s="2" t="s">
        <v>289</v>
      </c>
      <c r="M258" s="58" t="s">
        <v>290</v>
      </c>
      <c r="N258" s="58" t="s">
        <v>291</v>
      </c>
      <c r="O258" s="58" t="s">
        <v>292</v>
      </c>
      <c r="P258" s="2">
        <v>66228</v>
      </c>
      <c r="Q258" s="2" t="s">
        <v>293</v>
      </c>
      <c r="R258" s="2" t="s">
        <v>282</v>
      </c>
      <c r="S258" s="10">
        <v>39385</v>
      </c>
      <c r="T258" s="58" t="s">
        <v>294</v>
      </c>
      <c r="U258" s="2" t="s">
        <v>295</v>
      </c>
      <c r="V258" s="2" t="s">
        <v>69</v>
      </c>
      <c r="W258" s="2" t="s">
        <v>93</v>
      </c>
      <c r="X258" s="2" t="s">
        <v>296</v>
      </c>
      <c r="Y258" s="2">
        <v>45</v>
      </c>
      <c r="Z258" s="2" t="s">
        <v>95</v>
      </c>
      <c r="AA258" s="2" t="s">
        <v>297</v>
      </c>
      <c r="AB258" s="58" t="s">
        <v>2448</v>
      </c>
      <c r="AC258" s="58" t="s">
        <v>2449</v>
      </c>
      <c r="AD258" s="58" t="s">
        <v>2450</v>
      </c>
      <c r="AE258" s="2" t="s">
        <v>2451</v>
      </c>
      <c r="AF258" s="62">
        <v>-25.533059900000001</v>
      </c>
      <c r="AG258" s="62">
        <v>-54.575059699999997</v>
      </c>
      <c r="AH258" s="2" t="s">
        <v>2452</v>
      </c>
      <c r="AI258" s="2" t="s">
        <v>147</v>
      </c>
      <c r="AJ258" s="2" t="s">
        <v>102</v>
      </c>
      <c r="AK258" s="55">
        <v>1249.54</v>
      </c>
      <c r="AL258" s="55">
        <v>113</v>
      </c>
      <c r="AM258" s="55">
        <v>9.043327944683643</v>
      </c>
      <c r="AN258" s="2" t="s">
        <v>331</v>
      </c>
      <c r="AO258" s="2">
        <v>5</v>
      </c>
      <c r="AP258" s="2">
        <v>2</v>
      </c>
      <c r="AQ258" s="2">
        <v>1</v>
      </c>
      <c r="AR258" s="53" t="s">
        <v>148</v>
      </c>
      <c r="AS258" s="2" t="s">
        <v>73</v>
      </c>
      <c r="AT258" s="2" t="s">
        <v>148</v>
      </c>
      <c r="AU258" s="2" t="s">
        <v>75</v>
      </c>
      <c r="AV258" s="2" t="s">
        <v>148</v>
      </c>
      <c r="AW258" s="2" t="str">
        <f t="shared" si="4"/>
        <v xml:space="preserve">     PEGUE NA LOJA HOJE         PEGUE NA LOJA   </v>
      </c>
    </row>
    <row r="259" spans="2:49" ht="15" customHeight="1">
      <c r="B259" t="s">
        <v>2453</v>
      </c>
      <c r="C259" s="2" t="s">
        <v>2454</v>
      </c>
      <c r="D259" s="2">
        <v>302</v>
      </c>
      <c r="E259" s="2" t="s">
        <v>2455</v>
      </c>
      <c r="F259" s="58" t="s">
        <v>2456</v>
      </c>
      <c r="G259" s="2" t="s">
        <v>168</v>
      </c>
      <c r="H259" t="s">
        <v>169</v>
      </c>
      <c r="I259" s="58" t="s">
        <v>170</v>
      </c>
      <c r="J259" s="2">
        <v>66146</v>
      </c>
      <c r="K259" s="2" t="s">
        <v>171</v>
      </c>
      <c r="L259" s="2" t="s">
        <v>172</v>
      </c>
      <c r="M259" s="58" t="s">
        <v>678</v>
      </c>
      <c r="N259" s="58" t="s">
        <v>679</v>
      </c>
      <c r="O259" s="58" t="s">
        <v>680</v>
      </c>
      <c r="P259" s="2" t="s">
        <v>148</v>
      </c>
      <c r="Q259" s="2" t="s">
        <v>681</v>
      </c>
      <c r="R259" s="2" t="s">
        <v>172</v>
      </c>
      <c r="S259" s="10">
        <v>39390</v>
      </c>
      <c r="T259" s="58" t="s">
        <v>682</v>
      </c>
      <c r="U259" s="2" t="s">
        <v>683</v>
      </c>
      <c r="V259" s="2" t="s">
        <v>92</v>
      </c>
      <c r="W259" s="2" t="s">
        <v>93</v>
      </c>
      <c r="X259" s="2" t="s">
        <v>140</v>
      </c>
      <c r="Y259" s="2">
        <v>12</v>
      </c>
      <c r="Z259" s="2" t="s">
        <v>160</v>
      </c>
      <c r="AA259" s="2" t="s">
        <v>141</v>
      </c>
      <c r="AB259" s="58" t="s">
        <v>684</v>
      </c>
      <c r="AC259" s="58" t="s">
        <v>98</v>
      </c>
      <c r="AD259" s="58" t="s">
        <v>2457</v>
      </c>
      <c r="AE259" s="2" t="s">
        <v>2458</v>
      </c>
      <c r="AF259" s="62">
        <v>-23.183335799999998</v>
      </c>
      <c r="AG259" s="62">
        <v>-45.886555000000001</v>
      </c>
      <c r="AH259" s="2" t="s">
        <v>2459</v>
      </c>
      <c r="AI259" s="2" t="s">
        <v>147</v>
      </c>
      <c r="AJ259" s="2" t="s">
        <v>330</v>
      </c>
      <c r="AK259" s="55">
        <v>939.51</v>
      </c>
      <c r="AL259" s="55">
        <v>263</v>
      </c>
      <c r="AM259" s="55">
        <v>27.99331566454854</v>
      </c>
      <c r="AN259" s="2" t="s">
        <v>103</v>
      </c>
      <c r="AO259" s="2">
        <v>5</v>
      </c>
      <c r="AP259" s="2">
        <v>2</v>
      </c>
      <c r="AQ259" s="2">
        <v>1</v>
      </c>
      <c r="AR259" s="53" t="s">
        <v>72</v>
      </c>
      <c r="AS259" s="2" t="s">
        <v>73</v>
      </c>
      <c r="AT259" s="2" t="s">
        <v>74</v>
      </c>
      <c r="AU259" s="2" t="s">
        <v>75</v>
      </c>
      <c r="AV259" s="2" t="s">
        <v>76</v>
      </c>
      <c r="AW259" s="2" t="str">
        <f t="shared" si="4"/>
        <v>AMERICANAS SERVIÇOS    PEGUE NA LOJA HOJE    SHIP FROM STORE    PEGUE NA LOJA  QUIOSQUE</v>
      </c>
    </row>
    <row r="260" spans="2:49" ht="15" customHeight="1">
      <c r="B260" t="s">
        <v>2460</v>
      </c>
      <c r="C260" s="2" t="s">
        <v>2461</v>
      </c>
      <c r="D260" s="2">
        <v>864</v>
      </c>
      <c r="E260" s="2" t="s">
        <v>2462</v>
      </c>
      <c r="F260" s="58" t="s">
        <v>2463</v>
      </c>
      <c r="G260" s="2" t="s">
        <v>128</v>
      </c>
      <c r="H260" t="s">
        <v>129</v>
      </c>
      <c r="I260" s="58" t="s">
        <v>130</v>
      </c>
      <c r="J260" s="2">
        <v>66128</v>
      </c>
      <c r="K260" s="2" t="s">
        <v>131</v>
      </c>
      <c r="L260" s="2" t="s">
        <v>132</v>
      </c>
      <c r="M260" s="58" t="s">
        <v>319</v>
      </c>
      <c r="N260" s="58" t="s">
        <v>320</v>
      </c>
      <c r="O260" s="58" t="s">
        <v>321</v>
      </c>
      <c r="P260" s="2">
        <v>68580</v>
      </c>
      <c r="Q260" s="2" t="s">
        <v>322</v>
      </c>
      <c r="R260" s="2" t="s">
        <v>323</v>
      </c>
      <c r="S260" s="10">
        <v>39391</v>
      </c>
      <c r="T260" s="58" t="s">
        <v>324</v>
      </c>
      <c r="U260" s="2" t="s">
        <v>325</v>
      </c>
      <c r="V260" s="2" t="s">
        <v>92</v>
      </c>
      <c r="W260" s="2" t="s">
        <v>1192</v>
      </c>
      <c r="X260" s="2" t="s">
        <v>140</v>
      </c>
      <c r="Y260" s="2">
        <v>11</v>
      </c>
      <c r="Z260" s="2" t="s">
        <v>95</v>
      </c>
      <c r="AA260" s="2" t="s">
        <v>141</v>
      </c>
      <c r="AB260" s="58" t="s">
        <v>142</v>
      </c>
      <c r="AC260" s="58" t="s">
        <v>954</v>
      </c>
      <c r="AD260" s="58" t="s">
        <v>2464</v>
      </c>
      <c r="AE260" s="2" t="s">
        <v>2465</v>
      </c>
      <c r="AF260" s="62">
        <v>-23.6162603</v>
      </c>
      <c r="AG260" s="62">
        <v>-46.673683999999902</v>
      </c>
      <c r="AH260" s="2" t="s">
        <v>2466</v>
      </c>
      <c r="AI260" s="2" t="s">
        <v>147</v>
      </c>
      <c r="AJ260" s="2" t="s">
        <v>1260</v>
      </c>
      <c r="AK260" s="55">
        <v>180.61</v>
      </c>
      <c r="AL260" s="55">
        <v>0</v>
      </c>
      <c r="AM260" s="55">
        <v>0</v>
      </c>
      <c r="AN260" s="2" t="s">
        <v>103</v>
      </c>
      <c r="AO260" s="2">
        <v>5</v>
      </c>
      <c r="AP260" s="2">
        <v>2</v>
      </c>
      <c r="AQ260" s="2">
        <v>1</v>
      </c>
      <c r="AR260" s="53" t="s">
        <v>148</v>
      </c>
      <c r="AS260" s="2" t="s">
        <v>73</v>
      </c>
      <c r="AT260" s="2" t="s">
        <v>74</v>
      </c>
      <c r="AU260" s="2" t="s">
        <v>75</v>
      </c>
      <c r="AV260" s="2" t="s">
        <v>148</v>
      </c>
      <c r="AW260" s="2" t="str">
        <f t="shared" si="4"/>
        <v xml:space="preserve">     PEGUE NA LOJA HOJE    SHIP FROM STORE    PEGUE NA LOJA   </v>
      </c>
    </row>
    <row r="261" spans="2:49" ht="15" customHeight="1">
      <c r="B261" t="s">
        <v>2467</v>
      </c>
      <c r="C261" s="2" t="s">
        <v>2468</v>
      </c>
      <c r="D261" s="2">
        <v>863</v>
      </c>
      <c r="E261" s="2" t="s">
        <v>2469</v>
      </c>
      <c r="F261" s="58" t="s">
        <v>2470</v>
      </c>
      <c r="G261" s="2" t="s">
        <v>128</v>
      </c>
      <c r="H261" t="s">
        <v>129</v>
      </c>
      <c r="I261" s="58" t="s">
        <v>130</v>
      </c>
      <c r="J261" s="2">
        <v>66128</v>
      </c>
      <c r="K261" s="2" t="s">
        <v>131</v>
      </c>
      <c r="L261" s="2" t="s">
        <v>132</v>
      </c>
      <c r="M261" s="58" t="s">
        <v>319</v>
      </c>
      <c r="N261" s="58" t="s">
        <v>320</v>
      </c>
      <c r="O261" s="58" t="s">
        <v>321</v>
      </c>
      <c r="P261" s="2">
        <v>68580</v>
      </c>
      <c r="Q261" s="2" t="s">
        <v>322</v>
      </c>
      <c r="R261" s="2" t="s">
        <v>323</v>
      </c>
      <c r="S261" s="10">
        <v>39392</v>
      </c>
      <c r="T261" s="58" t="s">
        <v>324</v>
      </c>
      <c r="U261" s="2" t="s">
        <v>325</v>
      </c>
      <c r="V261" s="2" t="s">
        <v>92</v>
      </c>
      <c r="W261" s="2" t="s">
        <v>1192</v>
      </c>
      <c r="X261" s="2" t="s">
        <v>140</v>
      </c>
      <c r="Y261" s="2">
        <v>11</v>
      </c>
      <c r="Z261" s="2" t="s">
        <v>95</v>
      </c>
      <c r="AA261" s="2" t="s">
        <v>141</v>
      </c>
      <c r="AB261" s="58" t="s">
        <v>142</v>
      </c>
      <c r="AC261" s="58" t="s">
        <v>1085</v>
      </c>
      <c r="AD261" s="58" t="s">
        <v>2471</v>
      </c>
      <c r="AE261" s="2" t="s">
        <v>2472</v>
      </c>
      <c r="AF261" s="62">
        <v>-23.576302099999999</v>
      </c>
      <c r="AG261" s="62">
        <v>-46.6496967</v>
      </c>
      <c r="AH261" s="2" t="s">
        <v>2473</v>
      </c>
      <c r="AI261" s="2" t="s">
        <v>147</v>
      </c>
      <c r="AJ261" s="2" t="s">
        <v>1260</v>
      </c>
      <c r="AK261" s="55">
        <v>147.30000000000001</v>
      </c>
      <c r="AL261" s="55">
        <v>0</v>
      </c>
      <c r="AM261" s="55">
        <v>0</v>
      </c>
      <c r="AN261" s="2" t="s">
        <v>103</v>
      </c>
      <c r="AO261" s="2">
        <v>5</v>
      </c>
      <c r="AP261" s="2">
        <v>2</v>
      </c>
      <c r="AQ261" s="2">
        <v>1</v>
      </c>
      <c r="AR261" s="53" t="s">
        <v>148</v>
      </c>
      <c r="AS261" s="2" t="s">
        <v>73</v>
      </c>
      <c r="AT261" s="2" t="s">
        <v>74</v>
      </c>
      <c r="AU261" s="2" t="s">
        <v>75</v>
      </c>
      <c r="AV261" s="2" t="s">
        <v>148</v>
      </c>
      <c r="AW261" s="2" t="str">
        <f t="shared" si="4"/>
        <v xml:space="preserve">     PEGUE NA LOJA HOJE    SHIP FROM STORE    PEGUE NA LOJA   </v>
      </c>
    </row>
    <row r="262" spans="2:49" ht="15" customHeight="1">
      <c r="B262" t="s">
        <v>2474</v>
      </c>
      <c r="C262" s="2" t="s">
        <v>2475</v>
      </c>
      <c r="D262" s="2">
        <v>835</v>
      </c>
      <c r="E262" s="2" t="s">
        <v>2476</v>
      </c>
      <c r="F262" s="58" t="s">
        <v>2477</v>
      </c>
      <c r="G262" s="2" t="s">
        <v>128</v>
      </c>
      <c r="H262" t="s">
        <v>129</v>
      </c>
      <c r="I262" s="58" t="s">
        <v>130</v>
      </c>
      <c r="J262" s="2">
        <v>66128</v>
      </c>
      <c r="K262" s="2" t="s">
        <v>131</v>
      </c>
      <c r="L262" s="2" t="s">
        <v>132</v>
      </c>
      <c r="M262" s="58" t="s">
        <v>319</v>
      </c>
      <c r="N262" s="58" t="s">
        <v>320</v>
      </c>
      <c r="O262" s="58" t="s">
        <v>321</v>
      </c>
      <c r="P262" s="2">
        <v>68580</v>
      </c>
      <c r="Q262" s="2" t="s">
        <v>322</v>
      </c>
      <c r="R262" s="2" t="s">
        <v>323</v>
      </c>
      <c r="S262" s="10">
        <v>39393</v>
      </c>
      <c r="T262" s="58" t="s">
        <v>324</v>
      </c>
      <c r="U262" s="2" t="s">
        <v>325</v>
      </c>
      <c r="V262" s="2" t="s">
        <v>92</v>
      </c>
      <c r="W262" s="2" t="s">
        <v>1192</v>
      </c>
      <c r="X262" s="2" t="s">
        <v>140</v>
      </c>
      <c r="Y262" s="2">
        <v>11</v>
      </c>
      <c r="Z262" s="2" t="s">
        <v>95</v>
      </c>
      <c r="AA262" s="2" t="s">
        <v>141</v>
      </c>
      <c r="AB262" s="58" t="s">
        <v>142</v>
      </c>
      <c r="AC262" s="58" t="s">
        <v>2478</v>
      </c>
      <c r="AD262" s="58" t="s">
        <v>2479</v>
      </c>
      <c r="AE262" s="2" t="s">
        <v>2480</v>
      </c>
      <c r="AF262" s="62">
        <v>-23.647834700000001</v>
      </c>
      <c r="AG262" s="62">
        <v>-46.670271300000003</v>
      </c>
      <c r="AH262" s="2" t="s">
        <v>2481</v>
      </c>
      <c r="AI262" s="2" t="s">
        <v>147</v>
      </c>
      <c r="AJ262" s="2" t="s">
        <v>1196</v>
      </c>
      <c r="AK262" s="55">
        <v>432.32</v>
      </c>
      <c r="AL262" s="55">
        <v>0</v>
      </c>
      <c r="AM262" s="55">
        <v>0</v>
      </c>
      <c r="AN262" s="2" t="s">
        <v>103</v>
      </c>
      <c r="AO262" s="2">
        <v>4</v>
      </c>
      <c r="AP262" s="2">
        <v>3</v>
      </c>
      <c r="AQ262" s="2">
        <v>1</v>
      </c>
      <c r="AR262" s="53" t="s">
        <v>148</v>
      </c>
      <c r="AS262" s="2" t="s">
        <v>73</v>
      </c>
      <c r="AT262" s="2" t="s">
        <v>74</v>
      </c>
      <c r="AU262" s="2" t="s">
        <v>75</v>
      </c>
      <c r="AV262" s="2" t="s">
        <v>148</v>
      </c>
      <c r="AW262" s="2" t="str">
        <f t="shared" si="4"/>
        <v xml:space="preserve">     PEGUE NA LOJA HOJE    SHIP FROM STORE    PEGUE NA LOJA   </v>
      </c>
    </row>
    <row r="263" spans="2:49" ht="15" customHeight="1">
      <c r="B263" t="s">
        <v>2482</v>
      </c>
      <c r="C263" s="2" t="s">
        <v>2483</v>
      </c>
      <c r="D263" s="2">
        <v>297</v>
      </c>
      <c r="E263" s="2" t="s">
        <v>2484</v>
      </c>
      <c r="F263" s="58" t="s">
        <v>2485</v>
      </c>
      <c r="G263" s="2" t="s">
        <v>168</v>
      </c>
      <c r="H263" t="s">
        <v>169</v>
      </c>
      <c r="I263" s="58" t="s">
        <v>170</v>
      </c>
      <c r="J263" s="2">
        <v>66146</v>
      </c>
      <c r="K263" s="2" t="s">
        <v>171</v>
      </c>
      <c r="L263" s="2" t="s">
        <v>172</v>
      </c>
      <c r="M263" s="58" t="s">
        <v>271</v>
      </c>
      <c r="N263" s="58" t="s">
        <v>272</v>
      </c>
      <c r="O263" s="58" t="s">
        <v>273</v>
      </c>
      <c r="P263" s="2" t="s">
        <v>148</v>
      </c>
      <c r="Q263" s="2" t="s">
        <v>274</v>
      </c>
      <c r="R263" s="2" t="s">
        <v>268</v>
      </c>
      <c r="S263" s="10">
        <v>39393</v>
      </c>
      <c r="T263" s="58" t="s">
        <v>1979</v>
      </c>
      <c r="U263" s="2" t="s">
        <v>1980</v>
      </c>
      <c r="V263" s="2" t="s">
        <v>92</v>
      </c>
      <c r="W263" s="2" t="s">
        <v>93</v>
      </c>
      <c r="X263" s="2" t="s">
        <v>140</v>
      </c>
      <c r="Y263" s="2">
        <v>17</v>
      </c>
      <c r="Z263" s="2" t="s">
        <v>95</v>
      </c>
      <c r="AA263" s="2" t="s">
        <v>141</v>
      </c>
      <c r="AB263" s="58" t="s">
        <v>1981</v>
      </c>
      <c r="AC263" s="58" t="s">
        <v>2486</v>
      </c>
      <c r="AD263" s="58" t="s">
        <v>2487</v>
      </c>
      <c r="AE263" s="2" t="s">
        <v>2488</v>
      </c>
      <c r="AF263" s="62">
        <v>-20.8268618</v>
      </c>
      <c r="AG263" s="62">
        <v>-49.386978599999999</v>
      </c>
      <c r="AH263" s="2" t="s">
        <v>2489</v>
      </c>
      <c r="AI263" s="2" t="s">
        <v>147</v>
      </c>
      <c r="AJ263" s="2" t="s">
        <v>102</v>
      </c>
      <c r="AK263" s="55">
        <v>1257.81</v>
      </c>
      <c r="AL263" s="55">
        <v>123</v>
      </c>
      <c r="AM263" s="55">
        <v>9.7789014239034522</v>
      </c>
      <c r="AN263" s="2" t="s">
        <v>331</v>
      </c>
      <c r="AO263" s="2">
        <v>11</v>
      </c>
      <c r="AP263" s="2">
        <v>1</v>
      </c>
      <c r="AQ263" s="2">
        <v>4</v>
      </c>
      <c r="AR263" s="53" t="s">
        <v>148</v>
      </c>
      <c r="AS263" s="2" t="s">
        <v>73</v>
      </c>
      <c r="AT263" s="2" t="s">
        <v>74</v>
      </c>
      <c r="AU263" s="2" t="s">
        <v>75</v>
      </c>
      <c r="AV263" s="2" t="s">
        <v>148</v>
      </c>
      <c r="AW263" s="2" t="str">
        <f t="shared" si="4"/>
        <v xml:space="preserve">     PEGUE NA LOJA HOJE    SHIP FROM STORE    PEGUE NA LOJA   </v>
      </c>
    </row>
    <row r="264" spans="2:49" ht="15" customHeight="1">
      <c r="B264" t="s">
        <v>2490</v>
      </c>
      <c r="C264" s="2" t="s">
        <v>2491</v>
      </c>
      <c r="D264" s="2">
        <v>312</v>
      </c>
      <c r="E264" s="2" t="s">
        <v>2492</v>
      </c>
      <c r="F264" s="58" t="s">
        <v>2493</v>
      </c>
      <c r="G264" s="2" t="s">
        <v>380</v>
      </c>
      <c r="H264" t="s">
        <v>381</v>
      </c>
      <c r="I264" s="58" t="s">
        <v>382</v>
      </c>
      <c r="J264" s="2">
        <v>66147</v>
      </c>
      <c r="K264" s="2" t="s">
        <v>383</v>
      </c>
      <c r="L264" s="2" t="s">
        <v>384</v>
      </c>
      <c r="M264" s="58" t="s">
        <v>1717</v>
      </c>
      <c r="N264" s="58" t="s">
        <v>1718</v>
      </c>
      <c r="O264" s="58" t="s">
        <v>1719</v>
      </c>
      <c r="P264" s="2" t="s">
        <v>148</v>
      </c>
      <c r="Q264" s="2" t="s">
        <v>1720</v>
      </c>
      <c r="R264" s="2">
        <v>1003</v>
      </c>
      <c r="S264" s="10">
        <v>39393</v>
      </c>
      <c r="T264" s="58" t="s">
        <v>406</v>
      </c>
      <c r="U264" s="2" t="s">
        <v>407</v>
      </c>
      <c r="V264" s="2" t="s">
        <v>92</v>
      </c>
      <c r="W264" s="2" t="s">
        <v>93</v>
      </c>
      <c r="X264" s="2" t="s">
        <v>248</v>
      </c>
      <c r="Y264" s="2">
        <v>62</v>
      </c>
      <c r="Z264" s="2" t="s">
        <v>160</v>
      </c>
      <c r="AA264" s="2" t="s">
        <v>392</v>
      </c>
      <c r="AB264" s="58" t="s">
        <v>1721</v>
      </c>
      <c r="AC264" s="58" t="s">
        <v>2494</v>
      </c>
      <c r="AD264" s="58" t="s">
        <v>2495</v>
      </c>
      <c r="AE264" s="2" t="s">
        <v>2496</v>
      </c>
      <c r="AF264" s="62">
        <v>-16.334576299999998</v>
      </c>
      <c r="AG264" s="62">
        <v>-48.951709000000001</v>
      </c>
      <c r="AH264" s="2" t="s">
        <v>2497</v>
      </c>
      <c r="AI264" s="2" t="s">
        <v>147</v>
      </c>
      <c r="AJ264" s="2" t="s">
        <v>102</v>
      </c>
      <c r="AK264" s="55">
        <v>1150.42</v>
      </c>
      <c r="AL264" s="55">
        <v>120</v>
      </c>
      <c r="AM264" s="55">
        <v>10.430973035934702</v>
      </c>
      <c r="AN264" s="2" t="s">
        <v>331</v>
      </c>
      <c r="AO264" s="2">
        <v>11</v>
      </c>
      <c r="AP264" s="2">
        <v>1</v>
      </c>
      <c r="AQ264" s="2">
        <v>4</v>
      </c>
      <c r="AR264" s="53" t="s">
        <v>72</v>
      </c>
      <c r="AS264" s="2" t="s">
        <v>73</v>
      </c>
      <c r="AT264" s="2" t="s">
        <v>74</v>
      </c>
      <c r="AU264" s="2" t="s">
        <v>75</v>
      </c>
      <c r="AV264" s="2" t="s">
        <v>76</v>
      </c>
      <c r="AW264" s="2" t="str">
        <f t="shared" si="4"/>
        <v>AMERICANAS SERVIÇOS    PEGUE NA LOJA HOJE    SHIP FROM STORE    PEGUE NA LOJA  QUIOSQUE</v>
      </c>
    </row>
    <row r="265" spans="2:49" ht="15" customHeight="1">
      <c r="B265" t="s">
        <v>2498</v>
      </c>
      <c r="C265" s="2" t="s">
        <v>2499</v>
      </c>
      <c r="D265" s="2">
        <v>299</v>
      </c>
      <c r="E265" s="2" t="s">
        <v>2500</v>
      </c>
      <c r="F265" s="58" t="s">
        <v>2501</v>
      </c>
      <c r="G265" s="2" t="s">
        <v>81</v>
      </c>
      <c r="H265" t="s">
        <v>82</v>
      </c>
      <c r="I265" s="58" t="s">
        <v>83</v>
      </c>
      <c r="J265" s="2">
        <v>66203</v>
      </c>
      <c r="K265" s="2" t="s">
        <v>84</v>
      </c>
      <c r="L265" s="2" t="s">
        <v>85</v>
      </c>
      <c r="M265" s="58" t="s">
        <v>242</v>
      </c>
      <c r="N265" s="58" t="s">
        <v>243</v>
      </c>
      <c r="O265" s="58" t="s">
        <v>244</v>
      </c>
      <c r="P265" s="2" t="s">
        <v>148</v>
      </c>
      <c r="Q265" s="2" t="s">
        <v>245</v>
      </c>
      <c r="R265" s="2" t="s">
        <v>239</v>
      </c>
      <c r="S265" s="10">
        <v>39394</v>
      </c>
      <c r="T265" s="58" t="s">
        <v>570</v>
      </c>
      <c r="U265" s="2" t="s">
        <v>571</v>
      </c>
      <c r="V265" s="2" t="s">
        <v>92</v>
      </c>
      <c r="W265" s="2" t="s">
        <v>93</v>
      </c>
      <c r="X265" s="2" t="s">
        <v>248</v>
      </c>
      <c r="Y265" s="2">
        <v>31</v>
      </c>
      <c r="Z265" s="2" t="s">
        <v>95</v>
      </c>
      <c r="AA265" s="2" t="s">
        <v>206</v>
      </c>
      <c r="AB265" s="58" t="s">
        <v>249</v>
      </c>
      <c r="AC265" s="58" t="s">
        <v>2502</v>
      </c>
      <c r="AD265" s="58" t="s">
        <v>2503</v>
      </c>
      <c r="AE265" s="2" t="s">
        <v>2504</v>
      </c>
      <c r="AF265" s="62">
        <v>-19.840636100000001</v>
      </c>
      <c r="AG265" s="62">
        <v>-43.966339599999998</v>
      </c>
      <c r="AH265" s="2" t="s">
        <v>2505</v>
      </c>
      <c r="AI265" s="2" t="s">
        <v>147</v>
      </c>
      <c r="AJ265" s="2" t="s">
        <v>330</v>
      </c>
      <c r="AK265" s="55">
        <v>953.19</v>
      </c>
      <c r="AL265" s="55">
        <v>236</v>
      </c>
      <c r="AM265" s="55">
        <v>24.758967257314911</v>
      </c>
      <c r="AN265" s="2" t="s">
        <v>331</v>
      </c>
      <c r="AO265" s="2">
        <v>7</v>
      </c>
      <c r="AP265" s="2">
        <v>2</v>
      </c>
      <c r="AQ265" s="2">
        <v>3</v>
      </c>
      <c r="AR265" s="53" t="s">
        <v>148</v>
      </c>
      <c r="AS265" s="2" t="s">
        <v>73</v>
      </c>
      <c r="AT265" s="2" t="s">
        <v>74</v>
      </c>
      <c r="AU265" s="2" t="s">
        <v>75</v>
      </c>
      <c r="AV265" s="2" t="s">
        <v>148</v>
      </c>
      <c r="AW265" s="2" t="str">
        <f t="shared" si="4"/>
        <v xml:space="preserve">     PEGUE NA LOJA HOJE    SHIP FROM STORE    PEGUE NA LOJA   </v>
      </c>
    </row>
    <row r="266" spans="2:49" ht="15" customHeight="1">
      <c r="B266" t="s">
        <v>2506</v>
      </c>
      <c r="C266" s="2" t="s">
        <v>2507</v>
      </c>
      <c r="D266" s="2">
        <v>927</v>
      </c>
      <c r="E266" s="2" t="s">
        <v>2508</v>
      </c>
      <c r="F266" s="58" t="s">
        <v>2509</v>
      </c>
      <c r="G266" s="2" t="s">
        <v>128</v>
      </c>
      <c r="H266" t="s">
        <v>129</v>
      </c>
      <c r="I266" s="58" t="s">
        <v>130</v>
      </c>
      <c r="J266" s="2">
        <v>66128</v>
      </c>
      <c r="K266" s="2" t="s">
        <v>131</v>
      </c>
      <c r="L266" s="2" t="s">
        <v>132</v>
      </c>
      <c r="M266" s="58" t="s">
        <v>319</v>
      </c>
      <c r="N266" s="58" t="s">
        <v>320</v>
      </c>
      <c r="O266" s="58" t="s">
        <v>321</v>
      </c>
      <c r="P266" s="2">
        <v>68580</v>
      </c>
      <c r="Q266" s="2" t="s">
        <v>322</v>
      </c>
      <c r="R266" s="2" t="s">
        <v>323</v>
      </c>
      <c r="S266" s="10">
        <v>39400</v>
      </c>
      <c r="T266" s="58" t="s">
        <v>324</v>
      </c>
      <c r="U266" s="2" t="s">
        <v>325</v>
      </c>
      <c r="V266" s="2" t="s">
        <v>92</v>
      </c>
      <c r="W266" s="2" t="s">
        <v>1192</v>
      </c>
      <c r="X266" s="2" t="s">
        <v>140</v>
      </c>
      <c r="Y266" s="2">
        <v>11</v>
      </c>
      <c r="Z266" s="2" t="s">
        <v>95</v>
      </c>
      <c r="AA266" s="2" t="s">
        <v>141</v>
      </c>
      <c r="AB266" s="58" t="s">
        <v>142</v>
      </c>
      <c r="AC266" s="58" t="s">
        <v>1427</v>
      </c>
      <c r="AD266" s="58" t="s">
        <v>2510</v>
      </c>
      <c r="AE266" s="2" t="s">
        <v>2511</v>
      </c>
      <c r="AF266" s="62">
        <v>-23.597246200000001</v>
      </c>
      <c r="AG266" s="62">
        <v>-46.610121300000003</v>
      </c>
      <c r="AH266" s="2" t="s">
        <v>2512</v>
      </c>
      <c r="AI266" s="2" t="s">
        <v>147</v>
      </c>
      <c r="AJ266" s="2" t="s">
        <v>1260</v>
      </c>
      <c r="AK266" s="55">
        <v>243.01</v>
      </c>
      <c r="AL266" s="55">
        <v>0</v>
      </c>
      <c r="AM266" s="55">
        <v>0</v>
      </c>
      <c r="AN266" s="2" t="s">
        <v>103</v>
      </c>
      <c r="AO266" s="2">
        <v>5</v>
      </c>
      <c r="AP266" s="2">
        <v>2</v>
      </c>
      <c r="AQ266" s="2">
        <v>1</v>
      </c>
      <c r="AR266" s="53" t="s">
        <v>148</v>
      </c>
      <c r="AS266" s="2" t="s">
        <v>73</v>
      </c>
      <c r="AT266" s="2" t="s">
        <v>74</v>
      </c>
      <c r="AU266" s="2" t="s">
        <v>75</v>
      </c>
      <c r="AV266" s="2" t="s">
        <v>148</v>
      </c>
      <c r="AW266" s="2" t="str">
        <f t="shared" si="4"/>
        <v xml:space="preserve">     PEGUE NA LOJA HOJE    SHIP FROM STORE    PEGUE NA LOJA   </v>
      </c>
    </row>
    <row r="267" spans="2:49" ht="15" customHeight="1">
      <c r="B267" t="s">
        <v>2513</v>
      </c>
      <c r="C267" s="2" t="s">
        <v>2514</v>
      </c>
      <c r="D267" s="2">
        <v>541</v>
      </c>
      <c r="E267" s="2" t="s">
        <v>2515</v>
      </c>
      <c r="F267" s="58" t="s">
        <v>2516</v>
      </c>
      <c r="G267" s="2" t="s">
        <v>168</v>
      </c>
      <c r="H267" t="s">
        <v>169</v>
      </c>
      <c r="I267" s="58" t="s">
        <v>170</v>
      </c>
      <c r="J267" s="2">
        <v>66146</v>
      </c>
      <c r="K267" s="2" t="s">
        <v>171</v>
      </c>
      <c r="L267" s="2" t="s">
        <v>172</v>
      </c>
      <c r="M267" s="58" t="s">
        <v>678</v>
      </c>
      <c r="N267" s="58" t="s">
        <v>679</v>
      </c>
      <c r="O267" s="58" t="s">
        <v>680</v>
      </c>
      <c r="P267" s="2" t="s">
        <v>148</v>
      </c>
      <c r="Q267" s="2" t="s">
        <v>681</v>
      </c>
      <c r="R267" s="2" t="s">
        <v>172</v>
      </c>
      <c r="S267" s="10">
        <v>39401</v>
      </c>
      <c r="T267" s="58" t="s">
        <v>682</v>
      </c>
      <c r="U267" s="2" t="s">
        <v>683</v>
      </c>
      <c r="V267" s="2" t="s">
        <v>69</v>
      </c>
      <c r="W267" s="2" t="s">
        <v>1192</v>
      </c>
      <c r="X267" s="2" t="s">
        <v>140</v>
      </c>
      <c r="Y267" s="2">
        <v>12</v>
      </c>
      <c r="Z267" s="2" t="s">
        <v>160</v>
      </c>
      <c r="AA267" s="2" t="s">
        <v>141</v>
      </c>
      <c r="AB267" s="58" t="s">
        <v>684</v>
      </c>
      <c r="AC267" s="58" t="s">
        <v>2517</v>
      </c>
      <c r="AD267" s="58" t="s">
        <v>2518</v>
      </c>
      <c r="AE267" s="2" t="s">
        <v>2519</v>
      </c>
      <c r="AF267" s="62">
        <v>-23.2042188</v>
      </c>
      <c r="AG267" s="62">
        <v>-45.909145299999999</v>
      </c>
      <c r="AH267" s="2" t="s">
        <v>2520</v>
      </c>
      <c r="AI267" s="2" t="s">
        <v>147</v>
      </c>
      <c r="AJ267" s="2" t="s">
        <v>1351</v>
      </c>
      <c r="AK267" s="55">
        <v>662.83</v>
      </c>
      <c r="AL267" s="55">
        <v>0</v>
      </c>
      <c r="AM267" s="55">
        <v>0</v>
      </c>
      <c r="AN267" s="2" t="s">
        <v>331</v>
      </c>
      <c r="AO267" s="2">
        <v>8</v>
      </c>
      <c r="AP267" s="2">
        <v>1</v>
      </c>
      <c r="AQ267" s="2">
        <v>1</v>
      </c>
      <c r="AR267" s="53" t="s">
        <v>148</v>
      </c>
      <c r="AS267" s="2" t="s">
        <v>73</v>
      </c>
      <c r="AT267" s="2" t="s">
        <v>74</v>
      </c>
      <c r="AU267" s="2" t="s">
        <v>148</v>
      </c>
      <c r="AV267" s="2" t="s">
        <v>148</v>
      </c>
      <c r="AW267" s="2" t="str">
        <f t="shared" si="4"/>
        <v xml:space="preserve">     PEGUE NA LOJA HOJE    SHIP FROM STORE        </v>
      </c>
    </row>
    <row r="268" spans="2:49" ht="15" customHeight="1">
      <c r="B268" t="s">
        <v>2521</v>
      </c>
      <c r="C268" s="2" t="s">
        <v>2522</v>
      </c>
      <c r="D268" s="2">
        <v>915</v>
      </c>
      <c r="E268" s="2" t="s">
        <v>2523</v>
      </c>
      <c r="F268" s="58" t="s">
        <v>2524</v>
      </c>
      <c r="G268" s="2" t="s">
        <v>128</v>
      </c>
      <c r="H268" t="s">
        <v>129</v>
      </c>
      <c r="I268" s="58" t="s">
        <v>130</v>
      </c>
      <c r="J268" s="2">
        <v>66128</v>
      </c>
      <c r="K268" s="2" t="s">
        <v>131</v>
      </c>
      <c r="L268" s="2" t="s">
        <v>132</v>
      </c>
      <c r="M268" s="58" t="s">
        <v>133</v>
      </c>
      <c r="N268" s="58" t="s">
        <v>134</v>
      </c>
      <c r="O268" s="58" t="s">
        <v>135</v>
      </c>
      <c r="P268" s="2">
        <v>68981</v>
      </c>
      <c r="Q268" s="2" t="s">
        <v>136</v>
      </c>
      <c r="R268" s="2" t="s">
        <v>137</v>
      </c>
      <c r="S268" s="10">
        <v>39402</v>
      </c>
      <c r="T268" s="58" t="s">
        <v>138</v>
      </c>
      <c r="U268" s="2" t="s">
        <v>139</v>
      </c>
      <c r="V268" s="2" t="s">
        <v>92</v>
      </c>
      <c r="W268" s="2" t="s">
        <v>1192</v>
      </c>
      <c r="X268" s="2" t="s">
        <v>140</v>
      </c>
      <c r="Y268" s="2">
        <v>11</v>
      </c>
      <c r="Z268" s="2" t="s">
        <v>95</v>
      </c>
      <c r="AA268" s="2" t="s">
        <v>141</v>
      </c>
      <c r="AB268" s="58" t="s">
        <v>142</v>
      </c>
      <c r="AC268" s="58" t="s">
        <v>2525</v>
      </c>
      <c r="AD268" s="58" t="s">
        <v>2526</v>
      </c>
      <c r="AE268" s="2" t="s">
        <v>2527</v>
      </c>
      <c r="AF268" s="62">
        <v>-23.494515700000001</v>
      </c>
      <c r="AG268" s="62">
        <v>-46.612176499999997</v>
      </c>
      <c r="AH268" s="2" t="s">
        <v>2528</v>
      </c>
      <c r="AI268" s="2" t="s">
        <v>147</v>
      </c>
      <c r="AJ268" s="2" t="s">
        <v>1196</v>
      </c>
      <c r="AK268" s="55">
        <v>380.18</v>
      </c>
      <c r="AL268" s="55">
        <v>0</v>
      </c>
      <c r="AM268" s="55">
        <v>0</v>
      </c>
      <c r="AN268" s="2" t="s">
        <v>103</v>
      </c>
      <c r="AO268" s="2">
        <v>8</v>
      </c>
      <c r="AP268" s="2">
        <v>1</v>
      </c>
      <c r="AQ268" s="2">
        <v>1</v>
      </c>
      <c r="AR268" s="53" t="s">
        <v>148</v>
      </c>
      <c r="AS268" s="2" t="s">
        <v>73</v>
      </c>
      <c r="AT268" s="2" t="s">
        <v>74</v>
      </c>
      <c r="AU268" s="2" t="s">
        <v>75</v>
      </c>
      <c r="AV268" s="2" t="s">
        <v>148</v>
      </c>
      <c r="AW268" s="2" t="str">
        <f t="shared" si="4"/>
        <v xml:space="preserve">     PEGUE NA LOJA HOJE    SHIP FROM STORE    PEGUE NA LOJA   </v>
      </c>
    </row>
    <row r="269" spans="2:49" ht="15" customHeight="1">
      <c r="B269" t="s">
        <v>2529</v>
      </c>
      <c r="C269" s="2" t="s">
        <v>2530</v>
      </c>
      <c r="D269" s="2">
        <v>926</v>
      </c>
      <c r="E269" s="2" t="s">
        <v>2531</v>
      </c>
      <c r="F269" s="58" t="s">
        <v>2532</v>
      </c>
      <c r="G269" s="2" t="s">
        <v>128</v>
      </c>
      <c r="H269" t="s">
        <v>129</v>
      </c>
      <c r="I269" s="58" t="s">
        <v>130</v>
      </c>
      <c r="J269" s="2">
        <v>66128</v>
      </c>
      <c r="K269" s="2" t="s">
        <v>131</v>
      </c>
      <c r="L269" s="2" t="s">
        <v>132</v>
      </c>
      <c r="M269" s="58" t="s">
        <v>133</v>
      </c>
      <c r="N269" s="58" t="s">
        <v>134</v>
      </c>
      <c r="O269" s="58" t="s">
        <v>135</v>
      </c>
      <c r="P269" s="2">
        <v>68981</v>
      </c>
      <c r="Q269" s="2" t="s">
        <v>136</v>
      </c>
      <c r="R269" s="2" t="s">
        <v>137</v>
      </c>
      <c r="S269" s="10">
        <v>39402</v>
      </c>
      <c r="T269" s="58" t="s">
        <v>138</v>
      </c>
      <c r="U269" s="2" t="s">
        <v>139</v>
      </c>
      <c r="V269" s="2" t="s">
        <v>92</v>
      </c>
      <c r="W269" s="2" t="s">
        <v>1192</v>
      </c>
      <c r="X269" s="2" t="s">
        <v>140</v>
      </c>
      <c r="Y269" s="2">
        <v>11</v>
      </c>
      <c r="Z269" s="2" t="s">
        <v>95</v>
      </c>
      <c r="AA269" s="2" t="s">
        <v>141</v>
      </c>
      <c r="AB269" s="58" t="s">
        <v>142</v>
      </c>
      <c r="AC269" s="58" t="s">
        <v>2533</v>
      </c>
      <c r="AD269" s="58" t="s">
        <v>2534</v>
      </c>
      <c r="AE269" s="2" t="s">
        <v>2535</v>
      </c>
      <c r="AF269" s="62">
        <v>-23.567757100000001</v>
      </c>
      <c r="AG269" s="62">
        <v>-46.633183899999999</v>
      </c>
      <c r="AH269" s="2" t="s">
        <v>2536</v>
      </c>
      <c r="AI269" s="2" t="s">
        <v>147</v>
      </c>
      <c r="AJ269" s="2" t="s">
        <v>1260</v>
      </c>
      <c r="AK269" s="55">
        <v>182.45</v>
      </c>
      <c r="AL269" s="55">
        <v>0</v>
      </c>
      <c r="AM269" s="55">
        <v>0</v>
      </c>
      <c r="AN269" s="2" t="s">
        <v>103</v>
      </c>
      <c r="AO269" s="2">
        <v>5</v>
      </c>
      <c r="AP269" s="2">
        <v>2</v>
      </c>
      <c r="AQ269" s="2">
        <v>1</v>
      </c>
      <c r="AR269" s="53" t="s">
        <v>148</v>
      </c>
      <c r="AS269" s="2" t="s">
        <v>73</v>
      </c>
      <c r="AT269" s="2" t="s">
        <v>74</v>
      </c>
      <c r="AU269" s="2" t="s">
        <v>75</v>
      </c>
      <c r="AV269" s="2" t="s">
        <v>148</v>
      </c>
      <c r="AW269" s="2" t="str">
        <f t="shared" si="4"/>
        <v xml:space="preserve">     PEGUE NA LOJA HOJE    SHIP FROM STORE    PEGUE NA LOJA   </v>
      </c>
    </row>
    <row r="270" spans="2:49" ht="15" customHeight="1">
      <c r="B270" t="s">
        <v>2537</v>
      </c>
      <c r="C270" s="2" t="s">
        <v>2538</v>
      </c>
      <c r="D270" s="2">
        <v>814</v>
      </c>
      <c r="E270" s="2" t="s">
        <v>2539</v>
      </c>
      <c r="F270" s="58" t="s">
        <v>2540</v>
      </c>
      <c r="G270" s="2" t="s">
        <v>128</v>
      </c>
      <c r="H270" t="s">
        <v>129</v>
      </c>
      <c r="I270" s="58" t="s">
        <v>130</v>
      </c>
      <c r="J270" s="2">
        <v>66128</v>
      </c>
      <c r="K270" s="2" t="s">
        <v>131</v>
      </c>
      <c r="L270" s="2" t="s">
        <v>132</v>
      </c>
      <c r="M270" s="58" t="s">
        <v>319</v>
      </c>
      <c r="N270" s="58" t="s">
        <v>320</v>
      </c>
      <c r="O270" s="58" t="s">
        <v>321</v>
      </c>
      <c r="P270" s="2">
        <v>68580</v>
      </c>
      <c r="Q270" s="2" t="s">
        <v>322</v>
      </c>
      <c r="R270" s="2" t="s">
        <v>323</v>
      </c>
      <c r="S270" s="10">
        <v>39402</v>
      </c>
      <c r="T270" s="58" t="s">
        <v>324</v>
      </c>
      <c r="U270" s="2" t="s">
        <v>325</v>
      </c>
      <c r="V270" s="2" t="s">
        <v>69</v>
      </c>
      <c r="W270" s="2" t="s">
        <v>1192</v>
      </c>
      <c r="X270" s="2" t="s">
        <v>140</v>
      </c>
      <c r="Y270" s="2">
        <v>11</v>
      </c>
      <c r="Z270" s="2" t="s">
        <v>95</v>
      </c>
      <c r="AA270" s="2" t="s">
        <v>141</v>
      </c>
      <c r="AB270" s="58" t="s">
        <v>142</v>
      </c>
      <c r="AC270" s="58" t="s">
        <v>2541</v>
      </c>
      <c r="AD270" s="58" t="s">
        <v>2542</v>
      </c>
      <c r="AE270" s="2" t="s">
        <v>2543</v>
      </c>
      <c r="AF270" s="62">
        <v>-23.601777999999999</v>
      </c>
      <c r="AG270" s="62">
        <v>-46.637085399999997</v>
      </c>
      <c r="AH270" s="2" t="s">
        <v>2544</v>
      </c>
      <c r="AI270" s="2" t="s">
        <v>147</v>
      </c>
      <c r="AJ270" s="2" t="s">
        <v>1196</v>
      </c>
      <c r="AK270" s="55">
        <v>437.01</v>
      </c>
      <c r="AL270" s="55">
        <v>0</v>
      </c>
      <c r="AM270" s="55">
        <v>0</v>
      </c>
      <c r="AN270" s="2" t="s">
        <v>103</v>
      </c>
      <c r="AO270" s="2">
        <v>4</v>
      </c>
      <c r="AP270" s="2">
        <v>3</v>
      </c>
      <c r="AQ270" s="2">
        <v>1</v>
      </c>
      <c r="AR270" s="53" t="s">
        <v>148</v>
      </c>
      <c r="AS270" s="2" t="s">
        <v>73</v>
      </c>
      <c r="AT270" s="2" t="s">
        <v>74</v>
      </c>
      <c r="AU270" s="2" t="s">
        <v>75</v>
      </c>
      <c r="AV270" s="2" t="s">
        <v>148</v>
      </c>
      <c r="AW270" s="2" t="str">
        <f t="shared" si="4"/>
        <v xml:space="preserve">     PEGUE NA LOJA HOJE    SHIP FROM STORE    PEGUE NA LOJA   </v>
      </c>
    </row>
    <row r="271" spans="2:49" ht="15" customHeight="1">
      <c r="B271" t="s">
        <v>2545</v>
      </c>
      <c r="C271" s="2" t="s">
        <v>2546</v>
      </c>
      <c r="D271" s="2">
        <v>844</v>
      </c>
      <c r="E271" s="2" t="s">
        <v>2547</v>
      </c>
      <c r="F271" s="58" t="s">
        <v>2548</v>
      </c>
      <c r="G271" s="2" t="s">
        <v>81</v>
      </c>
      <c r="H271" t="s">
        <v>82</v>
      </c>
      <c r="I271" s="58" t="s">
        <v>83</v>
      </c>
      <c r="J271" s="2">
        <v>66203</v>
      </c>
      <c r="K271" s="2" t="s">
        <v>84</v>
      </c>
      <c r="L271" s="2" t="s">
        <v>85</v>
      </c>
      <c r="M271" s="58" t="s">
        <v>556</v>
      </c>
      <c r="N271" s="58" t="s">
        <v>557</v>
      </c>
      <c r="O271" s="58" t="s">
        <v>558</v>
      </c>
      <c r="P271" s="2">
        <v>68612</v>
      </c>
      <c r="Q271" s="2" t="s">
        <v>559</v>
      </c>
      <c r="R271" s="2" t="s">
        <v>560</v>
      </c>
      <c r="S271" s="10">
        <v>39402</v>
      </c>
      <c r="T271" s="58" t="s">
        <v>570</v>
      </c>
      <c r="U271" s="2" t="s">
        <v>571</v>
      </c>
      <c r="V271" s="2" t="s">
        <v>92</v>
      </c>
      <c r="W271" s="2" t="s">
        <v>1192</v>
      </c>
      <c r="X271" s="2" t="s">
        <v>248</v>
      </c>
      <c r="Y271" s="2">
        <v>31</v>
      </c>
      <c r="Z271" s="2" t="s">
        <v>95</v>
      </c>
      <c r="AA271" s="2" t="s">
        <v>206</v>
      </c>
      <c r="AB271" s="58" t="s">
        <v>249</v>
      </c>
      <c r="AC271" s="58" t="s">
        <v>2549</v>
      </c>
      <c r="AD271" s="58" t="s">
        <v>2550</v>
      </c>
      <c r="AE271" s="2" t="s">
        <v>2551</v>
      </c>
      <c r="AF271" s="62">
        <v>-19.9351764</v>
      </c>
      <c r="AG271" s="62">
        <v>-43.930758699999998</v>
      </c>
      <c r="AH271" s="2" t="s">
        <v>2552</v>
      </c>
      <c r="AI271" s="2" t="s">
        <v>147</v>
      </c>
      <c r="AJ271" s="2" t="s">
        <v>1196</v>
      </c>
      <c r="AK271" s="55">
        <v>498.91</v>
      </c>
      <c r="AL271" s="55">
        <v>0</v>
      </c>
      <c r="AM271" s="55">
        <v>0</v>
      </c>
      <c r="AN271" s="2" t="s">
        <v>103</v>
      </c>
      <c r="AO271" s="2">
        <v>6</v>
      </c>
      <c r="AP271" s="2">
        <v>3</v>
      </c>
      <c r="AQ271" s="2">
        <v>3</v>
      </c>
      <c r="AR271" s="53" t="s">
        <v>148</v>
      </c>
      <c r="AS271" s="2" t="s">
        <v>73</v>
      </c>
      <c r="AT271" s="2" t="s">
        <v>74</v>
      </c>
      <c r="AU271" s="2" t="s">
        <v>75</v>
      </c>
      <c r="AV271" s="2" t="s">
        <v>148</v>
      </c>
      <c r="AW271" s="2" t="str">
        <f t="shared" si="4"/>
        <v xml:space="preserve">     PEGUE NA LOJA HOJE    SHIP FROM STORE    PEGUE NA LOJA   </v>
      </c>
    </row>
    <row r="272" spans="2:49" ht="15" customHeight="1">
      <c r="B272" t="s">
        <v>2553</v>
      </c>
      <c r="C272" s="2" t="s">
        <v>2554</v>
      </c>
      <c r="D272" s="2">
        <v>831</v>
      </c>
      <c r="E272" s="2" t="s">
        <v>2555</v>
      </c>
      <c r="F272" s="58" t="s">
        <v>2556</v>
      </c>
      <c r="G272" s="2" t="s">
        <v>128</v>
      </c>
      <c r="H272" t="s">
        <v>129</v>
      </c>
      <c r="I272" s="58" t="s">
        <v>130</v>
      </c>
      <c r="J272" s="2">
        <v>66128</v>
      </c>
      <c r="K272" s="2" t="s">
        <v>131</v>
      </c>
      <c r="L272" s="2" t="s">
        <v>132</v>
      </c>
      <c r="M272" s="58" t="s">
        <v>133</v>
      </c>
      <c r="N272" s="58" t="s">
        <v>134</v>
      </c>
      <c r="O272" s="58" t="s">
        <v>135</v>
      </c>
      <c r="P272" s="2">
        <v>68981</v>
      </c>
      <c r="Q272" s="2" t="s">
        <v>136</v>
      </c>
      <c r="R272" s="2" t="s">
        <v>137</v>
      </c>
      <c r="S272" s="10">
        <v>39403</v>
      </c>
      <c r="T272" s="58" t="s">
        <v>138</v>
      </c>
      <c r="U272" s="2" t="s">
        <v>139</v>
      </c>
      <c r="V272" s="2" t="s">
        <v>92</v>
      </c>
      <c r="W272" s="2" t="s">
        <v>1192</v>
      </c>
      <c r="X272" s="2" t="s">
        <v>140</v>
      </c>
      <c r="Y272" s="2">
        <v>11</v>
      </c>
      <c r="Z272" s="2" t="s">
        <v>95</v>
      </c>
      <c r="AA272" s="2" t="s">
        <v>141</v>
      </c>
      <c r="AB272" s="58" t="s">
        <v>142</v>
      </c>
      <c r="AC272" s="58" t="s">
        <v>2557</v>
      </c>
      <c r="AD272" s="58" t="s">
        <v>2558</v>
      </c>
      <c r="AE272" s="2" t="s">
        <v>2559</v>
      </c>
      <c r="AF272" s="62">
        <v>-23.499318899999999</v>
      </c>
      <c r="AG272" s="62">
        <v>-46.706194500000002</v>
      </c>
      <c r="AH272" s="2" t="s">
        <v>2560</v>
      </c>
      <c r="AI272" s="2" t="s">
        <v>147</v>
      </c>
      <c r="AJ272" s="2" t="s">
        <v>1196</v>
      </c>
      <c r="AK272" s="55">
        <v>411.37</v>
      </c>
      <c r="AL272" s="55">
        <v>0</v>
      </c>
      <c r="AM272" s="55">
        <v>0</v>
      </c>
      <c r="AN272" s="2" t="s">
        <v>103</v>
      </c>
      <c r="AO272" s="2">
        <v>5</v>
      </c>
      <c r="AP272" s="2">
        <v>2</v>
      </c>
      <c r="AQ272" s="2">
        <v>1</v>
      </c>
      <c r="AR272" s="53" t="s">
        <v>148</v>
      </c>
      <c r="AS272" s="2" t="s">
        <v>73</v>
      </c>
      <c r="AT272" s="2" t="s">
        <v>74</v>
      </c>
      <c r="AU272" s="2" t="s">
        <v>75</v>
      </c>
      <c r="AV272" s="2" t="s">
        <v>148</v>
      </c>
      <c r="AW272" s="2" t="str">
        <f t="shared" si="4"/>
        <v xml:space="preserve">     PEGUE NA LOJA HOJE    SHIP FROM STORE    PEGUE NA LOJA   </v>
      </c>
    </row>
    <row r="273" spans="2:49" ht="15" customHeight="1">
      <c r="B273" t="s">
        <v>2561</v>
      </c>
      <c r="C273" s="2" t="s">
        <v>2562</v>
      </c>
      <c r="D273" s="2">
        <v>805</v>
      </c>
      <c r="E273" s="2" t="s">
        <v>2563</v>
      </c>
      <c r="F273" s="58" t="s">
        <v>2564</v>
      </c>
      <c r="G273" s="2" t="s">
        <v>128</v>
      </c>
      <c r="H273" t="s">
        <v>129</v>
      </c>
      <c r="I273" s="58" t="s">
        <v>130</v>
      </c>
      <c r="J273" s="2">
        <v>66128</v>
      </c>
      <c r="K273" s="2" t="s">
        <v>131</v>
      </c>
      <c r="L273" s="2" t="s">
        <v>132</v>
      </c>
      <c r="M273" s="58" t="s">
        <v>1451</v>
      </c>
      <c r="N273" s="58" t="s">
        <v>1452</v>
      </c>
      <c r="O273" s="58" t="s">
        <v>1453</v>
      </c>
      <c r="P273" s="2">
        <v>68774</v>
      </c>
      <c r="Q273" s="2" t="s">
        <v>1454</v>
      </c>
      <c r="R273" s="2" t="s">
        <v>1455</v>
      </c>
      <c r="S273" s="10">
        <v>39403</v>
      </c>
      <c r="T273" s="58" t="s">
        <v>918</v>
      </c>
      <c r="U273" s="2" t="s">
        <v>919</v>
      </c>
      <c r="V273" s="2" t="s">
        <v>69</v>
      </c>
      <c r="W273" s="2" t="s">
        <v>1192</v>
      </c>
      <c r="X273" s="2" t="s">
        <v>140</v>
      </c>
      <c r="Y273" s="2">
        <v>11</v>
      </c>
      <c r="Z273" s="2" t="s">
        <v>95</v>
      </c>
      <c r="AA273" s="2" t="s">
        <v>141</v>
      </c>
      <c r="AB273" s="58" t="s">
        <v>1670</v>
      </c>
      <c r="AC273" s="58" t="s">
        <v>2565</v>
      </c>
      <c r="AD273" s="58" t="s">
        <v>2566</v>
      </c>
      <c r="AE273" s="2" t="s">
        <v>2567</v>
      </c>
      <c r="AF273" s="62">
        <v>-23.497988400000001</v>
      </c>
      <c r="AG273" s="62">
        <v>-46.847884699999902</v>
      </c>
      <c r="AH273" s="2" t="s">
        <v>2568</v>
      </c>
      <c r="AI273" s="2" t="s">
        <v>147</v>
      </c>
      <c r="AJ273" s="2" t="s">
        <v>1196</v>
      </c>
      <c r="AK273" s="55">
        <v>341.74</v>
      </c>
      <c r="AL273" s="55">
        <v>0</v>
      </c>
      <c r="AM273" s="55">
        <v>0</v>
      </c>
      <c r="AN273" s="2" t="s">
        <v>103</v>
      </c>
      <c r="AO273" s="2">
        <v>4</v>
      </c>
      <c r="AP273" s="2">
        <v>3</v>
      </c>
      <c r="AQ273" s="2">
        <v>1</v>
      </c>
      <c r="AR273" s="53" t="s">
        <v>148</v>
      </c>
      <c r="AS273" s="2" t="s">
        <v>73</v>
      </c>
      <c r="AT273" s="2" t="s">
        <v>74</v>
      </c>
      <c r="AU273" s="2" t="s">
        <v>75</v>
      </c>
      <c r="AV273" s="2" t="s">
        <v>148</v>
      </c>
      <c r="AW273" s="2" t="str">
        <f t="shared" si="4"/>
        <v xml:space="preserve">     PEGUE NA LOJA HOJE    SHIP FROM STORE    PEGUE NA LOJA   </v>
      </c>
    </row>
    <row r="274" spans="2:49" ht="15" customHeight="1">
      <c r="B274" t="s">
        <v>2569</v>
      </c>
      <c r="C274" s="2" t="s">
        <v>2570</v>
      </c>
      <c r="D274" s="2">
        <v>512</v>
      </c>
      <c r="E274" s="2" t="s">
        <v>2571</v>
      </c>
      <c r="F274" s="58" t="s">
        <v>2572</v>
      </c>
      <c r="G274" s="2" t="s">
        <v>431</v>
      </c>
      <c r="H274" t="s">
        <v>432</v>
      </c>
      <c r="I274" s="58" t="s">
        <v>433</v>
      </c>
      <c r="J274" s="2">
        <v>66749</v>
      </c>
      <c r="K274" s="2" t="s">
        <v>434</v>
      </c>
      <c r="L274" s="2" t="s">
        <v>435</v>
      </c>
      <c r="M274" s="58" t="s">
        <v>430</v>
      </c>
      <c r="N274" s="58" t="s">
        <v>436</v>
      </c>
      <c r="O274" s="58" t="s">
        <v>437</v>
      </c>
      <c r="P274" s="2">
        <v>68343</v>
      </c>
      <c r="Q274" s="2" t="s">
        <v>438</v>
      </c>
      <c r="R274" s="2" t="s">
        <v>439</v>
      </c>
      <c r="S274" s="10">
        <v>39405</v>
      </c>
      <c r="T274" s="58" t="s">
        <v>440</v>
      </c>
      <c r="U274" s="2" t="s">
        <v>441</v>
      </c>
      <c r="V274" s="2" t="s">
        <v>69</v>
      </c>
      <c r="W274" s="2" t="s">
        <v>1192</v>
      </c>
      <c r="X274" s="2" t="s">
        <v>442</v>
      </c>
      <c r="Y274" s="2">
        <v>81</v>
      </c>
      <c r="Z274" s="2" t="s">
        <v>160</v>
      </c>
      <c r="AA274" s="2" t="s">
        <v>443</v>
      </c>
      <c r="AB274" s="58" t="s">
        <v>430</v>
      </c>
      <c r="AC274" s="58" t="s">
        <v>2573</v>
      </c>
      <c r="AD274" s="58" t="s">
        <v>2574</v>
      </c>
      <c r="AE274" s="2" t="s">
        <v>2575</v>
      </c>
      <c r="AF274" s="62">
        <v>-8.0386182000000002</v>
      </c>
      <c r="AG274" s="62">
        <v>-34.899536599999998</v>
      </c>
      <c r="AH274" s="2" t="s">
        <v>2576</v>
      </c>
      <c r="AI274" s="2" t="s">
        <v>28</v>
      </c>
      <c r="AJ274" s="2" t="s">
        <v>1196</v>
      </c>
      <c r="AK274" s="55">
        <v>465.26</v>
      </c>
      <c r="AL274" s="55">
        <v>0</v>
      </c>
      <c r="AM274" s="55">
        <v>0</v>
      </c>
      <c r="AN274" s="2" t="s">
        <v>331</v>
      </c>
      <c r="AO274" s="2">
        <v>4</v>
      </c>
      <c r="AP274" s="2">
        <v>3</v>
      </c>
      <c r="AQ274" s="2">
        <v>1</v>
      </c>
      <c r="AR274" s="53" t="s">
        <v>148</v>
      </c>
      <c r="AS274" s="2" t="s">
        <v>73</v>
      </c>
      <c r="AT274" s="2" t="s">
        <v>74</v>
      </c>
      <c r="AU274" s="2" t="s">
        <v>148</v>
      </c>
      <c r="AV274" s="2" t="s">
        <v>76</v>
      </c>
      <c r="AW274" s="2" t="str">
        <f t="shared" si="4"/>
        <v xml:space="preserve">     PEGUE NA LOJA HOJE    SHIP FROM STORE       QUIOSQUE</v>
      </c>
    </row>
    <row r="275" spans="2:49" ht="15" customHeight="1">
      <c r="B275" t="s">
        <v>2577</v>
      </c>
      <c r="C275" s="2" t="s">
        <v>2578</v>
      </c>
      <c r="D275" s="2">
        <v>905</v>
      </c>
      <c r="E275" s="2" t="s">
        <v>2579</v>
      </c>
      <c r="F275" s="58" t="s">
        <v>2580</v>
      </c>
      <c r="G275" s="2" t="s">
        <v>128</v>
      </c>
      <c r="H275" t="s">
        <v>129</v>
      </c>
      <c r="I275" s="58" t="s">
        <v>130</v>
      </c>
      <c r="J275" s="2">
        <v>66128</v>
      </c>
      <c r="K275" s="2" t="s">
        <v>131</v>
      </c>
      <c r="L275" s="2" t="s">
        <v>132</v>
      </c>
      <c r="M275" s="58" t="s">
        <v>319</v>
      </c>
      <c r="N275" s="58" t="s">
        <v>320</v>
      </c>
      <c r="O275" s="58" t="s">
        <v>321</v>
      </c>
      <c r="P275" s="2">
        <v>68580</v>
      </c>
      <c r="Q275" s="2" t="s">
        <v>322</v>
      </c>
      <c r="R275" s="2" t="s">
        <v>323</v>
      </c>
      <c r="S275" s="10">
        <v>39409</v>
      </c>
      <c r="T275" s="58" t="s">
        <v>324</v>
      </c>
      <c r="U275" s="2" t="s">
        <v>325</v>
      </c>
      <c r="V275" s="2" t="s">
        <v>69</v>
      </c>
      <c r="W275" s="2" t="s">
        <v>1192</v>
      </c>
      <c r="X275" s="2" t="s">
        <v>140</v>
      </c>
      <c r="Y275" s="2">
        <v>11</v>
      </c>
      <c r="Z275" s="2" t="s">
        <v>95</v>
      </c>
      <c r="AA275" s="2" t="s">
        <v>141</v>
      </c>
      <c r="AB275" s="58" t="s">
        <v>142</v>
      </c>
      <c r="AC275" s="58" t="s">
        <v>954</v>
      </c>
      <c r="AD275" s="58" t="s">
        <v>2581</v>
      </c>
      <c r="AE275" s="2" t="s">
        <v>2582</v>
      </c>
      <c r="AF275" s="62">
        <v>-23.636869799999999</v>
      </c>
      <c r="AG275" s="62">
        <v>-46.6965006</v>
      </c>
      <c r="AH275" s="2" t="s">
        <v>2583</v>
      </c>
      <c r="AI275" s="2" t="s">
        <v>147</v>
      </c>
      <c r="AJ275" s="2" t="s">
        <v>1260</v>
      </c>
      <c r="AK275" s="55">
        <v>197.84</v>
      </c>
      <c r="AL275" s="55">
        <v>0</v>
      </c>
      <c r="AM275" s="55">
        <v>0</v>
      </c>
      <c r="AN275" s="2" t="s">
        <v>103</v>
      </c>
      <c r="AO275" s="2">
        <v>5</v>
      </c>
      <c r="AP275" s="2">
        <v>2</v>
      </c>
      <c r="AQ275" s="2">
        <v>1</v>
      </c>
      <c r="AR275" s="53" t="s">
        <v>148</v>
      </c>
      <c r="AS275" s="2" t="s">
        <v>73</v>
      </c>
      <c r="AT275" s="2" t="s">
        <v>74</v>
      </c>
      <c r="AU275" s="2" t="s">
        <v>75</v>
      </c>
      <c r="AV275" s="2" t="s">
        <v>148</v>
      </c>
      <c r="AW275" s="2" t="str">
        <f t="shared" si="4"/>
        <v xml:space="preserve">     PEGUE NA LOJA HOJE    SHIP FROM STORE    PEGUE NA LOJA   </v>
      </c>
    </row>
    <row r="276" spans="2:49" ht="15" customHeight="1">
      <c r="B276" t="s">
        <v>2584</v>
      </c>
      <c r="C276" s="2" t="s">
        <v>2585</v>
      </c>
      <c r="D276" s="2">
        <v>925</v>
      </c>
      <c r="E276" s="2" t="s">
        <v>2586</v>
      </c>
      <c r="F276" s="58" t="s">
        <v>2587</v>
      </c>
      <c r="G276" s="2" t="s">
        <v>128</v>
      </c>
      <c r="H276" t="s">
        <v>129</v>
      </c>
      <c r="I276" s="58" t="s">
        <v>130</v>
      </c>
      <c r="J276" s="2">
        <v>66128</v>
      </c>
      <c r="K276" s="2" t="s">
        <v>131</v>
      </c>
      <c r="L276" s="2" t="s">
        <v>132</v>
      </c>
      <c r="M276" s="58" t="s">
        <v>319</v>
      </c>
      <c r="N276" s="58" t="s">
        <v>320</v>
      </c>
      <c r="O276" s="58" t="s">
        <v>321</v>
      </c>
      <c r="P276" s="2">
        <v>68580</v>
      </c>
      <c r="Q276" s="2" t="s">
        <v>322</v>
      </c>
      <c r="R276" s="2" t="s">
        <v>323</v>
      </c>
      <c r="S276" s="10">
        <v>39409</v>
      </c>
      <c r="T276" s="58" t="s">
        <v>324</v>
      </c>
      <c r="U276" s="2" t="s">
        <v>325</v>
      </c>
      <c r="V276" s="2" t="s">
        <v>92</v>
      </c>
      <c r="W276" s="2" t="s">
        <v>1192</v>
      </c>
      <c r="X276" s="2" t="s">
        <v>140</v>
      </c>
      <c r="Y276" s="2">
        <v>11</v>
      </c>
      <c r="Z276" s="2" t="s">
        <v>95</v>
      </c>
      <c r="AA276" s="2" t="s">
        <v>141</v>
      </c>
      <c r="AB276" s="58" t="s">
        <v>142</v>
      </c>
      <c r="AC276" s="58" t="s">
        <v>2541</v>
      </c>
      <c r="AD276" s="58" t="s">
        <v>2588</v>
      </c>
      <c r="AE276" s="2" t="s">
        <v>2589</v>
      </c>
      <c r="AF276" s="62">
        <v>-23.5877135</v>
      </c>
      <c r="AG276" s="62">
        <v>-46.6430577</v>
      </c>
      <c r="AH276" s="2" t="s">
        <v>2590</v>
      </c>
      <c r="AI276" s="2" t="s">
        <v>147</v>
      </c>
      <c r="AJ276" s="2" t="s">
        <v>1260</v>
      </c>
      <c r="AK276" s="55">
        <v>175.17</v>
      </c>
      <c r="AL276" s="55">
        <v>0</v>
      </c>
      <c r="AM276" s="55">
        <v>0</v>
      </c>
      <c r="AN276" s="2" t="s">
        <v>103</v>
      </c>
      <c r="AO276" s="2">
        <v>5</v>
      </c>
      <c r="AP276" s="2">
        <v>2</v>
      </c>
      <c r="AQ276" s="2">
        <v>1</v>
      </c>
      <c r="AR276" s="53" t="s">
        <v>148</v>
      </c>
      <c r="AS276" s="2" t="s">
        <v>73</v>
      </c>
      <c r="AT276" s="2" t="s">
        <v>74</v>
      </c>
      <c r="AU276" s="2" t="s">
        <v>75</v>
      </c>
      <c r="AV276" s="2" t="s">
        <v>148</v>
      </c>
      <c r="AW276" s="2" t="str">
        <f t="shared" si="4"/>
        <v xml:space="preserve">     PEGUE NA LOJA HOJE    SHIP FROM STORE    PEGUE NA LOJA   </v>
      </c>
    </row>
    <row r="277" spans="2:49" ht="15" customHeight="1">
      <c r="B277" t="s">
        <v>2591</v>
      </c>
      <c r="C277" s="2" t="s">
        <v>2592</v>
      </c>
      <c r="D277" s="2">
        <v>895</v>
      </c>
      <c r="E277" s="2" t="s">
        <v>2593</v>
      </c>
      <c r="F277" s="58" t="s">
        <v>2594</v>
      </c>
      <c r="G277" s="2" t="s">
        <v>128</v>
      </c>
      <c r="H277" t="s">
        <v>129</v>
      </c>
      <c r="I277" s="58" t="s">
        <v>130</v>
      </c>
      <c r="J277" s="2">
        <v>66128</v>
      </c>
      <c r="K277" s="2" t="s">
        <v>131</v>
      </c>
      <c r="L277" s="2" t="s">
        <v>132</v>
      </c>
      <c r="M277" s="58" t="s">
        <v>133</v>
      </c>
      <c r="N277" s="58" t="s">
        <v>134</v>
      </c>
      <c r="O277" s="58" t="s">
        <v>135</v>
      </c>
      <c r="P277" s="2">
        <v>68981</v>
      </c>
      <c r="Q277" s="2" t="s">
        <v>136</v>
      </c>
      <c r="R277" s="2" t="s">
        <v>137</v>
      </c>
      <c r="S277" s="10">
        <v>39410</v>
      </c>
      <c r="T277" s="58" t="s">
        <v>138</v>
      </c>
      <c r="U277" s="2" t="s">
        <v>139</v>
      </c>
      <c r="V277" s="2" t="s">
        <v>92</v>
      </c>
      <c r="W277" s="2" t="s">
        <v>1192</v>
      </c>
      <c r="X277" s="2" t="s">
        <v>140</v>
      </c>
      <c r="Y277" s="2">
        <v>11</v>
      </c>
      <c r="Z277" s="2" t="s">
        <v>95</v>
      </c>
      <c r="AA277" s="2" t="s">
        <v>141</v>
      </c>
      <c r="AB277" s="58" t="s">
        <v>142</v>
      </c>
      <c r="AC277" s="58" t="s">
        <v>2595</v>
      </c>
      <c r="AD277" s="58" t="s">
        <v>2596</v>
      </c>
      <c r="AE277" s="2" t="s">
        <v>2597</v>
      </c>
      <c r="AF277" s="62">
        <v>-23.4712344</v>
      </c>
      <c r="AG277" s="62">
        <v>-46.65211</v>
      </c>
      <c r="AH277" s="2" t="s">
        <v>2598</v>
      </c>
      <c r="AI277" s="2" t="s">
        <v>147</v>
      </c>
      <c r="AJ277" s="2" t="s">
        <v>1260</v>
      </c>
      <c r="AK277" s="55">
        <v>260.60000000000002</v>
      </c>
      <c r="AL277" s="55">
        <v>0</v>
      </c>
      <c r="AM277" s="55">
        <v>0</v>
      </c>
      <c r="AN277" s="2" t="s">
        <v>103</v>
      </c>
      <c r="AO277" s="2">
        <v>5</v>
      </c>
      <c r="AP277" s="2">
        <v>2</v>
      </c>
      <c r="AQ277" s="2">
        <v>1</v>
      </c>
      <c r="AR277" s="53" t="s">
        <v>148</v>
      </c>
      <c r="AS277" s="2" t="s">
        <v>73</v>
      </c>
      <c r="AT277" s="2" t="s">
        <v>74</v>
      </c>
      <c r="AU277" s="2" t="s">
        <v>75</v>
      </c>
      <c r="AV277" s="2" t="s">
        <v>148</v>
      </c>
      <c r="AW277" s="2" t="str">
        <f t="shared" si="4"/>
        <v xml:space="preserve">     PEGUE NA LOJA HOJE    SHIP FROM STORE    PEGUE NA LOJA   </v>
      </c>
    </row>
    <row r="278" spans="2:49" ht="15" customHeight="1">
      <c r="B278" t="s">
        <v>2599</v>
      </c>
      <c r="C278" s="2" t="s">
        <v>2600</v>
      </c>
      <c r="D278" s="2">
        <v>912</v>
      </c>
      <c r="E278" s="2" t="s">
        <v>2601</v>
      </c>
      <c r="F278" s="58" t="s">
        <v>2602</v>
      </c>
      <c r="G278" s="2" t="s">
        <v>128</v>
      </c>
      <c r="H278" t="s">
        <v>129</v>
      </c>
      <c r="I278" s="58" t="s">
        <v>130</v>
      </c>
      <c r="J278" s="2">
        <v>66128</v>
      </c>
      <c r="K278" s="2" t="s">
        <v>131</v>
      </c>
      <c r="L278" s="2" t="s">
        <v>132</v>
      </c>
      <c r="M278" s="58" t="s">
        <v>1451</v>
      </c>
      <c r="N278" s="58" t="s">
        <v>1452</v>
      </c>
      <c r="O278" s="58" t="s">
        <v>1453</v>
      </c>
      <c r="P278" s="2">
        <v>68774</v>
      </c>
      <c r="Q278" s="2" t="s">
        <v>1454</v>
      </c>
      <c r="R278" s="2" t="s">
        <v>1455</v>
      </c>
      <c r="S278" s="10">
        <v>39412</v>
      </c>
      <c r="T278" s="58" t="s">
        <v>1456</v>
      </c>
      <c r="U278" s="2" t="s">
        <v>1457</v>
      </c>
      <c r="V278" s="2" t="s">
        <v>92</v>
      </c>
      <c r="W278" s="2" t="s">
        <v>1192</v>
      </c>
      <c r="X278" s="2" t="s">
        <v>140</v>
      </c>
      <c r="Y278" s="2">
        <v>11</v>
      </c>
      <c r="Z278" s="2" t="s">
        <v>95</v>
      </c>
      <c r="AA278" s="2" t="s">
        <v>141</v>
      </c>
      <c r="AB278" s="58" t="s">
        <v>2603</v>
      </c>
      <c r="AC278" s="58" t="s">
        <v>2604</v>
      </c>
      <c r="AD278" s="58" t="s">
        <v>2605</v>
      </c>
      <c r="AE278" s="2" t="s">
        <v>2606</v>
      </c>
      <c r="AF278" s="62">
        <v>-23.592054600000001</v>
      </c>
      <c r="AG278" s="62">
        <v>-46.835226800000001</v>
      </c>
      <c r="AH278" s="2" t="s">
        <v>2607</v>
      </c>
      <c r="AI278" s="2" t="s">
        <v>147</v>
      </c>
      <c r="AJ278" s="2" t="s">
        <v>1260</v>
      </c>
      <c r="AK278" s="55">
        <v>227.39</v>
      </c>
      <c r="AL278" s="55">
        <v>0</v>
      </c>
      <c r="AM278" s="55">
        <v>0</v>
      </c>
      <c r="AN278" s="2" t="s">
        <v>103</v>
      </c>
      <c r="AO278" s="2">
        <v>5</v>
      </c>
      <c r="AP278" s="2">
        <v>2</v>
      </c>
      <c r="AQ278" s="2">
        <v>1</v>
      </c>
      <c r="AR278" s="53" t="s">
        <v>148</v>
      </c>
      <c r="AS278" s="2" t="s">
        <v>73</v>
      </c>
      <c r="AT278" s="2" t="s">
        <v>74</v>
      </c>
      <c r="AU278" s="2" t="s">
        <v>75</v>
      </c>
      <c r="AV278" s="2" t="s">
        <v>148</v>
      </c>
      <c r="AW278" s="2" t="str">
        <f t="shared" si="4"/>
        <v xml:space="preserve">     PEGUE NA LOJA HOJE    SHIP FROM STORE    PEGUE NA LOJA   </v>
      </c>
    </row>
    <row r="279" spans="2:49" ht="15" customHeight="1">
      <c r="B279" t="s">
        <v>2608</v>
      </c>
      <c r="C279" s="2" t="s">
        <v>2609</v>
      </c>
      <c r="D279" s="2">
        <v>827</v>
      </c>
      <c r="E279" s="2" t="s">
        <v>2610</v>
      </c>
      <c r="F279" s="58" t="s">
        <v>2611</v>
      </c>
      <c r="G279" s="2" t="s">
        <v>128</v>
      </c>
      <c r="H279" t="s">
        <v>129</v>
      </c>
      <c r="I279" s="58" t="s">
        <v>130</v>
      </c>
      <c r="J279" s="2">
        <v>66128</v>
      </c>
      <c r="K279" s="2" t="s">
        <v>131</v>
      </c>
      <c r="L279" s="2" t="s">
        <v>132</v>
      </c>
      <c r="M279" s="58" t="s">
        <v>319</v>
      </c>
      <c r="N279" s="58" t="s">
        <v>320</v>
      </c>
      <c r="O279" s="58" t="s">
        <v>321</v>
      </c>
      <c r="P279" s="2">
        <v>68580</v>
      </c>
      <c r="Q279" s="2" t="s">
        <v>322</v>
      </c>
      <c r="R279" s="2" t="s">
        <v>323</v>
      </c>
      <c r="S279" s="10">
        <v>39412</v>
      </c>
      <c r="T279" s="58" t="s">
        <v>324</v>
      </c>
      <c r="U279" s="2" t="s">
        <v>325</v>
      </c>
      <c r="V279" s="2" t="s">
        <v>92</v>
      </c>
      <c r="W279" s="2" t="s">
        <v>1192</v>
      </c>
      <c r="X279" s="2" t="s">
        <v>140</v>
      </c>
      <c r="Y279" s="2">
        <v>11</v>
      </c>
      <c r="Z279" s="2" t="s">
        <v>95</v>
      </c>
      <c r="AA279" s="2" t="s">
        <v>141</v>
      </c>
      <c r="AB279" s="58" t="s">
        <v>142</v>
      </c>
      <c r="AC279" s="58" t="s">
        <v>2612</v>
      </c>
      <c r="AD279" s="58" t="s">
        <v>2613</v>
      </c>
      <c r="AE279" s="2" t="s">
        <v>2614</v>
      </c>
      <c r="AF279" s="62">
        <v>-23.6220347</v>
      </c>
      <c r="AG279" s="62">
        <v>-46.628490200000002</v>
      </c>
      <c r="AH279" s="2" t="s">
        <v>2615</v>
      </c>
      <c r="AI279" s="2" t="s">
        <v>147</v>
      </c>
      <c r="AJ279" s="2" t="s">
        <v>1196</v>
      </c>
      <c r="AK279" s="55">
        <v>414.77</v>
      </c>
      <c r="AL279" s="55">
        <v>0</v>
      </c>
      <c r="AM279" s="55">
        <v>0</v>
      </c>
      <c r="AN279" s="2" t="s">
        <v>103</v>
      </c>
      <c r="AO279" s="2">
        <v>4</v>
      </c>
      <c r="AP279" s="2">
        <v>3</v>
      </c>
      <c r="AQ279" s="2">
        <v>1</v>
      </c>
      <c r="AR279" s="53" t="s">
        <v>148</v>
      </c>
      <c r="AS279" s="2" t="s">
        <v>73</v>
      </c>
      <c r="AT279" s="2" t="s">
        <v>74</v>
      </c>
      <c r="AU279" s="2" t="s">
        <v>75</v>
      </c>
      <c r="AV279" s="2" t="s">
        <v>148</v>
      </c>
      <c r="AW279" s="2" t="str">
        <f t="shared" si="4"/>
        <v xml:space="preserve">     PEGUE NA LOJA HOJE    SHIP FROM STORE    PEGUE NA LOJA   </v>
      </c>
    </row>
    <row r="280" spans="2:49" ht="15" customHeight="1">
      <c r="B280" t="s">
        <v>2616</v>
      </c>
      <c r="C280" s="2" t="s">
        <v>2617</v>
      </c>
      <c r="D280" s="2">
        <v>315</v>
      </c>
      <c r="E280" s="2" t="s">
        <v>2618</v>
      </c>
      <c r="F280" s="58" t="s">
        <v>2619</v>
      </c>
      <c r="G280" s="2" t="s">
        <v>168</v>
      </c>
      <c r="H280" t="s">
        <v>169</v>
      </c>
      <c r="I280" s="58" t="s">
        <v>170</v>
      </c>
      <c r="J280" s="2">
        <v>66146</v>
      </c>
      <c r="K280" s="2" t="s">
        <v>171</v>
      </c>
      <c r="L280" s="2" t="s">
        <v>172</v>
      </c>
      <c r="M280" s="58" t="s">
        <v>214</v>
      </c>
      <c r="N280" s="58" t="s">
        <v>215</v>
      </c>
      <c r="O280" s="58" t="s">
        <v>216</v>
      </c>
      <c r="P280" s="2" t="s">
        <v>148</v>
      </c>
      <c r="Q280" s="2" t="s">
        <v>217</v>
      </c>
      <c r="R280" s="2" t="s">
        <v>211</v>
      </c>
      <c r="S280" s="10">
        <v>39413</v>
      </c>
      <c r="T280" s="58" t="s">
        <v>218</v>
      </c>
      <c r="U280" s="2" t="s">
        <v>219</v>
      </c>
      <c r="V280" s="2" t="s">
        <v>92</v>
      </c>
      <c r="W280" s="2" t="s">
        <v>93</v>
      </c>
      <c r="X280" s="2" t="s">
        <v>140</v>
      </c>
      <c r="Y280" s="2">
        <v>14</v>
      </c>
      <c r="Z280" s="2" t="s">
        <v>95</v>
      </c>
      <c r="AA280" s="2" t="s">
        <v>141</v>
      </c>
      <c r="AB280" s="58" t="s">
        <v>2619</v>
      </c>
      <c r="AC280" s="58" t="s">
        <v>98</v>
      </c>
      <c r="AD280" s="58" t="s">
        <v>2620</v>
      </c>
      <c r="AE280" s="2" t="s">
        <v>2621</v>
      </c>
      <c r="AF280" s="62">
        <v>-22.217355600000001</v>
      </c>
      <c r="AG280" s="62">
        <v>-49.948325199999999</v>
      </c>
      <c r="AH280" s="2" t="s">
        <v>2622</v>
      </c>
      <c r="AI280" s="2" t="s">
        <v>147</v>
      </c>
      <c r="AJ280" s="2" t="s">
        <v>1351</v>
      </c>
      <c r="AK280" s="55">
        <v>687.68</v>
      </c>
      <c r="AL280" s="55">
        <v>111</v>
      </c>
      <c r="AM280" s="55">
        <v>16.141228478362031</v>
      </c>
      <c r="AN280" s="2" t="s">
        <v>103</v>
      </c>
      <c r="AO280" s="2">
        <v>11</v>
      </c>
      <c r="AP280" s="2">
        <v>1</v>
      </c>
      <c r="AQ280" s="2">
        <v>4</v>
      </c>
      <c r="AR280" s="53" t="s">
        <v>72</v>
      </c>
      <c r="AS280" s="2" t="s">
        <v>73</v>
      </c>
      <c r="AT280" s="2" t="s">
        <v>148</v>
      </c>
      <c r="AU280" s="2" t="s">
        <v>75</v>
      </c>
      <c r="AV280" s="2" t="s">
        <v>76</v>
      </c>
      <c r="AW280" s="2" t="str">
        <f t="shared" si="4"/>
        <v>AMERICANAS SERVIÇOS    PEGUE NA LOJA HOJE         PEGUE NA LOJA  QUIOSQUE</v>
      </c>
    </row>
    <row r="281" spans="2:49" ht="15" customHeight="1">
      <c r="B281" t="s">
        <v>2623</v>
      </c>
      <c r="C281" s="2" t="s">
        <v>2624</v>
      </c>
      <c r="D281" s="2">
        <v>320</v>
      </c>
      <c r="E281" s="2" t="s">
        <v>2625</v>
      </c>
      <c r="F281" s="58" t="s">
        <v>2626</v>
      </c>
      <c r="G281" s="2" t="s">
        <v>168</v>
      </c>
      <c r="H281" t="s">
        <v>169</v>
      </c>
      <c r="I281" s="58" t="s">
        <v>170</v>
      </c>
      <c r="J281" s="2">
        <v>66146</v>
      </c>
      <c r="K281" s="2" t="s">
        <v>171</v>
      </c>
      <c r="L281" s="2" t="s">
        <v>172</v>
      </c>
      <c r="M281" s="58" t="s">
        <v>214</v>
      </c>
      <c r="N281" s="58" t="s">
        <v>215</v>
      </c>
      <c r="O281" s="58" t="s">
        <v>216</v>
      </c>
      <c r="P281" s="2" t="s">
        <v>148</v>
      </c>
      <c r="Q281" s="2" t="s">
        <v>217</v>
      </c>
      <c r="R281" s="2" t="s">
        <v>211</v>
      </c>
      <c r="S281" s="10">
        <v>39413</v>
      </c>
      <c r="T281" s="58" t="s">
        <v>218</v>
      </c>
      <c r="U281" s="2" t="s">
        <v>219</v>
      </c>
      <c r="V281" s="2" t="s">
        <v>92</v>
      </c>
      <c r="W281" s="2" t="s">
        <v>93</v>
      </c>
      <c r="X281" s="2" t="s">
        <v>140</v>
      </c>
      <c r="Y281" s="2">
        <v>14</v>
      </c>
      <c r="Z281" s="2" t="s">
        <v>95</v>
      </c>
      <c r="AA281" s="2" t="s">
        <v>141</v>
      </c>
      <c r="AB281" s="58" t="s">
        <v>2619</v>
      </c>
      <c r="AC281" s="58" t="s">
        <v>2627</v>
      </c>
      <c r="AD281" s="58" t="s">
        <v>2628</v>
      </c>
      <c r="AE281" s="2" t="s">
        <v>2629</v>
      </c>
      <c r="AF281" s="62">
        <v>-22.186358500000001</v>
      </c>
      <c r="AG281" s="62">
        <v>-49.966974299999997</v>
      </c>
      <c r="AH281" s="2" t="s">
        <v>2630</v>
      </c>
      <c r="AI281" s="2" t="s">
        <v>147</v>
      </c>
      <c r="AJ281" s="2" t="s">
        <v>102</v>
      </c>
      <c r="AK281" s="55">
        <v>1183.33</v>
      </c>
      <c r="AL281" s="55">
        <v>187</v>
      </c>
      <c r="AM281" s="55">
        <v>15.802861416511032</v>
      </c>
      <c r="AN281" s="2" t="s">
        <v>331</v>
      </c>
      <c r="AO281" s="2">
        <v>11</v>
      </c>
      <c r="AP281" s="2">
        <v>1</v>
      </c>
      <c r="AQ281" s="2">
        <v>4</v>
      </c>
      <c r="AR281" s="53" t="s">
        <v>148</v>
      </c>
      <c r="AS281" s="2" t="s">
        <v>73</v>
      </c>
      <c r="AT281" s="2" t="s">
        <v>74</v>
      </c>
      <c r="AU281" s="2" t="s">
        <v>75</v>
      </c>
      <c r="AV281" s="2" t="s">
        <v>148</v>
      </c>
      <c r="AW281" s="2" t="str">
        <f t="shared" si="4"/>
        <v xml:space="preserve">     PEGUE NA LOJA HOJE    SHIP FROM STORE    PEGUE NA LOJA   </v>
      </c>
    </row>
    <row r="282" spans="2:49" ht="15" customHeight="1">
      <c r="B282" t="s">
        <v>2631</v>
      </c>
      <c r="C282" s="2" t="s">
        <v>2632</v>
      </c>
      <c r="D282" s="2">
        <v>878</v>
      </c>
      <c r="E282" s="2" t="s">
        <v>2633</v>
      </c>
      <c r="F282" s="58" t="s">
        <v>2634</v>
      </c>
      <c r="G282" s="2" t="s">
        <v>128</v>
      </c>
      <c r="H282" t="s">
        <v>129</v>
      </c>
      <c r="I282" s="58" t="s">
        <v>130</v>
      </c>
      <c r="J282" s="2">
        <v>66128</v>
      </c>
      <c r="K282" s="2" t="s">
        <v>131</v>
      </c>
      <c r="L282" s="2" t="s">
        <v>132</v>
      </c>
      <c r="M282" s="58" t="s">
        <v>777</v>
      </c>
      <c r="N282" s="58" t="s">
        <v>778</v>
      </c>
      <c r="O282" s="58" t="s">
        <v>779</v>
      </c>
      <c r="P282" s="2">
        <v>66208</v>
      </c>
      <c r="Q282" s="2" t="s">
        <v>780</v>
      </c>
      <c r="R282" s="2" t="s">
        <v>781</v>
      </c>
      <c r="S282" s="10">
        <v>39414</v>
      </c>
      <c r="T282" s="58" t="s">
        <v>1067</v>
      </c>
      <c r="U282" s="2" t="s">
        <v>1068</v>
      </c>
      <c r="V282" s="2" t="s">
        <v>92</v>
      </c>
      <c r="W282" s="2" t="s">
        <v>1192</v>
      </c>
      <c r="X282" s="2" t="s">
        <v>140</v>
      </c>
      <c r="Y282" s="2">
        <v>11</v>
      </c>
      <c r="Z282" s="2" t="s">
        <v>95</v>
      </c>
      <c r="AA282" s="2" t="s">
        <v>141</v>
      </c>
      <c r="AB282" s="58" t="s">
        <v>2635</v>
      </c>
      <c r="AC282" s="58" t="s">
        <v>2636</v>
      </c>
      <c r="AD282" s="58" t="s">
        <v>2637</v>
      </c>
      <c r="AE282" s="2" t="s">
        <v>2638</v>
      </c>
      <c r="AF282" s="62">
        <v>-23.646802000000001</v>
      </c>
      <c r="AG282" s="62">
        <v>-46.576084700000003</v>
      </c>
      <c r="AH282" s="2" t="s">
        <v>2639</v>
      </c>
      <c r="AI282" s="2" t="s">
        <v>147</v>
      </c>
      <c r="AJ282" s="2" t="s">
        <v>1260</v>
      </c>
      <c r="AK282" s="55">
        <v>246.26</v>
      </c>
      <c r="AL282" s="55">
        <v>0</v>
      </c>
      <c r="AM282" s="55">
        <v>0</v>
      </c>
      <c r="AN282" s="2" t="s">
        <v>103</v>
      </c>
      <c r="AO282" s="2">
        <v>4</v>
      </c>
      <c r="AP282" s="2">
        <v>3</v>
      </c>
      <c r="AQ282" s="2">
        <v>1</v>
      </c>
      <c r="AR282" s="53" t="s">
        <v>148</v>
      </c>
      <c r="AS282" s="2" t="s">
        <v>73</v>
      </c>
      <c r="AT282" s="2" t="s">
        <v>74</v>
      </c>
      <c r="AU282" s="2" t="s">
        <v>75</v>
      </c>
      <c r="AV282" s="2" t="s">
        <v>148</v>
      </c>
      <c r="AW282" s="2" t="str">
        <f t="shared" si="4"/>
        <v xml:space="preserve">     PEGUE NA LOJA HOJE    SHIP FROM STORE    PEGUE NA LOJA   </v>
      </c>
    </row>
    <row r="283" spans="2:49" ht="15" customHeight="1">
      <c r="B283" t="s">
        <v>2640</v>
      </c>
      <c r="C283" s="2" t="s">
        <v>2641</v>
      </c>
      <c r="D283" s="2">
        <v>812</v>
      </c>
      <c r="E283" s="2" t="s">
        <v>2642</v>
      </c>
      <c r="F283" s="58" t="s">
        <v>2643</v>
      </c>
      <c r="G283" s="2" t="s">
        <v>128</v>
      </c>
      <c r="H283" t="s">
        <v>129</v>
      </c>
      <c r="I283" s="58" t="s">
        <v>130</v>
      </c>
      <c r="J283" s="2">
        <v>66128</v>
      </c>
      <c r="K283" s="2" t="s">
        <v>131</v>
      </c>
      <c r="L283" s="2" t="s">
        <v>132</v>
      </c>
      <c r="M283" s="58" t="s">
        <v>319</v>
      </c>
      <c r="N283" s="58" t="s">
        <v>320</v>
      </c>
      <c r="O283" s="58" t="s">
        <v>321</v>
      </c>
      <c r="P283" s="2">
        <v>68580</v>
      </c>
      <c r="Q283" s="2" t="s">
        <v>322</v>
      </c>
      <c r="R283" s="2" t="s">
        <v>323</v>
      </c>
      <c r="S283" s="10">
        <v>39415</v>
      </c>
      <c r="T283" s="58" t="s">
        <v>324</v>
      </c>
      <c r="U283" s="2" t="s">
        <v>325</v>
      </c>
      <c r="V283" s="2" t="s">
        <v>92</v>
      </c>
      <c r="W283" s="2" t="s">
        <v>1192</v>
      </c>
      <c r="X283" s="2" t="s">
        <v>140</v>
      </c>
      <c r="Y283" s="2">
        <v>11</v>
      </c>
      <c r="Z283" s="2" t="s">
        <v>95</v>
      </c>
      <c r="AA283" s="2" t="s">
        <v>141</v>
      </c>
      <c r="AB283" s="58" t="s">
        <v>142</v>
      </c>
      <c r="AC283" s="58" t="s">
        <v>2644</v>
      </c>
      <c r="AD283" s="58" t="s">
        <v>2645</v>
      </c>
      <c r="AE283" s="2" t="s">
        <v>2646</v>
      </c>
      <c r="AF283" s="62">
        <v>-23.540871200000002</v>
      </c>
      <c r="AG283" s="62">
        <v>-46.6763093</v>
      </c>
      <c r="AH283" s="2" t="s">
        <v>2647</v>
      </c>
      <c r="AI283" s="2" t="s">
        <v>147</v>
      </c>
      <c r="AJ283" s="2" t="s">
        <v>1196</v>
      </c>
      <c r="AK283" s="55">
        <v>334.67</v>
      </c>
      <c r="AL283" s="55">
        <v>0</v>
      </c>
      <c r="AM283" s="55">
        <v>0</v>
      </c>
      <c r="AN283" s="2" t="s">
        <v>103</v>
      </c>
      <c r="AO283" s="2">
        <v>4</v>
      </c>
      <c r="AP283" s="2">
        <v>3</v>
      </c>
      <c r="AQ283" s="2">
        <v>1</v>
      </c>
      <c r="AR283" s="53" t="s">
        <v>148</v>
      </c>
      <c r="AS283" s="2" t="s">
        <v>73</v>
      </c>
      <c r="AT283" s="2" t="s">
        <v>74</v>
      </c>
      <c r="AU283" s="2" t="s">
        <v>75</v>
      </c>
      <c r="AV283" s="2" t="s">
        <v>148</v>
      </c>
      <c r="AW283" s="2" t="str">
        <f t="shared" si="4"/>
        <v xml:space="preserve">     PEGUE NA LOJA HOJE    SHIP FROM STORE    PEGUE NA LOJA   </v>
      </c>
    </row>
    <row r="284" spans="2:49" ht="15" customHeight="1">
      <c r="B284" t="s">
        <v>2648</v>
      </c>
      <c r="C284" s="2" t="s">
        <v>2649</v>
      </c>
      <c r="D284" s="2">
        <v>545</v>
      </c>
      <c r="E284" s="2" t="s">
        <v>2650</v>
      </c>
      <c r="F284" s="58" t="s">
        <v>2651</v>
      </c>
      <c r="G284" s="2" t="s">
        <v>81</v>
      </c>
      <c r="H284" t="s">
        <v>82</v>
      </c>
      <c r="I284" s="58" t="s">
        <v>83</v>
      </c>
      <c r="J284" s="2">
        <v>66203</v>
      </c>
      <c r="K284" s="2" t="s">
        <v>84</v>
      </c>
      <c r="L284" s="2" t="s">
        <v>85</v>
      </c>
      <c r="M284" s="58" t="s">
        <v>86</v>
      </c>
      <c r="N284" s="58" t="s">
        <v>87</v>
      </c>
      <c r="O284" s="58" t="s">
        <v>88</v>
      </c>
      <c r="P284" s="2">
        <v>68551</v>
      </c>
      <c r="Q284" s="2" t="s">
        <v>89</v>
      </c>
      <c r="R284" s="2" t="s">
        <v>85</v>
      </c>
      <c r="S284" s="10">
        <v>39415</v>
      </c>
      <c r="T284" s="58" t="s">
        <v>90</v>
      </c>
      <c r="U284" s="2" t="s">
        <v>91</v>
      </c>
      <c r="V284" s="2" t="s">
        <v>92</v>
      </c>
      <c r="W284" s="2" t="s">
        <v>1192</v>
      </c>
      <c r="X284" s="2" t="s">
        <v>94</v>
      </c>
      <c r="Y284" s="2">
        <v>21</v>
      </c>
      <c r="Z284" s="2" t="s">
        <v>95</v>
      </c>
      <c r="AA284" s="2" t="s">
        <v>96</v>
      </c>
      <c r="AB284" s="58" t="s">
        <v>1226</v>
      </c>
      <c r="AC284" s="58" t="s">
        <v>98</v>
      </c>
      <c r="AD284" s="58" t="s">
        <v>2652</v>
      </c>
      <c r="AE284" s="2" t="s">
        <v>2653</v>
      </c>
      <c r="AF284" s="62">
        <v>-22.827206</v>
      </c>
      <c r="AG284" s="62">
        <v>-43.053069000000001</v>
      </c>
      <c r="AH284" s="2" t="s">
        <v>2654</v>
      </c>
      <c r="AI284" s="2" t="s">
        <v>147</v>
      </c>
      <c r="AJ284" s="2" t="s">
        <v>1196</v>
      </c>
      <c r="AK284" s="55">
        <v>419.07</v>
      </c>
      <c r="AL284" s="55">
        <v>0</v>
      </c>
      <c r="AM284" s="55">
        <v>0</v>
      </c>
      <c r="AN284" s="2" t="s">
        <v>103</v>
      </c>
      <c r="AO284" s="2">
        <v>2</v>
      </c>
      <c r="AP284" s="2">
        <v>5</v>
      </c>
      <c r="AQ284" s="2">
        <v>1</v>
      </c>
      <c r="AR284" s="53" t="s">
        <v>148</v>
      </c>
      <c r="AS284" s="2" t="s">
        <v>73</v>
      </c>
      <c r="AT284" s="2" t="s">
        <v>148</v>
      </c>
      <c r="AU284" s="2" t="s">
        <v>148</v>
      </c>
      <c r="AV284" s="2" t="s">
        <v>148</v>
      </c>
      <c r="AW284" s="2" t="str">
        <f t="shared" si="4"/>
        <v xml:space="preserve">     PEGUE NA LOJA HOJE             </v>
      </c>
    </row>
    <row r="285" spans="2:49" ht="15" customHeight="1">
      <c r="B285" t="s">
        <v>2655</v>
      </c>
      <c r="C285" s="2" t="s">
        <v>2656</v>
      </c>
      <c r="D285" s="2">
        <v>544</v>
      </c>
      <c r="E285" s="2" t="s">
        <v>2657</v>
      </c>
      <c r="F285" s="58" t="s">
        <v>2658</v>
      </c>
      <c r="G285" s="2" t="s">
        <v>108</v>
      </c>
      <c r="H285" t="s">
        <v>109</v>
      </c>
      <c r="I285" s="58" t="s">
        <v>110</v>
      </c>
      <c r="J285" s="2">
        <v>66202</v>
      </c>
      <c r="K285" s="2" t="s">
        <v>111</v>
      </c>
      <c r="L285" s="2" t="s">
        <v>112</v>
      </c>
      <c r="M285" s="58" t="s">
        <v>227</v>
      </c>
      <c r="N285" s="58" t="s">
        <v>228</v>
      </c>
      <c r="O285" s="58" t="s">
        <v>229</v>
      </c>
      <c r="P285" s="2">
        <v>66230</v>
      </c>
      <c r="Q285" s="2" t="s">
        <v>230</v>
      </c>
      <c r="R285" s="2" t="s">
        <v>231</v>
      </c>
      <c r="S285" s="10">
        <v>39415</v>
      </c>
      <c r="T285" s="58" t="s">
        <v>232</v>
      </c>
      <c r="U285" s="2" t="s">
        <v>233</v>
      </c>
      <c r="V285" s="2" t="s">
        <v>92</v>
      </c>
      <c r="W285" s="2" t="s">
        <v>1192</v>
      </c>
      <c r="X285" s="2" t="s">
        <v>94</v>
      </c>
      <c r="Y285" s="2">
        <v>24</v>
      </c>
      <c r="Z285" s="2" t="s">
        <v>95</v>
      </c>
      <c r="AA285" s="2" t="s">
        <v>96</v>
      </c>
      <c r="AB285" s="58" t="s">
        <v>257</v>
      </c>
      <c r="AC285" s="58" t="s">
        <v>98</v>
      </c>
      <c r="AD285" s="58" t="s">
        <v>2659</v>
      </c>
      <c r="AE285" s="2" t="s">
        <v>2660</v>
      </c>
      <c r="AF285" s="62">
        <v>-22.511447499999999</v>
      </c>
      <c r="AG285" s="62">
        <v>-43.180206299999902</v>
      </c>
      <c r="AH285" s="2" t="s">
        <v>2661</v>
      </c>
      <c r="AI285" s="2" t="s">
        <v>147</v>
      </c>
      <c r="AJ285" s="2" t="s">
        <v>1196</v>
      </c>
      <c r="AK285" s="55">
        <v>351.51</v>
      </c>
      <c r="AL285" s="55">
        <v>0</v>
      </c>
      <c r="AM285" s="55">
        <v>0</v>
      </c>
      <c r="AN285" s="2" t="s">
        <v>331</v>
      </c>
      <c r="AO285" s="2">
        <v>5</v>
      </c>
      <c r="AP285" s="2">
        <v>2</v>
      </c>
      <c r="AQ285" s="2">
        <v>1</v>
      </c>
      <c r="AR285" s="53" t="s">
        <v>148</v>
      </c>
      <c r="AS285" s="2" t="s">
        <v>73</v>
      </c>
      <c r="AT285" s="2" t="s">
        <v>74</v>
      </c>
      <c r="AU285" s="2" t="s">
        <v>148</v>
      </c>
      <c r="AV285" s="2" t="s">
        <v>148</v>
      </c>
      <c r="AW285" s="2" t="str">
        <f t="shared" si="4"/>
        <v xml:space="preserve">     PEGUE NA LOJA HOJE    SHIP FROM STORE        </v>
      </c>
    </row>
    <row r="286" spans="2:49" ht="15" customHeight="1">
      <c r="B286" t="s">
        <v>2662</v>
      </c>
      <c r="C286" s="2" t="s">
        <v>2663</v>
      </c>
      <c r="D286" s="2">
        <v>911</v>
      </c>
      <c r="E286" s="2" t="s">
        <v>2664</v>
      </c>
      <c r="F286" s="58" t="s">
        <v>2665</v>
      </c>
      <c r="G286" s="2" t="s">
        <v>128</v>
      </c>
      <c r="H286" t="s">
        <v>129</v>
      </c>
      <c r="I286" s="58" t="s">
        <v>130</v>
      </c>
      <c r="J286" s="2">
        <v>66128</v>
      </c>
      <c r="K286" s="2" t="s">
        <v>131</v>
      </c>
      <c r="L286" s="2" t="s">
        <v>132</v>
      </c>
      <c r="M286" s="58" t="s">
        <v>319</v>
      </c>
      <c r="N286" s="58" t="s">
        <v>320</v>
      </c>
      <c r="O286" s="58" t="s">
        <v>321</v>
      </c>
      <c r="P286" s="2">
        <v>68580</v>
      </c>
      <c r="Q286" s="2" t="s">
        <v>322</v>
      </c>
      <c r="R286" s="2" t="s">
        <v>323</v>
      </c>
      <c r="S286" s="10">
        <v>39416</v>
      </c>
      <c r="T286" s="58" t="s">
        <v>324</v>
      </c>
      <c r="U286" s="2" t="s">
        <v>325</v>
      </c>
      <c r="V286" s="2" t="s">
        <v>92</v>
      </c>
      <c r="W286" s="2" t="s">
        <v>1192</v>
      </c>
      <c r="X286" s="2" t="s">
        <v>140</v>
      </c>
      <c r="Y286" s="2">
        <v>11</v>
      </c>
      <c r="Z286" s="2" t="s">
        <v>95</v>
      </c>
      <c r="AA286" s="2" t="s">
        <v>141</v>
      </c>
      <c r="AB286" s="58" t="s">
        <v>142</v>
      </c>
      <c r="AC286" s="58" t="s">
        <v>2666</v>
      </c>
      <c r="AD286" s="58" t="s">
        <v>2667</v>
      </c>
      <c r="AE286" s="2" t="s">
        <v>2668</v>
      </c>
      <c r="AF286" s="62">
        <v>-23.5956382</v>
      </c>
      <c r="AG286" s="62">
        <v>-46.6763756</v>
      </c>
      <c r="AH286" s="2" t="s">
        <v>2669</v>
      </c>
      <c r="AI286" s="2" t="s">
        <v>147</v>
      </c>
      <c r="AJ286" s="2" t="s">
        <v>1260</v>
      </c>
      <c r="AK286" s="55">
        <v>212.65</v>
      </c>
      <c r="AL286" s="55">
        <v>0</v>
      </c>
      <c r="AM286" s="55">
        <v>0</v>
      </c>
      <c r="AN286" s="2" t="s">
        <v>103</v>
      </c>
      <c r="AO286" s="2">
        <v>5</v>
      </c>
      <c r="AP286" s="2">
        <v>2</v>
      </c>
      <c r="AQ286" s="2">
        <v>1</v>
      </c>
      <c r="AR286" s="53" t="s">
        <v>148</v>
      </c>
      <c r="AS286" s="2" t="s">
        <v>73</v>
      </c>
      <c r="AT286" s="2" t="s">
        <v>74</v>
      </c>
      <c r="AU286" s="2" t="s">
        <v>75</v>
      </c>
      <c r="AV286" s="2" t="s">
        <v>148</v>
      </c>
      <c r="AW286" s="2" t="str">
        <f t="shared" si="4"/>
        <v xml:space="preserve">     PEGUE NA LOJA HOJE    SHIP FROM STORE    PEGUE NA LOJA   </v>
      </c>
    </row>
    <row r="287" spans="2:49" ht="15" customHeight="1">
      <c r="B287" t="s">
        <v>2670</v>
      </c>
      <c r="C287" s="2" t="s">
        <v>2671</v>
      </c>
      <c r="D287" s="2">
        <v>296</v>
      </c>
      <c r="E287" s="2" t="s">
        <v>2672</v>
      </c>
      <c r="F287" s="58" t="s">
        <v>2673</v>
      </c>
      <c r="G287" s="2" t="s">
        <v>168</v>
      </c>
      <c r="H287" t="s">
        <v>169</v>
      </c>
      <c r="I287" s="58" t="s">
        <v>170</v>
      </c>
      <c r="J287" s="2">
        <v>66146</v>
      </c>
      <c r="K287" s="2" t="s">
        <v>171</v>
      </c>
      <c r="L287" s="2" t="s">
        <v>172</v>
      </c>
      <c r="M287" s="58" t="s">
        <v>214</v>
      </c>
      <c r="N287" s="58" t="s">
        <v>215</v>
      </c>
      <c r="O287" s="58" t="s">
        <v>216</v>
      </c>
      <c r="P287" s="2" t="s">
        <v>148</v>
      </c>
      <c r="Q287" s="2" t="s">
        <v>217</v>
      </c>
      <c r="R287" s="2" t="s">
        <v>211</v>
      </c>
      <c r="S287" s="10">
        <v>39416</v>
      </c>
      <c r="T287" s="58" t="s">
        <v>218</v>
      </c>
      <c r="U287" s="2" t="s">
        <v>219</v>
      </c>
      <c r="V287" s="2" t="s">
        <v>69</v>
      </c>
      <c r="W287" s="2" t="s">
        <v>93</v>
      </c>
      <c r="X287" s="2" t="s">
        <v>140</v>
      </c>
      <c r="Y287" s="2">
        <v>14</v>
      </c>
      <c r="Z287" s="2" t="s">
        <v>95</v>
      </c>
      <c r="AA287" s="2" t="s">
        <v>141</v>
      </c>
      <c r="AB287" s="58" t="s">
        <v>213</v>
      </c>
      <c r="AC287" s="58" t="s">
        <v>2674</v>
      </c>
      <c r="AD287" s="58" t="s">
        <v>2675</v>
      </c>
      <c r="AE287" s="2" t="s">
        <v>2676</v>
      </c>
      <c r="AF287" s="62">
        <v>-22.342299700000002</v>
      </c>
      <c r="AG287" s="62">
        <v>-49.049604799999997</v>
      </c>
      <c r="AH287" s="2" t="s">
        <v>2677</v>
      </c>
      <c r="AI287" s="2" t="s">
        <v>147</v>
      </c>
      <c r="AJ287" s="2" t="s">
        <v>102</v>
      </c>
      <c r="AK287" s="55">
        <v>1109.17</v>
      </c>
      <c r="AL287" s="55">
        <v>159</v>
      </c>
      <c r="AM287" s="55">
        <v>14.33504332068123</v>
      </c>
      <c r="AN287" s="2" t="s">
        <v>331</v>
      </c>
      <c r="AO287" s="2">
        <v>11</v>
      </c>
      <c r="AP287" s="2">
        <v>1</v>
      </c>
      <c r="AQ287" s="2">
        <v>4</v>
      </c>
      <c r="AR287" s="53" t="s">
        <v>148</v>
      </c>
      <c r="AS287" s="2" t="s">
        <v>73</v>
      </c>
      <c r="AT287" s="2" t="s">
        <v>74</v>
      </c>
      <c r="AU287" s="2" t="s">
        <v>75</v>
      </c>
      <c r="AV287" s="2" t="s">
        <v>76</v>
      </c>
      <c r="AW287" s="2" t="str">
        <f t="shared" si="4"/>
        <v xml:space="preserve">     PEGUE NA LOJA HOJE    SHIP FROM STORE    PEGUE NA LOJA  QUIOSQUE</v>
      </c>
    </row>
    <row r="288" spans="2:49" ht="15" customHeight="1">
      <c r="B288" t="s">
        <v>2678</v>
      </c>
      <c r="C288" s="2" t="s">
        <v>2679</v>
      </c>
      <c r="D288" s="2">
        <v>310</v>
      </c>
      <c r="E288" s="2" t="s">
        <v>2680</v>
      </c>
      <c r="F288" s="58" t="s">
        <v>2681</v>
      </c>
      <c r="G288" s="2" t="s">
        <v>380</v>
      </c>
      <c r="H288" t="s">
        <v>381</v>
      </c>
      <c r="I288" s="58" t="s">
        <v>382</v>
      </c>
      <c r="J288" s="2">
        <v>66147</v>
      </c>
      <c r="K288" s="2" t="s">
        <v>383</v>
      </c>
      <c r="L288" s="2" t="s">
        <v>384</v>
      </c>
      <c r="M288" s="58" t="s">
        <v>1379</v>
      </c>
      <c r="N288" s="58" t="s">
        <v>1380</v>
      </c>
      <c r="O288" s="58" t="s">
        <v>1381</v>
      </c>
      <c r="P288" s="2" t="s">
        <v>148</v>
      </c>
      <c r="Q288" s="2" t="s">
        <v>1382</v>
      </c>
      <c r="R288" s="2" t="s">
        <v>1376</v>
      </c>
      <c r="S288" s="10">
        <v>39416</v>
      </c>
      <c r="T288" s="58" t="s">
        <v>1383</v>
      </c>
      <c r="U288" s="2" t="s">
        <v>1384</v>
      </c>
      <c r="V288" s="2" t="s">
        <v>92</v>
      </c>
      <c r="W288" s="2" t="s">
        <v>93</v>
      </c>
      <c r="X288" s="2" t="s">
        <v>248</v>
      </c>
      <c r="Y288" s="2">
        <v>66</v>
      </c>
      <c r="Z288" s="2" t="s">
        <v>95</v>
      </c>
      <c r="AA288" s="2" t="s">
        <v>1385</v>
      </c>
      <c r="AB288" s="58" t="s">
        <v>2682</v>
      </c>
      <c r="AC288" s="58" t="s">
        <v>2683</v>
      </c>
      <c r="AD288" s="58" t="s">
        <v>2684</v>
      </c>
      <c r="AE288" s="2" t="s">
        <v>2685</v>
      </c>
      <c r="AF288" s="62">
        <v>-16.4709109</v>
      </c>
      <c r="AG288" s="62">
        <v>-54.607631899999902</v>
      </c>
      <c r="AH288" s="2" t="s">
        <v>2686</v>
      </c>
      <c r="AI288" s="2" t="s">
        <v>147</v>
      </c>
      <c r="AJ288" s="2" t="s">
        <v>330</v>
      </c>
      <c r="AK288" s="55">
        <v>987.86</v>
      </c>
      <c r="AL288" s="55">
        <v>117</v>
      </c>
      <c r="AM288" s="55">
        <v>11.843783532079444</v>
      </c>
      <c r="AN288" s="2" t="s">
        <v>331</v>
      </c>
      <c r="AO288" s="2">
        <v>11</v>
      </c>
      <c r="AP288" s="2">
        <v>1</v>
      </c>
      <c r="AQ288" s="2">
        <v>4</v>
      </c>
      <c r="AR288" s="53" t="s">
        <v>148</v>
      </c>
      <c r="AS288" s="2" t="s">
        <v>73</v>
      </c>
      <c r="AT288" s="2" t="s">
        <v>148</v>
      </c>
      <c r="AU288" s="2" t="s">
        <v>148</v>
      </c>
      <c r="AV288" s="2" t="s">
        <v>148</v>
      </c>
      <c r="AW288" s="2" t="str">
        <f t="shared" si="4"/>
        <v xml:space="preserve">     PEGUE NA LOJA HOJE             </v>
      </c>
    </row>
    <row r="289" spans="2:49" ht="15" customHeight="1">
      <c r="B289" t="s">
        <v>2687</v>
      </c>
      <c r="C289" s="2" t="s">
        <v>2688</v>
      </c>
      <c r="D289" s="2">
        <v>385</v>
      </c>
      <c r="E289" s="2" t="s">
        <v>2689</v>
      </c>
      <c r="F289" s="58" t="s">
        <v>2690</v>
      </c>
      <c r="G289" s="2" t="s">
        <v>81</v>
      </c>
      <c r="H289" t="s">
        <v>82</v>
      </c>
      <c r="I289" s="58" t="s">
        <v>83</v>
      </c>
      <c r="J289" s="2">
        <v>66203</v>
      </c>
      <c r="K289" s="2" t="s">
        <v>84</v>
      </c>
      <c r="L289" s="2" t="s">
        <v>85</v>
      </c>
      <c r="M289" s="58" t="s">
        <v>200</v>
      </c>
      <c r="N289" s="58" t="s">
        <v>201</v>
      </c>
      <c r="O289" s="58" t="s">
        <v>202</v>
      </c>
      <c r="P289" s="2">
        <v>68608</v>
      </c>
      <c r="Q289" s="2" t="s">
        <v>203</v>
      </c>
      <c r="R289" s="2" t="s">
        <v>197</v>
      </c>
      <c r="S289" s="10">
        <v>39419</v>
      </c>
      <c r="T289" s="58" t="s">
        <v>204</v>
      </c>
      <c r="U289" s="2" t="s">
        <v>205</v>
      </c>
      <c r="V289" s="2" t="s">
        <v>92</v>
      </c>
      <c r="W289" s="2" t="s">
        <v>93</v>
      </c>
      <c r="X289" s="2" t="s">
        <v>94</v>
      </c>
      <c r="Y289" s="2">
        <v>32</v>
      </c>
      <c r="Z289" s="2" t="s">
        <v>95</v>
      </c>
      <c r="AA289" s="2" t="s">
        <v>206</v>
      </c>
      <c r="AB289" s="58" t="s">
        <v>199</v>
      </c>
      <c r="AC289" s="58" t="s">
        <v>2691</v>
      </c>
      <c r="AD289" s="58" t="s">
        <v>2692</v>
      </c>
      <c r="AE289" s="2" t="s">
        <v>2693</v>
      </c>
      <c r="AF289" s="62">
        <v>-21.743291899999999</v>
      </c>
      <c r="AG289" s="62">
        <v>-43.363008800000003</v>
      </c>
      <c r="AH289" s="2" t="s">
        <v>2694</v>
      </c>
      <c r="AI289" s="2" t="s">
        <v>147</v>
      </c>
      <c r="AJ289" s="2" t="s">
        <v>330</v>
      </c>
      <c r="AK289" s="55">
        <v>778.16</v>
      </c>
      <c r="AL289" s="55">
        <v>84</v>
      </c>
      <c r="AM289" s="55">
        <v>10.794695178369487</v>
      </c>
      <c r="AN289" s="2" t="s">
        <v>103</v>
      </c>
      <c r="AO289" s="2">
        <v>9</v>
      </c>
      <c r="AP289" s="2">
        <v>1</v>
      </c>
      <c r="AQ289" s="2">
        <v>2</v>
      </c>
      <c r="AR289" s="53" t="s">
        <v>148</v>
      </c>
      <c r="AS289" s="2" t="s">
        <v>73</v>
      </c>
      <c r="AT289" s="2" t="s">
        <v>74</v>
      </c>
      <c r="AU289" s="2" t="s">
        <v>75</v>
      </c>
      <c r="AV289" s="2" t="s">
        <v>76</v>
      </c>
      <c r="AW289" s="2" t="str">
        <f t="shared" si="4"/>
        <v xml:space="preserve">     PEGUE NA LOJA HOJE    SHIP FROM STORE    PEGUE NA LOJA  QUIOSQUE</v>
      </c>
    </row>
    <row r="290" spans="2:49" ht="15" customHeight="1">
      <c r="B290" t="s">
        <v>2695</v>
      </c>
      <c r="C290" s="2" t="s">
        <v>2696</v>
      </c>
      <c r="D290" s="2">
        <v>313</v>
      </c>
      <c r="E290" s="2" t="s">
        <v>2697</v>
      </c>
      <c r="F290" s="58" t="s">
        <v>2698</v>
      </c>
      <c r="G290" s="2" t="s">
        <v>380</v>
      </c>
      <c r="H290" t="s">
        <v>381</v>
      </c>
      <c r="I290" s="58" t="s">
        <v>382</v>
      </c>
      <c r="J290" s="2">
        <v>66147</v>
      </c>
      <c r="K290" s="2" t="s">
        <v>383</v>
      </c>
      <c r="L290" s="2" t="s">
        <v>384</v>
      </c>
      <c r="M290" s="58" t="s">
        <v>1379</v>
      </c>
      <c r="N290" s="58" t="s">
        <v>1380</v>
      </c>
      <c r="O290" s="58" t="s">
        <v>1381</v>
      </c>
      <c r="P290" s="2" t="s">
        <v>148</v>
      </c>
      <c r="Q290" s="2" t="s">
        <v>1382</v>
      </c>
      <c r="R290" s="2" t="s">
        <v>1376</v>
      </c>
      <c r="S290" s="10">
        <v>39421</v>
      </c>
      <c r="T290" s="58" t="s">
        <v>1383</v>
      </c>
      <c r="U290" s="2" t="s">
        <v>1384</v>
      </c>
      <c r="V290" s="2" t="s">
        <v>69</v>
      </c>
      <c r="W290" s="2" t="s">
        <v>93</v>
      </c>
      <c r="X290" s="2" t="s">
        <v>248</v>
      </c>
      <c r="Y290" s="2">
        <v>65</v>
      </c>
      <c r="Z290" s="2" t="s">
        <v>95</v>
      </c>
      <c r="AA290" s="2" t="s">
        <v>1385</v>
      </c>
      <c r="AB290" s="58" t="s">
        <v>1386</v>
      </c>
      <c r="AC290" s="58" t="s">
        <v>834</v>
      </c>
      <c r="AD290" s="58" t="s">
        <v>2699</v>
      </c>
      <c r="AE290" s="2" t="s">
        <v>2700</v>
      </c>
      <c r="AF290" s="62">
        <v>-15.588058800000001</v>
      </c>
      <c r="AG290" s="62">
        <v>-56.111761999999999</v>
      </c>
      <c r="AH290" s="2" t="s">
        <v>2701</v>
      </c>
      <c r="AI290" s="2" t="s">
        <v>147</v>
      </c>
      <c r="AJ290" s="2" t="s">
        <v>102</v>
      </c>
      <c r="AK290" s="55">
        <v>1129.49</v>
      </c>
      <c r="AL290" s="55">
        <v>178</v>
      </c>
      <c r="AM290" s="55">
        <v>15.759325005090794</v>
      </c>
      <c r="AN290" s="2" t="s">
        <v>331</v>
      </c>
      <c r="AO290" s="2">
        <v>12</v>
      </c>
      <c r="AP290" s="2">
        <v>1</v>
      </c>
      <c r="AQ290" s="2">
        <v>5</v>
      </c>
      <c r="AR290" s="53" t="s">
        <v>148</v>
      </c>
      <c r="AS290" s="2" t="s">
        <v>73</v>
      </c>
      <c r="AT290" s="2" t="s">
        <v>148</v>
      </c>
      <c r="AU290" s="2" t="s">
        <v>148</v>
      </c>
      <c r="AV290" s="2" t="s">
        <v>148</v>
      </c>
      <c r="AW290" s="2" t="str">
        <f t="shared" si="4"/>
        <v xml:space="preserve">     PEGUE NA LOJA HOJE             </v>
      </c>
    </row>
    <row r="291" spans="2:49" ht="15" customHeight="1">
      <c r="B291" t="s">
        <v>2702</v>
      </c>
      <c r="C291" s="2" t="s">
        <v>2703</v>
      </c>
      <c r="D291" s="2">
        <v>817</v>
      </c>
      <c r="E291" s="2" t="s">
        <v>2704</v>
      </c>
      <c r="F291" s="58" t="s">
        <v>2705</v>
      </c>
      <c r="G291" s="2" t="s">
        <v>128</v>
      </c>
      <c r="H291" t="s">
        <v>129</v>
      </c>
      <c r="I291" s="58" t="s">
        <v>130</v>
      </c>
      <c r="J291" s="2">
        <v>66128</v>
      </c>
      <c r="K291" s="2" t="s">
        <v>131</v>
      </c>
      <c r="L291" s="2" t="s">
        <v>132</v>
      </c>
      <c r="M291" s="58" t="s">
        <v>319</v>
      </c>
      <c r="N291" s="58" t="s">
        <v>320</v>
      </c>
      <c r="O291" s="58" t="s">
        <v>321</v>
      </c>
      <c r="P291" s="2">
        <v>68580</v>
      </c>
      <c r="Q291" s="2" t="s">
        <v>322</v>
      </c>
      <c r="R291" s="2" t="s">
        <v>323</v>
      </c>
      <c r="S291" s="10">
        <v>39423</v>
      </c>
      <c r="T291" s="58" t="s">
        <v>324</v>
      </c>
      <c r="U291" s="2" t="s">
        <v>325</v>
      </c>
      <c r="V291" s="2" t="s">
        <v>69</v>
      </c>
      <c r="W291" s="2" t="s">
        <v>1192</v>
      </c>
      <c r="X291" s="2" t="s">
        <v>140</v>
      </c>
      <c r="Y291" s="2">
        <v>11</v>
      </c>
      <c r="Z291" s="2" t="s">
        <v>95</v>
      </c>
      <c r="AA291" s="2" t="s">
        <v>141</v>
      </c>
      <c r="AB291" s="58" t="s">
        <v>142</v>
      </c>
      <c r="AC291" s="58" t="s">
        <v>2706</v>
      </c>
      <c r="AD291" s="58" t="s">
        <v>2707</v>
      </c>
      <c r="AE291" s="2" t="s">
        <v>2708</v>
      </c>
      <c r="AF291" s="62">
        <v>-23.610789</v>
      </c>
      <c r="AG291" s="62">
        <v>-46.686342199999999</v>
      </c>
      <c r="AH291" s="2" t="s">
        <v>2709</v>
      </c>
      <c r="AI291" s="2" t="s">
        <v>147</v>
      </c>
      <c r="AJ291" s="2" t="s">
        <v>1196</v>
      </c>
      <c r="AK291" s="55">
        <v>410.62</v>
      </c>
      <c r="AL291" s="55">
        <v>0</v>
      </c>
      <c r="AM291" s="55">
        <v>0</v>
      </c>
      <c r="AN291" s="2" t="s">
        <v>103</v>
      </c>
      <c r="AO291" s="2">
        <v>4</v>
      </c>
      <c r="AP291" s="2">
        <v>3</v>
      </c>
      <c r="AQ291" s="2">
        <v>1</v>
      </c>
      <c r="AR291" s="53" t="s">
        <v>148</v>
      </c>
      <c r="AS291" s="2" t="s">
        <v>73</v>
      </c>
      <c r="AT291" s="2" t="s">
        <v>74</v>
      </c>
      <c r="AU291" s="2" t="s">
        <v>75</v>
      </c>
      <c r="AV291" s="2" t="s">
        <v>148</v>
      </c>
      <c r="AW291" s="2" t="str">
        <f t="shared" si="4"/>
        <v xml:space="preserve">     PEGUE NA LOJA HOJE    SHIP FROM STORE    PEGUE NA LOJA   </v>
      </c>
    </row>
    <row r="292" spans="2:49" ht="15" customHeight="1">
      <c r="B292" t="s">
        <v>2710</v>
      </c>
      <c r="C292" s="2" t="s">
        <v>2711</v>
      </c>
      <c r="D292" s="2">
        <v>550</v>
      </c>
      <c r="E292" s="2" t="s">
        <v>2712</v>
      </c>
      <c r="F292" s="58" t="s">
        <v>2713</v>
      </c>
      <c r="G292" s="2" t="s">
        <v>168</v>
      </c>
      <c r="H292" t="s">
        <v>169</v>
      </c>
      <c r="I292" s="58" t="s">
        <v>170</v>
      </c>
      <c r="J292" s="2">
        <v>66146</v>
      </c>
      <c r="K292" s="2" t="s">
        <v>171</v>
      </c>
      <c r="L292" s="2" t="s">
        <v>172</v>
      </c>
      <c r="M292" s="58" t="s">
        <v>678</v>
      </c>
      <c r="N292" s="58" t="s">
        <v>679</v>
      </c>
      <c r="O292" s="58" t="s">
        <v>680</v>
      </c>
      <c r="P292" s="2" t="s">
        <v>148</v>
      </c>
      <c r="Q292" s="2" t="s">
        <v>681</v>
      </c>
      <c r="R292" s="2" t="s">
        <v>172</v>
      </c>
      <c r="S292" s="10">
        <v>39423</v>
      </c>
      <c r="T292" s="58" t="s">
        <v>682</v>
      </c>
      <c r="U292" s="2" t="s">
        <v>683</v>
      </c>
      <c r="V292" s="2" t="s">
        <v>92</v>
      </c>
      <c r="W292" s="2" t="s">
        <v>1192</v>
      </c>
      <c r="X292" s="2" t="s">
        <v>140</v>
      </c>
      <c r="Y292" s="2">
        <v>12</v>
      </c>
      <c r="Z292" s="2" t="s">
        <v>160</v>
      </c>
      <c r="AA292" s="2" t="s">
        <v>141</v>
      </c>
      <c r="AB292" s="58" t="s">
        <v>684</v>
      </c>
      <c r="AC292" s="58" t="s">
        <v>2714</v>
      </c>
      <c r="AD292" s="58" t="s">
        <v>2715</v>
      </c>
      <c r="AE292" s="2" t="s">
        <v>2716</v>
      </c>
      <c r="AF292" s="62">
        <v>-23.217851100000001</v>
      </c>
      <c r="AG292" s="62">
        <v>-45.909994699999999</v>
      </c>
      <c r="AH292" s="2" t="s">
        <v>2717</v>
      </c>
      <c r="AI292" s="2" t="s">
        <v>147</v>
      </c>
      <c r="AJ292" s="2" t="s">
        <v>1196</v>
      </c>
      <c r="AK292" s="55">
        <v>406.97</v>
      </c>
      <c r="AL292" s="55">
        <v>0</v>
      </c>
      <c r="AM292" s="55">
        <v>0</v>
      </c>
      <c r="AN292" s="2" t="s">
        <v>331</v>
      </c>
      <c r="AO292" s="2">
        <v>8</v>
      </c>
      <c r="AP292" s="2">
        <v>1</v>
      </c>
      <c r="AQ292" s="2">
        <v>1</v>
      </c>
      <c r="AR292" s="53" t="s">
        <v>148</v>
      </c>
      <c r="AS292" s="2" t="s">
        <v>73</v>
      </c>
      <c r="AT292" s="2" t="s">
        <v>74</v>
      </c>
      <c r="AU292" s="2" t="s">
        <v>75</v>
      </c>
      <c r="AV292" s="2" t="s">
        <v>148</v>
      </c>
      <c r="AW292" s="2" t="str">
        <f t="shared" si="4"/>
        <v xml:space="preserve">     PEGUE NA LOJA HOJE    SHIP FROM STORE    PEGUE NA LOJA   </v>
      </c>
    </row>
    <row r="293" spans="2:49" ht="15" customHeight="1">
      <c r="B293" t="s">
        <v>2718</v>
      </c>
      <c r="C293" s="2" t="s">
        <v>2719</v>
      </c>
      <c r="D293" s="2">
        <v>311</v>
      </c>
      <c r="E293" s="2" t="s">
        <v>2720</v>
      </c>
      <c r="F293" s="58" t="s">
        <v>1997</v>
      </c>
      <c r="G293" s="2" t="s">
        <v>380</v>
      </c>
      <c r="H293" t="s">
        <v>381</v>
      </c>
      <c r="I293" s="58" t="s">
        <v>382</v>
      </c>
      <c r="J293" s="2">
        <v>66147</v>
      </c>
      <c r="K293" s="2" t="s">
        <v>383</v>
      </c>
      <c r="L293" s="2" t="s">
        <v>384</v>
      </c>
      <c r="M293" s="58" t="s">
        <v>873</v>
      </c>
      <c r="N293" s="58" t="s">
        <v>874</v>
      </c>
      <c r="O293" s="58" t="s">
        <v>875</v>
      </c>
      <c r="P293" s="2">
        <v>66229</v>
      </c>
      <c r="Q293" s="2" t="s">
        <v>876</v>
      </c>
      <c r="R293" s="2" t="s">
        <v>870</v>
      </c>
      <c r="S293" s="10">
        <v>39426</v>
      </c>
      <c r="T293" s="58" t="s">
        <v>877</v>
      </c>
      <c r="U293" s="2" t="s">
        <v>878</v>
      </c>
      <c r="V293" s="2" t="s">
        <v>92</v>
      </c>
      <c r="W293" s="2" t="s">
        <v>93</v>
      </c>
      <c r="X293" s="2" t="s">
        <v>442</v>
      </c>
      <c r="Y293" s="2">
        <v>88</v>
      </c>
      <c r="Z293" s="2" t="s">
        <v>160</v>
      </c>
      <c r="AA293" s="2" t="s">
        <v>526</v>
      </c>
      <c r="AB293" s="58" t="s">
        <v>1997</v>
      </c>
      <c r="AC293" s="58" t="s">
        <v>98</v>
      </c>
      <c r="AD293" s="58" t="s">
        <v>2721</v>
      </c>
      <c r="AE293" s="2" t="s">
        <v>2722</v>
      </c>
      <c r="AF293" s="62">
        <v>-7.2008782999999896</v>
      </c>
      <c r="AG293" s="62">
        <v>-39.317421600000003</v>
      </c>
      <c r="AH293" s="2" t="s">
        <v>2723</v>
      </c>
      <c r="AI293" s="2" t="s">
        <v>147</v>
      </c>
      <c r="AJ293" s="2" t="s">
        <v>102</v>
      </c>
      <c r="AK293" s="55">
        <v>1142.45</v>
      </c>
      <c r="AL293" s="55">
        <v>175</v>
      </c>
      <c r="AM293" s="55">
        <v>15.317957022189155</v>
      </c>
      <c r="AN293" s="2" t="s">
        <v>103</v>
      </c>
      <c r="AO293" s="2">
        <v>6</v>
      </c>
      <c r="AP293" s="2">
        <v>2</v>
      </c>
      <c r="AQ293" s="2">
        <v>2</v>
      </c>
      <c r="AR293" s="53" t="s">
        <v>72</v>
      </c>
      <c r="AS293" s="2" t="s">
        <v>73</v>
      </c>
      <c r="AT293" s="2" t="s">
        <v>74</v>
      </c>
      <c r="AU293" s="2" t="s">
        <v>75</v>
      </c>
      <c r="AV293" s="2" t="s">
        <v>76</v>
      </c>
      <c r="AW293" s="2" t="str">
        <f t="shared" si="4"/>
        <v>AMERICANAS SERVIÇOS    PEGUE NA LOJA HOJE    SHIP FROM STORE    PEGUE NA LOJA  QUIOSQUE</v>
      </c>
    </row>
    <row r="294" spans="2:49" ht="15" customHeight="1">
      <c r="B294" t="s">
        <v>2724</v>
      </c>
      <c r="C294" s="2" t="s">
        <v>2725</v>
      </c>
      <c r="D294" s="2">
        <v>304</v>
      </c>
      <c r="E294" s="2" t="s">
        <v>2726</v>
      </c>
      <c r="F294" s="58" t="s">
        <v>2727</v>
      </c>
      <c r="G294" s="2" t="s">
        <v>380</v>
      </c>
      <c r="H294" t="s">
        <v>381</v>
      </c>
      <c r="I294" s="58" t="s">
        <v>382</v>
      </c>
      <c r="J294" s="2">
        <v>66147</v>
      </c>
      <c r="K294" s="2" t="s">
        <v>383</v>
      </c>
      <c r="L294" s="2" t="s">
        <v>384</v>
      </c>
      <c r="M294" s="58" t="s">
        <v>520</v>
      </c>
      <c r="N294" s="58" t="s">
        <v>521</v>
      </c>
      <c r="O294" s="58" t="s">
        <v>522</v>
      </c>
      <c r="P294" s="2">
        <v>68701</v>
      </c>
      <c r="Q294" s="2" t="s">
        <v>523</v>
      </c>
      <c r="R294" s="2" t="s">
        <v>517</v>
      </c>
      <c r="S294" s="10">
        <v>39428</v>
      </c>
      <c r="T294" s="58" t="s">
        <v>524</v>
      </c>
      <c r="U294" s="2" t="s">
        <v>525</v>
      </c>
      <c r="V294" s="2" t="s">
        <v>69</v>
      </c>
      <c r="W294" s="2" t="s">
        <v>93</v>
      </c>
      <c r="X294" s="2" t="s">
        <v>442</v>
      </c>
      <c r="Y294" s="2">
        <v>85</v>
      </c>
      <c r="Z294" s="2" t="s">
        <v>160</v>
      </c>
      <c r="AA294" s="2" t="s">
        <v>526</v>
      </c>
      <c r="AB294" s="58" t="s">
        <v>519</v>
      </c>
      <c r="AC294" s="58" t="s">
        <v>1008</v>
      </c>
      <c r="AD294" s="58" t="s">
        <v>2728</v>
      </c>
      <c r="AE294" s="2" t="s">
        <v>2729</v>
      </c>
      <c r="AF294" s="62">
        <v>-3.7340637000000001</v>
      </c>
      <c r="AG294" s="62">
        <v>-38.496964800000001</v>
      </c>
      <c r="AH294" s="2" t="s">
        <v>2730</v>
      </c>
      <c r="AI294" s="2" t="s">
        <v>28</v>
      </c>
      <c r="AJ294" s="2" t="s">
        <v>102</v>
      </c>
      <c r="AK294" s="55">
        <v>1018.56</v>
      </c>
      <c r="AL294" s="55">
        <v>360</v>
      </c>
      <c r="AM294" s="55">
        <v>35.344015080113103</v>
      </c>
      <c r="AN294" s="2" t="s">
        <v>331</v>
      </c>
      <c r="AO294" s="2">
        <v>11</v>
      </c>
      <c r="AP294" s="2">
        <v>1</v>
      </c>
      <c r="AQ294" s="2">
        <v>4</v>
      </c>
      <c r="AR294" s="53" t="s">
        <v>148</v>
      </c>
      <c r="AS294" s="2" t="s">
        <v>73</v>
      </c>
      <c r="AT294" s="2" t="s">
        <v>74</v>
      </c>
      <c r="AU294" s="2" t="s">
        <v>75</v>
      </c>
      <c r="AV294" s="2" t="s">
        <v>148</v>
      </c>
      <c r="AW294" s="2" t="str">
        <f t="shared" si="4"/>
        <v xml:space="preserve">     PEGUE NA LOJA HOJE    SHIP FROM STORE    PEGUE NA LOJA   </v>
      </c>
    </row>
    <row r="295" spans="2:49" ht="15" customHeight="1">
      <c r="B295" t="s">
        <v>2731</v>
      </c>
      <c r="C295" s="2" t="s">
        <v>2732</v>
      </c>
      <c r="D295" s="2">
        <v>389</v>
      </c>
      <c r="E295" s="2" t="s">
        <v>2733</v>
      </c>
      <c r="F295" s="58" t="s">
        <v>2734</v>
      </c>
      <c r="G295" s="2" t="s">
        <v>380</v>
      </c>
      <c r="H295" t="s">
        <v>381</v>
      </c>
      <c r="I295" s="58" t="s">
        <v>382</v>
      </c>
      <c r="J295" s="2">
        <v>66147</v>
      </c>
      <c r="K295" s="2" t="s">
        <v>383</v>
      </c>
      <c r="L295" s="2" t="s">
        <v>384</v>
      </c>
      <c r="M295" s="58" t="s">
        <v>873</v>
      </c>
      <c r="N295" s="58" t="s">
        <v>874</v>
      </c>
      <c r="O295" s="58" t="s">
        <v>875</v>
      </c>
      <c r="P295" s="2">
        <v>66229</v>
      </c>
      <c r="Q295" s="2" t="s">
        <v>876</v>
      </c>
      <c r="R295" s="2" t="s">
        <v>870</v>
      </c>
      <c r="S295" s="10">
        <v>39429</v>
      </c>
      <c r="T295" s="58" t="s">
        <v>877</v>
      </c>
      <c r="U295" s="2" t="s">
        <v>878</v>
      </c>
      <c r="V295" s="2" t="s">
        <v>92</v>
      </c>
      <c r="W295" s="2" t="s">
        <v>93</v>
      </c>
      <c r="X295" s="2" t="s">
        <v>442</v>
      </c>
      <c r="Y295" s="2">
        <v>85</v>
      </c>
      <c r="Z295" s="2" t="s">
        <v>160</v>
      </c>
      <c r="AA295" s="2" t="s">
        <v>526</v>
      </c>
      <c r="AB295" s="58" t="s">
        <v>519</v>
      </c>
      <c r="AC295" s="58" t="s">
        <v>879</v>
      </c>
      <c r="AD295" s="58" t="s">
        <v>2735</v>
      </c>
      <c r="AE295" s="2" t="s">
        <v>2736</v>
      </c>
      <c r="AF295" s="62">
        <v>-3.7334550000000002</v>
      </c>
      <c r="AG295" s="62">
        <v>-38.552460699999997</v>
      </c>
      <c r="AH295" s="2" t="s">
        <v>2737</v>
      </c>
      <c r="AI295" s="2" t="s">
        <v>28</v>
      </c>
      <c r="AJ295" s="2" t="s">
        <v>102</v>
      </c>
      <c r="AK295" s="55">
        <v>1141.1400000000001</v>
      </c>
      <c r="AL295" s="55">
        <v>142</v>
      </c>
      <c r="AM295" s="55">
        <v>12.443696654222968</v>
      </c>
      <c r="AN295" s="2" t="s">
        <v>103</v>
      </c>
      <c r="AO295" s="2">
        <v>11</v>
      </c>
      <c r="AP295" s="2">
        <v>1</v>
      </c>
      <c r="AQ295" s="2">
        <v>4</v>
      </c>
      <c r="AR295" s="53" t="s">
        <v>148</v>
      </c>
      <c r="AS295" s="2" t="s">
        <v>73</v>
      </c>
      <c r="AT295" s="2" t="s">
        <v>74</v>
      </c>
      <c r="AU295" s="2" t="s">
        <v>75</v>
      </c>
      <c r="AV295" s="2" t="s">
        <v>148</v>
      </c>
      <c r="AW295" s="2" t="str">
        <f t="shared" si="4"/>
        <v xml:space="preserve">     PEGUE NA LOJA HOJE    SHIP FROM STORE    PEGUE NA LOJA   </v>
      </c>
    </row>
    <row r="296" spans="2:49" ht="15" customHeight="1">
      <c r="B296" t="s">
        <v>2738</v>
      </c>
      <c r="C296" s="2" t="s">
        <v>2739</v>
      </c>
      <c r="D296" s="2">
        <v>552</v>
      </c>
      <c r="E296" s="2" t="s">
        <v>2740</v>
      </c>
      <c r="F296" s="58" t="s">
        <v>2741</v>
      </c>
      <c r="G296" s="2" t="s">
        <v>128</v>
      </c>
      <c r="H296" t="s">
        <v>129</v>
      </c>
      <c r="I296" s="58" t="s">
        <v>130</v>
      </c>
      <c r="J296" s="2">
        <v>66128</v>
      </c>
      <c r="K296" s="2" t="s">
        <v>131</v>
      </c>
      <c r="L296" s="2" t="s">
        <v>132</v>
      </c>
      <c r="M296" s="58" t="s">
        <v>777</v>
      </c>
      <c r="N296" s="58" t="s">
        <v>778</v>
      </c>
      <c r="O296" s="58" t="s">
        <v>779</v>
      </c>
      <c r="P296" s="2">
        <v>66208</v>
      </c>
      <c r="Q296" s="2" t="s">
        <v>780</v>
      </c>
      <c r="R296" s="2" t="s">
        <v>781</v>
      </c>
      <c r="S296" s="10">
        <v>39434</v>
      </c>
      <c r="T296" s="58" t="s">
        <v>1067</v>
      </c>
      <c r="U296" s="2" t="s">
        <v>1068</v>
      </c>
      <c r="V296" s="2" t="s">
        <v>92</v>
      </c>
      <c r="W296" s="2" t="s">
        <v>1192</v>
      </c>
      <c r="X296" s="2" t="s">
        <v>140</v>
      </c>
      <c r="Y296" s="2">
        <v>11</v>
      </c>
      <c r="Z296" s="2" t="s">
        <v>95</v>
      </c>
      <c r="AA296" s="2" t="s">
        <v>141</v>
      </c>
      <c r="AB296" s="58" t="s">
        <v>142</v>
      </c>
      <c r="AC296" s="58" t="s">
        <v>2742</v>
      </c>
      <c r="AD296" s="58" t="s">
        <v>2743</v>
      </c>
      <c r="AE296" s="2" t="s">
        <v>2744</v>
      </c>
      <c r="AF296" s="62">
        <v>-23.5551733</v>
      </c>
      <c r="AG296" s="62">
        <v>-46.601681499999998</v>
      </c>
      <c r="AH296" s="2" t="s">
        <v>2745</v>
      </c>
      <c r="AI296" s="2" t="s">
        <v>147</v>
      </c>
      <c r="AJ296" s="2" t="s">
        <v>1351</v>
      </c>
      <c r="AK296" s="55">
        <v>503.85</v>
      </c>
      <c r="AL296" s="55">
        <v>0</v>
      </c>
      <c r="AM296" s="55">
        <v>0</v>
      </c>
      <c r="AN296" s="2" t="s">
        <v>103</v>
      </c>
      <c r="AO296" s="2">
        <v>5</v>
      </c>
      <c r="AP296" s="2">
        <v>2</v>
      </c>
      <c r="AQ296" s="2">
        <v>1</v>
      </c>
      <c r="AR296" s="53" t="s">
        <v>148</v>
      </c>
      <c r="AS296" s="2" t="s">
        <v>73</v>
      </c>
      <c r="AT296" s="2" t="s">
        <v>74</v>
      </c>
      <c r="AU296" s="2" t="s">
        <v>75</v>
      </c>
      <c r="AV296" s="2" t="s">
        <v>148</v>
      </c>
      <c r="AW296" s="2" t="str">
        <f t="shared" si="4"/>
        <v xml:space="preserve">     PEGUE NA LOJA HOJE    SHIP FROM STORE    PEGUE NA LOJA   </v>
      </c>
    </row>
    <row r="297" spans="2:49" ht="15" customHeight="1">
      <c r="B297" t="s">
        <v>2746</v>
      </c>
      <c r="C297" s="2" t="s">
        <v>2747</v>
      </c>
      <c r="D297" s="2">
        <v>807</v>
      </c>
      <c r="E297" s="2" t="s">
        <v>2748</v>
      </c>
      <c r="F297" s="58" t="s">
        <v>2749</v>
      </c>
      <c r="G297" s="2" t="s">
        <v>128</v>
      </c>
      <c r="H297" t="s">
        <v>129</v>
      </c>
      <c r="I297" s="58" t="s">
        <v>130</v>
      </c>
      <c r="J297" s="2">
        <v>66128</v>
      </c>
      <c r="K297" s="2" t="s">
        <v>131</v>
      </c>
      <c r="L297" s="2" t="s">
        <v>132</v>
      </c>
      <c r="M297" s="58" t="s">
        <v>319</v>
      </c>
      <c r="N297" s="58" t="s">
        <v>320</v>
      </c>
      <c r="O297" s="58" t="s">
        <v>321</v>
      </c>
      <c r="P297" s="2">
        <v>68580</v>
      </c>
      <c r="Q297" s="2" t="s">
        <v>322</v>
      </c>
      <c r="R297" s="2" t="s">
        <v>323</v>
      </c>
      <c r="S297" s="10">
        <v>39437</v>
      </c>
      <c r="T297" s="58" t="s">
        <v>324</v>
      </c>
      <c r="U297" s="2" t="s">
        <v>325</v>
      </c>
      <c r="V297" s="2" t="s">
        <v>69</v>
      </c>
      <c r="W297" s="2" t="s">
        <v>1192</v>
      </c>
      <c r="X297" s="2" t="s">
        <v>140</v>
      </c>
      <c r="Y297" s="2">
        <v>11</v>
      </c>
      <c r="Z297" s="2" t="s">
        <v>95</v>
      </c>
      <c r="AA297" s="2" t="s">
        <v>141</v>
      </c>
      <c r="AB297" s="58" t="s">
        <v>142</v>
      </c>
      <c r="AC297" s="58" t="s">
        <v>1559</v>
      </c>
      <c r="AD297" s="58" t="s">
        <v>2750</v>
      </c>
      <c r="AE297" s="2" t="s">
        <v>1561</v>
      </c>
      <c r="AF297" s="62">
        <v>-23.620183999999998</v>
      </c>
      <c r="AG297" s="62">
        <v>-46.732930899999999</v>
      </c>
      <c r="AH297" s="2" t="s">
        <v>2751</v>
      </c>
      <c r="AI297" s="2" t="s">
        <v>147</v>
      </c>
      <c r="AJ297" s="2" t="s">
        <v>1196</v>
      </c>
      <c r="AK297" s="55">
        <v>380.19</v>
      </c>
      <c r="AL297" s="55">
        <v>0</v>
      </c>
      <c r="AM297" s="55">
        <v>0</v>
      </c>
      <c r="AN297" s="2" t="s">
        <v>103</v>
      </c>
      <c r="AO297" s="2">
        <v>4</v>
      </c>
      <c r="AP297" s="2">
        <v>3</v>
      </c>
      <c r="AQ297" s="2">
        <v>1</v>
      </c>
      <c r="AR297" s="53" t="s">
        <v>148</v>
      </c>
      <c r="AS297" s="2" t="s">
        <v>73</v>
      </c>
      <c r="AT297" s="2" t="s">
        <v>74</v>
      </c>
      <c r="AU297" s="2" t="s">
        <v>75</v>
      </c>
      <c r="AV297" s="2" t="s">
        <v>148</v>
      </c>
      <c r="AW297" s="2" t="str">
        <f t="shared" si="4"/>
        <v xml:space="preserve">     PEGUE NA LOJA HOJE    SHIP FROM STORE    PEGUE NA LOJA   </v>
      </c>
    </row>
    <row r="298" spans="2:49" ht="15" customHeight="1">
      <c r="B298" t="s">
        <v>2752</v>
      </c>
      <c r="C298" s="2" t="s">
        <v>2753</v>
      </c>
      <c r="D298" s="2">
        <v>806</v>
      </c>
      <c r="E298" s="2" t="s">
        <v>2754</v>
      </c>
      <c r="F298" s="58" t="s">
        <v>2755</v>
      </c>
      <c r="G298" s="2" t="s">
        <v>128</v>
      </c>
      <c r="H298" t="s">
        <v>129</v>
      </c>
      <c r="I298" s="58" t="s">
        <v>130</v>
      </c>
      <c r="J298" s="2">
        <v>66128</v>
      </c>
      <c r="K298" s="2" t="s">
        <v>131</v>
      </c>
      <c r="L298" s="2" t="s">
        <v>132</v>
      </c>
      <c r="M298" s="58" t="s">
        <v>777</v>
      </c>
      <c r="N298" s="58" t="s">
        <v>778</v>
      </c>
      <c r="O298" s="58" t="s">
        <v>779</v>
      </c>
      <c r="P298" s="2">
        <v>66208</v>
      </c>
      <c r="Q298" s="2" t="s">
        <v>780</v>
      </c>
      <c r="R298" s="2" t="s">
        <v>781</v>
      </c>
      <c r="S298" s="10">
        <v>39471</v>
      </c>
      <c r="T298" s="58" t="s">
        <v>1067</v>
      </c>
      <c r="U298" s="2" t="s">
        <v>1068</v>
      </c>
      <c r="V298" s="2" t="s">
        <v>92</v>
      </c>
      <c r="W298" s="2" t="s">
        <v>1192</v>
      </c>
      <c r="X298" s="2" t="s">
        <v>140</v>
      </c>
      <c r="Y298" s="2">
        <v>11</v>
      </c>
      <c r="Z298" s="2" t="s">
        <v>95</v>
      </c>
      <c r="AA298" s="2" t="s">
        <v>141</v>
      </c>
      <c r="AB298" s="58" t="s">
        <v>142</v>
      </c>
      <c r="AC298" s="58" t="s">
        <v>2756</v>
      </c>
      <c r="AD298" s="58" t="s">
        <v>2757</v>
      </c>
      <c r="AE298" s="2" t="s">
        <v>2758</v>
      </c>
      <c r="AF298" s="62">
        <v>-23.574991399999998</v>
      </c>
      <c r="AG298" s="62">
        <v>-46.587034899999999</v>
      </c>
      <c r="AH298" s="2" t="s">
        <v>2759</v>
      </c>
      <c r="AI298" s="2" t="s">
        <v>147</v>
      </c>
      <c r="AJ298" s="2" t="s">
        <v>1196</v>
      </c>
      <c r="AK298" s="55">
        <v>342.78</v>
      </c>
      <c r="AL298" s="55">
        <v>0</v>
      </c>
      <c r="AM298" s="55">
        <v>0</v>
      </c>
      <c r="AN298" s="2" t="s">
        <v>103</v>
      </c>
      <c r="AO298" s="2">
        <v>5</v>
      </c>
      <c r="AP298" s="2">
        <v>2</v>
      </c>
      <c r="AQ298" s="2">
        <v>1</v>
      </c>
      <c r="AR298" s="53" t="s">
        <v>148</v>
      </c>
      <c r="AS298" s="2" t="s">
        <v>73</v>
      </c>
      <c r="AT298" s="2" t="s">
        <v>74</v>
      </c>
      <c r="AU298" s="2" t="s">
        <v>148</v>
      </c>
      <c r="AV298" s="2" t="s">
        <v>148</v>
      </c>
      <c r="AW298" s="2" t="str">
        <f t="shared" si="4"/>
        <v xml:space="preserve">     PEGUE NA LOJA HOJE    SHIP FROM STORE        </v>
      </c>
    </row>
    <row r="299" spans="2:49" ht="15" customHeight="1">
      <c r="B299" t="s">
        <v>2760</v>
      </c>
      <c r="C299" s="2" t="s">
        <v>2761</v>
      </c>
      <c r="D299" s="2">
        <v>936</v>
      </c>
      <c r="E299" s="2" t="s">
        <v>2762</v>
      </c>
      <c r="F299" s="58" t="s">
        <v>2763</v>
      </c>
      <c r="G299" s="2" t="s">
        <v>168</v>
      </c>
      <c r="H299" t="s">
        <v>169</v>
      </c>
      <c r="I299" s="58" t="s">
        <v>170</v>
      </c>
      <c r="J299" s="2">
        <v>66146</v>
      </c>
      <c r="K299" s="2" t="s">
        <v>171</v>
      </c>
      <c r="L299" s="2" t="s">
        <v>172</v>
      </c>
      <c r="M299" s="58" t="s">
        <v>271</v>
      </c>
      <c r="N299" s="58" t="s">
        <v>272</v>
      </c>
      <c r="O299" t="s">
        <v>273</v>
      </c>
      <c r="P299" s="2" t="s">
        <v>148</v>
      </c>
      <c r="Q299" s="2" t="s">
        <v>274</v>
      </c>
      <c r="R299" s="2" t="s">
        <v>268</v>
      </c>
      <c r="S299" s="10">
        <v>39477</v>
      </c>
      <c r="T299" s="58" t="s">
        <v>275</v>
      </c>
      <c r="U299" s="2" t="s">
        <v>276</v>
      </c>
      <c r="V299" s="2" t="s">
        <v>92</v>
      </c>
      <c r="W299" s="2" t="s">
        <v>1192</v>
      </c>
      <c r="X299" s="2" t="s">
        <v>140</v>
      </c>
      <c r="Y299" s="2">
        <v>16</v>
      </c>
      <c r="Z299" s="2" t="s">
        <v>95</v>
      </c>
      <c r="AA299" s="2" t="s">
        <v>141</v>
      </c>
      <c r="AB299" s="58" t="s">
        <v>2764</v>
      </c>
      <c r="AC299" s="58" t="s">
        <v>98</v>
      </c>
      <c r="AD299" s="58" t="s">
        <v>2765</v>
      </c>
      <c r="AE299" s="2" t="s">
        <v>2766</v>
      </c>
      <c r="AF299" s="62">
        <v>-22.011585100000001</v>
      </c>
      <c r="AG299" s="62">
        <v>-47.890274400000003</v>
      </c>
      <c r="AH299" s="2" t="s">
        <v>2767</v>
      </c>
      <c r="AI299" s="2" t="s">
        <v>147</v>
      </c>
      <c r="AJ299" s="2" t="s">
        <v>1260</v>
      </c>
      <c r="AK299" s="55">
        <v>186.83</v>
      </c>
      <c r="AL299" s="55">
        <v>0</v>
      </c>
      <c r="AM299" s="55">
        <v>0</v>
      </c>
      <c r="AN299" s="2" t="s">
        <v>103</v>
      </c>
      <c r="AO299" s="2">
        <v>10</v>
      </c>
      <c r="AP299" s="2">
        <v>1</v>
      </c>
      <c r="AQ299" s="2">
        <v>3</v>
      </c>
      <c r="AR299" s="53" t="s">
        <v>148</v>
      </c>
      <c r="AS299" s="2" t="s">
        <v>73</v>
      </c>
      <c r="AT299" s="2" t="s">
        <v>74</v>
      </c>
      <c r="AU299" s="2" t="s">
        <v>148</v>
      </c>
      <c r="AV299" s="2" t="s">
        <v>148</v>
      </c>
      <c r="AW299" s="2" t="str">
        <f t="shared" si="4"/>
        <v xml:space="preserve">     PEGUE NA LOJA HOJE    SHIP FROM STORE        </v>
      </c>
    </row>
    <row r="300" spans="2:49" ht="15" customHeight="1">
      <c r="B300" t="s">
        <v>2768</v>
      </c>
      <c r="C300" s="2" t="s">
        <v>2769</v>
      </c>
      <c r="D300" s="2">
        <v>387</v>
      </c>
      <c r="E300" s="2" t="s">
        <v>2770</v>
      </c>
      <c r="F300" s="58" t="s">
        <v>2771</v>
      </c>
      <c r="G300" s="2" t="s">
        <v>108</v>
      </c>
      <c r="H300" t="s">
        <v>109</v>
      </c>
      <c r="I300" s="58" t="s">
        <v>110</v>
      </c>
      <c r="J300" s="2">
        <v>66202</v>
      </c>
      <c r="K300" s="2" t="s">
        <v>111</v>
      </c>
      <c r="L300" s="2" t="s">
        <v>112</v>
      </c>
      <c r="M300" s="58" t="s">
        <v>498</v>
      </c>
      <c r="N300" s="58" t="s">
        <v>499</v>
      </c>
      <c r="O300" s="58" t="s">
        <v>500</v>
      </c>
      <c r="P300" s="2">
        <v>66136</v>
      </c>
      <c r="Q300" s="2" t="s">
        <v>501</v>
      </c>
      <c r="R300" s="2" t="s">
        <v>495</v>
      </c>
      <c r="S300" s="10">
        <v>39520</v>
      </c>
      <c r="T300" s="58" t="s">
        <v>502</v>
      </c>
      <c r="U300" s="2" t="s">
        <v>503</v>
      </c>
      <c r="V300" s="2" t="s">
        <v>92</v>
      </c>
      <c r="W300" s="2" t="s">
        <v>93</v>
      </c>
      <c r="X300" s="2" t="s">
        <v>480</v>
      </c>
      <c r="Y300" s="2">
        <v>28</v>
      </c>
      <c r="Z300" s="2" t="s">
        <v>95</v>
      </c>
      <c r="AA300" s="2" t="s">
        <v>504</v>
      </c>
      <c r="AB300" s="58" t="s">
        <v>2772</v>
      </c>
      <c r="AC300" s="58" t="s">
        <v>2773</v>
      </c>
      <c r="AD300" s="58" t="s">
        <v>2774</v>
      </c>
      <c r="AE300" s="2" t="s">
        <v>2775</v>
      </c>
      <c r="AF300" s="62">
        <v>-20.854510300000001</v>
      </c>
      <c r="AG300" s="62">
        <v>-41.118662800000003</v>
      </c>
      <c r="AH300" s="2" t="s">
        <v>2776</v>
      </c>
      <c r="AI300" s="2" t="s">
        <v>147</v>
      </c>
      <c r="AJ300" s="2" t="s">
        <v>102</v>
      </c>
      <c r="AK300" s="55">
        <v>1015.27</v>
      </c>
      <c r="AL300" s="55">
        <v>205</v>
      </c>
      <c r="AM300" s="55">
        <v>20.191673150984467</v>
      </c>
      <c r="AN300" s="2" t="s">
        <v>331</v>
      </c>
      <c r="AO300" s="2">
        <v>9</v>
      </c>
      <c r="AP300" s="2">
        <v>2</v>
      </c>
      <c r="AQ300" s="2">
        <v>5</v>
      </c>
      <c r="AR300" s="53" t="s">
        <v>148</v>
      </c>
      <c r="AS300" s="2" t="s">
        <v>73</v>
      </c>
      <c r="AT300" s="2" t="s">
        <v>148</v>
      </c>
      <c r="AU300" s="2" t="s">
        <v>75</v>
      </c>
      <c r="AV300" s="2" t="s">
        <v>148</v>
      </c>
      <c r="AW300" s="2" t="str">
        <f t="shared" si="4"/>
        <v xml:space="preserve">     PEGUE NA LOJA HOJE         PEGUE NA LOJA   </v>
      </c>
    </row>
    <row r="301" spans="2:49" ht="15" customHeight="1">
      <c r="B301" t="s">
        <v>2777</v>
      </c>
      <c r="C301" s="2" t="s">
        <v>2778</v>
      </c>
      <c r="D301" s="2">
        <v>555</v>
      </c>
      <c r="E301" s="2" t="s">
        <v>2779</v>
      </c>
      <c r="F301" s="58" t="s">
        <v>2780</v>
      </c>
      <c r="G301" s="2" t="s">
        <v>168</v>
      </c>
      <c r="H301" t="s">
        <v>169</v>
      </c>
      <c r="I301" s="58" t="s">
        <v>170</v>
      </c>
      <c r="J301" s="2">
        <v>66146</v>
      </c>
      <c r="K301" s="2" t="s">
        <v>171</v>
      </c>
      <c r="L301" s="2" t="s">
        <v>172</v>
      </c>
      <c r="M301" s="58" t="s">
        <v>678</v>
      </c>
      <c r="N301" s="58" t="s">
        <v>679</v>
      </c>
      <c r="O301" s="58" t="s">
        <v>680</v>
      </c>
      <c r="P301" s="2" t="s">
        <v>148</v>
      </c>
      <c r="Q301" s="2" t="s">
        <v>681</v>
      </c>
      <c r="R301" s="2" t="s">
        <v>172</v>
      </c>
      <c r="S301" s="10">
        <v>39553</v>
      </c>
      <c r="T301" s="58" t="s">
        <v>918</v>
      </c>
      <c r="U301" s="2" t="s">
        <v>919</v>
      </c>
      <c r="V301" s="2" t="s">
        <v>92</v>
      </c>
      <c r="W301" s="2" t="s">
        <v>1192</v>
      </c>
      <c r="X301" s="2" t="s">
        <v>140</v>
      </c>
      <c r="Y301" s="2">
        <v>11</v>
      </c>
      <c r="Z301" s="2" t="s">
        <v>95</v>
      </c>
      <c r="AA301" s="2" t="s">
        <v>141</v>
      </c>
      <c r="AB301" s="58" t="s">
        <v>2781</v>
      </c>
      <c r="AC301" s="58" t="s">
        <v>2782</v>
      </c>
      <c r="AD301" s="58" t="s">
        <v>2783</v>
      </c>
      <c r="AE301" s="2" t="s">
        <v>2784</v>
      </c>
      <c r="AF301" s="62">
        <v>-23.541593200000001</v>
      </c>
      <c r="AG301" s="62">
        <v>-46.368189999999998</v>
      </c>
      <c r="AH301" s="2" t="s">
        <v>2785</v>
      </c>
      <c r="AI301" s="2" t="s">
        <v>147</v>
      </c>
      <c r="AJ301" s="2" t="s">
        <v>1196</v>
      </c>
      <c r="AK301" s="55">
        <v>354.86</v>
      </c>
      <c r="AL301" s="55">
        <v>0</v>
      </c>
      <c r="AM301" s="55">
        <v>0</v>
      </c>
      <c r="AN301" s="2" t="s">
        <v>103</v>
      </c>
      <c r="AO301" s="2">
        <v>5</v>
      </c>
      <c r="AP301" s="2">
        <v>2</v>
      </c>
      <c r="AQ301" s="2">
        <v>1</v>
      </c>
      <c r="AR301" s="53" t="s">
        <v>148</v>
      </c>
      <c r="AS301" s="2" t="s">
        <v>73</v>
      </c>
      <c r="AT301" s="2" t="s">
        <v>74</v>
      </c>
      <c r="AU301" s="2" t="s">
        <v>75</v>
      </c>
      <c r="AV301" s="2" t="s">
        <v>148</v>
      </c>
      <c r="AW301" s="2" t="str">
        <f t="shared" si="4"/>
        <v xml:space="preserve">     PEGUE NA LOJA HOJE    SHIP FROM STORE    PEGUE NA LOJA   </v>
      </c>
    </row>
    <row r="302" spans="2:49" ht="15" customHeight="1">
      <c r="B302" t="s">
        <v>2786</v>
      </c>
      <c r="C302" s="2" t="s">
        <v>2787</v>
      </c>
      <c r="D302" s="2">
        <v>294</v>
      </c>
      <c r="E302" s="2" t="s">
        <v>2788</v>
      </c>
      <c r="F302" s="58" t="s">
        <v>2789</v>
      </c>
      <c r="G302" s="2" t="s">
        <v>81</v>
      </c>
      <c r="H302" t="s">
        <v>82</v>
      </c>
      <c r="I302" s="58" t="s">
        <v>83</v>
      </c>
      <c r="J302" s="2">
        <v>66203</v>
      </c>
      <c r="K302" s="2" t="s">
        <v>84</v>
      </c>
      <c r="L302" s="2" t="s">
        <v>85</v>
      </c>
      <c r="M302" s="58" t="s">
        <v>200</v>
      </c>
      <c r="N302" s="58" t="s">
        <v>201</v>
      </c>
      <c r="O302" s="58" t="s">
        <v>202</v>
      </c>
      <c r="P302" s="2">
        <v>68608</v>
      </c>
      <c r="Q302" s="2" t="s">
        <v>203</v>
      </c>
      <c r="R302" s="2" t="s">
        <v>197</v>
      </c>
      <c r="S302" s="10">
        <v>39559</v>
      </c>
      <c r="T302" s="58" t="s">
        <v>204</v>
      </c>
      <c r="U302" s="2" t="s">
        <v>205</v>
      </c>
      <c r="V302" s="2" t="s">
        <v>69</v>
      </c>
      <c r="W302" s="2" t="s">
        <v>93</v>
      </c>
      <c r="X302" s="2" t="s">
        <v>94</v>
      </c>
      <c r="Y302" s="2">
        <v>32</v>
      </c>
      <c r="Z302" s="2" t="s">
        <v>95</v>
      </c>
      <c r="AA302" s="2" t="s">
        <v>206</v>
      </c>
      <c r="AB302" s="58" t="s">
        <v>199</v>
      </c>
      <c r="AC302" s="58" t="s">
        <v>2790</v>
      </c>
      <c r="AD302" s="58" t="s">
        <v>2791</v>
      </c>
      <c r="AE302" s="2" t="s">
        <v>2792</v>
      </c>
      <c r="AF302" s="62">
        <v>-21.780560399999999</v>
      </c>
      <c r="AG302" s="62">
        <v>-43.359926999999999</v>
      </c>
      <c r="AH302" s="2" t="s">
        <v>2793</v>
      </c>
      <c r="AI302" s="2" t="s">
        <v>147</v>
      </c>
      <c r="AJ302" s="2" t="s">
        <v>102</v>
      </c>
      <c r="AK302" s="55">
        <v>1060.8499999999999</v>
      </c>
      <c r="AL302" s="55">
        <v>256</v>
      </c>
      <c r="AM302" s="55">
        <v>24.131592590846964</v>
      </c>
      <c r="AN302" s="2" t="s">
        <v>331</v>
      </c>
      <c r="AO302" s="2">
        <v>6</v>
      </c>
      <c r="AP302" s="2">
        <v>2</v>
      </c>
      <c r="AQ302" s="2">
        <v>2</v>
      </c>
      <c r="AR302" s="53" t="s">
        <v>148</v>
      </c>
      <c r="AS302" s="2" t="s">
        <v>73</v>
      </c>
      <c r="AT302" s="2" t="s">
        <v>74</v>
      </c>
      <c r="AU302" s="2" t="s">
        <v>148</v>
      </c>
      <c r="AV302" s="2" t="s">
        <v>148</v>
      </c>
      <c r="AW302" s="2" t="str">
        <f t="shared" si="4"/>
        <v xml:space="preserve">     PEGUE NA LOJA HOJE    SHIP FROM STORE        </v>
      </c>
    </row>
    <row r="303" spans="2:49" ht="15" customHeight="1">
      <c r="B303" t="s">
        <v>2794</v>
      </c>
      <c r="C303" s="2" t="s">
        <v>2795</v>
      </c>
      <c r="D303" s="2">
        <v>323</v>
      </c>
      <c r="E303" s="2" t="s">
        <v>2796</v>
      </c>
      <c r="F303" s="58" t="s">
        <v>2797</v>
      </c>
      <c r="G303" s="2" t="s">
        <v>285</v>
      </c>
      <c r="H303" t="s">
        <v>286</v>
      </c>
      <c r="I303" s="58" t="s">
        <v>287</v>
      </c>
      <c r="J303" s="2">
        <v>68673</v>
      </c>
      <c r="K303" s="2" t="s">
        <v>288</v>
      </c>
      <c r="L303" s="2" t="s">
        <v>289</v>
      </c>
      <c r="M303" s="58" t="s">
        <v>336</v>
      </c>
      <c r="N303" s="58" t="s">
        <v>337</v>
      </c>
      <c r="O303" s="58" t="s">
        <v>338</v>
      </c>
      <c r="P303" s="2">
        <v>68595</v>
      </c>
      <c r="Q303" s="2" t="s">
        <v>339</v>
      </c>
      <c r="R303" s="2" t="s">
        <v>340</v>
      </c>
      <c r="S303" s="10">
        <v>39576</v>
      </c>
      <c r="T303" s="58" t="s">
        <v>900</v>
      </c>
      <c r="U303" s="2" t="s">
        <v>901</v>
      </c>
      <c r="V303" s="2" t="s">
        <v>92</v>
      </c>
      <c r="W303" s="2" t="s">
        <v>93</v>
      </c>
      <c r="X303" s="2" t="s">
        <v>296</v>
      </c>
      <c r="Y303" s="2">
        <v>41</v>
      </c>
      <c r="Z303" s="2" t="s">
        <v>95</v>
      </c>
      <c r="AA303" s="2" t="s">
        <v>297</v>
      </c>
      <c r="AB303" s="58" t="s">
        <v>284</v>
      </c>
      <c r="AC303" s="58" t="s">
        <v>1825</v>
      </c>
      <c r="AD303" s="58" t="s">
        <v>2798</v>
      </c>
      <c r="AE303" s="2" t="s">
        <v>2799</v>
      </c>
      <c r="AF303" s="62">
        <v>-25.477614200000001</v>
      </c>
      <c r="AG303" s="62">
        <v>-49.2896717</v>
      </c>
      <c r="AH303" s="2" t="s">
        <v>2800</v>
      </c>
      <c r="AI303" s="2" t="s">
        <v>147</v>
      </c>
      <c r="AJ303" s="2" t="s">
        <v>102</v>
      </c>
      <c r="AK303" s="55">
        <v>1102.3699999999999</v>
      </c>
      <c r="AL303" s="55">
        <v>211</v>
      </c>
      <c r="AM303" s="55">
        <v>19.140578934477539</v>
      </c>
      <c r="AN303" s="2" t="s">
        <v>331</v>
      </c>
      <c r="AO303" s="2">
        <v>3</v>
      </c>
      <c r="AP303" s="2">
        <v>4</v>
      </c>
      <c r="AQ303" s="2">
        <v>1</v>
      </c>
      <c r="AR303" s="53" t="s">
        <v>72</v>
      </c>
      <c r="AS303" s="2" t="s">
        <v>73</v>
      </c>
      <c r="AT303" s="2" t="s">
        <v>74</v>
      </c>
      <c r="AU303" s="2" t="s">
        <v>75</v>
      </c>
      <c r="AV303" s="2" t="s">
        <v>76</v>
      </c>
      <c r="AW303" s="2" t="str">
        <f t="shared" si="4"/>
        <v>AMERICANAS SERVIÇOS    PEGUE NA LOJA HOJE    SHIP FROM STORE    PEGUE NA LOJA  QUIOSQUE</v>
      </c>
    </row>
    <row r="304" spans="2:49" ht="15" customHeight="1">
      <c r="B304" t="s">
        <v>2801</v>
      </c>
      <c r="C304" s="2" t="s">
        <v>2802</v>
      </c>
      <c r="D304" s="2">
        <v>554</v>
      </c>
      <c r="E304" s="2" t="s">
        <v>2803</v>
      </c>
      <c r="F304" s="58" t="s">
        <v>2804</v>
      </c>
      <c r="G304" s="2" t="s">
        <v>108</v>
      </c>
      <c r="H304" t="s">
        <v>109</v>
      </c>
      <c r="I304" s="58" t="s">
        <v>110</v>
      </c>
      <c r="J304" s="2">
        <v>66202</v>
      </c>
      <c r="K304" s="2" t="s">
        <v>111</v>
      </c>
      <c r="L304" s="2" t="s">
        <v>112</v>
      </c>
      <c r="M304" s="58" t="s">
        <v>113</v>
      </c>
      <c r="N304" s="58" t="s">
        <v>114</v>
      </c>
      <c r="O304" s="58" t="s">
        <v>115</v>
      </c>
      <c r="P304" s="2">
        <v>66198</v>
      </c>
      <c r="Q304" s="2" t="s">
        <v>116</v>
      </c>
      <c r="R304" s="2" t="s">
        <v>117</v>
      </c>
      <c r="S304" s="10">
        <v>39582</v>
      </c>
      <c r="T304" s="58" t="s">
        <v>1024</v>
      </c>
      <c r="U304" s="2" t="s">
        <v>1025</v>
      </c>
      <c r="V304" s="2" t="s">
        <v>92</v>
      </c>
      <c r="W304" s="2" t="s">
        <v>1192</v>
      </c>
      <c r="X304" s="2" t="s">
        <v>94</v>
      </c>
      <c r="Y304" s="2">
        <v>21</v>
      </c>
      <c r="Z304" s="2" t="s">
        <v>95</v>
      </c>
      <c r="AA304" s="2" t="s">
        <v>96</v>
      </c>
      <c r="AB304" s="58" t="s">
        <v>120</v>
      </c>
      <c r="AC304" s="58" t="s">
        <v>2805</v>
      </c>
      <c r="AD304" s="58" t="s">
        <v>2806</v>
      </c>
      <c r="AE304" s="2" t="s">
        <v>2807</v>
      </c>
      <c r="AF304" s="62">
        <v>-22.9392405</v>
      </c>
      <c r="AG304" s="62">
        <v>-43.3427802</v>
      </c>
      <c r="AH304" s="2" t="s">
        <v>2808</v>
      </c>
      <c r="AI304" s="2" t="s">
        <v>28</v>
      </c>
      <c r="AJ304" s="2" t="s">
        <v>1260</v>
      </c>
      <c r="AK304" s="55">
        <v>284.13</v>
      </c>
      <c r="AL304" s="55">
        <v>0</v>
      </c>
      <c r="AM304" s="55">
        <v>0</v>
      </c>
      <c r="AN304" s="2" t="s">
        <v>103</v>
      </c>
      <c r="AO304" s="2">
        <v>3</v>
      </c>
      <c r="AP304" s="2">
        <v>6</v>
      </c>
      <c r="AQ304" s="2">
        <v>1</v>
      </c>
      <c r="AR304" s="53" t="s">
        <v>148</v>
      </c>
      <c r="AS304" s="2" t="s">
        <v>73</v>
      </c>
      <c r="AT304" s="2" t="s">
        <v>74</v>
      </c>
      <c r="AU304" s="2" t="s">
        <v>75</v>
      </c>
      <c r="AV304" s="2" t="s">
        <v>148</v>
      </c>
      <c r="AW304" s="2" t="str">
        <f t="shared" si="4"/>
        <v xml:space="preserve">     PEGUE NA LOJA HOJE    SHIP FROM STORE    PEGUE NA LOJA   </v>
      </c>
    </row>
    <row r="305" spans="2:49" ht="15" customHeight="1">
      <c r="B305" t="s">
        <v>2809</v>
      </c>
      <c r="C305" s="2" t="s">
        <v>2810</v>
      </c>
      <c r="D305" s="2">
        <v>542</v>
      </c>
      <c r="E305" s="2" t="s">
        <v>2811</v>
      </c>
      <c r="F305" s="58" t="s">
        <v>2812</v>
      </c>
      <c r="G305" s="2" t="s">
        <v>168</v>
      </c>
      <c r="H305" t="s">
        <v>169</v>
      </c>
      <c r="I305" s="58" t="s">
        <v>170</v>
      </c>
      <c r="J305" s="2">
        <v>66146</v>
      </c>
      <c r="K305" s="2" t="s">
        <v>171</v>
      </c>
      <c r="L305" s="2" t="s">
        <v>172</v>
      </c>
      <c r="M305" s="58" t="s">
        <v>173</v>
      </c>
      <c r="N305" s="58" t="s">
        <v>174</v>
      </c>
      <c r="O305" s="58" t="s">
        <v>175</v>
      </c>
      <c r="P305" s="2">
        <v>65793</v>
      </c>
      <c r="Q305" s="2" t="s">
        <v>176</v>
      </c>
      <c r="R305" s="2" t="s">
        <v>177</v>
      </c>
      <c r="S305" s="10">
        <v>39582</v>
      </c>
      <c r="T305" s="58" t="s">
        <v>178</v>
      </c>
      <c r="U305" s="2" t="s">
        <v>179</v>
      </c>
      <c r="V305" s="2" t="s">
        <v>92</v>
      </c>
      <c r="W305" s="2" t="s">
        <v>1192</v>
      </c>
      <c r="X305" s="2" t="s">
        <v>140</v>
      </c>
      <c r="Y305" s="2">
        <v>19</v>
      </c>
      <c r="Z305" s="2" t="s">
        <v>95</v>
      </c>
      <c r="AA305" s="2" t="s">
        <v>141</v>
      </c>
      <c r="AB305" s="58" t="s">
        <v>167</v>
      </c>
      <c r="AC305" s="58" t="s">
        <v>2813</v>
      </c>
      <c r="AD305" s="58" t="s">
        <v>2814</v>
      </c>
      <c r="AE305" s="2" t="s">
        <v>2815</v>
      </c>
      <c r="AF305" s="62">
        <v>-22.9346268</v>
      </c>
      <c r="AG305" s="62">
        <v>-47.051631099999902</v>
      </c>
      <c r="AH305" s="2" t="s">
        <v>2816</v>
      </c>
      <c r="AI305" s="2" t="s">
        <v>147</v>
      </c>
      <c r="AJ305" s="2" t="s">
        <v>1196</v>
      </c>
      <c r="AK305" s="55">
        <v>376.98</v>
      </c>
      <c r="AL305" s="55">
        <v>0</v>
      </c>
      <c r="AM305" s="55">
        <v>0</v>
      </c>
      <c r="AN305" s="2" t="s">
        <v>331</v>
      </c>
      <c r="AO305" s="2">
        <v>4</v>
      </c>
      <c r="AP305" s="2">
        <v>3</v>
      </c>
      <c r="AQ305" s="2">
        <v>1</v>
      </c>
      <c r="AR305" s="53" t="s">
        <v>148</v>
      </c>
      <c r="AS305" s="2" t="s">
        <v>73</v>
      </c>
      <c r="AT305" s="2" t="s">
        <v>74</v>
      </c>
      <c r="AU305" s="2" t="s">
        <v>148</v>
      </c>
      <c r="AV305" s="2" t="s">
        <v>148</v>
      </c>
      <c r="AW305" s="2" t="str">
        <f t="shared" si="4"/>
        <v xml:space="preserve">     PEGUE NA LOJA HOJE    SHIP FROM STORE        </v>
      </c>
    </row>
    <row r="306" spans="2:49" ht="15" customHeight="1">
      <c r="B306" t="s">
        <v>2817</v>
      </c>
      <c r="C306" s="2" t="s">
        <v>2818</v>
      </c>
      <c r="D306" s="2">
        <v>892</v>
      </c>
      <c r="E306" s="2" t="s">
        <v>2819</v>
      </c>
      <c r="F306" s="58" t="s">
        <v>2820</v>
      </c>
      <c r="G306" s="2" t="s">
        <v>108</v>
      </c>
      <c r="H306" t="s">
        <v>109</v>
      </c>
      <c r="I306" s="58" t="s">
        <v>110</v>
      </c>
      <c r="J306" s="2">
        <v>66202</v>
      </c>
      <c r="K306" s="2" t="s">
        <v>111</v>
      </c>
      <c r="L306" s="2" t="s">
        <v>112</v>
      </c>
      <c r="M306" s="58" t="s">
        <v>305</v>
      </c>
      <c r="N306" s="58" t="s">
        <v>306</v>
      </c>
      <c r="O306" s="58" t="s">
        <v>307</v>
      </c>
      <c r="P306" s="2">
        <v>66197</v>
      </c>
      <c r="Q306" s="2" t="s">
        <v>308</v>
      </c>
      <c r="R306" s="2" t="s">
        <v>309</v>
      </c>
      <c r="S306" s="10">
        <v>39615</v>
      </c>
      <c r="T306" s="58" t="s">
        <v>310</v>
      </c>
      <c r="U306" s="2" t="s">
        <v>311</v>
      </c>
      <c r="V306" s="2" t="s">
        <v>92</v>
      </c>
      <c r="W306" s="2" t="s">
        <v>1192</v>
      </c>
      <c r="X306" s="2" t="s">
        <v>94</v>
      </c>
      <c r="Y306" s="2">
        <v>21</v>
      </c>
      <c r="Z306" s="2" t="s">
        <v>95</v>
      </c>
      <c r="AA306" s="2" t="s">
        <v>96</v>
      </c>
      <c r="AB306" s="58" t="s">
        <v>120</v>
      </c>
      <c r="AC306" s="58" t="s">
        <v>2440</v>
      </c>
      <c r="AD306" s="58" t="s">
        <v>2821</v>
      </c>
      <c r="AE306" s="2" t="s">
        <v>2822</v>
      </c>
      <c r="AF306" s="62">
        <v>-22.878319300000001</v>
      </c>
      <c r="AG306" s="62">
        <v>-43.465317200000001</v>
      </c>
      <c r="AH306" s="2" t="s">
        <v>2823</v>
      </c>
      <c r="AI306" s="2" t="s">
        <v>28</v>
      </c>
      <c r="AJ306" s="2" t="s">
        <v>1260</v>
      </c>
      <c r="AK306" s="55">
        <v>178.29</v>
      </c>
      <c r="AL306" s="55">
        <v>0</v>
      </c>
      <c r="AM306" s="55">
        <v>0</v>
      </c>
      <c r="AN306" s="2" t="s">
        <v>103</v>
      </c>
      <c r="AO306" s="2">
        <v>4</v>
      </c>
      <c r="AP306" s="2">
        <v>2</v>
      </c>
      <c r="AQ306" s="2">
        <v>1</v>
      </c>
      <c r="AR306" s="53" t="s">
        <v>148</v>
      </c>
      <c r="AS306" s="2" t="s">
        <v>73</v>
      </c>
      <c r="AT306" s="2" t="s">
        <v>74</v>
      </c>
      <c r="AU306" s="2" t="s">
        <v>148</v>
      </c>
      <c r="AV306" s="2" t="s">
        <v>148</v>
      </c>
      <c r="AW306" s="2" t="str">
        <f t="shared" si="4"/>
        <v xml:space="preserve">     PEGUE NA LOJA HOJE    SHIP FROM STORE        </v>
      </c>
    </row>
    <row r="307" spans="2:49" ht="15" customHeight="1">
      <c r="B307" t="s">
        <v>2824</v>
      </c>
      <c r="C307" s="2" t="s">
        <v>2825</v>
      </c>
      <c r="D307" s="2">
        <v>325</v>
      </c>
      <c r="E307" s="2" t="s">
        <v>2826</v>
      </c>
      <c r="F307" s="58" t="s">
        <v>2827</v>
      </c>
      <c r="G307" s="2" t="s">
        <v>285</v>
      </c>
      <c r="H307" t="s">
        <v>286</v>
      </c>
      <c r="I307" s="58" t="s">
        <v>287</v>
      </c>
      <c r="J307" s="2">
        <v>68673</v>
      </c>
      <c r="K307" s="2" t="s">
        <v>288</v>
      </c>
      <c r="L307" s="2" t="s">
        <v>289</v>
      </c>
      <c r="M307" s="58" t="s">
        <v>452</v>
      </c>
      <c r="N307" s="58" t="s">
        <v>453</v>
      </c>
      <c r="O307" s="58" t="s">
        <v>454</v>
      </c>
      <c r="P307" s="2" t="s">
        <v>148</v>
      </c>
      <c r="Q307" s="2" t="s">
        <v>455</v>
      </c>
      <c r="R307" s="2" t="s">
        <v>148</v>
      </c>
      <c r="S307" s="10">
        <v>39616</v>
      </c>
      <c r="T307" s="58" t="s">
        <v>456</v>
      </c>
      <c r="U307" s="2" t="s">
        <v>457</v>
      </c>
      <c r="V307" s="2" t="s">
        <v>92</v>
      </c>
      <c r="W307" s="2" t="s">
        <v>93</v>
      </c>
      <c r="X307" s="2" t="s">
        <v>458</v>
      </c>
      <c r="Y307" s="2">
        <v>51</v>
      </c>
      <c r="Z307" s="2" t="s">
        <v>160</v>
      </c>
      <c r="AA307" s="2" t="s">
        <v>460</v>
      </c>
      <c r="AB307" s="58" t="s">
        <v>2828</v>
      </c>
      <c r="AC307" s="58" t="s">
        <v>98</v>
      </c>
      <c r="AD307" s="58" t="s">
        <v>2829</v>
      </c>
      <c r="AE307" s="2" t="s">
        <v>2830</v>
      </c>
      <c r="AF307" s="62">
        <v>-29.763664599999899</v>
      </c>
      <c r="AG307" s="62">
        <v>-51.146594399999998</v>
      </c>
      <c r="AH307" s="2" t="s">
        <v>2831</v>
      </c>
      <c r="AI307" s="2" t="s">
        <v>147</v>
      </c>
      <c r="AJ307" s="2" t="s">
        <v>330</v>
      </c>
      <c r="AK307" s="55">
        <v>748.22</v>
      </c>
      <c r="AL307" s="55">
        <v>126</v>
      </c>
      <c r="AM307" s="55">
        <v>16.839966854668411</v>
      </c>
      <c r="AN307" s="2" t="s">
        <v>103</v>
      </c>
      <c r="AO307" s="2">
        <v>5</v>
      </c>
      <c r="AP307" s="2">
        <v>2</v>
      </c>
      <c r="AQ307" s="2">
        <v>2</v>
      </c>
      <c r="AR307" s="53" t="s">
        <v>148</v>
      </c>
      <c r="AS307" s="2" t="s">
        <v>73</v>
      </c>
      <c r="AT307" s="2" t="s">
        <v>148</v>
      </c>
      <c r="AU307" s="2" t="s">
        <v>75</v>
      </c>
      <c r="AV307" s="2" t="s">
        <v>148</v>
      </c>
      <c r="AW307" s="2" t="str">
        <f t="shared" si="4"/>
        <v xml:space="preserve">     PEGUE NA LOJA HOJE         PEGUE NA LOJA   </v>
      </c>
    </row>
    <row r="308" spans="2:49" ht="15" customHeight="1">
      <c r="B308" t="s">
        <v>2832</v>
      </c>
      <c r="C308" s="2" t="s">
        <v>2833</v>
      </c>
      <c r="D308" s="2">
        <v>547</v>
      </c>
      <c r="E308" s="2" t="s">
        <v>2834</v>
      </c>
      <c r="F308" s="58" t="s">
        <v>2835</v>
      </c>
      <c r="G308" s="2" t="s">
        <v>168</v>
      </c>
      <c r="H308" t="s">
        <v>169</v>
      </c>
      <c r="I308" s="58" t="s">
        <v>170</v>
      </c>
      <c r="J308" s="2">
        <v>66146</v>
      </c>
      <c r="K308" s="2" t="s">
        <v>171</v>
      </c>
      <c r="L308" s="2" t="s">
        <v>172</v>
      </c>
      <c r="M308" s="58" t="s">
        <v>858</v>
      </c>
      <c r="N308" s="58" t="s">
        <v>859</v>
      </c>
      <c r="O308" s="58" t="s">
        <v>860</v>
      </c>
      <c r="P308" s="2">
        <v>68827</v>
      </c>
      <c r="Q308" s="2" t="s">
        <v>861</v>
      </c>
      <c r="R308" s="2" t="s">
        <v>855</v>
      </c>
      <c r="S308" s="10">
        <v>39659</v>
      </c>
      <c r="T308" s="58" t="s">
        <v>862</v>
      </c>
      <c r="U308" s="2" t="s">
        <v>863</v>
      </c>
      <c r="V308" s="2" t="s">
        <v>92</v>
      </c>
      <c r="W308" s="2" t="s">
        <v>1192</v>
      </c>
      <c r="X308" s="2" t="s">
        <v>140</v>
      </c>
      <c r="Y308" s="2">
        <v>15</v>
      </c>
      <c r="Z308" s="2" t="s">
        <v>160</v>
      </c>
      <c r="AA308" s="2" t="s">
        <v>141</v>
      </c>
      <c r="AB308" s="58" t="s">
        <v>2255</v>
      </c>
      <c r="AC308" s="58" t="s">
        <v>98</v>
      </c>
      <c r="AD308" s="58" t="s">
        <v>2836</v>
      </c>
      <c r="AE308" s="2" t="s">
        <v>2837</v>
      </c>
      <c r="AF308" s="62">
        <v>-23.588550300000001</v>
      </c>
      <c r="AG308" s="62">
        <v>-48.046912300000002</v>
      </c>
      <c r="AH308" s="2" t="s">
        <v>2838</v>
      </c>
      <c r="AI308" s="2" t="s">
        <v>147</v>
      </c>
      <c r="AJ308" s="2" t="s">
        <v>1196</v>
      </c>
      <c r="AK308" s="55">
        <v>381.27</v>
      </c>
      <c r="AL308" s="55">
        <v>0</v>
      </c>
      <c r="AM308" s="55">
        <v>0</v>
      </c>
      <c r="AN308" s="2" t="s">
        <v>103</v>
      </c>
      <c r="AO308" s="2">
        <v>8</v>
      </c>
      <c r="AP308" s="2">
        <v>1</v>
      </c>
      <c r="AQ308" s="2">
        <v>1</v>
      </c>
      <c r="AR308" s="53" t="s">
        <v>148</v>
      </c>
      <c r="AS308" s="2" t="s">
        <v>73</v>
      </c>
      <c r="AT308" s="2" t="s">
        <v>74</v>
      </c>
      <c r="AU308" s="2" t="s">
        <v>148</v>
      </c>
      <c r="AV308" s="2" t="s">
        <v>148</v>
      </c>
      <c r="AW308" s="2" t="str">
        <f t="shared" si="4"/>
        <v xml:space="preserve">     PEGUE NA LOJA HOJE    SHIP FROM STORE        </v>
      </c>
    </row>
    <row r="309" spans="2:49" ht="15" customHeight="1">
      <c r="B309" t="s">
        <v>2839</v>
      </c>
      <c r="C309" s="2" t="s">
        <v>2840</v>
      </c>
      <c r="D309" s="2">
        <v>934</v>
      </c>
      <c r="E309" s="2" t="s">
        <v>2841</v>
      </c>
      <c r="F309" s="58" t="s">
        <v>2842</v>
      </c>
      <c r="G309" s="2" t="s">
        <v>108</v>
      </c>
      <c r="H309" t="s">
        <v>109</v>
      </c>
      <c r="I309" s="58" t="s">
        <v>110</v>
      </c>
      <c r="J309" s="2">
        <v>66202</v>
      </c>
      <c r="K309" s="2" t="s">
        <v>111</v>
      </c>
      <c r="L309" s="2" t="s">
        <v>112</v>
      </c>
      <c r="M309" s="58" t="s">
        <v>498</v>
      </c>
      <c r="N309" s="58" t="s">
        <v>499</v>
      </c>
      <c r="O309" s="58" t="s">
        <v>500</v>
      </c>
      <c r="P309" s="2">
        <v>66136</v>
      </c>
      <c r="Q309" s="2" t="s">
        <v>501</v>
      </c>
      <c r="R309" s="2" t="s">
        <v>495</v>
      </c>
      <c r="S309" s="10">
        <v>39667</v>
      </c>
      <c r="T309" s="58" t="s">
        <v>502</v>
      </c>
      <c r="U309" s="2" t="s">
        <v>503</v>
      </c>
      <c r="V309" s="2" t="s">
        <v>92</v>
      </c>
      <c r="W309" s="2" t="s">
        <v>1192</v>
      </c>
      <c r="X309" s="2" t="s">
        <v>480</v>
      </c>
      <c r="Y309" s="2">
        <v>27</v>
      </c>
      <c r="Z309" s="2" t="s">
        <v>95</v>
      </c>
      <c r="AA309" s="2" t="s">
        <v>504</v>
      </c>
      <c r="AB309" s="58" t="s">
        <v>505</v>
      </c>
      <c r="AC309" s="58" t="s">
        <v>2843</v>
      </c>
      <c r="AD309" s="58" t="s">
        <v>2844</v>
      </c>
      <c r="AE309" s="2" t="s">
        <v>2845</v>
      </c>
      <c r="AF309" s="62">
        <v>-20.2992481</v>
      </c>
      <c r="AG309" s="62">
        <v>-40.2975943</v>
      </c>
      <c r="AH309" s="2" t="s">
        <v>2846</v>
      </c>
      <c r="AI309" s="2" t="s">
        <v>28</v>
      </c>
      <c r="AJ309" s="2" t="s">
        <v>1260</v>
      </c>
      <c r="AK309" s="55">
        <v>194.3</v>
      </c>
      <c r="AL309" s="55">
        <v>0</v>
      </c>
      <c r="AM309" s="55">
        <v>0</v>
      </c>
      <c r="AN309" s="2" t="s">
        <v>103</v>
      </c>
      <c r="AO309" s="2">
        <v>9</v>
      </c>
      <c r="AP309" s="2">
        <v>2</v>
      </c>
      <c r="AQ309" s="2">
        <v>5</v>
      </c>
      <c r="AR309" s="53" t="s">
        <v>148</v>
      </c>
      <c r="AS309" s="2" t="s">
        <v>73</v>
      </c>
      <c r="AT309" s="2" t="s">
        <v>74</v>
      </c>
      <c r="AU309" s="2" t="s">
        <v>75</v>
      </c>
      <c r="AV309" s="2" t="s">
        <v>148</v>
      </c>
      <c r="AW309" s="2" t="str">
        <f t="shared" si="4"/>
        <v xml:space="preserve">     PEGUE NA LOJA HOJE    SHIP FROM STORE    PEGUE NA LOJA   </v>
      </c>
    </row>
    <row r="310" spans="2:49" ht="15" customHeight="1">
      <c r="B310" t="s">
        <v>2847</v>
      </c>
      <c r="C310" s="2" t="s">
        <v>2848</v>
      </c>
      <c r="D310" s="2">
        <v>942</v>
      </c>
      <c r="E310" s="2" t="s">
        <v>2849</v>
      </c>
      <c r="F310" s="58" t="s">
        <v>2850</v>
      </c>
      <c r="G310" s="2" t="s">
        <v>108</v>
      </c>
      <c r="H310" t="s">
        <v>109</v>
      </c>
      <c r="I310" s="58" t="s">
        <v>110</v>
      </c>
      <c r="J310" s="2">
        <v>66202</v>
      </c>
      <c r="K310" s="2" t="s">
        <v>111</v>
      </c>
      <c r="L310" s="2" t="s">
        <v>112</v>
      </c>
      <c r="M310" s="58" t="s">
        <v>498</v>
      </c>
      <c r="N310" s="58" t="s">
        <v>499</v>
      </c>
      <c r="O310" s="58" t="s">
        <v>500</v>
      </c>
      <c r="P310" s="2">
        <v>66136</v>
      </c>
      <c r="Q310" s="2" t="s">
        <v>501</v>
      </c>
      <c r="R310" s="2" t="s">
        <v>495</v>
      </c>
      <c r="S310" s="10">
        <v>39667</v>
      </c>
      <c r="T310" s="58" t="s">
        <v>502</v>
      </c>
      <c r="U310" s="2" t="s">
        <v>503</v>
      </c>
      <c r="V310" s="2" t="s">
        <v>92</v>
      </c>
      <c r="W310" s="2" t="s">
        <v>1192</v>
      </c>
      <c r="X310" s="2" t="s">
        <v>480</v>
      </c>
      <c r="Y310" s="2">
        <v>27</v>
      </c>
      <c r="Z310" s="2" t="s">
        <v>95</v>
      </c>
      <c r="AA310" s="2" t="s">
        <v>504</v>
      </c>
      <c r="AB310" s="58" t="s">
        <v>505</v>
      </c>
      <c r="AC310" s="58" t="s">
        <v>2851</v>
      </c>
      <c r="AD310" s="58" t="s">
        <v>2852</v>
      </c>
      <c r="AE310" s="2" t="s">
        <v>2853</v>
      </c>
      <c r="AF310" s="62">
        <v>-20.256134299999999</v>
      </c>
      <c r="AG310" s="62">
        <v>-40.269564000000003</v>
      </c>
      <c r="AH310" s="2" t="s">
        <v>2854</v>
      </c>
      <c r="AI310" s="2" t="s">
        <v>28</v>
      </c>
      <c r="AJ310" s="2" t="s">
        <v>1260</v>
      </c>
      <c r="AK310" s="55">
        <v>152.68</v>
      </c>
      <c r="AL310" s="55">
        <v>0</v>
      </c>
      <c r="AM310" s="55">
        <v>0</v>
      </c>
      <c r="AN310" s="2" t="s">
        <v>103</v>
      </c>
      <c r="AO310" s="2">
        <v>9</v>
      </c>
      <c r="AP310" s="2">
        <v>2</v>
      </c>
      <c r="AQ310" s="2">
        <v>5</v>
      </c>
      <c r="AR310" s="53" t="s">
        <v>148</v>
      </c>
      <c r="AS310" s="2" t="s">
        <v>73</v>
      </c>
      <c r="AT310" s="2" t="s">
        <v>148</v>
      </c>
      <c r="AU310" s="2" t="s">
        <v>75</v>
      </c>
      <c r="AV310" s="2" t="s">
        <v>148</v>
      </c>
      <c r="AW310" s="2" t="str">
        <f t="shared" si="4"/>
        <v xml:space="preserve">     PEGUE NA LOJA HOJE         PEGUE NA LOJA   </v>
      </c>
    </row>
    <row r="311" spans="2:49" ht="15" customHeight="1">
      <c r="B311" t="s">
        <v>2855</v>
      </c>
      <c r="C311" s="2" t="s">
        <v>2856</v>
      </c>
      <c r="D311" s="2">
        <v>317</v>
      </c>
      <c r="E311" s="2" t="s">
        <v>2857</v>
      </c>
      <c r="F311" s="58" t="s">
        <v>2858</v>
      </c>
      <c r="G311" s="2" t="s">
        <v>81</v>
      </c>
      <c r="H311" t="s">
        <v>82</v>
      </c>
      <c r="I311" s="58" t="s">
        <v>83</v>
      </c>
      <c r="J311" s="2">
        <v>66203</v>
      </c>
      <c r="K311" s="2" t="s">
        <v>84</v>
      </c>
      <c r="L311" s="2" t="s">
        <v>85</v>
      </c>
      <c r="M311" s="58" t="s">
        <v>751</v>
      </c>
      <c r="N311" s="58" t="s">
        <v>752</v>
      </c>
      <c r="O311" s="58" t="s">
        <v>753</v>
      </c>
      <c r="P311" s="2">
        <v>86530</v>
      </c>
      <c r="Q311" s="2" t="s">
        <v>754</v>
      </c>
      <c r="R311" s="2" t="s">
        <v>748</v>
      </c>
      <c r="S311" s="10">
        <v>39674</v>
      </c>
      <c r="T311" s="58" t="s">
        <v>1814</v>
      </c>
      <c r="U311" s="2" t="s">
        <v>1815</v>
      </c>
      <c r="V311" s="2" t="s">
        <v>92</v>
      </c>
      <c r="W311" s="2" t="s">
        <v>93</v>
      </c>
      <c r="X311" s="2" t="s">
        <v>248</v>
      </c>
      <c r="Y311" s="2">
        <v>38</v>
      </c>
      <c r="Z311" s="2" t="s">
        <v>95</v>
      </c>
      <c r="AA311" s="2" t="s">
        <v>206</v>
      </c>
      <c r="AB311" s="58" t="s">
        <v>2859</v>
      </c>
      <c r="AC311" s="58" t="s">
        <v>2860</v>
      </c>
      <c r="AD311" s="58" t="s">
        <v>2861</v>
      </c>
      <c r="AE311" s="2" t="s">
        <v>2862</v>
      </c>
      <c r="AF311" s="62">
        <v>-16.740312400000001</v>
      </c>
      <c r="AG311" s="62">
        <v>-43.870810800000001</v>
      </c>
      <c r="AH311" s="2" t="s">
        <v>2863</v>
      </c>
      <c r="AI311" s="2" t="s">
        <v>147</v>
      </c>
      <c r="AJ311" s="2" t="s">
        <v>102</v>
      </c>
      <c r="AK311" s="55">
        <v>1142.1500000000001</v>
      </c>
      <c r="AL311" s="55">
        <v>149</v>
      </c>
      <c r="AM311" s="55">
        <v>13.045571947642603</v>
      </c>
      <c r="AN311" s="2" t="s">
        <v>331</v>
      </c>
      <c r="AO311" s="2">
        <v>9</v>
      </c>
      <c r="AP311" s="2">
        <v>1</v>
      </c>
      <c r="AQ311" s="2">
        <v>2</v>
      </c>
      <c r="AR311" s="53" t="s">
        <v>148</v>
      </c>
      <c r="AS311" s="2" t="s">
        <v>73</v>
      </c>
      <c r="AT311" s="2" t="s">
        <v>74</v>
      </c>
      <c r="AU311" s="2" t="s">
        <v>148</v>
      </c>
      <c r="AV311" s="2" t="s">
        <v>76</v>
      </c>
      <c r="AW311" s="2" t="str">
        <f t="shared" si="4"/>
        <v xml:space="preserve">     PEGUE NA LOJA HOJE    SHIP FROM STORE       QUIOSQUE</v>
      </c>
    </row>
    <row r="312" spans="2:49" ht="15" customHeight="1">
      <c r="B312" t="s">
        <v>2864</v>
      </c>
      <c r="C312" s="2" t="s">
        <v>2865</v>
      </c>
      <c r="D312" s="2">
        <v>303</v>
      </c>
      <c r="E312" s="2" t="s">
        <v>2866</v>
      </c>
      <c r="F312" s="58" t="s">
        <v>2867</v>
      </c>
      <c r="G312" s="2" t="s">
        <v>108</v>
      </c>
      <c r="H312" t="s">
        <v>109</v>
      </c>
      <c r="I312" s="58" t="s">
        <v>110</v>
      </c>
      <c r="J312" s="2">
        <v>66202</v>
      </c>
      <c r="K312" s="2" t="s">
        <v>111</v>
      </c>
      <c r="L312" s="2" t="s">
        <v>112</v>
      </c>
      <c r="M312" s="58" t="s">
        <v>498</v>
      </c>
      <c r="N312" s="58" t="s">
        <v>499</v>
      </c>
      <c r="O312" s="58" t="s">
        <v>500</v>
      </c>
      <c r="P312" s="2">
        <v>66136</v>
      </c>
      <c r="Q312" s="2" t="s">
        <v>501</v>
      </c>
      <c r="R312" s="2" t="s">
        <v>495</v>
      </c>
      <c r="S312" s="10">
        <v>39680</v>
      </c>
      <c r="T312" s="58" t="s">
        <v>502</v>
      </c>
      <c r="U312" s="2" t="s">
        <v>503</v>
      </c>
      <c r="V312" s="2" t="s">
        <v>92</v>
      </c>
      <c r="W312" s="2" t="s">
        <v>93</v>
      </c>
      <c r="X312" s="2" t="s">
        <v>480</v>
      </c>
      <c r="Y312" s="2">
        <v>27</v>
      </c>
      <c r="Z312" s="2" t="s">
        <v>95</v>
      </c>
      <c r="AA312" s="2" t="s">
        <v>504</v>
      </c>
      <c r="AB312" s="58" t="s">
        <v>2867</v>
      </c>
      <c r="AC312" s="58" t="s">
        <v>372</v>
      </c>
      <c r="AD312" s="58" t="s">
        <v>2868</v>
      </c>
      <c r="AE312" s="2" t="s">
        <v>2869</v>
      </c>
      <c r="AF312" s="62">
        <v>-20.342342299999999</v>
      </c>
      <c r="AG312" s="62">
        <v>-40.383975700000001</v>
      </c>
      <c r="AH312" s="2" t="s">
        <v>2870</v>
      </c>
      <c r="AI312" s="2" t="s">
        <v>147</v>
      </c>
      <c r="AJ312" s="2" t="s">
        <v>330</v>
      </c>
      <c r="AK312" s="55">
        <v>772.88</v>
      </c>
      <c r="AL312" s="55">
        <v>186</v>
      </c>
      <c r="AM312" s="55">
        <v>24.06583169444157</v>
      </c>
      <c r="AN312" s="2" t="s">
        <v>103</v>
      </c>
      <c r="AO312" s="2">
        <v>9</v>
      </c>
      <c r="AP312" s="2">
        <v>2</v>
      </c>
      <c r="AQ312" s="2">
        <v>5</v>
      </c>
      <c r="AR312" s="53" t="s">
        <v>72</v>
      </c>
      <c r="AS312" s="2" t="s">
        <v>73</v>
      </c>
      <c r="AT312" s="2" t="s">
        <v>148</v>
      </c>
      <c r="AU312" s="2" t="s">
        <v>75</v>
      </c>
      <c r="AV312" s="2" t="s">
        <v>76</v>
      </c>
      <c r="AW312" s="2" t="str">
        <f t="shared" si="4"/>
        <v>AMERICANAS SERVIÇOS    PEGUE NA LOJA HOJE         PEGUE NA LOJA  QUIOSQUE</v>
      </c>
    </row>
    <row r="313" spans="2:49" ht="15" customHeight="1">
      <c r="B313" t="s">
        <v>2871</v>
      </c>
      <c r="C313" s="2" t="s">
        <v>2872</v>
      </c>
      <c r="D313" s="2">
        <v>549</v>
      </c>
      <c r="E313" s="2" t="s">
        <v>2873</v>
      </c>
      <c r="F313" s="58" t="s">
        <v>2874</v>
      </c>
      <c r="G313" s="2" t="s">
        <v>81</v>
      </c>
      <c r="H313" t="s">
        <v>82</v>
      </c>
      <c r="I313" s="58" t="s">
        <v>83</v>
      </c>
      <c r="J313" s="2">
        <v>66203</v>
      </c>
      <c r="K313" s="2" t="s">
        <v>84</v>
      </c>
      <c r="L313" s="2" t="s">
        <v>85</v>
      </c>
      <c r="M313" s="58" t="s">
        <v>2875</v>
      </c>
      <c r="N313" s="58" t="s">
        <v>2876</v>
      </c>
      <c r="O313" s="58" t="s">
        <v>2877</v>
      </c>
      <c r="P313" s="2">
        <v>68901</v>
      </c>
      <c r="Q313" s="2" t="s">
        <v>2878</v>
      </c>
      <c r="R313" s="2" t="s">
        <v>2879</v>
      </c>
      <c r="S313" s="10">
        <v>39687</v>
      </c>
      <c r="T313" s="58" t="s">
        <v>2880</v>
      </c>
      <c r="U313" s="2" t="s">
        <v>2881</v>
      </c>
      <c r="V313" s="2" t="s">
        <v>92</v>
      </c>
      <c r="W313" s="2" t="s">
        <v>1192</v>
      </c>
      <c r="X313" s="2" t="s">
        <v>94</v>
      </c>
      <c r="Y313" s="2">
        <v>22</v>
      </c>
      <c r="Z313" s="2" t="s">
        <v>95</v>
      </c>
      <c r="AA313" s="2" t="s">
        <v>96</v>
      </c>
      <c r="AB313" s="58" t="s">
        <v>2882</v>
      </c>
      <c r="AC313" s="58" t="s">
        <v>98</v>
      </c>
      <c r="AD313" s="58" t="s">
        <v>2883</v>
      </c>
      <c r="AE313" s="2" t="s">
        <v>2884</v>
      </c>
      <c r="AF313" s="62">
        <v>-22.8754563</v>
      </c>
      <c r="AG313" s="62">
        <v>-42.340352199999998</v>
      </c>
      <c r="AH313" s="2" t="s">
        <v>2885</v>
      </c>
      <c r="AI313" s="2" t="s">
        <v>28</v>
      </c>
      <c r="AJ313" s="2" t="s">
        <v>1351</v>
      </c>
      <c r="AK313" s="55">
        <v>600.23</v>
      </c>
      <c r="AL313" s="55">
        <v>0</v>
      </c>
      <c r="AM313" s="55">
        <v>0</v>
      </c>
      <c r="AN313" s="2" t="s">
        <v>103</v>
      </c>
      <c r="AO313" s="2">
        <v>4</v>
      </c>
      <c r="AP313" s="2">
        <v>3</v>
      </c>
      <c r="AQ313" s="2">
        <v>1</v>
      </c>
      <c r="AR313" s="53" t="s">
        <v>72</v>
      </c>
      <c r="AS313" s="2" t="s">
        <v>73</v>
      </c>
      <c r="AT313" s="2" t="s">
        <v>148</v>
      </c>
      <c r="AU313" s="2" t="s">
        <v>148</v>
      </c>
      <c r="AV313" s="2" t="s">
        <v>76</v>
      </c>
      <c r="AW313" s="2" t="str">
        <f t="shared" si="4"/>
        <v>AMERICANAS SERVIÇOS    PEGUE NA LOJA HOJE            QUIOSQUE</v>
      </c>
    </row>
    <row r="314" spans="2:49" ht="15" customHeight="1">
      <c r="B314" t="s">
        <v>2886</v>
      </c>
      <c r="C314" s="2" t="s">
        <v>2887</v>
      </c>
      <c r="D314" s="2">
        <v>318</v>
      </c>
      <c r="E314" s="2" t="s">
        <v>2888</v>
      </c>
      <c r="F314" s="58" t="s">
        <v>2889</v>
      </c>
      <c r="G314" s="2" t="s">
        <v>81</v>
      </c>
      <c r="H314" t="s">
        <v>82</v>
      </c>
      <c r="I314" s="58" t="s">
        <v>83</v>
      </c>
      <c r="J314" s="2">
        <v>66203</v>
      </c>
      <c r="K314" s="2" t="s">
        <v>84</v>
      </c>
      <c r="L314" s="2" t="s">
        <v>85</v>
      </c>
      <c r="M314" s="58" t="s">
        <v>2875</v>
      </c>
      <c r="N314" s="58" t="s">
        <v>2876</v>
      </c>
      <c r="O314" s="58" t="s">
        <v>2877</v>
      </c>
      <c r="P314" s="2">
        <v>68901</v>
      </c>
      <c r="Q314" s="2" t="s">
        <v>2878</v>
      </c>
      <c r="R314" s="2" t="s">
        <v>2879</v>
      </c>
      <c r="S314" s="10">
        <v>39701</v>
      </c>
      <c r="T314" s="58" t="s">
        <v>2880</v>
      </c>
      <c r="U314" s="2" t="s">
        <v>2881</v>
      </c>
      <c r="V314" s="2" t="s">
        <v>69</v>
      </c>
      <c r="W314" s="2" t="s">
        <v>93</v>
      </c>
      <c r="X314" s="2" t="s">
        <v>94</v>
      </c>
      <c r="Y314" s="2">
        <v>22</v>
      </c>
      <c r="Z314" s="2" t="s">
        <v>95</v>
      </c>
      <c r="AA314" s="2" t="s">
        <v>96</v>
      </c>
      <c r="AB314" s="58" t="s">
        <v>2890</v>
      </c>
      <c r="AC314" s="58" t="s">
        <v>2891</v>
      </c>
      <c r="AD314" s="58" t="s">
        <v>2892</v>
      </c>
      <c r="AE314" s="2" t="s">
        <v>2893</v>
      </c>
      <c r="AF314" s="62">
        <v>-22.391217999999999</v>
      </c>
      <c r="AG314" s="62">
        <v>-41.808306999999999</v>
      </c>
      <c r="AH314" s="2" t="s">
        <v>2894</v>
      </c>
      <c r="AI314" s="2" t="s">
        <v>28</v>
      </c>
      <c r="AJ314" s="2" t="s">
        <v>102</v>
      </c>
      <c r="AK314" s="55">
        <v>1184.3699999999999</v>
      </c>
      <c r="AL314" s="55">
        <v>150</v>
      </c>
      <c r="AM314" s="55">
        <v>12.664961118569368</v>
      </c>
      <c r="AN314" s="2" t="s">
        <v>331</v>
      </c>
      <c r="AO314" s="2">
        <v>5</v>
      </c>
      <c r="AP314" s="2">
        <v>2</v>
      </c>
      <c r="AQ314" s="2">
        <v>1</v>
      </c>
      <c r="AR314" s="53" t="s">
        <v>72</v>
      </c>
      <c r="AS314" s="2" t="s">
        <v>73</v>
      </c>
      <c r="AT314" s="2" t="s">
        <v>74</v>
      </c>
      <c r="AU314" s="2" t="s">
        <v>148</v>
      </c>
      <c r="AV314" s="2" t="s">
        <v>76</v>
      </c>
      <c r="AW314" s="2" t="str">
        <f t="shared" si="4"/>
        <v>AMERICANAS SERVIÇOS    PEGUE NA LOJA HOJE    SHIP FROM STORE       QUIOSQUE</v>
      </c>
    </row>
    <row r="315" spans="2:49" ht="15" customHeight="1">
      <c r="B315" t="s">
        <v>2895</v>
      </c>
      <c r="C315" s="2" t="s">
        <v>2896</v>
      </c>
      <c r="D315" s="2">
        <v>548</v>
      </c>
      <c r="E315" s="2" t="s">
        <v>2897</v>
      </c>
      <c r="F315" s="58" t="s">
        <v>2898</v>
      </c>
      <c r="G315" s="2" t="s">
        <v>168</v>
      </c>
      <c r="H315" t="s">
        <v>169</v>
      </c>
      <c r="I315" s="58" t="s">
        <v>170</v>
      </c>
      <c r="J315" s="2">
        <v>66146</v>
      </c>
      <c r="K315" s="2" t="s">
        <v>171</v>
      </c>
      <c r="L315" s="2" t="s">
        <v>172</v>
      </c>
      <c r="M315" s="58" t="s">
        <v>678</v>
      </c>
      <c r="N315" s="58" t="s">
        <v>679</v>
      </c>
      <c r="O315" s="58" t="s">
        <v>680</v>
      </c>
      <c r="P315" s="2" t="s">
        <v>148</v>
      </c>
      <c r="Q315" s="2" t="s">
        <v>681</v>
      </c>
      <c r="R315" s="2" t="s">
        <v>172</v>
      </c>
      <c r="S315" s="10">
        <v>39708</v>
      </c>
      <c r="T315" s="58" t="s">
        <v>918</v>
      </c>
      <c r="U315" s="2" t="s">
        <v>919</v>
      </c>
      <c r="V315" s="2" t="s">
        <v>92</v>
      </c>
      <c r="W315" s="2" t="s">
        <v>1192</v>
      </c>
      <c r="X315" s="2" t="s">
        <v>140</v>
      </c>
      <c r="Y315" s="2">
        <v>11</v>
      </c>
      <c r="Z315" s="2" t="s">
        <v>95</v>
      </c>
      <c r="AA315" s="2" t="s">
        <v>141</v>
      </c>
      <c r="AB315" s="58" t="s">
        <v>2899</v>
      </c>
      <c r="AC315" s="58" t="s">
        <v>98</v>
      </c>
      <c r="AD315" s="58" t="s">
        <v>2900</v>
      </c>
      <c r="AE315" s="2" t="s">
        <v>2901</v>
      </c>
      <c r="AF315" s="62">
        <v>-23.520679300000001</v>
      </c>
      <c r="AG315" s="62">
        <v>-46.343015800000003</v>
      </c>
      <c r="AH315" s="2" t="s">
        <v>2902</v>
      </c>
      <c r="AI315" s="2" t="s">
        <v>147</v>
      </c>
      <c r="AJ315" s="2" t="s">
        <v>1196</v>
      </c>
      <c r="AK315" s="55">
        <v>429.53</v>
      </c>
      <c r="AL315" s="55">
        <v>0</v>
      </c>
      <c r="AM315" s="55">
        <v>0</v>
      </c>
      <c r="AN315" s="2" t="s">
        <v>103</v>
      </c>
      <c r="AO315" s="2">
        <v>5</v>
      </c>
      <c r="AP315" s="2">
        <v>2</v>
      </c>
      <c r="AQ315" s="2">
        <v>1</v>
      </c>
      <c r="AR315" s="53" t="s">
        <v>148</v>
      </c>
      <c r="AS315" s="2" t="s">
        <v>73</v>
      </c>
      <c r="AT315" s="2" t="s">
        <v>74</v>
      </c>
      <c r="AU315" s="2" t="s">
        <v>75</v>
      </c>
      <c r="AV315" s="2" t="s">
        <v>148</v>
      </c>
      <c r="AW315" s="2" t="str">
        <f t="shared" si="4"/>
        <v xml:space="preserve">     PEGUE NA LOJA HOJE    SHIP FROM STORE    PEGUE NA LOJA   </v>
      </c>
    </row>
    <row r="316" spans="2:49" ht="15" customHeight="1">
      <c r="B316" t="s">
        <v>2903</v>
      </c>
      <c r="C316" s="2" t="s">
        <v>2904</v>
      </c>
      <c r="D316" s="2">
        <v>328</v>
      </c>
      <c r="E316" s="2" t="s">
        <v>2905</v>
      </c>
      <c r="F316" s="58" t="s">
        <v>2906</v>
      </c>
      <c r="G316" s="2" t="s">
        <v>380</v>
      </c>
      <c r="H316" t="s">
        <v>381</v>
      </c>
      <c r="I316" s="58" t="s">
        <v>382</v>
      </c>
      <c r="J316" s="2">
        <v>66147</v>
      </c>
      <c r="K316" s="2" t="s">
        <v>383</v>
      </c>
      <c r="L316" s="2" t="s">
        <v>384</v>
      </c>
      <c r="M316" s="58" t="s">
        <v>2907</v>
      </c>
      <c r="N316" s="58" t="s">
        <v>2908</v>
      </c>
      <c r="O316" s="58" t="s">
        <v>2909</v>
      </c>
      <c r="P316" s="2">
        <v>68222</v>
      </c>
      <c r="Q316" s="2" t="s">
        <v>2910</v>
      </c>
      <c r="R316" s="2">
        <v>1019</v>
      </c>
      <c r="S316" s="10">
        <v>39708</v>
      </c>
      <c r="T316" s="58" t="s">
        <v>2911</v>
      </c>
      <c r="U316" s="2" t="s">
        <v>2912</v>
      </c>
      <c r="V316" s="2" t="s">
        <v>92</v>
      </c>
      <c r="W316" s="2" t="s">
        <v>93</v>
      </c>
      <c r="X316" s="2" t="s">
        <v>442</v>
      </c>
      <c r="Y316" s="2">
        <v>86</v>
      </c>
      <c r="Z316" s="2" t="s">
        <v>160</v>
      </c>
      <c r="AA316" s="2" t="s">
        <v>2913</v>
      </c>
      <c r="AB316" s="58" t="s">
        <v>2906</v>
      </c>
      <c r="AC316" s="58" t="s">
        <v>98</v>
      </c>
      <c r="AD316" s="58" t="s">
        <v>2914</v>
      </c>
      <c r="AE316" s="2" t="s">
        <v>2915</v>
      </c>
      <c r="AF316" s="62">
        <v>-5.0934581999999997</v>
      </c>
      <c r="AG316" s="62">
        <v>-42.815415999999999</v>
      </c>
      <c r="AH316" s="2" t="s">
        <v>2916</v>
      </c>
      <c r="AI316" s="2" t="s">
        <v>147</v>
      </c>
      <c r="AJ316" s="2" t="s">
        <v>102</v>
      </c>
      <c r="AK316" s="55">
        <v>1806.13</v>
      </c>
      <c r="AL316" s="55">
        <v>230</v>
      </c>
      <c r="AM316" s="55">
        <v>12.734410036929788</v>
      </c>
      <c r="AN316" s="2" t="s">
        <v>103</v>
      </c>
      <c r="AO316" s="2">
        <v>7</v>
      </c>
      <c r="AP316" s="2">
        <v>2</v>
      </c>
      <c r="AQ316" s="2">
        <v>3</v>
      </c>
      <c r="AR316" s="53" t="s">
        <v>72</v>
      </c>
      <c r="AS316" s="2" t="s">
        <v>73</v>
      </c>
      <c r="AT316" s="2" t="s">
        <v>74</v>
      </c>
      <c r="AU316" s="2" t="s">
        <v>148</v>
      </c>
      <c r="AV316" s="2" t="s">
        <v>76</v>
      </c>
      <c r="AW316" s="2" t="str">
        <f t="shared" si="4"/>
        <v>AMERICANAS SERVIÇOS    PEGUE NA LOJA HOJE    SHIP FROM STORE       QUIOSQUE</v>
      </c>
    </row>
    <row r="317" spans="2:49" ht="15" customHeight="1">
      <c r="B317" t="s">
        <v>2917</v>
      </c>
      <c r="C317" s="2" t="s">
        <v>2918</v>
      </c>
      <c r="D317" s="2">
        <v>330</v>
      </c>
      <c r="E317" s="2" t="s">
        <v>2919</v>
      </c>
      <c r="F317" s="58" t="s">
        <v>2920</v>
      </c>
      <c r="G317" s="2" t="s">
        <v>81</v>
      </c>
      <c r="H317" t="s">
        <v>82</v>
      </c>
      <c r="I317" s="58" t="s">
        <v>83</v>
      </c>
      <c r="J317" s="2">
        <v>66203</v>
      </c>
      <c r="K317" s="2" t="s">
        <v>84</v>
      </c>
      <c r="L317" s="2" t="s">
        <v>85</v>
      </c>
      <c r="M317" s="58" t="s">
        <v>556</v>
      </c>
      <c r="N317" s="58" t="s">
        <v>557</v>
      </c>
      <c r="O317" s="58" t="s">
        <v>558</v>
      </c>
      <c r="P317" s="2">
        <v>68612</v>
      </c>
      <c r="Q317" s="2" t="s">
        <v>559</v>
      </c>
      <c r="R317" s="2" t="s">
        <v>560</v>
      </c>
      <c r="S317" s="10">
        <v>39709</v>
      </c>
      <c r="T317" s="58" t="s">
        <v>561</v>
      </c>
      <c r="U317" s="2" t="s">
        <v>562</v>
      </c>
      <c r="V317" s="2" t="s">
        <v>92</v>
      </c>
      <c r="W317" s="2" t="s">
        <v>93</v>
      </c>
      <c r="X317" s="2" t="s">
        <v>248</v>
      </c>
      <c r="Y317" s="2">
        <v>34</v>
      </c>
      <c r="Z317" s="2" t="s">
        <v>95</v>
      </c>
      <c r="AA317" s="2" t="s">
        <v>206</v>
      </c>
      <c r="AB317" s="58" t="s">
        <v>2921</v>
      </c>
      <c r="AC317" s="58" t="s">
        <v>98</v>
      </c>
      <c r="AD317" s="58" t="s">
        <v>2922</v>
      </c>
      <c r="AE317" s="2" t="s">
        <v>2923</v>
      </c>
      <c r="AF317" s="62">
        <v>-18.585673799999999</v>
      </c>
      <c r="AG317" s="62">
        <v>-46.513562499999999</v>
      </c>
      <c r="AH317" s="2" t="s">
        <v>2924</v>
      </c>
      <c r="AI317" s="2" t="s">
        <v>147</v>
      </c>
      <c r="AJ317" s="2" t="s">
        <v>330</v>
      </c>
      <c r="AK317" s="55">
        <v>970.65</v>
      </c>
      <c r="AL317" s="55">
        <v>206</v>
      </c>
      <c r="AM317" s="55">
        <v>21.222891876577552</v>
      </c>
      <c r="AN317" s="2" t="s">
        <v>331</v>
      </c>
      <c r="AO317" s="2">
        <v>8</v>
      </c>
      <c r="AP317" s="2">
        <v>1</v>
      </c>
      <c r="AQ317" s="2">
        <v>1</v>
      </c>
      <c r="AR317" s="53" t="s">
        <v>148</v>
      </c>
      <c r="AS317" s="2" t="s">
        <v>73</v>
      </c>
      <c r="AT317" s="2" t="s">
        <v>148</v>
      </c>
      <c r="AU317" s="2" t="s">
        <v>148</v>
      </c>
      <c r="AV317" s="2" t="s">
        <v>148</v>
      </c>
      <c r="AW317" s="2" t="str">
        <f t="shared" si="4"/>
        <v xml:space="preserve">     PEGUE NA LOJA HOJE             </v>
      </c>
    </row>
    <row r="318" spans="2:49" ht="15" customHeight="1">
      <c r="B318" t="s">
        <v>2925</v>
      </c>
      <c r="C318" s="2" t="s">
        <v>2926</v>
      </c>
      <c r="D318" s="2">
        <v>307</v>
      </c>
      <c r="E318" s="2" t="s">
        <v>2927</v>
      </c>
      <c r="F318" s="58" t="s">
        <v>2928</v>
      </c>
      <c r="G318" s="2" t="s">
        <v>534</v>
      </c>
      <c r="H318" t="s">
        <v>535</v>
      </c>
      <c r="I318" s="58" t="s">
        <v>536</v>
      </c>
      <c r="J318" s="2">
        <v>65659</v>
      </c>
      <c r="K318" s="2" t="s">
        <v>537</v>
      </c>
      <c r="L318" s="2" t="s">
        <v>531</v>
      </c>
      <c r="M318" s="58" t="s">
        <v>538</v>
      </c>
      <c r="N318" s="58" t="s">
        <v>539</v>
      </c>
      <c r="O318" t="s">
        <v>540</v>
      </c>
      <c r="P318" s="2" t="s">
        <v>148</v>
      </c>
      <c r="Q318" s="2" t="s">
        <v>541</v>
      </c>
      <c r="R318" s="2" t="s">
        <v>542</v>
      </c>
      <c r="S318" s="10">
        <v>39709</v>
      </c>
      <c r="T318" s="58" t="s">
        <v>543</v>
      </c>
      <c r="U318" s="2" t="s">
        <v>544</v>
      </c>
      <c r="V318" s="2" t="s">
        <v>92</v>
      </c>
      <c r="W318" s="2" t="s">
        <v>93</v>
      </c>
      <c r="X318" s="2" t="s">
        <v>545</v>
      </c>
      <c r="Y318" s="2">
        <v>91</v>
      </c>
      <c r="Z318" s="2" t="s">
        <v>95</v>
      </c>
      <c r="AA318" s="2" t="s">
        <v>546</v>
      </c>
      <c r="AB318" s="58" t="s">
        <v>547</v>
      </c>
      <c r="AC318" s="58" t="s">
        <v>2928</v>
      </c>
      <c r="AD318" s="58" t="s">
        <v>2929</v>
      </c>
      <c r="AE318" s="2" t="s">
        <v>2930</v>
      </c>
      <c r="AF318" s="62">
        <v>-1.4518106</v>
      </c>
      <c r="AG318" s="62">
        <v>-48.4822986</v>
      </c>
      <c r="AH318" s="2" t="s">
        <v>2931</v>
      </c>
      <c r="AI318" s="2" t="s">
        <v>28</v>
      </c>
      <c r="AJ318" s="2" t="s">
        <v>102</v>
      </c>
      <c r="AK318" s="55">
        <v>1804.88</v>
      </c>
      <c r="AL318" s="55">
        <v>191</v>
      </c>
      <c r="AM318" s="55">
        <v>10.582420991977305</v>
      </c>
      <c r="AN318" s="2" t="s">
        <v>103</v>
      </c>
      <c r="AO318" s="2">
        <v>4</v>
      </c>
      <c r="AP318" s="2">
        <v>3</v>
      </c>
      <c r="AQ318" s="2">
        <v>1</v>
      </c>
      <c r="AR318" s="53" t="s">
        <v>72</v>
      </c>
      <c r="AS318" s="2" t="s">
        <v>73</v>
      </c>
      <c r="AT318" s="2" t="s">
        <v>74</v>
      </c>
      <c r="AU318" s="2" t="s">
        <v>75</v>
      </c>
      <c r="AV318" s="2" t="s">
        <v>76</v>
      </c>
      <c r="AW318" s="2" t="str">
        <f t="shared" si="4"/>
        <v>AMERICANAS SERVIÇOS    PEGUE NA LOJA HOJE    SHIP FROM STORE    PEGUE NA LOJA  QUIOSQUE</v>
      </c>
    </row>
    <row r="319" spans="2:49" ht="15" customHeight="1">
      <c r="B319" t="s">
        <v>2932</v>
      </c>
      <c r="C319" s="2" t="s">
        <v>2933</v>
      </c>
      <c r="D319" s="2">
        <v>344</v>
      </c>
      <c r="E319" s="2" t="s">
        <v>2934</v>
      </c>
      <c r="F319" s="58" t="s">
        <v>2935</v>
      </c>
      <c r="G319" s="2" t="s">
        <v>285</v>
      </c>
      <c r="H319" t="s">
        <v>286</v>
      </c>
      <c r="I319" s="58" t="s">
        <v>287</v>
      </c>
      <c r="J319" s="2">
        <v>68673</v>
      </c>
      <c r="K319" s="2" t="s">
        <v>288</v>
      </c>
      <c r="L319" s="2" t="s">
        <v>289</v>
      </c>
      <c r="M319" s="58" t="s">
        <v>290</v>
      </c>
      <c r="N319" s="58" t="s">
        <v>291</v>
      </c>
      <c r="O319" s="58" t="s">
        <v>292</v>
      </c>
      <c r="P319" s="2">
        <v>66228</v>
      </c>
      <c r="Q319" s="2" t="s">
        <v>293</v>
      </c>
      <c r="R319" s="2" t="s">
        <v>282</v>
      </c>
      <c r="S319" s="10">
        <v>39716</v>
      </c>
      <c r="T319" s="58" t="s">
        <v>900</v>
      </c>
      <c r="U319" s="2" t="s">
        <v>901</v>
      </c>
      <c r="V319" s="2" t="s">
        <v>92</v>
      </c>
      <c r="W319" s="2" t="s">
        <v>93</v>
      </c>
      <c r="X319" s="2" t="s">
        <v>296</v>
      </c>
      <c r="Y319" s="2">
        <v>41</v>
      </c>
      <c r="Z319" s="2" t="s">
        <v>95</v>
      </c>
      <c r="AA319" s="2" t="s">
        <v>297</v>
      </c>
      <c r="AB319" s="58" t="s">
        <v>2936</v>
      </c>
      <c r="AC319" s="58" t="s">
        <v>98</v>
      </c>
      <c r="AD319" s="58" t="s">
        <v>2937</v>
      </c>
      <c r="AE319" s="2" t="s">
        <v>2938</v>
      </c>
      <c r="AF319" s="62">
        <v>-25.538221100000001</v>
      </c>
      <c r="AG319" s="62">
        <v>-49.204403300000003</v>
      </c>
      <c r="AH319" s="2" t="s">
        <v>2939</v>
      </c>
      <c r="AI319" s="2" t="s">
        <v>147</v>
      </c>
      <c r="AJ319" s="2" t="s">
        <v>102</v>
      </c>
      <c r="AK319" s="55">
        <v>1195.6400000000001</v>
      </c>
      <c r="AL319" s="55">
        <v>187</v>
      </c>
      <c r="AM319" s="55">
        <v>15.640159245257767</v>
      </c>
      <c r="AN319" s="2" t="s">
        <v>331</v>
      </c>
      <c r="AO319" s="2">
        <v>4</v>
      </c>
      <c r="AP319" s="2">
        <v>3</v>
      </c>
      <c r="AQ319" s="2">
        <v>1</v>
      </c>
      <c r="AR319" s="53" t="s">
        <v>72</v>
      </c>
      <c r="AS319" s="2" t="s">
        <v>73</v>
      </c>
      <c r="AT319" s="2" t="s">
        <v>74</v>
      </c>
      <c r="AU319" s="2" t="s">
        <v>75</v>
      </c>
      <c r="AV319" s="2" t="s">
        <v>76</v>
      </c>
      <c r="AW319" s="2" t="str">
        <f t="shared" si="4"/>
        <v>AMERICANAS SERVIÇOS    PEGUE NA LOJA HOJE    SHIP FROM STORE    PEGUE NA LOJA  QUIOSQUE</v>
      </c>
    </row>
    <row r="320" spans="2:49" ht="15" customHeight="1">
      <c r="B320" t="s">
        <v>2940</v>
      </c>
      <c r="C320" s="2" t="s">
        <v>2941</v>
      </c>
      <c r="D320" s="2">
        <v>333</v>
      </c>
      <c r="E320" s="2" t="s">
        <v>2942</v>
      </c>
      <c r="F320" s="58" t="s">
        <v>2943</v>
      </c>
      <c r="G320" s="2" t="s">
        <v>380</v>
      </c>
      <c r="H320" t="s">
        <v>381</v>
      </c>
      <c r="I320" s="58" t="s">
        <v>382</v>
      </c>
      <c r="J320" s="2">
        <v>66147</v>
      </c>
      <c r="K320" s="2" t="s">
        <v>383</v>
      </c>
      <c r="L320" s="2" t="s">
        <v>384</v>
      </c>
      <c r="M320" s="58" t="s">
        <v>873</v>
      </c>
      <c r="N320" s="58" t="s">
        <v>874</v>
      </c>
      <c r="O320" s="58" t="s">
        <v>875</v>
      </c>
      <c r="P320" s="2">
        <v>66229</v>
      </c>
      <c r="Q320" s="2" t="s">
        <v>876</v>
      </c>
      <c r="R320" s="2" t="s">
        <v>870</v>
      </c>
      <c r="S320" s="10">
        <v>39723</v>
      </c>
      <c r="T320" s="58" t="s">
        <v>877</v>
      </c>
      <c r="U320" s="2" t="s">
        <v>878</v>
      </c>
      <c r="V320" s="2" t="s">
        <v>92</v>
      </c>
      <c r="W320" s="2" t="s">
        <v>93</v>
      </c>
      <c r="X320" s="2" t="s">
        <v>442</v>
      </c>
      <c r="Y320" s="2">
        <v>88</v>
      </c>
      <c r="Z320" s="2" t="s">
        <v>160</v>
      </c>
      <c r="AA320" s="2" t="s">
        <v>526</v>
      </c>
      <c r="AB320" s="58" t="s">
        <v>2943</v>
      </c>
      <c r="AC320" s="58" t="s">
        <v>98</v>
      </c>
      <c r="AD320" s="58" t="s">
        <v>2944</v>
      </c>
      <c r="AE320" s="2" t="s">
        <v>2945</v>
      </c>
      <c r="AF320" s="62">
        <v>-7.2312826000000001</v>
      </c>
      <c r="AG320" s="62">
        <v>-39.412047899999997</v>
      </c>
      <c r="AH320" s="2" t="s">
        <v>2946</v>
      </c>
      <c r="AI320" s="2" t="s">
        <v>147</v>
      </c>
      <c r="AJ320" s="2" t="s">
        <v>102</v>
      </c>
      <c r="AK320" s="55">
        <v>1016.62</v>
      </c>
      <c r="AL320" s="55">
        <v>95</v>
      </c>
      <c r="AM320" s="55">
        <v>9.3446912317286692</v>
      </c>
      <c r="AN320" s="2" t="s">
        <v>103</v>
      </c>
      <c r="AO320" s="2">
        <v>7</v>
      </c>
      <c r="AP320" s="2">
        <v>2</v>
      </c>
      <c r="AQ320" s="2">
        <v>3</v>
      </c>
      <c r="AR320" s="53" t="s">
        <v>72</v>
      </c>
      <c r="AS320" s="2" t="s">
        <v>73</v>
      </c>
      <c r="AT320" s="2" t="s">
        <v>148</v>
      </c>
      <c r="AU320" s="2" t="s">
        <v>75</v>
      </c>
      <c r="AV320" s="2" t="s">
        <v>76</v>
      </c>
      <c r="AW320" s="2" t="str">
        <f t="shared" ref="AW320:AW383" si="5">SUBSTITUTE(AR320&amp;"    "&amp;AS320&amp;"    "&amp;AT320&amp;"    "&amp;AU320&amp;"  "&amp;AV320,"-"," ")</f>
        <v>AMERICANAS SERVIÇOS    PEGUE NA LOJA HOJE         PEGUE NA LOJA  QUIOSQUE</v>
      </c>
    </row>
    <row r="321" spans="2:49" ht="15" customHeight="1">
      <c r="B321" t="s">
        <v>2947</v>
      </c>
      <c r="C321" s="2" t="s">
        <v>2948</v>
      </c>
      <c r="D321" s="2">
        <v>560</v>
      </c>
      <c r="E321" s="2" t="s">
        <v>2949</v>
      </c>
      <c r="F321" s="58" t="s">
        <v>2950</v>
      </c>
      <c r="G321" s="2" t="s">
        <v>108</v>
      </c>
      <c r="H321" t="s">
        <v>109</v>
      </c>
      <c r="I321" s="58" t="s">
        <v>110</v>
      </c>
      <c r="J321" s="2">
        <v>66202</v>
      </c>
      <c r="K321" s="2" t="s">
        <v>111</v>
      </c>
      <c r="L321" s="2" t="s">
        <v>112</v>
      </c>
      <c r="M321" s="58" t="s">
        <v>187</v>
      </c>
      <c r="N321" s="58" t="s">
        <v>188</v>
      </c>
      <c r="O321" s="58" t="s">
        <v>189</v>
      </c>
      <c r="P321" s="2">
        <v>68950</v>
      </c>
      <c r="Q321" s="2" t="s">
        <v>190</v>
      </c>
      <c r="R321" s="2" t="s">
        <v>184</v>
      </c>
      <c r="S321" s="10">
        <v>39735</v>
      </c>
      <c r="T321" s="58" t="s">
        <v>191</v>
      </c>
      <c r="U321" s="2" t="s">
        <v>192</v>
      </c>
      <c r="V321" s="2" t="s">
        <v>92</v>
      </c>
      <c r="W321" s="2" t="s">
        <v>1192</v>
      </c>
      <c r="X321" s="2" t="s">
        <v>94</v>
      </c>
      <c r="Y321" s="2">
        <v>21</v>
      </c>
      <c r="Z321" s="2" t="s">
        <v>95</v>
      </c>
      <c r="AA321" s="2" t="s">
        <v>96</v>
      </c>
      <c r="AB321" s="58" t="s">
        <v>120</v>
      </c>
      <c r="AC321" s="58" t="s">
        <v>186</v>
      </c>
      <c r="AD321" s="58" t="s">
        <v>2951</v>
      </c>
      <c r="AE321" s="2" t="s">
        <v>2952</v>
      </c>
      <c r="AF321" s="62">
        <v>-22.984760900000001</v>
      </c>
      <c r="AG321" s="62">
        <v>-43.191286900000001</v>
      </c>
      <c r="AH321" s="2" t="s">
        <v>2953</v>
      </c>
      <c r="AI321" s="2" t="s">
        <v>28</v>
      </c>
      <c r="AJ321" s="2" t="s">
        <v>1351</v>
      </c>
      <c r="AK321" s="55">
        <v>651.94000000000005</v>
      </c>
      <c r="AL321" s="55">
        <v>0</v>
      </c>
      <c r="AM321" s="55">
        <v>0</v>
      </c>
      <c r="AN321" s="2" t="s">
        <v>103</v>
      </c>
      <c r="AO321" s="2">
        <v>2</v>
      </c>
      <c r="AP321" s="2">
        <v>5</v>
      </c>
      <c r="AQ321" s="2">
        <v>1</v>
      </c>
      <c r="AR321" s="53" t="s">
        <v>72</v>
      </c>
      <c r="AS321" s="2" t="s">
        <v>73</v>
      </c>
      <c r="AT321" s="2" t="s">
        <v>74</v>
      </c>
      <c r="AU321" s="2" t="s">
        <v>75</v>
      </c>
      <c r="AV321" s="2" t="s">
        <v>76</v>
      </c>
      <c r="AW321" s="2" t="str">
        <f t="shared" si="5"/>
        <v>AMERICANAS SERVIÇOS    PEGUE NA LOJA HOJE    SHIP FROM STORE    PEGUE NA LOJA  QUIOSQUE</v>
      </c>
    </row>
    <row r="322" spans="2:49" ht="15" customHeight="1">
      <c r="B322" t="s">
        <v>2954</v>
      </c>
      <c r="C322" s="2" t="s">
        <v>2955</v>
      </c>
      <c r="D322" s="2">
        <v>556</v>
      </c>
      <c r="E322" s="2" t="s">
        <v>2956</v>
      </c>
      <c r="F322" s="58" t="s">
        <v>2957</v>
      </c>
      <c r="G322" s="2" t="s">
        <v>108</v>
      </c>
      <c r="H322" t="s">
        <v>109</v>
      </c>
      <c r="I322" s="58" t="s">
        <v>110</v>
      </c>
      <c r="J322" s="2">
        <v>66202</v>
      </c>
      <c r="K322" s="2" t="s">
        <v>111</v>
      </c>
      <c r="L322" s="2" t="s">
        <v>112</v>
      </c>
      <c r="M322" s="58" t="s">
        <v>227</v>
      </c>
      <c r="N322" s="58" t="s">
        <v>228</v>
      </c>
      <c r="O322" s="58" t="s">
        <v>229</v>
      </c>
      <c r="P322" s="2">
        <v>66230</v>
      </c>
      <c r="Q322" s="2" t="s">
        <v>230</v>
      </c>
      <c r="R322" s="2" t="s">
        <v>231</v>
      </c>
      <c r="S322" s="10">
        <v>39735</v>
      </c>
      <c r="T322" s="58" t="s">
        <v>232</v>
      </c>
      <c r="U322" s="2" t="s">
        <v>233</v>
      </c>
      <c r="V322" s="2" t="s">
        <v>92</v>
      </c>
      <c r="W322" s="2" t="s">
        <v>1192</v>
      </c>
      <c r="X322" s="2" t="s">
        <v>94</v>
      </c>
      <c r="Y322" s="2">
        <v>24</v>
      </c>
      <c r="Z322" s="2" t="s">
        <v>95</v>
      </c>
      <c r="AA322" s="2" t="s">
        <v>96</v>
      </c>
      <c r="AB322" s="58" t="s">
        <v>226</v>
      </c>
      <c r="AC322" s="58" t="s">
        <v>2958</v>
      </c>
      <c r="AD322" s="58" t="s">
        <v>2959</v>
      </c>
      <c r="AE322" s="2" t="s">
        <v>2960</v>
      </c>
      <c r="AF322" s="62">
        <v>-22.499482100000002</v>
      </c>
      <c r="AG322" s="62">
        <v>-44.107802</v>
      </c>
      <c r="AH322" s="2" t="s">
        <v>2961</v>
      </c>
      <c r="AI322" s="2" t="s">
        <v>147</v>
      </c>
      <c r="AJ322" s="2" t="s">
        <v>1351</v>
      </c>
      <c r="AK322" s="55">
        <v>531.62</v>
      </c>
      <c r="AL322" s="55">
        <v>0</v>
      </c>
      <c r="AM322" s="55">
        <v>0</v>
      </c>
      <c r="AN322" s="2" t="s">
        <v>103</v>
      </c>
      <c r="AO322" s="2">
        <v>4</v>
      </c>
      <c r="AP322" s="2">
        <v>3</v>
      </c>
      <c r="AQ322" s="2">
        <v>1</v>
      </c>
      <c r="AR322" s="53" t="s">
        <v>148</v>
      </c>
      <c r="AS322" s="2" t="s">
        <v>73</v>
      </c>
      <c r="AT322" s="2" t="s">
        <v>74</v>
      </c>
      <c r="AU322" s="2" t="s">
        <v>75</v>
      </c>
      <c r="AV322" s="2" t="s">
        <v>148</v>
      </c>
      <c r="AW322" s="2" t="str">
        <f t="shared" si="5"/>
        <v xml:space="preserve">     PEGUE NA LOJA HOJE    SHIP FROM STORE    PEGUE NA LOJA   </v>
      </c>
    </row>
    <row r="323" spans="2:49" ht="15" customHeight="1">
      <c r="B323" t="s">
        <v>2962</v>
      </c>
      <c r="C323" s="2" t="s">
        <v>2963</v>
      </c>
      <c r="D323" s="2">
        <v>558</v>
      </c>
      <c r="E323" s="2" t="s">
        <v>2964</v>
      </c>
      <c r="F323" s="58" t="s">
        <v>2965</v>
      </c>
      <c r="G323" s="2" t="s">
        <v>168</v>
      </c>
      <c r="H323" t="s">
        <v>169</v>
      </c>
      <c r="I323" s="58" t="s">
        <v>170</v>
      </c>
      <c r="J323" s="2">
        <v>66146</v>
      </c>
      <c r="K323" s="2" t="s">
        <v>171</v>
      </c>
      <c r="L323" s="2" t="s">
        <v>172</v>
      </c>
      <c r="M323" s="58" t="s">
        <v>678</v>
      </c>
      <c r="N323" s="58" t="s">
        <v>679</v>
      </c>
      <c r="O323" s="58" t="s">
        <v>680</v>
      </c>
      <c r="P323" s="2" t="s">
        <v>148</v>
      </c>
      <c r="Q323" s="2" t="s">
        <v>681</v>
      </c>
      <c r="R323" s="2" t="s">
        <v>172</v>
      </c>
      <c r="S323" s="10">
        <v>39736</v>
      </c>
      <c r="T323" s="58" t="s">
        <v>682</v>
      </c>
      <c r="U323" s="2" t="s">
        <v>683</v>
      </c>
      <c r="V323" s="2" t="s">
        <v>92</v>
      </c>
      <c r="W323" s="2" t="s">
        <v>1192</v>
      </c>
      <c r="X323" s="2" t="s">
        <v>140</v>
      </c>
      <c r="Y323" s="2">
        <v>12</v>
      </c>
      <c r="Z323" s="2" t="s">
        <v>95</v>
      </c>
      <c r="AA323" s="2" t="s">
        <v>141</v>
      </c>
      <c r="AB323" s="58" t="s">
        <v>1435</v>
      </c>
      <c r="AC323" s="58" t="s">
        <v>98</v>
      </c>
      <c r="AD323" s="58" t="s">
        <v>2966</v>
      </c>
      <c r="AE323" s="2" t="s">
        <v>2967</v>
      </c>
      <c r="AF323" s="62">
        <v>-23.305293299999999</v>
      </c>
      <c r="AG323" s="62">
        <v>-45.967123999999998</v>
      </c>
      <c r="AH323" s="2" t="s">
        <v>2968</v>
      </c>
      <c r="AI323" s="2" t="s">
        <v>147</v>
      </c>
      <c r="AJ323" s="2" t="s">
        <v>1260</v>
      </c>
      <c r="AK323" s="55">
        <v>298.94</v>
      </c>
      <c r="AL323" s="55">
        <v>0</v>
      </c>
      <c r="AM323" s="55">
        <v>0</v>
      </c>
      <c r="AN323" s="2" t="s">
        <v>103</v>
      </c>
      <c r="AO323" s="2">
        <v>4</v>
      </c>
      <c r="AP323" s="2">
        <v>3</v>
      </c>
      <c r="AQ323" s="2">
        <v>1</v>
      </c>
      <c r="AR323" s="53" t="s">
        <v>72</v>
      </c>
      <c r="AS323" s="2" t="s">
        <v>73</v>
      </c>
      <c r="AT323" s="2" t="s">
        <v>74</v>
      </c>
      <c r="AU323" s="2" t="s">
        <v>75</v>
      </c>
      <c r="AV323" s="2" t="s">
        <v>76</v>
      </c>
      <c r="AW323" s="2" t="str">
        <f t="shared" si="5"/>
        <v>AMERICANAS SERVIÇOS    PEGUE NA LOJA HOJE    SHIP FROM STORE    PEGUE NA LOJA  QUIOSQUE</v>
      </c>
    </row>
    <row r="324" spans="2:49" ht="15" customHeight="1">
      <c r="B324" t="s">
        <v>2969</v>
      </c>
      <c r="C324" s="2" t="s">
        <v>2970</v>
      </c>
      <c r="D324" s="2">
        <v>322</v>
      </c>
      <c r="E324" s="2" t="s">
        <v>2971</v>
      </c>
      <c r="F324" s="58" t="s">
        <v>2972</v>
      </c>
      <c r="G324" s="2" t="s">
        <v>128</v>
      </c>
      <c r="H324" t="s">
        <v>129</v>
      </c>
      <c r="I324" s="58" t="s">
        <v>130</v>
      </c>
      <c r="J324" s="2">
        <v>66128</v>
      </c>
      <c r="K324" s="2" t="s">
        <v>131</v>
      </c>
      <c r="L324" s="2" t="s">
        <v>132</v>
      </c>
      <c r="M324" s="58" t="s">
        <v>153</v>
      </c>
      <c r="N324" s="58" t="s">
        <v>154</v>
      </c>
      <c r="O324" s="58" t="s">
        <v>155</v>
      </c>
      <c r="P324" s="2">
        <v>68767</v>
      </c>
      <c r="Q324" s="2" t="s">
        <v>156</v>
      </c>
      <c r="R324" s="2" t="s">
        <v>157</v>
      </c>
      <c r="S324" s="10">
        <v>39737</v>
      </c>
      <c r="T324" s="58" t="s">
        <v>158</v>
      </c>
      <c r="U324" s="2" t="s">
        <v>159</v>
      </c>
      <c r="V324" s="2" t="s">
        <v>92</v>
      </c>
      <c r="W324" s="2" t="s">
        <v>93</v>
      </c>
      <c r="X324" s="2" t="s">
        <v>140</v>
      </c>
      <c r="Y324" s="2">
        <v>12</v>
      </c>
      <c r="Z324" s="2" t="s">
        <v>160</v>
      </c>
      <c r="AA324" s="2" t="s">
        <v>141</v>
      </c>
      <c r="AB324" s="58" t="s">
        <v>2972</v>
      </c>
      <c r="AC324" s="58" t="s">
        <v>98</v>
      </c>
      <c r="AD324" s="58" t="s">
        <v>2973</v>
      </c>
      <c r="AE324" s="2" t="s">
        <v>2974</v>
      </c>
      <c r="AF324" s="62">
        <v>-23.6237545</v>
      </c>
      <c r="AG324" s="62">
        <v>-45.410965399999903</v>
      </c>
      <c r="AH324" s="2" t="s">
        <v>2975</v>
      </c>
      <c r="AI324" s="2" t="s">
        <v>28</v>
      </c>
      <c r="AJ324" s="2" t="s">
        <v>102</v>
      </c>
      <c r="AK324" s="55">
        <v>1169.71</v>
      </c>
      <c r="AL324" s="55">
        <v>164</v>
      </c>
      <c r="AM324" s="55">
        <v>14.020569200913046</v>
      </c>
      <c r="AN324" s="2" t="s">
        <v>103</v>
      </c>
      <c r="AO324" s="2">
        <v>5</v>
      </c>
      <c r="AP324" s="2">
        <v>2</v>
      </c>
      <c r="AQ324" s="2">
        <v>1</v>
      </c>
      <c r="AR324" s="53" t="s">
        <v>148</v>
      </c>
      <c r="AS324" s="2" t="s">
        <v>73</v>
      </c>
      <c r="AT324" s="2" t="s">
        <v>74</v>
      </c>
      <c r="AU324" s="2" t="s">
        <v>75</v>
      </c>
      <c r="AV324" s="2" t="s">
        <v>148</v>
      </c>
      <c r="AW324" s="2" t="str">
        <f t="shared" si="5"/>
        <v xml:space="preserve">     PEGUE NA LOJA HOJE    SHIP FROM STORE    PEGUE NA LOJA   </v>
      </c>
    </row>
    <row r="325" spans="2:49" ht="15" customHeight="1">
      <c r="B325" t="s">
        <v>2976</v>
      </c>
      <c r="C325" s="2" t="s">
        <v>2977</v>
      </c>
      <c r="D325" s="2">
        <v>339</v>
      </c>
      <c r="E325" s="2" t="s">
        <v>2978</v>
      </c>
      <c r="F325" s="58" t="s">
        <v>2979</v>
      </c>
      <c r="G325" s="2" t="s">
        <v>168</v>
      </c>
      <c r="H325" t="s">
        <v>169</v>
      </c>
      <c r="I325" s="58" t="s">
        <v>170</v>
      </c>
      <c r="J325" s="2">
        <v>66146</v>
      </c>
      <c r="K325" s="2" t="s">
        <v>171</v>
      </c>
      <c r="L325" s="2" t="s">
        <v>172</v>
      </c>
      <c r="M325" s="58" t="s">
        <v>271</v>
      </c>
      <c r="N325" s="58" t="s">
        <v>272</v>
      </c>
      <c r="O325" s="58" t="s">
        <v>273</v>
      </c>
      <c r="P325" s="2" t="s">
        <v>148</v>
      </c>
      <c r="Q325" s="2" t="s">
        <v>274</v>
      </c>
      <c r="R325" s="2" t="s">
        <v>268</v>
      </c>
      <c r="S325" s="10">
        <v>39750</v>
      </c>
      <c r="T325" s="58" t="s">
        <v>1979</v>
      </c>
      <c r="U325" s="2" t="s">
        <v>1980</v>
      </c>
      <c r="V325" s="2" t="s">
        <v>92</v>
      </c>
      <c r="W325" s="2" t="s">
        <v>93</v>
      </c>
      <c r="X325" s="2" t="s">
        <v>140</v>
      </c>
      <c r="Y325" s="2">
        <v>17</v>
      </c>
      <c r="Z325" s="2" t="s">
        <v>459</v>
      </c>
      <c r="AA325" s="2" t="s">
        <v>141</v>
      </c>
      <c r="AB325" s="58" t="s">
        <v>2980</v>
      </c>
      <c r="AC325" s="58" t="s">
        <v>98</v>
      </c>
      <c r="AD325" s="58" t="s">
        <v>2981</v>
      </c>
      <c r="AE325" s="2" t="s">
        <v>2982</v>
      </c>
      <c r="AF325" s="62">
        <v>-21.136167100000002</v>
      </c>
      <c r="AG325" s="62">
        <v>-48.968780899999999</v>
      </c>
      <c r="AH325" s="2" t="s">
        <v>2983</v>
      </c>
      <c r="AI325" s="2" t="s">
        <v>147</v>
      </c>
      <c r="AJ325" s="2" t="s">
        <v>330</v>
      </c>
      <c r="AK325" s="55">
        <v>952.25</v>
      </c>
      <c r="AL325" s="55">
        <v>174</v>
      </c>
      <c r="AM325" s="55">
        <v>18.27251247046469</v>
      </c>
      <c r="AN325" s="2" t="s">
        <v>331</v>
      </c>
      <c r="AO325" s="2">
        <v>10</v>
      </c>
      <c r="AP325" s="2">
        <v>1</v>
      </c>
      <c r="AQ325" s="2">
        <v>3</v>
      </c>
      <c r="AR325" s="53" t="s">
        <v>148</v>
      </c>
      <c r="AS325" s="2" t="s">
        <v>73</v>
      </c>
      <c r="AT325" s="2" t="s">
        <v>148</v>
      </c>
      <c r="AU325" s="2" t="s">
        <v>75</v>
      </c>
      <c r="AV325" s="2" t="s">
        <v>148</v>
      </c>
      <c r="AW325" s="2" t="str">
        <f t="shared" si="5"/>
        <v xml:space="preserve">     PEGUE NA LOJA HOJE         PEGUE NA LOJA   </v>
      </c>
    </row>
    <row r="326" spans="2:49" ht="15" customHeight="1">
      <c r="B326" t="s">
        <v>2984</v>
      </c>
      <c r="C326" s="2" t="s">
        <v>2985</v>
      </c>
      <c r="D326" s="2">
        <v>321</v>
      </c>
      <c r="E326" s="2" t="s">
        <v>2986</v>
      </c>
      <c r="F326" s="58" t="s">
        <v>2987</v>
      </c>
      <c r="G326" s="2" t="s">
        <v>534</v>
      </c>
      <c r="H326" t="s">
        <v>535</v>
      </c>
      <c r="I326" s="58" t="s">
        <v>536</v>
      </c>
      <c r="J326" s="2">
        <v>65659</v>
      </c>
      <c r="K326" s="2" t="s">
        <v>537</v>
      </c>
      <c r="L326" s="2" t="s">
        <v>531</v>
      </c>
      <c r="M326" s="58" t="s">
        <v>2988</v>
      </c>
      <c r="N326" s="58" t="s">
        <v>2989</v>
      </c>
      <c r="O326" s="58" t="s">
        <v>2990</v>
      </c>
      <c r="P326" s="2" t="s">
        <v>148</v>
      </c>
      <c r="Q326" s="2" t="s">
        <v>2991</v>
      </c>
      <c r="R326" s="2" t="s">
        <v>2985</v>
      </c>
      <c r="S326" s="10">
        <v>39750</v>
      </c>
      <c r="T326" s="58" t="s">
        <v>2992</v>
      </c>
      <c r="U326" s="2" t="s">
        <v>2993</v>
      </c>
      <c r="V326" s="2" t="s">
        <v>92</v>
      </c>
      <c r="W326" s="2" t="s">
        <v>93</v>
      </c>
      <c r="X326" s="2" t="s">
        <v>248</v>
      </c>
      <c r="Y326" s="2">
        <v>69</v>
      </c>
      <c r="Z326" s="2" t="s">
        <v>95</v>
      </c>
      <c r="AA326" s="2" t="s">
        <v>2994</v>
      </c>
      <c r="AB326" s="58" t="s">
        <v>2995</v>
      </c>
      <c r="AC326" s="58" t="s">
        <v>2996</v>
      </c>
      <c r="AD326" s="58" t="s">
        <v>2997</v>
      </c>
      <c r="AE326" s="2" t="s">
        <v>2998</v>
      </c>
      <c r="AF326" s="62">
        <v>-8.7481518000000005</v>
      </c>
      <c r="AG326" s="62">
        <v>-63.875794399999997</v>
      </c>
      <c r="AH326" s="2" t="s">
        <v>2999</v>
      </c>
      <c r="AI326" s="2" t="s">
        <v>147</v>
      </c>
      <c r="AJ326" s="2" t="s">
        <v>102</v>
      </c>
      <c r="AK326" s="55">
        <v>1973.52</v>
      </c>
      <c r="AL326" s="55">
        <v>209</v>
      </c>
      <c r="AM326" s="55">
        <v>10.590214439174673</v>
      </c>
      <c r="AN326" s="2" t="s">
        <v>331</v>
      </c>
      <c r="AO326" s="2">
        <v>12</v>
      </c>
      <c r="AP326" s="2">
        <v>1</v>
      </c>
      <c r="AQ326" s="2">
        <v>5</v>
      </c>
      <c r="AR326" s="53" t="s">
        <v>72</v>
      </c>
      <c r="AS326" s="2" t="s">
        <v>73</v>
      </c>
      <c r="AT326" s="2" t="s">
        <v>74</v>
      </c>
      <c r="AU326" s="2" t="s">
        <v>75</v>
      </c>
      <c r="AV326" s="2" t="s">
        <v>76</v>
      </c>
      <c r="AW326" s="2" t="str">
        <f t="shared" si="5"/>
        <v>AMERICANAS SERVIÇOS    PEGUE NA LOJA HOJE    SHIP FROM STORE    PEGUE NA LOJA  QUIOSQUE</v>
      </c>
    </row>
    <row r="327" spans="2:49" ht="15" customHeight="1">
      <c r="B327" t="s">
        <v>3000</v>
      </c>
      <c r="C327" s="2" t="s">
        <v>3001</v>
      </c>
      <c r="D327" s="2">
        <v>336</v>
      </c>
      <c r="E327" s="2" t="s">
        <v>3002</v>
      </c>
      <c r="F327" s="58" t="s">
        <v>3003</v>
      </c>
      <c r="G327" s="2" t="s">
        <v>431</v>
      </c>
      <c r="H327" t="s">
        <v>432</v>
      </c>
      <c r="I327" s="58" t="s">
        <v>433</v>
      </c>
      <c r="J327" s="2">
        <v>66749</v>
      </c>
      <c r="K327" s="2" t="s">
        <v>434</v>
      </c>
      <c r="L327" s="2" t="s">
        <v>435</v>
      </c>
      <c r="M327" s="58" t="s">
        <v>3004</v>
      </c>
      <c r="N327" s="58" t="s">
        <v>3005</v>
      </c>
      <c r="O327" s="58" t="s">
        <v>3006</v>
      </c>
      <c r="P327" s="2">
        <v>68685</v>
      </c>
      <c r="Q327" s="2" t="s">
        <v>3007</v>
      </c>
      <c r="R327" s="2" t="s">
        <v>3008</v>
      </c>
      <c r="S327" s="10">
        <v>39750</v>
      </c>
      <c r="T327" s="58" t="s">
        <v>1848</v>
      </c>
      <c r="U327" s="2" t="s">
        <v>1849</v>
      </c>
      <c r="V327" s="2" t="s">
        <v>92</v>
      </c>
      <c r="W327" s="2" t="s">
        <v>93</v>
      </c>
      <c r="X327" s="2" t="s">
        <v>480</v>
      </c>
      <c r="Y327" s="2">
        <v>75</v>
      </c>
      <c r="Z327" s="2" t="s">
        <v>95</v>
      </c>
      <c r="AA327" s="2" t="s">
        <v>481</v>
      </c>
      <c r="AB327" s="58" t="s">
        <v>3003</v>
      </c>
      <c r="AC327" s="58" t="s">
        <v>98</v>
      </c>
      <c r="AD327" s="58" t="s">
        <v>3009</v>
      </c>
      <c r="AE327" s="2" t="s">
        <v>3010</v>
      </c>
      <c r="AF327" s="62">
        <v>-12.966390499999999</v>
      </c>
      <c r="AG327" s="62">
        <v>-39.262630299999998</v>
      </c>
      <c r="AH327" s="2" t="s">
        <v>3011</v>
      </c>
      <c r="AI327" s="2" t="s">
        <v>147</v>
      </c>
      <c r="AJ327" s="2" t="s">
        <v>330</v>
      </c>
      <c r="AK327" s="55">
        <v>884.77</v>
      </c>
      <c r="AL327" s="55">
        <v>149</v>
      </c>
      <c r="AM327" s="55">
        <v>16.840534828260452</v>
      </c>
      <c r="AN327" s="2" t="s">
        <v>103</v>
      </c>
      <c r="AO327" s="2">
        <v>8</v>
      </c>
      <c r="AP327" s="2">
        <v>1</v>
      </c>
      <c r="AQ327" s="2">
        <v>1</v>
      </c>
      <c r="AR327" s="53" t="s">
        <v>72</v>
      </c>
      <c r="AS327" s="2" t="s">
        <v>73</v>
      </c>
      <c r="AT327" s="2" t="s">
        <v>148</v>
      </c>
      <c r="AU327" s="2" t="s">
        <v>75</v>
      </c>
      <c r="AV327" s="2" t="s">
        <v>76</v>
      </c>
      <c r="AW327" s="2" t="str">
        <f t="shared" si="5"/>
        <v>AMERICANAS SERVIÇOS    PEGUE NA LOJA HOJE         PEGUE NA LOJA  QUIOSQUE</v>
      </c>
    </row>
    <row r="328" spans="2:49" ht="15" customHeight="1">
      <c r="B328" t="s">
        <v>3012</v>
      </c>
      <c r="C328" s="2" t="s">
        <v>3013</v>
      </c>
      <c r="D328" s="2">
        <v>562</v>
      </c>
      <c r="E328" s="2" t="s">
        <v>3014</v>
      </c>
      <c r="F328" s="58" t="s">
        <v>3015</v>
      </c>
      <c r="G328" s="2" t="s">
        <v>128</v>
      </c>
      <c r="H328" t="s">
        <v>129</v>
      </c>
      <c r="I328" s="58" t="s">
        <v>130</v>
      </c>
      <c r="J328" s="2">
        <v>66128</v>
      </c>
      <c r="K328" s="2" t="s">
        <v>131</v>
      </c>
      <c r="L328" s="2" t="s">
        <v>132</v>
      </c>
      <c r="M328" s="58" t="s">
        <v>777</v>
      </c>
      <c r="N328" s="58" t="s">
        <v>778</v>
      </c>
      <c r="O328" s="58" t="s">
        <v>779</v>
      </c>
      <c r="P328" s="2">
        <v>66208</v>
      </c>
      <c r="Q328" s="2" t="s">
        <v>780</v>
      </c>
      <c r="R328" s="2" t="s">
        <v>781</v>
      </c>
      <c r="S328" s="10">
        <v>39751</v>
      </c>
      <c r="T328" s="58" t="s">
        <v>1067</v>
      </c>
      <c r="U328" s="2" t="s">
        <v>1068</v>
      </c>
      <c r="V328" s="2" t="s">
        <v>92</v>
      </c>
      <c r="W328" s="2" t="s">
        <v>1192</v>
      </c>
      <c r="X328" s="2" t="s">
        <v>140</v>
      </c>
      <c r="Y328" s="2">
        <v>11</v>
      </c>
      <c r="Z328" s="2" t="s">
        <v>95</v>
      </c>
      <c r="AA328" s="2" t="s">
        <v>141</v>
      </c>
      <c r="AB328" s="58" t="s">
        <v>2635</v>
      </c>
      <c r="AC328" s="58" t="s">
        <v>98</v>
      </c>
      <c r="AD328" s="58" t="s">
        <v>3016</v>
      </c>
      <c r="AE328" s="2" t="s">
        <v>3017</v>
      </c>
      <c r="AF328" s="62">
        <v>-23.6128368</v>
      </c>
      <c r="AG328" s="62">
        <v>-46.571987300000004</v>
      </c>
      <c r="AH328" s="2" t="s">
        <v>3018</v>
      </c>
      <c r="AI328" s="2" t="s">
        <v>147</v>
      </c>
      <c r="AJ328" s="2" t="s">
        <v>1196</v>
      </c>
      <c r="AK328" s="55">
        <v>472.37</v>
      </c>
      <c r="AL328" s="55">
        <v>0</v>
      </c>
      <c r="AM328" s="55">
        <v>0</v>
      </c>
      <c r="AN328" s="2" t="s">
        <v>103</v>
      </c>
      <c r="AO328" s="2">
        <v>4</v>
      </c>
      <c r="AP328" s="2">
        <v>3</v>
      </c>
      <c r="AQ328" s="2">
        <v>1</v>
      </c>
      <c r="AR328" s="53" t="s">
        <v>148</v>
      </c>
      <c r="AS328" s="2" t="s">
        <v>73</v>
      </c>
      <c r="AT328" s="2" t="s">
        <v>74</v>
      </c>
      <c r="AU328" s="2" t="s">
        <v>75</v>
      </c>
      <c r="AV328" s="2" t="s">
        <v>76</v>
      </c>
      <c r="AW328" s="2" t="str">
        <f t="shared" si="5"/>
        <v xml:space="preserve">     PEGUE NA LOJA HOJE    SHIP FROM STORE    PEGUE NA LOJA  QUIOSQUE</v>
      </c>
    </row>
    <row r="329" spans="2:49" ht="15" customHeight="1">
      <c r="B329" t="s">
        <v>3019</v>
      </c>
      <c r="C329" s="2" t="s">
        <v>3020</v>
      </c>
      <c r="D329" s="2">
        <v>564</v>
      </c>
      <c r="E329" s="2" t="s">
        <v>3021</v>
      </c>
      <c r="F329" s="58" t="s">
        <v>3022</v>
      </c>
      <c r="G329" s="2" t="s">
        <v>128</v>
      </c>
      <c r="H329" t="s">
        <v>129</v>
      </c>
      <c r="I329" s="58" t="s">
        <v>130</v>
      </c>
      <c r="J329" s="2">
        <v>66128</v>
      </c>
      <c r="K329" s="2" t="s">
        <v>131</v>
      </c>
      <c r="L329" s="2" t="s">
        <v>132</v>
      </c>
      <c r="M329" s="58" t="s">
        <v>133</v>
      </c>
      <c r="N329" s="58" t="s">
        <v>134</v>
      </c>
      <c r="O329" s="58" t="s">
        <v>135</v>
      </c>
      <c r="P329" s="2">
        <v>68981</v>
      </c>
      <c r="Q329" s="2" t="s">
        <v>136</v>
      </c>
      <c r="R329" s="2" t="s">
        <v>137</v>
      </c>
      <c r="S329" s="10">
        <v>39751</v>
      </c>
      <c r="T329" s="58" t="s">
        <v>782</v>
      </c>
      <c r="U329" s="2" t="s">
        <v>783</v>
      </c>
      <c r="V329" s="2" t="s">
        <v>92</v>
      </c>
      <c r="W329" s="2" t="s">
        <v>1192</v>
      </c>
      <c r="X329" s="2" t="s">
        <v>140</v>
      </c>
      <c r="Y329" s="2">
        <v>11</v>
      </c>
      <c r="Z329" s="2" t="s">
        <v>95</v>
      </c>
      <c r="AA329" s="2" t="s">
        <v>141</v>
      </c>
      <c r="AB329" s="58" t="s">
        <v>1600</v>
      </c>
      <c r="AC329" s="58" t="s">
        <v>98</v>
      </c>
      <c r="AD329" s="58" t="s">
        <v>3023</v>
      </c>
      <c r="AE329" s="2" t="s">
        <v>3024</v>
      </c>
      <c r="AF329" s="62">
        <v>-23.469565500000002</v>
      </c>
      <c r="AG329" s="62">
        <v>-46.526025199999999</v>
      </c>
      <c r="AH329" s="2" t="s">
        <v>3025</v>
      </c>
      <c r="AI329" s="2" t="s">
        <v>147</v>
      </c>
      <c r="AJ329" s="2" t="s">
        <v>1351</v>
      </c>
      <c r="AK329" s="55">
        <v>508</v>
      </c>
      <c r="AL329" s="55">
        <v>0</v>
      </c>
      <c r="AM329" s="55">
        <v>0</v>
      </c>
      <c r="AN329" s="2" t="s">
        <v>103</v>
      </c>
      <c r="AO329" s="2">
        <v>4</v>
      </c>
      <c r="AP329" s="2">
        <v>3</v>
      </c>
      <c r="AQ329" s="2">
        <v>1</v>
      </c>
      <c r="AR329" s="53" t="s">
        <v>72</v>
      </c>
      <c r="AS329" s="2" t="s">
        <v>73</v>
      </c>
      <c r="AT329" s="2" t="s">
        <v>74</v>
      </c>
      <c r="AU329" s="2" t="s">
        <v>75</v>
      </c>
      <c r="AV329" s="2" t="s">
        <v>76</v>
      </c>
      <c r="AW329" s="2" t="str">
        <f t="shared" si="5"/>
        <v>AMERICANAS SERVIÇOS    PEGUE NA LOJA HOJE    SHIP FROM STORE    PEGUE NA LOJA  QUIOSQUE</v>
      </c>
    </row>
    <row r="330" spans="2:49" ht="15" customHeight="1">
      <c r="B330" t="s">
        <v>3026</v>
      </c>
      <c r="C330" s="2" t="s">
        <v>3027</v>
      </c>
      <c r="D330" s="2">
        <v>561</v>
      </c>
      <c r="E330" s="2" t="s">
        <v>3028</v>
      </c>
      <c r="F330" s="58" t="s">
        <v>3029</v>
      </c>
      <c r="G330" s="2" t="s">
        <v>168</v>
      </c>
      <c r="H330" t="s">
        <v>169</v>
      </c>
      <c r="I330" s="58" t="s">
        <v>170</v>
      </c>
      <c r="J330" s="2">
        <v>66146</v>
      </c>
      <c r="K330" s="2" t="s">
        <v>171</v>
      </c>
      <c r="L330" s="2" t="s">
        <v>172</v>
      </c>
      <c r="M330" s="58" t="s">
        <v>678</v>
      </c>
      <c r="N330" s="58" t="s">
        <v>679</v>
      </c>
      <c r="O330" s="58" t="s">
        <v>680</v>
      </c>
      <c r="P330" s="2" t="s">
        <v>148</v>
      </c>
      <c r="Q330" s="2" t="s">
        <v>681</v>
      </c>
      <c r="R330" s="2" t="s">
        <v>172</v>
      </c>
      <c r="S330" s="10">
        <v>39751</v>
      </c>
      <c r="T330" s="58" t="s">
        <v>682</v>
      </c>
      <c r="U330" s="2" t="s">
        <v>683</v>
      </c>
      <c r="V330" s="2" t="s">
        <v>92</v>
      </c>
      <c r="W330" s="2" t="s">
        <v>1192</v>
      </c>
      <c r="X330" s="2" t="s">
        <v>140</v>
      </c>
      <c r="Y330" s="2">
        <v>12</v>
      </c>
      <c r="Z330" s="2" t="s">
        <v>95</v>
      </c>
      <c r="AA330" s="2" t="s">
        <v>141</v>
      </c>
      <c r="AB330" s="58" t="s">
        <v>3030</v>
      </c>
      <c r="AC330" s="58" t="s">
        <v>98</v>
      </c>
      <c r="AD330" s="58" t="s">
        <v>3031</v>
      </c>
      <c r="AE330" s="2" t="s">
        <v>3032</v>
      </c>
      <c r="AF330" s="62">
        <v>-22.925620299999999</v>
      </c>
      <c r="AG330" s="62">
        <v>-45.461026599999997</v>
      </c>
      <c r="AH330" s="2" t="s">
        <v>3033</v>
      </c>
      <c r="AI330" s="2" t="s">
        <v>147</v>
      </c>
      <c r="AJ330" s="2" t="s">
        <v>1351</v>
      </c>
      <c r="AK330" s="55">
        <v>626.04999999999995</v>
      </c>
      <c r="AL330" s="55">
        <v>0</v>
      </c>
      <c r="AM330" s="55">
        <v>0</v>
      </c>
      <c r="AN330" s="2" t="s">
        <v>103</v>
      </c>
      <c r="AO330" s="2">
        <v>3</v>
      </c>
      <c r="AP330" s="2">
        <v>4</v>
      </c>
      <c r="AQ330" s="2">
        <v>1</v>
      </c>
      <c r="AR330" s="53" t="s">
        <v>72</v>
      </c>
      <c r="AS330" s="2" t="s">
        <v>73</v>
      </c>
      <c r="AT330" s="2" t="s">
        <v>74</v>
      </c>
      <c r="AU330" s="2" t="s">
        <v>75</v>
      </c>
      <c r="AV330" s="2" t="s">
        <v>76</v>
      </c>
      <c r="AW330" s="2" t="str">
        <f t="shared" si="5"/>
        <v>AMERICANAS SERVIÇOS    PEGUE NA LOJA HOJE    SHIP FROM STORE    PEGUE NA LOJA  QUIOSQUE</v>
      </c>
    </row>
    <row r="331" spans="2:49" ht="15" customHeight="1">
      <c r="B331" t="s">
        <v>3034</v>
      </c>
      <c r="C331" s="2" t="s">
        <v>3035</v>
      </c>
      <c r="D331" s="2">
        <v>298</v>
      </c>
      <c r="E331" s="2" t="s">
        <v>3036</v>
      </c>
      <c r="F331" s="58" t="s">
        <v>3037</v>
      </c>
      <c r="G331" s="2" t="s">
        <v>534</v>
      </c>
      <c r="H331" t="s">
        <v>535</v>
      </c>
      <c r="I331" s="58" t="s">
        <v>536</v>
      </c>
      <c r="J331" s="2">
        <v>65659</v>
      </c>
      <c r="K331" s="2" t="s">
        <v>537</v>
      </c>
      <c r="L331" s="2" t="s">
        <v>531</v>
      </c>
      <c r="M331" s="58" t="s">
        <v>3038</v>
      </c>
      <c r="N331" s="58" t="s">
        <v>3039</v>
      </c>
      <c r="O331" s="58" t="s">
        <v>3040</v>
      </c>
      <c r="P331" s="2" t="s">
        <v>148</v>
      </c>
      <c r="Q331" s="2" t="s">
        <v>3041</v>
      </c>
      <c r="R331" s="2" t="s">
        <v>3035</v>
      </c>
      <c r="S331" s="10">
        <v>39751</v>
      </c>
      <c r="T331" s="58" t="s">
        <v>3042</v>
      </c>
      <c r="U331" s="2" t="s">
        <v>3043</v>
      </c>
      <c r="V331" s="2" t="s">
        <v>92</v>
      </c>
      <c r="W331" s="2" t="s">
        <v>93</v>
      </c>
      <c r="X331" s="2" t="s">
        <v>545</v>
      </c>
      <c r="Y331" s="2">
        <v>92</v>
      </c>
      <c r="Z331" s="2" t="s">
        <v>95</v>
      </c>
      <c r="AA331" s="2" t="s">
        <v>3044</v>
      </c>
      <c r="AB331" s="58" t="s">
        <v>3045</v>
      </c>
      <c r="AC331" s="58" t="s">
        <v>98</v>
      </c>
      <c r="AD331" s="58" t="s">
        <v>3046</v>
      </c>
      <c r="AE331" s="2" t="s">
        <v>3047</v>
      </c>
      <c r="AF331" s="62">
        <v>-3.1344186000000001</v>
      </c>
      <c r="AG331" s="62">
        <v>-60.020504099999997</v>
      </c>
      <c r="AH331" s="2" t="s">
        <v>3048</v>
      </c>
      <c r="AI331" s="2" t="s">
        <v>147</v>
      </c>
      <c r="AJ331" s="2" t="s">
        <v>102</v>
      </c>
      <c r="AK331" s="55">
        <v>1129.3900000000001</v>
      </c>
      <c r="AL331" s="55">
        <v>136</v>
      </c>
      <c r="AM331" s="55">
        <v>12.041898724089995</v>
      </c>
      <c r="AN331" s="2" t="s">
        <v>103</v>
      </c>
      <c r="AO331" s="2">
        <v>23</v>
      </c>
      <c r="AP331" s="2">
        <v>1</v>
      </c>
      <c r="AQ331" s="2">
        <v>16</v>
      </c>
      <c r="AR331" s="53" t="s">
        <v>72</v>
      </c>
      <c r="AS331" s="2" t="s">
        <v>73</v>
      </c>
      <c r="AT331" s="2" t="s">
        <v>74</v>
      </c>
      <c r="AU331" s="2" t="s">
        <v>75</v>
      </c>
      <c r="AV331" s="2" t="s">
        <v>76</v>
      </c>
      <c r="AW331" s="2" t="str">
        <f t="shared" si="5"/>
        <v>AMERICANAS SERVIÇOS    PEGUE NA LOJA HOJE    SHIP FROM STORE    PEGUE NA LOJA  QUIOSQUE</v>
      </c>
    </row>
    <row r="332" spans="2:49" ht="15" customHeight="1">
      <c r="B332" t="s">
        <v>3049</v>
      </c>
      <c r="C332" s="2" t="s">
        <v>3050</v>
      </c>
      <c r="D332" s="2">
        <v>563</v>
      </c>
      <c r="E332" s="2" t="s">
        <v>3051</v>
      </c>
      <c r="F332" s="58" t="s">
        <v>3052</v>
      </c>
      <c r="G332" s="2" t="s">
        <v>168</v>
      </c>
      <c r="H332" t="s">
        <v>169</v>
      </c>
      <c r="I332" s="58" t="s">
        <v>170</v>
      </c>
      <c r="J332" s="2">
        <v>66146</v>
      </c>
      <c r="K332" s="2" t="s">
        <v>171</v>
      </c>
      <c r="L332" s="2" t="s">
        <v>172</v>
      </c>
      <c r="M332" s="58" t="s">
        <v>678</v>
      </c>
      <c r="N332" s="58" t="s">
        <v>679</v>
      </c>
      <c r="O332" s="58" t="s">
        <v>680</v>
      </c>
      <c r="P332" s="2" t="s">
        <v>148</v>
      </c>
      <c r="Q332" s="2" t="s">
        <v>681</v>
      </c>
      <c r="R332" s="2" t="s">
        <v>172</v>
      </c>
      <c r="S332" s="10">
        <v>39758</v>
      </c>
      <c r="T332" s="58" t="s">
        <v>682</v>
      </c>
      <c r="U332" s="2" t="s">
        <v>683</v>
      </c>
      <c r="V332" s="2" t="s">
        <v>92</v>
      </c>
      <c r="W332" s="2" t="s">
        <v>1192</v>
      </c>
      <c r="X332" s="2" t="s">
        <v>140</v>
      </c>
      <c r="Y332" s="2">
        <v>12</v>
      </c>
      <c r="Z332" s="2" t="s">
        <v>95</v>
      </c>
      <c r="AA332" s="2" t="s">
        <v>141</v>
      </c>
      <c r="AB332" s="58" t="s">
        <v>1700</v>
      </c>
      <c r="AC332" s="58" t="s">
        <v>98</v>
      </c>
      <c r="AD332" s="58" t="s">
        <v>3053</v>
      </c>
      <c r="AE332" s="2" t="s">
        <v>3054</v>
      </c>
      <c r="AF332" s="62">
        <v>-22.816011899999999</v>
      </c>
      <c r="AG332" s="62">
        <v>-45.192501</v>
      </c>
      <c r="AH332" s="2" t="s">
        <v>3055</v>
      </c>
      <c r="AI332" s="2" t="s">
        <v>147</v>
      </c>
      <c r="AJ332" s="2" t="s">
        <v>1196</v>
      </c>
      <c r="AK332" s="55">
        <v>405.06</v>
      </c>
      <c r="AL332" s="55">
        <v>0</v>
      </c>
      <c r="AM332" s="55">
        <v>0</v>
      </c>
      <c r="AN332" s="2" t="s">
        <v>103</v>
      </c>
      <c r="AO332" s="2">
        <v>8</v>
      </c>
      <c r="AP332" s="2">
        <v>1</v>
      </c>
      <c r="AQ332" s="2">
        <v>1</v>
      </c>
      <c r="AR332" s="53" t="s">
        <v>72</v>
      </c>
      <c r="AS332" s="2" t="s">
        <v>73</v>
      </c>
      <c r="AT332" s="2" t="s">
        <v>148</v>
      </c>
      <c r="AU332" s="2" t="s">
        <v>75</v>
      </c>
      <c r="AV332" s="2" t="s">
        <v>76</v>
      </c>
      <c r="AW332" s="2" t="str">
        <f t="shared" si="5"/>
        <v>AMERICANAS SERVIÇOS    PEGUE NA LOJA HOJE         PEGUE NA LOJA  QUIOSQUE</v>
      </c>
    </row>
    <row r="333" spans="2:49" ht="15" customHeight="1">
      <c r="B333" t="s">
        <v>3056</v>
      </c>
      <c r="C333" s="2" t="s">
        <v>3057</v>
      </c>
      <c r="D333" s="2">
        <v>329</v>
      </c>
      <c r="E333" s="2" t="s">
        <v>3058</v>
      </c>
      <c r="F333" s="58" t="s">
        <v>3059</v>
      </c>
      <c r="G333" s="2" t="s">
        <v>431</v>
      </c>
      <c r="H333" t="s">
        <v>432</v>
      </c>
      <c r="I333" s="58" t="s">
        <v>433</v>
      </c>
      <c r="J333" s="2">
        <v>66749</v>
      </c>
      <c r="K333" s="2" t="s">
        <v>434</v>
      </c>
      <c r="L333" s="2" t="s">
        <v>435</v>
      </c>
      <c r="M333" s="58" t="s">
        <v>580</v>
      </c>
      <c r="N333" s="58" t="s">
        <v>581</v>
      </c>
      <c r="O333" s="58" t="s">
        <v>582</v>
      </c>
      <c r="P333" s="2" t="s">
        <v>148</v>
      </c>
      <c r="Q333" s="2" t="s">
        <v>583</v>
      </c>
      <c r="R333" s="2" t="s">
        <v>584</v>
      </c>
      <c r="S333" s="10">
        <v>39758</v>
      </c>
      <c r="T333" s="58" t="s">
        <v>585</v>
      </c>
      <c r="U333" s="2" t="s">
        <v>586</v>
      </c>
      <c r="V333" s="2" t="s">
        <v>92</v>
      </c>
      <c r="W333" s="2" t="s">
        <v>93</v>
      </c>
      <c r="X333" s="2" t="s">
        <v>442</v>
      </c>
      <c r="Y333" s="2">
        <v>82</v>
      </c>
      <c r="Z333" s="2" t="s">
        <v>160</v>
      </c>
      <c r="AA333" s="2" t="s">
        <v>587</v>
      </c>
      <c r="AB333" s="58" t="s">
        <v>588</v>
      </c>
      <c r="AC333" s="58" t="s">
        <v>3060</v>
      </c>
      <c r="AD333" s="58" t="s">
        <v>3061</v>
      </c>
      <c r="AE333" s="2" t="s">
        <v>3062</v>
      </c>
      <c r="AF333" s="62">
        <v>-9.6448555999999996</v>
      </c>
      <c r="AG333" s="62">
        <v>-35.735011399999998</v>
      </c>
      <c r="AH333" s="2" t="s">
        <v>3063</v>
      </c>
      <c r="AI333" s="2" t="s">
        <v>28</v>
      </c>
      <c r="AJ333" s="2" t="s">
        <v>330</v>
      </c>
      <c r="AK333" s="55">
        <v>985.77</v>
      </c>
      <c r="AL333" s="55">
        <v>154</v>
      </c>
      <c r="AM333" s="55">
        <v>15.622305405926332</v>
      </c>
      <c r="AN333" s="2" t="s">
        <v>331</v>
      </c>
      <c r="AO333" s="2">
        <v>8</v>
      </c>
      <c r="AP333" s="2">
        <v>1</v>
      </c>
      <c r="AQ333" s="2">
        <v>1</v>
      </c>
      <c r="AR333" s="53" t="s">
        <v>148</v>
      </c>
      <c r="AS333" s="2" t="s">
        <v>73</v>
      </c>
      <c r="AT333" s="2" t="s">
        <v>74</v>
      </c>
      <c r="AU333" s="2" t="s">
        <v>75</v>
      </c>
      <c r="AV333" s="2" t="s">
        <v>76</v>
      </c>
      <c r="AW333" s="2" t="str">
        <f t="shared" si="5"/>
        <v xml:space="preserve">     PEGUE NA LOJA HOJE    SHIP FROM STORE    PEGUE NA LOJA  QUIOSQUE</v>
      </c>
    </row>
    <row r="334" spans="2:49" ht="15" customHeight="1">
      <c r="B334" t="s">
        <v>3064</v>
      </c>
      <c r="C334" s="2" t="s">
        <v>3065</v>
      </c>
      <c r="D334" s="2">
        <v>351</v>
      </c>
      <c r="E334" s="2" t="s">
        <v>3066</v>
      </c>
      <c r="F334" s="58" t="s">
        <v>3067</v>
      </c>
      <c r="G334" s="2" t="s">
        <v>81</v>
      </c>
      <c r="H334" t="s">
        <v>82</v>
      </c>
      <c r="I334" s="58" t="s">
        <v>83</v>
      </c>
      <c r="J334" s="2">
        <v>66203</v>
      </c>
      <c r="K334" s="2" t="s">
        <v>84</v>
      </c>
      <c r="L334" s="2" t="s">
        <v>85</v>
      </c>
      <c r="M334" s="58" t="s">
        <v>200</v>
      </c>
      <c r="N334" s="58" t="s">
        <v>201</v>
      </c>
      <c r="O334" s="58" t="s">
        <v>202</v>
      </c>
      <c r="P334" s="2">
        <v>68608</v>
      </c>
      <c r="Q334" s="2" t="s">
        <v>203</v>
      </c>
      <c r="R334" s="2" t="s">
        <v>197</v>
      </c>
      <c r="S334" s="10">
        <v>39763</v>
      </c>
      <c r="T334" s="58" t="s">
        <v>204</v>
      </c>
      <c r="U334" s="2" t="s">
        <v>205</v>
      </c>
      <c r="V334" s="2" t="s">
        <v>92</v>
      </c>
      <c r="W334" s="2" t="s">
        <v>93</v>
      </c>
      <c r="X334" s="2" t="s">
        <v>94</v>
      </c>
      <c r="Y334" s="2">
        <v>32</v>
      </c>
      <c r="Z334" s="2" t="s">
        <v>95</v>
      </c>
      <c r="AA334" s="2" t="s">
        <v>206</v>
      </c>
      <c r="AB334" s="58" t="s">
        <v>3068</v>
      </c>
      <c r="AC334" s="58" t="s">
        <v>98</v>
      </c>
      <c r="AD334" s="58" t="s">
        <v>3069</v>
      </c>
      <c r="AE334" s="2" t="s">
        <v>3070</v>
      </c>
      <c r="AF334" s="62">
        <v>-21.131948099999999</v>
      </c>
      <c r="AG334" s="62">
        <v>-42.3656419</v>
      </c>
      <c r="AH334" s="2" t="s">
        <v>3071</v>
      </c>
      <c r="AI334" s="2" t="s">
        <v>147</v>
      </c>
      <c r="AJ334" s="2" t="s">
        <v>102</v>
      </c>
      <c r="AK334" s="55">
        <v>1041.1099999999999</v>
      </c>
      <c r="AL334" s="55">
        <v>158</v>
      </c>
      <c r="AM334" s="55">
        <v>15.176110113244521</v>
      </c>
      <c r="AN334" s="2" t="s">
        <v>103</v>
      </c>
      <c r="AO334" s="2">
        <v>6</v>
      </c>
      <c r="AP334" s="2">
        <v>2</v>
      </c>
      <c r="AQ334" s="2">
        <v>2</v>
      </c>
      <c r="AR334" s="53" t="s">
        <v>72</v>
      </c>
      <c r="AS334" s="2" t="s">
        <v>73</v>
      </c>
      <c r="AT334" s="2" t="s">
        <v>148</v>
      </c>
      <c r="AU334" s="2" t="s">
        <v>75</v>
      </c>
      <c r="AV334" s="2" t="s">
        <v>76</v>
      </c>
      <c r="AW334" s="2" t="str">
        <f t="shared" si="5"/>
        <v>AMERICANAS SERVIÇOS    PEGUE NA LOJA HOJE         PEGUE NA LOJA  QUIOSQUE</v>
      </c>
    </row>
    <row r="335" spans="2:49" ht="15" customHeight="1">
      <c r="B335" t="s">
        <v>3072</v>
      </c>
      <c r="C335" s="2" t="s">
        <v>3073</v>
      </c>
      <c r="D335" s="2">
        <v>337</v>
      </c>
      <c r="E335" s="2" t="s">
        <v>3074</v>
      </c>
      <c r="F335" s="58" t="s">
        <v>3075</v>
      </c>
      <c r="G335" s="2" t="s">
        <v>380</v>
      </c>
      <c r="H335" t="s">
        <v>381</v>
      </c>
      <c r="I335" s="58" t="s">
        <v>382</v>
      </c>
      <c r="J335" s="2">
        <v>66147</v>
      </c>
      <c r="K335" s="2" t="s">
        <v>383</v>
      </c>
      <c r="L335" s="2" t="s">
        <v>384</v>
      </c>
      <c r="M335" s="58" t="s">
        <v>1717</v>
      </c>
      <c r="N335" s="58" t="s">
        <v>1718</v>
      </c>
      <c r="O335" s="58" t="s">
        <v>1719</v>
      </c>
      <c r="P335" s="2" t="s">
        <v>148</v>
      </c>
      <c r="Q335" s="2" t="s">
        <v>1720</v>
      </c>
      <c r="R335" s="2">
        <v>1003</v>
      </c>
      <c r="S335" s="10">
        <v>39763</v>
      </c>
      <c r="T335" s="58" t="s">
        <v>406</v>
      </c>
      <c r="U335" s="2" t="s">
        <v>407</v>
      </c>
      <c r="V335" s="2" t="s">
        <v>92</v>
      </c>
      <c r="W335" s="2" t="s">
        <v>93</v>
      </c>
      <c r="X335" s="2" t="s">
        <v>248</v>
      </c>
      <c r="Y335" s="2">
        <v>61</v>
      </c>
      <c r="Z335" s="2" t="s">
        <v>160</v>
      </c>
      <c r="AA335" s="2" t="s">
        <v>408</v>
      </c>
      <c r="AB335" s="58" t="s">
        <v>409</v>
      </c>
      <c r="AC335" s="58" t="s">
        <v>3075</v>
      </c>
      <c r="AD335" s="58" t="s">
        <v>3076</v>
      </c>
      <c r="AE335" s="2" t="s">
        <v>3077</v>
      </c>
      <c r="AF335" s="62">
        <v>-16.016068199999999</v>
      </c>
      <c r="AG335" s="62">
        <v>-48.068255499999999</v>
      </c>
      <c r="AH335" s="2" t="s">
        <v>3078</v>
      </c>
      <c r="AI335" s="2" t="s">
        <v>147</v>
      </c>
      <c r="AJ335" s="2" t="s">
        <v>102</v>
      </c>
      <c r="AK335" s="55">
        <v>1028.1300000000001</v>
      </c>
      <c r="AL335" s="55">
        <v>196</v>
      </c>
      <c r="AM335" s="55">
        <v>19.063737076050693</v>
      </c>
      <c r="AN335" s="2" t="s">
        <v>103</v>
      </c>
      <c r="AO335" s="2">
        <v>7</v>
      </c>
      <c r="AP335" s="2">
        <v>2</v>
      </c>
      <c r="AQ335" s="2">
        <v>3</v>
      </c>
      <c r="AR335" s="53" t="s">
        <v>72</v>
      </c>
      <c r="AS335" s="2" t="s">
        <v>73</v>
      </c>
      <c r="AT335" s="2" t="s">
        <v>74</v>
      </c>
      <c r="AU335" s="2" t="s">
        <v>75</v>
      </c>
      <c r="AV335" s="2" t="s">
        <v>76</v>
      </c>
      <c r="AW335" s="2" t="str">
        <f t="shared" si="5"/>
        <v>AMERICANAS SERVIÇOS    PEGUE NA LOJA HOJE    SHIP FROM STORE    PEGUE NA LOJA  QUIOSQUE</v>
      </c>
    </row>
    <row r="336" spans="2:49" ht="15" customHeight="1">
      <c r="B336" t="s">
        <v>3079</v>
      </c>
      <c r="C336" s="2" t="s">
        <v>3080</v>
      </c>
      <c r="D336" s="2">
        <v>566</v>
      </c>
      <c r="E336" s="2" t="s">
        <v>3081</v>
      </c>
      <c r="F336" s="58" t="s">
        <v>3082</v>
      </c>
      <c r="G336" s="2" t="s">
        <v>128</v>
      </c>
      <c r="H336" t="s">
        <v>129</v>
      </c>
      <c r="I336" s="58" t="s">
        <v>130</v>
      </c>
      <c r="J336" s="2">
        <v>66128</v>
      </c>
      <c r="K336" s="2" t="s">
        <v>131</v>
      </c>
      <c r="L336" s="2" t="s">
        <v>132</v>
      </c>
      <c r="M336" s="58" t="s">
        <v>777</v>
      </c>
      <c r="N336" s="58" t="s">
        <v>778</v>
      </c>
      <c r="O336" s="58" t="s">
        <v>779</v>
      </c>
      <c r="P336" s="2">
        <v>66208</v>
      </c>
      <c r="Q336" s="2" t="s">
        <v>780</v>
      </c>
      <c r="R336" s="2" t="s">
        <v>781</v>
      </c>
      <c r="S336" s="10">
        <v>39765</v>
      </c>
      <c r="T336" s="58" t="s">
        <v>782</v>
      </c>
      <c r="U336" s="2" t="s">
        <v>783</v>
      </c>
      <c r="V336" s="2" t="s">
        <v>92</v>
      </c>
      <c r="W336" s="2" t="s">
        <v>1192</v>
      </c>
      <c r="X336" s="2" t="s">
        <v>140</v>
      </c>
      <c r="Y336" s="2">
        <v>11</v>
      </c>
      <c r="Z336" s="2" t="s">
        <v>95</v>
      </c>
      <c r="AA336" s="2" t="s">
        <v>141</v>
      </c>
      <c r="AB336" s="58" t="s">
        <v>142</v>
      </c>
      <c r="AC336" s="58" t="s">
        <v>3083</v>
      </c>
      <c r="AD336" s="58" t="s">
        <v>3084</v>
      </c>
      <c r="AE336" s="2" t="s">
        <v>3085</v>
      </c>
      <c r="AF336" s="62">
        <v>-23.5389549</v>
      </c>
      <c r="AG336" s="62">
        <v>-46.576502599999998</v>
      </c>
      <c r="AH336" s="2" t="s">
        <v>3086</v>
      </c>
      <c r="AI336" s="2" t="s">
        <v>147</v>
      </c>
      <c r="AJ336" s="2" t="s">
        <v>1351</v>
      </c>
      <c r="AK336" s="55">
        <v>590.5</v>
      </c>
      <c r="AL336" s="55">
        <v>0</v>
      </c>
      <c r="AM336" s="55">
        <v>0</v>
      </c>
      <c r="AN336" s="2" t="s">
        <v>331</v>
      </c>
      <c r="AO336" s="2">
        <v>3</v>
      </c>
      <c r="AP336" s="2">
        <v>4</v>
      </c>
      <c r="AQ336" s="2">
        <v>1</v>
      </c>
      <c r="AR336" s="53" t="s">
        <v>72</v>
      </c>
      <c r="AS336" s="2" t="s">
        <v>73</v>
      </c>
      <c r="AT336" s="2" t="s">
        <v>74</v>
      </c>
      <c r="AU336" s="2" t="s">
        <v>148</v>
      </c>
      <c r="AV336" s="2" t="s">
        <v>76</v>
      </c>
      <c r="AW336" s="2" t="str">
        <f t="shared" si="5"/>
        <v>AMERICANAS SERVIÇOS    PEGUE NA LOJA HOJE    SHIP FROM STORE       QUIOSQUE</v>
      </c>
    </row>
    <row r="337" spans="2:49" ht="15" customHeight="1">
      <c r="B337" t="s">
        <v>3087</v>
      </c>
      <c r="C337" s="2" t="s">
        <v>3088</v>
      </c>
      <c r="D337" s="2">
        <v>353</v>
      </c>
      <c r="E337" s="2" t="s">
        <v>3089</v>
      </c>
      <c r="F337" s="58" t="s">
        <v>3090</v>
      </c>
      <c r="G337" s="2" t="s">
        <v>81</v>
      </c>
      <c r="H337" t="s">
        <v>82</v>
      </c>
      <c r="I337" s="58" t="s">
        <v>83</v>
      </c>
      <c r="J337" s="2">
        <v>66203</v>
      </c>
      <c r="K337" s="2" t="s">
        <v>84</v>
      </c>
      <c r="L337" s="2" t="s">
        <v>85</v>
      </c>
      <c r="M337" s="58" t="s">
        <v>556</v>
      </c>
      <c r="N337" s="58" t="s">
        <v>557</v>
      </c>
      <c r="O337" s="58" t="s">
        <v>558</v>
      </c>
      <c r="P337" s="2">
        <v>68612</v>
      </c>
      <c r="Q337" s="2" t="s">
        <v>559</v>
      </c>
      <c r="R337" s="2" t="s">
        <v>560</v>
      </c>
      <c r="S337" s="10">
        <v>39765</v>
      </c>
      <c r="T337" s="58" t="s">
        <v>561</v>
      </c>
      <c r="U337" s="2" t="s">
        <v>562</v>
      </c>
      <c r="V337" s="2" t="s">
        <v>69</v>
      </c>
      <c r="W337" s="2" t="s">
        <v>93</v>
      </c>
      <c r="X337" s="2" t="s">
        <v>248</v>
      </c>
      <c r="Y337" s="2">
        <v>34</v>
      </c>
      <c r="Z337" s="2" t="s">
        <v>459</v>
      </c>
      <c r="AA337" s="2" t="s">
        <v>206</v>
      </c>
      <c r="AB337" s="58" t="s">
        <v>563</v>
      </c>
      <c r="AC337" s="58" t="s">
        <v>3091</v>
      </c>
      <c r="AD337" s="58" t="s">
        <v>3092</v>
      </c>
      <c r="AE337" s="2" t="s">
        <v>3093</v>
      </c>
      <c r="AF337" s="62">
        <v>-18.9093886</v>
      </c>
      <c r="AG337" s="62">
        <v>-48.260349499999997</v>
      </c>
      <c r="AH337" s="2" t="s">
        <v>3094</v>
      </c>
      <c r="AI337" s="2" t="s">
        <v>147</v>
      </c>
      <c r="AJ337" s="2" t="s">
        <v>330</v>
      </c>
      <c r="AK337" s="55">
        <v>897.38</v>
      </c>
      <c r="AL337" s="55">
        <v>152</v>
      </c>
      <c r="AM337" s="55">
        <v>16.938197864895585</v>
      </c>
      <c r="AN337" s="2" t="s">
        <v>331</v>
      </c>
      <c r="AO337" s="2">
        <v>3</v>
      </c>
      <c r="AP337" s="2">
        <v>3</v>
      </c>
      <c r="AQ337" s="2">
        <v>1</v>
      </c>
      <c r="AR337" s="53" t="s">
        <v>148</v>
      </c>
      <c r="AS337" s="2" t="s">
        <v>73</v>
      </c>
      <c r="AT337" s="2" t="s">
        <v>74</v>
      </c>
      <c r="AU337" s="2" t="s">
        <v>148</v>
      </c>
      <c r="AV337" s="2" t="s">
        <v>148</v>
      </c>
      <c r="AW337" s="2" t="str">
        <f t="shared" si="5"/>
        <v xml:space="preserve">     PEGUE NA LOJA HOJE    SHIP FROM STORE        </v>
      </c>
    </row>
    <row r="338" spans="2:49" ht="15" customHeight="1">
      <c r="B338" t="s">
        <v>3095</v>
      </c>
      <c r="C338" s="2" t="s">
        <v>3096</v>
      </c>
      <c r="D338" s="2">
        <v>359</v>
      </c>
      <c r="E338" s="2" t="s">
        <v>3097</v>
      </c>
      <c r="F338" s="58" t="s">
        <v>3098</v>
      </c>
      <c r="G338" s="2" t="s">
        <v>81</v>
      </c>
      <c r="H338" t="s">
        <v>82</v>
      </c>
      <c r="I338" s="58" t="s">
        <v>83</v>
      </c>
      <c r="J338" s="2">
        <v>66203</v>
      </c>
      <c r="K338" s="2" t="s">
        <v>84</v>
      </c>
      <c r="L338" s="2" t="s">
        <v>85</v>
      </c>
      <c r="M338" s="58" t="s">
        <v>2875</v>
      </c>
      <c r="N338" s="58" t="s">
        <v>2876</v>
      </c>
      <c r="O338" s="58" t="s">
        <v>2877</v>
      </c>
      <c r="P338" s="2">
        <v>68901</v>
      </c>
      <c r="Q338" s="2" t="s">
        <v>2878</v>
      </c>
      <c r="R338" s="2" t="s">
        <v>2879</v>
      </c>
      <c r="S338" s="10">
        <v>39765</v>
      </c>
      <c r="T338" s="58" t="s">
        <v>2880</v>
      </c>
      <c r="U338" s="2" t="s">
        <v>2881</v>
      </c>
      <c r="V338" s="2" t="s">
        <v>92</v>
      </c>
      <c r="W338" s="2" t="s">
        <v>93</v>
      </c>
      <c r="X338" s="2" t="s">
        <v>94</v>
      </c>
      <c r="Y338" s="2">
        <v>22</v>
      </c>
      <c r="Z338" s="2" t="s">
        <v>95</v>
      </c>
      <c r="AA338" s="2" t="s">
        <v>96</v>
      </c>
      <c r="AB338" s="58" t="s">
        <v>2890</v>
      </c>
      <c r="AC338" s="58" t="s">
        <v>98</v>
      </c>
      <c r="AD338" s="58" t="s">
        <v>3099</v>
      </c>
      <c r="AE338" s="2" t="s">
        <v>3100</v>
      </c>
      <c r="AF338" s="62">
        <v>-22.372227800000001</v>
      </c>
      <c r="AG338" s="62">
        <v>-41.778085799999999</v>
      </c>
      <c r="AH338" s="2" t="s">
        <v>3101</v>
      </c>
      <c r="AI338" s="2" t="s">
        <v>28</v>
      </c>
      <c r="AJ338" s="2" t="s">
        <v>330</v>
      </c>
      <c r="AK338" s="55">
        <v>816.34</v>
      </c>
      <c r="AL338" s="55">
        <v>161</v>
      </c>
      <c r="AM338" s="55">
        <v>19.722174584119362</v>
      </c>
      <c r="AN338" s="2" t="s">
        <v>103</v>
      </c>
      <c r="AO338" s="2">
        <v>5</v>
      </c>
      <c r="AP338" s="2">
        <v>2</v>
      </c>
      <c r="AQ338" s="2">
        <v>1</v>
      </c>
      <c r="AR338" s="53" t="s">
        <v>72</v>
      </c>
      <c r="AS338" s="2" t="s">
        <v>73</v>
      </c>
      <c r="AT338" s="2" t="s">
        <v>74</v>
      </c>
      <c r="AU338" s="2" t="s">
        <v>75</v>
      </c>
      <c r="AV338" s="2" t="s">
        <v>76</v>
      </c>
      <c r="AW338" s="2" t="str">
        <f t="shared" si="5"/>
        <v>AMERICANAS SERVIÇOS    PEGUE NA LOJA HOJE    SHIP FROM STORE    PEGUE NA LOJA  QUIOSQUE</v>
      </c>
    </row>
    <row r="339" spans="2:49" ht="15" customHeight="1">
      <c r="B339" t="s">
        <v>3102</v>
      </c>
      <c r="C339" s="2" t="s">
        <v>3103</v>
      </c>
      <c r="D339" s="2">
        <v>567</v>
      </c>
      <c r="E339" s="2" t="s">
        <v>3104</v>
      </c>
      <c r="F339" s="58" t="s">
        <v>3105</v>
      </c>
      <c r="G339" s="2" t="s">
        <v>168</v>
      </c>
      <c r="H339" t="s">
        <v>169</v>
      </c>
      <c r="I339" s="58" t="s">
        <v>170</v>
      </c>
      <c r="J339" s="2">
        <v>66146</v>
      </c>
      <c r="K339" s="2" t="s">
        <v>171</v>
      </c>
      <c r="L339" s="2" t="s">
        <v>172</v>
      </c>
      <c r="M339" s="58" t="s">
        <v>173</v>
      </c>
      <c r="N339" s="58" t="s">
        <v>174</v>
      </c>
      <c r="O339" s="58" t="s">
        <v>175</v>
      </c>
      <c r="P339" s="2">
        <v>65793</v>
      </c>
      <c r="Q339" s="2" t="s">
        <v>176</v>
      </c>
      <c r="R339" s="2" t="s">
        <v>177</v>
      </c>
      <c r="S339" s="10">
        <v>39765</v>
      </c>
      <c r="T339" s="58" t="s">
        <v>1174</v>
      </c>
      <c r="U339" s="2" t="s">
        <v>1175</v>
      </c>
      <c r="V339" s="2" t="s">
        <v>92</v>
      </c>
      <c r="W339" s="2" t="s">
        <v>1192</v>
      </c>
      <c r="X339" s="2" t="s">
        <v>140</v>
      </c>
      <c r="Y339" s="2">
        <v>19</v>
      </c>
      <c r="Z339" s="2" t="s">
        <v>95</v>
      </c>
      <c r="AA339" s="2" t="s">
        <v>141</v>
      </c>
      <c r="AB339" s="58" t="s">
        <v>2644</v>
      </c>
      <c r="AC339" s="58" t="s">
        <v>98</v>
      </c>
      <c r="AD339" s="58" t="s">
        <v>3106</v>
      </c>
      <c r="AE339" s="2" t="s">
        <v>3107</v>
      </c>
      <c r="AF339" s="62">
        <v>-22.824051499999999</v>
      </c>
      <c r="AG339" s="62">
        <v>-47.267459299999999</v>
      </c>
      <c r="AH339" s="2" t="s">
        <v>3108</v>
      </c>
      <c r="AI339" s="2" t="s">
        <v>147</v>
      </c>
      <c r="AJ339" s="2" t="s">
        <v>1351</v>
      </c>
      <c r="AK339" s="55">
        <v>604.95000000000005</v>
      </c>
      <c r="AL339" s="55">
        <v>0</v>
      </c>
      <c r="AM339" s="55">
        <v>0</v>
      </c>
      <c r="AN339" s="2" t="s">
        <v>103</v>
      </c>
      <c r="AO339" s="2">
        <v>4</v>
      </c>
      <c r="AP339" s="2">
        <v>3</v>
      </c>
      <c r="AQ339" s="2">
        <v>1</v>
      </c>
      <c r="AR339" s="53" t="s">
        <v>148</v>
      </c>
      <c r="AS339" s="2" t="s">
        <v>73</v>
      </c>
      <c r="AT339" s="2" t="s">
        <v>74</v>
      </c>
      <c r="AU339" s="2" t="s">
        <v>148</v>
      </c>
      <c r="AV339" s="2" t="s">
        <v>148</v>
      </c>
      <c r="AW339" s="2" t="str">
        <f t="shared" si="5"/>
        <v xml:space="preserve">     PEGUE NA LOJA HOJE    SHIP FROM STORE        </v>
      </c>
    </row>
    <row r="340" spans="2:49" ht="15" customHeight="1">
      <c r="B340" t="s">
        <v>3109</v>
      </c>
      <c r="C340" s="2" t="s">
        <v>3110</v>
      </c>
      <c r="D340" s="2">
        <v>569</v>
      </c>
      <c r="E340" s="2" t="s">
        <v>3111</v>
      </c>
      <c r="F340" s="58" t="s">
        <v>3112</v>
      </c>
      <c r="G340" s="2" t="s">
        <v>168</v>
      </c>
      <c r="H340" t="s">
        <v>169</v>
      </c>
      <c r="I340" s="58" t="s">
        <v>170</v>
      </c>
      <c r="J340" s="2">
        <v>66146</v>
      </c>
      <c r="K340" s="2" t="s">
        <v>171</v>
      </c>
      <c r="L340" s="2" t="s">
        <v>172</v>
      </c>
      <c r="M340" s="58" t="s">
        <v>858</v>
      </c>
      <c r="N340" s="58" t="s">
        <v>859</v>
      </c>
      <c r="O340" s="58" t="s">
        <v>860</v>
      </c>
      <c r="P340" s="2">
        <v>68827</v>
      </c>
      <c r="Q340" s="2" t="s">
        <v>861</v>
      </c>
      <c r="R340" s="2" t="s">
        <v>855</v>
      </c>
      <c r="S340" s="10">
        <v>39765</v>
      </c>
      <c r="T340" s="58" t="s">
        <v>862</v>
      </c>
      <c r="U340" s="2" t="s">
        <v>863</v>
      </c>
      <c r="V340" s="2" t="s">
        <v>92</v>
      </c>
      <c r="W340" s="2" t="s">
        <v>1192</v>
      </c>
      <c r="X340" s="2" t="s">
        <v>140</v>
      </c>
      <c r="Y340" s="2">
        <v>15</v>
      </c>
      <c r="Z340" s="2" t="s">
        <v>95</v>
      </c>
      <c r="AA340" s="2" t="s">
        <v>141</v>
      </c>
      <c r="AB340" s="58" t="s">
        <v>864</v>
      </c>
      <c r="AC340" s="58" t="s">
        <v>98</v>
      </c>
      <c r="AD340" s="58" t="s">
        <v>3113</v>
      </c>
      <c r="AE340" s="2" t="s">
        <v>3114</v>
      </c>
      <c r="AF340" s="62">
        <v>-23.545215500000001</v>
      </c>
      <c r="AG340" s="62">
        <v>-47.447852400000002</v>
      </c>
      <c r="AH340" s="2" t="s">
        <v>3115</v>
      </c>
      <c r="AI340" s="2" t="s">
        <v>147</v>
      </c>
      <c r="AJ340" s="2" t="s">
        <v>1196</v>
      </c>
      <c r="AK340" s="55">
        <v>415.69</v>
      </c>
      <c r="AL340" s="55">
        <v>0</v>
      </c>
      <c r="AM340" s="55">
        <v>0</v>
      </c>
      <c r="AN340" s="2" t="s">
        <v>103</v>
      </c>
      <c r="AO340" s="2">
        <v>5</v>
      </c>
      <c r="AP340" s="2">
        <v>2</v>
      </c>
      <c r="AQ340" s="2">
        <v>1</v>
      </c>
      <c r="AR340" s="53" t="s">
        <v>148</v>
      </c>
      <c r="AS340" s="2" t="s">
        <v>73</v>
      </c>
      <c r="AT340" s="2" t="s">
        <v>74</v>
      </c>
      <c r="AU340" s="2" t="s">
        <v>148</v>
      </c>
      <c r="AV340" s="2" t="s">
        <v>148</v>
      </c>
      <c r="AW340" s="2" t="str">
        <f t="shared" si="5"/>
        <v xml:space="preserve">     PEGUE NA LOJA HOJE    SHIP FROM STORE        </v>
      </c>
    </row>
    <row r="341" spans="2:49" ht="15" customHeight="1">
      <c r="B341" t="s">
        <v>3116</v>
      </c>
      <c r="C341" s="2" t="s">
        <v>3117</v>
      </c>
      <c r="D341" s="2">
        <v>354</v>
      </c>
      <c r="E341" s="2" t="s">
        <v>3118</v>
      </c>
      <c r="F341" s="58" t="s">
        <v>3119</v>
      </c>
      <c r="G341" s="2" t="s">
        <v>285</v>
      </c>
      <c r="H341" t="s">
        <v>286</v>
      </c>
      <c r="I341" s="58" t="s">
        <v>287</v>
      </c>
      <c r="J341" s="2">
        <v>68673</v>
      </c>
      <c r="K341" s="2" t="s">
        <v>288</v>
      </c>
      <c r="L341" s="2" t="s">
        <v>289</v>
      </c>
      <c r="M341" s="58" t="s">
        <v>663</v>
      </c>
      <c r="N341" s="58" t="s">
        <v>664</v>
      </c>
      <c r="O341" s="58" t="s">
        <v>665</v>
      </c>
      <c r="P341" s="2" t="s">
        <v>148</v>
      </c>
      <c r="Q341" s="2" t="s">
        <v>666</v>
      </c>
      <c r="R341" s="2" t="s">
        <v>660</v>
      </c>
      <c r="S341" s="10">
        <v>39765</v>
      </c>
      <c r="T341" s="58" t="s">
        <v>667</v>
      </c>
      <c r="U341" s="2" t="s">
        <v>668</v>
      </c>
      <c r="V341" s="2" t="s">
        <v>69</v>
      </c>
      <c r="W341" s="2" t="s">
        <v>93</v>
      </c>
      <c r="X341" s="2" t="s">
        <v>296</v>
      </c>
      <c r="Y341" s="2">
        <v>48</v>
      </c>
      <c r="Z341" s="2" t="s">
        <v>160</v>
      </c>
      <c r="AA341" s="2" t="s">
        <v>669</v>
      </c>
      <c r="AB341" s="58" t="s">
        <v>670</v>
      </c>
      <c r="AC341" s="58" t="s">
        <v>3120</v>
      </c>
      <c r="AD341" s="58" t="s">
        <v>3121</v>
      </c>
      <c r="AE341" s="2" t="s">
        <v>3122</v>
      </c>
      <c r="AF341" s="62">
        <v>-27.553852899999999</v>
      </c>
      <c r="AG341" s="62">
        <v>-48.4985304</v>
      </c>
      <c r="AH341" s="2" t="s">
        <v>3123</v>
      </c>
      <c r="AI341" s="2" t="s">
        <v>28</v>
      </c>
      <c r="AJ341" s="2" t="s">
        <v>102</v>
      </c>
      <c r="AK341" s="55">
        <v>1004.34</v>
      </c>
      <c r="AL341" s="55">
        <v>133</v>
      </c>
      <c r="AM341" s="55">
        <v>13.242527430949677</v>
      </c>
      <c r="AN341" s="2" t="s">
        <v>331</v>
      </c>
      <c r="AO341" s="2">
        <v>6</v>
      </c>
      <c r="AP341" s="2">
        <v>2</v>
      </c>
      <c r="AQ341" s="2">
        <v>2</v>
      </c>
      <c r="AR341" s="53" t="s">
        <v>148</v>
      </c>
      <c r="AS341" s="2" t="s">
        <v>73</v>
      </c>
      <c r="AT341" s="2" t="s">
        <v>148</v>
      </c>
      <c r="AU341" s="2" t="s">
        <v>75</v>
      </c>
      <c r="AV341" s="2" t="s">
        <v>148</v>
      </c>
      <c r="AW341" s="2" t="str">
        <f t="shared" si="5"/>
        <v xml:space="preserve">     PEGUE NA LOJA HOJE         PEGUE NA LOJA   </v>
      </c>
    </row>
    <row r="342" spans="2:49" ht="15" customHeight="1">
      <c r="B342" t="s">
        <v>3124</v>
      </c>
      <c r="C342" s="2" t="s">
        <v>3125</v>
      </c>
      <c r="D342" s="2">
        <v>348</v>
      </c>
      <c r="E342" s="2" t="s">
        <v>3126</v>
      </c>
      <c r="F342" s="58" t="s">
        <v>3127</v>
      </c>
      <c r="G342" s="2" t="s">
        <v>380</v>
      </c>
      <c r="H342" t="s">
        <v>381</v>
      </c>
      <c r="I342" s="58" t="s">
        <v>382</v>
      </c>
      <c r="J342" s="2">
        <v>66147</v>
      </c>
      <c r="K342" s="2" t="s">
        <v>383</v>
      </c>
      <c r="L342" s="2" t="s">
        <v>384</v>
      </c>
      <c r="M342" s="58" t="s">
        <v>401</v>
      </c>
      <c r="N342" s="58" t="s">
        <v>402</v>
      </c>
      <c r="O342" s="58" t="s">
        <v>403</v>
      </c>
      <c r="P342" s="2">
        <v>66127</v>
      </c>
      <c r="Q342" s="2" t="s">
        <v>404</v>
      </c>
      <c r="R342" s="2" t="s">
        <v>405</v>
      </c>
      <c r="S342" s="10">
        <v>39765</v>
      </c>
      <c r="T342" s="58" t="s">
        <v>945</v>
      </c>
      <c r="U342" s="2" t="s">
        <v>946</v>
      </c>
      <c r="V342" s="2" t="s">
        <v>92</v>
      </c>
      <c r="W342" s="2" t="s">
        <v>93</v>
      </c>
      <c r="X342" s="2" t="s">
        <v>248</v>
      </c>
      <c r="Y342" s="2">
        <v>61</v>
      </c>
      <c r="Z342" s="2" t="s">
        <v>160</v>
      </c>
      <c r="AA342" s="2" t="s">
        <v>408</v>
      </c>
      <c r="AB342" s="58" t="s">
        <v>409</v>
      </c>
      <c r="AC342" s="58" t="s">
        <v>3127</v>
      </c>
      <c r="AD342" s="58" t="s">
        <v>3128</v>
      </c>
      <c r="AE342" s="2" t="s">
        <v>3129</v>
      </c>
      <c r="AF342" s="62">
        <v>-15.870733599999999</v>
      </c>
      <c r="AG342" s="62">
        <v>-48.063301600000003</v>
      </c>
      <c r="AH342" s="2" t="s">
        <v>3130</v>
      </c>
      <c r="AI342" s="2" t="s">
        <v>147</v>
      </c>
      <c r="AJ342" s="2" t="s">
        <v>330</v>
      </c>
      <c r="AK342" s="55">
        <v>862.22</v>
      </c>
      <c r="AL342" s="55">
        <v>182</v>
      </c>
      <c r="AM342" s="55">
        <v>21.108301825520169</v>
      </c>
      <c r="AN342" s="2" t="s">
        <v>103</v>
      </c>
      <c r="AO342" s="2">
        <v>10</v>
      </c>
      <c r="AP342" s="2">
        <v>1</v>
      </c>
      <c r="AQ342" s="2">
        <v>3</v>
      </c>
      <c r="AR342" s="53" t="s">
        <v>148</v>
      </c>
      <c r="AS342" s="2" t="s">
        <v>73</v>
      </c>
      <c r="AT342" s="2" t="s">
        <v>74</v>
      </c>
      <c r="AU342" s="2" t="s">
        <v>75</v>
      </c>
      <c r="AV342" s="2" t="s">
        <v>148</v>
      </c>
      <c r="AW342" s="2" t="str">
        <f t="shared" si="5"/>
        <v xml:space="preserve">     PEGUE NA LOJA HOJE    SHIP FROM STORE    PEGUE NA LOJA   </v>
      </c>
    </row>
    <row r="343" spans="2:49" ht="15" customHeight="1">
      <c r="B343" t="s">
        <v>3131</v>
      </c>
      <c r="C343" s="2" t="s">
        <v>3132</v>
      </c>
      <c r="D343" s="2">
        <v>346</v>
      </c>
      <c r="E343" s="2" t="s">
        <v>3133</v>
      </c>
      <c r="F343" s="58" t="s">
        <v>3134</v>
      </c>
      <c r="G343" s="2" t="s">
        <v>380</v>
      </c>
      <c r="H343" t="s">
        <v>381</v>
      </c>
      <c r="I343" s="58" t="s">
        <v>382</v>
      </c>
      <c r="J343" s="2">
        <v>66147</v>
      </c>
      <c r="K343" s="2" t="s">
        <v>383</v>
      </c>
      <c r="L343" s="2" t="s">
        <v>384</v>
      </c>
      <c r="M343" s="58" t="s">
        <v>1717</v>
      </c>
      <c r="N343" s="58" t="s">
        <v>1718</v>
      </c>
      <c r="O343" s="58" t="s">
        <v>1719</v>
      </c>
      <c r="P343" s="2" t="s">
        <v>148</v>
      </c>
      <c r="Q343" s="2" t="s">
        <v>1720</v>
      </c>
      <c r="R343" s="2">
        <v>1003</v>
      </c>
      <c r="S343" s="10">
        <v>39765</v>
      </c>
      <c r="T343" s="58" t="s">
        <v>406</v>
      </c>
      <c r="U343" s="2" t="s">
        <v>407</v>
      </c>
      <c r="V343" s="2" t="s">
        <v>92</v>
      </c>
      <c r="W343" s="2" t="s">
        <v>93</v>
      </c>
      <c r="X343" s="2" t="s">
        <v>248</v>
      </c>
      <c r="Y343" s="2">
        <v>61</v>
      </c>
      <c r="Z343" s="2" t="s">
        <v>160</v>
      </c>
      <c r="AA343" s="2" t="s">
        <v>392</v>
      </c>
      <c r="AB343" s="58" t="s">
        <v>3135</v>
      </c>
      <c r="AC343" s="58" t="s">
        <v>3136</v>
      </c>
      <c r="AD343" s="58" t="s">
        <v>3137</v>
      </c>
      <c r="AE343" s="2" t="s">
        <v>3138</v>
      </c>
      <c r="AF343" s="62">
        <v>-16.078446499999998</v>
      </c>
      <c r="AG343" s="62">
        <v>-47.986088600000002</v>
      </c>
      <c r="AH343" s="2" t="s">
        <v>3139</v>
      </c>
      <c r="AI343" s="2" t="s">
        <v>147</v>
      </c>
      <c r="AJ343" s="2" t="s">
        <v>102</v>
      </c>
      <c r="AK343" s="55">
        <v>1190.5999999999999</v>
      </c>
      <c r="AL343" s="55">
        <v>144</v>
      </c>
      <c r="AM343" s="55">
        <v>12.094742146816733</v>
      </c>
      <c r="AN343" s="2" t="s">
        <v>331</v>
      </c>
      <c r="AO343" s="2">
        <v>7</v>
      </c>
      <c r="AP343" s="2">
        <v>2</v>
      </c>
      <c r="AQ343" s="2">
        <v>3</v>
      </c>
      <c r="AR343" s="53" t="s">
        <v>72</v>
      </c>
      <c r="AS343" s="2" t="s">
        <v>73</v>
      </c>
      <c r="AT343" s="2" t="s">
        <v>148</v>
      </c>
      <c r="AU343" s="2" t="s">
        <v>75</v>
      </c>
      <c r="AV343" s="2" t="s">
        <v>76</v>
      </c>
      <c r="AW343" s="2" t="str">
        <f t="shared" si="5"/>
        <v>AMERICANAS SERVIÇOS    PEGUE NA LOJA HOJE         PEGUE NA LOJA  QUIOSQUE</v>
      </c>
    </row>
    <row r="344" spans="2:49" ht="15" customHeight="1">
      <c r="B344" t="s">
        <v>3140</v>
      </c>
      <c r="C344" s="2" t="s">
        <v>3141</v>
      </c>
      <c r="D344" s="2">
        <v>565</v>
      </c>
      <c r="E344" s="2" t="s">
        <v>3142</v>
      </c>
      <c r="F344" s="58" t="s">
        <v>3143</v>
      </c>
      <c r="G344" s="2" t="s">
        <v>431</v>
      </c>
      <c r="H344" t="s">
        <v>432</v>
      </c>
      <c r="I344" s="58" t="s">
        <v>433</v>
      </c>
      <c r="J344" s="2">
        <v>66749</v>
      </c>
      <c r="K344" s="2" t="s">
        <v>434</v>
      </c>
      <c r="L344" s="2" t="s">
        <v>435</v>
      </c>
      <c r="M344" s="58" t="s">
        <v>1648</v>
      </c>
      <c r="N344" s="58" t="s">
        <v>1649</v>
      </c>
      <c r="O344" s="58" t="s">
        <v>1650</v>
      </c>
      <c r="P344" s="2" t="s">
        <v>148</v>
      </c>
      <c r="Q344" s="2" t="s">
        <v>1651</v>
      </c>
      <c r="R344" s="2" t="s">
        <v>1645</v>
      </c>
      <c r="S344" s="10">
        <v>39765</v>
      </c>
      <c r="T344" s="58" t="s">
        <v>1652</v>
      </c>
      <c r="U344" s="2" t="s">
        <v>1653</v>
      </c>
      <c r="V344" s="2" t="s">
        <v>92</v>
      </c>
      <c r="W344" s="2" t="s">
        <v>1192</v>
      </c>
      <c r="X344" s="2" t="s">
        <v>442</v>
      </c>
      <c r="Y344" s="2">
        <v>81</v>
      </c>
      <c r="Z344" s="2" t="s">
        <v>160</v>
      </c>
      <c r="AA344" s="2" t="s">
        <v>443</v>
      </c>
      <c r="AB344" s="58" t="s">
        <v>1654</v>
      </c>
      <c r="AC344" s="58" t="s">
        <v>3144</v>
      </c>
      <c r="AD344" s="58" t="s">
        <v>3145</v>
      </c>
      <c r="AE344" s="2" t="s">
        <v>3146</v>
      </c>
      <c r="AF344" s="62">
        <v>-8.2853350999999993</v>
      </c>
      <c r="AG344" s="62">
        <v>-35.968179499999998</v>
      </c>
      <c r="AH344" s="2" t="s">
        <v>3147</v>
      </c>
      <c r="AI344" s="2" t="s">
        <v>147</v>
      </c>
      <c r="AJ344" s="2" t="s">
        <v>1351</v>
      </c>
      <c r="AK344" s="55">
        <v>570.36</v>
      </c>
      <c r="AL344" s="55">
        <v>0</v>
      </c>
      <c r="AM344" s="55">
        <v>0</v>
      </c>
      <c r="AN344" s="2" t="s">
        <v>103</v>
      </c>
      <c r="AO344" s="2">
        <v>8</v>
      </c>
      <c r="AP344" s="2">
        <v>1</v>
      </c>
      <c r="AQ344" s="2">
        <v>1</v>
      </c>
      <c r="AR344" s="53" t="s">
        <v>72</v>
      </c>
      <c r="AS344" s="2" t="s">
        <v>73</v>
      </c>
      <c r="AT344" s="2" t="s">
        <v>74</v>
      </c>
      <c r="AU344" s="2" t="s">
        <v>75</v>
      </c>
      <c r="AV344" s="2" t="s">
        <v>76</v>
      </c>
      <c r="AW344" s="2" t="str">
        <f t="shared" si="5"/>
        <v>AMERICANAS SERVIÇOS    PEGUE NA LOJA HOJE    SHIP FROM STORE    PEGUE NA LOJA  QUIOSQUE</v>
      </c>
    </row>
    <row r="345" spans="2:49" ht="15" customHeight="1">
      <c r="B345" t="s">
        <v>3148</v>
      </c>
      <c r="C345" s="2" t="s">
        <v>3149</v>
      </c>
      <c r="D345" s="2">
        <v>347</v>
      </c>
      <c r="E345" s="2" t="s">
        <v>3150</v>
      </c>
      <c r="F345" s="58" t="s">
        <v>3151</v>
      </c>
      <c r="G345" s="2" t="s">
        <v>431</v>
      </c>
      <c r="H345" t="s">
        <v>432</v>
      </c>
      <c r="I345" s="58" t="s">
        <v>433</v>
      </c>
      <c r="J345" s="2">
        <v>66749</v>
      </c>
      <c r="K345" s="2" t="s">
        <v>434</v>
      </c>
      <c r="L345" s="2" t="s">
        <v>435</v>
      </c>
      <c r="M345" s="58" t="s">
        <v>474</v>
      </c>
      <c r="N345" s="58" t="s">
        <v>475</v>
      </c>
      <c r="O345" s="58" t="s">
        <v>476</v>
      </c>
      <c r="P345" s="2" t="s">
        <v>148</v>
      </c>
      <c r="Q345" s="2" t="s">
        <v>477</v>
      </c>
      <c r="R345" s="2" t="s">
        <v>435</v>
      </c>
      <c r="S345" s="10">
        <v>39765</v>
      </c>
      <c r="T345" s="58" t="s">
        <v>478</v>
      </c>
      <c r="U345" s="2" t="s">
        <v>479</v>
      </c>
      <c r="V345" s="2" t="s">
        <v>92</v>
      </c>
      <c r="W345" s="2" t="s">
        <v>93</v>
      </c>
      <c r="X345" s="2" t="s">
        <v>480</v>
      </c>
      <c r="Y345" s="2">
        <v>77</v>
      </c>
      <c r="Z345" s="2" t="s">
        <v>160</v>
      </c>
      <c r="AA345" s="2" t="s">
        <v>481</v>
      </c>
      <c r="AB345" s="58" t="s">
        <v>3151</v>
      </c>
      <c r="AC345" s="58" t="s">
        <v>3152</v>
      </c>
      <c r="AD345" s="58" t="s">
        <v>3153</v>
      </c>
      <c r="AE345" s="2" t="s">
        <v>3154</v>
      </c>
      <c r="AF345" s="62">
        <v>-12.1488587</v>
      </c>
      <c r="AG345" s="62">
        <v>-44.994717700000002</v>
      </c>
      <c r="AH345" s="2" t="s">
        <v>3155</v>
      </c>
      <c r="AI345" s="2" t="s">
        <v>147</v>
      </c>
      <c r="AJ345" s="2" t="s">
        <v>102</v>
      </c>
      <c r="AK345" s="55">
        <v>1175.21</v>
      </c>
      <c r="AL345" s="55">
        <v>312</v>
      </c>
      <c r="AM345" s="55">
        <v>26.548446660596831</v>
      </c>
      <c r="AN345" s="2" t="s">
        <v>103</v>
      </c>
      <c r="AO345" s="2">
        <v>8</v>
      </c>
      <c r="AP345" s="2">
        <v>1</v>
      </c>
      <c r="AQ345" s="2">
        <v>1</v>
      </c>
      <c r="AR345" s="53" t="s">
        <v>72</v>
      </c>
      <c r="AS345" s="2" t="s">
        <v>73</v>
      </c>
      <c r="AT345" s="2" t="s">
        <v>148</v>
      </c>
      <c r="AU345" s="2" t="s">
        <v>75</v>
      </c>
      <c r="AV345" s="2" t="s">
        <v>76</v>
      </c>
      <c r="AW345" s="2" t="str">
        <f t="shared" si="5"/>
        <v>AMERICANAS SERVIÇOS    PEGUE NA LOJA HOJE         PEGUE NA LOJA  QUIOSQUE</v>
      </c>
    </row>
    <row r="346" spans="2:49" ht="15" customHeight="1">
      <c r="B346" t="s">
        <v>3156</v>
      </c>
      <c r="C346" s="2" t="s">
        <v>3157</v>
      </c>
      <c r="D346" s="2">
        <v>350</v>
      </c>
      <c r="E346" s="2" t="s">
        <v>3158</v>
      </c>
      <c r="F346" s="58" t="s">
        <v>3159</v>
      </c>
      <c r="G346" s="2" t="s">
        <v>431</v>
      </c>
      <c r="H346" t="s">
        <v>432</v>
      </c>
      <c r="I346" s="58" t="s">
        <v>433</v>
      </c>
      <c r="J346" s="2">
        <v>66749</v>
      </c>
      <c r="K346" s="2" t="s">
        <v>434</v>
      </c>
      <c r="L346" s="2" t="s">
        <v>435</v>
      </c>
      <c r="M346" s="58" t="s">
        <v>3004</v>
      </c>
      <c r="N346" s="58" t="s">
        <v>3005</v>
      </c>
      <c r="O346" s="58" t="s">
        <v>3006</v>
      </c>
      <c r="P346" s="2">
        <v>68685</v>
      </c>
      <c r="Q346" s="2" t="s">
        <v>3007</v>
      </c>
      <c r="R346" s="2" t="s">
        <v>3008</v>
      </c>
      <c r="S346" s="10">
        <v>39776</v>
      </c>
      <c r="T346" s="58" t="s">
        <v>1848</v>
      </c>
      <c r="U346" s="2" t="s">
        <v>1849</v>
      </c>
      <c r="V346" s="2" t="s">
        <v>69</v>
      </c>
      <c r="W346" s="2" t="s">
        <v>93</v>
      </c>
      <c r="X346" s="2" t="s">
        <v>480</v>
      </c>
      <c r="Y346" s="2">
        <v>71</v>
      </c>
      <c r="Z346" s="2" t="s">
        <v>95</v>
      </c>
      <c r="AA346" s="2" t="s">
        <v>481</v>
      </c>
      <c r="AB346" s="58" t="s">
        <v>3159</v>
      </c>
      <c r="AC346" s="58" t="s">
        <v>1825</v>
      </c>
      <c r="AD346" s="58" t="s">
        <v>3160</v>
      </c>
      <c r="AE346" s="2" t="s">
        <v>3161</v>
      </c>
      <c r="AF346" s="62">
        <v>-12.876444899999999</v>
      </c>
      <c r="AG346" s="62">
        <v>-38.3079666</v>
      </c>
      <c r="AH346" s="2" t="s">
        <v>3162</v>
      </c>
      <c r="AI346" s="2" t="s">
        <v>28</v>
      </c>
      <c r="AJ346" s="2" t="s">
        <v>102</v>
      </c>
      <c r="AK346" s="55">
        <v>1393.66</v>
      </c>
      <c r="AL346" s="55">
        <v>140</v>
      </c>
      <c r="AM346" s="55">
        <v>10.045491726820027</v>
      </c>
      <c r="AN346" s="2" t="s">
        <v>103</v>
      </c>
      <c r="AO346" s="2">
        <v>5</v>
      </c>
      <c r="AP346" s="2">
        <v>2</v>
      </c>
      <c r="AQ346" s="2">
        <v>1</v>
      </c>
      <c r="AR346" s="53" t="s">
        <v>72</v>
      </c>
      <c r="AS346" s="2" t="s">
        <v>73</v>
      </c>
      <c r="AT346" s="2" t="s">
        <v>74</v>
      </c>
      <c r="AU346" s="2" t="s">
        <v>75</v>
      </c>
      <c r="AV346" s="2" t="s">
        <v>76</v>
      </c>
      <c r="AW346" s="2" t="str">
        <f t="shared" si="5"/>
        <v>AMERICANAS SERVIÇOS    PEGUE NA LOJA HOJE    SHIP FROM STORE    PEGUE NA LOJA  QUIOSQUE</v>
      </c>
    </row>
    <row r="347" spans="2:49" ht="15" customHeight="1">
      <c r="B347" t="s">
        <v>3163</v>
      </c>
      <c r="C347" s="2" t="s">
        <v>3164</v>
      </c>
      <c r="D347" s="2">
        <v>345</v>
      </c>
      <c r="E347" s="2" t="s">
        <v>3165</v>
      </c>
      <c r="F347" s="58" t="s">
        <v>3166</v>
      </c>
      <c r="G347" s="2" t="s">
        <v>128</v>
      </c>
      <c r="H347" t="s">
        <v>129</v>
      </c>
      <c r="I347" s="58" t="s">
        <v>130</v>
      </c>
      <c r="J347" s="2">
        <v>66128</v>
      </c>
      <c r="K347" s="2" t="s">
        <v>131</v>
      </c>
      <c r="L347" s="2" t="s">
        <v>132</v>
      </c>
      <c r="M347" s="58" t="s">
        <v>153</v>
      </c>
      <c r="N347" s="58" t="s">
        <v>154</v>
      </c>
      <c r="O347" s="58" t="s">
        <v>155</v>
      </c>
      <c r="P347" s="2">
        <v>68767</v>
      </c>
      <c r="Q347" s="2" t="s">
        <v>156</v>
      </c>
      <c r="R347" s="2" t="s">
        <v>157</v>
      </c>
      <c r="S347" s="10">
        <v>39779</v>
      </c>
      <c r="T347" s="58" t="s">
        <v>158</v>
      </c>
      <c r="U347" s="2" t="s">
        <v>159</v>
      </c>
      <c r="V347" s="2" t="s">
        <v>69</v>
      </c>
      <c r="W347" s="2" t="s">
        <v>93</v>
      </c>
      <c r="X347" s="2" t="s">
        <v>140</v>
      </c>
      <c r="Y347" s="2">
        <v>13</v>
      </c>
      <c r="Z347" s="2" t="s">
        <v>459</v>
      </c>
      <c r="AA347" s="2" t="s">
        <v>141</v>
      </c>
      <c r="AB347" s="58" t="s">
        <v>3167</v>
      </c>
      <c r="AC347" s="58" t="s">
        <v>98</v>
      </c>
      <c r="AD347" s="58" t="s">
        <v>3168</v>
      </c>
      <c r="AE347" s="2" t="s">
        <v>3169</v>
      </c>
      <c r="AF347" s="62">
        <v>-23.994408400000001</v>
      </c>
      <c r="AG347" s="62">
        <v>-46.256694000000003</v>
      </c>
      <c r="AH347" s="2" t="s">
        <v>3170</v>
      </c>
      <c r="AI347" s="2" t="s">
        <v>28</v>
      </c>
      <c r="AJ347" s="2" t="s">
        <v>330</v>
      </c>
      <c r="AK347" s="55">
        <v>948.65</v>
      </c>
      <c r="AL347" s="55">
        <v>132</v>
      </c>
      <c r="AM347" s="55">
        <v>13.914510093290467</v>
      </c>
      <c r="AN347" s="2" t="s">
        <v>103</v>
      </c>
      <c r="AO347" s="2">
        <v>11</v>
      </c>
      <c r="AP347" s="2">
        <v>1</v>
      </c>
      <c r="AQ347" s="2">
        <v>4</v>
      </c>
      <c r="AR347" s="53" t="s">
        <v>72</v>
      </c>
      <c r="AS347" s="2" t="s">
        <v>73</v>
      </c>
      <c r="AT347" s="2" t="s">
        <v>74</v>
      </c>
      <c r="AU347" s="2" t="s">
        <v>75</v>
      </c>
      <c r="AV347" s="2" t="s">
        <v>76</v>
      </c>
      <c r="AW347" s="2" t="str">
        <f t="shared" si="5"/>
        <v>AMERICANAS SERVIÇOS    PEGUE NA LOJA HOJE    SHIP FROM STORE    PEGUE NA LOJA  QUIOSQUE</v>
      </c>
    </row>
    <row r="348" spans="2:49" ht="15" customHeight="1">
      <c r="B348" t="s">
        <v>3171</v>
      </c>
      <c r="C348" s="2" t="s">
        <v>3172</v>
      </c>
      <c r="D348" s="2">
        <v>327</v>
      </c>
      <c r="E348" s="2" t="s">
        <v>3173</v>
      </c>
      <c r="F348" s="58" t="s">
        <v>3174</v>
      </c>
      <c r="G348" s="2" t="s">
        <v>380</v>
      </c>
      <c r="H348" t="s">
        <v>381</v>
      </c>
      <c r="I348" s="58" t="s">
        <v>382</v>
      </c>
      <c r="J348" s="2">
        <v>66147</v>
      </c>
      <c r="K348" s="2" t="s">
        <v>383</v>
      </c>
      <c r="L348" s="2" t="s">
        <v>384</v>
      </c>
      <c r="M348" s="58" t="s">
        <v>520</v>
      </c>
      <c r="N348" s="58" t="s">
        <v>521</v>
      </c>
      <c r="O348" s="58" t="s">
        <v>522</v>
      </c>
      <c r="P348" s="2">
        <v>68701</v>
      </c>
      <c r="Q348" s="2" t="s">
        <v>523</v>
      </c>
      <c r="R348" s="2" t="s">
        <v>517</v>
      </c>
      <c r="S348" s="10">
        <v>39781</v>
      </c>
      <c r="T348" s="58" t="s">
        <v>524</v>
      </c>
      <c r="U348" s="2" t="s">
        <v>525</v>
      </c>
      <c r="V348" s="2" t="s">
        <v>92</v>
      </c>
      <c r="W348" s="2" t="s">
        <v>93</v>
      </c>
      <c r="X348" s="2" t="s">
        <v>442</v>
      </c>
      <c r="Y348" s="2">
        <v>85</v>
      </c>
      <c r="Z348" s="2" t="s">
        <v>160</v>
      </c>
      <c r="AA348" s="2" t="s">
        <v>526</v>
      </c>
      <c r="AB348" s="58" t="s">
        <v>519</v>
      </c>
      <c r="AC348" s="58" t="s">
        <v>3175</v>
      </c>
      <c r="AD348" s="58" t="s">
        <v>3176</v>
      </c>
      <c r="AE348" s="2" t="s">
        <v>3177</v>
      </c>
      <c r="AF348" s="62">
        <v>-3.7945712999999999</v>
      </c>
      <c r="AG348" s="62">
        <v>-38.479897299999998</v>
      </c>
      <c r="AH348" s="2" t="s">
        <v>3178</v>
      </c>
      <c r="AI348" s="2" t="s">
        <v>28</v>
      </c>
      <c r="AJ348" s="2" t="s">
        <v>102</v>
      </c>
      <c r="AK348" s="55">
        <v>1061.04</v>
      </c>
      <c r="AL348" s="55">
        <v>118</v>
      </c>
      <c r="AM348" s="55">
        <v>11.121164140842946</v>
      </c>
      <c r="AN348" s="2" t="s">
        <v>331</v>
      </c>
      <c r="AO348" s="2">
        <v>8</v>
      </c>
      <c r="AP348" s="2">
        <v>2</v>
      </c>
      <c r="AQ348" s="2">
        <v>4</v>
      </c>
      <c r="AR348" s="53" t="s">
        <v>72</v>
      </c>
      <c r="AS348" s="2" t="s">
        <v>73</v>
      </c>
      <c r="AT348" s="2" t="s">
        <v>74</v>
      </c>
      <c r="AU348" s="2" t="s">
        <v>75</v>
      </c>
      <c r="AV348" s="2" t="s">
        <v>76</v>
      </c>
      <c r="AW348" s="2" t="str">
        <f t="shared" si="5"/>
        <v>AMERICANAS SERVIÇOS    PEGUE NA LOJA HOJE    SHIP FROM STORE    PEGUE NA LOJA  QUIOSQUE</v>
      </c>
    </row>
    <row r="349" spans="2:49" ht="15" customHeight="1">
      <c r="B349" t="s">
        <v>3179</v>
      </c>
      <c r="C349" s="2" t="s">
        <v>3180</v>
      </c>
      <c r="D349" s="2">
        <v>340</v>
      </c>
      <c r="E349" s="2" t="s">
        <v>3181</v>
      </c>
      <c r="F349" s="58" t="s">
        <v>3182</v>
      </c>
      <c r="G349" s="2" t="s">
        <v>534</v>
      </c>
      <c r="H349" t="s">
        <v>535</v>
      </c>
      <c r="I349" s="58" t="s">
        <v>536</v>
      </c>
      <c r="J349" s="2">
        <v>65659</v>
      </c>
      <c r="K349" s="2" t="s">
        <v>537</v>
      </c>
      <c r="L349" s="2" t="s">
        <v>531</v>
      </c>
      <c r="M349" s="58" t="s">
        <v>3038</v>
      </c>
      <c r="N349" s="58" t="s">
        <v>3039</v>
      </c>
      <c r="O349" s="58" t="s">
        <v>3040</v>
      </c>
      <c r="P349" s="2" t="s">
        <v>148</v>
      </c>
      <c r="Q349" s="2" t="s">
        <v>3041</v>
      </c>
      <c r="R349" s="2" t="s">
        <v>3035</v>
      </c>
      <c r="S349" s="10">
        <v>39781</v>
      </c>
      <c r="T349" s="58" t="s">
        <v>3042</v>
      </c>
      <c r="U349" s="2" t="s">
        <v>3043</v>
      </c>
      <c r="V349" s="2" t="s">
        <v>92</v>
      </c>
      <c r="W349" s="2" t="s">
        <v>93</v>
      </c>
      <c r="X349" s="2" t="s">
        <v>545</v>
      </c>
      <c r="Y349" s="2">
        <v>92</v>
      </c>
      <c r="Z349" s="2" t="s">
        <v>95</v>
      </c>
      <c r="AA349" s="2" t="s">
        <v>3044</v>
      </c>
      <c r="AB349" s="58" t="s">
        <v>3045</v>
      </c>
      <c r="AC349" s="58" t="s">
        <v>3183</v>
      </c>
      <c r="AD349" s="58" t="s">
        <v>3184</v>
      </c>
      <c r="AE349" s="2" t="s">
        <v>3185</v>
      </c>
      <c r="AF349" s="62">
        <v>-3.1108025000000001</v>
      </c>
      <c r="AG349" s="62">
        <v>-60.023541299999998</v>
      </c>
      <c r="AH349" s="2" t="s">
        <v>3186</v>
      </c>
      <c r="AI349" s="2" t="s">
        <v>147</v>
      </c>
      <c r="AJ349" s="2" t="s">
        <v>330</v>
      </c>
      <c r="AK349" s="55">
        <v>983.14</v>
      </c>
      <c r="AL349" s="55">
        <v>290</v>
      </c>
      <c r="AM349" s="55">
        <v>29.497324897776512</v>
      </c>
      <c r="AN349" s="2" t="s">
        <v>331</v>
      </c>
      <c r="AO349" s="2">
        <v>23</v>
      </c>
      <c r="AP349" s="2">
        <v>1</v>
      </c>
      <c r="AQ349" s="2">
        <v>16</v>
      </c>
      <c r="AR349" s="53" t="s">
        <v>72</v>
      </c>
      <c r="AS349" s="2" t="s">
        <v>73</v>
      </c>
      <c r="AT349" s="2" t="s">
        <v>148</v>
      </c>
      <c r="AU349" s="2" t="s">
        <v>75</v>
      </c>
      <c r="AV349" s="2" t="s">
        <v>76</v>
      </c>
      <c r="AW349" s="2" t="str">
        <f t="shared" si="5"/>
        <v>AMERICANAS SERVIÇOS    PEGUE NA LOJA HOJE         PEGUE NA LOJA  QUIOSQUE</v>
      </c>
    </row>
    <row r="350" spans="2:49" ht="15" customHeight="1">
      <c r="B350" t="s">
        <v>3187</v>
      </c>
      <c r="C350" s="2" t="s">
        <v>3188</v>
      </c>
      <c r="D350" s="2">
        <v>559</v>
      </c>
      <c r="E350" s="2" t="s">
        <v>3189</v>
      </c>
      <c r="F350" s="58" t="s">
        <v>3190</v>
      </c>
      <c r="G350" s="2" t="s">
        <v>128</v>
      </c>
      <c r="H350" t="s">
        <v>129</v>
      </c>
      <c r="I350" s="58" t="s">
        <v>130</v>
      </c>
      <c r="J350" s="2">
        <v>66128</v>
      </c>
      <c r="K350" s="2" t="s">
        <v>131</v>
      </c>
      <c r="L350" s="2" t="s">
        <v>132</v>
      </c>
      <c r="M350" s="58" t="s">
        <v>153</v>
      </c>
      <c r="N350" s="58" t="s">
        <v>154</v>
      </c>
      <c r="O350" s="58" t="s">
        <v>155</v>
      </c>
      <c r="P350" s="2">
        <v>68767</v>
      </c>
      <c r="Q350" s="2" t="s">
        <v>156</v>
      </c>
      <c r="R350" s="2" t="s">
        <v>157</v>
      </c>
      <c r="S350" s="10">
        <v>39798</v>
      </c>
      <c r="T350" s="58" t="s">
        <v>158</v>
      </c>
      <c r="U350" s="2" t="s">
        <v>159</v>
      </c>
      <c r="V350" s="2" t="s">
        <v>92</v>
      </c>
      <c r="W350" s="2" t="s">
        <v>1192</v>
      </c>
      <c r="X350" s="2" t="s">
        <v>140</v>
      </c>
      <c r="Y350" s="2">
        <v>13</v>
      </c>
      <c r="Z350" s="2" t="s">
        <v>160</v>
      </c>
      <c r="AA350" s="2" t="s">
        <v>141</v>
      </c>
      <c r="AB350" s="58" t="s">
        <v>3167</v>
      </c>
      <c r="AC350" s="58" t="s">
        <v>3191</v>
      </c>
      <c r="AD350" s="58" t="s">
        <v>3192</v>
      </c>
      <c r="AE350" s="2" t="s">
        <v>3193</v>
      </c>
      <c r="AF350" s="62">
        <v>-23.942606600000001</v>
      </c>
      <c r="AG350" s="62">
        <v>-46.301081699999997</v>
      </c>
      <c r="AH350" s="2" t="s">
        <v>3194</v>
      </c>
      <c r="AI350" s="2" t="s">
        <v>28</v>
      </c>
      <c r="AJ350" s="2" t="s">
        <v>1351</v>
      </c>
      <c r="AK350" s="55">
        <v>605.04</v>
      </c>
      <c r="AL350" s="55">
        <v>0</v>
      </c>
      <c r="AM350" s="55">
        <v>0</v>
      </c>
      <c r="AN350" s="2" t="s">
        <v>103</v>
      </c>
      <c r="AO350" s="2">
        <v>10</v>
      </c>
      <c r="AP350" s="2">
        <v>1</v>
      </c>
      <c r="AQ350" s="2">
        <v>3</v>
      </c>
      <c r="AR350" s="53" t="s">
        <v>72</v>
      </c>
      <c r="AS350" s="2" t="s">
        <v>73</v>
      </c>
      <c r="AT350" s="2" t="s">
        <v>148</v>
      </c>
      <c r="AU350" s="2" t="s">
        <v>148</v>
      </c>
      <c r="AV350" s="2" t="s">
        <v>76</v>
      </c>
      <c r="AW350" s="2" t="str">
        <f t="shared" si="5"/>
        <v>AMERICANAS SERVIÇOS    PEGUE NA LOJA HOJE            QUIOSQUE</v>
      </c>
    </row>
    <row r="351" spans="2:49" ht="15" customHeight="1">
      <c r="B351" t="s">
        <v>3195</v>
      </c>
      <c r="C351" s="2" t="s">
        <v>3196</v>
      </c>
      <c r="D351" s="2">
        <v>341</v>
      </c>
      <c r="E351" s="2" t="s">
        <v>3197</v>
      </c>
      <c r="F351" s="58" t="s">
        <v>3198</v>
      </c>
      <c r="G351" s="2" t="s">
        <v>380</v>
      </c>
      <c r="H351" t="s">
        <v>381</v>
      </c>
      <c r="I351" s="58" t="s">
        <v>382</v>
      </c>
      <c r="J351" s="2">
        <v>66147</v>
      </c>
      <c r="K351" s="2" t="s">
        <v>383</v>
      </c>
      <c r="L351" s="2" t="s">
        <v>384</v>
      </c>
      <c r="M351" s="58" t="s">
        <v>873</v>
      </c>
      <c r="N351" s="58" t="s">
        <v>874</v>
      </c>
      <c r="O351" s="58" t="s">
        <v>875</v>
      </c>
      <c r="P351" s="2">
        <v>66229</v>
      </c>
      <c r="Q351" s="2" t="s">
        <v>876</v>
      </c>
      <c r="R351" s="2" t="s">
        <v>870</v>
      </c>
      <c r="S351" s="10">
        <v>39834</v>
      </c>
      <c r="T351" s="58" t="s">
        <v>877</v>
      </c>
      <c r="U351" s="2" t="s">
        <v>878</v>
      </c>
      <c r="V351" s="2" t="s">
        <v>92</v>
      </c>
      <c r="W351" s="2" t="s">
        <v>93</v>
      </c>
      <c r="X351" s="2" t="s">
        <v>442</v>
      </c>
      <c r="Y351" s="2">
        <v>85</v>
      </c>
      <c r="Z351" s="2" t="s">
        <v>160</v>
      </c>
      <c r="AA351" s="2" t="s">
        <v>526</v>
      </c>
      <c r="AB351" s="58" t="s">
        <v>519</v>
      </c>
      <c r="AC351" s="58" t="s">
        <v>3198</v>
      </c>
      <c r="AD351" s="58" t="s">
        <v>3199</v>
      </c>
      <c r="AE351" s="2" t="s">
        <v>3200</v>
      </c>
      <c r="AF351" s="62">
        <v>-3.7665554999999999</v>
      </c>
      <c r="AG351" s="62">
        <v>-38.549950699999997</v>
      </c>
      <c r="AH351" s="2" t="s">
        <v>3201</v>
      </c>
      <c r="AI351" s="2" t="s">
        <v>28</v>
      </c>
      <c r="AJ351" s="2" t="s">
        <v>102</v>
      </c>
      <c r="AK351" s="55">
        <v>1190.53</v>
      </c>
      <c r="AL351" s="55">
        <v>141</v>
      </c>
      <c r="AM351" s="55">
        <v>11.843464675396673</v>
      </c>
      <c r="AN351" s="2" t="s">
        <v>103</v>
      </c>
      <c r="AO351" s="2">
        <v>11</v>
      </c>
      <c r="AP351" s="2">
        <v>1</v>
      </c>
      <c r="AQ351" s="2">
        <v>4</v>
      </c>
      <c r="AR351" s="53" t="s">
        <v>72</v>
      </c>
      <c r="AS351" s="2" t="s">
        <v>73</v>
      </c>
      <c r="AT351" s="2" t="s">
        <v>74</v>
      </c>
      <c r="AU351" s="2" t="s">
        <v>75</v>
      </c>
      <c r="AV351" s="2" t="s">
        <v>76</v>
      </c>
      <c r="AW351" s="2" t="str">
        <f t="shared" si="5"/>
        <v>AMERICANAS SERVIÇOS    PEGUE NA LOJA HOJE    SHIP FROM STORE    PEGUE NA LOJA  QUIOSQUE</v>
      </c>
    </row>
    <row r="352" spans="2:49" ht="15" customHeight="1">
      <c r="B352" t="s">
        <v>3202</v>
      </c>
      <c r="C352" s="2" t="s">
        <v>3203</v>
      </c>
      <c r="D352" s="2">
        <v>395</v>
      </c>
      <c r="E352" s="2" t="s">
        <v>3204</v>
      </c>
      <c r="F352" s="58" t="s">
        <v>3205</v>
      </c>
      <c r="G352" s="2" t="s">
        <v>534</v>
      </c>
      <c r="H352" t="s">
        <v>535</v>
      </c>
      <c r="I352" s="58" t="s">
        <v>536</v>
      </c>
      <c r="J352" s="2">
        <v>65659</v>
      </c>
      <c r="K352" s="2" t="s">
        <v>537</v>
      </c>
      <c r="L352" s="2" t="s">
        <v>531</v>
      </c>
      <c r="M352" s="58" t="s">
        <v>3038</v>
      </c>
      <c r="N352" s="58" t="s">
        <v>3039</v>
      </c>
      <c r="O352" s="58" t="s">
        <v>3040</v>
      </c>
      <c r="P352" s="2" t="s">
        <v>148</v>
      </c>
      <c r="Q352" s="2" t="s">
        <v>3041</v>
      </c>
      <c r="R352" s="2" t="s">
        <v>3035</v>
      </c>
      <c r="S352" s="10">
        <v>39842</v>
      </c>
      <c r="T352" s="58" t="s">
        <v>3042</v>
      </c>
      <c r="U352" s="2" t="s">
        <v>3043</v>
      </c>
      <c r="V352" s="2" t="s">
        <v>92</v>
      </c>
      <c r="W352" s="2" t="s">
        <v>93</v>
      </c>
      <c r="X352" s="2" t="s">
        <v>545</v>
      </c>
      <c r="Y352" s="2">
        <v>92</v>
      </c>
      <c r="Z352" s="2" t="s">
        <v>95</v>
      </c>
      <c r="AA352" s="2" t="s">
        <v>3044</v>
      </c>
      <c r="AB352" s="58" t="s">
        <v>3045</v>
      </c>
      <c r="AC352" s="58" t="s">
        <v>3206</v>
      </c>
      <c r="AD352" s="58" t="s">
        <v>3207</v>
      </c>
      <c r="AE352" s="2" t="s">
        <v>3185</v>
      </c>
      <c r="AF352" s="62">
        <v>-3.1108025000000001</v>
      </c>
      <c r="AG352" s="62">
        <v>-60.023541299999998</v>
      </c>
      <c r="AH352" s="2" t="s">
        <v>3208</v>
      </c>
      <c r="AI352" s="2" t="s">
        <v>147</v>
      </c>
      <c r="AJ352" s="2" t="s">
        <v>102</v>
      </c>
      <c r="AK352" s="55">
        <v>1285.77</v>
      </c>
      <c r="AL352" s="55">
        <v>407</v>
      </c>
      <c r="AM352" s="55">
        <v>31.654183874254336</v>
      </c>
      <c r="AN352" s="2" t="s">
        <v>331</v>
      </c>
      <c r="AO352" s="2">
        <v>23</v>
      </c>
      <c r="AP352" s="2">
        <v>1</v>
      </c>
      <c r="AQ352" s="2">
        <v>16</v>
      </c>
      <c r="AR352" s="53" t="s">
        <v>72</v>
      </c>
      <c r="AS352" s="2" t="s">
        <v>73</v>
      </c>
      <c r="AT352" s="2" t="s">
        <v>74</v>
      </c>
      <c r="AU352" s="2" t="s">
        <v>75</v>
      </c>
      <c r="AV352" s="2" t="s">
        <v>76</v>
      </c>
      <c r="AW352" s="2" t="str">
        <f t="shared" si="5"/>
        <v>AMERICANAS SERVIÇOS    PEGUE NA LOJA HOJE    SHIP FROM STORE    PEGUE NA LOJA  QUIOSQUE</v>
      </c>
    </row>
    <row r="353" spans="2:49" ht="15" customHeight="1">
      <c r="B353" t="s">
        <v>3209</v>
      </c>
      <c r="C353" s="2" t="s">
        <v>3210</v>
      </c>
      <c r="D353" s="2">
        <v>356</v>
      </c>
      <c r="E353" s="2" t="s">
        <v>3211</v>
      </c>
      <c r="F353" s="58" t="s">
        <v>3212</v>
      </c>
      <c r="G353" s="2" t="s">
        <v>168</v>
      </c>
      <c r="H353" t="s">
        <v>169</v>
      </c>
      <c r="I353" s="58" t="s">
        <v>170</v>
      </c>
      <c r="J353" s="2">
        <v>66146</v>
      </c>
      <c r="K353" s="2" t="s">
        <v>171</v>
      </c>
      <c r="L353" s="2" t="s">
        <v>172</v>
      </c>
      <c r="M353" s="58" t="s">
        <v>858</v>
      </c>
      <c r="N353" s="58" t="s">
        <v>859</v>
      </c>
      <c r="O353" t="s">
        <v>860</v>
      </c>
      <c r="P353" s="2">
        <v>68827</v>
      </c>
      <c r="Q353" s="2" t="s">
        <v>861</v>
      </c>
      <c r="R353" s="2" t="s">
        <v>855</v>
      </c>
      <c r="S353" s="10">
        <v>39897</v>
      </c>
      <c r="T353" s="58" t="s">
        <v>862</v>
      </c>
      <c r="U353" s="2" t="s">
        <v>863</v>
      </c>
      <c r="V353" s="2" t="s">
        <v>92</v>
      </c>
      <c r="W353" s="2" t="s">
        <v>93</v>
      </c>
      <c r="X353" s="2" t="s">
        <v>140</v>
      </c>
      <c r="Y353" s="2">
        <v>14</v>
      </c>
      <c r="Z353" s="2" t="s">
        <v>95</v>
      </c>
      <c r="AA353" s="2" t="s">
        <v>141</v>
      </c>
      <c r="AB353" s="58" t="s">
        <v>3213</v>
      </c>
      <c r="AC353" s="58" t="s">
        <v>3214</v>
      </c>
      <c r="AD353" s="58" t="s">
        <v>3215</v>
      </c>
      <c r="AE353" s="2" t="s">
        <v>3216</v>
      </c>
      <c r="AF353" s="62">
        <v>-22.296941499999999</v>
      </c>
      <c r="AG353" s="62">
        <v>-48.545924999999997</v>
      </c>
      <c r="AH353" s="2" t="s">
        <v>3217</v>
      </c>
      <c r="AI353" s="2" t="s">
        <v>147</v>
      </c>
      <c r="AJ353" s="2" t="s">
        <v>102</v>
      </c>
      <c r="AK353" s="55">
        <v>1120.78</v>
      </c>
      <c r="AL353" s="55">
        <v>145</v>
      </c>
      <c r="AM353" s="55">
        <v>12.937418583486501</v>
      </c>
      <c r="AN353" s="2" t="s">
        <v>331</v>
      </c>
      <c r="AO353" s="2">
        <v>11</v>
      </c>
      <c r="AP353" s="2">
        <v>1</v>
      </c>
      <c r="AQ353" s="2">
        <v>4</v>
      </c>
      <c r="AR353" s="53" t="s">
        <v>72</v>
      </c>
      <c r="AS353" s="2" t="s">
        <v>73</v>
      </c>
      <c r="AT353" s="2" t="s">
        <v>74</v>
      </c>
      <c r="AU353" s="2" t="s">
        <v>75</v>
      </c>
      <c r="AV353" s="2" t="s">
        <v>76</v>
      </c>
      <c r="AW353" s="2" t="str">
        <f t="shared" si="5"/>
        <v>AMERICANAS SERVIÇOS    PEGUE NA LOJA HOJE    SHIP FROM STORE    PEGUE NA LOJA  QUIOSQUE</v>
      </c>
    </row>
    <row r="354" spans="2:49" ht="15" customHeight="1">
      <c r="B354" t="s">
        <v>3218</v>
      </c>
      <c r="C354" s="2" t="s">
        <v>3219</v>
      </c>
      <c r="D354" s="2">
        <v>290</v>
      </c>
      <c r="E354" s="2" t="s">
        <v>3220</v>
      </c>
      <c r="F354" s="58" t="s">
        <v>3221</v>
      </c>
      <c r="G354" s="2" t="s">
        <v>285</v>
      </c>
      <c r="H354" t="s">
        <v>286</v>
      </c>
      <c r="I354" s="58" t="s">
        <v>287</v>
      </c>
      <c r="J354" s="2">
        <v>68673</v>
      </c>
      <c r="K354" s="2" t="s">
        <v>288</v>
      </c>
      <c r="L354" s="2" t="s">
        <v>289</v>
      </c>
      <c r="M354" s="58" t="s">
        <v>1298</v>
      </c>
      <c r="N354" s="58" t="s">
        <v>1299</v>
      </c>
      <c r="O354" s="58" t="s">
        <v>1300</v>
      </c>
      <c r="P354" s="2" t="s">
        <v>148</v>
      </c>
      <c r="Q354" s="2" t="s">
        <v>1301</v>
      </c>
      <c r="R354" s="2" t="s">
        <v>1302</v>
      </c>
      <c r="S354" s="10">
        <v>39897</v>
      </c>
      <c r="T354" s="58" t="s">
        <v>3222</v>
      </c>
      <c r="U354" s="2" t="s">
        <v>3223</v>
      </c>
      <c r="V354" s="2" t="s">
        <v>69</v>
      </c>
      <c r="W354" s="2" t="s">
        <v>93</v>
      </c>
      <c r="X354" s="2" t="s">
        <v>458</v>
      </c>
      <c r="Y354" s="2">
        <v>55</v>
      </c>
      <c r="Z354" s="2" t="s">
        <v>160</v>
      </c>
      <c r="AA354" s="2" t="s">
        <v>460</v>
      </c>
      <c r="AB354" s="58" t="s">
        <v>2047</v>
      </c>
      <c r="AC354" s="58" t="s">
        <v>98</v>
      </c>
      <c r="AD354" s="58" t="s">
        <v>3224</v>
      </c>
      <c r="AE354" s="2" t="s">
        <v>3225</v>
      </c>
      <c r="AF354" s="62">
        <v>-29.689981499999998</v>
      </c>
      <c r="AG354" s="62">
        <v>-53.795154099999998</v>
      </c>
      <c r="AH354" s="2" t="s">
        <v>3226</v>
      </c>
      <c r="AI354" s="2" t="s">
        <v>147</v>
      </c>
      <c r="AJ354" s="2" t="s">
        <v>102</v>
      </c>
      <c r="AK354" s="55">
        <v>1188.47</v>
      </c>
      <c r="AL354" s="55">
        <v>139</v>
      </c>
      <c r="AM354" s="55">
        <v>11.695709609834493</v>
      </c>
      <c r="AN354" s="2" t="s">
        <v>331</v>
      </c>
      <c r="AO354" s="2">
        <v>5</v>
      </c>
      <c r="AP354" s="2">
        <v>2</v>
      </c>
      <c r="AQ354" s="2">
        <v>1</v>
      </c>
      <c r="AR354" s="53" t="s">
        <v>148</v>
      </c>
      <c r="AS354" s="2" t="s">
        <v>73</v>
      </c>
      <c r="AT354" s="2" t="s">
        <v>148</v>
      </c>
      <c r="AU354" s="2" t="s">
        <v>75</v>
      </c>
      <c r="AV354" s="2" t="s">
        <v>76</v>
      </c>
      <c r="AW354" s="2" t="str">
        <f t="shared" si="5"/>
        <v xml:space="preserve">     PEGUE NA LOJA HOJE         PEGUE NA LOJA  QUIOSQUE</v>
      </c>
    </row>
    <row r="355" spans="2:49" ht="15" customHeight="1">
      <c r="B355" t="s">
        <v>3227</v>
      </c>
      <c r="C355" s="2" t="s">
        <v>3008</v>
      </c>
      <c r="D355" s="2">
        <v>370</v>
      </c>
      <c r="E355" s="2" t="s">
        <v>3228</v>
      </c>
      <c r="F355" s="58" t="s">
        <v>3229</v>
      </c>
      <c r="G355" s="2" t="s">
        <v>431</v>
      </c>
      <c r="H355" t="s">
        <v>432</v>
      </c>
      <c r="I355" s="58" t="s">
        <v>433</v>
      </c>
      <c r="J355" s="2">
        <v>66749</v>
      </c>
      <c r="K355" s="2" t="s">
        <v>434</v>
      </c>
      <c r="L355" s="2" t="s">
        <v>435</v>
      </c>
      <c r="M355" s="58" t="s">
        <v>3004</v>
      </c>
      <c r="N355" s="58" t="s">
        <v>3005</v>
      </c>
      <c r="O355" s="58" t="s">
        <v>3006</v>
      </c>
      <c r="P355" s="2">
        <v>68685</v>
      </c>
      <c r="Q355" s="2" t="s">
        <v>3007</v>
      </c>
      <c r="R355" s="2" t="s">
        <v>3008</v>
      </c>
      <c r="S355" s="10">
        <v>40064</v>
      </c>
      <c r="T355" s="58" t="s">
        <v>653</v>
      </c>
      <c r="U355" s="2" t="s">
        <v>654</v>
      </c>
      <c r="V355" s="2" t="s">
        <v>69</v>
      </c>
      <c r="W355" s="2" t="s">
        <v>93</v>
      </c>
      <c r="X355" s="2" t="s">
        <v>480</v>
      </c>
      <c r="Y355" s="2">
        <v>71</v>
      </c>
      <c r="Z355" s="2" t="s">
        <v>95</v>
      </c>
      <c r="AA355" s="2" t="s">
        <v>481</v>
      </c>
      <c r="AB355" s="58" t="s">
        <v>482</v>
      </c>
      <c r="AC355" s="58" t="s">
        <v>483</v>
      </c>
      <c r="AD355" s="58" t="s">
        <v>3230</v>
      </c>
      <c r="AE355" s="2" t="s">
        <v>3231</v>
      </c>
      <c r="AF355" s="62">
        <v>-12.9785389</v>
      </c>
      <c r="AG355" s="62">
        <v>-38.455088799999999</v>
      </c>
      <c r="AH355" s="2" t="s">
        <v>3232</v>
      </c>
      <c r="AI355" s="2" t="s">
        <v>28</v>
      </c>
      <c r="AJ355" s="2" t="s">
        <v>102</v>
      </c>
      <c r="AK355" s="55">
        <v>1806.51</v>
      </c>
      <c r="AL355" s="55">
        <v>424</v>
      </c>
      <c r="AM355" s="55">
        <v>23.470669965845747</v>
      </c>
      <c r="AN355" s="2" t="s">
        <v>331</v>
      </c>
      <c r="AO355" s="2">
        <v>4</v>
      </c>
      <c r="AP355" s="2">
        <v>3</v>
      </c>
      <c r="AQ355" s="2">
        <v>1</v>
      </c>
      <c r="AR355" s="53" t="s">
        <v>72</v>
      </c>
      <c r="AS355" s="2" t="s">
        <v>73</v>
      </c>
      <c r="AT355" s="2" t="s">
        <v>74</v>
      </c>
      <c r="AU355" s="2" t="s">
        <v>148</v>
      </c>
      <c r="AV355" s="2" t="s">
        <v>148</v>
      </c>
      <c r="AW355" s="2" t="str">
        <f t="shared" si="5"/>
        <v xml:space="preserve">AMERICANAS SERVIÇOS    PEGUE NA LOJA HOJE    SHIP FROM STORE        </v>
      </c>
    </row>
    <row r="356" spans="2:49" ht="15" customHeight="1">
      <c r="B356" t="s">
        <v>3233</v>
      </c>
      <c r="C356" s="2" t="s">
        <v>3234</v>
      </c>
      <c r="D356" s="2">
        <v>335</v>
      </c>
      <c r="E356" s="2" t="s">
        <v>3235</v>
      </c>
      <c r="F356" s="58" t="s">
        <v>3236</v>
      </c>
      <c r="G356" s="2" t="s">
        <v>431</v>
      </c>
      <c r="H356" t="s">
        <v>432</v>
      </c>
      <c r="I356" s="58" t="s">
        <v>433</v>
      </c>
      <c r="J356" s="2">
        <v>66749</v>
      </c>
      <c r="K356" s="2" t="s">
        <v>434</v>
      </c>
      <c r="L356" s="2" t="s">
        <v>435</v>
      </c>
      <c r="M356" s="58" t="s">
        <v>1051</v>
      </c>
      <c r="N356" s="58" t="s">
        <v>1052</v>
      </c>
      <c r="O356" s="58" t="s">
        <v>1053</v>
      </c>
      <c r="P356" s="2" t="s">
        <v>148</v>
      </c>
      <c r="Q356" s="2" t="s">
        <v>1054</v>
      </c>
      <c r="R356" s="2" t="s">
        <v>1048</v>
      </c>
      <c r="S356" s="10">
        <v>40100</v>
      </c>
      <c r="T356" s="58" t="s">
        <v>1055</v>
      </c>
      <c r="U356" s="2" t="s">
        <v>1056</v>
      </c>
      <c r="V356" s="2" t="s">
        <v>69</v>
      </c>
      <c r="W356" s="2" t="s">
        <v>93</v>
      </c>
      <c r="X356" s="2" t="s">
        <v>442</v>
      </c>
      <c r="Y356" s="2">
        <v>83</v>
      </c>
      <c r="Z356" s="2" t="s">
        <v>160</v>
      </c>
      <c r="AA356" s="2" t="s">
        <v>1057</v>
      </c>
      <c r="AB356" s="58" t="s">
        <v>1058</v>
      </c>
      <c r="AC356" s="58" t="s">
        <v>1059</v>
      </c>
      <c r="AD356" s="58" t="s">
        <v>3237</v>
      </c>
      <c r="AE356" s="2" t="s">
        <v>1061</v>
      </c>
      <c r="AF356" s="62">
        <v>-7.0975714999999999</v>
      </c>
      <c r="AG356" s="62">
        <v>-34.8340447</v>
      </c>
      <c r="AH356" s="2" t="s">
        <v>3238</v>
      </c>
      <c r="AI356" s="2" t="s">
        <v>28</v>
      </c>
      <c r="AJ356" s="2" t="s">
        <v>102</v>
      </c>
      <c r="AK356" s="55">
        <v>1230.3900000000001</v>
      </c>
      <c r="AL356" s="55">
        <v>153</v>
      </c>
      <c r="AM356" s="55">
        <v>12.435081559505521</v>
      </c>
      <c r="AN356" s="2" t="s">
        <v>331</v>
      </c>
      <c r="AO356" s="2">
        <v>8</v>
      </c>
      <c r="AP356" s="2">
        <v>1</v>
      </c>
      <c r="AQ356" s="2">
        <v>1</v>
      </c>
      <c r="AR356" s="53" t="s">
        <v>148</v>
      </c>
      <c r="AS356" s="2" t="s">
        <v>73</v>
      </c>
      <c r="AT356" s="2" t="s">
        <v>74</v>
      </c>
      <c r="AU356" s="2" t="s">
        <v>75</v>
      </c>
      <c r="AV356" s="2" t="s">
        <v>148</v>
      </c>
      <c r="AW356" s="2" t="str">
        <f t="shared" si="5"/>
        <v xml:space="preserve">     PEGUE NA LOJA HOJE    SHIP FROM STORE    PEGUE NA LOJA   </v>
      </c>
    </row>
    <row r="357" spans="2:49" ht="15" customHeight="1">
      <c r="B357" t="s">
        <v>3239</v>
      </c>
      <c r="C357" s="2" t="s">
        <v>3240</v>
      </c>
      <c r="D357" s="2">
        <v>334</v>
      </c>
      <c r="E357" s="2" t="s">
        <v>3241</v>
      </c>
      <c r="F357" s="58" t="s">
        <v>3242</v>
      </c>
      <c r="G357" s="2" t="s">
        <v>81</v>
      </c>
      <c r="H357" t="s">
        <v>82</v>
      </c>
      <c r="I357" s="58" t="s">
        <v>83</v>
      </c>
      <c r="J357" s="2">
        <v>66203</v>
      </c>
      <c r="K357" s="2" t="s">
        <v>84</v>
      </c>
      <c r="L357" s="2" t="s">
        <v>85</v>
      </c>
      <c r="M357" s="58" t="s">
        <v>86</v>
      </c>
      <c r="N357" s="58" t="s">
        <v>87</v>
      </c>
      <c r="O357" s="58" t="s">
        <v>88</v>
      </c>
      <c r="P357" s="2">
        <v>68551</v>
      </c>
      <c r="Q357" s="2" t="s">
        <v>89</v>
      </c>
      <c r="R357" s="2" t="s">
        <v>85</v>
      </c>
      <c r="S357" s="10">
        <v>40114</v>
      </c>
      <c r="T357" s="58" t="s">
        <v>90</v>
      </c>
      <c r="U357" s="2" t="s">
        <v>91</v>
      </c>
      <c r="V357" s="2" t="s">
        <v>92</v>
      </c>
      <c r="W357" s="2" t="s">
        <v>93</v>
      </c>
      <c r="X357" s="2" t="s">
        <v>94</v>
      </c>
      <c r="Y357" s="2">
        <v>21</v>
      </c>
      <c r="Z357" s="2" t="s">
        <v>95</v>
      </c>
      <c r="AA357" s="2" t="s">
        <v>96</v>
      </c>
      <c r="AB357" s="58" t="s">
        <v>3242</v>
      </c>
      <c r="AC357" s="58" t="s">
        <v>98</v>
      </c>
      <c r="AD357" s="58" t="s">
        <v>3243</v>
      </c>
      <c r="AE357" s="2" t="s">
        <v>3244</v>
      </c>
      <c r="AF357" s="62">
        <v>-22.745186700000001</v>
      </c>
      <c r="AG357" s="62">
        <v>-42.854962399999998</v>
      </c>
      <c r="AH357" s="2" t="s">
        <v>3245</v>
      </c>
      <c r="AI357" s="2" t="s">
        <v>147</v>
      </c>
      <c r="AJ357" s="2" t="s">
        <v>102</v>
      </c>
      <c r="AK357" s="55">
        <v>1146.56</v>
      </c>
      <c r="AL357" s="55">
        <v>173</v>
      </c>
      <c r="AM357" s="55">
        <v>15.08861289422272</v>
      </c>
      <c r="AN357" s="2" t="s">
        <v>103</v>
      </c>
      <c r="AO357" s="2">
        <v>5</v>
      </c>
      <c r="AP357" s="2">
        <v>2</v>
      </c>
      <c r="AQ357" s="2">
        <v>1</v>
      </c>
      <c r="AR357" s="53" t="s">
        <v>72</v>
      </c>
      <c r="AS357" s="2" t="s">
        <v>73</v>
      </c>
      <c r="AT357" s="2" t="s">
        <v>148</v>
      </c>
      <c r="AU357" s="2" t="s">
        <v>148</v>
      </c>
      <c r="AV357" s="2" t="s">
        <v>76</v>
      </c>
      <c r="AW357" s="2" t="str">
        <f t="shared" si="5"/>
        <v>AMERICANAS SERVIÇOS    PEGUE NA LOJA HOJE            QUIOSQUE</v>
      </c>
    </row>
    <row r="358" spans="2:49" ht="15" customHeight="1">
      <c r="B358" t="s">
        <v>3246</v>
      </c>
      <c r="C358" s="2" t="s">
        <v>3247</v>
      </c>
      <c r="D358" s="2">
        <v>338</v>
      </c>
      <c r="E358" s="2" t="s">
        <v>3248</v>
      </c>
      <c r="F358" s="58" t="s">
        <v>3249</v>
      </c>
      <c r="G358" s="2" t="s">
        <v>168</v>
      </c>
      <c r="H358" t="s">
        <v>169</v>
      </c>
      <c r="I358" s="58" t="s">
        <v>170</v>
      </c>
      <c r="J358" s="2">
        <v>66146</v>
      </c>
      <c r="K358" s="2" t="s">
        <v>171</v>
      </c>
      <c r="L358" s="2" t="s">
        <v>172</v>
      </c>
      <c r="M358" s="58" t="s">
        <v>173</v>
      </c>
      <c r="N358" s="58" t="s">
        <v>174</v>
      </c>
      <c r="O358" s="58" t="s">
        <v>175</v>
      </c>
      <c r="P358" s="2">
        <v>65793</v>
      </c>
      <c r="Q358" s="2" t="s">
        <v>176</v>
      </c>
      <c r="R358" s="2" t="s">
        <v>177</v>
      </c>
      <c r="S358" s="10">
        <v>40121</v>
      </c>
      <c r="T358" s="58" t="s">
        <v>178</v>
      </c>
      <c r="U358" s="2" t="s">
        <v>179</v>
      </c>
      <c r="V358" s="2" t="s">
        <v>92</v>
      </c>
      <c r="W358" s="2" t="s">
        <v>93</v>
      </c>
      <c r="X358" s="2" t="s">
        <v>140</v>
      </c>
      <c r="Y358" s="2">
        <v>19</v>
      </c>
      <c r="Z358" s="2" t="s">
        <v>95</v>
      </c>
      <c r="AA358" s="2" t="s">
        <v>141</v>
      </c>
      <c r="AB358" s="58" t="s">
        <v>3250</v>
      </c>
      <c r="AC358" s="58" t="s">
        <v>3251</v>
      </c>
      <c r="AD358" s="58" t="s">
        <v>3252</v>
      </c>
      <c r="AE358" s="2" t="s">
        <v>3253</v>
      </c>
      <c r="AF358" s="62">
        <v>-22.981446900000002</v>
      </c>
      <c r="AG358" s="62">
        <v>-47.0123684</v>
      </c>
      <c r="AH358" s="2" t="s">
        <v>3254</v>
      </c>
      <c r="AI358" s="2" t="s">
        <v>147</v>
      </c>
      <c r="AJ358" s="2" t="s">
        <v>102</v>
      </c>
      <c r="AK358" s="55">
        <v>1034.26</v>
      </c>
      <c r="AL358" s="55">
        <v>161</v>
      </c>
      <c r="AM358" s="55">
        <v>15.566685359580761</v>
      </c>
      <c r="AN358" s="2" t="s">
        <v>331</v>
      </c>
      <c r="AO358" s="2">
        <v>5</v>
      </c>
      <c r="AP358" s="2">
        <v>2</v>
      </c>
      <c r="AQ358" s="2">
        <v>1</v>
      </c>
      <c r="AR358" s="53" t="s">
        <v>148</v>
      </c>
      <c r="AS358" s="2" t="s">
        <v>73</v>
      </c>
      <c r="AT358" s="2" t="s">
        <v>74</v>
      </c>
      <c r="AU358" s="2" t="s">
        <v>148</v>
      </c>
      <c r="AV358" s="2" t="s">
        <v>148</v>
      </c>
      <c r="AW358" s="2" t="str">
        <f t="shared" si="5"/>
        <v xml:space="preserve">     PEGUE NA LOJA HOJE    SHIP FROM STORE        </v>
      </c>
    </row>
    <row r="359" spans="2:49" ht="15" customHeight="1">
      <c r="B359" t="s">
        <v>3255</v>
      </c>
      <c r="C359" s="2" t="s">
        <v>3256</v>
      </c>
      <c r="D359" s="2">
        <v>360</v>
      </c>
      <c r="E359" s="2" t="s">
        <v>3257</v>
      </c>
      <c r="F359" s="58" t="s">
        <v>3258</v>
      </c>
      <c r="G359" s="2" t="s">
        <v>380</v>
      </c>
      <c r="H359" t="s">
        <v>381</v>
      </c>
      <c r="I359" s="58" t="s">
        <v>382</v>
      </c>
      <c r="J359" s="2">
        <v>66147</v>
      </c>
      <c r="K359" s="2" t="s">
        <v>383</v>
      </c>
      <c r="L359" s="2" t="s">
        <v>384</v>
      </c>
      <c r="M359" s="58" t="s">
        <v>1379</v>
      </c>
      <c r="N359" s="58" t="s">
        <v>1380</v>
      </c>
      <c r="O359" s="58" t="s">
        <v>1381</v>
      </c>
      <c r="P359" s="2" t="s">
        <v>148</v>
      </c>
      <c r="Q359" s="2" t="s">
        <v>1382</v>
      </c>
      <c r="R359" s="2" t="s">
        <v>1376</v>
      </c>
      <c r="S359" s="10">
        <v>40142</v>
      </c>
      <c r="T359" s="58" t="s">
        <v>1383</v>
      </c>
      <c r="U359" s="2" t="s">
        <v>1384</v>
      </c>
      <c r="V359" s="2" t="s">
        <v>92</v>
      </c>
      <c r="W359" s="2" t="s">
        <v>93</v>
      </c>
      <c r="X359" s="2" t="s">
        <v>248</v>
      </c>
      <c r="Y359" s="2">
        <v>65</v>
      </c>
      <c r="Z359" s="2" t="s">
        <v>95</v>
      </c>
      <c r="AA359" s="2" t="s">
        <v>1385</v>
      </c>
      <c r="AB359" s="58" t="s">
        <v>3258</v>
      </c>
      <c r="AC359" s="58" t="s">
        <v>98</v>
      </c>
      <c r="AD359" s="58" t="s">
        <v>3259</v>
      </c>
      <c r="AE359" s="2" t="s">
        <v>3260</v>
      </c>
      <c r="AF359" s="62">
        <v>-15.6475729</v>
      </c>
      <c r="AG359" s="62">
        <v>-56.138246000000002</v>
      </c>
      <c r="AH359" s="2" t="s">
        <v>3261</v>
      </c>
      <c r="AI359" s="2" t="s">
        <v>147</v>
      </c>
      <c r="AJ359" s="2" t="s">
        <v>102</v>
      </c>
      <c r="AK359" s="55">
        <v>1045.17</v>
      </c>
      <c r="AL359" s="55">
        <v>158</v>
      </c>
      <c r="AM359" s="55">
        <v>15.117157974300829</v>
      </c>
      <c r="AN359" s="2" t="s">
        <v>103</v>
      </c>
      <c r="AO359" s="2">
        <v>10</v>
      </c>
      <c r="AP359" s="2">
        <v>1</v>
      </c>
      <c r="AQ359" s="2">
        <v>3</v>
      </c>
      <c r="AR359" s="53" t="s">
        <v>148</v>
      </c>
      <c r="AS359" s="2" t="s">
        <v>73</v>
      </c>
      <c r="AT359" s="2" t="s">
        <v>148</v>
      </c>
      <c r="AU359" s="2" t="s">
        <v>148</v>
      </c>
      <c r="AV359" s="2" t="s">
        <v>148</v>
      </c>
      <c r="AW359" s="2" t="str">
        <f t="shared" si="5"/>
        <v xml:space="preserve">     PEGUE NA LOJA HOJE             </v>
      </c>
    </row>
    <row r="360" spans="2:49" ht="15" customHeight="1">
      <c r="B360" t="s">
        <v>3262</v>
      </c>
      <c r="C360" s="2" t="s">
        <v>3263</v>
      </c>
      <c r="D360" s="2">
        <v>388</v>
      </c>
      <c r="E360" s="2" t="s">
        <v>3264</v>
      </c>
      <c r="F360" s="58" t="s">
        <v>3265</v>
      </c>
      <c r="G360" s="2" t="s">
        <v>128</v>
      </c>
      <c r="H360" t="s">
        <v>129</v>
      </c>
      <c r="I360" s="58" t="s">
        <v>130</v>
      </c>
      <c r="J360" s="2">
        <v>66128</v>
      </c>
      <c r="K360" s="2" t="s">
        <v>131</v>
      </c>
      <c r="L360" s="2" t="s">
        <v>132</v>
      </c>
      <c r="M360" s="58" t="s">
        <v>1451</v>
      </c>
      <c r="N360" s="58" t="s">
        <v>1452</v>
      </c>
      <c r="O360" s="58" t="s">
        <v>1453</v>
      </c>
      <c r="P360" s="2">
        <v>68774</v>
      </c>
      <c r="Q360" s="2" t="s">
        <v>1454</v>
      </c>
      <c r="R360" s="2" t="s">
        <v>1455</v>
      </c>
      <c r="S360" s="10">
        <v>40143</v>
      </c>
      <c r="T360" s="58" t="s">
        <v>918</v>
      </c>
      <c r="U360" s="2" t="s">
        <v>919</v>
      </c>
      <c r="V360" s="2" t="s">
        <v>92</v>
      </c>
      <c r="W360" s="2" t="s">
        <v>93</v>
      </c>
      <c r="X360" s="2" t="s">
        <v>140</v>
      </c>
      <c r="Y360" s="2">
        <v>11</v>
      </c>
      <c r="Z360" s="2" t="s">
        <v>95</v>
      </c>
      <c r="AA360" s="2" t="s">
        <v>141</v>
      </c>
      <c r="AB360" s="58" t="s">
        <v>1640</v>
      </c>
      <c r="AC360" s="58" t="s">
        <v>3266</v>
      </c>
      <c r="AD360" s="58" t="s">
        <v>3267</v>
      </c>
      <c r="AE360" s="2" t="s">
        <v>3268</v>
      </c>
      <c r="AF360" s="62">
        <v>-23.535403599999999</v>
      </c>
      <c r="AG360" s="62">
        <v>-46.771371899999998</v>
      </c>
      <c r="AH360" s="2" t="s">
        <v>3269</v>
      </c>
      <c r="AI360" s="2" t="s">
        <v>147</v>
      </c>
      <c r="AJ360" s="2" t="s">
        <v>102</v>
      </c>
      <c r="AK360" s="55">
        <v>1490.01</v>
      </c>
      <c r="AL360" s="55">
        <v>478</v>
      </c>
      <c r="AM360" s="55">
        <v>32.080321608579808</v>
      </c>
      <c r="AN360" s="2" t="s">
        <v>331</v>
      </c>
      <c r="AO360" s="2">
        <v>3</v>
      </c>
      <c r="AP360" s="2">
        <v>5</v>
      </c>
      <c r="AQ360" s="2">
        <v>1</v>
      </c>
      <c r="AR360" s="53" t="s">
        <v>72</v>
      </c>
      <c r="AS360" s="2" t="s">
        <v>73</v>
      </c>
      <c r="AT360" s="2" t="s">
        <v>74</v>
      </c>
      <c r="AU360" s="2" t="s">
        <v>75</v>
      </c>
      <c r="AV360" s="2" t="s">
        <v>76</v>
      </c>
      <c r="AW360" s="2" t="str">
        <f t="shared" si="5"/>
        <v>AMERICANAS SERVIÇOS    PEGUE NA LOJA HOJE    SHIP FROM STORE    PEGUE NA LOJA  QUIOSQUE</v>
      </c>
    </row>
    <row r="361" spans="2:49" ht="15" customHeight="1">
      <c r="B361" t="s">
        <v>3270</v>
      </c>
      <c r="C361" s="2" t="s">
        <v>3271</v>
      </c>
      <c r="D361" s="2">
        <v>570</v>
      </c>
      <c r="E361" s="2" t="s">
        <v>3272</v>
      </c>
      <c r="F361" s="58" t="s">
        <v>3273</v>
      </c>
      <c r="G361" s="2" t="s">
        <v>108</v>
      </c>
      <c r="H361" t="s">
        <v>109</v>
      </c>
      <c r="I361" s="58" t="s">
        <v>110</v>
      </c>
      <c r="J361" s="2">
        <v>66202</v>
      </c>
      <c r="K361" s="2" t="s">
        <v>111</v>
      </c>
      <c r="L361" s="2" t="s">
        <v>112</v>
      </c>
      <c r="M361" s="58" t="s">
        <v>305</v>
      </c>
      <c r="N361" s="58" t="s">
        <v>306</v>
      </c>
      <c r="O361" s="58" t="s">
        <v>307</v>
      </c>
      <c r="P361" s="2">
        <v>66197</v>
      </c>
      <c r="Q361" s="2" t="s">
        <v>308</v>
      </c>
      <c r="R361" s="2" t="s">
        <v>309</v>
      </c>
      <c r="S361" s="10">
        <v>40143</v>
      </c>
      <c r="T361" s="58" t="s">
        <v>1024</v>
      </c>
      <c r="U361" s="2" t="s">
        <v>1025</v>
      </c>
      <c r="V361" s="2" t="s">
        <v>92</v>
      </c>
      <c r="W361" s="2" t="s">
        <v>1192</v>
      </c>
      <c r="X361" s="2" t="s">
        <v>94</v>
      </c>
      <c r="Y361" s="2">
        <v>21</v>
      </c>
      <c r="Z361" s="2" t="s">
        <v>95</v>
      </c>
      <c r="AA361" s="2" t="s">
        <v>96</v>
      </c>
      <c r="AB361" s="58" t="s">
        <v>120</v>
      </c>
      <c r="AC361" s="58" t="s">
        <v>3274</v>
      </c>
      <c r="AD361" s="58" t="s">
        <v>3275</v>
      </c>
      <c r="AE361" s="2" t="s">
        <v>3276</v>
      </c>
      <c r="AF361" s="62">
        <v>-22.9209116</v>
      </c>
      <c r="AG361" s="62">
        <v>-43.682047900000001</v>
      </c>
      <c r="AH361" s="2" t="s">
        <v>3277</v>
      </c>
      <c r="AI361" s="2" t="s">
        <v>28</v>
      </c>
      <c r="AJ361" s="2" t="s">
        <v>1196</v>
      </c>
      <c r="AK361" s="55">
        <v>397.41</v>
      </c>
      <c r="AL361" s="55">
        <v>0</v>
      </c>
      <c r="AM361" s="55">
        <v>0</v>
      </c>
      <c r="AN361" s="2" t="s">
        <v>331</v>
      </c>
      <c r="AO361" s="2">
        <v>4</v>
      </c>
      <c r="AP361" s="2">
        <v>3</v>
      </c>
      <c r="AQ361" s="2">
        <v>1</v>
      </c>
      <c r="AR361" s="53" t="s">
        <v>72</v>
      </c>
      <c r="AS361" s="2" t="s">
        <v>73</v>
      </c>
      <c r="AT361" s="2" t="s">
        <v>74</v>
      </c>
      <c r="AU361" s="2" t="s">
        <v>148</v>
      </c>
      <c r="AV361" s="2" t="s">
        <v>76</v>
      </c>
      <c r="AW361" s="2" t="str">
        <f t="shared" si="5"/>
        <v>AMERICANAS SERVIÇOS    PEGUE NA LOJA HOJE    SHIP FROM STORE       QUIOSQUE</v>
      </c>
    </row>
    <row r="362" spans="2:49" ht="15" customHeight="1">
      <c r="B362" t="s">
        <v>3278</v>
      </c>
      <c r="C362" s="2" t="s">
        <v>3279</v>
      </c>
      <c r="D362" s="2">
        <v>326</v>
      </c>
      <c r="E362" s="2" t="s">
        <v>3280</v>
      </c>
      <c r="F362" s="58" t="s">
        <v>3281</v>
      </c>
      <c r="G362" s="2" t="s">
        <v>431</v>
      </c>
      <c r="H362" t="s">
        <v>432</v>
      </c>
      <c r="I362" s="58" t="s">
        <v>433</v>
      </c>
      <c r="J362" s="2">
        <v>66749</v>
      </c>
      <c r="K362" s="2" t="s">
        <v>434</v>
      </c>
      <c r="L362" s="2" t="s">
        <v>435</v>
      </c>
      <c r="M362" s="58" t="s">
        <v>430</v>
      </c>
      <c r="N362" s="58" t="s">
        <v>436</v>
      </c>
      <c r="O362" s="58" t="s">
        <v>437</v>
      </c>
      <c r="P362" s="2">
        <v>68343</v>
      </c>
      <c r="Q362" s="2" t="s">
        <v>438</v>
      </c>
      <c r="R362" s="2" t="s">
        <v>439</v>
      </c>
      <c r="S362" s="10">
        <v>40143</v>
      </c>
      <c r="T362" s="58" t="s">
        <v>440</v>
      </c>
      <c r="U362" s="2" t="s">
        <v>441</v>
      </c>
      <c r="V362" s="2" t="s">
        <v>92</v>
      </c>
      <c r="W362" s="2" t="s">
        <v>93</v>
      </c>
      <c r="X362" s="2" t="s">
        <v>442</v>
      </c>
      <c r="Y362" s="2">
        <v>81</v>
      </c>
      <c r="Z362" s="2" t="s">
        <v>160</v>
      </c>
      <c r="AA362" s="2" t="s">
        <v>443</v>
      </c>
      <c r="AB362" s="58" t="s">
        <v>3282</v>
      </c>
      <c r="AC362" s="58" t="s">
        <v>3283</v>
      </c>
      <c r="AD362" s="58" t="s">
        <v>3284</v>
      </c>
      <c r="AE362" s="2" t="s">
        <v>3285</v>
      </c>
      <c r="AF362" s="62">
        <v>-8.30577439999999</v>
      </c>
      <c r="AG362" s="62">
        <v>-35.022165399999999</v>
      </c>
      <c r="AH362" s="2" t="s">
        <v>3286</v>
      </c>
      <c r="AI362" s="2" t="s">
        <v>28</v>
      </c>
      <c r="AJ362" s="2" t="s">
        <v>102</v>
      </c>
      <c r="AK362" s="55">
        <v>1253.1400000000001</v>
      </c>
      <c r="AL362" s="55">
        <v>139</v>
      </c>
      <c r="AM362" s="55">
        <v>11.092136552978916</v>
      </c>
      <c r="AN362" s="2" t="s">
        <v>331</v>
      </c>
      <c r="AO362" s="2">
        <v>4</v>
      </c>
      <c r="AP362" s="2">
        <v>3</v>
      </c>
      <c r="AQ362" s="2">
        <v>1</v>
      </c>
      <c r="AR362" s="53" t="s">
        <v>72</v>
      </c>
      <c r="AS362" s="2" t="s">
        <v>73</v>
      </c>
      <c r="AT362" s="2" t="s">
        <v>148</v>
      </c>
      <c r="AU362" s="2" t="s">
        <v>75</v>
      </c>
      <c r="AV362" s="2" t="s">
        <v>76</v>
      </c>
      <c r="AW362" s="2" t="str">
        <f t="shared" si="5"/>
        <v>AMERICANAS SERVIÇOS    PEGUE NA LOJA HOJE         PEGUE NA LOJA  QUIOSQUE</v>
      </c>
    </row>
    <row r="363" spans="2:49" ht="15" customHeight="1">
      <c r="B363" t="s">
        <v>3287</v>
      </c>
      <c r="C363" s="2" t="s">
        <v>3288</v>
      </c>
      <c r="D363" s="2">
        <v>343</v>
      </c>
      <c r="E363" s="2" t="s">
        <v>3289</v>
      </c>
      <c r="F363" s="58" t="s">
        <v>3290</v>
      </c>
      <c r="G363" s="2" t="s">
        <v>380</v>
      </c>
      <c r="H363" t="s">
        <v>381</v>
      </c>
      <c r="I363" s="58" t="s">
        <v>382</v>
      </c>
      <c r="J363" s="2">
        <v>66147</v>
      </c>
      <c r="K363" s="2" t="s">
        <v>383</v>
      </c>
      <c r="L363" s="2" t="s">
        <v>384</v>
      </c>
      <c r="M363" s="58" t="s">
        <v>2907</v>
      </c>
      <c r="N363" s="58" t="s">
        <v>2908</v>
      </c>
      <c r="O363" s="58" t="s">
        <v>2909</v>
      </c>
      <c r="P363" s="2">
        <v>68222</v>
      </c>
      <c r="Q363" s="2" t="s">
        <v>2910</v>
      </c>
      <c r="R363" s="2">
        <v>1019</v>
      </c>
      <c r="S363" s="10">
        <v>40247</v>
      </c>
      <c r="T363" s="58" t="s">
        <v>2911</v>
      </c>
      <c r="U363" s="2" t="s">
        <v>2912</v>
      </c>
      <c r="V363" s="2" t="s">
        <v>92</v>
      </c>
      <c r="W363" s="2" t="s">
        <v>93</v>
      </c>
      <c r="X363" s="2" t="s">
        <v>442</v>
      </c>
      <c r="Y363" s="2">
        <v>88</v>
      </c>
      <c r="Z363" s="2" t="s">
        <v>160</v>
      </c>
      <c r="AA363" s="2" t="s">
        <v>526</v>
      </c>
      <c r="AB363" s="58" t="s">
        <v>3290</v>
      </c>
      <c r="AC363" s="58" t="s">
        <v>98</v>
      </c>
      <c r="AD363" s="58" t="s">
        <v>3291</v>
      </c>
      <c r="AE363" s="2" t="s">
        <v>3292</v>
      </c>
      <c r="AF363" s="62">
        <v>-3.6882698999999999</v>
      </c>
      <c r="AG363" s="62">
        <v>-40.351263699999997</v>
      </c>
      <c r="AH363" s="2" t="s">
        <v>3293</v>
      </c>
      <c r="AI363" s="2" t="s">
        <v>147</v>
      </c>
      <c r="AJ363" s="2" t="s">
        <v>102</v>
      </c>
      <c r="AK363" s="55">
        <v>1063.52</v>
      </c>
      <c r="AL363" s="55">
        <v>190</v>
      </c>
      <c r="AM363" s="55">
        <v>17.865202346923425</v>
      </c>
      <c r="AN363" s="2" t="s">
        <v>103</v>
      </c>
      <c r="AO363" s="2">
        <v>8</v>
      </c>
      <c r="AP363" s="2">
        <v>2</v>
      </c>
      <c r="AQ363" s="2">
        <v>4</v>
      </c>
      <c r="AR363" s="53" t="s">
        <v>72</v>
      </c>
      <c r="AS363" s="2" t="s">
        <v>73</v>
      </c>
      <c r="AT363" s="2" t="s">
        <v>74</v>
      </c>
      <c r="AU363" s="2" t="s">
        <v>75</v>
      </c>
      <c r="AV363" s="2" t="s">
        <v>76</v>
      </c>
      <c r="AW363" s="2" t="str">
        <f t="shared" si="5"/>
        <v>AMERICANAS SERVIÇOS    PEGUE NA LOJA HOJE    SHIP FROM STORE    PEGUE NA LOJA  QUIOSQUE</v>
      </c>
    </row>
    <row r="364" spans="2:49" ht="15" customHeight="1">
      <c r="B364" t="s">
        <v>3294</v>
      </c>
      <c r="C364" s="2" t="s">
        <v>3295</v>
      </c>
      <c r="D364" s="2">
        <v>571</v>
      </c>
      <c r="E364" s="2" t="s">
        <v>3296</v>
      </c>
      <c r="F364" s="58" t="s">
        <v>3297</v>
      </c>
      <c r="G364" s="2" t="s">
        <v>81</v>
      </c>
      <c r="H364" t="s">
        <v>82</v>
      </c>
      <c r="I364" s="58" t="s">
        <v>83</v>
      </c>
      <c r="J364" s="2">
        <v>66203</v>
      </c>
      <c r="K364" s="2" t="s">
        <v>84</v>
      </c>
      <c r="L364" s="2" t="s">
        <v>85</v>
      </c>
      <c r="M364" s="58" t="s">
        <v>2875</v>
      </c>
      <c r="N364" s="58" t="s">
        <v>2876</v>
      </c>
      <c r="O364" s="58" t="s">
        <v>2877</v>
      </c>
      <c r="P364" s="2">
        <v>68901</v>
      </c>
      <c r="Q364" s="2" t="s">
        <v>2878</v>
      </c>
      <c r="R364" s="2" t="s">
        <v>2879</v>
      </c>
      <c r="S364" s="10">
        <v>40248</v>
      </c>
      <c r="T364" s="58" t="s">
        <v>2880</v>
      </c>
      <c r="U364" s="2" t="s">
        <v>2881</v>
      </c>
      <c r="V364" s="2" t="s">
        <v>69</v>
      </c>
      <c r="W364" s="2" t="s">
        <v>93</v>
      </c>
      <c r="X364" s="2" t="s">
        <v>94</v>
      </c>
      <c r="Y364" s="2">
        <v>22</v>
      </c>
      <c r="Z364" s="2" t="s">
        <v>95</v>
      </c>
      <c r="AA364" s="2" t="s">
        <v>96</v>
      </c>
      <c r="AB364" s="58" t="s">
        <v>3297</v>
      </c>
      <c r="AC364" s="58" t="s">
        <v>98</v>
      </c>
      <c r="AD364" s="58" t="s">
        <v>3298</v>
      </c>
      <c r="AE364" s="2" t="s">
        <v>3299</v>
      </c>
      <c r="AF364" s="62">
        <v>-22.881995799999999</v>
      </c>
      <c r="AG364" s="62">
        <v>-42.013971400000003</v>
      </c>
      <c r="AH364" s="2" t="s">
        <v>3300</v>
      </c>
      <c r="AI364" s="2" t="s">
        <v>28</v>
      </c>
      <c r="AJ364" s="2" t="s">
        <v>330</v>
      </c>
      <c r="AK364" s="55">
        <v>924.22</v>
      </c>
      <c r="AL364" s="55">
        <v>189</v>
      </c>
      <c r="AM364" s="55">
        <v>20.449676483954036</v>
      </c>
      <c r="AN364" s="2" t="s">
        <v>103</v>
      </c>
      <c r="AO364" s="2">
        <v>4</v>
      </c>
      <c r="AP364" s="2">
        <v>3</v>
      </c>
      <c r="AQ364" s="2">
        <v>1</v>
      </c>
      <c r="AR364" s="53" t="s">
        <v>148</v>
      </c>
      <c r="AS364" s="2" t="s">
        <v>73</v>
      </c>
      <c r="AT364" s="2" t="s">
        <v>148</v>
      </c>
      <c r="AU364" s="2" t="s">
        <v>75</v>
      </c>
      <c r="AV364" s="2" t="s">
        <v>148</v>
      </c>
      <c r="AW364" s="2" t="str">
        <f t="shared" si="5"/>
        <v xml:space="preserve">     PEGUE NA LOJA HOJE         PEGUE NA LOJA   </v>
      </c>
    </row>
    <row r="365" spans="2:49" ht="15" customHeight="1">
      <c r="B365" t="s">
        <v>3301</v>
      </c>
      <c r="C365" s="2" t="s">
        <v>3302</v>
      </c>
      <c r="D365" s="2">
        <v>305</v>
      </c>
      <c r="E365" s="2" t="s">
        <v>3303</v>
      </c>
      <c r="F365" s="58" t="s">
        <v>3304</v>
      </c>
      <c r="G365" s="2" t="s">
        <v>380</v>
      </c>
      <c r="H365" t="s">
        <v>381</v>
      </c>
      <c r="I365" s="58" t="s">
        <v>382</v>
      </c>
      <c r="J365" s="2">
        <v>66147</v>
      </c>
      <c r="K365" s="2" t="s">
        <v>383</v>
      </c>
      <c r="L365" s="2" t="s">
        <v>384</v>
      </c>
      <c r="M365" s="58" t="s">
        <v>385</v>
      </c>
      <c r="N365" s="58" t="s">
        <v>386</v>
      </c>
      <c r="O365" s="58" t="s">
        <v>387</v>
      </c>
      <c r="P365" s="2">
        <v>66210</v>
      </c>
      <c r="Q365" s="2" t="s">
        <v>388</v>
      </c>
      <c r="R365" s="2" t="s">
        <v>389</v>
      </c>
      <c r="S365" s="10">
        <v>40262</v>
      </c>
      <c r="T365" s="58" t="s">
        <v>3305</v>
      </c>
      <c r="U365" s="2" t="s">
        <v>3306</v>
      </c>
      <c r="V365" s="2" t="s">
        <v>92</v>
      </c>
      <c r="W365" s="2" t="s">
        <v>93</v>
      </c>
      <c r="X365" s="2" t="s">
        <v>248</v>
      </c>
      <c r="Y365" s="2">
        <v>63</v>
      </c>
      <c r="Z365" s="2" t="s">
        <v>160</v>
      </c>
      <c r="AA365" s="2" t="s">
        <v>3307</v>
      </c>
      <c r="AB365" s="58" t="s">
        <v>3308</v>
      </c>
      <c r="AC365" s="58" t="s">
        <v>3309</v>
      </c>
      <c r="AD365" s="58" t="s">
        <v>3310</v>
      </c>
      <c r="AE365" s="2" t="s">
        <v>3311</v>
      </c>
      <c r="AF365" s="62">
        <v>-10.190374</v>
      </c>
      <c r="AG365" s="62">
        <v>-48.334923699999997</v>
      </c>
      <c r="AH365" s="2" t="s">
        <v>3312</v>
      </c>
      <c r="AI365" s="2" t="s">
        <v>147</v>
      </c>
      <c r="AJ365" s="2" t="s">
        <v>102</v>
      </c>
      <c r="AK365" s="55">
        <v>1165.6199999999999</v>
      </c>
      <c r="AL365" s="55">
        <v>194</v>
      </c>
      <c r="AM365" s="55">
        <v>16.643503028431223</v>
      </c>
      <c r="AN365" s="2" t="s">
        <v>331</v>
      </c>
      <c r="AO365" s="2">
        <v>10</v>
      </c>
      <c r="AP365" s="2">
        <v>1</v>
      </c>
      <c r="AQ365" s="2">
        <v>3</v>
      </c>
      <c r="AR365" s="53" t="s">
        <v>72</v>
      </c>
      <c r="AS365" s="2" t="s">
        <v>73</v>
      </c>
      <c r="AT365" s="2" t="s">
        <v>74</v>
      </c>
      <c r="AU365" s="2" t="s">
        <v>75</v>
      </c>
      <c r="AV365" s="2" t="s">
        <v>76</v>
      </c>
      <c r="AW365" s="2" t="str">
        <f t="shared" si="5"/>
        <v>AMERICANAS SERVIÇOS    PEGUE NA LOJA HOJE    SHIP FROM STORE    PEGUE NA LOJA  QUIOSQUE</v>
      </c>
    </row>
    <row r="366" spans="2:49" ht="15" customHeight="1">
      <c r="B366" t="s">
        <v>3313</v>
      </c>
      <c r="C366" s="2" t="s">
        <v>3314</v>
      </c>
      <c r="D366" s="2">
        <v>362</v>
      </c>
      <c r="E366" s="2" t="s">
        <v>3315</v>
      </c>
      <c r="F366" s="58" t="s">
        <v>3316</v>
      </c>
      <c r="G366" s="2" t="s">
        <v>380</v>
      </c>
      <c r="H366" t="s">
        <v>381</v>
      </c>
      <c r="I366" s="58" t="s">
        <v>382</v>
      </c>
      <c r="J366" s="2">
        <v>66147</v>
      </c>
      <c r="K366" s="2" t="s">
        <v>383</v>
      </c>
      <c r="L366" s="2" t="s">
        <v>384</v>
      </c>
      <c r="M366" s="58" t="s">
        <v>520</v>
      </c>
      <c r="N366" s="58" t="s">
        <v>521</v>
      </c>
      <c r="O366" s="58" t="s">
        <v>522</v>
      </c>
      <c r="P366" s="2">
        <v>68701</v>
      </c>
      <c r="Q366" s="2" t="s">
        <v>523</v>
      </c>
      <c r="R366" s="2" t="s">
        <v>517</v>
      </c>
      <c r="S366" s="10">
        <v>40274</v>
      </c>
      <c r="T366" s="58" t="s">
        <v>524</v>
      </c>
      <c r="U366" s="2" t="s">
        <v>525</v>
      </c>
      <c r="V366" s="2" t="s">
        <v>69</v>
      </c>
      <c r="W366" s="2" t="s">
        <v>93</v>
      </c>
      <c r="X366" s="2" t="s">
        <v>442</v>
      </c>
      <c r="Y366" s="2">
        <v>85</v>
      </c>
      <c r="Z366" s="2" t="s">
        <v>160</v>
      </c>
      <c r="AA366" s="2" t="s">
        <v>526</v>
      </c>
      <c r="AB366" s="58" t="s">
        <v>519</v>
      </c>
      <c r="AC366" s="58" t="s">
        <v>3317</v>
      </c>
      <c r="AD366" s="58" t="s">
        <v>3318</v>
      </c>
      <c r="AE366" s="2" t="s">
        <v>2729</v>
      </c>
      <c r="AF366" s="62">
        <v>-3.7357917999999999</v>
      </c>
      <c r="AG366" s="62">
        <v>-38.490392200000002</v>
      </c>
      <c r="AH366" s="2" t="s">
        <v>3319</v>
      </c>
      <c r="AI366" s="2" t="s">
        <v>28</v>
      </c>
      <c r="AJ366" s="2" t="s">
        <v>330</v>
      </c>
      <c r="AK366" s="55">
        <v>820.92</v>
      </c>
      <c r="AL366" s="55">
        <v>221</v>
      </c>
      <c r="AM366" s="55">
        <v>26.921015446084883</v>
      </c>
      <c r="AN366" s="2" t="s">
        <v>331</v>
      </c>
      <c r="AO366" s="2">
        <v>11</v>
      </c>
      <c r="AP366" s="2">
        <v>1</v>
      </c>
      <c r="AQ366" s="2">
        <v>4</v>
      </c>
      <c r="AR366" s="53" t="s">
        <v>148</v>
      </c>
      <c r="AS366" s="2" t="s">
        <v>73</v>
      </c>
      <c r="AT366" s="2" t="s">
        <v>74</v>
      </c>
      <c r="AU366" s="2" t="s">
        <v>75</v>
      </c>
      <c r="AV366" s="2" t="s">
        <v>148</v>
      </c>
      <c r="AW366" s="2" t="str">
        <f t="shared" si="5"/>
        <v xml:space="preserve">     PEGUE NA LOJA HOJE    SHIP FROM STORE    PEGUE NA LOJA   </v>
      </c>
    </row>
    <row r="367" spans="2:49" ht="15" customHeight="1">
      <c r="B367" t="s">
        <v>3320</v>
      </c>
      <c r="C367" s="2" t="s">
        <v>3321</v>
      </c>
      <c r="D367" s="2">
        <v>398</v>
      </c>
      <c r="E367" s="2" t="s">
        <v>3322</v>
      </c>
      <c r="F367" s="58" t="s">
        <v>3323</v>
      </c>
      <c r="G367" s="2" t="s">
        <v>534</v>
      </c>
      <c r="H367" t="s">
        <v>535</v>
      </c>
      <c r="I367" s="58" t="s">
        <v>536</v>
      </c>
      <c r="J367" s="2">
        <v>65659</v>
      </c>
      <c r="K367" s="2" t="s">
        <v>537</v>
      </c>
      <c r="L367" s="2" t="s">
        <v>531</v>
      </c>
      <c r="M367" s="58" t="s">
        <v>721</v>
      </c>
      <c r="N367" s="58" t="s">
        <v>722</v>
      </c>
      <c r="O367" s="58" t="s">
        <v>723</v>
      </c>
      <c r="P367" s="2" t="s">
        <v>148</v>
      </c>
      <c r="Q367" s="2" t="s">
        <v>724</v>
      </c>
      <c r="R367" s="2" t="s">
        <v>718</v>
      </c>
      <c r="S367" s="10">
        <v>40282</v>
      </c>
      <c r="T367" s="58" t="s">
        <v>725</v>
      </c>
      <c r="U367" s="2" t="s">
        <v>726</v>
      </c>
      <c r="V367" s="2" t="s">
        <v>92</v>
      </c>
      <c r="W367" s="2" t="s">
        <v>93</v>
      </c>
      <c r="X367" s="2" t="s">
        <v>545</v>
      </c>
      <c r="Y367" s="2">
        <v>98</v>
      </c>
      <c r="Z367" s="2" t="s">
        <v>160</v>
      </c>
      <c r="AA367" s="2" t="s">
        <v>727</v>
      </c>
      <c r="AB367" s="58" t="s">
        <v>728</v>
      </c>
      <c r="AC367" s="58" t="s">
        <v>3324</v>
      </c>
      <c r="AD367" s="58" t="s">
        <v>3325</v>
      </c>
      <c r="AE367" s="2" t="s">
        <v>3326</v>
      </c>
      <c r="AF367" s="62">
        <v>-2.4956583999999999</v>
      </c>
      <c r="AG367" s="62">
        <v>-44.228777399999998</v>
      </c>
      <c r="AH367" s="2" t="s">
        <v>3327</v>
      </c>
      <c r="AI367" s="2" t="s">
        <v>28</v>
      </c>
      <c r="AJ367" s="2" t="s">
        <v>102</v>
      </c>
      <c r="AK367" s="55">
        <v>1146.75</v>
      </c>
      <c r="AL367" s="55">
        <v>179</v>
      </c>
      <c r="AM367" s="55">
        <v>15.609330717244385</v>
      </c>
      <c r="AN367" s="2" t="s">
        <v>331</v>
      </c>
      <c r="AO367" s="2">
        <v>10</v>
      </c>
      <c r="AP367" s="2">
        <v>1</v>
      </c>
      <c r="AQ367" s="2">
        <v>3</v>
      </c>
      <c r="AR367" s="53" t="s">
        <v>72</v>
      </c>
      <c r="AS367" s="2" t="s">
        <v>73</v>
      </c>
      <c r="AT367" s="2" t="s">
        <v>74</v>
      </c>
      <c r="AU367" s="2" t="s">
        <v>148</v>
      </c>
      <c r="AV367" s="2" t="s">
        <v>148</v>
      </c>
      <c r="AW367" s="2" t="str">
        <f t="shared" si="5"/>
        <v xml:space="preserve">AMERICANAS SERVIÇOS    PEGUE NA LOJA HOJE    SHIP FROM STORE        </v>
      </c>
    </row>
    <row r="368" spans="2:49" ht="15" customHeight="1">
      <c r="B368" t="s">
        <v>3328</v>
      </c>
      <c r="C368" s="2" t="s">
        <v>3329</v>
      </c>
      <c r="D368" s="2">
        <v>572</v>
      </c>
      <c r="E368" s="2" t="s">
        <v>3330</v>
      </c>
      <c r="F368" s="58" t="s">
        <v>3331</v>
      </c>
      <c r="G368" s="2" t="s">
        <v>168</v>
      </c>
      <c r="H368" t="s">
        <v>169</v>
      </c>
      <c r="I368" s="58" t="s">
        <v>170</v>
      </c>
      <c r="J368" s="2">
        <v>66146</v>
      </c>
      <c r="K368" s="2" t="s">
        <v>171</v>
      </c>
      <c r="L368" s="2" t="s">
        <v>172</v>
      </c>
      <c r="M368" s="58" t="s">
        <v>678</v>
      </c>
      <c r="N368" s="58" t="s">
        <v>679</v>
      </c>
      <c r="O368" s="58" t="s">
        <v>680</v>
      </c>
      <c r="P368" s="2" t="s">
        <v>148</v>
      </c>
      <c r="Q368" s="2" t="s">
        <v>681</v>
      </c>
      <c r="R368" s="2" t="s">
        <v>172</v>
      </c>
      <c r="S368" s="10">
        <v>40297</v>
      </c>
      <c r="T368" s="58" t="s">
        <v>918</v>
      </c>
      <c r="U368" s="2" t="s">
        <v>919</v>
      </c>
      <c r="V368" s="2" t="s">
        <v>92</v>
      </c>
      <c r="W368" s="2" t="s">
        <v>1192</v>
      </c>
      <c r="X368" s="2" t="s">
        <v>140</v>
      </c>
      <c r="Y368" s="2">
        <v>11</v>
      </c>
      <c r="Z368" s="2" t="s">
        <v>95</v>
      </c>
      <c r="AA368" s="2" t="s">
        <v>141</v>
      </c>
      <c r="AB368" s="58" t="s">
        <v>3332</v>
      </c>
      <c r="AC368" s="58" t="s">
        <v>98</v>
      </c>
      <c r="AD368" s="58" t="s">
        <v>3333</v>
      </c>
      <c r="AE368" s="2" t="s">
        <v>3334</v>
      </c>
      <c r="AF368" s="62">
        <v>-23.1158094</v>
      </c>
      <c r="AG368" s="62">
        <v>-46.557917600000003</v>
      </c>
      <c r="AH368" s="2" t="s">
        <v>3335</v>
      </c>
      <c r="AI368" s="2" t="s">
        <v>147</v>
      </c>
      <c r="AJ368" s="2" t="s">
        <v>1351</v>
      </c>
      <c r="AK368" s="55">
        <v>650.98</v>
      </c>
      <c r="AL368" s="55">
        <v>21</v>
      </c>
      <c r="AM368" s="55">
        <v>3.2259055577744324</v>
      </c>
      <c r="AN368" s="2" t="s">
        <v>103</v>
      </c>
      <c r="AO368" s="2">
        <v>8</v>
      </c>
      <c r="AP368" s="2">
        <v>1</v>
      </c>
      <c r="AQ368" s="2">
        <v>1</v>
      </c>
      <c r="AR368" s="53" t="s">
        <v>148</v>
      </c>
      <c r="AS368" s="2" t="s">
        <v>73</v>
      </c>
      <c r="AT368" s="2" t="s">
        <v>148</v>
      </c>
      <c r="AU368" s="2" t="s">
        <v>75</v>
      </c>
      <c r="AV368" s="2" t="s">
        <v>148</v>
      </c>
      <c r="AW368" s="2" t="str">
        <f t="shared" si="5"/>
        <v xml:space="preserve">     PEGUE NA LOJA HOJE         PEGUE NA LOJA   </v>
      </c>
    </row>
    <row r="369" spans="2:49" ht="15" customHeight="1">
      <c r="B369" t="s">
        <v>3336</v>
      </c>
      <c r="C369" s="2" t="s">
        <v>3337</v>
      </c>
      <c r="D369" s="2">
        <v>368</v>
      </c>
      <c r="E369" s="2" t="s">
        <v>3338</v>
      </c>
      <c r="F369" s="58" t="s">
        <v>3339</v>
      </c>
      <c r="G369" s="2" t="s">
        <v>534</v>
      </c>
      <c r="H369" t="s">
        <v>535</v>
      </c>
      <c r="I369" s="58" t="s">
        <v>536</v>
      </c>
      <c r="J369" s="2">
        <v>65659</v>
      </c>
      <c r="K369" s="2" t="s">
        <v>537</v>
      </c>
      <c r="L369" s="2" t="s">
        <v>531</v>
      </c>
      <c r="M369" s="58" t="s">
        <v>3340</v>
      </c>
      <c r="N369" s="58" t="s">
        <v>3341</v>
      </c>
      <c r="O369" s="58" t="s">
        <v>3342</v>
      </c>
      <c r="P369" s="2" t="s">
        <v>148</v>
      </c>
      <c r="Q369" s="2" t="s">
        <v>3343</v>
      </c>
      <c r="R369" s="2" t="s">
        <v>3337</v>
      </c>
      <c r="S369" s="10">
        <v>40338</v>
      </c>
      <c r="T369" s="58" t="s">
        <v>3344</v>
      </c>
      <c r="U369" s="2" t="s">
        <v>3345</v>
      </c>
      <c r="V369" s="2" t="s">
        <v>92</v>
      </c>
      <c r="W369" s="2" t="s">
        <v>93</v>
      </c>
      <c r="X369" s="2" t="s">
        <v>545</v>
      </c>
      <c r="Y369" s="2">
        <v>91</v>
      </c>
      <c r="Z369" s="2" t="s">
        <v>95</v>
      </c>
      <c r="AA369" s="2" t="s">
        <v>546</v>
      </c>
      <c r="AB369" s="58" t="s">
        <v>3339</v>
      </c>
      <c r="AC369" s="58" t="s">
        <v>98</v>
      </c>
      <c r="AD369" s="58" t="s">
        <v>3346</v>
      </c>
      <c r="AE369" s="2" t="s">
        <v>3347</v>
      </c>
      <c r="AF369" s="62">
        <v>-1.2954479999999999</v>
      </c>
      <c r="AG369" s="62">
        <v>-47.926071700000001</v>
      </c>
      <c r="AH369" s="2" t="s">
        <v>3348</v>
      </c>
      <c r="AI369" s="2" t="s">
        <v>147</v>
      </c>
      <c r="AJ369" s="2" t="s">
        <v>102</v>
      </c>
      <c r="AK369" s="55">
        <v>1334.01</v>
      </c>
      <c r="AL369" s="55">
        <v>325</v>
      </c>
      <c r="AM369" s="55">
        <v>24.362635962249161</v>
      </c>
      <c r="AN369" s="2" t="s">
        <v>103</v>
      </c>
      <c r="AO369" s="2">
        <v>8</v>
      </c>
      <c r="AP369" s="2">
        <v>1</v>
      </c>
      <c r="AQ369" s="2">
        <v>1</v>
      </c>
      <c r="AR369" s="53" t="s">
        <v>72</v>
      </c>
      <c r="AS369" s="2" t="s">
        <v>73</v>
      </c>
      <c r="AT369" s="2" t="s">
        <v>74</v>
      </c>
      <c r="AU369" s="2" t="s">
        <v>75</v>
      </c>
      <c r="AV369" s="2" t="s">
        <v>76</v>
      </c>
      <c r="AW369" s="2" t="str">
        <f t="shared" si="5"/>
        <v>AMERICANAS SERVIÇOS    PEGUE NA LOJA HOJE    SHIP FROM STORE    PEGUE NA LOJA  QUIOSQUE</v>
      </c>
    </row>
    <row r="370" spans="2:49" ht="15" customHeight="1">
      <c r="B370" t="s">
        <v>3349</v>
      </c>
      <c r="C370" s="2" t="s">
        <v>3350</v>
      </c>
      <c r="D370" s="2">
        <v>573</v>
      </c>
      <c r="E370" s="2" t="s">
        <v>3351</v>
      </c>
      <c r="F370" s="58" t="s">
        <v>3352</v>
      </c>
      <c r="G370" s="2" t="s">
        <v>108</v>
      </c>
      <c r="H370" t="s">
        <v>109</v>
      </c>
      <c r="I370" s="58" t="s">
        <v>110</v>
      </c>
      <c r="J370" s="2">
        <v>66202</v>
      </c>
      <c r="K370" s="2" t="s">
        <v>111</v>
      </c>
      <c r="L370" s="2" t="s">
        <v>112</v>
      </c>
      <c r="M370" s="58" t="s">
        <v>227</v>
      </c>
      <c r="N370" s="58" t="s">
        <v>228</v>
      </c>
      <c r="O370" s="58" t="s">
        <v>229</v>
      </c>
      <c r="P370" s="2">
        <v>66230</v>
      </c>
      <c r="Q370" s="2" t="s">
        <v>230</v>
      </c>
      <c r="R370" s="2" t="s">
        <v>231</v>
      </c>
      <c r="S370" s="10">
        <v>40367</v>
      </c>
      <c r="T370" s="58" t="s">
        <v>232</v>
      </c>
      <c r="U370" s="2" t="s">
        <v>233</v>
      </c>
      <c r="V370" s="2" t="s">
        <v>92</v>
      </c>
      <c r="W370" s="2" t="s">
        <v>1192</v>
      </c>
      <c r="X370" s="2" t="s">
        <v>94</v>
      </c>
      <c r="Y370" s="2">
        <v>24</v>
      </c>
      <c r="Z370" s="2" t="s">
        <v>95</v>
      </c>
      <c r="AA370" s="2" t="s">
        <v>96</v>
      </c>
      <c r="AB370" s="58" t="s">
        <v>257</v>
      </c>
      <c r="AC370" s="58" t="s">
        <v>3353</v>
      </c>
      <c r="AD370" s="58" t="s">
        <v>3354</v>
      </c>
      <c r="AE370" s="2" t="s">
        <v>3355</v>
      </c>
      <c r="AF370" s="62">
        <v>-22.524358700000001</v>
      </c>
      <c r="AG370" s="62">
        <v>-43.1709459</v>
      </c>
      <c r="AH370" s="2" t="s">
        <v>3356</v>
      </c>
      <c r="AI370" s="2" t="s">
        <v>147</v>
      </c>
      <c r="AJ370" s="2" t="s">
        <v>1351</v>
      </c>
      <c r="AK370" s="55">
        <v>665.44</v>
      </c>
      <c r="AL370" s="55">
        <v>49</v>
      </c>
      <c r="AM370" s="55">
        <v>7.3635489300312562</v>
      </c>
      <c r="AN370" s="2" t="s">
        <v>331</v>
      </c>
      <c r="AO370" s="2">
        <v>4</v>
      </c>
      <c r="AP370" s="2">
        <v>2</v>
      </c>
      <c r="AQ370" s="2">
        <v>1</v>
      </c>
      <c r="AR370" s="53" t="s">
        <v>148</v>
      </c>
      <c r="AS370" s="2" t="s">
        <v>73</v>
      </c>
      <c r="AT370" s="2" t="s">
        <v>74</v>
      </c>
      <c r="AU370" s="2" t="s">
        <v>75</v>
      </c>
      <c r="AV370" s="2" t="s">
        <v>148</v>
      </c>
      <c r="AW370" s="2" t="str">
        <f t="shared" si="5"/>
        <v xml:space="preserve">     PEGUE NA LOJA HOJE    SHIP FROM STORE    PEGUE NA LOJA   </v>
      </c>
    </row>
    <row r="371" spans="2:49" ht="15" customHeight="1">
      <c r="B371" t="s">
        <v>3357</v>
      </c>
      <c r="C371" s="2" t="s">
        <v>3358</v>
      </c>
      <c r="D371" s="2">
        <v>361</v>
      </c>
      <c r="E371" s="2" t="s">
        <v>3359</v>
      </c>
      <c r="F371" s="58" t="s">
        <v>3360</v>
      </c>
      <c r="G371" s="2" t="s">
        <v>534</v>
      </c>
      <c r="H371" t="s">
        <v>535</v>
      </c>
      <c r="I371" s="58" t="s">
        <v>536</v>
      </c>
      <c r="J371" s="2">
        <v>65659</v>
      </c>
      <c r="K371" s="2" t="s">
        <v>537</v>
      </c>
      <c r="L371" s="2" t="s">
        <v>531</v>
      </c>
      <c r="M371" s="58" t="s">
        <v>721</v>
      </c>
      <c r="N371" s="58" t="s">
        <v>722</v>
      </c>
      <c r="O371" s="58" t="s">
        <v>723</v>
      </c>
      <c r="P371" s="2" t="s">
        <v>148</v>
      </c>
      <c r="Q371" s="2" t="s">
        <v>724</v>
      </c>
      <c r="R371" s="2" t="s">
        <v>718</v>
      </c>
      <c r="S371" s="10">
        <v>40372</v>
      </c>
      <c r="T371" s="58" t="s">
        <v>725</v>
      </c>
      <c r="U371" s="2" t="s">
        <v>726</v>
      </c>
      <c r="V371" s="2" t="s">
        <v>92</v>
      </c>
      <c r="W371" s="2" t="s">
        <v>93</v>
      </c>
      <c r="X371" s="2" t="s">
        <v>545</v>
      </c>
      <c r="Y371" s="2">
        <v>98</v>
      </c>
      <c r="Z371" s="2" t="s">
        <v>160</v>
      </c>
      <c r="AA371" s="2" t="s">
        <v>727</v>
      </c>
      <c r="AB371" s="58" t="s">
        <v>728</v>
      </c>
      <c r="AC371" s="58" t="s">
        <v>3360</v>
      </c>
      <c r="AD371" s="58" t="s">
        <v>3361</v>
      </c>
      <c r="AE371" s="2" t="s">
        <v>3362</v>
      </c>
      <c r="AF371" s="62">
        <v>-2.5115422999999999</v>
      </c>
      <c r="AG371" s="62">
        <v>-44.243385000000004</v>
      </c>
      <c r="AH371" s="2" t="s">
        <v>3363</v>
      </c>
      <c r="AI371" s="2" t="s">
        <v>28</v>
      </c>
      <c r="AJ371" s="2" t="s">
        <v>102</v>
      </c>
      <c r="AK371" s="55">
        <v>1055.8399999999999</v>
      </c>
      <c r="AL371" s="55">
        <v>220</v>
      </c>
      <c r="AM371" s="55">
        <v>20.836490377329898</v>
      </c>
      <c r="AN371" s="2" t="s">
        <v>103</v>
      </c>
      <c r="AO371" s="2">
        <v>10</v>
      </c>
      <c r="AP371" s="2">
        <v>1</v>
      </c>
      <c r="AQ371" s="2">
        <v>3</v>
      </c>
      <c r="AR371" s="53" t="s">
        <v>148</v>
      </c>
      <c r="AS371" s="2" t="s">
        <v>73</v>
      </c>
      <c r="AT371" s="2" t="s">
        <v>74</v>
      </c>
      <c r="AU371" s="2" t="s">
        <v>148</v>
      </c>
      <c r="AV371" s="2" t="s">
        <v>76</v>
      </c>
      <c r="AW371" s="2" t="str">
        <f t="shared" si="5"/>
        <v xml:space="preserve">     PEGUE NA LOJA HOJE    SHIP FROM STORE       QUIOSQUE</v>
      </c>
    </row>
    <row r="372" spans="2:49" ht="15" customHeight="1">
      <c r="B372" t="s">
        <v>3364</v>
      </c>
      <c r="C372" s="2" t="s">
        <v>3365</v>
      </c>
      <c r="D372" s="2">
        <v>574</v>
      </c>
      <c r="E372" s="2" t="s">
        <v>3366</v>
      </c>
      <c r="F372" s="58" t="s">
        <v>3367</v>
      </c>
      <c r="G372" s="2" t="s">
        <v>168</v>
      </c>
      <c r="H372" t="s">
        <v>169</v>
      </c>
      <c r="I372" s="58" t="s">
        <v>170</v>
      </c>
      <c r="J372" s="2">
        <v>66146</v>
      </c>
      <c r="K372" s="2" t="s">
        <v>171</v>
      </c>
      <c r="L372" s="2" t="s">
        <v>172</v>
      </c>
      <c r="M372" s="58" t="s">
        <v>271</v>
      </c>
      <c r="N372" s="58" t="s">
        <v>272</v>
      </c>
      <c r="O372" t="s">
        <v>273</v>
      </c>
      <c r="P372" s="2" t="s">
        <v>148</v>
      </c>
      <c r="Q372" s="2" t="s">
        <v>274</v>
      </c>
      <c r="R372" s="2" t="s">
        <v>268</v>
      </c>
      <c r="S372" s="10">
        <v>40408</v>
      </c>
      <c r="T372" s="58" t="s">
        <v>275</v>
      </c>
      <c r="U372" s="2" t="s">
        <v>276</v>
      </c>
      <c r="V372" s="2" t="s">
        <v>92</v>
      </c>
      <c r="W372" s="2" t="s">
        <v>1192</v>
      </c>
      <c r="X372" s="2" t="s">
        <v>140</v>
      </c>
      <c r="Y372" s="2">
        <v>16</v>
      </c>
      <c r="Z372" s="2" t="s">
        <v>459</v>
      </c>
      <c r="AA372" s="2" t="s">
        <v>141</v>
      </c>
      <c r="AB372" s="58" t="s">
        <v>2764</v>
      </c>
      <c r="AC372" s="58" t="s">
        <v>3368</v>
      </c>
      <c r="AD372" s="58" t="s">
        <v>3369</v>
      </c>
      <c r="AE372" s="2" t="s">
        <v>3370</v>
      </c>
      <c r="AF372" s="62">
        <v>-22.021431400000001</v>
      </c>
      <c r="AG372" s="62">
        <v>-47.892031799999998</v>
      </c>
      <c r="AH372" s="2" t="s">
        <v>3371</v>
      </c>
      <c r="AI372" s="2" t="s">
        <v>147</v>
      </c>
      <c r="AJ372" s="2" t="s">
        <v>1196</v>
      </c>
      <c r="AK372" s="55">
        <v>363</v>
      </c>
      <c r="AL372" s="55">
        <v>37</v>
      </c>
      <c r="AM372" s="55">
        <v>10.192837465564738</v>
      </c>
      <c r="AN372" s="2" t="s">
        <v>103</v>
      </c>
      <c r="AO372" s="2">
        <v>10</v>
      </c>
      <c r="AP372" s="2">
        <v>1</v>
      </c>
      <c r="AQ372" s="2">
        <v>3</v>
      </c>
      <c r="AR372" s="53" t="s">
        <v>72</v>
      </c>
      <c r="AS372" s="2" t="s">
        <v>73</v>
      </c>
      <c r="AT372" s="2" t="s">
        <v>74</v>
      </c>
      <c r="AU372" s="2" t="s">
        <v>148</v>
      </c>
      <c r="AV372" s="2" t="s">
        <v>76</v>
      </c>
      <c r="AW372" s="2" t="str">
        <f t="shared" si="5"/>
        <v>AMERICANAS SERVIÇOS    PEGUE NA LOJA HOJE    SHIP FROM STORE       QUIOSQUE</v>
      </c>
    </row>
    <row r="373" spans="2:49" ht="15" customHeight="1">
      <c r="B373" t="s">
        <v>3372</v>
      </c>
      <c r="C373" s="2" t="s">
        <v>3373</v>
      </c>
      <c r="D373" s="2">
        <v>378</v>
      </c>
      <c r="E373" s="2" t="s">
        <v>3374</v>
      </c>
      <c r="F373" s="58" t="s">
        <v>3375</v>
      </c>
      <c r="G373" s="2" t="s">
        <v>285</v>
      </c>
      <c r="H373" t="s">
        <v>286</v>
      </c>
      <c r="I373" s="58" t="s">
        <v>287</v>
      </c>
      <c r="J373" s="2">
        <v>68673</v>
      </c>
      <c r="K373" s="2" t="s">
        <v>288</v>
      </c>
      <c r="L373" s="2" t="s">
        <v>289</v>
      </c>
      <c r="M373" s="58" t="s">
        <v>663</v>
      </c>
      <c r="N373" s="58" t="s">
        <v>664</v>
      </c>
      <c r="O373" s="58" t="s">
        <v>665</v>
      </c>
      <c r="P373" s="2" t="s">
        <v>148</v>
      </c>
      <c r="Q373" s="2" t="s">
        <v>666</v>
      </c>
      <c r="R373" s="2" t="s">
        <v>660</v>
      </c>
      <c r="S373" s="10">
        <v>40422</v>
      </c>
      <c r="T373" s="58" t="s">
        <v>667</v>
      </c>
      <c r="U373" s="2" t="s">
        <v>668</v>
      </c>
      <c r="V373" s="2" t="s">
        <v>69</v>
      </c>
      <c r="W373" s="2" t="s">
        <v>93</v>
      </c>
      <c r="X373" s="2" t="s">
        <v>296</v>
      </c>
      <c r="Y373" s="2">
        <v>47</v>
      </c>
      <c r="Z373" s="2" t="s">
        <v>160</v>
      </c>
      <c r="AA373" s="2" t="s">
        <v>669</v>
      </c>
      <c r="AB373" s="58" t="s">
        <v>2431</v>
      </c>
      <c r="AC373" s="58" t="s">
        <v>98</v>
      </c>
      <c r="AD373" s="58" t="s">
        <v>3376</v>
      </c>
      <c r="AE373" s="2" t="s">
        <v>3377</v>
      </c>
      <c r="AF373" s="62">
        <v>-26.992563199999999</v>
      </c>
      <c r="AG373" s="62">
        <v>-48.630345400000003</v>
      </c>
      <c r="AH373" s="2" t="s">
        <v>3378</v>
      </c>
      <c r="AI373" s="2" t="s">
        <v>28</v>
      </c>
      <c r="AJ373" s="2" t="s">
        <v>330</v>
      </c>
      <c r="AK373" s="55">
        <v>901.57</v>
      </c>
      <c r="AL373" s="55">
        <v>155</v>
      </c>
      <c r="AM373" s="55">
        <v>17.192231329791362</v>
      </c>
      <c r="AN373" s="2" t="s">
        <v>331</v>
      </c>
      <c r="AO373" s="2">
        <v>6</v>
      </c>
      <c r="AP373" s="2">
        <v>2</v>
      </c>
      <c r="AQ373" s="2">
        <v>2</v>
      </c>
      <c r="AR373" s="53" t="s">
        <v>148</v>
      </c>
      <c r="AS373" s="2" t="s">
        <v>73</v>
      </c>
      <c r="AT373" s="2" t="s">
        <v>148</v>
      </c>
      <c r="AU373" s="2" t="s">
        <v>75</v>
      </c>
      <c r="AV373" s="2" t="s">
        <v>148</v>
      </c>
      <c r="AW373" s="2" t="str">
        <f t="shared" si="5"/>
        <v xml:space="preserve">     PEGUE NA LOJA HOJE         PEGUE NA LOJA   </v>
      </c>
    </row>
    <row r="374" spans="2:49" ht="15" customHeight="1">
      <c r="B374" t="s">
        <v>3379</v>
      </c>
      <c r="C374" s="2" t="s">
        <v>3380</v>
      </c>
      <c r="D374" s="2">
        <v>580</v>
      </c>
      <c r="E374" s="2" t="s">
        <v>3381</v>
      </c>
      <c r="F374" s="58" t="s">
        <v>3382</v>
      </c>
      <c r="G374" s="2" t="s">
        <v>431</v>
      </c>
      <c r="H374" t="s">
        <v>432</v>
      </c>
      <c r="I374" s="58" t="s">
        <v>433</v>
      </c>
      <c r="J374" s="2">
        <v>66749</v>
      </c>
      <c r="K374" s="2" t="s">
        <v>434</v>
      </c>
      <c r="L374" s="2" t="s">
        <v>435</v>
      </c>
      <c r="M374" s="58" t="s">
        <v>430</v>
      </c>
      <c r="N374" s="58" t="s">
        <v>436</v>
      </c>
      <c r="O374" s="58" t="s">
        <v>437</v>
      </c>
      <c r="P374" s="2">
        <v>68343</v>
      </c>
      <c r="Q374" s="2" t="s">
        <v>438</v>
      </c>
      <c r="R374" s="2" t="s">
        <v>439</v>
      </c>
      <c r="S374" s="10">
        <v>40423</v>
      </c>
      <c r="T374" s="58" t="s">
        <v>440</v>
      </c>
      <c r="U374" s="2" t="s">
        <v>441</v>
      </c>
      <c r="V374" s="2" t="s">
        <v>92</v>
      </c>
      <c r="W374" s="2" t="s">
        <v>1192</v>
      </c>
      <c r="X374" s="2" t="s">
        <v>442</v>
      </c>
      <c r="Y374" s="2">
        <v>81</v>
      </c>
      <c r="Z374" s="2" t="s">
        <v>160</v>
      </c>
      <c r="AA374" s="2" t="s">
        <v>443</v>
      </c>
      <c r="AB374" s="58" t="s">
        <v>3383</v>
      </c>
      <c r="AC374" s="58" t="s">
        <v>3384</v>
      </c>
      <c r="AD374" s="58" t="s">
        <v>3385</v>
      </c>
      <c r="AE374" s="2" t="s">
        <v>3386</v>
      </c>
      <c r="AF374" s="62">
        <v>-7.9907662999999998</v>
      </c>
      <c r="AG374" s="62">
        <v>-34.8392628</v>
      </c>
      <c r="AH374" s="2" t="s">
        <v>3387</v>
      </c>
      <c r="AI374" s="2" t="s">
        <v>28</v>
      </c>
      <c r="AJ374" s="2" t="s">
        <v>1351</v>
      </c>
      <c r="AK374" s="55">
        <v>541.16</v>
      </c>
      <c r="AL374" s="55">
        <v>0</v>
      </c>
      <c r="AM374" s="55">
        <v>0</v>
      </c>
      <c r="AN374" s="2" t="s">
        <v>103</v>
      </c>
      <c r="AO374" s="2">
        <v>4</v>
      </c>
      <c r="AP374" s="2">
        <v>3</v>
      </c>
      <c r="AQ374" s="2">
        <v>1</v>
      </c>
      <c r="AR374" s="53" t="s">
        <v>148</v>
      </c>
      <c r="AS374" s="2" t="s">
        <v>73</v>
      </c>
      <c r="AT374" s="2" t="s">
        <v>74</v>
      </c>
      <c r="AU374" s="2" t="s">
        <v>75</v>
      </c>
      <c r="AV374" s="2" t="s">
        <v>148</v>
      </c>
      <c r="AW374" s="2" t="str">
        <f t="shared" si="5"/>
        <v xml:space="preserve">     PEGUE NA LOJA HOJE    SHIP FROM STORE    PEGUE NA LOJA   </v>
      </c>
    </row>
    <row r="375" spans="2:49" ht="15" customHeight="1">
      <c r="B375" t="s">
        <v>3388</v>
      </c>
      <c r="C375" s="2" t="s">
        <v>3389</v>
      </c>
      <c r="D375" s="2">
        <v>394</v>
      </c>
      <c r="E375" s="2" t="s">
        <v>3390</v>
      </c>
      <c r="F375" s="58" t="s">
        <v>3391</v>
      </c>
      <c r="G375" s="2" t="s">
        <v>168</v>
      </c>
      <c r="H375" t="s">
        <v>169</v>
      </c>
      <c r="I375" s="58" t="s">
        <v>170</v>
      </c>
      <c r="J375" s="2">
        <v>66146</v>
      </c>
      <c r="K375" s="2" t="s">
        <v>171</v>
      </c>
      <c r="L375" s="2" t="s">
        <v>172</v>
      </c>
      <c r="M375" s="58" t="s">
        <v>214</v>
      </c>
      <c r="N375" s="58" t="s">
        <v>215</v>
      </c>
      <c r="O375" s="58" t="s">
        <v>216</v>
      </c>
      <c r="P375" s="2" t="s">
        <v>148</v>
      </c>
      <c r="Q375" s="2" t="s">
        <v>217</v>
      </c>
      <c r="R375" s="2" t="s">
        <v>211</v>
      </c>
      <c r="S375" s="10">
        <v>40435</v>
      </c>
      <c r="T375" s="58" t="s">
        <v>218</v>
      </c>
      <c r="U375" s="2" t="s">
        <v>219</v>
      </c>
      <c r="V375" s="2" t="s">
        <v>92</v>
      </c>
      <c r="W375" s="2" t="s">
        <v>93</v>
      </c>
      <c r="X375" s="2" t="s">
        <v>140</v>
      </c>
      <c r="Y375" s="2">
        <v>14</v>
      </c>
      <c r="Z375" s="2" t="s">
        <v>95</v>
      </c>
      <c r="AA375" s="2" t="s">
        <v>141</v>
      </c>
      <c r="AB375" s="58" t="s">
        <v>213</v>
      </c>
      <c r="AC375" s="58" t="s">
        <v>98</v>
      </c>
      <c r="AD375" s="58" t="s">
        <v>3392</v>
      </c>
      <c r="AE375" s="2" t="s">
        <v>3393</v>
      </c>
      <c r="AF375" s="62">
        <v>-22.3216933</v>
      </c>
      <c r="AG375" s="62">
        <v>-49.071491199999997</v>
      </c>
      <c r="AH375" s="2" t="s">
        <v>3394</v>
      </c>
      <c r="AI375" s="2" t="s">
        <v>147</v>
      </c>
      <c r="AJ375" s="2" t="s">
        <v>1351</v>
      </c>
      <c r="AK375" s="55">
        <v>645</v>
      </c>
      <c r="AL375" s="55">
        <v>28</v>
      </c>
      <c r="AM375" s="55">
        <v>4.3410852713178292</v>
      </c>
      <c r="AN375" s="2" t="s">
        <v>103</v>
      </c>
      <c r="AO375" s="2">
        <v>11</v>
      </c>
      <c r="AP375" s="2">
        <v>1</v>
      </c>
      <c r="AQ375" s="2">
        <v>4</v>
      </c>
      <c r="AR375" s="53" t="s">
        <v>148</v>
      </c>
      <c r="AS375" s="2" t="s">
        <v>73</v>
      </c>
      <c r="AT375" s="2" t="s">
        <v>74</v>
      </c>
      <c r="AU375" s="2" t="s">
        <v>75</v>
      </c>
      <c r="AV375" s="2" t="s">
        <v>148</v>
      </c>
      <c r="AW375" s="2" t="str">
        <f t="shared" si="5"/>
        <v xml:space="preserve">     PEGUE NA LOJA HOJE    SHIP FROM STORE    PEGUE NA LOJA   </v>
      </c>
    </row>
    <row r="376" spans="2:49" ht="15" customHeight="1">
      <c r="B376" t="s">
        <v>3395</v>
      </c>
      <c r="C376" s="2" t="s">
        <v>3396</v>
      </c>
      <c r="D376" s="2">
        <v>352</v>
      </c>
      <c r="E376" s="2" t="s">
        <v>3397</v>
      </c>
      <c r="F376" s="58" t="s">
        <v>3398</v>
      </c>
      <c r="G376" s="2" t="s">
        <v>431</v>
      </c>
      <c r="H376" t="s">
        <v>432</v>
      </c>
      <c r="I376" s="58" t="s">
        <v>433</v>
      </c>
      <c r="J376" s="2">
        <v>66749</v>
      </c>
      <c r="K376" s="2" t="s">
        <v>434</v>
      </c>
      <c r="L376" s="2" t="s">
        <v>435</v>
      </c>
      <c r="M376" s="58" t="s">
        <v>3004</v>
      </c>
      <c r="N376" s="58" t="s">
        <v>3005</v>
      </c>
      <c r="O376" s="58" t="s">
        <v>3006</v>
      </c>
      <c r="P376" s="2">
        <v>68685</v>
      </c>
      <c r="Q376" s="2" t="s">
        <v>3007</v>
      </c>
      <c r="R376" s="2" t="s">
        <v>3008</v>
      </c>
      <c r="S376" s="10">
        <v>40435</v>
      </c>
      <c r="T376" s="58" t="s">
        <v>1848</v>
      </c>
      <c r="U376" s="2" t="s">
        <v>1849</v>
      </c>
      <c r="V376" s="2" t="s">
        <v>92</v>
      </c>
      <c r="W376" s="2" t="s">
        <v>93</v>
      </c>
      <c r="X376" s="2" t="s">
        <v>480</v>
      </c>
      <c r="Y376" s="2">
        <v>73</v>
      </c>
      <c r="Z376" s="2" t="s">
        <v>160</v>
      </c>
      <c r="AA376" s="2" t="s">
        <v>481</v>
      </c>
      <c r="AB376" s="58" t="s">
        <v>3398</v>
      </c>
      <c r="AC376" s="58" t="s">
        <v>98</v>
      </c>
      <c r="AD376" s="58" t="s">
        <v>3399</v>
      </c>
      <c r="AE376" s="2" t="s">
        <v>3400</v>
      </c>
      <c r="AF376" s="62">
        <v>-17.5369268</v>
      </c>
      <c r="AG376" s="62">
        <v>-39.740317300000001</v>
      </c>
      <c r="AH376" s="2" t="s">
        <v>3401</v>
      </c>
      <c r="AI376" s="2" t="s">
        <v>147</v>
      </c>
      <c r="AJ376" s="2" t="s">
        <v>102</v>
      </c>
      <c r="AK376" s="55">
        <v>1081.45</v>
      </c>
      <c r="AL376" s="55">
        <v>167</v>
      </c>
      <c r="AM376" s="55">
        <v>15.44223033889685</v>
      </c>
      <c r="AN376" s="2" t="s">
        <v>103</v>
      </c>
      <c r="AO376" s="2">
        <v>8</v>
      </c>
      <c r="AP376" s="2">
        <v>1</v>
      </c>
      <c r="AQ376" s="2">
        <v>1</v>
      </c>
      <c r="AR376" s="53" t="s">
        <v>72</v>
      </c>
      <c r="AS376" s="2" t="s">
        <v>73</v>
      </c>
      <c r="AT376" s="2" t="s">
        <v>148</v>
      </c>
      <c r="AU376" s="2" t="s">
        <v>75</v>
      </c>
      <c r="AV376" s="2" t="s">
        <v>76</v>
      </c>
      <c r="AW376" s="2" t="str">
        <f t="shared" si="5"/>
        <v>AMERICANAS SERVIÇOS    PEGUE NA LOJA HOJE         PEGUE NA LOJA  QUIOSQUE</v>
      </c>
    </row>
    <row r="377" spans="2:49" ht="15" customHeight="1">
      <c r="B377" t="s">
        <v>3402</v>
      </c>
      <c r="C377" s="2" t="s">
        <v>3403</v>
      </c>
      <c r="D377" s="2">
        <v>365</v>
      </c>
      <c r="E377" s="2" t="s">
        <v>3404</v>
      </c>
      <c r="F377" s="58" t="s">
        <v>3405</v>
      </c>
      <c r="G377" s="2" t="s">
        <v>431</v>
      </c>
      <c r="H377" t="s">
        <v>432</v>
      </c>
      <c r="I377" s="58" t="s">
        <v>433</v>
      </c>
      <c r="J377" s="2">
        <v>66749</v>
      </c>
      <c r="K377" s="2" t="s">
        <v>434</v>
      </c>
      <c r="L377" s="2" t="s">
        <v>435</v>
      </c>
      <c r="M377" s="58" t="s">
        <v>3004</v>
      </c>
      <c r="N377" s="58" t="s">
        <v>3005</v>
      </c>
      <c r="O377" s="58" t="s">
        <v>3006</v>
      </c>
      <c r="P377" s="2">
        <v>68685</v>
      </c>
      <c r="Q377" s="2" t="s">
        <v>3007</v>
      </c>
      <c r="R377" s="2" t="s">
        <v>3008</v>
      </c>
      <c r="S377" s="10">
        <v>40435</v>
      </c>
      <c r="T377" s="58" t="s">
        <v>1848</v>
      </c>
      <c r="U377" s="2" t="s">
        <v>1849</v>
      </c>
      <c r="V377" s="2" t="s">
        <v>92</v>
      </c>
      <c r="W377" s="2" t="s">
        <v>93</v>
      </c>
      <c r="X377" s="2" t="s">
        <v>480</v>
      </c>
      <c r="Y377" s="2">
        <v>73</v>
      </c>
      <c r="Z377" s="2" t="s">
        <v>459</v>
      </c>
      <c r="AA377" s="2" t="s">
        <v>481</v>
      </c>
      <c r="AB377" s="58" t="s">
        <v>3405</v>
      </c>
      <c r="AC377" s="58" t="s">
        <v>98</v>
      </c>
      <c r="AD377" s="58" t="s">
        <v>3406</v>
      </c>
      <c r="AE377" s="2" t="s">
        <v>3407</v>
      </c>
      <c r="AF377" s="62">
        <v>-16.374924499999999</v>
      </c>
      <c r="AG377" s="62">
        <v>-39.586652800000003</v>
      </c>
      <c r="AH377" s="2" t="s">
        <v>3408</v>
      </c>
      <c r="AI377" s="2" t="s">
        <v>147</v>
      </c>
      <c r="AJ377" s="2" t="s">
        <v>330</v>
      </c>
      <c r="AK377" s="55">
        <v>911.12</v>
      </c>
      <c r="AL377" s="55">
        <v>221</v>
      </c>
      <c r="AM377" s="55">
        <v>24.255860918430063</v>
      </c>
      <c r="AN377" s="2" t="s">
        <v>103</v>
      </c>
      <c r="AO377" s="2">
        <v>8</v>
      </c>
      <c r="AP377" s="2">
        <v>1</v>
      </c>
      <c r="AQ377" s="2">
        <v>1</v>
      </c>
      <c r="AR377" s="53" t="s">
        <v>72</v>
      </c>
      <c r="AS377" s="2" t="s">
        <v>73</v>
      </c>
      <c r="AT377" s="2" t="s">
        <v>148</v>
      </c>
      <c r="AU377" s="2" t="s">
        <v>75</v>
      </c>
      <c r="AV377" s="2" t="s">
        <v>76</v>
      </c>
      <c r="AW377" s="2" t="str">
        <f t="shared" si="5"/>
        <v>AMERICANAS SERVIÇOS    PEGUE NA LOJA HOJE         PEGUE NA LOJA  QUIOSQUE</v>
      </c>
    </row>
    <row r="378" spans="2:49" ht="15" customHeight="1">
      <c r="B378" t="s">
        <v>3409</v>
      </c>
      <c r="C378" s="2" t="s">
        <v>3410</v>
      </c>
      <c r="D378" s="2">
        <v>382</v>
      </c>
      <c r="E378" s="2" t="s">
        <v>3411</v>
      </c>
      <c r="F378" s="58" t="s">
        <v>3412</v>
      </c>
      <c r="G378" s="2" t="s">
        <v>380</v>
      </c>
      <c r="H378" t="s">
        <v>381</v>
      </c>
      <c r="I378" s="58" t="s">
        <v>382</v>
      </c>
      <c r="J378" s="2">
        <v>66147</v>
      </c>
      <c r="K378" s="2" t="s">
        <v>383</v>
      </c>
      <c r="L378" s="2" t="s">
        <v>384</v>
      </c>
      <c r="M378" s="58" t="s">
        <v>1717</v>
      </c>
      <c r="N378" s="58" t="s">
        <v>1718</v>
      </c>
      <c r="O378" s="58" t="s">
        <v>1719</v>
      </c>
      <c r="P378" s="2" t="s">
        <v>148</v>
      </c>
      <c r="Q378" s="2" t="s">
        <v>1720</v>
      </c>
      <c r="R378" s="2">
        <v>1003</v>
      </c>
      <c r="S378" s="10">
        <v>40437</v>
      </c>
      <c r="T378" s="58" t="s">
        <v>406</v>
      </c>
      <c r="U378" s="2" t="s">
        <v>407</v>
      </c>
      <c r="V378" s="2" t="s">
        <v>92</v>
      </c>
      <c r="W378" s="2" t="s">
        <v>93</v>
      </c>
      <c r="X378" s="2" t="s">
        <v>248</v>
      </c>
      <c r="Y378" s="2">
        <v>62</v>
      </c>
      <c r="Z378" s="2" t="s">
        <v>160</v>
      </c>
      <c r="AA378" s="2" t="s">
        <v>392</v>
      </c>
      <c r="AB378" s="58" t="s">
        <v>1721</v>
      </c>
      <c r="AC378" s="58" t="s">
        <v>3413</v>
      </c>
      <c r="AD378" s="58" t="s">
        <v>3414</v>
      </c>
      <c r="AE378" s="2" t="s">
        <v>3415</v>
      </c>
      <c r="AF378" s="62">
        <v>-16.302394799999998</v>
      </c>
      <c r="AG378" s="62">
        <v>-48.948484399999998</v>
      </c>
      <c r="AH378" s="2" t="s">
        <v>3416</v>
      </c>
      <c r="AI378" s="2" t="s">
        <v>147</v>
      </c>
      <c r="AJ378" s="2" t="s">
        <v>330</v>
      </c>
      <c r="AK378" s="55">
        <v>797.55</v>
      </c>
      <c r="AL378" s="55">
        <v>71</v>
      </c>
      <c r="AM378" s="55">
        <v>8.9022631809917883</v>
      </c>
      <c r="AN378" s="2" t="s">
        <v>331</v>
      </c>
      <c r="AO378" s="2">
        <v>11</v>
      </c>
      <c r="AP378" s="2">
        <v>1</v>
      </c>
      <c r="AQ378" s="2">
        <v>4</v>
      </c>
      <c r="AR378" s="53" t="s">
        <v>148</v>
      </c>
      <c r="AS378" s="2" t="s">
        <v>73</v>
      </c>
      <c r="AT378" s="2" t="s">
        <v>148</v>
      </c>
      <c r="AU378" s="2" t="s">
        <v>75</v>
      </c>
      <c r="AV378" s="2" t="s">
        <v>148</v>
      </c>
      <c r="AW378" s="2" t="str">
        <f t="shared" si="5"/>
        <v xml:space="preserve">     PEGUE NA LOJA HOJE         PEGUE NA LOJA   </v>
      </c>
    </row>
    <row r="379" spans="2:49" ht="15" customHeight="1">
      <c r="B379" t="s">
        <v>3417</v>
      </c>
      <c r="C379" s="2" t="s">
        <v>3418</v>
      </c>
      <c r="D379" s="2">
        <v>366</v>
      </c>
      <c r="E379" s="2" t="s">
        <v>3419</v>
      </c>
      <c r="F379" s="58" t="s">
        <v>3420</v>
      </c>
      <c r="G379" s="2" t="s">
        <v>534</v>
      </c>
      <c r="H379" t="s">
        <v>535</v>
      </c>
      <c r="I379" s="58" t="s">
        <v>536</v>
      </c>
      <c r="J379" s="2">
        <v>65659</v>
      </c>
      <c r="K379" s="2" t="s">
        <v>537</v>
      </c>
      <c r="L379" s="2" t="s">
        <v>531</v>
      </c>
      <c r="M379" s="58" t="s">
        <v>3340</v>
      </c>
      <c r="N379" s="58" t="s">
        <v>3341</v>
      </c>
      <c r="O379" s="58" t="s">
        <v>3342</v>
      </c>
      <c r="P379" s="2" t="s">
        <v>148</v>
      </c>
      <c r="Q379" s="2" t="s">
        <v>3343</v>
      </c>
      <c r="R379" s="2" t="s">
        <v>3337</v>
      </c>
      <c r="S379" s="10">
        <v>40437</v>
      </c>
      <c r="T379" s="58" t="s">
        <v>3344</v>
      </c>
      <c r="U379" s="2" t="s">
        <v>3345</v>
      </c>
      <c r="V379" s="2" t="s">
        <v>92</v>
      </c>
      <c r="W379" s="2" t="s">
        <v>93</v>
      </c>
      <c r="X379" s="2" t="s">
        <v>545</v>
      </c>
      <c r="Y379" s="2">
        <v>91</v>
      </c>
      <c r="Z379" s="2" t="s">
        <v>95</v>
      </c>
      <c r="AA379" s="2" t="s">
        <v>546</v>
      </c>
      <c r="AB379" s="58" t="s">
        <v>3421</v>
      </c>
      <c r="AC379" s="58" t="s">
        <v>3422</v>
      </c>
      <c r="AD379" s="58" t="s">
        <v>3423</v>
      </c>
      <c r="AE379" s="2" t="s">
        <v>3424</v>
      </c>
      <c r="AF379" s="62">
        <v>-1.368713568</v>
      </c>
      <c r="AG379" s="62">
        <v>-48.372066650000001</v>
      </c>
      <c r="AH379" s="2" t="s">
        <v>3425</v>
      </c>
      <c r="AI379" s="2" t="s">
        <v>147</v>
      </c>
      <c r="AJ379" s="2" t="s">
        <v>102</v>
      </c>
      <c r="AK379" s="55">
        <v>1170.75</v>
      </c>
      <c r="AL379" s="55">
        <v>252</v>
      </c>
      <c r="AM379" s="55">
        <v>21.524663677130047</v>
      </c>
      <c r="AN379" s="2" t="s">
        <v>103</v>
      </c>
      <c r="AO379" s="2">
        <v>5</v>
      </c>
      <c r="AP379" s="2">
        <v>2</v>
      </c>
      <c r="AQ379" s="2">
        <v>1</v>
      </c>
      <c r="AR379" s="53" t="s">
        <v>72</v>
      </c>
      <c r="AS379" s="2" t="s">
        <v>73</v>
      </c>
      <c r="AT379" s="2" t="s">
        <v>74</v>
      </c>
      <c r="AU379" s="2" t="s">
        <v>75</v>
      </c>
      <c r="AV379" s="2" t="s">
        <v>76</v>
      </c>
      <c r="AW379" s="2" t="str">
        <f t="shared" si="5"/>
        <v>AMERICANAS SERVIÇOS    PEGUE NA LOJA HOJE    SHIP FROM STORE    PEGUE NA LOJA  QUIOSQUE</v>
      </c>
    </row>
    <row r="380" spans="2:49" ht="15" customHeight="1">
      <c r="B380" t="s">
        <v>3426</v>
      </c>
      <c r="C380" s="2" t="s">
        <v>3427</v>
      </c>
      <c r="D380" s="2">
        <v>582</v>
      </c>
      <c r="E380" s="2" t="s">
        <v>3428</v>
      </c>
      <c r="F380" s="58" t="s">
        <v>3429</v>
      </c>
      <c r="G380" s="2" t="s">
        <v>128</v>
      </c>
      <c r="H380" t="s">
        <v>129</v>
      </c>
      <c r="I380" s="58" t="s">
        <v>130</v>
      </c>
      <c r="J380" s="2">
        <v>66128</v>
      </c>
      <c r="K380" s="2" t="s">
        <v>131</v>
      </c>
      <c r="L380" s="2" t="s">
        <v>132</v>
      </c>
      <c r="M380" s="58" t="s">
        <v>319</v>
      </c>
      <c r="N380" s="58" t="s">
        <v>320</v>
      </c>
      <c r="O380" s="58" t="s">
        <v>321</v>
      </c>
      <c r="P380" s="2">
        <v>68580</v>
      </c>
      <c r="Q380" s="2" t="s">
        <v>322</v>
      </c>
      <c r="R380" s="2" t="s">
        <v>323</v>
      </c>
      <c r="S380" s="10">
        <v>40443</v>
      </c>
      <c r="T380" s="58" t="s">
        <v>324</v>
      </c>
      <c r="U380" s="2" t="s">
        <v>325</v>
      </c>
      <c r="V380" s="2" t="s">
        <v>92</v>
      </c>
      <c r="W380" s="2" t="s">
        <v>1192</v>
      </c>
      <c r="X380" s="2" t="s">
        <v>140</v>
      </c>
      <c r="Y380" s="2">
        <v>11</v>
      </c>
      <c r="Z380" s="2" t="s">
        <v>95</v>
      </c>
      <c r="AA380" s="2" t="s">
        <v>141</v>
      </c>
      <c r="AB380" s="58" t="s">
        <v>142</v>
      </c>
      <c r="AC380" s="58" t="s">
        <v>326</v>
      </c>
      <c r="AD380" s="58" t="s">
        <v>3430</v>
      </c>
      <c r="AE380" s="2" t="s">
        <v>3431</v>
      </c>
      <c r="AF380" s="62">
        <v>-23.564334500000001</v>
      </c>
      <c r="AG380" s="62">
        <v>-46.689492799999996</v>
      </c>
      <c r="AH380" s="2" t="s">
        <v>3432</v>
      </c>
      <c r="AI380" s="2" t="s">
        <v>147</v>
      </c>
      <c r="AJ380" s="2" t="s">
        <v>1196</v>
      </c>
      <c r="AK380" s="55">
        <v>465.51</v>
      </c>
      <c r="AL380" s="55">
        <v>51</v>
      </c>
      <c r="AM380" s="55">
        <v>10.955725977959657</v>
      </c>
      <c r="AN380" s="2" t="s">
        <v>103</v>
      </c>
      <c r="AO380" s="2">
        <v>4</v>
      </c>
      <c r="AP380" s="2">
        <v>3</v>
      </c>
      <c r="AQ380" s="2">
        <v>1</v>
      </c>
      <c r="AR380" s="53" t="s">
        <v>148</v>
      </c>
      <c r="AS380" s="2" t="s">
        <v>73</v>
      </c>
      <c r="AT380" s="2" t="s">
        <v>74</v>
      </c>
      <c r="AU380" s="2" t="s">
        <v>75</v>
      </c>
      <c r="AV380" s="2" t="s">
        <v>148</v>
      </c>
      <c r="AW380" s="2" t="str">
        <f t="shared" si="5"/>
        <v xml:space="preserve">     PEGUE NA LOJA HOJE    SHIP FROM STORE    PEGUE NA LOJA   </v>
      </c>
    </row>
    <row r="381" spans="2:49" ht="15" customHeight="1">
      <c r="B381" t="s">
        <v>3433</v>
      </c>
      <c r="C381" s="2" t="s">
        <v>3434</v>
      </c>
      <c r="D381" s="2">
        <v>380</v>
      </c>
      <c r="E381" s="2" t="s">
        <v>3435</v>
      </c>
      <c r="F381" s="58" t="s">
        <v>3436</v>
      </c>
      <c r="G381" s="2" t="s">
        <v>81</v>
      </c>
      <c r="H381" t="s">
        <v>82</v>
      </c>
      <c r="I381" s="58" t="s">
        <v>83</v>
      </c>
      <c r="J381" s="2">
        <v>66203</v>
      </c>
      <c r="K381" s="2" t="s">
        <v>84</v>
      </c>
      <c r="L381" s="2" t="s">
        <v>85</v>
      </c>
      <c r="M381" s="58" t="s">
        <v>2875</v>
      </c>
      <c r="N381" s="58" t="s">
        <v>2876</v>
      </c>
      <c r="O381" s="58" t="s">
        <v>2877</v>
      </c>
      <c r="P381" s="2">
        <v>68901</v>
      </c>
      <c r="Q381" s="2" t="s">
        <v>2878</v>
      </c>
      <c r="R381" s="2" t="s">
        <v>2879</v>
      </c>
      <c r="S381" s="10">
        <v>40450</v>
      </c>
      <c r="T381" s="58" t="s">
        <v>2880</v>
      </c>
      <c r="U381" s="2" t="s">
        <v>2881</v>
      </c>
      <c r="V381" s="2" t="s">
        <v>92</v>
      </c>
      <c r="W381" s="2" t="s">
        <v>93</v>
      </c>
      <c r="X381" s="2" t="s">
        <v>94</v>
      </c>
      <c r="Y381" s="2">
        <v>22</v>
      </c>
      <c r="Z381" s="2" t="s">
        <v>95</v>
      </c>
      <c r="AA381" s="2" t="s">
        <v>96</v>
      </c>
      <c r="AB381" s="58" t="s">
        <v>3437</v>
      </c>
      <c r="AC381" s="58" t="s">
        <v>98</v>
      </c>
      <c r="AD381" s="58" t="s">
        <v>3438</v>
      </c>
      <c r="AE381" s="2" t="s">
        <v>3439</v>
      </c>
      <c r="AF381" s="62">
        <v>-21.759280799999999</v>
      </c>
      <c r="AG381" s="62">
        <v>-41.331728499999997</v>
      </c>
      <c r="AH381" s="2" t="s">
        <v>3440</v>
      </c>
      <c r="AI381" s="2" t="s">
        <v>147</v>
      </c>
      <c r="AJ381" s="2" t="s">
        <v>102</v>
      </c>
      <c r="AK381" s="55">
        <v>1128.93</v>
      </c>
      <c r="AL381" s="55">
        <v>170</v>
      </c>
      <c r="AM381" s="55">
        <v>15.058506727609327</v>
      </c>
      <c r="AN381" s="2" t="s">
        <v>103</v>
      </c>
      <c r="AO381" s="2">
        <v>8</v>
      </c>
      <c r="AP381" s="2">
        <v>1</v>
      </c>
      <c r="AQ381" s="2">
        <v>1</v>
      </c>
      <c r="AR381" s="53" t="s">
        <v>72</v>
      </c>
      <c r="AS381" s="2" t="s">
        <v>73</v>
      </c>
      <c r="AT381" s="2" t="s">
        <v>74</v>
      </c>
      <c r="AU381" s="2" t="s">
        <v>75</v>
      </c>
      <c r="AV381" s="2" t="s">
        <v>76</v>
      </c>
      <c r="AW381" s="2" t="str">
        <f t="shared" si="5"/>
        <v>AMERICANAS SERVIÇOS    PEGUE NA LOJA HOJE    SHIP FROM STORE    PEGUE NA LOJA  QUIOSQUE</v>
      </c>
    </row>
    <row r="382" spans="2:49" ht="15" customHeight="1">
      <c r="B382" t="s">
        <v>3441</v>
      </c>
      <c r="C382" s="2" t="s">
        <v>3442</v>
      </c>
      <c r="D382" s="2">
        <v>377</v>
      </c>
      <c r="E382" s="2" t="s">
        <v>3443</v>
      </c>
      <c r="F382" s="58" t="s">
        <v>3444</v>
      </c>
      <c r="G382" s="2" t="s">
        <v>108</v>
      </c>
      <c r="H382" t="s">
        <v>109</v>
      </c>
      <c r="I382" s="58" t="s">
        <v>110</v>
      </c>
      <c r="J382" s="2">
        <v>66202</v>
      </c>
      <c r="K382" s="2" t="s">
        <v>111</v>
      </c>
      <c r="L382" s="2" t="s">
        <v>112</v>
      </c>
      <c r="M382" s="58" t="s">
        <v>498</v>
      </c>
      <c r="N382" s="58" t="s">
        <v>499</v>
      </c>
      <c r="O382" s="58" t="s">
        <v>500</v>
      </c>
      <c r="P382" s="2">
        <v>66136</v>
      </c>
      <c r="Q382" s="2" t="s">
        <v>501</v>
      </c>
      <c r="R382" s="2" t="s">
        <v>495</v>
      </c>
      <c r="S382" s="10">
        <v>40450</v>
      </c>
      <c r="T382" s="58" t="s">
        <v>502</v>
      </c>
      <c r="U382" s="2" t="s">
        <v>503</v>
      </c>
      <c r="V382" s="2" t="s">
        <v>92</v>
      </c>
      <c r="W382" s="2" t="s">
        <v>93</v>
      </c>
      <c r="X382" s="2" t="s">
        <v>480</v>
      </c>
      <c r="Y382" s="2">
        <v>27</v>
      </c>
      <c r="Z382" s="2" t="s">
        <v>95</v>
      </c>
      <c r="AA382" s="2" t="s">
        <v>504</v>
      </c>
      <c r="AB382" s="58" t="s">
        <v>3445</v>
      </c>
      <c r="AC382" s="58" t="s">
        <v>3446</v>
      </c>
      <c r="AD382" s="58" t="s">
        <v>3447</v>
      </c>
      <c r="AE382" s="2" t="s">
        <v>3448</v>
      </c>
      <c r="AF382" s="62">
        <v>-20.192713999999999</v>
      </c>
      <c r="AG382" s="62">
        <v>-40.264974199999997</v>
      </c>
      <c r="AH382" s="2" t="s">
        <v>3449</v>
      </c>
      <c r="AI382" s="2" t="s">
        <v>28</v>
      </c>
      <c r="AJ382" s="2" t="s">
        <v>330</v>
      </c>
      <c r="AK382" s="55">
        <v>832.89</v>
      </c>
      <c r="AL382" s="55">
        <v>125</v>
      </c>
      <c r="AM382" s="55">
        <v>15.007984247619735</v>
      </c>
      <c r="AN382" s="2" t="s">
        <v>331</v>
      </c>
      <c r="AO382" s="2">
        <v>9</v>
      </c>
      <c r="AP382" s="2">
        <v>2</v>
      </c>
      <c r="AQ382" s="2">
        <v>5</v>
      </c>
      <c r="AR382" s="53" t="s">
        <v>72</v>
      </c>
      <c r="AS382" s="2" t="s">
        <v>73</v>
      </c>
      <c r="AT382" s="2" t="s">
        <v>74</v>
      </c>
      <c r="AU382" s="2" t="s">
        <v>75</v>
      </c>
      <c r="AV382" s="2" t="s">
        <v>76</v>
      </c>
      <c r="AW382" s="2" t="str">
        <f t="shared" si="5"/>
        <v>AMERICANAS SERVIÇOS    PEGUE NA LOJA HOJE    SHIP FROM STORE    PEGUE NA LOJA  QUIOSQUE</v>
      </c>
    </row>
    <row r="383" spans="2:49" ht="15" customHeight="1">
      <c r="B383" t="s">
        <v>3450</v>
      </c>
      <c r="C383" s="2" t="s">
        <v>3451</v>
      </c>
      <c r="D383" s="2">
        <v>375</v>
      </c>
      <c r="E383" s="2" t="s">
        <v>3452</v>
      </c>
      <c r="F383" s="58" t="s">
        <v>3453</v>
      </c>
      <c r="G383" s="2" t="s">
        <v>534</v>
      </c>
      <c r="H383" t="s">
        <v>535</v>
      </c>
      <c r="I383" s="58" t="s">
        <v>536</v>
      </c>
      <c r="J383" s="2">
        <v>65659</v>
      </c>
      <c r="K383" s="2" t="s">
        <v>537</v>
      </c>
      <c r="L383" s="2" t="s">
        <v>531</v>
      </c>
      <c r="M383" s="58" t="s">
        <v>538</v>
      </c>
      <c r="N383" s="58" t="s">
        <v>539</v>
      </c>
      <c r="O383" t="s">
        <v>540</v>
      </c>
      <c r="P383" s="2" t="s">
        <v>148</v>
      </c>
      <c r="Q383" s="2" t="s">
        <v>541</v>
      </c>
      <c r="R383" s="2" t="s">
        <v>542</v>
      </c>
      <c r="S383" s="10">
        <v>40450</v>
      </c>
      <c r="T383" s="58" t="s">
        <v>543</v>
      </c>
      <c r="U383" s="2" t="s">
        <v>544</v>
      </c>
      <c r="V383" s="2" t="s">
        <v>69</v>
      </c>
      <c r="W383" s="2" t="s">
        <v>93</v>
      </c>
      <c r="X383" s="2" t="s">
        <v>545</v>
      </c>
      <c r="Y383" s="2">
        <v>91</v>
      </c>
      <c r="Z383" s="2" t="s">
        <v>95</v>
      </c>
      <c r="AA383" s="2" t="s">
        <v>546</v>
      </c>
      <c r="AB383" s="58" t="s">
        <v>547</v>
      </c>
      <c r="AC383" s="58" t="s">
        <v>3454</v>
      </c>
      <c r="AD383" s="58" t="s">
        <v>3455</v>
      </c>
      <c r="AE383" s="2" t="s">
        <v>3456</v>
      </c>
      <c r="AF383" s="62">
        <v>-1.4461383000000001</v>
      </c>
      <c r="AG383" s="62">
        <v>-48.489687400000001</v>
      </c>
      <c r="AH383" s="2" t="s">
        <v>3457</v>
      </c>
      <c r="AI383" s="2" t="s">
        <v>28</v>
      </c>
      <c r="AJ383" s="2" t="s">
        <v>330</v>
      </c>
      <c r="AK383" s="55">
        <v>976.66</v>
      </c>
      <c r="AL383" s="55">
        <v>206</v>
      </c>
      <c r="AM383" s="55">
        <v>21.092294145352529</v>
      </c>
      <c r="AN383" s="2" t="s">
        <v>331</v>
      </c>
      <c r="AO383" s="2">
        <v>4</v>
      </c>
      <c r="AP383" s="2">
        <v>3</v>
      </c>
      <c r="AQ383" s="2">
        <v>1</v>
      </c>
      <c r="AR383" s="53" t="s">
        <v>72</v>
      </c>
      <c r="AS383" s="2" t="s">
        <v>73</v>
      </c>
      <c r="AT383" s="2" t="s">
        <v>74</v>
      </c>
      <c r="AU383" s="2" t="s">
        <v>75</v>
      </c>
      <c r="AV383" s="2" t="s">
        <v>76</v>
      </c>
      <c r="AW383" s="2" t="str">
        <f t="shared" si="5"/>
        <v>AMERICANAS SERVIÇOS    PEGUE NA LOJA HOJE    SHIP FROM STORE    PEGUE NA LOJA  QUIOSQUE</v>
      </c>
    </row>
    <row r="384" spans="2:49" ht="15" customHeight="1">
      <c r="B384" t="s">
        <v>3458</v>
      </c>
      <c r="C384" s="2" t="s">
        <v>3459</v>
      </c>
      <c r="D384" s="2">
        <v>373</v>
      </c>
      <c r="E384" s="2" t="s">
        <v>3460</v>
      </c>
      <c r="F384" s="58" t="s">
        <v>3461</v>
      </c>
      <c r="G384" s="2" t="s">
        <v>431</v>
      </c>
      <c r="H384" t="s">
        <v>432</v>
      </c>
      <c r="I384" s="58" t="s">
        <v>433</v>
      </c>
      <c r="J384" s="2">
        <v>66749</v>
      </c>
      <c r="K384" s="2" t="s">
        <v>434</v>
      </c>
      <c r="L384" s="2" t="s">
        <v>435</v>
      </c>
      <c r="M384" s="58" t="s">
        <v>1648</v>
      </c>
      <c r="N384" s="58" t="s">
        <v>1649</v>
      </c>
      <c r="O384" s="58" t="s">
        <v>1650</v>
      </c>
      <c r="P384" s="2" t="s">
        <v>148</v>
      </c>
      <c r="Q384" s="2" t="s">
        <v>1651</v>
      </c>
      <c r="R384" s="2" t="s">
        <v>1645</v>
      </c>
      <c r="S384" s="10">
        <v>40450</v>
      </c>
      <c r="T384" s="58" t="s">
        <v>1652</v>
      </c>
      <c r="U384" s="2" t="s">
        <v>1653</v>
      </c>
      <c r="V384" s="2" t="s">
        <v>92</v>
      </c>
      <c r="W384" s="2" t="s">
        <v>93</v>
      </c>
      <c r="X384" s="2" t="s">
        <v>442</v>
      </c>
      <c r="Y384" s="2">
        <v>81</v>
      </c>
      <c r="Z384" s="2" t="s">
        <v>160</v>
      </c>
      <c r="AA384" s="2" t="s">
        <v>443</v>
      </c>
      <c r="AB384" s="58" t="s">
        <v>1654</v>
      </c>
      <c r="AC384" s="58" t="s">
        <v>3462</v>
      </c>
      <c r="AD384" s="58" t="s">
        <v>3463</v>
      </c>
      <c r="AE384" s="2" t="s">
        <v>3464</v>
      </c>
      <c r="AF384" s="62">
        <v>-8.27777899999999</v>
      </c>
      <c r="AG384" s="62">
        <v>-35.971877200000002</v>
      </c>
      <c r="AH384" s="2" t="s">
        <v>3465</v>
      </c>
      <c r="AI384" s="2" t="s">
        <v>147</v>
      </c>
      <c r="AJ384" s="2" t="s">
        <v>330</v>
      </c>
      <c r="AK384" s="55">
        <v>805.87</v>
      </c>
      <c r="AL384" s="55">
        <v>110</v>
      </c>
      <c r="AM384" s="55">
        <v>13.649844267685854</v>
      </c>
      <c r="AN384" s="2" t="s">
        <v>331</v>
      </c>
      <c r="AO384" s="2">
        <v>5</v>
      </c>
      <c r="AP384" s="2">
        <v>2</v>
      </c>
      <c r="AQ384" s="2">
        <v>1</v>
      </c>
      <c r="AR384" s="53" t="s">
        <v>72</v>
      </c>
      <c r="AS384" s="2" t="s">
        <v>73</v>
      </c>
      <c r="AT384" s="2" t="s">
        <v>74</v>
      </c>
      <c r="AU384" s="2" t="s">
        <v>75</v>
      </c>
      <c r="AV384" s="2" t="s">
        <v>76</v>
      </c>
      <c r="AW384" s="2" t="str">
        <f t="shared" ref="AW384:AW447" si="6">SUBSTITUTE(AR384&amp;"    "&amp;AS384&amp;"    "&amp;AT384&amp;"    "&amp;AU384&amp;"  "&amp;AV384,"-"," ")</f>
        <v>AMERICANAS SERVIÇOS    PEGUE NA LOJA HOJE    SHIP FROM STORE    PEGUE NA LOJA  QUIOSQUE</v>
      </c>
    </row>
    <row r="385" spans="2:49" ht="15" customHeight="1">
      <c r="B385" t="s">
        <v>3466</v>
      </c>
      <c r="C385" s="2" t="s">
        <v>3467</v>
      </c>
      <c r="D385" s="2">
        <v>576</v>
      </c>
      <c r="E385" s="2" t="s">
        <v>3468</v>
      </c>
      <c r="F385" s="58" t="s">
        <v>3469</v>
      </c>
      <c r="G385" s="2" t="s">
        <v>128</v>
      </c>
      <c r="H385" t="s">
        <v>129</v>
      </c>
      <c r="I385" s="58" t="s">
        <v>130</v>
      </c>
      <c r="J385" s="2">
        <v>66128</v>
      </c>
      <c r="K385" s="2" t="s">
        <v>131</v>
      </c>
      <c r="L385" s="2" t="s">
        <v>132</v>
      </c>
      <c r="M385" s="58" t="s">
        <v>133</v>
      </c>
      <c r="N385" s="58" t="s">
        <v>134</v>
      </c>
      <c r="O385" s="58" t="s">
        <v>135</v>
      </c>
      <c r="P385" s="2">
        <v>68981</v>
      </c>
      <c r="Q385" s="2" t="s">
        <v>136</v>
      </c>
      <c r="R385" s="2" t="s">
        <v>137</v>
      </c>
      <c r="S385" s="10">
        <v>40456</v>
      </c>
      <c r="T385" s="58" t="s">
        <v>138</v>
      </c>
      <c r="U385" s="2" t="s">
        <v>139</v>
      </c>
      <c r="V385" s="2" t="s">
        <v>92</v>
      </c>
      <c r="W385" s="2" t="s">
        <v>1192</v>
      </c>
      <c r="X385" s="2" t="s">
        <v>140</v>
      </c>
      <c r="Y385" s="2">
        <v>11</v>
      </c>
      <c r="Z385" s="2" t="s">
        <v>95</v>
      </c>
      <c r="AA385" s="2" t="s">
        <v>141</v>
      </c>
      <c r="AB385" s="58" t="s">
        <v>142</v>
      </c>
      <c r="AC385" s="58" t="s">
        <v>3470</v>
      </c>
      <c r="AD385" s="58" t="s">
        <v>3471</v>
      </c>
      <c r="AE385" s="2" t="s">
        <v>3472</v>
      </c>
      <c r="AF385" s="62">
        <v>-23.5211696</v>
      </c>
      <c r="AG385" s="62">
        <v>-46.700947599999999</v>
      </c>
      <c r="AH385" s="2" t="s">
        <v>3473</v>
      </c>
      <c r="AI385" s="2" t="s">
        <v>147</v>
      </c>
      <c r="AJ385" s="2" t="s">
        <v>1196</v>
      </c>
      <c r="AK385" s="55">
        <v>459.58</v>
      </c>
      <c r="AL385" s="55">
        <v>53</v>
      </c>
      <c r="AM385" s="55">
        <v>11.532268593063231</v>
      </c>
      <c r="AN385" s="2" t="s">
        <v>331</v>
      </c>
      <c r="AO385" s="2">
        <v>5</v>
      </c>
      <c r="AP385" s="2">
        <v>2</v>
      </c>
      <c r="AQ385" s="2">
        <v>1</v>
      </c>
      <c r="AR385" s="53" t="s">
        <v>148</v>
      </c>
      <c r="AS385" s="2" t="s">
        <v>73</v>
      </c>
      <c r="AT385" s="2" t="s">
        <v>74</v>
      </c>
      <c r="AU385" s="2" t="s">
        <v>75</v>
      </c>
      <c r="AV385" s="2" t="s">
        <v>148</v>
      </c>
      <c r="AW385" s="2" t="str">
        <f t="shared" si="6"/>
        <v xml:space="preserve">     PEGUE NA LOJA HOJE    SHIP FROM STORE    PEGUE NA LOJA   </v>
      </c>
    </row>
    <row r="386" spans="2:49" ht="15" customHeight="1">
      <c r="B386" t="s">
        <v>3474</v>
      </c>
      <c r="C386" s="2" t="s">
        <v>3475</v>
      </c>
      <c r="D386" s="2">
        <v>578</v>
      </c>
      <c r="E386" s="2" t="s">
        <v>3476</v>
      </c>
      <c r="F386" s="58" t="s">
        <v>3477</v>
      </c>
      <c r="G386" s="2" t="s">
        <v>81</v>
      </c>
      <c r="H386" t="s">
        <v>82</v>
      </c>
      <c r="I386" s="58" t="s">
        <v>83</v>
      </c>
      <c r="J386" s="2">
        <v>66203</v>
      </c>
      <c r="K386" s="2" t="s">
        <v>84</v>
      </c>
      <c r="L386" s="2" t="s">
        <v>85</v>
      </c>
      <c r="M386" s="58" t="s">
        <v>242</v>
      </c>
      <c r="N386" s="58" t="s">
        <v>243</v>
      </c>
      <c r="O386" s="58" t="s">
        <v>244</v>
      </c>
      <c r="P386" s="2" t="s">
        <v>148</v>
      </c>
      <c r="Q386" s="2" t="s">
        <v>245</v>
      </c>
      <c r="R386" s="2" t="s">
        <v>239</v>
      </c>
      <c r="S386" s="10">
        <v>40456</v>
      </c>
      <c r="T386" s="58" t="s">
        <v>570</v>
      </c>
      <c r="U386" s="2" t="s">
        <v>571</v>
      </c>
      <c r="V386" s="2" t="s">
        <v>92</v>
      </c>
      <c r="W386" s="2" t="s">
        <v>1192</v>
      </c>
      <c r="X386" s="2" t="s">
        <v>248</v>
      </c>
      <c r="Y386" s="2">
        <v>31</v>
      </c>
      <c r="Z386" s="2" t="s">
        <v>95</v>
      </c>
      <c r="AA386" s="2" t="s">
        <v>206</v>
      </c>
      <c r="AB386" s="58" t="s">
        <v>249</v>
      </c>
      <c r="AC386" s="58" t="s">
        <v>3478</v>
      </c>
      <c r="AD386" s="58" t="s">
        <v>3479</v>
      </c>
      <c r="AE386" s="2" t="s">
        <v>3480</v>
      </c>
      <c r="AF386" s="62">
        <v>-19.912801699999999</v>
      </c>
      <c r="AG386" s="62">
        <v>-43.930591100000001</v>
      </c>
      <c r="AH386" s="2" t="s">
        <v>3481</v>
      </c>
      <c r="AI386" s="2" t="s">
        <v>147</v>
      </c>
      <c r="AJ386" s="2" t="s">
        <v>1351</v>
      </c>
      <c r="AK386" s="55">
        <v>629.76</v>
      </c>
      <c r="AL386" s="55">
        <v>26</v>
      </c>
      <c r="AM386" s="55">
        <v>4.1285569105691051</v>
      </c>
      <c r="AN386" s="2" t="s">
        <v>103</v>
      </c>
      <c r="AO386" s="2">
        <v>6</v>
      </c>
      <c r="AP386" s="2">
        <v>3</v>
      </c>
      <c r="AQ386" s="2">
        <v>3</v>
      </c>
      <c r="AR386" s="53" t="s">
        <v>148</v>
      </c>
      <c r="AS386" s="2" t="s">
        <v>73</v>
      </c>
      <c r="AT386" s="2" t="s">
        <v>74</v>
      </c>
      <c r="AU386" s="2" t="s">
        <v>75</v>
      </c>
      <c r="AV386" s="2" t="s">
        <v>148</v>
      </c>
      <c r="AW386" s="2" t="str">
        <f t="shared" si="6"/>
        <v xml:space="preserve">     PEGUE NA LOJA HOJE    SHIP FROM STORE    PEGUE NA LOJA   </v>
      </c>
    </row>
    <row r="387" spans="2:49" ht="15" customHeight="1">
      <c r="B387" t="s">
        <v>3482</v>
      </c>
      <c r="C387" s="2" t="s">
        <v>3483</v>
      </c>
      <c r="D387" s="2">
        <v>581</v>
      </c>
      <c r="E387" s="2" t="s">
        <v>3484</v>
      </c>
      <c r="F387" s="58" t="s">
        <v>3485</v>
      </c>
      <c r="G387" s="2" t="s">
        <v>168</v>
      </c>
      <c r="H387" t="s">
        <v>169</v>
      </c>
      <c r="I387" s="58" t="s">
        <v>170</v>
      </c>
      <c r="J387" s="2">
        <v>66146</v>
      </c>
      <c r="K387" s="2" t="s">
        <v>171</v>
      </c>
      <c r="L387" s="2" t="s">
        <v>172</v>
      </c>
      <c r="M387" s="58" t="s">
        <v>678</v>
      </c>
      <c r="N387" s="58" t="s">
        <v>679</v>
      </c>
      <c r="O387" s="58" t="s">
        <v>680</v>
      </c>
      <c r="P387" s="2" t="s">
        <v>148</v>
      </c>
      <c r="Q387" s="2" t="s">
        <v>681</v>
      </c>
      <c r="R387" s="2" t="s">
        <v>172</v>
      </c>
      <c r="S387" s="10">
        <v>40457</v>
      </c>
      <c r="T387" s="58" t="s">
        <v>682</v>
      </c>
      <c r="U387" s="2" t="s">
        <v>683</v>
      </c>
      <c r="V387" s="2" t="s">
        <v>92</v>
      </c>
      <c r="W387" s="2" t="s">
        <v>1192</v>
      </c>
      <c r="X387" s="2" t="s">
        <v>140</v>
      </c>
      <c r="Y387" s="2">
        <v>12</v>
      </c>
      <c r="Z387" s="2" t="s">
        <v>95</v>
      </c>
      <c r="AA387" s="2" t="s">
        <v>141</v>
      </c>
      <c r="AB387" s="58" t="s">
        <v>3486</v>
      </c>
      <c r="AC387" s="58" t="s">
        <v>98</v>
      </c>
      <c r="AD387" s="58" t="s">
        <v>3487</v>
      </c>
      <c r="AE387" s="2" t="s">
        <v>3488</v>
      </c>
      <c r="AF387" s="62">
        <v>-22.737925499999999</v>
      </c>
      <c r="AG387" s="62">
        <v>-45.5921691</v>
      </c>
      <c r="AH387" s="2" t="s">
        <v>3489</v>
      </c>
      <c r="AI387" s="2" t="s">
        <v>147</v>
      </c>
      <c r="AJ387" s="2" t="s">
        <v>1196</v>
      </c>
      <c r="AK387" s="55">
        <v>466.96</v>
      </c>
      <c r="AL387" s="55">
        <v>129</v>
      </c>
      <c r="AM387" s="55">
        <v>27.625492547541548</v>
      </c>
      <c r="AN387" s="2" t="s">
        <v>103</v>
      </c>
      <c r="AO387" s="2">
        <v>5</v>
      </c>
      <c r="AP387" s="2">
        <v>2</v>
      </c>
      <c r="AQ387" s="2">
        <v>1</v>
      </c>
      <c r="AR387" s="53" t="s">
        <v>148</v>
      </c>
      <c r="AS387" s="2" t="s">
        <v>73</v>
      </c>
      <c r="AT387" s="2" t="s">
        <v>148</v>
      </c>
      <c r="AU387" s="2" t="s">
        <v>75</v>
      </c>
      <c r="AV387" s="2" t="s">
        <v>148</v>
      </c>
      <c r="AW387" s="2" t="str">
        <f t="shared" si="6"/>
        <v xml:space="preserve">     PEGUE NA LOJA HOJE         PEGUE NA LOJA   </v>
      </c>
    </row>
    <row r="388" spans="2:49" ht="15" customHeight="1">
      <c r="B388" t="s">
        <v>3490</v>
      </c>
      <c r="C388" s="2" t="s">
        <v>3491</v>
      </c>
      <c r="D388" s="2">
        <v>393</v>
      </c>
      <c r="E388" s="2" t="s">
        <v>3492</v>
      </c>
      <c r="F388" s="58" t="s">
        <v>3493</v>
      </c>
      <c r="G388" s="2" t="s">
        <v>128</v>
      </c>
      <c r="H388" t="s">
        <v>129</v>
      </c>
      <c r="I388" s="58" t="s">
        <v>130</v>
      </c>
      <c r="J388" s="2">
        <v>66128</v>
      </c>
      <c r="K388" s="2" t="s">
        <v>131</v>
      </c>
      <c r="L388" s="2" t="s">
        <v>132</v>
      </c>
      <c r="M388" s="58" t="s">
        <v>777</v>
      </c>
      <c r="N388" s="58" t="s">
        <v>778</v>
      </c>
      <c r="O388" s="58" t="s">
        <v>779</v>
      </c>
      <c r="P388" s="2">
        <v>66208</v>
      </c>
      <c r="Q388" s="2" t="s">
        <v>780</v>
      </c>
      <c r="R388" s="2" t="s">
        <v>781</v>
      </c>
      <c r="S388" s="10">
        <v>40470</v>
      </c>
      <c r="T388" s="58" t="s">
        <v>1067</v>
      </c>
      <c r="U388" s="2" t="s">
        <v>1068</v>
      </c>
      <c r="V388" s="2" t="s">
        <v>92</v>
      </c>
      <c r="W388" s="2" t="s">
        <v>93</v>
      </c>
      <c r="X388" s="2" t="s">
        <v>140</v>
      </c>
      <c r="Y388" s="2">
        <v>11</v>
      </c>
      <c r="Z388" s="2" t="s">
        <v>95</v>
      </c>
      <c r="AA388" s="2" t="s">
        <v>141</v>
      </c>
      <c r="AB388" s="58" t="s">
        <v>3494</v>
      </c>
      <c r="AC388" s="58" t="s">
        <v>98</v>
      </c>
      <c r="AD388" s="58" t="s">
        <v>3495</v>
      </c>
      <c r="AE388" s="2" t="s">
        <v>3496</v>
      </c>
      <c r="AF388" s="62">
        <v>-23.6916005</v>
      </c>
      <c r="AG388" s="62">
        <v>-46.6233279</v>
      </c>
      <c r="AH388" s="2" t="s">
        <v>3497</v>
      </c>
      <c r="AI388" s="2" t="s">
        <v>147</v>
      </c>
      <c r="AJ388" s="2" t="s">
        <v>330</v>
      </c>
      <c r="AK388" s="55">
        <v>999.14</v>
      </c>
      <c r="AL388" s="55">
        <v>212</v>
      </c>
      <c r="AM388" s="55">
        <v>21.218247693015993</v>
      </c>
      <c r="AN388" s="2" t="s">
        <v>331</v>
      </c>
      <c r="AO388" s="2">
        <v>3</v>
      </c>
      <c r="AP388" s="2">
        <v>5</v>
      </c>
      <c r="AQ388" s="2">
        <v>1</v>
      </c>
      <c r="AR388" s="53" t="s">
        <v>72</v>
      </c>
      <c r="AS388" s="2" t="s">
        <v>73</v>
      </c>
      <c r="AT388" s="2" t="s">
        <v>74</v>
      </c>
      <c r="AU388" s="2" t="s">
        <v>75</v>
      </c>
      <c r="AV388" s="2" t="s">
        <v>76</v>
      </c>
      <c r="AW388" s="2" t="str">
        <f t="shared" si="6"/>
        <v>AMERICANAS SERVIÇOS    PEGUE NA LOJA HOJE    SHIP FROM STORE    PEGUE NA LOJA  QUIOSQUE</v>
      </c>
    </row>
    <row r="389" spans="2:49" ht="15" customHeight="1">
      <c r="B389" t="s">
        <v>3498</v>
      </c>
      <c r="C389" s="2" t="s">
        <v>3499</v>
      </c>
      <c r="D389" s="2">
        <v>369</v>
      </c>
      <c r="E389" s="2" t="s">
        <v>3500</v>
      </c>
      <c r="F389" s="58" t="s">
        <v>3501</v>
      </c>
      <c r="G389" s="2" t="s">
        <v>108</v>
      </c>
      <c r="H389" t="s">
        <v>109</v>
      </c>
      <c r="I389" s="58" t="s">
        <v>110</v>
      </c>
      <c r="J389" s="2">
        <v>66202</v>
      </c>
      <c r="K389" s="2" t="s">
        <v>111</v>
      </c>
      <c r="L389" s="2" t="s">
        <v>112</v>
      </c>
      <c r="M389" s="58" t="s">
        <v>305</v>
      </c>
      <c r="N389" s="58" t="s">
        <v>306</v>
      </c>
      <c r="O389" s="58" t="s">
        <v>307</v>
      </c>
      <c r="P389" s="2">
        <v>66197</v>
      </c>
      <c r="Q389" s="2" t="s">
        <v>308</v>
      </c>
      <c r="R389" s="2" t="s">
        <v>309</v>
      </c>
      <c r="S389" s="10">
        <v>40478</v>
      </c>
      <c r="T389" s="58" t="s">
        <v>310</v>
      </c>
      <c r="U389" s="2" t="s">
        <v>311</v>
      </c>
      <c r="V389" s="2" t="s">
        <v>92</v>
      </c>
      <c r="W389" s="2" t="s">
        <v>93</v>
      </c>
      <c r="X389" s="2" t="s">
        <v>94</v>
      </c>
      <c r="Y389" s="2">
        <v>21</v>
      </c>
      <c r="Z389" s="2" t="s">
        <v>95</v>
      </c>
      <c r="AA389" s="2" t="s">
        <v>96</v>
      </c>
      <c r="AB389" s="58" t="s">
        <v>3502</v>
      </c>
      <c r="AC389" s="58" t="s">
        <v>3503</v>
      </c>
      <c r="AD389" s="58" t="s">
        <v>3504</v>
      </c>
      <c r="AE389" s="2" t="s">
        <v>3505</v>
      </c>
      <c r="AF389" s="62">
        <v>-22.850234400000002</v>
      </c>
      <c r="AG389" s="62">
        <v>-43.7668052</v>
      </c>
      <c r="AH389" s="2" t="s">
        <v>3506</v>
      </c>
      <c r="AI389" s="2" t="s">
        <v>28</v>
      </c>
      <c r="AJ389" s="2" t="s">
        <v>102</v>
      </c>
      <c r="AK389" s="55">
        <v>1109.75</v>
      </c>
      <c r="AL389" s="55">
        <v>166</v>
      </c>
      <c r="AM389" s="55">
        <v>14.958323946834874</v>
      </c>
      <c r="AN389" s="2" t="s">
        <v>331</v>
      </c>
      <c r="AO389" s="2">
        <v>3</v>
      </c>
      <c r="AP389" s="2">
        <v>3</v>
      </c>
      <c r="AQ389" s="2">
        <v>1</v>
      </c>
      <c r="AR389" s="53" t="s">
        <v>148</v>
      </c>
      <c r="AS389" s="2" t="s">
        <v>73</v>
      </c>
      <c r="AT389" s="2" t="s">
        <v>148</v>
      </c>
      <c r="AU389" s="2" t="s">
        <v>148</v>
      </c>
      <c r="AV389" s="2" t="s">
        <v>148</v>
      </c>
      <c r="AW389" s="2" t="str">
        <f t="shared" si="6"/>
        <v xml:space="preserve">     PEGUE NA LOJA HOJE             </v>
      </c>
    </row>
    <row r="390" spans="2:49" ht="15" customHeight="1">
      <c r="B390" t="s">
        <v>3507</v>
      </c>
      <c r="C390" s="2" t="s">
        <v>3508</v>
      </c>
      <c r="D390" s="2">
        <v>364</v>
      </c>
      <c r="E390" s="2" t="s">
        <v>3509</v>
      </c>
      <c r="F390" s="58" t="s">
        <v>3510</v>
      </c>
      <c r="G390" s="2" t="s">
        <v>534</v>
      </c>
      <c r="H390" t="s">
        <v>535</v>
      </c>
      <c r="I390" s="58" t="s">
        <v>536</v>
      </c>
      <c r="J390" s="2">
        <v>65659</v>
      </c>
      <c r="K390" s="2" t="s">
        <v>537</v>
      </c>
      <c r="L390" s="2" t="s">
        <v>531</v>
      </c>
      <c r="M390" s="58" t="s">
        <v>721</v>
      </c>
      <c r="N390" s="58" t="s">
        <v>722</v>
      </c>
      <c r="O390" s="58" t="s">
        <v>723</v>
      </c>
      <c r="P390" s="2" t="s">
        <v>148</v>
      </c>
      <c r="Q390" s="2" t="s">
        <v>724</v>
      </c>
      <c r="R390" s="2" t="s">
        <v>718</v>
      </c>
      <c r="S390" s="10">
        <v>40478</v>
      </c>
      <c r="T390" s="58" t="s">
        <v>725</v>
      </c>
      <c r="U390" s="2" t="s">
        <v>726</v>
      </c>
      <c r="V390" s="2" t="s">
        <v>92</v>
      </c>
      <c r="W390" s="2" t="s">
        <v>93</v>
      </c>
      <c r="X390" s="2" t="s">
        <v>545</v>
      </c>
      <c r="Y390" s="2">
        <v>98</v>
      </c>
      <c r="Z390" s="2" t="s">
        <v>160</v>
      </c>
      <c r="AA390" s="2" t="s">
        <v>727</v>
      </c>
      <c r="AB390" s="58" t="s">
        <v>728</v>
      </c>
      <c r="AC390" s="58" t="s">
        <v>3511</v>
      </c>
      <c r="AD390" s="58" t="s">
        <v>3512</v>
      </c>
      <c r="AE390" s="2" t="s">
        <v>3513</v>
      </c>
      <c r="AF390" s="62">
        <v>-2.4986087000000001</v>
      </c>
      <c r="AG390" s="62">
        <v>-44.3082183</v>
      </c>
      <c r="AH390" s="2" t="s">
        <v>3514</v>
      </c>
      <c r="AI390" s="2" t="s">
        <v>28</v>
      </c>
      <c r="AJ390" s="2" t="s">
        <v>102</v>
      </c>
      <c r="AK390" s="55">
        <v>1052.6300000000001</v>
      </c>
      <c r="AL390" s="55">
        <v>201</v>
      </c>
      <c r="AM390" s="55">
        <v>19.09502864254296</v>
      </c>
      <c r="AN390" s="2" t="s">
        <v>331</v>
      </c>
      <c r="AO390" s="2">
        <v>10</v>
      </c>
      <c r="AP390" s="2">
        <v>1</v>
      </c>
      <c r="AQ390" s="2">
        <v>3</v>
      </c>
      <c r="AR390" s="53" t="s">
        <v>148</v>
      </c>
      <c r="AS390" s="2" t="s">
        <v>73</v>
      </c>
      <c r="AT390" s="2" t="s">
        <v>74</v>
      </c>
      <c r="AU390" s="2" t="s">
        <v>148</v>
      </c>
      <c r="AV390" s="2" t="s">
        <v>148</v>
      </c>
      <c r="AW390" s="2" t="str">
        <f t="shared" si="6"/>
        <v xml:space="preserve">     PEGUE NA LOJA HOJE    SHIP FROM STORE        </v>
      </c>
    </row>
    <row r="391" spans="2:49" ht="15" customHeight="1">
      <c r="B391" t="s">
        <v>3515</v>
      </c>
      <c r="C391" s="2" t="s">
        <v>3516</v>
      </c>
      <c r="D391" s="2">
        <v>407</v>
      </c>
      <c r="E391" s="2" t="s">
        <v>3517</v>
      </c>
      <c r="F391" s="58" t="s">
        <v>3518</v>
      </c>
      <c r="G391" s="2" t="s">
        <v>431</v>
      </c>
      <c r="H391" t="s">
        <v>432</v>
      </c>
      <c r="I391" s="58" t="s">
        <v>433</v>
      </c>
      <c r="J391" s="2">
        <v>66749</v>
      </c>
      <c r="K391" s="2" t="s">
        <v>434</v>
      </c>
      <c r="L391" s="2" t="s">
        <v>435</v>
      </c>
      <c r="M391" s="58" t="s">
        <v>1519</v>
      </c>
      <c r="N391" s="58" t="s">
        <v>1520</v>
      </c>
      <c r="O391" s="58" t="s">
        <v>1521</v>
      </c>
      <c r="P391" s="2">
        <v>66162</v>
      </c>
      <c r="Q391" s="2" t="s">
        <v>1522</v>
      </c>
      <c r="R391" s="2">
        <v>1580</v>
      </c>
      <c r="S391" s="10">
        <v>40478</v>
      </c>
      <c r="T391" s="58" t="s">
        <v>1523</v>
      </c>
      <c r="U391" s="2" t="s">
        <v>1524</v>
      </c>
      <c r="V391" s="2" t="s">
        <v>92</v>
      </c>
      <c r="W391" s="2" t="s">
        <v>93</v>
      </c>
      <c r="X391" s="2" t="s">
        <v>442</v>
      </c>
      <c r="Y391" s="2">
        <v>84</v>
      </c>
      <c r="Z391" s="2" t="s">
        <v>160</v>
      </c>
      <c r="AA391" s="2" t="s">
        <v>1519</v>
      </c>
      <c r="AB391" s="58" t="s">
        <v>2184</v>
      </c>
      <c r="AC391" s="58" t="s">
        <v>98</v>
      </c>
      <c r="AD391" s="58" t="s">
        <v>3519</v>
      </c>
      <c r="AE391" s="2" t="s">
        <v>3520</v>
      </c>
      <c r="AF391" s="62">
        <v>-5.1951166999999998</v>
      </c>
      <c r="AG391" s="62">
        <v>-37.347075199999999</v>
      </c>
      <c r="AH391" s="2" t="s">
        <v>3521</v>
      </c>
      <c r="AI391" s="2" t="s">
        <v>147</v>
      </c>
      <c r="AJ391" s="2" t="s">
        <v>102</v>
      </c>
      <c r="AK391" s="55">
        <v>1180.1300000000001</v>
      </c>
      <c r="AL391" s="55">
        <v>197</v>
      </c>
      <c r="AM391" s="55">
        <v>16.693076186521822</v>
      </c>
      <c r="AN391" s="2" t="s">
        <v>103</v>
      </c>
      <c r="AO391" s="2">
        <v>8</v>
      </c>
      <c r="AP391" s="2">
        <v>1</v>
      </c>
      <c r="AQ391" s="2">
        <v>1</v>
      </c>
      <c r="AR391" s="53" t="s">
        <v>72</v>
      </c>
      <c r="AS391" s="2" t="s">
        <v>73</v>
      </c>
      <c r="AT391" s="2" t="s">
        <v>74</v>
      </c>
      <c r="AU391" s="2" t="s">
        <v>75</v>
      </c>
      <c r="AV391" s="2" t="s">
        <v>76</v>
      </c>
      <c r="AW391" s="2" t="str">
        <f t="shared" si="6"/>
        <v>AMERICANAS SERVIÇOS    PEGUE NA LOJA HOJE    SHIP FROM STORE    PEGUE NA LOJA  QUIOSQUE</v>
      </c>
    </row>
    <row r="392" spans="2:49" ht="15" customHeight="1">
      <c r="B392" t="s">
        <v>3522</v>
      </c>
      <c r="C392" s="2" t="s">
        <v>3523</v>
      </c>
      <c r="D392" s="2">
        <v>588</v>
      </c>
      <c r="E392" s="2" t="s">
        <v>3524</v>
      </c>
      <c r="F392" s="58" t="s">
        <v>3525</v>
      </c>
      <c r="G392" s="2" t="s">
        <v>128</v>
      </c>
      <c r="H392" t="s">
        <v>129</v>
      </c>
      <c r="I392" s="58" t="s">
        <v>130</v>
      </c>
      <c r="J392" s="2">
        <v>66128</v>
      </c>
      <c r="K392" s="2" t="s">
        <v>131</v>
      </c>
      <c r="L392" s="2" t="s">
        <v>132</v>
      </c>
      <c r="M392" s="58" t="s">
        <v>1451</v>
      </c>
      <c r="N392" s="58" t="s">
        <v>1452</v>
      </c>
      <c r="O392" s="58" t="s">
        <v>1453</v>
      </c>
      <c r="P392" s="2">
        <v>68774</v>
      </c>
      <c r="Q392" s="2" t="s">
        <v>1454</v>
      </c>
      <c r="R392" s="2" t="s">
        <v>1455</v>
      </c>
      <c r="S392" s="10">
        <v>40479</v>
      </c>
      <c r="T392" s="58" t="s">
        <v>1456</v>
      </c>
      <c r="U392" s="2" t="s">
        <v>1457</v>
      </c>
      <c r="V392" s="2" t="s">
        <v>92</v>
      </c>
      <c r="W392" s="2" t="s">
        <v>1192</v>
      </c>
      <c r="X392" s="2" t="s">
        <v>140</v>
      </c>
      <c r="Y392" s="2">
        <v>11</v>
      </c>
      <c r="Z392" s="2" t="s">
        <v>95</v>
      </c>
      <c r="AA392" s="2" t="s">
        <v>141</v>
      </c>
      <c r="AB392" s="58" t="s">
        <v>142</v>
      </c>
      <c r="AC392" s="58" t="s">
        <v>954</v>
      </c>
      <c r="AD392" s="58" t="s">
        <v>3526</v>
      </c>
      <c r="AE392" s="2" t="s">
        <v>3527</v>
      </c>
      <c r="AF392" s="62">
        <v>-23.652638400000001</v>
      </c>
      <c r="AG392" s="62">
        <v>-46.710957200000003</v>
      </c>
      <c r="AH392" s="2" t="s">
        <v>3528</v>
      </c>
      <c r="AI392" s="2" t="s">
        <v>147</v>
      </c>
      <c r="AJ392" s="2" t="s">
        <v>1196</v>
      </c>
      <c r="AK392" s="55">
        <v>360.16</v>
      </c>
      <c r="AL392" s="55">
        <v>0</v>
      </c>
      <c r="AM392" s="55">
        <v>0</v>
      </c>
      <c r="AN392" s="2" t="s">
        <v>331</v>
      </c>
      <c r="AO392" s="2">
        <v>3</v>
      </c>
      <c r="AP392" s="2">
        <v>4</v>
      </c>
      <c r="AQ392" s="2">
        <v>1</v>
      </c>
      <c r="AR392" s="53" t="s">
        <v>148</v>
      </c>
      <c r="AS392" s="2" t="s">
        <v>73</v>
      </c>
      <c r="AT392" s="2" t="s">
        <v>74</v>
      </c>
      <c r="AU392" s="2" t="s">
        <v>75</v>
      </c>
      <c r="AV392" s="2" t="s">
        <v>148</v>
      </c>
      <c r="AW392" s="2" t="str">
        <f t="shared" si="6"/>
        <v xml:space="preserve">     PEGUE NA LOJA HOJE    SHIP FROM STORE    PEGUE NA LOJA   </v>
      </c>
    </row>
    <row r="393" spans="2:49" ht="15" customHeight="1">
      <c r="B393" t="s">
        <v>3529</v>
      </c>
      <c r="C393" s="2" t="s">
        <v>3530</v>
      </c>
      <c r="D393" s="2">
        <v>583</v>
      </c>
      <c r="E393" s="2" t="s">
        <v>3531</v>
      </c>
      <c r="F393" s="58" t="s">
        <v>3532</v>
      </c>
      <c r="G393" s="2" t="s">
        <v>81</v>
      </c>
      <c r="H393" t="s">
        <v>82</v>
      </c>
      <c r="I393" s="58" t="s">
        <v>83</v>
      </c>
      <c r="J393" s="2">
        <v>66203</v>
      </c>
      <c r="K393" s="2" t="s">
        <v>84</v>
      </c>
      <c r="L393" s="2" t="s">
        <v>85</v>
      </c>
      <c r="M393" s="58" t="s">
        <v>86</v>
      </c>
      <c r="N393" s="58" t="s">
        <v>87</v>
      </c>
      <c r="O393" s="58" t="s">
        <v>88</v>
      </c>
      <c r="P393" s="2">
        <v>68551</v>
      </c>
      <c r="Q393" s="2" t="s">
        <v>89</v>
      </c>
      <c r="R393" s="2" t="s">
        <v>85</v>
      </c>
      <c r="S393" s="10">
        <v>40486</v>
      </c>
      <c r="T393" s="58" t="s">
        <v>90</v>
      </c>
      <c r="U393" s="2" t="s">
        <v>91</v>
      </c>
      <c r="V393" s="2" t="s">
        <v>92</v>
      </c>
      <c r="W393" s="2" t="s">
        <v>1192</v>
      </c>
      <c r="X393" s="2" t="s">
        <v>94</v>
      </c>
      <c r="Y393" s="2">
        <v>21</v>
      </c>
      <c r="Z393" s="2" t="s">
        <v>95</v>
      </c>
      <c r="AA393" s="2" t="s">
        <v>96</v>
      </c>
      <c r="AB393" s="58" t="s">
        <v>97</v>
      </c>
      <c r="AC393" s="58" t="s">
        <v>3533</v>
      </c>
      <c r="AD393" s="58" t="s">
        <v>3534</v>
      </c>
      <c r="AE393" s="2" t="s">
        <v>3535</v>
      </c>
      <c r="AF393" s="62">
        <v>-22.899150599999999</v>
      </c>
      <c r="AG393" s="62">
        <v>-43.102505699999902</v>
      </c>
      <c r="AH393" s="2" t="s">
        <v>3536</v>
      </c>
      <c r="AI393" s="2" t="s">
        <v>28</v>
      </c>
      <c r="AJ393" s="2" t="s">
        <v>1196</v>
      </c>
      <c r="AK393" s="55">
        <v>452.78</v>
      </c>
      <c r="AL393" s="55">
        <v>0</v>
      </c>
      <c r="AM393" s="55">
        <v>0</v>
      </c>
      <c r="AN393" s="2" t="s">
        <v>103</v>
      </c>
      <c r="AO393" s="2">
        <v>3</v>
      </c>
      <c r="AP393" s="2">
        <v>5</v>
      </c>
      <c r="AQ393" s="2">
        <v>1</v>
      </c>
      <c r="AR393" s="53" t="s">
        <v>148</v>
      </c>
      <c r="AS393" s="2" t="s">
        <v>73</v>
      </c>
      <c r="AT393" s="2" t="s">
        <v>74</v>
      </c>
      <c r="AU393" s="2" t="s">
        <v>75</v>
      </c>
      <c r="AV393" s="2" t="s">
        <v>148</v>
      </c>
      <c r="AW393" s="2" t="str">
        <f t="shared" si="6"/>
        <v xml:space="preserve">     PEGUE NA LOJA HOJE    SHIP FROM STORE    PEGUE NA LOJA   </v>
      </c>
    </row>
    <row r="394" spans="2:49" ht="15" customHeight="1">
      <c r="B394" t="s">
        <v>3537</v>
      </c>
      <c r="C394" s="2" t="s">
        <v>3538</v>
      </c>
      <c r="D394" s="2">
        <v>376</v>
      </c>
      <c r="E394" s="2" t="s">
        <v>3539</v>
      </c>
      <c r="F394" s="58" t="s">
        <v>3540</v>
      </c>
      <c r="G394" s="2" t="s">
        <v>285</v>
      </c>
      <c r="H394" t="s">
        <v>286</v>
      </c>
      <c r="I394" s="58" t="s">
        <v>287</v>
      </c>
      <c r="J394" s="2">
        <v>68673</v>
      </c>
      <c r="K394" s="2" t="s">
        <v>288</v>
      </c>
      <c r="L394" s="2" t="s">
        <v>289</v>
      </c>
      <c r="M394" s="58" t="s">
        <v>452</v>
      </c>
      <c r="N394" s="58" t="s">
        <v>453</v>
      </c>
      <c r="O394" s="58" t="s">
        <v>454</v>
      </c>
      <c r="P394" s="2" t="s">
        <v>148</v>
      </c>
      <c r="Q394" s="2" t="s">
        <v>455</v>
      </c>
      <c r="R394" s="2" t="s">
        <v>148</v>
      </c>
      <c r="S394" s="10">
        <v>40490</v>
      </c>
      <c r="T394" s="58" t="s">
        <v>456</v>
      </c>
      <c r="U394" s="2" t="s">
        <v>457</v>
      </c>
      <c r="V394" s="2" t="s">
        <v>92</v>
      </c>
      <c r="W394" s="2" t="s">
        <v>93</v>
      </c>
      <c r="X394" s="2" t="s">
        <v>458</v>
      </c>
      <c r="Y394" s="2">
        <v>54</v>
      </c>
      <c r="Z394" s="2" t="s">
        <v>160</v>
      </c>
      <c r="AA394" s="2" t="s">
        <v>460</v>
      </c>
      <c r="AB394" s="58" t="s">
        <v>3541</v>
      </c>
      <c r="AC394" s="58" t="s">
        <v>3542</v>
      </c>
      <c r="AD394" s="58" t="s">
        <v>3543</v>
      </c>
      <c r="AE394" s="2" t="s">
        <v>3544</v>
      </c>
      <c r="AF394" s="62">
        <v>-29.171205799999999</v>
      </c>
      <c r="AG394" s="62">
        <v>-51.191058599999998</v>
      </c>
      <c r="AH394" s="2" t="s">
        <v>3545</v>
      </c>
      <c r="AI394" s="2" t="s">
        <v>147</v>
      </c>
      <c r="AJ394" s="2" t="s">
        <v>102</v>
      </c>
      <c r="AK394" s="55">
        <v>1085.4000000000001</v>
      </c>
      <c r="AL394" s="55">
        <v>131</v>
      </c>
      <c r="AM394" s="55">
        <v>12.069283213561819</v>
      </c>
      <c r="AN394" s="2" t="s">
        <v>331</v>
      </c>
      <c r="AO394" s="2">
        <v>5</v>
      </c>
      <c r="AP394" s="2">
        <v>2</v>
      </c>
      <c r="AQ394" s="2">
        <v>1</v>
      </c>
      <c r="AR394" s="53" t="s">
        <v>148</v>
      </c>
      <c r="AS394" s="2" t="s">
        <v>73</v>
      </c>
      <c r="AT394" s="2" t="s">
        <v>148</v>
      </c>
      <c r="AU394" s="2" t="s">
        <v>148</v>
      </c>
      <c r="AV394" s="2" t="s">
        <v>148</v>
      </c>
      <c r="AW394" s="2" t="str">
        <f t="shared" si="6"/>
        <v xml:space="preserve">     PEGUE NA LOJA HOJE             </v>
      </c>
    </row>
    <row r="395" spans="2:49" ht="15" customHeight="1">
      <c r="B395" t="s">
        <v>3546</v>
      </c>
      <c r="C395" s="2" t="s">
        <v>3547</v>
      </c>
      <c r="D395" s="2">
        <v>379</v>
      </c>
      <c r="E395" s="2" t="s">
        <v>3548</v>
      </c>
      <c r="F395" s="58" t="s">
        <v>3549</v>
      </c>
      <c r="G395" s="2" t="s">
        <v>431</v>
      </c>
      <c r="H395" t="s">
        <v>432</v>
      </c>
      <c r="I395" s="58" t="s">
        <v>433</v>
      </c>
      <c r="J395" s="2">
        <v>66749</v>
      </c>
      <c r="K395" s="2" t="s">
        <v>434</v>
      </c>
      <c r="L395" s="2" t="s">
        <v>435</v>
      </c>
      <c r="M395" s="58" t="s">
        <v>580</v>
      </c>
      <c r="N395" s="58" t="s">
        <v>581</v>
      </c>
      <c r="O395" s="58" t="s">
        <v>582</v>
      </c>
      <c r="P395" s="2" t="s">
        <v>148</v>
      </c>
      <c r="Q395" s="2" t="s">
        <v>583</v>
      </c>
      <c r="R395" s="2" t="s">
        <v>584</v>
      </c>
      <c r="S395" s="10">
        <v>40490</v>
      </c>
      <c r="T395" s="58" t="s">
        <v>585</v>
      </c>
      <c r="U395" s="2" t="s">
        <v>586</v>
      </c>
      <c r="V395" s="2" t="s">
        <v>92</v>
      </c>
      <c r="W395" s="2" t="s">
        <v>93</v>
      </c>
      <c r="X395" s="2" t="s">
        <v>442</v>
      </c>
      <c r="Y395" s="2">
        <v>82</v>
      </c>
      <c r="Z395" s="2" t="s">
        <v>160</v>
      </c>
      <c r="AA395" s="2" t="s">
        <v>587</v>
      </c>
      <c r="AB395" s="58" t="s">
        <v>3549</v>
      </c>
      <c r="AC395" s="58" t="s">
        <v>98</v>
      </c>
      <c r="AD395" s="58" t="s">
        <v>3550</v>
      </c>
      <c r="AE395" s="2" t="s">
        <v>3551</v>
      </c>
      <c r="AF395" s="62">
        <v>-9.7536304999999999</v>
      </c>
      <c r="AG395" s="62">
        <v>-36.656784700000003</v>
      </c>
      <c r="AH395" s="2" t="s">
        <v>3552</v>
      </c>
      <c r="AI395" s="2" t="s">
        <v>147</v>
      </c>
      <c r="AJ395" s="2" t="s">
        <v>102</v>
      </c>
      <c r="AK395" s="55">
        <v>1094.8499999999999</v>
      </c>
      <c r="AL395" s="55">
        <v>244</v>
      </c>
      <c r="AM395" s="55">
        <v>22.286157921176418</v>
      </c>
      <c r="AN395" s="2" t="s">
        <v>103</v>
      </c>
      <c r="AO395" s="2">
        <v>8</v>
      </c>
      <c r="AP395" s="2">
        <v>1</v>
      </c>
      <c r="AQ395" s="2">
        <v>1</v>
      </c>
      <c r="AR395" s="53" t="s">
        <v>72</v>
      </c>
      <c r="AS395" s="2" t="s">
        <v>73</v>
      </c>
      <c r="AT395" s="2" t="s">
        <v>74</v>
      </c>
      <c r="AU395" s="2" t="s">
        <v>75</v>
      </c>
      <c r="AV395" s="2" t="s">
        <v>76</v>
      </c>
      <c r="AW395" s="2" t="str">
        <f t="shared" si="6"/>
        <v>AMERICANAS SERVIÇOS    PEGUE NA LOJA HOJE    SHIP FROM STORE    PEGUE NA LOJA  QUIOSQUE</v>
      </c>
    </row>
    <row r="396" spans="2:49" ht="15" customHeight="1">
      <c r="B396" t="s">
        <v>3553</v>
      </c>
      <c r="C396" s="2" t="s">
        <v>3554</v>
      </c>
      <c r="D396" s="2">
        <v>404</v>
      </c>
      <c r="E396" s="2" t="s">
        <v>3555</v>
      </c>
      <c r="F396" s="58" t="s">
        <v>3556</v>
      </c>
      <c r="G396" s="2" t="s">
        <v>431</v>
      </c>
      <c r="H396" t="s">
        <v>432</v>
      </c>
      <c r="I396" s="58" t="s">
        <v>433</v>
      </c>
      <c r="J396" s="2">
        <v>66749</v>
      </c>
      <c r="K396" s="2" t="s">
        <v>434</v>
      </c>
      <c r="L396" s="2" t="s">
        <v>435</v>
      </c>
      <c r="M396" s="58" t="s">
        <v>474</v>
      </c>
      <c r="N396" s="58" t="s">
        <v>475</v>
      </c>
      <c r="O396" s="58" t="s">
        <v>476</v>
      </c>
      <c r="P396" s="2" t="s">
        <v>148</v>
      </c>
      <c r="Q396" s="2" t="s">
        <v>477</v>
      </c>
      <c r="R396" s="2" t="s">
        <v>435</v>
      </c>
      <c r="S396" s="10">
        <v>40490</v>
      </c>
      <c r="T396" s="58" t="s">
        <v>478</v>
      </c>
      <c r="U396" s="2" t="s">
        <v>479</v>
      </c>
      <c r="V396" s="2" t="s">
        <v>69</v>
      </c>
      <c r="W396" s="2" t="s">
        <v>93</v>
      </c>
      <c r="X396" s="2" t="s">
        <v>480</v>
      </c>
      <c r="Y396" s="2">
        <v>71</v>
      </c>
      <c r="Z396" s="2" t="s">
        <v>95</v>
      </c>
      <c r="AA396" s="2" t="s">
        <v>481</v>
      </c>
      <c r="AB396" s="58" t="s">
        <v>482</v>
      </c>
      <c r="AC396" s="58" t="s">
        <v>3557</v>
      </c>
      <c r="AD396" s="58" t="s">
        <v>3558</v>
      </c>
      <c r="AE396" s="2" t="s">
        <v>3559</v>
      </c>
      <c r="AF396" s="62">
        <v>-12.911089199999999</v>
      </c>
      <c r="AG396" s="62">
        <v>-38.350426400000003</v>
      </c>
      <c r="AH396" s="2" t="s">
        <v>3560</v>
      </c>
      <c r="AI396" s="2" t="s">
        <v>28</v>
      </c>
      <c r="AJ396" s="2" t="s">
        <v>102</v>
      </c>
      <c r="AK396" s="55">
        <v>1598.63</v>
      </c>
      <c r="AL396" s="55">
        <v>184</v>
      </c>
      <c r="AM396" s="55">
        <v>11.509855313612279</v>
      </c>
      <c r="AN396" s="2" t="s">
        <v>331</v>
      </c>
      <c r="AO396" s="2">
        <v>4</v>
      </c>
      <c r="AP396" s="2">
        <v>3</v>
      </c>
      <c r="AQ396" s="2">
        <v>1</v>
      </c>
      <c r="AR396" s="53" t="s">
        <v>72</v>
      </c>
      <c r="AS396" s="2" t="s">
        <v>73</v>
      </c>
      <c r="AT396" s="2" t="s">
        <v>74</v>
      </c>
      <c r="AU396" s="2" t="s">
        <v>148</v>
      </c>
      <c r="AV396" s="2" t="s">
        <v>148</v>
      </c>
      <c r="AW396" s="2" t="str">
        <f t="shared" si="6"/>
        <v xml:space="preserve">AMERICANAS SERVIÇOS    PEGUE NA LOJA HOJE    SHIP FROM STORE        </v>
      </c>
    </row>
    <row r="397" spans="2:49" ht="15" customHeight="1">
      <c r="B397" t="s">
        <v>3561</v>
      </c>
      <c r="C397" s="2" t="s">
        <v>3562</v>
      </c>
      <c r="D397" s="2">
        <v>584</v>
      </c>
      <c r="E397" s="2" t="s">
        <v>3563</v>
      </c>
      <c r="F397" s="58" t="s">
        <v>3564</v>
      </c>
      <c r="G397" s="2" t="s">
        <v>128</v>
      </c>
      <c r="H397" t="s">
        <v>129</v>
      </c>
      <c r="I397" s="58" t="s">
        <v>130</v>
      </c>
      <c r="J397" s="2">
        <v>66128</v>
      </c>
      <c r="K397" s="2" t="s">
        <v>131</v>
      </c>
      <c r="L397" s="2" t="s">
        <v>132</v>
      </c>
      <c r="M397" s="58" t="s">
        <v>777</v>
      </c>
      <c r="N397" s="58" t="s">
        <v>778</v>
      </c>
      <c r="O397" s="58" t="s">
        <v>779</v>
      </c>
      <c r="P397" s="2">
        <v>66208</v>
      </c>
      <c r="Q397" s="2" t="s">
        <v>780</v>
      </c>
      <c r="R397" s="2" t="s">
        <v>781</v>
      </c>
      <c r="S397" s="10">
        <v>40493</v>
      </c>
      <c r="T397" s="58" t="s">
        <v>1067</v>
      </c>
      <c r="U397" s="2" t="s">
        <v>1068</v>
      </c>
      <c r="V397" s="2" t="s">
        <v>92</v>
      </c>
      <c r="W397" s="2" t="s">
        <v>1192</v>
      </c>
      <c r="X397" s="2" t="s">
        <v>140</v>
      </c>
      <c r="Y397" s="2">
        <v>11</v>
      </c>
      <c r="Z397" s="2" t="s">
        <v>95</v>
      </c>
      <c r="AA397" s="2" t="s">
        <v>141</v>
      </c>
      <c r="AB397" s="58" t="s">
        <v>2635</v>
      </c>
      <c r="AC397" s="58" t="s">
        <v>3565</v>
      </c>
      <c r="AD397" s="58" t="s">
        <v>3566</v>
      </c>
      <c r="AE397" s="2" t="s">
        <v>3567</v>
      </c>
      <c r="AF397" s="62">
        <v>-23.637054599999999</v>
      </c>
      <c r="AG397" s="62">
        <v>-46.564405299999997</v>
      </c>
      <c r="AH397" s="2" t="s">
        <v>3568</v>
      </c>
      <c r="AI397" s="2" t="s">
        <v>147</v>
      </c>
      <c r="AJ397" s="2" t="s">
        <v>1196</v>
      </c>
      <c r="AK397" s="55">
        <v>407.63</v>
      </c>
      <c r="AL397" s="55">
        <v>17</v>
      </c>
      <c r="AM397" s="55">
        <v>4.1704486912150722</v>
      </c>
      <c r="AN397" s="2" t="s">
        <v>103</v>
      </c>
      <c r="AO397" s="2">
        <v>4</v>
      </c>
      <c r="AP397" s="2">
        <v>3</v>
      </c>
      <c r="AQ397" s="2">
        <v>1</v>
      </c>
      <c r="AR397" s="53" t="s">
        <v>148</v>
      </c>
      <c r="AS397" s="2" t="s">
        <v>73</v>
      </c>
      <c r="AT397" s="2" t="s">
        <v>74</v>
      </c>
      <c r="AU397" s="2" t="s">
        <v>75</v>
      </c>
      <c r="AV397" s="2" t="s">
        <v>148</v>
      </c>
      <c r="AW397" s="2" t="str">
        <f t="shared" si="6"/>
        <v xml:space="preserve">     PEGUE NA LOJA HOJE    SHIP FROM STORE    PEGUE NA LOJA   </v>
      </c>
    </row>
    <row r="398" spans="2:49" ht="15" customHeight="1">
      <c r="B398" t="s">
        <v>3569</v>
      </c>
      <c r="C398" s="2" t="s">
        <v>3570</v>
      </c>
      <c r="D398" s="2">
        <v>422</v>
      </c>
      <c r="E398" s="2" t="s">
        <v>3571</v>
      </c>
      <c r="F398" s="58" t="s">
        <v>3572</v>
      </c>
      <c r="G398" s="2" t="s">
        <v>128</v>
      </c>
      <c r="H398" t="s">
        <v>129</v>
      </c>
      <c r="I398" s="58" t="s">
        <v>130</v>
      </c>
      <c r="J398" s="2">
        <v>66128</v>
      </c>
      <c r="K398" s="2" t="s">
        <v>131</v>
      </c>
      <c r="L398" s="2" t="s">
        <v>132</v>
      </c>
      <c r="M398" s="58" t="s">
        <v>133</v>
      </c>
      <c r="N398" s="58" t="s">
        <v>134</v>
      </c>
      <c r="O398" s="58" t="s">
        <v>135</v>
      </c>
      <c r="P398" s="2">
        <v>68981</v>
      </c>
      <c r="Q398" s="2" t="s">
        <v>136</v>
      </c>
      <c r="R398" s="2" t="s">
        <v>137</v>
      </c>
      <c r="S398" s="10">
        <v>40493</v>
      </c>
      <c r="T398" s="58" t="s">
        <v>782</v>
      </c>
      <c r="U398" s="2" t="s">
        <v>783</v>
      </c>
      <c r="V398" s="2" t="s">
        <v>92</v>
      </c>
      <c r="W398" s="2" t="s">
        <v>93</v>
      </c>
      <c r="X398" s="2" t="s">
        <v>140</v>
      </c>
      <c r="Y398" s="2">
        <v>11</v>
      </c>
      <c r="Z398" s="2" t="s">
        <v>95</v>
      </c>
      <c r="AA398" s="2" t="s">
        <v>141</v>
      </c>
      <c r="AB398" s="58" t="s">
        <v>1600</v>
      </c>
      <c r="AC398" s="58" t="s">
        <v>3573</v>
      </c>
      <c r="AD398" s="58" t="s">
        <v>3574</v>
      </c>
      <c r="AE398" s="2" t="s">
        <v>3575</v>
      </c>
      <c r="AF398" s="62">
        <v>-23.434911899999999</v>
      </c>
      <c r="AG398" s="62">
        <v>-46.403747500000001</v>
      </c>
      <c r="AH398" s="2" t="s">
        <v>3576</v>
      </c>
      <c r="AI398" s="2" t="s">
        <v>147</v>
      </c>
      <c r="AJ398" s="2" t="s">
        <v>330</v>
      </c>
      <c r="AK398" s="55">
        <v>840.74</v>
      </c>
      <c r="AL398" s="55">
        <v>78</v>
      </c>
      <c r="AM398" s="55">
        <v>9.2775412136926985</v>
      </c>
      <c r="AN398" s="2" t="s">
        <v>331</v>
      </c>
      <c r="AO398" s="2">
        <v>4</v>
      </c>
      <c r="AP398" s="2">
        <v>3</v>
      </c>
      <c r="AQ398" s="2">
        <v>1</v>
      </c>
      <c r="AR398" s="53" t="s">
        <v>72</v>
      </c>
      <c r="AS398" s="2" t="s">
        <v>73</v>
      </c>
      <c r="AT398" s="2" t="s">
        <v>74</v>
      </c>
      <c r="AU398" s="2" t="s">
        <v>75</v>
      </c>
      <c r="AV398" s="2" t="s">
        <v>76</v>
      </c>
      <c r="AW398" s="2" t="str">
        <f t="shared" si="6"/>
        <v>AMERICANAS SERVIÇOS    PEGUE NA LOJA HOJE    SHIP FROM STORE    PEGUE NA LOJA  QUIOSQUE</v>
      </c>
    </row>
    <row r="399" spans="2:49" ht="15" customHeight="1">
      <c r="B399" t="s">
        <v>3577</v>
      </c>
      <c r="C399" s="2" t="s">
        <v>3578</v>
      </c>
      <c r="D399" s="2">
        <v>591</v>
      </c>
      <c r="E399" s="2" t="s">
        <v>3579</v>
      </c>
      <c r="F399" s="58" t="s">
        <v>3580</v>
      </c>
      <c r="G399" s="2" t="s">
        <v>128</v>
      </c>
      <c r="H399" t="s">
        <v>129</v>
      </c>
      <c r="I399" s="58" t="s">
        <v>130</v>
      </c>
      <c r="J399" s="2">
        <v>66128</v>
      </c>
      <c r="K399" s="2" t="s">
        <v>131</v>
      </c>
      <c r="L399" s="2" t="s">
        <v>132</v>
      </c>
      <c r="M399" s="58" t="s">
        <v>153</v>
      </c>
      <c r="N399" s="58" t="s">
        <v>154</v>
      </c>
      <c r="O399" s="58" t="s">
        <v>155</v>
      </c>
      <c r="P399" s="2">
        <v>68767</v>
      </c>
      <c r="Q399" s="2" t="s">
        <v>156</v>
      </c>
      <c r="R399" s="2" t="s">
        <v>157</v>
      </c>
      <c r="S399" s="10">
        <v>40493</v>
      </c>
      <c r="T399" s="58" t="s">
        <v>158</v>
      </c>
      <c r="U399" s="2" t="s">
        <v>159</v>
      </c>
      <c r="V399" s="2" t="s">
        <v>92</v>
      </c>
      <c r="W399" s="2" t="s">
        <v>1192</v>
      </c>
      <c r="X399" s="2" t="s">
        <v>140</v>
      </c>
      <c r="Y399" s="2">
        <v>13</v>
      </c>
      <c r="Z399" s="2" t="s">
        <v>459</v>
      </c>
      <c r="AA399" s="2" t="s">
        <v>141</v>
      </c>
      <c r="AB399" s="58" t="s">
        <v>2145</v>
      </c>
      <c r="AC399" s="58" t="s">
        <v>3581</v>
      </c>
      <c r="AD399" s="58" t="s">
        <v>3582</v>
      </c>
      <c r="AE399" s="2" t="s">
        <v>3583</v>
      </c>
      <c r="AF399" s="62">
        <v>-23.961687999999999</v>
      </c>
      <c r="AG399" s="62">
        <v>-46.379012499999902</v>
      </c>
      <c r="AH399" s="2" t="s">
        <v>3584</v>
      </c>
      <c r="AI399" s="2" t="s">
        <v>28</v>
      </c>
      <c r="AJ399" s="2" t="s">
        <v>1196</v>
      </c>
      <c r="AK399" s="55">
        <v>464.76</v>
      </c>
      <c r="AL399" s="55">
        <v>29</v>
      </c>
      <c r="AM399" s="55">
        <v>6.2397796712281606</v>
      </c>
      <c r="AN399" s="2" t="s">
        <v>103</v>
      </c>
      <c r="AO399" s="2">
        <v>10</v>
      </c>
      <c r="AP399" s="2">
        <v>1</v>
      </c>
      <c r="AQ399" s="2">
        <v>3</v>
      </c>
      <c r="AR399" s="53" t="s">
        <v>148</v>
      </c>
      <c r="AS399" s="2" t="s">
        <v>73</v>
      </c>
      <c r="AT399" s="2" t="s">
        <v>74</v>
      </c>
      <c r="AU399" s="2" t="s">
        <v>75</v>
      </c>
      <c r="AV399" s="2" t="s">
        <v>148</v>
      </c>
      <c r="AW399" s="2" t="str">
        <f t="shared" si="6"/>
        <v xml:space="preserve">     PEGUE NA LOJA HOJE    SHIP FROM STORE    PEGUE NA LOJA   </v>
      </c>
    </row>
    <row r="400" spans="2:49" ht="15" customHeight="1">
      <c r="B400" t="s">
        <v>3585</v>
      </c>
      <c r="C400" s="2" t="s">
        <v>3586</v>
      </c>
      <c r="D400" s="2">
        <v>390</v>
      </c>
      <c r="E400" s="2" t="s">
        <v>3587</v>
      </c>
      <c r="F400" s="58" t="s">
        <v>3588</v>
      </c>
      <c r="G400" s="2" t="s">
        <v>168</v>
      </c>
      <c r="H400" t="s">
        <v>169</v>
      </c>
      <c r="I400" s="58" t="s">
        <v>170</v>
      </c>
      <c r="J400" s="2">
        <v>66146</v>
      </c>
      <c r="K400" s="2" t="s">
        <v>171</v>
      </c>
      <c r="L400" s="2" t="s">
        <v>172</v>
      </c>
      <c r="M400" s="58" t="s">
        <v>858</v>
      </c>
      <c r="N400" s="58" t="s">
        <v>859</v>
      </c>
      <c r="O400" s="58" t="s">
        <v>860</v>
      </c>
      <c r="P400" s="2">
        <v>68827</v>
      </c>
      <c r="Q400" s="2" t="s">
        <v>861</v>
      </c>
      <c r="R400" s="2" t="s">
        <v>855</v>
      </c>
      <c r="S400" s="10">
        <v>40493</v>
      </c>
      <c r="T400" s="58" t="s">
        <v>862</v>
      </c>
      <c r="U400" s="2" t="s">
        <v>863</v>
      </c>
      <c r="V400" s="2" t="s">
        <v>92</v>
      </c>
      <c r="W400" s="2" t="s">
        <v>93</v>
      </c>
      <c r="X400" s="2" t="s">
        <v>140</v>
      </c>
      <c r="Y400" s="2">
        <v>19</v>
      </c>
      <c r="Z400" s="2" t="s">
        <v>160</v>
      </c>
      <c r="AA400" s="2" t="s">
        <v>141</v>
      </c>
      <c r="AB400" s="58" t="s">
        <v>3589</v>
      </c>
      <c r="AC400" s="58" t="s">
        <v>98</v>
      </c>
      <c r="AD400" s="58" t="s">
        <v>3590</v>
      </c>
      <c r="AE400" s="2" t="s">
        <v>3591</v>
      </c>
      <c r="AF400" s="62">
        <v>-23.083514900000001</v>
      </c>
      <c r="AG400" s="62">
        <v>-47.213174100000003</v>
      </c>
      <c r="AH400" s="2" t="s">
        <v>3592</v>
      </c>
      <c r="AI400" s="2" t="s">
        <v>147</v>
      </c>
      <c r="AJ400" s="2" t="s">
        <v>330</v>
      </c>
      <c r="AK400" s="55">
        <v>981.51</v>
      </c>
      <c r="AL400" s="55">
        <v>111</v>
      </c>
      <c r="AM400" s="55">
        <v>11.309105358070729</v>
      </c>
      <c r="AN400" s="2" t="s">
        <v>331</v>
      </c>
      <c r="AO400" s="2">
        <v>8</v>
      </c>
      <c r="AP400" s="2">
        <v>1</v>
      </c>
      <c r="AQ400" s="2">
        <v>1</v>
      </c>
      <c r="AR400" s="53" t="s">
        <v>148</v>
      </c>
      <c r="AS400" s="2" t="s">
        <v>73</v>
      </c>
      <c r="AT400" s="2" t="s">
        <v>74</v>
      </c>
      <c r="AU400" s="2" t="s">
        <v>75</v>
      </c>
      <c r="AV400" s="2" t="s">
        <v>148</v>
      </c>
      <c r="AW400" s="2" t="str">
        <f t="shared" si="6"/>
        <v xml:space="preserve">     PEGUE NA LOJA HOJE    SHIP FROM STORE    PEGUE NA LOJA   </v>
      </c>
    </row>
    <row r="401" spans="2:49" ht="15" customHeight="1">
      <c r="B401" t="s">
        <v>3593</v>
      </c>
      <c r="C401" s="2" t="s">
        <v>3594</v>
      </c>
      <c r="D401" s="2">
        <v>415</v>
      </c>
      <c r="E401" s="2" t="s">
        <v>3595</v>
      </c>
      <c r="F401" s="58" t="s">
        <v>3596</v>
      </c>
      <c r="G401" s="2" t="s">
        <v>534</v>
      </c>
      <c r="H401" t="s">
        <v>535</v>
      </c>
      <c r="I401" s="58" t="s">
        <v>536</v>
      </c>
      <c r="J401" s="2">
        <v>65659</v>
      </c>
      <c r="K401" s="2" t="s">
        <v>537</v>
      </c>
      <c r="L401" s="2" t="s">
        <v>531</v>
      </c>
      <c r="M401" s="58" t="s">
        <v>538</v>
      </c>
      <c r="N401" s="58" t="s">
        <v>539</v>
      </c>
      <c r="O401" t="s">
        <v>540</v>
      </c>
      <c r="P401" s="2" t="s">
        <v>148</v>
      </c>
      <c r="Q401" s="2" t="s">
        <v>541</v>
      </c>
      <c r="R401" s="2" t="s">
        <v>542</v>
      </c>
      <c r="S401" s="10">
        <v>40493</v>
      </c>
      <c r="T401" s="58" t="s">
        <v>543</v>
      </c>
      <c r="U401" s="2" t="s">
        <v>544</v>
      </c>
      <c r="V401" s="2" t="s">
        <v>92</v>
      </c>
      <c r="W401" s="2" t="s">
        <v>93</v>
      </c>
      <c r="X401" s="2" t="s">
        <v>545</v>
      </c>
      <c r="Y401" s="2">
        <v>91</v>
      </c>
      <c r="Z401" s="2" t="s">
        <v>95</v>
      </c>
      <c r="AA401" s="2" t="s">
        <v>546</v>
      </c>
      <c r="AB401" s="58" t="s">
        <v>547</v>
      </c>
      <c r="AC401" s="58" t="s">
        <v>548</v>
      </c>
      <c r="AD401" s="58" t="s">
        <v>3597</v>
      </c>
      <c r="AE401" s="2" t="s">
        <v>3598</v>
      </c>
      <c r="AF401" s="62">
        <v>-1.4543948</v>
      </c>
      <c r="AG401" s="62">
        <v>-48.501920599999998</v>
      </c>
      <c r="AH401" s="2" t="s">
        <v>3599</v>
      </c>
      <c r="AI401" s="2" t="s">
        <v>28</v>
      </c>
      <c r="AJ401" s="2" t="s">
        <v>102</v>
      </c>
      <c r="AK401" s="55">
        <v>1810.72</v>
      </c>
      <c r="AL401" s="55">
        <v>276</v>
      </c>
      <c r="AM401" s="55">
        <v>15.242555447556771</v>
      </c>
      <c r="AN401" s="2" t="s">
        <v>103</v>
      </c>
      <c r="AO401" s="2">
        <v>4</v>
      </c>
      <c r="AP401" s="2">
        <v>3</v>
      </c>
      <c r="AQ401" s="2">
        <v>1</v>
      </c>
      <c r="AR401" s="53" t="s">
        <v>72</v>
      </c>
      <c r="AS401" s="2" t="s">
        <v>73</v>
      </c>
      <c r="AT401" s="2" t="s">
        <v>74</v>
      </c>
      <c r="AU401" s="2" t="s">
        <v>148</v>
      </c>
      <c r="AV401" s="2" t="s">
        <v>76</v>
      </c>
      <c r="AW401" s="2" t="str">
        <f t="shared" si="6"/>
        <v>AMERICANAS SERVIÇOS    PEGUE NA LOJA HOJE    SHIP FROM STORE       QUIOSQUE</v>
      </c>
    </row>
    <row r="402" spans="2:49" ht="15" customHeight="1">
      <c r="B402" t="s">
        <v>3600</v>
      </c>
      <c r="C402" s="2" t="s">
        <v>3601</v>
      </c>
      <c r="D402" s="2">
        <v>414</v>
      </c>
      <c r="E402" s="2" t="s">
        <v>3602</v>
      </c>
      <c r="F402" s="58" t="s">
        <v>3603</v>
      </c>
      <c r="G402" s="2" t="s">
        <v>431</v>
      </c>
      <c r="H402" t="s">
        <v>432</v>
      </c>
      <c r="I402" s="58" t="s">
        <v>433</v>
      </c>
      <c r="J402" s="2">
        <v>66749</v>
      </c>
      <c r="K402" s="2" t="s">
        <v>434</v>
      </c>
      <c r="L402" s="2" t="s">
        <v>435</v>
      </c>
      <c r="M402" s="58" t="s">
        <v>1051</v>
      </c>
      <c r="N402" s="58" t="s">
        <v>1052</v>
      </c>
      <c r="O402" s="58" t="s">
        <v>1053</v>
      </c>
      <c r="P402" s="2" t="s">
        <v>148</v>
      </c>
      <c r="Q402" s="2" t="s">
        <v>1054</v>
      </c>
      <c r="R402" s="2" t="s">
        <v>1048</v>
      </c>
      <c r="S402" s="10">
        <v>40493</v>
      </c>
      <c r="T402" s="58" t="s">
        <v>1055</v>
      </c>
      <c r="U402" s="2" t="s">
        <v>1056</v>
      </c>
      <c r="V402" s="2" t="s">
        <v>92</v>
      </c>
      <c r="W402" s="2" t="s">
        <v>93</v>
      </c>
      <c r="X402" s="2" t="s">
        <v>442</v>
      </c>
      <c r="Y402" s="2">
        <v>81</v>
      </c>
      <c r="Z402" s="2" t="s">
        <v>160</v>
      </c>
      <c r="AA402" s="2" t="s">
        <v>443</v>
      </c>
      <c r="AB402" s="58" t="s">
        <v>3604</v>
      </c>
      <c r="AC402" s="58" t="s">
        <v>98</v>
      </c>
      <c r="AD402" s="58" t="s">
        <v>3605</v>
      </c>
      <c r="AE402" s="2" t="s">
        <v>3606</v>
      </c>
      <c r="AF402" s="62">
        <v>-7.9980205</v>
      </c>
      <c r="AG402" s="62">
        <v>-35.037998999999999</v>
      </c>
      <c r="AH402" s="2" t="s">
        <v>3607</v>
      </c>
      <c r="AI402" s="2" t="s">
        <v>147</v>
      </c>
      <c r="AJ402" s="2" t="s">
        <v>330</v>
      </c>
      <c r="AK402" s="55">
        <v>957.39</v>
      </c>
      <c r="AL402" s="55">
        <v>430</v>
      </c>
      <c r="AM402" s="55">
        <v>44.913775995153493</v>
      </c>
      <c r="AN402" s="2" t="s">
        <v>103</v>
      </c>
      <c r="AO402" s="2">
        <v>4</v>
      </c>
      <c r="AP402" s="2">
        <v>3</v>
      </c>
      <c r="AQ402" s="2">
        <v>1</v>
      </c>
      <c r="AR402" s="53" t="s">
        <v>72</v>
      </c>
      <c r="AS402" s="2" t="s">
        <v>73</v>
      </c>
      <c r="AT402" s="2" t="s">
        <v>148</v>
      </c>
      <c r="AU402" s="2" t="s">
        <v>75</v>
      </c>
      <c r="AV402" s="2" t="s">
        <v>76</v>
      </c>
      <c r="AW402" s="2" t="str">
        <f t="shared" si="6"/>
        <v>AMERICANAS SERVIÇOS    PEGUE NA LOJA HOJE         PEGUE NA LOJA  QUIOSQUE</v>
      </c>
    </row>
    <row r="403" spans="2:49" ht="15" customHeight="1">
      <c r="B403" t="s">
        <v>3608</v>
      </c>
      <c r="C403" s="2" t="s">
        <v>3609</v>
      </c>
      <c r="D403" s="2">
        <v>589</v>
      </c>
      <c r="E403" s="2" t="s">
        <v>3610</v>
      </c>
      <c r="F403" s="58" t="s">
        <v>3611</v>
      </c>
      <c r="G403" s="2" t="s">
        <v>431</v>
      </c>
      <c r="H403" t="s">
        <v>432</v>
      </c>
      <c r="I403" s="58" t="s">
        <v>433</v>
      </c>
      <c r="J403" s="2">
        <v>66749</v>
      </c>
      <c r="K403" s="2" t="s">
        <v>434</v>
      </c>
      <c r="L403" s="2" t="s">
        <v>435</v>
      </c>
      <c r="M403" s="58" t="s">
        <v>1648</v>
      </c>
      <c r="N403" s="58" t="s">
        <v>1649</v>
      </c>
      <c r="O403" s="58" t="s">
        <v>1650</v>
      </c>
      <c r="P403" s="2" t="s">
        <v>148</v>
      </c>
      <c r="Q403" s="2" t="s">
        <v>1651</v>
      </c>
      <c r="R403" s="2" t="s">
        <v>1645</v>
      </c>
      <c r="S403" s="10">
        <v>40493</v>
      </c>
      <c r="T403" s="58" t="s">
        <v>1652</v>
      </c>
      <c r="U403" s="2" t="s">
        <v>1653</v>
      </c>
      <c r="V403" s="2" t="s">
        <v>92</v>
      </c>
      <c r="W403" s="2" t="s">
        <v>93</v>
      </c>
      <c r="X403" s="2" t="s">
        <v>442</v>
      </c>
      <c r="Y403" s="2">
        <v>81</v>
      </c>
      <c r="Z403" s="2" t="s">
        <v>160</v>
      </c>
      <c r="AA403" s="2" t="s">
        <v>443</v>
      </c>
      <c r="AB403" s="58" t="s">
        <v>3612</v>
      </c>
      <c r="AC403" s="58" t="s">
        <v>3613</v>
      </c>
      <c r="AD403" s="58" t="s">
        <v>3614</v>
      </c>
      <c r="AE403" s="2" t="s">
        <v>3615</v>
      </c>
      <c r="AF403" s="62">
        <v>-8.1185524999999998</v>
      </c>
      <c r="AG403" s="62">
        <v>-35.297125899999998</v>
      </c>
      <c r="AH403" s="2" t="s">
        <v>3616</v>
      </c>
      <c r="AI403" s="2" t="s">
        <v>147</v>
      </c>
      <c r="AJ403" s="2" t="s">
        <v>330</v>
      </c>
      <c r="AK403" s="55">
        <v>841.93</v>
      </c>
      <c r="AL403" s="55">
        <v>67</v>
      </c>
      <c r="AM403" s="55">
        <v>7.9579062392360411</v>
      </c>
      <c r="AN403" s="2" t="s">
        <v>103</v>
      </c>
      <c r="AO403" s="2">
        <v>5</v>
      </c>
      <c r="AP403" s="2">
        <v>2</v>
      </c>
      <c r="AQ403" s="2">
        <v>1</v>
      </c>
      <c r="AR403" s="53" t="s">
        <v>72</v>
      </c>
      <c r="AS403" s="2" t="s">
        <v>73</v>
      </c>
      <c r="AT403" s="2" t="s">
        <v>148</v>
      </c>
      <c r="AU403" s="2" t="s">
        <v>75</v>
      </c>
      <c r="AV403" s="2" t="s">
        <v>76</v>
      </c>
      <c r="AW403" s="2" t="str">
        <f t="shared" si="6"/>
        <v>AMERICANAS SERVIÇOS    PEGUE NA LOJA HOJE         PEGUE NA LOJA  QUIOSQUE</v>
      </c>
    </row>
    <row r="404" spans="2:49" ht="15" customHeight="1">
      <c r="B404" t="s">
        <v>3617</v>
      </c>
      <c r="C404" s="2" t="s">
        <v>3618</v>
      </c>
      <c r="D404" s="2">
        <v>416</v>
      </c>
      <c r="E404" s="2" t="s">
        <v>3619</v>
      </c>
      <c r="F404" s="58" t="s">
        <v>3620</v>
      </c>
      <c r="G404" s="2" t="s">
        <v>431</v>
      </c>
      <c r="H404" t="s">
        <v>432</v>
      </c>
      <c r="I404" s="58" t="s">
        <v>433</v>
      </c>
      <c r="J404" s="2">
        <v>66749</v>
      </c>
      <c r="K404" s="2" t="s">
        <v>434</v>
      </c>
      <c r="L404" s="2" t="s">
        <v>435</v>
      </c>
      <c r="M404" s="58" t="s">
        <v>474</v>
      </c>
      <c r="N404" s="58" t="s">
        <v>475</v>
      </c>
      <c r="O404" s="58" t="s">
        <v>476</v>
      </c>
      <c r="P404" s="2" t="s">
        <v>148</v>
      </c>
      <c r="Q404" s="2" t="s">
        <v>477</v>
      </c>
      <c r="R404" s="2" t="s">
        <v>435</v>
      </c>
      <c r="S404" s="10">
        <v>40493</v>
      </c>
      <c r="T404" s="58" t="s">
        <v>478</v>
      </c>
      <c r="U404" s="2" t="s">
        <v>479</v>
      </c>
      <c r="V404" s="2" t="s">
        <v>92</v>
      </c>
      <c r="W404" s="2" t="s">
        <v>93</v>
      </c>
      <c r="X404" s="2" t="s">
        <v>480</v>
      </c>
      <c r="Y404" s="2">
        <v>73</v>
      </c>
      <c r="Z404" s="2" t="s">
        <v>95</v>
      </c>
      <c r="AA404" s="2" t="s">
        <v>481</v>
      </c>
      <c r="AB404" s="58" t="s">
        <v>3621</v>
      </c>
      <c r="AC404" s="58" t="s">
        <v>3622</v>
      </c>
      <c r="AD404" s="58" t="s">
        <v>3623</v>
      </c>
      <c r="AE404" s="2" t="s">
        <v>3624</v>
      </c>
      <c r="AF404" s="62">
        <v>-14.792664800000001</v>
      </c>
      <c r="AG404" s="62">
        <v>-39.048199699999998</v>
      </c>
      <c r="AH404" s="2" t="s">
        <v>3625</v>
      </c>
      <c r="AI404" s="2" t="s">
        <v>28</v>
      </c>
      <c r="AJ404" s="2" t="s">
        <v>330</v>
      </c>
      <c r="AK404" s="55">
        <v>953.46</v>
      </c>
      <c r="AL404" s="55">
        <v>112</v>
      </c>
      <c r="AM404" s="55">
        <v>11.746690999098021</v>
      </c>
      <c r="AN404" s="2" t="s">
        <v>331</v>
      </c>
      <c r="AO404" s="2">
        <v>8</v>
      </c>
      <c r="AP404" s="2">
        <v>1</v>
      </c>
      <c r="AQ404" s="2">
        <v>1</v>
      </c>
      <c r="AR404" s="53" t="s">
        <v>72</v>
      </c>
      <c r="AS404" s="2" t="s">
        <v>73</v>
      </c>
      <c r="AT404" s="2" t="s">
        <v>148</v>
      </c>
      <c r="AU404" s="2" t="s">
        <v>75</v>
      </c>
      <c r="AV404" s="2" t="s">
        <v>76</v>
      </c>
      <c r="AW404" s="2" t="str">
        <f t="shared" si="6"/>
        <v>AMERICANAS SERVIÇOS    PEGUE NA LOJA HOJE         PEGUE NA LOJA  QUIOSQUE</v>
      </c>
    </row>
    <row r="405" spans="2:49" ht="15" customHeight="1">
      <c r="B405" t="s">
        <v>3626</v>
      </c>
      <c r="C405" s="2" t="s">
        <v>3627</v>
      </c>
      <c r="D405" s="2">
        <v>579</v>
      </c>
      <c r="E405" s="2" t="s">
        <v>3628</v>
      </c>
      <c r="F405" s="58" t="s">
        <v>3629</v>
      </c>
      <c r="G405" s="2" t="s">
        <v>81</v>
      </c>
      <c r="H405" t="s">
        <v>82</v>
      </c>
      <c r="I405" s="58" t="s">
        <v>83</v>
      </c>
      <c r="J405" s="2">
        <v>66203</v>
      </c>
      <c r="K405" s="2" t="s">
        <v>84</v>
      </c>
      <c r="L405" s="2" t="s">
        <v>85</v>
      </c>
      <c r="M405" s="58" t="s">
        <v>242</v>
      </c>
      <c r="N405" s="58" t="s">
        <v>243</v>
      </c>
      <c r="O405" s="58" t="s">
        <v>244</v>
      </c>
      <c r="P405" s="2" t="s">
        <v>148</v>
      </c>
      <c r="Q405" s="2" t="s">
        <v>245</v>
      </c>
      <c r="R405" s="2" t="s">
        <v>239</v>
      </c>
      <c r="S405" s="10">
        <v>40497</v>
      </c>
      <c r="T405" s="58" t="s">
        <v>570</v>
      </c>
      <c r="U405" s="2" t="s">
        <v>571</v>
      </c>
      <c r="V405" s="2" t="s">
        <v>92</v>
      </c>
      <c r="W405" s="2" t="s">
        <v>1192</v>
      </c>
      <c r="X405" s="2" t="s">
        <v>248</v>
      </c>
      <c r="Y405" s="2">
        <v>31</v>
      </c>
      <c r="Z405" s="2" t="s">
        <v>95</v>
      </c>
      <c r="AA405" s="2" t="s">
        <v>206</v>
      </c>
      <c r="AB405" s="58" t="s">
        <v>249</v>
      </c>
      <c r="AC405" s="58" t="s">
        <v>3630</v>
      </c>
      <c r="AD405" s="58" t="s">
        <v>3631</v>
      </c>
      <c r="AE405" s="2" t="s">
        <v>3632</v>
      </c>
      <c r="AF405" s="62">
        <v>-19.7870548</v>
      </c>
      <c r="AG405" s="62">
        <v>-43.928029500000001</v>
      </c>
      <c r="AH405" s="2" t="s">
        <v>3633</v>
      </c>
      <c r="AI405" s="2" t="s">
        <v>147</v>
      </c>
      <c r="AJ405" s="2" t="s">
        <v>1196</v>
      </c>
      <c r="AK405" s="55">
        <v>476.65</v>
      </c>
      <c r="AL405" s="55">
        <v>110</v>
      </c>
      <c r="AM405" s="55">
        <v>23.077729990559114</v>
      </c>
      <c r="AN405" s="2" t="s">
        <v>103</v>
      </c>
      <c r="AO405" s="2">
        <v>7</v>
      </c>
      <c r="AP405" s="2">
        <v>2</v>
      </c>
      <c r="AQ405" s="2">
        <v>3</v>
      </c>
      <c r="AR405" s="53" t="s">
        <v>148</v>
      </c>
      <c r="AS405" s="2" t="s">
        <v>73</v>
      </c>
      <c r="AT405" s="2" t="s">
        <v>74</v>
      </c>
      <c r="AU405" s="2" t="s">
        <v>75</v>
      </c>
      <c r="AV405" s="2" t="s">
        <v>76</v>
      </c>
      <c r="AW405" s="2" t="str">
        <f t="shared" si="6"/>
        <v xml:space="preserve">     PEGUE NA LOJA HOJE    SHIP FROM STORE    PEGUE NA LOJA  QUIOSQUE</v>
      </c>
    </row>
    <row r="406" spans="2:49" ht="15" customHeight="1">
      <c r="B406" t="s">
        <v>3634</v>
      </c>
      <c r="C406" s="2" t="s">
        <v>3635</v>
      </c>
      <c r="D406" s="2">
        <v>423</v>
      </c>
      <c r="E406" s="2" t="s">
        <v>3636</v>
      </c>
      <c r="F406" s="58" t="s">
        <v>3637</v>
      </c>
      <c r="G406" s="2" t="s">
        <v>81</v>
      </c>
      <c r="H406" t="s">
        <v>82</v>
      </c>
      <c r="I406" s="58" t="s">
        <v>83</v>
      </c>
      <c r="J406" s="2">
        <v>66203</v>
      </c>
      <c r="K406" s="2" t="s">
        <v>84</v>
      </c>
      <c r="L406" s="2" t="s">
        <v>85</v>
      </c>
      <c r="M406" s="58" t="s">
        <v>200</v>
      </c>
      <c r="N406" s="58" t="s">
        <v>201</v>
      </c>
      <c r="O406" s="58" t="s">
        <v>202</v>
      </c>
      <c r="P406" s="2">
        <v>68608</v>
      </c>
      <c r="Q406" s="2" t="s">
        <v>203</v>
      </c>
      <c r="R406" s="2" t="s">
        <v>197</v>
      </c>
      <c r="S406" s="10">
        <v>40497</v>
      </c>
      <c r="T406" s="58" t="s">
        <v>204</v>
      </c>
      <c r="U406" s="2" t="s">
        <v>205</v>
      </c>
      <c r="V406" s="2" t="s">
        <v>92</v>
      </c>
      <c r="W406" s="2" t="s">
        <v>93</v>
      </c>
      <c r="X406" s="2" t="s">
        <v>94</v>
      </c>
      <c r="Y406" s="2">
        <v>32</v>
      </c>
      <c r="Z406" s="2" t="s">
        <v>95</v>
      </c>
      <c r="AA406" s="2" t="s">
        <v>206</v>
      </c>
      <c r="AB406" s="58" t="s">
        <v>3637</v>
      </c>
      <c r="AC406" s="58" t="s">
        <v>3637</v>
      </c>
      <c r="AD406" s="58" t="s">
        <v>3638</v>
      </c>
      <c r="AE406" s="2" t="s">
        <v>3639</v>
      </c>
      <c r="AF406" s="62">
        <v>-21.225541700000001</v>
      </c>
      <c r="AG406" s="62">
        <v>-43.7732119</v>
      </c>
      <c r="AH406" s="2" t="s">
        <v>3640</v>
      </c>
      <c r="AI406" s="2" t="s">
        <v>147</v>
      </c>
      <c r="AJ406" s="2" t="s">
        <v>330</v>
      </c>
      <c r="AK406" s="55">
        <v>833.2</v>
      </c>
      <c r="AL406" s="55">
        <v>104</v>
      </c>
      <c r="AM406" s="55">
        <v>12.481997119539127</v>
      </c>
      <c r="AN406" s="2" t="s">
        <v>103</v>
      </c>
      <c r="AO406" s="2">
        <v>6</v>
      </c>
      <c r="AP406" s="2">
        <v>2</v>
      </c>
      <c r="AQ406" s="2">
        <v>2</v>
      </c>
      <c r="AR406" s="53" t="s">
        <v>148</v>
      </c>
      <c r="AS406" s="2" t="s">
        <v>73</v>
      </c>
      <c r="AT406" s="2" t="s">
        <v>74</v>
      </c>
      <c r="AU406" s="2" t="s">
        <v>75</v>
      </c>
      <c r="AV406" s="2" t="s">
        <v>148</v>
      </c>
      <c r="AW406" s="2" t="str">
        <f t="shared" si="6"/>
        <v xml:space="preserve">     PEGUE NA LOJA HOJE    SHIP FROM STORE    PEGUE NA LOJA   </v>
      </c>
    </row>
    <row r="407" spans="2:49" ht="15" customHeight="1">
      <c r="B407" t="s">
        <v>3641</v>
      </c>
      <c r="C407" s="2" t="s">
        <v>3642</v>
      </c>
      <c r="D407" s="2">
        <v>408</v>
      </c>
      <c r="E407" s="2" t="s">
        <v>3643</v>
      </c>
      <c r="F407" s="58" t="s">
        <v>3644</v>
      </c>
      <c r="G407" s="2" t="s">
        <v>285</v>
      </c>
      <c r="H407" t="s">
        <v>286</v>
      </c>
      <c r="I407" s="58" t="s">
        <v>287</v>
      </c>
      <c r="J407" s="2">
        <v>68673</v>
      </c>
      <c r="K407" s="2" t="s">
        <v>288</v>
      </c>
      <c r="L407" s="2" t="s">
        <v>289</v>
      </c>
      <c r="M407" s="58" t="s">
        <v>336</v>
      </c>
      <c r="N407" s="58" t="s">
        <v>337</v>
      </c>
      <c r="O407" s="58" t="s">
        <v>338</v>
      </c>
      <c r="P407" s="2">
        <v>68595</v>
      </c>
      <c r="Q407" s="2" t="s">
        <v>339</v>
      </c>
      <c r="R407" s="2" t="s">
        <v>340</v>
      </c>
      <c r="S407" s="10">
        <v>40497</v>
      </c>
      <c r="T407" s="58" t="s">
        <v>341</v>
      </c>
      <c r="U407" s="2" t="s">
        <v>342</v>
      </c>
      <c r="V407" s="2" t="s">
        <v>92</v>
      </c>
      <c r="W407" s="2" t="s">
        <v>93</v>
      </c>
      <c r="X407" s="2" t="s">
        <v>296</v>
      </c>
      <c r="Y407" s="2">
        <v>43</v>
      </c>
      <c r="Z407" s="2" t="s">
        <v>95</v>
      </c>
      <c r="AA407" s="2" t="s">
        <v>297</v>
      </c>
      <c r="AB407" s="58" t="s">
        <v>3645</v>
      </c>
      <c r="AC407" s="58" t="s">
        <v>98</v>
      </c>
      <c r="AD407" s="58" t="s">
        <v>3646</v>
      </c>
      <c r="AE407" s="2" t="s">
        <v>3647</v>
      </c>
      <c r="AF407" s="62">
        <v>-23.551655199999999</v>
      </c>
      <c r="AG407" s="62">
        <v>-51.4644543</v>
      </c>
      <c r="AH407" s="2" t="s">
        <v>3648</v>
      </c>
      <c r="AI407" s="2" t="s">
        <v>147</v>
      </c>
      <c r="AJ407" s="2" t="s">
        <v>330</v>
      </c>
      <c r="AK407" s="55">
        <v>811.66</v>
      </c>
      <c r="AL407" s="55">
        <v>94</v>
      </c>
      <c r="AM407" s="55">
        <v>11.58120395239386</v>
      </c>
      <c r="AN407" s="2" t="s">
        <v>331</v>
      </c>
      <c r="AO407" s="2">
        <v>8</v>
      </c>
      <c r="AP407" s="2">
        <v>1</v>
      </c>
      <c r="AQ407" s="2">
        <v>1</v>
      </c>
      <c r="AR407" s="53" t="s">
        <v>148</v>
      </c>
      <c r="AS407" s="2" t="s">
        <v>73</v>
      </c>
      <c r="AT407" s="2" t="s">
        <v>74</v>
      </c>
      <c r="AU407" s="2" t="s">
        <v>75</v>
      </c>
      <c r="AV407" s="2" t="s">
        <v>148</v>
      </c>
      <c r="AW407" s="2" t="str">
        <f t="shared" si="6"/>
        <v xml:space="preserve">     PEGUE NA LOJA HOJE    SHIP FROM STORE    PEGUE NA LOJA   </v>
      </c>
    </row>
    <row r="408" spans="2:49" ht="15" customHeight="1">
      <c r="B408" t="s">
        <v>3649</v>
      </c>
      <c r="C408" s="2" t="s">
        <v>3650</v>
      </c>
      <c r="D408" s="2">
        <v>413</v>
      </c>
      <c r="E408" s="2" t="s">
        <v>3651</v>
      </c>
      <c r="F408" s="58" t="s">
        <v>3652</v>
      </c>
      <c r="G408" s="2" t="s">
        <v>431</v>
      </c>
      <c r="H408" t="s">
        <v>432</v>
      </c>
      <c r="I408" s="58" t="s">
        <v>433</v>
      </c>
      <c r="J408" s="2">
        <v>66749</v>
      </c>
      <c r="K408" s="2" t="s">
        <v>434</v>
      </c>
      <c r="L408" s="2" t="s">
        <v>435</v>
      </c>
      <c r="M408" s="58" t="s">
        <v>3004</v>
      </c>
      <c r="N408" s="58" t="s">
        <v>3005</v>
      </c>
      <c r="O408" s="58" t="s">
        <v>3006</v>
      </c>
      <c r="P408" s="2">
        <v>68685</v>
      </c>
      <c r="Q408" s="2" t="s">
        <v>3007</v>
      </c>
      <c r="R408" s="2" t="s">
        <v>3008</v>
      </c>
      <c r="S408" s="10">
        <v>40499</v>
      </c>
      <c r="T408" s="58" t="s">
        <v>653</v>
      </c>
      <c r="U408" s="2" t="s">
        <v>654</v>
      </c>
      <c r="V408" s="2" t="s">
        <v>92</v>
      </c>
      <c r="W408" s="2" t="s">
        <v>93</v>
      </c>
      <c r="X408" s="2" t="s">
        <v>480</v>
      </c>
      <c r="Y408" s="2">
        <v>71</v>
      </c>
      <c r="Z408" s="2" t="s">
        <v>95</v>
      </c>
      <c r="AA408" s="2" t="s">
        <v>481</v>
      </c>
      <c r="AB408" s="58" t="s">
        <v>482</v>
      </c>
      <c r="AC408" s="58" t="s">
        <v>3653</v>
      </c>
      <c r="AD408" s="58" t="s">
        <v>3654</v>
      </c>
      <c r="AE408" s="2" t="s">
        <v>3655</v>
      </c>
      <c r="AF408" s="62">
        <v>-12.936687600000001</v>
      </c>
      <c r="AG408" s="62">
        <v>-38.394585499999998</v>
      </c>
      <c r="AH408" s="2" t="s">
        <v>3656</v>
      </c>
      <c r="AI408" s="2" t="s">
        <v>28</v>
      </c>
      <c r="AJ408" s="2" t="s">
        <v>330</v>
      </c>
      <c r="AK408" s="55">
        <v>741.35</v>
      </c>
      <c r="AL408" s="55">
        <v>153</v>
      </c>
      <c r="AM408" s="55">
        <v>20.638025224253052</v>
      </c>
      <c r="AN408" s="2" t="s">
        <v>331</v>
      </c>
      <c r="AO408" s="2">
        <v>4</v>
      </c>
      <c r="AP408" s="2">
        <v>3</v>
      </c>
      <c r="AQ408" s="2">
        <v>1</v>
      </c>
      <c r="AR408" s="53" t="s">
        <v>72</v>
      </c>
      <c r="AS408" s="2" t="s">
        <v>73</v>
      </c>
      <c r="AT408" s="2" t="s">
        <v>74</v>
      </c>
      <c r="AU408" s="2" t="s">
        <v>75</v>
      </c>
      <c r="AV408" s="2" t="s">
        <v>76</v>
      </c>
      <c r="AW408" s="2" t="str">
        <f t="shared" si="6"/>
        <v>AMERICANAS SERVIÇOS    PEGUE NA LOJA HOJE    SHIP FROM STORE    PEGUE NA LOJA  QUIOSQUE</v>
      </c>
    </row>
    <row r="409" spans="2:49" ht="15" customHeight="1">
      <c r="B409" t="s">
        <v>3657</v>
      </c>
      <c r="C409" s="2" t="s">
        <v>3658</v>
      </c>
      <c r="D409" s="2">
        <v>367</v>
      </c>
      <c r="E409" s="2" t="s">
        <v>3659</v>
      </c>
      <c r="F409" s="58" t="s">
        <v>3660</v>
      </c>
      <c r="G409" s="2" t="s">
        <v>380</v>
      </c>
      <c r="H409" t="s">
        <v>381</v>
      </c>
      <c r="I409" s="58" t="s">
        <v>382</v>
      </c>
      <c r="J409" s="2">
        <v>66147</v>
      </c>
      <c r="K409" s="2" t="s">
        <v>383</v>
      </c>
      <c r="L409" s="2" t="s">
        <v>384</v>
      </c>
      <c r="M409" s="58" t="s">
        <v>1717</v>
      </c>
      <c r="N409" s="58" t="s">
        <v>1718</v>
      </c>
      <c r="O409" s="58" t="s">
        <v>1719</v>
      </c>
      <c r="P409" s="2" t="s">
        <v>148</v>
      </c>
      <c r="Q409" s="2" t="s">
        <v>1720</v>
      </c>
      <c r="R409" s="2">
        <v>1003</v>
      </c>
      <c r="S409" s="10">
        <v>40501</v>
      </c>
      <c r="T409" s="58" t="s">
        <v>406</v>
      </c>
      <c r="U409" s="2" t="s">
        <v>407</v>
      </c>
      <c r="V409" s="2" t="s">
        <v>92</v>
      </c>
      <c r="W409" s="2" t="s">
        <v>93</v>
      </c>
      <c r="X409" s="2" t="s">
        <v>248</v>
      </c>
      <c r="Y409" s="2">
        <v>64</v>
      </c>
      <c r="Z409" s="2" t="s">
        <v>160</v>
      </c>
      <c r="AA409" s="2" t="s">
        <v>392</v>
      </c>
      <c r="AB409" s="58" t="s">
        <v>3661</v>
      </c>
      <c r="AC409" s="58" t="s">
        <v>3662</v>
      </c>
      <c r="AD409" s="58" t="s">
        <v>3663</v>
      </c>
      <c r="AE409" s="2" t="s">
        <v>3664</v>
      </c>
      <c r="AF409" s="62">
        <v>-18.172989999999999</v>
      </c>
      <c r="AG409" s="62">
        <v>-47.927840000000003</v>
      </c>
      <c r="AH409" s="2" t="s">
        <v>3665</v>
      </c>
      <c r="AI409" s="2" t="s">
        <v>147</v>
      </c>
      <c r="AJ409" s="2" t="s">
        <v>330</v>
      </c>
      <c r="AK409" s="55">
        <v>861.7</v>
      </c>
      <c r="AL409" s="55">
        <v>95</v>
      </c>
      <c r="AM409" s="55">
        <v>11.024718579552047</v>
      </c>
      <c r="AN409" s="2" t="s">
        <v>331</v>
      </c>
      <c r="AO409" s="2">
        <v>7</v>
      </c>
      <c r="AP409" s="2">
        <v>1</v>
      </c>
      <c r="AQ409" s="2">
        <v>4</v>
      </c>
      <c r="AR409" s="53" t="s">
        <v>148</v>
      </c>
      <c r="AS409" s="2" t="s">
        <v>73</v>
      </c>
      <c r="AT409" s="2" t="s">
        <v>148</v>
      </c>
      <c r="AU409" s="2" t="s">
        <v>75</v>
      </c>
      <c r="AV409" s="2" t="s">
        <v>148</v>
      </c>
      <c r="AW409" s="2" t="str">
        <f t="shared" si="6"/>
        <v xml:space="preserve">     PEGUE NA LOJA HOJE         PEGUE NA LOJA   </v>
      </c>
    </row>
    <row r="410" spans="2:49" ht="15" customHeight="1">
      <c r="B410" t="s">
        <v>3666</v>
      </c>
      <c r="C410" s="2" t="s">
        <v>3667</v>
      </c>
      <c r="D410" s="2">
        <v>426</v>
      </c>
      <c r="E410" s="2" t="s">
        <v>3668</v>
      </c>
      <c r="F410" s="58" t="s">
        <v>3669</v>
      </c>
      <c r="G410" s="2" t="s">
        <v>431</v>
      </c>
      <c r="H410" t="s">
        <v>432</v>
      </c>
      <c r="I410" s="58" t="s">
        <v>433</v>
      </c>
      <c r="J410" s="2">
        <v>66749</v>
      </c>
      <c r="K410" s="2" t="s">
        <v>434</v>
      </c>
      <c r="L410" s="2" t="s">
        <v>435</v>
      </c>
      <c r="M410" s="58" t="s">
        <v>815</v>
      </c>
      <c r="N410" s="58" t="s">
        <v>816</v>
      </c>
      <c r="O410" s="58" t="s">
        <v>817</v>
      </c>
      <c r="P410" s="2">
        <v>66116</v>
      </c>
      <c r="Q410" s="2" t="s">
        <v>818</v>
      </c>
      <c r="R410" s="2" t="s">
        <v>812</v>
      </c>
      <c r="S410" s="10">
        <v>40504</v>
      </c>
      <c r="T410" s="58" t="s">
        <v>819</v>
      </c>
      <c r="U410" s="2" t="s">
        <v>820</v>
      </c>
      <c r="V410" s="2" t="s">
        <v>92</v>
      </c>
      <c r="W410" s="2" t="s">
        <v>93</v>
      </c>
      <c r="X410" s="2" t="s">
        <v>480</v>
      </c>
      <c r="Y410" s="2">
        <v>79</v>
      </c>
      <c r="Z410" s="2" t="s">
        <v>95</v>
      </c>
      <c r="AA410" s="2" t="s">
        <v>143</v>
      </c>
      <c r="AB410" s="58" t="s">
        <v>821</v>
      </c>
      <c r="AC410" s="58" t="s">
        <v>98</v>
      </c>
      <c r="AD410" s="58" t="s">
        <v>3670</v>
      </c>
      <c r="AE410" s="2" t="s">
        <v>3671</v>
      </c>
      <c r="AF410" s="62">
        <v>-10.9112525</v>
      </c>
      <c r="AG410" s="62">
        <v>-37.050257999999999</v>
      </c>
      <c r="AH410" s="2" t="s">
        <v>3672</v>
      </c>
      <c r="AI410" s="2" t="s">
        <v>28</v>
      </c>
      <c r="AJ410" s="2" t="s">
        <v>330</v>
      </c>
      <c r="AK410" s="55">
        <v>735.11</v>
      </c>
      <c r="AL410" s="55">
        <v>138</v>
      </c>
      <c r="AM410" s="55">
        <v>18.772700684251337</v>
      </c>
      <c r="AN410" s="2" t="s">
        <v>103</v>
      </c>
      <c r="AO410" s="2">
        <v>8</v>
      </c>
      <c r="AP410" s="2">
        <v>1</v>
      </c>
      <c r="AQ410" s="2">
        <v>1</v>
      </c>
      <c r="AR410" s="53" t="s">
        <v>72</v>
      </c>
      <c r="AS410" s="2" t="s">
        <v>73</v>
      </c>
      <c r="AT410" s="2" t="s">
        <v>74</v>
      </c>
      <c r="AU410" s="2" t="s">
        <v>75</v>
      </c>
      <c r="AV410" s="2" t="s">
        <v>76</v>
      </c>
      <c r="AW410" s="2" t="str">
        <f t="shared" si="6"/>
        <v>AMERICANAS SERVIÇOS    PEGUE NA LOJA HOJE    SHIP FROM STORE    PEGUE NA LOJA  QUIOSQUE</v>
      </c>
    </row>
    <row r="411" spans="2:49" ht="15" customHeight="1">
      <c r="B411" t="s">
        <v>3673</v>
      </c>
      <c r="C411" s="2" t="s">
        <v>3674</v>
      </c>
      <c r="D411" s="2">
        <v>424</v>
      </c>
      <c r="E411" s="2" t="s">
        <v>3675</v>
      </c>
      <c r="F411" s="58" t="s">
        <v>3676</v>
      </c>
      <c r="G411" s="2" t="s">
        <v>108</v>
      </c>
      <c r="H411" t="s">
        <v>109</v>
      </c>
      <c r="I411" s="58" t="s">
        <v>110</v>
      </c>
      <c r="J411" s="2">
        <v>66202</v>
      </c>
      <c r="K411" s="2" t="s">
        <v>111</v>
      </c>
      <c r="L411" s="2" t="s">
        <v>112</v>
      </c>
      <c r="M411" s="58" t="s">
        <v>305</v>
      </c>
      <c r="N411" s="58" t="s">
        <v>306</v>
      </c>
      <c r="O411" s="58" t="s">
        <v>307</v>
      </c>
      <c r="P411" s="2">
        <v>66197</v>
      </c>
      <c r="Q411" s="2" t="s">
        <v>308</v>
      </c>
      <c r="R411" s="2" t="s">
        <v>309</v>
      </c>
      <c r="S411" s="10">
        <v>40506</v>
      </c>
      <c r="T411" s="58" t="s">
        <v>310</v>
      </c>
      <c r="U411" s="2" t="s">
        <v>311</v>
      </c>
      <c r="V411" s="2" t="s">
        <v>92</v>
      </c>
      <c r="W411" s="2" t="s">
        <v>93</v>
      </c>
      <c r="X411" s="2" t="s">
        <v>94</v>
      </c>
      <c r="Y411" s="2">
        <v>21</v>
      </c>
      <c r="Z411" s="2" t="s">
        <v>95</v>
      </c>
      <c r="AA411" s="2" t="s">
        <v>96</v>
      </c>
      <c r="AB411" s="58" t="s">
        <v>120</v>
      </c>
      <c r="AC411" s="58" t="s">
        <v>372</v>
      </c>
      <c r="AD411" s="58" t="s">
        <v>3677</v>
      </c>
      <c r="AE411" s="2" t="s">
        <v>3678</v>
      </c>
      <c r="AF411" s="62">
        <v>-22.901255299999999</v>
      </c>
      <c r="AG411" s="62">
        <v>-43.559324400000001</v>
      </c>
      <c r="AH411" s="2" t="s">
        <v>3679</v>
      </c>
      <c r="AI411" s="2" t="s">
        <v>28</v>
      </c>
      <c r="AJ411" s="2" t="s">
        <v>1351</v>
      </c>
      <c r="AK411" s="55">
        <v>531.79</v>
      </c>
      <c r="AL411" s="55">
        <v>288</v>
      </c>
      <c r="AM411" s="55">
        <v>54.156715996916084</v>
      </c>
      <c r="AN411" s="2" t="s">
        <v>103</v>
      </c>
      <c r="AO411" s="2">
        <v>4</v>
      </c>
      <c r="AP411" s="2">
        <v>3</v>
      </c>
      <c r="AQ411" s="2">
        <v>1</v>
      </c>
      <c r="AR411" s="53" t="s">
        <v>148</v>
      </c>
      <c r="AS411" s="2" t="s">
        <v>73</v>
      </c>
      <c r="AT411" s="2" t="s">
        <v>74</v>
      </c>
      <c r="AU411" s="2" t="s">
        <v>75</v>
      </c>
      <c r="AV411" s="2" t="s">
        <v>148</v>
      </c>
      <c r="AW411" s="2" t="str">
        <f t="shared" si="6"/>
        <v xml:space="preserve">     PEGUE NA LOJA HOJE    SHIP FROM STORE    PEGUE NA LOJA   </v>
      </c>
    </row>
    <row r="412" spans="2:49" ht="15" customHeight="1">
      <c r="B412" t="s">
        <v>3680</v>
      </c>
      <c r="C412" s="2" t="s">
        <v>3681</v>
      </c>
      <c r="D412" s="2">
        <v>381</v>
      </c>
      <c r="E412" s="2" t="s">
        <v>3682</v>
      </c>
      <c r="F412" s="58" t="s">
        <v>3683</v>
      </c>
      <c r="G412" s="2" t="s">
        <v>380</v>
      </c>
      <c r="H412" t="s">
        <v>381</v>
      </c>
      <c r="I412" s="58" t="s">
        <v>382</v>
      </c>
      <c r="J412" s="2">
        <v>66147</v>
      </c>
      <c r="K412" s="2" t="s">
        <v>383</v>
      </c>
      <c r="L412" s="2" t="s">
        <v>384</v>
      </c>
      <c r="M412" s="58" t="s">
        <v>401</v>
      </c>
      <c r="N412" s="58" t="s">
        <v>402</v>
      </c>
      <c r="O412" s="58" t="s">
        <v>403</v>
      </c>
      <c r="P412" s="2">
        <v>66127</v>
      </c>
      <c r="Q412" s="2" t="s">
        <v>404</v>
      </c>
      <c r="R412" s="2" t="s">
        <v>405</v>
      </c>
      <c r="S412" s="10">
        <v>40506</v>
      </c>
      <c r="T412" s="58" t="s">
        <v>406</v>
      </c>
      <c r="U412" s="2" t="s">
        <v>407</v>
      </c>
      <c r="V412" s="2" t="s">
        <v>92</v>
      </c>
      <c r="W412" s="2" t="s">
        <v>93</v>
      </c>
      <c r="X412" s="2" t="s">
        <v>248</v>
      </c>
      <c r="Y412" s="2">
        <v>61</v>
      </c>
      <c r="Z412" s="2" t="s">
        <v>160</v>
      </c>
      <c r="AA412" s="2" t="s">
        <v>408</v>
      </c>
      <c r="AB412" s="58" t="s">
        <v>409</v>
      </c>
      <c r="AC412" s="58" t="s">
        <v>3683</v>
      </c>
      <c r="AD412" s="58" t="s">
        <v>3684</v>
      </c>
      <c r="AE412" s="2" t="s">
        <v>3685</v>
      </c>
      <c r="AF412" s="62">
        <v>-15.619103900000001</v>
      </c>
      <c r="AG412" s="62">
        <v>-47.652961400000002</v>
      </c>
      <c r="AH412" s="2" t="s">
        <v>3686</v>
      </c>
      <c r="AI412" s="2" t="s">
        <v>147</v>
      </c>
      <c r="AJ412" s="2" t="s">
        <v>102</v>
      </c>
      <c r="AK412" s="55">
        <v>1119.8800000000001</v>
      </c>
      <c r="AL412" s="55">
        <v>149</v>
      </c>
      <c r="AM412" s="55">
        <v>13.304996963960422</v>
      </c>
      <c r="AN412" s="2" t="s">
        <v>103</v>
      </c>
      <c r="AO412" s="2">
        <v>7</v>
      </c>
      <c r="AP412" s="2">
        <v>2</v>
      </c>
      <c r="AQ412" s="2">
        <v>3</v>
      </c>
      <c r="AR412" s="53" t="s">
        <v>72</v>
      </c>
      <c r="AS412" s="2" t="s">
        <v>73</v>
      </c>
      <c r="AT412" s="2" t="s">
        <v>74</v>
      </c>
      <c r="AU412" s="2" t="s">
        <v>148</v>
      </c>
      <c r="AV412" s="2" t="s">
        <v>76</v>
      </c>
      <c r="AW412" s="2" t="str">
        <f t="shared" si="6"/>
        <v>AMERICANAS SERVIÇOS    PEGUE NA LOJA HOJE    SHIP FROM STORE       QUIOSQUE</v>
      </c>
    </row>
    <row r="413" spans="2:49" ht="15" customHeight="1">
      <c r="B413" t="s">
        <v>3687</v>
      </c>
      <c r="C413" s="2" t="s">
        <v>3688</v>
      </c>
      <c r="D413" s="2">
        <v>432</v>
      </c>
      <c r="E413" s="2" t="s">
        <v>3689</v>
      </c>
      <c r="F413" s="58" t="s">
        <v>3690</v>
      </c>
      <c r="G413" s="2" t="s">
        <v>431</v>
      </c>
      <c r="H413" t="s">
        <v>432</v>
      </c>
      <c r="I413" s="58" t="s">
        <v>433</v>
      </c>
      <c r="J413" s="2">
        <v>66749</v>
      </c>
      <c r="K413" s="2" t="s">
        <v>434</v>
      </c>
      <c r="L413" s="2" t="s">
        <v>435</v>
      </c>
      <c r="M413" s="58" t="s">
        <v>430</v>
      </c>
      <c r="N413" s="58" t="s">
        <v>436</v>
      </c>
      <c r="O413" s="58" t="s">
        <v>437</v>
      </c>
      <c r="P413" s="2">
        <v>68343</v>
      </c>
      <c r="Q413" s="2" t="s">
        <v>438</v>
      </c>
      <c r="R413" s="2" t="s">
        <v>439</v>
      </c>
      <c r="S413" s="10">
        <v>40506</v>
      </c>
      <c r="T413" s="58" t="s">
        <v>440</v>
      </c>
      <c r="U413" s="2" t="s">
        <v>441</v>
      </c>
      <c r="V413" s="2" t="s">
        <v>92</v>
      </c>
      <c r="W413" s="2" t="s">
        <v>93</v>
      </c>
      <c r="X413" s="2" t="s">
        <v>442</v>
      </c>
      <c r="Y413" s="2">
        <v>81</v>
      </c>
      <c r="Z413" s="2" t="s">
        <v>160</v>
      </c>
      <c r="AA413" s="2" t="s">
        <v>443</v>
      </c>
      <c r="AB413" s="58" t="s">
        <v>3691</v>
      </c>
      <c r="AC413" s="58" t="s">
        <v>3692</v>
      </c>
      <c r="AD413" s="58" t="s">
        <v>3693</v>
      </c>
      <c r="AE413" s="2" t="s">
        <v>3694</v>
      </c>
      <c r="AF413" s="62">
        <v>-7.9296664999999997</v>
      </c>
      <c r="AG413" s="62">
        <v>-34.823324300000003</v>
      </c>
      <c r="AH413" s="2" t="s">
        <v>3695</v>
      </c>
      <c r="AI413" s="2" t="s">
        <v>28</v>
      </c>
      <c r="AJ413" s="2" t="s">
        <v>102</v>
      </c>
      <c r="AK413" s="55">
        <v>1107.0999999999999</v>
      </c>
      <c r="AL413" s="55">
        <v>154</v>
      </c>
      <c r="AM413" s="55">
        <v>13.910215879324362</v>
      </c>
      <c r="AN413" s="2" t="s">
        <v>331</v>
      </c>
      <c r="AO413" s="2">
        <v>4</v>
      </c>
      <c r="AP413" s="2">
        <v>3</v>
      </c>
      <c r="AQ413" s="2">
        <v>1</v>
      </c>
      <c r="AR413" s="53" t="s">
        <v>148</v>
      </c>
      <c r="AS413" s="2" t="s">
        <v>73</v>
      </c>
      <c r="AT413" s="2" t="s">
        <v>74</v>
      </c>
      <c r="AU413" s="2" t="s">
        <v>75</v>
      </c>
      <c r="AV413" s="2" t="s">
        <v>148</v>
      </c>
      <c r="AW413" s="2" t="str">
        <f t="shared" si="6"/>
        <v xml:space="preserve">     PEGUE NA LOJA HOJE    SHIP FROM STORE    PEGUE NA LOJA   </v>
      </c>
    </row>
    <row r="414" spans="2:49" ht="15" customHeight="1">
      <c r="B414" t="s">
        <v>3696</v>
      </c>
      <c r="C414" s="2" t="s">
        <v>3697</v>
      </c>
      <c r="D414" s="2">
        <v>410</v>
      </c>
      <c r="E414" s="2" t="s">
        <v>3698</v>
      </c>
      <c r="F414" s="58" t="s">
        <v>3699</v>
      </c>
      <c r="G414" s="2" t="s">
        <v>168</v>
      </c>
      <c r="H414" t="s">
        <v>169</v>
      </c>
      <c r="I414" s="58" t="s">
        <v>170</v>
      </c>
      <c r="J414" s="2">
        <v>66146</v>
      </c>
      <c r="K414" s="2" t="s">
        <v>171</v>
      </c>
      <c r="L414" s="2" t="s">
        <v>172</v>
      </c>
      <c r="M414" s="58" t="s">
        <v>271</v>
      </c>
      <c r="N414" s="58" t="s">
        <v>272</v>
      </c>
      <c r="O414" t="s">
        <v>273</v>
      </c>
      <c r="P414" s="2" t="s">
        <v>148</v>
      </c>
      <c r="Q414" s="2" t="s">
        <v>274</v>
      </c>
      <c r="R414" s="2" t="s">
        <v>268</v>
      </c>
      <c r="S414" s="10">
        <v>40507</v>
      </c>
      <c r="T414" s="58" t="s">
        <v>275</v>
      </c>
      <c r="U414" s="2" t="s">
        <v>276</v>
      </c>
      <c r="V414" s="2" t="s">
        <v>92</v>
      </c>
      <c r="W414" s="2" t="s">
        <v>93</v>
      </c>
      <c r="X414" s="2" t="s">
        <v>140</v>
      </c>
      <c r="Y414" s="2">
        <v>16</v>
      </c>
      <c r="Z414" s="2" t="s">
        <v>95</v>
      </c>
      <c r="AA414" s="2" t="s">
        <v>141</v>
      </c>
      <c r="AB414" s="58" t="s">
        <v>3699</v>
      </c>
      <c r="AC414" s="58" t="s">
        <v>98</v>
      </c>
      <c r="AD414" s="58" t="s">
        <v>3700</v>
      </c>
      <c r="AE414" s="2" t="s">
        <v>3701</v>
      </c>
      <c r="AF414" s="62">
        <v>-21.792151100000002</v>
      </c>
      <c r="AG414" s="62">
        <v>-48.1755183</v>
      </c>
      <c r="AH414" s="2" t="s">
        <v>3702</v>
      </c>
      <c r="AI414" s="2" t="s">
        <v>147</v>
      </c>
      <c r="AJ414" s="2" t="s">
        <v>330</v>
      </c>
      <c r="AK414" s="55">
        <v>912.77</v>
      </c>
      <c r="AL414" s="55">
        <v>183</v>
      </c>
      <c r="AM414" s="55">
        <v>20.048862254456214</v>
      </c>
      <c r="AN414" s="2" t="s">
        <v>103</v>
      </c>
      <c r="AO414" s="2">
        <v>10</v>
      </c>
      <c r="AP414" s="2">
        <v>1</v>
      </c>
      <c r="AQ414" s="2">
        <v>3</v>
      </c>
      <c r="AR414" s="53" t="s">
        <v>148</v>
      </c>
      <c r="AS414" s="2" t="s">
        <v>73</v>
      </c>
      <c r="AT414" s="2" t="s">
        <v>74</v>
      </c>
      <c r="AU414" s="2" t="s">
        <v>148</v>
      </c>
      <c r="AV414" s="2" t="s">
        <v>148</v>
      </c>
      <c r="AW414" s="2" t="str">
        <f t="shared" si="6"/>
        <v xml:space="preserve">     PEGUE NA LOJA HOJE    SHIP FROM STORE        </v>
      </c>
    </row>
    <row r="415" spans="2:49" ht="15" customHeight="1">
      <c r="B415" t="s">
        <v>3703</v>
      </c>
      <c r="C415" s="2" t="s">
        <v>3704</v>
      </c>
      <c r="D415" s="2">
        <v>406</v>
      </c>
      <c r="E415" s="2" t="s">
        <v>3705</v>
      </c>
      <c r="F415" s="58" t="s">
        <v>3706</v>
      </c>
      <c r="G415" s="2" t="s">
        <v>431</v>
      </c>
      <c r="H415" t="s">
        <v>432</v>
      </c>
      <c r="I415" s="58" t="s">
        <v>433</v>
      </c>
      <c r="J415" s="2">
        <v>66749</v>
      </c>
      <c r="K415" s="2" t="s">
        <v>434</v>
      </c>
      <c r="L415" s="2" t="s">
        <v>435</v>
      </c>
      <c r="M415" s="58" t="s">
        <v>3004</v>
      </c>
      <c r="N415" s="58" t="s">
        <v>3005</v>
      </c>
      <c r="O415" s="58" t="s">
        <v>3006</v>
      </c>
      <c r="P415" s="2">
        <v>68685</v>
      </c>
      <c r="Q415" s="2" t="s">
        <v>3007</v>
      </c>
      <c r="R415" s="2" t="s">
        <v>3008</v>
      </c>
      <c r="S415" s="10">
        <v>40507</v>
      </c>
      <c r="T415" s="58" t="s">
        <v>1848</v>
      </c>
      <c r="U415" s="2" t="s">
        <v>1849</v>
      </c>
      <c r="V415" s="2" t="s">
        <v>92</v>
      </c>
      <c r="W415" s="2" t="s">
        <v>93</v>
      </c>
      <c r="X415" s="2" t="s">
        <v>480</v>
      </c>
      <c r="Y415" s="2">
        <v>73</v>
      </c>
      <c r="Z415" s="2" t="s">
        <v>160</v>
      </c>
      <c r="AA415" s="2" t="s">
        <v>481</v>
      </c>
      <c r="AB415" s="58" t="s">
        <v>3706</v>
      </c>
      <c r="AC415" s="58" t="s">
        <v>98</v>
      </c>
      <c r="AD415" s="58" t="s">
        <v>3707</v>
      </c>
      <c r="AE415" s="2" t="s">
        <v>3708</v>
      </c>
      <c r="AF415" s="62">
        <v>-13.861581299999999</v>
      </c>
      <c r="AG415" s="62">
        <v>-40.080903599999999</v>
      </c>
      <c r="AH415" s="2" t="s">
        <v>3709</v>
      </c>
      <c r="AI415" s="2" t="s">
        <v>147</v>
      </c>
      <c r="AJ415" s="2" t="s">
        <v>102</v>
      </c>
      <c r="AK415" s="55">
        <v>1063.29</v>
      </c>
      <c r="AL415" s="55">
        <v>219</v>
      </c>
      <c r="AM415" s="55">
        <v>20.596450639054257</v>
      </c>
      <c r="AN415" s="2" t="s">
        <v>103</v>
      </c>
      <c r="AO415" s="2">
        <v>8</v>
      </c>
      <c r="AP415" s="2">
        <v>1</v>
      </c>
      <c r="AQ415" s="2">
        <v>1</v>
      </c>
      <c r="AR415" s="53" t="s">
        <v>72</v>
      </c>
      <c r="AS415" s="2" t="s">
        <v>73</v>
      </c>
      <c r="AT415" s="2" t="s">
        <v>148</v>
      </c>
      <c r="AU415" s="2" t="s">
        <v>75</v>
      </c>
      <c r="AV415" s="2" t="s">
        <v>76</v>
      </c>
      <c r="AW415" s="2" t="str">
        <f t="shared" si="6"/>
        <v>AMERICANAS SERVIÇOS    PEGUE NA LOJA HOJE         PEGUE NA LOJA  QUIOSQUE</v>
      </c>
    </row>
    <row r="416" spans="2:49" ht="15" customHeight="1">
      <c r="B416" t="s">
        <v>3710</v>
      </c>
      <c r="C416" s="2" t="s">
        <v>3711</v>
      </c>
      <c r="D416" s="2">
        <v>586</v>
      </c>
      <c r="E416" s="2" t="s">
        <v>3712</v>
      </c>
      <c r="F416" s="58" t="s">
        <v>3713</v>
      </c>
      <c r="G416" s="2" t="s">
        <v>128</v>
      </c>
      <c r="H416" t="s">
        <v>129</v>
      </c>
      <c r="I416" s="58" t="s">
        <v>130</v>
      </c>
      <c r="J416" s="2">
        <v>66128</v>
      </c>
      <c r="K416" s="2" t="s">
        <v>131</v>
      </c>
      <c r="L416" s="2" t="s">
        <v>132</v>
      </c>
      <c r="M416" s="58" t="s">
        <v>1451</v>
      </c>
      <c r="N416" s="58" t="s">
        <v>1452</v>
      </c>
      <c r="O416" s="58" t="s">
        <v>1453</v>
      </c>
      <c r="P416" s="2">
        <v>68774</v>
      </c>
      <c r="Q416" s="2" t="s">
        <v>1454</v>
      </c>
      <c r="R416" s="2" t="s">
        <v>1455</v>
      </c>
      <c r="S416" s="10">
        <v>40508</v>
      </c>
      <c r="T416" s="58" t="s">
        <v>1456</v>
      </c>
      <c r="U416" s="2" t="s">
        <v>1457</v>
      </c>
      <c r="V416" s="2" t="s">
        <v>92</v>
      </c>
      <c r="W416" s="2" t="s">
        <v>1192</v>
      </c>
      <c r="X416" s="2" t="s">
        <v>140</v>
      </c>
      <c r="Y416" s="2">
        <v>11</v>
      </c>
      <c r="Z416" s="2" t="s">
        <v>95</v>
      </c>
      <c r="AA416" s="2" t="s">
        <v>141</v>
      </c>
      <c r="AB416" s="58" t="s">
        <v>142</v>
      </c>
      <c r="AC416" s="58" t="s">
        <v>3714</v>
      </c>
      <c r="AD416" s="58" t="s">
        <v>3715</v>
      </c>
      <c r="AE416" s="2" t="s">
        <v>3716</v>
      </c>
      <c r="AF416" s="62">
        <v>-23.5879768</v>
      </c>
      <c r="AG416" s="62">
        <v>-46.750896599999997</v>
      </c>
      <c r="AH416" s="2" t="s">
        <v>3717</v>
      </c>
      <c r="AI416" s="2" t="s">
        <v>147</v>
      </c>
      <c r="AJ416" s="2" t="s">
        <v>1351</v>
      </c>
      <c r="AK416" s="55">
        <v>599.95000000000005</v>
      </c>
      <c r="AL416" s="55">
        <v>38</v>
      </c>
      <c r="AM416" s="55">
        <v>6.3338611550962574</v>
      </c>
      <c r="AN416" s="2" t="s">
        <v>331</v>
      </c>
      <c r="AO416" s="2">
        <v>4</v>
      </c>
      <c r="AP416" s="2">
        <v>3</v>
      </c>
      <c r="AQ416" s="2">
        <v>1</v>
      </c>
      <c r="AR416" s="53" t="s">
        <v>72</v>
      </c>
      <c r="AS416" s="2" t="s">
        <v>73</v>
      </c>
      <c r="AT416" s="2" t="s">
        <v>74</v>
      </c>
      <c r="AU416" s="2" t="s">
        <v>75</v>
      </c>
      <c r="AV416" s="2" t="s">
        <v>76</v>
      </c>
      <c r="AW416" s="2" t="str">
        <f t="shared" si="6"/>
        <v>AMERICANAS SERVIÇOS    PEGUE NA LOJA HOJE    SHIP FROM STORE    PEGUE NA LOJA  QUIOSQUE</v>
      </c>
    </row>
    <row r="417" spans="2:49" ht="15" customHeight="1">
      <c r="B417" t="s">
        <v>3718</v>
      </c>
      <c r="C417" s="2" t="s">
        <v>3719</v>
      </c>
      <c r="D417" s="2">
        <v>409</v>
      </c>
      <c r="E417" s="2" t="s">
        <v>3720</v>
      </c>
      <c r="F417" s="58" t="s">
        <v>3721</v>
      </c>
      <c r="G417" s="2" t="s">
        <v>380</v>
      </c>
      <c r="H417" t="s">
        <v>381</v>
      </c>
      <c r="I417" s="58" t="s">
        <v>382</v>
      </c>
      <c r="J417" s="2">
        <v>66147</v>
      </c>
      <c r="K417" s="2" t="s">
        <v>383</v>
      </c>
      <c r="L417" s="2" t="s">
        <v>384</v>
      </c>
      <c r="M417" s="58" t="s">
        <v>1717</v>
      </c>
      <c r="N417" s="58" t="s">
        <v>1718</v>
      </c>
      <c r="O417" s="58" t="s">
        <v>1719</v>
      </c>
      <c r="P417" s="2" t="s">
        <v>148</v>
      </c>
      <c r="Q417" s="2" t="s">
        <v>1720</v>
      </c>
      <c r="R417" s="2">
        <v>1003</v>
      </c>
      <c r="S417" s="10">
        <v>40508</v>
      </c>
      <c r="T417" s="58" t="s">
        <v>406</v>
      </c>
      <c r="U417" s="2" t="s">
        <v>407</v>
      </c>
      <c r="V417" s="2" t="s">
        <v>92</v>
      </c>
      <c r="W417" s="2" t="s">
        <v>93</v>
      </c>
      <c r="X417" s="2" t="s">
        <v>248</v>
      </c>
      <c r="Y417" s="2">
        <v>61</v>
      </c>
      <c r="Z417" s="2" t="s">
        <v>160</v>
      </c>
      <c r="AA417" s="2" t="s">
        <v>392</v>
      </c>
      <c r="AB417" s="58" t="s">
        <v>3721</v>
      </c>
      <c r="AC417" s="58" t="s">
        <v>3722</v>
      </c>
      <c r="AD417" s="58" t="s">
        <v>3723</v>
      </c>
      <c r="AE417" s="2" t="s">
        <v>3724</v>
      </c>
      <c r="AF417" s="62">
        <v>-16.058220599999999</v>
      </c>
      <c r="AG417" s="62">
        <v>-48.044638300000003</v>
      </c>
      <c r="AH417" s="2" t="s">
        <v>3725</v>
      </c>
      <c r="AI417" s="2" t="s">
        <v>147</v>
      </c>
      <c r="AJ417" s="2" t="s">
        <v>330</v>
      </c>
      <c r="AK417" s="55">
        <v>764.19</v>
      </c>
      <c r="AL417" s="55">
        <v>180</v>
      </c>
      <c r="AM417" s="55">
        <v>23.554351666470382</v>
      </c>
      <c r="AN417" s="2" t="s">
        <v>103</v>
      </c>
      <c r="AO417" s="2">
        <v>7</v>
      </c>
      <c r="AP417" s="2">
        <v>2</v>
      </c>
      <c r="AQ417" s="2">
        <v>3</v>
      </c>
      <c r="AR417" s="53" t="s">
        <v>72</v>
      </c>
      <c r="AS417" s="2" t="s">
        <v>73</v>
      </c>
      <c r="AT417" s="2" t="s">
        <v>148</v>
      </c>
      <c r="AU417" s="2" t="s">
        <v>75</v>
      </c>
      <c r="AV417" s="2" t="s">
        <v>76</v>
      </c>
      <c r="AW417" s="2" t="str">
        <f t="shared" si="6"/>
        <v>AMERICANAS SERVIÇOS    PEGUE NA LOJA HOJE         PEGUE NA LOJA  QUIOSQUE</v>
      </c>
    </row>
    <row r="418" spans="2:49" ht="15" customHeight="1">
      <c r="B418" t="s">
        <v>3726</v>
      </c>
      <c r="C418" s="2" t="s">
        <v>3727</v>
      </c>
      <c r="D418" s="2">
        <v>419</v>
      </c>
      <c r="E418" s="2" t="s">
        <v>3728</v>
      </c>
      <c r="F418" s="58" t="s">
        <v>3729</v>
      </c>
      <c r="G418" s="2" t="s">
        <v>108</v>
      </c>
      <c r="H418" t="s">
        <v>109</v>
      </c>
      <c r="I418" s="58" t="s">
        <v>110</v>
      </c>
      <c r="J418" s="2">
        <v>66202</v>
      </c>
      <c r="K418" s="2" t="s">
        <v>111</v>
      </c>
      <c r="L418" s="2" t="s">
        <v>112</v>
      </c>
      <c r="M418" s="58" t="s">
        <v>113</v>
      </c>
      <c r="N418" s="58" t="s">
        <v>114</v>
      </c>
      <c r="O418" s="58" t="s">
        <v>115</v>
      </c>
      <c r="P418" s="2">
        <v>66198</v>
      </c>
      <c r="Q418" s="2" t="s">
        <v>116</v>
      </c>
      <c r="R418" s="2" t="s">
        <v>117</v>
      </c>
      <c r="S418" s="10">
        <v>40510</v>
      </c>
      <c r="T418" s="58" t="s">
        <v>118</v>
      </c>
      <c r="U418" s="2" t="s">
        <v>119</v>
      </c>
      <c r="V418" s="2" t="s">
        <v>92</v>
      </c>
      <c r="W418" s="2" t="s">
        <v>93</v>
      </c>
      <c r="X418" s="2" t="s">
        <v>94</v>
      </c>
      <c r="Y418" s="2">
        <v>21</v>
      </c>
      <c r="Z418" s="2" t="s">
        <v>95</v>
      </c>
      <c r="AA418" s="2" t="s">
        <v>96</v>
      </c>
      <c r="AB418" s="58" t="s">
        <v>120</v>
      </c>
      <c r="AC418" s="58" t="s">
        <v>263</v>
      </c>
      <c r="AD418" s="58" t="s">
        <v>3730</v>
      </c>
      <c r="AE418" s="2" t="s">
        <v>3731</v>
      </c>
      <c r="AF418" s="62">
        <v>-22.932493300000001</v>
      </c>
      <c r="AG418" s="62">
        <v>-43.2403543</v>
      </c>
      <c r="AH418" s="2" t="s">
        <v>3732</v>
      </c>
      <c r="AI418" s="2" t="s">
        <v>28</v>
      </c>
      <c r="AJ418" s="2" t="s">
        <v>102</v>
      </c>
      <c r="AK418" s="55">
        <v>1127.82</v>
      </c>
      <c r="AL418" s="55">
        <v>634</v>
      </c>
      <c r="AM418" s="55">
        <v>56.214644180808989</v>
      </c>
      <c r="AN418" s="2" t="s">
        <v>103</v>
      </c>
      <c r="AO418" s="2">
        <v>5</v>
      </c>
      <c r="AP418" s="2">
        <v>2</v>
      </c>
      <c r="AQ418" s="2">
        <v>1</v>
      </c>
      <c r="AR418" s="53" t="s">
        <v>148</v>
      </c>
      <c r="AS418" s="2" t="s">
        <v>73</v>
      </c>
      <c r="AT418" s="2" t="s">
        <v>74</v>
      </c>
      <c r="AU418" s="2" t="s">
        <v>75</v>
      </c>
      <c r="AV418" s="2" t="s">
        <v>148</v>
      </c>
      <c r="AW418" s="2" t="str">
        <f t="shared" si="6"/>
        <v xml:space="preserve">     PEGUE NA LOJA HOJE    SHIP FROM STORE    PEGUE NA LOJA   </v>
      </c>
    </row>
    <row r="419" spans="2:49" ht="15" customHeight="1">
      <c r="B419" t="s">
        <v>3733</v>
      </c>
      <c r="C419" s="2" t="s">
        <v>3734</v>
      </c>
      <c r="D419" s="2">
        <v>592</v>
      </c>
      <c r="E419" s="2" t="s">
        <v>3735</v>
      </c>
      <c r="F419" s="58" t="s">
        <v>3736</v>
      </c>
      <c r="G419" s="2" t="s">
        <v>81</v>
      </c>
      <c r="H419" t="s">
        <v>82</v>
      </c>
      <c r="I419" s="58" t="s">
        <v>83</v>
      </c>
      <c r="J419" s="2">
        <v>66203</v>
      </c>
      <c r="K419" s="2" t="s">
        <v>84</v>
      </c>
      <c r="L419" s="2" t="s">
        <v>85</v>
      </c>
      <c r="M419" s="58" t="s">
        <v>86</v>
      </c>
      <c r="N419" s="58" t="s">
        <v>87</v>
      </c>
      <c r="O419" s="58" t="s">
        <v>88</v>
      </c>
      <c r="P419" s="2">
        <v>68551</v>
      </c>
      <c r="Q419" s="2" t="s">
        <v>89</v>
      </c>
      <c r="R419" s="2" t="s">
        <v>85</v>
      </c>
      <c r="S419" s="10">
        <v>40511</v>
      </c>
      <c r="T419" s="58" t="s">
        <v>90</v>
      </c>
      <c r="U419" s="2" t="s">
        <v>91</v>
      </c>
      <c r="V419" s="2" t="s">
        <v>92</v>
      </c>
      <c r="W419" s="2" t="s">
        <v>1192</v>
      </c>
      <c r="X419" s="2" t="s">
        <v>94</v>
      </c>
      <c r="Y419" s="2">
        <v>21</v>
      </c>
      <c r="Z419" s="2" t="s">
        <v>95</v>
      </c>
      <c r="AA419" s="2" t="s">
        <v>96</v>
      </c>
      <c r="AB419" s="58" t="s">
        <v>1226</v>
      </c>
      <c r="AC419" s="58" t="s">
        <v>3737</v>
      </c>
      <c r="AD419" s="58" t="s">
        <v>3738</v>
      </c>
      <c r="AE419" s="2" t="s">
        <v>3739</v>
      </c>
      <c r="AF419" s="62">
        <v>-22.822621900000001</v>
      </c>
      <c r="AG419" s="62">
        <v>-43.044875400000002</v>
      </c>
      <c r="AH419" s="2" t="s">
        <v>3740</v>
      </c>
      <c r="AI419" s="2" t="s">
        <v>147</v>
      </c>
      <c r="AJ419" s="2" t="s">
        <v>1196</v>
      </c>
      <c r="AK419" s="55">
        <v>463.45</v>
      </c>
      <c r="AL419" s="55">
        <v>0</v>
      </c>
      <c r="AM419" s="55">
        <v>0</v>
      </c>
      <c r="AN419" s="2" t="s">
        <v>103</v>
      </c>
      <c r="AO419" s="2">
        <v>4</v>
      </c>
      <c r="AP419" s="2">
        <v>2</v>
      </c>
      <c r="AQ419" s="2">
        <v>1</v>
      </c>
      <c r="AR419" s="53" t="s">
        <v>148</v>
      </c>
      <c r="AS419" s="2" t="s">
        <v>73</v>
      </c>
      <c r="AT419" s="2" t="s">
        <v>148</v>
      </c>
      <c r="AU419" s="2" t="s">
        <v>148</v>
      </c>
      <c r="AV419" s="2" t="s">
        <v>148</v>
      </c>
      <c r="AW419" s="2" t="str">
        <f t="shared" si="6"/>
        <v xml:space="preserve">     PEGUE NA LOJA HOJE             </v>
      </c>
    </row>
    <row r="420" spans="2:49" ht="15" customHeight="1">
      <c r="B420" t="s">
        <v>3741</v>
      </c>
      <c r="C420" s="2" t="s">
        <v>3742</v>
      </c>
      <c r="D420" s="2">
        <v>587</v>
      </c>
      <c r="E420" s="2" t="s">
        <v>3743</v>
      </c>
      <c r="F420" s="58" t="s">
        <v>3744</v>
      </c>
      <c r="G420" s="2" t="s">
        <v>108</v>
      </c>
      <c r="H420" t="s">
        <v>109</v>
      </c>
      <c r="I420" s="58" t="s">
        <v>110</v>
      </c>
      <c r="J420" s="2">
        <v>66202</v>
      </c>
      <c r="K420" s="2" t="s">
        <v>111</v>
      </c>
      <c r="L420" s="2" t="s">
        <v>112</v>
      </c>
      <c r="M420" s="58" t="s">
        <v>305</v>
      </c>
      <c r="N420" s="58" t="s">
        <v>306</v>
      </c>
      <c r="O420" s="58" t="s">
        <v>307</v>
      </c>
      <c r="P420" s="2">
        <v>66197</v>
      </c>
      <c r="Q420" s="2" t="s">
        <v>308</v>
      </c>
      <c r="R420" s="2" t="s">
        <v>309</v>
      </c>
      <c r="S420" s="10">
        <v>40511</v>
      </c>
      <c r="T420" s="58" t="s">
        <v>310</v>
      </c>
      <c r="U420" s="2" t="s">
        <v>311</v>
      </c>
      <c r="V420" s="2" t="s">
        <v>92</v>
      </c>
      <c r="W420" s="2" t="s">
        <v>1192</v>
      </c>
      <c r="X420" s="2" t="s">
        <v>94</v>
      </c>
      <c r="Y420" s="2">
        <v>21</v>
      </c>
      <c r="Z420" s="2" t="s">
        <v>95</v>
      </c>
      <c r="AA420" s="2" t="s">
        <v>96</v>
      </c>
      <c r="AB420" s="58" t="s">
        <v>120</v>
      </c>
      <c r="AC420" s="58" t="s">
        <v>3745</v>
      </c>
      <c r="AD420" s="58" t="s">
        <v>3746</v>
      </c>
      <c r="AE420" s="2" t="s">
        <v>3747</v>
      </c>
      <c r="AF420" s="62">
        <v>-22.879262000000001</v>
      </c>
      <c r="AG420" s="62">
        <v>-43.428840999999998</v>
      </c>
      <c r="AH420" s="2" t="s">
        <v>3748</v>
      </c>
      <c r="AI420" s="2" t="s">
        <v>28</v>
      </c>
      <c r="AJ420" s="2" t="s">
        <v>1351</v>
      </c>
      <c r="AK420" s="55">
        <v>519.44000000000005</v>
      </c>
      <c r="AL420" s="55">
        <v>0</v>
      </c>
      <c r="AM420" s="55">
        <v>0</v>
      </c>
      <c r="AN420" s="2" t="s">
        <v>103</v>
      </c>
      <c r="AO420" s="2">
        <v>4</v>
      </c>
      <c r="AP420" s="2">
        <v>2</v>
      </c>
      <c r="AQ420" s="2">
        <v>1</v>
      </c>
      <c r="AR420" s="53" t="s">
        <v>148</v>
      </c>
      <c r="AS420" s="2" t="s">
        <v>73</v>
      </c>
      <c r="AT420" s="2" t="s">
        <v>74</v>
      </c>
      <c r="AU420" s="2" t="s">
        <v>148</v>
      </c>
      <c r="AV420" s="2" t="s">
        <v>148</v>
      </c>
      <c r="AW420" s="2" t="str">
        <f t="shared" si="6"/>
        <v xml:space="preserve">     PEGUE NA LOJA HOJE    SHIP FROM STORE        </v>
      </c>
    </row>
    <row r="421" spans="2:49" ht="15" customHeight="1">
      <c r="B421" t="s">
        <v>3749</v>
      </c>
      <c r="C421" s="2" t="s">
        <v>3750</v>
      </c>
      <c r="D421" s="2">
        <v>396</v>
      </c>
      <c r="E421" s="2" t="s">
        <v>3751</v>
      </c>
      <c r="F421" s="58" t="s">
        <v>3752</v>
      </c>
      <c r="G421" s="2" t="s">
        <v>168</v>
      </c>
      <c r="H421" t="s">
        <v>169</v>
      </c>
      <c r="I421" s="58" t="s">
        <v>170</v>
      </c>
      <c r="J421" s="2">
        <v>66146</v>
      </c>
      <c r="K421" s="2" t="s">
        <v>171</v>
      </c>
      <c r="L421" s="2" t="s">
        <v>172</v>
      </c>
      <c r="M421" s="58" t="s">
        <v>271</v>
      </c>
      <c r="N421" s="58" t="s">
        <v>272</v>
      </c>
      <c r="O421" s="58" t="s">
        <v>273</v>
      </c>
      <c r="P421" s="2" t="s">
        <v>148</v>
      </c>
      <c r="Q421" s="2" t="s">
        <v>274</v>
      </c>
      <c r="R421" s="2" t="s">
        <v>268</v>
      </c>
      <c r="S421" s="10">
        <v>40511</v>
      </c>
      <c r="T421" s="58" t="s">
        <v>1979</v>
      </c>
      <c r="U421" s="2" t="s">
        <v>1980</v>
      </c>
      <c r="V421" s="2" t="s">
        <v>92</v>
      </c>
      <c r="W421" s="2" t="s">
        <v>93</v>
      </c>
      <c r="X421" s="2" t="s">
        <v>140</v>
      </c>
      <c r="Y421" s="2">
        <v>17</v>
      </c>
      <c r="Z421" s="2" t="s">
        <v>95</v>
      </c>
      <c r="AA421" s="2" t="s">
        <v>141</v>
      </c>
      <c r="AB421" s="58" t="s">
        <v>3753</v>
      </c>
      <c r="AC421" s="58" t="s">
        <v>3754</v>
      </c>
      <c r="AD421" s="58" t="s">
        <v>3755</v>
      </c>
      <c r="AE421" s="2" t="s">
        <v>3756</v>
      </c>
      <c r="AF421" s="62">
        <v>-20.573568900000001</v>
      </c>
      <c r="AG421" s="62">
        <v>-48.559720200000001</v>
      </c>
      <c r="AH421" s="2" t="s">
        <v>3757</v>
      </c>
      <c r="AI421" s="2" t="s">
        <v>147</v>
      </c>
      <c r="AJ421" s="2" t="s">
        <v>102</v>
      </c>
      <c r="AK421" s="55">
        <v>1056.07</v>
      </c>
      <c r="AL421" s="55">
        <v>141</v>
      </c>
      <c r="AM421" s="55">
        <v>13.351387692103744</v>
      </c>
      <c r="AN421" s="2" t="s">
        <v>331</v>
      </c>
      <c r="AO421" s="2">
        <v>10</v>
      </c>
      <c r="AP421" s="2">
        <v>1</v>
      </c>
      <c r="AQ421" s="2">
        <v>3</v>
      </c>
      <c r="AR421" s="53" t="s">
        <v>148</v>
      </c>
      <c r="AS421" s="2" t="s">
        <v>73</v>
      </c>
      <c r="AT421" s="2" t="s">
        <v>74</v>
      </c>
      <c r="AU421" s="2" t="s">
        <v>75</v>
      </c>
      <c r="AV421" s="2" t="s">
        <v>148</v>
      </c>
      <c r="AW421" s="2" t="str">
        <f t="shared" si="6"/>
        <v xml:space="preserve">     PEGUE NA LOJA HOJE    SHIP FROM STORE    PEGUE NA LOJA   </v>
      </c>
    </row>
    <row r="422" spans="2:49" ht="15" customHeight="1">
      <c r="B422" t="s">
        <v>3758</v>
      </c>
      <c r="C422" s="2" t="s">
        <v>3759</v>
      </c>
      <c r="D422" s="2">
        <v>383</v>
      </c>
      <c r="E422" s="2" t="s">
        <v>3760</v>
      </c>
      <c r="F422" s="58" t="s">
        <v>3761</v>
      </c>
      <c r="G422" s="2" t="s">
        <v>168</v>
      </c>
      <c r="H422" t="s">
        <v>169</v>
      </c>
      <c r="I422" s="58" t="s">
        <v>170</v>
      </c>
      <c r="J422" s="2">
        <v>66146</v>
      </c>
      <c r="K422" s="2" t="s">
        <v>171</v>
      </c>
      <c r="L422" s="2" t="s">
        <v>172</v>
      </c>
      <c r="M422" s="58" t="s">
        <v>858</v>
      </c>
      <c r="N422" s="58" t="s">
        <v>859</v>
      </c>
      <c r="O422" s="58" t="s">
        <v>860</v>
      </c>
      <c r="P422" s="2">
        <v>68827</v>
      </c>
      <c r="Q422" s="2" t="s">
        <v>861</v>
      </c>
      <c r="R422" s="2" t="s">
        <v>855</v>
      </c>
      <c r="S422" s="10">
        <v>40511</v>
      </c>
      <c r="T422" s="58" t="s">
        <v>1174</v>
      </c>
      <c r="U422" s="2" t="s">
        <v>1175</v>
      </c>
      <c r="V422" s="2" t="s">
        <v>92</v>
      </c>
      <c r="W422" s="2" t="s">
        <v>93</v>
      </c>
      <c r="X422" s="2" t="s">
        <v>140</v>
      </c>
      <c r="Y422" s="2">
        <v>19</v>
      </c>
      <c r="Z422" s="2" t="s">
        <v>95</v>
      </c>
      <c r="AA422" s="2" t="s">
        <v>141</v>
      </c>
      <c r="AB422" s="58" t="s">
        <v>3761</v>
      </c>
      <c r="AC422" s="58" t="s">
        <v>98</v>
      </c>
      <c r="AD422" s="58" t="s">
        <v>3762</v>
      </c>
      <c r="AE422" s="2" t="s">
        <v>3763</v>
      </c>
      <c r="AF422" s="62">
        <v>-22.407563799999998</v>
      </c>
      <c r="AG422" s="62">
        <v>-47.561742700000003</v>
      </c>
      <c r="AH422" s="2" t="s">
        <v>3764</v>
      </c>
      <c r="AI422" s="2" t="s">
        <v>147</v>
      </c>
      <c r="AJ422" s="2" t="s">
        <v>330</v>
      </c>
      <c r="AK422" s="55">
        <v>823.48</v>
      </c>
      <c r="AL422" s="55">
        <v>104</v>
      </c>
      <c r="AM422" s="55">
        <v>12.629329188322727</v>
      </c>
      <c r="AN422" s="2" t="s">
        <v>103</v>
      </c>
      <c r="AO422" s="2">
        <v>5</v>
      </c>
      <c r="AP422" s="2">
        <v>2</v>
      </c>
      <c r="AQ422" s="2">
        <v>1</v>
      </c>
      <c r="AR422" s="53" t="s">
        <v>148</v>
      </c>
      <c r="AS422" s="2" t="s">
        <v>73</v>
      </c>
      <c r="AT422" s="2" t="s">
        <v>74</v>
      </c>
      <c r="AU422" s="2" t="s">
        <v>75</v>
      </c>
      <c r="AV422" s="2" t="s">
        <v>148</v>
      </c>
      <c r="AW422" s="2" t="str">
        <f t="shared" si="6"/>
        <v xml:space="preserve">     PEGUE NA LOJA HOJE    SHIP FROM STORE    PEGUE NA LOJA   </v>
      </c>
    </row>
    <row r="423" spans="2:49" ht="15" customHeight="1">
      <c r="B423" t="s">
        <v>3765</v>
      </c>
      <c r="C423" s="2" t="s">
        <v>3766</v>
      </c>
      <c r="D423" s="2">
        <v>384</v>
      </c>
      <c r="E423" s="2" t="s">
        <v>3767</v>
      </c>
      <c r="F423" s="58" t="s">
        <v>3768</v>
      </c>
      <c r="G423" s="2" t="s">
        <v>380</v>
      </c>
      <c r="H423" t="s">
        <v>381</v>
      </c>
      <c r="I423" s="58" t="s">
        <v>382</v>
      </c>
      <c r="J423" s="2">
        <v>66147</v>
      </c>
      <c r="K423" s="2" t="s">
        <v>383</v>
      </c>
      <c r="L423" s="2" t="s">
        <v>384</v>
      </c>
      <c r="M423" s="58" t="s">
        <v>385</v>
      </c>
      <c r="N423" s="58" t="s">
        <v>386</v>
      </c>
      <c r="O423" s="58" t="s">
        <v>387</v>
      </c>
      <c r="P423" s="2">
        <v>66210</v>
      </c>
      <c r="Q423" s="2" t="s">
        <v>388</v>
      </c>
      <c r="R423" s="2" t="s">
        <v>389</v>
      </c>
      <c r="S423" s="10">
        <v>40511</v>
      </c>
      <c r="T423" s="58" t="s">
        <v>390</v>
      </c>
      <c r="U423" s="2" t="s">
        <v>391</v>
      </c>
      <c r="V423" s="2" t="s">
        <v>92</v>
      </c>
      <c r="W423" s="2" t="s">
        <v>93</v>
      </c>
      <c r="X423" s="2" t="s">
        <v>248</v>
      </c>
      <c r="Y423" s="2">
        <v>62</v>
      </c>
      <c r="Z423" s="2" t="s">
        <v>160</v>
      </c>
      <c r="AA423" s="2" t="s">
        <v>392</v>
      </c>
      <c r="AB423" s="58" t="s">
        <v>379</v>
      </c>
      <c r="AC423" s="58" t="s">
        <v>3769</v>
      </c>
      <c r="AD423" s="58" t="s">
        <v>3770</v>
      </c>
      <c r="AE423" s="2" t="s">
        <v>3771</v>
      </c>
      <c r="AF423" s="62">
        <v>-16.800857199999999</v>
      </c>
      <c r="AG423" s="62">
        <v>-49.360883100000002</v>
      </c>
      <c r="AH423" s="2" t="s">
        <v>3772</v>
      </c>
      <c r="AI423" s="2" t="s">
        <v>147</v>
      </c>
      <c r="AJ423" s="2" t="s">
        <v>1351</v>
      </c>
      <c r="AK423" s="55">
        <v>586.5</v>
      </c>
      <c r="AL423" s="55">
        <v>160</v>
      </c>
      <c r="AM423" s="55">
        <v>27.280477408354649</v>
      </c>
      <c r="AN423" s="2" t="s">
        <v>331</v>
      </c>
      <c r="AO423" s="2">
        <v>10</v>
      </c>
      <c r="AP423" s="2">
        <v>1</v>
      </c>
      <c r="AQ423" s="2">
        <v>3</v>
      </c>
      <c r="AR423" s="53" t="s">
        <v>148</v>
      </c>
      <c r="AS423" s="2" t="s">
        <v>73</v>
      </c>
      <c r="AT423" s="2" t="s">
        <v>74</v>
      </c>
      <c r="AU423" s="2" t="s">
        <v>75</v>
      </c>
      <c r="AV423" s="2" t="s">
        <v>148</v>
      </c>
      <c r="AW423" s="2" t="str">
        <f t="shared" si="6"/>
        <v xml:space="preserve">     PEGUE NA LOJA HOJE    SHIP FROM STORE    PEGUE NA LOJA   </v>
      </c>
    </row>
    <row r="424" spans="2:49" ht="15" customHeight="1">
      <c r="B424" t="s">
        <v>3773</v>
      </c>
      <c r="C424" s="2" t="s">
        <v>3774</v>
      </c>
      <c r="D424" s="2">
        <v>431</v>
      </c>
      <c r="E424" s="2" t="s">
        <v>3775</v>
      </c>
      <c r="F424" s="58" t="s">
        <v>3776</v>
      </c>
      <c r="G424" s="2" t="s">
        <v>534</v>
      </c>
      <c r="H424" t="s">
        <v>535</v>
      </c>
      <c r="I424" s="58" t="s">
        <v>536</v>
      </c>
      <c r="J424" s="2">
        <v>65659</v>
      </c>
      <c r="K424" s="2" t="s">
        <v>537</v>
      </c>
      <c r="L424" s="2" t="s">
        <v>531</v>
      </c>
      <c r="M424" s="58" t="s">
        <v>3340</v>
      </c>
      <c r="N424" s="58" t="s">
        <v>3341</v>
      </c>
      <c r="O424" s="58" t="s">
        <v>3342</v>
      </c>
      <c r="P424" s="2" t="s">
        <v>148</v>
      </c>
      <c r="Q424" s="2" t="s">
        <v>3343</v>
      </c>
      <c r="R424" s="2" t="s">
        <v>3337</v>
      </c>
      <c r="S424" s="10">
        <v>40511</v>
      </c>
      <c r="T424" s="58" t="s">
        <v>3344</v>
      </c>
      <c r="U424" s="2" t="s">
        <v>3345</v>
      </c>
      <c r="V424" s="2" t="s">
        <v>92</v>
      </c>
      <c r="W424" s="2" t="s">
        <v>93</v>
      </c>
      <c r="X424" s="2" t="s">
        <v>545</v>
      </c>
      <c r="Y424" s="2">
        <v>91</v>
      </c>
      <c r="Z424" s="2" t="s">
        <v>95</v>
      </c>
      <c r="AA424" s="2" t="s">
        <v>546</v>
      </c>
      <c r="AB424" s="58" t="s">
        <v>547</v>
      </c>
      <c r="AC424" s="58" t="s">
        <v>3777</v>
      </c>
      <c r="AD424" s="58" t="s">
        <v>3778</v>
      </c>
      <c r="AE424" s="2" t="s">
        <v>3779</v>
      </c>
      <c r="AF424" s="62">
        <v>-1.4089894000000001</v>
      </c>
      <c r="AG424" s="62">
        <v>-48.446483700000002</v>
      </c>
      <c r="AH424" s="2" t="s">
        <v>3780</v>
      </c>
      <c r="AI424" s="2" t="s">
        <v>28</v>
      </c>
      <c r="AJ424" s="2" t="s">
        <v>102</v>
      </c>
      <c r="AK424" s="55">
        <v>1065.76</v>
      </c>
      <c r="AL424" s="55">
        <v>199</v>
      </c>
      <c r="AM424" s="55">
        <v>18.672121303107641</v>
      </c>
      <c r="AN424" s="2" t="s">
        <v>331</v>
      </c>
      <c r="AO424" s="2">
        <v>5</v>
      </c>
      <c r="AP424" s="2">
        <v>2</v>
      </c>
      <c r="AQ424" s="2">
        <v>1</v>
      </c>
      <c r="AR424" s="53" t="s">
        <v>72</v>
      </c>
      <c r="AS424" s="2" t="s">
        <v>73</v>
      </c>
      <c r="AT424" s="2" t="s">
        <v>74</v>
      </c>
      <c r="AU424" s="2" t="s">
        <v>75</v>
      </c>
      <c r="AV424" s="2" t="s">
        <v>76</v>
      </c>
      <c r="AW424" s="2" t="str">
        <f t="shared" si="6"/>
        <v>AMERICANAS SERVIÇOS    PEGUE NA LOJA HOJE    SHIP FROM STORE    PEGUE NA LOJA  QUIOSQUE</v>
      </c>
    </row>
    <row r="425" spans="2:49" ht="15" customHeight="1">
      <c r="B425" t="s">
        <v>3781</v>
      </c>
      <c r="C425" s="2" t="s">
        <v>3782</v>
      </c>
      <c r="D425" s="2">
        <v>593</v>
      </c>
      <c r="E425" s="2" t="s">
        <v>3783</v>
      </c>
      <c r="F425" s="58" t="s">
        <v>3784</v>
      </c>
      <c r="G425" s="2" t="s">
        <v>128</v>
      </c>
      <c r="H425" t="s">
        <v>129</v>
      </c>
      <c r="I425" s="58" t="s">
        <v>130</v>
      </c>
      <c r="J425" s="2">
        <v>66128</v>
      </c>
      <c r="K425" s="2" t="s">
        <v>131</v>
      </c>
      <c r="L425" s="2" t="s">
        <v>132</v>
      </c>
      <c r="M425" s="58" t="s">
        <v>777</v>
      </c>
      <c r="N425" s="58" t="s">
        <v>778</v>
      </c>
      <c r="O425" s="58" t="s">
        <v>779</v>
      </c>
      <c r="P425" s="2">
        <v>66208</v>
      </c>
      <c r="Q425" s="2" t="s">
        <v>780</v>
      </c>
      <c r="R425" s="2" t="s">
        <v>781</v>
      </c>
      <c r="S425" s="10">
        <v>40563</v>
      </c>
      <c r="T425" s="58" t="s">
        <v>782</v>
      </c>
      <c r="U425" s="2" t="s">
        <v>783</v>
      </c>
      <c r="V425" s="2" t="s">
        <v>92</v>
      </c>
      <c r="W425" s="2" t="s">
        <v>1192</v>
      </c>
      <c r="X425" s="2" t="s">
        <v>140</v>
      </c>
      <c r="Y425" s="2">
        <v>11</v>
      </c>
      <c r="Z425" s="2" t="s">
        <v>95</v>
      </c>
      <c r="AA425" s="2" t="s">
        <v>141</v>
      </c>
      <c r="AB425" s="58" t="s">
        <v>142</v>
      </c>
      <c r="AC425" s="58" t="s">
        <v>3785</v>
      </c>
      <c r="AD425" s="58" t="s">
        <v>3786</v>
      </c>
      <c r="AE425" s="2" t="s">
        <v>3787</v>
      </c>
      <c r="AF425" s="62">
        <v>-23.539352399999999</v>
      </c>
      <c r="AG425" s="62">
        <v>-46.4909173</v>
      </c>
      <c r="AH425" s="2" t="s">
        <v>3788</v>
      </c>
      <c r="AI425" s="2" t="s">
        <v>147</v>
      </c>
      <c r="AJ425" s="2" t="s">
        <v>1196</v>
      </c>
      <c r="AK425" s="55">
        <v>439.44</v>
      </c>
      <c r="AL425" s="55">
        <v>42</v>
      </c>
      <c r="AM425" s="55">
        <v>9.5576187875477885</v>
      </c>
      <c r="AN425" s="2" t="s">
        <v>103</v>
      </c>
      <c r="AO425" s="2">
        <v>4</v>
      </c>
      <c r="AP425" s="2">
        <v>3</v>
      </c>
      <c r="AQ425" s="2">
        <v>1</v>
      </c>
      <c r="AR425" s="53" t="s">
        <v>148</v>
      </c>
      <c r="AS425" s="2" t="s">
        <v>73</v>
      </c>
      <c r="AT425" s="2" t="s">
        <v>74</v>
      </c>
      <c r="AU425" s="2" t="s">
        <v>75</v>
      </c>
      <c r="AV425" s="2" t="s">
        <v>76</v>
      </c>
      <c r="AW425" s="2" t="str">
        <f t="shared" si="6"/>
        <v xml:space="preserve">     PEGUE NA LOJA HOJE    SHIP FROM STORE    PEGUE NA LOJA  QUIOSQUE</v>
      </c>
    </row>
    <row r="426" spans="2:49" ht="15" customHeight="1">
      <c r="B426" t="s">
        <v>3789</v>
      </c>
      <c r="C426" s="2" t="s">
        <v>3790</v>
      </c>
      <c r="D426" s="2">
        <v>412</v>
      </c>
      <c r="E426" s="2" t="s">
        <v>3791</v>
      </c>
      <c r="F426" s="58" t="s">
        <v>3792</v>
      </c>
      <c r="G426" s="2" t="s">
        <v>431</v>
      </c>
      <c r="H426" t="s">
        <v>432</v>
      </c>
      <c r="I426" s="58" t="s">
        <v>433</v>
      </c>
      <c r="J426" s="2">
        <v>66749</v>
      </c>
      <c r="K426" s="2" t="s">
        <v>434</v>
      </c>
      <c r="L426" s="2" t="s">
        <v>435</v>
      </c>
      <c r="M426" s="58" t="s">
        <v>1648</v>
      </c>
      <c r="N426" s="58" t="s">
        <v>1649</v>
      </c>
      <c r="O426" s="58" t="s">
        <v>1650</v>
      </c>
      <c r="P426" s="2" t="s">
        <v>148</v>
      </c>
      <c r="Q426" s="2" t="s">
        <v>1651</v>
      </c>
      <c r="R426" s="2" t="s">
        <v>1645</v>
      </c>
      <c r="S426" s="10">
        <v>40570</v>
      </c>
      <c r="T426" s="58" t="s">
        <v>1652</v>
      </c>
      <c r="U426" s="2" t="s">
        <v>1653</v>
      </c>
      <c r="V426" s="2" t="s">
        <v>92</v>
      </c>
      <c r="W426" s="2" t="s">
        <v>93</v>
      </c>
      <c r="X426" s="2" t="s">
        <v>442</v>
      </c>
      <c r="Y426" s="2">
        <v>81</v>
      </c>
      <c r="Z426" s="2" t="s">
        <v>160</v>
      </c>
      <c r="AA426" s="2" t="s">
        <v>443</v>
      </c>
      <c r="AB426" s="58" t="s">
        <v>1654</v>
      </c>
      <c r="AC426" s="58" t="s">
        <v>3793</v>
      </c>
      <c r="AD426" s="58" t="s">
        <v>3794</v>
      </c>
      <c r="AE426" s="2" t="s">
        <v>3795</v>
      </c>
      <c r="AF426" s="62">
        <v>-8.2522766000000001</v>
      </c>
      <c r="AG426" s="62">
        <v>-35.975157799999998</v>
      </c>
      <c r="AH426" s="2" t="s">
        <v>3796</v>
      </c>
      <c r="AI426" s="2" t="s">
        <v>147</v>
      </c>
      <c r="AJ426" s="2" t="s">
        <v>102</v>
      </c>
      <c r="AK426" s="55">
        <v>1282.19</v>
      </c>
      <c r="AL426" s="55">
        <v>176</v>
      </c>
      <c r="AM426" s="55">
        <v>13.726514791099603</v>
      </c>
      <c r="AN426" s="2" t="s">
        <v>331</v>
      </c>
      <c r="AO426" s="2">
        <v>8</v>
      </c>
      <c r="AP426" s="2">
        <v>1</v>
      </c>
      <c r="AQ426" s="2">
        <v>1</v>
      </c>
      <c r="AR426" s="53" t="s">
        <v>148</v>
      </c>
      <c r="AS426" s="2" t="s">
        <v>73</v>
      </c>
      <c r="AT426" s="2" t="s">
        <v>74</v>
      </c>
      <c r="AU426" s="2" t="s">
        <v>75</v>
      </c>
      <c r="AV426" s="2" t="s">
        <v>148</v>
      </c>
      <c r="AW426" s="2" t="str">
        <f t="shared" si="6"/>
        <v xml:space="preserve">     PEGUE NA LOJA HOJE    SHIP FROM STORE    PEGUE NA LOJA   </v>
      </c>
    </row>
    <row r="427" spans="2:49" ht="15" customHeight="1">
      <c r="B427" t="s">
        <v>3797</v>
      </c>
      <c r="C427" s="2" t="s">
        <v>3798</v>
      </c>
      <c r="D427" s="2">
        <v>447</v>
      </c>
      <c r="E427" s="2" t="s">
        <v>3799</v>
      </c>
      <c r="F427" s="58" t="s">
        <v>3800</v>
      </c>
      <c r="G427" s="2" t="s">
        <v>380</v>
      </c>
      <c r="H427" t="s">
        <v>381</v>
      </c>
      <c r="I427" s="58" t="s">
        <v>382</v>
      </c>
      <c r="J427" s="2">
        <v>66147</v>
      </c>
      <c r="K427" s="2" t="s">
        <v>383</v>
      </c>
      <c r="L427" s="2" t="s">
        <v>384</v>
      </c>
      <c r="M427" s="58" t="s">
        <v>1379</v>
      </c>
      <c r="N427" s="58" t="s">
        <v>1380</v>
      </c>
      <c r="O427" s="58" t="s">
        <v>1381</v>
      </c>
      <c r="P427" s="2" t="s">
        <v>148</v>
      </c>
      <c r="Q427" s="2" t="s">
        <v>1382</v>
      </c>
      <c r="R427" s="2" t="s">
        <v>1376</v>
      </c>
      <c r="S427" s="10">
        <v>40573</v>
      </c>
      <c r="T427" s="58" t="s">
        <v>1383</v>
      </c>
      <c r="U427" s="2" t="s">
        <v>1384</v>
      </c>
      <c r="V427" s="2" t="s">
        <v>92</v>
      </c>
      <c r="W427" s="2" t="s">
        <v>93</v>
      </c>
      <c r="X427" s="2" t="s">
        <v>248</v>
      </c>
      <c r="Y427" s="2">
        <v>65</v>
      </c>
      <c r="Z427" s="2" t="s">
        <v>95</v>
      </c>
      <c r="AA427" s="2" t="s">
        <v>1385</v>
      </c>
      <c r="AB427" s="58" t="s">
        <v>1386</v>
      </c>
      <c r="AC427" s="58" t="s">
        <v>3801</v>
      </c>
      <c r="AD427" s="58" t="s">
        <v>3802</v>
      </c>
      <c r="AE427" s="2" t="s">
        <v>3803</v>
      </c>
      <c r="AF427" s="62">
        <v>-15.5977724</v>
      </c>
      <c r="AG427" s="62">
        <v>-56.097096399999998</v>
      </c>
      <c r="AH427" s="2" t="s">
        <v>3804</v>
      </c>
      <c r="AI427" s="2" t="s">
        <v>147</v>
      </c>
      <c r="AJ427" s="2" t="s">
        <v>102</v>
      </c>
      <c r="AK427" s="55">
        <v>1032.25</v>
      </c>
      <c r="AL427" s="55">
        <v>147</v>
      </c>
      <c r="AM427" s="55">
        <v>14.240736255751999</v>
      </c>
      <c r="AN427" s="2" t="s">
        <v>103</v>
      </c>
      <c r="AO427" s="2">
        <v>12</v>
      </c>
      <c r="AP427" s="2">
        <v>1</v>
      </c>
      <c r="AQ427" s="2">
        <v>5</v>
      </c>
      <c r="AR427" s="53" t="s">
        <v>148</v>
      </c>
      <c r="AS427" s="2" t="s">
        <v>148</v>
      </c>
      <c r="AT427" s="2" t="s">
        <v>148</v>
      </c>
      <c r="AU427" s="2" t="s">
        <v>148</v>
      </c>
      <c r="AV427" s="2" t="s">
        <v>148</v>
      </c>
      <c r="AW427" s="2" t="str">
        <f t="shared" si="6"/>
        <v xml:space="preserve">                   </v>
      </c>
    </row>
    <row r="428" spans="2:49" ht="15" customHeight="1">
      <c r="B428" t="s">
        <v>3805</v>
      </c>
      <c r="C428" s="2" t="s">
        <v>3806</v>
      </c>
      <c r="D428" s="2">
        <v>437</v>
      </c>
      <c r="E428" s="2" t="s">
        <v>3807</v>
      </c>
      <c r="F428" s="58" t="s">
        <v>3808</v>
      </c>
      <c r="G428" s="2" t="s">
        <v>380</v>
      </c>
      <c r="H428" t="s">
        <v>381</v>
      </c>
      <c r="I428" s="58" t="s">
        <v>382</v>
      </c>
      <c r="J428" s="2">
        <v>66147</v>
      </c>
      <c r="K428" s="2" t="s">
        <v>383</v>
      </c>
      <c r="L428" s="2" t="s">
        <v>384</v>
      </c>
      <c r="M428" s="58" t="s">
        <v>873</v>
      </c>
      <c r="N428" s="58" t="s">
        <v>874</v>
      </c>
      <c r="O428" s="58" t="s">
        <v>875</v>
      </c>
      <c r="P428" s="2">
        <v>66229</v>
      </c>
      <c r="Q428" s="2" t="s">
        <v>876</v>
      </c>
      <c r="R428" s="2" t="s">
        <v>870</v>
      </c>
      <c r="S428" s="10">
        <v>40599</v>
      </c>
      <c r="T428" s="58" t="s">
        <v>877</v>
      </c>
      <c r="U428" s="2" t="s">
        <v>878</v>
      </c>
      <c r="V428" s="2" t="s">
        <v>92</v>
      </c>
      <c r="W428" s="2" t="s">
        <v>93</v>
      </c>
      <c r="X428" s="2" t="s">
        <v>442</v>
      </c>
      <c r="Y428" s="2">
        <v>85</v>
      </c>
      <c r="Z428" s="2" t="s">
        <v>160</v>
      </c>
      <c r="AA428" s="2" t="s">
        <v>526</v>
      </c>
      <c r="AB428" s="58" t="s">
        <v>519</v>
      </c>
      <c r="AC428" s="58" t="s">
        <v>3809</v>
      </c>
      <c r="AD428" s="58" t="s">
        <v>3810</v>
      </c>
      <c r="AE428" s="2" t="s">
        <v>3811</v>
      </c>
      <c r="AF428" s="62">
        <v>-3.8211124999999999</v>
      </c>
      <c r="AG428" s="62">
        <v>-38.5562854</v>
      </c>
      <c r="AH428" s="2" t="s">
        <v>3812</v>
      </c>
      <c r="AI428" s="2" t="s">
        <v>28</v>
      </c>
      <c r="AJ428" s="2" t="s">
        <v>330</v>
      </c>
      <c r="AK428" s="55">
        <v>967.17</v>
      </c>
      <c r="AL428" s="55">
        <v>158</v>
      </c>
      <c r="AM428" s="55">
        <v>16.336321432633355</v>
      </c>
      <c r="AN428" s="2" t="s">
        <v>331</v>
      </c>
      <c r="AO428" s="2">
        <v>8</v>
      </c>
      <c r="AP428" s="2">
        <v>2</v>
      </c>
      <c r="AQ428" s="2">
        <v>4</v>
      </c>
      <c r="AR428" s="53" t="s">
        <v>72</v>
      </c>
      <c r="AS428" s="2" t="s">
        <v>73</v>
      </c>
      <c r="AT428" s="2" t="s">
        <v>74</v>
      </c>
      <c r="AU428" s="2" t="s">
        <v>75</v>
      </c>
      <c r="AV428" s="2" t="s">
        <v>76</v>
      </c>
      <c r="AW428" s="2" t="str">
        <f t="shared" si="6"/>
        <v>AMERICANAS SERVIÇOS    PEGUE NA LOJA HOJE    SHIP FROM STORE    PEGUE NA LOJA  QUIOSQUE</v>
      </c>
    </row>
    <row r="429" spans="2:49" ht="15" customHeight="1">
      <c r="B429" t="s">
        <v>3813</v>
      </c>
      <c r="C429" s="2" t="s">
        <v>3814</v>
      </c>
      <c r="D429" s="2">
        <v>590</v>
      </c>
      <c r="E429" s="2" t="s">
        <v>3815</v>
      </c>
      <c r="F429" s="58" t="s">
        <v>3816</v>
      </c>
      <c r="G429" s="2" t="s">
        <v>431</v>
      </c>
      <c r="H429" t="s">
        <v>432</v>
      </c>
      <c r="I429" s="58" t="s">
        <v>433</v>
      </c>
      <c r="J429" s="2">
        <v>66749</v>
      </c>
      <c r="K429" s="2" t="s">
        <v>434</v>
      </c>
      <c r="L429" s="2" t="s">
        <v>435</v>
      </c>
      <c r="M429" s="58" t="s">
        <v>430</v>
      </c>
      <c r="N429" s="58" t="s">
        <v>436</v>
      </c>
      <c r="O429" s="58" t="s">
        <v>437</v>
      </c>
      <c r="P429" s="2">
        <v>68343</v>
      </c>
      <c r="Q429" s="2" t="s">
        <v>438</v>
      </c>
      <c r="R429" s="2" t="s">
        <v>439</v>
      </c>
      <c r="S429" s="10">
        <v>40601</v>
      </c>
      <c r="T429" s="58" t="s">
        <v>440</v>
      </c>
      <c r="U429" s="2" t="s">
        <v>441</v>
      </c>
      <c r="V429" s="2" t="s">
        <v>92</v>
      </c>
      <c r="W429" s="2" t="s">
        <v>1192</v>
      </c>
      <c r="X429" s="2" t="s">
        <v>442</v>
      </c>
      <c r="Y429" s="2">
        <v>81</v>
      </c>
      <c r="Z429" s="2" t="s">
        <v>160</v>
      </c>
      <c r="AA429" s="2" t="s">
        <v>443</v>
      </c>
      <c r="AB429" s="58" t="s">
        <v>430</v>
      </c>
      <c r="AC429" s="58" t="s">
        <v>3817</v>
      </c>
      <c r="AD429" s="58" t="s">
        <v>3818</v>
      </c>
      <c r="AE429" s="2" t="s">
        <v>3819</v>
      </c>
      <c r="AF429" s="62">
        <v>-8.0471784</v>
      </c>
      <c r="AG429" s="62">
        <v>-34.927618799999998</v>
      </c>
      <c r="AH429" s="2" t="s">
        <v>3820</v>
      </c>
      <c r="AI429" s="2" t="s">
        <v>28</v>
      </c>
      <c r="AJ429" s="2" t="s">
        <v>1351</v>
      </c>
      <c r="AK429" s="55">
        <v>599.48</v>
      </c>
      <c r="AL429" s="55">
        <v>40</v>
      </c>
      <c r="AM429" s="55">
        <v>6.6724494561953689</v>
      </c>
      <c r="AN429" s="2" t="s">
        <v>103</v>
      </c>
      <c r="AO429" s="2">
        <v>5</v>
      </c>
      <c r="AP429" s="2">
        <v>2</v>
      </c>
      <c r="AQ429" s="2">
        <v>1</v>
      </c>
      <c r="AR429" s="53" t="s">
        <v>148</v>
      </c>
      <c r="AS429" s="2" t="s">
        <v>73</v>
      </c>
      <c r="AT429" s="2" t="s">
        <v>74</v>
      </c>
      <c r="AU429" s="2" t="s">
        <v>75</v>
      </c>
      <c r="AV429" s="2" t="s">
        <v>148</v>
      </c>
      <c r="AW429" s="2" t="str">
        <f t="shared" si="6"/>
        <v xml:space="preserve">     PEGUE NA LOJA HOJE    SHIP FROM STORE    PEGUE NA LOJA   </v>
      </c>
    </row>
    <row r="430" spans="2:49" ht="15" customHeight="1">
      <c r="B430" t="s">
        <v>3821</v>
      </c>
      <c r="C430" s="2" t="s">
        <v>3822</v>
      </c>
      <c r="D430" s="2">
        <v>599</v>
      </c>
      <c r="E430" s="2" t="s">
        <v>3823</v>
      </c>
      <c r="F430" s="58" t="s">
        <v>3824</v>
      </c>
      <c r="G430" s="2" t="s">
        <v>128</v>
      </c>
      <c r="H430" t="s">
        <v>129</v>
      </c>
      <c r="I430" s="58" t="s">
        <v>130</v>
      </c>
      <c r="J430" s="2">
        <v>66128</v>
      </c>
      <c r="K430" s="2" t="s">
        <v>131</v>
      </c>
      <c r="L430" s="2" t="s">
        <v>132</v>
      </c>
      <c r="M430" s="58" t="s">
        <v>133</v>
      </c>
      <c r="N430" s="58" t="s">
        <v>134</v>
      </c>
      <c r="O430" s="58" t="s">
        <v>135</v>
      </c>
      <c r="P430" s="2">
        <v>68981</v>
      </c>
      <c r="Q430" s="2" t="s">
        <v>136</v>
      </c>
      <c r="R430" s="2" t="s">
        <v>137</v>
      </c>
      <c r="S430" s="10">
        <v>40604</v>
      </c>
      <c r="T430" s="58" t="s">
        <v>782</v>
      </c>
      <c r="U430" s="2" t="s">
        <v>783</v>
      </c>
      <c r="V430" s="2" t="s">
        <v>92</v>
      </c>
      <c r="W430" s="2" t="s">
        <v>1192</v>
      </c>
      <c r="X430" s="2" t="s">
        <v>140</v>
      </c>
      <c r="Y430" s="2">
        <v>11</v>
      </c>
      <c r="Z430" s="2" t="s">
        <v>95</v>
      </c>
      <c r="AA430" s="2" t="s">
        <v>141</v>
      </c>
      <c r="AB430" s="58" t="s">
        <v>142</v>
      </c>
      <c r="AC430" s="58" t="s">
        <v>3825</v>
      </c>
      <c r="AD430" s="58" t="s">
        <v>3826</v>
      </c>
      <c r="AE430" s="2" t="s">
        <v>3827</v>
      </c>
      <c r="AF430" s="62">
        <v>-23.493289999999998</v>
      </c>
      <c r="AG430" s="62">
        <v>-46.442697699999997</v>
      </c>
      <c r="AH430" s="2" t="s">
        <v>3828</v>
      </c>
      <c r="AI430" s="2" t="s">
        <v>147</v>
      </c>
      <c r="AJ430" s="2" t="s">
        <v>1196</v>
      </c>
      <c r="AK430" s="55">
        <v>454.35</v>
      </c>
      <c r="AL430" s="55">
        <v>131</v>
      </c>
      <c r="AM430" s="55">
        <v>28.832397931110375</v>
      </c>
      <c r="AN430" s="2" t="s">
        <v>103</v>
      </c>
      <c r="AO430" s="2">
        <v>3</v>
      </c>
      <c r="AP430" s="2">
        <v>4</v>
      </c>
      <c r="AQ430" s="2">
        <v>1</v>
      </c>
      <c r="AR430" s="53" t="s">
        <v>148</v>
      </c>
      <c r="AS430" s="2" t="s">
        <v>73</v>
      </c>
      <c r="AT430" s="2" t="s">
        <v>74</v>
      </c>
      <c r="AU430" s="2" t="s">
        <v>75</v>
      </c>
      <c r="AV430" s="2" t="s">
        <v>148</v>
      </c>
      <c r="AW430" s="2" t="str">
        <f t="shared" si="6"/>
        <v xml:space="preserve">     PEGUE NA LOJA HOJE    SHIP FROM STORE    PEGUE NA LOJA   </v>
      </c>
    </row>
    <row r="431" spans="2:49" ht="15" customHeight="1">
      <c r="B431" t="s">
        <v>3829</v>
      </c>
      <c r="C431" s="2" t="s">
        <v>3830</v>
      </c>
      <c r="D431" s="2">
        <v>459</v>
      </c>
      <c r="E431" s="2" t="s">
        <v>3831</v>
      </c>
      <c r="F431" s="58" t="s">
        <v>3832</v>
      </c>
      <c r="G431" s="2" t="s">
        <v>431</v>
      </c>
      <c r="H431" t="s">
        <v>432</v>
      </c>
      <c r="I431" s="58" t="s">
        <v>433</v>
      </c>
      <c r="J431" s="2">
        <v>66749</v>
      </c>
      <c r="K431" s="2" t="s">
        <v>434</v>
      </c>
      <c r="L431" s="2" t="s">
        <v>435</v>
      </c>
      <c r="M431" s="58" t="s">
        <v>580</v>
      </c>
      <c r="N431" s="58" t="s">
        <v>581</v>
      </c>
      <c r="O431" s="58" t="s">
        <v>582</v>
      </c>
      <c r="P431" s="2" t="s">
        <v>148</v>
      </c>
      <c r="Q431" s="2" t="s">
        <v>583</v>
      </c>
      <c r="R431" s="2" t="s">
        <v>584</v>
      </c>
      <c r="S431" s="10">
        <v>40618</v>
      </c>
      <c r="T431" s="58" t="s">
        <v>585</v>
      </c>
      <c r="U431" s="2" t="s">
        <v>586</v>
      </c>
      <c r="V431" s="2" t="s">
        <v>92</v>
      </c>
      <c r="W431" s="2" t="s">
        <v>93</v>
      </c>
      <c r="X431" s="2" t="s">
        <v>442</v>
      </c>
      <c r="Y431" s="2">
        <v>82</v>
      </c>
      <c r="Z431" s="2" t="s">
        <v>160</v>
      </c>
      <c r="AA431" s="2" t="s">
        <v>587</v>
      </c>
      <c r="AB431" s="58" t="s">
        <v>588</v>
      </c>
      <c r="AC431" s="58" t="s">
        <v>3833</v>
      </c>
      <c r="AD431" s="58" t="s">
        <v>3834</v>
      </c>
      <c r="AE431" s="2" t="s">
        <v>3835</v>
      </c>
      <c r="AF431" s="62">
        <v>-9.6266500999999902</v>
      </c>
      <c r="AG431" s="62">
        <v>-35.717267700000001</v>
      </c>
      <c r="AH431" s="2" t="s">
        <v>3836</v>
      </c>
      <c r="AI431" s="2" t="s">
        <v>28</v>
      </c>
      <c r="AJ431" s="2" t="s">
        <v>102</v>
      </c>
      <c r="AK431" s="55">
        <v>1164.22</v>
      </c>
      <c r="AL431" s="55">
        <v>220</v>
      </c>
      <c r="AM431" s="55">
        <v>18.896772087749738</v>
      </c>
      <c r="AN431" s="2" t="s">
        <v>103</v>
      </c>
      <c r="AO431" s="2">
        <v>8</v>
      </c>
      <c r="AP431" s="2">
        <v>1</v>
      </c>
      <c r="AQ431" s="2">
        <v>1</v>
      </c>
      <c r="AR431" s="53" t="s">
        <v>72</v>
      </c>
      <c r="AS431" s="2" t="s">
        <v>73</v>
      </c>
      <c r="AT431" s="2" t="s">
        <v>74</v>
      </c>
      <c r="AU431" s="2" t="s">
        <v>75</v>
      </c>
      <c r="AV431" s="2" t="s">
        <v>76</v>
      </c>
      <c r="AW431" s="2" t="str">
        <f t="shared" si="6"/>
        <v>AMERICANAS SERVIÇOS    PEGUE NA LOJA HOJE    SHIP FROM STORE    PEGUE NA LOJA  QUIOSQUE</v>
      </c>
    </row>
    <row r="432" spans="2:49" ht="15" customHeight="1">
      <c r="B432" t="s">
        <v>3837</v>
      </c>
      <c r="C432" s="2" t="s">
        <v>3838</v>
      </c>
      <c r="D432" s="2">
        <v>433</v>
      </c>
      <c r="E432" s="2" t="s">
        <v>3839</v>
      </c>
      <c r="F432" s="58" t="s">
        <v>3840</v>
      </c>
      <c r="G432" s="2" t="s">
        <v>431</v>
      </c>
      <c r="H432" t="s">
        <v>432</v>
      </c>
      <c r="I432" s="58" t="s">
        <v>433</v>
      </c>
      <c r="J432" s="2">
        <v>66749</v>
      </c>
      <c r="K432" s="2" t="s">
        <v>434</v>
      </c>
      <c r="L432" s="2" t="s">
        <v>435</v>
      </c>
      <c r="M432" s="58" t="s">
        <v>1648</v>
      </c>
      <c r="N432" s="58" t="s">
        <v>1649</v>
      </c>
      <c r="O432" s="58" t="s">
        <v>1650</v>
      </c>
      <c r="P432" s="2" t="s">
        <v>148</v>
      </c>
      <c r="Q432" s="2" t="s">
        <v>1651</v>
      </c>
      <c r="R432" s="2" t="s">
        <v>1645</v>
      </c>
      <c r="S432" s="10">
        <v>40618</v>
      </c>
      <c r="T432" s="58" t="s">
        <v>1652</v>
      </c>
      <c r="U432" s="2" t="s">
        <v>1653</v>
      </c>
      <c r="V432" s="2" t="s">
        <v>92</v>
      </c>
      <c r="W432" s="2" t="s">
        <v>93</v>
      </c>
      <c r="X432" s="2" t="s">
        <v>442</v>
      </c>
      <c r="Y432" s="2">
        <v>87</v>
      </c>
      <c r="Z432" s="2" t="s">
        <v>160</v>
      </c>
      <c r="AA432" s="2" t="s">
        <v>443</v>
      </c>
      <c r="AB432" s="58" t="s">
        <v>3841</v>
      </c>
      <c r="AC432" s="58" t="s">
        <v>98</v>
      </c>
      <c r="AD432" s="58" t="s">
        <v>3842</v>
      </c>
      <c r="AE432" s="2" t="s">
        <v>3843</v>
      </c>
      <c r="AF432" s="62">
        <v>-8.0724330000000002</v>
      </c>
      <c r="AG432" s="62">
        <v>-39.124081099999998</v>
      </c>
      <c r="AH432" s="2" t="s">
        <v>3844</v>
      </c>
      <c r="AI432" s="2" t="s">
        <v>147</v>
      </c>
      <c r="AJ432" s="2" t="s">
        <v>330</v>
      </c>
      <c r="AK432" s="55">
        <v>833.19</v>
      </c>
      <c r="AL432" s="55">
        <v>117</v>
      </c>
      <c r="AM432" s="55">
        <v>14.042415295430812</v>
      </c>
      <c r="AN432" s="2" t="s">
        <v>331</v>
      </c>
      <c r="AO432" s="2">
        <v>8</v>
      </c>
      <c r="AP432" s="2">
        <v>1</v>
      </c>
      <c r="AQ432" s="2">
        <v>1</v>
      </c>
      <c r="AR432" s="53" t="s">
        <v>72</v>
      </c>
      <c r="AS432" s="2" t="s">
        <v>73</v>
      </c>
      <c r="AT432" s="2" t="s">
        <v>148</v>
      </c>
      <c r="AU432" s="2" t="s">
        <v>75</v>
      </c>
      <c r="AV432" s="2" t="s">
        <v>76</v>
      </c>
      <c r="AW432" s="2" t="str">
        <f t="shared" si="6"/>
        <v>AMERICANAS SERVIÇOS    PEGUE NA LOJA HOJE         PEGUE NA LOJA  QUIOSQUE</v>
      </c>
    </row>
    <row r="433" spans="2:49" ht="15" customHeight="1">
      <c r="B433" t="s">
        <v>3845</v>
      </c>
      <c r="C433" s="2" t="s">
        <v>3846</v>
      </c>
      <c r="D433" s="2">
        <v>440</v>
      </c>
      <c r="E433" s="2" t="s">
        <v>3847</v>
      </c>
      <c r="F433" s="58" t="s">
        <v>3848</v>
      </c>
      <c r="G433" s="2" t="s">
        <v>431</v>
      </c>
      <c r="H433" t="s">
        <v>432</v>
      </c>
      <c r="I433" s="58" t="s">
        <v>433</v>
      </c>
      <c r="J433" s="2">
        <v>66749</v>
      </c>
      <c r="K433" s="2" t="s">
        <v>434</v>
      </c>
      <c r="L433" s="2" t="s">
        <v>435</v>
      </c>
      <c r="M433" s="58" t="s">
        <v>580</v>
      </c>
      <c r="N433" s="58" t="s">
        <v>581</v>
      </c>
      <c r="O433" s="58" t="s">
        <v>582</v>
      </c>
      <c r="P433" s="2" t="s">
        <v>148</v>
      </c>
      <c r="Q433" s="2" t="s">
        <v>583</v>
      </c>
      <c r="R433" s="2" t="s">
        <v>584</v>
      </c>
      <c r="S433" s="10">
        <v>40631</v>
      </c>
      <c r="T433" s="58" t="s">
        <v>585</v>
      </c>
      <c r="U433" s="2" t="s">
        <v>586</v>
      </c>
      <c r="V433" s="2" t="s">
        <v>92</v>
      </c>
      <c r="W433" s="2" t="s">
        <v>93</v>
      </c>
      <c r="X433" s="2" t="s">
        <v>480</v>
      </c>
      <c r="Y433" s="2">
        <v>74</v>
      </c>
      <c r="Z433" s="2" t="s">
        <v>160</v>
      </c>
      <c r="AA433" s="2" t="s">
        <v>481</v>
      </c>
      <c r="AB433" s="58" t="s">
        <v>3849</v>
      </c>
      <c r="AC433" s="58" t="s">
        <v>3850</v>
      </c>
      <c r="AD433" s="58" t="s">
        <v>3851</v>
      </c>
      <c r="AE433" s="2" t="s">
        <v>3852</v>
      </c>
      <c r="AF433" s="62">
        <v>-9.4110183999999997</v>
      </c>
      <c r="AG433" s="62">
        <v>-40.506155799999902</v>
      </c>
      <c r="AH433" s="2" t="s">
        <v>3853</v>
      </c>
      <c r="AI433" s="2" t="s">
        <v>147</v>
      </c>
      <c r="AJ433" s="2" t="s">
        <v>102</v>
      </c>
      <c r="AK433" s="55">
        <v>1155.75</v>
      </c>
      <c r="AL433" s="55">
        <v>151</v>
      </c>
      <c r="AM433" s="55">
        <v>13.065109236426565</v>
      </c>
      <c r="AN433" s="2" t="s">
        <v>103</v>
      </c>
      <c r="AO433" s="2">
        <v>8</v>
      </c>
      <c r="AP433" s="2">
        <v>1</v>
      </c>
      <c r="AQ433" s="2">
        <v>1</v>
      </c>
      <c r="AR433" s="53" t="s">
        <v>72</v>
      </c>
      <c r="AS433" s="2" t="s">
        <v>73</v>
      </c>
      <c r="AT433" s="2" t="s">
        <v>74</v>
      </c>
      <c r="AU433" s="2" t="s">
        <v>75</v>
      </c>
      <c r="AV433" s="2" t="s">
        <v>76</v>
      </c>
      <c r="AW433" s="2" t="str">
        <f t="shared" si="6"/>
        <v>AMERICANAS SERVIÇOS    PEGUE NA LOJA HOJE    SHIP FROM STORE    PEGUE NA LOJA  QUIOSQUE</v>
      </c>
    </row>
    <row r="434" spans="2:49" ht="15" customHeight="1">
      <c r="B434" t="s">
        <v>3854</v>
      </c>
      <c r="C434" s="2" t="s">
        <v>3855</v>
      </c>
      <c r="D434" s="2">
        <v>444</v>
      </c>
      <c r="E434" s="2" t="s">
        <v>3856</v>
      </c>
      <c r="F434" s="58" t="s">
        <v>3857</v>
      </c>
      <c r="G434" s="2" t="s">
        <v>431</v>
      </c>
      <c r="H434" t="s">
        <v>432</v>
      </c>
      <c r="I434" s="58" t="s">
        <v>433</v>
      </c>
      <c r="J434" s="2">
        <v>66749</v>
      </c>
      <c r="K434" s="2" t="s">
        <v>434</v>
      </c>
      <c r="L434" s="2" t="s">
        <v>435</v>
      </c>
      <c r="M434" s="58" t="s">
        <v>1648</v>
      </c>
      <c r="N434" s="58" t="s">
        <v>1649</v>
      </c>
      <c r="O434" s="58" t="s">
        <v>1650</v>
      </c>
      <c r="P434" s="2" t="s">
        <v>148</v>
      </c>
      <c r="Q434" s="2" t="s">
        <v>1651</v>
      </c>
      <c r="R434" s="2" t="s">
        <v>1645</v>
      </c>
      <c r="S434" s="10">
        <v>40639</v>
      </c>
      <c r="T434" s="58" t="s">
        <v>1652</v>
      </c>
      <c r="U434" s="2" t="s">
        <v>1653</v>
      </c>
      <c r="V434" s="2" t="s">
        <v>92</v>
      </c>
      <c r="W434" s="2" t="s">
        <v>93</v>
      </c>
      <c r="X434" s="2" t="s">
        <v>442</v>
      </c>
      <c r="Y434" s="2">
        <v>87</v>
      </c>
      <c r="Z434" s="2" t="s">
        <v>160</v>
      </c>
      <c r="AA434" s="2" t="s">
        <v>443</v>
      </c>
      <c r="AB434" s="58" t="s">
        <v>3857</v>
      </c>
      <c r="AC434" s="58" t="s">
        <v>98</v>
      </c>
      <c r="AD434" s="58" t="s">
        <v>3858</v>
      </c>
      <c r="AE434" s="2" t="s">
        <v>3859</v>
      </c>
      <c r="AF434" s="62">
        <v>-8.4201140999999993</v>
      </c>
      <c r="AG434" s="62">
        <v>-37.057517300000001</v>
      </c>
      <c r="AH434" s="2" t="s">
        <v>3860</v>
      </c>
      <c r="AI434" s="2" t="s">
        <v>147</v>
      </c>
      <c r="AJ434" s="2" t="s">
        <v>330</v>
      </c>
      <c r="AK434" s="55">
        <v>755.52</v>
      </c>
      <c r="AL434" s="55">
        <v>121</v>
      </c>
      <c r="AM434" s="55">
        <v>16.015459551037697</v>
      </c>
      <c r="AN434" s="2" t="s">
        <v>103</v>
      </c>
      <c r="AO434" s="2">
        <v>8</v>
      </c>
      <c r="AP434" s="2">
        <v>1</v>
      </c>
      <c r="AQ434" s="2">
        <v>1</v>
      </c>
      <c r="AR434" s="53" t="s">
        <v>72</v>
      </c>
      <c r="AS434" s="2" t="s">
        <v>73</v>
      </c>
      <c r="AT434" s="2" t="s">
        <v>148</v>
      </c>
      <c r="AU434" s="2" t="s">
        <v>75</v>
      </c>
      <c r="AV434" s="2" t="s">
        <v>76</v>
      </c>
      <c r="AW434" s="2" t="str">
        <f t="shared" si="6"/>
        <v>AMERICANAS SERVIÇOS    PEGUE NA LOJA HOJE         PEGUE NA LOJA  QUIOSQUE</v>
      </c>
    </row>
    <row r="435" spans="2:49" ht="15" customHeight="1">
      <c r="B435" t="s">
        <v>3861</v>
      </c>
      <c r="C435" s="2" t="s">
        <v>3862</v>
      </c>
      <c r="D435" s="2">
        <v>405</v>
      </c>
      <c r="E435" s="2" t="s">
        <v>3863</v>
      </c>
      <c r="F435" s="58" t="s">
        <v>3864</v>
      </c>
      <c r="G435" s="2" t="s">
        <v>380</v>
      </c>
      <c r="H435" t="s">
        <v>381</v>
      </c>
      <c r="I435" s="58" t="s">
        <v>382</v>
      </c>
      <c r="J435" s="2">
        <v>66147</v>
      </c>
      <c r="K435" s="2" t="s">
        <v>383</v>
      </c>
      <c r="L435" s="2" t="s">
        <v>384</v>
      </c>
      <c r="M435" s="58" t="s">
        <v>385</v>
      </c>
      <c r="N435" s="58" t="s">
        <v>386</v>
      </c>
      <c r="O435" s="58" t="s">
        <v>387</v>
      </c>
      <c r="P435" s="2">
        <v>66210</v>
      </c>
      <c r="Q435" s="2" t="s">
        <v>388</v>
      </c>
      <c r="R435" s="2" t="s">
        <v>389</v>
      </c>
      <c r="S435" s="10">
        <v>40646</v>
      </c>
      <c r="T435" s="58" t="s">
        <v>390</v>
      </c>
      <c r="U435" s="2" t="s">
        <v>391</v>
      </c>
      <c r="V435" s="2" t="s">
        <v>92</v>
      </c>
      <c r="W435" s="2" t="s">
        <v>93</v>
      </c>
      <c r="X435" s="2" t="s">
        <v>248</v>
      </c>
      <c r="Y435" s="2">
        <v>62</v>
      </c>
      <c r="Z435" s="2" t="s">
        <v>160</v>
      </c>
      <c r="AA435" s="2" t="s">
        <v>392</v>
      </c>
      <c r="AB435" s="58" t="s">
        <v>379</v>
      </c>
      <c r="AC435" s="58" t="s">
        <v>3865</v>
      </c>
      <c r="AD435" s="58" t="s">
        <v>3866</v>
      </c>
      <c r="AE435" s="2" t="s">
        <v>3867</v>
      </c>
      <c r="AF435" s="62">
        <v>-16.669997500000001</v>
      </c>
      <c r="AG435" s="62">
        <v>-49.287034400000003</v>
      </c>
      <c r="AH435" s="2" t="s">
        <v>3868</v>
      </c>
      <c r="AI435" s="2" t="s">
        <v>147</v>
      </c>
      <c r="AJ435" s="2" t="s">
        <v>102</v>
      </c>
      <c r="AK435" s="55">
        <v>1075.44</v>
      </c>
      <c r="AL435" s="55">
        <v>166</v>
      </c>
      <c r="AM435" s="55">
        <v>15.43554266160827</v>
      </c>
      <c r="AN435" s="2" t="s">
        <v>103</v>
      </c>
      <c r="AO435" s="2">
        <v>10</v>
      </c>
      <c r="AP435" s="2">
        <v>1</v>
      </c>
      <c r="AQ435" s="2">
        <v>3</v>
      </c>
      <c r="AR435" s="53" t="s">
        <v>72</v>
      </c>
      <c r="AS435" s="2" t="s">
        <v>73</v>
      </c>
      <c r="AT435" s="2" t="s">
        <v>74</v>
      </c>
      <c r="AU435" s="2" t="s">
        <v>75</v>
      </c>
      <c r="AV435" s="2" t="s">
        <v>76</v>
      </c>
      <c r="AW435" s="2" t="str">
        <f t="shared" si="6"/>
        <v>AMERICANAS SERVIÇOS    PEGUE NA LOJA HOJE    SHIP FROM STORE    PEGUE NA LOJA  QUIOSQUE</v>
      </c>
    </row>
    <row r="436" spans="2:49" ht="15" customHeight="1">
      <c r="B436" t="s">
        <v>3869</v>
      </c>
      <c r="C436" s="2" t="s">
        <v>3870</v>
      </c>
      <c r="D436" s="2">
        <v>449</v>
      </c>
      <c r="E436" s="2" t="s">
        <v>3871</v>
      </c>
      <c r="F436" s="58" t="s">
        <v>3872</v>
      </c>
      <c r="G436" s="2" t="s">
        <v>81</v>
      </c>
      <c r="H436" t="s">
        <v>82</v>
      </c>
      <c r="I436" s="58" t="s">
        <v>83</v>
      </c>
      <c r="J436" s="2">
        <v>66203</v>
      </c>
      <c r="K436" s="2" t="s">
        <v>84</v>
      </c>
      <c r="L436" s="2" t="s">
        <v>85</v>
      </c>
      <c r="M436" s="58" t="s">
        <v>358</v>
      </c>
      <c r="N436" s="58" t="s">
        <v>359</v>
      </c>
      <c r="O436" s="58" t="s">
        <v>360</v>
      </c>
      <c r="P436" s="2">
        <v>66174</v>
      </c>
      <c r="Q436" s="2" t="s">
        <v>361</v>
      </c>
      <c r="R436" s="2" t="s">
        <v>362</v>
      </c>
      <c r="S436" s="10">
        <v>40659</v>
      </c>
      <c r="T436" s="58" t="s">
        <v>363</v>
      </c>
      <c r="U436" s="2" t="s">
        <v>364</v>
      </c>
      <c r="V436" s="2" t="s">
        <v>92</v>
      </c>
      <c r="W436" s="2" t="s">
        <v>93</v>
      </c>
      <c r="X436" s="2" t="s">
        <v>94</v>
      </c>
      <c r="Y436" s="2">
        <v>21</v>
      </c>
      <c r="Z436" s="2" t="s">
        <v>95</v>
      </c>
      <c r="AA436" s="2" t="s">
        <v>96</v>
      </c>
      <c r="AB436" s="58" t="s">
        <v>120</v>
      </c>
      <c r="AC436" s="58" t="s">
        <v>3873</v>
      </c>
      <c r="AD436" s="58" t="s">
        <v>3874</v>
      </c>
      <c r="AE436" s="2" t="s">
        <v>3875</v>
      </c>
      <c r="AF436" s="62">
        <v>-22.8231775</v>
      </c>
      <c r="AG436" s="62">
        <v>-43.319657199999902</v>
      </c>
      <c r="AH436" s="2" t="s">
        <v>3876</v>
      </c>
      <c r="AI436" s="2" t="s">
        <v>28</v>
      </c>
      <c r="AJ436" s="2" t="s">
        <v>102</v>
      </c>
      <c r="AK436" s="55">
        <v>1147.02</v>
      </c>
      <c r="AL436" s="55">
        <v>143</v>
      </c>
      <c r="AM436" s="55">
        <v>12.46708862966644</v>
      </c>
      <c r="AN436" s="2" t="s">
        <v>331</v>
      </c>
      <c r="AO436" s="2">
        <v>3</v>
      </c>
      <c r="AP436" s="2">
        <v>3</v>
      </c>
      <c r="AQ436" s="2">
        <v>1</v>
      </c>
      <c r="AR436" s="53" t="s">
        <v>72</v>
      </c>
      <c r="AS436" s="2" t="s">
        <v>73</v>
      </c>
      <c r="AT436" s="2" t="s">
        <v>74</v>
      </c>
      <c r="AU436" s="2" t="s">
        <v>75</v>
      </c>
      <c r="AV436" s="2" t="s">
        <v>76</v>
      </c>
      <c r="AW436" s="2" t="str">
        <f t="shared" si="6"/>
        <v>AMERICANAS SERVIÇOS    PEGUE NA LOJA HOJE    SHIP FROM STORE    PEGUE NA LOJA  QUIOSQUE</v>
      </c>
    </row>
    <row r="437" spans="2:49" ht="15" customHeight="1">
      <c r="B437" t="s">
        <v>3877</v>
      </c>
      <c r="C437" s="2" t="s">
        <v>3878</v>
      </c>
      <c r="D437" s="2">
        <v>596</v>
      </c>
      <c r="E437" s="2" t="s">
        <v>3879</v>
      </c>
      <c r="F437" s="58" t="s">
        <v>3880</v>
      </c>
      <c r="G437" s="2" t="s">
        <v>81</v>
      </c>
      <c r="H437" t="s">
        <v>82</v>
      </c>
      <c r="I437" s="58" t="s">
        <v>83</v>
      </c>
      <c r="J437" s="2">
        <v>66203</v>
      </c>
      <c r="K437" s="2" t="s">
        <v>84</v>
      </c>
      <c r="L437" s="2" t="s">
        <v>85</v>
      </c>
      <c r="M437" s="58" t="s">
        <v>2875</v>
      </c>
      <c r="N437" s="58" t="s">
        <v>2876</v>
      </c>
      <c r="O437" s="58" t="s">
        <v>2877</v>
      </c>
      <c r="P437" s="2">
        <v>68901</v>
      </c>
      <c r="Q437" s="2" t="s">
        <v>2878</v>
      </c>
      <c r="R437" s="2" t="s">
        <v>2879</v>
      </c>
      <c r="S437" s="10">
        <v>40660</v>
      </c>
      <c r="T437" s="58" t="s">
        <v>2880</v>
      </c>
      <c r="U437" s="2" t="s">
        <v>2881</v>
      </c>
      <c r="V437" s="2" t="s">
        <v>92</v>
      </c>
      <c r="W437" s="2" t="s">
        <v>1192</v>
      </c>
      <c r="X437" s="2" t="s">
        <v>94</v>
      </c>
      <c r="Y437" s="2">
        <v>21</v>
      </c>
      <c r="Z437" s="2" t="s">
        <v>95</v>
      </c>
      <c r="AA437" s="2" t="s">
        <v>96</v>
      </c>
      <c r="AB437" s="58" t="s">
        <v>3881</v>
      </c>
      <c r="AC437" s="58" t="s">
        <v>3882</v>
      </c>
      <c r="AD437" s="58" t="s">
        <v>3883</v>
      </c>
      <c r="AE437" s="2" t="s">
        <v>3884</v>
      </c>
      <c r="AF437" s="62">
        <v>-22.915343100000001</v>
      </c>
      <c r="AG437" s="62">
        <v>-42.934567600000001</v>
      </c>
      <c r="AH437" s="2" t="s">
        <v>3885</v>
      </c>
      <c r="AI437" s="2" t="s">
        <v>28</v>
      </c>
      <c r="AJ437" s="2" t="s">
        <v>1196</v>
      </c>
      <c r="AK437" s="55">
        <v>496.92</v>
      </c>
      <c r="AL437" s="55">
        <v>0</v>
      </c>
      <c r="AM437" s="55">
        <v>0</v>
      </c>
      <c r="AN437" s="2" t="s">
        <v>103</v>
      </c>
      <c r="AO437" s="2">
        <v>5</v>
      </c>
      <c r="AP437" s="2">
        <v>2</v>
      </c>
      <c r="AQ437" s="2">
        <v>1</v>
      </c>
      <c r="AR437" s="53" t="s">
        <v>72</v>
      </c>
      <c r="AS437" s="2" t="s">
        <v>73</v>
      </c>
      <c r="AT437" s="2" t="s">
        <v>148</v>
      </c>
      <c r="AU437" s="2" t="s">
        <v>148</v>
      </c>
      <c r="AV437" s="2" t="s">
        <v>76</v>
      </c>
      <c r="AW437" s="2" t="str">
        <f t="shared" si="6"/>
        <v>AMERICANAS SERVIÇOS    PEGUE NA LOJA HOJE            QUIOSQUE</v>
      </c>
    </row>
    <row r="438" spans="2:49" ht="15" customHeight="1">
      <c r="B438" t="s">
        <v>3886</v>
      </c>
      <c r="C438" s="2" t="s">
        <v>3887</v>
      </c>
      <c r="D438" s="2">
        <v>597</v>
      </c>
      <c r="E438" s="2" t="s">
        <v>3888</v>
      </c>
      <c r="F438" s="58" t="s">
        <v>3889</v>
      </c>
      <c r="G438" s="2" t="s">
        <v>108</v>
      </c>
      <c r="H438" t="s">
        <v>109</v>
      </c>
      <c r="I438" s="58" t="s">
        <v>110</v>
      </c>
      <c r="J438" s="2">
        <v>66202</v>
      </c>
      <c r="K438" s="2" t="s">
        <v>111</v>
      </c>
      <c r="L438" s="2" t="s">
        <v>112</v>
      </c>
      <c r="M438" s="58" t="s">
        <v>113</v>
      </c>
      <c r="N438" s="58" t="s">
        <v>114</v>
      </c>
      <c r="O438" s="58" t="s">
        <v>115</v>
      </c>
      <c r="P438" s="2">
        <v>66198</v>
      </c>
      <c r="Q438" s="2" t="s">
        <v>116</v>
      </c>
      <c r="R438" s="2" t="s">
        <v>117</v>
      </c>
      <c r="S438" s="10">
        <v>40660</v>
      </c>
      <c r="T438" s="58" t="s">
        <v>118</v>
      </c>
      <c r="U438" s="2" t="s">
        <v>119</v>
      </c>
      <c r="V438" s="2" t="s">
        <v>92</v>
      </c>
      <c r="W438" s="2" t="s">
        <v>1192</v>
      </c>
      <c r="X438" s="2" t="s">
        <v>94</v>
      </c>
      <c r="Y438" s="2">
        <v>21</v>
      </c>
      <c r="Z438" s="2" t="s">
        <v>95</v>
      </c>
      <c r="AA438" s="2" t="s">
        <v>96</v>
      </c>
      <c r="AB438" s="58" t="s">
        <v>120</v>
      </c>
      <c r="AC438" s="58" t="s">
        <v>3557</v>
      </c>
      <c r="AD438" s="58" t="s">
        <v>3890</v>
      </c>
      <c r="AE438" s="2" t="s">
        <v>3891</v>
      </c>
      <c r="AF438" s="62">
        <v>-22.899754600000001</v>
      </c>
      <c r="AG438" s="62">
        <v>-43.228539699999999</v>
      </c>
      <c r="AH438" s="2" t="s">
        <v>3892</v>
      </c>
      <c r="AI438" s="2" t="s">
        <v>28</v>
      </c>
      <c r="AJ438" s="2" t="s">
        <v>1196</v>
      </c>
      <c r="AK438" s="55">
        <v>393.63</v>
      </c>
      <c r="AL438" s="55">
        <v>225</v>
      </c>
      <c r="AM438" s="55">
        <v>57.160277417879733</v>
      </c>
      <c r="AN438" s="2" t="s">
        <v>103</v>
      </c>
      <c r="AO438" s="2">
        <v>8</v>
      </c>
      <c r="AP438" s="2">
        <v>1</v>
      </c>
      <c r="AQ438" s="2">
        <v>1</v>
      </c>
      <c r="AR438" s="53" t="s">
        <v>148</v>
      </c>
      <c r="AS438" s="2" t="s">
        <v>73</v>
      </c>
      <c r="AT438" s="2" t="s">
        <v>74</v>
      </c>
      <c r="AU438" s="2" t="s">
        <v>75</v>
      </c>
      <c r="AV438" s="2" t="s">
        <v>148</v>
      </c>
      <c r="AW438" s="2" t="str">
        <f t="shared" si="6"/>
        <v xml:space="preserve">     PEGUE NA LOJA HOJE    SHIP FROM STORE    PEGUE NA LOJA   </v>
      </c>
    </row>
    <row r="439" spans="2:49" ht="15" customHeight="1">
      <c r="B439" t="s">
        <v>3893</v>
      </c>
      <c r="C439" s="2" t="s">
        <v>3894</v>
      </c>
      <c r="D439" s="2">
        <v>464</v>
      </c>
      <c r="E439" s="2" t="s">
        <v>3895</v>
      </c>
      <c r="F439" s="58" t="s">
        <v>3896</v>
      </c>
      <c r="G439" s="2" t="s">
        <v>81</v>
      </c>
      <c r="H439" t="s">
        <v>82</v>
      </c>
      <c r="I439" s="58" t="s">
        <v>83</v>
      </c>
      <c r="J439" s="2">
        <v>66203</v>
      </c>
      <c r="K439" s="2" t="s">
        <v>84</v>
      </c>
      <c r="L439" s="2" t="s">
        <v>85</v>
      </c>
      <c r="M439" s="58" t="s">
        <v>2875</v>
      </c>
      <c r="N439" s="58" t="s">
        <v>2876</v>
      </c>
      <c r="O439" s="58" t="s">
        <v>2877</v>
      </c>
      <c r="P439" s="2">
        <v>68901</v>
      </c>
      <c r="Q439" s="2" t="s">
        <v>2878</v>
      </c>
      <c r="R439" s="2" t="s">
        <v>2879</v>
      </c>
      <c r="S439" s="10">
        <v>40661</v>
      </c>
      <c r="T439" s="58" t="s">
        <v>2880</v>
      </c>
      <c r="U439" s="2" t="s">
        <v>2881</v>
      </c>
      <c r="V439" s="2" t="s">
        <v>92</v>
      </c>
      <c r="W439" s="2" t="s">
        <v>93</v>
      </c>
      <c r="X439" s="2" t="s">
        <v>94</v>
      </c>
      <c r="Y439" s="2">
        <v>22</v>
      </c>
      <c r="Z439" s="2" t="s">
        <v>95</v>
      </c>
      <c r="AA439" s="2" t="s">
        <v>96</v>
      </c>
      <c r="AB439" s="58" t="s">
        <v>3437</v>
      </c>
      <c r="AC439" s="58" t="s">
        <v>3897</v>
      </c>
      <c r="AD439" s="58" t="s">
        <v>3898</v>
      </c>
      <c r="AE439" s="2" t="s">
        <v>3899</v>
      </c>
      <c r="AF439" s="62">
        <v>-21.7547976</v>
      </c>
      <c r="AG439" s="62">
        <v>-41.349111399999998</v>
      </c>
      <c r="AH439" s="2" t="s">
        <v>3900</v>
      </c>
      <c r="AI439" s="2" t="s">
        <v>147</v>
      </c>
      <c r="AJ439" s="2" t="s">
        <v>330</v>
      </c>
      <c r="AK439" s="55">
        <v>993.08</v>
      </c>
      <c r="AL439" s="55">
        <v>147</v>
      </c>
      <c r="AM439" s="55">
        <v>14.802432835219721</v>
      </c>
      <c r="AN439" s="2" t="s">
        <v>331</v>
      </c>
      <c r="AO439" s="2">
        <v>8</v>
      </c>
      <c r="AP439" s="2">
        <v>1</v>
      </c>
      <c r="AQ439" s="2">
        <v>1</v>
      </c>
      <c r="AR439" s="53" t="s">
        <v>72</v>
      </c>
      <c r="AS439" s="2" t="s">
        <v>73</v>
      </c>
      <c r="AT439" s="2" t="s">
        <v>74</v>
      </c>
      <c r="AU439" s="2" t="s">
        <v>75</v>
      </c>
      <c r="AV439" s="2" t="s">
        <v>76</v>
      </c>
      <c r="AW439" s="2" t="str">
        <f t="shared" si="6"/>
        <v>AMERICANAS SERVIÇOS    PEGUE NA LOJA HOJE    SHIP FROM STORE    PEGUE NA LOJA  QUIOSQUE</v>
      </c>
    </row>
    <row r="440" spans="2:49" ht="15" customHeight="1">
      <c r="B440" t="s">
        <v>3901</v>
      </c>
      <c r="C440" s="2" t="s">
        <v>3902</v>
      </c>
      <c r="D440" s="2">
        <v>430</v>
      </c>
      <c r="E440" s="2" t="s">
        <v>3903</v>
      </c>
      <c r="F440" s="58" t="s">
        <v>3904</v>
      </c>
      <c r="G440" s="2" t="s">
        <v>380</v>
      </c>
      <c r="H440" t="s">
        <v>381</v>
      </c>
      <c r="I440" s="58" t="s">
        <v>382</v>
      </c>
      <c r="J440" s="2">
        <v>66147</v>
      </c>
      <c r="K440" s="2" t="s">
        <v>383</v>
      </c>
      <c r="L440" s="2" t="s">
        <v>384</v>
      </c>
      <c r="M440" s="58" t="s">
        <v>385</v>
      </c>
      <c r="N440" s="58" t="s">
        <v>386</v>
      </c>
      <c r="O440" s="58" t="s">
        <v>387</v>
      </c>
      <c r="P440" s="2">
        <v>66210</v>
      </c>
      <c r="Q440" s="2" t="s">
        <v>388</v>
      </c>
      <c r="R440" s="2" t="s">
        <v>389</v>
      </c>
      <c r="S440" s="10">
        <v>40661</v>
      </c>
      <c r="T440" s="58" t="s">
        <v>3305</v>
      </c>
      <c r="U440" s="2" t="s">
        <v>3306</v>
      </c>
      <c r="V440" s="2" t="s">
        <v>92</v>
      </c>
      <c r="W440" s="2" t="s">
        <v>93</v>
      </c>
      <c r="X440" s="2" t="s">
        <v>248</v>
      </c>
      <c r="Y440" s="2">
        <v>63</v>
      </c>
      <c r="Z440" s="2" t="s">
        <v>160</v>
      </c>
      <c r="AA440" s="2" t="s">
        <v>3307</v>
      </c>
      <c r="AB440" s="58" t="s">
        <v>3905</v>
      </c>
      <c r="AC440" s="58" t="s">
        <v>3906</v>
      </c>
      <c r="AD440" s="58" t="s">
        <v>3907</v>
      </c>
      <c r="AE440" s="2" t="s">
        <v>3908</v>
      </c>
      <c r="AF440" s="62">
        <v>-7.1889124000000004</v>
      </c>
      <c r="AG440" s="62">
        <v>-48.214594899999902</v>
      </c>
      <c r="AH440" s="2" t="s">
        <v>3909</v>
      </c>
      <c r="AI440" s="2" t="s">
        <v>147</v>
      </c>
      <c r="AJ440" s="2" t="s">
        <v>102</v>
      </c>
      <c r="AK440" s="55">
        <v>1502.51</v>
      </c>
      <c r="AL440" s="55">
        <v>161</v>
      </c>
      <c r="AM440" s="55">
        <v>10.715402892493229</v>
      </c>
      <c r="AN440" s="2" t="s">
        <v>103</v>
      </c>
      <c r="AO440" s="2">
        <v>10</v>
      </c>
      <c r="AP440" s="2">
        <v>1</v>
      </c>
      <c r="AQ440" s="2">
        <v>3</v>
      </c>
      <c r="AR440" s="53" t="s">
        <v>72</v>
      </c>
      <c r="AS440" s="2" t="s">
        <v>73</v>
      </c>
      <c r="AT440" s="2" t="s">
        <v>148</v>
      </c>
      <c r="AU440" s="2" t="s">
        <v>75</v>
      </c>
      <c r="AV440" s="2" t="s">
        <v>76</v>
      </c>
      <c r="AW440" s="2" t="str">
        <f t="shared" si="6"/>
        <v>AMERICANAS SERVIÇOS    PEGUE NA LOJA HOJE         PEGUE NA LOJA  QUIOSQUE</v>
      </c>
    </row>
    <row r="441" spans="2:49" ht="15" customHeight="1">
      <c r="B441" t="s">
        <v>3910</v>
      </c>
      <c r="C441" s="2" t="s">
        <v>3911</v>
      </c>
      <c r="D441" s="2">
        <v>420</v>
      </c>
      <c r="E441" s="2" t="s">
        <v>3912</v>
      </c>
      <c r="F441" s="58" t="s">
        <v>3913</v>
      </c>
      <c r="G441" s="2" t="s">
        <v>81</v>
      </c>
      <c r="H441" t="s">
        <v>82</v>
      </c>
      <c r="I441" s="58" t="s">
        <v>83</v>
      </c>
      <c r="J441" s="2">
        <v>66203</v>
      </c>
      <c r="K441" s="2" t="s">
        <v>84</v>
      </c>
      <c r="L441" s="2" t="s">
        <v>85</v>
      </c>
      <c r="M441" s="58" t="s">
        <v>200</v>
      </c>
      <c r="N441" s="58" t="s">
        <v>201</v>
      </c>
      <c r="O441" s="58" t="s">
        <v>202</v>
      </c>
      <c r="P441" s="2">
        <v>68608</v>
      </c>
      <c r="Q441" s="2" t="s">
        <v>203</v>
      </c>
      <c r="R441" s="2" t="s">
        <v>197</v>
      </c>
      <c r="S441" s="10">
        <v>40667</v>
      </c>
      <c r="T441" s="58" t="s">
        <v>204</v>
      </c>
      <c r="U441" s="2" t="s">
        <v>205</v>
      </c>
      <c r="V441" s="2" t="s">
        <v>92</v>
      </c>
      <c r="W441" s="2" t="s">
        <v>93</v>
      </c>
      <c r="X441" s="2" t="s">
        <v>248</v>
      </c>
      <c r="Y441" s="2">
        <v>35</v>
      </c>
      <c r="Z441" s="2" t="s">
        <v>95</v>
      </c>
      <c r="AA441" s="2" t="s">
        <v>206</v>
      </c>
      <c r="AB441" s="58" t="s">
        <v>3913</v>
      </c>
      <c r="AC441" s="58" t="s">
        <v>98</v>
      </c>
      <c r="AD441" s="58" t="s">
        <v>3914</v>
      </c>
      <c r="AE441" s="2" t="s">
        <v>3915</v>
      </c>
      <c r="AF441" s="62">
        <v>-22.229224299999998</v>
      </c>
      <c r="AG441" s="62">
        <v>-45.937124599999997</v>
      </c>
      <c r="AH441" s="2" t="s">
        <v>3916</v>
      </c>
      <c r="AI441" s="2" t="s">
        <v>147</v>
      </c>
      <c r="AJ441" s="2" t="s">
        <v>330</v>
      </c>
      <c r="AK441" s="55">
        <v>738.9</v>
      </c>
      <c r="AL441" s="55">
        <v>193</v>
      </c>
      <c r="AM441" s="55">
        <v>26.119907971308702</v>
      </c>
      <c r="AN441" s="2" t="s">
        <v>103</v>
      </c>
      <c r="AO441" s="2">
        <v>9</v>
      </c>
      <c r="AP441" s="2">
        <v>1</v>
      </c>
      <c r="AQ441" s="2">
        <v>2</v>
      </c>
      <c r="AR441" s="53" t="s">
        <v>148</v>
      </c>
      <c r="AS441" s="2" t="s">
        <v>73</v>
      </c>
      <c r="AT441" s="2" t="s">
        <v>74</v>
      </c>
      <c r="AU441" s="2" t="s">
        <v>75</v>
      </c>
      <c r="AV441" s="2" t="s">
        <v>148</v>
      </c>
      <c r="AW441" s="2" t="str">
        <f t="shared" si="6"/>
        <v xml:space="preserve">     PEGUE NA LOJA HOJE    SHIP FROM STORE    PEGUE NA LOJA   </v>
      </c>
    </row>
    <row r="442" spans="2:49" ht="15" customHeight="1">
      <c r="B442" t="s">
        <v>3917</v>
      </c>
      <c r="C442" s="2" t="s">
        <v>3918</v>
      </c>
      <c r="D442" s="2">
        <v>461</v>
      </c>
      <c r="E442" s="2" t="s">
        <v>3919</v>
      </c>
      <c r="F442" s="58" t="s">
        <v>3920</v>
      </c>
      <c r="G442" s="2" t="s">
        <v>534</v>
      </c>
      <c r="H442" t="s">
        <v>535</v>
      </c>
      <c r="I442" s="58" t="s">
        <v>536</v>
      </c>
      <c r="J442" s="2">
        <v>65659</v>
      </c>
      <c r="K442" s="2" t="s">
        <v>537</v>
      </c>
      <c r="L442" s="2" t="s">
        <v>531</v>
      </c>
      <c r="M442" s="58" t="s">
        <v>3921</v>
      </c>
      <c r="N442" s="58" t="s">
        <v>3922</v>
      </c>
      <c r="O442" s="58" t="s">
        <v>3923</v>
      </c>
      <c r="P442" s="2" t="s">
        <v>148</v>
      </c>
      <c r="Q442" s="2" t="s">
        <v>3924</v>
      </c>
      <c r="R442" s="2" t="s">
        <v>796</v>
      </c>
      <c r="S442" s="10">
        <v>40680</v>
      </c>
      <c r="T442" s="58" t="s">
        <v>3925</v>
      </c>
      <c r="U442" s="2" t="s">
        <v>3926</v>
      </c>
      <c r="V442" s="2" t="s">
        <v>69</v>
      </c>
      <c r="W442" s="2" t="s">
        <v>93</v>
      </c>
      <c r="X442" s="2" t="s">
        <v>545</v>
      </c>
      <c r="Y442" s="2">
        <v>94</v>
      </c>
      <c r="Z442" s="2" t="s">
        <v>95</v>
      </c>
      <c r="AA442" s="2" t="s">
        <v>546</v>
      </c>
      <c r="AB442" s="58" t="s">
        <v>3927</v>
      </c>
      <c r="AC442" s="58" t="s">
        <v>3928</v>
      </c>
      <c r="AD442" s="58" t="s">
        <v>3929</v>
      </c>
      <c r="AE442" s="2" t="s">
        <v>3930</v>
      </c>
      <c r="AF442" s="62">
        <v>-6.0650892000000001</v>
      </c>
      <c r="AG442" s="62">
        <v>-49.912709</v>
      </c>
      <c r="AH442" s="2" t="s">
        <v>3931</v>
      </c>
      <c r="AI442" s="2" t="s">
        <v>147</v>
      </c>
      <c r="AJ442" s="2" t="s">
        <v>102</v>
      </c>
      <c r="AK442" s="55">
        <v>1300.54</v>
      </c>
      <c r="AL442" s="55">
        <v>137</v>
      </c>
      <c r="AM442" s="55">
        <v>10.534085841265936</v>
      </c>
      <c r="AN442" s="2" t="s">
        <v>331</v>
      </c>
      <c r="AO442" s="2">
        <v>10</v>
      </c>
      <c r="AP442" s="2">
        <v>1</v>
      </c>
      <c r="AQ442" s="2">
        <v>3</v>
      </c>
      <c r="AR442" s="53" t="s">
        <v>72</v>
      </c>
      <c r="AS442" s="2" t="s">
        <v>73</v>
      </c>
      <c r="AT442" s="2" t="s">
        <v>148</v>
      </c>
      <c r="AU442" s="2" t="s">
        <v>148</v>
      </c>
      <c r="AV442" s="2" t="s">
        <v>76</v>
      </c>
      <c r="AW442" s="2" t="str">
        <f t="shared" si="6"/>
        <v>AMERICANAS SERVIÇOS    PEGUE NA LOJA HOJE            QUIOSQUE</v>
      </c>
    </row>
    <row r="443" spans="2:49" ht="15" customHeight="1">
      <c r="B443" t="s">
        <v>3932</v>
      </c>
      <c r="C443" s="2" t="s">
        <v>3933</v>
      </c>
      <c r="D443" s="2">
        <v>448</v>
      </c>
      <c r="E443" s="2" t="s">
        <v>3934</v>
      </c>
      <c r="F443" s="58" t="s">
        <v>3935</v>
      </c>
      <c r="G443" s="2" t="s">
        <v>380</v>
      </c>
      <c r="H443" t="s">
        <v>381</v>
      </c>
      <c r="I443" s="58" t="s">
        <v>382</v>
      </c>
      <c r="J443" s="2">
        <v>66147</v>
      </c>
      <c r="K443" s="2" t="s">
        <v>383</v>
      </c>
      <c r="L443" s="2" t="s">
        <v>384</v>
      </c>
      <c r="M443" s="58" t="s">
        <v>1379</v>
      </c>
      <c r="N443" s="58" t="s">
        <v>1380</v>
      </c>
      <c r="O443" s="58" t="s">
        <v>1381</v>
      </c>
      <c r="P443" s="2" t="s">
        <v>148</v>
      </c>
      <c r="Q443" s="2" t="s">
        <v>1382</v>
      </c>
      <c r="R443" s="2" t="s">
        <v>1376</v>
      </c>
      <c r="S443" s="10">
        <v>40681</v>
      </c>
      <c r="T443" s="58" t="s">
        <v>1383</v>
      </c>
      <c r="U443" s="2" t="s">
        <v>1384</v>
      </c>
      <c r="V443" s="2" t="s">
        <v>92</v>
      </c>
      <c r="W443" s="2" t="s">
        <v>93</v>
      </c>
      <c r="X443" s="2" t="s">
        <v>248</v>
      </c>
      <c r="Y443" s="2">
        <v>66</v>
      </c>
      <c r="Z443" s="2" t="s">
        <v>95</v>
      </c>
      <c r="AA443" s="2" t="s">
        <v>1385</v>
      </c>
      <c r="AB443" s="58" t="s">
        <v>3935</v>
      </c>
      <c r="AC443" s="58" t="s">
        <v>3936</v>
      </c>
      <c r="AD443" s="58" t="s">
        <v>3937</v>
      </c>
      <c r="AE443" s="2" t="s">
        <v>3938</v>
      </c>
      <c r="AF443" s="62">
        <v>-11.8560882</v>
      </c>
      <c r="AG443" s="62">
        <v>-55.504442699999998</v>
      </c>
      <c r="AH443" s="2" t="s">
        <v>3939</v>
      </c>
      <c r="AI443" s="2" t="s">
        <v>147</v>
      </c>
      <c r="AJ443" s="2" t="s">
        <v>102</v>
      </c>
      <c r="AK443" s="55">
        <v>1222.92</v>
      </c>
      <c r="AL443" s="55">
        <v>642</v>
      </c>
      <c r="AM443" s="55">
        <v>52.497301540575016</v>
      </c>
      <c r="AN443" s="2" t="s">
        <v>103</v>
      </c>
      <c r="AO443" s="2">
        <v>10</v>
      </c>
      <c r="AP443" s="2">
        <v>1</v>
      </c>
      <c r="AQ443" s="2">
        <v>3</v>
      </c>
      <c r="AR443" s="53" t="s">
        <v>148</v>
      </c>
      <c r="AS443" s="2" t="s">
        <v>73</v>
      </c>
      <c r="AT443" s="2" t="s">
        <v>148</v>
      </c>
      <c r="AU443" s="2" t="s">
        <v>148</v>
      </c>
      <c r="AV443" s="2" t="s">
        <v>76</v>
      </c>
      <c r="AW443" s="2" t="str">
        <f t="shared" si="6"/>
        <v xml:space="preserve">     PEGUE NA LOJA HOJE            QUIOSQUE</v>
      </c>
    </row>
    <row r="444" spans="2:49" ht="15" customHeight="1">
      <c r="B444" t="s">
        <v>3940</v>
      </c>
      <c r="C444" s="2" t="s">
        <v>3941</v>
      </c>
      <c r="D444" s="2">
        <v>601</v>
      </c>
      <c r="E444" s="2" t="s">
        <v>3942</v>
      </c>
      <c r="F444" s="58" t="s">
        <v>3943</v>
      </c>
      <c r="G444" s="2" t="s">
        <v>431</v>
      </c>
      <c r="H444" t="s">
        <v>432</v>
      </c>
      <c r="I444" s="58" t="s">
        <v>433</v>
      </c>
      <c r="J444" s="2">
        <v>66749</v>
      </c>
      <c r="K444" s="2" t="s">
        <v>434</v>
      </c>
      <c r="L444" s="2" t="s">
        <v>435</v>
      </c>
      <c r="M444" s="58" t="s">
        <v>1051</v>
      </c>
      <c r="N444" s="58" t="s">
        <v>1052</v>
      </c>
      <c r="O444" s="58" t="s">
        <v>1053</v>
      </c>
      <c r="P444" s="2" t="s">
        <v>148</v>
      </c>
      <c r="Q444" s="2" t="s">
        <v>1054</v>
      </c>
      <c r="R444" s="2" t="s">
        <v>1048</v>
      </c>
      <c r="S444" s="10">
        <v>40681</v>
      </c>
      <c r="T444" s="58" t="s">
        <v>1055</v>
      </c>
      <c r="U444" s="2" t="s">
        <v>1056</v>
      </c>
      <c r="V444" s="2" t="s">
        <v>92</v>
      </c>
      <c r="W444" s="2" t="s">
        <v>1192</v>
      </c>
      <c r="X444" s="2" t="s">
        <v>442</v>
      </c>
      <c r="Y444" s="2">
        <v>81</v>
      </c>
      <c r="Z444" s="2" t="s">
        <v>160</v>
      </c>
      <c r="AA444" s="2" t="s">
        <v>443</v>
      </c>
      <c r="AB444" s="58" t="s">
        <v>3944</v>
      </c>
      <c r="AC444" s="58" t="s">
        <v>3945</v>
      </c>
      <c r="AD444" s="58" t="s">
        <v>3946</v>
      </c>
      <c r="AE444" s="2" t="s">
        <v>3947</v>
      </c>
      <c r="AF444" s="62">
        <v>-7.8447507999999999</v>
      </c>
      <c r="AG444" s="62">
        <v>-35.2552564</v>
      </c>
      <c r="AH444" s="2" t="s">
        <v>3948</v>
      </c>
      <c r="AI444" s="2" t="s">
        <v>147</v>
      </c>
      <c r="AJ444" s="2" t="s">
        <v>1196</v>
      </c>
      <c r="AK444" s="55">
        <v>469.94</v>
      </c>
      <c r="AL444" s="55">
        <v>162</v>
      </c>
      <c r="AM444" s="55">
        <v>34.472485849257353</v>
      </c>
      <c r="AN444" s="2" t="s">
        <v>103</v>
      </c>
      <c r="AO444" s="2">
        <v>4</v>
      </c>
      <c r="AP444" s="2">
        <v>3</v>
      </c>
      <c r="AQ444" s="2">
        <v>1</v>
      </c>
      <c r="AR444" s="53" t="s">
        <v>72</v>
      </c>
      <c r="AS444" s="2" t="s">
        <v>73</v>
      </c>
      <c r="AT444" s="2" t="s">
        <v>148</v>
      </c>
      <c r="AU444" s="2" t="s">
        <v>75</v>
      </c>
      <c r="AV444" s="2" t="s">
        <v>76</v>
      </c>
      <c r="AW444" s="2" t="str">
        <f t="shared" si="6"/>
        <v>AMERICANAS SERVIÇOS    PEGUE NA LOJA HOJE         PEGUE NA LOJA  QUIOSQUE</v>
      </c>
    </row>
    <row r="445" spans="2:49" ht="15" customHeight="1">
      <c r="B445" t="s">
        <v>3949</v>
      </c>
      <c r="C445" s="2" t="s">
        <v>3950</v>
      </c>
      <c r="D445" s="2">
        <v>460</v>
      </c>
      <c r="E445" s="2" t="s">
        <v>3951</v>
      </c>
      <c r="F445" s="58" t="s">
        <v>3952</v>
      </c>
      <c r="G445" s="2" t="s">
        <v>285</v>
      </c>
      <c r="H445" t="s">
        <v>286</v>
      </c>
      <c r="I445" s="58" t="s">
        <v>287</v>
      </c>
      <c r="J445" s="2">
        <v>68673</v>
      </c>
      <c r="K445" s="2" t="s">
        <v>288</v>
      </c>
      <c r="L445" s="2" t="s">
        <v>289</v>
      </c>
      <c r="M445" s="58" t="s">
        <v>663</v>
      </c>
      <c r="N445" s="58" t="s">
        <v>664</v>
      </c>
      <c r="O445" s="58" t="s">
        <v>665</v>
      </c>
      <c r="P445" s="2" t="s">
        <v>148</v>
      </c>
      <c r="Q445" s="2" t="s">
        <v>666</v>
      </c>
      <c r="R445" s="2" t="s">
        <v>660</v>
      </c>
      <c r="S445" s="10">
        <v>40690</v>
      </c>
      <c r="T445" s="58" t="s">
        <v>667</v>
      </c>
      <c r="U445" s="2" t="s">
        <v>668</v>
      </c>
      <c r="V445" s="2" t="s">
        <v>92</v>
      </c>
      <c r="W445" s="2" t="s">
        <v>93</v>
      </c>
      <c r="X445" s="2" t="s">
        <v>296</v>
      </c>
      <c r="Y445" s="2">
        <v>47</v>
      </c>
      <c r="Z445" s="2" t="s">
        <v>160</v>
      </c>
      <c r="AA445" s="2" t="s">
        <v>669</v>
      </c>
      <c r="AB445" s="58" t="s">
        <v>1282</v>
      </c>
      <c r="AC445" s="58" t="s">
        <v>3953</v>
      </c>
      <c r="AD445" s="58" t="s">
        <v>3954</v>
      </c>
      <c r="AE445" s="2" t="s">
        <v>3955</v>
      </c>
      <c r="AF445" s="62">
        <v>-26.863694800000001</v>
      </c>
      <c r="AG445" s="62">
        <v>-49.092606400000001</v>
      </c>
      <c r="AH445" s="2" t="s">
        <v>3956</v>
      </c>
      <c r="AI445" s="2" t="s">
        <v>147</v>
      </c>
      <c r="AJ445" s="2" t="s">
        <v>102</v>
      </c>
      <c r="AK445" s="55">
        <v>1178.3</v>
      </c>
      <c r="AL445" s="55">
        <v>148</v>
      </c>
      <c r="AM445" s="55">
        <v>12.560468471526775</v>
      </c>
      <c r="AN445" s="2" t="s">
        <v>331</v>
      </c>
      <c r="AO445" s="2">
        <v>5</v>
      </c>
      <c r="AP445" s="2">
        <v>2</v>
      </c>
      <c r="AQ445" s="2">
        <v>1</v>
      </c>
      <c r="AR445" s="53" t="s">
        <v>148</v>
      </c>
      <c r="AS445" s="2" t="s">
        <v>73</v>
      </c>
      <c r="AT445" s="2" t="s">
        <v>148</v>
      </c>
      <c r="AU445" s="2" t="s">
        <v>75</v>
      </c>
      <c r="AV445" s="2" t="s">
        <v>148</v>
      </c>
      <c r="AW445" s="2" t="str">
        <f t="shared" si="6"/>
        <v xml:space="preserve">     PEGUE NA LOJA HOJE         PEGUE NA LOJA   </v>
      </c>
    </row>
    <row r="446" spans="2:49" ht="15" customHeight="1">
      <c r="B446" t="s">
        <v>3957</v>
      </c>
      <c r="C446" s="2" t="s">
        <v>3958</v>
      </c>
      <c r="D446" s="2">
        <v>446</v>
      </c>
      <c r="E446" s="2" t="s">
        <v>3959</v>
      </c>
      <c r="F446" s="58" t="s">
        <v>2995</v>
      </c>
      <c r="G446" s="2" t="s">
        <v>534</v>
      </c>
      <c r="H446" t="s">
        <v>535</v>
      </c>
      <c r="I446" s="58" t="s">
        <v>536</v>
      </c>
      <c r="J446" s="2">
        <v>65659</v>
      </c>
      <c r="K446" s="2" t="s">
        <v>537</v>
      </c>
      <c r="L446" s="2" t="s">
        <v>531</v>
      </c>
      <c r="M446" s="58" t="s">
        <v>2988</v>
      </c>
      <c r="N446" s="58" t="s">
        <v>2989</v>
      </c>
      <c r="O446" s="58" t="s">
        <v>2990</v>
      </c>
      <c r="P446" s="2" t="s">
        <v>148</v>
      </c>
      <c r="Q446" s="2" t="s">
        <v>2991</v>
      </c>
      <c r="R446" s="2" t="s">
        <v>2985</v>
      </c>
      <c r="S446" s="10">
        <v>40696</v>
      </c>
      <c r="T446" s="58" t="s">
        <v>2992</v>
      </c>
      <c r="U446" s="2" t="s">
        <v>2993</v>
      </c>
      <c r="V446" s="2" t="s">
        <v>92</v>
      </c>
      <c r="W446" s="2" t="s">
        <v>93</v>
      </c>
      <c r="X446" s="2" t="s">
        <v>248</v>
      </c>
      <c r="Y446" s="2">
        <v>69</v>
      </c>
      <c r="Z446" s="2" t="s">
        <v>95</v>
      </c>
      <c r="AA446" s="2" t="s">
        <v>2994</v>
      </c>
      <c r="AB446" s="58" t="s">
        <v>2995</v>
      </c>
      <c r="AC446" s="58" t="s">
        <v>98</v>
      </c>
      <c r="AD446" s="58" t="s">
        <v>3960</v>
      </c>
      <c r="AE446" s="2" t="s">
        <v>3961</v>
      </c>
      <c r="AF446" s="62">
        <v>-8.7610495999999998</v>
      </c>
      <c r="AG446" s="62">
        <v>-63.9001108</v>
      </c>
      <c r="AH446" s="2" t="s">
        <v>3962</v>
      </c>
      <c r="AI446" s="2" t="s">
        <v>147</v>
      </c>
      <c r="AJ446" s="2" t="s">
        <v>102</v>
      </c>
      <c r="AK446" s="55">
        <v>1187.1099999999999</v>
      </c>
      <c r="AL446" s="55">
        <v>171</v>
      </c>
      <c r="AM446" s="55">
        <v>14.404730816857747</v>
      </c>
      <c r="AN446" s="2" t="s">
        <v>103</v>
      </c>
      <c r="AO446" s="2">
        <v>12</v>
      </c>
      <c r="AP446" s="2">
        <v>1</v>
      </c>
      <c r="AQ446" s="2">
        <v>5</v>
      </c>
      <c r="AR446" s="53" t="s">
        <v>148</v>
      </c>
      <c r="AS446" s="2" t="s">
        <v>73</v>
      </c>
      <c r="AT446" s="2" t="s">
        <v>74</v>
      </c>
      <c r="AU446" s="2" t="s">
        <v>75</v>
      </c>
      <c r="AV446" s="2" t="s">
        <v>76</v>
      </c>
      <c r="AW446" s="2" t="str">
        <f t="shared" si="6"/>
        <v xml:space="preserve">     PEGUE NA LOJA HOJE    SHIP FROM STORE    PEGUE NA LOJA  QUIOSQUE</v>
      </c>
    </row>
    <row r="447" spans="2:49" ht="15" customHeight="1">
      <c r="B447" t="s">
        <v>3963</v>
      </c>
      <c r="C447" s="2" t="s">
        <v>3964</v>
      </c>
      <c r="D447" s="2">
        <v>466</v>
      </c>
      <c r="E447" s="2" t="s">
        <v>3965</v>
      </c>
      <c r="F447" s="58" t="s">
        <v>3966</v>
      </c>
      <c r="G447" s="2" t="s">
        <v>128</v>
      </c>
      <c r="H447" t="s">
        <v>129</v>
      </c>
      <c r="I447" s="58" t="s">
        <v>130</v>
      </c>
      <c r="J447" s="2">
        <v>66128</v>
      </c>
      <c r="K447" s="2" t="s">
        <v>131</v>
      </c>
      <c r="L447" s="2" t="s">
        <v>132</v>
      </c>
      <c r="M447" s="58" t="s">
        <v>153</v>
      </c>
      <c r="N447" s="58" t="s">
        <v>154</v>
      </c>
      <c r="O447" s="58" t="s">
        <v>155</v>
      </c>
      <c r="P447" s="2">
        <v>68767</v>
      </c>
      <c r="Q447" s="2" t="s">
        <v>156</v>
      </c>
      <c r="R447" s="2" t="s">
        <v>157</v>
      </c>
      <c r="S447" s="10">
        <v>40703</v>
      </c>
      <c r="T447" s="58" t="s">
        <v>158</v>
      </c>
      <c r="U447" s="2" t="s">
        <v>159</v>
      </c>
      <c r="V447" s="2" t="s">
        <v>92</v>
      </c>
      <c r="W447" s="2" t="s">
        <v>93</v>
      </c>
      <c r="X447" s="2" t="s">
        <v>140</v>
      </c>
      <c r="Y447" s="2">
        <v>13</v>
      </c>
      <c r="Z447" s="2" t="s">
        <v>459</v>
      </c>
      <c r="AA447" s="2" t="s">
        <v>141</v>
      </c>
      <c r="AB447" s="58" t="s">
        <v>1312</v>
      </c>
      <c r="AC447" s="58" t="s">
        <v>3966</v>
      </c>
      <c r="AD447" s="58" t="s">
        <v>3967</v>
      </c>
      <c r="AE447" s="2" t="s">
        <v>3968</v>
      </c>
      <c r="AF447" s="62">
        <v>-24.024916300000001</v>
      </c>
      <c r="AG447" s="62">
        <v>-46.477956599999999</v>
      </c>
      <c r="AH447" s="2" t="s">
        <v>3969</v>
      </c>
      <c r="AI447" s="2" t="s">
        <v>28</v>
      </c>
      <c r="AJ447" s="2" t="s">
        <v>330</v>
      </c>
      <c r="AK447" s="55">
        <v>913.35</v>
      </c>
      <c r="AL447" s="55">
        <v>96</v>
      </c>
      <c r="AM447" s="55">
        <v>10.510757102972573</v>
      </c>
      <c r="AN447" s="2" t="s">
        <v>103</v>
      </c>
      <c r="AO447" s="2">
        <v>8</v>
      </c>
      <c r="AP447" s="2">
        <v>2</v>
      </c>
      <c r="AQ447" s="2">
        <v>4</v>
      </c>
      <c r="AR447" s="53" t="s">
        <v>72</v>
      </c>
      <c r="AS447" s="2" t="s">
        <v>73</v>
      </c>
      <c r="AT447" s="2" t="s">
        <v>74</v>
      </c>
      <c r="AU447" s="2" t="s">
        <v>75</v>
      </c>
      <c r="AV447" s="2" t="s">
        <v>76</v>
      </c>
      <c r="AW447" s="2" t="str">
        <f t="shared" si="6"/>
        <v>AMERICANAS SERVIÇOS    PEGUE NA LOJA HOJE    SHIP FROM STORE    PEGUE NA LOJA  QUIOSQUE</v>
      </c>
    </row>
    <row r="448" spans="2:49" ht="15" customHeight="1">
      <c r="B448" t="s">
        <v>3970</v>
      </c>
      <c r="C448" s="2" t="s">
        <v>3971</v>
      </c>
      <c r="D448" s="2">
        <v>598</v>
      </c>
      <c r="E448" s="2" t="s">
        <v>3972</v>
      </c>
      <c r="F448" s="58" t="s">
        <v>3973</v>
      </c>
      <c r="G448" s="2" t="s">
        <v>168</v>
      </c>
      <c r="H448" t="s">
        <v>169</v>
      </c>
      <c r="I448" s="58" t="s">
        <v>170</v>
      </c>
      <c r="J448" s="2">
        <v>66146</v>
      </c>
      <c r="K448" s="2" t="s">
        <v>171</v>
      </c>
      <c r="L448" s="2" t="s">
        <v>172</v>
      </c>
      <c r="M448" s="58" t="s">
        <v>214</v>
      </c>
      <c r="N448" s="58" t="s">
        <v>215</v>
      </c>
      <c r="O448" s="58" t="s">
        <v>216</v>
      </c>
      <c r="P448" s="2" t="s">
        <v>148</v>
      </c>
      <c r="Q448" s="2" t="s">
        <v>217</v>
      </c>
      <c r="R448" s="2" t="s">
        <v>211</v>
      </c>
      <c r="S448" s="10">
        <v>40709</v>
      </c>
      <c r="T448" s="58" t="s">
        <v>218</v>
      </c>
      <c r="U448" s="2" t="s">
        <v>219</v>
      </c>
      <c r="V448" s="2" t="s">
        <v>92</v>
      </c>
      <c r="W448" s="2" t="s">
        <v>1192</v>
      </c>
      <c r="X448" s="2" t="s">
        <v>140</v>
      </c>
      <c r="Y448" s="2">
        <v>18</v>
      </c>
      <c r="Z448" s="2" t="s">
        <v>95</v>
      </c>
      <c r="AA448" s="2" t="s">
        <v>141</v>
      </c>
      <c r="AB448" s="58" t="s">
        <v>3974</v>
      </c>
      <c r="AC448" s="58" t="s">
        <v>98</v>
      </c>
      <c r="AD448" s="58" t="s">
        <v>3975</v>
      </c>
      <c r="AE448" s="2" t="s">
        <v>3976</v>
      </c>
      <c r="AF448" s="62">
        <v>-21.289349600000001</v>
      </c>
      <c r="AG448" s="62">
        <v>-50.342236499999999</v>
      </c>
      <c r="AH448" s="2" t="s">
        <v>3977</v>
      </c>
      <c r="AI448" s="2" t="s">
        <v>147</v>
      </c>
      <c r="AJ448" s="2" t="s">
        <v>1351</v>
      </c>
      <c r="AK448" s="55">
        <v>519.52</v>
      </c>
      <c r="AL448" s="55">
        <v>53</v>
      </c>
      <c r="AM448" s="55">
        <v>10.201724668925163</v>
      </c>
      <c r="AN448" s="2" t="s">
        <v>103</v>
      </c>
      <c r="AO448" s="2">
        <v>10</v>
      </c>
      <c r="AP448" s="2">
        <v>1</v>
      </c>
      <c r="AQ448" s="2">
        <v>3</v>
      </c>
      <c r="AR448" s="53" t="s">
        <v>148</v>
      </c>
      <c r="AS448" s="2" t="s">
        <v>73</v>
      </c>
      <c r="AT448" s="2" t="s">
        <v>148</v>
      </c>
      <c r="AU448" s="2" t="s">
        <v>75</v>
      </c>
      <c r="AV448" s="2" t="s">
        <v>148</v>
      </c>
      <c r="AW448" s="2" t="str">
        <f t="shared" ref="AW448:AW511" si="7">SUBSTITUTE(AR448&amp;"    "&amp;AS448&amp;"    "&amp;AT448&amp;"    "&amp;AU448&amp;"  "&amp;AV448,"-"," ")</f>
        <v xml:space="preserve">     PEGUE NA LOJA HOJE         PEGUE NA LOJA   </v>
      </c>
    </row>
    <row r="449" spans="2:49" ht="15" customHeight="1">
      <c r="B449" t="s">
        <v>3978</v>
      </c>
      <c r="C449" s="2" t="s">
        <v>3979</v>
      </c>
      <c r="D449" s="2">
        <v>600</v>
      </c>
      <c r="E449" s="2" t="s">
        <v>3980</v>
      </c>
      <c r="F449" s="58" t="s">
        <v>3981</v>
      </c>
      <c r="G449" s="2" t="s">
        <v>128</v>
      </c>
      <c r="H449" t="s">
        <v>129</v>
      </c>
      <c r="I449" s="58" t="s">
        <v>130</v>
      </c>
      <c r="J449" s="2">
        <v>66128</v>
      </c>
      <c r="K449" s="2" t="s">
        <v>131</v>
      </c>
      <c r="L449" s="2" t="s">
        <v>132</v>
      </c>
      <c r="M449" s="58" t="s">
        <v>133</v>
      </c>
      <c r="N449" s="58" t="s">
        <v>134</v>
      </c>
      <c r="O449" s="58" t="s">
        <v>135</v>
      </c>
      <c r="P449" s="2">
        <v>68981</v>
      </c>
      <c r="Q449" s="2" t="s">
        <v>136</v>
      </c>
      <c r="R449" s="2" t="s">
        <v>137</v>
      </c>
      <c r="S449" s="10">
        <v>40723</v>
      </c>
      <c r="T449" s="58" t="s">
        <v>782</v>
      </c>
      <c r="U449" s="2" t="s">
        <v>783</v>
      </c>
      <c r="V449" s="2" t="s">
        <v>92</v>
      </c>
      <c r="W449" s="2" t="s">
        <v>1192</v>
      </c>
      <c r="X449" s="2" t="s">
        <v>140</v>
      </c>
      <c r="Y449" s="2">
        <v>11</v>
      </c>
      <c r="Z449" s="2" t="s">
        <v>95</v>
      </c>
      <c r="AA449" s="2" t="s">
        <v>141</v>
      </c>
      <c r="AB449" s="58" t="s">
        <v>142</v>
      </c>
      <c r="AC449" s="58" t="s">
        <v>3982</v>
      </c>
      <c r="AD449" s="58" t="s">
        <v>3983</v>
      </c>
      <c r="AE449" s="2" t="s">
        <v>3984</v>
      </c>
      <c r="AF449" s="62">
        <v>-23.496279000000001</v>
      </c>
      <c r="AG449" s="62">
        <v>-46.402660599999997</v>
      </c>
      <c r="AH449" s="2" t="s">
        <v>3985</v>
      </c>
      <c r="AI449" s="2" t="s">
        <v>147</v>
      </c>
      <c r="AJ449" s="2" t="s">
        <v>1196</v>
      </c>
      <c r="AK449" s="55">
        <v>352.22</v>
      </c>
      <c r="AL449" s="55">
        <v>98</v>
      </c>
      <c r="AM449" s="55">
        <v>27.82351939128953</v>
      </c>
      <c r="AN449" s="2" t="s">
        <v>103</v>
      </c>
      <c r="AO449" s="2">
        <v>3</v>
      </c>
      <c r="AP449" s="2">
        <v>4</v>
      </c>
      <c r="AQ449" s="2">
        <v>1</v>
      </c>
      <c r="AR449" s="53" t="s">
        <v>72</v>
      </c>
      <c r="AS449" s="2" t="s">
        <v>73</v>
      </c>
      <c r="AT449" s="2" t="s">
        <v>74</v>
      </c>
      <c r="AU449" s="2" t="s">
        <v>75</v>
      </c>
      <c r="AV449" s="2" t="s">
        <v>76</v>
      </c>
      <c r="AW449" s="2" t="str">
        <f t="shared" si="7"/>
        <v>AMERICANAS SERVIÇOS    PEGUE NA LOJA HOJE    SHIP FROM STORE    PEGUE NA LOJA  QUIOSQUE</v>
      </c>
    </row>
    <row r="450" spans="2:49" ht="15" customHeight="1">
      <c r="B450" t="s">
        <v>3986</v>
      </c>
      <c r="C450" s="2" t="s">
        <v>3987</v>
      </c>
      <c r="D450" s="2">
        <v>602</v>
      </c>
      <c r="E450" s="2" t="s">
        <v>3988</v>
      </c>
      <c r="F450" s="58" t="s">
        <v>3989</v>
      </c>
      <c r="G450" s="2" t="s">
        <v>108</v>
      </c>
      <c r="H450" t="s">
        <v>109</v>
      </c>
      <c r="I450" s="58" t="s">
        <v>110</v>
      </c>
      <c r="J450" s="2">
        <v>66202</v>
      </c>
      <c r="K450" s="2" t="s">
        <v>111</v>
      </c>
      <c r="L450" s="2" t="s">
        <v>112</v>
      </c>
      <c r="M450" s="58" t="s">
        <v>227</v>
      </c>
      <c r="N450" s="58" t="s">
        <v>228</v>
      </c>
      <c r="O450" s="58" t="s">
        <v>229</v>
      </c>
      <c r="P450" s="2">
        <v>66230</v>
      </c>
      <c r="Q450" s="2" t="s">
        <v>230</v>
      </c>
      <c r="R450" s="2" t="s">
        <v>231</v>
      </c>
      <c r="S450" s="10">
        <v>40723</v>
      </c>
      <c r="T450" s="58" t="s">
        <v>232</v>
      </c>
      <c r="U450" s="2" t="s">
        <v>233</v>
      </c>
      <c r="V450" s="2" t="s">
        <v>92</v>
      </c>
      <c r="W450" s="2" t="s">
        <v>1192</v>
      </c>
      <c r="X450" s="2" t="s">
        <v>94</v>
      </c>
      <c r="Y450" s="2">
        <v>21</v>
      </c>
      <c r="Z450" s="2" t="s">
        <v>95</v>
      </c>
      <c r="AA450" s="2" t="s">
        <v>96</v>
      </c>
      <c r="AB450" s="58" t="s">
        <v>2129</v>
      </c>
      <c r="AC450" s="58" t="s">
        <v>3990</v>
      </c>
      <c r="AD450" s="58" t="s">
        <v>3991</v>
      </c>
      <c r="AE450" s="2" t="s">
        <v>3992</v>
      </c>
      <c r="AF450" s="62">
        <v>-22.4390605</v>
      </c>
      <c r="AG450" s="62">
        <v>-42.979355200000001</v>
      </c>
      <c r="AH450" s="2" t="s">
        <v>3993</v>
      </c>
      <c r="AI450" s="2" t="s">
        <v>147</v>
      </c>
      <c r="AJ450" s="2" t="s">
        <v>1351</v>
      </c>
      <c r="AK450" s="55">
        <v>625.36</v>
      </c>
      <c r="AL450" s="55">
        <v>118</v>
      </c>
      <c r="AM450" s="55">
        <v>18.869131380324934</v>
      </c>
      <c r="AN450" s="2" t="s">
        <v>103</v>
      </c>
      <c r="AO450" s="2">
        <v>4</v>
      </c>
      <c r="AP450" s="2">
        <v>3</v>
      </c>
      <c r="AQ450" s="2">
        <v>1</v>
      </c>
      <c r="AR450" s="53" t="s">
        <v>148</v>
      </c>
      <c r="AS450" s="2" t="s">
        <v>73</v>
      </c>
      <c r="AT450" s="2" t="s">
        <v>74</v>
      </c>
      <c r="AU450" s="2" t="s">
        <v>75</v>
      </c>
      <c r="AV450" s="2" t="s">
        <v>148</v>
      </c>
      <c r="AW450" s="2" t="str">
        <f t="shared" si="7"/>
        <v xml:space="preserve">     PEGUE NA LOJA HOJE    SHIP FROM STORE    PEGUE NA LOJA   </v>
      </c>
    </row>
    <row r="451" spans="2:49" ht="15" customHeight="1">
      <c r="B451" t="s">
        <v>3994</v>
      </c>
      <c r="C451" s="2" t="s">
        <v>3995</v>
      </c>
      <c r="D451" s="2">
        <v>465</v>
      </c>
      <c r="E451" s="2" t="s">
        <v>3996</v>
      </c>
      <c r="F451" s="58" t="s">
        <v>3997</v>
      </c>
      <c r="G451" s="2" t="s">
        <v>380</v>
      </c>
      <c r="H451" t="s">
        <v>381</v>
      </c>
      <c r="I451" s="58" t="s">
        <v>382</v>
      </c>
      <c r="J451" s="2">
        <v>66147</v>
      </c>
      <c r="K451" s="2" t="s">
        <v>383</v>
      </c>
      <c r="L451" s="2" t="s">
        <v>384</v>
      </c>
      <c r="M451" s="58" t="s">
        <v>401</v>
      </c>
      <c r="N451" s="58" t="s">
        <v>402</v>
      </c>
      <c r="O451" s="58" t="s">
        <v>403</v>
      </c>
      <c r="P451" s="2">
        <v>66127</v>
      </c>
      <c r="Q451" s="2" t="s">
        <v>404</v>
      </c>
      <c r="R451" s="2" t="s">
        <v>405</v>
      </c>
      <c r="S451" s="10">
        <v>40730</v>
      </c>
      <c r="T451" s="58" t="s">
        <v>945</v>
      </c>
      <c r="U451" s="2" t="s">
        <v>946</v>
      </c>
      <c r="V451" s="2" t="s">
        <v>69</v>
      </c>
      <c r="W451" s="2" t="s">
        <v>93</v>
      </c>
      <c r="X451" s="2" t="s">
        <v>248</v>
      </c>
      <c r="Y451" s="2">
        <v>61</v>
      </c>
      <c r="Z451" s="2" t="s">
        <v>160</v>
      </c>
      <c r="AA451" s="2" t="s">
        <v>408</v>
      </c>
      <c r="AB451" s="58" t="s">
        <v>409</v>
      </c>
      <c r="AC451" s="58" t="s">
        <v>3998</v>
      </c>
      <c r="AD451" s="58" t="s">
        <v>3999</v>
      </c>
      <c r="AE451" s="2" t="s">
        <v>4000</v>
      </c>
      <c r="AF451" s="62">
        <v>-15.7200238</v>
      </c>
      <c r="AG451" s="62">
        <v>-47.882822999999902</v>
      </c>
      <c r="AH451" s="2" t="s">
        <v>4001</v>
      </c>
      <c r="AI451" s="2" t="s">
        <v>147</v>
      </c>
      <c r="AJ451" s="2" t="s">
        <v>330</v>
      </c>
      <c r="AK451" s="55">
        <v>976</v>
      </c>
      <c r="AL451" s="55">
        <v>145</v>
      </c>
      <c r="AM451" s="55">
        <v>14.856557377049182</v>
      </c>
      <c r="AN451" s="2" t="s">
        <v>331</v>
      </c>
      <c r="AO451" s="2">
        <v>7</v>
      </c>
      <c r="AP451" s="2">
        <v>2</v>
      </c>
      <c r="AQ451" s="2">
        <v>3</v>
      </c>
      <c r="AR451" s="53" t="s">
        <v>72</v>
      </c>
      <c r="AS451" s="2" t="s">
        <v>73</v>
      </c>
      <c r="AT451" s="2" t="s">
        <v>74</v>
      </c>
      <c r="AU451" s="2" t="s">
        <v>75</v>
      </c>
      <c r="AV451" s="2" t="s">
        <v>76</v>
      </c>
      <c r="AW451" s="2" t="str">
        <f t="shared" si="7"/>
        <v>AMERICANAS SERVIÇOS    PEGUE NA LOJA HOJE    SHIP FROM STORE    PEGUE NA LOJA  QUIOSQUE</v>
      </c>
    </row>
    <row r="452" spans="2:49" ht="15" customHeight="1">
      <c r="B452" t="s">
        <v>4002</v>
      </c>
      <c r="C452" s="2" t="s">
        <v>4003</v>
      </c>
      <c r="D452" s="2">
        <v>402</v>
      </c>
      <c r="E452" s="2" t="s">
        <v>4004</v>
      </c>
      <c r="F452" s="58" t="s">
        <v>4005</v>
      </c>
      <c r="G452" s="2" t="s">
        <v>431</v>
      </c>
      <c r="H452" t="s">
        <v>432</v>
      </c>
      <c r="I452" s="58" t="s">
        <v>433</v>
      </c>
      <c r="J452" s="2">
        <v>66749</v>
      </c>
      <c r="K452" s="2" t="s">
        <v>434</v>
      </c>
      <c r="L452" s="2" t="s">
        <v>435</v>
      </c>
      <c r="M452" s="58" t="s">
        <v>648</v>
      </c>
      <c r="N452" s="58" t="s">
        <v>649</v>
      </c>
      <c r="O452" s="58" t="s">
        <v>650</v>
      </c>
      <c r="P452" s="2">
        <v>66215</v>
      </c>
      <c r="Q452" s="2" t="s">
        <v>651</v>
      </c>
      <c r="R452" s="2" t="s">
        <v>652</v>
      </c>
      <c r="S452" s="10">
        <v>40743</v>
      </c>
      <c r="T452" s="58" t="s">
        <v>653</v>
      </c>
      <c r="U452" s="2" t="s">
        <v>654</v>
      </c>
      <c r="V452" s="2" t="s">
        <v>92</v>
      </c>
      <c r="W452" s="2" t="s">
        <v>93</v>
      </c>
      <c r="X452" s="2" t="s">
        <v>480</v>
      </c>
      <c r="Y452" s="2">
        <v>75</v>
      </c>
      <c r="Z452" s="2" t="s">
        <v>459</v>
      </c>
      <c r="AA452" s="2" t="s">
        <v>481</v>
      </c>
      <c r="AB452" s="58" t="s">
        <v>4005</v>
      </c>
      <c r="AC452" s="58" t="s">
        <v>98</v>
      </c>
      <c r="AD452" s="58" t="s">
        <v>4006</v>
      </c>
      <c r="AE452" s="2" t="s">
        <v>4007</v>
      </c>
      <c r="AF452" s="62">
        <v>-12.1403702</v>
      </c>
      <c r="AG452" s="62">
        <v>-38.423734600000003</v>
      </c>
      <c r="AH452" s="2" t="s">
        <v>4008</v>
      </c>
      <c r="AI452" s="2" t="s">
        <v>147</v>
      </c>
      <c r="AJ452" s="2" t="s">
        <v>330</v>
      </c>
      <c r="AK452" s="55">
        <v>927.43</v>
      </c>
      <c r="AL452" s="55">
        <v>394</v>
      </c>
      <c r="AM452" s="55">
        <v>42.482990630020595</v>
      </c>
      <c r="AN452" s="2" t="s">
        <v>103</v>
      </c>
      <c r="AO452" s="2">
        <v>5</v>
      </c>
      <c r="AP452" s="2">
        <v>2</v>
      </c>
      <c r="AQ452" s="2">
        <v>1</v>
      </c>
      <c r="AR452" s="53" t="s">
        <v>72</v>
      </c>
      <c r="AS452" s="2" t="s">
        <v>73</v>
      </c>
      <c r="AT452" s="2" t="s">
        <v>148</v>
      </c>
      <c r="AU452" s="2" t="s">
        <v>75</v>
      </c>
      <c r="AV452" s="2" t="s">
        <v>76</v>
      </c>
      <c r="AW452" s="2" t="str">
        <f t="shared" si="7"/>
        <v>AMERICANAS SERVIÇOS    PEGUE NA LOJA HOJE         PEGUE NA LOJA  QUIOSQUE</v>
      </c>
    </row>
    <row r="453" spans="2:49" ht="15" customHeight="1">
      <c r="B453" t="s">
        <v>4009</v>
      </c>
      <c r="C453" s="2" t="s">
        <v>4010</v>
      </c>
      <c r="D453" s="2">
        <v>452</v>
      </c>
      <c r="E453" s="2" t="s">
        <v>4011</v>
      </c>
      <c r="F453" s="58" t="s">
        <v>2682</v>
      </c>
      <c r="G453" s="2" t="s">
        <v>380</v>
      </c>
      <c r="H453" t="s">
        <v>381</v>
      </c>
      <c r="I453" s="58" t="s">
        <v>382</v>
      </c>
      <c r="J453" s="2">
        <v>66147</v>
      </c>
      <c r="K453" s="2" t="s">
        <v>383</v>
      </c>
      <c r="L453" s="2" t="s">
        <v>384</v>
      </c>
      <c r="M453" s="58" t="s">
        <v>1379</v>
      </c>
      <c r="N453" s="58" t="s">
        <v>1380</v>
      </c>
      <c r="O453" s="58" t="s">
        <v>1381</v>
      </c>
      <c r="P453" s="2" t="s">
        <v>148</v>
      </c>
      <c r="Q453" s="2" t="s">
        <v>1382</v>
      </c>
      <c r="R453" s="2" t="s">
        <v>1376</v>
      </c>
      <c r="S453" s="10">
        <v>40752</v>
      </c>
      <c r="T453" s="58" t="s">
        <v>1383</v>
      </c>
      <c r="U453" s="2" t="s">
        <v>1384</v>
      </c>
      <c r="V453" s="2" t="s">
        <v>92</v>
      </c>
      <c r="W453" s="2" t="s">
        <v>93</v>
      </c>
      <c r="X453" s="2" t="s">
        <v>248</v>
      </c>
      <c r="Y453" s="2">
        <v>66</v>
      </c>
      <c r="Z453" s="2" t="s">
        <v>95</v>
      </c>
      <c r="AA453" s="2" t="s">
        <v>1385</v>
      </c>
      <c r="AB453" s="58" t="s">
        <v>2682</v>
      </c>
      <c r="AC453" s="58" t="s">
        <v>98</v>
      </c>
      <c r="AD453" s="58" t="s">
        <v>4012</v>
      </c>
      <c r="AE453" s="2" t="s">
        <v>4013</v>
      </c>
      <c r="AF453" s="62">
        <v>-16.470807799999999</v>
      </c>
      <c r="AG453" s="62">
        <v>-54.628046900000001</v>
      </c>
      <c r="AH453" s="2" t="s">
        <v>4014</v>
      </c>
      <c r="AI453" s="2" t="s">
        <v>147</v>
      </c>
      <c r="AJ453" s="2" t="s">
        <v>102</v>
      </c>
      <c r="AK453" s="55">
        <v>1167.27</v>
      </c>
      <c r="AL453" s="55">
        <v>163</v>
      </c>
      <c r="AM453" s="55">
        <v>13.964207081480721</v>
      </c>
      <c r="AN453" s="2" t="s">
        <v>103</v>
      </c>
      <c r="AO453" s="2">
        <v>10</v>
      </c>
      <c r="AP453" s="2">
        <v>1</v>
      </c>
      <c r="AQ453" s="2">
        <v>3</v>
      </c>
      <c r="AR453" s="53" t="s">
        <v>148</v>
      </c>
      <c r="AS453" s="2" t="s">
        <v>148</v>
      </c>
      <c r="AT453" s="2" t="s">
        <v>148</v>
      </c>
      <c r="AU453" s="2" t="s">
        <v>148</v>
      </c>
      <c r="AV453" s="2" t="s">
        <v>148</v>
      </c>
      <c r="AW453" s="2" t="str">
        <f t="shared" si="7"/>
        <v xml:space="preserve">                   </v>
      </c>
    </row>
    <row r="454" spans="2:49" ht="15" customHeight="1">
      <c r="B454" t="s">
        <v>4015</v>
      </c>
      <c r="C454" s="2" t="s">
        <v>4016</v>
      </c>
      <c r="D454" s="2">
        <v>603</v>
      </c>
      <c r="E454" s="2" t="s">
        <v>4017</v>
      </c>
      <c r="F454" s="58" t="s">
        <v>4018</v>
      </c>
      <c r="G454" s="2" t="s">
        <v>108</v>
      </c>
      <c r="H454" t="s">
        <v>109</v>
      </c>
      <c r="I454" s="58" t="s">
        <v>110</v>
      </c>
      <c r="J454" s="2">
        <v>66202</v>
      </c>
      <c r="K454" s="2" t="s">
        <v>111</v>
      </c>
      <c r="L454" s="2" t="s">
        <v>112</v>
      </c>
      <c r="M454" s="58" t="s">
        <v>498</v>
      </c>
      <c r="N454" s="58" t="s">
        <v>499</v>
      </c>
      <c r="O454" s="58" t="s">
        <v>500</v>
      </c>
      <c r="P454" s="2">
        <v>66136</v>
      </c>
      <c r="Q454" s="2" t="s">
        <v>501</v>
      </c>
      <c r="R454" s="2" t="s">
        <v>495</v>
      </c>
      <c r="S454" s="10">
        <v>40766</v>
      </c>
      <c r="T454" s="58" t="s">
        <v>502</v>
      </c>
      <c r="U454" s="2" t="s">
        <v>503</v>
      </c>
      <c r="V454" s="2" t="s">
        <v>92</v>
      </c>
      <c r="W454" s="2" t="s">
        <v>1192</v>
      </c>
      <c r="X454" s="2" t="s">
        <v>480</v>
      </c>
      <c r="Y454" s="2">
        <v>27</v>
      </c>
      <c r="Z454" s="2" t="s">
        <v>95</v>
      </c>
      <c r="AA454" s="2" t="s">
        <v>504</v>
      </c>
      <c r="AB454" s="58" t="s">
        <v>1234</v>
      </c>
      <c r="AC454" s="58" t="s">
        <v>4019</v>
      </c>
      <c r="AD454" s="58" t="s">
        <v>4020</v>
      </c>
      <c r="AE454" s="2" t="s">
        <v>4021</v>
      </c>
      <c r="AF454" s="62">
        <v>-20.338176499999999</v>
      </c>
      <c r="AG454" s="62">
        <v>-40.304515100000003</v>
      </c>
      <c r="AH454" s="2" t="s">
        <v>4022</v>
      </c>
      <c r="AI454" s="2" t="s">
        <v>28</v>
      </c>
      <c r="AJ454" s="2" t="s">
        <v>1196</v>
      </c>
      <c r="AK454" s="55">
        <v>383.17</v>
      </c>
      <c r="AL454" s="55">
        <v>139</v>
      </c>
      <c r="AM454" s="55">
        <v>36.276326434741755</v>
      </c>
      <c r="AN454" s="2" t="s">
        <v>103</v>
      </c>
      <c r="AO454" s="2">
        <v>9</v>
      </c>
      <c r="AP454" s="2">
        <v>2</v>
      </c>
      <c r="AQ454" s="2">
        <v>5</v>
      </c>
      <c r="AR454" s="53" t="s">
        <v>72</v>
      </c>
      <c r="AS454" s="2" t="s">
        <v>73</v>
      </c>
      <c r="AT454" s="2" t="s">
        <v>148</v>
      </c>
      <c r="AU454" s="2" t="s">
        <v>75</v>
      </c>
      <c r="AV454" s="2" t="s">
        <v>76</v>
      </c>
      <c r="AW454" s="2" t="str">
        <f t="shared" si="7"/>
        <v>AMERICANAS SERVIÇOS    PEGUE NA LOJA HOJE         PEGUE NA LOJA  QUIOSQUE</v>
      </c>
    </row>
    <row r="455" spans="2:49" ht="15" customHeight="1">
      <c r="B455" t="s">
        <v>4023</v>
      </c>
      <c r="C455" s="2" t="s">
        <v>4024</v>
      </c>
      <c r="D455" s="2">
        <v>454</v>
      </c>
      <c r="E455" s="2" t="s">
        <v>4025</v>
      </c>
      <c r="F455" s="58" t="s">
        <v>4026</v>
      </c>
      <c r="G455" s="2" t="s">
        <v>431</v>
      </c>
      <c r="H455" t="s">
        <v>432</v>
      </c>
      <c r="I455" s="58" t="s">
        <v>433</v>
      </c>
      <c r="J455" s="2">
        <v>66749</v>
      </c>
      <c r="K455" s="2" t="s">
        <v>434</v>
      </c>
      <c r="L455" s="2" t="s">
        <v>435</v>
      </c>
      <c r="M455" s="58" t="s">
        <v>1519</v>
      </c>
      <c r="N455" s="58" t="s">
        <v>1520</v>
      </c>
      <c r="O455" s="58" t="s">
        <v>1521</v>
      </c>
      <c r="P455" s="2">
        <v>66162</v>
      </c>
      <c r="Q455" s="2" t="s">
        <v>1522</v>
      </c>
      <c r="R455" s="2">
        <v>1580</v>
      </c>
      <c r="S455" s="10">
        <v>40773</v>
      </c>
      <c r="T455" s="58" t="s">
        <v>1523</v>
      </c>
      <c r="U455" s="2" t="s">
        <v>1524</v>
      </c>
      <c r="V455" s="2" t="s">
        <v>92</v>
      </c>
      <c r="W455" s="2" t="s">
        <v>93</v>
      </c>
      <c r="X455" s="2" t="s">
        <v>442</v>
      </c>
      <c r="Y455" s="2">
        <v>83</v>
      </c>
      <c r="Z455" s="2" t="s">
        <v>160</v>
      </c>
      <c r="AA455" s="2" t="s">
        <v>1057</v>
      </c>
      <c r="AB455" s="58" t="s">
        <v>4026</v>
      </c>
      <c r="AC455" s="58" t="s">
        <v>98</v>
      </c>
      <c r="AD455" s="58" t="s">
        <v>4027</v>
      </c>
      <c r="AE455" s="2" t="s">
        <v>4028</v>
      </c>
      <c r="AF455" s="62">
        <v>-7.0298257</v>
      </c>
      <c r="AG455" s="62">
        <v>-37.278494199999997</v>
      </c>
      <c r="AH455" s="2" t="s">
        <v>4029</v>
      </c>
      <c r="AI455" s="2" t="s">
        <v>147</v>
      </c>
      <c r="AJ455" s="2" t="s">
        <v>102</v>
      </c>
      <c r="AK455" s="55">
        <v>1229.94</v>
      </c>
      <c r="AL455" s="55">
        <v>425</v>
      </c>
      <c r="AM455" s="55">
        <v>34.55453111533896</v>
      </c>
      <c r="AN455" s="2" t="s">
        <v>103</v>
      </c>
      <c r="AO455" s="2">
        <v>8</v>
      </c>
      <c r="AP455" s="2">
        <v>1</v>
      </c>
      <c r="AQ455" s="2">
        <v>1</v>
      </c>
      <c r="AR455" s="53" t="s">
        <v>72</v>
      </c>
      <c r="AS455" s="2" t="s">
        <v>73</v>
      </c>
      <c r="AT455" s="2" t="s">
        <v>148</v>
      </c>
      <c r="AU455" s="2" t="s">
        <v>75</v>
      </c>
      <c r="AV455" s="2" t="s">
        <v>76</v>
      </c>
      <c r="AW455" s="2" t="str">
        <f t="shared" si="7"/>
        <v>AMERICANAS SERVIÇOS    PEGUE NA LOJA HOJE         PEGUE NA LOJA  QUIOSQUE</v>
      </c>
    </row>
    <row r="456" spans="2:49" ht="15" customHeight="1">
      <c r="B456" t="s">
        <v>4030</v>
      </c>
      <c r="C456" s="2" t="s">
        <v>4031</v>
      </c>
      <c r="D456" s="2">
        <v>442</v>
      </c>
      <c r="E456" s="2" t="s">
        <v>4032</v>
      </c>
      <c r="F456" s="58" t="s">
        <v>1550</v>
      </c>
      <c r="G456" s="2" t="s">
        <v>431</v>
      </c>
      <c r="H456" t="s">
        <v>432</v>
      </c>
      <c r="I456" s="58" t="s">
        <v>433</v>
      </c>
      <c r="J456" s="2">
        <v>66749</v>
      </c>
      <c r="K456" s="2" t="s">
        <v>434</v>
      </c>
      <c r="L456" s="2" t="s">
        <v>435</v>
      </c>
      <c r="M456" s="58" t="s">
        <v>1051</v>
      </c>
      <c r="N456" s="58" t="s">
        <v>1052</v>
      </c>
      <c r="O456" s="58" t="s">
        <v>1053</v>
      </c>
      <c r="P456" s="2" t="s">
        <v>148</v>
      </c>
      <c r="Q456" s="2" t="s">
        <v>1054</v>
      </c>
      <c r="R456" s="2" t="s">
        <v>1048</v>
      </c>
      <c r="S456" s="10">
        <v>40778</v>
      </c>
      <c r="T456" s="58" t="s">
        <v>1055</v>
      </c>
      <c r="U456" s="2" t="s">
        <v>1056</v>
      </c>
      <c r="V456" s="2" t="s">
        <v>92</v>
      </c>
      <c r="W456" s="2" t="s">
        <v>93</v>
      </c>
      <c r="X456" s="2" t="s">
        <v>442</v>
      </c>
      <c r="Y456" s="2">
        <v>83</v>
      </c>
      <c r="Z456" s="2" t="s">
        <v>160</v>
      </c>
      <c r="AA456" s="2" t="s">
        <v>1057</v>
      </c>
      <c r="AB456" s="58" t="s">
        <v>1550</v>
      </c>
      <c r="AC456" s="58" t="s">
        <v>98</v>
      </c>
      <c r="AD456" s="58" t="s">
        <v>4033</v>
      </c>
      <c r="AE456" s="2" t="s">
        <v>4034</v>
      </c>
      <c r="AF456" s="62">
        <v>-7.2171517999999999</v>
      </c>
      <c r="AG456" s="62">
        <v>-35.888858200000001</v>
      </c>
      <c r="AH456" s="2" t="s">
        <v>4035</v>
      </c>
      <c r="AI456" s="2" t="s">
        <v>147</v>
      </c>
      <c r="AJ456" s="2" t="s">
        <v>102</v>
      </c>
      <c r="AK456" s="55">
        <v>1278.9100000000001</v>
      </c>
      <c r="AL456" s="55">
        <v>316</v>
      </c>
      <c r="AM456" s="55">
        <v>24.70854086683191</v>
      </c>
      <c r="AN456" s="2" t="s">
        <v>103</v>
      </c>
      <c r="AO456" s="2">
        <v>5</v>
      </c>
      <c r="AP456" s="2">
        <v>2</v>
      </c>
      <c r="AQ456" s="2">
        <v>1</v>
      </c>
      <c r="AR456" s="53" t="s">
        <v>72</v>
      </c>
      <c r="AS456" s="2" t="s">
        <v>73</v>
      </c>
      <c r="AT456" s="2" t="s">
        <v>74</v>
      </c>
      <c r="AU456" s="2" t="s">
        <v>75</v>
      </c>
      <c r="AV456" s="2" t="s">
        <v>76</v>
      </c>
      <c r="AW456" s="2" t="str">
        <f t="shared" si="7"/>
        <v>AMERICANAS SERVIÇOS    PEGUE NA LOJA HOJE    SHIP FROM STORE    PEGUE NA LOJA  QUIOSQUE</v>
      </c>
    </row>
    <row r="457" spans="2:49" ht="15" customHeight="1">
      <c r="B457" t="s">
        <v>4036</v>
      </c>
      <c r="C457" s="2" t="s">
        <v>4037</v>
      </c>
      <c r="D457" s="2">
        <v>594</v>
      </c>
      <c r="E457" s="2" t="s">
        <v>4038</v>
      </c>
      <c r="F457" s="58" t="s">
        <v>4039</v>
      </c>
      <c r="G457" s="2" t="s">
        <v>108</v>
      </c>
      <c r="H457" t="s">
        <v>109</v>
      </c>
      <c r="I457" s="58" t="s">
        <v>110</v>
      </c>
      <c r="J457" s="2">
        <v>66202</v>
      </c>
      <c r="K457" s="2" t="s">
        <v>111</v>
      </c>
      <c r="L457" s="2" t="s">
        <v>112</v>
      </c>
      <c r="M457" s="58" t="s">
        <v>305</v>
      </c>
      <c r="N457" s="58" t="s">
        <v>306</v>
      </c>
      <c r="O457" s="58" t="s">
        <v>307</v>
      </c>
      <c r="P457" s="2">
        <v>66197</v>
      </c>
      <c r="Q457" s="2" t="s">
        <v>308</v>
      </c>
      <c r="R457" s="2" t="s">
        <v>309</v>
      </c>
      <c r="S457" s="10">
        <v>40785</v>
      </c>
      <c r="T457" s="58" t="s">
        <v>310</v>
      </c>
      <c r="U457" s="2" t="s">
        <v>311</v>
      </c>
      <c r="V457" s="2" t="s">
        <v>69</v>
      </c>
      <c r="W457" s="2" t="s">
        <v>1192</v>
      </c>
      <c r="X457" s="2" t="s">
        <v>94</v>
      </c>
      <c r="Y457" s="2">
        <v>24</v>
      </c>
      <c r="Z457" s="2" t="s">
        <v>95</v>
      </c>
      <c r="AA457" s="2" t="s">
        <v>96</v>
      </c>
      <c r="AB457" s="58" t="s">
        <v>4040</v>
      </c>
      <c r="AC457" s="58" t="s">
        <v>4041</v>
      </c>
      <c r="AD457" s="58" t="s">
        <v>4042</v>
      </c>
      <c r="AE457" s="2" t="s">
        <v>4043</v>
      </c>
      <c r="AF457" s="62">
        <v>-23.007618699999998</v>
      </c>
      <c r="AG457" s="62">
        <v>-44.294580699999997</v>
      </c>
      <c r="AH457" s="2" t="s">
        <v>4044</v>
      </c>
      <c r="AI457" s="2" t="s">
        <v>28</v>
      </c>
      <c r="AJ457" s="2" t="s">
        <v>1351</v>
      </c>
      <c r="AK457" s="55">
        <v>584.63</v>
      </c>
      <c r="AL457" s="55">
        <v>37</v>
      </c>
      <c r="AM457" s="55">
        <v>6.3287891486923344</v>
      </c>
      <c r="AN457" s="2" t="s">
        <v>331</v>
      </c>
      <c r="AO457" s="2">
        <v>4</v>
      </c>
      <c r="AP457" s="2">
        <v>2</v>
      </c>
      <c r="AQ457" s="2">
        <v>1</v>
      </c>
      <c r="AR457" s="53" t="s">
        <v>148</v>
      </c>
      <c r="AS457" s="2" t="s">
        <v>73</v>
      </c>
      <c r="AT457" s="2" t="s">
        <v>148</v>
      </c>
      <c r="AU457" s="2" t="s">
        <v>75</v>
      </c>
      <c r="AV457" s="2" t="s">
        <v>148</v>
      </c>
      <c r="AW457" s="2" t="str">
        <f t="shared" si="7"/>
        <v xml:space="preserve">     PEGUE NA LOJA HOJE         PEGUE NA LOJA   </v>
      </c>
    </row>
    <row r="458" spans="2:49" ht="15" customHeight="1">
      <c r="B458" t="s">
        <v>4045</v>
      </c>
      <c r="C458" s="2" t="s">
        <v>4046</v>
      </c>
      <c r="D458" s="2">
        <v>428</v>
      </c>
      <c r="E458" s="2" t="s">
        <v>4047</v>
      </c>
      <c r="F458" s="58" t="s">
        <v>4048</v>
      </c>
      <c r="G458" s="2" t="s">
        <v>380</v>
      </c>
      <c r="H458" t="s">
        <v>381</v>
      </c>
      <c r="I458" s="58" t="s">
        <v>382</v>
      </c>
      <c r="J458" s="2">
        <v>66147</v>
      </c>
      <c r="K458" s="2" t="s">
        <v>383</v>
      </c>
      <c r="L458" s="2" t="s">
        <v>384</v>
      </c>
      <c r="M458" s="58" t="s">
        <v>1717</v>
      </c>
      <c r="N458" s="58" t="s">
        <v>1718</v>
      </c>
      <c r="O458" s="58" t="s">
        <v>1719</v>
      </c>
      <c r="P458" s="2" t="s">
        <v>148</v>
      </c>
      <c r="Q458" s="2" t="s">
        <v>1720</v>
      </c>
      <c r="R458" s="2">
        <v>1003</v>
      </c>
      <c r="S458" s="10">
        <v>40815</v>
      </c>
      <c r="T458" s="58" t="s">
        <v>390</v>
      </c>
      <c r="U458" s="2" t="s">
        <v>391</v>
      </c>
      <c r="V458" s="2" t="s">
        <v>92</v>
      </c>
      <c r="W458" s="2" t="s">
        <v>93</v>
      </c>
      <c r="X458" s="2" t="s">
        <v>248</v>
      </c>
      <c r="Y458" s="2">
        <v>64</v>
      </c>
      <c r="Z458" s="2" t="s">
        <v>160</v>
      </c>
      <c r="AA458" s="2" t="s">
        <v>392</v>
      </c>
      <c r="AB458" s="58" t="s">
        <v>4049</v>
      </c>
      <c r="AC458" s="58" t="s">
        <v>4050</v>
      </c>
      <c r="AD458" s="58" t="s">
        <v>4051</v>
      </c>
      <c r="AE458" s="2" t="s">
        <v>4052</v>
      </c>
      <c r="AF458" s="62">
        <v>-18.403082699999999</v>
      </c>
      <c r="AG458" s="62">
        <v>-49.211185099999902</v>
      </c>
      <c r="AH458" s="2" t="s">
        <v>4053</v>
      </c>
      <c r="AI458" s="2" t="s">
        <v>147</v>
      </c>
      <c r="AJ458" s="2" t="s">
        <v>102</v>
      </c>
      <c r="AK458" s="55">
        <v>1049.1500000000001</v>
      </c>
      <c r="AL458" s="55">
        <v>162</v>
      </c>
      <c r="AM458" s="55">
        <v>15.44107134346852</v>
      </c>
      <c r="AN458" s="2" t="s">
        <v>331</v>
      </c>
      <c r="AO458" s="2">
        <v>11</v>
      </c>
      <c r="AP458" s="2">
        <v>1</v>
      </c>
      <c r="AQ458" s="2">
        <v>4</v>
      </c>
      <c r="AR458" s="53" t="s">
        <v>72</v>
      </c>
      <c r="AS458" s="2" t="s">
        <v>73</v>
      </c>
      <c r="AT458" s="2" t="s">
        <v>74</v>
      </c>
      <c r="AU458" s="2" t="s">
        <v>75</v>
      </c>
      <c r="AV458" s="2" t="s">
        <v>76</v>
      </c>
      <c r="AW458" s="2" t="str">
        <f t="shared" si="7"/>
        <v>AMERICANAS SERVIÇOS    PEGUE NA LOJA HOJE    SHIP FROM STORE    PEGUE NA LOJA  QUIOSQUE</v>
      </c>
    </row>
    <row r="459" spans="2:49" ht="15" customHeight="1">
      <c r="B459" t="s">
        <v>4054</v>
      </c>
      <c r="C459" s="2" t="s">
        <v>4055</v>
      </c>
      <c r="D459" s="2">
        <v>445</v>
      </c>
      <c r="E459" s="2" t="s">
        <v>4056</v>
      </c>
      <c r="F459" s="58" t="s">
        <v>4057</v>
      </c>
      <c r="G459" s="2" t="s">
        <v>81</v>
      </c>
      <c r="H459" t="s">
        <v>82</v>
      </c>
      <c r="I459" s="58" t="s">
        <v>83</v>
      </c>
      <c r="J459" s="2">
        <v>66203</v>
      </c>
      <c r="K459" s="2" t="s">
        <v>84</v>
      </c>
      <c r="L459" s="2" t="s">
        <v>85</v>
      </c>
      <c r="M459" s="58" t="s">
        <v>2875</v>
      </c>
      <c r="N459" s="58" t="s">
        <v>2876</v>
      </c>
      <c r="O459" s="58" t="s">
        <v>2877</v>
      </c>
      <c r="P459" s="2">
        <v>68901</v>
      </c>
      <c r="Q459" s="2" t="s">
        <v>2878</v>
      </c>
      <c r="R459" s="2" t="s">
        <v>2879</v>
      </c>
      <c r="S459" s="10">
        <v>40819</v>
      </c>
      <c r="T459" s="58" t="s">
        <v>2880</v>
      </c>
      <c r="U459" s="2" t="s">
        <v>2881</v>
      </c>
      <c r="V459" s="2" t="s">
        <v>92</v>
      </c>
      <c r="W459" s="2" t="s">
        <v>93</v>
      </c>
      <c r="X459" s="2" t="s">
        <v>94</v>
      </c>
      <c r="Y459" s="2">
        <v>22</v>
      </c>
      <c r="Z459" s="2" t="s">
        <v>95</v>
      </c>
      <c r="AA459" s="2" t="s">
        <v>96</v>
      </c>
      <c r="AB459" s="58" t="s">
        <v>3437</v>
      </c>
      <c r="AC459" s="58" t="s">
        <v>98</v>
      </c>
      <c r="AD459" s="58" t="s">
        <v>4058</v>
      </c>
      <c r="AE459" s="2" t="s">
        <v>4059</v>
      </c>
      <c r="AF459" s="62">
        <v>-21.762913099999999</v>
      </c>
      <c r="AG459" s="62">
        <v>-41.322880300000001</v>
      </c>
      <c r="AH459" s="2" t="s">
        <v>4060</v>
      </c>
      <c r="AI459" s="2" t="s">
        <v>147</v>
      </c>
      <c r="AJ459" s="2" t="s">
        <v>102</v>
      </c>
      <c r="AK459" s="55">
        <v>1115.3499999999999</v>
      </c>
      <c r="AL459" s="55">
        <v>142</v>
      </c>
      <c r="AM459" s="55">
        <v>12.731429596090916</v>
      </c>
      <c r="AN459" s="2" t="s">
        <v>103</v>
      </c>
      <c r="AO459" s="2">
        <v>8</v>
      </c>
      <c r="AP459" s="2">
        <v>1</v>
      </c>
      <c r="AQ459" s="2">
        <v>1</v>
      </c>
      <c r="AR459" s="53" t="s">
        <v>72</v>
      </c>
      <c r="AS459" s="2" t="s">
        <v>73</v>
      </c>
      <c r="AT459" s="2" t="s">
        <v>74</v>
      </c>
      <c r="AU459" s="2" t="s">
        <v>75</v>
      </c>
      <c r="AV459" s="2" t="s">
        <v>76</v>
      </c>
      <c r="AW459" s="2" t="str">
        <f t="shared" si="7"/>
        <v>AMERICANAS SERVIÇOS    PEGUE NA LOJA HOJE    SHIP FROM STORE    PEGUE NA LOJA  QUIOSQUE</v>
      </c>
    </row>
    <row r="460" spans="2:49" ht="15" customHeight="1">
      <c r="B460" t="s">
        <v>4061</v>
      </c>
      <c r="C460" s="2" t="s">
        <v>4062</v>
      </c>
      <c r="D460" s="2">
        <v>475</v>
      </c>
      <c r="E460" s="2" t="s">
        <v>4063</v>
      </c>
      <c r="F460" s="58" t="s">
        <v>4064</v>
      </c>
      <c r="G460" s="2" t="s">
        <v>108</v>
      </c>
      <c r="H460" t="s">
        <v>109</v>
      </c>
      <c r="I460" s="58" t="s">
        <v>110</v>
      </c>
      <c r="J460" s="2">
        <v>66202</v>
      </c>
      <c r="K460" s="2" t="s">
        <v>111</v>
      </c>
      <c r="L460" s="2" t="s">
        <v>112</v>
      </c>
      <c r="M460" s="58" t="s">
        <v>498</v>
      </c>
      <c r="N460" s="58" t="s">
        <v>499</v>
      </c>
      <c r="O460" s="58" t="s">
        <v>500</v>
      </c>
      <c r="P460" s="2">
        <v>66136</v>
      </c>
      <c r="Q460" s="2" t="s">
        <v>501</v>
      </c>
      <c r="R460" s="2" t="s">
        <v>495</v>
      </c>
      <c r="S460" s="10">
        <v>40819</v>
      </c>
      <c r="T460" s="58" t="s">
        <v>502</v>
      </c>
      <c r="U460" s="2" t="s">
        <v>503</v>
      </c>
      <c r="V460" s="2" t="s">
        <v>92</v>
      </c>
      <c r="W460" s="2" t="s">
        <v>93</v>
      </c>
      <c r="X460" s="2" t="s">
        <v>480</v>
      </c>
      <c r="Y460" s="2">
        <v>27</v>
      </c>
      <c r="Z460" s="2" t="s">
        <v>95</v>
      </c>
      <c r="AA460" s="2" t="s">
        <v>504</v>
      </c>
      <c r="AB460" s="58" t="s">
        <v>4064</v>
      </c>
      <c r="AC460" s="58" t="s">
        <v>98</v>
      </c>
      <c r="AD460" s="58" t="s">
        <v>4065</v>
      </c>
      <c r="AE460" s="2" t="s">
        <v>4066</v>
      </c>
      <c r="AF460" s="62">
        <v>-20.6722717</v>
      </c>
      <c r="AG460" s="62">
        <v>-40.497887200000001</v>
      </c>
      <c r="AH460" s="2" t="s">
        <v>4067</v>
      </c>
      <c r="AI460" s="2" t="s">
        <v>28</v>
      </c>
      <c r="AJ460" s="2" t="s">
        <v>330</v>
      </c>
      <c r="AK460" s="55">
        <v>758.25</v>
      </c>
      <c r="AL460" s="55">
        <v>103</v>
      </c>
      <c r="AM460" s="55">
        <v>13.583910319815365</v>
      </c>
      <c r="AN460" s="2" t="s">
        <v>103</v>
      </c>
      <c r="AO460" s="2">
        <v>9</v>
      </c>
      <c r="AP460" s="2">
        <v>2</v>
      </c>
      <c r="AQ460" s="2">
        <v>5</v>
      </c>
      <c r="AR460" s="53" t="s">
        <v>72</v>
      </c>
      <c r="AS460" s="2" t="s">
        <v>73</v>
      </c>
      <c r="AT460" s="2" t="s">
        <v>148</v>
      </c>
      <c r="AU460" s="2" t="s">
        <v>75</v>
      </c>
      <c r="AV460" s="2" t="s">
        <v>76</v>
      </c>
      <c r="AW460" s="2" t="str">
        <f t="shared" si="7"/>
        <v>AMERICANAS SERVIÇOS    PEGUE NA LOJA HOJE         PEGUE NA LOJA  QUIOSQUE</v>
      </c>
    </row>
    <row r="461" spans="2:49" ht="15" customHeight="1">
      <c r="B461" t="s">
        <v>4068</v>
      </c>
      <c r="C461" s="2" t="s">
        <v>4069</v>
      </c>
      <c r="D461" s="2">
        <v>436</v>
      </c>
      <c r="E461" s="2" t="s">
        <v>4070</v>
      </c>
      <c r="F461" s="58" t="s">
        <v>4071</v>
      </c>
      <c r="G461" s="2" t="s">
        <v>285</v>
      </c>
      <c r="H461" t="s">
        <v>286</v>
      </c>
      <c r="I461" s="58" t="s">
        <v>287</v>
      </c>
      <c r="J461" s="2">
        <v>68673</v>
      </c>
      <c r="K461" s="2" t="s">
        <v>288</v>
      </c>
      <c r="L461" s="2" t="s">
        <v>289</v>
      </c>
      <c r="M461" s="58" t="s">
        <v>663</v>
      </c>
      <c r="N461" s="58" t="s">
        <v>664</v>
      </c>
      <c r="O461" s="58" t="s">
        <v>665</v>
      </c>
      <c r="P461" s="2" t="s">
        <v>148</v>
      </c>
      <c r="Q461" s="2" t="s">
        <v>666</v>
      </c>
      <c r="R461" s="2" t="s">
        <v>660</v>
      </c>
      <c r="S461" s="10">
        <v>40820</v>
      </c>
      <c r="T461" s="58" t="s">
        <v>667</v>
      </c>
      <c r="U461" s="2" t="s">
        <v>668</v>
      </c>
      <c r="V461" s="2" t="s">
        <v>92</v>
      </c>
      <c r="W461" s="2" t="s">
        <v>93</v>
      </c>
      <c r="X461" s="2" t="s">
        <v>296</v>
      </c>
      <c r="Y461" s="2">
        <v>49</v>
      </c>
      <c r="Z461" s="2" t="s">
        <v>160</v>
      </c>
      <c r="AA461" s="2" t="s">
        <v>669</v>
      </c>
      <c r="AB461" s="58" t="s">
        <v>4072</v>
      </c>
      <c r="AC461" s="58" t="s">
        <v>4073</v>
      </c>
      <c r="AD461" s="58" t="s">
        <v>4074</v>
      </c>
      <c r="AE461" s="2" t="s">
        <v>4075</v>
      </c>
      <c r="AF461" s="62">
        <v>-27.091095599999999</v>
      </c>
      <c r="AG461" s="62">
        <v>-52.620246399999999</v>
      </c>
      <c r="AH461" s="2" t="s">
        <v>4076</v>
      </c>
      <c r="AI461" s="2" t="s">
        <v>147</v>
      </c>
      <c r="AJ461" s="2" t="s">
        <v>1351</v>
      </c>
      <c r="AK461" s="55">
        <v>604</v>
      </c>
      <c r="AL461" s="55">
        <v>176</v>
      </c>
      <c r="AM461" s="55">
        <v>29.139072847682119</v>
      </c>
      <c r="AN461" s="2" t="s">
        <v>331</v>
      </c>
      <c r="AO461" s="2">
        <v>8</v>
      </c>
      <c r="AP461" s="2">
        <v>1</v>
      </c>
      <c r="AQ461" s="2">
        <v>1</v>
      </c>
      <c r="AR461" s="53" t="s">
        <v>148</v>
      </c>
      <c r="AS461" s="2" t="s">
        <v>73</v>
      </c>
      <c r="AT461" s="2" t="s">
        <v>148</v>
      </c>
      <c r="AU461" s="2" t="s">
        <v>75</v>
      </c>
      <c r="AV461" s="2" t="s">
        <v>148</v>
      </c>
      <c r="AW461" s="2" t="str">
        <f t="shared" si="7"/>
        <v xml:space="preserve">     PEGUE NA LOJA HOJE         PEGUE NA LOJA   </v>
      </c>
    </row>
    <row r="462" spans="2:49" ht="15" customHeight="1">
      <c r="B462" t="s">
        <v>4077</v>
      </c>
      <c r="C462" s="2" t="s">
        <v>4078</v>
      </c>
      <c r="D462" s="2">
        <v>472</v>
      </c>
      <c r="E462" s="2" t="s">
        <v>4079</v>
      </c>
      <c r="F462" s="58" t="s">
        <v>4080</v>
      </c>
      <c r="G462" s="2" t="s">
        <v>380</v>
      </c>
      <c r="H462" t="s">
        <v>381</v>
      </c>
      <c r="I462" s="58" t="s">
        <v>382</v>
      </c>
      <c r="J462" s="2">
        <v>66147</v>
      </c>
      <c r="K462" s="2" t="s">
        <v>383</v>
      </c>
      <c r="L462" s="2" t="s">
        <v>384</v>
      </c>
      <c r="M462" s="58" t="s">
        <v>385</v>
      </c>
      <c r="N462" s="58" t="s">
        <v>386</v>
      </c>
      <c r="O462" s="58" t="s">
        <v>387</v>
      </c>
      <c r="P462" s="2">
        <v>66210</v>
      </c>
      <c r="Q462" s="2" t="s">
        <v>388</v>
      </c>
      <c r="R462" s="2" t="s">
        <v>389</v>
      </c>
      <c r="S462" s="10">
        <v>40822</v>
      </c>
      <c r="T462" s="58" t="s">
        <v>3305</v>
      </c>
      <c r="U462" s="2" t="s">
        <v>3306</v>
      </c>
      <c r="V462" s="2" t="s">
        <v>92</v>
      </c>
      <c r="W462" s="2" t="s">
        <v>93</v>
      </c>
      <c r="X462" s="2" t="s">
        <v>248</v>
      </c>
      <c r="Y462" s="2">
        <v>63</v>
      </c>
      <c r="Z462" s="2" t="s">
        <v>160</v>
      </c>
      <c r="AA462" s="2" t="s">
        <v>3307</v>
      </c>
      <c r="AB462" s="58" t="s">
        <v>3308</v>
      </c>
      <c r="AC462" s="58" t="s">
        <v>4080</v>
      </c>
      <c r="AD462" s="58" t="s">
        <v>4081</v>
      </c>
      <c r="AE462" s="2" t="s">
        <v>4082</v>
      </c>
      <c r="AF462" s="62">
        <v>-10.334134499999999</v>
      </c>
      <c r="AG462" s="62">
        <v>-48.295397399999999</v>
      </c>
      <c r="AH462" s="2" t="s">
        <v>4083</v>
      </c>
      <c r="AI462" s="2" t="s">
        <v>147</v>
      </c>
      <c r="AJ462" s="2" t="s">
        <v>330</v>
      </c>
      <c r="AK462" s="55">
        <v>782.56</v>
      </c>
      <c r="AL462" s="55">
        <v>272</v>
      </c>
      <c r="AM462" s="55">
        <v>34.757718258024944</v>
      </c>
      <c r="AN462" s="2" t="s">
        <v>103</v>
      </c>
      <c r="AO462" s="2">
        <v>9</v>
      </c>
      <c r="AP462" s="2">
        <v>1</v>
      </c>
      <c r="AQ462" s="2">
        <v>2</v>
      </c>
      <c r="AR462" s="53" t="s">
        <v>72</v>
      </c>
      <c r="AS462" s="2" t="s">
        <v>73</v>
      </c>
      <c r="AT462" s="2" t="s">
        <v>148</v>
      </c>
      <c r="AU462" s="2" t="s">
        <v>75</v>
      </c>
      <c r="AV462" s="2" t="s">
        <v>76</v>
      </c>
      <c r="AW462" s="2" t="str">
        <f t="shared" si="7"/>
        <v>AMERICANAS SERVIÇOS    PEGUE NA LOJA HOJE         PEGUE NA LOJA  QUIOSQUE</v>
      </c>
    </row>
    <row r="463" spans="2:49" ht="15" customHeight="1">
      <c r="B463" t="s">
        <v>4084</v>
      </c>
      <c r="C463" s="2" t="s">
        <v>4085</v>
      </c>
      <c r="D463" s="2">
        <v>443</v>
      </c>
      <c r="E463" s="2" t="s">
        <v>4086</v>
      </c>
      <c r="F463" s="58" t="s">
        <v>4087</v>
      </c>
      <c r="G463" s="2" t="s">
        <v>431</v>
      </c>
      <c r="H463" t="s">
        <v>432</v>
      </c>
      <c r="I463" s="58" t="s">
        <v>433</v>
      </c>
      <c r="J463" s="2">
        <v>66749</v>
      </c>
      <c r="K463" s="2" t="s">
        <v>434</v>
      </c>
      <c r="L463" s="2" t="s">
        <v>435</v>
      </c>
      <c r="M463" s="58" t="s">
        <v>1648</v>
      </c>
      <c r="N463" s="58" t="s">
        <v>1649</v>
      </c>
      <c r="O463" s="58" t="s">
        <v>1650</v>
      </c>
      <c r="P463" s="2" t="s">
        <v>148</v>
      </c>
      <c r="Q463" s="2" t="s">
        <v>1651</v>
      </c>
      <c r="R463" s="2" t="s">
        <v>1645</v>
      </c>
      <c r="S463" s="10">
        <v>40825</v>
      </c>
      <c r="T463" s="58" t="s">
        <v>1652</v>
      </c>
      <c r="U463" s="2" t="s">
        <v>1653</v>
      </c>
      <c r="V463" s="2" t="s">
        <v>69</v>
      </c>
      <c r="W463" s="2" t="s">
        <v>93</v>
      </c>
      <c r="X463" s="2" t="s">
        <v>442</v>
      </c>
      <c r="Y463" s="2">
        <v>87</v>
      </c>
      <c r="Z463" s="2" t="s">
        <v>160</v>
      </c>
      <c r="AA463" s="2" t="s">
        <v>443</v>
      </c>
      <c r="AB463" s="58" t="s">
        <v>4087</v>
      </c>
      <c r="AC463" s="58" t="s">
        <v>98</v>
      </c>
      <c r="AD463" s="58" t="s">
        <v>4088</v>
      </c>
      <c r="AE463" s="2" t="s">
        <v>4089</v>
      </c>
      <c r="AF463" s="62">
        <v>-8.8911050999999901</v>
      </c>
      <c r="AG463" s="62">
        <v>-36.492259799999999</v>
      </c>
      <c r="AH463" s="2" t="s">
        <v>4090</v>
      </c>
      <c r="AI463" s="2" t="s">
        <v>147</v>
      </c>
      <c r="AJ463" s="2" t="s">
        <v>330</v>
      </c>
      <c r="AK463" s="55">
        <v>763.02</v>
      </c>
      <c r="AL463" s="55">
        <v>173</v>
      </c>
      <c r="AM463" s="55">
        <v>22.67306230505098</v>
      </c>
      <c r="AN463" s="2" t="s">
        <v>103</v>
      </c>
      <c r="AO463" s="2">
        <v>5</v>
      </c>
      <c r="AP463" s="2">
        <v>2</v>
      </c>
      <c r="AQ463" s="2">
        <v>1</v>
      </c>
      <c r="AR463" s="53" t="s">
        <v>72</v>
      </c>
      <c r="AS463" s="2" t="s">
        <v>73</v>
      </c>
      <c r="AT463" s="2" t="s">
        <v>74</v>
      </c>
      <c r="AU463" s="2" t="s">
        <v>75</v>
      </c>
      <c r="AV463" s="2" t="s">
        <v>76</v>
      </c>
      <c r="AW463" s="2" t="str">
        <f t="shared" si="7"/>
        <v>AMERICANAS SERVIÇOS    PEGUE NA LOJA HOJE    SHIP FROM STORE    PEGUE NA LOJA  QUIOSQUE</v>
      </c>
    </row>
    <row r="464" spans="2:49" ht="15" customHeight="1">
      <c r="B464" t="s">
        <v>4091</v>
      </c>
      <c r="C464" s="2" t="s">
        <v>4092</v>
      </c>
      <c r="D464" s="2">
        <v>606</v>
      </c>
      <c r="E464" s="2" t="s">
        <v>4093</v>
      </c>
      <c r="F464" s="58" t="s">
        <v>4094</v>
      </c>
      <c r="G464" s="2" t="s">
        <v>108</v>
      </c>
      <c r="H464" t="s">
        <v>109</v>
      </c>
      <c r="I464" s="58" t="s">
        <v>110</v>
      </c>
      <c r="J464" s="2">
        <v>66202</v>
      </c>
      <c r="K464" s="2" t="s">
        <v>111</v>
      </c>
      <c r="L464" s="2" t="s">
        <v>112</v>
      </c>
      <c r="M464" s="58" t="s">
        <v>227</v>
      </c>
      <c r="N464" s="58" t="s">
        <v>228</v>
      </c>
      <c r="O464" s="58" t="s">
        <v>229</v>
      </c>
      <c r="P464" s="2">
        <v>66230</v>
      </c>
      <c r="Q464" s="2" t="s">
        <v>230</v>
      </c>
      <c r="R464" s="2" t="s">
        <v>231</v>
      </c>
      <c r="S464" s="10">
        <v>40829</v>
      </c>
      <c r="T464" s="58" t="s">
        <v>232</v>
      </c>
      <c r="U464" s="2" t="s">
        <v>233</v>
      </c>
      <c r="V464" s="2" t="s">
        <v>92</v>
      </c>
      <c r="W464" s="2" t="s">
        <v>1192</v>
      </c>
      <c r="X464" s="2" t="s">
        <v>94</v>
      </c>
      <c r="Y464" s="2">
        <v>24</v>
      </c>
      <c r="Z464" s="2" t="s">
        <v>95</v>
      </c>
      <c r="AA464" s="2" t="s">
        <v>96</v>
      </c>
      <c r="AB464" s="58" t="s">
        <v>1489</v>
      </c>
      <c r="AC464" s="58" t="s">
        <v>1085</v>
      </c>
      <c r="AD464" s="58" t="s">
        <v>4095</v>
      </c>
      <c r="AE464" s="2" t="s">
        <v>4096</v>
      </c>
      <c r="AF464" s="62">
        <v>-22.461471</v>
      </c>
      <c r="AG464" s="62">
        <v>-44.437602899999902</v>
      </c>
      <c r="AH464" s="2" t="s">
        <v>4097</v>
      </c>
      <c r="AI464" s="2" t="s">
        <v>147</v>
      </c>
      <c r="AJ464" s="2" t="s">
        <v>1196</v>
      </c>
      <c r="AK464" s="55">
        <v>436.29</v>
      </c>
      <c r="AL464" s="55">
        <v>26</v>
      </c>
      <c r="AM464" s="55">
        <v>5.9593389717848213</v>
      </c>
      <c r="AN464" s="2" t="s">
        <v>331</v>
      </c>
      <c r="AO464" s="2">
        <v>8</v>
      </c>
      <c r="AP464" s="2">
        <v>1</v>
      </c>
      <c r="AQ464" s="2">
        <v>1</v>
      </c>
      <c r="AR464" s="53" t="s">
        <v>148</v>
      </c>
      <c r="AS464" s="2" t="s">
        <v>73</v>
      </c>
      <c r="AT464" s="2" t="s">
        <v>148</v>
      </c>
      <c r="AU464" s="2" t="s">
        <v>75</v>
      </c>
      <c r="AV464" s="2" t="s">
        <v>148</v>
      </c>
      <c r="AW464" s="2" t="str">
        <f t="shared" si="7"/>
        <v xml:space="preserve">     PEGUE NA LOJA HOJE         PEGUE NA LOJA   </v>
      </c>
    </row>
    <row r="465" spans="2:49" ht="15" customHeight="1">
      <c r="B465" t="s">
        <v>4098</v>
      </c>
      <c r="C465" s="2" t="s">
        <v>4099</v>
      </c>
      <c r="D465" s="2">
        <v>492</v>
      </c>
      <c r="E465" s="2" t="s">
        <v>4100</v>
      </c>
      <c r="F465" s="58" t="s">
        <v>4101</v>
      </c>
      <c r="G465" s="2" t="s">
        <v>380</v>
      </c>
      <c r="H465" t="s">
        <v>381</v>
      </c>
      <c r="I465" s="58" t="s">
        <v>382</v>
      </c>
      <c r="J465" s="2">
        <v>66147</v>
      </c>
      <c r="K465" s="2" t="s">
        <v>383</v>
      </c>
      <c r="L465" s="2" t="s">
        <v>384</v>
      </c>
      <c r="M465" s="58" t="s">
        <v>385</v>
      </c>
      <c r="N465" s="58" t="s">
        <v>386</v>
      </c>
      <c r="O465" s="58" t="s">
        <v>387</v>
      </c>
      <c r="P465" s="2">
        <v>66210</v>
      </c>
      <c r="Q465" s="2" t="s">
        <v>388</v>
      </c>
      <c r="R465" s="2" t="s">
        <v>389</v>
      </c>
      <c r="S465" s="10">
        <v>40842</v>
      </c>
      <c r="T465" s="58" t="s">
        <v>390</v>
      </c>
      <c r="U465" s="2" t="s">
        <v>391</v>
      </c>
      <c r="V465" s="2" t="s">
        <v>92</v>
      </c>
      <c r="W465" s="2" t="s">
        <v>93</v>
      </c>
      <c r="X465" s="2" t="s">
        <v>248</v>
      </c>
      <c r="Y465" s="2">
        <v>62</v>
      </c>
      <c r="Z465" s="2" t="s">
        <v>160</v>
      </c>
      <c r="AA465" s="2" t="s">
        <v>392</v>
      </c>
      <c r="AB465" s="58" t="s">
        <v>379</v>
      </c>
      <c r="AC465" s="58" t="s">
        <v>2494</v>
      </c>
      <c r="AD465" s="58" t="s">
        <v>4102</v>
      </c>
      <c r="AE465" s="2" t="s">
        <v>4103</v>
      </c>
      <c r="AF465" s="62">
        <v>-16.682801999999999</v>
      </c>
      <c r="AG465" s="62">
        <v>-49.3140936</v>
      </c>
      <c r="AH465" s="2" t="s">
        <v>4104</v>
      </c>
      <c r="AI465" s="2" t="s">
        <v>147</v>
      </c>
      <c r="AJ465" s="2" t="s">
        <v>330</v>
      </c>
      <c r="AK465" s="55">
        <v>895.6</v>
      </c>
      <c r="AL465" s="55">
        <v>165</v>
      </c>
      <c r="AM465" s="55">
        <v>18.423403305046897</v>
      </c>
      <c r="AN465" s="2" t="s">
        <v>331</v>
      </c>
      <c r="AO465" s="2">
        <v>10</v>
      </c>
      <c r="AP465" s="2">
        <v>1</v>
      </c>
      <c r="AQ465" s="2">
        <v>3</v>
      </c>
      <c r="AR465" s="53" t="s">
        <v>72</v>
      </c>
      <c r="AS465" s="2" t="s">
        <v>73</v>
      </c>
      <c r="AT465" s="2" t="s">
        <v>74</v>
      </c>
      <c r="AU465" s="2" t="s">
        <v>75</v>
      </c>
      <c r="AV465" s="2" t="s">
        <v>76</v>
      </c>
      <c r="AW465" s="2" t="str">
        <f t="shared" si="7"/>
        <v>AMERICANAS SERVIÇOS    PEGUE NA LOJA HOJE    SHIP FROM STORE    PEGUE NA LOJA  QUIOSQUE</v>
      </c>
    </row>
    <row r="466" spans="2:49" ht="15" customHeight="1">
      <c r="B466" t="s">
        <v>4105</v>
      </c>
      <c r="C466" s="2" t="s">
        <v>4106</v>
      </c>
      <c r="D466" s="2">
        <v>610</v>
      </c>
      <c r="E466" s="2" t="s">
        <v>4107</v>
      </c>
      <c r="F466" s="58" t="s">
        <v>4108</v>
      </c>
      <c r="G466" s="2" t="s">
        <v>81</v>
      </c>
      <c r="H466" t="s">
        <v>82</v>
      </c>
      <c r="I466" s="58" t="s">
        <v>83</v>
      </c>
      <c r="J466" s="2">
        <v>66203</v>
      </c>
      <c r="K466" s="2" t="s">
        <v>84</v>
      </c>
      <c r="L466" s="2" t="s">
        <v>85</v>
      </c>
      <c r="M466" s="58" t="s">
        <v>2875</v>
      </c>
      <c r="N466" s="58" t="s">
        <v>2876</v>
      </c>
      <c r="O466" s="58" t="s">
        <v>2877</v>
      </c>
      <c r="P466" s="2">
        <v>68901</v>
      </c>
      <c r="Q466" s="2" t="s">
        <v>2878</v>
      </c>
      <c r="R466" s="2" t="s">
        <v>2879</v>
      </c>
      <c r="S466" s="10">
        <v>40843</v>
      </c>
      <c r="T466" s="58" t="s">
        <v>2880</v>
      </c>
      <c r="U466" s="2" t="s">
        <v>2881</v>
      </c>
      <c r="V466" s="2" t="s">
        <v>92</v>
      </c>
      <c r="W466" s="2" t="s">
        <v>1192</v>
      </c>
      <c r="X466" s="2" t="s">
        <v>94</v>
      </c>
      <c r="Y466" s="2">
        <v>22</v>
      </c>
      <c r="Z466" s="2" t="s">
        <v>95</v>
      </c>
      <c r="AA466" s="2" t="s">
        <v>96</v>
      </c>
      <c r="AB466" s="58" t="s">
        <v>4109</v>
      </c>
      <c r="AC466" s="58" t="s">
        <v>98</v>
      </c>
      <c r="AD466" s="58" t="s">
        <v>4110</v>
      </c>
      <c r="AE466" s="2" t="s">
        <v>4111</v>
      </c>
      <c r="AF466" s="62">
        <v>-22.8366732</v>
      </c>
      <c r="AG466" s="62">
        <v>-42.101392500000003</v>
      </c>
      <c r="AH466" s="2" t="s">
        <v>4112</v>
      </c>
      <c r="AI466" s="2" t="s">
        <v>28</v>
      </c>
      <c r="AJ466" s="2" t="s">
        <v>1351</v>
      </c>
      <c r="AK466" s="55">
        <v>546.03</v>
      </c>
      <c r="AL466" s="55">
        <v>27</v>
      </c>
      <c r="AM466" s="55">
        <v>4.9447832536673815</v>
      </c>
      <c r="AN466" s="2" t="s">
        <v>103</v>
      </c>
      <c r="AO466" s="2">
        <v>4</v>
      </c>
      <c r="AP466" s="2">
        <v>3</v>
      </c>
      <c r="AQ466" s="2">
        <v>1</v>
      </c>
      <c r="AR466" s="53" t="s">
        <v>72</v>
      </c>
      <c r="AS466" s="2" t="s">
        <v>73</v>
      </c>
      <c r="AT466" s="2" t="s">
        <v>148</v>
      </c>
      <c r="AU466" s="2" t="s">
        <v>75</v>
      </c>
      <c r="AV466" s="2" t="s">
        <v>76</v>
      </c>
      <c r="AW466" s="2" t="str">
        <f t="shared" si="7"/>
        <v>AMERICANAS SERVIÇOS    PEGUE NA LOJA HOJE         PEGUE NA LOJA  QUIOSQUE</v>
      </c>
    </row>
    <row r="467" spans="2:49" ht="15" customHeight="1">
      <c r="B467" t="s">
        <v>4113</v>
      </c>
      <c r="C467" s="2" t="s">
        <v>4114</v>
      </c>
      <c r="D467" s="2">
        <v>468</v>
      </c>
      <c r="E467" s="2" t="s">
        <v>4115</v>
      </c>
      <c r="F467" s="58" t="s">
        <v>4116</v>
      </c>
      <c r="G467" s="2" t="s">
        <v>168</v>
      </c>
      <c r="H467" t="s">
        <v>169</v>
      </c>
      <c r="I467" s="58" t="s">
        <v>170</v>
      </c>
      <c r="J467" s="2">
        <v>66146</v>
      </c>
      <c r="K467" s="2" t="s">
        <v>171</v>
      </c>
      <c r="L467" s="2" t="s">
        <v>172</v>
      </c>
      <c r="M467" s="58" t="s">
        <v>858</v>
      </c>
      <c r="N467" s="58" t="s">
        <v>859</v>
      </c>
      <c r="O467" s="58" t="s">
        <v>860</v>
      </c>
      <c r="P467" s="2">
        <v>68827</v>
      </c>
      <c r="Q467" s="2" t="s">
        <v>861</v>
      </c>
      <c r="R467" s="2" t="s">
        <v>855</v>
      </c>
      <c r="S467" s="10">
        <v>40846</v>
      </c>
      <c r="T467" s="58" t="s">
        <v>1174</v>
      </c>
      <c r="U467" s="2" t="s">
        <v>1175</v>
      </c>
      <c r="V467" s="2" t="s">
        <v>92</v>
      </c>
      <c r="W467" s="2" t="s">
        <v>93</v>
      </c>
      <c r="X467" s="2" t="s">
        <v>140</v>
      </c>
      <c r="Y467" s="2">
        <v>19</v>
      </c>
      <c r="Z467" s="2" t="s">
        <v>95</v>
      </c>
      <c r="AA467" s="2" t="s">
        <v>141</v>
      </c>
      <c r="AB467" s="58" t="s">
        <v>3761</v>
      </c>
      <c r="AC467" s="58" t="s">
        <v>4117</v>
      </c>
      <c r="AD467" s="58" t="s">
        <v>4118</v>
      </c>
      <c r="AE467" s="2" t="s">
        <v>4119</v>
      </c>
      <c r="AF467" s="62">
        <v>-22.413022600000001</v>
      </c>
      <c r="AG467" s="62">
        <v>-47.554093999999999</v>
      </c>
      <c r="AH467" s="2" t="s">
        <v>4120</v>
      </c>
      <c r="AI467" s="2" t="s">
        <v>147</v>
      </c>
      <c r="AJ467" s="2" t="s">
        <v>330</v>
      </c>
      <c r="AK467" s="55">
        <v>858.44</v>
      </c>
      <c r="AL467" s="55">
        <v>188</v>
      </c>
      <c r="AM467" s="55">
        <v>21.900191044219746</v>
      </c>
      <c r="AN467" s="2" t="s">
        <v>331</v>
      </c>
      <c r="AO467" s="2">
        <v>5</v>
      </c>
      <c r="AP467" s="2">
        <v>2</v>
      </c>
      <c r="AQ467" s="2">
        <v>1</v>
      </c>
      <c r="AR467" s="53" t="s">
        <v>72</v>
      </c>
      <c r="AS467" s="2" t="s">
        <v>73</v>
      </c>
      <c r="AT467" s="2" t="s">
        <v>74</v>
      </c>
      <c r="AU467" s="2" t="s">
        <v>75</v>
      </c>
      <c r="AV467" s="2" t="s">
        <v>76</v>
      </c>
      <c r="AW467" s="2" t="str">
        <f t="shared" si="7"/>
        <v>AMERICANAS SERVIÇOS    PEGUE NA LOJA HOJE    SHIP FROM STORE    PEGUE NA LOJA  QUIOSQUE</v>
      </c>
    </row>
    <row r="468" spans="2:49" ht="15" customHeight="1">
      <c r="B468" t="s">
        <v>4121</v>
      </c>
      <c r="C468" s="2" t="s">
        <v>4122</v>
      </c>
      <c r="D468" s="2">
        <v>605</v>
      </c>
      <c r="E468" s="2" t="s">
        <v>4123</v>
      </c>
      <c r="F468" s="58" t="s">
        <v>4124</v>
      </c>
      <c r="G468" s="2" t="s">
        <v>168</v>
      </c>
      <c r="H468" t="s">
        <v>169</v>
      </c>
      <c r="I468" s="58" t="s">
        <v>170</v>
      </c>
      <c r="J468" s="2">
        <v>66146</v>
      </c>
      <c r="K468" s="2" t="s">
        <v>171</v>
      </c>
      <c r="L468" s="2" t="s">
        <v>172</v>
      </c>
      <c r="M468" s="58" t="s">
        <v>678</v>
      </c>
      <c r="N468" s="58" t="s">
        <v>679</v>
      </c>
      <c r="O468" s="58" t="s">
        <v>680</v>
      </c>
      <c r="P468" s="2" t="s">
        <v>148</v>
      </c>
      <c r="Q468" s="2" t="s">
        <v>681</v>
      </c>
      <c r="R468" s="2" t="s">
        <v>172</v>
      </c>
      <c r="S468" s="10">
        <v>40850</v>
      </c>
      <c r="T468" s="58" t="s">
        <v>682</v>
      </c>
      <c r="U468" s="2" t="s">
        <v>683</v>
      </c>
      <c r="V468" s="2" t="s">
        <v>92</v>
      </c>
      <c r="W468" s="2" t="s">
        <v>1192</v>
      </c>
      <c r="X468" s="2" t="s">
        <v>140</v>
      </c>
      <c r="Y468" s="2">
        <v>12</v>
      </c>
      <c r="Z468" s="2" t="s">
        <v>160</v>
      </c>
      <c r="AA468" s="2" t="s">
        <v>141</v>
      </c>
      <c r="AB468" s="58" t="s">
        <v>4125</v>
      </c>
      <c r="AC468" s="58" t="s">
        <v>98</v>
      </c>
      <c r="AD468" s="58" t="s">
        <v>4126</v>
      </c>
      <c r="AE468" s="2" t="s">
        <v>4127</v>
      </c>
      <c r="AF468" s="62">
        <v>-23.100079000000001</v>
      </c>
      <c r="AG468" s="62">
        <v>-45.706901500000001</v>
      </c>
      <c r="AH468" s="2" t="s">
        <v>4128</v>
      </c>
      <c r="AI468" s="2" t="s">
        <v>147</v>
      </c>
      <c r="AJ468" s="2" t="s">
        <v>1196</v>
      </c>
      <c r="AK468" s="55">
        <v>382.93</v>
      </c>
      <c r="AL468" s="55">
        <v>32</v>
      </c>
      <c r="AM468" s="55">
        <v>8.3566187031572348</v>
      </c>
      <c r="AN468" s="2" t="s">
        <v>103</v>
      </c>
      <c r="AO468" s="2">
        <v>4</v>
      </c>
      <c r="AP468" s="2">
        <v>3</v>
      </c>
      <c r="AQ468" s="2">
        <v>1</v>
      </c>
      <c r="AR468" s="53" t="s">
        <v>148</v>
      </c>
      <c r="AS468" s="2" t="s">
        <v>73</v>
      </c>
      <c r="AT468" s="2" t="s">
        <v>148</v>
      </c>
      <c r="AU468" s="2" t="s">
        <v>75</v>
      </c>
      <c r="AV468" s="2" t="s">
        <v>148</v>
      </c>
      <c r="AW468" s="2" t="str">
        <f t="shared" si="7"/>
        <v xml:space="preserve">     PEGUE NA LOJA HOJE         PEGUE NA LOJA   </v>
      </c>
    </row>
    <row r="469" spans="2:49" ht="15" customHeight="1">
      <c r="B469" t="s">
        <v>4129</v>
      </c>
      <c r="C469" s="2" t="s">
        <v>4130</v>
      </c>
      <c r="D469" s="2">
        <v>609</v>
      </c>
      <c r="E469" s="2" t="s">
        <v>4131</v>
      </c>
      <c r="F469" s="58" t="s">
        <v>4132</v>
      </c>
      <c r="G469" s="2" t="s">
        <v>128</v>
      </c>
      <c r="H469" t="s">
        <v>129</v>
      </c>
      <c r="I469" s="58" t="s">
        <v>130</v>
      </c>
      <c r="J469" s="2">
        <v>66128</v>
      </c>
      <c r="K469" s="2" t="s">
        <v>131</v>
      </c>
      <c r="L469" s="2" t="s">
        <v>132</v>
      </c>
      <c r="M469" s="58" t="s">
        <v>133</v>
      </c>
      <c r="N469" s="58" t="s">
        <v>134</v>
      </c>
      <c r="O469" s="58" t="s">
        <v>135</v>
      </c>
      <c r="P469" s="2">
        <v>68981</v>
      </c>
      <c r="Q469" s="2" t="s">
        <v>136</v>
      </c>
      <c r="R469" s="2" t="s">
        <v>137</v>
      </c>
      <c r="S469" s="10">
        <v>40854</v>
      </c>
      <c r="T469" s="58" t="s">
        <v>782</v>
      </c>
      <c r="U469" s="2" t="s">
        <v>783</v>
      </c>
      <c r="V469" s="2" t="s">
        <v>92</v>
      </c>
      <c r="W469" s="2" t="s">
        <v>1192</v>
      </c>
      <c r="X469" s="2" t="s">
        <v>140</v>
      </c>
      <c r="Y469" s="2">
        <v>11</v>
      </c>
      <c r="Z469" s="2" t="s">
        <v>95</v>
      </c>
      <c r="AA469" s="2" t="s">
        <v>141</v>
      </c>
      <c r="AB469" s="58" t="s">
        <v>1600</v>
      </c>
      <c r="AC469" s="58" t="s">
        <v>4133</v>
      </c>
      <c r="AD469" s="58" t="s">
        <v>4134</v>
      </c>
      <c r="AE469" s="2" t="s">
        <v>4135</v>
      </c>
      <c r="AF469" s="62">
        <v>-23.4638989</v>
      </c>
      <c r="AG469" s="62">
        <v>-46.551952300000004</v>
      </c>
      <c r="AH469" s="2" t="s">
        <v>4136</v>
      </c>
      <c r="AI469" s="2" t="s">
        <v>147</v>
      </c>
      <c r="AJ469" s="2" t="s">
        <v>1351</v>
      </c>
      <c r="AK469" s="55">
        <v>571.23</v>
      </c>
      <c r="AL469" s="55">
        <v>183</v>
      </c>
      <c r="AM469" s="55">
        <v>32.03613255606323</v>
      </c>
      <c r="AN469" s="2" t="s">
        <v>103</v>
      </c>
      <c r="AO469" s="2">
        <v>4</v>
      </c>
      <c r="AP469" s="2">
        <v>3</v>
      </c>
      <c r="AQ469" s="2">
        <v>1</v>
      </c>
      <c r="AR469" s="53" t="s">
        <v>148</v>
      </c>
      <c r="AS469" s="2" t="s">
        <v>73</v>
      </c>
      <c r="AT469" s="2" t="s">
        <v>74</v>
      </c>
      <c r="AU469" s="2" t="s">
        <v>75</v>
      </c>
      <c r="AV469" s="2" t="s">
        <v>148</v>
      </c>
      <c r="AW469" s="2" t="str">
        <f t="shared" si="7"/>
        <v xml:space="preserve">     PEGUE NA LOJA HOJE    SHIP FROM STORE    PEGUE NA LOJA   </v>
      </c>
    </row>
    <row r="470" spans="2:49" ht="15" customHeight="1">
      <c r="B470" t="s">
        <v>4137</v>
      </c>
      <c r="C470" s="2" t="s">
        <v>4138</v>
      </c>
      <c r="D470" s="2">
        <v>371</v>
      </c>
      <c r="E470" s="2" t="s">
        <v>4139</v>
      </c>
      <c r="F470" s="58" t="s">
        <v>4140</v>
      </c>
      <c r="G470" s="2" t="s">
        <v>534</v>
      </c>
      <c r="H470" t="s">
        <v>535</v>
      </c>
      <c r="I470" s="58" t="s">
        <v>536</v>
      </c>
      <c r="J470" s="2">
        <v>65659</v>
      </c>
      <c r="K470" s="2" t="s">
        <v>537</v>
      </c>
      <c r="L470" s="2" t="s">
        <v>531</v>
      </c>
      <c r="M470" s="58" t="s">
        <v>2988</v>
      </c>
      <c r="N470" s="58" t="s">
        <v>2989</v>
      </c>
      <c r="O470" s="58" t="s">
        <v>2990</v>
      </c>
      <c r="P470" s="2" t="s">
        <v>148</v>
      </c>
      <c r="Q470" s="2" t="s">
        <v>2991</v>
      </c>
      <c r="R470" s="2" t="s">
        <v>2985</v>
      </c>
      <c r="S470" s="10">
        <v>40854</v>
      </c>
      <c r="T470" s="58" t="s">
        <v>4141</v>
      </c>
      <c r="U470" s="2" t="s">
        <v>4142</v>
      </c>
      <c r="V470" s="2" t="s">
        <v>92</v>
      </c>
      <c r="W470" s="2" t="s">
        <v>93</v>
      </c>
      <c r="X470" s="2" t="s">
        <v>248</v>
      </c>
      <c r="Y470" s="2">
        <v>68</v>
      </c>
      <c r="Z470" s="2" t="s">
        <v>95</v>
      </c>
      <c r="AA470" s="2" t="s">
        <v>4143</v>
      </c>
      <c r="AB470" s="58" t="s">
        <v>1322</v>
      </c>
      <c r="AC470" s="58" t="s">
        <v>4144</v>
      </c>
      <c r="AD470" s="58" t="s">
        <v>4145</v>
      </c>
      <c r="AE470" s="2" t="s">
        <v>4146</v>
      </c>
      <c r="AF470" s="62">
        <v>-9.9865364000000003</v>
      </c>
      <c r="AG470" s="62">
        <v>-67.848322600000003</v>
      </c>
      <c r="AH470" s="2" t="s">
        <v>4147</v>
      </c>
      <c r="AI470" s="2" t="s">
        <v>147</v>
      </c>
      <c r="AJ470" s="2" t="s">
        <v>102</v>
      </c>
      <c r="AK470" s="55">
        <v>1344.35</v>
      </c>
      <c r="AL470" s="55">
        <v>164</v>
      </c>
      <c r="AM470" s="55">
        <v>12.199204076319411</v>
      </c>
      <c r="AN470" s="2" t="s">
        <v>331</v>
      </c>
      <c r="AO470" s="2">
        <v>12</v>
      </c>
      <c r="AP470" s="2">
        <v>1</v>
      </c>
      <c r="AQ470" s="2">
        <v>5</v>
      </c>
      <c r="AR470" s="53" t="s">
        <v>72</v>
      </c>
      <c r="AS470" s="2" t="s">
        <v>73</v>
      </c>
      <c r="AT470" s="2" t="s">
        <v>74</v>
      </c>
      <c r="AU470" s="2" t="s">
        <v>75</v>
      </c>
      <c r="AV470" s="2" t="s">
        <v>76</v>
      </c>
      <c r="AW470" s="2" t="str">
        <f t="shared" si="7"/>
        <v>AMERICANAS SERVIÇOS    PEGUE NA LOJA HOJE    SHIP FROM STORE    PEGUE NA LOJA  QUIOSQUE</v>
      </c>
    </row>
    <row r="471" spans="2:49" ht="15" customHeight="1">
      <c r="B471" t="s">
        <v>4148</v>
      </c>
      <c r="C471" s="2" t="s">
        <v>4149</v>
      </c>
      <c r="D471" s="2">
        <v>930</v>
      </c>
      <c r="E471" s="2" t="s">
        <v>4150</v>
      </c>
      <c r="F471" s="58" t="s">
        <v>4151</v>
      </c>
      <c r="G471" s="2" t="s">
        <v>285</v>
      </c>
      <c r="H471" t="s">
        <v>286</v>
      </c>
      <c r="I471" s="58" t="s">
        <v>287</v>
      </c>
      <c r="J471" s="2">
        <v>68673</v>
      </c>
      <c r="K471" s="2" t="s">
        <v>288</v>
      </c>
      <c r="L471" s="2" t="s">
        <v>289</v>
      </c>
      <c r="M471" s="58" t="s">
        <v>336</v>
      </c>
      <c r="N471" s="58" t="s">
        <v>337</v>
      </c>
      <c r="O471" s="58" t="s">
        <v>338</v>
      </c>
      <c r="P471" s="2">
        <v>68595</v>
      </c>
      <c r="Q471" s="2" t="s">
        <v>339</v>
      </c>
      <c r="R471" s="2" t="s">
        <v>340</v>
      </c>
      <c r="S471" s="10">
        <v>40856</v>
      </c>
      <c r="T471" s="58" t="s">
        <v>341</v>
      </c>
      <c r="U471" s="2" t="s">
        <v>342</v>
      </c>
      <c r="V471" s="2" t="s">
        <v>92</v>
      </c>
      <c r="W471" s="2" t="s">
        <v>1192</v>
      </c>
      <c r="X471" s="2" t="s">
        <v>296</v>
      </c>
      <c r="Y471" s="2">
        <v>44</v>
      </c>
      <c r="Z471" s="2" t="s">
        <v>95</v>
      </c>
      <c r="AA471" s="2" t="s">
        <v>297</v>
      </c>
      <c r="AB471" s="58" t="s">
        <v>595</v>
      </c>
      <c r="AC471" s="58" t="s">
        <v>596</v>
      </c>
      <c r="AD471" s="58" t="s">
        <v>4152</v>
      </c>
      <c r="AE471" s="2" t="s">
        <v>598</v>
      </c>
      <c r="AF471" s="62">
        <v>-23.4210095</v>
      </c>
      <c r="AG471" s="62">
        <v>-51.937526899999902</v>
      </c>
      <c r="AH471" s="2" t="s">
        <v>4153</v>
      </c>
      <c r="AI471" s="2" t="s">
        <v>147</v>
      </c>
      <c r="AJ471" s="2" t="s">
        <v>1196</v>
      </c>
      <c r="AK471" s="55">
        <v>339.51</v>
      </c>
      <c r="AL471" s="55">
        <v>54</v>
      </c>
      <c r="AM471" s="55">
        <v>15.905275249624459</v>
      </c>
      <c r="AN471" s="2" t="s">
        <v>103</v>
      </c>
      <c r="AO471" s="2">
        <v>8</v>
      </c>
      <c r="AP471" s="2">
        <v>1</v>
      </c>
      <c r="AQ471" s="2">
        <v>1</v>
      </c>
      <c r="AR471" s="53" t="s">
        <v>148</v>
      </c>
      <c r="AS471" s="2" t="s">
        <v>73</v>
      </c>
      <c r="AT471" s="2" t="s">
        <v>74</v>
      </c>
      <c r="AU471" s="2" t="s">
        <v>75</v>
      </c>
      <c r="AV471" s="2" t="s">
        <v>148</v>
      </c>
      <c r="AW471" s="2" t="str">
        <f t="shared" si="7"/>
        <v xml:space="preserve">     PEGUE NA LOJA HOJE    SHIP FROM STORE    PEGUE NA LOJA   </v>
      </c>
    </row>
    <row r="472" spans="2:49" ht="15" customHeight="1">
      <c r="B472" t="s">
        <v>4154</v>
      </c>
      <c r="C472" s="2" t="s">
        <v>4155</v>
      </c>
      <c r="D472" s="2">
        <v>488</v>
      </c>
      <c r="E472" s="2" t="s">
        <v>4156</v>
      </c>
      <c r="F472" s="58" t="s">
        <v>4157</v>
      </c>
      <c r="G472" s="2" t="s">
        <v>380</v>
      </c>
      <c r="H472" t="s">
        <v>381</v>
      </c>
      <c r="I472" s="58" t="s">
        <v>382</v>
      </c>
      <c r="J472" s="2">
        <v>66147</v>
      </c>
      <c r="K472" s="2" t="s">
        <v>383</v>
      </c>
      <c r="L472" s="2" t="s">
        <v>384</v>
      </c>
      <c r="M472" s="58" t="s">
        <v>1717</v>
      </c>
      <c r="N472" s="58" t="s">
        <v>1718</v>
      </c>
      <c r="O472" s="58" t="s">
        <v>1719</v>
      </c>
      <c r="P472" s="2" t="s">
        <v>148</v>
      </c>
      <c r="Q472" s="2" t="s">
        <v>1720</v>
      </c>
      <c r="R472" s="2">
        <v>1003</v>
      </c>
      <c r="S472" s="10">
        <v>40856</v>
      </c>
      <c r="T472" s="58" t="s">
        <v>390</v>
      </c>
      <c r="U472" s="2" t="s">
        <v>391</v>
      </c>
      <c r="V472" s="2" t="s">
        <v>92</v>
      </c>
      <c r="W472" s="2" t="s">
        <v>93</v>
      </c>
      <c r="X472" s="2" t="s">
        <v>248</v>
      </c>
      <c r="Y472" s="2">
        <v>64</v>
      </c>
      <c r="Z472" s="2" t="s">
        <v>160</v>
      </c>
      <c r="AA472" s="2" t="s">
        <v>392</v>
      </c>
      <c r="AB472" s="58" t="s">
        <v>4158</v>
      </c>
      <c r="AC472" s="58" t="s">
        <v>4159</v>
      </c>
      <c r="AD472" s="58" t="s">
        <v>4160</v>
      </c>
      <c r="AE472" s="2" t="s">
        <v>4161</v>
      </c>
      <c r="AF472" s="62">
        <v>-17.8722645</v>
      </c>
      <c r="AG472" s="62">
        <v>-51.730707600000002</v>
      </c>
      <c r="AH472" s="2" t="s">
        <v>4162</v>
      </c>
      <c r="AI472" s="2" t="s">
        <v>147</v>
      </c>
      <c r="AJ472" s="2" t="s">
        <v>330</v>
      </c>
      <c r="AK472" s="55">
        <v>899.71</v>
      </c>
      <c r="AL472" s="55">
        <v>146</v>
      </c>
      <c r="AM472" s="55">
        <v>16.227451067566214</v>
      </c>
      <c r="AN472" s="2" t="s">
        <v>331</v>
      </c>
      <c r="AO472" s="2">
        <v>12</v>
      </c>
      <c r="AP472" s="2">
        <v>1</v>
      </c>
      <c r="AQ472" s="2">
        <v>5</v>
      </c>
      <c r="AR472" s="53" t="s">
        <v>148</v>
      </c>
      <c r="AS472" s="2" t="s">
        <v>73</v>
      </c>
      <c r="AT472" s="2" t="s">
        <v>148</v>
      </c>
      <c r="AU472" s="2" t="s">
        <v>75</v>
      </c>
      <c r="AV472" s="2" t="s">
        <v>76</v>
      </c>
      <c r="AW472" s="2" t="str">
        <f t="shared" si="7"/>
        <v xml:space="preserve">     PEGUE NA LOJA HOJE         PEGUE NA LOJA  QUIOSQUE</v>
      </c>
    </row>
    <row r="473" spans="2:49" ht="15" customHeight="1">
      <c r="B473" t="s">
        <v>4163</v>
      </c>
      <c r="C473" s="2" t="s">
        <v>4164</v>
      </c>
      <c r="D473" s="2">
        <v>474</v>
      </c>
      <c r="E473" s="2" t="s">
        <v>4165</v>
      </c>
      <c r="F473" s="58" t="s">
        <v>4166</v>
      </c>
      <c r="G473" s="2" t="s">
        <v>380</v>
      </c>
      <c r="H473" t="s">
        <v>381</v>
      </c>
      <c r="I473" s="58" t="s">
        <v>382</v>
      </c>
      <c r="J473" s="2">
        <v>66147</v>
      </c>
      <c r="K473" s="2" t="s">
        <v>383</v>
      </c>
      <c r="L473" s="2" t="s">
        <v>384</v>
      </c>
      <c r="M473" s="58" t="s">
        <v>1379</v>
      </c>
      <c r="N473" s="58" t="s">
        <v>1380</v>
      </c>
      <c r="O473" s="58" t="s">
        <v>1381</v>
      </c>
      <c r="P473" s="2" t="s">
        <v>148</v>
      </c>
      <c r="Q473" s="2" t="s">
        <v>1382</v>
      </c>
      <c r="R473" s="2" t="s">
        <v>1376</v>
      </c>
      <c r="S473" s="10">
        <v>40857</v>
      </c>
      <c r="T473" s="58" t="s">
        <v>1383</v>
      </c>
      <c r="U473" s="2" t="s">
        <v>1384</v>
      </c>
      <c r="V473" s="2" t="s">
        <v>92</v>
      </c>
      <c r="W473" s="2" t="s">
        <v>93</v>
      </c>
      <c r="X473" s="2" t="s">
        <v>248</v>
      </c>
      <c r="Y473" s="2">
        <v>65</v>
      </c>
      <c r="Z473" s="2" t="s">
        <v>95</v>
      </c>
      <c r="AA473" s="2" t="s">
        <v>1385</v>
      </c>
      <c r="AB473" s="58" t="s">
        <v>4167</v>
      </c>
      <c r="AC473" s="58" t="s">
        <v>4168</v>
      </c>
      <c r="AD473" s="58" t="s">
        <v>4169</v>
      </c>
      <c r="AE473" s="2" t="s">
        <v>4170</v>
      </c>
      <c r="AF473" s="62">
        <v>-14.618028499999999</v>
      </c>
      <c r="AG473" s="62">
        <v>-57.496117499999997</v>
      </c>
      <c r="AH473" s="2" t="s">
        <v>4171</v>
      </c>
      <c r="AI473" s="2" t="s">
        <v>147</v>
      </c>
      <c r="AJ473" s="2" t="s">
        <v>330</v>
      </c>
      <c r="AK473" s="55">
        <v>972.71</v>
      </c>
      <c r="AL473" s="55">
        <v>144</v>
      </c>
      <c r="AM473" s="55">
        <v>14.804001192544538</v>
      </c>
      <c r="AN473" s="2" t="s">
        <v>331</v>
      </c>
      <c r="AO473" s="2">
        <v>11</v>
      </c>
      <c r="AP473" s="2">
        <v>1</v>
      </c>
      <c r="AQ473" s="2">
        <v>4</v>
      </c>
      <c r="AR473" s="53" t="s">
        <v>148</v>
      </c>
      <c r="AS473" s="2" t="s">
        <v>73</v>
      </c>
      <c r="AT473" s="2" t="s">
        <v>148</v>
      </c>
      <c r="AU473" s="2" t="s">
        <v>148</v>
      </c>
      <c r="AV473" s="2" t="s">
        <v>148</v>
      </c>
      <c r="AW473" s="2" t="str">
        <f t="shared" si="7"/>
        <v xml:space="preserve">     PEGUE NA LOJA HOJE             </v>
      </c>
    </row>
    <row r="474" spans="2:49" ht="15" customHeight="1">
      <c r="B474" t="s">
        <v>4172</v>
      </c>
      <c r="C474" s="2" t="s">
        <v>4173</v>
      </c>
      <c r="D474" s="2">
        <v>392</v>
      </c>
      <c r="E474" s="2" t="s">
        <v>4174</v>
      </c>
      <c r="F474" s="58" t="s">
        <v>4175</v>
      </c>
      <c r="G474" s="2" t="s">
        <v>431</v>
      </c>
      <c r="H474" t="s">
        <v>432</v>
      </c>
      <c r="I474" s="58" t="s">
        <v>433</v>
      </c>
      <c r="J474" s="2">
        <v>66749</v>
      </c>
      <c r="K474" s="2" t="s">
        <v>434</v>
      </c>
      <c r="L474" s="2" t="s">
        <v>435</v>
      </c>
      <c r="M474" s="58" t="s">
        <v>1519</v>
      </c>
      <c r="N474" s="58" t="s">
        <v>1520</v>
      </c>
      <c r="O474" s="58" t="s">
        <v>1521</v>
      </c>
      <c r="P474" s="2">
        <v>66162</v>
      </c>
      <c r="Q474" s="2" t="s">
        <v>1522</v>
      </c>
      <c r="R474" s="2">
        <v>1580</v>
      </c>
      <c r="S474" s="10">
        <v>40857</v>
      </c>
      <c r="T474" s="58" t="s">
        <v>1523</v>
      </c>
      <c r="U474" s="2" t="s">
        <v>1524</v>
      </c>
      <c r="V474" s="2" t="s">
        <v>92</v>
      </c>
      <c r="W474" s="2" t="s">
        <v>93</v>
      </c>
      <c r="X474" s="2" t="s">
        <v>442</v>
      </c>
      <c r="Y474" s="2">
        <v>83</v>
      </c>
      <c r="Z474" s="2" t="s">
        <v>160</v>
      </c>
      <c r="AA474" s="2" t="s">
        <v>1057</v>
      </c>
      <c r="AB474" s="58" t="s">
        <v>4176</v>
      </c>
      <c r="AC474" s="58" t="s">
        <v>98</v>
      </c>
      <c r="AD474" s="58" t="s">
        <v>4177</v>
      </c>
      <c r="AE474" s="2" t="s">
        <v>4178</v>
      </c>
      <c r="AF474" s="62">
        <v>-6.8880108</v>
      </c>
      <c r="AG474" s="62">
        <v>-38.552716400000001</v>
      </c>
      <c r="AH474" s="2" t="s">
        <v>4179</v>
      </c>
      <c r="AI474" s="2" t="s">
        <v>147</v>
      </c>
      <c r="AJ474" s="2" t="s">
        <v>102</v>
      </c>
      <c r="AK474" s="55">
        <v>1078.17</v>
      </c>
      <c r="AL474" s="55">
        <v>469</v>
      </c>
      <c r="AM474" s="55">
        <v>43.499633638480013</v>
      </c>
      <c r="AN474" s="2" t="s">
        <v>331</v>
      </c>
      <c r="AO474" s="2">
        <v>8</v>
      </c>
      <c r="AP474" s="2">
        <v>1</v>
      </c>
      <c r="AQ474" s="2">
        <v>1</v>
      </c>
      <c r="AR474" s="53" t="s">
        <v>72</v>
      </c>
      <c r="AS474" s="2" t="s">
        <v>73</v>
      </c>
      <c r="AT474" s="2" t="s">
        <v>148</v>
      </c>
      <c r="AU474" s="2" t="s">
        <v>75</v>
      </c>
      <c r="AV474" s="2" t="s">
        <v>76</v>
      </c>
      <c r="AW474" s="2" t="str">
        <f t="shared" si="7"/>
        <v>AMERICANAS SERVIÇOS    PEGUE NA LOJA HOJE         PEGUE NA LOJA  QUIOSQUE</v>
      </c>
    </row>
    <row r="475" spans="2:49" ht="15" customHeight="1">
      <c r="B475" t="s">
        <v>4180</v>
      </c>
      <c r="C475" s="2" t="s">
        <v>4181</v>
      </c>
      <c r="D475" s="2">
        <v>614</v>
      </c>
      <c r="E475" s="2" t="s">
        <v>4182</v>
      </c>
      <c r="F475" s="58" t="s">
        <v>4183</v>
      </c>
      <c r="G475" s="2" t="s">
        <v>168</v>
      </c>
      <c r="H475" t="s">
        <v>169</v>
      </c>
      <c r="I475" s="58" t="s">
        <v>170</v>
      </c>
      <c r="J475" s="2">
        <v>66146</v>
      </c>
      <c r="K475" s="2" t="s">
        <v>171</v>
      </c>
      <c r="L475" s="2" t="s">
        <v>172</v>
      </c>
      <c r="M475" s="58" t="s">
        <v>678</v>
      </c>
      <c r="N475" s="58" t="s">
        <v>679</v>
      </c>
      <c r="O475" s="58" t="s">
        <v>680</v>
      </c>
      <c r="P475" s="2" t="s">
        <v>148</v>
      </c>
      <c r="Q475" s="2" t="s">
        <v>681</v>
      </c>
      <c r="R475" s="2" t="s">
        <v>172</v>
      </c>
      <c r="S475" s="10">
        <v>40862</v>
      </c>
      <c r="T475" s="58" t="s">
        <v>682</v>
      </c>
      <c r="U475" s="2" t="s">
        <v>683</v>
      </c>
      <c r="V475" s="2" t="s">
        <v>92</v>
      </c>
      <c r="W475" s="2" t="s">
        <v>1192</v>
      </c>
      <c r="X475" s="2" t="s">
        <v>140</v>
      </c>
      <c r="Y475" s="2">
        <v>12</v>
      </c>
      <c r="Z475" s="2" t="s">
        <v>95</v>
      </c>
      <c r="AA475" s="2" t="s">
        <v>141</v>
      </c>
      <c r="AB475" s="58" t="s">
        <v>4184</v>
      </c>
      <c r="AC475" s="58" t="s">
        <v>98</v>
      </c>
      <c r="AD475" s="58" t="s">
        <v>4185</v>
      </c>
      <c r="AE475" s="2" t="s">
        <v>4186</v>
      </c>
      <c r="AF475" s="62">
        <v>-22.732951799999999</v>
      </c>
      <c r="AG475" s="62">
        <v>-45.120451099999997</v>
      </c>
      <c r="AH475" s="2" t="s">
        <v>4187</v>
      </c>
      <c r="AI475" s="2" t="s">
        <v>147</v>
      </c>
      <c r="AJ475" s="2" t="s">
        <v>1196</v>
      </c>
      <c r="AK475" s="55">
        <v>447.23</v>
      </c>
      <c r="AL475" s="55">
        <v>88</v>
      </c>
      <c r="AM475" s="55">
        <v>19.676676430472014</v>
      </c>
      <c r="AN475" s="2" t="s">
        <v>103</v>
      </c>
      <c r="AO475" s="2">
        <v>8</v>
      </c>
      <c r="AP475" s="2">
        <v>1</v>
      </c>
      <c r="AQ475" s="2">
        <v>1</v>
      </c>
      <c r="AR475" s="53" t="s">
        <v>148</v>
      </c>
      <c r="AS475" s="2" t="s">
        <v>73</v>
      </c>
      <c r="AT475" s="2" t="s">
        <v>148</v>
      </c>
      <c r="AU475" s="2" t="s">
        <v>75</v>
      </c>
      <c r="AV475" s="2" t="s">
        <v>148</v>
      </c>
      <c r="AW475" s="2" t="str">
        <f t="shared" si="7"/>
        <v xml:space="preserve">     PEGUE NA LOJA HOJE         PEGUE NA LOJA   </v>
      </c>
    </row>
    <row r="476" spans="2:49" ht="15" customHeight="1">
      <c r="B476" t="s">
        <v>4188</v>
      </c>
      <c r="C476" s="2" t="s">
        <v>4189</v>
      </c>
      <c r="D476" s="2">
        <v>435</v>
      </c>
      <c r="E476" s="2" t="s">
        <v>4190</v>
      </c>
      <c r="F476" s="58" t="s">
        <v>2790</v>
      </c>
      <c r="G476" s="2" t="s">
        <v>108</v>
      </c>
      <c r="H476" t="s">
        <v>109</v>
      </c>
      <c r="I476" s="58" t="s">
        <v>110</v>
      </c>
      <c r="J476" s="2">
        <v>66202</v>
      </c>
      <c r="K476" s="2" t="s">
        <v>111</v>
      </c>
      <c r="L476" s="2" t="s">
        <v>112</v>
      </c>
      <c r="M476" s="58" t="s">
        <v>498</v>
      </c>
      <c r="N476" s="58" t="s">
        <v>499</v>
      </c>
      <c r="O476" s="58" t="s">
        <v>500</v>
      </c>
      <c r="P476" s="2">
        <v>66136</v>
      </c>
      <c r="Q476" s="2" t="s">
        <v>501</v>
      </c>
      <c r="R476" s="2" t="s">
        <v>495</v>
      </c>
      <c r="S476" s="10">
        <v>40863</v>
      </c>
      <c r="T476" s="58" t="s">
        <v>502</v>
      </c>
      <c r="U476" s="2" t="s">
        <v>503</v>
      </c>
      <c r="V476" s="2" t="s">
        <v>92</v>
      </c>
      <c r="W476" s="2" t="s">
        <v>93</v>
      </c>
      <c r="X476" s="2" t="s">
        <v>480</v>
      </c>
      <c r="Y476" s="2">
        <v>27</v>
      </c>
      <c r="Z476" s="2" t="s">
        <v>95</v>
      </c>
      <c r="AA476" s="2" t="s">
        <v>504</v>
      </c>
      <c r="AB476" s="58" t="s">
        <v>4191</v>
      </c>
      <c r="AC476" s="58" t="s">
        <v>98</v>
      </c>
      <c r="AD476" s="58" t="s">
        <v>4192</v>
      </c>
      <c r="AE476" s="2" t="s">
        <v>4193</v>
      </c>
      <c r="AF476" s="62">
        <v>-18.7169949</v>
      </c>
      <c r="AG476" s="62">
        <v>-39.856706199999998</v>
      </c>
      <c r="AH476" s="2" t="s">
        <v>4194</v>
      </c>
      <c r="AI476" s="2" t="s">
        <v>28</v>
      </c>
      <c r="AJ476" s="2" t="s">
        <v>330</v>
      </c>
      <c r="AK476" s="55">
        <v>822.47</v>
      </c>
      <c r="AL476" s="55">
        <v>140</v>
      </c>
      <c r="AM476" s="55">
        <v>17.021897455226327</v>
      </c>
      <c r="AN476" s="2" t="s">
        <v>103</v>
      </c>
      <c r="AO476" s="2">
        <v>12</v>
      </c>
      <c r="AP476" s="2">
        <v>1</v>
      </c>
      <c r="AQ476" s="2">
        <v>5</v>
      </c>
      <c r="AR476" s="53" t="s">
        <v>72</v>
      </c>
      <c r="AS476" s="2" t="s">
        <v>73</v>
      </c>
      <c r="AT476" s="2" t="s">
        <v>148</v>
      </c>
      <c r="AU476" s="2" t="s">
        <v>75</v>
      </c>
      <c r="AV476" s="2" t="s">
        <v>76</v>
      </c>
      <c r="AW476" s="2" t="str">
        <f t="shared" si="7"/>
        <v>AMERICANAS SERVIÇOS    PEGUE NA LOJA HOJE         PEGUE NA LOJA  QUIOSQUE</v>
      </c>
    </row>
    <row r="477" spans="2:49" ht="15" customHeight="1">
      <c r="B477" t="s">
        <v>4195</v>
      </c>
      <c r="C477" s="2" t="s">
        <v>4196</v>
      </c>
      <c r="D477" s="2">
        <v>212</v>
      </c>
      <c r="E477" s="2" t="s">
        <v>4197</v>
      </c>
      <c r="F477" s="58" t="s">
        <v>4198</v>
      </c>
      <c r="G477" s="2" t="s">
        <v>380</v>
      </c>
      <c r="H477" t="s">
        <v>381</v>
      </c>
      <c r="I477" s="58" t="s">
        <v>382</v>
      </c>
      <c r="J477" s="2">
        <v>66147</v>
      </c>
      <c r="K477" s="2" t="s">
        <v>383</v>
      </c>
      <c r="L477" s="2" t="s">
        <v>384</v>
      </c>
      <c r="M477" s="58" t="s">
        <v>401</v>
      </c>
      <c r="N477" s="58" t="s">
        <v>402</v>
      </c>
      <c r="O477" s="58" t="s">
        <v>403</v>
      </c>
      <c r="P477" s="2">
        <v>66127</v>
      </c>
      <c r="Q477" s="2" t="s">
        <v>404</v>
      </c>
      <c r="R477" s="2" t="s">
        <v>405</v>
      </c>
      <c r="S477" s="10">
        <v>40863</v>
      </c>
      <c r="T477" s="58" t="s">
        <v>406</v>
      </c>
      <c r="U477" s="2" t="s">
        <v>407</v>
      </c>
      <c r="V477" s="2" t="s">
        <v>92</v>
      </c>
      <c r="W477" s="2" t="s">
        <v>93</v>
      </c>
      <c r="X477" s="2" t="s">
        <v>248</v>
      </c>
      <c r="Y477" s="2">
        <v>61</v>
      </c>
      <c r="Z477" s="2" t="s">
        <v>160</v>
      </c>
      <c r="AA477" s="2" t="s">
        <v>392</v>
      </c>
      <c r="AB477" s="58" t="s">
        <v>3683</v>
      </c>
      <c r="AC477" s="58" t="s">
        <v>4199</v>
      </c>
      <c r="AD477" s="58" t="s">
        <v>4200</v>
      </c>
      <c r="AE477" s="2" t="s">
        <v>4201</v>
      </c>
      <c r="AF477" s="62">
        <v>-15.4513085</v>
      </c>
      <c r="AG477" s="62">
        <v>-47.597188899999999</v>
      </c>
      <c r="AH477" s="2" t="s">
        <v>4202</v>
      </c>
      <c r="AI477" s="2" t="s">
        <v>147</v>
      </c>
      <c r="AJ477" s="2" t="s">
        <v>330</v>
      </c>
      <c r="AK477" s="55">
        <v>808.5</v>
      </c>
      <c r="AL477" s="55">
        <v>64</v>
      </c>
      <c r="AM477" s="55">
        <v>7.9158936301793448</v>
      </c>
      <c r="AN477" s="2" t="s">
        <v>103</v>
      </c>
      <c r="AO477" s="2">
        <v>10</v>
      </c>
      <c r="AP477" s="2">
        <v>1</v>
      </c>
      <c r="AQ477" s="2">
        <v>3</v>
      </c>
      <c r="AR477" s="53" t="s">
        <v>72</v>
      </c>
      <c r="AS477" s="2" t="s">
        <v>73</v>
      </c>
      <c r="AT477" s="2" t="s">
        <v>148</v>
      </c>
      <c r="AU477" s="2" t="s">
        <v>148</v>
      </c>
      <c r="AV477" s="2" t="s">
        <v>76</v>
      </c>
      <c r="AW477" s="2" t="str">
        <f t="shared" si="7"/>
        <v>AMERICANAS SERVIÇOS    PEGUE NA LOJA HOJE            QUIOSQUE</v>
      </c>
    </row>
    <row r="478" spans="2:49" ht="15" customHeight="1">
      <c r="B478" t="s">
        <v>4203</v>
      </c>
      <c r="C478" s="2" t="s">
        <v>4204</v>
      </c>
      <c r="D478" s="2">
        <v>608</v>
      </c>
      <c r="E478" s="2" t="s">
        <v>4205</v>
      </c>
      <c r="F478" s="58" t="s">
        <v>4206</v>
      </c>
      <c r="G478" s="2" t="s">
        <v>128</v>
      </c>
      <c r="H478" t="s">
        <v>129</v>
      </c>
      <c r="I478" s="58" t="s">
        <v>130</v>
      </c>
      <c r="J478" s="2">
        <v>66128</v>
      </c>
      <c r="K478" s="2" t="s">
        <v>131</v>
      </c>
      <c r="L478" s="2" t="s">
        <v>132</v>
      </c>
      <c r="M478" s="58" t="s">
        <v>133</v>
      </c>
      <c r="N478" s="58" t="s">
        <v>134</v>
      </c>
      <c r="O478" s="58" t="s">
        <v>135</v>
      </c>
      <c r="P478" s="2">
        <v>68981</v>
      </c>
      <c r="Q478" s="2" t="s">
        <v>136</v>
      </c>
      <c r="R478" s="2" t="s">
        <v>137</v>
      </c>
      <c r="S478" s="10">
        <v>40868</v>
      </c>
      <c r="T478" s="58" t="s">
        <v>782</v>
      </c>
      <c r="U478" s="2" t="s">
        <v>783</v>
      </c>
      <c r="V478" s="2" t="s">
        <v>92</v>
      </c>
      <c r="W478" s="2" t="s">
        <v>1192</v>
      </c>
      <c r="X478" s="2" t="s">
        <v>140</v>
      </c>
      <c r="Y478" s="2">
        <v>11</v>
      </c>
      <c r="Z478" s="2" t="s">
        <v>95</v>
      </c>
      <c r="AA478" s="2" t="s">
        <v>141</v>
      </c>
      <c r="AB478" s="58" t="s">
        <v>142</v>
      </c>
      <c r="AC478" s="58" t="s">
        <v>4207</v>
      </c>
      <c r="AD478" s="58" t="s">
        <v>4208</v>
      </c>
      <c r="AE478" s="2" t="s">
        <v>4209</v>
      </c>
      <c r="AF478" s="62">
        <v>-23.536801700000002</v>
      </c>
      <c r="AG478" s="62">
        <v>-46.403911000000001</v>
      </c>
      <c r="AH478" s="2" t="s">
        <v>4210</v>
      </c>
      <c r="AI478" s="2" t="s">
        <v>147</v>
      </c>
      <c r="AJ478" s="2" t="s">
        <v>1196</v>
      </c>
      <c r="AK478" s="55">
        <v>372.19</v>
      </c>
      <c r="AL478" s="55">
        <v>20</v>
      </c>
      <c r="AM478" s="55">
        <v>5.3735995056288459</v>
      </c>
      <c r="AN478" s="2" t="s">
        <v>103</v>
      </c>
      <c r="AO478" s="2">
        <v>5</v>
      </c>
      <c r="AP478" s="2">
        <v>2</v>
      </c>
      <c r="AQ478" s="2">
        <v>1</v>
      </c>
      <c r="AR478" s="53" t="s">
        <v>72</v>
      </c>
      <c r="AS478" s="2" t="s">
        <v>73</v>
      </c>
      <c r="AT478" s="2" t="s">
        <v>74</v>
      </c>
      <c r="AU478" s="2" t="s">
        <v>75</v>
      </c>
      <c r="AV478" s="2" t="s">
        <v>76</v>
      </c>
      <c r="AW478" s="2" t="str">
        <f t="shared" si="7"/>
        <v>AMERICANAS SERVIÇOS    PEGUE NA LOJA HOJE    SHIP FROM STORE    PEGUE NA LOJA  QUIOSQUE</v>
      </c>
    </row>
    <row r="479" spans="2:49" ht="15" customHeight="1">
      <c r="B479" t="s">
        <v>4211</v>
      </c>
      <c r="C479" s="2" t="s">
        <v>4212</v>
      </c>
      <c r="D479" s="2">
        <v>480</v>
      </c>
      <c r="E479" s="2" t="s">
        <v>4213</v>
      </c>
      <c r="F479" s="58" t="s">
        <v>4214</v>
      </c>
      <c r="G479" s="2" t="s">
        <v>81</v>
      </c>
      <c r="H479" t="s">
        <v>82</v>
      </c>
      <c r="I479" s="58" t="s">
        <v>83</v>
      </c>
      <c r="J479" s="2">
        <v>66203</v>
      </c>
      <c r="K479" s="2" t="s">
        <v>84</v>
      </c>
      <c r="L479" s="2" t="s">
        <v>85</v>
      </c>
      <c r="M479" s="58" t="s">
        <v>358</v>
      </c>
      <c r="N479" s="58" t="s">
        <v>359</v>
      </c>
      <c r="O479" s="58" t="s">
        <v>360</v>
      </c>
      <c r="P479" s="2">
        <v>66174</v>
      </c>
      <c r="Q479" s="2" t="s">
        <v>361</v>
      </c>
      <c r="R479" s="2" t="s">
        <v>362</v>
      </c>
      <c r="S479" s="10">
        <v>40870</v>
      </c>
      <c r="T479" s="58" t="s">
        <v>363</v>
      </c>
      <c r="U479" s="2" t="s">
        <v>364</v>
      </c>
      <c r="V479" s="2" t="s">
        <v>92</v>
      </c>
      <c r="W479" s="2" t="s">
        <v>93</v>
      </c>
      <c r="X479" s="2" t="s">
        <v>94</v>
      </c>
      <c r="Y479" s="2">
        <v>21</v>
      </c>
      <c r="Z479" s="2" t="s">
        <v>95</v>
      </c>
      <c r="AA479" s="2" t="s">
        <v>96</v>
      </c>
      <c r="AB479" s="58" t="s">
        <v>120</v>
      </c>
      <c r="AC479" s="58" t="s">
        <v>4215</v>
      </c>
      <c r="AD479" s="58" t="s">
        <v>4216</v>
      </c>
      <c r="AE479" s="2" t="s">
        <v>4217</v>
      </c>
      <c r="AF479" s="62">
        <v>-22.841094099999999</v>
      </c>
      <c r="AG479" s="62">
        <v>-43.368878600000002</v>
      </c>
      <c r="AH479" s="2" t="s">
        <v>4218</v>
      </c>
      <c r="AI479" s="2" t="s">
        <v>28</v>
      </c>
      <c r="AJ479" s="2" t="s">
        <v>102</v>
      </c>
      <c r="AK479" s="55">
        <v>1143.6400000000001</v>
      </c>
      <c r="AL479" s="55">
        <v>135</v>
      </c>
      <c r="AM479" s="55">
        <v>11.804413976426147</v>
      </c>
      <c r="AN479" s="2" t="s">
        <v>331</v>
      </c>
      <c r="AO479" s="2">
        <v>3</v>
      </c>
      <c r="AP479" s="2">
        <v>4</v>
      </c>
      <c r="AQ479" s="2">
        <v>1</v>
      </c>
      <c r="AR479" s="53" t="s">
        <v>148</v>
      </c>
      <c r="AS479" s="2" t="s">
        <v>73</v>
      </c>
      <c r="AT479" s="2" t="s">
        <v>74</v>
      </c>
      <c r="AU479" s="2" t="s">
        <v>148</v>
      </c>
      <c r="AV479" s="2" t="s">
        <v>148</v>
      </c>
      <c r="AW479" s="2" t="str">
        <f t="shared" si="7"/>
        <v xml:space="preserve">     PEGUE NA LOJA HOJE    SHIP FROM STORE        </v>
      </c>
    </row>
    <row r="480" spans="2:49" ht="15" customHeight="1">
      <c r="B480" t="s">
        <v>4219</v>
      </c>
      <c r="C480" s="2" t="s">
        <v>4220</v>
      </c>
      <c r="D480" s="2">
        <v>202</v>
      </c>
      <c r="E480" s="2" t="s">
        <v>4221</v>
      </c>
      <c r="F480" s="58" t="s">
        <v>4222</v>
      </c>
      <c r="G480" s="2" t="s">
        <v>168</v>
      </c>
      <c r="H480" t="s">
        <v>169</v>
      </c>
      <c r="I480" s="58" t="s">
        <v>170</v>
      </c>
      <c r="J480" s="2">
        <v>66146</v>
      </c>
      <c r="K480" s="2" t="s">
        <v>171</v>
      </c>
      <c r="L480" s="2" t="s">
        <v>172</v>
      </c>
      <c r="M480" s="58" t="s">
        <v>173</v>
      </c>
      <c r="N480" s="58" t="s">
        <v>174</v>
      </c>
      <c r="O480" s="58" t="s">
        <v>175</v>
      </c>
      <c r="P480" s="2">
        <v>65793</v>
      </c>
      <c r="Q480" s="2" t="s">
        <v>176</v>
      </c>
      <c r="R480" s="2" t="s">
        <v>177</v>
      </c>
      <c r="S480" s="10">
        <v>40870</v>
      </c>
      <c r="T480" s="58" t="s">
        <v>178</v>
      </c>
      <c r="U480" s="2" t="s">
        <v>179</v>
      </c>
      <c r="V480" s="2" t="s">
        <v>92</v>
      </c>
      <c r="W480" s="2" t="s">
        <v>93</v>
      </c>
      <c r="X480" s="2" t="s">
        <v>140</v>
      </c>
      <c r="Y480" s="2">
        <v>19</v>
      </c>
      <c r="Z480" s="2" t="s">
        <v>95</v>
      </c>
      <c r="AA480" s="2" t="s">
        <v>141</v>
      </c>
      <c r="AB480" s="58" t="s">
        <v>4223</v>
      </c>
      <c r="AC480" s="58" t="s">
        <v>4224</v>
      </c>
      <c r="AD480" s="58" t="s">
        <v>4225</v>
      </c>
      <c r="AE480" s="2" t="s">
        <v>4226</v>
      </c>
      <c r="AF480" s="62">
        <v>-22.8647986</v>
      </c>
      <c r="AG480" s="62">
        <v>-47.216524</v>
      </c>
      <c r="AH480" s="2" t="s">
        <v>4227</v>
      </c>
      <c r="AI480" s="2" t="s">
        <v>147</v>
      </c>
      <c r="AJ480" s="2" t="s">
        <v>330</v>
      </c>
      <c r="AK480" s="55">
        <v>843.71</v>
      </c>
      <c r="AL480" s="55">
        <v>107</v>
      </c>
      <c r="AM480" s="55">
        <v>12.682082706143106</v>
      </c>
      <c r="AN480" s="2" t="s">
        <v>331</v>
      </c>
      <c r="AO480" s="2">
        <v>4</v>
      </c>
      <c r="AP480" s="2">
        <v>3</v>
      </c>
      <c r="AQ480" s="2">
        <v>1</v>
      </c>
      <c r="AR480" s="53" t="s">
        <v>72</v>
      </c>
      <c r="AS480" s="2" t="s">
        <v>73</v>
      </c>
      <c r="AT480" s="2" t="s">
        <v>74</v>
      </c>
      <c r="AU480" s="2" t="s">
        <v>148</v>
      </c>
      <c r="AV480" s="2" t="s">
        <v>76</v>
      </c>
      <c r="AW480" s="2" t="str">
        <f t="shared" si="7"/>
        <v>AMERICANAS SERVIÇOS    PEGUE NA LOJA HOJE    SHIP FROM STORE       QUIOSQUE</v>
      </c>
    </row>
    <row r="481" spans="2:49" ht="15" customHeight="1">
      <c r="B481" t="s">
        <v>4228</v>
      </c>
      <c r="C481" s="2" t="s">
        <v>4229</v>
      </c>
      <c r="D481" s="2">
        <v>467</v>
      </c>
      <c r="E481" s="2" t="s">
        <v>4230</v>
      </c>
      <c r="F481" s="58" t="s">
        <v>4231</v>
      </c>
      <c r="G481" s="2" t="s">
        <v>128</v>
      </c>
      <c r="H481" t="s">
        <v>129</v>
      </c>
      <c r="I481" s="58" t="s">
        <v>130</v>
      </c>
      <c r="J481" s="2">
        <v>66128</v>
      </c>
      <c r="K481" s="2" t="s">
        <v>131</v>
      </c>
      <c r="L481" s="2" t="s">
        <v>132</v>
      </c>
      <c r="M481" s="58" t="s">
        <v>153</v>
      </c>
      <c r="N481" s="58" t="s">
        <v>154</v>
      </c>
      <c r="O481" s="58" t="s">
        <v>155</v>
      </c>
      <c r="P481" s="2">
        <v>68767</v>
      </c>
      <c r="Q481" s="2" t="s">
        <v>156</v>
      </c>
      <c r="R481" s="2" t="s">
        <v>157</v>
      </c>
      <c r="S481" s="10">
        <v>40871</v>
      </c>
      <c r="T481" s="58" t="s">
        <v>158</v>
      </c>
      <c r="U481" s="2" t="s">
        <v>159</v>
      </c>
      <c r="V481" s="2" t="s">
        <v>92</v>
      </c>
      <c r="W481" s="2" t="s">
        <v>93</v>
      </c>
      <c r="X481" s="2" t="s">
        <v>140</v>
      </c>
      <c r="Y481" s="2">
        <v>13</v>
      </c>
      <c r="Z481" s="2" t="s">
        <v>95</v>
      </c>
      <c r="AA481" s="2" t="s">
        <v>141</v>
      </c>
      <c r="AB481" s="58" t="s">
        <v>4231</v>
      </c>
      <c r="AC481" s="58" t="s">
        <v>4232</v>
      </c>
      <c r="AD481" s="58" t="s">
        <v>4233</v>
      </c>
      <c r="AE481" s="2" t="s">
        <v>4234</v>
      </c>
      <c r="AF481" s="62">
        <v>-24.320103</v>
      </c>
      <c r="AG481" s="62">
        <v>-46.995759999999997</v>
      </c>
      <c r="AH481" s="2" t="s">
        <v>4235</v>
      </c>
      <c r="AI481" s="2" t="s">
        <v>28</v>
      </c>
      <c r="AJ481" s="2" t="s">
        <v>330</v>
      </c>
      <c r="AK481" s="55">
        <v>825.38</v>
      </c>
      <c r="AL481" s="55">
        <v>209</v>
      </c>
      <c r="AM481" s="55">
        <v>25.321670018658072</v>
      </c>
      <c r="AN481" s="2" t="s">
        <v>103</v>
      </c>
      <c r="AO481" s="2">
        <v>8</v>
      </c>
      <c r="AP481" s="2">
        <v>2</v>
      </c>
      <c r="AQ481" s="2">
        <v>4</v>
      </c>
      <c r="AR481" s="53" t="s">
        <v>72</v>
      </c>
      <c r="AS481" s="2" t="s">
        <v>73</v>
      </c>
      <c r="AT481" s="2" t="s">
        <v>148</v>
      </c>
      <c r="AU481" s="2" t="s">
        <v>75</v>
      </c>
      <c r="AV481" s="2" t="s">
        <v>76</v>
      </c>
      <c r="AW481" s="2" t="str">
        <f t="shared" si="7"/>
        <v>AMERICANAS SERVIÇOS    PEGUE NA LOJA HOJE         PEGUE NA LOJA  QUIOSQUE</v>
      </c>
    </row>
    <row r="482" spans="2:49" ht="15" customHeight="1">
      <c r="B482" t="s">
        <v>4236</v>
      </c>
      <c r="C482" s="2" t="s">
        <v>4237</v>
      </c>
      <c r="D482" s="2">
        <v>612</v>
      </c>
      <c r="E482" s="2" t="s">
        <v>4238</v>
      </c>
      <c r="F482" s="58" t="s">
        <v>4239</v>
      </c>
      <c r="G482" s="2" t="s">
        <v>81</v>
      </c>
      <c r="H482" t="s">
        <v>82</v>
      </c>
      <c r="I482" s="58" t="s">
        <v>83</v>
      </c>
      <c r="J482" s="2">
        <v>66203</v>
      </c>
      <c r="K482" s="2" t="s">
        <v>84</v>
      </c>
      <c r="L482" s="2" t="s">
        <v>85</v>
      </c>
      <c r="M482" s="58" t="s">
        <v>751</v>
      </c>
      <c r="N482" s="58" t="s">
        <v>752</v>
      </c>
      <c r="O482" s="58" t="s">
        <v>753</v>
      </c>
      <c r="P482" s="2">
        <v>86530</v>
      </c>
      <c r="Q482" s="2" t="s">
        <v>754</v>
      </c>
      <c r="R482" s="2" t="s">
        <v>748</v>
      </c>
      <c r="S482" s="10">
        <v>40871</v>
      </c>
      <c r="T482" s="58" t="s">
        <v>246</v>
      </c>
      <c r="U482" s="2" t="s">
        <v>247</v>
      </c>
      <c r="V482" s="2" t="s">
        <v>92</v>
      </c>
      <c r="W482" s="2" t="s">
        <v>1192</v>
      </c>
      <c r="X482" s="2" t="s">
        <v>248</v>
      </c>
      <c r="Y482" s="2">
        <v>31</v>
      </c>
      <c r="Z482" s="2" t="s">
        <v>95</v>
      </c>
      <c r="AA482" s="2" t="s">
        <v>206</v>
      </c>
      <c r="AB482" s="58" t="s">
        <v>4240</v>
      </c>
      <c r="AC482" s="58" t="s">
        <v>4241</v>
      </c>
      <c r="AD482" s="58" t="s">
        <v>4242</v>
      </c>
      <c r="AE482" s="2" t="s">
        <v>4243</v>
      </c>
      <c r="AF482" s="62">
        <v>-19.8848941</v>
      </c>
      <c r="AG482" s="62">
        <v>-43.906171000000001</v>
      </c>
      <c r="AH482" s="2" t="s">
        <v>4244</v>
      </c>
      <c r="AI482" s="2" t="s">
        <v>147</v>
      </c>
      <c r="AJ482" s="2" t="s">
        <v>1196</v>
      </c>
      <c r="AK482" s="55">
        <v>486.54</v>
      </c>
      <c r="AL482" s="55">
        <v>23</v>
      </c>
      <c r="AM482" s="55">
        <v>4.7272577794220414</v>
      </c>
      <c r="AN482" s="2" t="s">
        <v>103</v>
      </c>
      <c r="AO482" s="2">
        <v>10</v>
      </c>
      <c r="AP482" s="2">
        <v>1</v>
      </c>
      <c r="AQ482" s="2">
        <v>3</v>
      </c>
      <c r="AR482" s="53" t="s">
        <v>72</v>
      </c>
      <c r="AS482" s="2" t="s">
        <v>73</v>
      </c>
      <c r="AT482" s="2" t="s">
        <v>148</v>
      </c>
      <c r="AU482" s="2" t="s">
        <v>75</v>
      </c>
      <c r="AV482" s="2" t="s">
        <v>76</v>
      </c>
      <c r="AW482" s="2" t="str">
        <f t="shared" si="7"/>
        <v>AMERICANAS SERVIÇOS    PEGUE NA LOJA HOJE         PEGUE NA LOJA  QUIOSQUE</v>
      </c>
    </row>
    <row r="483" spans="2:49" ht="15" customHeight="1">
      <c r="B483" t="s">
        <v>4245</v>
      </c>
      <c r="C483" s="2" t="s">
        <v>4246</v>
      </c>
      <c r="D483" s="2">
        <v>463</v>
      </c>
      <c r="E483" s="2" t="s">
        <v>4247</v>
      </c>
      <c r="F483" s="58" t="s">
        <v>4248</v>
      </c>
      <c r="G483" s="2" t="s">
        <v>81</v>
      </c>
      <c r="H483" t="s">
        <v>82</v>
      </c>
      <c r="I483" s="58" t="s">
        <v>83</v>
      </c>
      <c r="J483" s="2">
        <v>66203</v>
      </c>
      <c r="K483" s="2" t="s">
        <v>84</v>
      </c>
      <c r="L483" s="2" t="s">
        <v>85</v>
      </c>
      <c r="M483" s="58" t="s">
        <v>86</v>
      </c>
      <c r="N483" s="58" t="s">
        <v>87</v>
      </c>
      <c r="O483" s="58" t="s">
        <v>88</v>
      </c>
      <c r="P483" s="2">
        <v>68551</v>
      </c>
      <c r="Q483" s="2" t="s">
        <v>89</v>
      </c>
      <c r="R483" s="2" t="s">
        <v>85</v>
      </c>
      <c r="S483" s="10">
        <v>40871</v>
      </c>
      <c r="T483" s="58" t="s">
        <v>90</v>
      </c>
      <c r="U483" s="2" t="s">
        <v>91</v>
      </c>
      <c r="V483" s="2" t="s">
        <v>92</v>
      </c>
      <c r="W483" s="2" t="s">
        <v>93</v>
      </c>
      <c r="X483" s="2" t="s">
        <v>94</v>
      </c>
      <c r="Y483" s="2">
        <v>21</v>
      </c>
      <c r="Z483" s="2" t="s">
        <v>95</v>
      </c>
      <c r="AA483" s="2" t="s">
        <v>96</v>
      </c>
      <c r="AB483" s="58" t="s">
        <v>1226</v>
      </c>
      <c r="AC483" s="58" t="s">
        <v>4248</v>
      </c>
      <c r="AD483" s="58" t="s">
        <v>4249</v>
      </c>
      <c r="AE483" s="2" t="s">
        <v>4250</v>
      </c>
      <c r="AF483" s="62">
        <v>-22.822294200000002</v>
      </c>
      <c r="AG483" s="62">
        <v>-43.000394700000001</v>
      </c>
      <c r="AH483" s="2" t="s">
        <v>4251</v>
      </c>
      <c r="AI483" s="2" t="s">
        <v>147</v>
      </c>
      <c r="AJ483" s="2" t="s">
        <v>330</v>
      </c>
      <c r="AK483" s="55">
        <v>846.66</v>
      </c>
      <c r="AL483" s="55">
        <v>129</v>
      </c>
      <c r="AM483" s="55">
        <v>15.23634044362554</v>
      </c>
      <c r="AN483" s="2" t="s">
        <v>103</v>
      </c>
      <c r="AO483" s="2">
        <v>3</v>
      </c>
      <c r="AP483" s="2">
        <v>4</v>
      </c>
      <c r="AQ483" s="2">
        <v>1</v>
      </c>
      <c r="AR483" s="53" t="s">
        <v>72</v>
      </c>
      <c r="AS483" s="2" t="s">
        <v>73</v>
      </c>
      <c r="AT483" s="2" t="s">
        <v>74</v>
      </c>
      <c r="AU483" s="2" t="s">
        <v>75</v>
      </c>
      <c r="AV483" s="2" t="s">
        <v>76</v>
      </c>
      <c r="AW483" s="2" t="str">
        <f t="shared" si="7"/>
        <v>AMERICANAS SERVIÇOS    PEGUE NA LOJA HOJE    SHIP FROM STORE    PEGUE NA LOJA  QUIOSQUE</v>
      </c>
    </row>
    <row r="484" spans="2:49" ht="15" customHeight="1">
      <c r="B484" t="s">
        <v>4252</v>
      </c>
      <c r="C484" s="2" t="s">
        <v>4253</v>
      </c>
      <c r="D484" s="2">
        <v>471</v>
      </c>
      <c r="E484" s="2" t="s">
        <v>4254</v>
      </c>
      <c r="F484" s="58" t="s">
        <v>3502</v>
      </c>
      <c r="G484" s="2" t="s">
        <v>108</v>
      </c>
      <c r="H484" t="s">
        <v>109</v>
      </c>
      <c r="I484" s="58" t="s">
        <v>110</v>
      </c>
      <c r="J484" s="2">
        <v>66202</v>
      </c>
      <c r="K484" s="2" t="s">
        <v>111</v>
      </c>
      <c r="L484" s="2" t="s">
        <v>112</v>
      </c>
      <c r="M484" s="58" t="s">
        <v>305</v>
      </c>
      <c r="N484" s="58" t="s">
        <v>306</v>
      </c>
      <c r="O484" s="58" t="s">
        <v>307</v>
      </c>
      <c r="P484" s="2">
        <v>66197</v>
      </c>
      <c r="Q484" s="2" t="s">
        <v>308</v>
      </c>
      <c r="R484" s="2" t="s">
        <v>309</v>
      </c>
      <c r="S484" s="10">
        <v>40871</v>
      </c>
      <c r="T484" s="58" t="s">
        <v>310</v>
      </c>
      <c r="U484" s="2" t="s">
        <v>311</v>
      </c>
      <c r="V484" s="2" t="s">
        <v>92</v>
      </c>
      <c r="W484" s="2" t="s">
        <v>93</v>
      </c>
      <c r="X484" s="2" t="s">
        <v>94</v>
      </c>
      <c r="Y484" s="2">
        <v>21</v>
      </c>
      <c r="Z484" s="2" t="s">
        <v>95</v>
      </c>
      <c r="AA484" s="2" t="s">
        <v>96</v>
      </c>
      <c r="AB484" s="58" t="s">
        <v>3502</v>
      </c>
      <c r="AC484" s="58" t="s">
        <v>98</v>
      </c>
      <c r="AD484" s="58" t="s">
        <v>4255</v>
      </c>
      <c r="AE484" s="2" t="s">
        <v>4256</v>
      </c>
      <c r="AF484" s="62">
        <v>-22.872658900000001</v>
      </c>
      <c r="AG484" s="62">
        <v>-43.7752956</v>
      </c>
      <c r="AH484" s="2" t="s">
        <v>4257</v>
      </c>
      <c r="AI484" s="2" t="s">
        <v>28</v>
      </c>
      <c r="AJ484" s="2" t="s">
        <v>330</v>
      </c>
      <c r="AK484" s="55">
        <v>924.53</v>
      </c>
      <c r="AL484" s="55">
        <v>184</v>
      </c>
      <c r="AM484" s="55">
        <v>19.902004261624825</v>
      </c>
      <c r="AN484" s="2" t="s">
        <v>103</v>
      </c>
      <c r="AO484" s="2">
        <v>8</v>
      </c>
      <c r="AP484" s="2">
        <v>1</v>
      </c>
      <c r="AQ484" s="2">
        <v>1</v>
      </c>
      <c r="AR484" s="53" t="s">
        <v>148</v>
      </c>
      <c r="AS484" s="2" t="s">
        <v>73</v>
      </c>
      <c r="AT484" s="2" t="s">
        <v>148</v>
      </c>
      <c r="AU484" s="2" t="s">
        <v>148</v>
      </c>
      <c r="AV484" s="2" t="s">
        <v>148</v>
      </c>
      <c r="AW484" s="2" t="str">
        <f t="shared" si="7"/>
        <v xml:space="preserve">     PEGUE NA LOJA HOJE             </v>
      </c>
    </row>
    <row r="485" spans="2:49" ht="15" customHeight="1">
      <c r="B485" t="s">
        <v>4258</v>
      </c>
      <c r="C485" s="2" t="s">
        <v>4259</v>
      </c>
      <c r="D485" s="2">
        <v>617</v>
      </c>
      <c r="E485" s="2" t="s">
        <v>4260</v>
      </c>
      <c r="F485" s="58" t="s">
        <v>4261</v>
      </c>
      <c r="G485" s="2" t="s">
        <v>108</v>
      </c>
      <c r="H485" t="s">
        <v>109</v>
      </c>
      <c r="I485" s="58" t="s">
        <v>110</v>
      </c>
      <c r="J485" s="2">
        <v>66202</v>
      </c>
      <c r="K485" s="2" t="s">
        <v>111</v>
      </c>
      <c r="L485" s="2" t="s">
        <v>112</v>
      </c>
      <c r="M485" s="58" t="s">
        <v>305</v>
      </c>
      <c r="N485" s="58" t="s">
        <v>306</v>
      </c>
      <c r="O485" s="58" t="s">
        <v>307</v>
      </c>
      <c r="P485" s="2">
        <v>66197</v>
      </c>
      <c r="Q485" s="2" t="s">
        <v>308</v>
      </c>
      <c r="R485" s="2" t="s">
        <v>309</v>
      </c>
      <c r="S485" s="10">
        <v>40871</v>
      </c>
      <c r="T485" s="58" t="s">
        <v>310</v>
      </c>
      <c r="U485" s="2" t="s">
        <v>311</v>
      </c>
      <c r="V485" s="2" t="s">
        <v>92</v>
      </c>
      <c r="W485" s="2" t="s">
        <v>1192</v>
      </c>
      <c r="X485" s="2" t="s">
        <v>94</v>
      </c>
      <c r="Y485" s="2">
        <v>21</v>
      </c>
      <c r="Z485" s="2" t="s">
        <v>95</v>
      </c>
      <c r="AA485" s="2" t="s">
        <v>96</v>
      </c>
      <c r="AB485" s="58" t="s">
        <v>120</v>
      </c>
      <c r="AC485" s="58" t="s">
        <v>4262</v>
      </c>
      <c r="AD485" s="58" t="s">
        <v>4263</v>
      </c>
      <c r="AE485" s="2" t="s">
        <v>4264</v>
      </c>
      <c r="AF485" s="62">
        <v>-22.854681800000002</v>
      </c>
      <c r="AG485" s="62">
        <v>-43.260820699999996</v>
      </c>
      <c r="AH485" s="2" t="s">
        <v>4265</v>
      </c>
      <c r="AI485" s="2" t="s">
        <v>28</v>
      </c>
      <c r="AJ485" s="2" t="s">
        <v>1260</v>
      </c>
      <c r="AK485" s="55">
        <v>288.45999999999998</v>
      </c>
      <c r="AL485" s="55">
        <v>0</v>
      </c>
      <c r="AM485" s="55">
        <v>0</v>
      </c>
      <c r="AN485" s="2" t="s">
        <v>103</v>
      </c>
      <c r="AO485" s="2">
        <v>3</v>
      </c>
      <c r="AP485" s="2">
        <v>5</v>
      </c>
      <c r="AQ485" s="2">
        <v>1</v>
      </c>
      <c r="AR485" s="53" t="s">
        <v>148</v>
      </c>
      <c r="AS485" s="2" t="s">
        <v>73</v>
      </c>
      <c r="AT485" s="2" t="s">
        <v>74</v>
      </c>
      <c r="AU485" s="2" t="s">
        <v>148</v>
      </c>
      <c r="AV485" s="2" t="s">
        <v>148</v>
      </c>
      <c r="AW485" s="2" t="str">
        <f t="shared" si="7"/>
        <v xml:space="preserve">     PEGUE NA LOJA HOJE    SHIP FROM STORE        </v>
      </c>
    </row>
    <row r="486" spans="2:49" ht="15" customHeight="1">
      <c r="B486" t="s">
        <v>4266</v>
      </c>
      <c r="C486" s="2" t="s">
        <v>4267</v>
      </c>
      <c r="D486" s="2">
        <v>495</v>
      </c>
      <c r="E486" s="2" t="s">
        <v>4268</v>
      </c>
      <c r="F486" s="58" t="s">
        <v>4269</v>
      </c>
      <c r="G486" s="2" t="s">
        <v>380</v>
      </c>
      <c r="H486" t="s">
        <v>381</v>
      </c>
      <c r="I486" s="58" t="s">
        <v>382</v>
      </c>
      <c r="J486" s="2">
        <v>66147</v>
      </c>
      <c r="K486" s="2" t="s">
        <v>383</v>
      </c>
      <c r="L486" s="2" t="s">
        <v>384</v>
      </c>
      <c r="M486" s="58" t="s">
        <v>1717</v>
      </c>
      <c r="N486" s="58" t="s">
        <v>1718</v>
      </c>
      <c r="O486" s="58" t="s">
        <v>1719</v>
      </c>
      <c r="P486" s="2" t="s">
        <v>148</v>
      </c>
      <c r="Q486" s="2" t="s">
        <v>1720</v>
      </c>
      <c r="R486" s="2">
        <v>1003</v>
      </c>
      <c r="S486" s="10">
        <v>40871</v>
      </c>
      <c r="T486" s="58" t="s">
        <v>406</v>
      </c>
      <c r="U486" s="2" t="s">
        <v>407</v>
      </c>
      <c r="V486" s="2" t="s">
        <v>92</v>
      </c>
      <c r="W486" s="2" t="s">
        <v>93</v>
      </c>
      <c r="X486" s="2" t="s">
        <v>248</v>
      </c>
      <c r="Y486" s="2">
        <v>61</v>
      </c>
      <c r="Z486" s="2" t="s">
        <v>160</v>
      </c>
      <c r="AA486" s="2" t="s">
        <v>408</v>
      </c>
      <c r="AB486" s="58" t="s">
        <v>409</v>
      </c>
      <c r="AC486" s="58" t="s">
        <v>2047</v>
      </c>
      <c r="AD486" s="58" t="s">
        <v>4270</v>
      </c>
      <c r="AE486" s="2" t="s">
        <v>4271</v>
      </c>
      <c r="AF486" s="62">
        <v>-16.005434000000001</v>
      </c>
      <c r="AG486" s="62">
        <v>-48.001283299999997</v>
      </c>
      <c r="AH486" s="2" t="s">
        <v>4272</v>
      </c>
      <c r="AI486" s="2" t="s">
        <v>147</v>
      </c>
      <c r="AJ486" s="2" t="s">
        <v>330</v>
      </c>
      <c r="AK486" s="55">
        <v>888.97</v>
      </c>
      <c r="AL486" s="55">
        <v>118</v>
      </c>
      <c r="AM486" s="55">
        <v>13.273788766775032</v>
      </c>
      <c r="AN486" s="2" t="s">
        <v>331</v>
      </c>
      <c r="AO486" s="2">
        <v>7</v>
      </c>
      <c r="AP486" s="2">
        <v>2</v>
      </c>
      <c r="AQ486" s="2">
        <v>3</v>
      </c>
      <c r="AR486" s="53" t="s">
        <v>72</v>
      </c>
      <c r="AS486" s="2" t="s">
        <v>73</v>
      </c>
      <c r="AT486" s="2" t="s">
        <v>74</v>
      </c>
      <c r="AU486" s="2" t="s">
        <v>75</v>
      </c>
      <c r="AV486" s="2" t="s">
        <v>76</v>
      </c>
      <c r="AW486" s="2" t="str">
        <f t="shared" si="7"/>
        <v>AMERICANAS SERVIÇOS    PEGUE NA LOJA HOJE    SHIP FROM STORE    PEGUE NA LOJA  QUIOSQUE</v>
      </c>
    </row>
    <row r="487" spans="2:49" ht="15" customHeight="1">
      <c r="B487" t="s">
        <v>4273</v>
      </c>
      <c r="C487" s="2" t="s">
        <v>4274</v>
      </c>
      <c r="D487" s="2">
        <v>618</v>
      </c>
      <c r="E487" s="2" t="s">
        <v>4275</v>
      </c>
      <c r="F487" s="58" t="s">
        <v>4276</v>
      </c>
      <c r="G487" s="2" t="s">
        <v>128</v>
      </c>
      <c r="H487" t="s">
        <v>129</v>
      </c>
      <c r="I487" s="58" t="s">
        <v>130</v>
      </c>
      <c r="J487" s="2">
        <v>66128</v>
      </c>
      <c r="K487" s="2" t="s">
        <v>131</v>
      </c>
      <c r="L487" s="2" t="s">
        <v>132</v>
      </c>
      <c r="M487" s="58" t="s">
        <v>133</v>
      </c>
      <c r="N487" s="58" t="s">
        <v>134</v>
      </c>
      <c r="O487" s="58" t="s">
        <v>135</v>
      </c>
      <c r="P487" s="2">
        <v>68981</v>
      </c>
      <c r="Q487" s="2" t="s">
        <v>136</v>
      </c>
      <c r="R487" s="2" t="s">
        <v>137</v>
      </c>
      <c r="S487" s="10">
        <v>40875</v>
      </c>
      <c r="T487" s="58" t="s">
        <v>782</v>
      </c>
      <c r="U487" s="2" t="s">
        <v>783</v>
      </c>
      <c r="V487" s="2" t="s">
        <v>92</v>
      </c>
      <c r="W487" s="2" t="s">
        <v>1192</v>
      </c>
      <c r="X487" s="2" t="s">
        <v>140</v>
      </c>
      <c r="Y487" s="2">
        <v>11</v>
      </c>
      <c r="Z487" s="2" t="s">
        <v>95</v>
      </c>
      <c r="AA487" s="2" t="s">
        <v>141</v>
      </c>
      <c r="AB487" s="58" t="s">
        <v>142</v>
      </c>
      <c r="AC487" s="58" t="s">
        <v>4277</v>
      </c>
      <c r="AD487" s="58" t="s">
        <v>4278</v>
      </c>
      <c r="AE487" s="2" t="s">
        <v>4279</v>
      </c>
      <c r="AF487" s="62">
        <v>-23.5006913</v>
      </c>
      <c r="AG487" s="62">
        <v>-46.587594799999998</v>
      </c>
      <c r="AH487" s="2" t="s">
        <v>4280</v>
      </c>
      <c r="AI487" s="2" t="s">
        <v>147</v>
      </c>
      <c r="AJ487" s="2" t="s">
        <v>1196</v>
      </c>
      <c r="AK487" s="55">
        <v>370.13</v>
      </c>
      <c r="AL487" s="55">
        <v>198</v>
      </c>
      <c r="AM487" s="55">
        <v>53.494718072028746</v>
      </c>
      <c r="AN487" s="2" t="s">
        <v>103</v>
      </c>
      <c r="AO487" s="2">
        <v>4</v>
      </c>
      <c r="AP487" s="2">
        <v>3</v>
      </c>
      <c r="AQ487" s="2">
        <v>1</v>
      </c>
      <c r="AR487" s="53" t="s">
        <v>148</v>
      </c>
      <c r="AS487" s="2" t="s">
        <v>73</v>
      </c>
      <c r="AT487" s="2" t="s">
        <v>74</v>
      </c>
      <c r="AU487" s="2" t="s">
        <v>75</v>
      </c>
      <c r="AV487" s="2" t="s">
        <v>148</v>
      </c>
      <c r="AW487" s="2" t="str">
        <f t="shared" si="7"/>
        <v xml:space="preserve">     PEGUE NA LOJA HOJE    SHIP FROM STORE    PEGUE NA LOJA   </v>
      </c>
    </row>
    <row r="488" spans="2:49" ht="15" customHeight="1">
      <c r="B488" t="s">
        <v>4281</v>
      </c>
      <c r="C488" s="2" t="s">
        <v>4282</v>
      </c>
      <c r="D488" s="2">
        <v>214</v>
      </c>
      <c r="E488" s="2" t="s">
        <v>4283</v>
      </c>
      <c r="F488" s="58" t="s">
        <v>4284</v>
      </c>
      <c r="G488" s="2" t="s">
        <v>128</v>
      </c>
      <c r="H488" t="s">
        <v>129</v>
      </c>
      <c r="I488" s="58" t="s">
        <v>130</v>
      </c>
      <c r="J488" s="2">
        <v>66128</v>
      </c>
      <c r="K488" s="2" t="s">
        <v>131</v>
      </c>
      <c r="L488" s="2" t="s">
        <v>132</v>
      </c>
      <c r="M488" s="58" t="s">
        <v>153</v>
      </c>
      <c r="N488" s="58" t="s">
        <v>154</v>
      </c>
      <c r="O488" s="58" t="s">
        <v>155</v>
      </c>
      <c r="P488" s="2">
        <v>68767</v>
      </c>
      <c r="Q488" s="2" t="s">
        <v>156</v>
      </c>
      <c r="R488" s="2" t="s">
        <v>157</v>
      </c>
      <c r="S488" s="10">
        <v>40876</v>
      </c>
      <c r="T488" s="58" t="s">
        <v>158</v>
      </c>
      <c r="U488" s="2" t="s">
        <v>159</v>
      </c>
      <c r="V488" s="2" t="s">
        <v>92</v>
      </c>
      <c r="W488" s="2" t="s">
        <v>93</v>
      </c>
      <c r="X488" s="2" t="s">
        <v>140</v>
      </c>
      <c r="Y488" s="2">
        <v>12</v>
      </c>
      <c r="Z488" s="2" t="s">
        <v>95</v>
      </c>
      <c r="AA488" s="2" t="s">
        <v>141</v>
      </c>
      <c r="AB488" s="58" t="s">
        <v>4284</v>
      </c>
      <c r="AC488" s="58" t="s">
        <v>98</v>
      </c>
      <c r="AD488" s="58" t="s">
        <v>4285</v>
      </c>
      <c r="AE488" s="2" t="s">
        <v>4286</v>
      </c>
      <c r="AF488" s="62">
        <v>-23.433654499999999</v>
      </c>
      <c r="AG488" s="62">
        <v>-45.073150400000003</v>
      </c>
      <c r="AH488" s="2" t="s">
        <v>4287</v>
      </c>
      <c r="AI488" s="2" t="s">
        <v>28</v>
      </c>
      <c r="AJ488" s="2" t="s">
        <v>102</v>
      </c>
      <c r="AK488" s="55">
        <v>1006.57</v>
      </c>
      <c r="AL488" s="55">
        <v>168</v>
      </c>
      <c r="AM488" s="55">
        <v>16.690344437048591</v>
      </c>
      <c r="AN488" s="2" t="s">
        <v>103</v>
      </c>
      <c r="AO488" s="2">
        <v>7</v>
      </c>
      <c r="AP488" s="2">
        <v>1</v>
      </c>
      <c r="AQ488" s="2">
        <v>1</v>
      </c>
      <c r="AR488" s="53" t="s">
        <v>72</v>
      </c>
      <c r="AS488" s="2" t="s">
        <v>73</v>
      </c>
      <c r="AT488" s="2" t="s">
        <v>148</v>
      </c>
      <c r="AU488" s="2" t="s">
        <v>75</v>
      </c>
      <c r="AV488" s="2" t="s">
        <v>76</v>
      </c>
      <c r="AW488" s="2" t="str">
        <f t="shared" si="7"/>
        <v>AMERICANAS SERVIÇOS    PEGUE NA LOJA HOJE         PEGUE NA LOJA  QUIOSQUE</v>
      </c>
    </row>
    <row r="489" spans="2:49" ht="15" customHeight="1">
      <c r="B489" t="s">
        <v>4288</v>
      </c>
      <c r="C489" s="2" t="s">
        <v>4289</v>
      </c>
      <c r="D489" s="2">
        <v>209</v>
      </c>
      <c r="E489" s="2" t="s">
        <v>4290</v>
      </c>
      <c r="F489" s="58" t="s">
        <v>2037</v>
      </c>
      <c r="G489" s="2" t="s">
        <v>81</v>
      </c>
      <c r="H489" t="s">
        <v>82</v>
      </c>
      <c r="I489" s="58" t="s">
        <v>83</v>
      </c>
      <c r="J489" s="2">
        <v>66203</v>
      </c>
      <c r="K489" s="2" t="s">
        <v>84</v>
      </c>
      <c r="L489" s="2" t="s">
        <v>85</v>
      </c>
      <c r="M489" s="58" t="s">
        <v>242</v>
      </c>
      <c r="N489" s="58" t="s">
        <v>243</v>
      </c>
      <c r="O489" s="58" t="s">
        <v>244</v>
      </c>
      <c r="P489" s="2" t="s">
        <v>148</v>
      </c>
      <c r="Q489" s="2" t="s">
        <v>245</v>
      </c>
      <c r="R489" s="2" t="s">
        <v>239</v>
      </c>
      <c r="S489" s="10">
        <v>40876</v>
      </c>
      <c r="T489" s="58" t="s">
        <v>246</v>
      </c>
      <c r="U489" s="2" t="s">
        <v>247</v>
      </c>
      <c r="V489" s="2" t="s">
        <v>92</v>
      </c>
      <c r="W489" s="2" t="s">
        <v>93</v>
      </c>
      <c r="X489" s="2" t="s">
        <v>248</v>
      </c>
      <c r="Y489" s="2">
        <v>37</v>
      </c>
      <c r="Z489" s="2" t="s">
        <v>95</v>
      </c>
      <c r="AA489" s="2" t="s">
        <v>206</v>
      </c>
      <c r="AB489" s="58" t="s">
        <v>2037</v>
      </c>
      <c r="AC489" s="58" t="s">
        <v>98</v>
      </c>
      <c r="AD489" s="58" t="s">
        <v>4291</v>
      </c>
      <c r="AE489" s="2" t="s">
        <v>4292</v>
      </c>
      <c r="AF489" s="62">
        <v>-20.145133699999999</v>
      </c>
      <c r="AG489" s="62">
        <v>-44.887446399999902</v>
      </c>
      <c r="AH489" s="2" t="s">
        <v>4293</v>
      </c>
      <c r="AI489" s="2" t="s">
        <v>147</v>
      </c>
      <c r="AJ489" s="2" t="s">
        <v>1351</v>
      </c>
      <c r="AK489" s="55">
        <v>686.35</v>
      </c>
      <c r="AL489" s="55">
        <v>160</v>
      </c>
      <c r="AM489" s="55">
        <v>23.311721424928972</v>
      </c>
      <c r="AN489" s="2" t="s">
        <v>103</v>
      </c>
      <c r="AO489" s="2">
        <v>8</v>
      </c>
      <c r="AP489" s="2">
        <v>2</v>
      </c>
      <c r="AQ489" s="2">
        <v>4</v>
      </c>
      <c r="AR489" s="53" t="s">
        <v>148</v>
      </c>
      <c r="AS489" s="2" t="s">
        <v>73</v>
      </c>
      <c r="AT489" s="2" t="s">
        <v>148</v>
      </c>
      <c r="AU489" s="2" t="s">
        <v>75</v>
      </c>
      <c r="AV489" s="2" t="s">
        <v>148</v>
      </c>
      <c r="AW489" s="2" t="str">
        <f t="shared" si="7"/>
        <v xml:space="preserve">     PEGUE NA LOJA HOJE         PEGUE NA LOJA   </v>
      </c>
    </row>
    <row r="490" spans="2:49" ht="15" customHeight="1">
      <c r="B490" t="s">
        <v>4294</v>
      </c>
      <c r="C490" s="2" t="s">
        <v>4295</v>
      </c>
      <c r="D490" s="2">
        <v>469</v>
      </c>
      <c r="E490" s="2" t="s">
        <v>4296</v>
      </c>
      <c r="F490" s="58" t="s">
        <v>4297</v>
      </c>
      <c r="G490" s="2" t="s">
        <v>81</v>
      </c>
      <c r="H490" t="s">
        <v>82</v>
      </c>
      <c r="I490" s="58" t="s">
        <v>83</v>
      </c>
      <c r="J490" s="2">
        <v>66203</v>
      </c>
      <c r="K490" s="2" t="s">
        <v>84</v>
      </c>
      <c r="L490" s="2" t="s">
        <v>85</v>
      </c>
      <c r="M490" s="58" t="s">
        <v>86</v>
      </c>
      <c r="N490" s="58" t="s">
        <v>87</v>
      </c>
      <c r="O490" s="58" t="s">
        <v>88</v>
      </c>
      <c r="P490" s="2">
        <v>68551</v>
      </c>
      <c r="Q490" s="2" t="s">
        <v>89</v>
      </c>
      <c r="R490" s="2" t="s">
        <v>85</v>
      </c>
      <c r="S490" s="10">
        <v>40876</v>
      </c>
      <c r="T490" s="58" t="s">
        <v>90</v>
      </c>
      <c r="U490" s="2" t="s">
        <v>91</v>
      </c>
      <c r="V490" s="2" t="s">
        <v>92</v>
      </c>
      <c r="W490" s="2" t="s">
        <v>93</v>
      </c>
      <c r="X490" s="2" t="s">
        <v>94</v>
      </c>
      <c r="Y490" s="2">
        <v>21</v>
      </c>
      <c r="Z490" s="2" t="s">
        <v>95</v>
      </c>
      <c r="AA490" s="2" t="s">
        <v>96</v>
      </c>
      <c r="AB490" s="58" t="s">
        <v>4297</v>
      </c>
      <c r="AC490" s="58" t="s">
        <v>98</v>
      </c>
      <c r="AD490" s="58" t="s">
        <v>4298</v>
      </c>
      <c r="AE490" s="2" t="s">
        <v>4299</v>
      </c>
      <c r="AF490" s="62">
        <v>-22.655482899999999</v>
      </c>
      <c r="AG490" s="62">
        <v>-43.040540300000004</v>
      </c>
      <c r="AH490" s="2" t="s">
        <v>4300</v>
      </c>
      <c r="AI490" s="2" t="s">
        <v>147</v>
      </c>
      <c r="AJ490" s="2" t="s">
        <v>330</v>
      </c>
      <c r="AK490" s="55">
        <v>956.41</v>
      </c>
      <c r="AL490" s="55">
        <v>98</v>
      </c>
      <c r="AM490" s="55">
        <v>10.246651540657249</v>
      </c>
      <c r="AN490" s="2" t="s">
        <v>103</v>
      </c>
      <c r="AO490" s="2">
        <v>4</v>
      </c>
      <c r="AP490" s="2">
        <v>3</v>
      </c>
      <c r="AQ490" s="2">
        <v>1</v>
      </c>
      <c r="AR490" s="53" t="s">
        <v>72</v>
      </c>
      <c r="AS490" s="2" t="s">
        <v>73</v>
      </c>
      <c r="AT490" s="2" t="s">
        <v>148</v>
      </c>
      <c r="AU490" s="2" t="s">
        <v>75</v>
      </c>
      <c r="AV490" s="2" t="s">
        <v>76</v>
      </c>
      <c r="AW490" s="2" t="str">
        <f t="shared" si="7"/>
        <v>AMERICANAS SERVIÇOS    PEGUE NA LOJA HOJE         PEGUE NA LOJA  QUIOSQUE</v>
      </c>
    </row>
    <row r="491" spans="2:49" ht="15" customHeight="1">
      <c r="B491" t="s">
        <v>4301</v>
      </c>
      <c r="C491" s="2" t="s">
        <v>4302</v>
      </c>
      <c r="D491" s="2">
        <v>470</v>
      </c>
      <c r="E491" s="2" t="s">
        <v>4303</v>
      </c>
      <c r="F491" s="58" t="s">
        <v>4304</v>
      </c>
      <c r="G491" s="2" t="s">
        <v>81</v>
      </c>
      <c r="H491" t="s">
        <v>82</v>
      </c>
      <c r="I491" s="58" t="s">
        <v>83</v>
      </c>
      <c r="J491" s="2">
        <v>66203</v>
      </c>
      <c r="K491" s="2" t="s">
        <v>84</v>
      </c>
      <c r="L491" s="2" t="s">
        <v>85</v>
      </c>
      <c r="M491" s="58" t="s">
        <v>2875</v>
      </c>
      <c r="N491" s="58" t="s">
        <v>2876</v>
      </c>
      <c r="O491" s="58" t="s">
        <v>2877</v>
      </c>
      <c r="P491" s="2">
        <v>68901</v>
      </c>
      <c r="Q491" s="2" t="s">
        <v>2878</v>
      </c>
      <c r="R491" s="2" t="s">
        <v>2879</v>
      </c>
      <c r="S491" s="10">
        <v>40876</v>
      </c>
      <c r="T491" s="58" t="s">
        <v>2880</v>
      </c>
      <c r="U491" s="2" t="s">
        <v>2881</v>
      </c>
      <c r="V491" s="2" t="s">
        <v>92</v>
      </c>
      <c r="W491" s="2" t="s">
        <v>93</v>
      </c>
      <c r="X491" s="2" t="s">
        <v>94</v>
      </c>
      <c r="Y491" s="2">
        <v>22</v>
      </c>
      <c r="Z491" s="2" t="s">
        <v>95</v>
      </c>
      <c r="AA491" s="2" t="s">
        <v>96</v>
      </c>
      <c r="AB491" s="58" t="s">
        <v>3297</v>
      </c>
      <c r="AC491" s="58" t="s">
        <v>98</v>
      </c>
      <c r="AD491" s="58" t="s">
        <v>4305</v>
      </c>
      <c r="AE491" s="2" t="s">
        <v>4306</v>
      </c>
      <c r="AF491" s="62">
        <v>-22.8841711</v>
      </c>
      <c r="AG491" s="62">
        <v>-42.026888300000003</v>
      </c>
      <c r="AH491" s="2" t="s">
        <v>4307</v>
      </c>
      <c r="AI491" s="2" t="s">
        <v>28</v>
      </c>
      <c r="AJ491" s="2" t="s">
        <v>330</v>
      </c>
      <c r="AK491" s="55">
        <v>935.3</v>
      </c>
      <c r="AL491" s="55">
        <v>169</v>
      </c>
      <c r="AM491" s="55">
        <v>18.069068747995296</v>
      </c>
      <c r="AN491" s="2" t="s">
        <v>103</v>
      </c>
      <c r="AO491" s="2">
        <v>4</v>
      </c>
      <c r="AP491" s="2">
        <v>3</v>
      </c>
      <c r="AQ491" s="2">
        <v>1</v>
      </c>
      <c r="AR491" s="53" t="s">
        <v>72</v>
      </c>
      <c r="AS491" s="2" t="s">
        <v>73</v>
      </c>
      <c r="AT491" s="2" t="s">
        <v>74</v>
      </c>
      <c r="AU491" s="2" t="s">
        <v>75</v>
      </c>
      <c r="AV491" s="2" t="s">
        <v>76</v>
      </c>
      <c r="AW491" s="2" t="str">
        <f t="shared" si="7"/>
        <v>AMERICANAS SERVIÇOS    PEGUE NA LOJA HOJE    SHIP FROM STORE    PEGUE NA LOJA  QUIOSQUE</v>
      </c>
    </row>
    <row r="492" spans="2:49" ht="15" customHeight="1">
      <c r="B492" t="s">
        <v>4308</v>
      </c>
      <c r="C492" s="2" t="s">
        <v>4309</v>
      </c>
      <c r="D492" s="2">
        <v>622</v>
      </c>
      <c r="E492" s="2" t="s">
        <v>4310</v>
      </c>
      <c r="F492" s="58" t="s">
        <v>4311</v>
      </c>
      <c r="G492" s="2" t="s">
        <v>108</v>
      </c>
      <c r="H492" t="s">
        <v>109</v>
      </c>
      <c r="I492" s="58" t="s">
        <v>110</v>
      </c>
      <c r="J492" s="2">
        <v>66202</v>
      </c>
      <c r="K492" s="2" t="s">
        <v>111</v>
      </c>
      <c r="L492" s="2" t="s">
        <v>112</v>
      </c>
      <c r="M492" s="58" t="s">
        <v>498</v>
      </c>
      <c r="N492" s="58" t="s">
        <v>499</v>
      </c>
      <c r="O492" s="58" t="s">
        <v>500</v>
      </c>
      <c r="P492" s="2">
        <v>66136</v>
      </c>
      <c r="Q492" s="2" t="s">
        <v>501</v>
      </c>
      <c r="R492" s="2" t="s">
        <v>495</v>
      </c>
      <c r="S492" s="10">
        <v>40876</v>
      </c>
      <c r="T492" s="58" t="s">
        <v>502</v>
      </c>
      <c r="U492" s="2" t="s">
        <v>503</v>
      </c>
      <c r="V492" s="2" t="s">
        <v>92</v>
      </c>
      <c r="W492" s="2" t="s">
        <v>1192</v>
      </c>
      <c r="X492" s="2" t="s">
        <v>480</v>
      </c>
      <c r="Y492" s="2">
        <v>27</v>
      </c>
      <c r="Z492" s="2" t="s">
        <v>95</v>
      </c>
      <c r="AA492" s="2" t="s">
        <v>504</v>
      </c>
      <c r="AB492" s="58" t="s">
        <v>4312</v>
      </c>
      <c r="AC492" s="58" t="s">
        <v>98</v>
      </c>
      <c r="AD492" s="58" t="s">
        <v>4313</v>
      </c>
      <c r="AE492" s="2" t="s">
        <v>4314</v>
      </c>
      <c r="AF492" s="62">
        <v>-19.399653699999998</v>
      </c>
      <c r="AG492" s="62">
        <v>-40.065532699999999</v>
      </c>
      <c r="AH492" s="2" t="s">
        <v>4315</v>
      </c>
      <c r="AI492" s="2" t="s">
        <v>28</v>
      </c>
      <c r="AJ492" s="2" t="s">
        <v>1196</v>
      </c>
      <c r="AK492" s="55">
        <v>482.87</v>
      </c>
      <c r="AL492" s="55">
        <v>162</v>
      </c>
      <c r="AM492" s="55">
        <v>33.54940253070184</v>
      </c>
      <c r="AN492" s="2" t="s">
        <v>103</v>
      </c>
      <c r="AO492" s="2">
        <v>9</v>
      </c>
      <c r="AP492" s="2">
        <v>2</v>
      </c>
      <c r="AQ492" s="2">
        <v>5</v>
      </c>
      <c r="AR492" s="53" t="s">
        <v>148</v>
      </c>
      <c r="AS492" s="2" t="s">
        <v>73</v>
      </c>
      <c r="AT492" s="2" t="s">
        <v>148</v>
      </c>
      <c r="AU492" s="2" t="s">
        <v>75</v>
      </c>
      <c r="AV492" s="2" t="s">
        <v>76</v>
      </c>
      <c r="AW492" s="2" t="str">
        <f t="shared" si="7"/>
        <v xml:space="preserve">     PEGUE NA LOJA HOJE         PEGUE NA LOJA  QUIOSQUE</v>
      </c>
    </row>
    <row r="493" spans="2:49" ht="15" customHeight="1">
      <c r="B493" t="s">
        <v>4316</v>
      </c>
      <c r="C493" s="2" t="s">
        <v>4317</v>
      </c>
      <c r="D493" s="2">
        <v>493</v>
      </c>
      <c r="E493" s="2" t="s">
        <v>4318</v>
      </c>
      <c r="F493" s="58" t="s">
        <v>1833</v>
      </c>
      <c r="G493" s="2" t="s">
        <v>168</v>
      </c>
      <c r="H493" t="s">
        <v>169</v>
      </c>
      <c r="I493" s="58" t="s">
        <v>170</v>
      </c>
      <c r="J493" s="2">
        <v>66146</v>
      </c>
      <c r="K493" s="2" t="s">
        <v>171</v>
      </c>
      <c r="L493" s="2" t="s">
        <v>172</v>
      </c>
      <c r="M493" s="58" t="s">
        <v>678</v>
      </c>
      <c r="N493" s="58" t="s">
        <v>679</v>
      </c>
      <c r="O493" s="58" t="s">
        <v>680</v>
      </c>
      <c r="P493" s="2" t="s">
        <v>148</v>
      </c>
      <c r="Q493" s="2" t="s">
        <v>681</v>
      </c>
      <c r="R493" s="2" t="s">
        <v>172</v>
      </c>
      <c r="S493" s="10">
        <v>40876</v>
      </c>
      <c r="T493" s="58" t="s">
        <v>918</v>
      </c>
      <c r="U493" s="2" t="s">
        <v>919</v>
      </c>
      <c r="V493" s="2" t="s">
        <v>92</v>
      </c>
      <c r="W493" s="2" t="s">
        <v>93</v>
      </c>
      <c r="X493" s="2" t="s">
        <v>140</v>
      </c>
      <c r="Y493" s="2">
        <v>11</v>
      </c>
      <c r="Z493" s="2" t="s">
        <v>95</v>
      </c>
      <c r="AA493" s="2" t="s">
        <v>141</v>
      </c>
      <c r="AB493" s="58" t="s">
        <v>1833</v>
      </c>
      <c r="AC493" s="58" t="s">
        <v>98</v>
      </c>
      <c r="AD493" s="58" t="s">
        <v>4319</v>
      </c>
      <c r="AE493" s="2" t="s">
        <v>4320</v>
      </c>
      <c r="AF493" s="62">
        <v>-23.536630200000001</v>
      </c>
      <c r="AG493" s="62">
        <v>-46.3094289</v>
      </c>
      <c r="AH493" s="2" t="s">
        <v>4321</v>
      </c>
      <c r="AI493" s="2" t="s">
        <v>147</v>
      </c>
      <c r="AJ493" s="2" t="s">
        <v>330</v>
      </c>
      <c r="AK493" s="55">
        <v>920.93</v>
      </c>
      <c r="AL493" s="55">
        <v>153</v>
      </c>
      <c r="AM493" s="55">
        <v>16.613640559000142</v>
      </c>
      <c r="AN493" s="2" t="s">
        <v>103</v>
      </c>
      <c r="AO493" s="2">
        <v>5</v>
      </c>
      <c r="AP493" s="2">
        <v>2</v>
      </c>
      <c r="AQ493" s="2">
        <v>1</v>
      </c>
      <c r="AR493" s="53" t="s">
        <v>72</v>
      </c>
      <c r="AS493" s="2" t="s">
        <v>73</v>
      </c>
      <c r="AT493" s="2" t="s">
        <v>74</v>
      </c>
      <c r="AU493" s="2" t="s">
        <v>75</v>
      </c>
      <c r="AV493" s="2" t="s">
        <v>76</v>
      </c>
      <c r="AW493" s="2" t="str">
        <f t="shared" si="7"/>
        <v>AMERICANAS SERVIÇOS    PEGUE NA LOJA HOJE    SHIP FROM STORE    PEGUE NA LOJA  QUIOSQUE</v>
      </c>
    </row>
    <row r="494" spans="2:49" ht="15" customHeight="1">
      <c r="B494" t="s">
        <v>4322</v>
      </c>
      <c r="C494" s="2" t="s">
        <v>4323</v>
      </c>
      <c r="D494" s="2">
        <v>207</v>
      </c>
      <c r="E494" s="2" t="s">
        <v>4324</v>
      </c>
      <c r="F494" s="58" t="s">
        <v>4325</v>
      </c>
      <c r="G494" s="2" t="s">
        <v>285</v>
      </c>
      <c r="H494" t="s">
        <v>286</v>
      </c>
      <c r="I494" s="58" t="s">
        <v>287</v>
      </c>
      <c r="J494" s="2">
        <v>68673</v>
      </c>
      <c r="K494" s="2" t="s">
        <v>288</v>
      </c>
      <c r="L494" s="2" t="s">
        <v>289</v>
      </c>
      <c r="M494" s="58" t="s">
        <v>290</v>
      </c>
      <c r="N494" s="58" t="s">
        <v>291</v>
      </c>
      <c r="O494" s="58" t="s">
        <v>292</v>
      </c>
      <c r="P494" s="2">
        <v>66228</v>
      </c>
      <c r="Q494" s="2" t="s">
        <v>293</v>
      </c>
      <c r="R494" s="2" t="s">
        <v>282</v>
      </c>
      <c r="S494" s="10">
        <v>40876</v>
      </c>
      <c r="T494" s="58" t="s">
        <v>900</v>
      </c>
      <c r="U494" s="2" t="s">
        <v>901</v>
      </c>
      <c r="V494" s="2" t="s">
        <v>92</v>
      </c>
      <c r="W494" s="2" t="s">
        <v>93</v>
      </c>
      <c r="X494" s="2" t="s">
        <v>296</v>
      </c>
      <c r="Y494" s="2">
        <v>41</v>
      </c>
      <c r="Z494" s="2" t="s">
        <v>95</v>
      </c>
      <c r="AA494" s="2" t="s">
        <v>297</v>
      </c>
      <c r="AB494" s="58" t="s">
        <v>2936</v>
      </c>
      <c r="AC494" s="58" t="s">
        <v>98</v>
      </c>
      <c r="AD494" s="58" t="s">
        <v>4326</v>
      </c>
      <c r="AE494" s="2" t="s">
        <v>4327</v>
      </c>
      <c r="AF494" s="62">
        <v>-25.538601700000001</v>
      </c>
      <c r="AG494" s="62">
        <v>-49.199644300000003</v>
      </c>
      <c r="AH494" s="2" t="s">
        <v>4328</v>
      </c>
      <c r="AI494" s="2" t="s">
        <v>147</v>
      </c>
      <c r="AJ494" s="2" t="s">
        <v>330</v>
      </c>
      <c r="AK494" s="55">
        <v>865.64</v>
      </c>
      <c r="AL494" s="55">
        <v>238</v>
      </c>
      <c r="AM494" s="55">
        <v>27.494108405341709</v>
      </c>
      <c r="AN494" s="2" t="s">
        <v>103</v>
      </c>
      <c r="AO494" s="2">
        <v>4</v>
      </c>
      <c r="AP494" s="2">
        <v>3</v>
      </c>
      <c r="AQ494" s="2">
        <v>1</v>
      </c>
      <c r="AR494" s="53" t="s">
        <v>148</v>
      </c>
      <c r="AS494" s="2" t="s">
        <v>73</v>
      </c>
      <c r="AT494" s="2" t="s">
        <v>74</v>
      </c>
      <c r="AU494" s="2" t="s">
        <v>75</v>
      </c>
      <c r="AV494" s="2" t="s">
        <v>148</v>
      </c>
      <c r="AW494" s="2" t="str">
        <f t="shared" si="7"/>
        <v xml:space="preserve">     PEGUE NA LOJA HOJE    SHIP FROM STORE    PEGUE NA LOJA   </v>
      </c>
    </row>
    <row r="495" spans="2:49" ht="15" customHeight="1">
      <c r="B495" t="s">
        <v>4329</v>
      </c>
      <c r="C495" s="2" t="s">
        <v>4330</v>
      </c>
      <c r="D495" s="2">
        <v>105</v>
      </c>
      <c r="E495" s="2" t="s">
        <v>4331</v>
      </c>
      <c r="F495" s="58" t="s">
        <v>4332</v>
      </c>
      <c r="G495" s="2" t="s">
        <v>285</v>
      </c>
      <c r="H495" t="s">
        <v>286</v>
      </c>
      <c r="I495" s="58" t="s">
        <v>287</v>
      </c>
      <c r="J495" s="2">
        <v>68673</v>
      </c>
      <c r="K495" s="2" t="s">
        <v>288</v>
      </c>
      <c r="L495" s="2" t="s">
        <v>289</v>
      </c>
      <c r="M495" s="58" t="s">
        <v>336</v>
      </c>
      <c r="N495" s="58" t="s">
        <v>337</v>
      </c>
      <c r="O495" s="58" t="s">
        <v>338</v>
      </c>
      <c r="P495" s="2">
        <v>68595</v>
      </c>
      <c r="Q495" s="2" t="s">
        <v>339</v>
      </c>
      <c r="R495" s="2" t="s">
        <v>340</v>
      </c>
      <c r="S495" s="10">
        <v>40876</v>
      </c>
      <c r="T495" s="58" t="s">
        <v>341</v>
      </c>
      <c r="U495" s="2" t="s">
        <v>342</v>
      </c>
      <c r="V495" s="2" t="s">
        <v>92</v>
      </c>
      <c r="W495" s="2" t="s">
        <v>93</v>
      </c>
      <c r="X495" s="2" t="s">
        <v>296</v>
      </c>
      <c r="Y495" s="2">
        <v>44</v>
      </c>
      <c r="Z495" s="2" t="s">
        <v>95</v>
      </c>
      <c r="AA495" s="2" t="s">
        <v>297</v>
      </c>
      <c r="AB495" s="58" t="s">
        <v>4333</v>
      </c>
      <c r="AC495" s="58" t="s">
        <v>98</v>
      </c>
      <c r="AD495" s="58" t="s">
        <v>4334</v>
      </c>
      <c r="AE495" s="2" t="s">
        <v>4335</v>
      </c>
      <c r="AF495" s="62">
        <v>-23.081471400000002</v>
      </c>
      <c r="AG495" s="62">
        <v>-52.464617799999999</v>
      </c>
      <c r="AH495" s="2" t="s">
        <v>4336</v>
      </c>
      <c r="AI495" s="2" t="s">
        <v>147</v>
      </c>
      <c r="AJ495" s="2" t="s">
        <v>330</v>
      </c>
      <c r="AK495" s="55">
        <v>724.43</v>
      </c>
      <c r="AL495" s="55">
        <v>120</v>
      </c>
      <c r="AM495" s="55">
        <v>16.564747456621067</v>
      </c>
      <c r="AN495" s="2" t="s">
        <v>331</v>
      </c>
      <c r="AO495" s="2">
        <v>9</v>
      </c>
      <c r="AP495" s="2">
        <v>1</v>
      </c>
      <c r="AQ495" s="2">
        <v>2</v>
      </c>
      <c r="AR495" s="53" t="s">
        <v>148</v>
      </c>
      <c r="AS495" s="2" t="s">
        <v>73</v>
      </c>
      <c r="AT495" s="2" t="s">
        <v>148</v>
      </c>
      <c r="AU495" s="2" t="s">
        <v>75</v>
      </c>
      <c r="AV495" s="2" t="s">
        <v>148</v>
      </c>
      <c r="AW495" s="2" t="str">
        <f t="shared" si="7"/>
        <v xml:space="preserve">     PEGUE NA LOJA HOJE         PEGUE NA LOJA   </v>
      </c>
    </row>
    <row r="496" spans="2:49" ht="15" customHeight="1">
      <c r="B496" t="s">
        <v>4337</v>
      </c>
      <c r="C496" s="2" t="s">
        <v>4338</v>
      </c>
      <c r="D496" s="2">
        <v>485</v>
      </c>
      <c r="E496" s="2" t="s">
        <v>4339</v>
      </c>
      <c r="F496" s="58" t="s">
        <v>4340</v>
      </c>
      <c r="G496" s="2" t="s">
        <v>380</v>
      </c>
      <c r="H496" t="s">
        <v>381</v>
      </c>
      <c r="I496" s="58" t="s">
        <v>382</v>
      </c>
      <c r="J496" s="2">
        <v>66147</v>
      </c>
      <c r="K496" s="2" t="s">
        <v>383</v>
      </c>
      <c r="L496" s="2" t="s">
        <v>384</v>
      </c>
      <c r="M496" s="58" t="s">
        <v>520</v>
      </c>
      <c r="N496" s="58" t="s">
        <v>521</v>
      </c>
      <c r="O496" s="58" t="s">
        <v>522</v>
      </c>
      <c r="P496" s="2">
        <v>68701</v>
      </c>
      <c r="Q496" s="2" t="s">
        <v>523</v>
      </c>
      <c r="R496" s="2" t="s">
        <v>517</v>
      </c>
      <c r="S496" s="10">
        <v>40876</v>
      </c>
      <c r="T496" s="58" t="s">
        <v>524</v>
      </c>
      <c r="U496" s="2" t="s">
        <v>525</v>
      </c>
      <c r="V496" s="2" t="s">
        <v>92</v>
      </c>
      <c r="W496" s="2" t="s">
        <v>93</v>
      </c>
      <c r="X496" s="2" t="s">
        <v>442</v>
      </c>
      <c r="Y496" s="2">
        <v>88</v>
      </c>
      <c r="Z496" s="2" t="s">
        <v>160</v>
      </c>
      <c r="AA496" s="2" t="s">
        <v>526</v>
      </c>
      <c r="AB496" s="58" t="s">
        <v>4340</v>
      </c>
      <c r="AC496" s="58" t="s">
        <v>98</v>
      </c>
      <c r="AD496" s="58" t="s">
        <v>4341</v>
      </c>
      <c r="AE496" s="2" t="s">
        <v>4342</v>
      </c>
      <c r="AF496" s="62">
        <v>-4.9684705999999998</v>
      </c>
      <c r="AG496" s="62">
        <v>-39.014243800000003</v>
      </c>
      <c r="AH496" s="2" t="s">
        <v>4343</v>
      </c>
      <c r="AI496" s="2" t="s">
        <v>147</v>
      </c>
      <c r="AJ496" s="2" t="s">
        <v>330</v>
      </c>
      <c r="AK496" s="55">
        <v>872.69</v>
      </c>
      <c r="AL496" s="55">
        <v>216</v>
      </c>
      <c r="AM496" s="55">
        <v>24.75105707639597</v>
      </c>
      <c r="AN496" s="2" t="s">
        <v>103</v>
      </c>
      <c r="AO496" s="2">
        <v>11</v>
      </c>
      <c r="AP496" s="2">
        <v>1</v>
      </c>
      <c r="AQ496" s="2">
        <v>4</v>
      </c>
      <c r="AR496" s="53" t="s">
        <v>72</v>
      </c>
      <c r="AS496" s="2" t="s">
        <v>73</v>
      </c>
      <c r="AT496" s="2" t="s">
        <v>148</v>
      </c>
      <c r="AU496" s="2" t="s">
        <v>75</v>
      </c>
      <c r="AV496" s="2" t="s">
        <v>76</v>
      </c>
      <c r="AW496" s="2" t="str">
        <f t="shared" si="7"/>
        <v>AMERICANAS SERVIÇOS    PEGUE NA LOJA HOJE         PEGUE NA LOJA  QUIOSQUE</v>
      </c>
    </row>
    <row r="497" spans="2:49" ht="15" customHeight="1">
      <c r="B497" t="s">
        <v>4344</v>
      </c>
      <c r="C497" s="2" t="s">
        <v>4345</v>
      </c>
      <c r="D497" s="2">
        <v>455</v>
      </c>
      <c r="E497" s="2" t="s">
        <v>4346</v>
      </c>
      <c r="F497" s="58" t="s">
        <v>4347</v>
      </c>
      <c r="G497" s="2" t="s">
        <v>431</v>
      </c>
      <c r="H497" t="s">
        <v>432</v>
      </c>
      <c r="I497" s="58" t="s">
        <v>433</v>
      </c>
      <c r="J497" s="2">
        <v>66749</v>
      </c>
      <c r="K497" s="2" t="s">
        <v>434</v>
      </c>
      <c r="L497" s="2" t="s">
        <v>435</v>
      </c>
      <c r="M497" s="58" t="s">
        <v>815</v>
      </c>
      <c r="N497" s="58" t="s">
        <v>816</v>
      </c>
      <c r="O497" s="58" t="s">
        <v>817</v>
      </c>
      <c r="P497" s="2">
        <v>66116</v>
      </c>
      <c r="Q497" s="2" t="s">
        <v>818</v>
      </c>
      <c r="R497" s="2" t="s">
        <v>812</v>
      </c>
      <c r="S497" s="10">
        <v>40876</v>
      </c>
      <c r="T497" s="58" t="s">
        <v>819</v>
      </c>
      <c r="U497" s="2" t="s">
        <v>820</v>
      </c>
      <c r="V497" s="2" t="s">
        <v>92</v>
      </c>
      <c r="W497" s="2" t="s">
        <v>93</v>
      </c>
      <c r="X497" s="2" t="s">
        <v>480</v>
      </c>
      <c r="Y497" s="2">
        <v>75</v>
      </c>
      <c r="Z497" s="2" t="s">
        <v>459</v>
      </c>
      <c r="AA497" s="2" t="s">
        <v>481</v>
      </c>
      <c r="AB497" s="58" t="s">
        <v>4347</v>
      </c>
      <c r="AC497" s="58" t="s">
        <v>98</v>
      </c>
      <c r="AD497" s="58" t="s">
        <v>4348</v>
      </c>
      <c r="AE497" s="2" t="s">
        <v>4349</v>
      </c>
      <c r="AF497" s="62">
        <v>-9.3983837000000001</v>
      </c>
      <c r="AG497" s="62">
        <v>-38.226755099999998</v>
      </c>
      <c r="AH497" s="2" t="s">
        <v>4350</v>
      </c>
      <c r="AI497" s="2" t="s">
        <v>147</v>
      </c>
      <c r="AJ497" s="2" t="s">
        <v>102</v>
      </c>
      <c r="AK497" s="55">
        <v>1245.55</v>
      </c>
      <c r="AL497" s="55">
        <v>184</v>
      </c>
      <c r="AM497" s="55">
        <v>14.77259042190197</v>
      </c>
      <c r="AN497" s="2" t="s">
        <v>103</v>
      </c>
      <c r="AO497" s="2">
        <v>8</v>
      </c>
      <c r="AP497" s="2">
        <v>1</v>
      </c>
      <c r="AQ497" s="2">
        <v>1</v>
      </c>
      <c r="AR497" s="53" t="s">
        <v>72</v>
      </c>
      <c r="AS497" s="2" t="s">
        <v>73</v>
      </c>
      <c r="AT497" s="2" t="s">
        <v>148</v>
      </c>
      <c r="AU497" s="2" t="s">
        <v>75</v>
      </c>
      <c r="AV497" s="2" t="s">
        <v>76</v>
      </c>
      <c r="AW497" s="2" t="str">
        <f t="shared" si="7"/>
        <v>AMERICANAS SERVIÇOS    PEGUE NA LOJA HOJE         PEGUE NA LOJA  QUIOSQUE</v>
      </c>
    </row>
    <row r="498" spans="2:49" ht="15" customHeight="1">
      <c r="B498" t="s">
        <v>4351</v>
      </c>
      <c r="C498" s="2" t="s">
        <v>4352</v>
      </c>
      <c r="D498" s="2">
        <v>462</v>
      </c>
      <c r="E498" s="2" t="s">
        <v>4353</v>
      </c>
      <c r="F498" s="58" t="s">
        <v>4354</v>
      </c>
      <c r="G498" s="2" t="s">
        <v>81</v>
      </c>
      <c r="H498" t="s">
        <v>82</v>
      </c>
      <c r="I498" s="58" t="s">
        <v>83</v>
      </c>
      <c r="J498" s="2">
        <v>66203</v>
      </c>
      <c r="K498" s="2" t="s">
        <v>84</v>
      </c>
      <c r="L498" s="2" t="s">
        <v>85</v>
      </c>
      <c r="M498" s="58" t="s">
        <v>358</v>
      </c>
      <c r="N498" s="58" t="s">
        <v>359</v>
      </c>
      <c r="O498" s="58" t="s">
        <v>360</v>
      </c>
      <c r="P498" s="2">
        <v>66174</v>
      </c>
      <c r="Q498" s="2" t="s">
        <v>361</v>
      </c>
      <c r="R498" s="2" t="s">
        <v>362</v>
      </c>
      <c r="S498" s="10">
        <v>40878</v>
      </c>
      <c r="T498" s="58" t="s">
        <v>363</v>
      </c>
      <c r="U498" s="2" t="s">
        <v>364</v>
      </c>
      <c r="V498" s="2" t="s">
        <v>92</v>
      </c>
      <c r="W498" s="2" t="s">
        <v>93</v>
      </c>
      <c r="X498" s="2" t="s">
        <v>94</v>
      </c>
      <c r="Y498" s="2">
        <v>21</v>
      </c>
      <c r="Z498" s="2" t="s">
        <v>95</v>
      </c>
      <c r="AA498" s="2" t="s">
        <v>96</v>
      </c>
      <c r="AB498" s="58" t="s">
        <v>640</v>
      </c>
      <c r="AC498" s="58" t="s">
        <v>98</v>
      </c>
      <c r="AD498" s="58" t="s">
        <v>4355</v>
      </c>
      <c r="AE498" s="2" t="s">
        <v>4356</v>
      </c>
      <c r="AF498" s="62">
        <v>-22.807278</v>
      </c>
      <c r="AG498" s="62">
        <v>-43.415295</v>
      </c>
      <c r="AH498" s="2" t="s">
        <v>4357</v>
      </c>
      <c r="AI498" s="2" t="s">
        <v>147</v>
      </c>
      <c r="AJ498" s="2" t="s">
        <v>330</v>
      </c>
      <c r="AK498" s="55">
        <v>819.61</v>
      </c>
      <c r="AL498" s="55">
        <v>147</v>
      </c>
      <c r="AM498" s="55">
        <v>17.935359500250119</v>
      </c>
      <c r="AN498" s="2" t="s">
        <v>103</v>
      </c>
      <c r="AO498" s="2">
        <v>3</v>
      </c>
      <c r="AP498" s="2">
        <v>5</v>
      </c>
      <c r="AQ498" s="2">
        <v>1</v>
      </c>
      <c r="AR498" s="53" t="s">
        <v>72</v>
      </c>
      <c r="AS498" s="2" t="s">
        <v>73</v>
      </c>
      <c r="AT498" s="2" t="s">
        <v>74</v>
      </c>
      <c r="AU498" s="2" t="s">
        <v>75</v>
      </c>
      <c r="AV498" s="2" t="s">
        <v>76</v>
      </c>
      <c r="AW498" s="2" t="str">
        <f t="shared" si="7"/>
        <v>AMERICANAS SERVIÇOS    PEGUE NA LOJA HOJE    SHIP FROM STORE    PEGUE NA LOJA  QUIOSQUE</v>
      </c>
    </row>
    <row r="499" spans="2:49" ht="15" customHeight="1">
      <c r="B499" t="s">
        <v>4358</v>
      </c>
      <c r="C499" s="2" t="s">
        <v>4359</v>
      </c>
      <c r="D499" s="2">
        <v>620</v>
      </c>
      <c r="E499" s="2" t="s">
        <v>4360</v>
      </c>
      <c r="F499" s="58" t="s">
        <v>4361</v>
      </c>
      <c r="G499" s="2" t="s">
        <v>128</v>
      </c>
      <c r="H499" t="s">
        <v>129</v>
      </c>
      <c r="I499" s="58" t="s">
        <v>130</v>
      </c>
      <c r="J499" s="2">
        <v>66128</v>
      </c>
      <c r="K499" s="2" t="s">
        <v>131</v>
      </c>
      <c r="L499" s="2" t="s">
        <v>132</v>
      </c>
      <c r="M499" s="58" t="s">
        <v>153</v>
      </c>
      <c r="N499" s="58" t="s">
        <v>154</v>
      </c>
      <c r="O499" s="58" t="s">
        <v>155</v>
      </c>
      <c r="P499" s="2">
        <v>68767</v>
      </c>
      <c r="Q499" s="2" t="s">
        <v>156</v>
      </c>
      <c r="R499" s="2" t="s">
        <v>157</v>
      </c>
      <c r="S499" s="10">
        <v>40879</v>
      </c>
      <c r="T499" s="58" t="s">
        <v>158</v>
      </c>
      <c r="U499" s="2" t="s">
        <v>159</v>
      </c>
      <c r="V499" s="2" t="s">
        <v>92</v>
      </c>
      <c r="W499" s="2" t="s">
        <v>1192</v>
      </c>
      <c r="X499" s="2" t="s">
        <v>140</v>
      </c>
      <c r="Y499" s="2">
        <v>12</v>
      </c>
      <c r="Z499" s="2" t="s">
        <v>160</v>
      </c>
      <c r="AA499" s="2" t="s">
        <v>141</v>
      </c>
      <c r="AB499" s="58" t="s">
        <v>2972</v>
      </c>
      <c r="AC499" s="58" t="s">
        <v>4362</v>
      </c>
      <c r="AD499" s="58" t="s">
        <v>4363</v>
      </c>
      <c r="AE499" s="2" t="s">
        <v>4364</v>
      </c>
      <c r="AF499" s="62">
        <v>-23.668139199999999</v>
      </c>
      <c r="AG499" s="62">
        <v>-45.4368056</v>
      </c>
      <c r="AH499" s="2" t="s">
        <v>4365</v>
      </c>
      <c r="AI499" s="2" t="s">
        <v>28</v>
      </c>
      <c r="AJ499" s="2" t="s">
        <v>1196</v>
      </c>
      <c r="AK499" s="55">
        <v>402.44</v>
      </c>
      <c r="AL499" s="55">
        <v>24</v>
      </c>
      <c r="AM499" s="55">
        <v>5.9636219063711362</v>
      </c>
      <c r="AN499" s="2" t="s">
        <v>331</v>
      </c>
      <c r="AO499" s="2">
        <v>5</v>
      </c>
      <c r="AP499" s="2">
        <v>2</v>
      </c>
      <c r="AQ499" s="2">
        <v>1</v>
      </c>
      <c r="AR499" s="53" t="s">
        <v>148</v>
      </c>
      <c r="AS499" s="2" t="s">
        <v>73</v>
      </c>
      <c r="AT499" s="2" t="s">
        <v>148</v>
      </c>
      <c r="AU499" s="2" t="s">
        <v>75</v>
      </c>
      <c r="AV499" s="2" t="s">
        <v>148</v>
      </c>
      <c r="AW499" s="2" t="str">
        <f t="shared" si="7"/>
        <v xml:space="preserve">     PEGUE NA LOJA HOJE         PEGUE NA LOJA   </v>
      </c>
    </row>
    <row r="500" spans="2:49" ht="15" customHeight="1">
      <c r="B500" t="s">
        <v>4366</v>
      </c>
      <c r="C500" s="2" t="s">
        <v>4367</v>
      </c>
      <c r="D500" s="2">
        <v>215</v>
      </c>
      <c r="E500" s="2" t="s">
        <v>4368</v>
      </c>
      <c r="F500" s="58" t="s">
        <v>4369</v>
      </c>
      <c r="G500" s="2" t="s">
        <v>431</v>
      </c>
      <c r="H500" t="s">
        <v>432</v>
      </c>
      <c r="I500" s="58" t="s">
        <v>433</v>
      </c>
      <c r="J500" s="2">
        <v>66749</v>
      </c>
      <c r="K500" s="2" t="s">
        <v>434</v>
      </c>
      <c r="L500" s="2" t="s">
        <v>435</v>
      </c>
      <c r="M500" s="58" t="s">
        <v>1051</v>
      </c>
      <c r="N500" s="58" t="s">
        <v>1052</v>
      </c>
      <c r="O500" s="58" t="s">
        <v>1053</v>
      </c>
      <c r="P500" s="2" t="s">
        <v>148</v>
      </c>
      <c r="Q500" s="2" t="s">
        <v>1054</v>
      </c>
      <c r="R500" s="2" t="s">
        <v>1048</v>
      </c>
      <c r="S500" s="10">
        <v>40882</v>
      </c>
      <c r="T500" s="58" t="s">
        <v>1055</v>
      </c>
      <c r="U500" s="2" t="s">
        <v>1056</v>
      </c>
      <c r="V500" s="2" t="s">
        <v>92</v>
      </c>
      <c r="W500" s="2" t="s">
        <v>93</v>
      </c>
      <c r="X500" s="2" t="s">
        <v>442</v>
      </c>
      <c r="Y500" s="2">
        <v>81</v>
      </c>
      <c r="Z500" s="2" t="s">
        <v>160</v>
      </c>
      <c r="AA500" s="2" t="s">
        <v>443</v>
      </c>
      <c r="AB500" s="58" t="s">
        <v>3691</v>
      </c>
      <c r="AC500" s="58" t="s">
        <v>98</v>
      </c>
      <c r="AD500" s="58" t="s">
        <v>4370</v>
      </c>
      <c r="AE500" s="2" t="s">
        <v>4371</v>
      </c>
      <c r="AF500" s="62">
        <v>-7.9426687999999999</v>
      </c>
      <c r="AG500" s="62">
        <v>-34.879745499999999</v>
      </c>
      <c r="AH500" s="2" t="s">
        <v>4372</v>
      </c>
      <c r="AI500" s="2" t="s">
        <v>28</v>
      </c>
      <c r="AJ500" s="2" t="s">
        <v>102</v>
      </c>
      <c r="AK500" s="55">
        <v>1021.22</v>
      </c>
      <c r="AL500" s="55">
        <v>167</v>
      </c>
      <c r="AM500" s="55">
        <v>16.352989561504867</v>
      </c>
      <c r="AN500" s="2" t="s">
        <v>103</v>
      </c>
      <c r="AO500" s="2">
        <v>4</v>
      </c>
      <c r="AP500" s="2">
        <v>3</v>
      </c>
      <c r="AQ500" s="2">
        <v>1</v>
      </c>
      <c r="AR500" s="53" t="s">
        <v>72</v>
      </c>
      <c r="AS500" s="2" t="s">
        <v>73</v>
      </c>
      <c r="AT500" s="2" t="s">
        <v>74</v>
      </c>
      <c r="AU500" s="2" t="s">
        <v>148</v>
      </c>
      <c r="AV500" s="2" t="s">
        <v>76</v>
      </c>
      <c r="AW500" s="2" t="str">
        <f t="shared" si="7"/>
        <v>AMERICANAS SERVIÇOS    PEGUE NA LOJA HOJE    SHIP FROM STORE       QUIOSQUE</v>
      </c>
    </row>
    <row r="501" spans="2:49" ht="15" customHeight="1">
      <c r="B501" t="s">
        <v>4373</v>
      </c>
      <c r="C501" s="2" t="s">
        <v>4374</v>
      </c>
      <c r="D501" s="2">
        <v>621</v>
      </c>
      <c r="E501" s="2" t="s">
        <v>4375</v>
      </c>
      <c r="F501" s="58" t="s">
        <v>4376</v>
      </c>
      <c r="G501" s="2" t="s">
        <v>128</v>
      </c>
      <c r="H501" t="s">
        <v>129</v>
      </c>
      <c r="I501" s="58" t="s">
        <v>130</v>
      </c>
      <c r="J501" s="2">
        <v>66128</v>
      </c>
      <c r="K501" s="2" t="s">
        <v>131</v>
      </c>
      <c r="L501" s="2" t="s">
        <v>132</v>
      </c>
      <c r="M501" s="58" t="s">
        <v>133</v>
      </c>
      <c r="N501" s="58" t="s">
        <v>134</v>
      </c>
      <c r="O501" s="58" t="s">
        <v>135</v>
      </c>
      <c r="P501" s="2">
        <v>68981</v>
      </c>
      <c r="Q501" s="2" t="s">
        <v>136</v>
      </c>
      <c r="R501" s="2" t="s">
        <v>137</v>
      </c>
      <c r="S501" s="10">
        <v>40886</v>
      </c>
      <c r="T501" s="58" t="s">
        <v>782</v>
      </c>
      <c r="U501" s="2" t="s">
        <v>783</v>
      </c>
      <c r="V501" s="2" t="s">
        <v>92</v>
      </c>
      <c r="W501" s="2" t="s">
        <v>1192</v>
      </c>
      <c r="X501" s="2" t="s">
        <v>140</v>
      </c>
      <c r="Y501" s="2">
        <v>11</v>
      </c>
      <c r="Z501" s="2" t="s">
        <v>95</v>
      </c>
      <c r="AA501" s="2" t="s">
        <v>141</v>
      </c>
      <c r="AB501" s="58" t="s">
        <v>142</v>
      </c>
      <c r="AC501" s="58" t="s">
        <v>3982</v>
      </c>
      <c r="AD501" s="58" t="s">
        <v>4377</v>
      </c>
      <c r="AE501" s="2" t="s">
        <v>4378</v>
      </c>
      <c r="AF501" s="62">
        <v>-23.499462900000001</v>
      </c>
      <c r="AG501" s="62">
        <v>-46.399624299999999</v>
      </c>
      <c r="AH501" s="2" t="s">
        <v>4379</v>
      </c>
      <c r="AI501" s="2" t="s">
        <v>147</v>
      </c>
      <c r="AJ501" s="2" t="s">
        <v>1196</v>
      </c>
      <c r="AK501" s="55">
        <v>411.57</v>
      </c>
      <c r="AL501" s="55">
        <v>178</v>
      </c>
      <c r="AM501" s="55">
        <v>43.249022037563478</v>
      </c>
      <c r="AN501" s="2" t="s">
        <v>103</v>
      </c>
      <c r="AO501" s="2">
        <v>5</v>
      </c>
      <c r="AP501" s="2">
        <v>2</v>
      </c>
      <c r="AQ501" s="2">
        <v>1</v>
      </c>
      <c r="AR501" s="53" t="s">
        <v>72</v>
      </c>
      <c r="AS501" s="2" t="s">
        <v>73</v>
      </c>
      <c r="AT501" s="2" t="s">
        <v>74</v>
      </c>
      <c r="AU501" s="2" t="s">
        <v>75</v>
      </c>
      <c r="AV501" s="2" t="s">
        <v>76</v>
      </c>
      <c r="AW501" s="2" t="str">
        <f t="shared" si="7"/>
        <v>AMERICANAS SERVIÇOS    PEGUE NA LOJA HOJE    SHIP FROM STORE    PEGUE NA LOJA  QUIOSQUE</v>
      </c>
    </row>
    <row r="502" spans="2:49" ht="15" customHeight="1">
      <c r="B502" t="s">
        <v>4380</v>
      </c>
      <c r="C502" s="2" t="s">
        <v>4381</v>
      </c>
      <c r="D502" s="2">
        <v>607</v>
      </c>
      <c r="E502" s="2" t="s">
        <v>4382</v>
      </c>
      <c r="F502" s="58" t="s">
        <v>4383</v>
      </c>
      <c r="G502" s="2" t="s">
        <v>108</v>
      </c>
      <c r="H502" t="s">
        <v>109</v>
      </c>
      <c r="I502" s="58" t="s">
        <v>110</v>
      </c>
      <c r="J502" s="2">
        <v>66202</v>
      </c>
      <c r="K502" s="2" t="s">
        <v>111</v>
      </c>
      <c r="L502" s="2" t="s">
        <v>112</v>
      </c>
      <c r="M502" s="58" t="s">
        <v>305</v>
      </c>
      <c r="N502" s="58" t="s">
        <v>306</v>
      </c>
      <c r="O502" s="58" t="s">
        <v>307</v>
      </c>
      <c r="P502" s="2">
        <v>66197</v>
      </c>
      <c r="Q502" s="2" t="s">
        <v>308</v>
      </c>
      <c r="R502" s="2" t="s">
        <v>309</v>
      </c>
      <c r="S502" s="10">
        <v>40889</v>
      </c>
      <c r="T502" s="58" t="s">
        <v>310</v>
      </c>
      <c r="U502" s="2" t="s">
        <v>311</v>
      </c>
      <c r="V502" s="2" t="s">
        <v>92</v>
      </c>
      <c r="W502" s="2" t="s">
        <v>1192</v>
      </c>
      <c r="X502" s="2" t="s">
        <v>94</v>
      </c>
      <c r="Y502" s="2">
        <v>21</v>
      </c>
      <c r="Z502" s="2" t="s">
        <v>95</v>
      </c>
      <c r="AA502" s="2" t="s">
        <v>96</v>
      </c>
      <c r="AB502" s="58" t="s">
        <v>120</v>
      </c>
      <c r="AC502" s="58" t="s">
        <v>2440</v>
      </c>
      <c r="AD502" s="58" t="s">
        <v>4384</v>
      </c>
      <c r="AE502" s="2" t="s">
        <v>4385</v>
      </c>
      <c r="AF502" s="62">
        <v>-22.874340499999999</v>
      </c>
      <c r="AG502" s="62">
        <v>-43.465213800000001</v>
      </c>
      <c r="AH502" s="2" t="s">
        <v>4386</v>
      </c>
      <c r="AI502" s="2" t="s">
        <v>28</v>
      </c>
      <c r="AJ502" s="2" t="s">
        <v>1196</v>
      </c>
      <c r="AK502" s="55">
        <v>403.47</v>
      </c>
      <c r="AL502" s="55">
        <v>51</v>
      </c>
      <c r="AM502" s="55">
        <v>12.640345007063722</v>
      </c>
      <c r="AN502" s="2" t="s">
        <v>103</v>
      </c>
      <c r="AO502" s="2">
        <v>4</v>
      </c>
      <c r="AP502" s="2">
        <v>2</v>
      </c>
      <c r="AQ502" s="2">
        <v>1</v>
      </c>
      <c r="AR502" s="53" t="s">
        <v>148</v>
      </c>
      <c r="AS502" s="2" t="s">
        <v>73</v>
      </c>
      <c r="AT502" s="2" t="s">
        <v>74</v>
      </c>
      <c r="AU502" s="2" t="s">
        <v>148</v>
      </c>
      <c r="AV502" s="2" t="s">
        <v>148</v>
      </c>
      <c r="AW502" s="2" t="str">
        <f t="shared" si="7"/>
        <v xml:space="preserve">     PEGUE NA LOJA HOJE    SHIP FROM STORE        </v>
      </c>
    </row>
    <row r="503" spans="2:49" ht="15" customHeight="1">
      <c r="B503" t="s">
        <v>4387</v>
      </c>
      <c r="C503" s="2" t="s">
        <v>4388</v>
      </c>
      <c r="D503" s="2">
        <v>439</v>
      </c>
      <c r="E503" s="2" t="s">
        <v>4389</v>
      </c>
      <c r="F503" s="58" t="s">
        <v>4390</v>
      </c>
      <c r="G503" s="2" t="s">
        <v>431</v>
      </c>
      <c r="H503" t="s">
        <v>432</v>
      </c>
      <c r="I503" s="58" t="s">
        <v>433</v>
      </c>
      <c r="J503" s="2">
        <v>66749</v>
      </c>
      <c r="K503" s="2" t="s">
        <v>434</v>
      </c>
      <c r="L503" s="2" t="s">
        <v>435</v>
      </c>
      <c r="M503" s="58" t="s">
        <v>430</v>
      </c>
      <c r="N503" s="58" t="s">
        <v>436</v>
      </c>
      <c r="O503" s="58" t="s">
        <v>437</v>
      </c>
      <c r="P503" s="2">
        <v>68343</v>
      </c>
      <c r="Q503" s="2" t="s">
        <v>438</v>
      </c>
      <c r="R503" s="2" t="s">
        <v>439</v>
      </c>
      <c r="S503" s="10">
        <v>40892</v>
      </c>
      <c r="T503" s="58" t="s">
        <v>440</v>
      </c>
      <c r="U503" s="2" t="s">
        <v>441</v>
      </c>
      <c r="V503" s="2" t="s">
        <v>92</v>
      </c>
      <c r="W503" s="2" t="s">
        <v>93</v>
      </c>
      <c r="X503" s="2" t="s">
        <v>442</v>
      </c>
      <c r="Y503" s="2">
        <v>81</v>
      </c>
      <c r="Z503" s="2" t="s">
        <v>160</v>
      </c>
      <c r="AA503" s="2" t="s">
        <v>443</v>
      </c>
      <c r="AB503" s="58" t="s">
        <v>936</v>
      </c>
      <c r="AC503" s="58" t="s">
        <v>98</v>
      </c>
      <c r="AD503" s="58" t="s">
        <v>4391</v>
      </c>
      <c r="AE503" s="2" t="s">
        <v>4392</v>
      </c>
      <c r="AF503" s="62">
        <v>-8.1129073999999992</v>
      </c>
      <c r="AG503" s="62">
        <v>-35.016485299999999</v>
      </c>
      <c r="AH503" s="2" t="s">
        <v>4393</v>
      </c>
      <c r="AI503" s="2" t="s">
        <v>28</v>
      </c>
      <c r="AJ503" s="2" t="s">
        <v>102</v>
      </c>
      <c r="AK503" s="55">
        <v>1554.58</v>
      </c>
      <c r="AL503" s="55">
        <v>101</v>
      </c>
      <c r="AM503" s="55">
        <v>6.4969316471329881</v>
      </c>
      <c r="AN503" s="2" t="s">
        <v>103</v>
      </c>
      <c r="AO503" s="2">
        <v>3</v>
      </c>
      <c r="AP503" s="2">
        <v>4</v>
      </c>
      <c r="AQ503" s="2">
        <v>1</v>
      </c>
      <c r="AR503" s="53" t="s">
        <v>72</v>
      </c>
      <c r="AS503" s="2" t="s">
        <v>73</v>
      </c>
      <c r="AT503" s="2" t="s">
        <v>74</v>
      </c>
      <c r="AU503" s="2" t="s">
        <v>75</v>
      </c>
      <c r="AV503" s="2" t="s">
        <v>76</v>
      </c>
      <c r="AW503" s="2" t="str">
        <f t="shared" si="7"/>
        <v>AMERICANAS SERVIÇOS    PEGUE NA LOJA HOJE    SHIP FROM STORE    PEGUE NA LOJA  QUIOSQUE</v>
      </c>
    </row>
    <row r="504" spans="2:49" ht="15" customHeight="1">
      <c r="B504" t="s">
        <v>4394</v>
      </c>
      <c r="C504" s="2" t="s">
        <v>4395</v>
      </c>
      <c r="D504" s="2">
        <v>489</v>
      </c>
      <c r="E504" s="2" t="s">
        <v>4396</v>
      </c>
      <c r="F504" s="58" t="s">
        <v>4397</v>
      </c>
      <c r="G504" s="2" t="s">
        <v>431</v>
      </c>
      <c r="H504" t="s">
        <v>432</v>
      </c>
      <c r="I504" s="58" t="s">
        <v>433</v>
      </c>
      <c r="J504" s="2">
        <v>66749</v>
      </c>
      <c r="K504" s="2" t="s">
        <v>434</v>
      </c>
      <c r="L504" s="2" t="s">
        <v>435</v>
      </c>
      <c r="M504" s="58" t="s">
        <v>474</v>
      </c>
      <c r="N504" s="58" t="s">
        <v>475</v>
      </c>
      <c r="O504" s="58" t="s">
        <v>476</v>
      </c>
      <c r="P504" s="2" t="s">
        <v>148</v>
      </c>
      <c r="Q504" s="2" t="s">
        <v>477</v>
      </c>
      <c r="R504" s="2" t="s">
        <v>435</v>
      </c>
      <c r="S504" s="10">
        <v>40900</v>
      </c>
      <c r="T504" s="58" t="s">
        <v>478</v>
      </c>
      <c r="U504" s="2" t="s">
        <v>479</v>
      </c>
      <c r="V504" s="2" t="s">
        <v>92</v>
      </c>
      <c r="W504" s="2" t="s">
        <v>93</v>
      </c>
      <c r="X504" s="2" t="s">
        <v>480</v>
      </c>
      <c r="Y504" s="2">
        <v>71</v>
      </c>
      <c r="Z504" s="2" t="s">
        <v>95</v>
      </c>
      <c r="AA504" s="2" t="s">
        <v>481</v>
      </c>
      <c r="AB504" s="58" t="s">
        <v>482</v>
      </c>
      <c r="AC504" s="58" t="s">
        <v>4398</v>
      </c>
      <c r="AD504" s="58" t="s">
        <v>4399</v>
      </c>
      <c r="AE504" s="2" t="s">
        <v>4400</v>
      </c>
      <c r="AF504" s="62">
        <v>-12.944609</v>
      </c>
      <c r="AG504" s="62">
        <v>-38.500962000000001</v>
      </c>
      <c r="AH504" s="2" t="s">
        <v>4401</v>
      </c>
      <c r="AI504" s="2" t="s">
        <v>28</v>
      </c>
      <c r="AJ504" s="2" t="s">
        <v>1351</v>
      </c>
      <c r="AK504" s="55">
        <v>616.09</v>
      </c>
      <c r="AL504" s="55">
        <v>303</v>
      </c>
      <c r="AM504" s="55">
        <v>49.181126134168707</v>
      </c>
      <c r="AN504" s="2" t="s">
        <v>103</v>
      </c>
      <c r="AO504" s="2">
        <v>4</v>
      </c>
      <c r="AP504" s="2">
        <v>3</v>
      </c>
      <c r="AQ504" s="2">
        <v>1</v>
      </c>
      <c r="AR504" s="53" t="s">
        <v>72</v>
      </c>
      <c r="AS504" s="2" t="s">
        <v>73</v>
      </c>
      <c r="AT504" s="2" t="s">
        <v>74</v>
      </c>
      <c r="AU504" s="2" t="s">
        <v>75</v>
      </c>
      <c r="AV504" s="2" t="s">
        <v>76</v>
      </c>
      <c r="AW504" s="2" t="str">
        <f t="shared" si="7"/>
        <v>AMERICANAS SERVIÇOS    PEGUE NA LOJA HOJE    SHIP FROM STORE    PEGUE NA LOJA  QUIOSQUE</v>
      </c>
    </row>
    <row r="505" spans="2:49" ht="15" customHeight="1">
      <c r="B505" t="s">
        <v>4402</v>
      </c>
      <c r="C505" s="2" t="s">
        <v>4403</v>
      </c>
      <c r="D505" s="2">
        <v>616</v>
      </c>
      <c r="E505" s="2" t="s">
        <v>4404</v>
      </c>
      <c r="F505" s="58" t="s">
        <v>4405</v>
      </c>
      <c r="G505" s="2" t="s">
        <v>128</v>
      </c>
      <c r="H505" t="s">
        <v>129</v>
      </c>
      <c r="I505" s="58" t="s">
        <v>130</v>
      </c>
      <c r="J505" s="2">
        <v>66128</v>
      </c>
      <c r="K505" s="2" t="s">
        <v>131</v>
      </c>
      <c r="L505" s="2" t="s">
        <v>132</v>
      </c>
      <c r="M505" s="58" t="s">
        <v>777</v>
      </c>
      <c r="N505" s="58" t="s">
        <v>778</v>
      </c>
      <c r="O505" s="58" t="s">
        <v>779</v>
      </c>
      <c r="P505" s="2">
        <v>66208</v>
      </c>
      <c r="Q505" s="2" t="s">
        <v>780</v>
      </c>
      <c r="R505" s="2" t="s">
        <v>781</v>
      </c>
      <c r="S505" s="10">
        <v>40933</v>
      </c>
      <c r="T505" s="58" t="s">
        <v>782</v>
      </c>
      <c r="U505" s="2" t="s">
        <v>783</v>
      </c>
      <c r="V505" s="2" t="s">
        <v>92</v>
      </c>
      <c r="W505" s="2" t="s">
        <v>1192</v>
      </c>
      <c r="X505" s="2" t="s">
        <v>140</v>
      </c>
      <c r="Y505" s="2">
        <v>11</v>
      </c>
      <c r="Z505" s="2" t="s">
        <v>95</v>
      </c>
      <c r="AA505" s="2" t="s">
        <v>141</v>
      </c>
      <c r="AB505" s="58" t="s">
        <v>142</v>
      </c>
      <c r="AC505" s="58" t="s">
        <v>4406</v>
      </c>
      <c r="AD505" s="58" t="s">
        <v>4407</v>
      </c>
      <c r="AE505" s="2" t="s">
        <v>4408</v>
      </c>
      <c r="AF505" s="62">
        <v>-23.5418497</v>
      </c>
      <c r="AG505" s="62">
        <v>-46.483881099999998</v>
      </c>
      <c r="AH505" s="2" t="s">
        <v>4409</v>
      </c>
      <c r="AI505" s="2" t="s">
        <v>147</v>
      </c>
      <c r="AJ505" s="2" t="s">
        <v>1260</v>
      </c>
      <c r="AK505" s="55">
        <v>296.68</v>
      </c>
      <c r="AL505" s="55">
        <v>49</v>
      </c>
      <c r="AM505" s="55">
        <v>16.516111635432114</v>
      </c>
      <c r="AN505" s="2" t="s">
        <v>103</v>
      </c>
      <c r="AO505" s="2">
        <v>4</v>
      </c>
      <c r="AP505" s="2">
        <v>3</v>
      </c>
      <c r="AQ505" s="2">
        <v>1</v>
      </c>
      <c r="AR505" s="53" t="s">
        <v>72</v>
      </c>
      <c r="AS505" s="2" t="s">
        <v>73</v>
      </c>
      <c r="AT505" s="2" t="s">
        <v>74</v>
      </c>
      <c r="AU505" s="2" t="s">
        <v>75</v>
      </c>
      <c r="AV505" s="2" t="s">
        <v>76</v>
      </c>
      <c r="AW505" s="2" t="str">
        <f t="shared" si="7"/>
        <v>AMERICANAS SERVIÇOS    PEGUE NA LOJA HOJE    SHIP FROM STORE    PEGUE NA LOJA  QUIOSQUE</v>
      </c>
    </row>
    <row r="506" spans="2:49" ht="15" customHeight="1">
      <c r="B506" t="s">
        <v>4410</v>
      </c>
      <c r="C506" s="2" t="s">
        <v>4411</v>
      </c>
      <c r="D506" s="2">
        <v>483</v>
      </c>
      <c r="E506" s="2" t="s">
        <v>4412</v>
      </c>
      <c r="F506" s="58" t="s">
        <v>4413</v>
      </c>
      <c r="G506" s="2" t="s">
        <v>81</v>
      </c>
      <c r="H506" t="s">
        <v>82</v>
      </c>
      <c r="I506" s="58" t="s">
        <v>83</v>
      </c>
      <c r="J506" s="2">
        <v>66203</v>
      </c>
      <c r="K506" s="2" t="s">
        <v>84</v>
      </c>
      <c r="L506" s="2" t="s">
        <v>85</v>
      </c>
      <c r="M506" s="58" t="s">
        <v>556</v>
      </c>
      <c r="N506" s="58" t="s">
        <v>557</v>
      </c>
      <c r="O506" s="58" t="s">
        <v>558</v>
      </c>
      <c r="P506" s="2">
        <v>68612</v>
      </c>
      <c r="Q506" s="2" t="s">
        <v>559</v>
      </c>
      <c r="R506" s="2" t="s">
        <v>560</v>
      </c>
      <c r="S506" s="10">
        <v>40947</v>
      </c>
      <c r="T506" s="58" t="s">
        <v>561</v>
      </c>
      <c r="U506" s="2" t="s">
        <v>562</v>
      </c>
      <c r="V506" s="2" t="s">
        <v>92</v>
      </c>
      <c r="W506" s="2" t="s">
        <v>93</v>
      </c>
      <c r="X506" s="2" t="s">
        <v>248</v>
      </c>
      <c r="Y506" s="2">
        <v>35</v>
      </c>
      <c r="Z506" s="2" t="s">
        <v>95</v>
      </c>
      <c r="AA506" s="2" t="s">
        <v>206</v>
      </c>
      <c r="AB506" s="58" t="s">
        <v>4413</v>
      </c>
      <c r="AC506" s="58" t="s">
        <v>98</v>
      </c>
      <c r="AD506" s="58" t="s">
        <v>4414</v>
      </c>
      <c r="AE506" s="2" t="s">
        <v>4415</v>
      </c>
      <c r="AF506" s="62">
        <v>-20.720076299999999</v>
      </c>
      <c r="AG506" s="62">
        <v>-46.609423399999997</v>
      </c>
      <c r="AH506" s="2" t="s">
        <v>4416</v>
      </c>
      <c r="AI506" s="2" t="s">
        <v>147</v>
      </c>
      <c r="AJ506" s="2" t="s">
        <v>330</v>
      </c>
      <c r="AK506" s="55">
        <v>810.42</v>
      </c>
      <c r="AL506" s="55">
        <v>119</v>
      </c>
      <c r="AM506" s="55">
        <v>14.683744231386195</v>
      </c>
      <c r="AN506" s="2" t="s">
        <v>103</v>
      </c>
      <c r="AO506" s="2">
        <v>9</v>
      </c>
      <c r="AP506" s="2">
        <v>1</v>
      </c>
      <c r="AQ506" s="2">
        <v>2</v>
      </c>
      <c r="AR506" s="53" t="s">
        <v>148</v>
      </c>
      <c r="AS506" s="2" t="s">
        <v>73</v>
      </c>
      <c r="AT506" s="2" t="s">
        <v>148</v>
      </c>
      <c r="AU506" s="2" t="s">
        <v>75</v>
      </c>
      <c r="AV506" s="2" t="s">
        <v>148</v>
      </c>
      <c r="AW506" s="2" t="str">
        <f t="shared" si="7"/>
        <v xml:space="preserve">     PEGUE NA LOJA HOJE         PEGUE NA LOJA   </v>
      </c>
    </row>
    <row r="507" spans="2:49" ht="15" customHeight="1">
      <c r="B507" t="s">
        <v>4417</v>
      </c>
      <c r="C507" s="2" t="s">
        <v>4418</v>
      </c>
      <c r="D507" s="2">
        <v>116</v>
      </c>
      <c r="E507" s="2" t="s">
        <v>4419</v>
      </c>
      <c r="F507" s="58" t="s">
        <v>4420</v>
      </c>
      <c r="G507" s="2" t="s">
        <v>285</v>
      </c>
      <c r="H507" t="s">
        <v>286</v>
      </c>
      <c r="I507" s="58" t="s">
        <v>287</v>
      </c>
      <c r="J507" s="2">
        <v>68673</v>
      </c>
      <c r="K507" s="2" t="s">
        <v>288</v>
      </c>
      <c r="L507" s="2" t="s">
        <v>289</v>
      </c>
      <c r="M507" s="58" t="s">
        <v>663</v>
      </c>
      <c r="N507" s="58" t="s">
        <v>664</v>
      </c>
      <c r="O507" s="58" t="s">
        <v>665</v>
      </c>
      <c r="P507" s="2" t="s">
        <v>148</v>
      </c>
      <c r="Q507" s="2" t="s">
        <v>666</v>
      </c>
      <c r="R507" s="2" t="s">
        <v>660</v>
      </c>
      <c r="S507" s="10">
        <v>40947</v>
      </c>
      <c r="T507" s="58" t="s">
        <v>667</v>
      </c>
      <c r="U507" s="2" t="s">
        <v>668</v>
      </c>
      <c r="V507" s="2" t="s">
        <v>92</v>
      </c>
      <c r="W507" s="2" t="s">
        <v>93</v>
      </c>
      <c r="X507" s="2" t="s">
        <v>296</v>
      </c>
      <c r="Y507" s="2">
        <v>47</v>
      </c>
      <c r="Z507" s="2" t="s">
        <v>160</v>
      </c>
      <c r="AA507" s="2" t="s">
        <v>669</v>
      </c>
      <c r="AB507" s="58" t="s">
        <v>1282</v>
      </c>
      <c r="AC507" s="58" t="s">
        <v>4421</v>
      </c>
      <c r="AD507" s="58" t="s">
        <v>4422</v>
      </c>
      <c r="AE507" s="2" t="s">
        <v>4423</v>
      </c>
      <c r="AF507" s="62">
        <v>-26.922076100000002</v>
      </c>
      <c r="AG507" s="62">
        <v>-49.383530899999997</v>
      </c>
      <c r="AH507" s="2" t="s">
        <v>4424</v>
      </c>
      <c r="AI507" s="2" t="s">
        <v>147</v>
      </c>
      <c r="AJ507" s="2" t="s">
        <v>330</v>
      </c>
      <c r="AK507" s="55">
        <v>915.29</v>
      </c>
      <c r="AL507" s="55">
        <v>175</v>
      </c>
      <c r="AM507" s="55">
        <v>19.119623288793715</v>
      </c>
      <c r="AN507" s="2" t="s">
        <v>331</v>
      </c>
      <c r="AO507" s="2">
        <v>8</v>
      </c>
      <c r="AP507" s="2">
        <v>1</v>
      </c>
      <c r="AQ507" s="2">
        <v>1</v>
      </c>
      <c r="AR507" s="53" t="s">
        <v>148</v>
      </c>
      <c r="AS507" s="2" t="s">
        <v>73</v>
      </c>
      <c r="AT507" s="2" t="s">
        <v>148</v>
      </c>
      <c r="AU507" s="2" t="s">
        <v>75</v>
      </c>
      <c r="AV507" s="2" t="s">
        <v>148</v>
      </c>
      <c r="AW507" s="2" t="str">
        <f t="shared" si="7"/>
        <v xml:space="preserve">     PEGUE NA LOJA HOJE         PEGUE NA LOJA   </v>
      </c>
    </row>
    <row r="508" spans="2:49" ht="15" customHeight="1">
      <c r="B508" t="s">
        <v>4425</v>
      </c>
      <c r="C508" s="2" t="s">
        <v>4426</v>
      </c>
      <c r="D508" s="2">
        <v>900</v>
      </c>
      <c r="E508" s="2" t="s">
        <v>4427</v>
      </c>
      <c r="F508" s="58" t="s">
        <v>4428</v>
      </c>
      <c r="G508" s="2" t="s">
        <v>108</v>
      </c>
      <c r="H508" t="s">
        <v>109</v>
      </c>
      <c r="I508" s="58" t="s">
        <v>110</v>
      </c>
      <c r="J508" s="2">
        <v>66202</v>
      </c>
      <c r="K508" s="2" t="s">
        <v>111</v>
      </c>
      <c r="L508" s="2" t="s">
        <v>112</v>
      </c>
      <c r="M508" s="58" t="s">
        <v>305</v>
      </c>
      <c r="N508" s="58" t="s">
        <v>306</v>
      </c>
      <c r="O508" s="58" t="s">
        <v>307</v>
      </c>
      <c r="P508" s="2">
        <v>66197</v>
      </c>
      <c r="Q508" s="2" t="s">
        <v>308</v>
      </c>
      <c r="R508" s="2" t="s">
        <v>309</v>
      </c>
      <c r="S508" s="10">
        <v>40976</v>
      </c>
      <c r="T508" s="58" t="s">
        <v>310</v>
      </c>
      <c r="U508" s="2" t="s">
        <v>311</v>
      </c>
      <c r="V508" s="2" t="s">
        <v>92</v>
      </c>
      <c r="W508" s="2" t="s">
        <v>1192</v>
      </c>
      <c r="X508" s="2" t="s">
        <v>94</v>
      </c>
      <c r="Y508" s="2">
        <v>21</v>
      </c>
      <c r="Z508" s="2" t="s">
        <v>95</v>
      </c>
      <c r="AA508" s="2" t="s">
        <v>96</v>
      </c>
      <c r="AB508" s="58" t="s">
        <v>120</v>
      </c>
      <c r="AC508" s="58" t="s">
        <v>893</v>
      </c>
      <c r="AD508" s="58" t="s">
        <v>4429</v>
      </c>
      <c r="AE508" s="2" t="s">
        <v>895</v>
      </c>
      <c r="AF508" s="62">
        <v>-22.8862019</v>
      </c>
      <c r="AG508" s="62">
        <v>-43.282823200000003</v>
      </c>
      <c r="AH508" s="2" t="s">
        <v>4430</v>
      </c>
      <c r="AI508" s="2" t="s">
        <v>28</v>
      </c>
      <c r="AJ508" s="2" t="s">
        <v>1260</v>
      </c>
      <c r="AK508" s="55">
        <v>156.30000000000001</v>
      </c>
      <c r="AL508" s="55">
        <v>3</v>
      </c>
      <c r="AM508" s="55">
        <v>1.9193857965451053</v>
      </c>
      <c r="AN508" s="2" t="s">
        <v>331</v>
      </c>
      <c r="AO508" s="2">
        <v>4</v>
      </c>
      <c r="AP508" s="2">
        <v>2</v>
      </c>
      <c r="AQ508" s="2">
        <v>1</v>
      </c>
      <c r="AR508" s="53" t="s">
        <v>148</v>
      </c>
      <c r="AS508" s="2" t="s">
        <v>73</v>
      </c>
      <c r="AT508" s="2" t="s">
        <v>74</v>
      </c>
      <c r="AU508" s="2" t="s">
        <v>148</v>
      </c>
      <c r="AV508" s="2" t="s">
        <v>148</v>
      </c>
      <c r="AW508" s="2" t="str">
        <f t="shared" si="7"/>
        <v xml:space="preserve">     PEGUE NA LOJA HOJE    SHIP FROM STORE        </v>
      </c>
    </row>
    <row r="509" spans="2:49" ht="15" customHeight="1">
      <c r="B509" t="s">
        <v>4431</v>
      </c>
      <c r="C509" s="2" t="s">
        <v>4432</v>
      </c>
      <c r="D509" s="2">
        <v>114</v>
      </c>
      <c r="E509" s="2" t="s">
        <v>4433</v>
      </c>
      <c r="F509" s="58" t="s">
        <v>4434</v>
      </c>
      <c r="G509" s="2" t="s">
        <v>81</v>
      </c>
      <c r="H509" t="s">
        <v>82</v>
      </c>
      <c r="I509" s="58" t="s">
        <v>83</v>
      </c>
      <c r="J509" s="2">
        <v>66203</v>
      </c>
      <c r="K509" s="2" t="s">
        <v>84</v>
      </c>
      <c r="L509" s="2" t="s">
        <v>85</v>
      </c>
      <c r="M509" s="58" t="s">
        <v>556</v>
      </c>
      <c r="N509" s="58" t="s">
        <v>557</v>
      </c>
      <c r="O509" s="58" t="s">
        <v>558</v>
      </c>
      <c r="P509" s="2">
        <v>68612</v>
      </c>
      <c r="Q509" s="2" t="s">
        <v>559</v>
      </c>
      <c r="R509" s="2" t="s">
        <v>560</v>
      </c>
      <c r="S509" s="10">
        <v>40982</v>
      </c>
      <c r="T509" s="58" t="s">
        <v>561</v>
      </c>
      <c r="U509" s="2" t="s">
        <v>562</v>
      </c>
      <c r="V509" s="2" t="s">
        <v>92</v>
      </c>
      <c r="W509" s="2" t="s">
        <v>93</v>
      </c>
      <c r="X509" s="2" t="s">
        <v>248</v>
      </c>
      <c r="Y509" s="2">
        <v>34</v>
      </c>
      <c r="Z509" s="2" t="s">
        <v>459</v>
      </c>
      <c r="AA509" s="2" t="s">
        <v>206</v>
      </c>
      <c r="AB509" s="58" t="s">
        <v>563</v>
      </c>
      <c r="AC509" s="58" t="s">
        <v>4435</v>
      </c>
      <c r="AD509" s="58" t="s">
        <v>4436</v>
      </c>
      <c r="AE509" s="2" t="s">
        <v>4437</v>
      </c>
      <c r="AF509" s="62">
        <v>-18.912276800000001</v>
      </c>
      <c r="AG509" s="62">
        <v>-48.3250235</v>
      </c>
      <c r="AH509" s="2" t="s">
        <v>4438</v>
      </c>
      <c r="AI509" s="2" t="s">
        <v>147</v>
      </c>
      <c r="AJ509" s="2" t="s">
        <v>330</v>
      </c>
      <c r="AK509" s="55">
        <v>768.86</v>
      </c>
      <c r="AL509" s="55">
        <v>243</v>
      </c>
      <c r="AM509" s="55">
        <v>31.605233722654319</v>
      </c>
      <c r="AN509" s="2" t="s">
        <v>103</v>
      </c>
      <c r="AO509" s="2">
        <v>3</v>
      </c>
      <c r="AP509" s="2">
        <v>3</v>
      </c>
      <c r="AQ509" s="2">
        <v>1</v>
      </c>
      <c r="AR509" s="53" t="s">
        <v>148</v>
      </c>
      <c r="AS509" s="2" t="s">
        <v>73</v>
      </c>
      <c r="AT509" s="2" t="s">
        <v>74</v>
      </c>
      <c r="AU509" s="2" t="s">
        <v>75</v>
      </c>
      <c r="AV509" s="2" t="s">
        <v>148</v>
      </c>
      <c r="AW509" s="2" t="str">
        <f t="shared" si="7"/>
        <v xml:space="preserve">     PEGUE NA LOJA HOJE    SHIP FROM STORE    PEGUE NA LOJA   </v>
      </c>
    </row>
    <row r="510" spans="2:49" ht="15" customHeight="1">
      <c r="B510" t="s">
        <v>4439</v>
      </c>
      <c r="C510" s="2" t="s">
        <v>4440</v>
      </c>
      <c r="D510" s="2">
        <v>496</v>
      </c>
      <c r="E510" s="2" t="s">
        <v>4441</v>
      </c>
      <c r="F510" s="58" t="s">
        <v>4442</v>
      </c>
      <c r="G510" s="2" t="s">
        <v>81</v>
      </c>
      <c r="H510" t="s">
        <v>82</v>
      </c>
      <c r="I510" s="58" t="s">
        <v>83</v>
      </c>
      <c r="J510" s="2">
        <v>66203</v>
      </c>
      <c r="K510" s="2" t="s">
        <v>84</v>
      </c>
      <c r="L510" s="2" t="s">
        <v>85</v>
      </c>
      <c r="M510" s="58" t="s">
        <v>2875</v>
      </c>
      <c r="N510" s="58" t="s">
        <v>2876</v>
      </c>
      <c r="O510" s="58" t="s">
        <v>2877</v>
      </c>
      <c r="P510" s="2">
        <v>68901</v>
      </c>
      <c r="Q510" s="2" t="s">
        <v>2878</v>
      </c>
      <c r="R510" s="2" t="s">
        <v>2879</v>
      </c>
      <c r="S510" s="10">
        <v>40982</v>
      </c>
      <c r="T510" s="58" t="s">
        <v>2880</v>
      </c>
      <c r="U510" s="2" t="s">
        <v>2881</v>
      </c>
      <c r="V510" s="2" t="s">
        <v>92</v>
      </c>
      <c r="W510" s="2" t="s">
        <v>93</v>
      </c>
      <c r="X510" s="2" t="s">
        <v>94</v>
      </c>
      <c r="Y510" s="2">
        <v>22</v>
      </c>
      <c r="Z510" s="2" t="s">
        <v>95</v>
      </c>
      <c r="AA510" s="2" t="s">
        <v>96</v>
      </c>
      <c r="AB510" s="58" t="s">
        <v>4442</v>
      </c>
      <c r="AC510" s="58" t="s">
        <v>2860</v>
      </c>
      <c r="AD510" s="58" t="s">
        <v>4443</v>
      </c>
      <c r="AE510" s="2" t="s">
        <v>4444</v>
      </c>
      <c r="AF510" s="62">
        <v>-21.199815000000001</v>
      </c>
      <c r="AG510" s="62">
        <v>-41.904644300000001</v>
      </c>
      <c r="AH510" s="2" t="s">
        <v>4445</v>
      </c>
      <c r="AI510" s="2" t="s">
        <v>147</v>
      </c>
      <c r="AJ510" s="2" t="s">
        <v>330</v>
      </c>
      <c r="AK510" s="55">
        <v>946.72</v>
      </c>
      <c r="AL510" s="55">
        <v>128</v>
      </c>
      <c r="AM510" s="55">
        <v>13.520365049856345</v>
      </c>
      <c r="AN510" s="2" t="s">
        <v>103</v>
      </c>
      <c r="AO510" s="2">
        <v>8</v>
      </c>
      <c r="AP510" s="2">
        <v>1</v>
      </c>
      <c r="AQ510" s="2">
        <v>1</v>
      </c>
      <c r="AR510" s="53" t="s">
        <v>72</v>
      </c>
      <c r="AS510" s="2" t="s">
        <v>73</v>
      </c>
      <c r="AT510" s="2" t="s">
        <v>148</v>
      </c>
      <c r="AU510" s="2" t="s">
        <v>75</v>
      </c>
      <c r="AV510" s="2" t="s">
        <v>76</v>
      </c>
      <c r="AW510" s="2" t="str">
        <f t="shared" si="7"/>
        <v>AMERICANAS SERVIÇOS    PEGUE NA LOJA HOJE         PEGUE NA LOJA  QUIOSQUE</v>
      </c>
    </row>
    <row r="511" spans="2:49" ht="15" customHeight="1">
      <c r="B511" t="s">
        <v>4446</v>
      </c>
      <c r="C511" s="2" t="s">
        <v>4447</v>
      </c>
      <c r="D511" s="2">
        <v>456</v>
      </c>
      <c r="E511" s="2" t="s">
        <v>4448</v>
      </c>
      <c r="F511" s="58" t="s">
        <v>2114</v>
      </c>
      <c r="G511" s="2" t="s">
        <v>285</v>
      </c>
      <c r="H511" t="s">
        <v>286</v>
      </c>
      <c r="I511" s="58" t="s">
        <v>287</v>
      </c>
      <c r="J511" s="2">
        <v>68673</v>
      </c>
      <c r="K511" s="2" t="s">
        <v>288</v>
      </c>
      <c r="L511" s="2" t="s">
        <v>289</v>
      </c>
      <c r="M511" s="58" t="s">
        <v>452</v>
      </c>
      <c r="N511" s="58" t="s">
        <v>453</v>
      </c>
      <c r="O511" s="58" t="s">
        <v>454</v>
      </c>
      <c r="P511" s="2" t="s">
        <v>148</v>
      </c>
      <c r="Q511" s="2" t="s">
        <v>455</v>
      </c>
      <c r="R511" s="2" t="s">
        <v>148</v>
      </c>
      <c r="S511" s="10">
        <v>40997</v>
      </c>
      <c r="T511" s="58" t="s">
        <v>456</v>
      </c>
      <c r="U511" s="2" t="s">
        <v>457</v>
      </c>
      <c r="V511" s="2" t="s">
        <v>92</v>
      </c>
      <c r="W511" s="2" t="s">
        <v>93</v>
      </c>
      <c r="X511" s="2" t="s">
        <v>458</v>
      </c>
      <c r="Y511" s="2">
        <v>51</v>
      </c>
      <c r="Z511" s="2" t="s">
        <v>95</v>
      </c>
      <c r="AA511" s="2" t="s">
        <v>460</v>
      </c>
      <c r="AB511" s="58" t="s">
        <v>451</v>
      </c>
      <c r="AC511" s="58" t="s">
        <v>2114</v>
      </c>
      <c r="AD511" s="58" t="s">
        <v>4449</v>
      </c>
      <c r="AE511" s="2" t="s">
        <v>4450</v>
      </c>
      <c r="AF511" s="62">
        <v>-30.0535295</v>
      </c>
      <c r="AG511" s="62">
        <v>-51.214416100000001</v>
      </c>
      <c r="AH511" s="2" t="s">
        <v>4451</v>
      </c>
      <c r="AI511" s="2" t="s">
        <v>28</v>
      </c>
      <c r="AJ511" s="2" t="s">
        <v>102</v>
      </c>
      <c r="AK511" s="55">
        <v>1059.32</v>
      </c>
      <c r="AL511" s="55">
        <v>191</v>
      </c>
      <c r="AM511" s="55">
        <v>18.030434618434469</v>
      </c>
      <c r="AN511" s="2" t="s">
        <v>103</v>
      </c>
      <c r="AO511" s="2">
        <v>5</v>
      </c>
      <c r="AP511" s="2">
        <v>2</v>
      </c>
      <c r="AQ511" s="2">
        <v>1</v>
      </c>
      <c r="AR511" s="53" t="s">
        <v>148</v>
      </c>
      <c r="AS511" s="2" t="s">
        <v>73</v>
      </c>
      <c r="AT511" s="2" t="s">
        <v>74</v>
      </c>
      <c r="AU511" s="2" t="s">
        <v>75</v>
      </c>
      <c r="AV511" s="2" t="s">
        <v>148</v>
      </c>
      <c r="AW511" s="2" t="str">
        <f t="shared" si="7"/>
        <v xml:space="preserve">     PEGUE NA LOJA HOJE    SHIP FROM STORE    PEGUE NA LOJA   </v>
      </c>
    </row>
    <row r="512" spans="2:49" ht="15" customHeight="1">
      <c r="B512" t="s">
        <v>4452</v>
      </c>
      <c r="C512" s="2" t="s">
        <v>4453</v>
      </c>
      <c r="D512" s="2">
        <v>403</v>
      </c>
      <c r="E512" s="2" t="s">
        <v>4454</v>
      </c>
      <c r="F512" s="58" t="s">
        <v>4455</v>
      </c>
      <c r="G512" s="2" t="s">
        <v>534</v>
      </c>
      <c r="H512" t="s">
        <v>535</v>
      </c>
      <c r="I512" s="58" t="s">
        <v>536</v>
      </c>
      <c r="J512" s="2">
        <v>65659</v>
      </c>
      <c r="K512" s="2" t="s">
        <v>537</v>
      </c>
      <c r="L512" s="2" t="s">
        <v>531</v>
      </c>
      <c r="M512" s="58" t="s">
        <v>538</v>
      </c>
      <c r="N512" s="58" t="s">
        <v>539</v>
      </c>
      <c r="O512" t="s">
        <v>540</v>
      </c>
      <c r="P512" s="2" t="s">
        <v>148</v>
      </c>
      <c r="Q512" s="2" t="s">
        <v>541</v>
      </c>
      <c r="R512" s="2" t="s">
        <v>542</v>
      </c>
      <c r="S512" s="10">
        <v>41017</v>
      </c>
      <c r="T512" s="58" t="s">
        <v>543</v>
      </c>
      <c r="U512" s="2" t="s">
        <v>544</v>
      </c>
      <c r="V512" s="2" t="s">
        <v>92</v>
      </c>
      <c r="W512" s="2" t="s">
        <v>93</v>
      </c>
      <c r="X512" s="2" t="s">
        <v>545</v>
      </c>
      <c r="Y512" s="2">
        <v>91</v>
      </c>
      <c r="Z512" s="2" t="s">
        <v>95</v>
      </c>
      <c r="AA512" s="2" t="s">
        <v>546</v>
      </c>
      <c r="AB512" s="58" t="s">
        <v>547</v>
      </c>
      <c r="AC512" s="58" t="s">
        <v>4455</v>
      </c>
      <c r="AD512" s="58" t="s">
        <v>4456</v>
      </c>
      <c r="AE512" s="2" t="s">
        <v>4457</v>
      </c>
      <c r="AF512" s="62">
        <v>-1.4245701</v>
      </c>
      <c r="AG512" s="62">
        <v>-48.470487800000001</v>
      </c>
      <c r="AH512" s="2" t="s">
        <v>4458</v>
      </c>
      <c r="AI512" s="2" t="s">
        <v>28</v>
      </c>
      <c r="AJ512" s="2" t="s">
        <v>102</v>
      </c>
      <c r="AK512" s="55">
        <v>1029.3</v>
      </c>
      <c r="AL512" s="55">
        <v>166</v>
      </c>
      <c r="AM512" s="55">
        <v>16.12746526765763</v>
      </c>
      <c r="AN512" s="2" t="s">
        <v>103</v>
      </c>
      <c r="AO512" s="2">
        <v>5</v>
      </c>
      <c r="AP512" s="2">
        <v>2</v>
      </c>
      <c r="AQ512" s="2">
        <v>1</v>
      </c>
      <c r="AR512" s="53" t="s">
        <v>72</v>
      </c>
      <c r="AS512" s="2" t="s">
        <v>73</v>
      </c>
      <c r="AT512" s="2" t="s">
        <v>74</v>
      </c>
      <c r="AU512" s="2" t="s">
        <v>75</v>
      </c>
      <c r="AV512" s="2" t="s">
        <v>76</v>
      </c>
      <c r="AW512" s="2" t="str">
        <f t="shared" ref="AW512:AW575" si="8">SUBSTITUTE(AR512&amp;"    "&amp;AS512&amp;"    "&amp;AT512&amp;"    "&amp;AU512&amp;"  "&amp;AV512,"-"," ")</f>
        <v>AMERICANAS SERVIÇOS    PEGUE NA LOJA HOJE    SHIP FROM STORE    PEGUE NA LOJA  QUIOSQUE</v>
      </c>
    </row>
    <row r="513" spans="2:49" ht="15" customHeight="1">
      <c r="B513" t="s">
        <v>4459</v>
      </c>
      <c r="C513" s="2" t="s">
        <v>542</v>
      </c>
      <c r="D513" s="2">
        <v>133</v>
      </c>
      <c r="E513" s="2" t="s">
        <v>4460</v>
      </c>
      <c r="F513" s="58" t="s">
        <v>4461</v>
      </c>
      <c r="G513" s="2" t="s">
        <v>534</v>
      </c>
      <c r="H513" t="s">
        <v>535</v>
      </c>
      <c r="I513" s="58" t="s">
        <v>536</v>
      </c>
      <c r="J513" s="2">
        <v>65659</v>
      </c>
      <c r="K513" s="2" t="s">
        <v>537</v>
      </c>
      <c r="L513" s="2" t="s">
        <v>531</v>
      </c>
      <c r="M513" s="58" t="s">
        <v>538</v>
      </c>
      <c r="N513" s="58" t="s">
        <v>539</v>
      </c>
      <c r="O513" t="s">
        <v>540</v>
      </c>
      <c r="P513" s="2" t="s">
        <v>148</v>
      </c>
      <c r="Q513" s="2" t="s">
        <v>541</v>
      </c>
      <c r="R513" s="2" t="s">
        <v>542</v>
      </c>
      <c r="S513" s="10">
        <v>41023</v>
      </c>
      <c r="T513" s="58" t="s">
        <v>543</v>
      </c>
      <c r="U513" s="2" t="s">
        <v>544</v>
      </c>
      <c r="V513" s="2" t="s">
        <v>92</v>
      </c>
      <c r="W513" s="2" t="s">
        <v>93</v>
      </c>
      <c r="X513" s="2" t="s">
        <v>545</v>
      </c>
      <c r="Y513" s="2">
        <v>91</v>
      </c>
      <c r="Z513" s="2" t="s">
        <v>95</v>
      </c>
      <c r="AA513" s="2" t="s">
        <v>546</v>
      </c>
      <c r="AB513" s="58" t="s">
        <v>547</v>
      </c>
      <c r="AC513" s="58" t="s">
        <v>4462</v>
      </c>
      <c r="AD513" s="58" t="s">
        <v>4463</v>
      </c>
      <c r="AE513" s="2" t="s">
        <v>4464</v>
      </c>
      <c r="AF513" s="62">
        <v>-1.3540006</v>
      </c>
      <c r="AG513" s="62">
        <v>-48.453505100000001</v>
      </c>
      <c r="AH513" s="2" t="s">
        <v>4465</v>
      </c>
      <c r="AI513" s="2" t="s">
        <v>28</v>
      </c>
      <c r="AJ513" s="2" t="s">
        <v>102</v>
      </c>
      <c r="AK513" s="55">
        <v>1366.69</v>
      </c>
      <c r="AL513" s="55">
        <v>222</v>
      </c>
      <c r="AM513" s="55">
        <v>16.243625108839606</v>
      </c>
      <c r="AN513" s="2" t="s">
        <v>331</v>
      </c>
      <c r="AO513" s="2">
        <v>4</v>
      </c>
      <c r="AP513" s="2">
        <v>3</v>
      </c>
      <c r="AQ513" s="2">
        <v>1</v>
      </c>
      <c r="AR513" s="53" t="s">
        <v>72</v>
      </c>
      <c r="AS513" s="2" t="s">
        <v>73</v>
      </c>
      <c r="AT513" s="2" t="s">
        <v>74</v>
      </c>
      <c r="AU513" s="2" t="s">
        <v>75</v>
      </c>
      <c r="AV513" s="2" t="s">
        <v>76</v>
      </c>
      <c r="AW513" s="2" t="str">
        <f t="shared" si="8"/>
        <v>AMERICANAS SERVIÇOS    PEGUE NA LOJA HOJE    SHIP FROM STORE    PEGUE NA LOJA  QUIOSQUE</v>
      </c>
    </row>
    <row r="514" spans="2:49" ht="15" customHeight="1">
      <c r="B514" t="s">
        <v>4466</v>
      </c>
      <c r="C514" s="2" t="s">
        <v>4467</v>
      </c>
      <c r="D514" s="2">
        <v>625</v>
      </c>
      <c r="E514" s="2" t="s">
        <v>4468</v>
      </c>
      <c r="F514" s="58" t="s">
        <v>4469</v>
      </c>
      <c r="G514" s="2" t="s">
        <v>81</v>
      </c>
      <c r="H514" t="s">
        <v>82</v>
      </c>
      <c r="I514" s="58" t="s">
        <v>83</v>
      </c>
      <c r="J514" s="2">
        <v>66203</v>
      </c>
      <c r="K514" s="2" t="s">
        <v>84</v>
      </c>
      <c r="L514" s="2" t="s">
        <v>85</v>
      </c>
      <c r="M514" s="58" t="s">
        <v>358</v>
      </c>
      <c r="N514" s="58" t="s">
        <v>359</v>
      </c>
      <c r="O514" s="58" t="s">
        <v>360</v>
      </c>
      <c r="P514" s="2">
        <v>66174</v>
      </c>
      <c r="Q514" s="2" t="s">
        <v>361</v>
      </c>
      <c r="R514" s="2" t="s">
        <v>362</v>
      </c>
      <c r="S514" s="10">
        <v>41028</v>
      </c>
      <c r="T514" s="58" t="s">
        <v>363</v>
      </c>
      <c r="U514" s="2" t="s">
        <v>364</v>
      </c>
      <c r="V514" s="2" t="s">
        <v>92</v>
      </c>
      <c r="W514" s="2" t="s">
        <v>1192</v>
      </c>
      <c r="X514" s="2" t="s">
        <v>94</v>
      </c>
      <c r="Y514" s="2">
        <v>21</v>
      </c>
      <c r="Z514" s="2" t="s">
        <v>95</v>
      </c>
      <c r="AA514" s="2" t="s">
        <v>96</v>
      </c>
      <c r="AB514" s="58" t="s">
        <v>120</v>
      </c>
      <c r="AC514" s="58" t="s">
        <v>4470</v>
      </c>
      <c r="AD514" s="58" t="s">
        <v>4471</v>
      </c>
      <c r="AE514" s="2" t="s">
        <v>4472</v>
      </c>
      <c r="AF514" s="62">
        <v>-22.803933900000001</v>
      </c>
      <c r="AG514" s="62">
        <v>-43.204997200000001</v>
      </c>
      <c r="AH514" s="2" t="s">
        <v>4473</v>
      </c>
      <c r="AI514" s="2" t="s">
        <v>28</v>
      </c>
      <c r="AJ514" s="2" t="s">
        <v>1196</v>
      </c>
      <c r="AK514" s="55">
        <v>393.34</v>
      </c>
      <c r="AL514" s="55">
        <v>31</v>
      </c>
      <c r="AM514" s="55">
        <v>7.8812223521635234</v>
      </c>
      <c r="AN514" s="2" t="s">
        <v>103</v>
      </c>
      <c r="AO514" s="2">
        <v>8</v>
      </c>
      <c r="AP514" s="2">
        <v>1</v>
      </c>
      <c r="AQ514" s="2">
        <v>1</v>
      </c>
      <c r="AR514" s="53" t="s">
        <v>148</v>
      </c>
      <c r="AS514" s="2" t="s">
        <v>73</v>
      </c>
      <c r="AT514" s="2" t="s">
        <v>74</v>
      </c>
      <c r="AU514" s="2" t="s">
        <v>75</v>
      </c>
      <c r="AV514" s="2" t="s">
        <v>148</v>
      </c>
      <c r="AW514" s="2" t="str">
        <f t="shared" si="8"/>
        <v xml:space="preserve">     PEGUE NA LOJA HOJE    SHIP FROM STORE    PEGUE NA LOJA   </v>
      </c>
    </row>
    <row r="515" spans="2:49" ht="15" customHeight="1">
      <c r="B515" t="s">
        <v>4474</v>
      </c>
      <c r="C515" s="2" t="s">
        <v>4475</v>
      </c>
      <c r="D515" s="2">
        <v>457</v>
      </c>
      <c r="E515" s="2" t="s">
        <v>4476</v>
      </c>
      <c r="F515" s="58" t="s">
        <v>4477</v>
      </c>
      <c r="G515" s="2" t="s">
        <v>431</v>
      </c>
      <c r="H515" t="s">
        <v>432</v>
      </c>
      <c r="I515" s="58" t="s">
        <v>433</v>
      </c>
      <c r="J515" s="2">
        <v>66749</v>
      </c>
      <c r="K515" s="2" t="s">
        <v>434</v>
      </c>
      <c r="L515" s="2" t="s">
        <v>435</v>
      </c>
      <c r="M515" s="58" t="s">
        <v>1051</v>
      </c>
      <c r="N515" s="58" t="s">
        <v>1052</v>
      </c>
      <c r="O515" s="58" t="s">
        <v>1053</v>
      </c>
      <c r="P515" s="2" t="s">
        <v>148</v>
      </c>
      <c r="Q515" s="2" t="s">
        <v>1054</v>
      </c>
      <c r="R515" s="2" t="s">
        <v>1048</v>
      </c>
      <c r="S515" s="10">
        <v>41031</v>
      </c>
      <c r="T515" s="58" t="s">
        <v>1055</v>
      </c>
      <c r="U515" s="2" t="s">
        <v>1056</v>
      </c>
      <c r="V515" s="2" t="s">
        <v>92</v>
      </c>
      <c r="W515" s="2" t="s">
        <v>93</v>
      </c>
      <c r="X515" s="2" t="s">
        <v>442</v>
      </c>
      <c r="Y515" s="2">
        <v>83</v>
      </c>
      <c r="Z515" s="2" t="s">
        <v>160</v>
      </c>
      <c r="AA515" s="2" t="s">
        <v>1057</v>
      </c>
      <c r="AB515" s="58" t="s">
        <v>4478</v>
      </c>
      <c r="AC515" s="58" t="s">
        <v>98</v>
      </c>
      <c r="AD515" s="58" t="s">
        <v>4479</v>
      </c>
      <c r="AE515" s="2" t="s">
        <v>4480</v>
      </c>
      <c r="AF515" s="62">
        <v>-6.8739015999999999</v>
      </c>
      <c r="AG515" s="62">
        <v>-35.456279500000001</v>
      </c>
      <c r="AH515" s="2" t="s">
        <v>4481</v>
      </c>
      <c r="AI515" s="2" t="s">
        <v>147</v>
      </c>
      <c r="AJ515" s="2" t="s">
        <v>102</v>
      </c>
      <c r="AK515" s="55">
        <v>1196.75</v>
      </c>
      <c r="AL515" s="55">
        <v>145</v>
      </c>
      <c r="AM515" s="55">
        <v>12.116147900564028</v>
      </c>
      <c r="AN515" s="2" t="s">
        <v>331</v>
      </c>
      <c r="AO515" s="2">
        <v>6</v>
      </c>
      <c r="AP515" s="2">
        <v>2</v>
      </c>
      <c r="AQ515" s="2">
        <v>2</v>
      </c>
      <c r="AR515" s="53" t="s">
        <v>72</v>
      </c>
      <c r="AS515" s="2" t="s">
        <v>73</v>
      </c>
      <c r="AT515" s="2" t="s">
        <v>74</v>
      </c>
      <c r="AU515" s="2" t="s">
        <v>75</v>
      </c>
      <c r="AV515" s="2" t="s">
        <v>76</v>
      </c>
      <c r="AW515" s="2" t="str">
        <f t="shared" si="8"/>
        <v>AMERICANAS SERVIÇOS    PEGUE NA LOJA HOJE    SHIP FROM STORE    PEGUE NA LOJA  QUIOSQUE</v>
      </c>
    </row>
    <row r="516" spans="2:49" ht="15" customHeight="1">
      <c r="B516" t="s">
        <v>4482</v>
      </c>
      <c r="C516" s="2" t="s">
        <v>4483</v>
      </c>
      <c r="D516" s="2">
        <v>627</v>
      </c>
      <c r="E516" s="2" t="s">
        <v>4484</v>
      </c>
      <c r="F516" s="58" t="s">
        <v>4485</v>
      </c>
      <c r="G516" s="2" t="s">
        <v>431</v>
      </c>
      <c r="H516" t="s">
        <v>432</v>
      </c>
      <c r="I516" s="58" t="s">
        <v>433</v>
      </c>
      <c r="J516" s="2">
        <v>66749</v>
      </c>
      <c r="K516" s="2" t="s">
        <v>434</v>
      </c>
      <c r="L516" s="2" t="s">
        <v>435</v>
      </c>
      <c r="M516" s="58" t="s">
        <v>1648</v>
      </c>
      <c r="N516" s="58" t="s">
        <v>1649</v>
      </c>
      <c r="O516" s="58" t="s">
        <v>1650</v>
      </c>
      <c r="P516" s="2" t="s">
        <v>148</v>
      </c>
      <c r="Q516" s="2" t="s">
        <v>1651</v>
      </c>
      <c r="R516" s="2" t="s">
        <v>1645</v>
      </c>
      <c r="S516" s="10">
        <v>41050</v>
      </c>
      <c r="T516" s="58" t="s">
        <v>1652</v>
      </c>
      <c r="U516" s="2" t="s">
        <v>1653</v>
      </c>
      <c r="V516" s="2" t="s">
        <v>69</v>
      </c>
      <c r="W516" s="2" t="s">
        <v>1192</v>
      </c>
      <c r="X516" s="2" t="s">
        <v>442</v>
      </c>
      <c r="Y516" s="2">
        <v>81</v>
      </c>
      <c r="Z516" s="2" t="s">
        <v>160</v>
      </c>
      <c r="AA516" s="2" t="s">
        <v>443</v>
      </c>
      <c r="AB516" s="58" t="s">
        <v>4486</v>
      </c>
      <c r="AC516" s="58" t="s">
        <v>98</v>
      </c>
      <c r="AD516" s="58" t="s">
        <v>4487</v>
      </c>
      <c r="AE516" s="2" t="s">
        <v>4488</v>
      </c>
      <c r="AF516" s="62">
        <v>-8.2041012999999996</v>
      </c>
      <c r="AG516" s="62">
        <v>-35.568927799999997</v>
      </c>
      <c r="AH516" s="2" t="s">
        <v>4489</v>
      </c>
      <c r="AI516" s="2" t="s">
        <v>147</v>
      </c>
      <c r="AJ516" s="2" t="s">
        <v>1196</v>
      </c>
      <c r="AK516" s="55">
        <v>369.17</v>
      </c>
      <c r="AL516" s="55">
        <v>105</v>
      </c>
      <c r="AM516" s="55">
        <v>28.442181108974186</v>
      </c>
      <c r="AN516" s="2" t="s">
        <v>103</v>
      </c>
      <c r="AO516" s="2">
        <v>5</v>
      </c>
      <c r="AP516" s="2">
        <v>2</v>
      </c>
      <c r="AQ516" s="2">
        <v>1</v>
      </c>
      <c r="AR516" s="53" t="s">
        <v>72</v>
      </c>
      <c r="AS516" s="2" t="s">
        <v>73</v>
      </c>
      <c r="AT516" s="2" t="s">
        <v>148</v>
      </c>
      <c r="AU516" s="2" t="s">
        <v>75</v>
      </c>
      <c r="AV516" s="2" t="s">
        <v>76</v>
      </c>
      <c r="AW516" s="2" t="str">
        <f t="shared" si="8"/>
        <v>AMERICANAS SERVIÇOS    PEGUE NA LOJA HOJE         PEGUE NA LOJA  QUIOSQUE</v>
      </c>
    </row>
    <row r="517" spans="2:49" ht="15" customHeight="1">
      <c r="B517" t="s">
        <v>4490</v>
      </c>
      <c r="C517" s="2" t="s">
        <v>4491</v>
      </c>
      <c r="D517" s="2">
        <v>203</v>
      </c>
      <c r="E517" s="2" t="s">
        <v>4492</v>
      </c>
      <c r="F517" s="58" t="s">
        <v>4493</v>
      </c>
      <c r="G517" s="2" t="s">
        <v>168</v>
      </c>
      <c r="H517" t="s">
        <v>169</v>
      </c>
      <c r="I517" s="58" t="s">
        <v>170</v>
      </c>
      <c r="J517" s="2">
        <v>66146</v>
      </c>
      <c r="K517" s="2" t="s">
        <v>171</v>
      </c>
      <c r="L517" s="2" t="s">
        <v>172</v>
      </c>
      <c r="M517" s="58" t="s">
        <v>214</v>
      </c>
      <c r="N517" s="58" t="s">
        <v>215</v>
      </c>
      <c r="O517" s="58" t="s">
        <v>216</v>
      </c>
      <c r="P517" s="2" t="s">
        <v>148</v>
      </c>
      <c r="Q517" s="2" t="s">
        <v>217</v>
      </c>
      <c r="R517" s="2" t="s">
        <v>211</v>
      </c>
      <c r="S517" s="10">
        <v>41052</v>
      </c>
      <c r="T517" s="58" t="s">
        <v>218</v>
      </c>
      <c r="U517" s="2" t="s">
        <v>219</v>
      </c>
      <c r="V517" s="2" t="s">
        <v>92</v>
      </c>
      <c r="W517" s="2" t="s">
        <v>93</v>
      </c>
      <c r="X517" s="2" t="s">
        <v>140</v>
      </c>
      <c r="Y517" s="2">
        <v>18</v>
      </c>
      <c r="Z517" s="2" t="s">
        <v>95</v>
      </c>
      <c r="AA517" s="2" t="s">
        <v>141</v>
      </c>
      <c r="AB517" s="58" t="s">
        <v>4494</v>
      </c>
      <c r="AC517" s="58" t="s">
        <v>4495</v>
      </c>
      <c r="AD517" s="58" t="s">
        <v>4496</v>
      </c>
      <c r="AE517" s="2" t="s">
        <v>4497</v>
      </c>
      <c r="AF517" s="62">
        <v>-20.884347500000001</v>
      </c>
      <c r="AG517" s="62">
        <v>-51.370128700000002</v>
      </c>
      <c r="AH517" s="2" t="s">
        <v>4498</v>
      </c>
      <c r="AI517" s="2" t="s">
        <v>147</v>
      </c>
      <c r="AJ517" s="2" t="s">
        <v>330</v>
      </c>
      <c r="AK517" s="55">
        <v>769.66</v>
      </c>
      <c r="AL517" s="55">
        <v>169</v>
      </c>
      <c r="AM517" s="55">
        <v>21.957747576852118</v>
      </c>
      <c r="AN517" s="2" t="s">
        <v>331</v>
      </c>
      <c r="AO517" s="2">
        <v>10</v>
      </c>
      <c r="AP517" s="2">
        <v>1</v>
      </c>
      <c r="AQ517" s="2">
        <v>3</v>
      </c>
      <c r="AR517" s="53" t="s">
        <v>148</v>
      </c>
      <c r="AS517" s="2" t="s">
        <v>73</v>
      </c>
      <c r="AT517" s="2" t="s">
        <v>148</v>
      </c>
      <c r="AU517" s="2" t="s">
        <v>75</v>
      </c>
      <c r="AV517" s="2" t="s">
        <v>76</v>
      </c>
      <c r="AW517" s="2" t="str">
        <f t="shared" si="8"/>
        <v xml:space="preserve">     PEGUE NA LOJA HOJE         PEGUE NA LOJA  QUIOSQUE</v>
      </c>
    </row>
    <row r="518" spans="2:49" ht="15" customHeight="1">
      <c r="B518" t="s">
        <v>4499</v>
      </c>
      <c r="C518" s="2" t="s">
        <v>4500</v>
      </c>
      <c r="D518" s="2">
        <v>481</v>
      </c>
      <c r="E518" s="2" t="s">
        <v>4501</v>
      </c>
      <c r="F518" s="58" t="s">
        <v>4502</v>
      </c>
      <c r="G518" s="2" t="s">
        <v>431</v>
      </c>
      <c r="H518" t="s">
        <v>432</v>
      </c>
      <c r="I518" s="58" t="s">
        <v>433</v>
      </c>
      <c r="J518" s="2">
        <v>66749</v>
      </c>
      <c r="K518" s="2" t="s">
        <v>434</v>
      </c>
      <c r="L518" s="2" t="s">
        <v>435</v>
      </c>
      <c r="M518" s="58" t="s">
        <v>1648</v>
      </c>
      <c r="N518" s="58" t="s">
        <v>1649</v>
      </c>
      <c r="O518" s="58" t="s">
        <v>1650</v>
      </c>
      <c r="P518" s="2" t="s">
        <v>148</v>
      </c>
      <c r="Q518" s="2" t="s">
        <v>1651</v>
      </c>
      <c r="R518" s="2" t="s">
        <v>1645</v>
      </c>
      <c r="S518" s="10">
        <v>41052</v>
      </c>
      <c r="T518" s="58" t="s">
        <v>1652</v>
      </c>
      <c r="U518" s="2" t="s">
        <v>1653</v>
      </c>
      <c r="V518" s="2" t="s">
        <v>92</v>
      </c>
      <c r="W518" s="2" t="s">
        <v>93</v>
      </c>
      <c r="X518" s="2" t="s">
        <v>442</v>
      </c>
      <c r="Y518" s="2">
        <v>81</v>
      </c>
      <c r="Z518" s="2" t="s">
        <v>160</v>
      </c>
      <c r="AA518" s="2" t="s">
        <v>443</v>
      </c>
      <c r="AB518" s="58" t="s">
        <v>4502</v>
      </c>
      <c r="AC518" s="58" t="s">
        <v>98</v>
      </c>
      <c r="AD518" s="58" t="s">
        <v>4503</v>
      </c>
      <c r="AE518" s="2" t="s">
        <v>4504</v>
      </c>
      <c r="AF518" s="62">
        <v>-8.3375869999999992</v>
      </c>
      <c r="AG518" s="62">
        <v>-36.426054000000001</v>
      </c>
      <c r="AH518" s="2" t="s">
        <v>4505</v>
      </c>
      <c r="AI518" s="2" t="s">
        <v>147</v>
      </c>
      <c r="AJ518" s="2" t="s">
        <v>330</v>
      </c>
      <c r="AK518" s="55">
        <v>827.61</v>
      </c>
      <c r="AL518" s="55">
        <v>139</v>
      </c>
      <c r="AM518" s="55">
        <v>16.795350467007406</v>
      </c>
      <c r="AN518" s="2" t="s">
        <v>103</v>
      </c>
      <c r="AO518" s="2">
        <v>8</v>
      </c>
      <c r="AP518" s="2">
        <v>1</v>
      </c>
      <c r="AQ518" s="2">
        <v>1</v>
      </c>
      <c r="AR518" s="53" t="s">
        <v>72</v>
      </c>
      <c r="AS518" s="2" t="s">
        <v>73</v>
      </c>
      <c r="AT518" s="2" t="s">
        <v>148</v>
      </c>
      <c r="AU518" s="2" t="s">
        <v>75</v>
      </c>
      <c r="AV518" s="2" t="s">
        <v>76</v>
      </c>
      <c r="AW518" s="2" t="str">
        <f t="shared" si="8"/>
        <v>AMERICANAS SERVIÇOS    PEGUE NA LOJA HOJE         PEGUE NA LOJA  QUIOSQUE</v>
      </c>
    </row>
    <row r="519" spans="2:49" ht="15" customHeight="1">
      <c r="B519" t="s">
        <v>4506</v>
      </c>
      <c r="C519" s="2" t="s">
        <v>4507</v>
      </c>
      <c r="D519" s="2">
        <v>217</v>
      </c>
      <c r="E519" s="2" t="s">
        <v>4508</v>
      </c>
      <c r="F519" s="58" t="s">
        <v>4509</v>
      </c>
      <c r="G519" s="2" t="s">
        <v>380</v>
      </c>
      <c r="H519" t="s">
        <v>381</v>
      </c>
      <c r="I519" s="58" t="s">
        <v>382</v>
      </c>
      <c r="J519" s="2">
        <v>66147</v>
      </c>
      <c r="K519" s="2" t="s">
        <v>383</v>
      </c>
      <c r="L519" s="2" t="s">
        <v>384</v>
      </c>
      <c r="M519" s="58" t="s">
        <v>385</v>
      </c>
      <c r="N519" s="58" t="s">
        <v>386</v>
      </c>
      <c r="O519" s="58" t="s">
        <v>387</v>
      </c>
      <c r="P519" s="2">
        <v>66210</v>
      </c>
      <c r="Q519" s="2" t="s">
        <v>388</v>
      </c>
      <c r="R519" s="2" t="s">
        <v>389</v>
      </c>
      <c r="S519" s="10">
        <v>41053</v>
      </c>
      <c r="T519" s="58" t="s">
        <v>390</v>
      </c>
      <c r="U519" s="2" t="s">
        <v>391</v>
      </c>
      <c r="V519" s="2" t="s">
        <v>92</v>
      </c>
      <c r="W519" s="2" t="s">
        <v>93</v>
      </c>
      <c r="X519" s="2" t="s">
        <v>248</v>
      </c>
      <c r="Y519" s="2">
        <v>64</v>
      </c>
      <c r="Z519" s="2" t="s">
        <v>160</v>
      </c>
      <c r="AA519" s="2" t="s">
        <v>392</v>
      </c>
      <c r="AB519" s="58" t="s">
        <v>379</v>
      </c>
      <c r="AC519" s="58" t="s">
        <v>393</v>
      </c>
      <c r="AD519" s="58" t="s">
        <v>4510</v>
      </c>
      <c r="AE519" s="2" t="s">
        <v>4511</v>
      </c>
      <c r="AF519" s="62">
        <v>-16.673073200000001</v>
      </c>
      <c r="AG519" s="62">
        <v>-49.2527227</v>
      </c>
      <c r="AH519" s="2" t="s">
        <v>4512</v>
      </c>
      <c r="AI519" s="2" t="s">
        <v>147</v>
      </c>
      <c r="AJ519" s="2" t="s">
        <v>330</v>
      </c>
      <c r="AK519" s="55">
        <v>980.74</v>
      </c>
      <c r="AL519" s="55">
        <v>223</v>
      </c>
      <c r="AM519" s="55">
        <v>22.737932581520077</v>
      </c>
      <c r="AN519" s="2" t="s">
        <v>103</v>
      </c>
      <c r="AO519" s="2">
        <v>10</v>
      </c>
      <c r="AP519" s="2">
        <v>1</v>
      </c>
      <c r="AQ519" s="2">
        <v>3</v>
      </c>
      <c r="AR519" s="53" t="s">
        <v>72</v>
      </c>
      <c r="AS519" s="2" t="s">
        <v>73</v>
      </c>
      <c r="AT519" s="2" t="s">
        <v>74</v>
      </c>
      <c r="AU519" s="2" t="s">
        <v>75</v>
      </c>
      <c r="AV519" s="2" t="s">
        <v>76</v>
      </c>
      <c r="AW519" s="2" t="str">
        <f t="shared" si="8"/>
        <v>AMERICANAS SERVIÇOS    PEGUE NA LOJA HOJE    SHIP FROM STORE    PEGUE NA LOJA  QUIOSQUE</v>
      </c>
    </row>
    <row r="520" spans="2:49" ht="15" customHeight="1">
      <c r="B520" t="s">
        <v>4513</v>
      </c>
      <c r="C520" s="2" t="s">
        <v>4514</v>
      </c>
      <c r="D520" s="2">
        <v>112</v>
      </c>
      <c r="E520" s="2" t="s">
        <v>4515</v>
      </c>
      <c r="F520" s="58" t="s">
        <v>4516</v>
      </c>
      <c r="G520" s="2" t="s">
        <v>380</v>
      </c>
      <c r="H520" t="s">
        <v>381</v>
      </c>
      <c r="I520" s="58" t="s">
        <v>382</v>
      </c>
      <c r="J520" s="2">
        <v>66147</v>
      </c>
      <c r="K520" s="2" t="s">
        <v>383</v>
      </c>
      <c r="L520" s="2" t="s">
        <v>384</v>
      </c>
      <c r="M520" s="58" t="s">
        <v>1717</v>
      </c>
      <c r="N520" s="58" t="s">
        <v>1718</v>
      </c>
      <c r="O520" s="58" t="s">
        <v>1719</v>
      </c>
      <c r="P520" s="2" t="s">
        <v>148</v>
      </c>
      <c r="Q520" s="2" t="s">
        <v>1720</v>
      </c>
      <c r="R520" s="2">
        <v>1003</v>
      </c>
      <c r="S520" s="10">
        <v>41059</v>
      </c>
      <c r="T520" s="58" t="s">
        <v>390</v>
      </c>
      <c r="U520" s="2" t="s">
        <v>391</v>
      </c>
      <c r="V520" s="2" t="s">
        <v>92</v>
      </c>
      <c r="W520" s="2" t="s">
        <v>93</v>
      </c>
      <c r="X520" s="2" t="s">
        <v>248</v>
      </c>
      <c r="Y520" s="2">
        <v>64</v>
      </c>
      <c r="Z520" s="2" t="s">
        <v>160</v>
      </c>
      <c r="AA520" s="2" t="s">
        <v>392</v>
      </c>
      <c r="AB520" s="58" t="s">
        <v>4516</v>
      </c>
      <c r="AC520" s="58" t="s">
        <v>98</v>
      </c>
      <c r="AD520" s="58" t="s">
        <v>4517</v>
      </c>
      <c r="AE520" s="2" t="s">
        <v>4518</v>
      </c>
      <c r="AF520" s="62">
        <v>-17.746240499999999</v>
      </c>
      <c r="AG520" s="62">
        <v>-48.626138300000001</v>
      </c>
      <c r="AH520" s="2" t="s">
        <v>4519</v>
      </c>
      <c r="AI520" s="2" t="s">
        <v>147</v>
      </c>
      <c r="AJ520" s="2" t="s">
        <v>330</v>
      </c>
      <c r="AK520" s="55">
        <v>764.41</v>
      </c>
      <c r="AL520" s="55">
        <v>176</v>
      </c>
      <c r="AM520" s="55">
        <v>23.024293245771251</v>
      </c>
      <c r="AN520" s="2" t="s">
        <v>103</v>
      </c>
      <c r="AO520" s="2">
        <v>11</v>
      </c>
      <c r="AP520" s="2">
        <v>1</v>
      </c>
      <c r="AQ520" s="2">
        <v>4</v>
      </c>
      <c r="AR520" s="53" t="s">
        <v>148</v>
      </c>
      <c r="AS520" s="2" t="s">
        <v>73</v>
      </c>
      <c r="AT520" s="2" t="s">
        <v>148</v>
      </c>
      <c r="AU520" s="2" t="s">
        <v>75</v>
      </c>
      <c r="AV520" s="2" t="s">
        <v>148</v>
      </c>
      <c r="AW520" s="2" t="str">
        <f t="shared" si="8"/>
        <v xml:space="preserve">     PEGUE NA LOJA HOJE         PEGUE NA LOJA   </v>
      </c>
    </row>
    <row r="521" spans="2:49" ht="15" customHeight="1">
      <c r="B521" t="s">
        <v>4520</v>
      </c>
      <c r="C521" s="2" t="s">
        <v>4521</v>
      </c>
      <c r="D521" s="2">
        <v>183</v>
      </c>
      <c r="E521" s="2" t="s">
        <v>4522</v>
      </c>
      <c r="F521" s="58" t="s">
        <v>4523</v>
      </c>
      <c r="G521" s="2" t="s">
        <v>380</v>
      </c>
      <c r="H521" t="s">
        <v>381</v>
      </c>
      <c r="I521" s="58" t="s">
        <v>382</v>
      </c>
      <c r="J521" s="2">
        <v>66147</v>
      </c>
      <c r="K521" s="2" t="s">
        <v>383</v>
      </c>
      <c r="L521" s="2" t="s">
        <v>384</v>
      </c>
      <c r="M521" s="58" t="s">
        <v>1717</v>
      </c>
      <c r="N521" s="58" t="s">
        <v>1718</v>
      </c>
      <c r="O521" s="58" t="s">
        <v>1719</v>
      </c>
      <c r="P521" s="2" t="s">
        <v>148</v>
      </c>
      <c r="Q521" s="2" t="s">
        <v>1720</v>
      </c>
      <c r="R521" s="2">
        <v>1003</v>
      </c>
      <c r="S521" s="10">
        <v>41059</v>
      </c>
      <c r="T521" s="58" t="s">
        <v>406</v>
      </c>
      <c r="U521" s="2" t="s">
        <v>407</v>
      </c>
      <c r="V521" s="2" t="s">
        <v>92</v>
      </c>
      <c r="W521" s="2" t="s">
        <v>93</v>
      </c>
      <c r="X521" s="2" t="s">
        <v>248</v>
      </c>
      <c r="Y521" s="2">
        <v>61</v>
      </c>
      <c r="Z521" s="2" t="s">
        <v>160</v>
      </c>
      <c r="AA521" s="2" t="s">
        <v>392</v>
      </c>
      <c r="AB521" s="58" t="s">
        <v>4524</v>
      </c>
      <c r="AC521" s="58" t="s">
        <v>4525</v>
      </c>
      <c r="AD521" s="58" t="s">
        <v>4526</v>
      </c>
      <c r="AE521" s="2" t="s">
        <v>4527</v>
      </c>
      <c r="AF521" s="62">
        <v>-15.7328531</v>
      </c>
      <c r="AG521" s="62">
        <v>-48.264401100000001</v>
      </c>
      <c r="AH521" s="2" t="s">
        <v>4528</v>
      </c>
      <c r="AI521" s="2" t="s">
        <v>147</v>
      </c>
      <c r="AJ521" s="2" t="s">
        <v>102</v>
      </c>
      <c r="AK521" s="55">
        <v>1088.76</v>
      </c>
      <c r="AL521" s="55">
        <v>222</v>
      </c>
      <c r="AM521" s="55">
        <v>20.390168632205445</v>
      </c>
      <c r="AN521" s="2" t="s">
        <v>331</v>
      </c>
      <c r="AO521" s="2">
        <v>10</v>
      </c>
      <c r="AP521" s="2">
        <v>1</v>
      </c>
      <c r="AQ521" s="2">
        <v>3</v>
      </c>
      <c r="AR521" s="53" t="s">
        <v>72</v>
      </c>
      <c r="AS521" s="2" t="s">
        <v>73</v>
      </c>
      <c r="AT521" s="2" t="s">
        <v>148</v>
      </c>
      <c r="AU521" s="2" t="s">
        <v>75</v>
      </c>
      <c r="AV521" s="2" t="s">
        <v>76</v>
      </c>
      <c r="AW521" s="2" t="str">
        <f t="shared" si="8"/>
        <v>AMERICANAS SERVIÇOS    PEGUE NA LOJA HOJE         PEGUE NA LOJA  QUIOSQUE</v>
      </c>
    </row>
    <row r="522" spans="2:49" ht="15" customHeight="1">
      <c r="B522" t="s">
        <v>4529</v>
      </c>
      <c r="C522" s="2" t="s">
        <v>4530</v>
      </c>
      <c r="D522" s="2">
        <v>451</v>
      </c>
      <c r="E522" s="2" t="s">
        <v>4531</v>
      </c>
      <c r="F522" s="58" t="s">
        <v>4532</v>
      </c>
      <c r="G522" s="2" t="s">
        <v>380</v>
      </c>
      <c r="H522" t="s">
        <v>381</v>
      </c>
      <c r="I522" s="58" t="s">
        <v>382</v>
      </c>
      <c r="J522" s="2">
        <v>66147</v>
      </c>
      <c r="K522" s="2" t="s">
        <v>383</v>
      </c>
      <c r="L522" s="2" t="s">
        <v>384</v>
      </c>
      <c r="M522" s="58" t="s">
        <v>1717</v>
      </c>
      <c r="N522" s="58" t="s">
        <v>1718</v>
      </c>
      <c r="O522" s="58" t="s">
        <v>1719</v>
      </c>
      <c r="P522" s="2" t="s">
        <v>148</v>
      </c>
      <c r="Q522" s="2" t="s">
        <v>1720</v>
      </c>
      <c r="R522" s="2">
        <v>1003</v>
      </c>
      <c r="S522" s="10">
        <v>41059</v>
      </c>
      <c r="T522" s="58" t="s">
        <v>406</v>
      </c>
      <c r="U522" s="2" t="s">
        <v>407</v>
      </c>
      <c r="V522" s="2" t="s">
        <v>92</v>
      </c>
      <c r="W522" s="2" t="s">
        <v>93</v>
      </c>
      <c r="X522" s="2" t="s">
        <v>248</v>
      </c>
      <c r="Y522" s="2">
        <v>61</v>
      </c>
      <c r="Z522" s="2" t="s">
        <v>160</v>
      </c>
      <c r="AA522" s="2" t="s">
        <v>392</v>
      </c>
      <c r="AB522" s="58" t="s">
        <v>4533</v>
      </c>
      <c r="AC522" s="58" t="s">
        <v>98</v>
      </c>
      <c r="AD522" s="58" t="s">
        <v>4534</v>
      </c>
      <c r="AE522" s="2" t="s">
        <v>4535</v>
      </c>
      <c r="AF522" s="62">
        <v>-16.2574231</v>
      </c>
      <c r="AG522" s="62">
        <v>-47.953668700000001</v>
      </c>
      <c r="AH522" s="2" t="s">
        <v>4536</v>
      </c>
      <c r="AI522" s="2" t="s">
        <v>147</v>
      </c>
      <c r="AJ522" s="2" t="s">
        <v>330</v>
      </c>
      <c r="AK522" s="55">
        <v>945.14</v>
      </c>
      <c r="AL522" s="55">
        <v>145</v>
      </c>
      <c r="AM522" s="55">
        <v>15.341642507988235</v>
      </c>
      <c r="AN522" s="2" t="s">
        <v>331</v>
      </c>
      <c r="AO522" s="2">
        <v>7</v>
      </c>
      <c r="AP522" s="2">
        <v>2</v>
      </c>
      <c r="AQ522" s="2">
        <v>3</v>
      </c>
      <c r="AR522" s="53" t="s">
        <v>72</v>
      </c>
      <c r="AS522" s="2" t="s">
        <v>73</v>
      </c>
      <c r="AT522" s="2" t="s">
        <v>148</v>
      </c>
      <c r="AU522" s="2" t="s">
        <v>75</v>
      </c>
      <c r="AV522" s="2" t="s">
        <v>76</v>
      </c>
      <c r="AW522" s="2" t="str">
        <f t="shared" si="8"/>
        <v>AMERICANAS SERVIÇOS    PEGUE NA LOJA HOJE         PEGUE NA LOJA  QUIOSQUE</v>
      </c>
    </row>
    <row r="523" spans="2:49" ht="15" customHeight="1">
      <c r="B523" t="s">
        <v>4537</v>
      </c>
      <c r="C523" s="2" t="s">
        <v>4538</v>
      </c>
      <c r="D523" s="2">
        <v>147</v>
      </c>
      <c r="E523" s="2" t="s">
        <v>4539</v>
      </c>
      <c r="F523" s="58" t="s">
        <v>4540</v>
      </c>
      <c r="G523" s="2" t="s">
        <v>108</v>
      </c>
      <c r="H523" t="s">
        <v>109</v>
      </c>
      <c r="I523" s="58" t="s">
        <v>110</v>
      </c>
      <c r="J523" s="2">
        <v>66202</v>
      </c>
      <c r="K523" s="2" t="s">
        <v>111</v>
      </c>
      <c r="L523" s="2" t="s">
        <v>112</v>
      </c>
      <c r="M523" s="58" t="s">
        <v>498</v>
      </c>
      <c r="N523" s="58" t="s">
        <v>499</v>
      </c>
      <c r="O523" s="58" t="s">
        <v>500</v>
      </c>
      <c r="P523" s="2">
        <v>66136</v>
      </c>
      <c r="Q523" s="2" t="s">
        <v>501</v>
      </c>
      <c r="R523" s="2" t="s">
        <v>495</v>
      </c>
      <c r="S523" s="10">
        <v>41087</v>
      </c>
      <c r="T523" s="58" t="s">
        <v>502</v>
      </c>
      <c r="U523" s="2" t="s">
        <v>503</v>
      </c>
      <c r="V523" s="2" t="s">
        <v>92</v>
      </c>
      <c r="W523" s="2" t="s">
        <v>93</v>
      </c>
      <c r="X523" s="2" t="s">
        <v>480</v>
      </c>
      <c r="Y523" s="2">
        <v>27</v>
      </c>
      <c r="Z523" s="2" t="s">
        <v>95</v>
      </c>
      <c r="AA523" s="2" t="s">
        <v>504</v>
      </c>
      <c r="AB523" s="58" t="s">
        <v>3445</v>
      </c>
      <c r="AC523" s="58" t="s">
        <v>4541</v>
      </c>
      <c r="AD523" s="58" t="s">
        <v>4542</v>
      </c>
      <c r="AE523" s="2" t="s">
        <v>4543</v>
      </c>
      <c r="AF523" s="62">
        <v>-20.240433500000002</v>
      </c>
      <c r="AG523" s="62">
        <v>-40.274712200000003</v>
      </c>
      <c r="AH523" s="2" t="s">
        <v>4544</v>
      </c>
      <c r="AI523" s="2" t="s">
        <v>28</v>
      </c>
      <c r="AJ523" s="2" t="s">
        <v>102</v>
      </c>
      <c r="AK523" s="55">
        <v>1004.8</v>
      </c>
      <c r="AL523" s="55">
        <v>140</v>
      </c>
      <c r="AM523" s="55">
        <v>13.933121019108279</v>
      </c>
      <c r="AN523" s="2" t="s">
        <v>331</v>
      </c>
      <c r="AO523" s="2">
        <v>8</v>
      </c>
      <c r="AP523" s="2">
        <v>2</v>
      </c>
      <c r="AQ523" s="2">
        <v>4</v>
      </c>
      <c r="AR523" s="53" t="s">
        <v>72</v>
      </c>
      <c r="AS523" s="2" t="s">
        <v>73</v>
      </c>
      <c r="AT523" s="2" t="s">
        <v>74</v>
      </c>
      <c r="AU523" s="2" t="s">
        <v>75</v>
      </c>
      <c r="AV523" s="2" t="s">
        <v>76</v>
      </c>
      <c r="AW523" s="2" t="str">
        <f t="shared" si="8"/>
        <v>AMERICANAS SERVIÇOS    PEGUE NA LOJA HOJE    SHIP FROM STORE    PEGUE NA LOJA  QUIOSQUE</v>
      </c>
    </row>
    <row r="524" spans="2:49" ht="15" customHeight="1">
      <c r="B524" t="s">
        <v>4545</v>
      </c>
      <c r="C524" s="2" t="s">
        <v>4546</v>
      </c>
      <c r="D524" s="2">
        <v>482</v>
      </c>
      <c r="E524" s="2" t="s">
        <v>4547</v>
      </c>
      <c r="F524" s="58" t="s">
        <v>4548</v>
      </c>
      <c r="G524" s="2" t="s">
        <v>108</v>
      </c>
      <c r="H524" t="s">
        <v>109</v>
      </c>
      <c r="I524" s="58" t="s">
        <v>110</v>
      </c>
      <c r="J524" s="2">
        <v>66202</v>
      </c>
      <c r="K524" s="2" t="s">
        <v>111</v>
      </c>
      <c r="L524" s="2" t="s">
        <v>112</v>
      </c>
      <c r="M524" s="58" t="s">
        <v>227</v>
      </c>
      <c r="N524" s="58" t="s">
        <v>228</v>
      </c>
      <c r="O524" s="58" t="s">
        <v>229</v>
      </c>
      <c r="P524" s="2">
        <v>66230</v>
      </c>
      <c r="Q524" s="2" t="s">
        <v>230</v>
      </c>
      <c r="R524" s="2" t="s">
        <v>231</v>
      </c>
      <c r="S524" s="10">
        <v>41088</v>
      </c>
      <c r="T524" s="58" t="s">
        <v>232</v>
      </c>
      <c r="U524" s="2" t="s">
        <v>233</v>
      </c>
      <c r="V524" s="2" t="s">
        <v>92</v>
      </c>
      <c r="W524" s="2" t="s">
        <v>93</v>
      </c>
      <c r="X524" s="2" t="s">
        <v>94</v>
      </c>
      <c r="Y524" s="2">
        <v>22</v>
      </c>
      <c r="Z524" s="2" t="s">
        <v>160</v>
      </c>
      <c r="AA524" s="2" t="s">
        <v>96</v>
      </c>
      <c r="AB524" s="58" t="s">
        <v>1412</v>
      </c>
      <c r="AC524" s="58" t="s">
        <v>4549</v>
      </c>
      <c r="AD524" s="58" t="s">
        <v>4550</v>
      </c>
      <c r="AE524" s="2" t="s">
        <v>4551</v>
      </c>
      <c r="AF524" s="62">
        <v>-22.303914599999999</v>
      </c>
      <c r="AG524" s="62">
        <v>-42.540502600000003</v>
      </c>
      <c r="AH524" s="2" t="s">
        <v>4552</v>
      </c>
      <c r="AI524" s="2" t="s">
        <v>147</v>
      </c>
      <c r="AJ524" s="2" t="s">
        <v>330</v>
      </c>
      <c r="AK524" s="55">
        <v>751.8</v>
      </c>
      <c r="AL524" s="55">
        <v>105</v>
      </c>
      <c r="AM524" s="55">
        <v>13.966480446927376</v>
      </c>
      <c r="AN524" s="2" t="s">
        <v>103</v>
      </c>
      <c r="AO524" s="2">
        <v>5</v>
      </c>
      <c r="AP524" s="2">
        <v>2</v>
      </c>
      <c r="AQ524" s="2">
        <v>1</v>
      </c>
      <c r="AR524" s="53" t="s">
        <v>72</v>
      </c>
      <c r="AS524" s="2" t="s">
        <v>73</v>
      </c>
      <c r="AT524" s="2" t="s">
        <v>74</v>
      </c>
      <c r="AU524" s="2" t="s">
        <v>75</v>
      </c>
      <c r="AV524" s="2" t="s">
        <v>76</v>
      </c>
      <c r="AW524" s="2" t="str">
        <f t="shared" si="8"/>
        <v>AMERICANAS SERVIÇOS    PEGUE NA LOJA HOJE    SHIP FROM STORE    PEGUE NA LOJA  QUIOSQUE</v>
      </c>
    </row>
    <row r="525" spans="2:49" ht="15" customHeight="1">
      <c r="B525" t="s">
        <v>4553</v>
      </c>
      <c r="C525" s="2" t="s">
        <v>4554</v>
      </c>
      <c r="D525" s="2">
        <v>144</v>
      </c>
      <c r="E525" s="2" t="s">
        <v>4555</v>
      </c>
      <c r="F525" s="58" t="s">
        <v>4556</v>
      </c>
      <c r="G525" s="2" t="s">
        <v>431</v>
      </c>
      <c r="H525" t="s">
        <v>432</v>
      </c>
      <c r="I525" s="58" t="s">
        <v>433</v>
      </c>
      <c r="J525" s="2">
        <v>66749</v>
      </c>
      <c r="K525" s="2" t="s">
        <v>434</v>
      </c>
      <c r="L525" s="2" t="s">
        <v>435</v>
      </c>
      <c r="M525" s="58" t="s">
        <v>474</v>
      </c>
      <c r="N525" s="58" t="s">
        <v>475</v>
      </c>
      <c r="O525" s="58" t="s">
        <v>476</v>
      </c>
      <c r="P525" s="2" t="s">
        <v>148</v>
      </c>
      <c r="Q525" s="2" t="s">
        <v>477</v>
      </c>
      <c r="R525" s="2" t="s">
        <v>435</v>
      </c>
      <c r="S525" s="10">
        <v>41088</v>
      </c>
      <c r="T525" s="58" t="s">
        <v>478</v>
      </c>
      <c r="U525" s="2" t="s">
        <v>479</v>
      </c>
      <c r="V525" s="2" t="s">
        <v>92</v>
      </c>
      <c r="W525" s="2" t="s">
        <v>93</v>
      </c>
      <c r="X525" s="2" t="s">
        <v>480</v>
      </c>
      <c r="Y525" s="2">
        <v>77</v>
      </c>
      <c r="Z525" s="2" t="s">
        <v>160</v>
      </c>
      <c r="AA525" s="2" t="s">
        <v>481</v>
      </c>
      <c r="AB525" s="58" t="s">
        <v>4557</v>
      </c>
      <c r="AC525" s="58" t="s">
        <v>4558</v>
      </c>
      <c r="AD525" s="58" t="s">
        <v>4559</v>
      </c>
      <c r="AE525" s="2" t="s">
        <v>4560</v>
      </c>
      <c r="AF525" s="62">
        <v>-12.089816900000001</v>
      </c>
      <c r="AG525" s="62">
        <v>-45.796319500000003</v>
      </c>
      <c r="AH525" s="2" t="s">
        <v>4561</v>
      </c>
      <c r="AI525" s="2" t="s">
        <v>147</v>
      </c>
      <c r="AJ525" s="2" t="s">
        <v>330</v>
      </c>
      <c r="AK525" s="55">
        <v>908.68</v>
      </c>
      <c r="AL525" s="55">
        <v>136</v>
      </c>
      <c r="AM525" s="55">
        <v>14.966764977769953</v>
      </c>
      <c r="AN525" s="2" t="s">
        <v>103</v>
      </c>
      <c r="AO525" s="2">
        <v>9</v>
      </c>
      <c r="AP525" s="2">
        <v>1</v>
      </c>
      <c r="AQ525" s="2">
        <v>2</v>
      </c>
      <c r="AR525" s="53" t="s">
        <v>72</v>
      </c>
      <c r="AS525" s="2" t="s">
        <v>73</v>
      </c>
      <c r="AT525" s="2" t="s">
        <v>148</v>
      </c>
      <c r="AU525" s="2" t="s">
        <v>75</v>
      </c>
      <c r="AV525" s="2" t="s">
        <v>76</v>
      </c>
      <c r="AW525" s="2" t="str">
        <f t="shared" si="8"/>
        <v>AMERICANAS SERVIÇOS    PEGUE NA LOJA HOJE         PEGUE NA LOJA  QUIOSQUE</v>
      </c>
    </row>
    <row r="526" spans="2:49" ht="15" customHeight="1">
      <c r="B526" t="s">
        <v>4562</v>
      </c>
      <c r="C526" s="2" t="s">
        <v>4563</v>
      </c>
      <c r="D526" s="2">
        <v>626</v>
      </c>
      <c r="E526" s="2" t="s">
        <v>4564</v>
      </c>
      <c r="F526" s="58" t="s">
        <v>4565</v>
      </c>
      <c r="G526" s="2" t="s">
        <v>128</v>
      </c>
      <c r="H526" t="s">
        <v>129</v>
      </c>
      <c r="I526" s="58" t="s">
        <v>130</v>
      </c>
      <c r="J526" s="2">
        <v>66128</v>
      </c>
      <c r="K526" s="2" t="s">
        <v>131</v>
      </c>
      <c r="L526" s="2" t="s">
        <v>132</v>
      </c>
      <c r="M526" s="58" t="s">
        <v>1451</v>
      </c>
      <c r="N526" s="58" t="s">
        <v>1452</v>
      </c>
      <c r="O526" s="58" t="s">
        <v>1453</v>
      </c>
      <c r="P526" s="2">
        <v>68774</v>
      </c>
      <c r="Q526" s="2" t="s">
        <v>1454</v>
      </c>
      <c r="R526" s="2" t="s">
        <v>1455</v>
      </c>
      <c r="S526" s="10">
        <v>41094</v>
      </c>
      <c r="T526" s="58" t="s">
        <v>918</v>
      </c>
      <c r="U526" s="2" t="s">
        <v>919</v>
      </c>
      <c r="V526" s="2" t="s">
        <v>92</v>
      </c>
      <c r="W526" s="2" t="s">
        <v>1192</v>
      </c>
      <c r="X526" s="2" t="s">
        <v>140</v>
      </c>
      <c r="Y526" s="2">
        <v>11</v>
      </c>
      <c r="Z526" s="2" t="s">
        <v>95</v>
      </c>
      <c r="AA526" s="2" t="s">
        <v>141</v>
      </c>
      <c r="AB526" s="58" t="s">
        <v>142</v>
      </c>
      <c r="AC526" s="58" t="s">
        <v>4566</v>
      </c>
      <c r="AD526" s="58" t="s">
        <v>4567</v>
      </c>
      <c r="AE526" s="2" t="s">
        <v>4568</v>
      </c>
      <c r="AF526" s="62">
        <v>-23.433329799999999</v>
      </c>
      <c r="AG526" s="62">
        <v>-46.720390199999997</v>
      </c>
      <c r="AH526" s="2" t="s">
        <v>4569</v>
      </c>
      <c r="AI526" s="2" t="s">
        <v>147</v>
      </c>
      <c r="AJ526" s="2" t="s">
        <v>1196</v>
      </c>
      <c r="AK526" s="55">
        <v>424.58</v>
      </c>
      <c r="AL526" s="55">
        <v>116</v>
      </c>
      <c r="AM526" s="55">
        <v>27.321117339488438</v>
      </c>
      <c r="AN526" s="2" t="s">
        <v>103</v>
      </c>
      <c r="AO526" s="2">
        <v>4</v>
      </c>
      <c r="AP526" s="2">
        <v>3</v>
      </c>
      <c r="AQ526" s="2">
        <v>1</v>
      </c>
      <c r="AR526" s="53" t="s">
        <v>148</v>
      </c>
      <c r="AS526" s="2" t="s">
        <v>73</v>
      </c>
      <c r="AT526" s="2" t="s">
        <v>74</v>
      </c>
      <c r="AU526" s="2" t="s">
        <v>75</v>
      </c>
      <c r="AV526" s="2" t="s">
        <v>76</v>
      </c>
      <c r="AW526" s="2" t="str">
        <f t="shared" si="8"/>
        <v xml:space="preserve">     PEGUE NA LOJA HOJE    SHIP FROM STORE    PEGUE NA LOJA  QUIOSQUE</v>
      </c>
    </row>
    <row r="527" spans="2:49" ht="15" customHeight="1">
      <c r="B527" t="s">
        <v>4570</v>
      </c>
      <c r="C527" s="2" t="s">
        <v>4571</v>
      </c>
      <c r="D527" s="2">
        <v>473</v>
      </c>
      <c r="E527" s="2" t="s">
        <v>4572</v>
      </c>
      <c r="F527" s="58" t="s">
        <v>4573</v>
      </c>
      <c r="G527" s="2" t="s">
        <v>81</v>
      </c>
      <c r="H527" t="s">
        <v>82</v>
      </c>
      <c r="I527" s="58" t="s">
        <v>83</v>
      </c>
      <c r="J527" s="2">
        <v>66203</v>
      </c>
      <c r="K527" s="2" t="s">
        <v>84</v>
      </c>
      <c r="L527" s="2" t="s">
        <v>85</v>
      </c>
      <c r="M527" s="58" t="s">
        <v>556</v>
      </c>
      <c r="N527" s="58" t="s">
        <v>557</v>
      </c>
      <c r="O527" s="58" t="s">
        <v>558</v>
      </c>
      <c r="P527" s="2">
        <v>68612</v>
      </c>
      <c r="Q527" s="2" t="s">
        <v>559</v>
      </c>
      <c r="R527" s="2" t="s">
        <v>560</v>
      </c>
      <c r="S527" s="10">
        <v>41095</v>
      </c>
      <c r="T527" s="58" t="s">
        <v>561</v>
      </c>
      <c r="U527" s="2" t="s">
        <v>562</v>
      </c>
      <c r="V527" s="2" t="s">
        <v>92</v>
      </c>
      <c r="W527" s="2" t="s">
        <v>93</v>
      </c>
      <c r="X527" s="2" t="s">
        <v>248</v>
      </c>
      <c r="Y527" s="2">
        <v>34</v>
      </c>
      <c r="Z527" s="2" t="s">
        <v>95</v>
      </c>
      <c r="AA527" s="2" t="s">
        <v>206</v>
      </c>
      <c r="AB527" s="58" t="s">
        <v>4574</v>
      </c>
      <c r="AC527" s="58" t="s">
        <v>98</v>
      </c>
      <c r="AD527" s="58" t="s">
        <v>4575</v>
      </c>
      <c r="AE527" s="2" t="s">
        <v>4576</v>
      </c>
      <c r="AF527" s="62">
        <v>-18.973155299999998</v>
      </c>
      <c r="AG527" s="62">
        <v>-49.459669099999999</v>
      </c>
      <c r="AH527" s="2" t="s">
        <v>4577</v>
      </c>
      <c r="AI527" s="2" t="s">
        <v>147</v>
      </c>
      <c r="AJ527" s="2" t="s">
        <v>330</v>
      </c>
      <c r="AK527" s="55">
        <v>885.59</v>
      </c>
      <c r="AL527" s="55">
        <v>139</v>
      </c>
      <c r="AM527" s="55">
        <v>15.695750855361961</v>
      </c>
      <c r="AN527" s="2" t="s">
        <v>331</v>
      </c>
      <c r="AO527" s="2">
        <v>7</v>
      </c>
      <c r="AP527" s="2">
        <v>2</v>
      </c>
      <c r="AQ527" s="2">
        <v>3</v>
      </c>
      <c r="AR527" s="53" t="s">
        <v>148</v>
      </c>
      <c r="AS527" s="2" t="s">
        <v>73</v>
      </c>
      <c r="AT527" s="2" t="s">
        <v>148</v>
      </c>
      <c r="AU527" s="2" t="s">
        <v>75</v>
      </c>
      <c r="AV527" s="2" t="s">
        <v>76</v>
      </c>
      <c r="AW527" s="2" t="str">
        <f t="shared" si="8"/>
        <v xml:space="preserve">     PEGUE NA LOJA HOJE         PEGUE NA LOJA  QUIOSQUE</v>
      </c>
    </row>
    <row r="528" spans="2:49" ht="15" customHeight="1">
      <c r="B528" t="s">
        <v>4578</v>
      </c>
      <c r="C528" s="2" t="s">
        <v>384</v>
      </c>
      <c r="D528" s="2">
        <v>146</v>
      </c>
      <c r="E528" s="2" t="s">
        <v>4579</v>
      </c>
      <c r="F528" s="58" t="s">
        <v>4580</v>
      </c>
      <c r="G528" s="2" t="s">
        <v>380</v>
      </c>
      <c r="H528" t="s">
        <v>381</v>
      </c>
      <c r="I528" s="58" t="s">
        <v>382</v>
      </c>
      <c r="J528" s="2">
        <v>66147</v>
      </c>
      <c r="K528" s="2" t="s">
        <v>383</v>
      </c>
      <c r="L528" s="2" t="s">
        <v>384</v>
      </c>
      <c r="M528" s="58" t="s">
        <v>401</v>
      </c>
      <c r="N528" s="58" t="s">
        <v>402</v>
      </c>
      <c r="O528" s="58" t="s">
        <v>403</v>
      </c>
      <c r="P528" s="2">
        <v>66127</v>
      </c>
      <c r="Q528" s="2" t="s">
        <v>404</v>
      </c>
      <c r="R528" s="2" t="s">
        <v>405</v>
      </c>
      <c r="S528" s="10">
        <v>41095</v>
      </c>
      <c r="T528" s="58" t="s">
        <v>945</v>
      </c>
      <c r="U528" s="2" t="s">
        <v>946</v>
      </c>
      <c r="V528" s="2" t="s">
        <v>69</v>
      </c>
      <c r="W528" s="2" t="s">
        <v>93</v>
      </c>
      <c r="X528" s="2" t="s">
        <v>248</v>
      </c>
      <c r="Y528" s="2">
        <v>61</v>
      </c>
      <c r="Z528" s="2" t="s">
        <v>160</v>
      </c>
      <c r="AA528" s="2" t="s">
        <v>408</v>
      </c>
      <c r="AB528" s="58" t="s">
        <v>409</v>
      </c>
      <c r="AC528" s="58" t="s">
        <v>4581</v>
      </c>
      <c r="AD528" s="58" t="s">
        <v>4582</v>
      </c>
      <c r="AE528" s="2" t="s">
        <v>4583</v>
      </c>
      <c r="AF528" s="62">
        <v>-15.8335293</v>
      </c>
      <c r="AG528" s="62">
        <v>-47.955262900000001</v>
      </c>
      <c r="AH528" s="2" t="s">
        <v>4584</v>
      </c>
      <c r="AI528" s="2" t="s">
        <v>147</v>
      </c>
      <c r="AJ528" s="2" t="s">
        <v>102</v>
      </c>
      <c r="AK528" s="55">
        <v>1182.43</v>
      </c>
      <c r="AL528" s="55">
        <v>355</v>
      </c>
      <c r="AM528" s="55">
        <v>30.022918904290314</v>
      </c>
      <c r="AN528" s="2" t="s">
        <v>331</v>
      </c>
      <c r="AO528" s="2">
        <v>7</v>
      </c>
      <c r="AP528" s="2">
        <v>2</v>
      </c>
      <c r="AQ528" s="2">
        <v>3</v>
      </c>
      <c r="AR528" s="53" t="s">
        <v>72</v>
      </c>
      <c r="AS528" s="2" t="s">
        <v>73</v>
      </c>
      <c r="AT528" s="2" t="s">
        <v>74</v>
      </c>
      <c r="AU528" s="2" t="s">
        <v>148</v>
      </c>
      <c r="AV528" s="2" t="s">
        <v>148</v>
      </c>
      <c r="AW528" s="2" t="str">
        <f t="shared" si="8"/>
        <v xml:space="preserve">AMERICANAS SERVIÇOS    PEGUE NA LOJA HOJE    SHIP FROM STORE        </v>
      </c>
    </row>
    <row r="529" spans="2:49" ht="15" customHeight="1">
      <c r="B529" t="s">
        <v>4585</v>
      </c>
      <c r="C529" s="2" t="s">
        <v>4586</v>
      </c>
      <c r="D529" s="2">
        <v>122</v>
      </c>
      <c r="E529" s="2" t="s">
        <v>4587</v>
      </c>
      <c r="F529" s="58" t="s">
        <v>4588</v>
      </c>
      <c r="G529" s="2" t="s">
        <v>380</v>
      </c>
      <c r="H529" t="s">
        <v>381</v>
      </c>
      <c r="I529" s="58" t="s">
        <v>382</v>
      </c>
      <c r="J529" s="2">
        <v>66147</v>
      </c>
      <c r="K529" s="2" t="s">
        <v>383</v>
      </c>
      <c r="L529" s="2" t="s">
        <v>384</v>
      </c>
      <c r="M529" s="58" t="s">
        <v>385</v>
      </c>
      <c r="N529" s="58" t="s">
        <v>386</v>
      </c>
      <c r="O529" s="58" t="s">
        <v>387</v>
      </c>
      <c r="P529" s="2">
        <v>66210</v>
      </c>
      <c r="Q529" s="2" t="s">
        <v>388</v>
      </c>
      <c r="R529" s="2" t="s">
        <v>389</v>
      </c>
      <c r="S529" s="10">
        <v>41095</v>
      </c>
      <c r="T529" s="58" t="s">
        <v>3305</v>
      </c>
      <c r="U529" s="2" t="s">
        <v>3306</v>
      </c>
      <c r="V529" s="2" t="s">
        <v>92</v>
      </c>
      <c r="W529" s="2" t="s">
        <v>93</v>
      </c>
      <c r="X529" s="2" t="s">
        <v>248</v>
      </c>
      <c r="Y529" s="2">
        <v>63</v>
      </c>
      <c r="Z529" s="2" t="s">
        <v>160</v>
      </c>
      <c r="AA529" s="2" t="s">
        <v>3307</v>
      </c>
      <c r="AB529" s="58" t="s">
        <v>4588</v>
      </c>
      <c r="AC529" s="58" t="s">
        <v>98</v>
      </c>
      <c r="AD529" s="58" t="s">
        <v>4589</v>
      </c>
      <c r="AE529" s="2" t="s">
        <v>4590</v>
      </c>
      <c r="AF529" s="62">
        <v>-11.7264085</v>
      </c>
      <c r="AG529" s="62">
        <v>-49.064467699999902</v>
      </c>
      <c r="AH529" s="2" t="s">
        <v>4591</v>
      </c>
      <c r="AI529" s="2" t="s">
        <v>147</v>
      </c>
      <c r="AJ529" s="2" t="s">
        <v>330</v>
      </c>
      <c r="AK529" s="55">
        <v>897.24</v>
      </c>
      <c r="AL529" s="55">
        <v>143</v>
      </c>
      <c r="AM529" s="55">
        <v>15.93776470063751</v>
      </c>
      <c r="AN529" s="2" t="s">
        <v>103</v>
      </c>
      <c r="AO529" s="2">
        <v>8</v>
      </c>
      <c r="AP529" s="2">
        <v>1</v>
      </c>
      <c r="AQ529" s="2">
        <v>1</v>
      </c>
      <c r="AR529" s="53" t="s">
        <v>72</v>
      </c>
      <c r="AS529" s="2" t="s">
        <v>73</v>
      </c>
      <c r="AT529" s="2" t="s">
        <v>148</v>
      </c>
      <c r="AU529" s="2" t="s">
        <v>75</v>
      </c>
      <c r="AV529" s="2" t="s">
        <v>76</v>
      </c>
      <c r="AW529" s="2" t="str">
        <f t="shared" si="8"/>
        <v>AMERICANAS SERVIÇOS    PEGUE NA LOJA HOJE         PEGUE NA LOJA  QUIOSQUE</v>
      </c>
    </row>
    <row r="530" spans="2:49" ht="15" customHeight="1">
      <c r="B530" t="s">
        <v>4592</v>
      </c>
      <c r="C530" s="2" t="s">
        <v>4593</v>
      </c>
      <c r="D530" s="2">
        <v>130</v>
      </c>
      <c r="E530" s="2" t="s">
        <v>4594</v>
      </c>
      <c r="F530" s="58" t="s">
        <v>4595</v>
      </c>
      <c r="G530" s="2" t="s">
        <v>431</v>
      </c>
      <c r="H530" t="s">
        <v>432</v>
      </c>
      <c r="I530" s="58" t="s">
        <v>433</v>
      </c>
      <c r="J530" s="2">
        <v>66749</v>
      </c>
      <c r="K530" s="2" t="s">
        <v>434</v>
      </c>
      <c r="L530" s="2" t="s">
        <v>435</v>
      </c>
      <c r="M530" s="58" t="s">
        <v>3004</v>
      </c>
      <c r="N530" s="58" t="s">
        <v>3005</v>
      </c>
      <c r="O530" s="58" t="s">
        <v>3006</v>
      </c>
      <c r="P530" s="2">
        <v>68685</v>
      </c>
      <c r="Q530" s="2" t="s">
        <v>3007</v>
      </c>
      <c r="R530" s="2" t="s">
        <v>3008</v>
      </c>
      <c r="S530" s="10">
        <v>41102</v>
      </c>
      <c r="T530" s="58" t="s">
        <v>653</v>
      </c>
      <c r="U530" s="2" t="s">
        <v>654</v>
      </c>
      <c r="V530" s="2" t="s">
        <v>69</v>
      </c>
      <c r="W530" s="2" t="s">
        <v>93</v>
      </c>
      <c r="X530" s="2" t="s">
        <v>480</v>
      </c>
      <c r="Y530" s="2">
        <v>71</v>
      </c>
      <c r="Z530" s="2" t="s">
        <v>95</v>
      </c>
      <c r="AA530" s="2" t="s">
        <v>481</v>
      </c>
      <c r="AB530" s="58" t="s">
        <v>482</v>
      </c>
      <c r="AC530" s="58" t="s">
        <v>4596</v>
      </c>
      <c r="AD530" s="58" t="s">
        <v>4597</v>
      </c>
      <c r="AE530" s="2" t="s">
        <v>4598</v>
      </c>
      <c r="AF530" s="62">
        <v>-12.970469</v>
      </c>
      <c r="AG530" s="62">
        <v>-38.474150000000002</v>
      </c>
      <c r="AH530" s="2" t="s">
        <v>4599</v>
      </c>
      <c r="AI530" s="2" t="s">
        <v>28</v>
      </c>
      <c r="AJ530" s="2" t="s">
        <v>102</v>
      </c>
      <c r="AK530" s="55">
        <v>1637.92</v>
      </c>
      <c r="AL530" s="55">
        <v>208</v>
      </c>
      <c r="AM530" s="55">
        <v>12.699032919800723</v>
      </c>
      <c r="AN530" s="2" t="s">
        <v>331</v>
      </c>
      <c r="AO530" s="2">
        <v>4</v>
      </c>
      <c r="AP530" s="2">
        <v>3</v>
      </c>
      <c r="AQ530" s="2">
        <v>1</v>
      </c>
      <c r="AR530" s="53" t="s">
        <v>72</v>
      </c>
      <c r="AS530" s="2" t="s">
        <v>73</v>
      </c>
      <c r="AT530" s="2" t="s">
        <v>74</v>
      </c>
      <c r="AU530" s="2" t="s">
        <v>148</v>
      </c>
      <c r="AV530" s="2" t="s">
        <v>148</v>
      </c>
      <c r="AW530" s="2" t="str">
        <f t="shared" si="8"/>
        <v xml:space="preserve">AMERICANAS SERVIÇOS    PEGUE NA LOJA HOJE    SHIP FROM STORE        </v>
      </c>
    </row>
    <row r="531" spans="2:49" ht="15" customHeight="1">
      <c r="B531" t="s">
        <v>4600</v>
      </c>
      <c r="C531" s="2" t="s">
        <v>4601</v>
      </c>
      <c r="D531" s="2">
        <v>479</v>
      </c>
      <c r="E531" s="2" t="s">
        <v>4602</v>
      </c>
      <c r="F531" s="58" t="s">
        <v>3621</v>
      </c>
      <c r="G531" s="2" t="s">
        <v>431</v>
      </c>
      <c r="H531" t="s">
        <v>432</v>
      </c>
      <c r="I531" s="58" t="s">
        <v>433</v>
      </c>
      <c r="J531" s="2">
        <v>66749</v>
      </c>
      <c r="K531" s="2" t="s">
        <v>434</v>
      </c>
      <c r="L531" s="2" t="s">
        <v>435</v>
      </c>
      <c r="M531" s="58" t="s">
        <v>474</v>
      </c>
      <c r="N531" s="58" t="s">
        <v>475</v>
      </c>
      <c r="O531" s="58" t="s">
        <v>476</v>
      </c>
      <c r="P531" s="2" t="s">
        <v>148</v>
      </c>
      <c r="Q531" s="2" t="s">
        <v>477</v>
      </c>
      <c r="R531" s="2" t="s">
        <v>435</v>
      </c>
      <c r="S531" s="10">
        <v>41134</v>
      </c>
      <c r="T531" s="58" t="s">
        <v>478</v>
      </c>
      <c r="U531" s="2" t="s">
        <v>479</v>
      </c>
      <c r="V531" s="2" t="s">
        <v>92</v>
      </c>
      <c r="W531" s="2" t="s">
        <v>93</v>
      </c>
      <c r="X531" s="2" t="s">
        <v>480</v>
      </c>
      <c r="Y531" s="2">
        <v>73</v>
      </c>
      <c r="Z531" s="2" t="s">
        <v>95</v>
      </c>
      <c r="AA531" s="2" t="s">
        <v>481</v>
      </c>
      <c r="AB531" s="58" t="s">
        <v>3621</v>
      </c>
      <c r="AC531" s="58" t="s">
        <v>98</v>
      </c>
      <c r="AD531" s="58" t="s">
        <v>4603</v>
      </c>
      <c r="AE531" s="2" t="s">
        <v>4604</v>
      </c>
      <c r="AF531" s="62">
        <v>-14.796639000000001</v>
      </c>
      <c r="AG531" s="62">
        <v>-39.033419799999997</v>
      </c>
      <c r="AH531" s="2" t="s">
        <v>4605</v>
      </c>
      <c r="AI531" s="2" t="s">
        <v>28</v>
      </c>
      <c r="AJ531" s="2" t="s">
        <v>330</v>
      </c>
      <c r="AK531" s="55">
        <v>903.29</v>
      </c>
      <c r="AL531" s="55">
        <v>141</v>
      </c>
      <c r="AM531" s="55">
        <v>15.609604888795403</v>
      </c>
      <c r="AN531" s="2" t="s">
        <v>103</v>
      </c>
      <c r="AO531" s="2">
        <v>8</v>
      </c>
      <c r="AP531" s="2">
        <v>1</v>
      </c>
      <c r="AQ531" s="2">
        <v>1</v>
      </c>
      <c r="AR531" s="53" t="s">
        <v>72</v>
      </c>
      <c r="AS531" s="2" t="s">
        <v>73</v>
      </c>
      <c r="AT531" s="2" t="s">
        <v>148</v>
      </c>
      <c r="AU531" s="2" t="s">
        <v>75</v>
      </c>
      <c r="AV531" s="2" t="s">
        <v>76</v>
      </c>
      <c r="AW531" s="2" t="str">
        <f t="shared" si="8"/>
        <v>AMERICANAS SERVIÇOS    PEGUE NA LOJA HOJE         PEGUE NA LOJA  QUIOSQUE</v>
      </c>
    </row>
    <row r="532" spans="2:49" ht="15" customHeight="1">
      <c r="B532" t="s">
        <v>4606</v>
      </c>
      <c r="C532" s="2" t="s">
        <v>4607</v>
      </c>
      <c r="D532" s="2">
        <v>143</v>
      </c>
      <c r="E532" s="2" t="s">
        <v>4608</v>
      </c>
      <c r="F532" s="58" t="s">
        <v>4609</v>
      </c>
      <c r="G532" s="2" t="s">
        <v>534</v>
      </c>
      <c r="H532" t="s">
        <v>535</v>
      </c>
      <c r="I532" s="58" t="s">
        <v>536</v>
      </c>
      <c r="J532" s="2">
        <v>65659</v>
      </c>
      <c r="K532" s="2" t="s">
        <v>537</v>
      </c>
      <c r="L532" s="2" t="s">
        <v>531</v>
      </c>
      <c r="M532" s="58" t="s">
        <v>538</v>
      </c>
      <c r="N532" s="58" t="s">
        <v>539</v>
      </c>
      <c r="O532" t="s">
        <v>540</v>
      </c>
      <c r="P532" s="2" t="s">
        <v>148</v>
      </c>
      <c r="Q532" s="2" t="s">
        <v>541</v>
      </c>
      <c r="R532" s="2" t="s">
        <v>542</v>
      </c>
      <c r="S532" s="10">
        <v>41142</v>
      </c>
      <c r="T532" s="58" t="s">
        <v>543</v>
      </c>
      <c r="U532" s="2" t="s">
        <v>544</v>
      </c>
      <c r="V532" s="2" t="s">
        <v>92</v>
      </c>
      <c r="W532" s="2" t="s">
        <v>93</v>
      </c>
      <c r="X532" s="2" t="s">
        <v>545</v>
      </c>
      <c r="Y532" s="2">
        <v>96</v>
      </c>
      <c r="Z532" s="2" t="s">
        <v>95</v>
      </c>
      <c r="AA532" s="2" t="s">
        <v>4610</v>
      </c>
      <c r="AB532" s="58" t="s">
        <v>4611</v>
      </c>
      <c r="AC532" s="58" t="s">
        <v>98</v>
      </c>
      <c r="AD532" s="58" t="s">
        <v>4612</v>
      </c>
      <c r="AE532" s="2" t="s">
        <v>4613</v>
      </c>
      <c r="AF532" s="62">
        <v>3.7980199999999999E-2</v>
      </c>
      <c r="AG532" s="62">
        <v>-51.052466899999999</v>
      </c>
      <c r="AH532" s="2" t="s">
        <v>4614</v>
      </c>
      <c r="AI532" s="2" t="s">
        <v>147</v>
      </c>
      <c r="AJ532" s="2" t="s">
        <v>102</v>
      </c>
      <c r="AK532" s="55">
        <v>1130.29</v>
      </c>
      <c r="AL532" s="55">
        <v>144</v>
      </c>
      <c r="AM532" s="55">
        <v>12.740093250404763</v>
      </c>
      <c r="AN532" s="2" t="s">
        <v>331</v>
      </c>
      <c r="AO532" s="2">
        <v>11</v>
      </c>
      <c r="AP532" s="2">
        <v>1</v>
      </c>
      <c r="AQ532" s="2">
        <v>4</v>
      </c>
      <c r="AR532" s="53" t="s">
        <v>72</v>
      </c>
      <c r="AS532" s="2" t="s">
        <v>73</v>
      </c>
      <c r="AT532" s="2" t="s">
        <v>148</v>
      </c>
      <c r="AU532" s="2" t="s">
        <v>75</v>
      </c>
      <c r="AV532" s="2" t="s">
        <v>76</v>
      </c>
      <c r="AW532" s="2" t="str">
        <f t="shared" si="8"/>
        <v>AMERICANAS SERVIÇOS    PEGUE NA LOJA HOJE         PEGUE NA LOJA  QUIOSQUE</v>
      </c>
    </row>
    <row r="533" spans="2:49" ht="15" customHeight="1">
      <c r="B533" t="s">
        <v>4615</v>
      </c>
      <c r="C533" s="2" t="s">
        <v>4616</v>
      </c>
      <c r="D533" s="2">
        <v>97</v>
      </c>
      <c r="E533" s="2" t="s">
        <v>4617</v>
      </c>
      <c r="F533" s="58" t="s">
        <v>4618</v>
      </c>
      <c r="G533" s="2" t="s">
        <v>81</v>
      </c>
      <c r="H533" t="s">
        <v>82</v>
      </c>
      <c r="I533" s="58" t="s">
        <v>83</v>
      </c>
      <c r="J533" s="2">
        <v>66203</v>
      </c>
      <c r="K533" s="2" t="s">
        <v>84</v>
      </c>
      <c r="L533" s="2" t="s">
        <v>85</v>
      </c>
      <c r="M533" s="58" t="s">
        <v>751</v>
      </c>
      <c r="N533" s="58" t="s">
        <v>752</v>
      </c>
      <c r="O533" s="58" t="s">
        <v>753</v>
      </c>
      <c r="P533" s="2">
        <v>86530</v>
      </c>
      <c r="Q533" s="2" t="s">
        <v>754</v>
      </c>
      <c r="R533" s="2" t="s">
        <v>748</v>
      </c>
      <c r="S533" s="10">
        <v>41150</v>
      </c>
      <c r="T533" s="58" t="s">
        <v>246</v>
      </c>
      <c r="U533" s="2" t="s">
        <v>247</v>
      </c>
      <c r="V533" s="2" t="s">
        <v>92</v>
      </c>
      <c r="W533" s="2" t="s">
        <v>93</v>
      </c>
      <c r="X533" s="2" t="s">
        <v>248</v>
      </c>
      <c r="Y533" s="2">
        <v>31</v>
      </c>
      <c r="Z533" s="2" t="s">
        <v>95</v>
      </c>
      <c r="AA533" s="2" t="s">
        <v>206</v>
      </c>
      <c r="AB533" s="58" t="s">
        <v>249</v>
      </c>
      <c r="AC533" s="58" t="s">
        <v>4619</v>
      </c>
      <c r="AD533" s="58" t="s">
        <v>4620</v>
      </c>
      <c r="AE533" s="2" t="s">
        <v>4621</v>
      </c>
      <c r="AF533" s="62">
        <v>-19.820501700000001</v>
      </c>
      <c r="AG533" s="62">
        <v>-43.946891899999997</v>
      </c>
      <c r="AH533" s="2" t="s">
        <v>4622</v>
      </c>
      <c r="AI533" s="2" t="s">
        <v>147</v>
      </c>
      <c r="AJ533" s="2" t="s">
        <v>330</v>
      </c>
      <c r="AK533" s="55">
        <v>706.45</v>
      </c>
      <c r="AL533" s="55">
        <v>111</v>
      </c>
      <c r="AM533" s="55">
        <v>15.712364640101917</v>
      </c>
      <c r="AN533" s="2" t="s">
        <v>331</v>
      </c>
      <c r="AO533" s="2">
        <v>7</v>
      </c>
      <c r="AP533" s="2">
        <v>2</v>
      </c>
      <c r="AQ533" s="2">
        <v>3</v>
      </c>
      <c r="AR533" s="53" t="s">
        <v>72</v>
      </c>
      <c r="AS533" s="2" t="s">
        <v>73</v>
      </c>
      <c r="AT533" s="2" t="s">
        <v>74</v>
      </c>
      <c r="AU533" s="2" t="s">
        <v>148</v>
      </c>
      <c r="AV533" s="2" t="s">
        <v>148</v>
      </c>
      <c r="AW533" s="2" t="str">
        <f t="shared" si="8"/>
        <v xml:space="preserve">AMERICANAS SERVIÇOS    PEGUE NA LOJA HOJE    SHIP FROM STORE        </v>
      </c>
    </row>
    <row r="534" spans="2:49" ht="15" customHeight="1">
      <c r="B534" t="s">
        <v>4623</v>
      </c>
      <c r="C534" s="2" t="s">
        <v>4624</v>
      </c>
      <c r="D534" s="2">
        <v>484</v>
      </c>
      <c r="E534" s="2" t="s">
        <v>4625</v>
      </c>
      <c r="F534" s="58" t="s">
        <v>4626</v>
      </c>
      <c r="G534" s="2" t="s">
        <v>380</v>
      </c>
      <c r="H534" t="s">
        <v>381</v>
      </c>
      <c r="I534" s="58" t="s">
        <v>382</v>
      </c>
      <c r="J534" s="2">
        <v>66147</v>
      </c>
      <c r="K534" s="2" t="s">
        <v>383</v>
      </c>
      <c r="L534" s="2" t="s">
        <v>384</v>
      </c>
      <c r="M534" s="58" t="s">
        <v>520</v>
      </c>
      <c r="N534" s="58" t="s">
        <v>521</v>
      </c>
      <c r="O534" s="58" t="s">
        <v>522</v>
      </c>
      <c r="P534" s="2">
        <v>68701</v>
      </c>
      <c r="Q534" s="2" t="s">
        <v>523</v>
      </c>
      <c r="R534" s="2" t="s">
        <v>517</v>
      </c>
      <c r="S534" s="10">
        <v>41150</v>
      </c>
      <c r="T534" s="58" t="s">
        <v>524</v>
      </c>
      <c r="U534" s="2" t="s">
        <v>525</v>
      </c>
      <c r="V534" s="2" t="s">
        <v>92</v>
      </c>
      <c r="W534" s="2" t="s">
        <v>93</v>
      </c>
      <c r="X534" s="2" t="s">
        <v>442</v>
      </c>
      <c r="Y534" s="2">
        <v>85</v>
      </c>
      <c r="Z534" s="2" t="s">
        <v>160</v>
      </c>
      <c r="AA534" s="2" t="s">
        <v>526</v>
      </c>
      <c r="AB534" s="58" t="s">
        <v>4627</v>
      </c>
      <c r="AC534" s="58" t="s">
        <v>98</v>
      </c>
      <c r="AD534" s="58" t="s">
        <v>4628</v>
      </c>
      <c r="AE534" s="2" t="s">
        <v>4629</v>
      </c>
      <c r="AF534" s="62">
        <v>-3.7338212</v>
      </c>
      <c r="AG534" s="62">
        <v>-38.655904399999997</v>
      </c>
      <c r="AH534" s="2" t="s">
        <v>4630</v>
      </c>
      <c r="AI534" s="2" t="s">
        <v>28</v>
      </c>
      <c r="AJ534" s="2" t="s">
        <v>330</v>
      </c>
      <c r="AK534" s="55">
        <v>997.81</v>
      </c>
      <c r="AL534" s="55">
        <v>199</v>
      </c>
      <c r="AM534" s="55">
        <v>19.943676651867591</v>
      </c>
      <c r="AN534" s="2" t="s">
        <v>331</v>
      </c>
      <c r="AO534" s="2">
        <v>7</v>
      </c>
      <c r="AP534" s="2">
        <v>3</v>
      </c>
      <c r="AQ534" s="2">
        <v>4</v>
      </c>
      <c r="AR534" s="53" t="s">
        <v>72</v>
      </c>
      <c r="AS534" s="2" t="s">
        <v>73</v>
      </c>
      <c r="AT534" s="2" t="s">
        <v>74</v>
      </c>
      <c r="AU534" s="2" t="s">
        <v>75</v>
      </c>
      <c r="AV534" s="2" t="s">
        <v>76</v>
      </c>
      <c r="AW534" s="2" t="str">
        <f t="shared" si="8"/>
        <v>AMERICANAS SERVIÇOS    PEGUE NA LOJA HOJE    SHIP FROM STORE    PEGUE NA LOJA  QUIOSQUE</v>
      </c>
    </row>
    <row r="535" spans="2:49" ht="15" customHeight="1">
      <c r="B535" t="s">
        <v>4631</v>
      </c>
      <c r="C535" s="2" t="s">
        <v>4632</v>
      </c>
      <c r="D535" s="2">
        <v>82</v>
      </c>
      <c r="E535" s="2" t="s">
        <v>4633</v>
      </c>
      <c r="F535" s="58" t="s">
        <v>4634</v>
      </c>
      <c r="G535" s="2" t="s">
        <v>81</v>
      </c>
      <c r="H535" t="s">
        <v>82</v>
      </c>
      <c r="I535" s="58" t="s">
        <v>83</v>
      </c>
      <c r="J535" s="2">
        <v>66203</v>
      </c>
      <c r="K535" s="2" t="s">
        <v>84</v>
      </c>
      <c r="L535" s="2" t="s">
        <v>85</v>
      </c>
      <c r="M535" s="58" t="s">
        <v>556</v>
      </c>
      <c r="N535" s="58" t="s">
        <v>557</v>
      </c>
      <c r="O535" s="58" t="s">
        <v>558</v>
      </c>
      <c r="P535" s="2">
        <v>68612</v>
      </c>
      <c r="Q535" s="2" t="s">
        <v>559</v>
      </c>
      <c r="R535" s="2" t="s">
        <v>560</v>
      </c>
      <c r="S535" s="10">
        <v>41151</v>
      </c>
      <c r="T535" s="58" t="s">
        <v>561</v>
      </c>
      <c r="U535" s="2" t="s">
        <v>562</v>
      </c>
      <c r="V535" s="2" t="s">
        <v>92</v>
      </c>
      <c r="W535" s="2" t="s">
        <v>93</v>
      </c>
      <c r="X535" s="2" t="s">
        <v>248</v>
      </c>
      <c r="Y535" s="2">
        <v>34</v>
      </c>
      <c r="Z535" s="2" t="s">
        <v>459</v>
      </c>
      <c r="AA535" s="2" t="s">
        <v>206</v>
      </c>
      <c r="AB535" s="58" t="s">
        <v>4634</v>
      </c>
      <c r="AC535" s="58" t="s">
        <v>98</v>
      </c>
      <c r="AD535" s="58" t="s">
        <v>4635</v>
      </c>
      <c r="AE535" s="2" t="s">
        <v>4636</v>
      </c>
      <c r="AF535" s="62">
        <v>-18.651115399999998</v>
      </c>
      <c r="AG535" s="62">
        <v>-48.193324599999997</v>
      </c>
      <c r="AH535" s="2" t="s">
        <v>4637</v>
      </c>
      <c r="AI535" s="2" t="s">
        <v>147</v>
      </c>
      <c r="AJ535" s="2" t="s">
        <v>330</v>
      </c>
      <c r="AK535" s="55">
        <v>884.41</v>
      </c>
      <c r="AL535" s="55">
        <v>119</v>
      </c>
      <c r="AM535" s="55">
        <v>13.455297882203956</v>
      </c>
      <c r="AN535" s="2" t="s">
        <v>103</v>
      </c>
      <c r="AO535" s="2">
        <v>3</v>
      </c>
      <c r="AP535" s="2">
        <v>3</v>
      </c>
      <c r="AQ535" s="2">
        <v>1</v>
      </c>
      <c r="AR535" s="53" t="s">
        <v>148</v>
      </c>
      <c r="AS535" s="2" t="s">
        <v>73</v>
      </c>
      <c r="AT535" s="2" t="s">
        <v>148</v>
      </c>
      <c r="AU535" s="2" t="s">
        <v>75</v>
      </c>
      <c r="AV535" s="2" t="s">
        <v>148</v>
      </c>
      <c r="AW535" s="2" t="str">
        <f t="shared" si="8"/>
        <v xml:space="preserve">     PEGUE NA LOJA HOJE         PEGUE NA LOJA   </v>
      </c>
    </row>
    <row r="536" spans="2:49" ht="15" customHeight="1">
      <c r="B536" t="s">
        <v>4638</v>
      </c>
      <c r="C536" s="2" t="s">
        <v>4639</v>
      </c>
      <c r="D536" s="2">
        <v>624</v>
      </c>
      <c r="E536" s="2" t="s">
        <v>4640</v>
      </c>
      <c r="F536" s="58" t="s">
        <v>4641</v>
      </c>
      <c r="G536" s="2" t="s">
        <v>108</v>
      </c>
      <c r="H536" t="s">
        <v>109</v>
      </c>
      <c r="I536" s="58" t="s">
        <v>110</v>
      </c>
      <c r="J536" s="2">
        <v>66202</v>
      </c>
      <c r="K536" s="2" t="s">
        <v>111</v>
      </c>
      <c r="L536" s="2" t="s">
        <v>112</v>
      </c>
      <c r="M536" s="58" t="s">
        <v>498</v>
      </c>
      <c r="N536" s="58" t="s">
        <v>499</v>
      </c>
      <c r="O536" s="58" t="s">
        <v>500</v>
      </c>
      <c r="P536" s="2">
        <v>66136</v>
      </c>
      <c r="Q536" s="2" t="s">
        <v>501</v>
      </c>
      <c r="R536" s="2" t="s">
        <v>495</v>
      </c>
      <c r="S536" s="10">
        <v>41151</v>
      </c>
      <c r="T536" s="58" t="s">
        <v>502</v>
      </c>
      <c r="U536" s="2" t="s">
        <v>503</v>
      </c>
      <c r="V536" s="2" t="s">
        <v>92</v>
      </c>
      <c r="W536" s="2" t="s">
        <v>1192</v>
      </c>
      <c r="X536" s="2" t="s">
        <v>480</v>
      </c>
      <c r="Y536" s="2">
        <v>27</v>
      </c>
      <c r="Z536" s="2" t="s">
        <v>95</v>
      </c>
      <c r="AA536" s="2" t="s">
        <v>504</v>
      </c>
      <c r="AB536" s="58" t="s">
        <v>505</v>
      </c>
      <c r="AC536" s="58" t="s">
        <v>2851</v>
      </c>
      <c r="AD536" s="58" t="s">
        <v>4642</v>
      </c>
      <c r="AE536" s="2" t="s">
        <v>4643</v>
      </c>
      <c r="AF536" s="62">
        <v>-20.2511422</v>
      </c>
      <c r="AG536" s="62">
        <v>-40.272118200000001</v>
      </c>
      <c r="AH536" s="2" t="s">
        <v>4644</v>
      </c>
      <c r="AI536" s="2" t="s">
        <v>28</v>
      </c>
      <c r="AJ536" s="2" t="s">
        <v>1196</v>
      </c>
      <c r="AK536" s="55">
        <v>405.59</v>
      </c>
      <c r="AL536" s="55">
        <v>112</v>
      </c>
      <c r="AM536" s="55">
        <v>27.614093049631407</v>
      </c>
      <c r="AN536" s="2" t="s">
        <v>331</v>
      </c>
      <c r="AO536" s="2">
        <v>9</v>
      </c>
      <c r="AP536" s="2">
        <v>2</v>
      </c>
      <c r="AQ536" s="2">
        <v>5</v>
      </c>
      <c r="AR536" s="53" t="s">
        <v>148</v>
      </c>
      <c r="AS536" s="2" t="s">
        <v>73</v>
      </c>
      <c r="AT536" s="2" t="s">
        <v>74</v>
      </c>
      <c r="AU536" s="2" t="s">
        <v>75</v>
      </c>
      <c r="AV536" s="2" t="s">
        <v>148</v>
      </c>
      <c r="AW536" s="2" t="str">
        <f t="shared" si="8"/>
        <v xml:space="preserve">     PEGUE NA LOJA HOJE    SHIP FROM STORE    PEGUE NA LOJA   </v>
      </c>
    </row>
    <row r="537" spans="2:49" ht="15" customHeight="1">
      <c r="B537" t="s">
        <v>4645</v>
      </c>
      <c r="C537" s="2" t="s">
        <v>4646</v>
      </c>
      <c r="D537" s="2">
        <v>453</v>
      </c>
      <c r="E537" s="2" t="s">
        <v>4647</v>
      </c>
      <c r="F537" s="58" t="s">
        <v>4648</v>
      </c>
      <c r="G537" s="2" t="s">
        <v>431</v>
      </c>
      <c r="H537" t="s">
        <v>432</v>
      </c>
      <c r="I537" s="58" t="s">
        <v>433</v>
      </c>
      <c r="J537" s="2">
        <v>66749</v>
      </c>
      <c r="K537" s="2" t="s">
        <v>434</v>
      </c>
      <c r="L537" s="2" t="s">
        <v>435</v>
      </c>
      <c r="M537" s="58" t="s">
        <v>815</v>
      </c>
      <c r="N537" s="58" t="s">
        <v>816</v>
      </c>
      <c r="O537" s="58" t="s">
        <v>817</v>
      </c>
      <c r="P537" s="2">
        <v>66116</v>
      </c>
      <c r="Q537" s="2" t="s">
        <v>818</v>
      </c>
      <c r="R537" s="2" t="s">
        <v>812</v>
      </c>
      <c r="S537" s="10">
        <v>41157</v>
      </c>
      <c r="T537" s="58" t="s">
        <v>819</v>
      </c>
      <c r="U537" s="2" t="s">
        <v>820</v>
      </c>
      <c r="V537" s="2" t="s">
        <v>92</v>
      </c>
      <c r="W537" s="2" t="s">
        <v>93</v>
      </c>
      <c r="X537" s="2" t="s">
        <v>480</v>
      </c>
      <c r="Y537" s="2">
        <v>71</v>
      </c>
      <c r="Z537" s="2" t="s">
        <v>95</v>
      </c>
      <c r="AA537" s="2" t="s">
        <v>481</v>
      </c>
      <c r="AB537" s="58" t="s">
        <v>4648</v>
      </c>
      <c r="AC537" s="58" t="s">
        <v>98</v>
      </c>
      <c r="AD537" s="58" t="s">
        <v>4649</v>
      </c>
      <c r="AE537" s="2" t="s">
        <v>4650</v>
      </c>
      <c r="AF537" s="62">
        <v>-12.6998473</v>
      </c>
      <c r="AG537" s="62">
        <v>-38.327234699999998</v>
      </c>
      <c r="AH537" s="2" t="s">
        <v>4651</v>
      </c>
      <c r="AI537" s="2" t="s">
        <v>147</v>
      </c>
      <c r="AJ537" s="2" t="s">
        <v>102</v>
      </c>
      <c r="AK537" s="55">
        <v>1201.8699999999999</v>
      </c>
      <c r="AL537" s="55">
        <v>193</v>
      </c>
      <c r="AM537" s="55">
        <v>16.058309134931399</v>
      </c>
      <c r="AN537" s="2" t="s">
        <v>103</v>
      </c>
      <c r="AO537" s="2">
        <v>4</v>
      </c>
      <c r="AP537" s="2">
        <v>3</v>
      </c>
      <c r="AQ537" s="2">
        <v>1</v>
      </c>
      <c r="AR537" s="53" t="s">
        <v>72</v>
      </c>
      <c r="AS537" s="2" t="s">
        <v>73</v>
      </c>
      <c r="AT537" s="2" t="s">
        <v>148</v>
      </c>
      <c r="AU537" s="2" t="s">
        <v>75</v>
      </c>
      <c r="AV537" s="2" t="s">
        <v>76</v>
      </c>
      <c r="AW537" s="2" t="str">
        <f t="shared" si="8"/>
        <v>AMERICANAS SERVIÇOS    PEGUE NA LOJA HOJE         PEGUE NA LOJA  QUIOSQUE</v>
      </c>
    </row>
    <row r="538" spans="2:49" ht="15" customHeight="1">
      <c r="B538" t="s">
        <v>4652</v>
      </c>
      <c r="C538" s="2" t="s">
        <v>4653</v>
      </c>
      <c r="D538" s="2">
        <v>80</v>
      </c>
      <c r="E538" s="2" t="s">
        <v>4654</v>
      </c>
      <c r="F538" s="58" t="s">
        <v>4655</v>
      </c>
      <c r="G538" s="2" t="s">
        <v>534</v>
      </c>
      <c r="H538" t="s">
        <v>535</v>
      </c>
      <c r="I538" s="58" t="s">
        <v>536</v>
      </c>
      <c r="J538" s="2">
        <v>65659</v>
      </c>
      <c r="K538" s="2" t="s">
        <v>537</v>
      </c>
      <c r="L538" s="2" t="s">
        <v>531</v>
      </c>
      <c r="M538" s="58" t="s">
        <v>3921</v>
      </c>
      <c r="N538" s="58" t="s">
        <v>3922</v>
      </c>
      <c r="O538" s="58" t="s">
        <v>3923</v>
      </c>
      <c r="P538" s="2" t="s">
        <v>148</v>
      </c>
      <c r="Q538" s="2" t="s">
        <v>3924</v>
      </c>
      <c r="R538" s="2" t="s">
        <v>796</v>
      </c>
      <c r="S538" s="10">
        <v>41165</v>
      </c>
      <c r="T538" s="58" t="s">
        <v>725</v>
      </c>
      <c r="U538" s="2" t="s">
        <v>726</v>
      </c>
      <c r="V538" s="2" t="s">
        <v>92</v>
      </c>
      <c r="W538" s="2" t="s">
        <v>93</v>
      </c>
      <c r="X538" s="2" t="s">
        <v>545</v>
      </c>
      <c r="Y538" s="2">
        <v>99</v>
      </c>
      <c r="Z538" s="2" t="s">
        <v>160</v>
      </c>
      <c r="AA538" s="2" t="s">
        <v>727</v>
      </c>
      <c r="AB538" s="58" t="s">
        <v>833</v>
      </c>
      <c r="AC538" s="58" t="s">
        <v>98</v>
      </c>
      <c r="AD538" s="58" t="s">
        <v>4656</v>
      </c>
      <c r="AE538" s="2" t="s">
        <v>4657</v>
      </c>
      <c r="AF538" s="62">
        <v>-4.9084197999999999</v>
      </c>
      <c r="AG538" s="62">
        <v>-43.356015499999998</v>
      </c>
      <c r="AH538" s="2" t="s">
        <v>4658</v>
      </c>
      <c r="AI538" s="2" t="s">
        <v>147</v>
      </c>
      <c r="AJ538" s="2" t="s">
        <v>330</v>
      </c>
      <c r="AK538" s="55">
        <v>745.45</v>
      </c>
      <c r="AL538" s="55">
        <v>142</v>
      </c>
      <c r="AM538" s="55">
        <v>19.048896639613655</v>
      </c>
      <c r="AN538" s="2" t="s">
        <v>103</v>
      </c>
      <c r="AO538" s="2">
        <v>12</v>
      </c>
      <c r="AP538" s="2">
        <v>1</v>
      </c>
      <c r="AQ538" s="2">
        <v>5</v>
      </c>
      <c r="AR538" s="53" t="s">
        <v>72</v>
      </c>
      <c r="AS538" s="2" t="s">
        <v>73</v>
      </c>
      <c r="AT538" s="2" t="s">
        <v>148</v>
      </c>
      <c r="AU538" s="2" t="s">
        <v>148</v>
      </c>
      <c r="AV538" s="2" t="s">
        <v>76</v>
      </c>
      <c r="AW538" s="2" t="str">
        <f t="shared" si="8"/>
        <v>AMERICANAS SERVIÇOS    PEGUE NA LOJA HOJE            QUIOSQUE</v>
      </c>
    </row>
    <row r="539" spans="2:49" ht="15" customHeight="1">
      <c r="B539" t="s">
        <v>4659</v>
      </c>
      <c r="C539" s="2" t="s">
        <v>4660</v>
      </c>
      <c r="D539" s="2">
        <v>623</v>
      </c>
      <c r="E539" s="2" t="s">
        <v>4661</v>
      </c>
      <c r="F539" s="58" t="s">
        <v>4662</v>
      </c>
      <c r="G539" s="2" t="s">
        <v>81</v>
      </c>
      <c r="H539" t="s">
        <v>82</v>
      </c>
      <c r="I539" s="58" t="s">
        <v>83</v>
      </c>
      <c r="J539" s="2">
        <v>66203</v>
      </c>
      <c r="K539" s="2" t="s">
        <v>84</v>
      </c>
      <c r="L539" s="2" t="s">
        <v>85</v>
      </c>
      <c r="M539" s="58" t="s">
        <v>358</v>
      </c>
      <c r="N539" s="58" t="s">
        <v>359</v>
      </c>
      <c r="O539" s="58" t="s">
        <v>360</v>
      </c>
      <c r="P539" s="2">
        <v>66174</v>
      </c>
      <c r="Q539" s="2" t="s">
        <v>361</v>
      </c>
      <c r="R539" s="2" t="s">
        <v>362</v>
      </c>
      <c r="S539" s="10">
        <v>41171</v>
      </c>
      <c r="T539" s="58" t="s">
        <v>363</v>
      </c>
      <c r="U539" s="2" t="s">
        <v>364</v>
      </c>
      <c r="V539" s="2" t="s">
        <v>92</v>
      </c>
      <c r="W539" s="2" t="s">
        <v>1192</v>
      </c>
      <c r="X539" s="2" t="s">
        <v>94</v>
      </c>
      <c r="Y539" s="2">
        <v>21</v>
      </c>
      <c r="Z539" s="2" t="s">
        <v>95</v>
      </c>
      <c r="AA539" s="2" t="s">
        <v>96</v>
      </c>
      <c r="AB539" s="58" t="s">
        <v>4663</v>
      </c>
      <c r="AC539" s="58" t="s">
        <v>4663</v>
      </c>
      <c r="AD539" s="58" t="s">
        <v>4664</v>
      </c>
      <c r="AE539" s="2" t="s">
        <v>4665</v>
      </c>
      <c r="AF539" s="62">
        <v>-22.715708800000002</v>
      </c>
      <c r="AG539" s="62">
        <v>-43.5559163</v>
      </c>
      <c r="AH539" s="2" t="s">
        <v>4666</v>
      </c>
      <c r="AI539" s="2" t="s">
        <v>147</v>
      </c>
      <c r="AJ539" s="2" t="s">
        <v>1351</v>
      </c>
      <c r="AK539" s="55">
        <v>505.35</v>
      </c>
      <c r="AL539" s="55">
        <v>0</v>
      </c>
      <c r="AM539" s="55">
        <v>0</v>
      </c>
      <c r="AN539" s="2" t="s">
        <v>331</v>
      </c>
      <c r="AO539" s="2">
        <v>5</v>
      </c>
      <c r="AP539" s="2">
        <v>2</v>
      </c>
      <c r="AQ539" s="2">
        <v>1</v>
      </c>
      <c r="AR539" s="53" t="s">
        <v>72</v>
      </c>
      <c r="AS539" s="2" t="s">
        <v>73</v>
      </c>
      <c r="AT539" s="2" t="s">
        <v>148</v>
      </c>
      <c r="AU539" s="2" t="s">
        <v>75</v>
      </c>
      <c r="AV539" s="2" t="s">
        <v>76</v>
      </c>
      <c r="AW539" s="2" t="str">
        <f t="shared" si="8"/>
        <v>AMERICANAS SERVIÇOS    PEGUE NA LOJA HOJE         PEGUE NA LOJA  QUIOSQUE</v>
      </c>
    </row>
    <row r="540" spans="2:49" ht="15" customHeight="1">
      <c r="B540" t="s">
        <v>4667</v>
      </c>
      <c r="C540" s="2" t="s">
        <v>4668</v>
      </c>
      <c r="D540" s="2">
        <v>490</v>
      </c>
      <c r="E540" s="2" t="s">
        <v>4669</v>
      </c>
      <c r="F540" s="58" t="s">
        <v>4670</v>
      </c>
      <c r="G540" s="2" t="s">
        <v>534</v>
      </c>
      <c r="H540" t="s">
        <v>535</v>
      </c>
      <c r="I540" s="58" t="s">
        <v>536</v>
      </c>
      <c r="J540" s="2">
        <v>65659</v>
      </c>
      <c r="K540" s="2" t="s">
        <v>537</v>
      </c>
      <c r="L540" s="2" t="s">
        <v>531</v>
      </c>
      <c r="M540" s="58" t="s">
        <v>3921</v>
      </c>
      <c r="N540" s="58" t="s">
        <v>3922</v>
      </c>
      <c r="O540" s="58" t="s">
        <v>3923</v>
      </c>
      <c r="P540" s="2" t="s">
        <v>148</v>
      </c>
      <c r="Q540" s="2" t="s">
        <v>3924</v>
      </c>
      <c r="R540" s="2" t="s">
        <v>796</v>
      </c>
      <c r="S540" s="10">
        <v>41178</v>
      </c>
      <c r="T540" s="58" t="s">
        <v>3925</v>
      </c>
      <c r="U540" s="2" t="s">
        <v>3926</v>
      </c>
      <c r="V540" s="2" t="s">
        <v>69</v>
      </c>
      <c r="W540" s="2" t="s">
        <v>93</v>
      </c>
      <c r="X540" s="2" t="s">
        <v>545</v>
      </c>
      <c r="Y540" s="2">
        <v>99</v>
      </c>
      <c r="Z540" s="2" t="s">
        <v>160</v>
      </c>
      <c r="AA540" s="2" t="s">
        <v>727</v>
      </c>
      <c r="AB540" s="58" t="s">
        <v>4671</v>
      </c>
      <c r="AC540" s="58" t="s">
        <v>98</v>
      </c>
      <c r="AD540" s="58" t="s">
        <v>4672</v>
      </c>
      <c r="AE540" s="2" t="s">
        <v>4673</v>
      </c>
      <c r="AF540" s="62">
        <v>-5.5220566</v>
      </c>
      <c r="AG540" s="62">
        <v>-47.471527999999999</v>
      </c>
      <c r="AH540" s="2" t="s">
        <v>4674</v>
      </c>
      <c r="AI540" s="2" t="s">
        <v>147</v>
      </c>
      <c r="AJ540" s="2" t="s">
        <v>102</v>
      </c>
      <c r="AK540" s="55">
        <v>1085.48</v>
      </c>
      <c r="AL540" s="55">
        <v>176</v>
      </c>
      <c r="AM540" s="55">
        <v>16.214025131738953</v>
      </c>
      <c r="AN540" s="2" t="s">
        <v>331</v>
      </c>
      <c r="AO540" s="2">
        <v>9</v>
      </c>
      <c r="AP540" s="2">
        <v>1</v>
      </c>
      <c r="AQ540" s="2">
        <v>2</v>
      </c>
      <c r="AR540" s="53" t="s">
        <v>72</v>
      </c>
      <c r="AS540" s="2" t="s">
        <v>73</v>
      </c>
      <c r="AT540" s="2" t="s">
        <v>148</v>
      </c>
      <c r="AU540" s="2" t="s">
        <v>75</v>
      </c>
      <c r="AV540" s="2" t="s">
        <v>76</v>
      </c>
      <c r="AW540" s="2" t="str">
        <f t="shared" si="8"/>
        <v>AMERICANAS SERVIÇOS    PEGUE NA LOJA HOJE         PEGUE NA LOJA  QUIOSQUE</v>
      </c>
    </row>
    <row r="541" spans="2:49" ht="15" customHeight="1">
      <c r="B541" t="s">
        <v>4675</v>
      </c>
      <c r="C541" s="2" t="s">
        <v>4676</v>
      </c>
      <c r="D541" s="2">
        <v>611</v>
      </c>
      <c r="E541" s="2" t="s">
        <v>4677</v>
      </c>
      <c r="F541" s="58" t="s">
        <v>4678</v>
      </c>
      <c r="G541" s="2" t="s">
        <v>81</v>
      </c>
      <c r="H541" t="s">
        <v>82</v>
      </c>
      <c r="I541" s="58" t="s">
        <v>83</v>
      </c>
      <c r="J541" s="2">
        <v>66203</v>
      </c>
      <c r="K541" s="2" t="s">
        <v>84</v>
      </c>
      <c r="L541" s="2" t="s">
        <v>85</v>
      </c>
      <c r="M541" s="58" t="s">
        <v>200</v>
      </c>
      <c r="N541" s="58" t="s">
        <v>201</v>
      </c>
      <c r="O541" s="58" t="s">
        <v>202</v>
      </c>
      <c r="P541" s="2">
        <v>68608</v>
      </c>
      <c r="Q541" s="2" t="s">
        <v>203</v>
      </c>
      <c r="R541" s="2" t="s">
        <v>197</v>
      </c>
      <c r="S541" s="10">
        <v>41186</v>
      </c>
      <c r="T541" s="58" t="s">
        <v>204</v>
      </c>
      <c r="U541" s="2" t="s">
        <v>205</v>
      </c>
      <c r="V541" s="2" t="s">
        <v>92</v>
      </c>
      <c r="W541" s="2" t="s">
        <v>1192</v>
      </c>
      <c r="X541" s="2" t="s">
        <v>94</v>
      </c>
      <c r="Y541" s="2">
        <v>32</v>
      </c>
      <c r="Z541" s="2" t="s">
        <v>95</v>
      </c>
      <c r="AA541" s="2" t="s">
        <v>206</v>
      </c>
      <c r="AB541" s="58" t="s">
        <v>4679</v>
      </c>
      <c r="AC541" s="58" t="s">
        <v>98</v>
      </c>
      <c r="AD541" s="58" t="s">
        <v>4680</v>
      </c>
      <c r="AE541" s="2" t="s">
        <v>4681</v>
      </c>
      <c r="AF541" s="62">
        <v>-21.386818999999999</v>
      </c>
      <c r="AG541" s="62">
        <v>-42.6930403</v>
      </c>
      <c r="AH541" s="2" t="s">
        <v>4682</v>
      </c>
      <c r="AI541" s="2" t="s">
        <v>147</v>
      </c>
      <c r="AJ541" s="2" t="s">
        <v>1196</v>
      </c>
      <c r="AK541" s="55">
        <v>499.42</v>
      </c>
      <c r="AL541" s="55">
        <v>240</v>
      </c>
      <c r="AM541" s="55">
        <v>48.055744663810017</v>
      </c>
      <c r="AN541" s="2" t="s">
        <v>103</v>
      </c>
      <c r="AO541" s="2">
        <v>6</v>
      </c>
      <c r="AP541" s="2">
        <v>2</v>
      </c>
      <c r="AQ541" s="2">
        <v>2</v>
      </c>
      <c r="AR541" s="53" t="s">
        <v>148</v>
      </c>
      <c r="AS541" s="2" t="s">
        <v>73</v>
      </c>
      <c r="AT541" s="2" t="s">
        <v>148</v>
      </c>
      <c r="AU541" s="2" t="s">
        <v>75</v>
      </c>
      <c r="AV541" s="2" t="s">
        <v>76</v>
      </c>
      <c r="AW541" s="2" t="str">
        <f t="shared" si="8"/>
        <v xml:space="preserve">     PEGUE NA LOJA HOJE         PEGUE NA LOJA  QUIOSQUE</v>
      </c>
    </row>
    <row r="542" spans="2:49" ht="15" customHeight="1">
      <c r="B542" t="s">
        <v>4683</v>
      </c>
      <c r="C542" s="2" t="s">
        <v>4684</v>
      </c>
      <c r="D542" s="2">
        <v>254</v>
      </c>
      <c r="E542" s="2" t="s">
        <v>4685</v>
      </c>
      <c r="F542" s="58" t="s">
        <v>4686</v>
      </c>
      <c r="G542" s="2" t="s">
        <v>534</v>
      </c>
      <c r="H542" t="s">
        <v>535</v>
      </c>
      <c r="I542" s="58" t="s">
        <v>536</v>
      </c>
      <c r="J542" s="2">
        <v>65659</v>
      </c>
      <c r="K542" s="2" t="s">
        <v>537</v>
      </c>
      <c r="L542" s="2" t="s">
        <v>531</v>
      </c>
      <c r="M542" s="58" t="s">
        <v>721</v>
      </c>
      <c r="N542" s="58" t="s">
        <v>722</v>
      </c>
      <c r="O542" s="58" t="s">
        <v>723</v>
      </c>
      <c r="P542" s="2" t="s">
        <v>148</v>
      </c>
      <c r="Q542" s="2" t="s">
        <v>724</v>
      </c>
      <c r="R542" s="2" t="s">
        <v>718</v>
      </c>
      <c r="S542" s="10">
        <v>41186</v>
      </c>
      <c r="T542" s="58" t="s">
        <v>725</v>
      </c>
      <c r="U542" s="2" t="s">
        <v>726</v>
      </c>
      <c r="V542" s="2" t="s">
        <v>92</v>
      </c>
      <c r="W542" s="2" t="s">
        <v>93</v>
      </c>
      <c r="X542" s="2" t="s">
        <v>545</v>
      </c>
      <c r="Y542" s="2">
        <v>99</v>
      </c>
      <c r="Z542" s="2" t="s">
        <v>160</v>
      </c>
      <c r="AA542" s="2" t="s">
        <v>727</v>
      </c>
      <c r="AB542" s="58" t="s">
        <v>4686</v>
      </c>
      <c r="AC542" s="58" t="s">
        <v>98</v>
      </c>
      <c r="AD542" s="58" t="s">
        <v>4687</v>
      </c>
      <c r="AE542" s="2" t="s">
        <v>4688</v>
      </c>
      <c r="AF542" s="62">
        <v>-4.2336105999999996</v>
      </c>
      <c r="AG542" s="62">
        <v>-44.780803300000002</v>
      </c>
      <c r="AH542" s="2" t="s">
        <v>4689</v>
      </c>
      <c r="AI542" s="2" t="s">
        <v>147</v>
      </c>
      <c r="AJ542" s="2" t="s">
        <v>330</v>
      </c>
      <c r="AK542" s="55">
        <v>878.87</v>
      </c>
      <c r="AL542" s="55">
        <v>164</v>
      </c>
      <c r="AM542" s="55">
        <v>18.660325190301183</v>
      </c>
      <c r="AN542" s="2" t="s">
        <v>103</v>
      </c>
      <c r="AO542" s="2">
        <v>11</v>
      </c>
      <c r="AP542" s="2">
        <v>1</v>
      </c>
      <c r="AQ542" s="2">
        <v>4</v>
      </c>
      <c r="AR542" s="53" t="s">
        <v>72</v>
      </c>
      <c r="AS542" s="2" t="s">
        <v>73</v>
      </c>
      <c r="AT542" s="2" t="s">
        <v>148</v>
      </c>
      <c r="AU542" s="2" t="s">
        <v>75</v>
      </c>
      <c r="AV542" s="2" t="s">
        <v>76</v>
      </c>
      <c r="AW542" s="2" t="str">
        <f t="shared" si="8"/>
        <v>AMERICANAS SERVIÇOS    PEGUE NA LOJA HOJE         PEGUE NA LOJA  QUIOSQUE</v>
      </c>
    </row>
    <row r="543" spans="2:49" ht="15" customHeight="1">
      <c r="B543" t="s">
        <v>4690</v>
      </c>
      <c r="C543" s="2" t="s">
        <v>4691</v>
      </c>
      <c r="D543" s="2">
        <v>629</v>
      </c>
      <c r="E543" s="2" t="s">
        <v>4692</v>
      </c>
      <c r="F543" s="58" t="s">
        <v>4693</v>
      </c>
      <c r="G543" s="2" t="s">
        <v>168</v>
      </c>
      <c r="H543" t="s">
        <v>169</v>
      </c>
      <c r="I543" s="58" t="s">
        <v>170</v>
      </c>
      <c r="J543" s="2">
        <v>66146</v>
      </c>
      <c r="K543" s="2" t="s">
        <v>171</v>
      </c>
      <c r="L543" s="2" t="s">
        <v>172</v>
      </c>
      <c r="M543" s="58" t="s">
        <v>678</v>
      </c>
      <c r="N543" s="58" t="s">
        <v>679</v>
      </c>
      <c r="O543" s="58" t="s">
        <v>680</v>
      </c>
      <c r="P543" s="2" t="s">
        <v>148</v>
      </c>
      <c r="Q543" s="2" t="s">
        <v>681</v>
      </c>
      <c r="R543" s="2" t="s">
        <v>172</v>
      </c>
      <c r="S543" s="10">
        <v>41191</v>
      </c>
      <c r="T543" s="58" t="s">
        <v>682</v>
      </c>
      <c r="U543" s="2" t="s">
        <v>683</v>
      </c>
      <c r="V543" s="2" t="s">
        <v>92</v>
      </c>
      <c r="W543" s="2" t="s">
        <v>1192</v>
      </c>
      <c r="X543" s="2" t="s">
        <v>140</v>
      </c>
      <c r="Y543" s="2">
        <v>12</v>
      </c>
      <c r="Z543" s="2" t="s">
        <v>95</v>
      </c>
      <c r="AA543" s="2" t="s">
        <v>141</v>
      </c>
      <c r="AB543" s="58" t="s">
        <v>4694</v>
      </c>
      <c r="AC543" s="58" t="s">
        <v>98</v>
      </c>
      <c r="AD543" s="58" t="s">
        <v>4695</v>
      </c>
      <c r="AE543" s="2" t="s">
        <v>4696</v>
      </c>
      <c r="AF543" s="62">
        <v>-22.841664399999999</v>
      </c>
      <c r="AG543" s="62">
        <v>-45.229489800000003</v>
      </c>
      <c r="AH543" s="2" t="s">
        <v>4697</v>
      </c>
      <c r="AI543" s="2" t="s">
        <v>147</v>
      </c>
      <c r="AJ543" s="2" t="s">
        <v>1196</v>
      </c>
      <c r="AK543" s="55">
        <v>462.77</v>
      </c>
      <c r="AL543" s="55">
        <v>114</v>
      </c>
      <c r="AM543" s="55">
        <v>24.634267562720144</v>
      </c>
      <c r="AN543" s="2" t="s">
        <v>103</v>
      </c>
      <c r="AO543" s="2">
        <v>8</v>
      </c>
      <c r="AP543" s="2">
        <v>1</v>
      </c>
      <c r="AQ543" s="2">
        <v>1</v>
      </c>
      <c r="AR543" s="53" t="s">
        <v>148</v>
      </c>
      <c r="AS543" s="2" t="s">
        <v>73</v>
      </c>
      <c r="AT543" s="2" t="s">
        <v>148</v>
      </c>
      <c r="AU543" s="2" t="s">
        <v>75</v>
      </c>
      <c r="AV543" s="2" t="s">
        <v>76</v>
      </c>
      <c r="AW543" s="2" t="str">
        <f t="shared" si="8"/>
        <v xml:space="preserve">     PEGUE NA LOJA HOJE         PEGUE NA LOJA  QUIOSQUE</v>
      </c>
    </row>
    <row r="544" spans="2:49" ht="15" customHeight="1">
      <c r="B544" t="s">
        <v>4698</v>
      </c>
      <c r="C544" s="2" t="s">
        <v>4699</v>
      </c>
      <c r="D544" s="2">
        <v>632</v>
      </c>
      <c r="E544" s="2" t="s">
        <v>4700</v>
      </c>
      <c r="F544" s="58" t="s">
        <v>4701</v>
      </c>
      <c r="G544" s="2" t="s">
        <v>128</v>
      </c>
      <c r="H544" t="s">
        <v>129</v>
      </c>
      <c r="I544" s="58" t="s">
        <v>130</v>
      </c>
      <c r="J544" s="2">
        <v>66128</v>
      </c>
      <c r="K544" s="2" t="s">
        <v>131</v>
      </c>
      <c r="L544" s="2" t="s">
        <v>132</v>
      </c>
      <c r="M544" s="58" t="s">
        <v>133</v>
      </c>
      <c r="N544" s="58" t="s">
        <v>134</v>
      </c>
      <c r="O544" s="58" t="s">
        <v>135</v>
      </c>
      <c r="P544" s="2">
        <v>68981</v>
      </c>
      <c r="Q544" s="2" t="s">
        <v>136</v>
      </c>
      <c r="R544" s="2" t="s">
        <v>137</v>
      </c>
      <c r="S544" s="10">
        <v>41198</v>
      </c>
      <c r="T544" s="58" t="s">
        <v>782</v>
      </c>
      <c r="U544" s="2" t="s">
        <v>783</v>
      </c>
      <c r="V544" s="2" t="s">
        <v>92</v>
      </c>
      <c r="W544" s="2" t="s">
        <v>1192</v>
      </c>
      <c r="X544" s="2" t="s">
        <v>140</v>
      </c>
      <c r="Y544" s="2">
        <v>11</v>
      </c>
      <c r="Z544" s="2" t="s">
        <v>95</v>
      </c>
      <c r="AA544" s="2" t="s">
        <v>141</v>
      </c>
      <c r="AB544" s="58" t="s">
        <v>142</v>
      </c>
      <c r="AC544" s="58" t="s">
        <v>4702</v>
      </c>
      <c r="AD544" s="58" t="s">
        <v>4703</v>
      </c>
      <c r="AE544" s="2" t="s">
        <v>4704</v>
      </c>
      <c r="AF544" s="62">
        <v>-23.489756400000001</v>
      </c>
      <c r="AG544" s="62">
        <v>-46.479548299999998</v>
      </c>
      <c r="AH544" s="2" t="s">
        <v>4705</v>
      </c>
      <c r="AI544" s="2" t="s">
        <v>147</v>
      </c>
      <c r="AJ544" s="2" t="s">
        <v>1196</v>
      </c>
      <c r="AK544" s="55">
        <v>332.8</v>
      </c>
      <c r="AL544" s="55">
        <v>48</v>
      </c>
      <c r="AM544" s="55">
        <v>14.423076923076922</v>
      </c>
      <c r="AN544" s="2" t="s">
        <v>103</v>
      </c>
      <c r="AO544" s="2">
        <v>4</v>
      </c>
      <c r="AP544" s="2">
        <v>3</v>
      </c>
      <c r="AQ544" s="2">
        <v>1</v>
      </c>
      <c r="AR544" s="53" t="s">
        <v>72</v>
      </c>
      <c r="AS544" s="2" t="s">
        <v>73</v>
      </c>
      <c r="AT544" s="2" t="s">
        <v>74</v>
      </c>
      <c r="AU544" s="2" t="s">
        <v>75</v>
      </c>
      <c r="AV544" s="2" t="s">
        <v>76</v>
      </c>
      <c r="AW544" s="2" t="str">
        <f t="shared" si="8"/>
        <v>AMERICANAS SERVIÇOS    PEGUE NA LOJA HOJE    SHIP FROM STORE    PEGUE NA LOJA  QUIOSQUE</v>
      </c>
    </row>
    <row r="545" spans="2:49" ht="15" customHeight="1">
      <c r="B545" t="s">
        <v>4706</v>
      </c>
      <c r="C545" s="2" t="s">
        <v>4707</v>
      </c>
      <c r="D545" s="2">
        <v>74</v>
      </c>
      <c r="E545" s="2" t="s">
        <v>4708</v>
      </c>
      <c r="F545" s="58" t="s">
        <v>4709</v>
      </c>
      <c r="G545" s="2" t="s">
        <v>534</v>
      </c>
      <c r="H545" t="s">
        <v>535</v>
      </c>
      <c r="I545" s="58" t="s">
        <v>536</v>
      </c>
      <c r="J545" s="2">
        <v>65659</v>
      </c>
      <c r="K545" s="2" t="s">
        <v>537</v>
      </c>
      <c r="L545" s="2" t="s">
        <v>531</v>
      </c>
      <c r="M545" s="58" t="s">
        <v>721</v>
      </c>
      <c r="N545" s="58" t="s">
        <v>722</v>
      </c>
      <c r="O545" s="58" t="s">
        <v>723</v>
      </c>
      <c r="P545" s="2" t="s">
        <v>148</v>
      </c>
      <c r="Q545" s="2" t="s">
        <v>724</v>
      </c>
      <c r="R545" s="2" t="s">
        <v>718</v>
      </c>
      <c r="S545" s="10">
        <v>41205</v>
      </c>
      <c r="T545" s="58" t="s">
        <v>725</v>
      </c>
      <c r="U545" s="2" t="s">
        <v>726</v>
      </c>
      <c r="V545" s="2" t="s">
        <v>92</v>
      </c>
      <c r="W545" s="2" t="s">
        <v>93</v>
      </c>
      <c r="X545" s="2" t="s">
        <v>545</v>
      </c>
      <c r="Y545" s="2">
        <v>99</v>
      </c>
      <c r="Z545" s="2" t="s">
        <v>160</v>
      </c>
      <c r="AA545" s="2" t="s">
        <v>727</v>
      </c>
      <c r="AB545" s="58" t="s">
        <v>4709</v>
      </c>
      <c r="AC545" s="58" t="s">
        <v>98</v>
      </c>
      <c r="AD545" s="58" t="s">
        <v>4710</v>
      </c>
      <c r="AE545" s="2" t="s">
        <v>4711</v>
      </c>
      <c r="AF545" s="62">
        <v>-4.4541092999999998</v>
      </c>
      <c r="AG545" s="62">
        <v>-43.8865531</v>
      </c>
      <c r="AH545" s="2" t="s">
        <v>4712</v>
      </c>
      <c r="AI545" s="2" t="s">
        <v>147</v>
      </c>
      <c r="AJ545" s="2" t="s">
        <v>330</v>
      </c>
      <c r="AK545" s="55">
        <v>882.53</v>
      </c>
      <c r="AL545" s="55">
        <v>246</v>
      </c>
      <c r="AM545" s="55">
        <v>27.87440653575516</v>
      </c>
      <c r="AN545" s="2" t="s">
        <v>103</v>
      </c>
      <c r="AO545" s="2">
        <v>11</v>
      </c>
      <c r="AP545" s="2">
        <v>1</v>
      </c>
      <c r="AQ545" s="2">
        <v>4</v>
      </c>
      <c r="AR545" s="53" t="s">
        <v>72</v>
      </c>
      <c r="AS545" s="2" t="s">
        <v>73</v>
      </c>
      <c r="AT545" s="2" t="s">
        <v>148</v>
      </c>
      <c r="AU545" s="2" t="s">
        <v>148</v>
      </c>
      <c r="AV545" s="2" t="s">
        <v>76</v>
      </c>
      <c r="AW545" s="2" t="str">
        <f t="shared" si="8"/>
        <v>AMERICANAS SERVIÇOS    PEGUE NA LOJA HOJE            QUIOSQUE</v>
      </c>
    </row>
    <row r="546" spans="2:49" ht="15" customHeight="1">
      <c r="B546" t="s">
        <v>4713</v>
      </c>
      <c r="C546" s="2" t="s">
        <v>4714</v>
      </c>
      <c r="D546" s="2">
        <v>129</v>
      </c>
      <c r="E546" s="2" t="s">
        <v>4715</v>
      </c>
      <c r="F546" s="58" t="s">
        <v>4716</v>
      </c>
      <c r="G546" s="2" t="s">
        <v>128</v>
      </c>
      <c r="H546" t="s">
        <v>129</v>
      </c>
      <c r="I546" s="58" t="s">
        <v>130</v>
      </c>
      <c r="J546" s="2">
        <v>66128</v>
      </c>
      <c r="K546" s="2" t="s">
        <v>131</v>
      </c>
      <c r="L546" s="2" t="s">
        <v>132</v>
      </c>
      <c r="M546" s="58" t="s">
        <v>153</v>
      </c>
      <c r="N546" s="58" t="s">
        <v>154</v>
      </c>
      <c r="O546" s="58" t="s">
        <v>155</v>
      </c>
      <c r="P546" s="2">
        <v>68767</v>
      </c>
      <c r="Q546" s="2" t="s">
        <v>156</v>
      </c>
      <c r="R546" s="2" t="s">
        <v>157</v>
      </c>
      <c r="S546" s="10">
        <v>41207</v>
      </c>
      <c r="T546" s="58" t="s">
        <v>158</v>
      </c>
      <c r="U546" s="2" t="s">
        <v>159</v>
      </c>
      <c r="V546" s="2" t="s">
        <v>92</v>
      </c>
      <c r="W546" s="2" t="s">
        <v>93</v>
      </c>
      <c r="X546" s="2" t="s">
        <v>140</v>
      </c>
      <c r="Y546" s="2">
        <v>13</v>
      </c>
      <c r="Z546" s="2" t="s">
        <v>95</v>
      </c>
      <c r="AA546" s="2" t="s">
        <v>141</v>
      </c>
      <c r="AB546" s="58" t="s">
        <v>4716</v>
      </c>
      <c r="AC546" s="58" t="s">
        <v>98</v>
      </c>
      <c r="AD546" s="58" t="s">
        <v>4717</v>
      </c>
      <c r="AE546" s="2" t="s">
        <v>4718</v>
      </c>
      <c r="AF546" s="62">
        <v>-24.183294</v>
      </c>
      <c r="AG546" s="62">
        <v>-46.786173499999997</v>
      </c>
      <c r="AH546" s="2" t="s">
        <v>4719</v>
      </c>
      <c r="AI546" s="2" t="s">
        <v>28</v>
      </c>
      <c r="AJ546" s="2" t="s">
        <v>330</v>
      </c>
      <c r="AK546" s="55">
        <v>849.27</v>
      </c>
      <c r="AL546" s="55">
        <v>66</v>
      </c>
      <c r="AM546" s="55">
        <v>7.7713801264615494</v>
      </c>
      <c r="AN546" s="2" t="s">
        <v>103</v>
      </c>
      <c r="AO546" s="2">
        <v>10</v>
      </c>
      <c r="AP546" s="2">
        <v>1</v>
      </c>
      <c r="AQ546" s="2">
        <v>3</v>
      </c>
      <c r="AR546" s="53" t="s">
        <v>72</v>
      </c>
      <c r="AS546" s="2" t="s">
        <v>73</v>
      </c>
      <c r="AT546" s="2" t="s">
        <v>148</v>
      </c>
      <c r="AU546" s="2" t="s">
        <v>75</v>
      </c>
      <c r="AV546" s="2" t="s">
        <v>76</v>
      </c>
      <c r="AW546" s="2" t="str">
        <f t="shared" si="8"/>
        <v>AMERICANAS SERVIÇOS    PEGUE NA LOJA HOJE         PEGUE NA LOJA  QUIOSQUE</v>
      </c>
    </row>
    <row r="547" spans="2:49" ht="15" customHeight="1">
      <c r="B547" t="s">
        <v>4720</v>
      </c>
      <c r="C547" s="2" t="s">
        <v>4721</v>
      </c>
      <c r="D547" s="2">
        <v>640</v>
      </c>
      <c r="E547" s="2" t="s">
        <v>4722</v>
      </c>
      <c r="F547" s="58" t="s">
        <v>4723</v>
      </c>
      <c r="G547" s="2" t="s">
        <v>81</v>
      </c>
      <c r="H547" t="s">
        <v>82</v>
      </c>
      <c r="I547" s="58" t="s">
        <v>83</v>
      </c>
      <c r="J547" s="2">
        <v>66203</v>
      </c>
      <c r="K547" s="2" t="s">
        <v>84</v>
      </c>
      <c r="L547" s="2" t="s">
        <v>85</v>
      </c>
      <c r="M547" s="58" t="s">
        <v>242</v>
      </c>
      <c r="N547" s="58" t="s">
        <v>243</v>
      </c>
      <c r="O547" s="58" t="s">
        <v>244</v>
      </c>
      <c r="P547" s="2" t="s">
        <v>148</v>
      </c>
      <c r="Q547" s="2" t="s">
        <v>245</v>
      </c>
      <c r="R547" s="2" t="s">
        <v>239</v>
      </c>
      <c r="S547" s="10">
        <v>41207</v>
      </c>
      <c r="T547" s="58" t="s">
        <v>570</v>
      </c>
      <c r="U547" s="2" t="s">
        <v>571</v>
      </c>
      <c r="V547" s="2" t="s">
        <v>92</v>
      </c>
      <c r="W547" s="2" t="s">
        <v>1192</v>
      </c>
      <c r="X547" s="2" t="s">
        <v>248</v>
      </c>
      <c r="Y547" s="2">
        <v>31</v>
      </c>
      <c r="Z547" s="2" t="s">
        <v>95</v>
      </c>
      <c r="AA547" s="2" t="s">
        <v>206</v>
      </c>
      <c r="AB547" s="58" t="s">
        <v>4724</v>
      </c>
      <c r="AC547" s="58" t="s">
        <v>98</v>
      </c>
      <c r="AD547" s="58" t="s">
        <v>4725</v>
      </c>
      <c r="AE547" s="2" t="s">
        <v>4726</v>
      </c>
      <c r="AF547" s="62">
        <v>-19.766062399999999</v>
      </c>
      <c r="AG547" s="62">
        <v>-44.088714699999997</v>
      </c>
      <c r="AH547" s="2" t="s">
        <v>4727</v>
      </c>
      <c r="AI547" s="2" t="s">
        <v>147</v>
      </c>
      <c r="AJ547" s="2" t="s">
        <v>1196</v>
      </c>
      <c r="AK547" s="55">
        <v>415.87</v>
      </c>
      <c r="AL547" s="55">
        <v>20</v>
      </c>
      <c r="AM547" s="55">
        <v>4.8091951811864284</v>
      </c>
      <c r="AN547" s="2" t="s">
        <v>103</v>
      </c>
      <c r="AO547" s="2">
        <v>11</v>
      </c>
      <c r="AP547" s="2">
        <v>1</v>
      </c>
      <c r="AQ547" s="2">
        <v>4</v>
      </c>
      <c r="AR547" s="53" t="s">
        <v>148</v>
      </c>
      <c r="AS547" s="2" t="s">
        <v>73</v>
      </c>
      <c r="AT547" s="2" t="s">
        <v>74</v>
      </c>
      <c r="AU547" s="2" t="s">
        <v>75</v>
      </c>
      <c r="AV547" s="2" t="s">
        <v>148</v>
      </c>
      <c r="AW547" s="2" t="str">
        <f t="shared" si="8"/>
        <v xml:space="preserve">     PEGUE NA LOJA HOJE    SHIP FROM STORE    PEGUE NA LOJA   </v>
      </c>
    </row>
    <row r="548" spans="2:49" ht="15" customHeight="1">
      <c r="B548" t="s">
        <v>4728</v>
      </c>
      <c r="C548" s="2" t="s">
        <v>4729</v>
      </c>
      <c r="D548" s="2">
        <v>70</v>
      </c>
      <c r="E548" s="2" t="s">
        <v>4730</v>
      </c>
      <c r="F548" s="58" t="s">
        <v>4731</v>
      </c>
      <c r="G548" s="2" t="s">
        <v>285</v>
      </c>
      <c r="H548" t="s">
        <v>286</v>
      </c>
      <c r="I548" s="58" t="s">
        <v>287</v>
      </c>
      <c r="J548" s="2">
        <v>68673</v>
      </c>
      <c r="K548" s="2" t="s">
        <v>288</v>
      </c>
      <c r="L548" s="2" t="s">
        <v>289</v>
      </c>
      <c r="M548" s="58" t="s">
        <v>663</v>
      </c>
      <c r="N548" s="58" t="s">
        <v>664</v>
      </c>
      <c r="O548" s="58" t="s">
        <v>665</v>
      </c>
      <c r="P548" s="2" t="s">
        <v>148</v>
      </c>
      <c r="Q548" s="2" t="s">
        <v>666</v>
      </c>
      <c r="R548" s="2" t="s">
        <v>660</v>
      </c>
      <c r="S548" s="10">
        <v>41208</v>
      </c>
      <c r="T548" s="58" t="s">
        <v>667</v>
      </c>
      <c r="U548" s="2" t="s">
        <v>668</v>
      </c>
      <c r="V548" s="2" t="s">
        <v>92</v>
      </c>
      <c r="W548" s="2" t="s">
        <v>93</v>
      </c>
      <c r="X548" s="2" t="s">
        <v>296</v>
      </c>
      <c r="Y548" s="2">
        <v>48</v>
      </c>
      <c r="Z548" s="2" t="s">
        <v>160</v>
      </c>
      <c r="AA548" s="2" t="s">
        <v>669</v>
      </c>
      <c r="AB548" s="58" t="s">
        <v>1042</v>
      </c>
      <c r="AC548" s="58" t="s">
        <v>4732</v>
      </c>
      <c r="AD548" s="58" t="s">
        <v>4733</v>
      </c>
      <c r="AE548" s="2" t="s">
        <v>4734</v>
      </c>
      <c r="AF548" s="62">
        <v>-27.613630100000002</v>
      </c>
      <c r="AG548" s="62">
        <v>-48.643606400000003</v>
      </c>
      <c r="AH548" s="2" t="s">
        <v>4735</v>
      </c>
      <c r="AI548" s="2" t="s">
        <v>28</v>
      </c>
      <c r="AJ548" s="2" t="s">
        <v>102</v>
      </c>
      <c r="AK548" s="55">
        <v>1048.1600000000001</v>
      </c>
      <c r="AL548" s="55">
        <v>168</v>
      </c>
      <c r="AM548" s="55">
        <v>16.028087314913751</v>
      </c>
      <c r="AN548" s="2" t="s">
        <v>331</v>
      </c>
      <c r="AO548" s="2">
        <v>6</v>
      </c>
      <c r="AP548" s="2">
        <v>2</v>
      </c>
      <c r="AQ548" s="2">
        <v>2</v>
      </c>
      <c r="AR548" s="53" t="s">
        <v>72</v>
      </c>
      <c r="AS548" s="2" t="s">
        <v>73</v>
      </c>
      <c r="AT548" s="2" t="s">
        <v>74</v>
      </c>
      <c r="AU548" s="2" t="s">
        <v>148</v>
      </c>
      <c r="AV548" s="2" t="s">
        <v>148</v>
      </c>
      <c r="AW548" s="2" t="str">
        <f t="shared" si="8"/>
        <v xml:space="preserve">AMERICANAS SERVIÇOS    PEGUE NA LOJA HOJE    SHIP FROM STORE        </v>
      </c>
    </row>
    <row r="549" spans="2:49" ht="15" customHeight="1">
      <c r="B549" t="s">
        <v>4736</v>
      </c>
      <c r="C549" s="2">
        <v>1001</v>
      </c>
      <c r="D549" s="2">
        <v>1001</v>
      </c>
      <c r="E549" s="2" t="s">
        <v>4737</v>
      </c>
      <c r="F549" s="58" t="s">
        <v>4738</v>
      </c>
      <c r="G549" s="2" t="s">
        <v>431</v>
      </c>
      <c r="H549" t="s">
        <v>432</v>
      </c>
      <c r="I549" s="58" t="s">
        <v>433</v>
      </c>
      <c r="J549" s="2">
        <v>66749</v>
      </c>
      <c r="K549" s="2" t="s">
        <v>434</v>
      </c>
      <c r="L549" s="2" t="s">
        <v>435</v>
      </c>
      <c r="M549" s="58" t="s">
        <v>1051</v>
      </c>
      <c r="N549" s="58" t="s">
        <v>1052</v>
      </c>
      <c r="O549" s="58" t="s">
        <v>1053</v>
      </c>
      <c r="P549" s="2" t="s">
        <v>148</v>
      </c>
      <c r="Q549" s="2" t="s">
        <v>1054</v>
      </c>
      <c r="R549" s="2" t="s">
        <v>1048</v>
      </c>
      <c r="S549" s="10">
        <v>41210</v>
      </c>
      <c r="T549" s="58" t="s">
        <v>1055</v>
      </c>
      <c r="U549" s="2" t="s">
        <v>1056</v>
      </c>
      <c r="V549" s="2" t="s">
        <v>92</v>
      </c>
      <c r="W549" s="2" t="s">
        <v>93</v>
      </c>
      <c r="X549" s="2" t="s">
        <v>442</v>
      </c>
      <c r="Y549" s="2">
        <v>81</v>
      </c>
      <c r="Z549" s="2" t="s">
        <v>160</v>
      </c>
      <c r="AA549" s="2" t="s">
        <v>443</v>
      </c>
      <c r="AB549" s="58" t="s">
        <v>4738</v>
      </c>
      <c r="AC549" s="58" t="s">
        <v>98</v>
      </c>
      <c r="AD549" s="58" t="s">
        <v>4739</v>
      </c>
      <c r="AE549" s="2" t="s">
        <v>4740</v>
      </c>
      <c r="AF549" s="62">
        <v>-7.55387439999999</v>
      </c>
      <c r="AG549" s="62">
        <v>-35.346625000000003</v>
      </c>
      <c r="AH549" s="2" t="s">
        <v>4741</v>
      </c>
      <c r="AI549" s="2" t="s">
        <v>147</v>
      </c>
      <c r="AJ549" s="2" t="s">
        <v>330</v>
      </c>
      <c r="AK549" s="55">
        <v>717.62</v>
      </c>
      <c r="AL549" s="55">
        <v>282</v>
      </c>
      <c r="AM549" s="55">
        <v>39.296563640924163</v>
      </c>
      <c r="AN549" s="2" t="s">
        <v>103</v>
      </c>
      <c r="AO549" s="2">
        <v>8</v>
      </c>
      <c r="AP549" s="2">
        <v>1</v>
      </c>
      <c r="AQ549" s="2">
        <v>1</v>
      </c>
      <c r="AR549" s="53" t="s">
        <v>72</v>
      </c>
      <c r="AS549" s="2" t="s">
        <v>73</v>
      </c>
      <c r="AT549" s="2" t="s">
        <v>148</v>
      </c>
      <c r="AU549" s="2" t="s">
        <v>75</v>
      </c>
      <c r="AV549" s="2" t="s">
        <v>76</v>
      </c>
      <c r="AW549" s="2" t="str">
        <f t="shared" si="8"/>
        <v>AMERICANAS SERVIÇOS    PEGUE NA LOJA HOJE         PEGUE NA LOJA  QUIOSQUE</v>
      </c>
    </row>
    <row r="550" spans="2:49" ht="15" customHeight="1">
      <c r="B550" t="s">
        <v>4742</v>
      </c>
      <c r="C550" s="2" t="s">
        <v>4743</v>
      </c>
      <c r="D550" s="2">
        <v>219</v>
      </c>
      <c r="E550" s="2" t="s">
        <v>4744</v>
      </c>
      <c r="F550" s="58" t="s">
        <v>4745</v>
      </c>
      <c r="G550" s="2" t="s">
        <v>431</v>
      </c>
      <c r="H550" t="s">
        <v>432</v>
      </c>
      <c r="I550" s="58" t="s">
        <v>433</v>
      </c>
      <c r="J550" s="2">
        <v>66749</v>
      </c>
      <c r="K550" s="2" t="s">
        <v>434</v>
      </c>
      <c r="L550" s="2" t="s">
        <v>435</v>
      </c>
      <c r="M550" s="58" t="s">
        <v>815</v>
      </c>
      <c r="N550" s="58" t="s">
        <v>816</v>
      </c>
      <c r="O550" s="58" t="s">
        <v>817</v>
      </c>
      <c r="P550" s="2">
        <v>66116</v>
      </c>
      <c r="Q550" s="2" t="s">
        <v>818</v>
      </c>
      <c r="R550" s="2" t="s">
        <v>812</v>
      </c>
      <c r="S550" s="10">
        <v>41210</v>
      </c>
      <c r="T550" s="58" t="s">
        <v>819</v>
      </c>
      <c r="U550" s="2" t="s">
        <v>820</v>
      </c>
      <c r="V550" s="2" t="s">
        <v>92</v>
      </c>
      <c r="W550" s="2" t="s">
        <v>93</v>
      </c>
      <c r="X550" s="2" t="s">
        <v>480</v>
      </c>
      <c r="Y550" s="2">
        <v>71</v>
      </c>
      <c r="Z550" s="2" t="s">
        <v>95</v>
      </c>
      <c r="AA550" s="2" t="s">
        <v>481</v>
      </c>
      <c r="AB550" s="58" t="s">
        <v>4746</v>
      </c>
      <c r="AC550" s="58" t="s">
        <v>98</v>
      </c>
      <c r="AD550" s="58" t="s">
        <v>4747</v>
      </c>
      <c r="AE550" s="2" t="s">
        <v>4748</v>
      </c>
      <c r="AF550" s="62">
        <v>-12.7860552</v>
      </c>
      <c r="AG550" s="62">
        <v>-38.395759499999997</v>
      </c>
      <c r="AH550" s="2" t="s">
        <v>4749</v>
      </c>
      <c r="AI550" s="2" t="s">
        <v>147</v>
      </c>
      <c r="AJ550" s="2" t="s">
        <v>330</v>
      </c>
      <c r="AK550" s="55">
        <v>775.65</v>
      </c>
      <c r="AL550" s="55">
        <v>255</v>
      </c>
      <c r="AM550" s="55">
        <v>32.875652678398765</v>
      </c>
      <c r="AN550" s="2" t="s">
        <v>103</v>
      </c>
      <c r="AO550" s="2">
        <v>5</v>
      </c>
      <c r="AP550" s="2">
        <v>2</v>
      </c>
      <c r="AQ550" s="2">
        <v>1</v>
      </c>
      <c r="AR550" s="53" t="s">
        <v>72</v>
      </c>
      <c r="AS550" s="2" t="s">
        <v>73</v>
      </c>
      <c r="AT550" s="2" t="s">
        <v>148</v>
      </c>
      <c r="AU550" s="2" t="s">
        <v>75</v>
      </c>
      <c r="AV550" s="2" t="s">
        <v>76</v>
      </c>
      <c r="AW550" s="2" t="str">
        <f t="shared" si="8"/>
        <v>AMERICANAS SERVIÇOS    PEGUE NA LOJA HOJE         PEGUE NA LOJA  QUIOSQUE</v>
      </c>
    </row>
    <row r="551" spans="2:49" ht="15" customHeight="1">
      <c r="B551" t="s">
        <v>4750</v>
      </c>
      <c r="C551" s="2" t="s">
        <v>4751</v>
      </c>
      <c r="D551" s="2">
        <v>141</v>
      </c>
      <c r="E551" s="2" t="s">
        <v>4752</v>
      </c>
      <c r="F551" s="58" t="s">
        <v>4753</v>
      </c>
      <c r="G551" s="2" t="s">
        <v>431</v>
      </c>
      <c r="H551" t="s">
        <v>432</v>
      </c>
      <c r="I551" s="58" t="s">
        <v>433</v>
      </c>
      <c r="J551" s="2">
        <v>66749</v>
      </c>
      <c r="K551" s="2" t="s">
        <v>434</v>
      </c>
      <c r="L551" s="2" t="s">
        <v>435</v>
      </c>
      <c r="M551" s="58" t="s">
        <v>430</v>
      </c>
      <c r="N551" s="58" t="s">
        <v>436</v>
      </c>
      <c r="O551" s="58" t="s">
        <v>437</v>
      </c>
      <c r="P551" s="2">
        <v>68343</v>
      </c>
      <c r="Q551" s="2" t="s">
        <v>438</v>
      </c>
      <c r="R551" s="2" t="s">
        <v>439</v>
      </c>
      <c r="S551" s="10">
        <v>41211</v>
      </c>
      <c r="T551" s="58" t="s">
        <v>440</v>
      </c>
      <c r="U551" s="2" t="s">
        <v>441</v>
      </c>
      <c r="V551" s="2" t="s">
        <v>69</v>
      </c>
      <c r="W551" s="2" t="s">
        <v>93</v>
      </c>
      <c r="X551" s="2" t="s">
        <v>442</v>
      </c>
      <c r="Y551" s="2">
        <v>81</v>
      </c>
      <c r="Z551" s="2" t="s">
        <v>160</v>
      </c>
      <c r="AA551" s="2" t="s">
        <v>443</v>
      </c>
      <c r="AB551" s="58" t="s">
        <v>430</v>
      </c>
      <c r="AC551" s="58" t="s">
        <v>4754</v>
      </c>
      <c r="AD551" s="58" t="s">
        <v>4755</v>
      </c>
      <c r="AE551" s="2" t="s">
        <v>4756</v>
      </c>
      <c r="AF551" s="62">
        <v>-8.0865192999999902</v>
      </c>
      <c r="AG551" s="62">
        <v>-34.895020199999998</v>
      </c>
      <c r="AH551" s="2" t="s">
        <v>4757</v>
      </c>
      <c r="AI551" s="2" t="s">
        <v>28</v>
      </c>
      <c r="AJ551" s="2" t="s">
        <v>102</v>
      </c>
      <c r="AK551" s="55">
        <v>1390.86</v>
      </c>
      <c r="AL551" s="55">
        <v>84</v>
      </c>
      <c r="AM551" s="55">
        <v>6.0394288425866014</v>
      </c>
      <c r="AN551" s="2" t="s">
        <v>331</v>
      </c>
      <c r="AO551" s="2">
        <v>3</v>
      </c>
      <c r="AP551" s="2">
        <v>4</v>
      </c>
      <c r="AQ551" s="2">
        <v>1</v>
      </c>
      <c r="AR551" s="53" t="s">
        <v>72</v>
      </c>
      <c r="AS551" s="2" t="s">
        <v>73</v>
      </c>
      <c r="AT551" s="2" t="s">
        <v>74</v>
      </c>
      <c r="AU551" s="2" t="s">
        <v>148</v>
      </c>
      <c r="AV551" s="2" t="s">
        <v>148</v>
      </c>
      <c r="AW551" s="2" t="str">
        <f t="shared" si="8"/>
        <v xml:space="preserve">AMERICANAS SERVIÇOS    PEGUE NA LOJA HOJE    SHIP FROM STORE        </v>
      </c>
    </row>
    <row r="552" spans="2:49" ht="15" customHeight="1">
      <c r="B552" t="s">
        <v>4758</v>
      </c>
      <c r="C552" s="2" t="s">
        <v>4759</v>
      </c>
      <c r="D552" s="2">
        <v>124</v>
      </c>
      <c r="E552" s="2" t="s">
        <v>4760</v>
      </c>
      <c r="F552" s="58" t="s">
        <v>4761</v>
      </c>
      <c r="G552" s="2" t="s">
        <v>81</v>
      </c>
      <c r="H552" t="s">
        <v>82</v>
      </c>
      <c r="I552" s="58" t="s">
        <v>83</v>
      </c>
      <c r="J552" s="2">
        <v>66203</v>
      </c>
      <c r="K552" s="2" t="s">
        <v>84</v>
      </c>
      <c r="L552" s="2" t="s">
        <v>85</v>
      </c>
      <c r="M552" s="58" t="s">
        <v>86</v>
      </c>
      <c r="N552" s="58" t="s">
        <v>87</v>
      </c>
      <c r="O552" s="58" t="s">
        <v>88</v>
      </c>
      <c r="P552" s="2">
        <v>68551</v>
      </c>
      <c r="Q552" s="2" t="s">
        <v>89</v>
      </c>
      <c r="R552" s="2" t="s">
        <v>85</v>
      </c>
      <c r="S552" s="10">
        <v>41212</v>
      </c>
      <c r="T552" s="58" t="s">
        <v>90</v>
      </c>
      <c r="U552" s="2" t="s">
        <v>91</v>
      </c>
      <c r="V552" s="2" t="s">
        <v>92</v>
      </c>
      <c r="W552" s="2" t="s">
        <v>93</v>
      </c>
      <c r="X552" s="2" t="s">
        <v>94</v>
      </c>
      <c r="Y552" s="2">
        <v>21</v>
      </c>
      <c r="Z552" s="2" t="s">
        <v>95</v>
      </c>
      <c r="AA552" s="2" t="s">
        <v>96</v>
      </c>
      <c r="AB552" s="58" t="s">
        <v>97</v>
      </c>
      <c r="AC552" s="58" t="s">
        <v>4761</v>
      </c>
      <c r="AD552" s="58" t="s">
        <v>4762</v>
      </c>
      <c r="AE552" s="2" t="s">
        <v>4763</v>
      </c>
      <c r="AF552" s="62">
        <v>-22.8815332</v>
      </c>
      <c r="AG552" s="62">
        <v>-43.087573599999999</v>
      </c>
      <c r="AH552" s="2" t="s">
        <v>4764</v>
      </c>
      <c r="AI552" s="2" t="s">
        <v>28</v>
      </c>
      <c r="AJ552" s="2" t="s">
        <v>330</v>
      </c>
      <c r="AK552" s="55">
        <v>906.86</v>
      </c>
      <c r="AL552" s="55">
        <v>179</v>
      </c>
      <c r="AM552" s="55">
        <v>19.738438127164059</v>
      </c>
      <c r="AN552" s="2" t="s">
        <v>103</v>
      </c>
      <c r="AO552" s="2">
        <v>2</v>
      </c>
      <c r="AP552" s="2">
        <v>5</v>
      </c>
      <c r="AQ552" s="2">
        <v>1</v>
      </c>
      <c r="AR552" s="53" t="s">
        <v>72</v>
      </c>
      <c r="AS552" s="2" t="s">
        <v>73</v>
      </c>
      <c r="AT552" s="2" t="s">
        <v>74</v>
      </c>
      <c r="AU552" s="2" t="s">
        <v>75</v>
      </c>
      <c r="AV552" s="2" t="s">
        <v>76</v>
      </c>
      <c r="AW552" s="2" t="str">
        <f t="shared" si="8"/>
        <v>AMERICANAS SERVIÇOS    PEGUE NA LOJA HOJE    SHIP FROM STORE    PEGUE NA LOJA  QUIOSQUE</v>
      </c>
    </row>
    <row r="553" spans="2:49" ht="15" customHeight="1">
      <c r="B553" t="s">
        <v>4765</v>
      </c>
      <c r="C553" s="2" t="s">
        <v>4766</v>
      </c>
      <c r="D553" s="2">
        <v>486</v>
      </c>
      <c r="E553" s="2" t="s">
        <v>4767</v>
      </c>
      <c r="F553" s="58" t="s">
        <v>4768</v>
      </c>
      <c r="G553" s="2" t="s">
        <v>380</v>
      </c>
      <c r="H553" t="s">
        <v>381</v>
      </c>
      <c r="I553" s="58" t="s">
        <v>382</v>
      </c>
      <c r="J553" s="2">
        <v>66147</v>
      </c>
      <c r="K553" s="2" t="s">
        <v>383</v>
      </c>
      <c r="L553" s="2" t="s">
        <v>384</v>
      </c>
      <c r="M553" s="58" t="s">
        <v>873</v>
      </c>
      <c r="N553" s="58" t="s">
        <v>874</v>
      </c>
      <c r="O553" s="58" t="s">
        <v>875</v>
      </c>
      <c r="P553" s="2">
        <v>66229</v>
      </c>
      <c r="Q553" s="2" t="s">
        <v>876</v>
      </c>
      <c r="R553" s="2" t="s">
        <v>870</v>
      </c>
      <c r="S553" s="10">
        <v>41212</v>
      </c>
      <c r="T553" s="58" t="s">
        <v>877</v>
      </c>
      <c r="U553" s="2" t="s">
        <v>878</v>
      </c>
      <c r="V553" s="2" t="s">
        <v>92</v>
      </c>
      <c r="W553" s="2" t="s">
        <v>93</v>
      </c>
      <c r="X553" s="2" t="s">
        <v>442</v>
      </c>
      <c r="Y553" s="2">
        <v>85</v>
      </c>
      <c r="Z553" s="2" t="s">
        <v>160</v>
      </c>
      <c r="AA553" s="2" t="s">
        <v>526</v>
      </c>
      <c r="AB553" s="58" t="s">
        <v>519</v>
      </c>
      <c r="AC553" s="58" t="s">
        <v>4769</v>
      </c>
      <c r="AD553" s="58" t="s">
        <v>4770</v>
      </c>
      <c r="AE553" s="2" t="s">
        <v>4771</v>
      </c>
      <c r="AF553" s="62">
        <v>-3.7163401999999901</v>
      </c>
      <c r="AG553" s="62">
        <v>-38.558377399999998</v>
      </c>
      <c r="AH553" s="2" t="s">
        <v>4772</v>
      </c>
      <c r="AI553" s="2" t="s">
        <v>28</v>
      </c>
      <c r="AJ553" s="2" t="s">
        <v>102</v>
      </c>
      <c r="AK553" s="55">
        <v>1073.68</v>
      </c>
      <c r="AL553" s="55">
        <v>170</v>
      </c>
      <c r="AM553" s="55">
        <v>15.833395425080097</v>
      </c>
      <c r="AN553" s="2" t="s">
        <v>103</v>
      </c>
      <c r="AO553" s="2">
        <v>11</v>
      </c>
      <c r="AP553" s="2">
        <v>1</v>
      </c>
      <c r="AQ553" s="2">
        <v>4</v>
      </c>
      <c r="AR553" s="53" t="s">
        <v>72</v>
      </c>
      <c r="AS553" s="2" t="s">
        <v>73</v>
      </c>
      <c r="AT553" s="2" t="s">
        <v>74</v>
      </c>
      <c r="AU553" s="2" t="s">
        <v>75</v>
      </c>
      <c r="AV553" s="2" t="s">
        <v>76</v>
      </c>
      <c r="AW553" s="2" t="str">
        <f t="shared" si="8"/>
        <v>AMERICANAS SERVIÇOS    PEGUE NA LOJA HOJE    SHIP FROM STORE    PEGUE NA LOJA  QUIOSQUE</v>
      </c>
    </row>
    <row r="554" spans="2:49" ht="15" customHeight="1">
      <c r="B554" t="s">
        <v>4773</v>
      </c>
      <c r="C554" s="2" t="s">
        <v>2879</v>
      </c>
      <c r="D554" s="2">
        <v>96</v>
      </c>
      <c r="E554" s="2" t="s">
        <v>4774</v>
      </c>
      <c r="F554" s="58" t="s">
        <v>4775</v>
      </c>
      <c r="G554" s="2" t="s">
        <v>81</v>
      </c>
      <c r="H554" t="s">
        <v>82</v>
      </c>
      <c r="I554" s="58" t="s">
        <v>83</v>
      </c>
      <c r="J554" s="2">
        <v>66203</v>
      </c>
      <c r="K554" s="2" t="s">
        <v>84</v>
      </c>
      <c r="L554" s="2" t="s">
        <v>85</v>
      </c>
      <c r="M554" s="58" t="s">
        <v>2875</v>
      </c>
      <c r="N554" s="58" t="s">
        <v>2876</v>
      </c>
      <c r="O554" s="58" t="s">
        <v>2877</v>
      </c>
      <c r="P554" s="2">
        <v>68901</v>
      </c>
      <c r="Q554" s="2" t="s">
        <v>2878</v>
      </c>
      <c r="R554" s="2" t="s">
        <v>2879</v>
      </c>
      <c r="S554" s="10">
        <v>41219</v>
      </c>
      <c r="T554" s="58" t="s">
        <v>2880</v>
      </c>
      <c r="U554" s="2" t="s">
        <v>2881</v>
      </c>
      <c r="V554" s="2" t="s">
        <v>92</v>
      </c>
      <c r="W554" s="2" t="s">
        <v>93</v>
      </c>
      <c r="X554" s="2" t="s">
        <v>94</v>
      </c>
      <c r="Y554" s="2">
        <v>22</v>
      </c>
      <c r="Z554" s="2" t="s">
        <v>95</v>
      </c>
      <c r="AA554" s="2" t="s">
        <v>96</v>
      </c>
      <c r="AB554" s="58" t="s">
        <v>4775</v>
      </c>
      <c r="AC554" s="58" t="s">
        <v>4776</v>
      </c>
      <c r="AD554" s="58" t="s">
        <v>4777</v>
      </c>
      <c r="AE554" s="2" t="s">
        <v>4778</v>
      </c>
      <c r="AF554" s="62">
        <v>-22.5277277</v>
      </c>
      <c r="AG554" s="62">
        <v>-41.947276799999997</v>
      </c>
      <c r="AH554" s="2" t="s">
        <v>4779</v>
      </c>
      <c r="AI554" s="2" t="s">
        <v>28</v>
      </c>
      <c r="AJ554" s="2" t="s">
        <v>330</v>
      </c>
      <c r="AK554" s="55">
        <v>842.27</v>
      </c>
      <c r="AL554" s="55">
        <v>281</v>
      </c>
      <c r="AM554" s="55">
        <v>33.362223515024873</v>
      </c>
      <c r="AN554" s="2" t="s">
        <v>103</v>
      </c>
      <c r="AO554" s="2">
        <v>5</v>
      </c>
      <c r="AP554" s="2">
        <v>2</v>
      </c>
      <c r="AQ554" s="2">
        <v>1</v>
      </c>
      <c r="AR554" s="53" t="s">
        <v>72</v>
      </c>
      <c r="AS554" s="2" t="s">
        <v>73</v>
      </c>
      <c r="AT554" s="2" t="s">
        <v>74</v>
      </c>
      <c r="AU554" s="2" t="s">
        <v>75</v>
      </c>
      <c r="AV554" s="2" t="s">
        <v>76</v>
      </c>
      <c r="AW554" s="2" t="str">
        <f t="shared" si="8"/>
        <v>AMERICANAS SERVIÇOS    PEGUE NA LOJA HOJE    SHIP FROM STORE    PEGUE NA LOJA  QUIOSQUE</v>
      </c>
    </row>
    <row r="555" spans="2:49" ht="15" customHeight="1">
      <c r="B555" t="s">
        <v>4780</v>
      </c>
      <c r="C555" s="2" t="s">
        <v>4781</v>
      </c>
      <c r="D555" s="2">
        <v>7</v>
      </c>
      <c r="E555" s="2" t="s">
        <v>4782</v>
      </c>
      <c r="F555" s="58" t="s">
        <v>4783</v>
      </c>
      <c r="G555" s="2" t="s">
        <v>81</v>
      </c>
      <c r="H555" t="s">
        <v>82</v>
      </c>
      <c r="I555" s="58" t="s">
        <v>83</v>
      </c>
      <c r="J555" s="2">
        <v>66203</v>
      </c>
      <c r="K555" s="2" t="s">
        <v>84</v>
      </c>
      <c r="L555" s="2" t="s">
        <v>85</v>
      </c>
      <c r="M555" s="58" t="s">
        <v>358</v>
      </c>
      <c r="N555" s="58" t="s">
        <v>359</v>
      </c>
      <c r="O555" s="58" t="s">
        <v>360</v>
      </c>
      <c r="P555" s="2">
        <v>66174</v>
      </c>
      <c r="Q555" s="2" t="s">
        <v>361</v>
      </c>
      <c r="R555" s="2" t="s">
        <v>362</v>
      </c>
      <c r="S555" s="10">
        <v>41226</v>
      </c>
      <c r="T555" s="58" t="s">
        <v>363</v>
      </c>
      <c r="U555" s="2" t="s">
        <v>364</v>
      </c>
      <c r="V555" s="2" t="s">
        <v>92</v>
      </c>
      <c r="W555" s="2" t="s">
        <v>93</v>
      </c>
      <c r="X555" s="2" t="s">
        <v>94</v>
      </c>
      <c r="Y555" s="2">
        <v>21</v>
      </c>
      <c r="Z555" s="2" t="s">
        <v>95</v>
      </c>
      <c r="AA555" s="2" t="s">
        <v>96</v>
      </c>
      <c r="AB555" s="58" t="s">
        <v>4783</v>
      </c>
      <c r="AC555" s="58" t="s">
        <v>98</v>
      </c>
      <c r="AD555" s="58" t="s">
        <v>4784</v>
      </c>
      <c r="AE555" s="2" t="s">
        <v>4785</v>
      </c>
      <c r="AF555" s="62">
        <v>-22.765465500000001</v>
      </c>
      <c r="AG555" s="62">
        <v>-43.399811199999903</v>
      </c>
      <c r="AH555" s="2" t="s">
        <v>4786</v>
      </c>
      <c r="AI555" s="2" t="s">
        <v>147</v>
      </c>
      <c r="AJ555" s="2" t="s">
        <v>330</v>
      </c>
      <c r="AK555" s="55">
        <v>953.71</v>
      </c>
      <c r="AL555" s="55">
        <v>218</v>
      </c>
      <c r="AM555" s="55">
        <v>22.858101519329775</v>
      </c>
      <c r="AN555" s="2" t="s">
        <v>103</v>
      </c>
      <c r="AO555" s="2">
        <v>2</v>
      </c>
      <c r="AP555" s="2">
        <v>4</v>
      </c>
      <c r="AQ555" s="2">
        <v>1</v>
      </c>
      <c r="AR555" s="53" t="s">
        <v>72</v>
      </c>
      <c r="AS555" s="2" t="s">
        <v>73</v>
      </c>
      <c r="AT555" s="2" t="s">
        <v>74</v>
      </c>
      <c r="AU555" s="2" t="s">
        <v>75</v>
      </c>
      <c r="AV555" s="2" t="s">
        <v>76</v>
      </c>
      <c r="AW555" s="2" t="str">
        <f t="shared" si="8"/>
        <v>AMERICANAS SERVIÇOS    PEGUE NA LOJA HOJE    SHIP FROM STORE    PEGUE NA LOJA  QUIOSQUE</v>
      </c>
    </row>
    <row r="556" spans="2:49" ht="15" customHeight="1">
      <c r="B556" t="s">
        <v>4787</v>
      </c>
      <c r="C556" s="2" t="s">
        <v>1302</v>
      </c>
      <c r="D556" s="2">
        <v>154</v>
      </c>
      <c r="E556" s="2" t="s">
        <v>4788</v>
      </c>
      <c r="F556" s="58" t="s">
        <v>4789</v>
      </c>
      <c r="G556" s="2" t="s">
        <v>285</v>
      </c>
      <c r="H556" t="s">
        <v>286</v>
      </c>
      <c r="I556" s="58" t="s">
        <v>287</v>
      </c>
      <c r="J556" s="2">
        <v>68673</v>
      </c>
      <c r="K556" s="2" t="s">
        <v>288</v>
      </c>
      <c r="L556" s="2" t="s">
        <v>289</v>
      </c>
      <c r="M556" s="58" t="s">
        <v>1298</v>
      </c>
      <c r="N556" s="58" t="s">
        <v>1299</v>
      </c>
      <c r="O556" s="58" t="s">
        <v>1300</v>
      </c>
      <c r="P556" s="2" t="s">
        <v>148</v>
      </c>
      <c r="Q556" s="2" t="s">
        <v>1301</v>
      </c>
      <c r="R556" s="2" t="s">
        <v>1302</v>
      </c>
      <c r="S556" s="10">
        <v>41228</v>
      </c>
      <c r="T556" s="58" t="s">
        <v>456</v>
      </c>
      <c r="U556" s="2" t="s">
        <v>457</v>
      </c>
      <c r="V556" s="2" t="s">
        <v>69</v>
      </c>
      <c r="W556" s="2" t="s">
        <v>93</v>
      </c>
      <c r="X556" s="2" t="s">
        <v>458</v>
      </c>
      <c r="Y556" s="2">
        <v>51</v>
      </c>
      <c r="Z556" s="2" t="s">
        <v>459</v>
      </c>
      <c r="AA556" s="2" t="s">
        <v>460</v>
      </c>
      <c r="AB556" s="58" t="s">
        <v>451</v>
      </c>
      <c r="AC556" s="58" t="s">
        <v>4790</v>
      </c>
      <c r="AD556" s="58" t="s">
        <v>4791</v>
      </c>
      <c r="AE556" s="2" t="s">
        <v>4792</v>
      </c>
      <c r="AF556" s="62">
        <v>-30.050006499999999</v>
      </c>
      <c r="AG556" s="62">
        <v>-51.228827199999998</v>
      </c>
      <c r="AH556" s="2" t="s">
        <v>4793</v>
      </c>
      <c r="AI556" s="2" t="s">
        <v>28</v>
      </c>
      <c r="AJ556" s="2" t="s">
        <v>102</v>
      </c>
      <c r="AK556" s="55">
        <v>1057.5</v>
      </c>
      <c r="AL556" s="55">
        <v>280</v>
      </c>
      <c r="AM556" s="55">
        <v>26.477541371158392</v>
      </c>
      <c r="AN556" s="2" t="s">
        <v>331</v>
      </c>
      <c r="AO556" s="2">
        <v>3</v>
      </c>
      <c r="AP556" s="2">
        <v>4</v>
      </c>
      <c r="AQ556" s="2">
        <v>1</v>
      </c>
      <c r="AR556" s="53" t="s">
        <v>72</v>
      </c>
      <c r="AS556" s="2" t="s">
        <v>73</v>
      </c>
      <c r="AT556" s="2" t="s">
        <v>74</v>
      </c>
      <c r="AU556" s="2" t="s">
        <v>148</v>
      </c>
      <c r="AV556" s="2" t="s">
        <v>76</v>
      </c>
      <c r="AW556" s="2" t="str">
        <f t="shared" si="8"/>
        <v>AMERICANAS SERVIÇOS    PEGUE NA LOJA HOJE    SHIP FROM STORE       QUIOSQUE</v>
      </c>
    </row>
    <row r="557" spans="2:49" ht="15" customHeight="1">
      <c r="B557" t="s">
        <v>4794</v>
      </c>
      <c r="C557" s="2" t="s">
        <v>4795</v>
      </c>
      <c r="D557" s="2">
        <v>636</v>
      </c>
      <c r="E557" s="2" t="s">
        <v>4796</v>
      </c>
      <c r="F557" s="58" t="s">
        <v>4797</v>
      </c>
      <c r="G557" s="2" t="s">
        <v>431</v>
      </c>
      <c r="H557" t="s">
        <v>432</v>
      </c>
      <c r="I557" s="58" t="s">
        <v>433</v>
      </c>
      <c r="J557" s="2">
        <v>66749</v>
      </c>
      <c r="K557" s="2" t="s">
        <v>434</v>
      </c>
      <c r="L557" s="2" t="s">
        <v>435</v>
      </c>
      <c r="M557" s="58" t="s">
        <v>430</v>
      </c>
      <c r="N557" s="58" t="s">
        <v>436</v>
      </c>
      <c r="O557" s="58" t="s">
        <v>437</v>
      </c>
      <c r="P557" s="2">
        <v>68343</v>
      </c>
      <c r="Q557" s="2" t="s">
        <v>438</v>
      </c>
      <c r="R557" s="2" t="s">
        <v>439</v>
      </c>
      <c r="S557" s="10">
        <v>41228</v>
      </c>
      <c r="T557" s="58" t="s">
        <v>440</v>
      </c>
      <c r="U557" s="2" t="s">
        <v>441</v>
      </c>
      <c r="V557" s="2" t="s">
        <v>92</v>
      </c>
      <c r="W557" s="2" t="s">
        <v>1192</v>
      </c>
      <c r="X557" s="2" t="s">
        <v>442</v>
      </c>
      <c r="Y557" s="2">
        <v>81</v>
      </c>
      <c r="Z557" s="2" t="s">
        <v>160</v>
      </c>
      <c r="AA557" s="2" t="s">
        <v>443</v>
      </c>
      <c r="AB557" s="58" t="s">
        <v>4798</v>
      </c>
      <c r="AC557" s="58" t="s">
        <v>98</v>
      </c>
      <c r="AD557" s="58" t="s">
        <v>4799</v>
      </c>
      <c r="AE557" s="2" t="s">
        <v>4800</v>
      </c>
      <c r="AF557" s="62">
        <v>-8.3994853999999997</v>
      </c>
      <c r="AG557" s="62">
        <v>-35.062989199999997</v>
      </c>
      <c r="AH557" s="2" t="s">
        <v>4801</v>
      </c>
      <c r="AI557" s="2" t="s">
        <v>28</v>
      </c>
      <c r="AJ557" s="2" t="s">
        <v>1196</v>
      </c>
      <c r="AK557" s="55">
        <v>441.04</v>
      </c>
      <c r="AL557" s="55">
        <v>84</v>
      </c>
      <c r="AM557" s="55">
        <v>19.045891529113003</v>
      </c>
      <c r="AN557" s="2" t="s">
        <v>103</v>
      </c>
      <c r="AO557" s="2">
        <v>3</v>
      </c>
      <c r="AP557" s="2">
        <v>3</v>
      </c>
      <c r="AQ557" s="2">
        <v>1</v>
      </c>
      <c r="AR557" s="53" t="s">
        <v>72</v>
      </c>
      <c r="AS557" s="2" t="s">
        <v>73</v>
      </c>
      <c r="AT557" s="2" t="s">
        <v>74</v>
      </c>
      <c r="AU557" s="2" t="s">
        <v>75</v>
      </c>
      <c r="AV557" s="2" t="s">
        <v>76</v>
      </c>
      <c r="AW557" s="2" t="str">
        <f t="shared" si="8"/>
        <v>AMERICANAS SERVIÇOS    PEGUE NA LOJA HOJE    SHIP FROM STORE    PEGUE NA LOJA  QUIOSQUE</v>
      </c>
    </row>
    <row r="558" spans="2:49" ht="15" customHeight="1">
      <c r="B558" t="s">
        <v>4802</v>
      </c>
      <c r="C558" s="2" t="s">
        <v>4803</v>
      </c>
      <c r="D558" s="2">
        <v>73</v>
      </c>
      <c r="E558" s="2" t="s">
        <v>4804</v>
      </c>
      <c r="F558" s="58" t="s">
        <v>4805</v>
      </c>
      <c r="G558" s="2" t="s">
        <v>128</v>
      </c>
      <c r="H558" t="s">
        <v>129</v>
      </c>
      <c r="I558" s="58" t="s">
        <v>130</v>
      </c>
      <c r="J558" s="2">
        <v>66128</v>
      </c>
      <c r="K558" s="2" t="s">
        <v>131</v>
      </c>
      <c r="L558" s="2" t="s">
        <v>132</v>
      </c>
      <c r="M558" s="58" t="s">
        <v>319</v>
      </c>
      <c r="N558" s="58" t="s">
        <v>320</v>
      </c>
      <c r="O558" s="58" t="s">
        <v>321</v>
      </c>
      <c r="P558" s="2">
        <v>68580</v>
      </c>
      <c r="Q558" s="2" t="s">
        <v>322</v>
      </c>
      <c r="R558" s="2" t="s">
        <v>323</v>
      </c>
      <c r="S558" s="10">
        <v>41234</v>
      </c>
      <c r="T558" s="58" t="s">
        <v>324</v>
      </c>
      <c r="U558" s="2" t="s">
        <v>325</v>
      </c>
      <c r="V558" s="2" t="s">
        <v>69</v>
      </c>
      <c r="W558" s="2" t="s">
        <v>93</v>
      </c>
      <c r="X558" s="2" t="s">
        <v>140</v>
      </c>
      <c r="Y558" s="2">
        <v>11</v>
      </c>
      <c r="Z558" s="2" t="s">
        <v>95</v>
      </c>
      <c r="AA558" s="2" t="s">
        <v>141</v>
      </c>
      <c r="AB558" s="58" t="s">
        <v>142</v>
      </c>
      <c r="AC558" s="58" t="s">
        <v>4806</v>
      </c>
      <c r="AD558" s="58" t="s">
        <v>4807</v>
      </c>
      <c r="AE558" s="2" t="s">
        <v>4808</v>
      </c>
      <c r="AF558" s="62">
        <v>-23.595297899999998</v>
      </c>
      <c r="AG558" s="62">
        <v>-46.686681800000002</v>
      </c>
      <c r="AH558" s="2" t="s">
        <v>4809</v>
      </c>
      <c r="AI558" s="2" t="s">
        <v>147</v>
      </c>
      <c r="AJ558" s="2" t="s">
        <v>1351</v>
      </c>
      <c r="AK558" s="55">
        <v>582.09</v>
      </c>
      <c r="AL558" s="55">
        <v>14</v>
      </c>
      <c r="AM558" s="55">
        <v>2.4051263550310087</v>
      </c>
      <c r="AN558" s="2" t="s">
        <v>331</v>
      </c>
      <c r="AO558" s="2">
        <v>2</v>
      </c>
      <c r="AP558" s="2">
        <v>4</v>
      </c>
      <c r="AQ558" s="2">
        <v>1</v>
      </c>
      <c r="AR558" s="53" t="s">
        <v>148</v>
      </c>
      <c r="AS558" s="2" t="s">
        <v>73</v>
      </c>
      <c r="AT558" s="2" t="s">
        <v>74</v>
      </c>
      <c r="AU558" s="2" t="s">
        <v>148</v>
      </c>
      <c r="AV558" s="2" t="s">
        <v>148</v>
      </c>
      <c r="AW558" s="2" t="str">
        <f t="shared" si="8"/>
        <v xml:space="preserve">     PEGUE NA LOJA HOJE    SHIP FROM STORE        </v>
      </c>
    </row>
    <row r="559" spans="2:49" ht="15" customHeight="1">
      <c r="B559" t="s">
        <v>4810</v>
      </c>
      <c r="C559" s="2" t="s">
        <v>4811</v>
      </c>
      <c r="D559" s="2">
        <v>650</v>
      </c>
      <c r="E559" s="2" t="s">
        <v>4812</v>
      </c>
      <c r="F559" s="58" t="s">
        <v>4813</v>
      </c>
      <c r="G559" s="2" t="s">
        <v>81</v>
      </c>
      <c r="H559" t="s">
        <v>82</v>
      </c>
      <c r="I559" s="58" t="s">
        <v>83</v>
      </c>
      <c r="J559" s="2">
        <v>66203</v>
      </c>
      <c r="K559" s="2" t="s">
        <v>84</v>
      </c>
      <c r="L559" s="2" t="s">
        <v>85</v>
      </c>
      <c r="M559" s="58" t="s">
        <v>86</v>
      </c>
      <c r="N559" s="58" t="s">
        <v>87</v>
      </c>
      <c r="O559" s="58" t="s">
        <v>88</v>
      </c>
      <c r="P559" s="2">
        <v>68551</v>
      </c>
      <c r="Q559" s="2" t="s">
        <v>89</v>
      </c>
      <c r="R559" s="2" t="s">
        <v>85</v>
      </c>
      <c r="S559" s="10">
        <v>41234</v>
      </c>
      <c r="T559" s="58" t="s">
        <v>90</v>
      </c>
      <c r="U559" s="2" t="s">
        <v>91</v>
      </c>
      <c r="V559" s="2" t="s">
        <v>92</v>
      </c>
      <c r="W559" s="2" t="s">
        <v>1192</v>
      </c>
      <c r="X559" s="2" t="s">
        <v>94</v>
      </c>
      <c r="Y559" s="2">
        <v>21</v>
      </c>
      <c r="Z559" s="2" t="s">
        <v>95</v>
      </c>
      <c r="AA559" s="2" t="s">
        <v>96</v>
      </c>
      <c r="AB559" s="58" t="s">
        <v>120</v>
      </c>
      <c r="AC559" s="58" t="s">
        <v>4019</v>
      </c>
      <c r="AD559" s="58" t="s">
        <v>4814</v>
      </c>
      <c r="AE559" s="2" t="s">
        <v>4815</v>
      </c>
      <c r="AF559" s="62">
        <v>-22.918802599999999</v>
      </c>
      <c r="AG559" s="62">
        <v>-43.177325699999997</v>
      </c>
      <c r="AH559" s="2" t="s">
        <v>4816</v>
      </c>
      <c r="AI559" s="2" t="s">
        <v>28</v>
      </c>
      <c r="AJ559" s="2" t="s">
        <v>1260</v>
      </c>
      <c r="AK559" s="55">
        <v>262.05</v>
      </c>
      <c r="AL559" s="55">
        <v>34</v>
      </c>
      <c r="AM559" s="55">
        <v>12.974623163518412</v>
      </c>
      <c r="AN559" s="2" t="s">
        <v>103</v>
      </c>
      <c r="AO559" s="2">
        <v>2</v>
      </c>
      <c r="AP559" s="2">
        <v>5</v>
      </c>
      <c r="AQ559" s="2">
        <v>1</v>
      </c>
      <c r="AR559" s="53" t="s">
        <v>148</v>
      </c>
      <c r="AS559" s="2" t="s">
        <v>73</v>
      </c>
      <c r="AT559" s="2" t="s">
        <v>74</v>
      </c>
      <c r="AU559" s="2" t="s">
        <v>75</v>
      </c>
      <c r="AV559" s="2" t="s">
        <v>148</v>
      </c>
      <c r="AW559" s="2" t="str">
        <f t="shared" si="8"/>
        <v xml:space="preserve">     PEGUE NA LOJA HOJE    SHIP FROM STORE    PEGUE NA LOJA   </v>
      </c>
    </row>
    <row r="560" spans="2:49" ht="15" customHeight="1">
      <c r="B560" t="s">
        <v>4817</v>
      </c>
      <c r="C560" s="2" t="s">
        <v>4818</v>
      </c>
      <c r="D560" s="2">
        <v>649</v>
      </c>
      <c r="E560" s="2" t="s">
        <v>4819</v>
      </c>
      <c r="F560" s="58" t="s">
        <v>4820</v>
      </c>
      <c r="G560" s="2" t="s">
        <v>168</v>
      </c>
      <c r="H560" t="s">
        <v>169</v>
      </c>
      <c r="I560" s="58" t="s">
        <v>170</v>
      </c>
      <c r="J560" s="2">
        <v>66146</v>
      </c>
      <c r="K560" s="2" t="s">
        <v>171</v>
      </c>
      <c r="L560" s="2" t="s">
        <v>172</v>
      </c>
      <c r="M560" s="58" t="s">
        <v>173</v>
      </c>
      <c r="N560" s="58" t="s">
        <v>174</v>
      </c>
      <c r="O560" s="58" t="s">
        <v>175</v>
      </c>
      <c r="P560" s="2">
        <v>65793</v>
      </c>
      <c r="Q560" s="2" t="s">
        <v>176</v>
      </c>
      <c r="R560" s="2" t="s">
        <v>177</v>
      </c>
      <c r="S560" s="10">
        <v>41234</v>
      </c>
      <c r="T560" s="58" t="s">
        <v>1174</v>
      </c>
      <c r="U560" s="2" t="s">
        <v>1175</v>
      </c>
      <c r="V560" s="2" t="s">
        <v>92</v>
      </c>
      <c r="W560" s="2" t="s">
        <v>1192</v>
      </c>
      <c r="X560" s="2" t="s">
        <v>140</v>
      </c>
      <c r="Y560" s="2">
        <v>19</v>
      </c>
      <c r="Z560" s="2" t="s">
        <v>95</v>
      </c>
      <c r="AA560" s="2" t="s">
        <v>141</v>
      </c>
      <c r="AB560" s="58" t="s">
        <v>4821</v>
      </c>
      <c r="AC560" s="58" t="s">
        <v>98</v>
      </c>
      <c r="AD560" s="58" t="s">
        <v>4822</v>
      </c>
      <c r="AE560" s="2" t="s">
        <v>4823</v>
      </c>
      <c r="AF560" s="62">
        <v>-21.996676000000001</v>
      </c>
      <c r="AG560" s="62">
        <v>-47.427887900000002</v>
      </c>
      <c r="AH560" s="2" t="s">
        <v>4824</v>
      </c>
      <c r="AI560" s="2" t="s">
        <v>147</v>
      </c>
      <c r="AJ560" s="2" t="s">
        <v>1196</v>
      </c>
      <c r="AK560" s="55">
        <v>452.09</v>
      </c>
      <c r="AL560" s="55">
        <v>126</v>
      </c>
      <c r="AM560" s="55">
        <v>27.870556747550268</v>
      </c>
      <c r="AN560" s="2" t="s">
        <v>103</v>
      </c>
      <c r="AO560" s="2">
        <v>10</v>
      </c>
      <c r="AP560" s="2">
        <v>1</v>
      </c>
      <c r="AQ560" s="2">
        <v>3</v>
      </c>
      <c r="AR560" s="53" t="s">
        <v>148</v>
      </c>
      <c r="AS560" s="2" t="s">
        <v>73</v>
      </c>
      <c r="AT560" s="2" t="s">
        <v>148</v>
      </c>
      <c r="AU560" s="2" t="s">
        <v>148</v>
      </c>
      <c r="AV560" s="2" t="s">
        <v>148</v>
      </c>
      <c r="AW560" s="2" t="str">
        <f t="shared" si="8"/>
        <v xml:space="preserve">     PEGUE NA LOJA HOJE             </v>
      </c>
    </row>
    <row r="561" spans="2:49" ht="15" customHeight="1">
      <c r="B561" t="s">
        <v>4825</v>
      </c>
      <c r="C561" s="2">
        <v>1014</v>
      </c>
      <c r="D561" s="2">
        <v>1014</v>
      </c>
      <c r="E561" s="2" t="s">
        <v>4826</v>
      </c>
      <c r="F561" s="58" t="s">
        <v>4827</v>
      </c>
      <c r="G561" s="2" t="s">
        <v>168</v>
      </c>
      <c r="H561" t="s">
        <v>169</v>
      </c>
      <c r="I561" s="58" t="s">
        <v>170</v>
      </c>
      <c r="J561" s="2">
        <v>66146</v>
      </c>
      <c r="K561" s="2" t="s">
        <v>171</v>
      </c>
      <c r="L561" s="2" t="s">
        <v>172</v>
      </c>
      <c r="M561" s="58" t="s">
        <v>173</v>
      </c>
      <c r="N561" s="58" t="s">
        <v>174</v>
      </c>
      <c r="O561" s="58" t="s">
        <v>175</v>
      </c>
      <c r="P561" s="2">
        <v>65793</v>
      </c>
      <c r="Q561" s="2" t="s">
        <v>176</v>
      </c>
      <c r="R561" s="2" t="s">
        <v>177</v>
      </c>
      <c r="S561" s="10">
        <v>41234</v>
      </c>
      <c r="T561" s="58" t="s">
        <v>1174</v>
      </c>
      <c r="U561" s="2" t="s">
        <v>1175</v>
      </c>
      <c r="V561" s="2" t="s">
        <v>92</v>
      </c>
      <c r="W561" s="2" t="s">
        <v>93</v>
      </c>
      <c r="X561" s="2" t="s">
        <v>140</v>
      </c>
      <c r="Y561" s="2">
        <v>19</v>
      </c>
      <c r="Z561" s="2" t="s">
        <v>95</v>
      </c>
      <c r="AA561" s="2" t="s">
        <v>141</v>
      </c>
      <c r="AB561" s="58" t="s">
        <v>4828</v>
      </c>
      <c r="AC561" s="58" t="s">
        <v>4829</v>
      </c>
      <c r="AD561" s="58" t="s">
        <v>4830</v>
      </c>
      <c r="AE561" s="2" t="s">
        <v>4831</v>
      </c>
      <c r="AF561" s="62">
        <v>-22.368693</v>
      </c>
      <c r="AG561" s="62">
        <v>-46.954858999999999</v>
      </c>
      <c r="AH561" s="2" t="s">
        <v>4832</v>
      </c>
      <c r="AI561" s="2" t="s">
        <v>147</v>
      </c>
      <c r="AJ561" s="2" t="s">
        <v>102</v>
      </c>
      <c r="AK561" s="55">
        <v>1048.0999999999999</v>
      </c>
      <c r="AL561" s="55">
        <v>130</v>
      </c>
      <c r="AM561" s="55">
        <v>12.40339662245969</v>
      </c>
      <c r="AN561" s="2" t="s">
        <v>331</v>
      </c>
      <c r="AO561" s="2">
        <v>8</v>
      </c>
      <c r="AP561" s="2">
        <v>1</v>
      </c>
      <c r="AQ561" s="2">
        <v>1</v>
      </c>
      <c r="AR561" s="53" t="s">
        <v>72</v>
      </c>
      <c r="AS561" s="2" t="s">
        <v>73</v>
      </c>
      <c r="AT561" s="2" t="s">
        <v>74</v>
      </c>
      <c r="AU561" s="2" t="s">
        <v>148</v>
      </c>
      <c r="AV561" s="2" t="s">
        <v>76</v>
      </c>
      <c r="AW561" s="2" t="str">
        <f t="shared" si="8"/>
        <v>AMERICANAS SERVIÇOS    PEGUE NA LOJA HOJE    SHIP FROM STORE       QUIOSQUE</v>
      </c>
    </row>
    <row r="562" spans="2:49" ht="15" customHeight="1">
      <c r="B562" t="s">
        <v>4833</v>
      </c>
      <c r="C562" s="2">
        <v>1004</v>
      </c>
      <c r="D562" s="2">
        <v>1004</v>
      </c>
      <c r="E562" s="2" t="s">
        <v>4834</v>
      </c>
      <c r="F562" s="58" t="s">
        <v>4835</v>
      </c>
      <c r="G562" s="2" t="s">
        <v>431</v>
      </c>
      <c r="H562" t="s">
        <v>432</v>
      </c>
      <c r="I562" s="58" t="s">
        <v>433</v>
      </c>
      <c r="J562" s="2">
        <v>66749</v>
      </c>
      <c r="K562" s="2" t="s">
        <v>434</v>
      </c>
      <c r="L562" s="2" t="s">
        <v>435</v>
      </c>
      <c r="M562" s="58" t="s">
        <v>430</v>
      </c>
      <c r="N562" s="58" t="s">
        <v>436</v>
      </c>
      <c r="O562" s="58" t="s">
        <v>437</v>
      </c>
      <c r="P562" s="2">
        <v>68343</v>
      </c>
      <c r="Q562" s="2" t="s">
        <v>438</v>
      </c>
      <c r="R562" s="2" t="s">
        <v>439</v>
      </c>
      <c r="S562" s="10">
        <v>41235</v>
      </c>
      <c r="T562" s="58" t="s">
        <v>440</v>
      </c>
      <c r="U562" s="2" t="s">
        <v>441</v>
      </c>
      <c r="V562" s="2" t="s">
        <v>92</v>
      </c>
      <c r="W562" s="2" t="s">
        <v>93</v>
      </c>
      <c r="X562" s="2" t="s">
        <v>442</v>
      </c>
      <c r="Y562" s="2">
        <v>81</v>
      </c>
      <c r="Z562" s="2" t="s">
        <v>160</v>
      </c>
      <c r="AA562" s="2" t="s">
        <v>443</v>
      </c>
      <c r="AB562" s="58" t="s">
        <v>430</v>
      </c>
      <c r="AC562" s="58" t="s">
        <v>4835</v>
      </c>
      <c r="AD562" s="58" t="s">
        <v>4836</v>
      </c>
      <c r="AE562" s="2" t="s">
        <v>4837</v>
      </c>
      <c r="AF562" s="62">
        <v>-8.00348919999999</v>
      </c>
      <c r="AG562" s="62">
        <v>-34.8977389</v>
      </c>
      <c r="AH562" s="2" t="s">
        <v>4838</v>
      </c>
      <c r="AI562" s="2" t="s">
        <v>28</v>
      </c>
      <c r="AJ562" s="2" t="s">
        <v>1351</v>
      </c>
      <c r="AK562" s="55">
        <v>689.7</v>
      </c>
      <c r="AL562" s="55">
        <v>177</v>
      </c>
      <c r="AM562" s="55">
        <v>25.663331883427574</v>
      </c>
      <c r="AN562" s="2" t="s">
        <v>103</v>
      </c>
      <c r="AO562" s="2">
        <v>4</v>
      </c>
      <c r="AP562" s="2">
        <v>3</v>
      </c>
      <c r="AQ562" s="2">
        <v>1</v>
      </c>
      <c r="AR562" s="53" t="s">
        <v>72</v>
      </c>
      <c r="AS562" s="2" t="s">
        <v>73</v>
      </c>
      <c r="AT562" s="2" t="s">
        <v>74</v>
      </c>
      <c r="AU562" s="2" t="s">
        <v>75</v>
      </c>
      <c r="AV562" s="2" t="s">
        <v>76</v>
      </c>
      <c r="AW562" s="2" t="str">
        <f t="shared" si="8"/>
        <v>AMERICANAS SERVIÇOS    PEGUE NA LOJA HOJE    SHIP FROM STORE    PEGUE NA LOJA  QUIOSQUE</v>
      </c>
    </row>
    <row r="563" spans="2:49" ht="15" customHeight="1">
      <c r="B563" t="s">
        <v>4839</v>
      </c>
      <c r="C563" s="2" t="s">
        <v>4840</v>
      </c>
      <c r="D563" s="2">
        <v>645</v>
      </c>
      <c r="E563" s="2" t="s">
        <v>4841</v>
      </c>
      <c r="F563" s="58" t="s">
        <v>4842</v>
      </c>
      <c r="G563" s="2" t="s">
        <v>81</v>
      </c>
      <c r="H563" t="s">
        <v>82</v>
      </c>
      <c r="I563" s="58" t="s">
        <v>83</v>
      </c>
      <c r="J563" s="2">
        <v>66203</v>
      </c>
      <c r="K563" s="2" t="s">
        <v>84</v>
      </c>
      <c r="L563" s="2" t="s">
        <v>85</v>
      </c>
      <c r="M563" s="58" t="s">
        <v>242</v>
      </c>
      <c r="N563" s="58" t="s">
        <v>243</v>
      </c>
      <c r="O563" s="58" t="s">
        <v>244</v>
      </c>
      <c r="P563" s="2" t="s">
        <v>148</v>
      </c>
      <c r="Q563" s="2" t="s">
        <v>245</v>
      </c>
      <c r="R563" s="2" t="s">
        <v>239</v>
      </c>
      <c r="S563" s="10">
        <v>41239</v>
      </c>
      <c r="T563" s="58" t="s">
        <v>570</v>
      </c>
      <c r="U563" s="2" t="s">
        <v>571</v>
      </c>
      <c r="V563" s="2" t="s">
        <v>92</v>
      </c>
      <c r="W563" s="2" t="s">
        <v>1192</v>
      </c>
      <c r="X563" s="2" t="s">
        <v>248</v>
      </c>
      <c r="Y563" s="2">
        <v>31</v>
      </c>
      <c r="Z563" s="2" t="s">
        <v>95</v>
      </c>
      <c r="AA563" s="2" t="s">
        <v>206</v>
      </c>
      <c r="AB563" s="58" t="s">
        <v>249</v>
      </c>
      <c r="AC563" s="58" t="s">
        <v>4843</v>
      </c>
      <c r="AD563" s="58" t="s">
        <v>4844</v>
      </c>
      <c r="AE563" s="2" t="s">
        <v>4845</v>
      </c>
      <c r="AF563" s="62">
        <v>-19.9353111</v>
      </c>
      <c r="AG563" s="62">
        <v>-43.971350700000002</v>
      </c>
      <c r="AH563" s="2" t="s">
        <v>4846</v>
      </c>
      <c r="AI563" s="2" t="s">
        <v>147</v>
      </c>
      <c r="AJ563" s="2" t="s">
        <v>1196</v>
      </c>
      <c r="AK563" s="55">
        <v>452.16</v>
      </c>
      <c r="AL563" s="55">
        <v>130</v>
      </c>
      <c r="AM563" s="55">
        <v>28.750884642604387</v>
      </c>
      <c r="AN563" s="2" t="s">
        <v>103</v>
      </c>
      <c r="AO563" s="2">
        <v>7</v>
      </c>
      <c r="AP563" s="2">
        <v>2</v>
      </c>
      <c r="AQ563" s="2">
        <v>3</v>
      </c>
      <c r="AR563" s="53" t="s">
        <v>148</v>
      </c>
      <c r="AS563" s="2" t="s">
        <v>73</v>
      </c>
      <c r="AT563" s="2" t="s">
        <v>74</v>
      </c>
      <c r="AU563" s="2" t="s">
        <v>75</v>
      </c>
      <c r="AV563" s="2" t="s">
        <v>148</v>
      </c>
      <c r="AW563" s="2" t="str">
        <f t="shared" si="8"/>
        <v xml:space="preserve">     PEGUE NA LOJA HOJE    SHIP FROM STORE    PEGUE NA LOJA   </v>
      </c>
    </row>
    <row r="564" spans="2:49" ht="15" customHeight="1">
      <c r="B564" t="s">
        <v>4847</v>
      </c>
      <c r="C564" s="2" t="s">
        <v>4848</v>
      </c>
      <c r="D564" s="2">
        <v>139</v>
      </c>
      <c r="E564" s="2" t="s">
        <v>4849</v>
      </c>
      <c r="F564" s="58" t="s">
        <v>4850</v>
      </c>
      <c r="G564" s="2" t="s">
        <v>108</v>
      </c>
      <c r="H564" t="s">
        <v>109</v>
      </c>
      <c r="I564" s="58" t="s">
        <v>110</v>
      </c>
      <c r="J564" s="2">
        <v>66202</v>
      </c>
      <c r="K564" s="2" t="s">
        <v>111</v>
      </c>
      <c r="L564" s="2" t="s">
        <v>112</v>
      </c>
      <c r="M564" s="58" t="s">
        <v>113</v>
      </c>
      <c r="N564" s="58" t="s">
        <v>114</v>
      </c>
      <c r="O564" s="58" t="s">
        <v>115</v>
      </c>
      <c r="P564" s="2">
        <v>66198</v>
      </c>
      <c r="Q564" s="2" t="s">
        <v>116</v>
      </c>
      <c r="R564" s="2" t="s">
        <v>117</v>
      </c>
      <c r="S564" s="10">
        <v>41239</v>
      </c>
      <c r="T564" s="58" t="s">
        <v>1024</v>
      </c>
      <c r="U564" s="2" t="s">
        <v>1025</v>
      </c>
      <c r="V564" s="2" t="s">
        <v>92</v>
      </c>
      <c r="W564" s="2" t="s">
        <v>93</v>
      </c>
      <c r="X564" s="2" t="s">
        <v>94</v>
      </c>
      <c r="Y564" s="2">
        <v>21</v>
      </c>
      <c r="Z564" s="2" t="s">
        <v>95</v>
      </c>
      <c r="AA564" s="2" t="s">
        <v>96</v>
      </c>
      <c r="AB564" s="58" t="s">
        <v>120</v>
      </c>
      <c r="AC564" s="58" t="s">
        <v>4850</v>
      </c>
      <c r="AD564" s="58" t="s">
        <v>4851</v>
      </c>
      <c r="AE564" s="2" t="s">
        <v>4852</v>
      </c>
      <c r="AF564" s="62">
        <v>-22.924308499999999</v>
      </c>
      <c r="AG564" s="62">
        <v>-43.371484299999999</v>
      </c>
      <c r="AH564" s="2" t="s">
        <v>4853</v>
      </c>
      <c r="AI564" s="2" t="s">
        <v>28</v>
      </c>
      <c r="AJ564" s="2" t="s">
        <v>330</v>
      </c>
      <c r="AK564" s="55">
        <v>889.79</v>
      </c>
      <c r="AL564" s="55">
        <v>168</v>
      </c>
      <c r="AM564" s="55">
        <v>18.880859528652831</v>
      </c>
      <c r="AN564" s="2" t="s">
        <v>103</v>
      </c>
      <c r="AO564" s="2">
        <v>3</v>
      </c>
      <c r="AP564" s="2">
        <v>4</v>
      </c>
      <c r="AQ564" s="2">
        <v>1</v>
      </c>
      <c r="AR564" s="53" t="s">
        <v>72</v>
      </c>
      <c r="AS564" s="2" t="s">
        <v>73</v>
      </c>
      <c r="AT564" s="2" t="s">
        <v>74</v>
      </c>
      <c r="AU564" s="2" t="s">
        <v>75</v>
      </c>
      <c r="AV564" s="2" t="s">
        <v>76</v>
      </c>
      <c r="AW564" s="2" t="str">
        <f t="shared" si="8"/>
        <v>AMERICANAS SERVIÇOS    PEGUE NA LOJA HOJE    SHIP FROM STORE    PEGUE NA LOJA  QUIOSQUE</v>
      </c>
    </row>
    <row r="565" spans="2:49" ht="15" customHeight="1">
      <c r="B565" t="s">
        <v>4854</v>
      </c>
      <c r="C565" s="2">
        <v>1006</v>
      </c>
      <c r="D565" s="2">
        <v>1006</v>
      </c>
      <c r="E565" s="2" t="s">
        <v>4855</v>
      </c>
      <c r="F565" s="58" t="s">
        <v>4856</v>
      </c>
      <c r="G565" s="2" t="s">
        <v>81</v>
      </c>
      <c r="H565" t="s">
        <v>82</v>
      </c>
      <c r="I565" s="58" t="s">
        <v>83</v>
      </c>
      <c r="J565" s="2">
        <v>66203</v>
      </c>
      <c r="K565" s="2" t="s">
        <v>84</v>
      </c>
      <c r="L565" s="2" t="s">
        <v>85</v>
      </c>
      <c r="M565" s="58" t="s">
        <v>242</v>
      </c>
      <c r="N565" s="58" t="s">
        <v>243</v>
      </c>
      <c r="O565" s="58" t="s">
        <v>244</v>
      </c>
      <c r="P565" s="2" t="s">
        <v>148</v>
      </c>
      <c r="Q565" s="2" t="s">
        <v>245</v>
      </c>
      <c r="R565" s="2" t="s">
        <v>239</v>
      </c>
      <c r="S565" s="10">
        <v>41240</v>
      </c>
      <c r="T565" s="58" t="s">
        <v>246</v>
      </c>
      <c r="U565" s="2" t="s">
        <v>247</v>
      </c>
      <c r="V565" s="2" t="s">
        <v>92</v>
      </c>
      <c r="W565" s="2" t="s">
        <v>93</v>
      </c>
      <c r="X565" s="2" t="s">
        <v>248</v>
      </c>
      <c r="Y565" s="2">
        <v>31</v>
      </c>
      <c r="Z565" s="2" t="s">
        <v>95</v>
      </c>
      <c r="AA565" s="2" t="s">
        <v>206</v>
      </c>
      <c r="AB565" s="58" t="s">
        <v>249</v>
      </c>
      <c r="AC565" s="58" t="s">
        <v>4857</v>
      </c>
      <c r="AD565" s="58" t="s">
        <v>4858</v>
      </c>
      <c r="AE565" s="2" t="s">
        <v>4859</v>
      </c>
      <c r="AF565" s="62">
        <v>-19.903231000000002</v>
      </c>
      <c r="AG565" s="62">
        <v>-44.002858099999997</v>
      </c>
      <c r="AH565" s="2" t="s">
        <v>4860</v>
      </c>
      <c r="AI565" s="2" t="s">
        <v>147</v>
      </c>
      <c r="AJ565" s="2" t="s">
        <v>330</v>
      </c>
      <c r="AK565" s="55">
        <v>887.96</v>
      </c>
      <c r="AL565" s="55">
        <v>145</v>
      </c>
      <c r="AM565" s="55">
        <v>16.329564394792556</v>
      </c>
      <c r="AN565" s="2" t="s">
        <v>331</v>
      </c>
      <c r="AO565" s="2">
        <v>7</v>
      </c>
      <c r="AP565" s="2">
        <v>2</v>
      </c>
      <c r="AQ565" s="2">
        <v>3</v>
      </c>
      <c r="AR565" s="53" t="s">
        <v>72</v>
      </c>
      <c r="AS565" s="2" t="s">
        <v>73</v>
      </c>
      <c r="AT565" s="2" t="s">
        <v>74</v>
      </c>
      <c r="AU565" s="2" t="s">
        <v>75</v>
      </c>
      <c r="AV565" s="2" t="s">
        <v>76</v>
      </c>
      <c r="AW565" s="2" t="str">
        <f t="shared" si="8"/>
        <v>AMERICANAS SERVIÇOS    PEGUE NA LOJA HOJE    SHIP FROM STORE    PEGUE NA LOJA  QUIOSQUE</v>
      </c>
    </row>
    <row r="566" spans="2:49" ht="15" customHeight="1">
      <c r="B566" t="s">
        <v>4861</v>
      </c>
      <c r="C566" s="2" t="s">
        <v>4862</v>
      </c>
      <c r="D566" s="2">
        <v>647</v>
      </c>
      <c r="E566" s="2" t="s">
        <v>4863</v>
      </c>
      <c r="F566" s="58" t="s">
        <v>4864</v>
      </c>
      <c r="G566" s="2" t="s">
        <v>431</v>
      </c>
      <c r="H566" t="s">
        <v>432</v>
      </c>
      <c r="I566" s="58" t="s">
        <v>433</v>
      </c>
      <c r="J566" s="2">
        <v>66749</v>
      </c>
      <c r="K566" s="2" t="s">
        <v>434</v>
      </c>
      <c r="L566" s="2" t="s">
        <v>435</v>
      </c>
      <c r="M566" s="58" t="s">
        <v>1519</v>
      </c>
      <c r="N566" s="58" t="s">
        <v>1520</v>
      </c>
      <c r="O566" s="58" t="s">
        <v>1521</v>
      </c>
      <c r="P566" s="2">
        <v>66162</v>
      </c>
      <c r="Q566" s="2" t="s">
        <v>1522</v>
      </c>
      <c r="R566" s="2">
        <v>1580</v>
      </c>
      <c r="S566" s="10">
        <v>41240</v>
      </c>
      <c r="T566" s="58" t="s">
        <v>1523</v>
      </c>
      <c r="U566" s="2" t="s">
        <v>1524</v>
      </c>
      <c r="V566" s="2" t="s">
        <v>92</v>
      </c>
      <c r="W566" s="2" t="s">
        <v>1192</v>
      </c>
      <c r="X566" s="2" t="s">
        <v>442</v>
      </c>
      <c r="Y566" s="2">
        <v>84</v>
      </c>
      <c r="Z566" s="2" t="s">
        <v>160</v>
      </c>
      <c r="AA566" s="2" t="s">
        <v>1519</v>
      </c>
      <c r="AB566" s="58" t="s">
        <v>1525</v>
      </c>
      <c r="AC566" s="58" t="s">
        <v>1767</v>
      </c>
      <c r="AD566" s="58" t="s">
        <v>4865</v>
      </c>
      <c r="AE566" s="2" t="s">
        <v>1769</v>
      </c>
      <c r="AF566" s="62">
        <v>-5.8511555999999896</v>
      </c>
      <c r="AG566" s="62">
        <v>-35.205487499999997</v>
      </c>
      <c r="AH566" s="2" t="s">
        <v>4866</v>
      </c>
      <c r="AI566" s="2" t="s">
        <v>28</v>
      </c>
      <c r="AJ566" s="2" t="s">
        <v>1196</v>
      </c>
      <c r="AK566" s="55">
        <v>356.3</v>
      </c>
      <c r="AL566" s="55">
        <v>174</v>
      </c>
      <c r="AM566" s="55">
        <v>48.835251192815043</v>
      </c>
      <c r="AN566" s="2" t="s">
        <v>331</v>
      </c>
      <c r="AO566" s="2">
        <v>9</v>
      </c>
      <c r="AP566" s="2">
        <v>1</v>
      </c>
      <c r="AQ566" s="2">
        <v>2</v>
      </c>
      <c r="AR566" s="53" t="s">
        <v>148</v>
      </c>
      <c r="AS566" s="2" t="s">
        <v>73</v>
      </c>
      <c r="AT566" s="2" t="s">
        <v>74</v>
      </c>
      <c r="AU566" s="2" t="s">
        <v>75</v>
      </c>
      <c r="AV566" s="2" t="s">
        <v>148</v>
      </c>
      <c r="AW566" s="2" t="str">
        <f t="shared" si="8"/>
        <v xml:space="preserve">     PEGUE NA LOJA HOJE    SHIP FROM STORE    PEGUE NA LOJA   </v>
      </c>
    </row>
    <row r="567" spans="2:49" ht="15" customHeight="1">
      <c r="B567" t="s">
        <v>4867</v>
      </c>
      <c r="C567" s="2" t="s">
        <v>4868</v>
      </c>
      <c r="D567" s="2">
        <v>90</v>
      </c>
      <c r="E567" s="2" t="s">
        <v>4869</v>
      </c>
      <c r="F567" s="58" t="s">
        <v>4870</v>
      </c>
      <c r="G567" s="2" t="s">
        <v>108</v>
      </c>
      <c r="H567" t="s">
        <v>109</v>
      </c>
      <c r="I567" s="58" t="s">
        <v>110</v>
      </c>
      <c r="J567" s="2">
        <v>66202</v>
      </c>
      <c r="K567" s="2" t="s">
        <v>111</v>
      </c>
      <c r="L567" s="2" t="s">
        <v>112</v>
      </c>
      <c r="M567" s="58" t="s">
        <v>305</v>
      </c>
      <c r="N567" s="58" t="s">
        <v>306</v>
      </c>
      <c r="O567" s="58" t="s">
        <v>307</v>
      </c>
      <c r="P567" s="2">
        <v>66197</v>
      </c>
      <c r="Q567" s="2" t="s">
        <v>308</v>
      </c>
      <c r="R567" s="2" t="s">
        <v>309</v>
      </c>
      <c r="S567" s="10">
        <v>41241</v>
      </c>
      <c r="T567" s="58" t="s">
        <v>310</v>
      </c>
      <c r="U567" s="2" t="s">
        <v>311</v>
      </c>
      <c r="V567" s="2" t="s">
        <v>92</v>
      </c>
      <c r="W567" s="2" t="s">
        <v>93</v>
      </c>
      <c r="X567" s="2" t="s">
        <v>94</v>
      </c>
      <c r="Y567" s="2">
        <v>21</v>
      </c>
      <c r="Z567" s="2" t="s">
        <v>95</v>
      </c>
      <c r="AA567" s="2" t="s">
        <v>96</v>
      </c>
      <c r="AB567" s="58" t="s">
        <v>120</v>
      </c>
      <c r="AC567" s="58" t="s">
        <v>372</v>
      </c>
      <c r="AD567" s="58" t="s">
        <v>4871</v>
      </c>
      <c r="AE567" s="2" t="s">
        <v>4872</v>
      </c>
      <c r="AF567" s="62">
        <v>-22.918006399999999</v>
      </c>
      <c r="AG567" s="62">
        <v>-43.562900499999998</v>
      </c>
      <c r="AH567" s="2" t="s">
        <v>4873</v>
      </c>
      <c r="AI567" s="2" t="s">
        <v>28</v>
      </c>
      <c r="AJ567" s="2" t="s">
        <v>330</v>
      </c>
      <c r="AK567" s="55">
        <v>944.43</v>
      </c>
      <c r="AL567" s="55">
        <v>250</v>
      </c>
      <c r="AM567" s="55">
        <v>26.470993085776605</v>
      </c>
      <c r="AN567" s="2" t="s">
        <v>331</v>
      </c>
      <c r="AO567" s="2">
        <v>4</v>
      </c>
      <c r="AP567" s="2">
        <v>3</v>
      </c>
      <c r="AQ567" s="2">
        <v>1</v>
      </c>
      <c r="AR567" s="53" t="s">
        <v>72</v>
      </c>
      <c r="AS567" s="2" t="s">
        <v>73</v>
      </c>
      <c r="AT567" s="2" t="s">
        <v>74</v>
      </c>
      <c r="AU567" s="2" t="s">
        <v>148</v>
      </c>
      <c r="AV567" s="2" t="s">
        <v>76</v>
      </c>
      <c r="AW567" s="2" t="str">
        <f t="shared" si="8"/>
        <v>AMERICANAS SERVIÇOS    PEGUE NA LOJA HOJE    SHIP FROM STORE       QUIOSQUE</v>
      </c>
    </row>
    <row r="568" spans="2:49" ht="15" customHeight="1">
      <c r="B568" t="s">
        <v>4874</v>
      </c>
      <c r="C568" s="2">
        <v>1034</v>
      </c>
      <c r="D568" s="2">
        <v>1034</v>
      </c>
      <c r="E568" s="2" t="s">
        <v>4875</v>
      </c>
      <c r="F568" s="58" t="s">
        <v>4876</v>
      </c>
      <c r="G568" s="2" t="s">
        <v>285</v>
      </c>
      <c r="H568" t="s">
        <v>286</v>
      </c>
      <c r="I568" s="58" t="s">
        <v>287</v>
      </c>
      <c r="J568" s="2">
        <v>68673</v>
      </c>
      <c r="K568" s="2" t="s">
        <v>288</v>
      </c>
      <c r="L568" s="2" t="s">
        <v>289</v>
      </c>
      <c r="M568" s="58" t="s">
        <v>336</v>
      </c>
      <c r="N568" s="58" t="s">
        <v>337</v>
      </c>
      <c r="O568" s="58" t="s">
        <v>338</v>
      </c>
      <c r="P568" s="2">
        <v>68595</v>
      </c>
      <c r="Q568" s="2" t="s">
        <v>339</v>
      </c>
      <c r="R568" s="2" t="s">
        <v>340</v>
      </c>
      <c r="S568" s="10">
        <v>41241</v>
      </c>
      <c r="T568" s="58" t="s">
        <v>341</v>
      </c>
      <c r="U568" s="2" t="s">
        <v>342</v>
      </c>
      <c r="V568" s="2" t="s">
        <v>92</v>
      </c>
      <c r="W568" s="2" t="s">
        <v>93</v>
      </c>
      <c r="X568" s="2" t="s">
        <v>296</v>
      </c>
      <c r="Y568" s="2">
        <v>43</v>
      </c>
      <c r="Z568" s="2" t="s">
        <v>95</v>
      </c>
      <c r="AA568" s="2" t="s">
        <v>297</v>
      </c>
      <c r="AB568" s="58" t="s">
        <v>335</v>
      </c>
      <c r="AC568" s="58" t="s">
        <v>4877</v>
      </c>
      <c r="AD568" s="58" t="s">
        <v>4878</v>
      </c>
      <c r="AE568" s="2" t="s">
        <v>4879</v>
      </c>
      <c r="AF568" s="62">
        <v>-23.286035099999999</v>
      </c>
      <c r="AG568" s="62">
        <v>-51.152168600000003</v>
      </c>
      <c r="AH568" s="2" t="s">
        <v>4880</v>
      </c>
      <c r="AI568" s="2" t="s">
        <v>147</v>
      </c>
      <c r="AJ568" s="2" t="s">
        <v>102</v>
      </c>
      <c r="AK568" s="55">
        <v>1229.82</v>
      </c>
      <c r="AL568" s="55">
        <v>218</v>
      </c>
      <c r="AM568" s="55">
        <v>17.726171309622547</v>
      </c>
      <c r="AN568" s="2" t="s">
        <v>331</v>
      </c>
      <c r="AO568" s="2">
        <v>4</v>
      </c>
      <c r="AP568" s="2">
        <v>3</v>
      </c>
      <c r="AQ568" s="2">
        <v>1</v>
      </c>
      <c r="AR568" s="53" t="s">
        <v>72</v>
      </c>
      <c r="AS568" s="2" t="s">
        <v>73</v>
      </c>
      <c r="AT568" s="2" t="s">
        <v>74</v>
      </c>
      <c r="AU568" s="2" t="s">
        <v>75</v>
      </c>
      <c r="AV568" s="2" t="s">
        <v>76</v>
      </c>
      <c r="AW568" s="2" t="str">
        <f t="shared" si="8"/>
        <v>AMERICANAS SERVIÇOS    PEGUE NA LOJA HOJE    SHIP FROM STORE    PEGUE NA LOJA  QUIOSQUE</v>
      </c>
    </row>
    <row r="569" spans="2:49" ht="15" customHeight="1">
      <c r="B569" t="s">
        <v>4881</v>
      </c>
      <c r="C569" s="2" t="s">
        <v>4882</v>
      </c>
      <c r="D569" s="2">
        <v>113</v>
      </c>
      <c r="E569" s="2" t="s">
        <v>4883</v>
      </c>
      <c r="F569" s="58" t="s">
        <v>4884</v>
      </c>
      <c r="G569" s="2" t="s">
        <v>380</v>
      </c>
      <c r="H569" t="s">
        <v>381</v>
      </c>
      <c r="I569" s="58" t="s">
        <v>382</v>
      </c>
      <c r="J569" s="2">
        <v>66147</v>
      </c>
      <c r="K569" s="2" t="s">
        <v>383</v>
      </c>
      <c r="L569" s="2" t="s">
        <v>384</v>
      </c>
      <c r="M569" s="58" t="s">
        <v>1379</v>
      </c>
      <c r="N569" s="58" t="s">
        <v>1380</v>
      </c>
      <c r="O569" s="58" t="s">
        <v>1381</v>
      </c>
      <c r="P569" s="2" t="s">
        <v>148</v>
      </c>
      <c r="Q569" s="2" t="s">
        <v>1382</v>
      </c>
      <c r="R569" s="2" t="s">
        <v>1376</v>
      </c>
      <c r="S569" s="10">
        <v>41241</v>
      </c>
      <c r="T569" s="58" t="s">
        <v>1383</v>
      </c>
      <c r="U569" s="2" t="s">
        <v>1384</v>
      </c>
      <c r="V569" s="2" t="s">
        <v>92</v>
      </c>
      <c r="W569" s="2" t="s">
        <v>93</v>
      </c>
      <c r="X569" s="2" t="s">
        <v>248</v>
      </c>
      <c r="Y569" s="2">
        <v>65</v>
      </c>
      <c r="Z569" s="2" t="s">
        <v>95</v>
      </c>
      <c r="AA569" s="2" t="s">
        <v>1385</v>
      </c>
      <c r="AB569" s="58" t="s">
        <v>1386</v>
      </c>
      <c r="AC569" s="58" t="s">
        <v>4885</v>
      </c>
      <c r="AD569" s="58" t="s">
        <v>4886</v>
      </c>
      <c r="AE569" s="2" t="s">
        <v>4887</v>
      </c>
      <c r="AF569" s="62">
        <v>-15.5576717</v>
      </c>
      <c r="AG569" s="62">
        <v>-56.050990400000003</v>
      </c>
      <c r="AH569" s="2" t="s">
        <v>4888</v>
      </c>
      <c r="AI569" s="2" t="s">
        <v>147</v>
      </c>
      <c r="AJ569" s="2" t="s">
        <v>330</v>
      </c>
      <c r="AK569" s="55">
        <v>900.5</v>
      </c>
      <c r="AL569" s="55">
        <v>156</v>
      </c>
      <c r="AM569" s="55">
        <v>17.323709050527487</v>
      </c>
      <c r="AN569" s="2" t="s">
        <v>103</v>
      </c>
      <c r="AO569" s="2">
        <v>10</v>
      </c>
      <c r="AP569" s="2">
        <v>1</v>
      </c>
      <c r="AQ569" s="2">
        <v>3</v>
      </c>
      <c r="AR569" s="53" t="s">
        <v>148</v>
      </c>
      <c r="AS569" s="2" t="s">
        <v>73</v>
      </c>
      <c r="AT569" s="2" t="s">
        <v>148</v>
      </c>
      <c r="AU569" s="2" t="s">
        <v>148</v>
      </c>
      <c r="AV569" s="2" t="s">
        <v>148</v>
      </c>
      <c r="AW569" s="2" t="str">
        <f t="shared" si="8"/>
        <v xml:space="preserve">     PEGUE NA LOJA HOJE             </v>
      </c>
    </row>
    <row r="570" spans="2:49" ht="15" customHeight="1">
      <c r="B570" t="s">
        <v>4889</v>
      </c>
      <c r="C570" s="2" t="s">
        <v>4890</v>
      </c>
      <c r="D570" s="2">
        <v>355</v>
      </c>
      <c r="E570" s="2" t="s">
        <v>4891</v>
      </c>
      <c r="F570" s="58" t="s">
        <v>4892</v>
      </c>
      <c r="G570" s="2" t="s">
        <v>380</v>
      </c>
      <c r="H570" t="s">
        <v>381</v>
      </c>
      <c r="I570" s="58" t="s">
        <v>382</v>
      </c>
      <c r="J570" s="2">
        <v>66147</v>
      </c>
      <c r="K570" s="2" t="s">
        <v>383</v>
      </c>
      <c r="L570" s="2" t="s">
        <v>384</v>
      </c>
      <c r="M570" s="58" t="s">
        <v>1379</v>
      </c>
      <c r="N570" s="58" t="s">
        <v>1380</v>
      </c>
      <c r="O570" s="58" t="s">
        <v>1381</v>
      </c>
      <c r="P570" s="2" t="s">
        <v>148</v>
      </c>
      <c r="Q570" s="2" t="s">
        <v>1382</v>
      </c>
      <c r="R570" s="2" t="s">
        <v>1376</v>
      </c>
      <c r="S570" s="10">
        <v>41241</v>
      </c>
      <c r="T570" s="58" t="s">
        <v>1383</v>
      </c>
      <c r="U570" s="2" t="s">
        <v>1384</v>
      </c>
      <c r="V570" s="2" t="s">
        <v>92</v>
      </c>
      <c r="W570" s="2" t="s">
        <v>93</v>
      </c>
      <c r="X570" s="2" t="s">
        <v>248</v>
      </c>
      <c r="Y570" s="2">
        <v>66</v>
      </c>
      <c r="Z570" s="2" t="s">
        <v>95</v>
      </c>
      <c r="AA570" s="2" t="s">
        <v>1385</v>
      </c>
      <c r="AB570" s="58" t="s">
        <v>4893</v>
      </c>
      <c r="AC570" s="58" t="s">
        <v>98</v>
      </c>
      <c r="AD570" s="58" t="s">
        <v>4894</v>
      </c>
      <c r="AE570" s="2" t="s">
        <v>4895</v>
      </c>
      <c r="AF570" s="62">
        <v>-12.5517205</v>
      </c>
      <c r="AG570" s="62">
        <v>-55.720243500000002</v>
      </c>
      <c r="AH570" s="2" t="s">
        <v>4896</v>
      </c>
      <c r="AI570" s="2" t="s">
        <v>147</v>
      </c>
      <c r="AJ570" s="2" t="s">
        <v>330</v>
      </c>
      <c r="AK570" s="55">
        <v>960.83</v>
      </c>
      <c r="AL570" s="55">
        <v>131</v>
      </c>
      <c r="AM570" s="55">
        <v>13.634045564772123</v>
      </c>
      <c r="AN570" s="2" t="s">
        <v>331</v>
      </c>
      <c r="AO570" s="2">
        <v>11</v>
      </c>
      <c r="AP570" s="2">
        <v>1</v>
      </c>
      <c r="AQ570" s="2">
        <v>4</v>
      </c>
      <c r="AR570" s="53" t="s">
        <v>148</v>
      </c>
      <c r="AS570" s="2" t="s">
        <v>73</v>
      </c>
      <c r="AT570" s="2" t="s">
        <v>148</v>
      </c>
      <c r="AU570" s="2" t="s">
        <v>148</v>
      </c>
      <c r="AV570" s="2" t="s">
        <v>76</v>
      </c>
      <c r="AW570" s="2" t="str">
        <f t="shared" si="8"/>
        <v xml:space="preserve">     PEGUE NA LOJA HOJE            QUIOSQUE</v>
      </c>
    </row>
    <row r="571" spans="2:49" ht="15" customHeight="1">
      <c r="B571" t="s">
        <v>4897</v>
      </c>
      <c r="C571" s="2">
        <v>1013</v>
      </c>
      <c r="D571" s="2">
        <v>1013</v>
      </c>
      <c r="E571" s="2" t="s">
        <v>4898</v>
      </c>
      <c r="F571" s="58" t="s">
        <v>4899</v>
      </c>
      <c r="G571" s="2" t="s">
        <v>128</v>
      </c>
      <c r="H571" t="s">
        <v>129</v>
      </c>
      <c r="I571" s="58" t="s">
        <v>130</v>
      </c>
      <c r="J571" s="2">
        <v>66128</v>
      </c>
      <c r="K571" s="2" t="s">
        <v>131</v>
      </c>
      <c r="L571" s="2" t="s">
        <v>132</v>
      </c>
      <c r="M571" s="58" t="s">
        <v>777</v>
      </c>
      <c r="N571" s="58" t="s">
        <v>778</v>
      </c>
      <c r="O571" s="58" t="s">
        <v>779</v>
      </c>
      <c r="P571" s="2">
        <v>66208</v>
      </c>
      <c r="Q571" s="2" t="s">
        <v>780</v>
      </c>
      <c r="R571" s="2" t="s">
        <v>781</v>
      </c>
      <c r="S571" s="10">
        <v>41242</v>
      </c>
      <c r="T571" s="58" t="s">
        <v>1067</v>
      </c>
      <c r="U571" s="2" t="s">
        <v>1068</v>
      </c>
      <c r="V571" s="2" t="s">
        <v>92</v>
      </c>
      <c r="W571" s="2" t="s">
        <v>93</v>
      </c>
      <c r="X571" s="2" t="s">
        <v>140</v>
      </c>
      <c r="Y571" s="2">
        <v>11</v>
      </c>
      <c r="Z571" s="2" t="s">
        <v>95</v>
      </c>
      <c r="AA571" s="2" t="s">
        <v>141</v>
      </c>
      <c r="AB571" s="58" t="s">
        <v>142</v>
      </c>
      <c r="AC571" s="58" t="s">
        <v>4900</v>
      </c>
      <c r="AD571" s="58" t="s">
        <v>4901</v>
      </c>
      <c r="AE571" s="2" t="s">
        <v>4902</v>
      </c>
      <c r="AF571" s="62">
        <v>-23.623470000000001</v>
      </c>
      <c r="AG571" s="62">
        <v>-46.591499300000002</v>
      </c>
      <c r="AH571" s="2" t="s">
        <v>4903</v>
      </c>
      <c r="AI571" s="2" t="s">
        <v>147</v>
      </c>
      <c r="AJ571" s="2" t="s">
        <v>1351</v>
      </c>
      <c r="AK571" s="55">
        <v>600.1</v>
      </c>
      <c r="AL571" s="55">
        <v>138</v>
      </c>
      <c r="AM571" s="55">
        <v>22.996167305449092</v>
      </c>
      <c r="AN571" s="2" t="s">
        <v>103</v>
      </c>
      <c r="AO571" s="2">
        <v>4</v>
      </c>
      <c r="AP571" s="2">
        <v>3</v>
      </c>
      <c r="AQ571" s="2">
        <v>1</v>
      </c>
      <c r="AR571" s="53" t="s">
        <v>148</v>
      </c>
      <c r="AS571" s="2" t="s">
        <v>73</v>
      </c>
      <c r="AT571" s="2" t="s">
        <v>74</v>
      </c>
      <c r="AU571" s="2" t="s">
        <v>75</v>
      </c>
      <c r="AV571" s="2" t="s">
        <v>148</v>
      </c>
      <c r="AW571" s="2" t="str">
        <f t="shared" si="8"/>
        <v xml:space="preserve">     PEGUE NA LOJA HOJE    SHIP FROM STORE    PEGUE NA LOJA   </v>
      </c>
    </row>
    <row r="572" spans="2:49" ht="15" customHeight="1">
      <c r="B572" t="s">
        <v>4904</v>
      </c>
      <c r="C572" s="2" t="s">
        <v>4905</v>
      </c>
      <c r="D572" s="2">
        <v>652</v>
      </c>
      <c r="E572" s="2" t="s">
        <v>4906</v>
      </c>
      <c r="F572" s="58" t="s">
        <v>4907</v>
      </c>
      <c r="G572" s="2" t="s">
        <v>128</v>
      </c>
      <c r="H572" t="s">
        <v>129</v>
      </c>
      <c r="I572" s="58" t="s">
        <v>130</v>
      </c>
      <c r="J572" s="2">
        <v>66128</v>
      </c>
      <c r="K572" s="2" t="s">
        <v>131</v>
      </c>
      <c r="L572" s="2" t="s">
        <v>132</v>
      </c>
      <c r="M572" s="58" t="s">
        <v>133</v>
      </c>
      <c r="N572" s="58" t="s">
        <v>134</v>
      </c>
      <c r="O572" s="58" t="s">
        <v>135</v>
      </c>
      <c r="P572" s="2">
        <v>68981</v>
      </c>
      <c r="Q572" s="2" t="s">
        <v>136</v>
      </c>
      <c r="R572" s="2" t="s">
        <v>137</v>
      </c>
      <c r="S572" s="10">
        <v>41242</v>
      </c>
      <c r="T572" s="58" t="s">
        <v>782</v>
      </c>
      <c r="U572" s="2" t="s">
        <v>783</v>
      </c>
      <c r="V572" s="2" t="s">
        <v>92</v>
      </c>
      <c r="W572" s="2" t="s">
        <v>1192</v>
      </c>
      <c r="X572" s="2" t="s">
        <v>140</v>
      </c>
      <c r="Y572" s="2">
        <v>11</v>
      </c>
      <c r="Z572" s="2" t="s">
        <v>95</v>
      </c>
      <c r="AA572" s="2" t="s">
        <v>141</v>
      </c>
      <c r="AB572" s="58" t="s">
        <v>142</v>
      </c>
      <c r="AC572" s="58" t="s">
        <v>4277</v>
      </c>
      <c r="AD572" s="58" t="s">
        <v>4908</v>
      </c>
      <c r="AE572" s="2" t="s">
        <v>4909</v>
      </c>
      <c r="AF572" s="62">
        <v>-23.513908799999999</v>
      </c>
      <c r="AG572" s="62">
        <v>-46.585843599999997</v>
      </c>
      <c r="AH572" s="2" t="s">
        <v>4910</v>
      </c>
      <c r="AI572" s="2" t="s">
        <v>147</v>
      </c>
      <c r="AJ572" s="2" t="s">
        <v>1196</v>
      </c>
      <c r="AK572" s="55">
        <v>325.60000000000002</v>
      </c>
      <c r="AL572" s="55">
        <v>144</v>
      </c>
      <c r="AM572" s="55">
        <v>44.226044226044223</v>
      </c>
      <c r="AN572" s="2" t="s">
        <v>103</v>
      </c>
      <c r="AO572" s="2">
        <v>4</v>
      </c>
      <c r="AP572" s="2">
        <v>3</v>
      </c>
      <c r="AQ572" s="2">
        <v>1</v>
      </c>
      <c r="AR572" s="53" t="s">
        <v>148</v>
      </c>
      <c r="AS572" s="2" t="s">
        <v>73</v>
      </c>
      <c r="AT572" s="2" t="s">
        <v>74</v>
      </c>
      <c r="AU572" s="2" t="s">
        <v>75</v>
      </c>
      <c r="AV572" s="2" t="s">
        <v>148</v>
      </c>
      <c r="AW572" s="2" t="str">
        <f t="shared" si="8"/>
        <v xml:space="preserve">     PEGUE NA LOJA HOJE    SHIP FROM STORE    PEGUE NA LOJA   </v>
      </c>
    </row>
    <row r="573" spans="2:49" ht="15" customHeight="1">
      <c r="B573" t="s">
        <v>4911</v>
      </c>
      <c r="C573" s="2" t="s">
        <v>4912</v>
      </c>
      <c r="D573" s="2">
        <v>648</v>
      </c>
      <c r="E573" s="2" t="s">
        <v>4913</v>
      </c>
      <c r="F573" s="58" t="s">
        <v>4914</v>
      </c>
      <c r="G573" s="2" t="s">
        <v>128</v>
      </c>
      <c r="H573" t="s">
        <v>129</v>
      </c>
      <c r="I573" s="58" t="s">
        <v>130</v>
      </c>
      <c r="J573" s="2">
        <v>66128</v>
      </c>
      <c r="K573" s="2" t="s">
        <v>131</v>
      </c>
      <c r="L573" s="2" t="s">
        <v>132</v>
      </c>
      <c r="M573" s="58" t="s">
        <v>319</v>
      </c>
      <c r="N573" s="58" t="s">
        <v>320</v>
      </c>
      <c r="O573" s="58" t="s">
        <v>321</v>
      </c>
      <c r="P573" s="2">
        <v>68580</v>
      </c>
      <c r="Q573" s="2" t="s">
        <v>322</v>
      </c>
      <c r="R573" s="2" t="s">
        <v>323</v>
      </c>
      <c r="S573" s="10">
        <v>41242</v>
      </c>
      <c r="T573" s="58" t="s">
        <v>324</v>
      </c>
      <c r="U573" s="2" t="s">
        <v>325</v>
      </c>
      <c r="V573" s="2" t="s">
        <v>69</v>
      </c>
      <c r="W573" s="2" t="s">
        <v>1192</v>
      </c>
      <c r="X573" s="2" t="s">
        <v>140</v>
      </c>
      <c r="Y573" s="2">
        <v>11</v>
      </c>
      <c r="Z573" s="2" t="s">
        <v>95</v>
      </c>
      <c r="AA573" s="2" t="s">
        <v>141</v>
      </c>
      <c r="AB573" s="58" t="s">
        <v>142</v>
      </c>
      <c r="AC573" s="58" t="s">
        <v>2541</v>
      </c>
      <c r="AD573" s="58" t="s">
        <v>4915</v>
      </c>
      <c r="AE573" s="2" t="s">
        <v>4916</v>
      </c>
      <c r="AF573" s="62">
        <v>-23.581832899999998</v>
      </c>
      <c r="AG573" s="62">
        <v>-46.643690999999997</v>
      </c>
      <c r="AH573" s="2" t="s">
        <v>4917</v>
      </c>
      <c r="AI573" s="2" t="s">
        <v>147</v>
      </c>
      <c r="AJ573" s="2" t="s">
        <v>1196</v>
      </c>
      <c r="AK573" s="55">
        <v>359.57</v>
      </c>
      <c r="AL573" s="55">
        <v>6</v>
      </c>
      <c r="AM573" s="55">
        <v>1.6686597880802072</v>
      </c>
      <c r="AN573" s="2" t="s">
        <v>331</v>
      </c>
      <c r="AO573" s="2">
        <v>5</v>
      </c>
      <c r="AP573" s="2">
        <v>2</v>
      </c>
      <c r="AQ573" s="2">
        <v>1</v>
      </c>
      <c r="AR573" s="53" t="s">
        <v>148</v>
      </c>
      <c r="AS573" s="2" t="s">
        <v>73</v>
      </c>
      <c r="AT573" s="2" t="s">
        <v>74</v>
      </c>
      <c r="AU573" s="2" t="s">
        <v>75</v>
      </c>
      <c r="AV573" s="2" t="s">
        <v>148</v>
      </c>
      <c r="AW573" s="2" t="str">
        <f t="shared" si="8"/>
        <v xml:space="preserve">     PEGUE NA LOJA HOJE    SHIP FROM STORE    PEGUE NA LOJA   </v>
      </c>
    </row>
    <row r="574" spans="2:49" ht="15" customHeight="1">
      <c r="B574" t="s">
        <v>4918</v>
      </c>
      <c r="C574" s="2" t="s">
        <v>4919</v>
      </c>
      <c r="D574" s="2">
        <v>11</v>
      </c>
      <c r="E574" s="2" t="s">
        <v>4920</v>
      </c>
      <c r="F574" s="58" t="s">
        <v>1250</v>
      </c>
      <c r="G574" s="2" t="s">
        <v>81</v>
      </c>
      <c r="H574" t="s">
        <v>82</v>
      </c>
      <c r="I574" s="58" t="s">
        <v>83</v>
      </c>
      <c r="J574" s="2">
        <v>66203</v>
      </c>
      <c r="K574" s="2" t="s">
        <v>84</v>
      </c>
      <c r="L574" s="2" t="s">
        <v>85</v>
      </c>
      <c r="M574" s="58" t="s">
        <v>358</v>
      </c>
      <c r="N574" s="58" t="s">
        <v>359</v>
      </c>
      <c r="O574" s="58" t="s">
        <v>360</v>
      </c>
      <c r="P574" s="2">
        <v>66174</v>
      </c>
      <c r="Q574" s="2" t="s">
        <v>361</v>
      </c>
      <c r="R574" s="2" t="s">
        <v>362</v>
      </c>
      <c r="S574" s="10">
        <v>41242</v>
      </c>
      <c r="T574" s="58" t="s">
        <v>363</v>
      </c>
      <c r="U574" s="2" t="s">
        <v>364</v>
      </c>
      <c r="V574" s="2" t="s">
        <v>92</v>
      </c>
      <c r="W574" s="2" t="s">
        <v>93</v>
      </c>
      <c r="X574" s="2" t="s">
        <v>94</v>
      </c>
      <c r="Y574" s="2">
        <v>21</v>
      </c>
      <c r="Z574" s="2" t="s">
        <v>95</v>
      </c>
      <c r="AA574" s="2" t="s">
        <v>96</v>
      </c>
      <c r="AB574" s="58" t="s">
        <v>1250</v>
      </c>
      <c r="AC574" s="58" t="s">
        <v>98</v>
      </c>
      <c r="AD574" s="58" t="s">
        <v>4921</v>
      </c>
      <c r="AE574" s="2" t="s">
        <v>4922</v>
      </c>
      <c r="AF574" s="62">
        <v>-22.8006174</v>
      </c>
      <c r="AG574" s="62">
        <v>-43.372302900000001</v>
      </c>
      <c r="AH574" s="2" t="s">
        <v>4923</v>
      </c>
      <c r="AI574" s="2" t="s">
        <v>147</v>
      </c>
      <c r="AJ574" s="2" t="s">
        <v>330</v>
      </c>
      <c r="AK574" s="55">
        <v>927.32</v>
      </c>
      <c r="AL574" s="55">
        <v>133</v>
      </c>
      <c r="AM574" s="55">
        <v>14.342406073415864</v>
      </c>
      <c r="AN574" s="2" t="s">
        <v>103</v>
      </c>
      <c r="AO574" s="2">
        <v>2</v>
      </c>
      <c r="AP574" s="2">
        <v>4</v>
      </c>
      <c r="AQ574" s="2">
        <v>1</v>
      </c>
      <c r="AR574" s="53" t="s">
        <v>72</v>
      </c>
      <c r="AS574" s="2" t="s">
        <v>73</v>
      </c>
      <c r="AT574" s="2" t="s">
        <v>148</v>
      </c>
      <c r="AU574" s="2" t="s">
        <v>75</v>
      </c>
      <c r="AV574" s="2" t="s">
        <v>76</v>
      </c>
      <c r="AW574" s="2" t="str">
        <f t="shared" si="8"/>
        <v>AMERICANAS SERVIÇOS    PEGUE NA LOJA HOJE         PEGUE NA LOJA  QUIOSQUE</v>
      </c>
    </row>
    <row r="575" spans="2:49" ht="15" customHeight="1">
      <c r="B575" t="s">
        <v>4924</v>
      </c>
      <c r="C575" s="2" t="s">
        <v>4925</v>
      </c>
      <c r="D575" s="2">
        <v>108</v>
      </c>
      <c r="E575" s="2" t="s">
        <v>4926</v>
      </c>
      <c r="F575" s="58" t="s">
        <v>4927</v>
      </c>
      <c r="G575" s="2" t="s">
        <v>81</v>
      </c>
      <c r="H575" t="s">
        <v>82</v>
      </c>
      <c r="I575" s="58" t="s">
        <v>83</v>
      </c>
      <c r="J575" s="2">
        <v>66203</v>
      </c>
      <c r="K575" s="2" t="s">
        <v>84</v>
      </c>
      <c r="L575" s="2" t="s">
        <v>85</v>
      </c>
      <c r="M575" s="58" t="s">
        <v>358</v>
      </c>
      <c r="N575" s="58" t="s">
        <v>359</v>
      </c>
      <c r="O575" s="58" t="s">
        <v>360</v>
      </c>
      <c r="P575" s="2">
        <v>66174</v>
      </c>
      <c r="Q575" s="2" t="s">
        <v>361</v>
      </c>
      <c r="R575" s="2" t="s">
        <v>362</v>
      </c>
      <c r="S575" s="10">
        <v>41242</v>
      </c>
      <c r="T575" s="58" t="s">
        <v>363</v>
      </c>
      <c r="U575" s="2" t="s">
        <v>364</v>
      </c>
      <c r="V575" s="2" t="s">
        <v>92</v>
      </c>
      <c r="W575" s="2" t="s">
        <v>93</v>
      </c>
      <c r="X575" s="2" t="s">
        <v>94</v>
      </c>
      <c r="Y575" s="2">
        <v>21</v>
      </c>
      <c r="Z575" s="2" t="s">
        <v>95</v>
      </c>
      <c r="AA575" s="2" t="s">
        <v>96</v>
      </c>
      <c r="AB575" s="58" t="s">
        <v>834</v>
      </c>
      <c r="AC575" s="58" t="s">
        <v>98</v>
      </c>
      <c r="AD575" s="58" t="s">
        <v>4928</v>
      </c>
      <c r="AE575" s="2" t="s">
        <v>4929</v>
      </c>
      <c r="AF575" s="62">
        <v>-22.784802200000001</v>
      </c>
      <c r="AG575" s="62">
        <v>-43.310343799999998</v>
      </c>
      <c r="AH575" s="2" t="s">
        <v>4930</v>
      </c>
      <c r="AI575" s="2" t="s">
        <v>147</v>
      </c>
      <c r="AJ575" s="2" t="s">
        <v>330</v>
      </c>
      <c r="AK575" s="55">
        <v>888.72</v>
      </c>
      <c r="AL575" s="55">
        <v>279</v>
      </c>
      <c r="AM575" s="55">
        <v>31.393464758304081</v>
      </c>
      <c r="AN575" s="2" t="s">
        <v>103</v>
      </c>
      <c r="AO575" s="2">
        <v>4</v>
      </c>
      <c r="AP575" s="2">
        <v>2</v>
      </c>
      <c r="AQ575" s="2">
        <v>1</v>
      </c>
      <c r="AR575" s="53" t="s">
        <v>72</v>
      </c>
      <c r="AS575" s="2" t="s">
        <v>73</v>
      </c>
      <c r="AT575" s="2" t="s">
        <v>148</v>
      </c>
      <c r="AU575" s="2" t="s">
        <v>75</v>
      </c>
      <c r="AV575" s="2" t="s">
        <v>76</v>
      </c>
      <c r="AW575" s="2" t="str">
        <f t="shared" si="8"/>
        <v>AMERICANAS SERVIÇOS    PEGUE NA LOJA HOJE         PEGUE NA LOJA  QUIOSQUE</v>
      </c>
    </row>
    <row r="576" spans="2:49" ht="15" customHeight="1">
      <c r="B576" t="s">
        <v>4931</v>
      </c>
      <c r="C576" s="2" t="s">
        <v>4932</v>
      </c>
      <c r="D576" s="2">
        <v>126</v>
      </c>
      <c r="E576" s="2" t="s">
        <v>4933</v>
      </c>
      <c r="F576" s="58" t="s">
        <v>4934</v>
      </c>
      <c r="G576" s="2" t="s">
        <v>81</v>
      </c>
      <c r="H576" t="s">
        <v>82</v>
      </c>
      <c r="I576" s="58" t="s">
        <v>83</v>
      </c>
      <c r="J576" s="2">
        <v>66203</v>
      </c>
      <c r="K576" s="2" t="s">
        <v>84</v>
      </c>
      <c r="L576" s="2" t="s">
        <v>85</v>
      </c>
      <c r="M576" s="58" t="s">
        <v>556</v>
      </c>
      <c r="N576" s="58" t="s">
        <v>557</v>
      </c>
      <c r="O576" s="58" t="s">
        <v>558</v>
      </c>
      <c r="P576" s="2">
        <v>68612</v>
      </c>
      <c r="Q576" s="2" t="s">
        <v>559</v>
      </c>
      <c r="R576" s="2" t="s">
        <v>560</v>
      </c>
      <c r="S576" s="10">
        <v>41242</v>
      </c>
      <c r="T576" s="58" t="s">
        <v>561</v>
      </c>
      <c r="U576" s="2" t="s">
        <v>562</v>
      </c>
      <c r="V576" s="2" t="s">
        <v>92</v>
      </c>
      <c r="W576" s="2" t="s">
        <v>93</v>
      </c>
      <c r="X576" s="2" t="s">
        <v>248</v>
      </c>
      <c r="Y576" s="2">
        <v>34</v>
      </c>
      <c r="Z576" s="2" t="s">
        <v>95</v>
      </c>
      <c r="AA576" s="2" t="s">
        <v>206</v>
      </c>
      <c r="AB576" s="58" t="s">
        <v>4934</v>
      </c>
      <c r="AC576" s="58" t="s">
        <v>98</v>
      </c>
      <c r="AD576" s="58" t="s">
        <v>4935</v>
      </c>
      <c r="AE576" s="2" t="s">
        <v>4936</v>
      </c>
      <c r="AF576" s="62">
        <v>-19.5946994</v>
      </c>
      <c r="AG576" s="62">
        <v>-46.935547</v>
      </c>
      <c r="AH576" s="2" t="s">
        <v>4937</v>
      </c>
      <c r="AI576" s="2" t="s">
        <v>147</v>
      </c>
      <c r="AJ576" s="2" t="s">
        <v>330</v>
      </c>
      <c r="AK576" s="55">
        <v>971.74</v>
      </c>
      <c r="AL576" s="55">
        <v>120</v>
      </c>
      <c r="AM576" s="55">
        <v>12.348982238047213</v>
      </c>
      <c r="AN576" s="2" t="s">
        <v>103</v>
      </c>
      <c r="AO576" s="2">
        <v>5</v>
      </c>
      <c r="AP576" s="2">
        <v>2</v>
      </c>
      <c r="AQ576" s="2">
        <v>1</v>
      </c>
      <c r="AR576" s="53" t="s">
        <v>148</v>
      </c>
      <c r="AS576" s="2" t="s">
        <v>73</v>
      </c>
      <c r="AT576" s="2" t="s">
        <v>148</v>
      </c>
      <c r="AU576" s="2" t="s">
        <v>75</v>
      </c>
      <c r="AV576" s="2" t="s">
        <v>148</v>
      </c>
      <c r="AW576" s="2" t="str">
        <f t="shared" ref="AW576:AW639" si="9">SUBSTITUTE(AR576&amp;"    "&amp;AS576&amp;"    "&amp;AT576&amp;"    "&amp;AU576&amp;"  "&amp;AV576,"-"," ")</f>
        <v xml:space="preserve">     PEGUE NA LOJA HOJE         PEGUE NA LOJA   </v>
      </c>
    </row>
    <row r="577" spans="2:49" ht="15" customHeight="1">
      <c r="B577" t="s">
        <v>4938</v>
      </c>
      <c r="C577" s="2" t="s">
        <v>4939</v>
      </c>
      <c r="D577" s="2">
        <v>635</v>
      </c>
      <c r="E577" s="2" t="s">
        <v>4940</v>
      </c>
      <c r="F577" s="58" t="s">
        <v>4941</v>
      </c>
      <c r="G577" s="2" t="s">
        <v>81</v>
      </c>
      <c r="H577" t="s">
        <v>82</v>
      </c>
      <c r="I577" s="58" t="s">
        <v>83</v>
      </c>
      <c r="J577" s="2">
        <v>66203</v>
      </c>
      <c r="K577" s="2" t="s">
        <v>84</v>
      </c>
      <c r="L577" s="2" t="s">
        <v>85</v>
      </c>
      <c r="M577" s="58" t="s">
        <v>556</v>
      </c>
      <c r="N577" s="58" t="s">
        <v>557</v>
      </c>
      <c r="O577" s="58" t="s">
        <v>558</v>
      </c>
      <c r="P577" s="2">
        <v>68612</v>
      </c>
      <c r="Q577" s="2" t="s">
        <v>559</v>
      </c>
      <c r="R577" s="2" t="s">
        <v>560</v>
      </c>
      <c r="S577" s="10">
        <v>41242</v>
      </c>
      <c r="T577" s="58" t="s">
        <v>561</v>
      </c>
      <c r="U577" s="2" t="s">
        <v>562</v>
      </c>
      <c r="V577" s="2" t="s">
        <v>92</v>
      </c>
      <c r="W577" s="2" t="s">
        <v>1192</v>
      </c>
      <c r="X577" s="2" t="s">
        <v>248</v>
      </c>
      <c r="Y577" s="2">
        <v>38</v>
      </c>
      <c r="Z577" s="2" t="s">
        <v>95</v>
      </c>
      <c r="AA577" s="2" t="s">
        <v>206</v>
      </c>
      <c r="AB577" s="58" t="s">
        <v>4942</v>
      </c>
      <c r="AC577" s="58" t="s">
        <v>98</v>
      </c>
      <c r="AD577" s="58" t="s">
        <v>4943</v>
      </c>
      <c r="AE577" s="2" t="s">
        <v>4944</v>
      </c>
      <c r="AF577" s="62">
        <v>-17.216248199999999</v>
      </c>
      <c r="AG577" s="62">
        <v>-46.8742144</v>
      </c>
      <c r="AH577" s="2" t="s">
        <v>4945</v>
      </c>
      <c r="AI577" s="2" t="s">
        <v>147</v>
      </c>
      <c r="AJ577" s="2" t="s">
        <v>1351</v>
      </c>
      <c r="AK577" s="55">
        <v>522.34</v>
      </c>
      <c r="AL577" s="55">
        <v>124</v>
      </c>
      <c r="AM577" s="55">
        <v>23.739326875215376</v>
      </c>
      <c r="AN577" s="2" t="s">
        <v>103</v>
      </c>
      <c r="AO577" s="2">
        <v>9</v>
      </c>
      <c r="AP577" s="2">
        <v>1</v>
      </c>
      <c r="AQ577" s="2">
        <v>2</v>
      </c>
      <c r="AR577" s="53" t="s">
        <v>148</v>
      </c>
      <c r="AS577" s="2" t="s">
        <v>73</v>
      </c>
      <c r="AT577" s="2" t="s">
        <v>148</v>
      </c>
      <c r="AU577" s="2" t="s">
        <v>148</v>
      </c>
      <c r="AV577" s="2" t="s">
        <v>148</v>
      </c>
      <c r="AW577" s="2" t="str">
        <f t="shared" si="9"/>
        <v xml:space="preserve">     PEGUE NA LOJA HOJE             </v>
      </c>
    </row>
    <row r="578" spans="2:49" ht="15" customHeight="1">
      <c r="B578" t="s">
        <v>4946</v>
      </c>
      <c r="C578" s="2" t="s">
        <v>4947</v>
      </c>
      <c r="D578" s="2">
        <v>653</v>
      </c>
      <c r="E578" s="2" t="s">
        <v>4948</v>
      </c>
      <c r="F578" s="58" t="s">
        <v>4949</v>
      </c>
      <c r="G578" s="2" t="s">
        <v>81</v>
      </c>
      <c r="H578" t="s">
        <v>82</v>
      </c>
      <c r="I578" s="58" t="s">
        <v>83</v>
      </c>
      <c r="J578" s="2">
        <v>66203</v>
      </c>
      <c r="K578" s="2" t="s">
        <v>84</v>
      </c>
      <c r="L578" s="2" t="s">
        <v>85</v>
      </c>
      <c r="M578" s="58" t="s">
        <v>2875</v>
      </c>
      <c r="N578" s="58" t="s">
        <v>2876</v>
      </c>
      <c r="O578" s="58" t="s">
        <v>2877</v>
      </c>
      <c r="P578" s="2">
        <v>68901</v>
      </c>
      <c r="Q578" s="2" t="s">
        <v>2878</v>
      </c>
      <c r="R578" s="2" t="s">
        <v>2879</v>
      </c>
      <c r="S578" s="10">
        <v>41242</v>
      </c>
      <c r="T578" s="58" t="s">
        <v>2880</v>
      </c>
      <c r="U578" s="2" t="s">
        <v>2881</v>
      </c>
      <c r="V578" s="2" t="s">
        <v>69</v>
      </c>
      <c r="W578" s="2" t="s">
        <v>93</v>
      </c>
      <c r="X578" s="2" t="s">
        <v>94</v>
      </c>
      <c r="Y578" s="2">
        <v>22</v>
      </c>
      <c r="Z578" s="2" t="s">
        <v>95</v>
      </c>
      <c r="AA578" s="2" t="s">
        <v>96</v>
      </c>
      <c r="AB578" s="58" t="s">
        <v>4949</v>
      </c>
      <c r="AC578" s="58" t="s">
        <v>98</v>
      </c>
      <c r="AD578" s="58" t="s">
        <v>4950</v>
      </c>
      <c r="AE578" s="2" t="s">
        <v>4951</v>
      </c>
      <c r="AF578" s="62">
        <v>-22.756758099999999</v>
      </c>
      <c r="AG578" s="62">
        <v>-41.889241400000003</v>
      </c>
      <c r="AH578" s="2" t="s">
        <v>4952</v>
      </c>
      <c r="AI578" s="2" t="s">
        <v>28</v>
      </c>
      <c r="AJ578" s="2" t="s">
        <v>330</v>
      </c>
      <c r="AK578" s="55">
        <v>824.8</v>
      </c>
      <c r="AL578" s="55">
        <v>41</v>
      </c>
      <c r="AM578" s="55">
        <v>4.9709020368574208</v>
      </c>
      <c r="AN578" s="2" t="s">
        <v>103</v>
      </c>
      <c r="AO578" s="2">
        <v>4</v>
      </c>
      <c r="AP578" s="2">
        <v>3</v>
      </c>
      <c r="AQ578" s="2">
        <v>1</v>
      </c>
      <c r="AR578" s="53" t="s">
        <v>72</v>
      </c>
      <c r="AS578" s="2" t="s">
        <v>73</v>
      </c>
      <c r="AT578" s="2" t="s">
        <v>148</v>
      </c>
      <c r="AU578" s="2" t="s">
        <v>75</v>
      </c>
      <c r="AV578" s="2" t="s">
        <v>76</v>
      </c>
      <c r="AW578" s="2" t="str">
        <f t="shared" si="9"/>
        <v>AMERICANAS SERVIÇOS    PEGUE NA LOJA HOJE         PEGUE NA LOJA  QUIOSQUE</v>
      </c>
    </row>
    <row r="579" spans="2:49" ht="15" customHeight="1">
      <c r="B579" t="s">
        <v>4953</v>
      </c>
      <c r="C579" s="2">
        <v>1012</v>
      </c>
      <c r="D579" s="2">
        <v>1012</v>
      </c>
      <c r="E579" s="2" t="s">
        <v>4954</v>
      </c>
      <c r="F579" s="58" t="s">
        <v>3881</v>
      </c>
      <c r="G579" s="2" t="s">
        <v>81</v>
      </c>
      <c r="H579" t="s">
        <v>82</v>
      </c>
      <c r="I579" s="58" t="s">
        <v>83</v>
      </c>
      <c r="J579" s="2">
        <v>66203</v>
      </c>
      <c r="K579" s="2" t="s">
        <v>84</v>
      </c>
      <c r="L579" s="2" t="s">
        <v>85</v>
      </c>
      <c r="M579" s="58" t="s">
        <v>2875</v>
      </c>
      <c r="N579" s="58" t="s">
        <v>2876</v>
      </c>
      <c r="O579" s="58" t="s">
        <v>2877</v>
      </c>
      <c r="P579" s="2">
        <v>68901</v>
      </c>
      <c r="Q579" s="2" t="s">
        <v>2878</v>
      </c>
      <c r="R579" s="2" t="s">
        <v>2879</v>
      </c>
      <c r="S579" s="10">
        <v>41242</v>
      </c>
      <c r="T579" s="58" t="s">
        <v>2880</v>
      </c>
      <c r="U579" s="2" t="s">
        <v>2881</v>
      </c>
      <c r="V579" s="2" t="s">
        <v>92</v>
      </c>
      <c r="W579" s="2" t="s">
        <v>93</v>
      </c>
      <c r="X579" s="2" t="s">
        <v>94</v>
      </c>
      <c r="Y579" s="2">
        <v>21</v>
      </c>
      <c r="Z579" s="2" t="s">
        <v>95</v>
      </c>
      <c r="AA579" s="2" t="s">
        <v>96</v>
      </c>
      <c r="AB579" s="58" t="s">
        <v>3881</v>
      </c>
      <c r="AC579" s="58" t="s">
        <v>98</v>
      </c>
      <c r="AD579" s="58" t="s">
        <v>4955</v>
      </c>
      <c r="AE579" s="2" t="s">
        <v>4956</v>
      </c>
      <c r="AF579" s="62">
        <v>-22.9175763</v>
      </c>
      <c r="AG579" s="62">
        <v>-42.8179467</v>
      </c>
      <c r="AH579" s="2" t="s">
        <v>4957</v>
      </c>
      <c r="AI579" s="2" t="s">
        <v>28</v>
      </c>
      <c r="AJ579" s="2" t="s">
        <v>330</v>
      </c>
      <c r="AK579" s="55">
        <v>740.58</v>
      </c>
      <c r="AL579" s="55">
        <v>299</v>
      </c>
      <c r="AM579" s="55">
        <v>40.373761106160032</v>
      </c>
      <c r="AN579" s="2" t="s">
        <v>103</v>
      </c>
      <c r="AO579" s="2">
        <v>5</v>
      </c>
      <c r="AP579" s="2">
        <v>2</v>
      </c>
      <c r="AQ579" s="2">
        <v>1</v>
      </c>
      <c r="AR579" s="53" t="s">
        <v>72</v>
      </c>
      <c r="AS579" s="2" t="s">
        <v>73</v>
      </c>
      <c r="AT579" s="2" t="s">
        <v>74</v>
      </c>
      <c r="AU579" s="2" t="s">
        <v>75</v>
      </c>
      <c r="AV579" s="2" t="s">
        <v>76</v>
      </c>
      <c r="AW579" s="2" t="str">
        <f t="shared" si="9"/>
        <v>AMERICANAS SERVIÇOS    PEGUE NA LOJA HOJE    SHIP FROM STORE    PEGUE NA LOJA  QUIOSQUE</v>
      </c>
    </row>
    <row r="580" spans="2:49" ht="15" customHeight="1">
      <c r="B580" t="s">
        <v>4958</v>
      </c>
      <c r="C580" s="2">
        <v>1015</v>
      </c>
      <c r="D580" s="2">
        <v>1015</v>
      </c>
      <c r="E580" s="2" t="s">
        <v>4959</v>
      </c>
      <c r="F580" s="58" t="s">
        <v>4960</v>
      </c>
      <c r="G580" s="2" t="s">
        <v>108</v>
      </c>
      <c r="H580" t="s">
        <v>109</v>
      </c>
      <c r="I580" s="58" t="s">
        <v>110</v>
      </c>
      <c r="J580" s="2">
        <v>66202</v>
      </c>
      <c r="K580" s="2" t="s">
        <v>111</v>
      </c>
      <c r="L580" s="2" t="s">
        <v>112</v>
      </c>
      <c r="M580" s="58" t="s">
        <v>498</v>
      </c>
      <c r="N580" s="58" t="s">
        <v>499</v>
      </c>
      <c r="O580" s="58" t="s">
        <v>500</v>
      </c>
      <c r="P580" s="2">
        <v>66136</v>
      </c>
      <c r="Q580" s="2" t="s">
        <v>501</v>
      </c>
      <c r="R580" s="2" t="s">
        <v>495</v>
      </c>
      <c r="S580" s="10">
        <v>41242</v>
      </c>
      <c r="T580" s="58" t="s">
        <v>502</v>
      </c>
      <c r="U580" s="2" t="s">
        <v>503</v>
      </c>
      <c r="V580" s="2" t="s">
        <v>92</v>
      </c>
      <c r="W580" s="2" t="s">
        <v>93</v>
      </c>
      <c r="X580" s="2" t="s">
        <v>480</v>
      </c>
      <c r="Y580" s="2">
        <v>27</v>
      </c>
      <c r="Z580" s="2" t="s">
        <v>95</v>
      </c>
      <c r="AA580" s="2" t="s">
        <v>504</v>
      </c>
      <c r="AB580" s="58" t="s">
        <v>1234</v>
      </c>
      <c r="AC580" s="58" t="s">
        <v>4961</v>
      </c>
      <c r="AD580" s="58" t="s">
        <v>4962</v>
      </c>
      <c r="AE580" s="2" t="s">
        <v>4963</v>
      </c>
      <c r="AF580" s="62">
        <v>-20.391860000000001</v>
      </c>
      <c r="AG580" s="62">
        <v>-40.317800200000001</v>
      </c>
      <c r="AH580" s="2" t="s">
        <v>4964</v>
      </c>
      <c r="AI580" s="2" t="s">
        <v>28</v>
      </c>
      <c r="AJ580" s="2" t="s">
        <v>330</v>
      </c>
      <c r="AK580" s="55">
        <v>987.04</v>
      </c>
      <c r="AL580" s="55">
        <v>168</v>
      </c>
      <c r="AM580" s="55">
        <v>17.020586804992707</v>
      </c>
      <c r="AN580" s="2" t="s">
        <v>331</v>
      </c>
      <c r="AO580" s="2">
        <v>9</v>
      </c>
      <c r="AP580" s="2">
        <v>2</v>
      </c>
      <c r="AQ580" s="2">
        <v>5</v>
      </c>
      <c r="AR580" s="53" t="s">
        <v>72</v>
      </c>
      <c r="AS580" s="2" t="s">
        <v>73</v>
      </c>
      <c r="AT580" s="2" t="s">
        <v>74</v>
      </c>
      <c r="AU580" s="2" t="s">
        <v>75</v>
      </c>
      <c r="AV580" s="2" t="s">
        <v>76</v>
      </c>
      <c r="AW580" s="2" t="str">
        <f t="shared" si="9"/>
        <v>AMERICANAS SERVIÇOS    PEGUE NA LOJA HOJE    SHIP FROM STORE    PEGUE NA LOJA  QUIOSQUE</v>
      </c>
    </row>
    <row r="581" spans="2:49" ht="15" customHeight="1">
      <c r="B581" t="s">
        <v>4965</v>
      </c>
      <c r="C581" s="2" t="s">
        <v>4966</v>
      </c>
      <c r="D581" s="2">
        <v>613</v>
      </c>
      <c r="E581" s="2" t="s">
        <v>4967</v>
      </c>
      <c r="F581" s="58" t="s">
        <v>4968</v>
      </c>
      <c r="G581" s="2" t="s">
        <v>108</v>
      </c>
      <c r="H581" t="s">
        <v>109</v>
      </c>
      <c r="I581" s="58" t="s">
        <v>110</v>
      </c>
      <c r="J581" s="2">
        <v>66202</v>
      </c>
      <c r="K581" s="2" t="s">
        <v>111</v>
      </c>
      <c r="L581" s="2" t="s">
        <v>112</v>
      </c>
      <c r="M581" s="58" t="s">
        <v>113</v>
      </c>
      <c r="N581" s="58" t="s">
        <v>114</v>
      </c>
      <c r="O581" s="58" t="s">
        <v>115</v>
      </c>
      <c r="P581" s="2">
        <v>66198</v>
      </c>
      <c r="Q581" s="2" t="s">
        <v>116</v>
      </c>
      <c r="R581" s="2" t="s">
        <v>117</v>
      </c>
      <c r="S581" s="10">
        <v>41242</v>
      </c>
      <c r="T581" s="58" t="s">
        <v>1024</v>
      </c>
      <c r="U581" s="2" t="s">
        <v>1025</v>
      </c>
      <c r="V581" s="2" t="s">
        <v>92</v>
      </c>
      <c r="W581" s="2" t="s">
        <v>1192</v>
      </c>
      <c r="X581" s="2" t="s">
        <v>94</v>
      </c>
      <c r="Y581" s="2">
        <v>21</v>
      </c>
      <c r="Z581" s="2" t="s">
        <v>95</v>
      </c>
      <c r="AA581" s="2" t="s">
        <v>96</v>
      </c>
      <c r="AB581" s="58" t="s">
        <v>120</v>
      </c>
      <c r="AC581" s="58" t="s">
        <v>4969</v>
      </c>
      <c r="AD581" s="58" t="s">
        <v>4970</v>
      </c>
      <c r="AE581" s="2" t="s">
        <v>4971</v>
      </c>
      <c r="AF581" s="62">
        <v>-22.9741058</v>
      </c>
      <c r="AG581" s="62">
        <v>-43.414024599999998</v>
      </c>
      <c r="AH581" s="2" t="s">
        <v>4972</v>
      </c>
      <c r="AI581" s="2" t="s">
        <v>28</v>
      </c>
      <c r="AJ581" s="2" t="s">
        <v>1196</v>
      </c>
      <c r="AK581" s="55">
        <v>497.37</v>
      </c>
      <c r="AL581" s="55">
        <v>15</v>
      </c>
      <c r="AM581" s="55">
        <v>3.0158634417033596</v>
      </c>
      <c r="AN581" s="2" t="s">
        <v>331</v>
      </c>
      <c r="AO581" s="2">
        <v>7</v>
      </c>
      <c r="AP581" s="2">
        <v>1</v>
      </c>
      <c r="AQ581" s="2">
        <v>1</v>
      </c>
      <c r="AR581" s="53" t="s">
        <v>148</v>
      </c>
      <c r="AS581" s="2" t="s">
        <v>73</v>
      </c>
      <c r="AT581" s="2" t="s">
        <v>74</v>
      </c>
      <c r="AU581" s="2" t="s">
        <v>75</v>
      </c>
      <c r="AV581" s="2" t="s">
        <v>148</v>
      </c>
      <c r="AW581" s="2" t="str">
        <f t="shared" si="9"/>
        <v xml:space="preserve">     PEGUE NA LOJA HOJE    SHIP FROM STORE    PEGUE NA LOJA   </v>
      </c>
    </row>
    <row r="582" spans="2:49" ht="15" customHeight="1">
      <c r="B582" t="s">
        <v>4973</v>
      </c>
      <c r="C582" s="2" t="s">
        <v>4974</v>
      </c>
      <c r="D582" s="2">
        <v>656</v>
      </c>
      <c r="E582" s="2" t="s">
        <v>4975</v>
      </c>
      <c r="F582" s="58" t="s">
        <v>4976</v>
      </c>
      <c r="G582" s="2" t="s">
        <v>108</v>
      </c>
      <c r="H582" t="s">
        <v>109</v>
      </c>
      <c r="I582" s="58" t="s">
        <v>110</v>
      </c>
      <c r="J582" s="2">
        <v>66202</v>
      </c>
      <c r="K582" s="2" t="s">
        <v>111</v>
      </c>
      <c r="L582" s="2" t="s">
        <v>112</v>
      </c>
      <c r="M582" s="58" t="s">
        <v>113</v>
      </c>
      <c r="N582" s="58" t="s">
        <v>114</v>
      </c>
      <c r="O582" s="58" t="s">
        <v>115</v>
      </c>
      <c r="P582" s="2">
        <v>66198</v>
      </c>
      <c r="Q582" s="2" t="s">
        <v>116</v>
      </c>
      <c r="R582" s="2" t="s">
        <v>117</v>
      </c>
      <c r="S582" s="10">
        <v>41242</v>
      </c>
      <c r="T582" s="58" t="s">
        <v>118</v>
      </c>
      <c r="U582" s="2" t="s">
        <v>119</v>
      </c>
      <c r="V582" s="2" t="s">
        <v>92</v>
      </c>
      <c r="W582" s="2" t="s">
        <v>1192</v>
      </c>
      <c r="X582" s="2" t="s">
        <v>94</v>
      </c>
      <c r="Y582" s="2">
        <v>21</v>
      </c>
      <c r="Z582" s="2" t="s">
        <v>95</v>
      </c>
      <c r="AA582" s="2" t="s">
        <v>96</v>
      </c>
      <c r="AB582" s="58" t="s">
        <v>120</v>
      </c>
      <c r="AC582" s="58" t="s">
        <v>98</v>
      </c>
      <c r="AD582" s="58" t="s">
        <v>4977</v>
      </c>
      <c r="AE582" s="2" t="s">
        <v>4978</v>
      </c>
      <c r="AF582" s="62">
        <v>-22.910726199999999</v>
      </c>
      <c r="AG582" s="62">
        <v>-43.184212899999999</v>
      </c>
      <c r="AH582" s="2" t="s">
        <v>4979</v>
      </c>
      <c r="AI582" s="2" t="s">
        <v>28</v>
      </c>
      <c r="AJ582" s="2" t="s">
        <v>1196</v>
      </c>
      <c r="AK582" s="55">
        <v>365.23</v>
      </c>
      <c r="AL582" s="55">
        <v>99</v>
      </c>
      <c r="AM582" s="55">
        <v>27.106207047613829</v>
      </c>
      <c r="AN582" s="2" t="s">
        <v>103</v>
      </c>
      <c r="AO582" s="2">
        <v>4</v>
      </c>
      <c r="AP582" s="2">
        <v>3</v>
      </c>
      <c r="AQ582" s="2">
        <v>1</v>
      </c>
      <c r="AR582" s="53" t="s">
        <v>148</v>
      </c>
      <c r="AS582" s="2" t="s">
        <v>73</v>
      </c>
      <c r="AT582" s="2" t="s">
        <v>74</v>
      </c>
      <c r="AU582" s="2" t="s">
        <v>75</v>
      </c>
      <c r="AV582" s="2" t="s">
        <v>148</v>
      </c>
      <c r="AW582" s="2" t="str">
        <f t="shared" si="9"/>
        <v xml:space="preserve">     PEGUE NA LOJA HOJE    SHIP FROM STORE    PEGUE NA LOJA   </v>
      </c>
    </row>
    <row r="583" spans="2:49" ht="15" customHeight="1">
      <c r="B583" t="s">
        <v>4980</v>
      </c>
      <c r="C583" s="2" t="s">
        <v>4981</v>
      </c>
      <c r="D583" s="2">
        <v>60</v>
      </c>
      <c r="E583" s="2" t="s">
        <v>4982</v>
      </c>
      <c r="F583" s="58" t="s">
        <v>4983</v>
      </c>
      <c r="G583" s="2" t="s">
        <v>168</v>
      </c>
      <c r="H583" t="s">
        <v>169</v>
      </c>
      <c r="I583" s="58" t="s">
        <v>170</v>
      </c>
      <c r="J583" s="2">
        <v>66146</v>
      </c>
      <c r="K583" s="2" t="s">
        <v>171</v>
      </c>
      <c r="L583" s="2" t="s">
        <v>172</v>
      </c>
      <c r="M583" s="58" t="s">
        <v>214</v>
      </c>
      <c r="N583" s="58" t="s">
        <v>215</v>
      </c>
      <c r="O583" s="58" t="s">
        <v>216</v>
      </c>
      <c r="P583" s="2" t="s">
        <v>148</v>
      </c>
      <c r="Q583" s="2" t="s">
        <v>217</v>
      </c>
      <c r="R583" s="2" t="s">
        <v>211</v>
      </c>
      <c r="S583" s="10">
        <v>41242</v>
      </c>
      <c r="T583" s="58" t="s">
        <v>218</v>
      </c>
      <c r="U583" s="2" t="s">
        <v>219</v>
      </c>
      <c r="V583" s="2" t="s">
        <v>69</v>
      </c>
      <c r="W583" s="2" t="s">
        <v>93</v>
      </c>
      <c r="X583" s="2" t="s">
        <v>140</v>
      </c>
      <c r="Y583" s="2">
        <v>18</v>
      </c>
      <c r="Z583" s="2" t="s">
        <v>160</v>
      </c>
      <c r="AA583" s="2" t="s">
        <v>141</v>
      </c>
      <c r="AB583" s="58" t="s">
        <v>4983</v>
      </c>
      <c r="AC583" s="58" t="s">
        <v>98</v>
      </c>
      <c r="AD583" s="58" t="s">
        <v>4984</v>
      </c>
      <c r="AE583" s="2" t="s">
        <v>4985</v>
      </c>
      <c r="AF583" s="62">
        <v>-22.661359600000001</v>
      </c>
      <c r="AG583" s="62">
        <v>-50.412642699999999</v>
      </c>
      <c r="AH583" s="2" t="s">
        <v>4986</v>
      </c>
      <c r="AI583" s="2" t="s">
        <v>147</v>
      </c>
      <c r="AJ583" s="2" t="s">
        <v>330</v>
      </c>
      <c r="AK583" s="55">
        <v>814.73</v>
      </c>
      <c r="AL583" s="55">
        <v>88</v>
      </c>
      <c r="AM583" s="55">
        <v>10.801124298847471</v>
      </c>
      <c r="AN583" s="2" t="s">
        <v>103</v>
      </c>
      <c r="AO583" s="2">
        <v>10</v>
      </c>
      <c r="AP583" s="2">
        <v>1</v>
      </c>
      <c r="AQ583" s="2">
        <v>3</v>
      </c>
      <c r="AR583" s="53" t="s">
        <v>72</v>
      </c>
      <c r="AS583" s="2" t="s">
        <v>73</v>
      </c>
      <c r="AT583" s="2" t="s">
        <v>148</v>
      </c>
      <c r="AU583" s="2" t="s">
        <v>148</v>
      </c>
      <c r="AV583" s="2" t="s">
        <v>76</v>
      </c>
      <c r="AW583" s="2" t="str">
        <f t="shared" si="9"/>
        <v>AMERICANAS SERVIÇOS    PEGUE NA LOJA HOJE            QUIOSQUE</v>
      </c>
    </row>
    <row r="584" spans="2:49" ht="15" customHeight="1">
      <c r="B584" t="s">
        <v>4987</v>
      </c>
      <c r="C584" s="2" t="s">
        <v>4988</v>
      </c>
      <c r="D584" s="2">
        <v>646</v>
      </c>
      <c r="E584" s="2" t="s">
        <v>4989</v>
      </c>
      <c r="F584" s="58" t="s">
        <v>4990</v>
      </c>
      <c r="G584" s="2" t="s">
        <v>168</v>
      </c>
      <c r="H584" t="s">
        <v>169</v>
      </c>
      <c r="I584" s="58" t="s">
        <v>170</v>
      </c>
      <c r="J584" s="2">
        <v>66146</v>
      </c>
      <c r="K584" s="2" t="s">
        <v>171</v>
      </c>
      <c r="L584" s="2" t="s">
        <v>172</v>
      </c>
      <c r="M584" s="58" t="s">
        <v>678</v>
      </c>
      <c r="N584" s="58" t="s">
        <v>679</v>
      </c>
      <c r="O584" s="58" t="s">
        <v>680</v>
      </c>
      <c r="P584" s="2" t="s">
        <v>148</v>
      </c>
      <c r="Q584" s="2" t="s">
        <v>681</v>
      </c>
      <c r="R584" s="2" t="s">
        <v>172</v>
      </c>
      <c r="S584" s="10">
        <v>41242</v>
      </c>
      <c r="T584" s="58" t="s">
        <v>682</v>
      </c>
      <c r="U584" s="2" t="s">
        <v>683</v>
      </c>
      <c r="V584" s="2" t="s">
        <v>92</v>
      </c>
      <c r="W584" s="2" t="s">
        <v>1192</v>
      </c>
      <c r="X584" s="2" t="s">
        <v>140</v>
      </c>
      <c r="Y584" s="2">
        <v>12</v>
      </c>
      <c r="Z584" s="2" t="s">
        <v>95</v>
      </c>
      <c r="AA584" s="2" t="s">
        <v>141</v>
      </c>
      <c r="AB584" s="58" t="s">
        <v>4991</v>
      </c>
      <c r="AC584" s="58" t="s">
        <v>98</v>
      </c>
      <c r="AD584" s="58" t="s">
        <v>4992</v>
      </c>
      <c r="AE584" s="2" t="s">
        <v>4993</v>
      </c>
      <c r="AF584" s="62">
        <v>-22.576095800000001</v>
      </c>
      <c r="AG584" s="62">
        <v>-44.9603131</v>
      </c>
      <c r="AH584" s="2" t="s">
        <v>4994</v>
      </c>
      <c r="AI584" s="2" t="s">
        <v>147</v>
      </c>
      <c r="AJ584" s="2" t="s">
        <v>1351</v>
      </c>
      <c r="AK584" s="55">
        <v>656.01</v>
      </c>
      <c r="AL584" s="55">
        <v>28</v>
      </c>
      <c r="AM584" s="55">
        <v>4.2682276184814256</v>
      </c>
      <c r="AN584" s="2" t="s">
        <v>103</v>
      </c>
      <c r="AO584" s="2">
        <v>8</v>
      </c>
      <c r="AP584" s="2">
        <v>1</v>
      </c>
      <c r="AQ584" s="2">
        <v>1</v>
      </c>
      <c r="AR584" s="53" t="s">
        <v>72</v>
      </c>
      <c r="AS584" s="2" t="s">
        <v>73</v>
      </c>
      <c r="AT584" s="2" t="s">
        <v>74</v>
      </c>
      <c r="AU584" s="2" t="s">
        <v>75</v>
      </c>
      <c r="AV584" s="2" t="s">
        <v>76</v>
      </c>
      <c r="AW584" s="2" t="str">
        <f t="shared" si="9"/>
        <v>AMERICANAS SERVIÇOS    PEGUE NA LOJA HOJE    SHIP FROM STORE    PEGUE NA LOJA  QUIOSQUE</v>
      </c>
    </row>
    <row r="585" spans="2:49" ht="15" customHeight="1">
      <c r="B585" t="s">
        <v>4995</v>
      </c>
      <c r="C585" s="2">
        <v>1010</v>
      </c>
      <c r="D585" s="2">
        <v>1010</v>
      </c>
      <c r="E585" s="2" t="s">
        <v>4996</v>
      </c>
      <c r="F585" s="58" t="s">
        <v>4997</v>
      </c>
      <c r="G585" s="2" t="s">
        <v>168</v>
      </c>
      <c r="H585" t="s">
        <v>169</v>
      </c>
      <c r="I585" s="58" t="s">
        <v>170</v>
      </c>
      <c r="J585" s="2">
        <v>66146</v>
      </c>
      <c r="K585" s="2" t="s">
        <v>171</v>
      </c>
      <c r="L585" s="2" t="s">
        <v>172</v>
      </c>
      <c r="M585" s="58" t="s">
        <v>678</v>
      </c>
      <c r="N585" s="58" t="s">
        <v>679</v>
      </c>
      <c r="O585" s="58" t="s">
        <v>680</v>
      </c>
      <c r="P585" s="2" t="s">
        <v>148</v>
      </c>
      <c r="Q585" s="2" t="s">
        <v>681</v>
      </c>
      <c r="R585" s="2" t="s">
        <v>172</v>
      </c>
      <c r="S585" s="10">
        <v>41242</v>
      </c>
      <c r="T585" s="58" t="s">
        <v>682</v>
      </c>
      <c r="U585" s="2" t="s">
        <v>683</v>
      </c>
      <c r="V585" s="2" t="s">
        <v>92</v>
      </c>
      <c r="W585" s="2" t="s">
        <v>93</v>
      </c>
      <c r="X585" s="2" t="s">
        <v>140</v>
      </c>
      <c r="Y585" s="2">
        <v>12</v>
      </c>
      <c r="Z585" s="2" t="s">
        <v>95</v>
      </c>
      <c r="AA585" s="2" t="s">
        <v>141</v>
      </c>
      <c r="AB585" s="58" t="s">
        <v>1609</v>
      </c>
      <c r="AC585" s="58" t="s">
        <v>4998</v>
      </c>
      <c r="AD585" s="58" t="s">
        <v>4999</v>
      </c>
      <c r="AE585" s="2" t="s">
        <v>5000</v>
      </c>
      <c r="AF585" s="62">
        <v>-23.045303799999999</v>
      </c>
      <c r="AG585" s="62">
        <v>-45.583568399999997</v>
      </c>
      <c r="AH585" s="2" t="s">
        <v>5001</v>
      </c>
      <c r="AI585" s="2" t="s">
        <v>147</v>
      </c>
      <c r="AJ585" s="2" t="s">
        <v>102</v>
      </c>
      <c r="AK585" s="55">
        <v>1138.42</v>
      </c>
      <c r="AL585" s="55">
        <v>156</v>
      </c>
      <c r="AM585" s="55">
        <v>13.703202684422269</v>
      </c>
      <c r="AN585" s="2" t="s">
        <v>331</v>
      </c>
      <c r="AO585" s="2">
        <v>5</v>
      </c>
      <c r="AP585" s="2">
        <v>2</v>
      </c>
      <c r="AQ585" s="2">
        <v>1</v>
      </c>
      <c r="AR585" s="53" t="s">
        <v>148</v>
      </c>
      <c r="AS585" s="2" t="s">
        <v>73</v>
      </c>
      <c r="AT585" s="2" t="s">
        <v>74</v>
      </c>
      <c r="AU585" s="2" t="s">
        <v>148</v>
      </c>
      <c r="AV585" s="2" t="s">
        <v>148</v>
      </c>
      <c r="AW585" s="2" t="str">
        <f t="shared" si="9"/>
        <v xml:space="preserve">     PEGUE NA LOJA HOJE    SHIP FROM STORE        </v>
      </c>
    </row>
    <row r="586" spans="2:49" ht="15" customHeight="1">
      <c r="B586" t="s">
        <v>5002</v>
      </c>
      <c r="C586" s="2" t="s">
        <v>5003</v>
      </c>
      <c r="D586" s="2">
        <v>140</v>
      </c>
      <c r="E586" s="2" t="s">
        <v>5004</v>
      </c>
      <c r="F586" s="58" t="s">
        <v>5005</v>
      </c>
      <c r="G586" s="2" t="s">
        <v>285</v>
      </c>
      <c r="H586" t="s">
        <v>286</v>
      </c>
      <c r="I586" s="58" t="s">
        <v>287</v>
      </c>
      <c r="J586" s="2">
        <v>68673</v>
      </c>
      <c r="K586" s="2" t="s">
        <v>288</v>
      </c>
      <c r="L586" s="2" t="s">
        <v>289</v>
      </c>
      <c r="M586" s="58" t="s">
        <v>290</v>
      </c>
      <c r="N586" s="58" t="s">
        <v>291</v>
      </c>
      <c r="O586" s="58" t="s">
        <v>292</v>
      </c>
      <c r="P586" s="2">
        <v>66228</v>
      </c>
      <c r="Q586" s="2" t="s">
        <v>293</v>
      </c>
      <c r="R586" s="2" t="s">
        <v>282</v>
      </c>
      <c r="S586" s="10">
        <v>41242</v>
      </c>
      <c r="T586" s="58" t="s">
        <v>294</v>
      </c>
      <c r="U586" s="2" t="s">
        <v>295</v>
      </c>
      <c r="V586" s="2" t="s">
        <v>92</v>
      </c>
      <c r="W586" s="2" t="s">
        <v>93</v>
      </c>
      <c r="X586" s="2" t="s">
        <v>296</v>
      </c>
      <c r="Y586" s="2">
        <v>44</v>
      </c>
      <c r="Z586" s="2" t="s">
        <v>95</v>
      </c>
      <c r="AA586" s="2" t="s">
        <v>297</v>
      </c>
      <c r="AB586" s="58" t="s">
        <v>5005</v>
      </c>
      <c r="AC586" s="58" t="s">
        <v>5006</v>
      </c>
      <c r="AD586" s="58" t="s">
        <v>5007</v>
      </c>
      <c r="AE586" s="2" t="s">
        <v>5008</v>
      </c>
      <c r="AF586" s="62">
        <v>-23.761999299999999</v>
      </c>
      <c r="AG586" s="62">
        <v>-53.310850799999997</v>
      </c>
      <c r="AH586" s="2" t="s">
        <v>5009</v>
      </c>
      <c r="AI586" s="2" t="s">
        <v>147</v>
      </c>
      <c r="AJ586" s="2" t="s">
        <v>330</v>
      </c>
      <c r="AK586" s="55">
        <v>991.39</v>
      </c>
      <c r="AL586" s="55">
        <v>280</v>
      </c>
      <c r="AM586" s="55">
        <v>28.243173725778959</v>
      </c>
      <c r="AN586" s="2" t="s">
        <v>103</v>
      </c>
      <c r="AO586" s="2">
        <v>5</v>
      </c>
      <c r="AP586" s="2">
        <v>2</v>
      </c>
      <c r="AQ586" s="2">
        <v>1</v>
      </c>
      <c r="AR586" s="53" t="s">
        <v>72</v>
      </c>
      <c r="AS586" s="2" t="s">
        <v>73</v>
      </c>
      <c r="AT586" s="2" t="s">
        <v>148</v>
      </c>
      <c r="AU586" s="2" t="s">
        <v>75</v>
      </c>
      <c r="AV586" s="2" t="s">
        <v>76</v>
      </c>
      <c r="AW586" s="2" t="str">
        <f t="shared" si="9"/>
        <v>AMERICANAS SERVIÇOS    PEGUE NA LOJA HOJE         PEGUE NA LOJA  QUIOSQUE</v>
      </c>
    </row>
    <row r="587" spans="2:49" ht="15" customHeight="1">
      <c r="B587" t="s">
        <v>5010</v>
      </c>
      <c r="C587" s="2" t="s">
        <v>5011</v>
      </c>
      <c r="D587" s="2">
        <v>642</v>
      </c>
      <c r="E587" s="2" t="s">
        <v>5012</v>
      </c>
      <c r="F587" s="58" t="s">
        <v>5013</v>
      </c>
      <c r="G587" s="2" t="s">
        <v>285</v>
      </c>
      <c r="H587" t="s">
        <v>286</v>
      </c>
      <c r="I587" s="58" t="s">
        <v>287</v>
      </c>
      <c r="J587" s="2">
        <v>68673</v>
      </c>
      <c r="K587" s="2" t="s">
        <v>288</v>
      </c>
      <c r="L587" s="2" t="s">
        <v>289</v>
      </c>
      <c r="M587" s="58" t="s">
        <v>336</v>
      </c>
      <c r="N587" s="58" t="s">
        <v>337</v>
      </c>
      <c r="O587" s="58" t="s">
        <v>338</v>
      </c>
      <c r="P587" s="2">
        <v>68595</v>
      </c>
      <c r="Q587" s="2" t="s">
        <v>339</v>
      </c>
      <c r="R587" s="2" t="s">
        <v>340</v>
      </c>
      <c r="S587" s="10">
        <v>41242</v>
      </c>
      <c r="T587" s="58" t="s">
        <v>900</v>
      </c>
      <c r="U587" s="2" t="s">
        <v>901</v>
      </c>
      <c r="V587" s="2" t="s">
        <v>92</v>
      </c>
      <c r="W587" s="2" t="s">
        <v>1192</v>
      </c>
      <c r="X587" s="2" t="s">
        <v>296</v>
      </c>
      <c r="Y587" s="2">
        <v>41</v>
      </c>
      <c r="Z587" s="2" t="s">
        <v>95</v>
      </c>
      <c r="AA587" s="2" t="s">
        <v>297</v>
      </c>
      <c r="AB587" s="58" t="s">
        <v>284</v>
      </c>
      <c r="AC587" s="58" t="s">
        <v>5014</v>
      </c>
      <c r="AD587" s="58" t="s">
        <v>5015</v>
      </c>
      <c r="AE587" s="2" t="s">
        <v>5016</v>
      </c>
      <c r="AF587" s="62">
        <v>-25.5190682</v>
      </c>
      <c r="AG587" s="62">
        <v>-49.295273599999902</v>
      </c>
      <c r="AH587" s="2" t="s">
        <v>5017</v>
      </c>
      <c r="AI587" s="2" t="s">
        <v>147</v>
      </c>
      <c r="AJ587" s="2" t="s">
        <v>1196</v>
      </c>
      <c r="AK587" s="55">
        <v>428.23</v>
      </c>
      <c r="AL587" s="55">
        <v>52</v>
      </c>
      <c r="AM587" s="55">
        <v>12.14300726245242</v>
      </c>
      <c r="AN587" s="2" t="s">
        <v>103</v>
      </c>
      <c r="AO587" s="2">
        <v>5</v>
      </c>
      <c r="AP587" s="2">
        <v>2</v>
      </c>
      <c r="AQ587" s="2">
        <v>1</v>
      </c>
      <c r="AR587" s="53" t="s">
        <v>148</v>
      </c>
      <c r="AS587" s="2" t="s">
        <v>73</v>
      </c>
      <c r="AT587" s="2" t="s">
        <v>74</v>
      </c>
      <c r="AU587" s="2" t="s">
        <v>75</v>
      </c>
      <c r="AV587" s="2" t="s">
        <v>148</v>
      </c>
      <c r="AW587" s="2" t="str">
        <f t="shared" si="9"/>
        <v xml:space="preserve">     PEGUE NA LOJA HOJE    SHIP FROM STORE    PEGUE NA LOJA   </v>
      </c>
    </row>
    <row r="588" spans="2:49" ht="15" customHeight="1">
      <c r="B588" t="s">
        <v>5018</v>
      </c>
      <c r="C588" s="2">
        <v>1011</v>
      </c>
      <c r="D588" s="2">
        <v>1011</v>
      </c>
      <c r="E588" s="2" t="s">
        <v>5019</v>
      </c>
      <c r="F588" s="58" t="s">
        <v>5020</v>
      </c>
      <c r="G588" s="2" t="s">
        <v>380</v>
      </c>
      <c r="H588" t="s">
        <v>381</v>
      </c>
      <c r="I588" s="58" t="s">
        <v>382</v>
      </c>
      <c r="J588" s="2">
        <v>66147</v>
      </c>
      <c r="K588" s="2" t="s">
        <v>383</v>
      </c>
      <c r="L588" s="2" t="s">
        <v>384</v>
      </c>
      <c r="M588" s="58" t="s">
        <v>2907</v>
      </c>
      <c r="N588" s="58" t="s">
        <v>2908</v>
      </c>
      <c r="O588" s="58" t="s">
        <v>2909</v>
      </c>
      <c r="P588" s="2">
        <v>68222</v>
      </c>
      <c r="Q588" s="2" t="s">
        <v>2910</v>
      </c>
      <c r="R588" s="2">
        <v>1019</v>
      </c>
      <c r="S588" s="10">
        <v>41242</v>
      </c>
      <c r="T588" s="58" t="s">
        <v>2911</v>
      </c>
      <c r="U588" s="2" t="s">
        <v>2912</v>
      </c>
      <c r="V588" s="2" t="s">
        <v>69</v>
      </c>
      <c r="W588" s="2" t="s">
        <v>93</v>
      </c>
      <c r="X588" s="2" t="s">
        <v>442</v>
      </c>
      <c r="Y588" s="2">
        <v>86</v>
      </c>
      <c r="Z588" s="2" t="s">
        <v>160</v>
      </c>
      <c r="AA588" s="2" t="s">
        <v>2913</v>
      </c>
      <c r="AB588" s="58" t="s">
        <v>2906</v>
      </c>
      <c r="AC588" s="58" t="s">
        <v>5021</v>
      </c>
      <c r="AD588" s="58" t="s">
        <v>5022</v>
      </c>
      <c r="AE588" s="2" t="s">
        <v>5023</v>
      </c>
      <c r="AF588" s="62">
        <v>-5.0697324999999998</v>
      </c>
      <c r="AG588" s="62">
        <v>-42.787550400000001</v>
      </c>
      <c r="AH588" s="2" t="s">
        <v>5024</v>
      </c>
      <c r="AI588" s="2" t="s">
        <v>147</v>
      </c>
      <c r="AJ588" s="2" t="s">
        <v>330</v>
      </c>
      <c r="AK588" s="55">
        <v>772.18</v>
      </c>
      <c r="AL588" s="55">
        <v>159</v>
      </c>
      <c r="AM588" s="55">
        <v>20.591053899349891</v>
      </c>
      <c r="AN588" s="2" t="s">
        <v>103</v>
      </c>
      <c r="AO588" s="2">
        <v>9</v>
      </c>
      <c r="AP588" s="2">
        <v>1</v>
      </c>
      <c r="AQ588" s="2">
        <v>2</v>
      </c>
      <c r="AR588" s="53" t="s">
        <v>72</v>
      </c>
      <c r="AS588" s="2" t="s">
        <v>73</v>
      </c>
      <c r="AT588" s="2" t="s">
        <v>74</v>
      </c>
      <c r="AU588" s="2" t="s">
        <v>148</v>
      </c>
      <c r="AV588" s="2" t="s">
        <v>76</v>
      </c>
      <c r="AW588" s="2" t="str">
        <f t="shared" si="9"/>
        <v>AMERICANAS SERVIÇOS    PEGUE NA LOJA HOJE    SHIP FROM STORE       QUIOSQUE</v>
      </c>
    </row>
    <row r="589" spans="2:49" ht="15" customHeight="1">
      <c r="B589" t="s">
        <v>5025</v>
      </c>
      <c r="C589" s="2">
        <v>1019</v>
      </c>
      <c r="D589" s="2">
        <v>1019</v>
      </c>
      <c r="E589" s="2" t="s">
        <v>5026</v>
      </c>
      <c r="F589" s="58" t="s">
        <v>5027</v>
      </c>
      <c r="G589" s="2" t="s">
        <v>380</v>
      </c>
      <c r="H589" t="s">
        <v>381</v>
      </c>
      <c r="I589" s="58" t="s">
        <v>382</v>
      </c>
      <c r="J589" s="2">
        <v>66147</v>
      </c>
      <c r="K589" s="2" t="s">
        <v>383</v>
      </c>
      <c r="L589" s="2" t="s">
        <v>384</v>
      </c>
      <c r="M589" s="58" t="s">
        <v>2907</v>
      </c>
      <c r="N589" s="58" t="s">
        <v>2908</v>
      </c>
      <c r="O589" s="58" t="s">
        <v>2909</v>
      </c>
      <c r="P589" s="2">
        <v>68222</v>
      </c>
      <c r="Q589" s="2" t="s">
        <v>2910</v>
      </c>
      <c r="R589" s="2">
        <v>1019</v>
      </c>
      <c r="S589" s="10">
        <v>41242</v>
      </c>
      <c r="T589" s="58" t="s">
        <v>2911</v>
      </c>
      <c r="U589" s="2" t="s">
        <v>2912</v>
      </c>
      <c r="V589" s="2" t="s">
        <v>92</v>
      </c>
      <c r="W589" s="2" t="s">
        <v>93</v>
      </c>
      <c r="X589" s="2" t="s">
        <v>442</v>
      </c>
      <c r="Y589" s="2">
        <v>88</v>
      </c>
      <c r="Z589" s="2" t="s">
        <v>160</v>
      </c>
      <c r="AA589" s="2" t="s">
        <v>526</v>
      </c>
      <c r="AB589" s="58" t="s">
        <v>5027</v>
      </c>
      <c r="AC589" s="58" t="s">
        <v>98</v>
      </c>
      <c r="AD589" s="58" t="s">
        <v>5028</v>
      </c>
      <c r="AE589" s="2" t="s">
        <v>5029</v>
      </c>
      <c r="AF589" s="62">
        <v>-3.7332857000000002</v>
      </c>
      <c r="AG589" s="62">
        <v>-40.991525500000002</v>
      </c>
      <c r="AH589" s="2" t="s">
        <v>5030</v>
      </c>
      <c r="AI589" s="2" t="s">
        <v>147</v>
      </c>
      <c r="AJ589" s="2" t="s">
        <v>102</v>
      </c>
      <c r="AK589" s="55">
        <v>1096.71</v>
      </c>
      <c r="AL589" s="55">
        <v>162</v>
      </c>
      <c r="AM589" s="55">
        <v>14.771452799737395</v>
      </c>
      <c r="AN589" s="2" t="s">
        <v>103</v>
      </c>
      <c r="AO589" s="2">
        <v>8</v>
      </c>
      <c r="AP589" s="2">
        <v>2</v>
      </c>
      <c r="AQ589" s="2">
        <v>4</v>
      </c>
      <c r="AR589" s="53" t="s">
        <v>72</v>
      </c>
      <c r="AS589" s="2" t="s">
        <v>73</v>
      </c>
      <c r="AT589" s="2" t="s">
        <v>148</v>
      </c>
      <c r="AU589" s="2" t="s">
        <v>75</v>
      </c>
      <c r="AV589" s="2" t="s">
        <v>76</v>
      </c>
      <c r="AW589" s="2" t="str">
        <f t="shared" si="9"/>
        <v>AMERICANAS SERVIÇOS    PEGUE NA LOJA HOJE         PEGUE NA LOJA  QUIOSQUE</v>
      </c>
    </row>
    <row r="590" spans="2:49" ht="15" customHeight="1">
      <c r="B590" t="s">
        <v>5031</v>
      </c>
      <c r="C590" s="2" t="s">
        <v>5032</v>
      </c>
      <c r="D590" s="2">
        <v>651</v>
      </c>
      <c r="E590" s="2" t="s">
        <v>5033</v>
      </c>
      <c r="F590" s="58" t="s">
        <v>5034</v>
      </c>
      <c r="G590" s="2" t="s">
        <v>431</v>
      </c>
      <c r="H590" t="s">
        <v>432</v>
      </c>
      <c r="I590" s="58" t="s">
        <v>433</v>
      </c>
      <c r="J590" s="2">
        <v>66749</v>
      </c>
      <c r="K590" s="2" t="s">
        <v>434</v>
      </c>
      <c r="L590" s="2" t="s">
        <v>435</v>
      </c>
      <c r="M590" s="58" t="s">
        <v>1051</v>
      </c>
      <c r="N590" s="58" t="s">
        <v>1052</v>
      </c>
      <c r="O590" s="58" t="s">
        <v>1053</v>
      </c>
      <c r="P590" s="2" t="s">
        <v>148</v>
      </c>
      <c r="Q590" s="2" t="s">
        <v>1054</v>
      </c>
      <c r="R590" s="2" t="s">
        <v>1048</v>
      </c>
      <c r="S590" s="10">
        <v>41242</v>
      </c>
      <c r="T590" s="58" t="s">
        <v>1055</v>
      </c>
      <c r="U590" s="2" t="s">
        <v>1056</v>
      </c>
      <c r="V590" s="2" t="s">
        <v>92</v>
      </c>
      <c r="W590" s="2" t="s">
        <v>1192</v>
      </c>
      <c r="X590" s="2" t="s">
        <v>442</v>
      </c>
      <c r="Y590" s="2">
        <v>83</v>
      </c>
      <c r="Z590" s="2" t="s">
        <v>160</v>
      </c>
      <c r="AA590" s="2" t="s">
        <v>1057</v>
      </c>
      <c r="AB590" s="58" t="s">
        <v>1058</v>
      </c>
      <c r="AC590" s="58" t="s">
        <v>98</v>
      </c>
      <c r="AD590" s="58" t="s">
        <v>5035</v>
      </c>
      <c r="AE590" s="2" t="s">
        <v>5036</v>
      </c>
      <c r="AF590" s="62">
        <v>-7.1204245999999998</v>
      </c>
      <c r="AG590" s="62">
        <v>-34.884292700000003</v>
      </c>
      <c r="AH590" s="2" t="s">
        <v>5037</v>
      </c>
      <c r="AI590" s="2" t="s">
        <v>28</v>
      </c>
      <c r="AJ590" s="2" t="s">
        <v>1196</v>
      </c>
      <c r="AK590" s="55">
        <v>487.27</v>
      </c>
      <c r="AL590" s="55">
        <v>288</v>
      </c>
      <c r="AM590" s="55">
        <v>59.104808422435205</v>
      </c>
      <c r="AN590" s="2" t="s">
        <v>103</v>
      </c>
      <c r="AO590" s="2">
        <v>8</v>
      </c>
      <c r="AP590" s="2">
        <v>1</v>
      </c>
      <c r="AQ590" s="2">
        <v>1</v>
      </c>
      <c r="AR590" s="53" t="s">
        <v>72</v>
      </c>
      <c r="AS590" s="2" t="s">
        <v>73</v>
      </c>
      <c r="AT590" s="2" t="s">
        <v>74</v>
      </c>
      <c r="AU590" s="2" t="s">
        <v>75</v>
      </c>
      <c r="AV590" s="2" t="s">
        <v>76</v>
      </c>
      <c r="AW590" s="2" t="str">
        <f t="shared" si="9"/>
        <v>AMERICANAS SERVIÇOS    PEGUE NA LOJA HOJE    SHIP FROM STORE    PEGUE NA LOJA  QUIOSQUE</v>
      </c>
    </row>
    <row r="591" spans="2:49" ht="15" customHeight="1">
      <c r="B591" t="s">
        <v>5038</v>
      </c>
      <c r="C591" s="2" t="s">
        <v>5039</v>
      </c>
      <c r="D591" s="2">
        <v>639</v>
      </c>
      <c r="E591" s="2" t="s">
        <v>5040</v>
      </c>
      <c r="F591" s="58" t="s">
        <v>5041</v>
      </c>
      <c r="G591" s="2" t="s">
        <v>431</v>
      </c>
      <c r="H591" t="s">
        <v>432</v>
      </c>
      <c r="I591" s="58" t="s">
        <v>433</v>
      </c>
      <c r="J591" s="2">
        <v>66749</v>
      </c>
      <c r="K591" s="2" t="s">
        <v>434</v>
      </c>
      <c r="L591" s="2" t="s">
        <v>435</v>
      </c>
      <c r="M591" s="58" t="s">
        <v>430</v>
      </c>
      <c r="N591" s="58" t="s">
        <v>436</v>
      </c>
      <c r="O591" s="58" t="s">
        <v>437</v>
      </c>
      <c r="P591" s="2">
        <v>68343</v>
      </c>
      <c r="Q591" s="2" t="s">
        <v>438</v>
      </c>
      <c r="R591" s="2" t="s">
        <v>439</v>
      </c>
      <c r="S591" s="10">
        <v>41242</v>
      </c>
      <c r="T591" s="58" t="s">
        <v>440</v>
      </c>
      <c r="U591" s="2" t="s">
        <v>441</v>
      </c>
      <c r="V591" s="2" t="s">
        <v>92</v>
      </c>
      <c r="W591" s="2" t="s">
        <v>1192</v>
      </c>
      <c r="X591" s="2" t="s">
        <v>442</v>
      </c>
      <c r="Y591" s="2">
        <v>81</v>
      </c>
      <c r="Z591" s="2" t="s">
        <v>160</v>
      </c>
      <c r="AA591" s="2" t="s">
        <v>443</v>
      </c>
      <c r="AB591" s="58" t="s">
        <v>430</v>
      </c>
      <c r="AC591" s="58" t="s">
        <v>5042</v>
      </c>
      <c r="AD591" s="58" t="s">
        <v>5043</v>
      </c>
      <c r="AE591" s="2" t="s">
        <v>5044</v>
      </c>
      <c r="AF591" s="62">
        <v>-8.0374528000000005</v>
      </c>
      <c r="AG591" s="62">
        <v>-34.8909083</v>
      </c>
      <c r="AH591" s="2" t="s">
        <v>5045</v>
      </c>
      <c r="AI591" s="2" t="s">
        <v>28</v>
      </c>
      <c r="AJ591" s="2" t="s">
        <v>1196</v>
      </c>
      <c r="AK591" s="55">
        <v>488.66</v>
      </c>
      <c r="AL591" s="55">
        <v>24</v>
      </c>
      <c r="AM591" s="55">
        <v>4.911390332746695</v>
      </c>
      <c r="AN591" s="2" t="s">
        <v>103</v>
      </c>
      <c r="AO591" s="2">
        <v>4</v>
      </c>
      <c r="AP591" s="2">
        <v>3</v>
      </c>
      <c r="AQ591" s="2">
        <v>1</v>
      </c>
      <c r="AR591" s="53" t="s">
        <v>72</v>
      </c>
      <c r="AS591" s="2" t="s">
        <v>73</v>
      </c>
      <c r="AT591" s="2" t="s">
        <v>74</v>
      </c>
      <c r="AU591" s="2" t="s">
        <v>75</v>
      </c>
      <c r="AV591" s="2" t="s">
        <v>76</v>
      </c>
      <c r="AW591" s="2" t="str">
        <f t="shared" si="9"/>
        <v>AMERICANAS SERVIÇOS    PEGUE NA LOJA HOJE    SHIP FROM STORE    PEGUE NA LOJA  QUIOSQUE</v>
      </c>
    </row>
    <row r="592" spans="2:49" ht="15" customHeight="1">
      <c r="B592" t="s">
        <v>5046</v>
      </c>
      <c r="C592" s="2" t="s">
        <v>5047</v>
      </c>
      <c r="D592" s="2">
        <v>644</v>
      </c>
      <c r="E592" s="2" t="s">
        <v>5048</v>
      </c>
      <c r="F592" s="58" t="s">
        <v>5049</v>
      </c>
      <c r="G592" s="2" t="s">
        <v>431</v>
      </c>
      <c r="H592" t="s">
        <v>432</v>
      </c>
      <c r="I592" s="58" t="s">
        <v>433</v>
      </c>
      <c r="J592" s="2">
        <v>66749</v>
      </c>
      <c r="K592" s="2" t="s">
        <v>434</v>
      </c>
      <c r="L592" s="2" t="s">
        <v>435</v>
      </c>
      <c r="M592" s="58" t="s">
        <v>430</v>
      </c>
      <c r="N592" s="58" t="s">
        <v>436</v>
      </c>
      <c r="O592" s="58" t="s">
        <v>437</v>
      </c>
      <c r="P592" s="2">
        <v>68343</v>
      </c>
      <c r="Q592" s="2" t="s">
        <v>438</v>
      </c>
      <c r="R592" s="2" t="s">
        <v>439</v>
      </c>
      <c r="S592" s="10">
        <v>41242</v>
      </c>
      <c r="T592" s="58" t="s">
        <v>440</v>
      </c>
      <c r="U592" s="2" t="s">
        <v>441</v>
      </c>
      <c r="V592" s="2" t="s">
        <v>92</v>
      </c>
      <c r="W592" s="2" t="s">
        <v>1192</v>
      </c>
      <c r="X592" s="2" t="s">
        <v>442</v>
      </c>
      <c r="Y592" s="2">
        <v>81</v>
      </c>
      <c r="Z592" s="2" t="s">
        <v>160</v>
      </c>
      <c r="AA592" s="2" t="s">
        <v>443</v>
      </c>
      <c r="AB592" s="58" t="s">
        <v>936</v>
      </c>
      <c r="AC592" s="58" t="s">
        <v>5050</v>
      </c>
      <c r="AD592" s="58" t="s">
        <v>5051</v>
      </c>
      <c r="AE592" s="2" t="s">
        <v>5052</v>
      </c>
      <c r="AF592" s="62">
        <v>-8.0909938999999902</v>
      </c>
      <c r="AG592" s="62">
        <v>-34.970398500000002</v>
      </c>
      <c r="AH592" s="2" t="s">
        <v>5053</v>
      </c>
      <c r="AI592" s="2" t="s">
        <v>28</v>
      </c>
      <c r="AJ592" s="2" t="s">
        <v>1196</v>
      </c>
      <c r="AK592" s="55">
        <v>349.51</v>
      </c>
      <c r="AL592" s="55">
        <v>55</v>
      </c>
      <c r="AM592" s="55">
        <v>15.736316557466168</v>
      </c>
      <c r="AN592" s="2" t="s">
        <v>103</v>
      </c>
      <c r="AO592" s="2">
        <v>5</v>
      </c>
      <c r="AP592" s="2">
        <v>2</v>
      </c>
      <c r="AQ592" s="2">
        <v>1</v>
      </c>
      <c r="AR592" s="53" t="s">
        <v>72</v>
      </c>
      <c r="AS592" s="2" t="s">
        <v>73</v>
      </c>
      <c r="AT592" s="2" t="s">
        <v>74</v>
      </c>
      <c r="AU592" s="2" t="s">
        <v>75</v>
      </c>
      <c r="AV592" s="2" t="s">
        <v>76</v>
      </c>
      <c r="AW592" s="2" t="str">
        <f t="shared" si="9"/>
        <v>AMERICANAS SERVIÇOS    PEGUE NA LOJA HOJE    SHIP FROM STORE    PEGUE NA LOJA  QUIOSQUE</v>
      </c>
    </row>
    <row r="593" spans="2:49" ht="15" customHeight="1">
      <c r="B593" t="s">
        <v>5054</v>
      </c>
      <c r="C593" s="2" t="s">
        <v>5055</v>
      </c>
      <c r="D593" s="2">
        <v>655</v>
      </c>
      <c r="E593" s="2" t="s">
        <v>5056</v>
      </c>
      <c r="F593" s="58" t="s">
        <v>5057</v>
      </c>
      <c r="G593" s="2" t="s">
        <v>431</v>
      </c>
      <c r="H593" t="s">
        <v>432</v>
      </c>
      <c r="I593" s="58" t="s">
        <v>433</v>
      </c>
      <c r="J593" s="2">
        <v>66749</v>
      </c>
      <c r="K593" s="2" t="s">
        <v>434</v>
      </c>
      <c r="L593" s="2" t="s">
        <v>435</v>
      </c>
      <c r="M593" s="58" t="s">
        <v>430</v>
      </c>
      <c r="N593" s="58" t="s">
        <v>436</v>
      </c>
      <c r="O593" s="58" t="s">
        <v>437</v>
      </c>
      <c r="P593" s="2">
        <v>68343</v>
      </c>
      <c r="Q593" s="2" t="s">
        <v>438</v>
      </c>
      <c r="R593" s="2" t="s">
        <v>439</v>
      </c>
      <c r="S593" s="10">
        <v>41242</v>
      </c>
      <c r="T593" s="58" t="s">
        <v>440</v>
      </c>
      <c r="U593" s="2" t="s">
        <v>441</v>
      </c>
      <c r="V593" s="2" t="s">
        <v>92</v>
      </c>
      <c r="W593" s="2" t="s">
        <v>1192</v>
      </c>
      <c r="X593" s="2" t="s">
        <v>442</v>
      </c>
      <c r="Y593" s="2">
        <v>81</v>
      </c>
      <c r="Z593" s="2" t="s">
        <v>160</v>
      </c>
      <c r="AA593" s="2" t="s">
        <v>443</v>
      </c>
      <c r="AB593" s="58" t="s">
        <v>5058</v>
      </c>
      <c r="AC593" s="58" t="s">
        <v>98</v>
      </c>
      <c r="AD593" s="58" t="s">
        <v>5059</v>
      </c>
      <c r="AE593" s="2" t="s">
        <v>5060</v>
      </c>
      <c r="AF593" s="62">
        <v>-8.5920320999999902</v>
      </c>
      <c r="AG593" s="62">
        <v>-35.1146289</v>
      </c>
      <c r="AH593" s="2" t="s">
        <v>5061</v>
      </c>
      <c r="AI593" s="2" t="s">
        <v>147</v>
      </c>
      <c r="AJ593" s="2" t="s">
        <v>1196</v>
      </c>
      <c r="AK593" s="55">
        <v>444.59</v>
      </c>
      <c r="AL593" s="55">
        <v>17</v>
      </c>
      <c r="AM593" s="55">
        <v>3.8237477226208418</v>
      </c>
      <c r="AN593" s="2" t="s">
        <v>103</v>
      </c>
      <c r="AO593" s="2">
        <v>5</v>
      </c>
      <c r="AP593" s="2">
        <v>2</v>
      </c>
      <c r="AQ593" s="2">
        <v>1</v>
      </c>
      <c r="AR593" s="53" t="s">
        <v>72</v>
      </c>
      <c r="AS593" s="2" t="s">
        <v>73</v>
      </c>
      <c r="AT593" s="2" t="s">
        <v>148</v>
      </c>
      <c r="AU593" s="2" t="s">
        <v>75</v>
      </c>
      <c r="AV593" s="2" t="s">
        <v>76</v>
      </c>
      <c r="AW593" s="2" t="str">
        <f t="shared" si="9"/>
        <v>AMERICANAS SERVIÇOS    PEGUE NA LOJA HOJE         PEGUE NA LOJA  QUIOSQUE</v>
      </c>
    </row>
    <row r="594" spans="2:49" ht="15" customHeight="1">
      <c r="B594" t="s">
        <v>5062</v>
      </c>
      <c r="C594" s="2" t="s">
        <v>5063</v>
      </c>
      <c r="D594" s="2">
        <v>441</v>
      </c>
      <c r="E594" s="2" t="s">
        <v>5064</v>
      </c>
      <c r="F594" s="58" t="s">
        <v>1465</v>
      </c>
      <c r="G594" s="2" t="s">
        <v>431</v>
      </c>
      <c r="H594" t="s">
        <v>432</v>
      </c>
      <c r="I594" s="58" t="s">
        <v>433</v>
      </c>
      <c r="J594" s="2">
        <v>66749</v>
      </c>
      <c r="K594" s="2" t="s">
        <v>434</v>
      </c>
      <c r="L594" s="2" t="s">
        <v>435</v>
      </c>
      <c r="M594" s="58" t="s">
        <v>474</v>
      </c>
      <c r="N594" s="58" t="s">
        <v>475</v>
      </c>
      <c r="O594" s="58" t="s">
        <v>476</v>
      </c>
      <c r="P594" s="2" t="s">
        <v>148</v>
      </c>
      <c r="Q594" s="2" t="s">
        <v>477</v>
      </c>
      <c r="R594" s="2" t="s">
        <v>435</v>
      </c>
      <c r="S594" s="10">
        <v>41242</v>
      </c>
      <c r="T594" s="58" t="s">
        <v>478</v>
      </c>
      <c r="U594" s="2" t="s">
        <v>479</v>
      </c>
      <c r="V594" s="2" t="s">
        <v>92</v>
      </c>
      <c r="W594" s="2" t="s">
        <v>93</v>
      </c>
      <c r="X594" s="2" t="s">
        <v>480</v>
      </c>
      <c r="Y594" s="2">
        <v>73</v>
      </c>
      <c r="Z594" s="2" t="s">
        <v>95</v>
      </c>
      <c r="AA594" s="2" t="s">
        <v>481</v>
      </c>
      <c r="AB594" s="58" t="s">
        <v>1465</v>
      </c>
      <c r="AC594" s="58" t="s">
        <v>3565</v>
      </c>
      <c r="AD594" s="58" t="s">
        <v>5065</v>
      </c>
      <c r="AE594" s="2" t="s">
        <v>5066</v>
      </c>
      <c r="AF594" s="62">
        <v>-14.787564100000001</v>
      </c>
      <c r="AG594" s="62">
        <v>-39.273783000000002</v>
      </c>
      <c r="AH594" s="2" t="s">
        <v>5067</v>
      </c>
      <c r="AI594" s="2" t="s">
        <v>147</v>
      </c>
      <c r="AJ594" s="2" t="s">
        <v>330</v>
      </c>
      <c r="AK594" s="55">
        <v>998.66</v>
      </c>
      <c r="AL594" s="55">
        <v>245</v>
      </c>
      <c r="AM594" s="55">
        <v>24.532874051228649</v>
      </c>
      <c r="AN594" s="2" t="s">
        <v>103</v>
      </c>
      <c r="AO594" s="2">
        <v>8</v>
      </c>
      <c r="AP594" s="2">
        <v>1</v>
      </c>
      <c r="AQ594" s="2">
        <v>1</v>
      </c>
      <c r="AR594" s="53" t="s">
        <v>72</v>
      </c>
      <c r="AS594" s="2" t="s">
        <v>73</v>
      </c>
      <c r="AT594" s="2" t="s">
        <v>74</v>
      </c>
      <c r="AU594" s="2" t="s">
        <v>75</v>
      </c>
      <c r="AV594" s="2" t="s">
        <v>76</v>
      </c>
      <c r="AW594" s="2" t="str">
        <f t="shared" si="9"/>
        <v>AMERICANAS SERVIÇOS    PEGUE NA LOJA HOJE    SHIP FROM STORE    PEGUE NA LOJA  QUIOSQUE</v>
      </c>
    </row>
    <row r="595" spans="2:49" ht="15" customHeight="1">
      <c r="B595" t="s">
        <v>5068</v>
      </c>
      <c r="C595" s="2">
        <v>1022</v>
      </c>
      <c r="D595" s="2">
        <v>1022</v>
      </c>
      <c r="E595" s="2" t="s">
        <v>5069</v>
      </c>
      <c r="F595" s="58" t="s">
        <v>5070</v>
      </c>
      <c r="G595" s="2" t="s">
        <v>431</v>
      </c>
      <c r="H595" t="s">
        <v>432</v>
      </c>
      <c r="I595" s="58" t="s">
        <v>433</v>
      </c>
      <c r="J595" s="2">
        <v>66749</v>
      </c>
      <c r="K595" s="2" t="s">
        <v>434</v>
      </c>
      <c r="L595" s="2" t="s">
        <v>435</v>
      </c>
      <c r="M595" s="58" t="s">
        <v>474</v>
      </c>
      <c r="N595" s="58" t="s">
        <v>475</v>
      </c>
      <c r="O595" s="58" t="s">
        <v>476</v>
      </c>
      <c r="P595" s="2" t="s">
        <v>148</v>
      </c>
      <c r="Q595" s="2" t="s">
        <v>477</v>
      </c>
      <c r="R595" s="2" t="s">
        <v>435</v>
      </c>
      <c r="S595" s="10">
        <v>41242</v>
      </c>
      <c r="T595" s="58" t="s">
        <v>478</v>
      </c>
      <c r="U595" s="2" t="s">
        <v>479</v>
      </c>
      <c r="V595" s="2" t="s">
        <v>92</v>
      </c>
      <c r="W595" s="2" t="s">
        <v>93</v>
      </c>
      <c r="X595" s="2" t="s">
        <v>480</v>
      </c>
      <c r="Y595" s="2">
        <v>74</v>
      </c>
      <c r="Z595" s="2" t="s">
        <v>160</v>
      </c>
      <c r="AA595" s="2" t="s">
        <v>481</v>
      </c>
      <c r="AB595" s="58" t="s">
        <v>5070</v>
      </c>
      <c r="AC595" s="58" t="s">
        <v>98</v>
      </c>
      <c r="AD595" s="58" t="s">
        <v>5071</v>
      </c>
      <c r="AE595" s="2" t="s">
        <v>5072</v>
      </c>
      <c r="AF595" s="62">
        <v>-10.475709699999999</v>
      </c>
      <c r="AG595" s="62">
        <v>-40.104305699999998</v>
      </c>
      <c r="AH595" s="2" t="s">
        <v>5073</v>
      </c>
      <c r="AI595" s="2" t="s">
        <v>147</v>
      </c>
      <c r="AJ595" s="2" t="s">
        <v>1351</v>
      </c>
      <c r="AK595" s="55">
        <v>664.45</v>
      </c>
      <c r="AL595" s="55">
        <v>61</v>
      </c>
      <c r="AM595" s="55">
        <v>9.1805252464444269</v>
      </c>
      <c r="AN595" s="2" t="s">
        <v>103</v>
      </c>
      <c r="AO595" s="2">
        <v>9</v>
      </c>
      <c r="AP595" s="2">
        <v>1</v>
      </c>
      <c r="AQ595" s="2">
        <v>2</v>
      </c>
      <c r="AR595" s="53" t="s">
        <v>72</v>
      </c>
      <c r="AS595" s="2" t="s">
        <v>73</v>
      </c>
      <c r="AT595" s="2" t="s">
        <v>148</v>
      </c>
      <c r="AU595" s="2" t="s">
        <v>75</v>
      </c>
      <c r="AV595" s="2" t="s">
        <v>76</v>
      </c>
      <c r="AW595" s="2" t="str">
        <f t="shared" si="9"/>
        <v>AMERICANAS SERVIÇOS    PEGUE NA LOJA HOJE         PEGUE NA LOJA  QUIOSQUE</v>
      </c>
    </row>
    <row r="596" spans="2:49" ht="15" customHeight="1">
      <c r="B596" t="s">
        <v>5074</v>
      </c>
      <c r="C596" s="2">
        <v>1008</v>
      </c>
      <c r="D596" s="2">
        <v>1008</v>
      </c>
      <c r="E596" s="2" t="s">
        <v>5075</v>
      </c>
      <c r="F596" s="58" t="s">
        <v>5076</v>
      </c>
      <c r="G596" s="2" t="s">
        <v>431</v>
      </c>
      <c r="H596" t="s">
        <v>432</v>
      </c>
      <c r="I596" s="58" t="s">
        <v>433</v>
      </c>
      <c r="J596" s="2">
        <v>66749</v>
      </c>
      <c r="K596" s="2" t="s">
        <v>434</v>
      </c>
      <c r="L596" s="2" t="s">
        <v>435</v>
      </c>
      <c r="M596" s="58" t="s">
        <v>815</v>
      </c>
      <c r="N596" s="58" t="s">
        <v>816</v>
      </c>
      <c r="O596" s="58" t="s">
        <v>817</v>
      </c>
      <c r="P596" s="2">
        <v>66116</v>
      </c>
      <c r="Q596" s="2" t="s">
        <v>818</v>
      </c>
      <c r="R596" s="2" t="s">
        <v>812</v>
      </c>
      <c r="S596" s="10">
        <v>41242</v>
      </c>
      <c r="T596" s="58" t="s">
        <v>819</v>
      </c>
      <c r="U596" s="2" t="s">
        <v>820</v>
      </c>
      <c r="V596" s="2" t="s">
        <v>92</v>
      </c>
      <c r="W596" s="2" t="s">
        <v>93</v>
      </c>
      <c r="X596" s="2" t="s">
        <v>480</v>
      </c>
      <c r="Y596" s="2">
        <v>79</v>
      </c>
      <c r="Z596" s="2" t="s">
        <v>95</v>
      </c>
      <c r="AA596" s="2" t="s">
        <v>143</v>
      </c>
      <c r="AB596" s="58" t="s">
        <v>821</v>
      </c>
      <c r="AC596" s="58" t="s">
        <v>3945</v>
      </c>
      <c r="AD596" s="58" t="s">
        <v>5077</v>
      </c>
      <c r="AE596" s="2" t="s">
        <v>5078</v>
      </c>
      <c r="AF596" s="62">
        <v>-10.9249946</v>
      </c>
      <c r="AG596" s="62">
        <v>-37.057014299999999</v>
      </c>
      <c r="AH596" s="2" t="s">
        <v>5079</v>
      </c>
      <c r="AI596" s="2" t="s">
        <v>28</v>
      </c>
      <c r="AJ596" s="2" t="s">
        <v>1351</v>
      </c>
      <c r="AK596" s="55">
        <v>638.24</v>
      </c>
      <c r="AL596" s="55">
        <v>167</v>
      </c>
      <c r="AM596" s="55">
        <v>26.165705690649283</v>
      </c>
      <c r="AN596" s="2" t="s">
        <v>103</v>
      </c>
      <c r="AO596" s="2">
        <v>8</v>
      </c>
      <c r="AP596" s="2">
        <v>1</v>
      </c>
      <c r="AQ596" s="2">
        <v>1</v>
      </c>
      <c r="AR596" s="53" t="s">
        <v>72</v>
      </c>
      <c r="AS596" s="2" t="s">
        <v>73</v>
      </c>
      <c r="AT596" s="2" t="s">
        <v>74</v>
      </c>
      <c r="AU596" s="2" t="s">
        <v>75</v>
      </c>
      <c r="AV596" s="2" t="s">
        <v>76</v>
      </c>
      <c r="AW596" s="2" t="str">
        <f t="shared" si="9"/>
        <v>AMERICANAS SERVIÇOS    PEGUE NA LOJA HOJE    SHIP FROM STORE    PEGUE NA LOJA  QUIOSQUE</v>
      </c>
    </row>
    <row r="597" spans="2:49" ht="15" customHeight="1">
      <c r="B597" t="s">
        <v>5080</v>
      </c>
      <c r="C597" s="2">
        <v>1009</v>
      </c>
      <c r="D597" s="2">
        <v>1009</v>
      </c>
      <c r="E597" s="2" t="s">
        <v>5081</v>
      </c>
      <c r="F597" s="58" t="s">
        <v>5082</v>
      </c>
      <c r="G597" s="2" t="s">
        <v>431</v>
      </c>
      <c r="H597" t="s">
        <v>432</v>
      </c>
      <c r="I597" s="58" t="s">
        <v>433</v>
      </c>
      <c r="J597" s="2">
        <v>66749</v>
      </c>
      <c r="K597" s="2" t="s">
        <v>434</v>
      </c>
      <c r="L597" s="2" t="s">
        <v>435</v>
      </c>
      <c r="M597" s="58" t="s">
        <v>1051</v>
      </c>
      <c r="N597" s="58" t="s">
        <v>1052</v>
      </c>
      <c r="O597" s="58" t="s">
        <v>1053</v>
      </c>
      <c r="P597" s="2" t="s">
        <v>148</v>
      </c>
      <c r="Q597" s="2" t="s">
        <v>1054</v>
      </c>
      <c r="R597" s="2" t="s">
        <v>1048</v>
      </c>
      <c r="S597" s="10">
        <v>41339</v>
      </c>
      <c r="T597" s="58" t="s">
        <v>1055</v>
      </c>
      <c r="U597" s="2" t="s">
        <v>1056</v>
      </c>
      <c r="V597" s="2" t="s">
        <v>92</v>
      </c>
      <c r="W597" s="2" t="s">
        <v>93</v>
      </c>
      <c r="X597" s="2" t="s">
        <v>442</v>
      </c>
      <c r="Y597" s="2">
        <v>83</v>
      </c>
      <c r="Z597" s="2" t="s">
        <v>160</v>
      </c>
      <c r="AA597" s="2" t="s">
        <v>1057</v>
      </c>
      <c r="AB597" s="58" t="s">
        <v>5082</v>
      </c>
      <c r="AC597" s="58" t="s">
        <v>98</v>
      </c>
      <c r="AD597" s="58" t="s">
        <v>5083</v>
      </c>
      <c r="AE597" s="2" t="s">
        <v>5084</v>
      </c>
      <c r="AF597" s="62">
        <v>-7.1251787999999996</v>
      </c>
      <c r="AG597" s="62">
        <v>-34.925779300000002</v>
      </c>
      <c r="AH597" s="2" t="s">
        <v>5085</v>
      </c>
      <c r="AI597" s="2" t="s">
        <v>147</v>
      </c>
      <c r="AJ597" s="2" t="s">
        <v>102</v>
      </c>
      <c r="AK597" s="55">
        <v>1099.53</v>
      </c>
      <c r="AL597" s="55">
        <v>138</v>
      </c>
      <c r="AM597" s="55">
        <v>12.550817167335135</v>
      </c>
      <c r="AN597" s="2" t="s">
        <v>103</v>
      </c>
      <c r="AO597" s="2">
        <v>8</v>
      </c>
      <c r="AP597" s="2">
        <v>1</v>
      </c>
      <c r="AQ597" s="2">
        <v>1</v>
      </c>
      <c r="AR597" s="53" t="s">
        <v>72</v>
      </c>
      <c r="AS597" s="2" t="s">
        <v>73</v>
      </c>
      <c r="AT597" s="2" t="s">
        <v>74</v>
      </c>
      <c r="AU597" s="2" t="s">
        <v>75</v>
      </c>
      <c r="AV597" s="2" t="s">
        <v>76</v>
      </c>
      <c r="AW597" s="2" t="str">
        <f t="shared" si="9"/>
        <v>AMERICANAS SERVIÇOS    PEGUE NA LOJA HOJE    SHIP FROM STORE    PEGUE NA LOJA  QUIOSQUE</v>
      </c>
    </row>
    <row r="598" spans="2:49" ht="15" customHeight="1">
      <c r="B598" t="s">
        <v>5086</v>
      </c>
      <c r="C598" s="2" t="s">
        <v>5087</v>
      </c>
      <c r="D598" s="2">
        <v>487</v>
      </c>
      <c r="E598" s="2" t="s">
        <v>5088</v>
      </c>
      <c r="F598" s="58" t="s">
        <v>5089</v>
      </c>
      <c r="G598" s="2" t="s">
        <v>128</v>
      </c>
      <c r="H598" t="s">
        <v>129</v>
      </c>
      <c r="I598" s="58" t="s">
        <v>130</v>
      </c>
      <c r="J598" s="2">
        <v>66128</v>
      </c>
      <c r="K598" s="2" t="s">
        <v>131</v>
      </c>
      <c r="L598" s="2" t="s">
        <v>132</v>
      </c>
      <c r="M598" s="58" t="s">
        <v>777</v>
      </c>
      <c r="N598" s="58" t="s">
        <v>778</v>
      </c>
      <c r="O598" s="58" t="s">
        <v>779</v>
      </c>
      <c r="P598" s="2">
        <v>66208</v>
      </c>
      <c r="Q598" s="2" t="s">
        <v>780</v>
      </c>
      <c r="R598" s="2" t="s">
        <v>781</v>
      </c>
      <c r="S598" s="10">
        <v>41347</v>
      </c>
      <c r="T598" s="58" t="s">
        <v>1067</v>
      </c>
      <c r="U598" s="2" t="s">
        <v>1068</v>
      </c>
      <c r="V598" s="2" t="s">
        <v>92</v>
      </c>
      <c r="W598" s="2" t="s">
        <v>93</v>
      </c>
      <c r="X598" s="2" t="s">
        <v>140</v>
      </c>
      <c r="Y598" s="2">
        <v>11</v>
      </c>
      <c r="Z598" s="2" t="s">
        <v>95</v>
      </c>
      <c r="AA598" s="2" t="s">
        <v>141</v>
      </c>
      <c r="AB598" s="58" t="s">
        <v>1084</v>
      </c>
      <c r="AC598" s="58" t="s">
        <v>5089</v>
      </c>
      <c r="AD598" s="58" t="s">
        <v>5090</v>
      </c>
      <c r="AE598" s="2" t="s">
        <v>5091</v>
      </c>
      <c r="AF598" s="62">
        <v>-23.685515299999999</v>
      </c>
      <c r="AG598" s="62">
        <v>-46.521564699999999</v>
      </c>
      <c r="AH598" s="2" t="s">
        <v>5092</v>
      </c>
      <c r="AI598" s="2" t="s">
        <v>147</v>
      </c>
      <c r="AJ598" s="2" t="s">
        <v>330</v>
      </c>
      <c r="AK598" s="55">
        <v>773.18</v>
      </c>
      <c r="AL598" s="55">
        <v>123</v>
      </c>
      <c r="AM598" s="55">
        <v>15.908326650973899</v>
      </c>
      <c r="AN598" s="2" t="s">
        <v>103</v>
      </c>
      <c r="AO598" s="2">
        <v>4</v>
      </c>
      <c r="AP598" s="2">
        <v>3</v>
      </c>
      <c r="AQ598" s="2">
        <v>1</v>
      </c>
      <c r="AR598" s="53" t="s">
        <v>148</v>
      </c>
      <c r="AS598" s="2" t="s">
        <v>73</v>
      </c>
      <c r="AT598" s="2" t="s">
        <v>74</v>
      </c>
      <c r="AU598" s="2" t="s">
        <v>75</v>
      </c>
      <c r="AV598" s="2" t="s">
        <v>76</v>
      </c>
      <c r="AW598" s="2" t="str">
        <f t="shared" si="9"/>
        <v xml:space="preserve">     PEGUE NA LOJA HOJE    SHIP FROM STORE    PEGUE NA LOJA  QUIOSQUE</v>
      </c>
    </row>
    <row r="599" spans="2:49" ht="15" customHeight="1">
      <c r="B599" t="s">
        <v>5093</v>
      </c>
      <c r="C599" s="2" t="s">
        <v>5094</v>
      </c>
      <c r="D599" s="2">
        <v>218</v>
      </c>
      <c r="E599" s="2" t="s">
        <v>5095</v>
      </c>
      <c r="F599" s="58" t="s">
        <v>5096</v>
      </c>
      <c r="G599" s="2" t="s">
        <v>108</v>
      </c>
      <c r="H599" t="s">
        <v>109</v>
      </c>
      <c r="I599" s="58" t="s">
        <v>110</v>
      </c>
      <c r="J599" s="2">
        <v>66202</v>
      </c>
      <c r="K599" s="2" t="s">
        <v>111</v>
      </c>
      <c r="L599" s="2" t="s">
        <v>112</v>
      </c>
      <c r="M599" s="58" t="s">
        <v>498</v>
      </c>
      <c r="N599" s="58" t="s">
        <v>499</v>
      </c>
      <c r="O599" s="58" t="s">
        <v>500</v>
      </c>
      <c r="P599" s="2">
        <v>66136</v>
      </c>
      <c r="Q599" s="2" t="s">
        <v>501</v>
      </c>
      <c r="R599" s="2" t="s">
        <v>495</v>
      </c>
      <c r="S599" s="10">
        <v>41353</v>
      </c>
      <c r="T599" s="58" t="s">
        <v>502</v>
      </c>
      <c r="U599" s="2" t="s">
        <v>503</v>
      </c>
      <c r="V599" s="2" t="s">
        <v>92</v>
      </c>
      <c r="W599" s="2" t="s">
        <v>93</v>
      </c>
      <c r="X599" s="2" t="s">
        <v>480</v>
      </c>
      <c r="Y599" s="2">
        <v>27</v>
      </c>
      <c r="Z599" s="2" t="s">
        <v>95</v>
      </c>
      <c r="AA599" s="2" t="s">
        <v>504</v>
      </c>
      <c r="AB599" s="58" t="s">
        <v>4312</v>
      </c>
      <c r="AC599" s="58" t="s">
        <v>5097</v>
      </c>
      <c r="AD599" s="58" t="s">
        <v>5098</v>
      </c>
      <c r="AE599" s="2" t="s">
        <v>5099</v>
      </c>
      <c r="AF599" s="62">
        <v>-19.355993900000001</v>
      </c>
      <c r="AG599" s="62">
        <v>-40.062989700000003</v>
      </c>
      <c r="AH599" s="2" t="s">
        <v>5100</v>
      </c>
      <c r="AI599" s="2" t="s">
        <v>28</v>
      </c>
      <c r="AJ599" s="2" t="s">
        <v>330</v>
      </c>
      <c r="AK599" s="55">
        <v>998.98</v>
      </c>
      <c r="AL599" s="55">
        <v>167</v>
      </c>
      <c r="AM599" s="55">
        <v>16.717051392420267</v>
      </c>
      <c r="AN599" s="2" t="s">
        <v>331</v>
      </c>
      <c r="AO599" s="2">
        <v>9</v>
      </c>
      <c r="AP599" s="2">
        <v>2</v>
      </c>
      <c r="AQ599" s="2">
        <v>5</v>
      </c>
      <c r="AR599" s="53" t="s">
        <v>148</v>
      </c>
      <c r="AS599" s="2" t="s">
        <v>73</v>
      </c>
      <c r="AT599" s="2" t="s">
        <v>148</v>
      </c>
      <c r="AU599" s="2" t="s">
        <v>148</v>
      </c>
      <c r="AV599" s="2" t="s">
        <v>148</v>
      </c>
      <c r="AW599" s="2" t="str">
        <f t="shared" si="9"/>
        <v xml:space="preserve">     PEGUE NA LOJA HOJE             </v>
      </c>
    </row>
    <row r="600" spans="2:49" ht="15" customHeight="1">
      <c r="B600" t="s">
        <v>5101</v>
      </c>
      <c r="C600" s="2" t="s">
        <v>5102</v>
      </c>
      <c r="D600" s="2">
        <v>81</v>
      </c>
      <c r="E600" s="2" t="s">
        <v>5103</v>
      </c>
      <c r="F600" s="58" t="s">
        <v>4040</v>
      </c>
      <c r="G600" s="2" t="s">
        <v>108</v>
      </c>
      <c r="H600" t="s">
        <v>109</v>
      </c>
      <c r="I600" s="58" t="s">
        <v>110</v>
      </c>
      <c r="J600" s="2">
        <v>66202</v>
      </c>
      <c r="K600" s="2" t="s">
        <v>111</v>
      </c>
      <c r="L600" s="2" t="s">
        <v>112</v>
      </c>
      <c r="M600" s="58" t="s">
        <v>305</v>
      </c>
      <c r="N600" s="58" t="s">
        <v>306</v>
      </c>
      <c r="O600" s="58" t="s">
        <v>307</v>
      </c>
      <c r="P600" s="2">
        <v>66197</v>
      </c>
      <c r="Q600" s="2" t="s">
        <v>308</v>
      </c>
      <c r="R600" s="2" t="s">
        <v>309</v>
      </c>
      <c r="S600" s="10">
        <v>41367</v>
      </c>
      <c r="T600" s="58" t="s">
        <v>310</v>
      </c>
      <c r="U600" s="2" t="s">
        <v>311</v>
      </c>
      <c r="V600" s="2" t="s">
        <v>92</v>
      </c>
      <c r="W600" s="2" t="s">
        <v>93</v>
      </c>
      <c r="X600" s="2" t="s">
        <v>94</v>
      </c>
      <c r="Y600" s="2">
        <v>24</v>
      </c>
      <c r="Z600" s="2" t="s">
        <v>95</v>
      </c>
      <c r="AA600" s="2" t="s">
        <v>96</v>
      </c>
      <c r="AB600" s="58" t="s">
        <v>4040</v>
      </c>
      <c r="AC600" s="58" t="s">
        <v>98</v>
      </c>
      <c r="AD600" s="58" t="s">
        <v>5104</v>
      </c>
      <c r="AE600" s="2" t="s">
        <v>5105</v>
      </c>
      <c r="AF600" s="62">
        <v>-23.006937400000002</v>
      </c>
      <c r="AG600" s="62">
        <v>-44.316466499999997</v>
      </c>
      <c r="AH600" s="2" t="s">
        <v>5106</v>
      </c>
      <c r="AI600" s="2" t="s">
        <v>28</v>
      </c>
      <c r="AJ600" s="2" t="s">
        <v>330</v>
      </c>
      <c r="AK600" s="55">
        <v>809.75</v>
      </c>
      <c r="AL600" s="55">
        <v>167</v>
      </c>
      <c r="AM600" s="55">
        <v>20.623649274467429</v>
      </c>
      <c r="AN600" s="2" t="s">
        <v>103</v>
      </c>
      <c r="AO600" s="2">
        <v>4</v>
      </c>
      <c r="AP600" s="2">
        <v>2</v>
      </c>
      <c r="AQ600" s="2">
        <v>1</v>
      </c>
      <c r="AR600" s="53" t="s">
        <v>148</v>
      </c>
      <c r="AS600" s="2" t="s">
        <v>73</v>
      </c>
      <c r="AT600" s="2" t="s">
        <v>148</v>
      </c>
      <c r="AU600" s="2" t="s">
        <v>75</v>
      </c>
      <c r="AV600" s="2" t="s">
        <v>148</v>
      </c>
      <c r="AW600" s="2" t="str">
        <f t="shared" si="9"/>
        <v xml:space="preserve">     PEGUE NA LOJA HOJE         PEGUE NA LOJA   </v>
      </c>
    </row>
    <row r="601" spans="2:49" ht="15" customHeight="1">
      <c r="B601" t="s">
        <v>5107</v>
      </c>
      <c r="C601" s="2" t="s">
        <v>5108</v>
      </c>
      <c r="D601" s="2">
        <v>657</v>
      </c>
      <c r="E601" s="2" t="s">
        <v>5109</v>
      </c>
      <c r="F601" s="58" t="s">
        <v>5110</v>
      </c>
      <c r="G601" s="2" t="s">
        <v>81</v>
      </c>
      <c r="H601" t="s">
        <v>82</v>
      </c>
      <c r="I601" s="58" t="s">
        <v>83</v>
      </c>
      <c r="J601" s="2">
        <v>66203</v>
      </c>
      <c r="K601" s="2" t="s">
        <v>84</v>
      </c>
      <c r="L601" s="2" t="s">
        <v>85</v>
      </c>
      <c r="M601" s="58" t="s">
        <v>86</v>
      </c>
      <c r="N601" s="58" t="s">
        <v>87</v>
      </c>
      <c r="O601" s="58" t="s">
        <v>88</v>
      </c>
      <c r="P601" s="2">
        <v>68551</v>
      </c>
      <c r="Q601" s="2" t="s">
        <v>89</v>
      </c>
      <c r="R601" s="2" t="s">
        <v>85</v>
      </c>
      <c r="S601" s="10">
        <v>41381</v>
      </c>
      <c r="T601" s="58" t="s">
        <v>90</v>
      </c>
      <c r="U601" s="2" t="s">
        <v>91</v>
      </c>
      <c r="V601" s="2" t="s">
        <v>92</v>
      </c>
      <c r="W601" s="2" t="s">
        <v>1192</v>
      </c>
      <c r="X601" s="2" t="s">
        <v>94</v>
      </c>
      <c r="Y601" s="2">
        <v>21</v>
      </c>
      <c r="Z601" s="2" t="s">
        <v>95</v>
      </c>
      <c r="AA601" s="2" t="s">
        <v>96</v>
      </c>
      <c r="AB601" s="58" t="s">
        <v>1226</v>
      </c>
      <c r="AC601" s="58" t="s">
        <v>5111</v>
      </c>
      <c r="AD601" s="58" t="s">
        <v>5112</v>
      </c>
      <c r="AE601" s="2" t="s">
        <v>5113</v>
      </c>
      <c r="AF601" s="62">
        <v>-22.877426499999999</v>
      </c>
      <c r="AG601" s="62">
        <v>-43.026554699999998</v>
      </c>
      <c r="AH601" s="2" t="s">
        <v>5114</v>
      </c>
      <c r="AI601" s="2" t="s">
        <v>147</v>
      </c>
      <c r="AJ601" s="2" t="s">
        <v>1196</v>
      </c>
      <c r="AK601" s="55">
        <v>397.19</v>
      </c>
      <c r="AL601" s="55">
        <v>17</v>
      </c>
      <c r="AM601" s="55">
        <v>4.280067474004885</v>
      </c>
      <c r="AN601" s="2" t="s">
        <v>103</v>
      </c>
      <c r="AO601" s="2">
        <v>3</v>
      </c>
      <c r="AP601" s="2">
        <v>4</v>
      </c>
      <c r="AQ601" s="2">
        <v>1</v>
      </c>
      <c r="AR601" s="53" t="s">
        <v>148</v>
      </c>
      <c r="AS601" s="2" t="s">
        <v>73</v>
      </c>
      <c r="AT601" s="2" t="s">
        <v>74</v>
      </c>
      <c r="AU601" s="2" t="s">
        <v>148</v>
      </c>
      <c r="AV601" s="2" t="s">
        <v>148</v>
      </c>
      <c r="AW601" s="2" t="str">
        <f t="shared" si="9"/>
        <v xml:space="preserve">     PEGUE NA LOJA HOJE    SHIP FROM STORE        </v>
      </c>
    </row>
    <row r="602" spans="2:49" ht="15" customHeight="1">
      <c r="B602" t="s">
        <v>5115</v>
      </c>
      <c r="C602" s="2" t="s">
        <v>5116</v>
      </c>
      <c r="D602" s="2">
        <v>497</v>
      </c>
      <c r="E602" s="2" t="s">
        <v>5117</v>
      </c>
      <c r="F602" s="58" t="s">
        <v>5118</v>
      </c>
      <c r="G602" s="2" t="s">
        <v>431</v>
      </c>
      <c r="H602" t="s">
        <v>432</v>
      </c>
      <c r="I602" s="58" t="s">
        <v>433</v>
      </c>
      <c r="J602" s="2">
        <v>66749</v>
      </c>
      <c r="K602" s="2" t="s">
        <v>434</v>
      </c>
      <c r="L602" s="2" t="s">
        <v>435</v>
      </c>
      <c r="M602" s="58" t="s">
        <v>474</v>
      </c>
      <c r="N602" s="58" t="s">
        <v>475</v>
      </c>
      <c r="O602" s="58" t="s">
        <v>476</v>
      </c>
      <c r="P602" s="2" t="s">
        <v>148</v>
      </c>
      <c r="Q602" s="2" t="s">
        <v>477</v>
      </c>
      <c r="R602" s="2" t="s">
        <v>435</v>
      </c>
      <c r="S602" s="10">
        <v>41388</v>
      </c>
      <c r="T602" s="58" t="s">
        <v>478</v>
      </c>
      <c r="U602" s="2" t="s">
        <v>479</v>
      </c>
      <c r="V602" s="2" t="s">
        <v>92</v>
      </c>
      <c r="W602" s="2" t="s">
        <v>93</v>
      </c>
      <c r="X602" s="2" t="s">
        <v>480</v>
      </c>
      <c r="Y602" s="2">
        <v>71</v>
      </c>
      <c r="Z602" s="2" t="s">
        <v>95</v>
      </c>
      <c r="AA602" s="2" t="s">
        <v>481</v>
      </c>
      <c r="AB602" s="58" t="s">
        <v>5118</v>
      </c>
      <c r="AC602" s="58" t="s">
        <v>98</v>
      </c>
      <c r="AD602" s="58" t="s">
        <v>5119</v>
      </c>
      <c r="AE602" s="2" t="s">
        <v>5120</v>
      </c>
      <c r="AF602" s="62">
        <v>-12.671505700000001</v>
      </c>
      <c r="AG602" s="62">
        <v>-38.544059799999999</v>
      </c>
      <c r="AH602" s="2" t="s">
        <v>5121</v>
      </c>
      <c r="AI602" s="2" t="s">
        <v>147</v>
      </c>
      <c r="AJ602" s="2" t="s">
        <v>330</v>
      </c>
      <c r="AK602" s="55">
        <v>797.37</v>
      </c>
      <c r="AL602" s="55">
        <v>150</v>
      </c>
      <c r="AM602" s="55">
        <v>18.811843936942697</v>
      </c>
      <c r="AN602" s="2" t="s">
        <v>103</v>
      </c>
      <c r="AO602" s="2">
        <v>3</v>
      </c>
      <c r="AP602" s="2">
        <v>3</v>
      </c>
      <c r="AQ602" s="2">
        <v>2</v>
      </c>
      <c r="AR602" s="53" t="s">
        <v>72</v>
      </c>
      <c r="AS602" s="2" t="s">
        <v>73</v>
      </c>
      <c r="AT602" s="2" t="s">
        <v>148</v>
      </c>
      <c r="AU602" s="2" t="s">
        <v>75</v>
      </c>
      <c r="AV602" s="2" t="s">
        <v>76</v>
      </c>
      <c r="AW602" s="2" t="str">
        <f t="shared" si="9"/>
        <v>AMERICANAS SERVIÇOS    PEGUE NA LOJA HOJE         PEGUE NA LOJA  QUIOSQUE</v>
      </c>
    </row>
    <row r="603" spans="2:49" ht="15" customHeight="1">
      <c r="B603" t="s">
        <v>5122</v>
      </c>
      <c r="C603" s="2">
        <v>1023</v>
      </c>
      <c r="D603" s="2">
        <v>1023</v>
      </c>
      <c r="E603" s="2" t="s">
        <v>5123</v>
      </c>
      <c r="F603" s="58" t="s">
        <v>5124</v>
      </c>
      <c r="G603" s="2" t="s">
        <v>534</v>
      </c>
      <c r="H603" t="s">
        <v>535</v>
      </c>
      <c r="I603" s="58" t="s">
        <v>536</v>
      </c>
      <c r="J603" s="2">
        <v>65659</v>
      </c>
      <c r="K603" s="2" t="s">
        <v>537</v>
      </c>
      <c r="L603" s="2" t="s">
        <v>531</v>
      </c>
      <c r="M603" s="58" t="s">
        <v>3921</v>
      </c>
      <c r="N603" s="58" t="s">
        <v>3922</v>
      </c>
      <c r="O603" s="58" t="s">
        <v>3923</v>
      </c>
      <c r="P603" s="2" t="s">
        <v>148</v>
      </c>
      <c r="Q603" s="2" t="s">
        <v>3924</v>
      </c>
      <c r="R603" s="2" t="s">
        <v>796</v>
      </c>
      <c r="S603" s="10">
        <v>41400</v>
      </c>
      <c r="T603" s="58" t="s">
        <v>3925</v>
      </c>
      <c r="U603" s="2" t="s">
        <v>3926</v>
      </c>
      <c r="V603" s="2" t="s">
        <v>69</v>
      </c>
      <c r="W603" s="2" t="s">
        <v>93</v>
      </c>
      <c r="X603" s="2" t="s">
        <v>545</v>
      </c>
      <c r="Y603" s="2">
        <v>94</v>
      </c>
      <c r="Z603" s="2" t="s">
        <v>95</v>
      </c>
      <c r="AA603" s="2" t="s">
        <v>546</v>
      </c>
      <c r="AB603" s="58" t="s">
        <v>5125</v>
      </c>
      <c r="AC603" s="58" t="s">
        <v>5126</v>
      </c>
      <c r="AD603" s="58" t="s">
        <v>5127</v>
      </c>
      <c r="AE603" s="2" t="s">
        <v>5128</v>
      </c>
      <c r="AF603" s="62">
        <v>-5.3451205000000002</v>
      </c>
      <c r="AG603" s="62">
        <v>-49.078120800000001</v>
      </c>
      <c r="AH603" s="2" t="s">
        <v>5129</v>
      </c>
      <c r="AI603" s="2" t="s">
        <v>147</v>
      </c>
      <c r="AJ603" s="2" t="s">
        <v>102</v>
      </c>
      <c r="AK603" s="55">
        <v>1109.07</v>
      </c>
      <c r="AL603" s="55">
        <v>254</v>
      </c>
      <c r="AM603" s="55">
        <v>22.902071104619186</v>
      </c>
      <c r="AN603" s="2" t="s">
        <v>331</v>
      </c>
      <c r="AO603" s="2">
        <v>9</v>
      </c>
      <c r="AP603" s="2">
        <v>1</v>
      </c>
      <c r="AQ603" s="2">
        <v>2</v>
      </c>
      <c r="AR603" s="53" t="s">
        <v>72</v>
      </c>
      <c r="AS603" s="2" t="s">
        <v>73</v>
      </c>
      <c r="AT603" s="2" t="s">
        <v>148</v>
      </c>
      <c r="AU603" s="2" t="s">
        <v>75</v>
      </c>
      <c r="AV603" s="2" t="s">
        <v>76</v>
      </c>
      <c r="AW603" s="2" t="str">
        <f t="shared" si="9"/>
        <v>AMERICANAS SERVIÇOS    PEGUE NA LOJA HOJE         PEGUE NA LOJA  QUIOSQUE</v>
      </c>
    </row>
    <row r="604" spans="2:49" ht="15" customHeight="1">
      <c r="B604" t="s">
        <v>5130</v>
      </c>
      <c r="C604" s="2">
        <v>1030</v>
      </c>
      <c r="D604" s="2">
        <v>1030</v>
      </c>
      <c r="E604" s="2" t="s">
        <v>5131</v>
      </c>
      <c r="F604" s="58" t="s">
        <v>5132</v>
      </c>
      <c r="G604" s="2" t="s">
        <v>81</v>
      </c>
      <c r="H604" t="s">
        <v>82</v>
      </c>
      <c r="I604" s="58" t="s">
        <v>83</v>
      </c>
      <c r="J604" s="2">
        <v>66203</v>
      </c>
      <c r="K604" s="2" t="s">
        <v>84</v>
      </c>
      <c r="L604" s="2" t="s">
        <v>85</v>
      </c>
      <c r="M604" s="58" t="s">
        <v>200</v>
      </c>
      <c r="N604" s="58" t="s">
        <v>201</v>
      </c>
      <c r="O604" s="58" t="s">
        <v>202</v>
      </c>
      <c r="P604" s="2">
        <v>68608</v>
      </c>
      <c r="Q604" s="2" t="s">
        <v>203</v>
      </c>
      <c r="R604" s="2" t="s">
        <v>197</v>
      </c>
      <c r="S604" s="10">
        <v>41408</v>
      </c>
      <c r="T604" s="58" t="s">
        <v>204</v>
      </c>
      <c r="U604" s="2" t="s">
        <v>205</v>
      </c>
      <c r="V604" s="2" t="s">
        <v>92</v>
      </c>
      <c r="W604" s="2" t="s">
        <v>93</v>
      </c>
      <c r="X604" s="2" t="s">
        <v>248</v>
      </c>
      <c r="Y604" s="2">
        <v>35</v>
      </c>
      <c r="Z604" s="2" t="s">
        <v>95</v>
      </c>
      <c r="AA604" s="2" t="s">
        <v>206</v>
      </c>
      <c r="AB604" s="58" t="s">
        <v>3913</v>
      </c>
      <c r="AC604" s="58" t="s">
        <v>1427</v>
      </c>
      <c r="AD604" s="58" t="s">
        <v>5133</v>
      </c>
      <c r="AE604" s="2" t="s">
        <v>3915</v>
      </c>
      <c r="AF604" s="62">
        <v>-22.236471000000002</v>
      </c>
      <c r="AG604" s="62">
        <v>-45.886977000000002</v>
      </c>
      <c r="AH604" s="2" t="s">
        <v>5134</v>
      </c>
      <c r="AI604" s="2" t="s">
        <v>147</v>
      </c>
      <c r="AJ604" s="2" t="s">
        <v>102</v>
      </c>
      <c r="AK604" s="55">
        <v>1273.79</v>
      </c>
      <c r="AL604" s="55">
        <v>146</v>
      </c>
      <c r="AM604" s="55">
        <v>11.461857920065317</v>
      </c>
      <c r="AN604" s="2" t="s">
        <v>331</v>
      </c>
      <c r="AO604" s="2">
        <v>9</v>
      </c>
      <c r="AP604" s="2">
        <v>1</v>
      </c>
      <c r="AQ604" s="2">
        <v>2</v>
      </c>
      <c r="AR604" s="53" t="s">
        <v>148</v>
      </c>
      <c r="AS604" s="2" t="s">
        <v>73</v>
      </c>
      <c r="AT604" s="2" t="s">
        <v>148</v>
      </c>
      <c r="AU604" s="2" t="s">
        <v>75</v>
      </c>
      <c r="AV604" s="2" t="s">
        <v>148</v>
      </c>
      <c r="AW604" s="2" t="str">
        <f t="shared" si="9"/>
        <v xml:space="preserve">     PEGUE NA LOJA HOJE         PEGUE NA LOJA   </v>
      </c>
    </row>
    <row r="605" spans="2:49" ht="15" customHeight="1">
      <c r="B605" t="s">
        <v>5135</v>
      </c>
      <c r="C605" s="2" t="s">
        <v>5136</v>
      </c>
      <c r="D605" s="2">
        <v>111</v>
      </c>
      <c r="E605" s="2" t="s">
        <v>5137</v>
      </c>
      <c r="F605" s="58" t="s">
        <v>5138</v>
      </c>
      <c r="G605" s="2" t="s">
        <v>431</v>
      </c>
      <c r="H605" t="s">
        <v>432</v>
      </c>
      <c r="I605" s="58" t="s">
        <v>433</v>
      </c>
      <c r="J605" s="2">
        <v>66749</v>
      </c>
      <c r="K605" s="2" t="s">
        <v>434</v>
      </c>
      <c r="L605" s="2" t="s">
        <v>435</v>
      </c>
      <c r="M605" s="58" t="s">
        <v>648</v>
      </c>
      <c r="N605" s="58" t="s">
        <v>649</v>
      </c>
      <c r="O605" s="58" t="s">
        <v>650</v>
      </c>
      <c r="P605" s="2">
        <v>66215</v>
      </c>
      <c r="Q605" s="2" t="s">
        <v>651</v>
      </c>
      <c r="R605" s="2" t="s">
        <v>652</v>
      </c>
      <c r="S605" s="10">
        <v>41416</v>
      </c>
      <c r="T605" s="58" t="s">
        <v>653</v>
      </c>
      <c r="U605" s="2" t="s">
        <v>654</v>
      </c>
      <c r="V605" s="2" t="s">
        <v>92</v>
      </c>
      <c r="W605" s="2" t="s">
        <v>93</v>
      </c>
      <c r="X605" s="2" t="s">
        <v>480</v>
      </c>
      <c r="Y605" s="2">
        <v>71</v>
      </c>
      <c r="Z605" s="2" t="s">
        <v>95</v>
      </c>
      <c r="AA605" s="2" t="s">
        <v>481</v>
      </c>
      <c r="AB605" s="58" t="s">
        <v>482</v>
      </c>
      <c r="AC605" s="58" t="s">
        <v>5138</v>
      </c>
      <c r="AD605" s="58" t="s">
        <v>5139</v>
      </c>
      <c r="AE605" s="2" t="s">
        <v>5140</v>
      </c>
      <c r="AF605" s="62">
        <v>-12.9959638</v>
      </c>
      <c r="AG605" s="62">
        <v>-38.442124100000001</v>
      </c>
      <c r="AH605" s="2" t="s">
        <v>5141</v>
      </c>
      <c r="AI605" s="2" t="s">
        <v>28</v>
      </c>
      <c r="AJ605" s="2" t="s">
        <v>330</v>
      </c>
      <c r="AK605" s="55">
        <v>765.61</v>
      </c>
      <c r="AL605" s="55">
        <v>179</v>
      </c>
      <c r="AM605" s="55">
        <v>23.38004989485508</v>
      </c>
      <c r="AN605" s="2" t="s">
        <v>103</v>
      </c>
      <c r="AO605" s="2">
        <v>4</v>
      </c>
      <c r="AP605" s="2">
        <v>3</v>
      </c>
      <c r="AQ605" s="2">
        <v>1</v>
      </c>
      <c r="AR605" s="53" t="s">
        <v>148</v>
      </c>
      <c r="AS605" s="2" t="s">
        <v>73</v>
      </c>
      <c r="AT605" s="2" t="s">
        <v>74</v>
      </c>
      <c r="AU605" s="2" t="s">
        <v>75</v>
      </c>
      <c r="AV605" s="2" t="s">
        <v>148</v>
      </c>
      <c r="AW605" s="2" t="str">
        <f t="shared" si="9"/>
        <v xml:space="preserve">     PEGUE NA LOJA HOJE    SHIP FROM STORE    PEGUE NA LOJA   </v>
      </c>
    </row>
    <row r="606" spans="2:49" ht="15" customHeight="1">
      <c r="B606" t="s">
        <v>5142</v>
      </c>
      <c r="C606" s="2" t="s">
        <v>5143</v>
      </c>
      <c r="D606" s="2">
        <v>494</v>
      </c>
      <c r="E606" s="2" t="s">
        <v>5144</v>
      </c>
      <c r="F606" s="58" t="s">
        <v>5145</v>
      </c>
      <c r="G606" s="2" t="s">
        <v>380</v>
      </c>
      <c r="H606" t="s">
        <v>381</v>
      </c>
      <c r="I606" s="58" t="s">
        <v>382</v>
      </c>
      <c r="J606" s="2">
        <v>66147</v>
      </c>
      <c r="K606" s="2" t="s">
        <v>383</v>
      </c>
      <c r="L606" s="2" t="s">
        <v>384</v>
      </c>
      <c r="M606" s="58" t="s">
        <v>2907</v>
      </c>
      <c r="N606" s="58" t="s">
        <v>2908</v>
      </c>
      <c r="O606" s="58" t="s">
        <v>2909</v>
      </c>
      <c r="P606" s="2">
        <v>68222</v>
      </c>
      <c r="Q606" s="2" t="s">
        <v>2910</v>
      </c>
      <c r="R606" s="2">
        <v>1019</v>
      </c>
      <c r="S606" s="10">
        <v>41430</v>
      </c>
      <c r="T606" s="58" t="s">
        <v>2911</v>
      </c>
      <c r="U606" s="2" t="s">
        <v>2912</v>
      </c>
      <c r="V606" s="2" t="s">
        <v>69</v>
      </c>
      <c r="W606" s="2" t="s">
        <v>93</v>
      </c>
      <c r="X606" s="2" t="s">
        <v>442</v>
      </c>
      <c r="Y606" s="2">
        <v>86</v>
      </c>
      <c r="Z606" s="2" t="s">
        <v>160</v>
      </c>
      <c r="AA606" s="2" t="s">
        <v>2913</v>
      </c>
      <c r="AB606" s="58" t="s">
        <v>2906</v>
      </c>
      <c r="AC606" s="58" t="s">
        <v>5146</v>
      </c>
      <c r="AD606" s="58" t="s">
        <v>5147</v>
      </c>
      <c r="AE606" s="2" t="s">
        <v>5148</v>
      </c>
      <c r="AF606" s="62">
        <v>-5.0852224000000001</v>
      </c>
      <c r="AG606" s="62">
        <v>-42.789993099999997</v>
      </c>
      <c r="AH606" s="2" t="s">
        <v>5149</v>
      </c>
      <c r="AI606" s="2" t="s">
        <v>147</v>
      </c>
      <c r="AJ606" s="2" t="s">
        <v>102</v>
      </c>
      <c r="AK606" s="55">
        <v>1303.4100000000001</v>
      </c>
      <c r="AL606" s="55">
        <v>275</v>
      </c>
      <c r="AM606" s="55">
        <v>21.098503157103291</v>
      </c>
      <c r="AN606" s="2" t="s">
        <v>331</v>
      </c>
      <c r="AO606" s="2">
        <v>7</v>
      </c>
      <c r="AP606" s="2">
        <v>2</v>
      </c>
      <c r="AQ606" s="2">
        <v>3</v>
      </c>
      <c r="AR606" s="53" t="s">
        <v>72</v>
      </c>
      <c r="AS606" s="2" t="s">
        <v>73</v>
      </c>
      <c r="AT606" s="2" t="s">
        <v>74</v>
      </c>
      <c r="AU606" s="2" t="s">
        <v>148</v>
      </c>
      <c r="AV606" s="2" t="s">
        <v>76</v>
      </c>
      <c r="AW606" s="2" t="str">
        <f t="shared" si="9"/>
        <v>AMERICANAS SERVIÇOS    PEGUE NA LOJA HOJE    SHIP FROM STORE       QUIOSQUE</v>
      </c>
    </row>
    <row r="607" spans="2:49" ht="15" customHeight="1">
      <c r="B607" t="s">
        <v>5150</v>
      </c>
      <c r="C607" s="2" t="s">
        <v>5151</v>
      </c>
      <c r="D607" s="2">
        <v>93</v>
      </c>
      <c r="E607" s="2" t="s">
        <v>5152</v>
      </c>
      <c r="F607" s="58" t="s">
        <v>5153</v>
      </c>
      <c r="G607" s="2" t="s">
        <v>534</v>
      </c>
      <c r="H607" t="s">
        <v>535</v>
      </c>
      <c r="I607" s="58" t="s">
        <v>536</v>
      </c>
      <c r="J607" s="2">
        <v>65659</v>
      </c>
      <c r="K607" s="2" t="s">
        <v>537</v>
      </c>
      <c r="L607" s="2" t="s">
        <v>531</v>
      </c>
      <c r="M607" s="58" t="s">
        <v>2988</v>
      </c>
      <c r="N607" s="58" t="s">
        <v>2989</v>
      </c>
      <c r="O607" s="58" t="s">
        <v>2990</v>
      </c>
      <c r="P607" s="2" t="s">
        <v>148</v>
      </c>
      <c r="Q607" s="2" t="s">
        <v>2991</v>
      </c>
      <c r="R607" s="2" t="s">
        <v>2985</v>
      </c>
      <c r="S607" s="10">
        <v>41435</v>
      </c>
      <c r="T607" s="58" t="s">
        <v>2992</v>
      </c>
      <c r="U607" s="2" t="s">
        <v>2993</v>
      </c>
      <c r="V607" s="2" t="s">
        <v>92</v>
      </c>
      <c r="W607" s="2" t="s">
        <v>93</v>
      </c>
      <c r="X607" s="2" t="s">
        <v>248</v>
      </c>
      <c r="Y607" s="2">
        <v>69</v>
      </c>
      <c r="Z607" s="2" t="s">
        <v>95</v>
      </c>
      <c r="AA607" s="2" t="s">
        <v>2994</v>
      </c>
      <c r="AB607" s="58" t="s">
        <v>5153</v>
      </c>
      <c r="AC607" s="58" t="s">
        <v>5154</v>
      </c>
      <c r="AD607" s="58" t="s">
        <v>5155</v>
      </c>
      <c r="AE607" s="2" t="s">
        <v>5156</v>
      </c>
      <c r="AF607" s="62">
        <v>-10.888662800000001</v>
      </c>
      <c r="AG607" s="62">
        <v>-61.924631900000001</v>
      </c>
      <c r="AH607" s="2" t="s">
        <v>5157</v>
      </c>
      <c r="AI607" s="2" t="s">
        <v>147</v>
      </c>
      <c r="AJ607" s="2" t="s">
        <v>102</v>
      </c>
      <c r="AK607" s="55">
        <v>1219</v>
      </c>
      <c r="AL607" s="55">
        <v>285</v>
      </c>
      <c r="AM607" s="55">
        <v>23.379819524200162</v>
      </c>
      <c r="AN607" s="2" t="s">
        <v>103</v>
      </c>
      <c r="AO607" s="2">
        <v>10</v>
      </c>
      <c r="AP607" s="2">
        <v>1</v>
      </c>
      <c r="AQ607" s="2">
        <v>3</v>
      </c>
      <c r="AR607" s="53" t="s">
        <v>148</v>
      </c>
      <c r="AS607" s="2" t="s">
        <v>73</v>
      </c>
      <c r="AT607" s="2" t="s">
        <v>148</v>
      </c>
      <c r="AU607" s="2" t="s">
        <v>75</v>
      </c>
      <c r="AV607" s="2" t="s">
        <v>148</v>
      </c>
      <c r="AW607" s="2" t="str">
        <f t="shared" si="9"/>
        <v xml:space="preserve">     PEGUE NA LOJA HOJE         PEGUE NA LOJA   </v>
      </c>
    </row>
    <row r="608" spans="2:49" ht="15" customHeight="1">
      <c r="B608" t="s">
        <v>5158</v>
      </c>
      <c r="C608" s="2" t="s">
        <v>5159</v>
      </c>
      <c r="D608" s="2">
        <v>660</v>
      </c>
      <c r="E608" s="2" t="s">
        <v>5160</v>
      </c>
      <c r="F608" s="58" t="s">
        <v>5161</v>
      </c>
      <c r="G608" s="2" t="s">
        <v>431</v>
      </c>
      <c r="H608" t="s">
        <v>432</v>
      </c>
      <c r="I608" s="58" t="s">
        <v>433</v>
      </c>
      <c r="J608" s="2">
        <v>66749</v>
      </c>
      <c r="K608" s="2" t="s">
        <v>434</v>
      </c>
      <c r="L608" s="2" t="s">
        <v>435</v>
      </c>
      <c r="M608" s="58" t="s">
        <v>1051</v>
      </c>
      <c r="N608" s="58" t="s">
        <v>1052</v>
      </c>
      <c r="O608" s="58" t="s">
        <v>1053</v>
      </c>
      <c r="P608" s="2" t="s">
        <v>148</v>
      </c>
      <c r="Q608" s="2" t="s">
        <v>1054</v>
      </c>
      <c r="R608" s="2" t="s">
        <v>1048</v>
      </c>
      <c r="S608" s="10">
        <v>41436</v>
      </c>
      <c r="T608" s="58" t="s">
        <v>1055</v>
      </c>
      <c r="U608" s="2" t="s">
        <v>1056</v>
      </c>
      <c r="V608" s="2" t="s">
        <v>92</v>
      </c>
      <c r="W608" s="2" t="s">
        <v>1192</v>
      </c>
      <c r="X608" s="2" t="s">
        <v>442</v>
      </c>
      <c r="Y608" s="2">
        <v>81</v>
      </c>
      <c r="Z608" s="2" t="s">
        <v>160</v>
      </c>
      <c r="AA608" s="2" t="s">
        <v>443</v>
      </c>
      <c r="AB608" s="58" t="s">
        <v>5162</v>
      </c>
      <c r="AC608" s="58" t="s">
        <v>98</v>
      </c>
      <c r="AD608" s="58" t="s">
        <v>5163</v>
      </c>
      <c r="AE608" s="2" t="s">
        <v>5164</v>
      </c>
      <c r="AF608" s="62">
        <v>-7.5603300999999998</v>
      </c>
      <c r="AG608" s="62">
        <v>-35.000744599999997</v>
      </c>
      <c r="AH608" s="2" t="s">
        <v>5165</v>
      </c>
      <c r="AI608" s="2" t="s">
        <v>28</v>
      </c>
      <c r="AJ608" s="2" t="s">
        <v>1351</v>
      </c>
      <c r="AK608" s="55">
        <v>549.01</v>
      </c>
      <c r="AL608" s="55">
        <v>166</v>
      </c>
      <c r="AM608" s="55">
        <v>30.236243419974134</v>
      </c>
      <c r="AN608" s="2" t="s">
        <v>103</v>
      </c>
      <c r="AO608" s="2">
        <v>8</v>
      </c>
      <c r="AP608" s="2">
        <v>1</v>
      </c>
      <c r="AQ608" s="2">
        <v>1</v>
      </c>
      <c r="AR608" s="53" t="s">
        <v>72</v>
      </c>
      <c r="AS608" s="2" t="s">
        <v>73</v>
      </c>
      <c r="AT608" s="2" t="s">
        <v>148</v>
      </c>
      <c r="AU608" s="2" t="s">
        <v>75</v>
      </c>
      <c r="AV608" s="2" t="s">
        <v>76</v>
      </c>
      <c r="AW608" s="2" t="str">
        <f t="shared" si="9"/>
        <v>AMERICANAS SERVIÇOS    PEGUE NA LOJA HOJE         PEGUE NA LOJA  QUIOSQUE</v>
      </c>
    </row>
    <row r="609" spans="2:49" ht="15" customHeight="1">
      <c r="B609" t="s">
        <v>5166</v>
      </c>
      <c r="C609" s="2" t="s">
        <v>5167</v>
      </c>
      <c r="D609" s="2">
        <v>153</v>
      </c>
      <c r="E609" s="2" t="s">
        <v>5168</v>
      </c>
      <c r="F609" s="58" t="s">
        <v>5169</v>
      </c>
      <c r="G609" s="2" t="s">
        <v>431</v>
      </c>
      <c r="H609" t="s">
        <v>432</v>
      </c>
      <c r="I609" s="58" t="s">
        <v>433</v>
      </c>
      <c r="J609" s="2">
        <v>66749</v>
      </c>
      <c r="K609" s="2" t="s">
        <v>434</v>
      </c>
      <c r="L609" s="2" t="s">
        <v>435</v>
      </c>
      <c r="M609" s="58" t="s">
        <v>1519</v>
      </c>
      <c r="N609" s="58" t="s">
        <v>1520</v>
      </c>
      <c r="O609" s="58" t="s">
        <v>1521</v>
      </c>
      <c r="P609" s="2">
        <v>66162</v>
      </c>
      <c r="Q609" s="2" t="s">
        <v>1522</v>
      </c>
      <c r="R609" s="2">
        <v>1580</v>
      </c>
      <c r="S609" s="10">
        <v>41452</v>
      </c>
      <c r="T609" s="58" t="s">
        <v>1523</v>
      </c>
      <c r="U609" s="2" t="s">
        <v>1524</v>
      </c>
      <c r="V609" s="2" t="s">
        <v>92</v>
      </c>
      <c r="W609" s="2" t="s">
        <v>93</v>
      </c>
      <c r="X609" s="2" t="s">
        <v>442</v>
      </c>
      <c r="Y609" s="2">
        <v>84</v>
      </c>
      <c r="Z609" s="2" t="s">
        <v>160</v>
      </c>
      <c r="AA609" s="2" t="s">
        <v>1519</v>
      </c>
      <c r="AB609" s="58" t="s">
        <v>5169</v>
      </c>
      <c r="AC609" s="58" t="s">
        <v>98</v>
      </c>
      <c r="AD609" s="58" t="s">
        <v>5170</v>
      </c>
      <c r="AE609" s="2" t="s">
        <v>5171</v>
      </c>
      <c r="AF609" s="62">
        <v>-5.9171750000000003</v>
      </c>
      <c r="AG609" s="62">
        <v>-35.262528199999998</v>
      </c>
      <c r="AH609" s="2" t="s">
        <v>5172</v>
      </c>
      <c r="AI609" s="2" t="s">
        <v>28</v>
      </c>
      <c r="AJ609" s="2" t="s">
        <v>330</v>
      </c>
      <c r="AK609" s="55">
        <v>732.79</v>
      </c>
      <c r="AL609" s="55">
        <v>166</v>
      </c>
      <c r="AM609" s="55">
        <v>22.653147559328048</v>
      </c>
      <c r="AN609" s="2" t="s">
        <v>103</v>
      </c>
      <c r="AO609" s="2">
        <v>8</v>
      </c>
      <c r="AP609" s="2">
        <v>1</v>
      </c>
      <c r="AQ609" s="2">
        <v>1</v>
      </c>
      <c r="AR609" s="53" t="s">
        <v>72</v>
      </c>
      <c r="AS609" s="2" t="s">
        <v>73</v>
      </c>
      <c r="AT609" s="2" t="s">
        <v>74</v>
      </c>
      <c r="AU609" s="2" t="s">
        <v>75</v>
      </c>
      <c r="AV609" s="2" t="s">
        <v>76</v>
      </c>
      <c r="AW609" s="2" t="str">
        <f t="shared" si="9"/>
        <v>AMERICANAS SERVIÇOS    PEGUE NA LOJA HOJE    SHIP FROM STORE    PEGUE NA LOJA  QUIOSQUE</v>
      </c>
    </row>
    <row r="610" spans="2:49" ht="15" customHeight="1">
      <c r="B610" t="s">
        <v>5173</v>
      </c>
      <c r="C610" s="2">
        <v>1028</v>
      </c>
      <c r="D610" s="2">
        <v>1028</v>
      </c>
      <c r="E610" s="2" t="s">
        <v>5174</v>
      </c>
      <c r="F610" s="58" t="s">
        <v>5175</v>
      </c>
      <c r="G610" s="2" t="s">
        <v>81</v>
      </c>
      <c r="H610" t="s">
        <v>82</v>
      </c>
      <c r="I610" s="58" t="s">
        <v>83</v>
      </c>
      <c r="J610" s="2">
        <v>66203</v>
      </c>
      <c r="K610" s="2" t="s">
        <v>84</v>
      </c>
      <c r="L610" s="2" t="s">
        <v>85</v>
      </c>
      <c r="M610" s="58" t="s">
        <v>556</v>
      </c>
      <c r="N610" s="58" t="s">
        <v>557</v>
      </c>
      <c r="O610" s="58" t="s">
        <v>558</v>
      </c>
      <c r="P610" s="2">
        <v>68612</v>
      </c>
      <c r="Q610" s="2" t="s">
        <v>559</v>
      </c>
      <c r="R610" s="2" t="s">
        <v>560</v>
      </c>
      <c r="S610" s="10">
        <v>41464</v>
      </c>
      <c r="T610" s="58" t="s">
        <v>561</v>
      </c>
      <c r="U610" s="2" t="s">
        <v>562</v>
      </c>
      <c r="V610" s="2" t="s">
        <v>92</v>
      </c>
      <c r="W610" s="2" t="s">
        <v>93</v>
      </c>
      <c r="X610" s="2" t="s">
        <v>248</v>
      </c>
      <c r="Y610" s="2">
        <v>31</v>
      </c>
      <c r="Z610" s="2" t="s">
        <v>95</v>
      </c>
      <c r="AA610" s="2" t="s">
        <v>206</v>
      </c>
      <c r="AB610" s="58" t="s">
        <v>5176</v>
      </c>
      <c r="AC610" s="58" t="s">
        <v>5177</v>
      </c>
      <c r="AD610" s="58" t="s">
        <v>5178</v>
      </c>
      <c r="AE610" s="2" t="s">
        <v>5179</v>
      </c>
      <c r="AF610" s="62">
        <v>-19.9629528</v>
      </c>
      <c r="AG610" s="62">
        <v>-44.165533000000003</v>
      </c>
      <c r="AH610" s="2" t="s">
        <v>5180</v>
      </c>
      <c r="AI610" s="2" t="s">
        <v>147</v>
      </c>
      <c r="AJ610" s="2" t="s">
        <v>330</v>
      </c>
      <c r="AK610" s="55">
        <v>867.13</v>
      </c>
      <c r="AL610" s="55">
        <v>136</v>
      </c>
      <c r="AM610" s="55">
        <v>15.683922825873861</v>
      </c>
      <c r="AN610" s="2" t="s">
        <v>331</v>
      </c>
      <c r="AO610" s="2">
        <v>10</v>
      </c>
      <c r="AP610" s="2">
        <v>1</v>
      </c>
      <c r="AQ610" s="2">
        <v>3</v>
      </c>
      <c r="AR610" s="53" t="s">
        <v>148</v>
      </c>
      <c r="AS610" s="2" t="s">
        <v>73</v>
      </c>
      <c r="AT610" s="2" t="s">
        <v>74</v>
      </c>
      <c r="AU610" s="2" t="s">
        <v>148</v>
      </c>
      <c r="AV610" s="2" t="s">
        <v>148</v>
      </c>
      <c r="AW610" s="2" t="str">
        <f t="shared" si="9"/>
        <v xml:space="preserve">     PEGUE NA LOJA HOJE    SHIP FROM STORE        </v>
      </c>
    </row>
    <row r="611" spans="2:49" ht="15" customHeight="1">
      <c r="B611" t="s">
        <v>5181</v>
      </c>
      <c r="C611" s="2">
        <v>1038</v>
      </c>
      <c r="D611" s="2">
        <v>1038</v>
      </c>
      <c r="E611" s="2" t="s">
        <v>5182</v>
      </c>
      <c r="F611" s="58" t="s">
        <v>5183</v>
      </c>
      <c r="G611" s="2" t="s">
        <v>81</v>
      </c>
      <c r="H611" t="s">
        <v>82</v>
      </c>
      <c r="I611" s="58" t="s">
        <v>83</v>
      </c>
      <c r="J611" s="2">
        <v>66203</v>
      </c>
      <c r="K611" s="2" t="s">
        <v>84</v>
      </c>
      <c r="L611" s="2" t="s">
        <v>85</v>
      </c>
      <c r="M611" s="58" t="s">
        <v>556</v>
      </c>
      <c r="N611" s="58" t="s">
        <v>557</v>
      </c>
      <c r="O611" s="58" t="s">
        <v>558</v>
      </c>
      <c r="P611" s="2">
        <v>68612</v>
      </c>
      <c r="Q611" s="2" t="s">
        <v>559</v>
      </c>
      <c r="R611" s="2" t="s">
        <v>560</v>
      </c>
      <c r="S611" s="10">
        <v>41472</v>
      </c>
      <c r="T611" s="58" t="s">
        <v>570</v>
      </c>
      <c r="U611" s="2" t="s">
        <v>571</v>
      </c>
      <c r="V611" s="2" t="s">
        <v>69</v>
      </c>
      <c r="W611" s="2" t="s">
        <v>93</v>
      </c>
      <c r="X611" s="2" t="s">
        <v>248</v>
      </c>
      <c r="Y611" s="2">
        <v>31</v>
      </c>
      <c r="Z611" s="2" t="s">
        <v>95</v>
      </c>
      <c r="AA611" s="2" t="s">
        <v>206</v>
      </c>
      <c r="AB611" s="58" t="s">
        <v>249</v>
      </c>
      <c r="AC611" s="58" t="s">
        <v>5184</v>
      </c>
      <c r="AD611" s="58" t="s">
        <v>5185</v>
      </c>
      <c r="AE611" s="2" t="s">
        <v>5186</v>
      </c>
      <c r="AF611" s="62">
        <v>-19.9455554</v>
      </c>
      <c r="AG611" s="62">
        <v>-43.949863499999999</v>
      </c>
      <c r="AH611" s="2" t="s">
        <v>5187</v>
      </c>
      <c r="AI611" s="2" t="s">
        <v>147</v>
      </c>
      <c r="AJ611" s="2" t="s">
        <v>1351</v>
      </c>
      <c r="AK611" s="55">
        <v>650.57000000000005</v>
      </c>
      <c r="AL611" s="55">
        <v>107</v>
      </c>
      <c r="AM611" s="55">
        <v>16.447115606314462</v>
      </c>
      <c r="AN611" s="2" t="s">
        <v>103</v>
      </c>
      <c r="AO611" s="2">
        <v>6</v>
      </c>
      <c r="AP611" s="2">
        <v>3</v>
      </c>
      <c r="AQ611" s="2">
        <v>3</v>
      </c>
      <c r="AR611" s="53" t="s">
        <v>148</v>
      </c>
      <c r="AS611" s="2" t="s">
        <v>73</v>
      </c>
      <c r="AT611" s="2" t="s">
        <v>74</v>
      </c>
      <c r="AU611" s="2" t="s">
        <v>75</v>
      </c>
      <c r="AV611" s="2" t="s">
        <v>148</v>
      </c>
      <c r="AW611" s="2" t="str">
        <f t="shared" si="9"/>
        <v xml:space="preserve">     PEGUE NA LOJA HOJE    SHIP FROM STORE    PEGUE NA LOJA   </v>
      </c>
    </row>
    <row r="612" spans="2:49" ht="15" customHeight="1">
      <c r="B612" t="s">
        <v>5188</v>
      </c>
      <c r="C612" s="2" t="s">
        <v>5189</v>
      </c>
      <c r="D612" s="2">
        <v>638</v>
      </c>
      <c r="E612" s="2" t="s">
        <v>5190</v>
      </c>
      <c r="F612" s="58" t="s">
        <v>5191</v>
      </c>
      <c r="G612" s="2" t="s">
        <v>81</v>
      </c>
      <c r="H612" t="s">
        <v>82</v>
      </c>
      <c r="I612" s="58" t="s">
        <v>83</v>
      </c>
      <c r="J612" s="2">
        <v>66203</v>
      </c>
      <c r="K612" s="2" t="s">
        <v>84</v>
      </c>
      <c r="L612" s="2" t="s">
        <v>85</v>
      </c>
      <c r="M612" s="58" t="s">
        <v>358</v>
      </c>
      <c r="N612" s="58" t="s">
        <v>359</v>
      </c>
      <c r="O612" s="58" t="s">
        <v>360</v>
      </c>
      <c r="P612" s="2">
        <v>66174</v>
      </c>
      <c r="Q612" s="2" t="s">
        <v>361</v>
      </c>
      <c r="R612" s="2" t="s">
        <v>362</v>
      </c>
      <c r="S612" s="10">
        <v>41488</v>
      </c>
      <c r="T612" s="58" t="s">
        <v>363</v>
      </c>
      <c r="U612" s="2" t="s">
        <v>364</v>
      </c>
      <c r="V612" s="2" t="s">
        <v>92</v>
      </c>
      <c r="W612" s="2" t="s">
        <v>1192</v>
      </c>
      <c r="X612" s="2" t="s">
        <v>94</v>
      </c>
      <c r="Y612" s="2">
        <v>21</v>
      </c>
      <c r="Z612" s="2" t="s">
        <v>95</v>
      </c>
      <c r="AA612" s="2" t="s">
        <v>96</v>
      </c>
      <c r="AB612" s="58" t="s">
        <v>834</v>
      </c>
      <c r="AC612" s="58" t="s">
        <v>5192</v>
      </c>
      <c r="AD612" s="58" t="s">
        <v>5193</v>
      </c>
      <c r="AE612" s="2" t="s">
        <v>5194</v>
      </c>
      <c r="AF612" s="62">
        <v>-22.643703500000001</v>
      </c>
      <c r="AG612" s="62">
        <v>-43.282889999999902</v>
      </c>
      <c r="AH612" s="2" t="s">
        <v>5195</v>
      </c>
      <c r="AI612" s="2" t="s">
        <v>147</v>
      </c>
      <c r="AJ612" s="2" t="s">
        <v>1351</v>
      </c>
      <c r="AK612" s="55">
        <v>554.76</v>
      </c>
      <c r="AL612" s="55">
        <v>175</v>
      </c>
      <c r="AM612" s="55">
        <v>31.545172687288197</v>
      </c>
      <c r="AN612" s="2" t="s">
        <v>103</v>
      </c>
      <c r="AO612" s="2">
        <v>2</v>
      </c>
      <c r="AP612" s="2">
        <v>4</v>
      </c>
      <c r="AQ612" s="2">
        <v>1</v>
      </c>
      <c r="AR612" s="53" t="s">
        <v>72</v>
      </c>
      <c r="AS612" s="2" t="s">
        <v>73</v>
      </c>
      <c r="AT612" s="2" t="s">
        <v>74</v>
      </c>
      <c r="AU612" s="2" t="s">
        <v>75</v>
      </c>
      <c r="AV612" s="2" t="s">
        <v>76</v>
      </c>
      <c r="AW612" s="2" t="str">
        <f t="shared" si="9"/>
        <v>AMERICANAS SERVIÇOS    PEGUE NA LOJA HOJE    SHIP FROM STORE    PEGUE NA LOJA  QUIOSQUE</v>
      </c>
    </row>
    <row r="613" spans="2:49" ht="15" customHeight="1">
      <c r="B613" t="s">
        <v>5196</v>
      </c>
      <c r="C613" s="2" t="s">
        <v>5197</v>
      </c>
      <c r="D613" s="2">
        <v>91</v>
      </c>
      <c r="E613" s="2" t="s">
        <v>5198</v>
      </c>
      <c r="F613" s="58" t="s">
        <v>5199</v>
      </c>
      <c r="G613" s="2" t="s">
        <v>81</v>
      </c>
      <c r="H613" t="s">
        <v>82</v>
      </c>
      <c r="I613" s="58" t="s">
        <v>83</v>
      </c>
      <c r="J613" s="2">
        <v>66203</v>
      </c>
      <c r="K613" s="2" t="s">
        <v>84</v>
      </c>
      <c r="L613" s="2" t="s">
        <v>85</v>
      </c>
      <c r="M613" s="58" t="s">
        <v>556</v>
      </c>
      <c r="N613" s="58" t="s">
        <v>557</v>
      </c>
      <c r="O613" s="58" t="s">
        <v>558</v>
      </c>
      <c r="P613" s="2">
        <v>68612</v>
      </c>
      <c r="Q613" s="2" t="s">
        <v>559</v>
      </c>
      <c r="R613" s="2" t="s">
        <v>560</v>
      </c>
      <c r="S613" s="10">
        <v>41493</v>
      </c>
      <c r="T613" s="58" t="s">
        <v>561</v>
      </c>
      <c r="U613" s="2" t="s">
        <v>562</v>
      </c>
      <c r="V613" s="2" t="s">
        <v>92</v>
      </c>
      <c r="W613" s="2" t="s">
        <v>93</v>
      </c>
      <c r="X613" s="2" t="s">
        <v>248</v>
      </c>
      <c r="Y613" s="2">
        <v>34</v>
      </c>
      <c r="Z613" s="2" t="s">
        <v>459</v>
      </c>
      <c r="AA613" s="2" t="s">
        <v>206</v>
      </c>
      <c r="AB613" s="58" t="s">
        <v>563</v>
      </c>
      <c r="AC613" s="58" t="s">
        <v>98</v>
      </c>
      <c r="AD613" s="58" t="s">
        <v>5200</v>
      </c>
      <c r="AE613" s="2" t="s">
        <v>5201</v>
      </c>
      <c r="AF613" s="62">
        <v>-18.917129800000001</v>
      </c>
      <c r="AG613" s="62">
        <v>-48.277269399999902</v>
      </c>
      <c r="AH613" s="2" t="s">
        <v>5202</v>
      </c>
      <c r="AI613" s="2" t="s">
        <v>147</v>
      </c>
      <c r="AJ613" s="2" t="s">
        <v>330</v>
      </c>
      <c r="AK613" s="55">
        <v>872.71</v>
      </c>
      <c r="AL613" s="55">
        <v>206</v>
      </c>
      <c r="AM613" s="55">
        <v>23.604633841711451</v>
      </c>
      <c r="AN613" s="2" t="s">
        <v>103</v>
      </c>
      <c r="AO613" s="2">
        <v>3</v>
      </c>
      <c r="AP613" s="2">
        <v>3</v>
      </c>
      <c r="AQ613" s="2">
        <v>1</v>
      </c>
      <c r="AR613" s="53" t="s">
        <v>148</v>
      </c>
      <c r="AS613" s="2" t="s">
        <v>73</v>
      </c>
      <c r="AT613" s="2" t="s">
        <v>74</v>
      </c>
      <c r="AU613" s="2" t="s">
        <v>75</v>
      </c>
      <c r="AV613" s="2" t="s">
        <v>148</v>
      </c>
      <c r="AW613" s="2" t="str">
        <f t="shared" si="9"/>
        <v xml:space="preserve">     PEGUE NA LOJA HOJE    SHIP FROM STORE    PEGUE NA LOJA   </v>
      </c>
    </row>
    <row r="614" spans="2:49" ht="15" customHeight="1">
      <c r="B614" t="s">
        <v>5203</v>
      </c>
      <c r="C614" s="2">
        <v>1016</v>
      </c>
      <c r="D614" s="2">
        <v>1016</v>
      </c>
      <c r="E614" s="2" t="s">
        <v>5204</v>
      </c>
      <c r="F614" s="58" t="s">
        <v>5205</v>
      </c>
      <c r="G614" s="2" t="s">
        <v>285</v>
      </c>
      <c r="H614" t="s">
        <v>286</v>
      </c>
      <c r="I614" s="58" t="s">
        <v>287</v>
      </c>
      <c r="J614" s="2">
        <v>68673</v>
      </c>
      <c r="K614" s="2" t="s">
        <v>288</v>
      </c>
      <c r="L614" s="2" t="s">
        <v>289</v>
      </c>
      <c r="M614" s="58" t="s">
        <v>418</v>
      </c>
      <c r="N614" s="58" t="s">
        <v>419</v>
      </c>
      <c r="O614" s="58" t="s">
        <v>420</v>
      </c>
      <c r="P614" s="2">
        <v>68308</v>
      </c>
      <c r="Q614" s="2" t="s">
        <v>421</v>
      </c>
      <c r="R614" s="2" t="s">
        <v>415</v>
      </c>
      <c r="S614" s="10">
        <v>41500</v>
      </c>
      <c r="T614" s="58" t="s">
        <v>422</v>
      </c>
      <c r="U614" s="2" t="s">
        <v>423</v>
      </c>
      <c r="V614" s="2" t="s">
        <v>92</v>
      </c>
      <c r="W614" s="2" t="s">
        <v>93</v>
      </c>
      <c r="X614" s="2" t="s">
        <v>248</v>
      </c>
      <c r="Y614" s="2">
        <v>67</v>
      </c>
      <c r="Z614" s="2" t="s">
        <v>95</v>
      </c>
      <c r="AA614" s="2" t="s">
        <v>418</v>
      </c>
      <c r="AB614" s="58" t="s">
        <v>372</v>
      </c>
      <c r="AC614" s="58" t="s">
        <v>5206</v>
      </c>
      <c r="AD614" s="58" t="s">
        <v>5207</v>
      </c>
      <c r="AE614" s="2" t="s">
        <v>5208</v>
      </c>
      <c r="AF614" s="62">
        <v>-20.411258</v>
      </c>
      <c r="AG614" s="62">
        <v>-54.573464700000002</v>
      </c>
      <c r="AH614" s="2" t="s">
        <v>5209</v>
      </c>
      <c r="AI614" s="2" t="s">
        <v>147</v>
      </c>
      <c r="AJ614" s="2" t="s">
        <v>102</v>
      </c>
      <c r="AK614" s="55">
        <v>1003.37</v>
      </c>
      <c r="AL614" s="55">
        <v>179</v>
      </c>
      <c r="AM614" s="55">
        <v>17.839879605728694</v>
      </c>
      <c r="AN614" s="2" t="s">
        <v>331</v>
      </c>
      <c r="AO614" s="2">
        <v>11</v>
      </c>
      <c r="AP614" s="2">
        <v>1</v>
      </c>
      <c r="AQ614" s="2">
        <v>4</v>
      </c>
      <c r="AR614" s="53" t="s">
        <v>148</v>
      </c>
      <c r="AS614" s="2" t="s">
        <v>73</v>
      </c>
      <c r="AT614" s="2" t="s">
        <v>74</v>
      </c>
      <c r="AU614" s="2" t="s">
        <v>75</v>
      </c>
      <c r="AV614" s="2" t="s">
        <v>148</v>
      </c>
      <c r="AW614" s="2" t="str">
        <f t="shared" si="9"/>
        <v xml:space="preserve">     PEGUE NA LOJA HOJE    SHIP FROM STORE    PEGUE NA LOJA   </v>
      </c>
    </row>
    <row r="615" spans="2:49" ht="15" customHeight="1">
      <c r="B615" t="s">
        <v>5210</v>
      </c>
      <c r="C615" s="2">
        <v>1017</v>
      </c>
      <c r="D615" s="2">
        <v>1017</v>
      </c>
      <c r="E615" s="2" t="s">
        <v>5211</v>
      </c>
      <c r="F615" s="58" t="s">
        <v>5212</v>
      </c>
      <c r="G615" s="2" t="s">
        <v>534</v>
      </c>
      <c r="H615" t="s">
        <v>535</v>
      </c>
      <c r="I615" s="58" t="s">
        <v>536</v>
      </c>
      <c r="J615" s="2">
        <v>65659</v>
      </c>
      <c r="K615" s="2" t="s">
        <v>537</v>
      </c>
      <c r="L615" s="2" t="s">
        <v>531</v>
      </c>
      <c r="M615" s="58" t="s">
        <v>538</v>
      </c>
      <c r="N615" s="58" t="s">
        <v>539</v>
      </c>
      <c r="O615" t="s">
        <v>540</v>
      </c>
      <c r="P615" s="2" t="s">
        <v>148</v>
      </c>
      <c r="Q615" s="2" t="s">
        <v>541</v>
      </c>
      <c r="R615" s="2" t="s">
        <v>542</v>
      </c>
      <c r="S615" s="10">
        <v>41507</v>
      </c>
      <c r="T615" s="58" t="s">
        <v>543</v>
      </c>
      <c r="U615" s="2" t="s">
        <v>544</v>
      </c>
      <c r="V615" s="2" t="s">
        <v>92</v>
      </c>
      <c r="W615" s="2" t="s">
        <v>93</v>
      </c>
      <c r="X615" s="2" t="s">
        <v>545</v>
      </c>
      <c r="Y615" s="2">
        <v>96</v>
      </c>
      <c r="Z615" s="2" t="s">
        <v>95</v>
      </c>
      <c r="AA615" s="2" t="s">
        <v>4610</v>
      </c>
      <c r="AB615" s="58" t="s">
        <v>4611</v>
      </c>
      <c r="AC615" s="58" t="s">
        <v>5213</v>
      </c>
      <c r="AD615" s="58" t="s">
        <v>5214</v>
      </c>
      <c r="AE615" s="2" t="s">
        <v>5215</v>
      </c>
      <c r="AF615" s="62">
        <v>6.8349999999999997E-4</v>
      </c>
      <c r="AG615" s="62">
        <v>-51.077388999999997</v>
      </c>
      <c r="AH615" s="2" t="s">
        <v>5216</v>
      </c>
      <c r="AI615" s="2" t="s">
        <v>147</v>
      </c>
      <c r="AJ615" s="2" t="s">
        <v>102</v>
      </c>
      <c r="AK615" s="55">
        <v>1254.25</v>
      </c>
      <c r="AL615" s="55">
        <v>270</v>
      </c>
      <c r="AM615" s="55">
        <v>21.526808849910307</v>
      </c>
      <c r="AN615" s="2" t="s">
        <v>331</v>
      </c>
      <c r="AO615" s="2">
        <v>11</v>
      </c>
      <c r="AP615" s="2">
        <v>1</v>
      </c>
      <c r="AQ615" s="2">
        <v>4</v>
      </c>
      <c r="AR615" s="53" t="s">
        <v>72</v>
      </c>
      <c r="AS615" s="2" t="s">
        <v>73</v>
      </c>
      <c r="AT615" s="2" t="s">
        <v>148</v>
      </c>
      <c r="AU615" s="2" t="s">
        <v>148</v>
      </c>
      <c r="AV615" s="2" t="s">
        <v>76</v>
      </c>
      <c r="AW615" s="2" t="str">
        <f t="shared" si="9"/>
        <v>AMERICANAS SERVIÇOS    PEGUE NA LOJA HOJE            QUIOSQUE</v>
      </c>
    </row>
    <row r="616" spans="2:49" ht="15" customHeight="1">
      <c r="B616" t="s">
        <v>5217</v>
      </c>
      <c r="C616" s="2">
        <v>1026</v>
      </c>
      <c r="D616" s="2">
        <v>1026</v>
      </c>
      <c r="E616" s="2" t="s">
        <v>5218</v>
      </c>
      <c r="F616" s="58" t="s">
        <v>5219</v>
      </c>
      <c r="G616" s="2" t="s">
        <v>431</v>
      </c>
      <c r="H616" t="s">
        <v>432</v>
      </c>
      <c r="I616" s="58" t="s">
        <v>433</v>
      </c>
      <c r="J616" s="2">
        <v>66749</v>
      </c>
      <c r="K616" s="2" t="s">
        <v>434</v>
      </c>
      <c r="L616" s="2" t="s">
        <v>435</v>
      </c>
      <c r="M616" s="58" t="s">
        <v>580</v>
      </c>
      <c r="N616" s="58" t="s">
        <v>581</v>
      </c>
      <c r="O616" s="58" t="s">
        <v>582</v>
      </c>
      <c r="P616" s="2" t="s">
        <v>148</v>
      </c>
      <c r="Q616" s="2" t="s">
        <v>583</v>
      </c>
      <c r="R616" s="2" t="s">
        <v>584</v>
      </c>
      <c r="S616" s="10">
        <v>41519</v>
      </c>
      <c r="T616" s="58" t="s">
        <v>585</v>
      </c>
      <c r="U616" s="2" t="s">
        <v>586</v>
      </c>
      <c r="V616" s="2" t="s">
        <v>92</v>
      </c>
      <c r="W616" s="2" t="s">
        <v>93</v>
      </c>
      <c r="X616" s="2" t="s">
        <v>480</v>
      </c>
      <c r="Y616" s="2">
        <v>87</v>
      </c>
      <c r="Z616" s="2" t="s">
        <v>160</v>
      </c>
      <c r="AA616" s="2" t="s">
        <v>443</v>
      </c>
      <c r="AB616" s="58" t="s">
        <v>5219</v>
      </c>
      <c r="AC616" s="58" t="s">
        <v>98</v>
      </c>
      <c r="AD616" s="58" t="s">
        <v>5220</v>
      </c>
      <c r="AE616" s="2" t="s">
        <v>5221</v>
      </c>
      <c r="AF616" s="62">
        <v>-9.3998816999999999</v>
      </c>
      <c r="AG616" s="62">
        <v>-40.500721200000001</v>
      </c>
      <c r="AH616" s="2" t="s">
        <v>5222</v>
      </c>
      <c r="AI616" s="2" t="s">
        <v>147</v>
      </c>
      <c r="AJ616" s="2" t="s">
        <v>330</v>
      </c>
      <c r="AK616" s="55">
        <v>908.12</v>
      </c>
      <c r="AL616" s="55">
        <v>400</v>
      </c>
      <c r="AM616" s="55">
        <v>44.047042241113509</v>
      </c>
      <c r="AN616" s="2" t="s">
        <v>103</v>
      </c>
      <c r="AO616" s="2">
        <v>8</v>
      </c>
      <c r="AP616" s="2">
        <v>1</v>
      </c>
      <c r="AQ616" s="2">
        <v>1</v>
      </c>
      <c r="AR616" s="53" t="s">
        <v>72</v>
      </c>
      <c r="AS616" s="2" t="s">
        <v>73</v>
      </c>
      <c r="AT616" s="2" t="s">
        <v>74</v>
      </c>
      <c r="AU616" s="2" t="s">
        <v>75</v>
      </c>
      <c r="AV616" s="2" t="s">
        <v>76</v>
      </c>
      <c r="AW616" s="2" t="str">
        <f t="shared" si="9"/>
        <v>AMERICANAS SERVIÇOS    PEGUE NA LOJA HOJE    SHIP FROM STORE    PEGUE NA LOJA  QUIOSQUE</v>
      </c>
    </row>
    <row r="617" spans="2:49" ht="15" customHeight="1">
      <c r="B617" t="s">
        <v>5223</v>
      </c>
      <c r="C617" s="2">
        <v>1031</v>
      </c>
      <c r="D617" s="2">
        <v>1031</v>
      </c>
      <c r="E617" s="2" t="s">
        <v>5224</v>
      </c>
      <c r="F617" s="58" t="s">
        <v>1850</v>
      </c>
      <c r="G617" s="2" t="s">
        <v>431</v>
      </c>
      <c r="H617" t="s">
        <v>432</v>
      </c>
      <c r="I617" s="58" t="s">
        <v>433</v>
      </c>
      <c r="J617" s="2">
        <v>66749</v>
      </c>
      <c r="K617" s="2" t="s">
        <v>434</v>
      </c>
      <c r="L617" s="2" t="s">
        <v>435</v>
      </c>
      <c r="M617" s="58" t="s">
        <v>648</v>
      </c>
      <c r="N617" s="58" t="s">
        <v>649</v>
      </c>
      <c r="O617" s="58" t="s">
        <v>650</v>
      </c>
      <c r="P617" s="2">
        <v>66215</v>
      </c>
      <c r="Q617" s="2" t="s">
        <v>651</v>
      </c>
      <c r="R617" s="2" t="s">
        <v>652</v>
      </c>
      <c r="S617" s="10">
        <v>41522</v>
      </c>
      <c r="T617" s="58" t="s">
        <v>1848</v>
      </c>
      <c r="U617" s="2" t="s">
        <v>1849</v>
      </c>
      <c r="V617" s="2" t="s">
        <v>92</v>
      </c>
      <c r="W617" s="2" t="s">
        <v>93</v>
      </c>
      <c r="X617" s="2" t="s">
        <v>480</v>
      </c>
      <c r="Y617" s="2">
        <v>77</v>
      </c>
      <c r="Z617" s="2" t="s">
        <v>160</v>
      </c>
      <c r="AA617" s="2" t="s">
        <v>481</v>
      </c>
      <c r="AB617" s="58" t="s">
        <v>1850</v>
      </c>
      <c r="AC617" s="58" t="s">
        <v>98</v>
      </c>
      <c r="AD617" s="58" t="s">
        <v>5225</v>
      </c>
      <c r="AE617" s="2" t="s">
        <v>5226</v>
      </c>
      <c r="AF617" s="62">
        <v>-14.8553648</v>
      </c>
      <c r="AG617" s="62">
        <v>-40.841531099999997</v>
      </c>
      <c r="AH617" s="2" t="s">
        <v>5227</v>
      </c>
      <c r="AI617" s="2" t="s">
        <v>147</v>
      </c>
      <c r="AJ617" s="2" t="s">
        <v>330</v>
      </c>
      <c r="AK617" s="55">
        <v>984.73</v>
      </c>
      <c r="AL617" s="55">
        <v>131</v>
      </c>
      <c r="AM617" s="55">
        <v>13.303138931483756</v>
      </c>
      <c r="AN617" s="2" t="s">
        <v>103</v>
      </c>
      <c r="AO617" s="2">
        <v>5</v>
      </c>
      <c r="AP617" s="2">
        <v>2</v>
      </c>
      <c r="AQ617" s="2">
        <v>1</v>
      </c>
      <c r="AR617" s="53" t="s">
        <v>72</v>
      </c>
      <c r="AS617" s="2" t="s">
        <v>73</v>
      </c>
      <c r="AT617" s="2" t="s">
        <v>74</v>
      </c>
      <c r="AU617" s="2" t="s">
        <v>75</v>
      </c>
      <c r="AV617" s="2" t="s">
        <v>76</v>
      </c>
      <c r="AW617" s="2" t="str">
        <f t="shared" si="9"/>
        <v>AMERICANAS SERVIÇOS    PEGUE NA LOJA HOJE    SHIP FROM STORE    PEGUE NA LOJA  QUIOSQUE</v>
      </c>
    </row>
    <row r="618" spans="2:49" ht="15" customHeight="1">
      <c r="B618" t="s">
        <v>5228</v>
      </c>
      <c r="C618" s="2" t="s">
        <v>5229</v>
      </c>
      <c r="D618" s="2">
        <v>963</v>
      </c>
      <c r="E618" s="2" t="s">
        <v>5230</v>
      </c>
      <c r="F618" s="58" t="s">
        <v>5231</v>
      </c>
      <c r="G618" s="2" t="s">
        <v>81</v>
      </c>
      <c r="H618" t="s">
        <v>82</v>
      </c>
      <c r="I618" s="58" t="s">
        <v>83</v>
      </c>
      <c r="J618" s="2">
        <v>66203</v>
      </c>
      <c r="K618" s="2" t="s">
        <v>84</v>
      </c>
      <c r="L618" s="2" t="s">
        <v>85</v>
      </c>
      <c r="M618" s="58" t="s">
        <v>556</v>
      </c>
      <c r="N618" s="58" t="s">
        <v>557</v>
      </c>
      <c r="O618" s="58" t="s">
        <v>558</v>
      </c>
      <c r="P618" s="2">
        <v>68612</v>
      </c>
      <c r="Q618" s="2" t="s">
        <v>559</v>
      </c>
      <c r="R618" s="2" t="s">
        <v>560</v>
      </c>
      <c r="S618" s="10">
        <v>41530</v>
      </c>
      <c r="T618" s="58" t="s">
        <v>561</v>
      </c>
      <c r="U618" s="2" t="s">
        <v>562</v>
      </c>
      <c r="V618" s="2" t="s">
        <v>92</v>
      </c>
      <c r="W618" s="2" t="s">
        <v>1192</v>
      </c>
      <c r="X618" s="2" t="s">
        <v>248</v>
      </c>
      <c r="Y618" s="2">
        <v>34</v>
      </c>
      <c r="Z618" s="2" t="s">
        <v>459</v>
      </c>
      <c r="AA618" s="2" t="s">
        <v>206</v>
      </c>
      <c r="AB618" s="58" t="s">
        <v>563</v>
      </c>
      <c r="AC618" s="58" t="s">
        <v>5232</v>
      </c>
      <c r="AD618" s="58" t="s">
        <v>5233</v>
      </c>
      <c r="AE618" s="2" t="s">
        <v>5234</v>
      </c>
      <c r="AF618" s="62">
        <v>-18.915246700000001</v>
      </c>
      <c r="AG618" s="62">
        <v>-48.341861700000003</v>
      </c>
      <c r="AH618" s="2" t="s">
        <v>5235</v>
      </c>
      <c r="AI618" s="2" t="s">
        <v>147</v>
      </c>
      <c r="AJ618" s="2" t="s">
        <v>1260</v>
      </c>
      <c r="AK618" s="55">
        <v>92.43</v>
      </c>
      <c r="AL618" s="55">
        <v>42</v>
      </c>
      <c r="AM618" s="55">
        <v>45.439792275235305</v>
      </c>
      <c r="AN618" s="2" t="s">
        <v>103</v>
      </c>
      <c r="AO618" s="2">
        <v>2</v>
      </c>
      <c r="AP618" s="2">
        <v>4</v>
      </c>
      <c r="AQ618" s="2">
        <v>1</v>
      </c>
      <c r="AR618" s="53" t="s">
        <v>148</v>
      </c>
      <c r="AS618" s="2" t="s">
        <v>148</v>
      </c>
      <c r="AT618" s="2" t="s">
        <v>148</v>
      </c>
      <c r="AU618" s="2" t="s">
        <v>148</v>
      </c>
      <c r="AV618" s="2" t="s">
        <v>148</v>
      </c>
      <c r="AW618" s="2" t="str">
        <f t="shared" si="9"/>
        <v xml:space="preserve">                   </v>
      </c>
    </row>
    <row r="619" spans="2:49" ht="15" customHeight="1">
      <c r="B619" t="s">
        <v>5236</v>
      </c>
      <c r="C619" s="2">
        <v>1051</v>
      </c>
      <c r="D619" s="2">
        <v>1051</v>
      </c>
      <c r="E619" s="2" t="s">
        <v>5237</v>
      </c>
      <c r="F619" s="58" t="s">
        <v>5238</v>
      </c>
      <c r="G619" s="2" t="s">
        <v>168</v>
      </c>
      <c r="H619" t="s">
        <v>169</v>
      </c>
      <c r="I619" s="58" t="s">
        <v>170</v>
      </c>
      <c r="J619" s="2">
        <v>66146</v>
      </c>
      <c r="K619" s="2" t="s">
        <v>171</v>
      </c>
      <c r="L619" s="2" t="s">
        <v>172</v>
      </c>
      <c r="M619" s="58" t="s">
        <v>271</v>
      </c>
      <c r="N619" s="58" t="s">
        <v>272</v>
      </c>
      <c r="O619" t="s">
        <v>273</v>
      </c>
      <c r="P619" s="2" t="s">
        <v>148</v>
      </c>
      <c r="Q619" s="2" t="s">
        <v>274</v>
      </c>
      <c r="R619" s="2" t="s">
        <v>268</v>
      </c>
      <c r="S619" s="10">
        <v>41546</v>
      </c>
      <c r="T619" s="58" t="s">
        <v>275</v>
      </c>
      <c r="U619" s="2" t="s">
        <v>276</v>
      </c>
      <c r="V619" s="2" t="s">
        <v>69</v>
      </c>
      <c r="W619" s="2" t="s">
        <v>93</v>
      </c>
      <c r="X619" s="2" t="s">
        <v>140</v>
      </c>
      <c r="Y619" s="2">
        <v>16</v>
      </c>
      <c r="Z619" s="2" t="s">
        <v>95</v>
      </c>
      <c r="AA619" s="2" t="s">
        <v>141</v>
      </c>
      <c r="AB619" s="58" t="s">
        <v>277</v>
      </c>
      <c r="AC619" s="58" t="s">
        <v>5239</v>
      </c>
      <c r="AD619" s="58" t="s">
        <v>5240</v>
      </c>
      <c r="AE619" s="2" t="s">
        <v>5241</v>
      </c>
      <c r="AF619" s="62">
        <v>-21.225657200000001</v>
      </c>
      <c r="AG619" s="62">
        <v>-47.835012399999997</v>
      </c>
      <c r="AH619" s="2" t="s">
        <v>5242</v>
      </c>
      <c r="AI619" s="2" t="s">
        <v>147</v>
      </c>
      <c r="AJ619" s="2" t="s">
        <v>330</v>
      </c>
      <c r="AK619" s="55">
        <v>855.71</v>
      </c>
      <c r="AL619" s="55">
        <v>152</v>
      </c>
      <c r="AM619" s="55">
        <v>17.76302719379229</v>
      </c>
      <c r="AN619" s="2" t="s">
        <v>331</v>
      </c>
      <c r="AO619" s="2">
        <v>10</v>
      </c>
      <c r="AP619" s="2">
        <v>1</v>
      </c>
      <c r="AQ619" s="2">
        <v>3</v>
      </c>
      <c r="AR619" s="53" t="s">
        <v>148</v>
      </c>
      <c r="AS619" s="2" t="s">
        <v>73</v>
      </c>
      <c r="AT619" s="2" t="s">
        <v>74</v>
      </c>
      <c r="AU619" s="2" t="s">
        <v>148</v>
      </c>
      <c r="AV619" s="2" t="s">
        <v>148</v>
      </c>
      <c r="AW619" s="2" t="str">
        <f t="shared" si="9"/>
        <v xml:space="preserve">     PEGUE NA LOJA HOJE    SHIP FROM STORE        </v>
      </c>
    </row>
    <row r="620" spans="2:49" ht="15" customHeight="1">
      <c r="B620" t="s">
        <v>5243</v>
      </c>
      <c r="C620" s="2" t="s">
        <v>5244</v>
      </c>
      <c r="D620" s="2">
        <v>427</v>
      </c>
      <c r="E620" s="2" t="s">
        <v>5245</v>
      </c>
      <c r="F620" s="58" t="s">
        <v>5246</v>
      </c>
      <c r="G620" s="2" t="s">
        <v>285</v>
      </c>
      <c r="H620" t="s">
        <v>286</v>
      </c>
      <c r="I620" s="58" t="s">
        <v>287</v>
      </c>
      <c r="J620" s="2">
        <v>68673</v>
      </c>
      <c r="K620" s="2" t="s">
        <v>288</v>
      </c>
      <c r="L620" s="2" t="s">
        <v>289</v>
      </c>
      <c r="M620" s="58" t="s">
        <v>1298</v>
      </c>
      <c r="N620" s="58" t="s">
        <v>1299</v>
      </c>
      <c r="O620" s="58" t="s">
        <v>1300</v>
      </c>
      <c r="P620" s="2" t="s">
        <v>148</v>
      </c>
      <c r="Q620" s="2" t="s">
        <v>1301</v>
      </c>
      <c r="R620" s="2" t="s">
        <v>1302</v>
      </c>
      <c r="S620" s="10">
        <v>41549</v>
      </c>
      <c r="T620" s="58" t="s">
        <v>3222</v>
      </c>
      <c r="U620" s="2" t="s">
        <v>3223</v>
      </c>
      <c r="V620" s="2" t="s">
        <v>92</v>
      </c>
      <c r="W620" s="2" t="s">
        <v>93</v>
      </c>
      <c r="X620" s="2" t="s">
        <v>458</v>
      </c>
      <c r="Y620" s="2">
        <v>53</v>
      </c>
      <c r="Z620" s="2" t="s">
        <v>160</v>
      </c>
      <c r="AA620" s="2" t="s">
        <v>460</v>
      </c>
      <c r="AB620" s="58" t="s">
        <v>5247</v>
      </c>
      <c r="AC620" s="58" t="s">
        <v>5248</v>
      </c>
      <c r="AD620" s="58" t="s">
        <v>5249</v>
      </c>
      <c r="AE620" s="2" t="s">
        <v>5250</v>
      </c>
      <c r="AF620" s="62">
        <v>-31.761274799999999</v>
      </c>
      <c r="AG620" s="62">
        <v>-52.3185164</v>
      </c>
      <c r="AH620" s="2" t="s">
        <v>5251</v>
      </c>
      <c r="AI620" s="2" t="s">
        <v>147</v>
      </c>
      <c r="AJ620" s="2" t="s">
        <v>102</v>
      </c>
      <c r="AK620" s="55">
        <v>1386.43</v>
      </c>
      <c r="AL620" s="55">
        <v>257</v>
      </c>
      <c r="AM620" s="55">
        <v>18.536817581846901</v>
      </c>
      <c r="AN620" s="2" t="s">
        <v>331</v>
      </c>
      <c r="AO620" s="2">
        <v>5</v>
      </c>
      <c r="AP620" s="2">
        <v>2</v>
      </c>
      <c r="AQ620" s="2">
        <v>1</v>
      </c>
      <c r="AR620" s="53" t="s">
        <v>72</v>
      </c>
      <c r="AS620" s="2" t="s">
        <v>73</v>
      </c>
      <c r="AT620" s="2" t="s">
        <v>74</v>
      </c>
      <c r="AU620" s="2" t="s">
        <v>148</v>
      </c>
      <c r="AV620" s="2" t="s">
        <v>76</v>
      </c>
      <c r="AW620" s="2" t="str">
        <f t="shared" si="9"/>
        <v>AMERICANAS SERVIÇOS    PEGUE NA LOJA HOJE    SHIP FROM STORE       QUIOSQUE</v>
      </c>
    </row>
    <row r="621" spans="2:49" ht="15" customHeight="1">
      <c r="B621" t="s">
        <v>5252</v>
      </c>
      <c r="C621" s="2" t="s">
        <v>5253</v>
      </c>
      <c r="D621" s="2">
        <v>397</v>
      </c>
      <c r="E621" s="2" t="s">
        <v>5254</v>
      </c>
      <c r="F621" s="58" t="s">
        <v>5255</v>
      </c>
      <c r="G621" s="2" t="s">
        <v>431</v>
      </c>
      <c r="H621" t="s">
        <v>432</v>
      </c>
      <c r="I621" s="58" t="s">
        <v>433</v>
      </c>
      <c r="J621" s="2">
        <v>66749</v>
      </c>
      <c r="K621" s="2" t="s">
        <v>434</v>
      </c>
      <c r="L621" s="2" t="s">
        <v>435</v>
      </c>
      <c r="M621" s="58" t="s">
        <v>580</v>
      </c>
      <c r="N621" s="58" t="s">
        <v>581</v>
      </c>
      <c r="O621" s="58" t="s">
        <v>582</v>
      </c>
      <c r="P621" s="2" t="s">
        <v>148</v>
      </c>
      <c r="Q621" s="2" t="s">
        <v>583</v>
      </c>
      <c r="R621" s="2" t="s">
        <v>584</v>
      </c>
      <c r="S621" s="10">
        <v>41559</v>
      </c>
      <c r="T621" s="58" t="s">
        <v>585</v>
      </c>
      <c r="U621" s="2" t="s">
        <v>586</v>
      </c>
      <c r="V621" s="2" t="s">
        <v>92</v>
      </c>
      <c r="W621" s="2" t="s">
        <v>93</v>
      </c>
      <c r="X621" s="2" t="s">
        <v>442</v>
      </c>
      <c r="Y621" s="2">
        <v>82</v>
      </c>
      <c r="Z621" s="2" t="s">
        <v>160</v>
      </c>
      <c r="AA621" s="2" t="s">
        <v>587</v>
      </c>
      <c r="AB621" s="58" t="s">
        <v>3549</v>
      </c>
      <c r="AC621" s="58" t="s">
        <v>5256</v>
      </c>
      <c r="AD621" s="58" t="s">
        <v>5257</v>
      </c>
      <c r="AE621" s="2" t="s">
        <v>5258</v>
      </c>
      <c r="AF621" s="62">
        <v>-9.7380487000000002</v>
      </c>
      <c r="AG621" s="62">
        <v>-36.6551635</v>
      </c>
      <c r="AH621" s="2" t="s">
        <v>5259</v>
      </c>
      <c r="AI621" s="2" t="s">
        <v>147</v>
      </c>
      <c r="AJ621" s="2" t="s">
        <v>102</v>
      </c>
      <c r="AK621" s="55">
        <v>1313.99</v>
      </c>
      <c r="AL621" s="55">
        <v>117</v>
      </c>
      <c r="AM621" s="55">
        <v>8.9041773529478903</v>
      </c>
      <c r="AN621" s="2" t="s">
        <v>331</v>
      </c>
      <c r="AO621" s="2">
        <v>8</v>
      </c>
      <c r="AP621" s="2">
        <v>1</v>
      </c>
      <c r="AQ621" s="2">
        <v>1</v>
      </c>
      <c r="AR621" s="53" t="s">
        <v>72</v>
      </c>
      <c r="AS621" s="2" t="s">
        <v>73</v>
      </c>
      <c r="AT621" s="2" t="s">
        <v>74</v>
      </c>
      <c r="AU621" s="2" t="s">
        <v>75</v>
      </c>
      <c r="AV621" s="2" t="s">
        <v>76</v>
      </c>
      <c r="AW621" s="2" t="str">
        <f t="shared" si="9"/>
        <v>AMERICANAS SERVIÇOS    PEGUE NA LOJA HOJE    SHIP FROM STORE    PEGUE NA LOJA  QUIOSQUE</v>
      </c>
    </row>
    <row r="622" spans="2:49" ht="15" customHeight="1">
      <c r="B622" t="s">
        <v>5260</v>
      </c>
      <c r="C622" s="2">
        <v>1062</v>
      </c>
      <c r="D622" s="2">
        <v>1062</v>
      </c>
      <c r="E622" s="2" t="s">
        <v>5261</v>
      </c>
      <c r="F622" s="58" t="s">
        <v>5262</v>
      </c>
      <c r="G622" s="2" t="s">
        <v>108</v>
      </c>
      <c r="H622" t="s">
        <v>109</v>
      </c>
      <c r="I622" s="58" t="s">
        <v>110</v>
      </c>
      <c r="J622" s="2">
        <v>66202</v>
      </c>
      <c r="K622" s="2" t="s">
        <v>111</v>
      </c>
      <c r="L622" s="2" t="s">
        <v>112</v>
      </c>
      <c r="M622" s="58" t="s">
        <v>305</v>
      </c>
      <c r="N622" s="58" t="s">
        <v>306</v>
      </c>
      <c r="O622" s="58" t="s">
        <v>307</v>
      </c>
      <c r="P622" s="2">
        <v>66197</v>
      </c>
      <c r="Q622" s="2" t="s">
        <v>308</v>
      </c>
      <c r="R622" s="2" t="s">
        <v>309</v>
      </c>
      <c r="S622" s="10">
        <v>41570</v>
      </c>
      <c r="T622" s="58" t="s">
        <v>310</v>
      </c>
      <c r="U622" s="2" t="s">
        <v>311</v>
      </c>
      <c r="V622" s="2" t="s">
        <v>92</v>
      </c>
      <c r="W622" s="2" t="s">
        <v>93</v>
      </c>
      <c r="X622" s="2" t="s">
        <v>94</v>
      </c>
      <c r="Y622" s="2">
        <v>21</v>
      </c>
      <c r="Z622" s="2" t="s">
        <v>95</v>
      </c>
      <c r="AA622" s="2" t="s">
        <v>96</v>
      </c>
      <c r="AB622" s="58" t="s">
        <v>120</v>
      </c>
      <c r="AC622" s="58" t="s">
        <v>5263</v>
      </c>
      <c r="AD622" s="58" t="s">
        <v>5264</v>
      </c>
      <c r="AE622" s="2" t="s">
        <v>5265</v>
      </c>
      <c r="AF622" s="62">
        <v>-22.8860505</v>
      </c>
      <c r="AG622" s="62">
        <v>-43.402771700000002</v>
      </c>
      <c r="AH622" s="2" t="s">
        <v>5266</v>
      </c>
      <c r="AI622" s="2" t="s">
        <v>28</v>
      </c>
      <c r="AJ622" s="2" t="s">
        <v>330</v>
      </c>
      <c r="AK622" s="55">
        <v>983.2</v>
      </c>
      <c r="AL622" s="55">
        <v>173</v>
      </c>
      <c r="AM622" s="55">
        <v>17.595606183889341</v>
      </c>
      <c r="AN622" s="2" t="s">
        <v>331</v>
      </c>
      <c r="AO622" s="2">
        <v>4</v>
      </c>
      <c r="AP622" s="2">
        <v>3</v>
      </c>
      <c r="AQ622" s="2">
        <v>1</v>
      </c>
      <c r="AR622" s="53" t="s">
        <v>72</v>
      </c>
      <c r="AS622" s="2" t="s">
        <v>73</v>
      </c>
      <c r="AT622" s="2" t="s">
        <v>74</v>
      </c>
      <c r="AU622" s="2" t="s">
        <v>148</v>
      </c>
      <c r="AV622" s="2" t="s">
        <v>76</v>
      </c>
      <c r="AW622" s="2" t="str">
        <f t="shared" si="9"/>
        <v>AMERICANAS SERVIÇOS    PEGUE NA LOJA HOJE    SHIP FROM STORE       QUIOSQUE</v>
      </c>
    </row>
    <row r="623" spans="2:49" ht="15" customHeight="1">
      <c r="B623" t="s">
        <v>5267</v>
      </c>
      <c r="C623" s="2">
        <v>1029</v>
      </c>
      <c r="D623" s="2">
        <v>1029</v>
      </c>
      <c r="E623" s="2" t="s">
        <v>5268</v>
      </c>
      <c r="F623" s="58" t="s">
        <v>5269</v>
      </c>
      <c r="G623" s="2" t="s">
        <v>128</v>
      </c>
      <c r="H623" t="s">
        <v>129</v>
      </c>
      <c r="I623" s="58" t="s">
        <v>130</v>
      </c>
      <c r="J623" s="2">
        <v>66128</v>
      </c>
      <c r="K623" s="2" t="s">
        <v>131</v>
      </c>
      <c r="L623" s="2" t="s">
        <v>132</v>
      </c>
      <c r="M623" s="58" t="s">
        <v>777</v>
      </c>
      <c r="N623" s="58" t="s">
        <v>778</v>
      </c>
      <c r="O623" s="58" t="s">
        <v>779</v>
      </c>
      <c r="P623" s="2">
        <v>66208</v>
      </c>
      <c r="Q623" s="2" t="s">
        <v>780</v>
      </c>
      <c r="R623" s="2" t="s">
        <v>781</v>
      </c>
      <c r="S623" s="10">
        <v>41575</v>
      </c>
      <c r="T623" s="58" t="s">
        <v>1067</v>
      </c>
      <c r="U623" s="2" t="s">
        <v>1068</v>
      </c>
      <c r="V623" s="2" t="s">
        <v>92</v>
      </c>
      <c r="W623" s="2" t="s">
        <v>93</v>
      </c>
      <c r="X623" s="2" t="s">
        <v>140</v>
      </c>
      <c r="Y623" s="2">
        <v>11</v>
      </c>
      <c r="Z623" s="2" t="s">
        <v>95</v>
      </c>
      <c r="AA623" s="2" t="s">
        <v>141</v>
      </c>
      <c r="AB623" s="58" t="s">
        <v>1084</v>
      </c>
      <c r="AC623" s="58" t="s">
        <v>5270</v>
      </c>
      <c r="AD623" s="58" t="s">
        <v>5271</v>
      </c>
      <c r="AE623" s="2" t="s">
        <v>5272</v>
      </c>
      <c r="AF623" s="62">
        <v>-23.663924999999999</v>
      </c>
      <c r="AG623" s="62">
        <v>-46.507483999999998</v>
      </c>
      <c r="AH623" s="2" t="s">
        <v>5273</v>
      </c>
      <c r="AI623" s="2" t="s">
        <v>147</v>
      </c>
      <c r="AJ623" s="2" t="s">
        <v>330</v>
      </c>
      <c r="AK623" s="55">
        <v>911.19</v>
      </c>
      <c r="AL623" s="55">
        <v>129</v>
      </c>
      <c r="AM623" s="55">
        <v>14.157310769433378</v>
      </c>
      <c r="AN623" s="2" t="s">
        <v>331</v>
      </c>
      <c r="AO623" s="2">
        <v>4</v>
      </c>
      <c r="AP623" s="2">
        <v>3</v>
      </c>
      <c r="AQ623" s="2">
        <v>1</v>
      </c>
      <c r="AR623" s="53" t="s">
        <v>148</v>
      </c>
      <c r="AS623" s="2" t="s">
        <v>73</v>
      </c>
      <c r="AT623" s="2" t="s">
        <v>74</v>
      </c>
      <c r="AU623" s="2" t="s">
        <v>75</v>
      </c>
      <c r="AV623" s="2" t="s">
        <v>148</v>
      </c>
      <c r="AW623" s="2" t="str">
        <f t="shared" si="9"/>
        <v xml:space="preserve">     PEGUE NA LOJA HOJE    SHIP FROM STORE    PEGUE NA LOJA   </v>
      </c>
    </row>
    <row r="624" spans="2:49" ht="15" customHeight="1">
      <c r="B624" t="s">
        <v>5274</v>
      </c>
      <c r="C624" s="2">
        <v>1037</v>
      </c>
      <c r="D624" s="2">
        <v>1037</v>
      </c>
      <c r="E624" s="2" t="s">
        <v>5275</v>
      </c>
      <c r="F624" s="58" t="s">
        <v>4671</v>
      </c>
      <c r="G624" s="2" t="s">
        <v>534</v>
      </c>
      <c r="H624" t="s">
        <v>535</v>
      </c>
      <c r="I624" s="58" t="s">
        <v>536</v>
      </c>
      <c r="J624" s="2">
        <v>65659</v>
      </c>
      <c r="K624" s="2" t="s">
        <v>537</v>
      </c>
      <c r="L624" s="2" t="s">
        <v>531</v>
      </c>
      <c r="M624" s="58" t="s">
        <v>3921</v>
      </c>
      <c r="N624" s="58" t="s">
        <v>3922</v>
      </c>
      <c r="O624" s="58" t="s">
        <v>3923</v>
      </c>
      <c r="P624" s="2" t="s">
        <v>148</v>
      </c>
      <c r="Q624" s="2" t="s">
        <v>3924</v>
      </c>
      <c r="R624" s="2" t="s">
        <v>796</v>
      </c>
      <c r="S624" s="10">
        <v>41575</v>
      </c>
      <c r="T624" s="58" t="s">
        <v>3925</v>
      </c>
      <c r="U624" s="2" t="s">
        <v>3926</v>
      </c>
      <c r="V624" s="2" t="s">
        <v>92</v>
      </c>
      <c r="W624" s="2" t="s">
        <v>93</v>
      </c>
      <c r="X624" s="2" t="s">
        <v>545</v>
      </c>
      <c r="Y624" s="2">
        <v>99</v>
      </c>
      <c r="Z624" s="2" t="s">
        <v>160</v>
      </c>
      <c r="AA624" s="2" t="s">
        <v>727</v>
      </c>
      <c r="AB624" s="58" t="s">
        <v>4671</v>
      </c>
      <c r="AC624" s="58" t="s">
        <v>98</v>
      </c>
      <c r="AD624" s="58" t="s">
        <v>5276</v>
      </c>
      <c r="AE624" s="2" t="s">
        <v>5277</v>
      </c>
      <c r="AF624" s="62">
        <v>-5.5324532</v>
      </c>
      <c r="AG624" s="62">
        <v>-47.485382299999998</v>
      </c>
      <c r="AH624" s="2" t="s">
        <v>5278</v>
      </c>
      <c r="AI624" s="2" t="s">
        <v>147</v>
      </c>
      <c r="AJ624" s="2" t="s">
        <v>330</v>
      </c>
      <c r="AK624" s="55">
        <v>795.78</v>
      </c>
      <c r="AL624" s="55">
        <v>150</v>
      </c>
      <c r="AM624" s="55">
        <v>18.849430747191438</v>
      </c>
      <c r="AN624" s="2" t="s">
        <v>103</v>
      </c>
      <c r="AO624" s="2">
        <v>9</v>
      </c>
      <c r="AP624" s="2">
        <v>1</v>
      </c>
      <c r="AQ624" s="2">
        <v>2</v>
      </c>
      <c r="AR624" s="53" t="s">
        <v>148</v>
      </c>
      <c r="AS624" s="2" t="s">
        <v>73</v>
      </c>
      <c r="AT624" s="2" t="s">
        <v>148</v>
      </c>
      <c r="AU624" s="2" t="s">
        <v>75</v>
      </c>
      <c r="AV624" s="2" t="s">
        <v>148</v>
      </c>
      <c r="AW624" s="2" t="str">
        <f t="shared" si="9"/>
        <v xml:space="preserve">     PEGUE NA LOJA HOJE         PEGUE NA LOJA   </v>
      </c>
    </row>
    <row r="625" spans="2:49" ht="15" customHeight="1">
      <c r="B625" t="s">
        <v>5279</v>
      </c>
      <c r="C625" s="2">
        <v>1057</v>
      </c>
      <c r="D625" s="2">
        <v>1057</v>
      </c>
      <c r="E625" s="2" t="s">
        <v>5280</v>
      </c>
      <c r="F625" s="58" t="s">
        <v>5281</v>
      </c>
      <c r="G625" s="2" t="s">
        <v>81</v>
      </c>
      <c r="H625" t="s">
        <v>82</v>
      </c>
      <c r="I625" s="58" t="s">
        <v>83</v>
      </c>
      <c r="J625" s="2">
        <v>66203</v>
      </c>
      <c r="K625" s="2" t="s">
        <v>84</v>
      </c>
      <c r="L625" s="2" t="s">
        <v>85</v>
      </c>
      <c r="M625" s="58" t="s">
        <v>242</v>
      </c>
      <c r="N625" s="58" t="s">
        <v>243</v>
      </c>
      <c r="O625" s="58" t="s">
        <v>244</v>
      </c>
      <c r="P625" s="2" t="s">
        <v>148</v>
      </c>
      <c r="Q625" s="2" t="s">
        <v>245</v>
      </c>
      <c r="R625" s="2" t="s">
        <v>239</v>
      </c>
      <c r="S625" s="10">
        <v>41576</v>
      </c>
      <c r="T625" s="58" t="s">
        <v>246</v>
      </c>
      <c r="U625" s="2" t="s">
        <v>247</v>
      </c>
      <c r="V625" s="2" t="s">
        <v>92</v>
      </c>
      <c r="W625" s="2" t="s">
        <v>93</v>
      </c>
      <c r="X625" s="2" t="s">
        <v>248</v>
      </c>
      <c r="Y625" s="2">
        <v>37</v>
      </c>
      <c r="Z625" s="2" t="s">
        <v>95</v>
      </c>
      <c r="AA625" s="2" t="s">
        <v>206</v>
      </c>
      <c r="AB625" s="58" t="s">
        <v>5281</v>
      </c>
      <c r="AC625" s="58" t="s">
        <v>98</v>
      </c>
      <c r="AD625" s="58" t="s">
        <v>5282</v>
      </c>
      <c r="AE625" s="2" t="s">
        <v>5283</v>
      </c>
      <c r="AF625" s="62">
        <v>-19.865098700000001</v>
      </c>
      <c r="AG625" s="62">
        <v>-44.602800100000003</v>
      </c>
      <c r="AH625" s="2" t="s">
        <v>5284</v>
      </c>
      <c r="AI625" s="2" t="s">
        <v>147</v>
      </c>
      <c r="AJ625" s="2" t="s">
        <v>330</v>
      </c>
      <c r="AK625" s="55">
        <v>812.43</v>
      </c>
      <c r="AL625" s="55">
        <v>160</v>
      </c>
      <c r="AM625" s="55">
        <v>19.694004406533487</v>
      </c>
      <c r="AN625" s="2" t="s">
        <v>103</v>
      </c>
      <c r="AO625" s="2">
        <v>11</v>
      </c>
      <c r="AP625" s="2">
        <v>1</v>
      </c>
      <c r="AQ625" s="2">
        <v>4</v>
      </c>
      <c r="AR625" s="53" t="s">
        <v>72</v>
      </c>
      <c r="AS625" s="2" t="s">
        <v>73</v>
      </c>
      <c r="AT625" s="2" t="s">
        <v>148</v>
      </c>
      <c r="AU625" s="2" t="s">
        <v>148</v>
      </c>
      <c r="AV625" s="2" t="s">
        <v>76</v>
      </c>
      <c r="AW625" s="2" t="str">
        <f t="shared" si="9"/>
        <v>AMERICANAS SERVIÇOS    PEGUE NA LOJA HOJE            QUIOSQUE</v>
      </c>
    </row>
    <row r="626" spans="2:49" ht="15" customHeight="1">
      <c r="B626" t="s">
        <v>5285</v>
      </c>
      <c r="C626" s="2" t="s">
        <v>5286</v>
      </c>
      <c r="D626" s="2">
        <v>134</v>
      </c>
      <c r="E626" s="2" t="s">
        <v>5287</v>
      </c>
      <c r="F626" s="58" t="s">
        <v>5288</v>
      </c>
      <c r="G626" s="2" t="s">
        <v>380</v>
      </c>
      <c r="H626" t="s">
        <v>381</v>
      </c>
      <c r="I626" s="58" t="s">
        <v>382</v>
      </c>
      <c r="J626" s="2">
        <v>66147</v>
      </c>
      <c r="K626" s="2" t="s">
        <v>383</v>
      </c>
      <c r="L626" s="2" t="s">
        <v>384</v>
      </c>
      <c r="M626" s="58" t="s">
        <v>1379</v>
      </c>
      <c r="N626" s="58" t="s">
        <v>1380</v>
      </c>
      <c r="O626" s="58" t="s">
        <v>1381</v>
      </c>
      <c r="P626" s="2" t="s">
        <v>148</v>
      </c>
      <c r="Q626" s="2" t="s">
        <v>1382</v>
      </c>
      <c r="R626" s="2" t="s">
        <v>1376</v>
      </c>
      <c r="S626" s="10">
        <v>41584</v>
      </c>
      <c r="T626" s="58" t="s">
        <v>1383</v>
      </c>
      <c r="U626" s="2" t="s">
        <v>1384</v>
      </c>
      <c r="V626" s="2" t="s">
        <v>92</v>
      </c>
      <c r="W626" s="2" t="s">
        <v>93</v>
      </c>
      <c r="X626" s="2" t="s">
        <v>248</v>
      </c>
      <c r="Y626" s="2">
        <v>65</v>
      </c>
      <c r="Z626" s="2" t="s">
        <v>95</v>
      </c>
      <c r="AA626" s="2" t="s">
        <v>1385</v>
      </c>
      <c r="AB626" s="58" t="s">
        <v>5288</v>
      </c>
      <c r="AC626" s="58" t="s">
        <v>98</v>
      </c>
      <c r="AD626" s="58" t="s">
        <v>5289</v>
      </c>
      <c r="AE626" s="2" t="s">
        <v>5290</v>
      </c>
      <c r="AF626" s="62">
        <v>-16.066567899999999</v>
      </c>
      <c r="AG626" s="62">
        <v>-57.687343899999902</v>
      </c>
      <c r="AH626" s="2" t="s">
        <v>5291</v>
      </c>
      <c r="AI626" s="2" t="s">
        <v>147</v>
      </c>
      <c r="AJ626" s="2" t="s">
        <v>330</v>
      </c>
      <c r="AK626" s="55">
        <v>813.24</v>
      </c>
      <c r="AL626" s="55">
        <v>222</v>
      </c>
      <c r="AM626" s="55">
        <v>27.298214549210563</v>
      </c>
      <c r="AN626" s="2" t="s">
        <v>103</v>
      </c>
      <c r="AO626" s="2">
        <v>11</v>
      </c>
      <c r="AP626" s="2">
        <v>1</v>
      </c>
      <c r="AQ626" s="2">
        <v>4</v>
      </c>
      <c r="AR626" s="53" t="s">
        <v>148</v>
      </c>
      <c r="AS626" s="2" t="s">
        <v>73</v>
      </c>
      <c r="AT626" s="2" t="s">
        <v>148</v>
      </c>
      <c r="AU626" s="2" t="s">
        <v>148</v>
      </c>
      <c r="AV626" s="2" t="s">
        <v>76</v>
      </c>
      <c r="AW626" s="2" t="str">
        <f t="shared" si="9"/>
        <v xml:space="preserve">     PEGUE NA LOJA HOJE            QUIOSQUE</v>
      </c>
    </row>
    <row r="627" spans="2:49" ht="15" customHeight="1">
      <c r="B627" t="s">
        <v>5292</v>
      </c>
      <c r="C627" s="2" t="s">
        <v>5293</v>
      </c>
      <c r="D627" s="2">
        <v>679</v>
      </c>
      <c r="E627" s="2" t="s">
        <v>5294</v>
      </c>
      <c r="F627" s="58" t="s">
        <v>5295</v>
      </c>
      <c r="G627" s="2" t="s">
        <v>108</v>
      </c>
      <c r="H627" t="s">
        <v>109</v>
      </c>
      <c r="I627" s="58" t="s">
        <v>110</v>
      </c>
      <c r="J627" s="2">
        <v>66202</v>
      </c>
      <c r="K627" s="2" t="s">
        <v>111</v>
      </c>
      <c r="L627" s="2" t="s">
        <v>112</v>
      </c>
      <c r="M627" s="58" t="s">
        <v>113</v>
      </c>
      <c r="N627" s="58" t="s">
        <v>114</v>
      </c>
      <c r="O627" s="58" t="s">
        <v>115</v>
      </c>
      <c r="P627" s="2">
        <v>66198</v>
      </c>
      <c r="Q627" s="2" t="s">
        <v>116</v>
      </c>
      <c r="R627" s="2" t="s">
        <v>117</v>
      </c>
      <c r="S627" s="10">
        <v>41588</v>
      </c>
      <c r="T627" s="58" t="s">
        <v>118</v>
      </c>
      <c r="U627" s="2" t="s">
        <v>119</v>
      </c>
      <c r="V627" s="2" t="s">
        <v>92</v>
      </c>
      <c r="W627" s="2" t="s">
        <v>1192</v>
      </c>
      <c r="X627" s="2" t="s">
        <v>94</v>
      </c>
      <c r="Y627" s="2">
        <v>21</v>
      </c>
      <c r="Z627" s="2" t="s">
        <v>95</v>
      </c>
      <c r="AA627" s="2" t="s">
        <v>96</v>
      </c>
      <c r="AB627" s="58" t="s">
        <v>120</v>
      </c>
      <c r="AC627" s="58" t="s">
        <v>2160</v>
      </c>
      <c r="AD627" s="58" t="s">
        <v>5296</v>
      </c>
      <c r="AE627" s="2" t="s">
        <v>5297</v>
      </c>
      <c r="AF627" s="62">
        <v>-22.897517100000002</v>
      </c>
      <c r="AG627" s="62">
        <v>-43.182238099999999</v>
      </c>
      <c r="AH627" s="2" t="s">
        <v>5298</v>
      </c>
      <c r="AI627" s="2" t="s">
        <v>28</v>
      </c>
      <c r="AJ627" s="2" t="s">
        <v>1260</v>
      </c>
      <c r="AK627" s="55">
        <v>219.02</v>
      </c>
      <c r="AL627" s="55">
        <v>94</v>
      </c>
      <c r="AM627" s="55">
        <v>42.918454935622314</v>
      </c>
      <c r="AN627" s="2" t="s">
        <v>103</v>
      </c>
      <c r="AO627" s="2">
        <v>2</v>
      </c>
      <c r="AP627" s="2">
        <v>4</v>
      </c>
      <c r="AQ627" s="2">
        <v>1</v>
      </c>
      <c r="AR627" s="53" t="s">
        <v>148</v>
      </c>
      <c r="AS627" s="2" t="s">
        <v>73</v>
      </c>
      <c r="AT627" s="2" t="s">
        <v>74</v>
      </c>
      <c r="AU627" s="2" t="s">
        <v>75</v>
      </c>
      <c r="AV627" s="2" t="s">
        <v>148</v>
      </c>
      <c r="AW627" s="2" t="str">
        <f t="shared" si="9"/>
        <v xml:space="preserve">     PEGUE NA LOJA HOJE    SHIP FROM STORE    PEGUE NA LOJA   </v>
      </c>
    </row>
    <row r="628" spans="2:49" ht="15" customHeight="1">
      <c r="B628" t="s">
        <v>5299</v>
      </c>
      <c r="C628" s="2">
        <v>1060</v>
      </c>
      <c r="D628" s="2">
        <v>1060</v>
      </c>
      <c r="E628" s="2" t="s">
        <v>5300</v>
      </c>
      <c r="F628" s="58" t="s">
        <v>5301</v>
      </c>
      <c r="G628" s="2" t="s">
        <v>128</v>
      </c>
      <c r="H628" t="s">
        <v>129</v>
      </c>
      <c r="I628" s="58" t="s">
        <v>130</v>
      </c>
      <c r="J628" s="2">
        <v>66128</v>
      </c>
      <c r="K628" s="2" t="s">
        <v>131</v>
      </c>
      <c r="L628" s="2" t="s">
        <v>132</v>
      </c>
      <c r="M628" s="58" t="s">
        <v>1451</v>
      </c>
      <c r="N628" s="58" t="s">
        <v>1452</v>
      </c>
      <c r="O628" s="58" t="s">
        <v>1453</v>
      </c>
      <c r="P628" s="2">
        <v>68774</v>
      </c>
      <c r="Q628" s="2" t="s">
        <v>1454</v>
      </c>
      <c r="R628" s="2" t="s">
        <v>1455</v>
      </c>
      <c r="S628" s="10">
        <v>41589</v>
      </c>
      <c r="T628" s="58" t="s">
        <v>1456</v>
      </c>
      <c r="U628" s="2" t="s">
        <v>1457</v>
      </c>
      <c r="V628" s="2" t="s">
        <v>92</v>
      </c>
      <c r="W628" s="2" t="s">
        <v>93</v>
      </c>
      <c r="X628" s="2" t="s">
        <v>140</v>
      </c>
      <c r="Y628" s="2">
        <v>11</v>
      </c>
      <c r="Z628" s="2" t="s">
        <v>95</v>
      </c>
      <c r="AA628" s="2" t="s">
        <v>141</v>
      </c>
      <c r="AB628" s="58" t="s">
        <v>5302</v>
      </c>
      <c r="AC628" s="58" t="s">
        <v>98</v>
      </c>
      <c r="AD628" s="58" t="s">
        <v>5303</v>
      </c>
      <c r="AE628" s="2" t="s">
        <v>5304</v>
      </c>
      <c r="AF628" s="62">
        <v>-23.715566899999999</v>
      </c>
      <c r="AG628" s="62">
        <v>-46.850193699999998</v>
      </c>
      <c r="AH628" s="2" t="s">
        <v>5305</v>
      </c>
      <c r="AI628" s="2" t="s">
        <v>147</v>
      </c>
      <c r="AJ628" s="2" t="s">
        <v>102</v>
      </c>
      <c r="AK628" s="55">
        <v>1056.94</v>
      </c>
      <c r="AL628" s="55">
        <v>110</v>
      </c>
      <c r="AM628" s="55">
        <v>10.40740250156111</v>
      </c>
      <c r="AN628" s="2" t="s">
        <v>331</v>
      </c>
      <c r="AO628" s="2">
        <v>2</v>
      </c>
      <c r="AP628" s="2">
        <v>5</v>
      </c>
      <c r="AQ628" s="2">
        <v>1</v>
      </c>
      <c r="AR628" s="53" t="s">
        <v>72</v>
      </c>
      <c r="AS628" s="2" t="s">
        <v>73</v>
      </c>
      <c r="AT628" s="2" t="s">
        <v>74</v>
      </c>
      <c r="AU628" s="2" t="s">
        <v>75</v>
      </c>
      <c r="AV628" s="2" t="s">
        <v>76</v>
      </c>
      <c r="AW628" s="2" t="str">
        <f t="shared" si="9"/>
        <v>AMERICANAS SERVIÇOS    PEGUE NA LOJA HOJE    SHIP FROM STORE    PEGUE NA LOJA  QUIOSQUE</v>
      </c>
    </row>
    <row r="629" spans="2:49" ht="15" customHeight="1">
      <c r="B629" t="s">
        <v>5306</v>
      </c>
      <c r="C629" s="2">
        <v>1055</v>
      </c>
      <c r="D629" s="2">
        <v>1055</v>
      </c>
      <c r="E629" s="2" t="s">
        <v>5307</v>
      </c>
      <c r="F629" s="58" t="s">
        <v>5308</v>
      </c>
      <c r="G629" s="2" t="s">
        <v>128</v>
      </c>
      <c r="H629" t="s">
        <v>129</v>
      </c>
      <c r="I629" s="58" t="s">
        <v>130</v>
      </c>
      <c r="J629" s="2">
        <v>66128</v>
      </c>
      <c r="K629" s="2" t="s">
        <v>131</v>
      </c>
      <c r="L629" s="2" t="s">
        <v>132</v>
      </c>
      <c r="M629" s="58" t="s">
        <v>153</v>
      </c>
      <c r="N629" s="58" t="s">
        <v>154</v>
      </c>
      <c r="O629" s="58" t="s">
        <v>155</v>
      </c>
      <c r="P629" s="2">
        <v>68767</v>
      </c>
      <c r="Q629" s="2" t="s">
        <v>156</v>
      </c>
      <c r="R629" s="2" t="s">
        <v>157</v>
      </c>
      <c r="S629" s="10">
        <v>41591</v>
      </c>
      <c r="T629" s="58" t="s">
        <v>158</v>
      </c>
      <c r="U629" s="2" t="s">
        <v>159</v>
      </c>
      <c r="V629" s="2" t="s">
        <v>69</v>
      </c>
      <c r="W629" s="2" t="s">
        <v>93</v>
      </c>
      <c r="X629" s="2" t="s">
        <v>140</v>
      </c>
      <c r="Y629" s="2">
        <v>13</v>
      </c>
      <c r="Z629" s="2" t="s">
        <v>459</v>
      </c>
      <c r="AA629" s="2" t="s">
        <v>141</v>
      </c>
      <c r="AB629" s="58" t="s">
        <v>3167</v>
      </c>
      <c r="AC629" s="58" t="s">
        <v>5309</v>
      </c>
      <c r="AD629" s="58" t="s">
        <v>5310</v>
      </c>
      <c r="AE629" s="2" t="s">
        <v>5311</v>
      </c>
      <c r="AF629" s="62">
        <v>-23.983219900000002</v>
      </c>
      <c r="AG629" s="62">
        <v>-46.234349599999902</v>
      </c>
      <c r="AH629" s="2" t="s">
        <v>5312</v>
      </c>
      <c r="AI629" s="2" t="s">
        <v>28</v>
      </c>
      <c r="AJ629" s="2" t="s">
        <v>1351</v>
      </c>
      <c r="AK629" s="55">
        <v>640.69000000000005</v>
      </c>
      <c r="AL629" s="55">
        <v>33</v>
      </c>
      <c r="AM629" s="55">
        <v>5.1506969048994051</v>
      </c>
      <c r="AN629" s="2" t="s">
        <v>103</v>
      </c>
      <c r="AO629" s="2">
        <v>10</v>
      </c>
      <c r="AP629" s="2">
        <v>1</v>
      </c>
      <c r="AQ629" s="2">
        <v>3</v>
      </c>
      <c r="AR629" s="53" t="s">
        <v>148</v>
      </c>
      <c r="AS629" s="2" t="s">
        <v>73</v>
      </c>
      <c r="AT629" s="2" t="s">
        <v>148</v>
      </c>
      <c r="AU629" s="2" t="s">
        <v>75</v>
      </c>
      <c r="AV629" s="2" t="s">
        <v>148</v>
      </c>
      <c r="AW629" s="2" t="str">
        <f t="shared" si="9"/>
        <v xml:space="preserve">     PEGUE NA LOJA HOJE         PEGUE NA LOJA   </v>
      </c>
    </row>
    <row r="630" spans="2:49" ht="15" customHeight="1">
      <c r="B630" t="s">
        <v>5313</v>
      </c>
      <c r="C630" s="2">
        <v>1075</v>
      </c>
      <c r="D630" s="2">
        <v>1075</v>
      </c>
      <c r="E630" s="2" t="s">
        <v>5314</v>
      </c>
      <c r="F630" s="58" t="s">
        <v>5315</v>
      </c>
      <c r="G630" s="2" t="s">
        <v>81</v>
      </c>
      <c r="H630" t="s">
        <v>82</v>
      </c>
      <c r="I630" s="58" t="s">
        <v>83</v>
      </c>
      <c r="J630" s="2">
        <v>66203</v>
      </c>
      <c r="K630" s="2" t="s">
        <v>84</v>
      </c>
      <c r="L630" s="2" t="s">
        <v>85</v>
      </c>
      <c r="M630" s="58" t="s">
        <v>751</v>
      </c>
      <c r="N630" s="58" t="s">
        <v>752</v>
      </c>
      <c r="O630" s="58" t="s">
        <v>753</v>
      </c>
      <c r="P630" s="2">
        <v>86530</v>
      </c>
      <c r="Q630" s="2" t="s">
        <v>754</v>
      </c>
      <c r="R630" s="2" t="s">
        <v>748</v>
      </c>
      <c r="S630" s="10">
        <v>41591</v>
      </c>
      <c r="T630" s="58" t="s">
        <v>1814</v>
      </c>
      <c r="U630" s="2" t="s">
        <v>1815</v>
      </c>
      <c r="V630" s="2" t="s">
        <v>92</v>
      </c>
      <c r="W630" s="2" t="s">
        <v>93</v>
      </c>
      <c r="X630" s="2" t="s">
        <v>248</v>
      </c>
      <c r="Y630" s="2">
        <v>31</v>
      </c>
      <c r="Z630" s="2" t="s">
        <v>95</v>
      </c>
      <c r="AA630" s="2" t="s">
        <v>206</v>
      </c>
      <c r="AB630" s="58" t="s">
        <v>5315</v>
      </c>
      <c r="AC630" s="58" t="s">
        <v>5316</v>
      </c>
      <c r="AD630" s="58" t="s">
        <v>5317</v>
      </c>
      <c r="AE630" s="2" t="s">
        <v>5318</v>
      </c>
      <c r="AF630" s="62">
        <v>-19.6259689</v>
      </c>
      <c r="AG630" s="62">
        <v>-43.226903499999999</v>
      </c>
      <c r="AH630" s="2" t="s">
        <v>5319</v>
      </c>
      <c r="AI630" s="2" t="s">
        <v>147</v>
      </c>
      <c r="AJ630" s="2" t="s">
        <v>1351</v>
      </c>
      <c r="AK630" s="55">
        <v>639.01</v>
      </c>
      <c r="AL630" s="55">
        <v>128</v>
      </c>
      <c r="AM630" s="55">
        <v>20.03098543058794</v>
      </c>
      <c r="AN630" s="2" t="s">
        <v>103</v>
      </c>
      <c r="AO630" s="2">
        <v>11</v>
      </c>
      <c r="AP630" s="2">
        <v>1</v>
      </c>
      <c r="AQ630" s="2">
        <v>4</v>
      </c>
      <c r="AR630" s="53" t="s">
        <v>72</v>
      </c>
      <c r="AS630" s="2" t="s">
        <v>73</v>
      </c>
      <c r="AT630" s="2" t="s">
        <v>148</v>
      </c>
      <c r="AU630" s="2" t="s">
        <v>75</v>
      </c>
      <c r="AV630" s="2" t="s">
        <v>76</v>
      </c>
      <c r="AW630" s="2" t="str">
        <f t="shared" si="9"/>
        <v>AMERICANAS SERVIÇOS    PEGUE NA LOJA HOJE         PEGUE NA LOJA  QUIOSQUE</v>
      </c>
    </row>
    <row r="631" spans="2:49" ht="15" customHeight="1">
      <c r="B631" t="s">
        <v>5320</v>
      </c>
      <c r="C631" s="2">
        <v>1039</v>
      </c>
      <c r="D631" s="2">
        <v>1039</v>
      </c>
      <c r="E631" s="2" t="s">
        <v>5321</v>
      </c>
      <c r="F631" s="58" t="s">
        <v>5322</v>
      </c>
      <c r="G631" s="2" t="s">
        <v>534</v>
      </c>
      <c r="H631" t="s">
        <v>535</v>
      </c>
      <c r="I631" s="58" t="s">
        <v>536</v>
      </c>
      <c r="J631" s="2">
        <v>65659</v>
      </c>
      <c r="K631" s="2" t="s">
        <v>537</v>
      </c>
      <c r="L631" s="2" t="s">
        <v>531</v>
      </c>
      <c r="M631" s="58" t="s">
        <v>721</v>
      </c>
      <c r="N631" s="58" t="s">
        <v>722</v>
      </c>
      <c r="O631" s="58" t="s">
        <v>723</v>
      </c>
      <c r="P631" s="2" t="s">
        <v>148</v>
      </c>
      <c r="Q631" s="2" t="s">
        <v>724</v>
      </c>
      <c r="R631" s="2" t="s">
        <v>718</v>
      </c>
      <c r="S631" s="10">
        <v>41591</v>
      </c>
      <c r="T631" s="58" t="s">
        <v>725</v>
      </c>
      <c r="U631" s="2" t="s">
        <v>726</v>
      </c>
      <c r="V631" s="2" t="s">
        <v>92</v>
      </c>
      <c r="W631" s="2" t="s">
        <v>93</v>
      </c>
      <c r="X631" s="2" t="s">
        <v>545</v>
      </c>
      <c r="Y631" s="2">
        <v>98</v>
      </c>
      <c r="Z631" s="2" t="s">
        <v>160</v>
      </c>
      <c r="AA631" s="2" t="s">
        <v>727</v>
      </c>
      <c r="AB631" s="58" t="s">
        <v>5322</v>
      </c>
      <c r="AC631" s="58" t="s">
        <v>98</v>
      </c>
      <c r="AD631" s="58" t="s">
        <v>5323</v>
      </c>
      <c r="AE631" s="2" t="s">
        <v>5324</v>
      </c>
      <c r="AF631" s="62">
        <v>-3.6625994999999998</v>
      </c>
      <c r="AG631" s="62">
        <v>-45.381340600000001</v>
      </c>
      <c r="AH631" s="2" t="s">
        <v>5325</v>
      </c>
      <c r="AI631" s="2" t="s">
        <v>147</v>
      </c>
      <c r="AJ631" s="2" t="s">
        <v>330</v>
      </c>
      <c r="AK631" s="55">
        <v>934.66</v>
      </c>
      <c r="AL631" s="55">
        <v>118</v>
      </c>
      <c r="AM631" s="55">
        <v>12.624911732608648</v>
      </c>
      <c r="AN631" s="2" t="s">
        <v>103</v>
      </c>
      <c r="AO631" s="2">
        <v>10</v>
      </c>
      <c r="AP631" s="2">
        <v>1</v>
      </c>
      <c r="AQ631" s="2">
        <v>3</v>
      </c>
      <c r="AR631" s="53" t="s">
        <v>72</v>
      </c>
      <c r="AS631" s="2" t="s">
        <v>73</v>
      </c>
      <c r="AT631" s="2" t="s">
        <v>148</v>
      </c>
      <c r="AU631" s="2" t="s">
        <v>75</v>
      </c>
      <c r="AV631" s="2" t="s">
        <v>76</v>
      </c>
      <c r="AW631" s="2" t="str">
        <f t="shared" si="9"/>
        <v>AMERICANAS SERVIÇOS    PEGUE NA LOJA HOJE         PEGUE NA LOJA  QUIOSQUE</v>
      </c>
    </row>
    <row r="632" spans="2:49" ht="15" customHeight="1">
      <c r="B632" t="s">
        <v>5326</v>
      </c>
      <c r="C632" s="2" t="s">
        <v>5327</v>
      </c>
      <c r="D632" s="2">
        <v>399</v>
      </c>
      <c r="E632" s="2" t="s">
        <v>5328</v>
      </c>
      <c r="F632" s="58" t="s">
        <v>5329</v>
      </c>
      <c r="G632" s="2" t="s">
        <v>431</v>
      </c>
      <c r="H632" t="s">
        <v>432</v>
      </c>
      <c r="I632" s="58" t="s">
        <v>433</v>
      </c>
      <c r="J632" s="2">
        <v>66749</v>
      </c>
      <c r="K632" s="2" t="s">
        <v>434</v>
      </c>
      <c r="L632" s="2" t="s">
        <v>435</v>
      </c>
      <c r="M632" s="58" t="s">
        <v>474</v>
      </c>
      <c r="N632" s="58" t="s">
        <v>475</v>
      </c>
      <c r="O632" s="58" t="s">
        <v>476</v>
      </c>
      <c r="P632" s="2" t="s">
        <v>148</v>
      </c>
      <c r="Q632" s="2" t="s">
        <v>477</v>
      </c>
      <c r="R632" s="2" t="s">
        <v>435</v>
      </c>
      <c r="S632" s="10">
        <v>41591</v>
      </c>
      <c r="T632" s="58" t="s">
        <v>478</v>
      </c>
      <c r="U632" s="2" t="s">
        <v>479</v>
      </c>
      <c r="V632" s="2" t="s">
        <v>92</v>
      </c>
      <c r="W632" s="2" t="s">
        <v>93</v>
      </c>
      <c r="X632" s="2" t="s">
        <v>480</v>
      </c>
      <c r="Y632" s="2">
        <v>77</v>
      </c>
      <c r="Z632" s="2" t="s">
        <v>160</v>
      </c>
      <c r="AA632" s="2" t="s">
        <v>481</v>
      </c>
      <c r="AB632" s="58" t="s">
        <v>5329</v>
      </c>
      <c r="AC632" s="58" t="s">
        <v>98</v>
      </c>
      <c r="AD632" s="58" t="s">
        <v>5330</v>
      </c>
      <c r="AE632" s="2" t="s">
        <v>5331</v>
      </c>
      <c r="AF632" s="62">
        <v>-15.2449967</v>
      </c>
      <c r="AG632" s="62">
        <v>-40.250738200000001</v>
      </c>
      <c r="AH632" s="2" t="s">
        <v>5332</v>
      </c>
      <c r="AI632" s="2" t="s">
        <v>147</v>
      </c>
      <c r="AJ632" s="2" t="s">
        <v>330</v>
      </c>
      <c r="AK632" s="55">
        <v>897.53</v>
      </c>
      <c r="AL632" s="55">
        <v>118</v>
      </c>
      <c r="AM632" s="55">
        <v>13.147192851492429</v>
      </c>
      <c r="AN632" s="2" t="s">
        <v>103</v>
      </c>
      <c r="AO632" s="2">
        <v>8</v>
      </c>
      <c r="AP632" s="2">
        <v>1</v>
      </c>
      <c r="AQ632" s="2">
        <v>1</v>
      </c>
      <c r="AR632" s="53" t="s">
        <v>72</v>
      </c>
      <c r="AS632" s="2" t="s">
        <v>73</v>
      </c>
      <c r="AT632" s="2" t="s">
        <v>148</v>
      </c>
      <c r="AU632" s="2" t="s">
        <v>75</v>
      </c>
      <c r="AV632" s="2" t="s">
        <v>76</v>
      </c>
      <c r="AW632" s="2" t="str">
        <f t="shared" si="9"/>
        <v>AMERICANAS SERVIÇOS    PEGUE NA LOJA HOJE         PEGUE NA LOJA  QUIOSQUE</v>
      </c>
    </row>
    <row r="633" spans="2:49" ht="15" customHeight="1">
      <c r="B633" t="s">
        <v>5333</v>
      </c>
      <c r="C633" s="2" t="s">
        <v>5334</v>
      </c>
      <c r="D633" s="2">
        <v>499</v>
      </c>
      <c r="E633" s="2" t="s">
        <v>5335</v>
      </c>
      <c r="F633" s="58" t="s">
        <v>4176</v>
      </c>
      <c r="G633" s="2" t="s">
        <v>431</v>
      </c>
      <c r="H633" t="s">
        <v>432</v>
      </c>
      <c r="I633" s="58" t="s">
        <v>433</v>
      </c>
      <c r="J633" s="2">
        <v>66749</v>
      </c>
      <c r="K633" s="2" t="s">
        <v>434</v>
      </c>
      <c r="L633" s="2" t="s">
        <v>435</v>
      </c>
      <c r="M633" s="58" t="s">
        <v>648</v>
      </c>
      <c r="N633" s="58" t="s">
        <v>649</v>
      </c>
      <c r="O633" s="58" t="s">
        <v>650</v>
      </c>
      <c r="P633" s="2">
        <v>66215</v>
      </c>
      <c r="Q633" s="2" t="s">
        <v>651</v>
      </c>
      <c r="R633" s="2" t="s">
        <v>652</v>
      </c>
      <c r="S633" s="10">
        <v>41591</v>
      </c>
      <c r="T633" s="58" t="s">
        <v>653</v>
      </c>
      <c r="U633" s="2" t="s">
        <v>654</v>
      </c>
      <c r="V633" s="2" t="s">
        <v>92</v>
      </c>
      <c r="W633" s="2" t="s">
        <v>93</v>
      </c>
      <c r="X633" s="2" t="s">
        <v>480</v>
      </c>
      <c r="Y633" s="2">
        <v>71</v>
      </c>
      <c r="Z633" s="2" t="s">
        <v>95</v>
      </c>
      <c r="AA633" s="2" t="s">
        <v>481</v>
      </c>
      <c r="AB633" s="58" t="s">
        <v>482</v>
      </c>
      <c r="AC633" s="58" t="s">
        <v>4176</v>
      </c>
      <c r="AD633" s="58" t="s">
        <v>5336</v>
      </c>
      <c r="AE633" s="2" t="s">
        <v>5337</v>
      </c>
      <c r="AF633" s="62">
        <v>-12.9001225</v>
      </c>
      <c r="AG633" s="62">
        <v>-38.411977800000003</v>
      </c>
      <c r="AH633" s="2" t="s">
        <v>5338</v>
      </c>
      <c r="AI633" s="2" t="s">
        <v>28</v>
      </c>
      <c r="AJ633" s="2" t="s">
        <v>330</v>
      </c>
      <c r="AK633" s="55">
        <v>997.83</v>
      </c>
      <c r="AL633" s="55">
        <v>159</v>
      </c>
      <c r="AM633" s="55">
        <v>15.934578034334503</v>
      </c>
      <c r="AN633" s="2" t="s">
        <v>103</v>
      </c>
      <c r="AO633" s="2">
        <v>4</v>
      </c>
      <c r="AP633" s="2">
        <v>3</v>
      </c>
      <c r="AQ633" s="2">
        <v>1</v>
      </c>
      <c r="AR633" s="53" t="s">
        <v>72</v>
      </c>
      <c r="AS633" s="2" t="s">
        <v>73</v>
      </c>
      <c r="AT633" s="2" t="s">
        <v>74</v>
      </c>
      <c r="AU633" s="2" t="s">
        <v>75</v>
      </c>
      <c r="AV633" s="2" t="s">
        <v>76</v>
      </c>
      <c r="AW633" s="2" t="str">
        <f t="shared" si="9"/>
        <v>AMERICANAS SERVIÇOS    PEGUE NA LOJA HOJE    SHIP FROM STORE    PEGUE NA LOJA  QUIOSQUE</v>
      </c>
    </row>
    <row r="634" spans="2:49" ht="15" customHeight="1">
      <c r="B634" t="s">
        <v>5339</v>
      </c>
      <c r="C634" s="2">
        <v>1003</v>
      </c>
      <c r="D634" s="2">
        <v>1003</v>
      </c>
      <c r="E634" s="2" t="s">
        <v>5340</v>
      </c>
      <c r="F634" s="58" t="s">
        <v>5341</v>
      </c>
      <c r="G634" s="2" t="s">
        <v>380</v>
      </c>
      <c r="H634" t="s">
        <v>381</v>
      </c>
      <c r="I634" s="58" t="s">
        <v>382</v>
      </c>
      <c r="J634" s="2">
        <v>66147</v>
      </c>
      <c r="K634" s="2" t="s">
        <v>383</v>
      </c>
      <c r="L634" s="2" t="s">
        <v>384</v>
      </c>
      <c r="M634" s="58" t="s">
        <v>1717</v>
      </c>
      <c r="N634" s="58" t="s">
        <v>1718</v>
      </c>
      <c r="O634" s="58" t="s">
        <v>1719</v>
      </c>
      <c r="P634" s="2" t="s">
        <v>148</v>
      </c>
      <c r="Q634" s="2" t="s">
        <v>1720</v>
      </c>
      <c r="R634" s="2">
        <v>1003</v>
      </c>
      <c r="S634" s="10">
        <v>41593</v>
      </c>
      <c r="T634" s="58" t="s">
        <v>406</v>
      </c>
      <c r="U634" s="2" t="s">
        <v>407</v>
      </c>
      <c r="V634" s="2" t="s">
        <v>92</v>
      </c>
      <c r="W634" s="2" t="s">
        <v>93</v>
      </c>
      <c r="X634" s="2" t="s">
        <v>248</v>
      </c>
      <c r="Y634" s="2">
        <v>63</v>
      </c>
      <c r="Z634" s="2" t="s">
        <v>160</v>
      </c>
      <c r="AA634" s="2" t="s">
        <v>408</v>
      </c>
      <c r="AB634" s="58" t="s">
        <v>409</v>
      </c>
      <c r="AC634" s="58" t="s">
        <v>5342</v>
      </c>
      <c r="AD634" s="58" t="s">
        <v>5343</v>
      </c>
      <c r="AE634" s="2" t="s">
        <v>5344</v>
      </c>
      <c r="AF634" s="62">
        <v>-15.810366800000001</v>
      </c>
      <c r="AG634" s="62">
        <v>-48.091839800000002</v>
      </c>
      <c r="AH634" s="2" t="s">
        <v>5345</v>
      </c>
      <c r="AI634" s="2" t="s">
        <v>147</v>
      </c>
      <c r="AJ634" s="2" t="s">
        <v>102</v>
      </c>
      <c r="AK634" s="55">
        <v>1155.8599999999999</v>
      </c>
      <c r="AL634" s="55">
        <v>149</v>
      </c>
      <c r="AM634" s="55">
        <v>12.890834530133407</v>
      </c>
      <c r="AN634" s="2" t="s">
        <v>331</v>
      </c>
      <c r="AO634" s="2">
        <v>6</v>
      </c>
      <c r="AP634" s="2">
        <v>3</v>
      </c>
      <c r="AQ634" s="2">
        <v>3</v>
      </c>
      <c r="AR634" s="53" t="s">
        <v>72</v>
      </c>
      <c r="AS634" s="2" t="s">
        <v>73</v>
      </c>
      <c r="AT634" s="2" t="s">
        <v>74</v>
      </c>
      <c r="AU634" s="2" t="s">
        <v>75</v>
      </c>
      <c r="AV634" s="2" t="s">
        <v>76</v>
      </c>
      <c r="AW634" s="2" t="str">
        <f t="shared" si="9"/>
        <v>AMERICANAS SERVIÇOS    PEGUE NA LOJA HOJE    SHIP FROM STORE    PEGUE NA LOJA  QUIOSQUE</v>
      </c>
    </row>
    <row r="635" spans="2:49" ht="15" customHeight="1">
      <c r="B635" t="s">
        <v>5346</v>
      </c>
      <c r="C635" s="2" t="s">
        <v>5347</v>
      </c>
      <c r="D635" s="2">
        <v>628</v>
      </c>
      <c r="E635" s="2" t="s">
        <v>5348</v>
      </c>
      <c r="F635" s="58" t="s">
        <v>5349</v>
      </c>
      <c r="G635" s="2" t="s">
        <v>108</v>
      </c>
      <c r="H635" t="s">
        <v>109</v>
      </c>
      <c r="I635" s="58" t="s">
        <v>110</v>
      </c>
      <c r="J635" s="2">
        <v>66202</v>
      </c>
      <c r="K635" s="2" t="s">
        <v>111</v>
      </c>
      <c r="L635" s="2" t="s">
        <v>112</v>
      </c>
      <c r="M635" s="58" t="s">
        <v>113</v>
      </c>
      <c r="N635" s="58" t="s">
        <v>114</v>
      </c>
      <c r="O635" s="58" t="s">
        <v>115</v>
      </c>
      <c r="P635" s="2">
        <v>66198</v>
      </c>
      <c r="Q635" s="2" t="s">
        <v>116</v>
      </c>
      <c r="R635" s="2" t="s">
        <v>117</v>
      </c>
      <c r="S635" s="10">
        <v>41598</v>
      </c>
      <c r="T635" s="58" t="s">
        <v>118</v>
      </c>
      <c r="U635" s="2" t="s">
        <v>119</v>
      </c>
      <c r="V635" s="2" t="s">
        <v>92</v>
      </c>
      <c r="W635" s="2" t="s">
        <v>1192</v>
      </c>
      <c r="X635" s="2" t="s">
        <v>94</v>
      </c>
      <c r="Y635" s="2">
        <v>21</v>
      </c>
      <c r="Z635" s="2" t="s">
        <v>95</v>
      </c>
      <c r="AA635" s="2" t="s">
        <v>96</v>
      </c>
      <c r="AB635" s="58" t="s">
        <v>120</v>
      </c>
      <c r="AC635" s="58" t="s">
        <v>5350</v>
      </c>
      <c r="AD635" s="58" t="s">
        <v>5351</v>
      </c>
      <c r="AE635" s="2" t="s">
        <v>5352</v>
      </c>
      <c r="AF635" s="62">
        <v>-22.9246129</v>
      </c>
      <c r="AG635" s="62">
        <v>-43.208476099999999</v>
      </c>
      <c r="AH635" s="2" t="s">
        <v>5353</v>
      </c>
      <c r="AI635" s="2" t="s">
        <v>28</v>
      </c>
      <c r="AJ635" s="2" t="s">
        <v>1196</v>
      </c>
      <c r="AK635" s="55">
        <v>347.77</v>
      </c>
      <c r="AL635" s="55">
        <v>35</v>
      </c>
      <c r="AM635" s="55">
        <v>10.064122839807919</v>
      </c>
      <c r="AN635" s="2" t="s">
        <v>103</v>
      </c>
      <c r="AO635" s="2">
        <v>4</v>
      </c>
      <c r="AP635" s="2">
        <v>3</v>
      </c>
      <c r="AQ635" s="2">
        <v>1</v>
      </c>
      <c r="AR635" s="53" t="s">
        <v>148</v>
      </c>
      <c r="AS635" s="2" t="s">
        <v>73</v>
      </c>
      <c r="AT635" s="2" t="s">
        <v>74</v>
      </c>
      <c r="AU635" s="2" t="s">
        <v>75</v>
      </c>
      <c r="AV635" s="2" t="s">
        <v>148</v>
      </c>
      <c r="AW635" s="2" t="str">
        <f t="shared" si="9"/>
        <v xml:space="preserve">     PEGUE NA LOJA HOJE    SHIP FROM STORE    PEGUE NA LOJA   </v>
      </c>
    </row>
    <row r="636" spans="2:49" ht="15" customHeight="1">
      <c r="B636" t="s">
        <v>5354</v>
      </c>
      <c r="C636" s="2" t="s">
        <v>5355</v>
      </c>
      <c r="D636" s="2">
        <v>491</v>
      </c>
      <c r="E636" s="2" t="s">
        <v>5356</v>
      </c>
      <c r="F636" s="58" t="s">
        <v>5357</v>
      </c>
      <c r="G636" s="2" t="s">
        <v>168</v>
      </c>
      <c r="H636" t="s">
        <v>169</v>
      </c>
      <c r="I636" s="58" t="s">
        <v>170</v>
      </c>
      <c r="J636" s="2">
        <v>66146</v>
      </c>
      <c r="K636" s="2" t="s">
        <v>171</v>
      </c>
      <c r="L636" s="2" t="s">
        <v>172</v>
      </c>
      <c r="M636" s="58" t="s">
        <v>678</v>
      </c>
      <c r="N636" s="58" t="s">
        <v>679</v>
      </c>
      <c r="O636" s="58" t="s">
        <v>680</v>
      </c>
      <c r="P636" s="2" t="s">
        <v>148</v>
      </c>
      <c r="Q636" s="2" t="s">
        <v>681</v>
      </c>
      <c r="R636" s="2" t="s">
        <v>172</v>
      </c>
      <c r="S636" s="10">
        <v>41598</v>
      </c>
      <c r="T636" s="58" t="s">
        <v>682</v>
      </c>
      <c r="U636" s="2" t="s">
        <v>683</v>
      </c>
      <c r="V636" s="2" t="s">
        <v>92</v>
      </c>
      <c r="W636" s="2" t="s">
        <v>93</v>
      </c>
      <c r="X636" s="2" t="s">
        <v>140</v>
      </c>
      <c r="Y636" s="2">
        <v>12</v>
      </c>
      <c r="Z636" s="2" t="s">
        <v>95</v>
      </c>
      <c r="AA636" s="2" t="s">
        <v>141</v>
      </c>
      <c r="AB636" s="58" t="s">
        <v>3030</v>
      </c>
      <c r="AC636" s="58" t="s">
        <v>921</v>
      </c>
      <c r="AD636" s="58" t="s">
        <v>5358</v>
      </c>
      <c r="AE636" s="2" t="s">
        <v>5359</v>
      </c>
      <c r="AF636" s="62">
        <v>-22.953309699999998</v>
      </c>
      <c r="AG636" s="62">
        <v>-45.485586699999999</v>
      </c>
      <c r="AH636" s="2" t="s">
        <v>5360</v>
      </c>
      <c r="AI636" s="2" t="s">
        <v>147</v>
      </c>
      <c r="AJ636" s="2" t="s">
        <v>102</v>
      </c>
      <c r="AK636" s="55">
        <v>1151.0899999999999</v>
      </c>
      <c r="AL636" s="55">
        <v>120</v>
      </c>
      <c r="AM636" s="55">
        <v>10.424901614991009</v>
      </c>
      <c r="AN636" s="2" t="s">
        <v>331</v>
      </c>
      <c r="AO636" s="2">
        <v>3</v>
      </c>
      <c r="AP636" s="2">
        <v>4</v>
      </c>
      <c r="AQ636" s="2">
        <v>1</v>
      </c>
      <c r="AR636" s="53" t="s">
        <v>148</v>
      </c>
      <c r="AS636" s="2" t="s">
        <v>73</v>
      </c>
      <c r="AT636" s="2" t="s">
        <v>74</v>
      </c>
      <c r="AU636" s="2" t="s">
        <v>75</v>
      </c>
      <c r="AV636" s="2" t="s">
        <v>76</v>
      </c>
      <c r="AW636" s="2" t="str">
        <f t="shared" si="9"/>
        <v xml:space="preserve">     PEGUE NA LOJA HOJE    SHIP FROM STORE    PEGUE NA LOJA  QUIOSQUE</v>
      </c>
    </row>
    <row r="637" spans="2:49" ht="15" customHeight="1">
      <c r="B637" t="s">
        <v>5361</v>
      </c>
      <c r="C637" s="2" t="s">
        <v>5362</v>
      </c>
      <c r="D637" s="2">
        <v>658</v>
      </c>
      <c r="E637" s="2" t="s">
        <v>5363</v>
      </c>
      <c r="F637" s="58" t="s">
        <v>5364</v>
      </c>
      <c r="G637" s="2" t="s">
        <v>128</v>
      </c>
      <c r="H637" t="s">
        <v>129</v>
      </c>
      <c r="I637" s="58" t="s">
        <v>130</v>
      </c>
      <c r="J637" s="2">
        <v>66128</v>
      </c>
      <c r="K637" s="2" t="s">
        <v>131</v>
      </c>
      <c r="L637" s="2" t="s">
        <v>132</v>
      </c>
      <c r="M637" s="58" t="s">
        <v>1451</v>
      </c>
      <c r="N637" s="58" t="s">
        <v>1452</v>
      </c>
      <c r="O637" s="58" t="s">
        <v>1453</v>
      </c>
      <c r="P637" s="2">
        <v>68774</v>
      </c>
      <c r="Q637" s="2" t="s">
        <v>1454</v>
      </c>
      <c r="R637" s="2" t="s">
        <v>1455</v>
      </c>
      <c r="S637" s="10">
        <v>41599</v>
      </c>
      <c r="T637" s="58" t="s">
        <v>1456</v>
      </c>
      <c r="U637" s="2" t="s">
        <v>1457</v>
      </c>
      <c r="V637" s="2" t="s">
        <v>69</v>
      </c>
      <c r="W637" s="2" t="s">
        <v>1192</v>
      </c>
      <c r="X637" s="2" t="s">
        <v>140</v>
      </c>
      <c r="Y637" s="2">
        <v>11</v>
      </c>
      <c r="Z637" s="2" t="s">
        <v>95</v>
      </c>
      <c r="AA637" s="2" t="s">
        <v>141</v>
      </c>
      <c r="AB637" s="58" t="s">
        <v>2603</v>
      </c>
      <c r="AC637" s="58" t="s">
        <v>5365</v>
      </c>
      <c r="AD637" s="58" t="s">
        <v>5366</v>
      </c>
      <c r="AE637" s="2" t="s">
        <v>5367</v>
      </c>
      <c r="AF637" s="62">
        <v>-23.590744099999998</v>
      </c>
      <c r="AG637" s="62">
        <v>-46.826105400000003</v>
      </c>
      <c r="AH637" s="2" t="s">
        <v>5368</v>
      </c>
      <c r="AI637" s="2" t="s">
        <v>147</v>
      </c>
      <c r="AJ637" s="2" t="s">
        <v>1196</v>
      </c>
      <c r="AK637" s="55">
        <v>420.65</v>
      </c>
      <c r="AL637" s="55">
        <v>41</v>
      </c>
      <c r="AM637" s="55">
        <v>9.7468203970046368</v>
      </c>
      <c r="AN637" s="2" t="s">
        <v>331</v>
      </c>
      <c r="AO637" s="2">
        <v>4</v>
      </c>
      <c r="AP637" s="2">
        <v>3</v>
      </c>
      <c r="AQ637" s="2">
        <v>1</v>
      </c>
      <c r="AR637" s="53" t="s">
        <v>148</v>
      </c>
      <c r="AS637" s="2" t="s">
        <v>73</v>
      </c>
      <c r="AT637" s="2" t="s">
        <v>74</v>
      </c>
      <c r="AU637" s="2" t="s">
        <v>148</v>
      </c>
      <c r="AV637" s="2" t="s">
        <v>148</v>
      </c>
      <c r="AW637" s="2" t="str">
        <f t="shared" si="9"/>
        <v xml:space="preserve">     PEGUE NA LOJA HOJE    SHIP FROM STORE        </v>
      </c>
    </row>
    <row r="638" spans="2:49" ht="15" customHeight="1">
      <c r="B638" t="s">
        <v>5369</v>
      </c>
      <c r="C638" s="2" t="s">
        <v>5370</v>
      </c>
      <c r="D638" s="2">
        <v>678</v>
      </c>
      <c r="E638" s="2" t="s">
        <v>5371</v>
      </c>
      <c r="F638" s="58" t="s">
        <v>5372</v>
      </c>
      <c r="G638" s="2" t="s">
        <v>168</v>
      </c>
      <c r="H638" t="s">
        <v>169</v>
      </c>
      <c r="I638" s="58" t="s">
        <v>170</v>
      </c>
      <c r="J638" s="2">
        <v>66146</v>
      </c>
      <c r="K638" s="2" t="s">
        <v>171</v>
      </c>
      <c r="L638" s="2" t="s">
        <v>172</v>
      </c>
      <c r="M638" s="58" t="s">
        <v>173</v>
      </c>
      <c r="N638" s="58" t="s">
        <v>174</v>
      </c>
      <c r="O638" s="58" t="s">
        <v>175</v>
      </c>
      <c r="P638" s="2">
        <v>65793</v>
      </c>
      <c r="Q638" s="2" t="s">
        <v>176</v>
      </c>
      <c r="R638" s="2" t="s">
        <v>177</v>
      </c>
      <c r="S638" s="10">
        <v>41599</v>
      </c>
      <c r="T638" s="58" t="s">
        <v>178</v>
      </c>
      <c r="U638" s="2" t="s">
        <v>179</v>
      </c>
      <c r="V638" s="2" t="s">
        <v>92</v>
      </c>
      <c r="W638" s="2" t="s">
        <v>1192</v>
      </c>
      <c r="X638" s="2" t="s">
        <v>140</v>
      </c>
      <c r="Y638" s="2">
        <v>19</v>
      </c>
      <c r="Z638" s="2" t="s">
        <v>95</v>
      </c>
      <c r="AA638" s="2" t="s">
        <v>141</v>
      </c>
      <c r="AB638" s="58" t="s">
        <v>167</v>
      </c>
      <c r="AC638" s="58" t="s">
        <v>5373</v>
      </c>
      <c r="AD638" s="58" t="s">
        <v>5374</v>
      </c>
      <c r="AE638" s="2" t="s">
        <v>5375</v>
      </c>
      <c r="AF638" s="62">
        <v>-22.965902499999999</v>
      </c>
      <c r="AG638" s="62">
        <v>-47.136680200000001</v>
      </c>
      <c r="AH638" s="2" t="s">
        <v>5376</v>
      </c>
      <c r="AI638" s="2" t="s">
        <v>147</v>
      </c>
      <c r="AJ638" s="2" t="s">
        <v>1351</v>
      </c>
      <c r="AK638" s="55">
        <v>523.42999999999995</v>
      </c>
      <c r="AL638" s="55">
        <v>66</v>
      </c>
      <c r="AM638" s="55">
        <v>12.609135892096365</v>
      </c>
      <c r="AN638" s="2" t="s">
        <v>103</v>
      </c>
      <c r="AO638" s="2">
        <v>3</v>
      </c>
      <c r="AP638" s="2">
        <v>4</v>
      </c>
      <c r="AQ638" s="2">
        <v>1</v>
      </c>
      <c r="AR638" s="53" t="s">
        <v>148</v>
      </c>
      <c r="AS638" s="2" t="s">
        <v>73</v>
      </c>
      <c r="AT638" s="2" t="s">
        <v>74</v>
      </c>
      <c r="AU638" s="2" t="s">
        <v>148</v>
      </c>
      <c r="AV638" s="2" t="s">
        <v>148</v>
      </c>
      <c r="AW638" s="2" t="str">
        <f t="shared" si="9"/>
        <v xml:space="preserve">     PEGUE NA LOJA HOJE    SHIP FROM STORE        </v>
      </c>
    </row>
    <row r="639" spans="2:49" ht="15" customHeight="1">
      <c r="B639" t="s">
        <v>5377</v>
      </c>
      <c r="C639" s="2">
        <v>1027</v>
      </c>
      <c r="D639" s="2">
        <v>1027</v>
      </c>
      <c r="E639" s="2" t="s">
        <v>5378</v>
      </c>
      <c r="F639" s="58" t="s">
        <v>5379</v>
      </c>
      <c r="G639" s="2" t="s">
        <v>285</v>
      </c>
      <c r="H639" t="s">
        <v>286</v>
      </c>
      <c r="I639" s="58" t="s">
        <v>287</v>
      </c>
      <c r="J639" s="2">
        <v>68673</v>
      </c>
      <c r="K639" s="2" t="s">
        <v>288</v>
      </c>
      <c r="L639" s="2" t="s">
        <v>289</v>
      </c>
      <c r="M639" s="58" t="s">
        <v>1298</v>
      </c>
      <c r="N639" s="58" t="s">
        <v>1299</v>
      </c>
      <c r="O639" s="58" t="s">
        <v>1300</v>
      </c>
      <c r="P639" s="2" t="s">
        <v>148</v>
      </c>
      <c r="Q639" s="2" t="s">
        <v>1301</v>
      </c>
      <c r="R639" s="2" t="s">
        <v>1302</v>
      </c>
      <c r="S639" s="10">
        <v>41599</v>
      </c>
      <c r="T639" s="58" t="s">
        <v>456</v>
      </c>
      <c r="U639" s="2" t="s">
        <v>457</v>
      </c>
      <c r="V639" s="2" t="s">
        <v>92</v>
      </c>
      <c r="W639" s="2" t="s">
        <v>93</v>
      </c>
      <c r="X639" s="2" t="s">
        <v>458</v>
      </c>
      <c r="Y639" s="2">
        <v>53</v>
      </c>
      <c r="Z639" s="2" t="s">
        <v>160</v>
      </c>
      <c r="AA639" s="2" t="s">
        <v>460</v>
      </c>
      <c r="AB639" s="58" t="s">
        <v>5380</v>
      </c>
      <c r="AC639" s="58" t="s">
        <v>5381</v>
      </c>
      <c r="AD639" s="58" t="s">
        <v>5382</v>
      </c>
      <c r="AE639" s="2" t="s">
        <v>5383</v>
      </c>
      <c r="AF639" s="62">
        <v>-29.951478099999999</v>
      </c>
      <c r="AG639" s="62">
        <v>-50.995702100000003</v>
      </c>
      <c r="AH639" s="2" t="s">
        <v>5384</v>
      </c>
      <c r="AI639" s="2" t="s">
        <v>147</v>
      </c>
      <c r="AJ639" s="2" t="s">
        <v>102</v>
      </c>
      <c r="AK639" s="55">
        <v>1196.51</v>
      </c>
      <c r="AL639" s="55">
        <v>179</v>
      </c>
      <c r="AM639" s="55">
        <v>14.960175844748477</v>
      </c>
      <c r="AN639" s="2" t="s">
        <v>331</v>
      </c>
      <c r="AO639" s="2">
        <v>4</v>
      </c>
      <c r="AP639" s="2">
        <v>3</v>
      </c>
      <c r="AQ639" s="2">
        <v>1</v>
      </c>
      <c r="AR639" s="53" t="s">
        <v>148</v>
      </c>
      <c r="AS639" s="2" t="s">
        <v>73</v>
      </c>
      <c r="AT639" s="2" t="s">
        <v>148</v>
      </c>
      <c r="AU639" s="2" t="s">
        <v>75</v>
      </c>
      <c r="AV639" s="2" t="s">
        <v>148</v>
      </c>
      <c r="AW639" s="2" t="str">
        <f t="shared" si="9"/>
        <v xml:space="preserve">     PEGUE NA LOJA HOJE         PEGUE NA LOJA   </v>
      </c>
    </row>
    <row r="640" spans="2:49" ht="15" customHeight="1">
      <c r="B640" t="s">
        <v>5385</v>
      </c>
      <c r="C640" s="2" t="s">
        <v>5386</v>
      </c>
      <c r="D640" s="2">
        <v>30</v>
      </c>
      <c r="E640" s="2" t="s">
        <v>5387</v>
      </c>
      <c r="F640" s="58" t="s">
        <v>5388</v>
      </c>
      <c r="G640" s="2" t="s">
        <v>431</v>
      </c>
      <c r="H640" t="s">
        <v>432</v>
      </c>
      <c r="I640" s="58" t="s">
        <v>433</v>
      </c>
      <c r="J640" s="2">
        <v>66749</v>
      </c>
      <c r="K640" s="2" t="s">
        <v>434</v>
      </c>
      <c r="L640" s="2" t="s">
        <v>435</v>
      </c>
      <c r="M640" s="58" t="s">
        <v>3004</v>
      </c>
      <c r="N640" s="58" t="s">
        <v>3005</v>
      </c>
      <c r="O640" s="58" t="s">
        <v>3006</v>
      </c>
      <c r="P640" s="2">
        <v>68685</v>
      </c>
      <c r="Q640" s="2" t="s">
        <v>3007</v>
      </c>
      <c r="R640" s="2" t="s">
        <v>3008</v>
      </c>
      <c r="S640" s="10">
        <v>41599</v>
      </c>
      <c r="T640" s="58" t="s">
        <v>1848</v>
      </c>
      <c r="U640" s="2" t="s">
        <v>1849</v>
      </c>
      <c r="V640" s="2" t="s">
        <v>92</v>
      </c>
      <c r="W640" s="2" t="s">
        <v>93</v>
      </c>
      <c r="X640" s="2" t="s">
        <v>480</v>
      </c>
      <c r="Y640" s="2">
        <v>75</v>
      </c>
      <c r="Z640" s="2" t="s">
        <v>160</v>
      </c>
      <c r="AA640" s="2" t="s">
        <v>481</v>
      </c>
      <c r="AB640" s="58" t="s">
        <v>5388</v>
      </c>
      <c r="AC640" s="58" t="s">
        <v>98</v>
      </c>
      <c r="AD640" s="58" t="s">
        <v>5389</v>
      </c>
      <c r="AE640" s="2" t="s">
        <v>5390</v>
      </c>
      <c r="AF640" s="62">
        <v>-13.373012599999999</v>
      </c>
      <c r="AG640" s="62">
        <v>-39.072743899999999</v>
      </c>
      <c r="AH640" s="2" t="s">
        <v>5391</v>
      </c>
      <c r="AI640" s="2" t="s">
        <v>147</v>
      </c>
      <c r="AJ640" s="2" t="s">
        <v>330</v>
      </c>
      <c r="AK640" s="55">
        <v>852.56</v>
      </c>
      <c r="AL640" s="55">
        <v>152</v>
      </c>
      <c r="AM640" s="55">
        <v>17.828657220606175</v>
      </c>
      <c r="AN640" s="2" t="s">
        <v>103</v>
      </c>
      <c r="AO640" s="2">
        <v>8</v>
      </c>
      <c r="AP640" s="2">
        <v>1</v>
      </c>
      <c r="AQ640" s="2">
        <v>1</v>
      </c>
      <c r="AR640" s="53" t="s">
        <v>72</v>
      </c>
      <c r="AS640" s="2" t="s">
        <v>73</v>
      </c>
      <c r="AT640" s="2" t="s">
        <v>148</v>
      </c>
      <c r="AU640" s="2" t="s">
        <v>75</v>
      </c>
      <c r="AV640" s="2" t="s">
        <v>76</v>
      </c>
      <c r="AW640" s="2" t="str">
        <f t="shared" ref="AW640:AW703" si="10">SUBSTITUTE(AR640&amp;"    "&amp;AS640&amp;"    "&amp;AT640&amp;"    "&amp;AU640&amp;"  "&amp;AV640,"-"," ")</f>
        <v>AMERICANAS SERVIÇOS    PEGUE NA LOJA HOJE         PEGUE NA LOJA  QUIOSQUE</v>
      </c>
    </row>
    <row r="641" spans="2:49" ht="15" customHeight="1">
      <c r="B641" t="s">
        <v>5392</v>
      </c>
      <c r="C641" s="2">
        <v>1053</v>
      </c>
      <c r="D641" s="2">
        <v>1053</v>
      </c>
      <c r="E641" s="2" t="s">
        <v>5393</v>
      </c>
      <c r="F641" s="58" t="s">
        <v>5394</v>
      </c>
      <c r="G641" s="2" t="s">
        <v>81</v>
      </c>
      <c r="H641" t="s">
        <v>82</v>
      </c>
      <c r="I641" s="58" t="s">
        <v>83</v>
      </c>
      <c r="J641" s="2">
        <v>66203</v>
      </c>
      <c r="K641" s="2" t="s">
        <v>84</v>
      </c>
      <c r="L641" s="2" t="s">
        <v>85</v>
      </c>
      <c r="M641" s="58" t="s">
        <v>242</v>
      </c>
      <c r="N641" s="58" t="s">
        <v>243</v>
      </c>
      <c r="O641" s="58" t="s">
        <v>244</v>
      </c>
      <c r="P641" s="2" t="s">
        <v>148</v>
      </c>
      <c r="Q641" s="2" t="s">
        <v>245</v>
      </c>
      <c r="R641" s="2" t="s">
        <v>239</v>
      </c>
      <c r="S641" s="10">
        <v>41603</v>
      </c>
      <c r="T641" s="58" t="s">
        <v>246</v>
      </c>
      <c r="U641" s="2" t="s">
        <v>247</v>
      </c>
      <c r="V641" s="2" t="s">
        <v>92</v>
      </c>
      <c r="W641" s="2" t="s">
        <v>93</v>
      </c>
      <c r="X641" s="2" t="s">
        <v>248</v>
      </c>
      <c r="Y641" s="2">
        <v>31</v>
      </c>
      <c r="Z641" s="2" t="s">
        <v>95</v>
      </c>
      <c r="AA641" s="2" t="s">
        <v>206</v>
      </c>
      <c r="AB641" s="58" t="s">
        <v>1116</v>
      </c>
      <c r="AC641" s="58" t="s">
        <v>5395</v>
      </c>
      <c r="AD641" s="58" t="s">
        <v>5396</v>
      </c>
      <c r="AE641" s="2" t="s">
        <v>5397</v>
      </c>
      <c r="AF641" s="62">
        <v>-19.880525800000001</v>
      </c>
      <c r="AG641" s="62">
        <v>-44.038220699999997</v>
      </c>
      <c r="AH641" s="2" t="s">
        <v>5398</v>
      </c>
      <c r="AI641" s="2" t="s">
        <v>147</v>
      </c>
      <c r="AJ641" s="2" t="s">
        <v>102</v>
      </c>
      <c r="AK641" s="55">
        <v>1183.3499999999999</v>
      </c>
      <c r="AL641" s="55">
        <v>130</v>
      </c>
      <c r="AM641" s="55">
        <v>10.985760763932904</v>
      </c>
      <c r="AN641" s="2" t="s">
        <v>331</v>
      </c>
      <c r="AO641" s="2">
        <v>6</v>
      </c>
      <c r="AP641" s="2">
        <v>3</v>
      </c>
      <c r="AQ641" s="2">
        <v>3</v>
      </c>
      <c r="AR641" s="53" t="s">
        <v>72</v>
      </c>
      <c r="AS641" s="2" t="s">
        <v>73</v>
      </c>
      <c r="AT641" s="2" t="s">
        <v>74</v>
      </c>
      <c r="AU641" s="2" t="s">
        <v>148</v>
      </c>
      <c r="AV641" s="2" t="s">
        <v>76</v>
      </c>
      <c r="AW641" s="2" t="str">
        <f t="shared" si="10"/>
        <v>AMERICANAS SERVIÇOS    PEGUE NA LOJA HOJE    SHIP FROM STORE       QUIOSQUE</v>
      </c>
    </row>
    <row r="642" spans="2:49" ht="15" customHeight="1">
      <c r="B642" t="s">
        <v>5399</v>
      </c>
      <c r="C642" s="2">
        <v>1059</v>
      </c>
      <c r="D642" s="2">
        <v>1059</v>
      </c>
      <c r="E642" s="2" t="s">
        <v>5400</v>
      </c>
      <c r="F642" s="58" t="s">
        <v>5401</v>
      </c>
      <c r="G642" s="2" t="s">
        <v>168</v>
      </c>
      <c r="H642" t="s">
        <v>169</v>
      </c>
      <c r="I642" s="58" t="s">
        <v>170</v>
      </c>
      <c r="J642" s="2">
        <v>66146</v>
      </c>
      <c r="K642" s="2" t="s">
        <v>171</v>
      </c>
      <c r="L642" s="2" t="s">
        <v>172</v>
      </c>
      <c r="M642" s="58" t="s">
        <v>858</v>
      </c>
      <c r="N642" s="58" t="s">
        <v>859</v>
      </c>
      <c r="O642" s="58" t="s">
        <v>860</v>
      </c>
      <c r="P642" s="2">
        <v>68827</v>
      </c>
      <c r="Q642" s="2" t="s">
        <v>861</v>
      </c>
      <c r="R642" s="2" t="s">
        <v>855</v>
      </c>
      <c r="S642" s="10">
        <v>41603</v>
      </c>
      <c r="T642" s="58" t="s">
        <v>862</v>
      </c>
      <c r="U642" s="2" t="s">
        <v>863</v>
      </c>
      <c r="V642" s="2" t="s">
        <v>92</v>
      </c>
      <c r="W642" s="2" t="s">
        <v>93</v>
      </c>
      <c r="X642" s="2" t="s">
        <v>140</v>
      </c>
      <c r="Y642" s="2">
        <v>15</v>
      </c>
      <c r="Z642" s="2" t="s">
        <v>95</v>
      </c>
      <c r="AA642" s="2" t="s">
        <v>141</v>
      </c>
      <c r="AB642" s="58" t="s">
        <v>5402</v>
      </c>
      <c r="AC642" s="58" t="s">
        <v>5403</v>
      </c>
      <c r="AD642" s="58" t="s">
        <v>5404</v>
      </c>
      <c r="AE642" s="2" t="s">
        <v>5405</v>
      </c>
      <c r="AF642" s="62">
        <v>-23.456671100000001</v>
      </c>
      <c r="AG642" s="62">
        <v>-47.483063399999999</v>
      </c>
      <c r="AH642" s="2" t="s">
        <v>5406</v>
      </c>
      <c r="AI642" s="2" t="s">
        <v>147</v>
      </c>
      <c r="AJ642" s="2" t="s">
        <v>102</v>
      </c>
      <c r="AK642" s="55">
        <v>1048.1099999999999</v>
      </c>
      <c r="AL642" s="55">
        <v>182</v>
      </c>
      <c r="AM642" s="55">
        <v>17.364589594603622</v>
      </c>
      <c r="AN642" s="2" t="s">
        <v>331</v>
      </c>
      <c r="AO642" s="2">
        <v>5</v>
      </c>
      <c r="AP642" s="2">
        <v>2</v>
      </c>
      <c r="AQ642" s="2">
        <v>1</v>
      </c>
      <c r="AR642" s="53" t="s">
        <v>148</v>
      </c>
      <c r="AS642" s="2" t="s">
        <v>73</v>
      </c>
      <c r="AT642" s="2" t="s">
        <v>74</v>
      </c>
      <c r="AU642" s="2" t="s">
        <v>148</v>
      </c>
      <c r="AV642" s="2" t="s">
        <v>148</v>
      </c>
      <c r="AW642" s="2" t="str">
        <f t="shared" si="10"/>
        <v xml:space="preserve">     PEGUE NA LOJA HOJE    SHIP FROM STORE        </v>
      </c>
    </row>
    <row r="643" spans="2:49" ht="15" customHeight="1">
      <c r="B643" t="s">
        <v>5407</v>
      </c>
      <c r="C643" s="2">
        <v>1072</v>
      </c>
      <c r="D643" s="2">
        <v>1072</v>
      </c>
      <c r="E643" s="2" t="s">
        <v>5408</v>
      </c>
      <c r="F643" s="58" t="s">
        <v>5409</v>
      </c>
      <c r="G643" s="2" t="s">
        <v>108</v>
      </c>
      <c r="H643" t="s">
        <v>109</v>
      </c>
      <c r="I643" s="58" t="s">
        <v>110</v>
      </c>
      <c r="J643" s="2">
        <v>66202</v>
      </c>
      <c r="K643" s="2" t="s">
        <v>111</v>
      </c>
      <c r="L643" s="2" t="s">
        <v>112</v>
      </c>
      <c r="M643" s="58" t="s">
        <v>498</v>
      </c>
      <c r="N643" s="58" t="s">
        <v>499</v>
      </c>
      <c r="O643" s="58" t="s">
        <v>500</v>
      </c>
      <c r="P643" s="2">
        <v>66136</v>
      </c>
      <c r="Q643" s="2" t="s">
        <v>501</v>
      </c>
      <c r="R643" s="2" t="s">
        <v>495</v>
      </c>
      <c r="S643" s="10">
        <v>41604</v>
      </c>
      <c r="T643" s="58" t="s">
        <v>502</v>
      </c>
      <c r="U643" s="2" t="s">
        <v>503</v>
      </c>
      <c r="V643" s="2" t="s">
        <v>92</v>
      </c>
      <c r="W643" s="2" t="s">
        <v>93</v>
      </c>
      <c r="X643" s="2" t="s">
        <v>480</v>
      </c>
      <c r="Y643" s="2">
        <v>27</v>
      </c>
      <c r="Z643" s="2" t="s">
        <v>95</v>
      </c>
      <c r="AA643" s="2" t="s">
        <v>504</v>
      </c>
      <c r="AB643" s="58" t="s">
        <v>3445</v>
      </c>
      <c r="AC643" s="58" t="s">
        <v>3446</v>
      </c>
      <c r="AD643" s="58" t="s">
        <v>5410</v>
      </c>
      <c r="AE643" s="2" t="s">
        <v>3448</v>
      </c>
      <c r="AF643" s="62">
        <v>-20.1941174</v>
      </c>
      <c r="AG643" s="62">
        <v>-40.255843900000002</v>
      </c>
      <c r="AH643" s="2" t="s">
        <v>5411</v>
      </c>
      <c r="AI643" s="2" t="s">
        <v>28</v>
      </c>
      <c r="AJ643" s="2" t="s">
        <v>330</v>
      </c>
      <c r="AK643" s="55">
        <v>730.07</v>
      </c>
      <c r="AL643" s="55">
        <v>100</v>
      </c>
      <c r="AM643" s="55">
        <v>13.697316695659319</v>
      </c>
      <c r="AN643" s="2" t="s">
        <v>331</v>
      </c>
      <c r="AO643" s="2">
        <v>9</v>
      </c>
      <c r="AP643" s="2">
        <v>2</v>
      </c>
      <c r="AQ643" s="2">
        <v>5</v>
      </c>
      <c r="AR643" s="53" t="s">
        <v>72</v>
      </c>
      <c r="AS643" s="2" t="s">
        <v>73</v>
      </c>
      <c r="AT643" s="2" t="s">
        <v>148</v>
      </c>
      <c r="AU643" s="2" t="s">
        <v>75</v>
      </c>
      <c r="AV643" s="2" t="s">
        <v>76</v>
      </c>
      <c r="AW643" s="2" t="str">
        <f t="shared" si="10"/>
        <v>AMERICANAS SERVIÇOS    PEGUE NA LOJA HOJE         PEGUE NA LOJA  QUIOSQUE</v>
      </c>
    </row>
    <row r="644" spans="2:49" ht="15" customHeight="1">
      <c r="B644" t="s">
        <v>5412</v>
      </c>
      <c r="C644" s="2">
        <v>1021</v>
      </c>
      <c r="D644" s="2">
        <v>1021</v>
      </c>
      <c r="E644" s="2" t="s">
        <v>5413</v>
      </c>
      <c r="F644" s="58" t="s">
        <v>5414</v>
      </c>
      <c r="G644" s="2" t="s">
        <v>81</v>
      </c>
      <c r="H644" t="s">
        <v>82</v>
      </c>
      <c r="I644" s="58" t="s">
        <v>83</v>
      </c>
      <c r="J644" s="2">
        <v>66203</v>
      </c>
      <c r="K644" s="2" t="s">
        <v>84</v>
      </c>
      <c r="L644" s="2" t="s">
        <v>85</v>
      </c>
      <c r="M644" s="58" t="s">
        <v>358</v>
      </c>
      <c r="N644" s="58" t="s">
        <v>359</v>
      </c>
      <c r="O644" s="58" t="s">
        <v>360</v>
      </c>
      <c r="P644" s="2">
        <v>66174</v>
      </c>
      <c r="Q644" s="2" t="s">
        <v>361</v>
      </c>
      <c r="R644" s="2" t="s">
        <v>362</v>
      </c>
      <c r="S644" s="10">
        <v>41605</v>
      </c>
      <c r="T644" s="58" t="s">
        <v>363</v>
      </c>
      <c r="U644" s="2" t="s">
        <v>364</v>
      </c>
      <c r="V644" s="2" t="s">
        <v>92</v>
      </c>
      <c r="W644" s="2" t="s">
        <v>93</v>
      </c>
      <c r="X644" s="2" t="s">
        <v>94</v>
      </c>
      <c r="Y644" s="2">
        <v>21</v>
      </c>
      <c r="Z644" s="2" t="s">
        <v>95</v>
      </c>
      <c r="AA644" s="2" t="s">
        <v>96</v>
      </c>
      <c r="AB644" s="58" t="s">
        <v>1250</v>
      </c>
      <c r="AC644" s="58" t="s">
        <v>5414</v>
      </c>
      <c r="AD644" s="58" t="s">
        <v>5415</v>
      </c>
      <c r="AE644" s="2" t="s">
        <v>5416</v>
      </c>
      <c r="AF644" s="62">
        <v>-22.775575499999999</v>
      </c>
      <c r="AG644" s="62">
        <v>-43.360328299999999</v>
      </c>
      <c r="AH644" s="2" t="s">
        <v>5417</v>
      </c>
      <c r="AI644" s="2" t="s">
        <v>147</v>
      </c>
      <c r="AJ644" s="2" t="s">
        <v>102</v>
      </c>
      <c r="AK644" s="55">
        <v>1064.8599999999999</v>
      </c>
      <c r="AL644" s="55">
        <v>284</v>
      </c>
      <c r="AM644" s="55">
        <v>26.670172604849469</v>
      </c>
      <c r="AN644" s="2" t="s">
        <v>103</v>
      </c>
      <c r="AO644" s="2">
        <v>4</v>
      </c>
      <c r="AP644" s="2">
        <v>3</v>
      </c>
      <c r="AQ644" s="2">
        <v>1</v>
      </c>
      <c r="AR644" s="53" t="s">
        <v>72</v>
      </c>
      <c r="AS644" s="2" t="s">
        <v>73</v>
      </c>
      <c r="AT644" s="2" t="s">
        <v>148</v>
      </c>
      <c r="AU644" s="2" t="s">
        <v>75</v>
      </c>
      <c r="AV644" s="2" t="s">
        <v>76</v>
      </c>
      <c r="AW644" s="2" t="str">
        <f t="shared" si="10"/>
        <v>AMERICANAS SERVIÇOS    PEGUE NA LOJA HOJE         PEGUE NA LOJA  QUIOSQUE</v>
      </c>
    </row>
    <row r="645" spans="2:49" ht="15" customHeight="1">
      <c r="B645" t="s">
        <v>5418</v>
      </c>
      <c r="C645" s="2" t="s">
        <v>5419</v>
      </c>
      <c r="D645" s="2">
        <v>677</v>
      </c>
      <c r="E645" s="2" t="s">
        <v>5420</v>
      </c>
      <c r="F645" s="58" t="s">
        <v>5421</v>
      </c>
      <c r="G645" s="2" t="s">
        <v>168</v>
      </c>
      <c r="H645" t="s">
        <v>169</v>
      </c>
      <c r="I645" s="58" t="s">
        <v>170</v>
      </c>
      <c r="J645" s="2">
        <v>66146</v>
      </c>
      <c r="K645" s="2" t="s">
        <v>171</v>
      </c>
      <c r="L645" s="2" t="s">
        <v>172</v>
      </c>
      <c r="M645" s="58" t="s">
        <v>173</v>
      </c>
      <c r="N645" s="58" t="s">
        <v>174</v>
      </c>
      <c r="O645" s="58" t="s">
        <v>175</v>
      </c>
      <c r="P645" s="2">
        <v>65793</v>
      </c>
      <c r="Q645" s="2" t="s">
        <v>176</v>
      </c>
      <c r="R645" s="2" t="s">
        <v>177</v>
      </c>
      <c r="S645" s="10">
        <v>41605</v>
      </c>
      <c r="T645" s="58" t="s">
        <v>178</v>
      </c>
      <c r="U645" s="2" t="s">
        <v>179</v>
      </c>
      <c r="V645" s="2" t="s">
        <v>92</v>
      </c>
      <c r="W645" s="2" t="s">
        <v>1192</v>
      </c>
      <c r="X645" s="2" t="s">
        <v>140</v>
      </c>
      <c r="Y645" s="2">
        <v>19</v>
      </c>
      <c r="Z645" s="2" t="s">
        <v>95</v>
      </c>
      <c r="AA645" s="2" t="s">
        <v>141</v>
      </c>
      <c r="AB645" s="58" t="s">
        <v>4223</v>
      </c>
      <c r="AC645" s="58" t="s">
        <v>5422</v>
      </c>
      <c r="AD645" s="58" t="s">
        <v>5423</v>
      </c>
      <c r="AE645" s="2" t="s">
        <v>5424</v>
      </c>
      <c r="AF645" s="62">
        <v>-22.8680296</v>
      </c>
      <c r="AG645" s="62">
        <v>-47.226005800000003</v>
      </c>
      <c r="AH645" s="2" t="s">
        <v>5425</v>
      </c>
      <c r="AI645" s="2" t="s">
        <v>147</v>
      </c>
      <c r="AJ645" s="2" t="s">
        <v>1196</v>
      </c>
      <c r="AK645" s="55">
        <v>391.81</v>
      </c>
      <c r="AL645" s="55">
        <v>25</v>
      </c>
      <c r="AM645" s="55">
        <v>6.3806436793343719</v>
      </c>
      <c r="AN645" s="2" t="s">
        <v>103</v>
      </c>
      <c r="AO645" s="2">
        <v>4</v>
      </c>
      <c r="AP645" s="2">
        <v>3</v>
      </c>
      <c r="AQ645" s="2">
        <v>1</v>
      </c>
      <c r="AR645" s="53" t="s">
        <v>148</v>
      </c>
      <c r="AS645" s="2" t="s">
        <v>73</v>
      </c>
      <c r="AT645" s="2" t="s">
        <v>74</v>
      </c>
      <c r="AU645" s="2" t="s">
        <v>148</v>
      </c>
      <c r="AV645" s="2" t="s">
        <v>148</v>
      </c>
      <c r="AW645" s="2" t="str">
        <f t="shared" si="10"/>
        <v xml:space="preserve">     PEGUE NA LOJA HOJE    SHIP FROM STORE        </v>
      </c>
    </row>
    <row r="646" spans="2:49" ht="15" customHeight="1">
      <c r="B646" t="s">
        <v>5426</v>
      </c>
      <c r="C646" s="2">
        <v>1049</v>
      </c>
      <c r="D646" s="2">
        <v>1049</v>
      </c>
      <c r="E646" s="2" t="s">
        <v>5427</v>
      </c>
      <c r="F646" s="58" t="s">
        <v>5428</v>
      </c>
      <c r="G646" s="2" t="s">
        <v>380</v>
      </c>
      <c r="H646" t="s">
        <v>381</v>
      </c>
      <c r="I646" s="58" t="s">
        <v>382</v>
      </c>
      <c r="J646" s="2">
        <v>66147</v>
      </c>
      <c r="K646" s="2" t="s">
        <v>383</v>
      </c>
      <c r="L646" s="2" t="s">
        <v>384</v>
      </c>
      <c r="M646" s="58" t="s">
        <v>1717</v>
      </c>
      <c r="N646" s="58" t="s">
        <v>1718</v>
      </c>
      <c r="O646" s="58" t="s">
        <v>1719</v>
      </c>
      <c r="P646" s="2" t="s">
        <v>148</v>
      </c>
      <c r="Q646" s="2" t="s">
        <v>1720</v>
      </c>
      <c r="R646" s="2">
        <v>1003</v>
      </c>
      <c r="S646" s="10">
        <v>41605</v>
      </c>
      <c r="T646" s="58" t="s">
        <v>406</v>
      </c>
      <c r="U646" s="2" t="s">
        <v>407</v>
      </c>
      <c r="V646" s="2" t="s">
        <v>92</v>
      </c>
      <c r="W646" s="2" t="s">
        <v>93</v>
      </c>
      <c r="X646" s="2" t="s">
        <v>248</v>
      </c>
      <c r="Y646" s="2">
        <v>61</v>
      </c>
      <c r="Z646" s="2" t="s">
        <v>160</v>
      </c>
      <c r="AA646" s="2" t="s">
        <v>392</v>
      </c>
      <c r="AB646" s="58" t="s">
        <v>4524</v>
      </c>
      <c r="AC646" s="58" t="s">
        <v>5429</v>
      </c>
      <c r="AD646" s="58" t="s">
        <v>5430</v>
      </c>
      <c r="AE646" s="2" t="s">
        <v>4527</v>
      </c>
      <c r="AF646" s="62">
        <v>-15.7250259</v>
      </c>
      <c r="AG646" s="62">
        <v>-48.284504699999999</v>
      </c>
      <c r="AH646" s="2" t="s">
        <v>5431</v>
      </c>
      <c r="AI646" s="2" t="s">
        <v>147</v>
      </c>
      <c r="AJ646" s="2" t="s">
        <v>330</v>
      </c>
      <c r="AK646" s="55">
        <v>891.3</v>
      </c>
      <c r="AL646" s="55">
        <v>179</v>
      </c>
      <c r="AM646" s="55">
        <v>20.083024795242903</v>
      </c>
      <c r="AN646" s="2" t="s">
        <v>103</v>
      </c>
      <c r="AO646" s="2">
        <v>10</v>
      </c>
      <c r="AP646" s="2">
        <v>1</v>
      </c>
      <c r="AQ646" s="2">
        <v>3</v>
      </c>
      <c r="AR646" s="53" t="s">
        <v>72</v>
      </c>
      <c r="AS646" s="2" t="s">
        <v>73</v>
      </c>
      <c r="AT646" s="2" t="s">
        <v>74</v>
      </c>
      <c r="AU646" s="2" t="s">
        <v>75</v>
      </c>
      <c r="AV646" s="2" t="s">
        <v>76</v>
      </c>
      <c r="AW646" s="2" t="str">
        <f t="shared" si="10"/>
        <v>AMERICANAS SERVIÇOS    PEGUE NA LOJA HOJE    SHIP FROM STORE    PEGUE NA LOJA  QUIOSQUE</v>
      </c>
    </row>
    <row r="647" spans="2:49" ht="15" customHeight="1">
      <c r="B647" t="s">
        <v>5432</v>
      </c>
      <c r="C647" s="2">
        <v>1076</v>
      </c>
      <c r="D647" s="2">
        <v>1076</v>
      </c>
      <c r="E647" s="2" t="s">
        <v>5433</v>
      </c>
      <c r="F647" s="58" t="s">
        <v>5434</v>
      </c>
      <c r="G647" s="2" t="s">
        <v>431</v>
      </c>
      <c r="H647" t="s">
        <v>432</v>
      </c>
      <c r="I647" s="58" t="s">
        <v>433</v>
      </c>
      <c r="J647" s="2">
        <v>66749</v>
      </c>
      <c r="K647" s="2" t="s">
        <v>434</v>
      </c>
      <c r="L647" s="2" t="s">
        <v>435</v>
      </c>
      <c r="M647" s="58" t="s">
        <v>580</v>
      </c>
      <c r="N647" s="58" t="s">
        <v>581</v>
      </c>
      <c r="O647" s="58" t="s">
        <v>582</v>
      </c>
      <c r="P647" s="2" t="s">
        <v>148</v>
      </c>
      <c r="Q647" s="2" t="s">
        <v>583</v>
      </c>
      <c r="R647" s="2" t="s">
        <v>584</v>
      </c>
      <c r="S647" s="10">
        <v>41605</v>
      </c>
      <c r="T647" s="58" t="s">
        <v>585</v>
      </c>
      <c r="U647" s="2" t="s">
        <v>586</v>
      </c>
      <c r="V647" s="2" t="s">
        <v>92</v>
      </c>
      <c r="W647" s="2" t="s">
        <v>93</v>
      </c>
      <c r="X647" s="2" t="s">
        <v>442</v>
      </c>
      <c r="Y647" s="2">
        <v>82</v>
      </c>
      <c r="Z647" s="2" t="s">
        <v>160</v>
      </c>
      <c r="AA647" s="2" t="s">
        <v>587</v>
      </c>
      <c r="AB647" s="58" t="s">
        <v>588</v>
      </c>
      <c r="AC647" s="58" t="s">
        <v>5435</v>
      </c>
      <c r="AD647" s="58" t="s">
        <v>5436</v>
      </c>
      <c r="AE647" s="2" t="s">
        <v>5437</v>
      </c>
      <c r="AF647" s="62">
        <v>-9.62727269999999</v>
      </c>
      <c r="AG647" s="62">
        <v>-35.699071500000002</v>
      </c>
      <c r="AH647" s="2" t="s">
        <v>5438</v>
      </c>
      <c r="AI647" s="2" t="s">
        <v>28</v>
      </c>
      <c r="AJ647" s="2" t="s">
        <v>330</v>
      </c>
      <c r="AK647" s="55">
        <v>968.74</v>
      </c>
      <c r="AL647" s="55">
        <v>89</v>
      </c>
      <c r="AM647" s="55">
        <v>9.1871916097198429</v>
      </c>
      <c r="AN647" s="2" t="s">
        <v>331</v>
      </c>
      <c r="AO647" s="2">
        <v>9</v>
      </c>
      <c r="AP647" s="2">
        <v>1</v>
      </c>
      <c r="AQ647" s="2">
        <v>2</v>
      </c>
      <c r="AR647" s="53" t="s">
        <v>72</v>
      </c>
      <c r="AS647" s="2" t="s">
        <v>73</v>
      </c>
      <c r="AT647" s="2" t="s">
        <v>74</v>
      </c>
      <c r="AU647" s="2" t="s">
        <v>75</v>
      </c>
      <c r="AV647" s="2" t="s">
        <v>76</v>
      </c>
      <c r="AW647" s="2" t="str">
        <f t="shared" si="10"/>
        <v>AMERICANAS SERVIÇOS    PEGUE NA LOJA HOJE    SHIP FROM STORE    PEGUE NA LOJA  QUIOSQUE</v>
      </c>
    </row>
    <row r="648" spans="2:49" ht="15" customHeight="1">
      <c r="B648" t="s">
        <v>5439</v>
      </c>
      <c r="C648" s="2" t="s">
        <v>5440</v>
      </c>
      <c r="D648" s="2">
        <v>672</v>
      </c>
      <c r="E648" s="2" t="s">
        <v>5441</v>
      </c>
      <c r="F648" s="58" t="s">
        <v>5442</v>
      </c>
      <c r="G648" s="2" t="s">
        <v>431</v>
      </c>
      <c r="H648" t="s">
        <v>432</v>
      </c>
      <c r="I648" s="58" t="s">
        <v>433</v>
      </c>
      <c r="J648" s="2">
        <v>66749</v>
      </c>
      <c r="K648" s="2" t="s">
        <v>434</v>
      </c>
      <c r="L648" s="2" t="s">
        <v>435</v>
      </c>
      <c r="M648" s="58" t="s">
        <v>430</v>
      </c>
      <c r="N648" s="58" t="s">
        <v>436</v>
      </c>
      <c r="O648" s="58" t="s">
        <v>437</v>
      </c>
      <c r="P648" s="2">
        <v>68343</v>
      </c>
      <c r="Q648" s="2" t="s">
        <v>438</v>
      </c>
      <c r="R648" s="2" t="s">
        <v>439</v>
      </c>
      <c r="S648" s="10">
        <v>41605</v>
      </c>
      <c r="T648" s="58" t="s">
        <v>440</v>
      </c>
      <c r="U648" s="2" t="s">
        <v>441</v>
      </c>
      <c r="V648" s="2" t="s">
        <v>92</v>
      </c>
      <c r="W648" s="2" t="s">
        <v>1192</v>
      </c>
      <c r="X648" s="2" t="s">
        <v>442</v>
      </c>
      <c r="Y648" s="2">
        <v>81</v>
      </c>
      <c r="Z648" s="2" t="s">
        <v>160</v>
      </c>
      <c r="AA648" s="2" t="s">
        <v>443</v>
      </c>
      <c r="AB648" s="58" t="s">
        <v>936</v>
      </c>
      <c r="AC648" s="58" t="s">
        <v>886</v>
      </c>
      <c r="AD648" s="58" t="s">
        <v>5443</v>
      </c>
      <c r="AE648" s="2" t="s">
        <v>5444</v>
      </c>
      <c r="AF648" s="62">
        <v>-8.1631561000000001</v>
      </c>
      <c r="AG648" s="62">
        <v>-34.924323299999998</v>
      </c>
      <c r="AH648" s="2" t="s">
        <v>5445</v>
      </c>
      <c r="AI648" s="2" t="s">
        <v>28</v>
      </c>
      <c r="AJ648" s="2" t="s">
        <v>1196</v>
      </c>
      <c r="AK648" s="55">
        <v>359.84</v>
      </c>
      <c r="AL648" s="55">
        <v>46</v>
      </c>
      <c r="AM648" s="55">
        <v>12.783459315251225</v>
      </c>
      <c r="AN648" s="2" t="s">
        <v>103</v>
      </c>
      <c r="AO648" s="2">
        <v>5</v>
      </c>
      <c r="AP648" s="2">
        <v>2</v>
      </c>
      <c r="AQ648" s="2">
        <v>1</v>
      </c>
      <c r="AR648" s="53" t="s">
        <v>148</v>
      </c>
      <c r="AS648" s="2" t="s">
        <v>73</v>
      </c>
      <c r="AT648" s="2" t="s">
        <v>74</v>
      </c>
      <c r="AU648" s="2" t="s">
        <v>75</v>
      </c>
      <c r="AV648" s="2" t="s">
        <v>148</v>
      </c>
      <c r="AW648" s="2" t="str">
        <f t="shared" si="10"/>
        <v xml:space="preserve">     PEGUE NA LOJA HOJE    SHIP FROM STORE    PEGUE NA LOJA   </v>
      </c>
    </row>
    <row r="649" spans="2:49" ht="15" customHeight="1">
      <c r="B649" t="s">
        <v>5446</v>
      </c>
      <c r="C649" s="2" t="s">
        <v>5447</v>
      </c>
      <c r="D649" s="2">
        <v>669</v>
      </c>
      <c r="E649" s="2" t="s">
        <v>5448</v>
      </c>
      <c r="F649" s="58" t="s">
        <v>5449</v>
      </c>
      <c r="G649" s="2" t="s">
        <v>81</v>
      </c>
      <c r="H649" t="s">
        <v>82</v>
      </c>
      <c r="I649" s="58" t="s">
        <v>83</v>
      </c>
      <c r="J649" s="2">
        <v>66203</v>
      </c>
      <c r="K649" s="2" t="s">
        <v>84</v>
      </c>
      <c r="L649" s="2" t="s">
        <v>85</v>
      </c>
      <c r="M649" s="58" t="s">
        <v>200</v>
      </c>
      <c r="N649" s="58" t="s">
        <v>201</v>
      </c>
      <c r="O649" s="58" t="s">
        <v>202</v>
      </c>
      <c r="P649" s="2">
        <v>68608</v>
      </c>
      <c r="Q649" s="2" t="s">
        <v>203</v>
      </c>
      <c r="R649" s="2" t="s">
        <v>197</v>
      </c>
      <c r="S649" s="10">
        <v>41606</v>
      </c>
      <c r="T649" s="58" t="s">
        <v>204</v>
      </c>
      <c r="U649" s="2" t="s">
        <v>205</v>
      </c>
      <c r="V649" s="2" t="s">
        <v>92</v>
      </c>
      <c r="W649" s="2" t="s">
        <v>1192</v>
      </c>
      <c r="X649" s="2" t="s">
        <v>94</v>
      </c>
      <c r="Y649" s="2">
        <v>35</v>
      </c>
      <c r="Z649" s="2" t="s">
        <v>95</v>
      </c>
      <c r="AA649" s="2" t="s">
        <v>206</v>
      </c>
      <c r="AB649" s="58" t="s">
        <v>5450</v>
      </c>
      <c r="AC649" s="58" t="s">
        <v>98</v>
      </c>
      <c r="AD649" s="58" t="s">
        <v>5451</v>
      </c>
      <c r="AE649" s="2" t="s">
        <v>5452</v>
      </c>
      <c r="AF649" s="62">
        <v>-20.754045699999999</v>
      </c>
      <c r="AG649" s="62">
        <v>-42.879527499999902</v>
      </c>
      <c r="AH649" s="2" t="s">
        <v>5453</v>
      </c>
      <c r="AI649" s="2" t="s">
        <v>147</v>
      </c>
      <c r="AJ649" s="2" t="s">
        <v>1196</v>
      </c>
      <c r="AK649" s="55">
        <v>416.46</v>
      </c>
      <c r="AL649" s="55">
        <v>101</v>
      </c>
      <c r="AM649" s="55">
        <v>24.252029006387168</v>
      </c>
      <c r="AN649" s="2" t="s">
        <v>103</v>
      </c>
      <c r="AO649" s="2">
        <v>10</v>
      </c>
      <c r="AP649" s="2">
        <v>1</v>
      </c>
      <c r="AQ649" s="2">
        <v>3</v>
      </c>
      <c r="AR649" s="53" t="s">
        <v>148</v>
      </c>
      <c r="AS649" s="2" t="s">
        <v>73</v>
      </c>
      <c r="AT649" s="2" t="s">
        <v>148</v>
      </c>
      <c r="AU649" s="2" t="s">
        <v>75</v>
      </c>
      <c r="AV649" s="2" t="s">
        <v>148</v>
      </c>
      <c r="AW649" s="2" t="str">
        <f t="shared" si="10"/>
        <v xml:space="preserve">     PEGUE NA LOJA HOJE         PEGUE NA LOJA   </v>
      </c>
    </row>
    <row r="650" spans="2:49" ht="15" customHeight="1">
      <c r="B650" t="s">
        <v>5454</v>
      </c>
      <c r="C650" s="2" t="s">
        <v>5455</v>
      </c>
      <c r="D650" s="2">
        <v>667</v>
      </c>
      <c r="E650" s="2" t="s">
        <v>5456</v>
      </c>
      <c r="F650" s="58" t="s">
        <v>5457</v>
      </c>
      <c r="G650" s="2" t="s">
        <v>168</v>
      </c>
      <c r="H650" t="s">
        <v>169</v>
      </c>
      <c r="I650" s="58" t="s">
        <v>170</v>
      </c>
      <c r="J650" s="2">
        <v>66146</v>
      </c>
      <c r="K650" s="2" t="s">
        <v>171</v>
      </c>
      <c r="L650" s="2" t="s">
        <v>172</v>
      </c>
      <c r="M650" s="58" t="s">
        <v>173</v>
      </c>
      <c r="N650" s="58" t="s">
        <v>174</v>
      </c>
      <c r="O650" s="58" t="s">
        <v>175</v>
      </c>
      <c r="P650" s="2">
        <v>65793</v>
      </c>
      <c r="Q650" s="2" t="s">
        <v>176</v>
      </c>
      <c r="R650" s="2" t="s">
        <v>177</v>
      </c>
      <c r="S650" s="10">
        <v>41606</v>
      </c>
      <c r="T650" s="58" t="s">
        <v>178</v>
      </c>
      <c r="U650" s="2" t="s">
        <v>179</v>
      </c>
      <c r="V650" s="2" t="s">
        <v>92</v>
      </c>
      <c r="W650" s="2" t="s">
        <v>1192</v>
      </c>
      <c r="X650" s="2" t="s">
        <v>140</v>
      </c>
      <c r="Y650" s="2">
        <v>19</v>
      </c>
      <c r="Z650" s="2" t="s">
        <v>160</v>
      </c>
      <c r="AA650" s="2" t="s">
        <v>141</v>
      </c>
      <c r="AB650" s="58" t="s">
        <v>5458</v>
      </c>
      <c r="AC650" s="58" t="s">
        <v>98</v>
      </c>
      <c r="AD650" s="58" t="s">
        <v>5459</v>
      </c>
      <c r="AE650" s="2" t="s">
        <v>5460</v>
      </c>
      <c r="AF650" s="62">
        <v>-23.026874599999999</v>
      </c>
      <c r="AG650" s="62">
        <v>-46.980244599999999</v>
      </c>
      <c r="AH650" s="2" t="s">
        <v>5461</v>
      </c>
      <c r="AI650" s="2" t="s">
        <v>147</v>
      </c>
      <c r="AJ650" s="2" t="s">
        <v>1196</v>
      </c>
      <c r="AK650" s="55">
        <v>447.98</v>
      </c>
      <c r="AL650" s="55">
        <v>29</v>
      </c>
      <c r="AM650" s="55">
        <v>6.473503281396491</v>
      </c>
      <c r="AN650" s="2" t="s">
        <v>331</v>
      </c>
      <c r="AO650" s="2">
        <v>5</v>
      </c>
      <c r="AP650" s="2">
        <v>2</v>
      </c>
      <c r="AQ650" s="2">
        <v>1</v>
      </c>
      <c r="AR650" s="53" t="s">
        <v>148</v>
      </c>
      <c r="AS650" s="2" t="s">
        <v>73</v>
      </c>
      <c r="AT650" s="2" t="s">
        <v>148</v>
      </c>
      <c r="AU650" s="2" t="s">
        <v>148</v>
      </c>
      <c r="AV650" s="2" t="s">
        <v>148</v>
      </c>
      <c r="AW650" s="2" t="str">
        <f t="shared" si="10"/>
        <v xml:space="preserve">     PEGUE NA LOJA HOJE             </v>
      </c>
    </row>
    <row r="651" spans="2:49" ht="15" customHeight="1">
      <c r="B651" t="s">
        <v>5462</v>
      </c>
      <c r="C651" s="2">
        <v>1061</v>
      </c>
      <c r="D651" s="2">
        <v>1061</v>
      </c>
      <c r="E651" s="2" t="s">
        <v>5463</v>
      </c>
      <c r="F651" s="58" t="s">
        <v>5464</v>
      </c>
      <c r="G651" s="2" t="s">
        <v>168</v>
      </c>
      <c r="H651" t="s">
        <v>169</v>
      </c>
      <c r="I651" s="58" t="s">
        <v>170</v>
      </c>
      <c r="J651" s="2">
        <v>66146</v>
      </c>
      <c r="K651" s="2" t="s">
        <v>171</v>
      </c>
      <c r="L651" s="2" t="s">
        <v>172</v>
      </c>
      <c r="M651" s="58" t="s">
        <v>271</v>
      </c>
      <c r="N651" s="58" t="s">
        <v>272</v>
      </c>
      <c r="O651" t="s">
        <v>273</v>
      </c>
      <c r="P651" s="2" t="s">
        <v>148</v>
      </c>
      <c r="Q651" s="2" t="s">
        <v>274</v>
      </c>
      <c r="R651" s="2" t="s">
        <v>268</v>
      </c>
      <c r="S651" s="10">
        <v>41606</v>
      </c>
      <c r="T651" s="58" t="s">
        <v>275</v>
      </c>
      <c r="U651" s="2" t="s">
        <v>276</v>
      </c>
      <c r="V651" s="2" t="s">
        <v>69</v>
      </c>
      <c r="W651" s="2" t="s">
        <v>93</v>
      </c>
      <c r="X651" s="2" t="s">
        <v>140</v>
      </c>
      <c r="Y651" s="2">
        <v>16</v>
      </c>
      <c r="Z651" s="2" t="s">
        <v>95</v>
      </c>
      <c r="AA651" s="2" t="s">
        <v>141</v>
      </c>
      <c r="AB651" s="58" t="s">
        <v>277</v>
      </c>
      <c r="AC651" s="58" t="s">
        <v>1357</v>
      </c>
      <c r="AD651" s="58" t="s">
        <v>5465</v>
      </c>
      <c r="AE651" s="2" t="s">
        <v>5466</v>
      </c>
      <c r="AF651" s="62">
        <v>-21.2119833</v>
      </c>
      <c r="AG651" s="62">
        <v>-47.815877999999998</v>
      </c>
      <c r="AH651" s="2" t="s">
        <v>5467</v>
      </c>
      <c r="AI651" s="2" t="s">
        <v>147</v>
      </c>
      <c r="AJ651" s="2" t="s">
        <v>330</v>
      </c>
      <c r="AK651" s="55">
        <v>993.3</v>
      </c>
      <c r="AL651" s="55">
        <v>111</v>
      </c>
      <c r="AM651" s="55">
        <v>11.17487163998792</v>
      </c>
      <c r="AN651" s="2" t="s">
        <v>331</v>
      </c>
      <c r="AO651" s="2">
        <v>7</v>
      </c>
      <c r="AP651" s="2">
        <v>2</v>
      </c>
      <c r="AQ651" s="2">
        <v>3</v>
      </c>
      <c r="AR651" s="53" t="s">
        <v>148</v>
      </c>
      <c r="AS651" s="2" t="s">
        <v>73</v>
      </c>
      <c r="AT651" s="2" t="s">
        <v>74</v>
      </c>
      <c r="AU651" s="2" t="s">
        <v>148</v>
      </c>
      <c r="AV651" s="2" t="s">
        <v>148</v>
      </c>
      <c r="AW651" s="2" t="str">
        <f t="shared" si="10"/>
        <v xml:space="preserve">     PEGUE NA LOJA HOJE    SHIP FROM STORE        </v>
      </c>
    </row>
    <row r="652" spans="2:49" ht="15" customHeight="1">
      <c r="B652" t="s">
        <v>5468</v>
      </c>
      <c r="C652" s="2">
        <v>1079</v>
      </c>
      <c r="D652" s="2">
        <v>1079</v>
      </c>
      <c r="E652" s="2" t="s">
        <v>5469</v>
      </c>
      <c r="F652" s="58" t="s">
        <v>5470</v>
      </c>
      <c r="G652" s="2" t="s">
        <v>380</v>
      </c>
      <c r="H652" t="s">
        <v>381</v>
      </c>
      <c r="I652" s="58" t="s">
        <v>382</v>
      </c>
      <c r="J652" s="2">
        <v>66147</v>
      </c>
      <c r="K652" s="2" t="s">
        <v>383</v>
      </c>
      <c r="L652" s="2" t="s">
        <v>384</v>
      </c>
      <c r="M652" s="58" t="s">
        <v>873</v>
      </c>
      <c r="N652" s="58" t="s">
        <v>874</v>
      </c>
      <c r="O652" s="58" t="s">
        <v>875</v>
      </c>
      <c r="P652" s="2">
        <v>66229</v>
      </c>
      <c r="Q652" s="2" t="s">
        <v>876</v>
      </c>
      <c r="R652" s="2" t="s">
        <v>870</v>
      </c>
      <c r="S652" s="10">
        <v>41606</v>
      </c>
      <c r="T652" s="58" t="s">
        <v>877</v>
      </c>
      <c r="U652" s="2" t="s">
        <v>878</v>
      </c>
      <c r="V652" s="2" t="s">
        <v>92</v>
      </c>
      <c r="W652" s="2" t="s">
        <v>93</v>
      </c>
      <c r="X652" s="2" t="s">
        <v>442</v>
      </c>
      <c r="Y652" s="2">
        <v>85</v>
      </c>
      <c r="Z652" s="2" t="s">
        <v>160</v>
      </c>
      <c r="AA652" s="2" t="s">
        <v>526</v>
      </c>
      <c r="AB652" s="58" t="s">
        <v>519</v>
      </c>
      <c r="AC652" s="58" t="s">
        <v>5471</v>
      </c>
      <c r="AD652" s="58" t="s">
        <v>5472</v>
      </c>
      <c r="AE652" s="2" t="s">
        <v>5473</v>
      </c>
      <c r="AF652" s="62">
        <v>-3.7653642999999999</v>
      </c>
      <c r="AG652" s="62">
        <v>-38.574845000000003</v>
      </c>
      <c r="AH652" s="2" t="s">
        <v>5474</v>
      </c>
      <c r="AI652" s="2" t="s">
        <v>28</v>
      </c>
      <c r="AJ652" s="2" t="s">
        <v>102</v>
      </c>
      <c r="AK652" s="55">
        <v>1193.56</v>
      </c>
      <c r="AL652" s="55">
        <v>147</v>
      </c>
      <c r="AM652" s="55">
        <v>12.316096383927077</v>
      </c>
      <c r="AN652" s="2" t="s">
        <v>331</v>
      </c>
      <c r="AO652" s="2">
        <v>7</v>
      </c>
      <c r="AP652" s="2">
        <v>3</v>
      </c>
      <c r="AQ652" s="2">
        <v>4</v>
      </c>
      <c r="AR652" s="53" t="s">
        <v>72</v>
      </c>
      <c r="AS652" s="2" t="s">
        <v>73</v>
      </c>
      <c r="AT652" s="2" t="s">
        <v>74</v>
      </c>
      <c r="AU652" s="2" t="s">
        <v>148</v>
      </c>
      <c r="AV652" s="2" t="s">
        <v>148</v>
      </c>
      <c r="AW652" s="2" t="str">
        <f t="shared" si="10"/>
        <v xml:space="preserve">AMERICANAS SERVIÇOS    PEGUE NA LOJA HOJE    SHIP FROM STORE        </v>
      </c>
    </row>
    <row r="653" spans="2:49" ht="15" customHeight="1">
      <c r="B653" t="s">
        <v>5475</v>
      </c>
      <c r="C653" s="2">
        <v>1041</v>
      </c>
      <c r="D653" s="2">
        <v>1041</v>
      </c>
      <c r="E653" s="2" t="s">
        <v>5476</v>
      </c>
      <c r="F653" s="58" t="s">
        <v>5477</v>
      </c>
      <c r="G653" s="2" t="s">
        <v>431</v>
      </c>
      <c r="H653" t="s">
        <v>432</v>
      </c>
      <c r="I653" s="58" t="s">
        <v>433</v>
      </c>
      <c r="J653" s="2">
        <v>66749</v>
      </c>
      <c r="K653" s="2" t="s">
        <v>434</v>
      </c>
      <c r="L653" s="2" t="s">
        <v>435</v>
      </c>
      <c r="M653" s="58" t="s">
        <v>1648</v>
      </c>
      <c r="N653" s="58" t="s">
        <v>1649</v>
      </c>
      <c r="O653" s="58" t="s">
        <v>1650</v>
      </c>
      <c r="P653" s="2" t="s">
        <v>148</v>
      </c>
      <c r="Q653" s="2" t="s">
        <v>1651</v>
      </c>
      <c r="R653" s="2" t="s">
        <v>1645</v>
      </c>
      <c r="S653" s="10">
        <v>41606</v>
      </c>
      <c r="T653" s="58" t="s">
        <v>1652</v>
      </c>
      <c r="U653" s="2" t="s">
        <v>1653</v>
      </c>
      <c r="V653" s="2" t="s">
        <v>92</v>
      </c>
      <c r="W653" s="2" t="s">
        <v>93</v>
      </c>
      <c r="X653" s="2" t="s">
        <v>442</v>
      </c>
      <c r="Y653" s="2">
        <v>81</v>
      </c>
      <c r="Z653" s="2" t="s">
        <v>160</v>
      </c>
      <c r="AA653" s="2" t="s">
        <v>443</v>
      </c>
      <c r="AB653" s="58" t="s">
        <v>3612</v>
      </c>
      <c r="AC653" s="58" t="s">
        <v>5478</v>
      </c>
      <c r="AD653" s="58" t="s">
        <v>5479</v>
      </c>
      <c r="AE653" s="2" t="s">
        <v>5480</v>
      </c>
      <c r="AF653" s="62">
        <v>-8.1167496999999997</v>
      </c>
      <c r="AG653" s="62">
        <v>-35.264961800000002</v>
      </c>
      <c r="AH653" s="2" t="s">
        <v>5481</v>
      </c>
      <c r="AI653" s="2" t="s">
        <v>147</v>
      </c>
      <c r="AJ653" s="2" t="s">
        <v>330</v>
      </c>
      <c r="AK653" s="55">
        <v>980.12</v>
      </c>
      <c r="AL653" s="55">
        <v>162</v>
      </c>
      <c r="AM653" s="55">
        <v>16.528588336122109</v>
      </c>
      <c r="AN653" s="2" t="s">
        <v>331</v>
      </c>
      <c r="AO653" s="2">
        <v>5</v>
      </c>
      <c r="AP653" s="2">
        <v>2</v>
      </c>
      <c r="AQ653" s="2">
        <v>1</v>
      </c>
      <c r="AR653" s="53" t="s">
        <v>72</v>
      </c>
      <c r="AS653" s="2" t="s">
        <v>73</v>
      </c>
      <c r="AT653" s="2" t="s">
        <v>148</v>
      </c>
      <c r="AU653" s="2" t="s">
        <v>75</v>
      </c>
      <c r="AV653" s="2" t="s">
        <v>76</v>
      </c>
      <c r="AW653" s="2" t="str">
        <f t="shared" si="10"/>
        <v>AMERICANAS SERVIÇOS    PEGUE NA LOJA HOJE         PEGUE NA LOJA  QUIOSQUE</v>
      </c>
    </row>
    <row r="654" spans="2:49" ht="15" customHeight="1">
      <c r="B654" t="s">
        <v>5482</v>
      </c>
      <c r="C654" s="2" t="s">
        <v>5483</v>
      </c>
      <c r="D654" s="2">
        <v>674</v>
      </c>
      <c r="E654" s="2" t="s">
        <v>5484</v>
      </c>
      <c r="F654" s="58" t="s">
        <v>5485</v>
      </c>
      <c r="G654" s="2" t="s">
        <v>431</v>
      </c>
      <c r="H654" t="s">
        <v>432</v>
      </c>
      <c r="I654" s="58" t="s">
        <v>433</v>
      </c>
      <c r="J654" s="2">
        <v>66749</v>
      </c>
      <c r="K654" s="2" t="s">
        <v>434</v>
      </c>
      <c r="L654" s="2" t="s">
        <v>435</v>
      </c>
      <c r="M654" s="58" t="s">
        <v>430</v>
      </c>
      <c r="N654" s="58" t="s">
        <v>436</v>
      </c>
      <c r="O654" s="58" t="s">
        <v>437</v>
      </c>
      <c r="P654" s="2">
        <v>68343</v>
      </c>
      <c r="Q654" s="2" t="s">
        <v>438</v>
      </c>
      <c r="R654" s="2" t="s">
        <v>439</v>
      </c>
      <c r="S654" s="10">
        <v>41606</v>
      </c>
      <c r="T654" s="58" t="s">
        <v>440</v>
      </c>
      <c r="U654" s="2" t="s">
        <v>441</v>
      </c>
      <c r="V654" s="2" t="s">
        <v>92</v>
      </c>
      <c r="W654" s="2" t="s">
        <v>1192</v>
      </c>
      <c r="X654" s="2" t="s">
        <v>442</v>
      </c>
      <c r="Y654" s="2">
        <v>81</v>
      </c>
      <c r="Z654" s="2" t="s">
        <v>160</v>
      </c>
      <c r="AA654" s="2" t="s">
        <v>443</v>
      </c>
      <c r="AB654" s="58" t="s">
        <v>430</v>
      </c>
      <c r="AC654" s="58" t="s">
        <v>693</v>
      </c>
      <c r="AD654" s="58" t="s">
        <v>5486</v>
      </c>
      <c r="AE654" s="2" t="s">
        <v>5487</v>
      </c>
      <c r="AF654" s="62">
        <v>-8.1201191999999995</v>
      </c>
      <c r="AG654" s="62">
        <v>-34.896661000000002</v>
      </c>
      <c r="AH654" s="2" t="s">
        <v>5488</v>
      </c>
      <c r="AI654" s="2" t="s">
        <v>28</v>
      </c>
      <c r="AJ654" s="2" t="s">
        <v>1260</v>
      </c>
      <c r="AK654" s="55">
        <v>274.70999999999998</v>
      </c>
      <c r="AL654" s="55">
        <v>27</v>
      </c>
      <c r="AM654" s="55">
        <v>9.8285464671835765</v>
      </c>
      <c r="AN654" s="2" t="s">
        <v>103</v>
      </c>
      <c r="AO654" s="2">
        <v>5</v>
      </c>
      <c r="AP654" s="2">
        <v>2</v>
      </c>
      <c r="AQ654" s="2">
        <v>1</v>
      </c>
      <c r="AR654" s="53" t="s">
        <v>148</v>
      </c>
      <c r="AS654" s="2" t="s">
        <v>73</v>
      </c>
      <c r="AT654" s="2" t="s">
        <v>74</v>
      </c>
      <c r="AU654" s="2" t="s">
        <v>75</v>
      </c>
      <c r="AV654" s="2" t="s">
        <v>148</v>
      </c>
      <c r="AW654" s="2" t="str">
        <f t="shared" si="10"/>
        <v xml:space="preserve">     PEGUE NA LOJA HOJE    SHIP FROM STORE    PEGUE NA LOJA   </v>
      </c>
    </row>
    <row r="655" spans="2:49" ht="15" customHeight="1">
      <c r="B655" t="s">
        <v>5489</v>
      </c>
      <c r="C655" s="2" t="s">
        <v>5490</v>
      </c>
      <c r="D655" s="2">
        <v>687</v>
      </c>
      <c r="E655" s="2" t="s">
        <v>5491</v>
      </c>
      <c r="F655" s="58" t="s">
        <v>5492</v>
      </c>
      <c r="G655" s="2" t="s">
        <v>128</v>
      </c>
      <c r="H655" t="s">
        <v>129</v>
      </c>
      <c r="I655" s="58" t="s">
        <v>130</v>
      </c>
      <c r="J655" s="2">
        <v>66128</v>
      </c>
      <c r="K655" s="2" t="s">
        <v>131</v>
      </c>
      <c r="L655" s="2" t="s">
        <v>132</v>
      </c>
      <c r="M655" s="58" t="s">
        <v>1451</v>
      </c>
      <c r="N655" s="58" t="s">
        <v>1452</v>
      </c>
      <c r="O655" s="58" t="s">
        <v>1453</v>
      </c>
      <c r="P655" s="2">
        <v>68774</v>
      </c>
      <c r="Q655" s="2" t="s">
        <v>1454</v>
      </c>
      <c r="R655" s="2" t="s">
        <v>1455</v>
      </c>
      <c r="S655" s="10">
        <v>41607</v>
      </c>
      <c r="T655" s="58" t="s">
        <v>918</v>
      </c>
      <c r="U655" s="2" t="s">
        <v>919</v>
      </c>
      <c r="V655" s="2" t="s">
        <v>92</v>
      </c>
      <c r="W655" s="2" t="s">
        <v>1192</v>
      </c>
      <c r="X655" s="2" t="s">
        <v>140</v>
      </c>
      <c r="Y655" s="2">
        <v>11</v>
      </c>
      <c r="Z655" s="2" t="s">
        <v>95</v>
      </c>
      <c r="AA655" s="2" t="s">
        <v>141</v>
      </c>
      <c r="AB655" s="58" t="s">
        <v>1640</v>
      </c>
      <c r="AC655" s="58" t="s">
        <v>3266</v>
      </c>
      <c r="AD655" s="58" t="s">
        <v>5493</v>
      </c>
      <c r="AE655" s="2" t="s">
        <v>3268</v>
      </c>
      <c r="AF655" s="62">
        <v>-23.542667900000001</v>
      </c>
      <c r="AG655" s="62">
        <v>-46.763811599999997</v>
      </c>
      <c r="AH655" s="2" t="s">
        <v>5494</v>
      </c>
      <c r="AI655" s="2" t="s">
        <v>147</v>
      </c>
      <c r="AJ655" s="2" t="s">
        <v>1196</v>
      </c>
      <c r="AK655" s="55">
        <v>332.93</v>
      </c>
      <c r="AL655" s="55">
        <v>35</v>
      </c>
      <c r="AM655" s="55">
        <v>10.512720391673925</v>
      </c>
      <c r="AN655" s="2" t="s">
        <v>331</v>
      </c>
      <c r="AO655" s="2">
        <v>5</v>
      </c>
      <c r="AP655" s="2">
        <v>2</v>
      </c>
      <c r="AQ655" s="2">
        <v>1</v>
      </c>
      <c r="AR655" s="53" t="s">
        <v>148</v>
      </c>
      <c r="AS655" s="2" t="s">
        <v>73</v>
      </c>
      <c r="AT655" s="2" t="s">
        <v>74</v>
      </c>
      <c r="AU655" s="2" t="s">
        <v>75</v>
      </c>
      <c r="AV655" s="2" t="s">
        <v>148</v>
      </c>
      <c r="AW655" s="2" t="str">
        <f t="shared" si="10"/>
        <v xml:space="preserve">     PEGUE NA LOJA HOJE    SHIP FROM STORE    PEGUE NA LOJA   </v>
      </c>
    </row>
    <row r="656" spans="2:49" ht="15" customHeight="1">
      <c r="B656" t="s">
        <v>5495</v>
      </c>
      <c r="C656" s="2" t="s">
        <v>5496</v>
      </c>
      <c r="D656" s="2">
        <v>688</v>
      </c>
      <c r="E656" s="2" t="s">
        <v>5497</v>
      </c>
      <c r="F656" s="58" t="s">
        <v>5498</v>
      </c>
      <c r="G656" s="2" t="s">
        <v>81</v>
      </c>
      <c r="H656" t="s">
        <v>82</v>
      </c>
      <c r="I656" s="58" t="s">
        <v>83</v>
      </c>
      <c r="J656" s="2">
        <v>66203</v>
      </c>
      <c r="K656" s="2" t="s">
        <v>84</v>
      </c>
      <c r="L656" s="2" t="s">
        <v>85</v>
      </c>
      <c r="M656" s="58" t="s">
        <v>358</v>
      </c>
      <c r="N656" s="58" t="s">
        <v>359</v>
      </c>
      <c r="O656" s="58" t="s">
        <v>360</v>
      </c>
      <c r="P656" s="2">
        <v>66174</v>
      </c>
      <c r="Q656" s="2" t="s">
        <v>361</v>
      </c>
      <c r="R656" s="2" t="s">
        <v>362</v>
      </c>
      <c r="S656" s="10">
        <v>41607</v>
      </c>
      <c r="T656" s="58" t="s">
        <v>363</v>
      </c>
      <c r="U656" s="2" t="s">
        <v>364</v>
      </c>
      <c r="V656" s="2" t="s">
        <v>92</v>
      </c>
      <c r="W656" s="2" t="s">
        <v>1192</v>
      </c>
      <c r="X656" s="2" t="s">
        <v>94</v>
      </c>
      <c r="Y656" s="2">
        <v>21</v>
      </c>
      <c r="Z656" s="2" t="s">
        <v>95</v>
      </c>
      <c r="AA656" s="2" t="s">
        <v>96</v>
      </c>
      <c r="AB656" s="58" t="s">
        <v>357</v>
      </c>
      <c r="AC656" s="58" t="s">
        <v>5499</v>
      </c>
      <c r="AD656" s="58" t="s">
        <v>5500</v>
      </c>
      <c r="AE656" s="2" t="s">
        <v>5501</v>
      </c>
      <c r="AF656" s="62">
        <v>-22.7058617</v>
      </c>
      <c r="AG656" s="62">
        <v>-43.428884199999999</v>
      </c>
      <c r="AH656" s="2" t="s">
        <v>5502</v>
      </c>
      <c r="AI656" s="2" t="s">
        <v>147</v>
      </c>
      <c r="AJ656" s="2" t="s">
        <v>1351</v>
      </c>
      <c r="AK656" s="55">
        <v>542.98</v>
      </c>
      <c r="AL656" s="55">
        <v>62</v>
      </c>
      <c r="AM656" s="55">
        <v>11.418468451876681</v>
      </c>
      <c r="AN656" s="2" t="s">
        <v>103</v>
      </c>
      <c r="AO656" s="2">
        <v>2</v>
      </c>
      <c r="AP656" s="2">
        <v>4</v>
      </c>
      <c r="AQ656" s="2">
        <v>1</v>
      </c>
      <c r="AR656" s="53" t="s">
        <v>148</v>
      </c>
      <c r="AS656" s="2" t="s">
        <v>73</v>
      </c>
      <c r="AT656" s="2" t="s">
        <v>148</v>
      </c>
      <c r="AU656" s="2" t="s">
        <v>75</v>
      </c>
      <c r="AV656" s="2" t="s">
        <v>148</v>
      </c>
      <c r="AW656" s="2" t="str">
        <f t="shared" si="10"/>
        <v xml:space="preserve">     PEGUE NA LOJA HOJE         PEGUE NA LOJA   </v>
      </c>
    </row>
    <row r="657" spans="2:49" ht="15" customHeight="1">
      <c r="B657" t="s">
        <v>5503</v>
      </c>
      <c r="C657" s="2">
        <v>1018</v>
      </c>
      <c r="D657" s="2">
        <v>1018</v>
      </c>
      <c r="E657" s="2" t="s">
        <v>5504</v>
      </c>
      <c r="F657" s="58" t="s">
        <v>5505</v>
      </c>
      <c r="G657" s="2" t="s">
        <v>81</v>
      </c>
      <c r="H657" t="s">
        <v>82</v>
      </c>
      <c r="I657" s="58" t="s">
        <v>83</v>
      </c>
      <c r="J657" s="2">
        <v>66203</v>
      </c>
      <c r="K657" s="2" t="s">
        <v>84</v>
      </c>
      <c r="L657" s="2" t="s">
        <v>85</v>
      </c>
      <c r="M657" s="58" t="s">
        <v>242</v>
      </c>
      <c r="N657" s="58" t="s">
        <v>243</v>
      </c>
      <c r="O657" s="58" t="s">
        <v>244</v>
      </c>
      <c r="P657" s="2" t="s">
        <v>148</v>
      </c>
      <c r="Q657" s="2" t="s">
        <v>245</v>
      </c>
      <c r="R657" s="2" t="s">
        <v>239</v>
      </c>
      <c r="S657" s="10">
        <v>41607</v>
      </c>
      <c r="T657" s="58" t="s">
        <v>570</v>
      </c>
      <c r="U657" s="2" t="s">
        <v>571</v>
      </c>
      <c r="V657" s="2" t="s">
        <v>92</v>
      </c>
      <c r="W657" s="2" t="s">
        <v>93</v>
      </c>
      <c r="X657" s="2" t="s">
        <v>248</v>
      </c>
      <c r="Y657" s="2">
        <v>31</v>
      </c>
      <c r="Z657" s="2" t="s">
        <v>95</v>
      </c>
      <c r="AA657" s="2" t="s">
        <v>206</v>
      </c>
      <c r="AB657" s="58" t="s">
        <v>5506</v>
      </c>
      <c r="AC657" s="58" t="s">
        <v>5507</v>
      </c>
      <c r="AD657" s="58" t="s">
        <v>5508</v>
      </c>
      <c r="AE657" s="2" t="s">
        <v>5509</v>
      </c>
      <c r="AF657" s="62">
        <v>-19.473749900000001</v>
      </c>
      <c r="AG657" s="62">
        <v>-44.271439600000001</v>
      </c>
      <c r="AH657" s="2" t="s">
        <v>5510</v>
      </c>
      <c r="AI657" s="2" t="s">
        <v>147</v>
      </c>
      <c r="AJ657" s="2" t="s">
        <v>102</v>
      </c>
      <c r="AK657" s="55">
        <v>1032.67</v>
      </c>
      <c r="AL657" s="55">
        <v>214</v>
      </c>
      <c r="AM657" s="55">
        <v>20.722980235699691</v>
      </c>
      <c r="AN657" s="2" t="s">
        <v>331</v>
      </c>
      <c r="AO657" s="2">
        <v>11</v>
      </c>
      <c r="AP657" s="2">
        <v>1</v>
      </c>
      <c r="AQ657" s="2">
        <v>4</v>
      </c>
      <c r="AR657" s="53" t="s">
        <v>148</v>
      </c>
      <c r="AS657" s="2" t="s">
        <v>73</v>
      </c>
      <c r="AT657" s="2" t="s">
        <v>148</v>
      </c>
      <c r="AU657" s="2" t="s">
        <v>148</v>
      </c>
      <c r="AV657" s="2" t="s">
        <v>148</v>
      </c>
      <c r="AW657" s="2" t="str">
        <f t="shared" si="10"/>
        <v xml:space="preserve">     PEGUE NA LOJA HOJE             </v>
      </c>
    </row>
    <row r="658" spans="2:49" ht="15" customHeight="1">
      <c r="B658" t="s">
        <v>5511</v>
      </c>
      <c r="C658" s="2" t="s">
        <v>5512</v>
      </c>
      <c r="D658" s="2">
        <v>79</v>
      </c>
      <c r="E658" s="2" t="s">
        <v>5513</v>
      </c>
      <c r="F658" s="58" t="s">
        <v>5514</v>
      </c>
      <c r="G658" s="2" t="s">
        <v>81</v>
      </c>
      <c r="H658" t="s">
        <v>82</v>
      </c>
      <c r="I658" s="58" t="s">
        <v>83</v>
      </c>
      <c r="J658" s="2">
        <v>66203</v>
      </c>
      <c r="K658" s="2" t="s">
        <v>84</v>
      </c>
      <c r="L658" s="2" t="s">
        <v>85</v>
      </c>
      <c r="M658" s="58" t="s">
        <v>556</v>
      </c>
      <c r="N658" s="58" t="s">
        <v>557</v>
      </c>
      <c r="O658" s="58" t="s">
        <v>558</v>
      </c>
      <c r="P658" s="2">
        <v>68612</v>
      </c>
      <c r="Q658" s="2" t="s">
        <v>559</v>
      </c>
      <c r="R658" s="2" t="s">
        <v>560</v>
      </c>
      <c r="S658" s="10">
        <v>41607</v>
      </c>
      <c r="T658" s="58" t="s">
        <v>561</v>
      </c>
      <c r="U658" s="2" t="s">
        <v>562</v>
      </c>
      <c r="V658" s="2" t="s">
        <v>92</v>
      </c>
      <c r="W658" s="2" t="s">
        <v>93</v>
      </c>
      <c r="X658" s="2" t="s">
        <v>248</v>
      </c>
      <c r="Y658" s="2">
        <v>34</v>
      </c>
      <c r="Z658" s="2" t="s">
        <v>95</v>
      </c>
      <c r="AA658" s="2" t="s">
        <v>206</v>
      </c>
      <c r="AB658" s="58" t="s">
        <v>5514</v>
      </c>
      <c r="AC658" s="58" t="s">
        <v>98</v>
      </c>
      <c r="AD658" s="58" t="s">
        <v>5515</v>
      </c>
      <c r="AE658" s="2" t="s">
        <v>5516</v>
      </c>
      <c r="AF658" s="62">
        <v>-18.9374298</v>
      </c>
      <c r="AG658" s="62">
        <v>-46.994760900000003</v>
      </c>
      <c r="AH658" s="2" t="s">
        <v>5517</v>
      </c>
      <c r="AI658" s="2" t="s">
        <v>147</v>
      </c>
      <c r="AJ658" s="2" t="s">
        <v>330</v>
      </c>
      <c r="AK658" s="55">
        <v>878.45</v>
      </c>
      <c r="AL658" s="55">
        <v>170</v>
      </c>
      <c r="AM658" s="55">
        <v>19.352268199669872</v>
      </c>
      <c r="AN658" s="2" t="s">
        <v>103</v>
      </c>
      <c r="AO658" s="2">
        <v>8</v>
      </c>
      <c r="AP658" s="2">
        <v>1</v>
      </c>
      <c r="AQ658" s="2">
        <v>1</v>
      </c>
      <c r="AR658" s="53" t="s">
        <v>148</v>
      </c>
      <c r="AS658" s="2" t="s">
        <v>73</v>
      </c>
      <c r="AT658" s="2" t="s">
        <v>148</v>
      </c>
      <c r="AU658" s="2" t="s">
        <v>148</v>
      </c>
      <c r="AV658" s="2" t="s">
        <v>148</v>
      </c>
      <c r="AW658" s="2" t="str">
        <f t="shared" si="10"/>
        <v xml:space="preserve">     PEGUE NA LOJA HOJE             </v>
      </c>
    </row>
    <row r="659" spans="2:49" ht="15" customHeight="1">
      <c r="B659" t="s">
        <v>5518</v>
      </c>
      <c r="C659" s="2" t="s">
        <v>5519</v>
      </c>
      <c r="D659" s="2">
        <v>663</v>
      </c>
      <c r="E659" s="2" t="s">
        <v>5520</v>
      </c>
      <c r="F659" s="58" t="s">
        <v>5521</v>
      </c>
      <c r="G659" s="2" t="s">
        <v>81</v>
      </c>
      <c r="H659" t="s">
        <v>82</v>
      </c>
      <c r="I659" s="58" t="s">
        <v>83</v>
      </c>
      <c r="J659" s="2">
        <v>66203</v>
      </c>
      <c r="K659" s="2" t="s">
        <v>84</v>
      </c>
      <c r="L659" s="2" t="s">
        <v>85</v>
      </c>
      <c r="M659" s="58" t="s">
        <v>86</v>
      </c>
      <c r="N659" s="58" t="s">
        <v>87</v>
      </c>
      <c r="O659" s="58" t="s">
        <v>88</v>
      </c>
      <c r="P659" s="2">
        <v>68551</v>
      </c>
      <c r="Q659" s="2" t="s">
        <v>89</v>
      </c>
      <c r="R659" s="2" t="s">
        <v>85</v>
      </c>
      <c r="S659" s="10">
        <v>41607</v>
      </c>
      <c r="T659" s="58" t="s">
        <v>90</v>
      </c>
      <c r="U659" s="2" t="s">
        <v>91</v>
      </c>
      <c r="V659" s="2" t="s">
        <v>92</v>
      </c>
      <c r="W659" s="2" t="s">
        <v>1192</v>
      </c>
      <c r="X659" s="2" t="s">
        <v>94</v>
      </c>
      <c r="Y659" s="2">
        <v>21</v>
      </c>
      <c r="Z659" s="2" t="s">
        <v>95</v>
      </c>
      <c r="AA659" s="2" t="s">
        <v>96</v>
      </c>
      <c r="AB659" s="58" t="s">
        <v>97</v>
      </c>
      <c r="AC659" s="58" t="s">
        <v>2234</v>
      </c>
      <c r="AD659" s="58" t="s">
        <v>5522</v>
      </c>
      <c r="AE659" s="2" t="s">
        <v>5523</v>
      </c>
      <c r="AF659" s="62">
        <v>-22.9439715</v>
      </c>
      <c r="AG659" s="62">
        <v>-43.030533499999997</v>
      </c>
      <c r="AH659" s="2" t="s">
        <v>5524</v>
      </c>
      <c r="AI659" s="2" t="s">
        <v>28</v>
      </c>
      <c r="AJ659" s="2" t="s">
        <v>1196</v>
      </c>
      <c r="AK659" s="55">
        <v>397.25</v>
      </c>
      <c r="AL659" s="55">
        <v>37</v>
      </c>
      <c r="AM659" s="55">
        <v>9.3140339836375077</v>
      </c>
      <c r="AN659" s="2" t="s">
        <v>103</v>
      </c>
      <c r="AO659" s="2">
        <v>3</v>
      </c>
      <c r="AP659" s="2">
        <v>4</v>
      </c>
      <c r="AQ659" s="2">
        <v>1</v>
      </c>
      <c r="AR659" s="53" t="s">
        <v>148</v>
      </c>
      <c r="AS659" s="2" t="s">
        <v>73</v>
      </c>
      <c r="AT659" s="2" t="s">
        <v>74</v>
      </c>
      <c r="AU659" s="2" t="s">
        <v>75</v>
      </c>
      <c r="AV659" s="2" t="s">
        <v>148</v>
      </c>
      <c r="AW659" s="2" t="str">
        <f t="shared" si="10"/>
        <v xml:space="preserve">     PEGUE NA LOJA HOJE    SHIP FROM STORE    PEGUE NA LOJA   </v>
      </c>
    </row>
    <row r="660" spans="2:49" ht="15" customHeight="1">
      <c r="B660" t="s">
        <v>5525</v>
      </c>
      <c r="C660" s="2" t="s">
        <v>5526</v>
      </c>
      <c r="D660" s="2">
        <v>58</v>
      </c>
      <c r="E660" s="2" t="s">
        <v>5527</v>
      </c>
      <c r="F660" s="58" t="s">
        <v>5528</v>
      </c>
      <c r="G660" s="2" t="s">
        <v>81</v>
      </c>
      <c r="H660" t="s">
        <v>82</v>
      </c>
      <c r="I660" s="58" t="s">
        <v>83</v>
      </c>
      <c r="J660" s="2">
        <v>66203</v>
      </c>
      <c r="K660" s="2" t="s">
        <v>84</v>
      </c>
      <c r="L660" s="2" t="s">
        <v>85</v>
      </c>
      <c r="M660" s="58" t="s">
        <v>2875</v>
      </c>
      <c r="N660" s="58" t="s">
        <v>2876</v>
      </c>
      <c r="O660" s="58" t="s">
        <v>2877</v>
      </c>
      <c r="P660" s="2">
        <v>68901</v>
      </c>
      <c r="Q660" s="2" t="s">
        <v>2878</v>
      </c>
      <c r="R660" s="2" t="s">
        <v>2879</v>
      </c>
      <c r="S660" s="10">
        <v>41607</v>
      </c>
      <c r="T660" s="58" t="s">
        <v>2880</v>
      </c>
      <c r="U660" s="2" t="s">
        <v>2881</v>
      </c>
      <c r="V660" s="2" t="s">
        <v>69</v>
      </c>
      <c r="W660" s="2" t="s">
        <v>93</v>
      </c>
      <c r="X660" s="2" t="s">
        <v>94</v>
      </c>
      <c r="Y660" s="2">
        <v>22</v>
      </c>
      <c r="Z660" s="2" t="s">
        <v>95</v>
      </c>
      <c r="AA660" s="2" t="s">
        <v>96</v>
      </c>
      <c r="AB660" s="58" t="s">
        <v>3297</v>
      </c>
      <c r="AC660" s="58" t="s">
        <v>5529</v>
      </c>
      <c r="AD660" s="58" t="s">
        <v>5530</v>
      </c>
      <c r="AE660" s="2" t="s">
        <v>5531</v>
      </c>
      <c r="AF660" s="62">
        <v>-22.874643299999999</v>
      </c>
      <c r="AG660" s="62">
        <v>-42.036617900000003</v>
      </c>
      <c r="AH660" s="2" t="s">
        <v>5532</v>
      </c>
      <c r="AI660" s="2" t="s">
        <v>28</v>
      </c>
      <c r="AJ660" s="2" t="s">
        <v>102</v>
      </c>
      <c r="AK660" s="55">
        <v>1313.14</v>
      </c>
      <c r="AL660" s="55">
        <v>128</v>
      </c>
      <c r="AM660" s="55">
        <v>9.7476278233851676</v>
      </c>
      <c r="AN660" s="2" t="s">
        <v>331</v>
      </c>
      <c r="AO660" s="2">
        <v>4</v>
      </c>
      <c r="AP660" s="2">
        <v>3</v>
      </c>
      <c r="AQ660" s="2">
        <v>1</v>
      </c>
      <c r="AR660" s="53" t="s">
        <v>72</v>
      </c>
      <c r="AS660" s="2" t="s">
        <v>73</v>
      </c>
      <c r="AT660" s="2" t="s">
        <v>74</v>
      </c>
      <c r="AU660" s="2" t="s">
        <v>75</v>
      </c>
      <c r="AV660" s="2" t="s">
        <v>76</v>
      </c>
      <c r="AW660" s="2" t="str">
        <f t="shared" si="10"/>
        <v>AMERICANAS SERVIÇOS    PEGUE NA LOJA HOJE    SHIP FROM STORE    PEGUE NA LOJA  QUIOSQUE</v>
      </c>
    </row>
    <row r="661" spans="2:49" ht="15" customHeight="1">
      <c r="B661" t="s">
        <v>5533</v>
      </c>
      <c r="C661" s="2" t="s">
        <v>5534</v>
      </c>
      <c r="D661" s="2">
        <v>659</v>
      </c>
      <c r="E661" s="2" t="s">
        <v>5535</v>
      </c>
      <c r="F661" s="58" t="s">
        <v>5536</v>
      </c>
      <c r="G661" s="2" t="s">
        <v>81</v>
      </c>
      <c r="H661" t="s">
        <v>82</v>
      </c>
      <c r="I661" s="58" t="s">
        <v>83</v>
      </c>
      <c r="J661" s="2">
        <v>66203</v>
      </c>
      <c r="K661" s="2" t="s">
        <v>84</v>
      </c>
      <c r="L661" s="2" t="s">
        <v>85</v>
      </c>
      <c r="M661" s="58" t="s">
        <v>2875</v>
      </c>
      <c r="N661" s="58" t="s">
        <v>2876</v>
      </c>
      <c r="O661" s="58" t="s">
        <v>2877</v>
      </c>
      <c r="P661" s="2">
        <v>68901</v>
      </c>
      <c r="Q661" s="2" t="s">
        <v>2878</v>
      </c>
      <c r="R661" s="2" t="s">
        <v>2879</v>
      </c>
      <c r="S661" s="10">
        <v>41607</v>
      </c>
      <c r="T661" s="58" t="s">
        <v>2880</v>
      </c>
      <c r="U661" s="2" t="s">
        <v>2881</v>
      </c>
      <c r="V661" s="2" t="s">
        <v>92</v>
      </c>
      <c r="W661" s="2" t="s">
        <v>1192</v>
      </c>
      <c r="X661" s="2" t="s">
        <v>94</v>
      </c>
      <c r="Y661" s="2">
        <v>22</v>
      </c>
      <c r="Z661" s="2" t="s">
        <v>95</v>
      </c>
      <c r="AA661" s="2" t="s">
        <v>96</v>
      </c>
      <c r="AB661" s="58" t="s">
        <v>5537</v>
      </c>
      <c r="AC661" s="58" t="s">
        <v>98</v>
      </c>
      <c r="AD661" s="58" t="s">
        <v>5538</v>
      </c>
      <c r="AE661" s="2" t="s">
        <v>5539</v>
      </c>
      <c r="AF661" s="62">
        <v>-21.634853</v>
      </c>
      <c r="AG661" s="62">
        <v>-41.043459200000001</v>
      </c>
      <c r="AH661" s="2" t="s">
        <v>5540</v>
      </c>
      <c r="AI661" s="2" t="s">
        <v>28</v>
      </c>
      <c r="AJ661" s="2" t="s">
        <v>1351</v>
      </c>
      <c r="AK661" s="55">
        <v>549.66</v>
      </c>
      <c r="AL661" s="55">
        <v>21</v>
      </c>
      <c r="AM661" s="55">
        <v>3.8205436087763349</v>
      </c>
      <c r="AN661" s="2" t="s">
        <v>103</v>
      </c>
      <c r="AO661" s="2">
        <v>8</v>
      </c>
      <c r="AP661" s="2">
        <v>1</v>
      </c>
      <c r="AQ661" s="2">
        <v>1</v>
      </c>
      <c r="AR661" s="53" t="s">
        <v>72</v>
      </c>
      <c r="AS661" s="2" t="s">
        <v>73</v>
      </c>
      <c r="AT661" s="2" t="s">
        <v>148</v>
      </c>
      <c r="AU661" s="2" t="s">
        <v>75</v>
      </c>
      <c r="AV661" s="2" t="s">
        <v>76</v>
      </c>
      <c r="AW661" s="2" t="str">
        <f t="shared" si="10"/>
        <v>AMERICANAS SERVIÇOS    PEGUE NA LOJA HOJE         PEGUE NA LOJA  QUIOSQUE</v>
      </c>
    </row>
    <row r="662" spans="2:49" ht="15" customHeight="1">
      <c r="B662" t="s">
        <v>5541</v>
      </c>
      <c r="C662" s="2" t="s">
        <v>5542</v>
      </c>
      <c r="D662" s="2">
        <v>685</v>
      </c>
      <c r="E662" s="2" t="s">
        <v>5543</v>
      </c>
      <c r="F662" s="58" t="s">
        <v>5544</v>
      </c>
      <c r="G662" s="2" t="s">
        <v>81</v>
      </c>
      <c r="H662" t="s">
        <v>82</v>
      </c>
      <c r="I662" s="58" t="s">
        <v>83</v>
      </c>
      <c r="J662" s="2">
        <v>66203</v>
      </c>
      <c r="K662" s="2" t="s">
        <v>84</v>
      </c>
      <c r="L662" s="2" t="s">
        <v>85</v>
      </c>
      <c r="M662" s="58" t="s">
        <v>2875</v>
      </c>
      <c r="N662" s="58" t="s">
        <v>2876</v>
      </c>
      <c r="O662" s="58" t="s">
        <v>2877</v>
      </c>
      <c r="P662" s="2">
        <v>68901</v>
      </c>
      <c r="Q662" s="2" t="s">
        <v>2878</v>
      </c>
      <c r="R662" s="2" t="s">
        <v>2879</v>
      </c>
      <c r="S662" s="10">
        <v>41607</v>
      </c>
      <c r="T662" s="58" t="s">
        <v>2880</v>
      </c>
      <c r="U662" s="2" t="s">
        <v>2881</v>
      </c>
      <c r="V662" s="2" t="s">
        <v>92</v>
      </c>
      <c r="W662" s="2" t="s">
        <v>1192</v>
      </c>
      <c r="X662" s="2" t="s">
        <v>94</v>
      </c>
      <c r="Y662" s="2">
        <v>21</v>
      </c>
      <c r="Z662" s="2" t="s">
        <v>95</v>
      </c>
      <c r="AA662" s="2" t="s">
        <v>96</v>
      </c>
      <c r="AB662" s="58" t="s">
        <v>5545</v>
      </c>
      <c r="AC662" s="58" t="s">
        <v>98</v>
      </c>
      <c r="AD662" s="58" t="s">
        <v>5546</v>
      </c>
      <c r="AE662" s="2" t="s">
        <v>5547</v>
      </c>
      <c r="AF662" s="62">
        <v>-22.71</v>
      </c>
      <c r="AG662" s="62">
        <v>-42.627800000000001</v>
      </c>
      <c r="AH662" s="2" t="s">
        <v>5548</v>
      </c>
      <c r="AI662" s="2" t="s">
        <v>147</v>
      </c>
      <c r="AJ662" s="2" t="s">
        <v>1351</v>
      </c>
      <c r="AK662" s="55">
        <v>505.9</v>
      </c>
      <c r="AL662" s="55">
        <v>64</v>
      </c>
      <c r="AM662" s="55">
        <v>12.650721486459776</v>
      </c>
      <c r="AN662" s="2" t="s">
        <v>103</v>
      </c>
      <c r="AO662" s="2">
        <v>8</v>
      </c>
      <c r="AP662" s="2">
        <v>1</v>
      </c>
      <c r="AQ662" s="2">
        <v>1</v>
      </c>
      <c r="AR662" s="53" t="s">
        <v>72</v>
      </c>
      <c r="AS662" s="2" t="s">
        <v>73</v>
      </c>
      <c r="AT662" s="2" t="s">
        <v>74</v>
      </c>
      <c r="AU662" s="2" t="s">
        <v>75</v>
      </c>
      <c r="AV662" s="2" t="s">
        <v>76</v>
      </c>
      <c r="AW662" s="2" t="str">
        <f t="shared" si="10"/>
        <v>AMERICANAS SERVIÇOS    PEGUE NA LOJA HOJE    SHIP FROM STORE    PEGUE NA LOJA  QUIOSQUE</v>
      </c>
    </row>
    <row r="663" spans="2:49" ht="15" customHeight="1">
      <c r="B663" t="s">
        <v>5549</v>
      </c>
      <c r="C663" s="2">
        <v>1074</v>
      </c>
      <c r="D663" s="2">
        <v>1074</v>
      </c>
      <c r="E663" s="2" t="s">
        <v>5550</v>
      </c>
      <c r="F663" s="58" t="s">
        <v>5551</v>
      </c>
      <c r="G663" s="2" t="s">
        <v>81</v>
      </c>
      <c r="H663" t="s">
        <v>82</v>
      </c>
      <c r="I663" s="58" t="s">
        <v>83</v>
      </c>
      <c r="J663" s="2">
        <v>66203</v>
      </c>
      <c r="K663" s="2" t="s">
        <v>84</v>
      </c>
      <c r="L663" s="2" t="s">
        <v>85</v>
      </c>
      <c r="M663" s="58" t="s">
        <v>2875</v>
      </c>
      <c r="N663" s="58" t="s">
        <v>2876</v>
      </c>
      <c r="O663" s="58" t="s">
        <v>2877</v>
      </c>
      <c r="P663" s="2">
        <v>68901</v>
      </c>
      <c r="Q663" s="2" t="s">
        <v>2878</v>
      </c>
      <c r="R663" s="2" t="s">
        <v>2879</v>
      </c>
      <c r="S663" s="10">
        <v>41607</v>
      </c>
      <c r="T663" s="58" t="s">
        <v>2880</v>
      </c>
      <c r="U663" s="2" t="s">
        <v>2881</v>
      </c>
      <c r="V663" s="2" t="s">
        <v>92</v>
      </c>
      <c r="W663" s="2" t="s">
        <v>93</v>
      </c>
      <c r="X663" s="2" t="s">
        <v>94</v>
      </c>
      <c r="Y663" s="2">
        <v>22</v>
      </c>
      <c r="Z663" s="2" t="s">
        <v>95</v>
      </c>
      <c r="AA663" s="2" t="s">
        <v>96</v>
      </c>
      <c r="AB663" s="58" t="s">
        <v>5552</v>
      </c>
      <c r="AC663" s="58" t="s">
        <v>5553</v>
      </c>
      <c r="AD663" s="58" t="s">
        <v>5554</v>
      </c>
      <c r="AE663" s="2" t="s">
        <v>5555</v>
      </c>
      <c r="AF663" s="62">
        <v>-22.894869</v>
      </c>
      <c r="AG663" s="62">
        <v>-42.4711152</v>
      </c>
      <c r="AH663" s="2" t="s">
        <v>5556</v>
      </c>
      <c r="AI663" s="2" t="s">
        <v>28</v>
      </c>
      <c r="AJ663" s="2" t="s">
        <v>1351</v>
      </c>
      <c r="AK663" s="55">
        <v>698.46</v>
      </c>
      <c r="AL663" s="55">
        <v>99</v>
      </c>
      <c r="AM663" s="55">
        <v>14.174040030925179</v>
      </c>
      <c r="AN663" s="2" t="s">
        <v>103</v>
      </c>
      <c r="AO663" s="2">
        <v>4</v>
      </c>
      <c r="AP663" s="2">
        <v>3</v>
      </c>
      <c r="AQ663" s="2">
        <v>1</v>
      </c>
      <c r="AR663" s="53" t="s">
        <v>72</v>
      </c>
      <c r="AS663" s="2" t="s">
        <v>73</v>
      </c>
      <c r="AT663" s="2" t="s">
        <v>148</v>
      </c>
      <c r="AU663" s="2" t="s">
        <v>75</v>
      </c>
      <c r="AV663" s="2" t="s">
        <v>76</v>
      </c>
      <c r="AW663" s="2" t="str">
        <f t="shared" si="10"/>
        <v>AMERICANAS SERVIÇOS    PEGUE NA LOJA HOJE         PEGUE NA LOJA  QUIOSQUE</v>
      </c>
    </row>
    <row r="664" spans="2:49" ht="15" customHeight="1">
      <c r="B664" t="s">
        <v>5557</v>
      </c>
      <c r="C664" s="2" t="s">
        <v>5558</v>
      </c>
      <c r="D664" s="2">
        <v>68</v>
      </c>
      <c r="E664" s="2" t="s">
        <v>5559</v>
      </c>
      <c r="F664" s="58" t="s">
        <v>5560</v>
      </c>
      <c r="G664" s="2" t="s">
        <v>81</v>
      </c>
      <c r="H664" t="s">
        <v>82</v>
      </c>
      <c r="I664" s="58" t="s">
        <v>83</v>
      </c>
      <c r="J664" s="2">
        <v>66203</v>
      </c>
      <c r="K664" s="2" t="s">
        <v>84</v>
      </c>
      <c r="L664" s="2" t="s">
        <v>85</v>
      </c>
      <c r="M664" s="58" t="s">
        <v>200</v>
      </c>
      <c r="N664" s="58" t="s">
        <v>201</v>
      </c>
      <c r="O664" s="58" t="s">
        <v>202</v>
      </c>
      <c r="P664" s="2">
        <v>68608</v>
      </c>
      <c r="Q664" s="2" t="s">
        <v>203</v>
      </c>
      <c r="R664" s="2" t="s">
        <v>197</v>
      </c>
      <c r="S664" s="10">
        <v>41607</v>
      </c>
      <c r="T664" s="58" t="s">
        <v>204</v>
      </c>
      <c r="U664" s="2" t="s">
        <v>205</v>
      </c>
      <c r="V664" s="2" t="s">
        <v>92</v>
      </c>
      <c r="W664" s="2" t="s">
        <v>93</v>
      </c>
      <c r="X664" s="2" t="s">
        <v>248</v>
      </c>
      <c r="Y664" s="2">
        <v>35</v>
      </c>
      <c r="Z664" s="2" t="s">
        <v>95</v>
      </c>
      <c r="AA664" s="2" t="s">
        <v>206</v>
      </c>
      <c r="AB664" s="58" t="s">
        <v>5560</v>
      </c>
      <c r="AC664" s="58" t="s">
        <v>98</v>
      </c>
      <c r="AD664" s="58" t="s">
        <v>5561</v>
      </c>
      <c r="AE664" s="2" t="s">
        <v>5562</v>
      </c>
      <c r="AF664" s="62">
        <v>-21.254331400000002</v>
      </c>
      <c r="AG664" s="62">
        <v>-45.008975199999902</v>
      </c>
      <c r="AH664" s="2" t="s">
        <v>5563</v>
      </c>
      <c r="AI664" s="2" t="s">
        <v>147</v>
      </c>
      <c r="AJ664" s="2" t="s">
        <v>330</v>
      </c>
      <c r="AK664" s="55">
        <v>745.66</v>
      </c>
      <c r="AL664" s="55">
        <v>139</v>
      </c>
      <c r="AM664" s="55">
        <v>18.641203765791381</v>
      </c>
      <c r="AN664" s="2" t="s">
        <v>103</v>
      </c>
      <c r="AO664" s="2">
        <v>10</v>
      </c>
      <c r="AP664" s="2">
        <v>2</v>
      </c>
      <c r="AQ664" s="2">
        <v>6</v>
      </c>
      <c r="AR664" s="53" t="s">
        <v>148</v>
      </c>
      <c r="AS664" s="2" t="s">
        <v>73</v>
      </c>
      <c r="AT664" s="2" t="s">
        <v>148</v>
      </c>
      <c r="AU664" s="2" t="s">
        <v>75</v>
      </c>
      <c r="AV664" s="2" t="s">
        <v>148</v>
      </c>
      <c r="AW664" s="2" t="str">
        <f t="shared" si="10"/>
        <v xml:space="preserve">     PEGUE NA LOJA HOJE         PEGUE NA LOJA   </v>
      </c>
    </row>
    <row r="665" spans="2:49" ht="15" customHeight="1">
      <c r="B665" t="s">
        <v>5564</v>
      </c>
      <c r="C665" s="2" t="s">
        <v>5565</v>
      </c>
      <c r="D665" s="2">
        <v>683</v>
      </c>
      <c r="E665" s="2" t="s">
        <v>5566</v>
      </c>
      <c r="F665" s="58" t="s">
        <v>5567</v>
      </c>
      <c r="G665" s="2" t="s">
        <v>108</v>
      </c>
      <c r="H665" t="s">
        <v>109</v>
      </c>
      <c r="I665" s="58" t="s">
        <v>110</v>
      </c>
      <c r="J665" s="2">
        <v>66202</v>
      </c>
      <c r="K665" s="2" t="s">
        <v>111</v>
      </c>
      <c r="L665" s="2" t="s">
        <v>112</v>
      </c>
      <c r="M665" s="58" t="s">
        <v>498</v>
      </c>
      <c r="N665" s="58" t="s">
        <v>499</v>
      </c>
      <c r="O665" s="58" t="s">
        <v>500</v>
      </c>
      <c r="P665" s="2">
        <v>66136</v>
      </c>
      <c r="Q665" s="2" t="s">
        <v>501</v>
      </c>
      <c r="R665" s="2" t="s">
        <v>495</v>
      </c>
      <c r="S665" s="10">
        <v>41607</v>
      </c>
      <c r="T665" s="58" t="s">
        <v>502</v>
      </c>
      <c r="U665" s="2" t="s">
        <v>503</v>
      </c>
      <c r="V665" s="2" t="s">
        <v>92</v>
      </c>
      <c r="W665" s="2" t="s">
        <v>1192</v>
      </c>
      <c r="X665" s="2" t="s">
        <v>480</v>
      </c>
      <c r="Y665" s="2">
        <v>28</v>
      </c>
      <c r="Z665" s="2" t="s">
        <v>95</v>
      </c>
      <c r="AA665" s="2" t="s">
        <v>504</v>
      </c>
      <c r="AB665" s="58" t="s">
        <v>2772</v>
      </c>
      <c r="AC665" s="58" t="s">
        <v>5568</v>
      </c>
      <c r="AD665" s="58" t="s">
        <v>5569</v>
      </c>
      <c r="AE665" s="2" t="s">
        <v>5570</v>
      </c>
      <c r="AF665" s="62">
        <v>-20.8448426</v>
      </c>
      <c r="AG665" s="62">
        <v>-41.122283799999998</v>
      </c>
      <c r="AH665" s="2" t="s">
        <v>5571</v>
      </c>
      <c r="AI665" s="2" t="s">
        <v>147</v>
      </c>
      <c r="AJ665" s="2" t="s">
        <v>1351</v>
      </c>
      <c r="AK665" s="55">
        <v>534.64</v>
      </c>
      <c r="AL665" s="55">
        <v>46</v>
      </c>
      <c r="AM665" s="55">
        <v>8.6039203950321728</v>
      </c>
      <c r="AN665" s="2" t="s">
        <v>331</v>
      </c>
      <c r="AO665" s="2">
        <v>9</v>
      </c>
      <c r="AP665" s="2">
        <v>2</v>
      </c>
      <c r="AQ665" s="2">
        <v>5</v>
      </c>
      <c r="AR665" s="53" t="s">
        <v>72</v>
      </c>
      <c r="AS665" s="2" t="s">
        <v>73</v>
      </c>
      <c r="AT665" s="2" t="s">
        <v>148</v>
      </c>
      <c r="AU665" s="2" t="s">
        <v>148</v>
      </c>
      <c r="AV665" s="2" t="s">
        <v>76</v>
      </c>
      <c r="AW665" s="2" t="str">
        <f t="shared" si="10"/>
        <v>AMERICANAS SERVIÇOS    PEGUE NA LOJA HOJE            QUIOSQUE</v>
      </c>
    </row>
    <row r="666" spans="2:49" ht="15" customHeight="1">
      <c r="B666" t="s">
        <v>5572</v>
      </c>
      <c r="C666" s="2" t="s">
        <v>5573</v>
      </c>
      <c r="D666" s="2">
        <v>684</v>
      </c>
      <c r="E666" s="2" t="s">
        <v>5574</v>
      </c>
      <c r="F666" s="58" t="s">
        <v>5575</v>
      </c>
      <c r="G666" s="2" t="s">
        <v>108</v>
      </c>
      <c r="H666" t="s">
        <v>109</v>
      </c>
      <c r="I666" s="58" t="s">
        <v>110</v>
      </c>
      <c r="J666" s="2">
        <v>66202</v>
      </c>
      <c r="K666" s="2" t="s">
        <v>111</v>
      </c>
      <c r="L666" s="2" t="s">
        <v>112</v>
      </c>
      <c r="M666" s="58" t="s">
        <v>227</v>
      </c>
      <c r="N666" s="58" t="s">
        <v>228</v>
      </c>
      <c r="O666" s="58" t="s">
        <v>229</v>
      </c>
      <c r="P666" s="2">
        <v>66230</v>
      </c>
      <c r="Q666" s="2" t="s">
        <v>230</v>
      </c>
      <c r="R666" s="2" t="s">
        <v>231</v>
      </c>
      <c r="S666" s="10">
        <v>41607</v>
      </c>
      <c r="T666" s="58" t="s">
        <v>232</v>
      </c>
      <c r="U666" s="2" t="s">
        <v>233</v>
      </c>
      <c r="V666" s="2" t="s">
        <v>92</v>
      </c>
      <c r="W666" s="2" t="s">
        <v>1192</v>
      </c>
      <c r="X666" s="2" t="s">
        <v>94</v>
      </c>
      <c r="Y666" s="2">
        <v>24</v>
      </c>
      <c r="Z666" s="2" t="s">
        <v>95</v>
      </c>
      <c r="AA666" s="2" t="s">
        <v>96</v>
      </c>
      <c r="AB666" s="58" t="s">
        <v>1489</v>
      </c>
      <c r="AC666" s="58" t="s">
        <v>5576</v>
      </c>
      <c r="AD666" s="58" t="s">
        <v>5577</v>
      </c>
      <c r="AE666" s="2" t="s">
        <v>5578</v>
      </c>
      <c r="AF666" s="62">
        <v>-22.463964000000001</v>
      </c>
      <c r="AG666" s="62">
        <v>-44.448397200000002</v>
      </c>
      <c r="AH666" s="2" t="s">
        <v>5579</v>
      </c>
      <c r="AI666" s="2" t="s">
        <v>147</v>
      </c>
      <c r="AJ666" s="2" t="s">
        <v>1196</v>
      </c>
      <c r="AK666" s="55">
        <v>459.53</v>
      </c>
      <c r="AL666" s="55">
        <v>110</v>
      </c>
      <c r="AM666" s="55">
        <v>23.937501360085307</v>
      </c>
      <c r="AN666" s="2" t="s">
        <v>103</v>
      </c>
      <c r="AO666" s="2">
        <v>8</v>
      </c>
      <c r="AP666" s="2">
        <v>1</v>
      </c>
      <c r="AQ666" s="2">
        <v>1</v>
      </c>
      <c r="AR666" s="53" t="s">
        <v>72</v>
      </c>
      <c r="AS666" s="2" t="s">
        <v>73</v>
      </c>
      <c r="AT666" s="2" t="s">
        <v>74</v>
      </c>
      <c r="AU666" s="2" t="s">
        <v>75</v>
      </c>
      <c r="AV666" s="2" t="s">
        <v>76</v>
      </c>
      <c r="AW666" s="2" t="str">
        <f t="shared" si="10"/>
        <v>AMERICANAS SERVIÇOS    PEGUE NA LOJA HOJE    SHIP FROM STORE    PEGUE NA LOJA  QUIOSQUE</v>
      </c>
    </row>
    <row r="667" spans="2:49" ht="15" customHeight="1">
      <c r="B667" t="s">
        <v>5580</v>
      </c>
      <c r="C667" s="2">
        <v>1073</v>
      </c>
      <c r="D667" s="2">
        <v>1073</v>
      </c>
      <c r="E667" s="2" t="s">
        <v>5581</v>
      </c>
      <c r="F667" s="58" t="s">
        <v>5582</v>
      </c>
      <c r="G667" s="2" t="s">
        <v>108</v>
      </c>
      <c r="H667" t="s">
        <v>109</v>
      </c>
      <c r="I667" s="58" t="s">
        <v>110</v>
      </c>
      <c r="J667" s="2">
        <v>66202</v>
      </c>
      <c r="K667" s="2" t="s">
        <v>111</v>
      </c>
      <c r="L667" s="2" t="s">
        <v>112</v>
      </c>
      <c r="M667" s="58" t="s">
        <v>113</v>
      </c>
      <c r="N667" s="58" t="s">
        <v>114</v>
      </c>
      <c r="O667" s="58" t="s">
        <v>115</v>
      </c>
      <c r="P667" s="2">
        <v>66198</v>
      </c>
      <c r="Q667" s="2" t="s">
        <v>116</v>
      </c>
      <c r="R667" s="2" t="s">
        <v>117</v>
      </c>
      <c r="S667" s="10">
        <v>41607</v>
      </c>
      <c r="T667" s="58" t="s">
        <v>1024</v>
      </c>
      <c r="U667" s="2" t="s">
        <v>1025</v>
      </c>
      <c r="V667" s="2" t="s">
        <v>69</v>
      </c>
      <c r="W667" s="2" t="s">
        <v>93</v>
      </c>
      <c r="X667" s="2" t="s">
        <v>94</v>
      </c>
      <c r="Y667" s="2">
        <v>21</v>
      </c>
      <c r="Z667" s="2" t="s">
        <v>95</v>
      </c>
      <c r="AA667" s="2" t="s">
        <v>96</v>
      </c>
      <c r="AB667" s="58" t="s">
        <v>120</v>
      </c>
      <c r="AC667" s="58" t="s">
        <v>4969</v>
      </c>
      <c r="AD667" s="58" t="s">
        <v>5583</v>
      </c>
      <c r="AE667" s="2" t="s">
        <v>5584</v>
      </c>
      <c r="AF667" s="62">
        <v>-22.971346199999999</v>
      </c>
      <c r="AG667" s="62">
        <v>-43.372407699999997</v>
      </c>
      <c r="AH667" s="2" t="s">
        <v>5585</v>
      </c>
      <c r="AI667" s="2" t="s">
        <v>28</v>
      </c>
      <c r="AJ667" s="2" t="s">
        <v>102</v>
      </c>
      <c r="AK667" s="55">
        <v>2042.39</v>
      </c>
      <c r="AL667" s="55">
        <v>264</v>
      </c>
      <c r="AM667" s="55">
        <v>12.926032736157147</v>
      </c>
      <c r="AN667" s="2" t="s">
        <v>331</v>
      </c>
      <c r="AO667" s="2">
        <v>3</v>
      </c>
      <c r="AP667" s="2">
        <v>5</v>
      </c>
      <c r="AQ667" s="2">
        <v>1</v>
      </c>
      <c r="AR667" s="53" t="s">
        <v>148</v>
      </c>
      <c r="AS667" s="2" t="s">
        <v>73</v>
      </c>
      <c r="AT667" s="2" t="s">
        <v>74</v>
      </c>
      <c r="AU667" s="2" t="s">
        <v>148</v>
      </c>
      <c r="AV667" s="2" t="s">
        <v>148</v>
      </c>
      <c r="AW667" s="2" t="str">
        <f t="shared" si="10"/>
        <v xml:space="preserve">     PEGUE NA LOJA HOJE    SHIP FROM STORE        </v>
      </c>
    </row>
    <row r="668" spans="2:49" ht="15" customHeight="1">
      <c r="B668" t="s">
        <v>5586</v>
      </c>
      <c r="C668" s="2" t="s">
        <v>5587</v>
      </c>
      <c r="D668" s="2">
        <v>670</v>
      </c>
      <c r="E668" s="2" t="s">
        <v>5588</v>
      </c>
      <c r="F668" s="58" t="s">
        <v>5589</v>
      </c>
      <c r="G668" s="2" t="s">
        <v>168</v>
      </c>
      <c r="H668" t="s">
        <v>169</v>
      </c>
      <c r="I668" s="58" t="s">
        <v>170</v>
      </c>
      <c r="J668" s="2">
        <v>66146</v>
      </c>
      <c r="K668" s="2" t="s">
        <v>171</v>
      </c>
      <c r="L668" s="2" t="s">
        <v>172</v>
      </c>
      <c r="M668" s="58" t="s">
        <v>858</v>
      </c>
      <c r="N668" s="58" t="s">
        <v>859</v>
      </c>
      <c r="O668" s="58" t="s">
        <v>860</v>
      </c>
      <c r="P668" s="2">
        <v>68827</v>
      </c>
      <c r="Q668" s="2" t="s">
        <v>861</v>
      </c>
      <c r="R668" s="2" t="s">
        <v>855</v>
      </c>
      <c r="S668" s="10">
        <v>41607</v>
      </c>
      <c r="T668" s="58" t="s">
        <v>862</v>
      </c>
      <c r="U668" s="2" t="s">
        <v>863</v>
      </c>
      <c r="V668" s="2" t="s">
        <v>92</v>
      </c>
      <c r="W668" s="2" t="s">
        <v>1192</v>
      </c>
      <c r="X668" s="2" t="s">
        <v>140</v>
      </c>
      <c r="Y668" s="2">
        <v>15</v>
      </c>
      <c r="Z668" s="2" t="s">
        <v>160</v>
      </c>
      <c r="AA668" s="2" t="s">
        <v>141</v>
      </c>
      <c r="AB668" s="58" t="s">
        <v>5590</v>
      </c>
      <c r="AC668" s="58" t="s">
        <v>98</v>
      </c>
      <c r="AD668" s="58" t="s">
        <v>5591</v>
      </c>
      <c r="AE668" s="2" t="s">
        <v>5592</v>
      </c>
      <c r="AF668" s="62">
        <v>-23.283032599999999</v>
      </c>
      <c r="AG668" s="62">
        <v>-47.670512899999999</v>
      </c>
      <c r="AH668" s="2" t="s">
        <v>5593</v>
      </c>
      <c r="AI668" s="2" t="s">
        <v>147</v>
      </c>
      <c r="AJ668" s="2" t="s">
        <v>1351</v>
      </c>
      <c r="AK668" s="55">
        <v>530.44000000000005</v>
      </c>
      <c r="AL668" s="55">
        <v>85</v>
      </c>
      <c r="AM668" s="55">
        <v>16.024432546565116</v>
      </c>
      <c r="AN668" s="2" t="s">
        <v>331</v>
      </c>
      <c r="AO668" s="2">
        <v>8</v>
      </c>
      <c r="AP668" s="2">
        <v>1</v>
      </c>
      <c r="AQ668" s="2">
        <v>1</v>
      </c>
      <c r="AR668" s="53" t="s">
        <v>148</v>
      </c>
      <c r="AS668" s="2" t="s">
        <v>73</v>
      </c>
      <c r="AT668" s="2" t="s">
        <v>148</v>
      </c>
      <c r="AU668" s="2" t="s">
        <v>148</v>
      </c>
      <c r="AV668" s="2" t="s">
        <v>148</v>
      </c>
      <c r="AW668" s="2" t="str">
        <f t="shared" si="10"/>
        <v xml:space="preserve">     PEGUE NA LOJA HOJE             </v>
      </c>
    </row>
    <row r="669" spans="2:49" ht="15" customHeight="1">
      <c r="B669" t="s">
        <v>5594</v>
      </c>
      <c r="C669" s="2" t="s">
        <v>5595</v>
      </c>
      <c r="D669" s="2">
        <v>676</v>
      </c>
      <c r="E669" s="2" t="s">
        <v>5596</v>
      </c>
      <c r="F669" s="58" t="s">
        <v>5597</v>
      </c>
      <c r="G669" s="2" t="s">
        <v>168</v>
      </c>
      <c r="H669" t="s">
        <v>169</v>
      </c>
      <c r="I669" s="58" t="s">
        <v>170</v>
      </c>
      <c r="J669" s="2">
        <v>66146</v>
      </c>
      <c r="K669" s="2" t="s">
        <v>171</v>
      </c>
      <c r="L669" s="2" t="s">
        <v>172</v>
      </c>
      <c r="M669" s="58" t="s">
        <v>678</v>
      </c>
      <c r="N669" s="58" t="s">
        <v>679</v>
      </c>
      <c r="O669" s="58" t="s">
        <v>680</v>
      </c>
      <c r="P669" s="2" t="s">
        <v>148</v>
      </c>
      <c r="Q669" s="2" t="s">
        <v>681</v>
      </c>
      <c r="R669" s="2" t="s">
        <v>172</v>
      </c>
      <c r="S669" s="10">
        <v>41607</v>
      </c>
      <c r="T669" s="58" t="s">
        <v>682</v>
      </c>
      <c r="U669" s="2" t="s">
        <v>683</v>
      </c>
      <c r="V669" s="2" t="s">
        <v>92</v>
      </c>
      <c r="W669" s="2" t="s">
        <v>1192</v>
      </c>
      <c r="X669" s="2" t="s">
        <v>140</v>
      </c>
      <c r="Y669" s="2">
        <v>12</v>
      </c>
      <c r="Z669" s="2" t="s">
        <v>95</v>
      </c>
      <c r="AA669" s="2" t="s">
        <v>141</v>
      </c>
      <c r="AB669" s="58" t="s">
        <v>1700</v>
      </c>
      <c r="AC669" s="58" t="s">
        <v>5598</v>
      </c>
      <c r="AD669" s="58" t="s">
        <v>5599</v>
      </c>
      <c r="AE669" s="2" t="s">
        <v>5600</v>
      </c>
      <c r="AF669" s="62">
        <v>-22.8039241</v>
      </c>
      <c r="AG669" s="62">
        <v>-45.202838799999903</v>
      </c>
      <c r="AH669" s="2" t="s">
        <v>5601</v>
      </c>
      <c r="AI669" s="2" t="s">
        <v>147</v>
      </c>
      <c r="AJ669" s="2" t="s">
        <v>1260</v>
      </c>
      <c r="AK669" s="55">
        <v>254.41</v>
      </c>
      <c r="AL669" s="55">
        <v>21</v>
      </c>
      <c r="AM669" s="55">
        <v>8.2543925160174521</v>
      </c>
      <c r="AN669" s="2" t="s">
        <v>103</v>
      </c>
      <c r="AO669" s="2">
        <v>8</v>
      </c>
      <c r="AP669" s="2">
        <v>1</v>
      </c>
      <c r="AQ669" s="2">
        <v>1</v>
      </c>
      <c r="AR669" s="53" t="s">
        <v>148</v>
      </c>
      <c r="AS669" s="2" t="s">
        <v>73</v>
      </c>
      <c r="AT669" s="2" t="s">
        <v>74</v>
      </c>
      <c r="AU669" s="2" t="s">
        <v>75</v>
      </c>
      <c r="AV669" s="2" t="s">
        <v>148</v>
      </c>
      <c r="AW669" s="2" t="str">
        <f t="shared" si="10"/>
        <v xml:space="preserve">     PEGUE NA LOJA HOJE    SHIP FROM STORE    PEGUE NA LOJA   </v>
      </c>
    </row>
    <row r="670" spans="2:49" ht="15" customHeight="1">
      <c r="B670" t="s">
        <v>5602</v>
      </c>
      <c r="C670" s="2" t="s">
        <v>5603</v>
      </c>
      <c r="D670" s="2">
        <v>668</v>
      </c>
      <c r="E670" s="2" t="s">
        <v>5604</v>
      </c>
      <c r="F670" s="58" t="s">
        <v>5605</v>
      </c>
      <c r="G670" s="2" t="s">
        <v>285</v>
      </c>
      <c r="H670" t="s">
        <v>286</v>
      </c>
      <c r="I670" s="58" t="s">
        <v>287</v>
      </c>
      <c r="J670" s="2">
        <v>68673</v>
      </c>
      <c r="K670" s="2" t="s">
        <v>288</v>
      </c>
      <c r="L670" s="2" t="s">
        <v>289</v>
      </c>
      <c r="M670" s="58" t="s">
        <v>290</v>
      </c>
      <c r="N670" s="58" t="s">
        <v>291</v>
      </c>
      <c r="O670" s="58" t="s">
        <v>292</v>
      </c>
      <c r="P670" s="2">
        <v>66228</v>
      </c>
      <c r="Q670" s="2" t="s">
        <v>293</v>
      </c>
      <c r="R670" s="2" t="s">
        <v>282</v>
      </c>
      <c r="S670" s="10">
        <v>41607</v>
      </c>
      <c r="T670" s="58" t="s">
        <v>294</v>
      </c>
      <c r="U670" s="2" t="s">
        <v>295</v>
      </c>
      <c r="V670" s="2" t="s">
        <v>92</v>
      </c>
      <c r="W670" s="2" t="s">
        <v>1192</v>
      </c>
      <c r="X670" s="2" t="s">
        <v>296</v>
      </c>
      <c r="Y670" s="2">
        <v>41</v>
      </c>
      <c r="Z670" s="2" t="s">
        <v>95</v>
      </c>
      <c r="AA670" s="2" t="s">
        <v>297</v>
      </c>
      <c r="AB670" s="58" t="s">
        <v>5606</v>
      </c>
      <c r="AC670" s="58" t="s">
        <v>98</v>
      </c>
      <c r="AD670" s="58" t="s">
        <v>5607</v>
      </c>
      <c r="AE670" s="2" t="s">
        <v>5608</v>
      </c>
      <c r="AF670" s="62">
        <v>-25.458650599999999</v>
      </c>
      <c r="AG670" s="62">
        <v>-49.531221299999999</v>
      </c>
      <c r="AH670" s="2" t="s">
        <v>5609</v>
      </c>
      <c r="AI670" s="2" t="s">
        <v>147</v>
      </c>
      <c r="AJ670" s="2" t="s">
        <v>1351</v>
      </c>
      <c r="AK670" s="55">
        <v>559.69000000000005</v>
      </c>
      <c r="AL670" s="55">
        <v>159</v>
      </c>
      <c r="AM670" s="55">
        <v>28.408583322910896</v>
      </c>
      <c r="AN670" s="2" t="s">
        <v>103</v>
      </c>
      <c r="AO670" s="2">
        <v>8</v>
      </c>
      <c r="AP670" s="2">
        <v>1</v>
      </c>
      <c r="AQ670" s="2">
        <v>1</v>
      </c>
      <c r="AR670" s="53" t="s">
        <v>148</v>
      </c>
      <c r="AS670" s="2" t="s">
        <v>73</v>
      </c>
      <c r="AT670" s="2" t="s">
        <v>148</v>
      </c>
      <c r="AU670" s="2" t="s">
        <v>75</v>
      </c>
      <c r="AV670" s="2" t="s">
        <v>148</v>
      </c>
      <c r="AW670" s="2" t="str">
        <f t="shared" si="10"/>
        <v xml:space="preserve">     PEGUE NA LOJA HOJE         PEGUE NA LOJA   </v>
      </c>
    </row>
    <row r="671" spans="2:49" ht="15" customHeight="1">
      <c r="B671" t="s">
        <v>5610</v>
      </c>
      <c r="C671" s="2" t="s">
        <v>5611</v>
      </c>
      <c r="D671" s="2">
        <v>681</v>
      </c>
      <c r="E671" s="2" t="s">
        <v>5612</v>
      </c>
      <c r="F671" s="58" t="s">
        <v>5613</v>
      </c>
      <c r="G671" s="2" t="s">
        <v>285</v>
      </c>
      <c r="H671" t="s">
        <v>286</v>
      </c>
      <c r="I671" s="58" t="s">
        <v>287</v>
      </c>
      <c r="J671" s="2">
        <v>68673</v>
      </c>
      <c r="K671" s="2" t="s">
        <v>288</v>
      </c>
      <c r="L671" s="2" t="s">
        <v>289</v>
      </c>
      <c r="M671" s="58" t="s">
        <v>290</v>
      </c>
      <c r="N671" s="58" t="s">
        <v>291</v>
      </c>
      <c r="O671" s="58" t="s">
        <v>292</v>
      </c>
      <c r="P671" s="2">
        <v>66228</v>
      </c>
      <c r="Q671" s="2" t="s">
        <v>293</v>
      </c>
      <c r="R671" s="2" t="s">
        <v>282</v>
      </c>
      <c r="S671" s="10">
        <v>41607</v>
      </c>
      <c r="T671" s="58" t="s">
        <v>294</v>
      </c>
      <c r="U671" s="2" t="s">
        <v>295</v>
      </c>
      <c r="V671" s="2" t="s">
        <v>92</v>
      </c>
      <c r="W671" s="2" t="s">
        <v>1192</v>
      </c>
      <c r="X671" s="2" t="s">
        <v>296</v>
      </c>
      <c r="Y671" s="2">
        <v>41</v>
      </c>
      <c r="Z671" s="2" t="s">
        <v>95</v>
      </c>
      <c r="AA671" s="2" t="s">
        <v>297</v>
      </c>
      <c r="AB671" s="58" t="s">
        <v>5614</v>
      </c>
      <c r="AC671" s="58" t="s">
        <v>5615</v>
      </c>
      <c r="AD671" s="58" t="s">
        <v>5616</v>
      </c>
      <c r="AE671" s="2" t="s">
        <v>5617</v>
      </c>
      <c r="AF671" s="62">
        <v>-25.3097429</v>
      </c>
      <c r="AG671" s="62">
        <v>-49.297492099999999</v>
      </c>
      <c r="AH671" s="2" t="s">
        <v>5618</v>
      </c>
      <c r="AI671" s="2" t="s">
        <v>147</v>
      </c>
      <c r="AJ671" s="2" t="s">
        <v>1196</v>
      </c>
      <c r="AK671" s="55">
        <v>404.72</v>
      </c>
      <c r="AL671" s="55">
        <v>20</v>
      </c>
      <c r="AM671" s="55">
        <v>4.9416880806483494</v>
      </c>
      <c r="AN671" s="2" t="s">
        <v>103</v>
      </c>
      <c r="AO671" s="2">
        <v>5</v>
      </c>
      <c r="AP671" s="2">
        <v>2</v>
      </c>
      <c r="AQ671" s="2">
        <v>1</v>
      </c>
      <c r="AR671" s="53" t="s">
        <v>148</v>
      </c>
      <c r="AS671" s="2" t="s">
        <v>73</v>
      </c>
      <c r="AT671" s="2" t="s">
        <v>148</v>
      </c>
      <c r="AU671" s="2" t="s">
        <v>75</v>
      </c>
      <c r="AV671" s="2" t="s">
        <v>148</v>
      </c>
      <c r="AW671" s="2" t="str">
        <f t="shared" si="10"/>
        <v xml:space="preserve">     PEGUE NA LOJA HOJE         PEGUE NA LOJA   </v>
      </c>
    </row>
    <row r="672" spans="2:49" ht="15" customHeight="1">
      <c r="B672" t="s">
        <v>5619</v>
      </c>
      <c r="C672" s="2">
        <v>1096</v>
      </c>
      <c r="D672" s="2">
        <v>1096</v>
      </c>
      <c r="E672" s="2" t="s">
        <v>5620</v>
      </c>
      <c r="F672" s="58" t="s">
        <v>5621</v>
      </c>
      <c r="G672" s="2" t="s">
        <v>285</v>
      </c>
      <c r="H672" t="s">
        <v>286</v>
      </c>
      <c r="I672" s="58" t="s">
        <v>287</v>
      </c>
      <c r="J672" s="2">
        <v>68673</v>
      </c>
      <c r="K672" s="2" t="s">
        <v>288</v>
      </c>
      <c r="L672" s="2" t="s">
        <v>289</v>
      </c>
      <c r="M672" s="58" t="s">
        <v>290</v>
      </c>
      <c r="N672" s="58" t="s">
        <v>291</v>
      </c>
      <c r="O672" s="58" t="s">
        <v>292</v>
      </c>
      <c r="P672" s="2">
        <v>66228</v>
      </c>
      <c r="Q672" s="2" t="s">
        <v>293</v>
      </c>
      <c r="R672" s="2" t="s">
        <v>282</v>
      </c>
      <c r="S672" s="10">
        <v>41607</v>
      </c>
      <c r="T672" s="58" t="s">
        <v>294</v>
      </c>
      <c r="U672" s="2" t="s">
        <v>295</v>
      </c>
      <c r="V672" s="2" t="s">
        <v>92</v>
      </c>
      <c r="W672" s="2" t="s">
        <v>93</v>
      </c>
      <c r="X672" s="2" t="s">
        <v>296</v>
      </c>
      <c r="Y672" s="2">
        <v>42</v>
      </c>
      <c r="Z672" s="2" t="s">
        <v>95</v>
      </c>
      <c r="AA672" s="2" t="s">
        <v>297</v>
      </c>
      <c r="AB672" s="58" t="s">
        <v>5621</v>
      </c>
      <c r="AC672" s="58" t="s">
        <v>98</v>
      </c>
      <c r="AD672" s="58" t="s">
        <v>5622</v>
      </c>
      <c r="AE672" s="2" t="s">
        <v>5623</v>
      </c>
      <c r="AF672" s="62">
        <v>-24.790175999999999</v>
      </c>
      <c r="AG672" s="62">
        <v>-50.008746199999997</v>
      </c>
      <c r="AH672" s="2" t="s">
        <v>5624</v>
      </c>
      <c r="AI672" s="2" t="s">
        <v>147</v>
      </c>
      <c r="AJ672" s="2" t="s">
        <v>1351</v>
      </c>
      <c r="AK672" s="55">
        <v>639.85</v>
      </c>
      <c r="AL672" s="55">
        <v>76</v>
      </c>
      <c r="AM672" s="55">
        <v>11.877783855591154</v>
      </c>
      <c r="AN672" s="2" t="s">
        <v>103</v>
      </c>
      <c r="AO672" s="2">
        <v>8</v>
      </c>
      <c r="AP672" s="2">
        <v>1</v>
      </c>
      <c r="AQ672" s="2">
        <v>1</v>
      </c>
      <c r="AR672" s="53" t="s">
        <v>148</v>
      </c>
      <c r="AS672" s="2" t="s">
        <v>73</v>
      </c>
      <c r="AT672" s="2" t="s">
        <v>148</v>
      </c>
      <c r="AU672" s="2" t="s">
        <v>75</v>
      </c>
      <c r="AV672" s="2" t="s">
        <v>148</v>
      </c>
      <c r="AW672" s="2" t="str">
        <f t="shared" si="10"/>
        <v xml:space="preserve">     PEGUE NA LOJA HOJE         PEGUE NA LOJA   </v>
      </c>
    </row>
    <row r="673" spans="2:49" ht="15" customHeight="1">
      <c r="B673" t="s">
        <v>5625</v>
      </c>
      <c r="C673" s="2">
        <v>1086</v>
      </c>
      <c r="D673" s="2">
        <v>1086</v>
      </c>
      <c r="E673" s="2" t="s">
        <v>5626</v>
      </c>
      <c r="F673" s="58" t="s">
        <v>5627</v>
      </c>
      <c r="G673" s="2" t="s">
        <v>285</v>
      </c>
      <c r="H673" t="s">
        <v>286</v>
      </c>
      <c r="I673" s="58" t="s">
        <v>287</v>
      </c>
      <c r="J673" s="2">
        <v>68673</v>
      </c>
      <c r="K673" s="2" t="s">
        <v>288</v>
      </c>
      <c r="L673" s="2" t="s">
        <v>289</v>
      </c>
      <c r="M673" s="58" t="s">
        <v>336</v>
      </c>
      <c r="N673" s="58" t="s">
        <v>337</v>
      </c>
      <c r="O673" s="58" t="s">
        <v>338</v>
      </c>
      <c r="P673" s="2">
        <v>68595</v>
      </c>
      <c r="Q673" s="2" t="s">
        <v>339</v>
      </c>
      <c r="R673" s="2" t="s">
        <v>340</v>
      </c>
      <c r="S673" s="10">
        <v>41607</v>
      </c>
      <c r="T673" s="58" t="s">
        <v>341</v>
      </c>
      <c r="U673" s="2" t="s">
        <v>342</v>
      </c>
      <c r="V673" s="2" t="s">
        <v>92</v>
      </c>
      <c r="W673" s="2" t="s">
        <v>93</v>
      </c>
      <c r="X673" s="2" t="s">
        <v>296</v>
      </c>
      <c r="Y673" s="2">
        <v>44</v>
      </c>
      <c r="Z673" s="2" t="s">
        <v>95</v>
      </c>
      <c r="AA673" s="2" t="s">
        <v>297</v>
      </c>
      <c r="AB673" s="58" t="s">
        <v>5627</v>
      </c>
      <c r="AC673" s="58" t="s">
        <v>98</v>
      </c>
      <c r="AD673" s="58" t="s">
        <v>5628</v>
      </c>
      <c r="AE673" s="2" t="s">
        <v>5629</v>
      </c>
      <c r="AF673" s="62">
        <v>-24.0396897</v>
      </c>
      <c r="AG673" s="62">
        <v>-52.373522100000002</v>
      </c>
      <c r="AH673" s="2" t="s">
        <v>5630</v>
      </c>
      <c r="AI673" s="2" t="s">
        <v>147</v>
      </c>
      <c r="AJ673" s="2" t="s">
        <v>1351</v>
      </c>
      <c r="AK673" s="55">
        <v>694.61</v>
      </c>
      <c r="AL673" s="55">
        <v>64</v>
      </c>
      <c r="AM673" s="55">
        <v>9.2138034292624642</v>
      </c>
      <c r="AN673" s="2" t="s">
        <v>103</v>
      </c>
      <c r="AO673" s="2">
        <v>8</v>
      </c>
      <c r="AP673" s="2">
        <v>1</v>
      </c>
      <c r="AQ673" s="2">
        <v>1</v>
      </c>
      <c r="AR673" s="53" t="s">
        <v>148</v>
      </c>
      <c r="AS673" s="2" t="s">
        <v>73</v>
      </c>
      <c r="AT673" s="2" t="s">
        <v>148</v>
      </c>
      <c r="AU673" s="2" t="s">
        <v>75</v>
      </c>
      <c r="AV673" s="2" t="s">
        <v>76</v>
      </c>
      <c r="AW673" s="2" t="str">
        <f t="shared" si="10"/>
        <v xml:space="preserve">     PEGUE NA LOJA HOJE         PEGUE NA LOJA  QUIOSQUE</v>
      </c>
    </row>
    <row r="674" spans="2:49" ht="15" customHeight="1">
      <c r="B674" t="s">
        <v>5631</v>
      </c>
      <c r="C674" s="2">
        <v>1081</v>
      </c>
      <c r="D674" s="2">
        <v>1081</v>
      </c>
      <c r="E674" s="2" t="s">
        <v>5632</v>
      </c>
      <c r="F674" s="58" t="s">
        <v>5633</v>
      </c>
      <c r="G674" s="2" t="s">
        <v>285</v>
      </c>
      <c r="H674" t="s">
        <v>286</v>
      </c>
      <c r="I674" s="58" t="s">
        <v>287</v>
      </c>
      <c r="J674" s="2">
        <v>68673</v>
      </c>
      <c r="K674" s="2" t="s">
        <v>288</v>
      </c>
      <c r="L674" s="2" t="s">
        <v>289</v>
      </c>
      <c r="M674" s="58" t="s">
        <v>418</v>
      </c>
      <c r="N674" s="58" t="s">
        <v>419</v>
      </c>
      <c r="O674" s="58" t="s">
        <v>420</v>
      </c>
      <c r="P674" s="2">
        <v>68308</v>
      </c>
      <c r="Q674" s="2" t="s">
        <v>421</v>
      </c>
      <c r="R674" s="2" t="s">
        <v>415</v>
      </c>
      <c r="S674" s="10">
        <v>41607</v>
      </c>
      <c r="T674" s="58" t="s">
        <v>422</v>
      </c>
      <c r="U674" s="2" t="s">
        <v>423</v>
      </c>
      <c r="V674" s="2" t="s">
        <v>69</v>
      </c>
      <c r="W674" s="2" t="s">
        <v>93</v>
      </c>
      <c r="X674" s="2" t="s">
        <v>248</v>
      </c>
      <c r="Y674" s="2">
        <v>67</v>
      </c>
      <c r="Z674" s="2" t="s">
        <v>95</v>
      </c>
      <c r="AA674" s="2" t="s">
        <v>418</v>
      </c>
      <c r="AB674" s="58" t="s">
        <v>5633</v>
      </c>
      <c r="AC674" s="58" t="s">
        <v>98</v>
      </c>
      <c r="AD674" s="58" t="s">
        <v>5634</v>
      </c>
      <c r="AE674" s="2" t="s">
        <v>5635</v>
      </c>
      <c r="AF674" s="62">
        <v>-20.789265700000001</v>
      </c>
      <c r="AG674" s="62">
        <v>-51.711223199999999</v>
      </c>
      <c r="AH674" s="2" t="s">
        <v>5636</v>
      </c>
      <c r="AI674" s="2" t="s">
        <v>147</v>
      </c>
      <c r="AJ674" s="2" t="s">
        <v>330</v>
      </c>
      <c r="AK674" s="55">
        <v>774.1</v>
      </c>
      <c r="AL674" s="55">
        <v>123</v>
      </c>
      <c r="AM674" s="55">
        <v>15.889419971579899</v>
      </c>
      <c r="AN674" s="2" t="s">
        <v>103</v>
      </c>
      <c r="AO674" s="2">
        <v>13</v>
      </c>
      <c r="AP674" s="2">
        <v>1</v>
      </c>
      <c r="AQ674" s="2">
        <v>6</v>
      </c>
      <c r="AR674" s="53" t="s">
        <v>148</v>
      </c>
      <c r="AS674" s="2" t="s">
        <v>73</v>
      </c>
      <c r="AT674" s="2" t="s">
        <v>148</v>
      </c>
      <c r="AU674" s="2" t="s">
        <v>75</v>
      </c>
      <c r="AV674" s="2" t="s">
        <v>148</v>
      </c>
      <c r="AW674" s="2" t="str">
        <f t="shared" si="10"/>
        <v xml:space="preserve">     PEGUE NA LOJA HOJE         PEGUE NA LOJA   </v>
      </c>
    </row>
    <row r="675" spans="2:49" ht="15" customHeight="1">
      <c r="B675" t="s">
        <v>5637</v>
      </c>
      <c r="C675" s="2">
        <v>1083</v>
      </c>
      <c r="D675" s="2">
        <v>1083</v>
      </c>
      <c r="E675" s="2" t="s">
        <v>5638</v>
      </c>
      <c r="F675" s="58" t="s">
        <v>5639</v>
      </c>
      <c r="G675" s="2" t="s">
        <v>285</v>
      </c>
      <c r="H675" t="s">
        <v>286</v>
      </c>
      <c r="I675" s="58" t="s">
        <v>287</v>
      </c>
      <c r="J675" s="2">
        <v>68673</v>
      </c>
      <c r="K675" s="2" t="s">
        <v>288</v>
      </c>
      <c r="L675" s="2" t="s">
        <v>289</v>
      </c>
      <c r="M675" s="58" t="s">
        <v>418</v>
      </c>
      <c r="N675" s="58" t="s">
        <v>419</v>
      </c>
      <c r="O675" s="58" t="s">
        <v>420</v>
      </c>
      <c r="P675" s="2">
        <v>68308</v>
      </c>
      <c r="Q675" s="2" t="s">
        <v>421</v>
      </c>
      <c r="R675" s="2" t="s">
        <v>415</v>
      </c>
      <c r="S675" s="10">
        <v>41607</v>
      </c>
      <c r="T675" s="58" t="s">
        <v>422</v>
      </c>
      <c r="U675" s="2" t="s">
        <v>423</v>
      </c>
      <c r="V675" s="2" t="s">
        <v>92</v>
      </c>
      <c r="W675" s="2" t="s">
        <v>93</v>
      </c>
      <c r="X675" s="2" t="s">
        <v>248</v>
      </c>
      <c r="Y675" s="2">
        <v>67</v>
      </c>
      <c r="Z675" s="2" t="s">
        <v>95</v>
      </c>
      <c r="AA675" s="2" t="s">
        <v>418</v>
      </c>
      <c r="AB675" s="58" t="s">
        <v>372</v>
      </c>
      <c r="AC675" s="58" t="s">
        <v>5640</v>
      </c>
      <c r="AD675" s="58" t="s">
        <v>5641</v>
      </c>
      <c r="AE675" s="2" t="s">
        <v>5642</v>
      </c>
      <c r="AF675" s="62">
        <v>-20.454926</v>
      </c>
      <c r="AG675" s="62">
        <v>-54.643753699999998</v>
      </c>
      <c r="AH675" s="2" t="s">
        <v>5643</v>
      </c>
      <c r="AI675" s="2" t="s">
        <v>147</v>
      </c>
      <c r="AJ675" s="2" t="s">
        <v>102</v>
      </c>
      <c r="AK675" s="55">
        <v>1034.4000000000001</v>
      </c>
      <c r="AL675" s="55">
        <v>167</v>
      </c>
      <c r="AM675" s="55">
        <v>16.144624903325596</v>
      </c>
      <c r="AN675" s="2" t="s">
        <v>103</v>
      </c>
      <c r="AO675" s="2">
        <v>11</v>
      </c>
      <c r="AP675" s="2">
        <v>1</v>
      </c>
      <c r="AQ675" s="2">
        <v>4</v>
      </c>
      <c r="AR675" s="53" t="s">
        <v>148</v>
      </c>
      <c r="AS675" s="2" t="s">
        <v>73</v>
      </c>
      <c r="AT675" s="2" t="s">
        <v>74</v>
      </c>
      <c r="AU675" s="2" t="s">
        <v>75</v>
      </c>
      <c r="AV675" s="2" t="s">
        <v>148</v>
      </c>
      <c r="AW675" s="2" t="str">
        <f t="shared" si="10"/>
        <v xml:space="preserve">     PEGUE NA LOJA HOJE    SHIP FROM STORE    PEGUE NA LOJA   </v>
      </c>
    </row>
    <row r="676" spans="2:49" ht="15" customHeight="1">
      <c r="B676" t="s">
        <v>5644</v>
      </c>
      <c r="C676" s="2" t="s">
        <v>5645</v>
      </c>
      <c r="D676" s="2">
        <v>671</v>
      </c>
      <c r="E676" s="2" t="s">
        <v>5646</v>
      </c>
      <c r="F676" s="58" t="s">
        <v>5647</v>
      </c>
      <c r="G676" s="2" t="s">
        <v>380</v>
      </c>
      <c r="H676" t="s">
        <v>381</v>
      </c>
      <c r="I676" s="58" t="s">
        <v>382</v>
      </c>
      <c r="J676" s="2">
        <v>66147</v>
      </c>
      <c r="K676" s="2" t="s">
        <v>383</v>
      </c>
      <c r="L676" s="2" t="s">
        <v>384</v>
      </c>
      <c r="M676" s="58" t="s">
        <v>401</v>
      </c>
      <c r="N676" s="58" t="s">
        <v>402</v>
      </c>
      <c r="O676" s="58" t="s">
        <v>403</v>
      </c>
      <c r="P676" s="2">
        <v>66127</v>
      </c>
      <c r="Q676" s="2" t="s">
        <v>404</v>
      </c>
      <c r="R676" s="2" t="s">
        <v>405</v>
      </c>
      <c r="S676" s="10">
        <v>41607</v>
      </c>
      <c r="T676" s="58" t="s">
        <v>945</v>
      </c>
      <c r="U676" s="2" t="s">
        <v>946</v>
      </c>
      <c r="V676" s="2" t="s">
        <v>92</v>
      </c>
      <c r="W676" s="2" t="s">
        <v>1192</v>
      </c>
      <c r="X676" s="2" t="s">
        <v>248</v>
      </c>
      <c r="Y676" s="2">
        <v>61</v>
      </c>
      <c r="Z676" s="2" t="s">
        <v>160</v>
      </c>
      <c r="AA676" s="2" t="s">
        <v>408</v>
      </c>
      <c r="AB676" s="58" t="s">
        <v>409</v>
      </c>
      <c r="AC676" s="58" t="s">
        <v>1752</v>
      </c>
      <c r="AD676" s="58" t="s">
        <v>5648</v>
      </c>
      <c r="AE676" s="2" t="s">
        <v>5649</v>
      </c>
      <c r="AF676" s="62">
        <v>-15.83733</v>
      </c>
      <c r="AG676" s="62">
        <v>-48.019216399999998</v>
      </c>
      <c r="AH676" s="2" t="s">
        <v>5650</v>
      </c>
      <c r="AI676" s="2" t="s">
        <v>147</v>
      </c>
      <c r="AJ676" s="2" t="s">
        <v>1196</v>
      </c>
      <c r="AK676" s="55">
        <v>386.93</v>
      </c>
      <c r="AL676" s="55">
        <v>41</v>
      </c>
      <c r="AM676" s="55">
        <v>10.59623187656682</v>
      </c>
      <c r="AN676" s="2" t="s">
        <v>331</v>
      </c>
      <c r="AO676" s="2">
        <v>7</v>
      </c>
      <c r="AP676" s="2">
        <v>2</v>
      </c>
      <c r="AQ676" s="2">
        <v>3</v>
      </c>
      <c r="AR676" s="53" t="s">
        <v>148</v>
      </c>
      <c r="AS676" s="2" t="s">
        <v>73</v>
      </c>
      <c r="AT676" s="2" t="s">
        <v>74</v>
      </c>
      <c r="AU676" s="2" t="s">
        <v>75</v>
      </c>
      <c r="AV676" s="2" t="s">
        <v>76</v>
      </c>
      <c r="AW676" s="2" t="str">
        <f t="shared" si="10"/>
        <v xml:space="preserve">     PEGUE NA LOJA HOJE    SHIP FROM STORE    PEGUE NA LOJA  QUIOSQUE</v>
      </c>
    </row>
    <row r="677" spans="2:49" ht="15" customHeight="1">
      <c r="B677" t="s">
        <v>5651</v>
      </c>
      <c r="C677" s="2" t="s">
        <v>5652</v>
      </c>
      <c r="D677" s="2">
        <v>689</v>
      </c>
      <c r="E677" s="2" t="s">
        <v>5653</v>
      </c>
      <c r="F677" s="58" t="s">
        <v>5654</v>
      </c>
      <c r="G677" s="2" t="s">
        <v>380</v>
      </c>
      <c r="H677" t="s">
        <v>381</v>
      </c>
      <c r="I677" s="58" t="s">
        <v>382</v>
      </c>
      <c r="J677" s="2">
        <v>66147</v>
      </c>
      <c r="K677" s="2" t="s">
        <v>383</v>
      </c>
      <c r="L677" s="2" t="s">
        <v>384</v>
      </c>
      <c r="M677" s="58" t="s">
        <v>401</v>
      </c>
      <c r="N677" s="58" t="s">
        <v>402</v>
      </c>
      <c r="O677" s="58" t="s">
        <v>403</v>
      </c>
      <c r="P677" s="2">
        <v>66127</v>
      </c>
      <c r="Q677" s="2" t="s">
        <v>404</v>
      </c>
      <c r="R677" s="2" t="s">
        <v>405</v>
      </c>
      <c r="S677" s="10">
        <v>41607</v>
      </c>
      <c r="T677" s="58" t="s">
        <v>945</v>
      </c>
      <c r="U677" s="2" t="s">
        <v>946</v>
      </c>
      <c r="V677" s="2" t="s">
        <v>69</v>
      </c>
      <c r="W677" s="2" t="s">
        <v>1192</v>
      </c>
      <c r="X677" s="2" t="s">
        <v>248</v>
      </c>
      <c r="Y677" s="2">
        <v>61</v>
      </c>
      <c r="Z677" s="2" t="s">
        <v>160</v>
      </c>
      <c r="AA677" s="2" t="s">
        <v>408</v>
      </c>
      <c r="AB677" s="58" t="s">
        <v>409</v>
      </c>
      <c r="AC677" s="58" t="s">
        <v>2300</v>
      </c>
      <c r="AD677" s="58" t="s">
        <v>5655</v>
      </c>
      <c r="AE677" s="2" t="s">
        <v>5656</v>
      </c>
      <c r="AF677" s="62">
        <v>-15.8513979</v>
      </c>
      <c r="AG677" s="62">
        <v>-47.898540599999997</v>
      </c>
      <c r="AH677" s="2" t="s">
        <v>5657</v>
      </c>
      <c r="AI677" s="2" t="s">
        <v>147</v>
      </c>
      <c r="AJ677" s="2" t="s">
        <v>1196</v>
      </c>
      <c r="AK677" s="55">
        <v>460.52</v>
      </c>
      <c r="AL677" s="55">
        <v>54</v>
      </c>
      <c r="AM677" s="55">
        <v>11.725875097715626</v>
      </c>
      <c r="AN677" s="2" t="s">
        <v>331</v>
      </c>
      <c r="AO677" s="2">
        <v>7</v>
      </c>
      <c r="AP677" s="2">
        <v>2</v>
      </c>
      <c r="AQ677" s="2">
        <v>3</v>
      </c>
      <c r="AR677" s="53" t="s">
        <v>148</v>
      </c>
      <c r="AS677" s="2" t="s">
        <v>73</v>
      </c>
      <c r="AT677" s="2" t="s">
        <v>74</v>
      </c>
      <c r="AU677" s="2" t="s">
        <v>75</v>
      </c>
      <c r="AV677" s="2" t="s">
        <v>148</v>
      </c>
      <c r="AW677" s="2" t="str">
        <f t="shared" si="10"/>
        <v xml:space="preserve">     PEGUE NA LOJA HOJE    SHIP FROM STORE    PEGUE NA LOJA   </v>
      </c>
    </row>
    <row r="678" spans="2:49" ht="15" customHeight="1">
      <c r="B678" t="s">
        <v>5658</v>
      </c>
      <c r="C678" s="2">
        <v>1067</v>
      </c>
      <c r="D678" s="2">
        <v>1067</v>
      </c>
      <c r="E678" s="2" t="s">
        <v>5659</v>
      </c>
      <c r="F678" s="58" t="s">
        <v>5660</v>
      </c>
      <c r="G678" s="2" t="s">
        <v>380</v>
      </c>
      <c r="H678" t="s">
        <v>381</v>
      </c>
      <c r="I678" s="58" t="s">
        <v>382</v>
      </c>
      <c r="J678" s="2">
        <v>66147</v>
      </c>
      <c r="K678" s="2" t="s">
        <v>383</v>
      </c>
      <c r="L678" s="2" t="s">
        <v>384</v>
      </c>
      <c r="M678" s="58" t="s">
        <v>401</v>
      </c>
      <c r="N678" s="58" t="s">
        <v>402</v>
      </c>
      <c r="O678" s="58" t="s">
        <v>403</v>
      </c>
      <c r="P678" s="2">
        <v>66127</v>
      </c>
      <c r="Q678" s="2" t="s">
        <v>404</v>
      </c>
      <c r="R678" s="2" t="s">
        <v>405</v>
      </c>
      <c r="S678" s="10">
        <v>41607</v>
      </c>
      <c r="T678" s="58" t="s">
        <v>406</v>
      </c>
      <c r="U678" s="2" t="s">
        <v>407</v>
      </c>
      <c r="V678" s="2" t="s">
        <v>92</v>
      </c>
      <c r="W678" s="2" t="s">
        <v>93</v>
      </c>
      <c r="X678" s="2" t="s">
        <v>248</v>
      </c>
      <c r="Y678" s="2">
        <v>61</v>
      </c>
      <c r="Z678" s="2" t="s">
        <v>160</v>
      </c>
      <c r="AA678" s="2" t="s">
        <v>392</v>
      </c>
      <c r="AB678" s="58" t="s">
        <v>5660</v>
      </c>
      <c r="AC678" s="58" t="s">
        <v>98</v>
      </c>
      <c r="AD678" s="58" t="s">
        <v>5661</v>
      </c>
      <c r="AE678" s="2" t="s">
        <v>5662</v>
      </c>
      <c r="AF678" s="62">
        <v>-15.546279699999999</v>
      </c>
      <c r="AG678" s="62">
        <v>-47.3379665</v>
      </c>
      <c r="AH678" s="2" t="s">
        <v>5663</v>
      </c>
      <c r="AI678" s="2" t="s">
        <v>147</v>
      </c>
      <c r="AJ678" s="2" t="s">
        <v>1351</v>
      </c>
      <c r="AK678" s="55">
        <v>611.41999999999996</v>
      </c>
      <c r="AL678" s="55">
        <v>92</v>
      </c>
      <c r="AM678" s="55">
        <v>15.046939910372576</v>
      </c>
      <c r="AN678" s="2" t="s">
        <v>103</v>
      </c>
      <c r="AO678" s="2">
        <v>7</v>
      </c>
      <c r="AP678" s="2">
        <v>2</v>
      </c>
      <c r="AQ678" s="2">
        <v>3</v>
      </c>
      <c r="AR678" s="53" t="s">
        <v>72</v>
      </c>
      <c r="AS678" s="2" t="s">
        <v>73</v>
      </c>
      <c r="AT678" s="2" t="s">
        <v>148</v>
      </c>
      <c r="AU678" s="2" t="s">
        <v>148</v>
      </c>
      <c r="AV678" s="2" t="s">
        <v>76</v>
      </c>
      <c r="AW678" s="2" t="str">
        <f t="shared" si="10"/>
        <v>AMERICANAS SERVIÇOS    PEGUE NA LOJA HOJE            QUIOSQUE</v>
      </c>
    </row>
    <row r="679" spans="2:49" ht="15" customHeight="1">
      <c r="B679" t="s">
        <v>5664</v>
      </c>
      <c r="C679" s="2">
        <v>1080</v>
      </c>
      <c r="D679" s="2">
        <v>1080</v>
      </c>
      <c r="E679" s="2" t="s">
        <v>5665</v>
      </c>
      <c r="F679" s="58" t="s">
        <v>5666</v>
      </c>
      <c r="G679" s="2" t="s">
        <v>380</v>
      </c>
      <c r="H679" t="s">
        <v>381</v>
      </c>
      <c r="I679" s="58" t="s">
        <v>382</v>
      </c>
      <c r="J679" s="2">
        <v>66147</v>
      </c>
      <c r="K679" s="2" t="s">
        <v>383</v>
      </c>
      <c r="L679" s="2" t="s">
        <v>384</v>
      </c>
      <c r="M679" s="58" t="s">
        <v>1717</v>
      </c>
      <c r="N679" s="58" t="s">
        <v>1718</v>
      </c>
      <c r="O679" s="58" t="s">
        <v>1719</v>
      </c>
      <c r="P679" s="2" t="s">
        <v>148</v>
      </c>
      <c r="Q679" s="2" t="s">
        <v>1720</v>
      </c>
      <c r="R679" s="2">
        <v>1003</v>
      </c>
      <c r="S679" s="10">
        <v>41607</v>
      </c>
      <c r="T679" s="58" t="s">
        <v>406</v>
      </c>
      <c r="U679" s="2" t="s">
        <v>407</v>
      </c>
      <c r="V679" s="2" t="s">
        <v>92</v>
      </c>
      <c r="W679" s="2" t="s">
        <v>93</v>
      </c>
      <c r="X679" s="2" t="s">
        <v>248</v>
      </c>
      <c r="Y679" s="2">
        <v>61</v>
      </c>
      <c r="Z679" s="2" t="s">
        <v>160</v>
      </c>
      <c r="AA679" s="2" t="s">
        <v>408</v>
      </c>
      <c r="AB679" s="58" t="s">
        <v>409</v>
      </c>
      <c r="AC679" s="58" t="s">
        <v>3075</v>
      </c>
      <c r="AD679" s="58" t="s">
        <v>5667</v>
      </c>
      <c r="AE679" s="2" t="s">
        <v>5668</v>
      </c>
      <c r="AF679" s="62">
        <v>-16.013616500000001</v>
      </c>
      <c r="AG679" s="62">
        <v>-48.060003799999997</v>
      </c>
      <c r="AH679" s="2" t="s">
        <v>5669</v>
      </c>
      <c r="AI679" s="2" t="s">
        <v>147</v>
      </c>
      <c r="AJ679" s="2" t="s">
        <v>330</v>
      </c>
      <c r="AK679" s="55">
        <v>899.7</v>
      </c>
      <c r="AL679" s="55">
        <v>118</v>
      </c>
      <c r="AM679" s="55">
        <v>13.115482938757363</v>
      </c>
      <c r="AN679" s="2" t="s">
        <v>103</v>
      </c>
      <c r="AO679" s="2">
        <v>7</v>
      </c>
      <c r="AP679" s="2">
        <v>2</v>
      </c>
      <c r="AQ679" s="2">
        <v>3</v>
      </c>
      <c r="AR679" s="53" t="s">
        <v>72</v>
      </c>
      <c r="AS679" s="2" t="s">
        <v>73</v>
      </c>
      <c r="AT679" s="2" t="s">
        <v>74</v>
      </c>
      <c r="AU679" s="2" t="s">
        <v>75</v>
      </c>
      <c r="AV679" s="2" t="s">
        <v>76</v>
      </c>
      <c r="AW679" s="2" t="str">
        <f t="shared" si="10"/>
        <v>AMERICANAS SERVIÇOS    PEGUE NA LOJA HOJE    SHIP FROM STORE    PEGUE NA LOJA  QUIOSQUE</v>
      </c>
    </row>
    <row r="680" spans="2:49" ht="15" customHeight="1">
      <c r="B680" t="s">
        <v>5670</v>
      </c>
      <c r="C680" s="2">
        <v>1078</v>
      </c>
      <c r="D680" s="2">
        <v>1078</v>
      </c>
      <c r="E680" s="2" t="s">
        <v>5671</v>
      </c>
      <c r="F680" s="58" t="s">
        <v>5672</v>
      </c>
      <c r="G680" s="2" t="s">
        <v>380</v>
      </c>
      <c r="H680" t="s">
        <v>381</v>
      </c>
      <c r="I680" s="58" t="s">
        <v>382</v>
      </c>
      <c r="J680" s="2">
        <v>66147</v>
      </c>
      <c r="K680" s="2" t="s">
        <v>383</v>
      </c>
      <c r="L680" s="2" t="s">
        <v>384</v>
      </c>
      <c r="M680" s="58" t="s">
        <v>873</v>
      </c>
      <c r="N680" s="58" t="s">
        <v>874</v>
      </c>
      <c r="O680" s="58" t="s">
        <v>875</v>
      </c>
      <c r="P680" s="2">
        <v>66229</v>
      </c>
      <c r="Q680" s="2" t="s">
        <v>876</v>
      </c>
      <c r="R680" s="2" t="s">
        <v>870</v>
      </c>
      <c r="S680" s="10">
        <v>41607</v>
      </c>
      <c r="T680" s="58" t="s">
        <v>877</v>
      </c>
      <c r="U680" s="2" t="s">
        <v>878</v>
      </c>
      <c r="V680" s="2" t="s">
        <v>92</v>
      </c>
      <c r="W680" s="2" t="s">
        <v>93</v>
      </c>
      <c r="X680" s="2" t="s">
        <v>442</v>
      </c>
      <c r="Y680" s="2">
        <v>85</v>
      </c>
      <c r="Z680" s="2" t="s">
        <v>160</v>
      </c>
      <c r="AA680" s="2" t="s">
        <v>526</v>
      </c>
      <c r="AB680" s="58" t="s">
        <v>519</v>
      </c>
      <c r="AC680" s="58" t="s">
        <v>5673</v>
      </c>
      <c r="AD680" s="58" t="s">
        <v>5674</v>
      </c>
      <c r="AE680" s="2" t="s">
        <v>5675</v>
      </c>
      <c r="AF680" s="62">
        <v>-3.7957283999999998</v>
      </c>
      <c r="AG680" s="62">
        <v>-38.533002600000003</v>
      </c>
      <c r="AH680" s="2" t="s">
        <v>5676</v>
      </c>
      <c r="AI680" s="2" t="s">
        <v>28</v>
      </c>
      <c r="AJ680" s="2" t="s">
        <v>330</v>
      </c>
      <c r="AK680" s="55">
        <v>875.38</v>
      </c>
      <c r="AL680" s="55">
        <v>145</v>
      </c>
      <c r="AM680" s="55">
        <v>16.564234960817018</v>
      </c>
      <c r="AN680" s="2" t="s">
        <v>331</v>
      </c>
      <c r="AO680" s="2">
        <v>8</v>
      </c>
      <c r="AP680" s="2">
        <v>2</v>
      </c>
      <c r="AQ680" s="2">
        <v>4</v>
      </c>
      <c r="AR680" s="53" t="s">
        <v>72</v>
      </c>
      <c r="AS680" s="2" t="s">
        <v>73</v>
      </c>
      <c r="AT680" s="2" t="s">
        <v>74</v>
      </c>
      <c r="AU680" s="2" t="s">
        <v>75</v>
      </c>
      <c r="AV680" s="2" t="s">
        <v>76</v>
      </c>
      <c r="AW680" s="2" t="str">
        <f t="shared" si="10"/>
        <v>AMERICANAS SERVIÇOS    PEGUE NA LOJA HOJE    SHIP FROM STORE    PEGUE NA LOJA  QUIOSQUE</v>
      </c>
    </row>
    <row r="681" spans="2:49" ht="15" customHeight="1">
      <c r="B681" t="s">
        <v>5677</v>
      </c>
      <c r="C681" s="2">
        <v>1109</v>
      </c>
      <c r="D681" s="2">
        <v>1109</v>
      </c>
      <c r="E681" s="2" t="s">
        <v>5678</v>
      </c>
      <c r="F681" s="58" t="s">
        <v>5679</v>
      </c>
      <c r="G681" s="2" t="s">
        <v>380</v>
      </c>
      <c r="H681" t="s">
        <v>381</v>
      </c>
      <c r="I681" s="58" t="s">
        <v>382</v>
      </c>
      <c r="J681" s="2">
        <v>66147</v>
      </c>
      <c r="K681" s="2" t="s">
        <v>383</v>
      </c>
      <c r="L681" s="2" t="s">
        <v>384</v>
      </c>
      <c r="M681" s="58" t="s">
        <v>873</v>
      </c>
      <c r="N681" s="58" t="s">
        <v>874</v>
      </c>
      <c r="O681" s="58" t="s">
        <v>875</v>
      </c>
      <c r="P681" s="2">
        <v>66229</v>
      </c>
      <c r="Q681" s="2" t="s">
        <v>876</v>
      </c>
      <c r="R681" s="2" t="s">
        <v>870</v>
      </c>
      <c r="S681" s="10">
        <v>41607</v>
      </c>
      <c r="T681" s="58" t="s">
        <v>877</v>
      </c>
      <c r="U681" s="2" t="s">
        <v>878</v>
      </c>
      <c r="V681" s="2" t="s">
        <v>92</v>
      </c>
      <c r="W681" s="2" t="s">
        <v>93</v>
      </c>
      <c r="X681" s="2" t="s">
        <v>442</v>
      </c>
      <c r="Y681" s="2">
        <v>85</v>
      </c>
      <c r="Z681" s="2" t="s">
        <v>160</v>
      </c>
      <c r="AA681" s="2" t="s">
        <v>526</v>
      </c>
      <c r="AB681" s="58" t="s">
        <v>519</v>
      </c>
      <c r="AC681" s="58" t="s">
        <v>5680</v>
      </c>
      <c r="AD681" s="58" t="s">
        <v>5681</v>
      </c>
      <c r="AE681" s="2" t="s">
        <v>5682</v>
      </c>
      <c r="AF681" s="62">
        <v>-3.7755437000000001</v>
      </c>
      <c r="AG681" s="62">
        <v>-38.561987100000003</v>
      </c>
      <c r="AH681" s="2" t="s">
        <v>5683</v>
      </c>
      <c r="AI681" s="2" t="s">
        <v>28</v>
      </c>
      <c r="AJ681" s="2" t="s">
        <v>330</v>
      </c>
      <c r="AK681" s="55">
        <v>946.54</v>
      </c>
      <c r="AL681" s="55">
        <v>143</v>
      </c>
      <c r="AM681" s="55">
        <v>15.107655249646079</v>
      </c>
      <c r="AN681" s="2" t="s">
        <v>331</v>
      </c>
      <c r="AO681" s="2">
        <v>7</v>
      </c>
      <c r="AP681" s="2">
        <v>3</v>
      </c>
      <c r="AQ681" s="2">
        <v>4</v>
      </c>
      <c r="AR681" s="53" t="s">
        <v>72</v>
      </c>
      <c r="AS681" s="2" t="s">
        <v>73</v>
      </c>
      <c r="AT681" s="2" t="s">
        <v>74</v>
      </c>
      <c r="AU681" s="2" t="s">
        <v>75</v>
      </c>
      <c r="AV681" s="2" t="s">
        <v>76</v>
      </c>
      <c r="AW681" s="2" t="str">
        <f t="shared" si="10"/>
        <v>AMERICANAS SERVIÇOS    PEGUE NA LOJA HOJE    SHIP FROM STORE    PEGUE NA LOJA  QUIOSQUE</v>
      </c>
    </row>
    <row r="682" spans="2:49" ht="15" customHeight="1">
      <c r="B682" t="s">
        <v>5684</v>
      </c>
      <c r="C682" s="2">
        <v>1065</v>
      </c>
      <c r="D682" s="2">
        <v>1065</v>
      </c>
      <c r="E682" s="2" t="s">
        <v>5685</v>
      </c>
      <c r="F682" s="58" t="s">
        <v>5686</v>
      </c>
      <c r="G682" s="2" t="s">
        <v>380</v>
      </c>
      <c r="H682" t="s">
        <v>381</v>
      </c>
      <c r="I682" s="58" t="s">
        <v>382</v>
      </c>
      <c r="J682" s="2">
        <v>66147</v>
      </c>
      <c r="K682" s="2" t="s">
        <v>383</v>
      </c>
      <c r="L682" s="2" t="s">
        <v>384</v>
      </c>
      <c r="M682" s="58" t="s">
        <v>1379</v>
      </c>
      <c r="N682" s="58" t="s">
        <v>1380</v>
      </c>
      <c r="O682" s="58" t="s">
        <v>1381</v>
      </c>
      <c r="P682" s="2" t="s">
        <v>148</v>
      </c>
      <c r="Q682" s="2" t="s">
        <v>1382</v>
      </c>
      <c r="R682" s="2" t="s">
        <v>1376</v>
      </c>
      <c r="S682" s="10">
        <v>41607</v>
      </c>
      <c r="T682" s="58" t="s">
        <v>1383</v>
      </c>
      <c r="U682" s="2" t="s">
        <v>1384</v>
      </c>
      <c r="V682" s="2" t="s">
        <v>92</v>
      </c>
      <c r="W682" s="2" t="s">
        <v>93</v>
      </c>
      <c r="X682" s="2" t="s">
        <v>248</v>
      </c>
      <c r="Y682" s="2">
        <v>65</v>
      </c>
      <c r="Z682" s="2" t="s">
        <v>95</v>
      </c>
      <c r="AA682" s="2" t="s">
        <v>1385</v>
      </c>
      <c r="AB682" s="58" t="s">
        <v>3258</v>
      </c>
      <c r="AC682" s="58" t="s">
        <v>5687</v>
      </c>
      <c r="AD682" s="58" t="s">
        <v>5688</v>
      </c>
      <c r="AE682" s="2" t="s">
        <v>5689</v>
      </c>
      <c r="AF682" s="62">
        <v>-15.643793199999999</v>
      </c>
      <c r="AG682" s="62">
        <v>-56.106074499999998</v>
      </c>
      <c r="AH682" s="2" t="s">
        <v>5690</v>
      </c>
      <c r="AI682" s="2" t="s">
        <v>147</v>
      </c>
      <c r="AJ682" s="2" t="s">
        <v>330</v>
      </c>
      <c r="AK682" s="55">
        <v>931.9</v>
      </c>
      <c r="AL682" s="55">
        <v>103</v>
      </c>
      <c r="AM682" s="55">
        <v>11.05268805665844</v>
      </c>
      <c r="AN682" s="2" t="s">
        <v>103</v>
      </c>
      <c r="AO682" s="2">
        <v>11</v>
      </c>
      <c r="AP682" s="2">
        <v>1</v>
      </c>
      <c r="AQ682" s="2">
        <v>4</v>
      </c>
      <c r="AR682" s="53" t="s">
        <v>148</v>
      </c>
      <c r="AS682" s="2" t="s">
        <v>73</v>
      </c>
      <c r="AT682" s="2" t="s">
        <v>148</v>
      </c>
      <c r="AU682" s="2" t="s">
        <v>148</v>
      </c>
      <c r="AV682" s="2" t="s">
        <v>148</v>
      </c>
      <c r="AW682" s="2" t="str">
        <f t="shared" si="10"/>
        <v xml:space="preserve">     PEGUE NA LOJA HOJE             </v>
      </c>
    </row>
    <row r="683" spans="2:49" ht="15" customHeight="1">
      <c r="B683" t="s">
        <v>5691</v>
      </c>
      <c r="C683" s="2" t="s">
        <v>5692</v>
      </c>
      <c r="D683" s="2">
        <v>458</v>
      </c>
      <c r="E683" s="2" t="s">
        <v>5693</v>
      </c>
      <c r="F683" s="58" t="s">
        <v>5694</v>
      </c>
      <c r="G683" s="2" t="s">
        <v>380</v>
      </c>
      <c r="H683" t="s">
        <v>381</v>
      </c>
      <c r="I683" s="58" t="s">
        <v>382</v>
      </c>
      <c r="J683" s="2">
        <v>66147</v>
      </c>
      <c r="K683" s="2" t="s">
        <v>383</v>
      </c>
      <c r="L683" s="2" t="s">
        <v>384</v>
      </c>
      <c r="M683" s="58" t="s">
        <v>2907</v>
      </c>
      <c r="N683" s="58" t="s">
        <v>2908</v>
      </c>
      <c r="O683" s="58" t="s">
        <v>2909</v>
      </c>
      <c r="P683" s="2">
        <v>68222</v>
      </c>
      <c r="Q683" s="2" t="s">
        <v>2910</v>
      </c>
      <c r="R683" s="2">
        <v>1019</v>
      </c>
      <c r="S683" s="10">
        <v>41607</v>
      </c>
      <c r="T683" s="58" t="s">
        <v>2911</v>
      </c>
      <c r="U683" s="2" t="s">
        <v>2912</v>
      </c>
      <c r="V683" s="2" t="s">
        <v>69</v>
      </c>
      <c r="W683" s="2" t="s">
        <v>93</v>
      </c>
      <c r="X683" s="2" t="s">
        <v>442</v>
      </c>
      <c r="Y683" s="2">
        <v>88</v>
      </c>
      <c r="Z683" s="2" t="s">
        <v>160</v>
      </c>
      <c r="AA683" s="2" t="s">
        <v>526</v>
      </c>
      <c r="AB683" s="58" t="s">
        <v>3290</v>
      </c>
      <c r="AC683" s="58" t="s">
        <v>5695</v>
      </c>
      <c r="AD683" s="58" t="s">
        <v>5696</v>
      </c>
      <c r="AE683" s="2" t="s">
        <v>5697</v>
      </c>
      <c r="AF683" s="62">
        <v>-3.7056494</v>
      </c>
      <c r="AG683" s="62">
        <v>-40.3433651</v>
      </c>
      <c r="AH683" s="2" t="s">
        <v>5698</v>
      </c>
      <c r="AI683" s="2" t="s">
        <v>147</v>
      </c>
      <c r="AJ683" s="2" t="s">
        <v>1351</v>
      </c>
      <c r="AK683" s="55">
        <v>691.28</v>
      </c>
      <c r="AL683" s="55">
        <v>143</v>
      </c>
      <c r="AM683" s="55">
        <v>20.68626316398565</v>
      </c>
      <c r="AN683" s="2" t="s">
        <v>331</v>
      </c>
      <c r="AO683" s="2">
        <v>8</v>
      </c>
      <c r="AP683" s="2">
        <v>2</v>
      </c>
      <c r="AQ683" s="2">
        <v>4</v>
      </c>
      <c r="AR683" s="53" t="s">
        <v>72</v>
      </c>
      <c r="AS683" s="2" t="s">
        <v>73</v>
      </c>
      <c r="AT683" s="2" t="s">
        <v>148</v>
      </c>
      <c r="AU683" s="2" t="s">
        <v>75</v>
      </c>
      <c r="AV683" s="2" t="s">
        <v>76</v>
      </c>
      <c r="AW683" s="2" t="str">
        <f t="shared" si="10"/>
        <v>AMERICANAS SERVIÇOS    PEGUE NA LOJA HOJE         PEGUE NA LOJA  QUIOSQUE</v>
      </c>
    </row>
    <row r="684" spans="2:49" ht="15" customHeight="1">
      <c r="B684" t="s">
        <v>5699</v>
      </c>
      <c r="C684" s="2">
        <v>1088</v>
      </c>
      <c r="D684" s="2">
        <v>1088</v>
      </c>
      <c r="E684" s="2" t="s">
        <v>5700</v>
      </c>
      <c r="F684" s="58" t="s">
        <v>5701</v>
      </c>
      <c r="G684" s="2" t="s">
        <v>534</v>
      </c>
      <c r="H684" t="s">
        <v>535</v>
      </c>
      <c r="I684" s="58" t="s">
        <v>536</v>
      </c>
      <c r="J684" s="2">
        <v>65659</v>
      </c>
      <c r="K684" s="2" t="s">
        <v>537</v>
      </c>
      <c r="L684" s="2" t="s">
        <v>531</v>
      </c>
      <c r="M684" s="58" t="s">
        <v>3038</v>
      </c>
      <c r="N684" s="58" t="s">
        <v>3039</v>
      </c>
      <c r="O684" s="58" t="s">
        <v>3040</v>
      </c>
      <c r="P684" s="2" t="s">
        <v>148</v>
      </c>
      <c r="Q684" s="2" t="s">
        <v>3041</v>
      </c>
      <c r="R684" s="2" t="s">
        <v>3035</v>
      </c>
      <c r="S684" s="10">
        <v>41607</v>
      </c>
      <c r="T684" s="58" t="s">
        <v>3042</v>
      </c>
      <c r="U684" s="2" t="s">
        <v>3043</v>
      </c>
      <c r="V684" s="2" t="s">
        <v>92</v>
      </c>
      <c r="W684" s="2" t="s">
        <v>93</v>
      </c>
      <c r="X684" s="2" t="s">
        <v>545</v>
      </c>
      <c r="Y684" s="2">
        <v>92</v>
      </c>
      <c r="Z684" s="2" t="s">
        <v>95</v>
      </c>
      <c r="AA684" s="2" t="s">
        <v>3044</v>
      </c>
      <c r="AB684" s="58" t="s">
        <v>3045</v>
      </c>
      <c r="AC684" s="58" t="s">
        <v>5702</v>
      </c>
      <c r="AD684" s="58" t="s">
        <v>5703</v>
      </c>
      <c r="AE684" s="2" t="s">
        <v>5704</v>
      </c>
      <c r="AF684" s="62">
        <v>-3.0757317</v>
      </c>
      <c r="AG684" s="62">
        <v>-59.9574006</v>
      </c>
      <c r="AH684" s="2" t="s">
        <v>5705</v>
      </c>
      <c r="AI684" s="2" t="s">
        <v>147</v>
      </c>
      <c r="AJ684" s="2" t="s">
        <v>330</v>
      </c>
      <c r="AK684" s="55">
        <v>946.06</v>
      </c>
      <c r="AL684" s="55">
        <v>171</v>
      </c>
      <c r="AM684" s="55">
        <v>18.074963532968312</v>
      </c>
      <c r="AN684" s="2" t="s">
        <v>331</v>
      </c>
      <c r="AO684" s="2">
        <v>25</v>
      </c>
      <c r="AP684" s="2">
        <v>1</v>
      </c>
      <c r="AQ684" s="2">
        <v>18</v>
      </c>
      <c r="AR684" s="53" t="s">
        <v>148</v>
      </c>
      <c r="AS684" s="2" t="s">
        <v>73</v>
      </c>
      <c r="AT684" s="2" t="s">
        <v>74</v>
      </c>
      <c r="AU684" s="2" t="s">
        <v>75</v>
      </c>
      <c r="AV684" s="2" t="s">
        <v>148</v>
      </c>
      <c r="AW684" s="2" t="str">
        <f t="shared" si="10"/>
        <v xml:space="preserve">     PEGUE NA LOJA HOJE    SHIP FROM STORE    PEGUE NA LOJA   </v>
      </c>
    </row>
    <row r="685" spans="2:49" ht="15" customHeight="1">
      <c r="B685" t="s">
        <v>5706</v>
      </c>
      <c r="C685" s="2">
        <v>1107</v>
      </c>
      <c r="D685" s="2">
        <v>1107</v>
      </c>
      <c r="E685" s="2" t="s">
        <v>5707</v>
      </c>
      <c r="F685" s="58" t="s">
        <v>5708</v>
      </c>
      <c r="G685" s="2" t="s">
        <v>534</v>
      </c>
      <c r="H685" t="s">
        <v>535</v>
      </c>
      <c r="I685" s="58" t="s">
        <v>536</v>
      </c>
      <c r="J685" s="2">
        <v>65659</v>
      </c>
      <c r="K685" s="2" t="s">
        <v>537</v>
      </c>
      <c r="L685" s="2" t="s">
        <v>531</v>
      </c>
      <c r="M685" s="58" t="s">
        <v>3038</v>
      </c>
      <c r="N685" s="58" t="s">
        <v>3039</v>
      </c>
      <c r="O685" s="58" t="s">
        <v>3040</v>
      </c>
      <c r="P685" s="2" t="s">
        <v>148</v>
      </c>
      <c r="Q685" s="2" t="s">
        <v>3041</v>
      </c>
      <c r="R685" s="2" t="s">
        <v>3035</v>
      </c>
      <c r="S685" s="10">
        <v>41607</v>
      </c>
      <c r="T685" s="58" t="s">
        <v>3042</v>
      </c>
      <c r="U685" s="2" t="s">
        <v>3043</v>
      </c>
      <c r="V685" s="2" t="s">
        <v>92</v>
      </c>
      <c r="W685" s="2" t="s">
        <v>93</v>
      </c>
      <c r="X685" s="2" t="s">
        <v>545</v>
      </c>
      <c r="Y685" s="2">
        <v>92</v>
      </c>
      <c r="Z685" s="2" t="s">
        <v>95</v>
      </c>
      <c r="AA685" s="2" t="s">
        <v>3044</v>
      </c>
      <c r="AB685" s="58" t="s">
        <v>3045</v>
      </c>
      <c r="AC685" s="58" t="s">
        <v>5709</v>
      </c>
      <c r="AD685" s="58" t="s">
        <v>5710</v>
      </c>
      <c r="AE685" s="2" t="s">
        <v>5711</v>
      </c>
      <c r="AF685" s="62">
        <v>-3.0479786</v>
      </c>
      <c r="AG685" s="62">
        <v>-59.944258099999999</v>
      </c>
      <c r="AH685" s="2" t="s">
        <v>5712</v>
      </c>
      <c r="AI685" s="2" t="s">
        <v>147</v>
      </c>
      <c r="AJ685" s="2" t="s">
        <v>330</v>
      </c>
      <c r="AK685" s="55">
        <v>799.79</v>
      </c>
      <c r="AL685" s="55">
        <v>183</v>
      </c>
      <c r="AM685" s="55">
        <v>22.881006264144339</v>
      </c>
      <c r="AN685" s="2" t="s">
        <v>331</v>
      </c>
      <c r="AO685" s="2">
        <v>25</v>
      </c>
      <c r="AP685" s="2">
        <v>1</v>
      </c>
      <c r="AQ685" s="2">
        <v>18</v>
      </c>
      <c r="AR685" s="53" t="s">
        <v>72</v>
      </c>
      <c r="AS685" s="2" t="s">
        <v>73</v>
      </c>
      <c r="AT685" s="2" t="s">
        <v>74</v>
      </c>
      <c r="AU685" s="2" t="s">
        <v>75</v>
      </c>
      <c r="AV685" s="2" t="s">
        <v>76</v>
      </c>
      <c r="AW685" s="2" t="str">
        <f t="shared" si="10"/>
        <v>AMERICANAS SERVIÇOS    PEGUE NA LOJA HOJE    SHIP FROM STORE    PEGUE NA LOJA  QUIOSQUE</v>
      </c>
    </row>
    <row r="686" spans="2:49" ht="15" customHeight="1">
      <c r="B686" t="s">
        <v>5713</v>
      </c>
      <c r="C686" s="2">
        <v>1077</v>
      </c>
      <c r="D686" s="2">
        <v>1077</v>
      </c>
      <c r="E686" s="2" t="s">
        <v>5714</v>
      </c>
      <c r="F686" s="58" t="s">
        <v>5715</v>
      </c>
      <c r="G686" s="2" t="s">
        <v>431</v>
      </c>
      <c r="H686" t="s">
        <v>432</v>
      </c>
      <c r="I686" s="58" t="s">
        <v>433</v>
      </c>
      <c r="J686" s="2">
        <v>66749</v>
      </c>
      <c r="K686" s="2" t="s">
        <v>434</v>
      </c>
      <c r="L686" s="2" t="s">
        <v>435</v>
      </c>
      <c r="M686" s="58" t="s">
        <v>580</v>
      </c>
      <c r="N686" s="58" t="s">
        <v>581</v>
      </c>
      <c r="O686" s="58" t="s">
        <v>582</v>
      </c>
      <c r="P686" s="2" t="s">
        <v>148</v>
      </c>
      <c r="Q686" s="2" t="s">
        <v>583</v>
      </c>
      <c r="R686" s="2" t="s">
        <v>584</v>
      </c>
      <c r="S686" s="10">
        <v>41607</v>
      </c>
      <c r="T686" s="58" t="s">
        <v>585</v>
      </c>
      <c r="U686" s="2" t="s">
        <v>586</v>
      </c>
      <c r="V686" s="2" t="s">
        <v>92</v>
      </c>
      <c r="W686" s="2" t="s">
        <v>93</v>
      </c>
      <c r="X686" s="2" t="s">
        <v>480</v>
      </c>
      <c r="Y686" s="2">
        <v>87</v>
      </c>
      <c r="Z686" s="2" t="s">
        <v>160</v>
      </c>
      <c r="AA686" s="2" t="s">
        <v>443</v>
      </c>
      <c r="AB686" s="58" t="s">
        <v>5219</v>
      </c>
      <c r="AC686" s="58" t="s">
        <v>98</v>
      </c>
      <c r="AD686" s="58" t="s">
        <v>5716</v>
      </c>
      <c r="AE686" s="2" t="s">
        <v>5717</v>
      </c>
      <c r="AF686" s="62">
        <v>-9.3879976999999997</v>
      </c>
      <c r="AG686" s="62">
        <v>-40.488861300000003</v>
      </c>
      <c r="AH686" s="2" t="s">
        <v>5718</v>
      </c>
      <c r="AI686" s="2" t="s">
        <v>147</v>
      </c>
      <c r="AJ686" s="2" t="s">
        <v>330</v>
      </c>
      <c r="AK686" s="55">
        <v>966.38</v>
      </c>
      <c r="AL686" s="55">
        <v>103</v>
      </c>
      <c r="AM686" s="55">
        <v>10.658333160868395</v>
      </c>
      <c r="AN686" s="2" t="s">
        <v>331</v>
      </c>
      <c r="AO686" s="2">
        <v>9</v>
      </c>
      <c r="AP686" s="2">
        <v>1</v>
      </c>
      <c r="AQ686" s="2">
        <v>2</v>
      </c>
      <c r="AR686" s="53" t="s">
        <v>72</v>
      </c>
      <c r="AS686" s="2" t="s">
        <v>73</v>
      </c>
      <c r="AT686" s="2" t="s">
        <v>74</v>
      </c>
      <c r="AU686" s="2" t="s">
        <v>75</v>
      </c>
      <c r="AV686" s="2" t="s">
        <v>76</v>
      </c>
      <c r="AW686" s="2" t="str">
        <f t="shared" si="10"/>
        <v>AMERICANAS SERVIÇOS    PEGUE NA LOJA HOJE    SHIP FROM STORE    PEGUE NA LOJA  QUIOSQUE</v>
      </c>
    </row>
    <row r="687" spans="2:49" ht="15" customHeight="1">
      <c r="B687" t="s">
        <v>5719</v>
      </c>
      <c r="C687" s="2">
        <v>1097</v>
      </c>
      <c r="D687" s="2">
        <v>1097</v>
      </c>
      <c r="E687" s="2" t="s">
        <v>5720</v>
      </c>
      <c r="F687" s="58" t="s">
        <v>5721</v>
      </c>
      <c r="G687" s="2" t="s">
        <v>431</v>
      </c>
      <c r="H687" t="s">
        <v>432</v>
      </c>
      <c r="I687" s="58" t="s">
        <v>433</v>
      </c>
      <c r="J687" s="2">
        <v>66749</v>
      </c>
      <c r="K687" s="2" t="s">
        <v>434</v>
      </c>
      <c r="L687" s="2" t="s">
        <v>435</v>
      </c>
      <c r="M687" s="58" t="s">
        <v>430</v>
      </c>
      <c r="N687" s="58" t="s">
        <v>436</v>
      </c>
      <c r="O687" s="58" t="s">
        <v>437</v>
      </c>
      <c r="P687" s="2">
        <v>68343</v>
      </c>
      <c r="Q687" s="2" t="s">
        <v>438</v>
      </c>
      <c r="R687" s="2" t="s">
        <v>439</v>
      </c>
      <c r="S687" s="10">
        <v>41607</v>
      </c>
      <c r="T687" s="58" t="s">
        <v>440</v>
      </c>
      <c r="U687" s="2" t="s">
        <v>441</v>
      </c>
      <c r="V687" s="2" t="s">
        <v>92</v>
      </c>
      <c r="W687" s="2" t="s">
        <v>93</v>
      </c>
      <c r="X687" s="2" t="s">
        <v>442</v>
      </c>
      <c r="Y687" s="2">
        <v>81</v>
      </c>
      <c r="Z687" s="2" t="s">
        <v>160</v>
      </c>
      <c r="AA687" s="2" t="s">
        <v>443</v>
      </c>
      <c r="AB687" s="58" t="s">
        <v>430</v>
      </c>
      <c r="AC687" s="58" t="s">
        <v>5721</v>
      </c>
      <c r="AD687" s="58" t="s">
        <v>5722</v>
      </c>
      <c r="AE687" s="2" t="s">
        <v>5723</v>
      </c>
      <c r="AF687" s="62">
        <v>-8.0799551999999899</v>
      </c>
      <c r="AG687" s="62">
        <v>-34.907369699999997</v>
      </c>
      <c r="AH687" s="2" t="s">
        <v>5724</v>
      </c>
      <c r="AI687" s="2" t="s">
        <v>28</v>
      </c>
      <c r="AJ687" s="2" t="s">
        <v>330</v>
      </c>
      <c r="AK687" s="55">
        <v>739.74</v>
      </c>
      <c r="AL687" s="55">
        <v>59</v>
      </c>
      <c r="AM687" s="55">
        <v>7.9757752723930029</v>
      </c>
      <c r="AN687" s="2" t="s">
        <v>103</v>
      </c>
      <c r="AO687" s="2">
        <v>4</v>
      </c>
      <c r="AP687" s="2">
        <v>3</v>
      </c>
      <c r="AQ687" s="2">
        <v>1</v>
      </c>
      <c r="AR687" s="53" t="s">
        <v>72</v>
      </c>
      <c r="AS687" s="2" t="s">
        <v>73</v>
      </c>
      <c r="AT687" s="2" t="s">
        <v>74</v>
      </c>
      <c r="AU687" s="2" t="s">
        <v>75</v>
      </c>
      <c r="AV687" s="2" t="s">
        <v>76</v>
      </c>
      <c r="AW687" s="2" t="str">
        <f t="shared" si="10"/>
        <v>AMERICANAS SERVIÇOS    PEGUE NA LOJA HOJE    SHIP FROM STORE    PEGUE NA LOJA  QUIOSQUE</v>
      </c>
    </row>
    <row r="688" spans="2:49" ht="15" customHeight="1">
      <c r="B688" t="s">
        <v>5725</v>
      </c>
      <c r="C688" s="2">
        <v>1084</v>
      </c>
      <c r="D688" s="2">
        <v>1084</v>
      </c>
      <c r="E688" s="2" t="s">
        <v>5726</v>
      </c>
      <c r="F688" s="58" t="s">
        <v>5727</v>
      </c>
      <c r="G688" s="2" t="s">
        <v>431</v>
      </c>
      <c r="H688" t="s">
        <v>432</v>
      </c>
      <c r="I688" s="58" t="s">
        <v>433</v>
      </c>
      <c r="J688" s="2">
        <v>66749</v>
      </c>
      <c r="K688" s="2" t="s">
        <v>434</v>
      </c>
      <c r="L688" s="2" t="s">
        <v>435</v>
      </c>
      <c r="M688" s="58" t="s">
        <v>474</v>
      </c>
      <c r="N688" s="58" t="s">
        <v>475</v>
      </c>
      <c r="O688" s="58" t="s">
        <v>476</v>
      </c>
      <c r="P688" s="2" t="s">
        <v>148</v>
      </c>
      <c r="Q688" s="2" t="s">
        <v>477</v>
      </c>
      <c r="R688" s="2" t="s">
        <v>435</v>
      </c>
      <c r="S688" s="10">
        <v>41607</v>
      </c>
      <c r="T688" s="58" t="s">
        <v>478</v>
      </c>
      <c r="U688" s="2" t="s">
        <v>479</v>
      </c>
      <c r="V688" s="2" t="s">
        <v>92</v>
      </c>
      <c r="W688" s="2" t="s">
        <v>93</v>
      </c>
      <c r="X688" s="2" t="s">
        <v>480</v>
      </c>
      <c r="Y688" s="2">
        <v>74</v>
      </c>
      <c r="Z688" s="2" t="s">
        <v>160</v>
      </c>
      <c r="AA688" s="2" t="s">
        <v>481</v>
      </c>
      <c r="AB688" s="58" t="s">
        <v>5727</v>
      </c>
      <c r="AC688" s="58" t="s">
        <v>98</v>
      </c>
      <c r="AD688" s="58" t="s">
        <v>5728</v>
      </c>
      <c r="AE688" s="2" t="s">
        <v>5729</v>
      </c>
      <c r="AF688" s="62">
        <v>-11.3030252</v>
      </c>
      <c r="AG688" s="62">
        <v>-41.855919999999998</v>
      </c>
      <c r="AH688" s="2" t="s">
        <v>5730</v>
      </c>
      <c r="AI688" s="2" t="s">
        <v>147</v>
      </c>
      <c r="AJ688" s="2" t="s">
        <v>330</v>
      </c>
      <c r="AK688" s="55">
        <v>963.53</v>
      </c>
      <c r="AL688" s="55">
        <v>175</v>
      </c>
      <c r="AM688" s="55">
        <v>18.162382074247819</v>
      </c>
      <c r="AN688" s="2" t="s">
        <v>103</v>
      </c>
      <c r="AO688" s="2">
        <v>8</v>
      </c>
      <c r="AP688" s="2">
        <v>1</v>
      </c>
      <c r="AQ688" s="2">
        <v>1</v>
      </c>
      <c r="AR688" s="53" t="s">
        <v>72</v>
      </c>
      <c r="AS688" s="2" t="s">
        <v>73</v>
      </c>
      <c r="AT688" s="2" t="s">
        <v>148</v>
      </c>
      <c r="AU688" s="2" t="s">
        <v>75</v>
      </c>
      <c r="AV688" s="2" t="s">
        <v>76</v>
      </c>
      <c r="AW688" s="2" t="str">
        <f t="shared" si="10"/>
        <v>AMERICANAS SERVIÇOS    PEGUE NA LOJA HOJE         PEGUE NA LOJA  QUIOSQUE</v>
      </c>
    </row>
    <row r="689" spans="2:49" ht="15" customHeight="1">
      <c r="B689" t="s">
        <v>5731</v>
      </c>
      <c r="C689" s="2">
        <v>1066</v>
      </c>
      <c r="D689" s="2">
        <v>1066</v>
      </c>
      <c r="E689" s="2" t="s">
        <v>5732</v>
      </c>
      <c r="F689" s="58" t="s">
        <v>5733</v>
      </c>
      <c r="G689" s="2" t="s">
        <v>431</v>
      </c>
      <c r="H689" t="s">
        <v>432</v>
      </c>
      <c r="I689" s="58" t="s">
        <v>433</v>
      </c>
      <c r="J689" s="2">
        <v>66749</v>
      </c>
      <c r="K689" s="2" t="s">
        <v>434</v>
      </c>
      <c r="L689" s="2" t="s">
        <v>435</v>
      </c>
      <c r="M689" s="58" t="s">
        <v>815</v>
      </c>
      <c r="N689" s="58" t="s">
        <v>816</v>
      </c>
      <c r="O689" s="58" t="s">
        <v>817</v>
      </c>
      <c r="P689" s="2">
        <v>66116</v>
      </c>
      <c r="Q689" s="2" t="s">
        <v>818</v>
      </c>
      <c r="R689" s="2" t="s">
        <v>812</v>
      </c>
      <c r="S689" s="10">
        <v>41607</v>
      </c>
      <c r="T689" s="58" t="s">
        <v>819</v>
      </c>
      <c r="U689" s="2" t="s">
        <v>820</v>
      </c>
      <c r="V689" s="2" t="s">
        <v>92</v>
      </c>
      <c r="W689" s="2" t="s">
        <v>93</v>
      </c>
      <c r="X689" s="2" t="s">
        <v>480</v>
      </c>
      <c r="Y689" s="2">
        <v>79</v>
      </c>
      <c r="Z689" s="2" t="s">
        <v>95</v>
      </c>
      <c r="AA689" s="2" t="s">
        <v>143</v>
      </c>
      <c r="AB689" s="58" t="s">
        <v>5733</v>
      </c>
      <c r="AC689" s="58" t="s">
        <v>98</v>
      </c>
      <c r="AD689" s="58" t="s">
        <v>5734</v>
      </c>
      <c r="AE689" s="2" t="s">
        <v>5735</v>
      </c>
      <c r="AF689" s="62">
        <v>-11.2703328</v>
      </c>
      <c r="AG689" s="62">
        <v>-37.439185600000002</v>
      </c>
      <c r="AH689" s="2" t="s">
        <v>5736</v>
      </c>
      <c r="AI689" s="2" t="s">
        <v>147</v>
      </c>
      <c r="AJ689" s="2" t="s">
        <v>1351</v>
      </c>
      <c r="AK689" s="55">
        <v>555.71</v>
      </c>
      <c r="AL689" s="55">
        <v>100</v>
      </c>
      <c r="AM689" s="55">
        <v>17.994997390725377</v>
      </c>
      <c r="AN689" s="2" t="s">
        <v>103</v>
      </c>
      <c r="AO689" s="2">
        <v>8</v>
      </c>
      <c r="AP689" s="2">
        <v>1</v>
      </c>
      <c r="AQ689" s="2">
        <v>1</v>
      </c>
      <c r="AR689" s="53" t="s">
        <v>72</v>
      </c>
      <c r="AS689" s="2" t="s">
        <v>73</v>
      </c>
      <c r="AT689" s="2" t="s">
        <v>148</v>
      </c>
      <c r="AU689" s="2" t="s">
        <v>75</v>
      </c>
      <c r="AV689" s="2" t="s">
        <v>76</v>
      </c>
      <c r="AW689" s="2" t="str">
        <f t="shared" si="10"/>
        <v>AMERICANAS SERVIÇOS    PEGUE NA LOJA HOJE         PEGUE NA LOJA  QUIOSQUE</v>
      </c>
    </row>
    <row r="690" spans="2:49" ht="15" customHeight="1">
      <c r="B690" t="s">
        <v>5737</v>
      </c>
      <c r="C690" s="2">
        <v>1071</v>
      </c>
      <c r="D690" s="2">
        <v>1071</v>
      </c>
      <c r="E690" s="2" t="s">
        <v>5738</v>
      </c>
      <c r="F690" s="58" t="s">
        <v>5739</v>
      </c>
      <c r="G690" s="2" t="s">
        <v>431</v>
      </c>
      <c r="H690" t="s">
        <v>432</v>
      </c>
      <c r="I690" s="58" t="s">
        <v>433</v>
      </c>
      <c r="J690" s="2">
        <v>66749</v>
      </c>
      <c r="K690" s="2" t="s">
        <v>434</v>
      </c>
      <c r="L690" s="2" t="s">
        <v>435</v>
      </c>
      <c r="M690" s="58" t="s">
        <v>815</v>
      </c>
      <c r="N690" s="58" t="s">
        <v>816</v>
      </c>
      <c r="O690" s="58" t="s">
        <v>817</v>
      </c>
      <c r="P690" s="2">
        <v>66116</v>
      </c>
      <c r="Q690" s="2" t="s">
        <v>818</v>
      </c>
      <c r="R690" s="2" t="s">
        <v>812</v>
      </c>
      <c r="S690" s="10">
        <v>41668</v>
      </c>
      <c r="T690" s="58" t="s">
        <v>819</v>
      </c>
      <c r="U690" s="2" t="s">
        <v>820</v>
      </c>
      <c r="V690" s="2" t="s">
        <v>92</v>
      </c>
      <c r="W690" s="2" t="s">
        <v>93</v>
      </c>
      <c r="X690" s="2" t="s">
        <v>480</v>
      </c>
      <c r="Y690" s="2">
        <v>79</v>
      </c>
      <c r="Z690" s="2" t="s">
        <v>95</v>
      </c>
      <c r="AA690" s="2" t="s">
        <v>143</v>
      </c>
      <c r="AB690" s="58" t="s">
        <v>5739</v>
      </c>
      <c r="AC690" s="58" t="s">
        <v>98</v>
      </c>
      <c r="AD690" s="58" t="s">
        <v>5740</v>
      </c>
      <c r="AE690" s="2" t="s">
        <v>5741</v>
      </c>
      <c r="AF690" s="62">
        <v>-10.6940528</v>
      </c>
      <c r="AG690" s="62">
        <v>-37.427216899999998</v>
      </c>
      <c r="AH690" s="2" t="s">
        <v>5742</v>
      </c>
      <c r="AI690" s="2" t="s">
        <v>147</v>
      </c>
      <c r="AJ690" s="2" t="s">
        <v>330</v>
      </c>
      <c r="AK690" s="55">
        <v>862.3</v>
      </c>
      <c r="AL690" s="55">
        <v>101</v>
      </c>
      <c r="AM690" s="55">
        <v>11.712860953264526</v>
      </c>
      <c r="AN690" s="2" t="s">
        <v>103</v>
      </c>
      <c r="AO690" s="2">
        <v>8</v>
      </c>
      <c r="AP690" s="2">
        <v>1</v>
      </c>
      <c r="AQ690" s="2">
        <v>1</v>
      </c>
      <c r="AR690" s="53" t="s">
        <v>72</v>
      </c>
      <c r="AS690" s="2" t="s">
        <v>73</v>
      </c>
      <c r="AT690" s="2" t="s">
        <v>148</v>
      </c>
      <c r="AU690" s="2" t="s">
        <v>75</v>
      </c>
      <c r="AV690" s="2" t="s">
        <v>76</v>
      </c>
      <c r="AW690" s="2" t="str">
        <f t="shared" si="10"/>
        <v>AMERICANAS SERVIÇOS    PEGUE NA LOJA HOJE         PEGUE NA LOJA  QUIOSQUE</v>
      </c>
    </row>
    <row r="691" spans="2:49" ht="15" customHeight="1">
      <c r="B691" t="s">
        <v>5743</v>
      </c>
      <c r="C691" s="2">
        <v>1104</v>
      </c>
      <c r="D691" s="2">
        <v>1104</v>
      </c>
      <c r="E691" s="2" t="s">
        <v>5744</v>
      </c>
      <c r="F691" s="58" t="s">
        <v>5745</v>
      </c>
      <c r="G691" s="2" t="s">
        <v>128</v>
      </c>
      <c r="H691" t="s">
        <v>129</v>
      </c>
      <c r="I691" s="58" t="s">
        <v>130</v>
      </c>
      <c r="J691" s="2">
        <v>66128</v>
      </c>
      <c r="K691" s="2" t="s">
        <v>131</v>
      </c>
      <c r="L691" s="2" t="s">
        <v>132</v>
      </c>
      <c r="M691" s="58" t="s">
        <v>153</v>
      </c>
      <c r="N691" s="58" t="s">
        <v>154</v>
      </c>
      <c r="O691" s="58" t="s">
        <v>155</v>
      </c>
      <c r="P691" s="2">
        <v>68767</v>
      </c>
      <c r="Q691" s="2" t="s">
        <v>156</v>
      </c>
      <c r="R691" s="2" t="s">
        <v>157</v>
      </c>
      <c r="S691" s="10">
        <v>41689</v>
      </c>
      <c r="T691" s="58" t="s">
        <v>158</v>
      </c>
      <c r="U691" s="2" t="s">
        <v>159</v>
      </c>
      <c r="V691" s="2" t="s">
        <v>69</v>
      </c>
      <c r="W691" s="2" t="s">
        <v>93</v>
      </c>
      <c r="X691" s="2" t="s">
        <v>140</v>
      </c>
      <c r="Y691" s="2">
        <v>11</v>
      </c>
      <c r="Z691" s="2" t="s">
        <v>95</v>
      </c>
      <c r="AA691" s="2" t="s">
        <v>141</v>
      </c>
      <c r="AB691" s="58" t="s">
        <v>633</v>
      </c>
      <c r="AC691" s="58" t="s">
        <v>5746</v>
      </c>
      <c r="AD691" s="58" t="s">
        <v>5747</v>
      </c>
      <c r="AE691" s="2" t="s">
        <v>5748</v>
      </c>
      <c r="AF691" s="62">
        <v>-23.6835214</v>
      </c>
      <c r="AG691" s="62">
        <v>-46.557344399999998</v>
      </c>
      <c r="AH691" s="2" t="s">
        <v>5749</v>
      </c>
      <c r="AI691" s="2" t="s">
        <v>147</v>
      </c>
      <c r="AJ691" s="2" t="s">
        <v>1351</v>
      </c>
      <c r="AK691" s="55">
        <v>694.1</v>
      </c>
      <c r="AL691" s="55">
        <v>107</v>
      </c>
      <c r="AM691" s="55">
        <v>15.415646160495605</v>
      </c>
      <c r="AN691" s="2" t="s">
        <v>331</v>
      </c>
      <c r="AO691" s="2">
        <v>4</v>
      </c>
      <c r="AP691" s="2">
        <v>3</v>
      </c>
      <c r="AQ691" s="2">
        <v>1</v>
      </c>
      <c r="AR691" s="53" t="s">
        <v>148</v>
      </c>
      <c r="AS691" s="2" t="s">
        <v>73</v>
      </c>
      <c r="AT691" s="2" t="s">
        <v>74</v>
      </c>
      <c r="AU691" s="2" t="s">
        <v>148</v>
      </c>
      <c r="AV691" s="2" t="s">
        <v>148</v>
      </c>
      <c r="AW691" s="2" t="str">
        <f t="shared" si="10"/>
        <v xml:space="preserve">     PEGUE NA LOJA HOJE    SHIP FROM STORE        </v>
      </c>
    </row>
    <row r="692" spans="2:49" ht="15" customHeight="1">
      <c r="B692" t="s">
        <v>5750</v>
      </c>
      <c r="C692" s="2">
        <v>1007</v>
      </c>
      <c r="D692" s="2">
        <v>1007</v>
      </c>
      <c r="E692" s="2" t="s">
        <v>5751</v>
      </c>
      <c r="F692" s="58" t="s">
        <v>5752</v>
      </c>
      <c r="G692" s="2" t="s">
        <v>380</v>
      </c>
      <c r="H692" t="s">
        <v>381</v>
      </c>
      <c r="I692" s="58" t="s">
        <v>382</v>
      </c>
      <c r="J692" s="2">
        <v>66147</v>
      </c>
      <c r="K692" s="2" t="s">
        <v>383</v>
      </c>
      <c r="L692" s="2" t="s">
        <v>384</v>
      </c>
      <c r="M692" s="58" t="s">
        <v>2907</v>
      </c>
      <c r="N692" s="58" t="s">
        <v>2908</v>
      </c>
      <c r="O692" s="58" t="s">
        <v>2909</v>
      </c>
      <c r="P692" s="2">
        <v>68222</v>
      </c>
      <c r="Q692" s="2" t="s">
        <v>2910</v>
      </c>
      <c r="R692" s="2">
        <v>1019</v>
      </c>
      <c r="S692" s="10">
        <v>41694</v>
      </c>
      <c r="T692" s="58" t="s">
        <v>2911</v>
      </c>
      <c r="U692" s="2" t="s">
        <v>2912</v>
      </c>
      <c r="V692" s="2" t="s">
        <v>92</v>
      </c>
      <c r="W692" s="2" t="s">
        <v>93</v>
      </c>
      <c r="X692" s="2" t="s">
        <v>442</v>
      </c>
      <c r="Y692" s="2">
        <v>86</v>
      </c>
      <c r="Z692" s="2" t="s">
        <v>160</v>
      </c>
      <c r="AA692" s="2" t="s">
        <v>2913</v>
      </c>
      <c r="AB692" s="58" t="s">
        <v>5753</v>
      </c>
      <c r="AC692" s="58" t="s">
        <v>5754</v>
      </c>
      <c r="AD692" s="58" t="s">
        <v>5755</v>
      </c>
      <c r="AE692" s="2" t="s">
        <v>5756</v>
      </c>
      <c r="AF692" s="62">
        <v>-2.9091604000000002</v>
      </c>
      <c r="AG692" s="62">
        <v>-41.7471022</v>
      </c>
      <c r="AH692" s="2" t="s">
        <v>5757</v>
      </c>
      <c r="AI692" s="2" t="s">
        <v>147</v>
      </c>
      <c r="AJ692" s="2" t="s">
        <v>102</v>
      </c>
      <c r="AK692" s="55">
        <v>1223.46</v>
      </c>
      <c r="AL692" s="55">
        <v>153</v>
      </c>
      <c r="AM692" s="55">
        <v>12.505517139914668</v>
      </c>
      <c r="AN692" s="2" t="s">
        <v>331</v>
      </c>
      <c r="AO692" s="2">
        <v>7</v>
      </c>
      <c r="AP692" s="2">
        <v>2</v>
      </c>
      <c r="AQ692" s="2">
        <v>3</v>
      </c>
      <c r="AR692" s="53" t="s">
        <v>72</v>
      </c>
      <c r="AS692" s="2" t="s">
        <v>73</v>
      </c>
      <c r="AT692" s="2" t="s">
        <v>74</v>
      </c>
      <c r="AU692" s="2" t="s">
        <v>148</v>
      </c>
      <c r="AV692" s="2" t="s">
        <v>76</v>
      </c>
      <c r="AW692" s="2" t="str">
        <f t="shared" si="10"/>
        <v>AMERICANAS SERVIÇOS    PEGUE NA LOJA HOJE    SHIP FROM STORE       QUIOSQUE</v>
      </c>
    </row>
    <row r="693" spans="2:49" ht="15" customHeight="1">
      <c r="B693" t="s">
        <v>5758</v>
      </c>
      <c r="C693" s="2" t="s">
        <v>5759</v>
      </c>
      <c r="D693" s="2">
        <v>661</v>
      </c>
      <c r="E693" s="2" t="s">
        <v>5760</v>
      </c>
      <c r="F693" s="58" t="s">
        <v>5761</v>
      </c>
      <c r="G693" s="2" t="s">
        <v>168</v>
      </c>
      <c r="H693" t="s">
        <v>169</v>
      </c>
      <c r="I693" s="58" t="s">
        <v>170</v>
      </c>
      <c r="J693" s="2">
        <v>66146</v>
      </c>
      <c r="K693" s="2" t="s">
        <v>171</v>
      </c>
      <c r="L693" s="2" t="s">
        <v>172</v>
      </c>
      <c r="M693" s="58" t="s">
        <v>858</v>
      </c>
      <c r="N693" s="58" t="s">
        <v>859</v>
      </c>
      <c r="O693" s="58" t="s">
        <v>860</v>
      </c>
      <c r="P693" s="2">
        <v>68827</v>
      </c>
      <c r="Q693" s="2" t="s">
        <v>861</v>
      </c>
      <c r="R693" s="2" t="s">
        <v>855</v>
      </c>
      <c r="S693" s="10">
        <v>41697</v>
      </c>
      <c r="T693" s="58" t="s">
        <v>862</v>
      </c>
      <c r="U693" s="2" t="s">
        <v>863</v>
      </c>
      <c r="V693" s="2" t="s">
        <v>92</v>
      </c>
      <c r="W693" s="2" t="s">
        <v>1192</v>
      </c>
      <c r="X693" s="2" t="s">
        <v>140</v>
      </c>
      <c r="Y693" s="2">
        <v>15</v>
      </c>
      <c r="Z693" s="2" t="s">
        <v>160</v>
      </c>
      <c r="AA693" s="2" t="s">
        <v>141</v>
      </c>
      <c r="AB693" s="58" t="s">
        <v>5762</v>
      </c>
      <c r="AC693" s="58" t="s">
        <v>98</v>
      </c>
      <c r="AD693" s="58" t="s">
        <v>5763</v>
      </c>
      <c r="AE693" s="2" t="s">
        <v>5764</v>
      </c>
      <c r="AF693" s="62">
        <v>-23.210864099999998</v>
      </c>
      <c r="AG693" s="62">
        <v>-47.521382600000003</v>
      </c>
      <c r="AH693" s="2" t="s">
        <v>5765</v>
      </c>
      <c r="AI693" s="2" t="s">
        <v>147</v>
      </c>
      <c r="AJ693" s="2" t="s">
        <v>1351</v>
      </c>
      <c r="AK693" s="55">
        <v>505.74</v>
      </c>
      <c r="AL693" s="55">
        <v>43</v>
      </c>
      <c r="AM693" s="55">
        <v>8.5023925337129747</v>
      </c>
      <c r="AN693" s="2" t="s">
        <v>103</v>
      </c>
      <c r="AO693" s="2">
        <v>8</v>
      </c>
      <c r="AP693" s="2">
        <v>1</v>
      </c>
      <c r="AQ693" s="2">
        <v>1</v>
      </c>
      <c r="AR693" s="53" t="s">
        <v>148</v>
      </c>
      <c r="AS693" s="2" t="s">
        <v>73</v>
      </c>
      <c r="AT693" s="2" t="s">
        <v>148</v>
      </c>
      <c r="AU693" s="2" t="s">
        <v>148</v>
      </c>
      <c r="AV693" s="2" t="s">
        <v>148</v>
      </c>
      <c r="AW693" s="2" t="str">
        <f t="shared" si="10"/>
        <v xml:space="preserve">     PEGUE NA LOJA HOJE             </v>
      </c>
    </row>
    <row r="694" spans="2:49" ht="15" customHeight="1">
      <c r="B694" t="s">
        <v>5766</v>
      </c>
      <c r="C694" s="2">
        <v>1102</v>
      </c>
      <c r="D694" s="2">
        <v>1102</v>
      </c>
      <c r="E694" s="2" t="s">
        <v>5767</v>
      </c>
      <c r="F694" s="58" t="s">
        <v>5768</v>
      </c>
      <c r="G694" s="2" t="s">
        <v>285</v>
      </c>
      <c r="H694" t="s">
        <v>286</v>
      </c>
      <c r="I694" s="58" t="s">
        <v>287</v>
      </c>
      <c r="J694" s="2">
        <v>68673</v>
      </c>
      <c r="K694" s="2" t="s">
        <v>288</v>
      </c>
      <c r="L694" s="2" t="s">
        <v>289</v>
      </c>
      <c r="M694" s="58" t="s">
        <v>290</v>
      </c>
      <c r="N694" s="58" t="s">
        <v>291</v>
      </c>
      <c r="O694" s="58" t="s">
        <v>292</v>
      </c>
      <c r="P694" s="2">
        <v>66228</v>
      </c>
      <c r="Q694" s="2" t="s">
        <v>293</v>
      </c>
      <c r="R694" s="2" t="s">
        <v>282</v>
      </c>
      <c r="S694" s="10">
        <v>41697</v>
      </c>
      <c r="T694" s="58" t="s">
        <v>294</v>
      </c>
      <c r="U694" s="2" t="s">
        <v>295</v>
      </c>
      <c r="V694" s="2" t="s">
        <v>92</v>
      </c>
      <c r="W694" s="2" t="s">
        <v>93</v>
      </c>
      <c r="X694" s="2" t="s">
        <v>296</v>
      </c>
      <c r="Y694" s="2">
        <v>42</v>
      </c>
      <c r="Z694" s="2" t="s">
        <v>95</v>
      </c>
      <c r="AA694" s="2" t="s">
        <v>297</v>
      </c>
      <c r="AB694" s="58" t="s">
        <v>5768</v>
      </c>
      <c r="AC694" s="58" t="s">
        <v>98</v>
      </c>
      <c r="AD694" s="58" t="s">
        <v>5769</v>
      </c>
      <c r="AE694" s="2" t="s">
        <v>5770</v>
      </c>
      <c r="AF694" s="62">
        <v>-24.3233669</v>
      </c>
      <c r="AG694" s="62">
        <v>-50.6207566</v>
      </c>
      <c r="AH694" s="2" t="s">
        <v>5771</v>
      </c>
      <c r="AI694" s="2" t="s">
        <v>147</v>
      </c>
      <c r="AJ694" s="2" t="s">
        <v>1351</v>
      </c>
      <c r="AK694" s="55">
        <v>552.20000000000005</v>
      </c>
      <c r="AL694" s="55">
        <v>42</v>
      </c>
      <c r="AM694" s="55">
        <v>7.6059398768562101</v>
      </c>
      <c r="AN694" s="2" t="s">
        <v>103</v>
      </c>
      <c r="AO694" s="2">
        <v>8</v>
      </c>
      <c r="AP694" s="2">
        <v>1</v>
      </c>
      <c r="AQ694" s="2">
        <v>1</v>
      </c>
      <c r="AR694" s="53" t="s">
        <v>148</v>
      </c>
      <c r="AS694" s="2" t="s">
        <v>73</v>
      </c>
      <c r="AT694" s="2" t="s">
        <v>148</v>
      </c>
      <c r="AU694" s="2" t="s">
        <v>75</v>
      </c>
      <c r="AV694" s="2" t="s">
        <v>148</v>
      </c>
      <c r="AW694" s="2" t="str">
        <f t="shared" si="10"/>
        <v xml:space="preserve">     PEGUE NA LOJA HOJE         PEGUE NA LOJA   </v>
      </c>
    </row>
    <row r="695" spans="2:49" ht="15" customHeight="1">
      <c r="B695" t="s">
        <v>5772</v>
      </c>
      <c r="C695" s="2">
        <v>1111</v>
      </c>
      <c r="D695" s="2">
        <v>1111</v>
      </c>
      <c r="E695" s="2" t="s">
        <v>5773</v>
      </c>
      <c r="F695" s="58" t="s">
        <v>5774</v>
      </c>
      <c r="G695" s="2" t="s">
        <v>534</v>
      </c>
      <c r="H695" t="s">
        <v>535</v>
      </c>
      <c r="I695" s="58" t="s">
        <v>536</v>
      </c>
      <c r="J695" s="2">
        <v>65659</v>
      </c>
      <c r="K695" s="2" t="s">
        <v>537</v>
      </c>
      <c r="L695" s="2" t="s">
        <v>531</v>
      </c>
      <c r="M695" s="58" t="s">
        <v>721</v>
      </c>
      <c r="N695" s="58" t="s">
        <v>722</v>
      </c>
      <c r="O695" s="58" t="s">
        <v>723</v>
      </c>
      <c r="P695" s="2" t="s">
        <v>148</v>
      </c>
      <c r="Q695" s="2" t="s">
        <v>724</v>
      </c>
      <c r="R695" s="2" t="s">
        <v>718</v>
      </c>
      <c r="S695" s="10">
        <v>41702</v>
      </c>
      <c r="T695" s="58" t="s">
        <v>725</v>
      </c>
      <c r="U695" s="2" t="s">
        <v>726</v>
      </c>
      <c r="V695" s="2" t="s">
        <v>92</v>
      </c>
      <c r="W695" s="2" t="s">
        <v>93</v>
      </c>
      <c r="X695" s="2" t="s">
        <v>545</v>
      </c>
      <c r="Y695" s="2">
        <v>98</v>
      </c>
      <c r="Z695" s="2" t="s">
        <v>160</v>
      </c>
      <c r="AA695" s="2" t="s">
        <v>727</v>
      </c>
      <c r="AB695" s="58" t="s">
        <v>728</v>
      </c>
      <c r="AC695" s="58" t="s">
        <v>5775</v>
      </c>
      <c r="AD695" s="58" t="s">
        <v>5776</v>
      </c>
      <c r="AE695" s="2" t="s">
        <v>5777</v>
      </c>
      <c r="AF695" s="62">
        <v>-2.5436329</v>
      </c>
      <c r="AG695" s="62">
        <v>-44.272885000000002</v>
      </c>
      <c r="AH695" s="2" t="s">
        <v>5778</v>
      </c>
      <c r="AI695" s="2" t="s">
        <v>28</v>
      </c>
      <c r="AJ695" s="2" t="s">
        <v>330</v>
      </c>
      <c r="AK695" s="55">
        <v>767.2</v>
      </c>
      <c r="AL695" s="55">
        <v>73</v>
      </c>
      <c r="AM695" s="55">
        <v>9.5151199165797706</v>
      </c>
      <c r="AN695" s="2" t="s">
        <v>103</v>
      </c>
      <c r="AO695" s="2">
        <v>10</v>
      </c>
      <c r="AP695" s="2">
        <v>1</v>
      </c>
      <c r="AQ695" s="2">
        <v>3</v>
      </c>
      <c r="AR695" s="53" t="s">
        <v>72</v>
      </c>
      <c r="AS695" s="2" t="s">
        <v>73</v>
      </c>
      <c r="AT695" s="2" t="s">
        <v>74</v>
      </c>
      <c r="AU695" s="2" t="s">
        <v>148</v>
      </c>
      <c r="AV695" s="2" t="s">
        <v>76</v>
      </c>
      <c r="AW695" s="2" t="str">
        <f t="shared" si="10"/>
        <v>AMERICANAS SERVIÇOS    PEGUE NA LOJA HOJE    SHIP FROM STORE       QUIOSQUE</v>
      </c>
    </row>
    <row r="696" spans="2:49" ht="15" customHeight="1">
      <c r="B696" t="s">
        <v>5779</v>
      </c>
      <c r="C696" s="2">
        <v>1082</v>
      </c>
      <c r="D696" s="2">
        <v>1082</v>
      </c>
      <c r="E696" s="2" t="s">
        <v>5780</v>
      </c>
      <c r="F696" s="58" t="s">
        <v>5781</v>
      </c>
      <c r="G696" s="2" t="s">
        <v>81</v>
      </c>
      <c r="H696" t="s">
        <v>82</v>
      </c>
      <c r="I696" s="58" t="s">
        <v>83</v>
      </c>
      <c r="J696" s="2">
        <v>66203</v>
      </c>
      <c r="K696" s="2" t="s">
        <v>84</v>
      </c>
      <c r="L696" s="2" t="s">
        <v>85</v>
      </c>
      <c r="M696" s="58" t="s">
        <v>358</v>
      </c>
      <c r="N696" s="58" t="s">
        <v>359</v>
      </c>
      <c r="O696" s="58" t="s">
        <v>360</v>
      </c>
      <c r="P696" s="2">
        <v>66174</v>
      </c>
      <c r="Q696" s="2" t="s">
        <v>361</v>
      </c>
      <c r="R696" s="2" t="s">
        <v>362</v>
      </c>
      <c r="S696" s="10">
        <v>41707</v>
      </c>
      <c r="T696" s="58" t="s">
        <v>363</v>
      </c>
      <c r="U696" s="2" t="s">
        <v>364</v>
      </c>
      <c r="V696" s="2" t="s">
        <v>92</v>
      </c>
      <c r="W696" s="2" t="s">
        <v>93</v>
      </c>
      <c r="X696" s="2" t="s">
        <v>94</v>
      </c>
      <c r="Y696" s="2">
        <v>21</v>
      </c>
      <c r="Z696" s="2" t="s">
        <v>95</v>
      </c>
      <c r="AA696" s="2" t="s">
        <v>96</v>
      </c>
      <c r="AB696" s="58" t="s">
        <v>120</v>
      </c>
      <c r="AC696" s="58" t="s">
        <v>5781</v>
      </c>
      <c r="AD696" s="58" t="s">
        <v>5782</v>
      </c>
      <c r="AE696" s="2" t="s">
        <v>5783</v>
      </c>
      <c r="AF696" s="62">
        <v>-22.8056302</v>
      </c>
      <c r="AG696" s="62">
        <v>-43.363473200000001</v>
      </c>
      <c r="AH696" s="2" t="s">
        <v>5784</v>
      </c>
      <c r="AI696" s="2" t="s">
        <v>28</v>
      </c>
      <c r="AJ696" s="2" t="s">
        <v>330</v>
      </c>
      <c r="AK696" s="55">
        <v>971.17</v>
      </c>
      <c r="AL696" s="55">
        <v>139</v>
      </c>
      <c r="AM696" s="55">
        <v>14.312633215605919</v>
      </c>
      <c r="AN696" s="2" t="s">
        <v>103</v>
      </c>
      <c r="AO696" s="2">
        <v>4</v>
      </c>
      <c r="AP696" s="2">
        <v>3</v>
      </c>
      <c r="AQ696" s="2">
        <v>1</v>
      </c>
      <c r="AR696" s="53" t="s">
        <v>72</v>
      </c>
      <c r="AS696" s="2" t="s">
        <v>73</v>
      </c>
      <c r="AT696" s="2" t="s">
        <v>74</v>
      </c>
      <c r="AU696" s="2" t="s">
        <v>148</v>
      </c>
      <c r="AV696" s="2" t="s">
        <v>76</v>
      </c>
      <c r="AW696" s="2" t="str">
        <f t="shared" si="10"/>
        <v>AMERICANAS SERVIÇOS    PEGUE NA LOJA HOJE    SHIP FROM STORE       QUIOSQUE</v>
      </c>
    </row>
    <row r="697" spans="2:49" ht="15" customHeight="1">
      <c r="B697" t="s">
        <v>5785</v>
      </c>
      <c r="C697" s="2">
        <v>1128</v>
      </c>
      <c r="D697" s="2">
        <v>1128</v>
      </c>
      <c r="E697" s="2" t="s">
        <v>5786</v>
      </c>
      <c r="F697" s="58" t="s">
        <v>5787</v>
      </c>
      <c r="G697" s="2" t="s">
        <v>81</v>
      </c>
      <c r="H697" t="s">
        <v>82</v>
      </c>
      <c r="I697" s="58" t="s">
        <v>83</v>
      </c>
      <c r="J697" s="2">
        <v>66203</v>
      </c>
      <c r="K697" s="2" t="s">
        <v>84</v>
      </c>
      <c r="L697" s="2" t="s">
        <v>85</v>
      </c>
      <c r="M697" s="58" t="s">
        <v>86</v>
      </c>
      <c r="N697" s="58" t="s">
        <v>87</v>
      </c>
      <c r="O697" s="58" t="s">
        <v>88</v>
      </c>
      <c r="P697" s="2">
        <v>68551</v>
      </c>
      <c r="Q697" s="2" t="s">
        <v>89</v>
      </c>
      <c r="R697" s="2" t="s">
        <v>85</v>
      </c>
      <c r="S697" s="10">
        <v>41707</v>
      </c>
      <c r="T697" s="58" t="s">
        <v>90</v>
      </c>
      <c r="U697" s="2" t="s">
        <v>91</v>
      </c>
      <c r="V697" s="2" t="s">
        <v>92</v>
      </c>
      <c r="W697" s="2" t="s">
        <v>93</v>
      </c>
      <c r="X697" s="2" t="s">
        <v>94</v>
      </c>
      <c r="Y697" s="2">
        <v>21</v>
      </c>
      <c r="Z697" s="2" t="s">
        <v>95</v>
      </c>
      <c r="AA697" s="2" t="s">
        <v>96</v>
      </c>
      <c r="AB697" s="58" t="s">
        <v>4297</v>
      </c>
      <c r="AC697" s="58" t="s">
        <v>5788</v>
      </c>
      <c r="AD697" s="58" t="s">
        <v>5789</v>
      </c>
      <c r="AE697" s="2" t="s">
        <v>5790</v>
      </c>
      <c r="AF697" s="62">
        <v>-22.6050553</v>
      </c>
      <c r="AG697" s="62">
        <v>-43.178505000000001</v>
      </c>
      <c r="AH697" s="2" t="s">
        <v>5791</v>
      </c>
      <c r="AI697" s="2" t="s">
        <v>147</v>
      </c>
      <c r="AJ697" s="2" t="s">
        <v>330</v>
      </c>
      <c r="AK697" s="55">
        <v>747.38</v>
      </c>
      <c r="AL697" s="55">
        <v>236</v>
      </c>
      <c r="AM697" s="55">
        <v>31.576975567984157</v>
      </c>
      <c r="AN697" s="2" t="s">
        <v>103</v>
      </c>
      <c r="AO697" s="2">
        <v>4</v>
      </c>
      <c r="AP697" s="2">
        <v>2</v>
      </c>
      <c r="AQ697" s="2">
        <v>1</v>
      </c>
      <c r="AR697" s="53" t="s">
        <v>72</v>
      </c>
      <c r="AS697" s="2" t="s">
        <v>73</v>
      </c>
      <c r="AT697" s="2" t="s">
        <v>148</v>
      </c>
      <c r="AU697" s="2" t="s">
        <v>75</v>
      </c>
      <c r="AV697" s="2" t="s">
        <v>76</v>
      </c>
      <c r="AW697" s="2" t="str">
        <f t="shared" si="10"/>
        <v>AMERICANAS SERVIÇOS    PEGUE NA LOJA HOJE         PEGUE NA LOJA  QUIOSQUE</v>
      </c>
    </row>
    <row r="698" spans="2:49" ht="15" customHeight="1">
      <c r="B698" t="s">
        <v>5792</v>
      </c>
      <c r="C698" s="2" t="s">
        <v>5793</v>
      </c>
      <c r="D698" s="2">
        <v>701</v>
      </c>
      <c r="E698" s="2" t="s">
        <v>5794</v>
      </c>
      <c r="F698" s="58" t="s">
        <v>5795</v>
      </c>
      <c r="G698" s="2" t="s">
        <v>81</v>
      </c>
      <c r="H698" t="s">
        <v>82</v>
      </c>
      <c r="I698" s="58" t="s">
        <v>83</v>
      </c>
      <c r="J698" s="2">
        <v>66203</v>
      </c>
      <c r="K698" s="2" t="s">
        <v>84</v>
      </c>
      <c r="L698" s="2" t="s">
        <v>85</v>
      </c>
      <c r="M698" s="58" t="s">
        <v>2875</v>
      </c>
      <c r="N698" s="58" t="s">
        <v>2876</v>
      </c>
      <c r="O698" s="58" t="s">
        <v>2877</v>
      </c>
      <c r="P698" s="2">
        <v>68901</v>
      </c>
      <c r="Q698" s="2" t="s">
        <v>2878</v>
      </c>
      <c r="R698" s="2" t="s">
        <v>2879</v>
      </c>
      <c r="S698" s="10">
        <v>41707</v>
      </c>
      <c r="T698" s="58" t="s">
        <v>2880</v>
      </c>
      <c r="U698" s="2" t="s">
        <v>2881</v>
      </c>
      <c r="V698" s="2" t="s">
        <v>92</v>
      </c>
      <c r="W698" s="2" t="s">
        <v>1192</v>
      </c>
      <c r="X698" s="2" t="s">
        <v>94</v>
      </c>
      <c r="Y698" s="2">
        <v>22</v>
      </c>
      <c r="Z698" s="2" t="s">
        <v>95</v>
      </c>
      <c r="AA698" s="2" t="s">
        <v>96</v>
      </c>
      <c r="AB698" s="58" t="s">
        <v>3437</v>
      </c>
      <c r="AC698" s="58" t="s">
        <v>98</v>
      </c>
      <c r="AD698" s="58" t="s">
        <v>5796</v>
      </c>
      <c r="AE698" s="2" t="s">
        <v>5797</v>
      </c>
      <c r="AF698" s="62">
        <v>-21.756217100000001</v>
      </c>
      <c r="AG698" s="62">
        <v>-41.323561400000003</v>
      </c>
      <c r="AH698" s="2" t="s">
        <v>5798</v>
      </c>
      <c r="AI698" s="2" t="s">
        <v>147</v>
      </c>
      <c r="AJ698" s="2" t="s">
        <v>1196</v>
      </c>
      <c r="AK698" s="55">
        <v>434.36</v>
      </c>
      <c r="AL698" s="55">
        <v>210</v>
      </c>
      <c r="AM698" s="55">
        <v>48.346993277465693</v>
      </c>
      <c r="AN698" s="2" t="s">
        <v>331</v>
      </c>
      <c r="AO698" s="2">
        <v>8</v>
      </c>
      <c r="AP698" s="2">
        <v>1</v>
      </c>
      <c r="AQ698" s="2">
        <v>1</v>
      </c>
      <c r="AR698" s="53" t="s">
        <v>148</v>
      </c>
      <c r="AS698" s="2" t="s">
        <v>73</v>
      </c>
      <c r="AT698" s="2" t="s">
        <v>74</v>
      </c>
      <c r="AU698" s="2" t="s">
        <v>75</v>
      </c>
      <c r="AV698" s="2" t="s">
        <v>76</v>
      </c>
      <c r="AW698" s="2" t="str">
        <f t="shared" si="10"/>
        <v xml:space="preserve">     PEGUE NA LOJA HOJE    SHIP FROM STORE    PEGUE NA LOJA  QUIOSQUE</v>
      </c>
    </row>
    <row r="699" spans="2:49" ht="15" customHeight="1">
      <c r="B699" t="s">
        <v>5799</v>
      </c>
      <c r="C699" s="2" t="s">
        <v>5800</v>
      </c>
      <c r="D699" s="2">
        <v>698</v>
      </c>
      <c r="E699" s="2" t="s">
        <v>5801</v>
      </c>
      <c r="F699" s="58" t="s">
        <v>5802</v>
      </c>
      <c r="G699" s="2" t="s">
        <v>128</v>
      </c>
      <c r="H699" t="s">
        <v>129</v>
      </c>
      <c r="I699" s="58" t="s">
        <v>130</v>
      </c>
      <c r="J699" s="2">
        <v>66128</v>
      </c>
      <c r="K699" s="2" t="s">
        <v>131</v>
      </c>
      <c r="L699" s="2" t="s">
        <v>132</v>
      </c>
      <c r="M699" s="58" t="s">
        <v>153</v>
      </c>
      <c r="N699" s="58" t="s">
        <v>154</v>
      </c>
      <c r="O699" s="58" t="s">
        <v>155</v>
      </c>
      <c r="P699" s="2">
        <v>68767</v>
      </c>
      <c r="Q699" s="2" t="s">
        <v>156</v>
      </c>
      <c r="R699" s="2" t="s">
        <v>157</v>
      </c>
      <c r="S699" s="10">
        <v>41708</v>
      </c>
      <c r="T699" s="58" t="s">
        <v>158</v>
      </c>
      <c r="U699" s="2" t="s">
        <v>159</v>
      </c>
      <c r="V699" s="2" t="s">
        <v>92</v>
      </c>
      <c r="W699" s="2" t="s">
        <v>1192</v>
      </c>
      <c r="X699" s="2" t="s">
        <v>140</v>
      </c>
      <c r="Y699" s="2">
        <v>13</v>
      </c>
      <c r="Z699" s="2" t="s">
        <v>95</v>
      </c>
      <c r="AA699" s="2" t="s">
        <v>141</v>
      </c>
      <c r="AB699" s="58" t="s">
        <v>5803</v>
      </c>
      <c r="AC699" s="58" t="s">
        <v>5804</v>
      </c>
      <c r="AD699" s="58" t="s">
        <v>5805</v>
      </c>
      <c r="AE699" s="2" t="s">
        <v>5806</v>
      </c>
      <c r="AF699" s="62">
        <v>-24.706974800000001</v>
      </c>
      <c r="AG699" s="62">
        <v>-47.557453000000002</v>
      </c>
      <c r="AH699" s="2" t="s">
        <v>5807</v>
      </c>
      <c r="AI699" s="2" t="s">
        <v>28</v>
      </c>
      <c r="AJ699" s="2" t="s">
        <v>1196</v>
      </c>
      <c r="AK699" s="55">
        <v>330.19</v>
      </c>
      <c r="AL699" s="55">
        <v>102</v>
      </c>
      <c r="AM699" s="55">
        <v>30.891305006208547</v>
      </c>
      <c r="AN699" s="2" t="s">
        <v>103</v>
      </c>
      <c r="AO699" s="2">
        <v>8</v>
      </c>
      <c r="AP699" s="2">
        <v>2</v>
      </c>
      <c r="AQ699" s="2">
        <v>4</v>
      </c>
      <c r="AR699" s="53" t="s">
        <v>148</v>
      </c>
      <c r="AS699" s="2" t="s">
        <v>73</v>
      </c>
      <c r="AT699" s="2" t="s">
        <v>148</v>
      </c>
      <c r="AU699" s="2" t="s">
        <v>75</v>
      </c>
      <c r="AV699" s="2" t="s">
        <v>76</v>
      </c>
      <c r="AW699" s="2" t="str">
        <f t="shared" si="10"/>
        <v xml:space="preserve">     PEGUE NA LOJA HOJE         PEGUE NA LOJA  QUIOSQUE</v>
      </c>
    </row>
    <row r="700" spans="2:49" ht="15" customHeight="1">
      <c r="B700" t="s">
        <v>5808</v>
      </c>
      <c r="C700" s="2" t="s">
        <v>5809</v>
      </c>
      <c r="D700" s="2">
        <v>702</v>
      </c>
      <c r="E700" s="2" t="s">
        <v>5810</v>
      </c>
      <c r="F700" s="58" t="s">
        <v>5811</v>
      </c>
      <c r="G700" s="2" t="s">
        <v>108</v>
      </c>
      <c r="H700" t="s">
        <v>109</v>
      </c>
      <c r="I700" s="58" t="s">
        <v>110</v>
      </c>
      <c r="J700" s="2">
        <v>66202</v>
      </c>
      <c r="K700" s="2" t="s">
        <v>111</v>
      </c>
      <c r="L700" s="2" t="s">
        <v>112</v>
      </c>
      <c r="M700" s="58" t="s">
        <v>305</v>
      </c>
      <c r="N700" s="58" t="s">
        <v>306</v>
      </c>
      <c r="O700" s="58" t="s">
        <v>307</v>
      </c>
      <c r="P700" s="2">
        <v>66197</v>
      </c>
      <c r="Q700" s="2" t="s">
        <v>308</v>
      </c>
      <c r="R700" s="2" t="s">
        <v>309</v>
      </c>
      <c r="S700" s="10">
        <v>41708</v>
      </c>
      <c r="T700" s="58" t="s">
        <v>310</v>
      </c>
      <c r="U700" s="2" t="s">
        <v>311</v>
      </c>
      <c r="V700" s="2" t="s">
        <v>92</v>
      </c>
      <c r="W700" s="2" t="s">
        <v>1192</v>
      </c>
      <c r="X700" s="2" t="s">
        <v>94</v>
      </c>
      <c r="Y700" s="2">
        <v>21</v>
      </c>
      <c r="Z700" s="2" t="s">
        <v>95</v>
      </c>
      <c r="AA700" s="2" t="s">
        <v>96</v>
      </c>
      <c r="AB700" s="58" t="s">
        <v>120</v>
      </c>
      <c r="AC700" s="58" t="s">
        <v>1016</v>
      </c>
      <c r="AD700" s="58" t="s">
        <v>5812</v>
      </c>
      <c r="AE700" s="2" t="s">
        <v>5813</v>
      </c>
      <c r="AF700" s="62">
        <v>-22.905078199999998</v>
      </c>
      <c r="AG700" s="62">
        <v>-43.288973400000003</v>
      </c>
      <c r="AH700" s="2" t="s">
        <v>5814</v>
      </c>
      <c r="AI700" s="2" t="s">
        <v>28</v>
      </c>
      <c r="AJ700" s="2" t="s">
        <v>1196</v>
      </c>
      <c r="AK700" s="55">
        <v>448.46</v>
      </c>
      <c r="AL700" s="55">
        <v>88</v>
      </c>
      <c r="AM700" s="55">
        <v>19.622708825759265</v>
      </c>
      <c r="AN700" s="2" t="s">
        <v>103</v>
      </c>
      <c r="AO700" s="2">
        <v>3</v>
      </c>
      <c r="AP700" s="2">
        <v>3</v>
      </c>
      <c r="AQ700" s="2">
        <v>1</v>
      </c>
      <c r="AR700" s="53" t="s">
        <v>148</v>
      </c>
      <c r="AS700" s="2" t="s">
        <v>73</v>
      </c>
      <c r="AT700" s="2" t="s">
        <v>74</v>
      </c>
      <c r="AU700" s="2" t="s">
        <v>75</v>
      </c>
      <c r="AV700" s="2" t="s">
        <v>148</v>
      </c>
      <c r="AW700" s="2" t="str">
        <f t="shared" si="10"/>
        <v xml:space="preserve">     PEGUE NA LOJA HOJE    SHIP FROM STORE    PEGUE NA LOJA   </v>
      </c>
    </row>
    <row r="701" spans="2:49" ht="15" customHeight="1">
      <c r="B701" t="s">
        <v>5815</v>
      </c>
      <c r="C701" s="2" t="s">
        <v>5816</v>
      </c>
      <c r="D701" s="2">
        <v>695</v>
      </c>
      <c r="E701" s="2" t="s">
        <v>5817</v>
      </c>
      <c r="F701" s="58" t="s">
        <v>5818</v>
      </c>
      <c r="G701" s="2" t="s">
        <v>168</v>
      </c>
      <c r="H701" t="s">
        <v>169</v>
      </c>
      <c r="I701" s="58" t="s">
        <v>170</v>
      </c>
      <c r="J701" s="2">
        <v>66146</v>
      </c>
      <c r="K701" s="2" t="s">
        <v>171</v>
      </c>
      <c r="L701" s="2" t="s">
        <v>172</v>
      </c>
      <c r="M701" s="58" t="s">
        <v>173</v>
      </c>
      <c r="N701" s="58" t="s">
        <v>174</v>
      </c>
      <c r="O701" s="58" t="s">
        <v>175</v>
      </c>
      <c r="P701" s="2">
        <v>65793</v>
      </c>
      <c r="Q701" s="2" t="s">
        <v>176</v>
      </c>
      <c r="R701" s="2" t="s">
        <v>177</v>
      </c>
      <c r="S701" s="10">
        <v>41708</v>
      </c>
      <c r="T701" s="58" t="s">
        <v>178</v>
      </c>
      <c r="U701" s="2" t="s">
        <v>179</v>
      </c>
      <c r="V701" s="2" t="s">
        <v>92</v>
      </c>
      <c r="W701" s="2" t="s">
        <v>1192</v>
      </c>
      <c r="X701" s="2" t="s">
        <v>140</v>
      </c>
      <c r="Y701" s="2">
        <v>19</v>
      </c>
      <c r="Z701" s="2" t="s">
        <v>95</v>
      </c>
      <c r="AA701" s="2" t="s">
        <v>141</v>
      </c>
      <c r="AB701" s="58" t="s">
        <v>167</v>
      </c>
      <c r="AC701" s="58" t="s">
        <v>5819</v>
      </c>
      <c r="AD701" s="58" t="s">
        <v>5820</v>
      </c>
      <c r="AE701" s="2" t="s">
        <v>5821</v>
      </c>
      <c r="AF701" s="62">
        <v>-22.929652300000001</v>
      </c>
      <c r="AG701" s="62">
        <v>-47.094047000000003</v>
      </c>
      <c r="AH701" s="2" t="s">
        <v>5822</v>
      </c>
      <c r="AI701" s="2" t="s">
        <v>147</v>
      </c>
      <c r="AJ701" s="2" t="s">
        <v>1196</v>
      </c>
      <c r="AK701" s="55">
        <v>497.51</v>
      </c>
      <c r="AL701" s="55">
        <v>106</v>
      </c>
      <c r="AM701" s="55">
        <v>21.306104399911561</v>
      </c>
      <c r="AN701" s="2" t="s">
        <v>103</v>
      </c>
      <c r="AO701" s="2">
        <v>4</v>
      </c>
      <c r="AP701" s="2">
        <v>3</v>
      </c>
      <c r="AQ701" s="2">
        <v>1</v>
      </c>
      <c r="AR701" s="53" t="s">
        <v>148</v>
      </c>
      <c r="AS701" s="2" t="s">
        <v>73</v>
      </c>
      <c r="AT701" s="2" t="s">
        <v>74</v>
      </c>
      <c r="AU701" s="2" t="s">
        <v>148</v>
      </c>
      <c r="AV701" s="2" t="s">
        <v>148</v>
      </c>
      <c r="AW701" s="2" t="str">
        <f t="shared" si="10"/>
        <v xml:space="preserve">     PEGUE NA LOJA HOJE    SHIP FROM STORE        </v>
      </c>
    </row>
    <row r="702" spans="2:49" ht="15" customHeight="1">
      <c r="B702" t="s">
        <v>5823</v>
      </c>
      <c r="C702" s="2" t="s">
        <v>5824</v>
      </c>
      <c r="D702" s="2">
        <v>694</v>
      </c>
      <c r="E702" s="2" t="s">
        <v>5825</v>
      </c>
      <c r="F702" s="58" t="s">
        <v>5826</v>
      </c>
      <c r="G702" s="2" t="s">
        <v>285</v>
      </c>
      <c r="H702" t="s">
        <v>286</v>
      </c>
      <c r="I702" s="58" t="s">
        <v>287</v>
      </c>
      <c r="J702" s="2">
        <v>68673</v>
      </c>
      <c r="K702" s="2" t="s">
        <v>288</v>
      </c>
      <c r="L702" s="2" t="s">
        <v>289</v>
      </c>
      <c r="M702" s="58" t="s">
        <v>663</v>
      </c>
      <c r="N702" s="58" t="s">
        <v>664</v>
      </c>
      <c r="O702" s="58" t="s">
        <v>665</v>
      </c>
      <c r="P702" s="2" t="s">
        <v>148</v>
      </c>
      <c r="Q702" s="2" t="s">
        <v>666</v>
      </c>
      <c r="R702" s="2" t="s">
        <v>660</v>
      </c>
      <c r="S702" s="10">
        <v>41708</v>
      </c>
      <c r="T702" s="58" t="s">
        <v>667</v>
      </c>
      <c r="U702" s="2" t="s">
        <v>668</v>
      </c>
      <c r="V702" s="2" t="s">
        <v>92</v>
      </c>
      <c r="W702" s="2" t="s">
        <v>1192</v>
      </c>
      <c r="X702" s="2" t="s">
        <v>296</v>
      </c>
      <c r="Y702" s="2">
        <v>48</v>
      </c>
      <c r="Z702" s="2" t="s">
        <v>160</v>
      </c>
      <c r="AA702" s="2" t="s">
        <v>669</v>
      </c>
      <c r="AB702" s="58" t="s">
        <v>670</v>
      </c>
      <c r="AC702" s="58" t="s">
        <v>5827</v>
      </c>
      <c r="AD702" s="58" t="s">
        <v>5828</v>
      </c>
      <c r="AE702" s="2" t="s">
        <v>5829</v>
      </c>
      <c r="AF702" s="62">
        <v>-27.437920900000002</v>
      </c>
      <c r="AG702" s="62">
        <v>-48.3985457</v>
      </c>
      <c r="AH702" s="2" t="s">
        <v>5830</v>
      </c>
      <c r="AI702" s="2" t="s">
        <v>28</v>
      </c>
      <c r="AJ702" s="2" t="s">
        <v>1196</v>
      </c>
      <c r="AK702" s="55">
        <v>476.89</v>
      </c>
      <c r="AL702" s="55">
        <v>65</v>
      </c>
      <c r="AM702" s="55">
        <v>13.629977562960013</v>
      </c>
      <c r="AN702" s="2" t="s">
        <v>103</v>
      </c>
      <c r="AO702" s="2">
        <v>6</v>
      </c>
      <c r="AP702" s="2">
        <v>2</v>
      </c>
      <c r="AQ702" s="2">
        <v>2</v>
      </c>
      <c r="AR702" s="53" t="s">
        <v>148</v>
      </c>
      <c r="AS702" s="2" t="s">
        <v>73</v>
      </c>
      <c r="AT702" s="2" t="s">
        <v>74</v>
      </c>
      <c r="AU702" s="2" t="s">
        <v>75</v>
      </c>
      <c r="AV702" s="2" t="s">
        <v>148</v>
      </c>
      <c r="AW702" s="2" t="str">
        <f t="shared" si="10"/>
        <v xml:space="preserve">     PEGUE NA LOJA HOJE    SHIP FROM STORE    PEGUE NA LOJA   </v>
      </c>
    </row>
    <row r="703" spans="2:49" ht="15" customHeight="1">
      <c r="B703" t="s">
        <v>5831</v>
      </c>
      <c r="C703" s="2">
        <v>1119</v>
      </c>
      <c r="D703" s="2">
        <v>1119</v>
      </c>
      <c r="E703" s="2" t="s">
        <v>5832</v>
      </c>
      <c r="F703" s="58" t="s">
        <v>5833</v>
      </c>
      <c r="G703" s="2" t="s">
        <v>534</v>
      </c>
      <c r="H703" t="s">
        <v>535</v>
      </c>
      <c r="I703" s="58" t="s">
        <v>536</v>
      </c>
      <c r="J703" s="2">
        <v>65659</v>
      </c>
      <c r="K703" s="2" t="s">
        <v>537</v>
      </c>
      <c r="L703" s="2" t="s">
        <v>531</v>
      </c>
      <c r="M703" s="58" t="s">
        <v>3038</v>
      </c>
      <c r="N703" s="58" t="s">
        <v>3039</v>
      </c>
      <c r="O703" s="58" t="s">
        <v>3040</v>
      </c>
      <c r="P703" s="2" t="s">
        <v>148</v>
      </c>
      <c r="Q703" s="2" t="s">
        <v>3041</v>
      </c>
      <c r="R703" s="2" t="s">
        <v>3035</v>
      </c>
      <c r="S703" s="10">
        <v>41708</v>
      </c>
      <c r="T703" s="58" t="s">
        <v>3042</v>
      </c>
      <c r="U703" s="2" t="s">
        <v>3043</v>
      </c>
      <c r="V703" s="2" t="s">
        <v>92</v>
      </c>
      <c r="W703" s="2" t="s">
        <v>93</v>
      </c>
      <c r="X703" s="2" t="s">
        <v>545</v>
      </c>
      <c r="Y703" s="2">
        <v>93</v>
      </c>
      <c r="Z703" s="2" t="s">
        <v>95</v>
      </c>
      <c r="AA703" s="2" t="s">
        <v>546</v>
      </c>
      <c r="AB703" s="58" t="s">
        <v>5833</v>
      </c>
      <c r="AC703" s="58" t="s">
        <v>98</v>
      </c>
      <c r="AD703" s="58" t="s">
        <v>5834</v>
      </c>
      <c r="AE703" s="2" t="s">
        <v>5835</v>
      </c>
      <c r="AF703" s="62">
        <v>-3.2061701</v>
      </c>
      <c r="AG703" s="62">
        <v>-52.211018299999999</v>
      </c>
      <c r="AH703" s="2" t="s">
        <v>5836</v>
      </c>
      <c r="AI703" s="2" t="s">
        <v>147</v>
      </c>
      <c r="AJ703" s="2" t="s">
        <v>102</v>
      </c>
      <c r="AK703" s="55">
        <v>1105.28</v>
      </c>
      <c r="AL703" s="55">
        <v>229</v>
      </c>
      <c r="AM703" s="55">
        <v>20.71873190503764</v>
      </c>
      <c r="AN703" s="2" t="s">
        <v>103</v>
      </c>
      <c r="AO703" s="2">
        <v>9</v>
      </c>
      <c r="AP703" s="2">
        <v>1</v>
      </c>
      <c r="AQ703" s="2">
        <v>2</v>
      </c>
      <c r="AR703" s="53" t="s">
        <v>72</v>
      </c>
      <c r="AS703" s="2" t="s">
        <v>73</v>
      </c>
      <c r="AT703" s="2" t="s">
        <v>148</v>
      </c>
      <c r="AU703" s="2" t="s">
        <v>75</v>
      </c>
      <c r="AV703" s="2" t="s">
        <v>76</v>
      </c>
      <c r="AW703" s="2" t="str">
        <f t="shared" si="10"/>
        <v>AMERICANAS SERVIÇOS    PEGUE NA LOJA HOJE         PEGUE NA LOJA  QUIOSQUE</v>
      </c>
    </row>
    <row r="704" spans="2:49" ht="15" customHeight="1">
      <c r="B704" t="s">
        <v>5837</v>
      </c>
      <c r="C704" s="2" t="s">
        <v>5838</v>
      </c>
      <c r="D704" s="2">
        <v>26</v>
      </c>
      <c r="E704" s="2" t="s">
        <v>5839</v>
      </c>
      <c r="F704" s="58" t="s">
        <v>5840</v>
      </c>
      <c r="G704" s="2" t="s">
        <v>285</v>
      </c>
      <c r="H704" t="s">
        <v>286</v>
      </c>
      <c r="I704" s="58" t="s">
        <v>287</v>
      </c>
      <c r="J704" s="2">
        <v>68673</v>
      </c>
      <c r="K704" s="2" t="s">
        <v>288</v>
      </c>
      <c r="L704" s="2" t="s">
        <v>289</v>
      </c>
      <c r="M704" s="58" t="s">
        <v>1298</v>
      </c>
      <c r="N704" s="58" t="s">
        <v>1299</v>
      </c>
      <c r="O704" s="58" t="s">
        <v>1300</v>
      </c>
      <c r="P704" s="2" t="s">
        <v>148</v>
      </c>
      <c r="Q704" s="2" t="s">
        <v>1301</v>
      </c>
      <c r="R704" s="2" t="s">
        <v>1302</v>
      </c>
      <c r="S704" s="10">
        <v>41751</v>
      </c>
      <c r="T704" s="58" t="s">
        <v>3222</v>
      </c>
      <c r="U704" s="2" t="s">
        <v>3223</v>
      </c>
      <c r="V704" s="2" t="s">
        <v>92</v>
      </c>
      <c r="W704" s="2" t="s">
        <v>93</v>
      </c>
      <c r="X704" s="2" t="s">
        <v>458</v>
      </c>
      <c r="Y704" s="2">
        <v>53</v>
      </c>
      <c r="Z704" s="2" t="s">
        <v>95</v>
      </c>
      <c r="AA704" s="2" t="s">
        <v>460</v>
      </c>
      <c r="AB704" s="58" t="s">
        <v>5841</v>
      </c>
      <c r="AC704" s="58" t="s">
        <v>5842</v>
      </c>
      <c r="AD704" s="58" t="s">
        <v>5843</v>
      </c>
      <c r="AE704" s="2" t="s">
        <v>5844</v>
      </c>
      <c r="AF704" s="62">
        <v>-32.050770999999997</v>
      </c>
      <c r="AG704" s="62">
        <v>-52.1489738</v>
      </c>
      <c r="AH704" s="2" t="s">
        <v>5845</v>
      </c>
      <c r="AI704" s="2" t="s">
        <v>28</v>
      </c>
      <c r="AJ704" s="2" t="s">
        <v>102</v>
      </c>
      <c r="AK704" s="55">
        <v>1061.05</v>
      </c>
      <c r="AL704" s="55">
        <v>164</v>
      </c>
      <c r="AM704" s="55">
        <v>15.456387540643703</v>
      </c>
      <c r="AN704" s="2" t="s">
        <v>331</v>
      </c>
      <c r="AO704" s="2">
        <v>5</v>
      </c>
      <c r="AP704" s="2">
        <v>2</v>
      </c>
      <c r="AQ704" s="2">
        <v>1</v>
      </c>
      <c r="AR704" s="53" t="s">
        <v>148</v>
      </c>
      <c r="AS704" s="2" t="s">
        <v>73</v>
      </c>
      <c r="AT704" s="2" t="s">
        <v>74</v>
      </c>
      <c r="AU704" s="2" t="s">
        <v>75</v>
      </c>
      <c r="AV704" s="2" t="s">
        <v>148</v>
      </c>
      <c r="AW704" s="2" t="str">
        <f t="shared" ref="AW704:AW767" si="11">SUBSTITUTE(AR704&amp;"    "&amp;AS704&amp;"    "&amp;AT704&amp;"    "&amp;AU704&amp;"  "&amp;AV704,"-"," ")</f>
        <v xml:space="preserve">     PEGUE NA LOJA HOJE    SHIP FROM STORE    PEGUE NA LOJA   </v>
      </c>
    </row>
    <row r="705" spans="2:49" ht="15" customHeight="1">
      <c r="B705" t="s">
        <v>5846</v>
      </c>
      <c r="C705" s="2">
        <v>1106</v>
      </c>
      <c r="D705" s="2">
        <v>1106</v>
      </c>
      <c r="E705" s="2" t="s">
        <v>5847</v>
      </c>
      <c r="F705" s="58" t="s">
        <v>5848</v>
      </c>
      <c r="G705" s="2" t="s">
        <v>81</v>
      </c>
      <c r="H705" t="s">
        <v>82</v>
      </c>
      <c r="I705" s="58" t="s">
        <v>83</v>
      </c>
      <c r="J705" s="2">
        <v>66203</v>
      </c>
      <c r="K705" s="2" t="s">
        <v>84</v>
      </c>
      <c r="L705" s="2" t="s">
        <v>85</v>
      </c>
      <c r="M705" s="58" t="s">
        <v>242</v>
      </c>
      <c r="N705" s="58" t="s">
        <v>243</v>
      </c>
      <c r="O705" s="58" t="s">
        <v>244</v>
      </c>
      <c r="P705" s="2" t="s">
        <v>148</v>
      </c>
      <c r="Q705" s="2" t="s">
        <v>245</v>
      </c>
      <c r="R705" s="2" t="s">
        <v>239</v>
      </c>
      <c r="S705" s="10">
        <v>41753</v>
      </c>
      <c r="T705" s="58" t="s">
        <v>570</v>
      </c>
      <c r="U705" s="2" t="s">
        <v>571</v>
      </c>
      <c r="V705" s="2" t="s">
        <v>92</v>
      </c>
      <c r="W705" s="2" t="s">
        <v>93</v>
      </c>
      <c r="X705" s="2" t="s">
        <v>248</v>
      </c>
      <c r="Y705" s="2">
        <v>31</v>
      </c>
      <c r="Z705" s="2" t="s">
        <v>95</v>
      </c>
      <c r="AA705" s="2" t="s">
        <v>206</v>
      </c>
      <c r="AB705" s="58" t="s">
        <v>4724</v>
      </c>
      <c r="AC705" s="58" t="s">
        <v>5849</v>
      </c>
      <c r="AD705" s="58" t="s">
        <v>5850</v>
      </c>
      <c r="AE705" s="2" t="s">
        <v>5851</v>
      </c>
      <c r="AF705" s="62">
        <v>-19.801700400000001</v>
      </c>
      <c r="AG705" s="62">
        <v>-44.007164799999998</v>
      </c>
      <c r="AH705" s="2" t="s">
        <v>5852</v>
      </c>
      <c r="AI705" s="2" t="s">
        <v>147</v>
      </c>
      <c r="AJ705" s="2" t="s">
        <v>1351</v>
      </c>
      <c r="AK705" s="55">
        <v>564.62</v>
      </c>
      <c r="AL705" s="55">
        <v>56</v>
      </c>
      <c r="AM705" s="55">
        <v>9.9181750557897352</v>
      </c>
      <c r="AN705" s="2" t="s">
        <v>331</v>
      </c>
      <c r="AO705" s="2">
        <v>11</v>
      </c>
      <c r="AP705" s="2">
        <v>1</v>
      </c>
      <c r="AQ705" s="2">
        <v>4</v>
      </c>
      <c r="AR705" s="53" t="s">
        <v>148</v>
      </c>
      <c r="AS705" s="2" t="s">
        <v>73</v>
      </c>
      <c r="AT705" s="2" t="s">
        <v>74</v>
      </c>
      <c r="AU705" s="2" t="s">
        <v>75</v>
      </c>
      <c r="AV705" s="2" t="s">
        <v>148</v>
      </c>
      <c r="AW705" s="2" t="str">
        <f t="shared" si="11"/>
        <v xml:space="preserve">     PEGUE NA LOJA HOJE    SHIP FROM STORE    PEGUE NA LOJA   </v>
      </c>
    </row>
    <row r="706" spans="2:49" ht="15" customHeight="1">
      <c r="B706" t="s">
        <v>5853</v>
      </c>
      <c r="C706" s="2">
        <v>1052</v>
      </c>
      <c r="D706" s="2">
        <v>1052</v>
      </c>
      <c r="E706" s="2" t="s">
        <v>5854</v>
      </c>
      <c r="F706" s="58" t="s">
        <v>5855</v>
      </c>
      <c r="G706" s="2" t="s">
        <v>168</v>
      </c>
      <c r="H706" t="s">
        <v>169</v>
      </c>
      <c r="I706" s="58" t="s">
        <v>170</v>
      </c>
      <c r="J706" s="2">
        <v>66146</v>
      </c>
      <c r="K706" s="2" t="s">
        <v>171</v>
      </c>
      <c r="L706" s="2" t="s">
        <v>172</v>
      </c>
      <c r="M706" s="58" t="s">
        <v>271</v>
      </c>
      <c r="N706" s="58" t="s">
        <v>272</v>
      </c>
      <c r="O706" s="58" t="s">
        <v>273</v>
      </c>
      <c r="P706" s="2" t="s">
        <v>148</v>
      </c>
      <c r="Q706" s="2" t="s">
        <v>274</v>
      </c>
      <c r="R706" s="2" t="s">
        <v>268</v>
      </c>
      <c r="S706" s="10">
        <v>41754</v>
      </c>
      <c r="T706" s="58" t="s">
        <v>1979</v>
      </c>
      <c r="U706" s="2" t="s">
        <v>1980</v>
      </c>
      <c r="V706" s="2" t="s">
        <v>69</v>
      </c>
      <c r="W706" s="2" t="s">
        <v>93</v>
      </c>
      <c r="X706" s="2" t="s">
        <v>140</v>
      </c>
      <c r="Y706" s="2">
        <v>17</v>
      </c>
      <c r="Z706" s="2" t="s">
        <v>95</v>
      </c>
      <c r="AA706" s="2" t="s">
        <v>141</v>
      </c>
      <c r="AB706" s="58" t="s">
        <v>1981</v>
      </c>
      <c r="AC706" s="58" t="s">
        <v>5856</v>
      </c>
      <c r="AD706" s="58" t="s">
        <v>5857</v>
      </c>
      <c r="AE706" s="2" t="s">
        <v>5858</v>
      </c>
      <c r="AF706" s="62">
        <v>-20.866445500000001</v>
      </c>
      <c r="AG706" s="62">
        <v>-49.414414800000003</v>
      </c>
      <c r="AH706" s="2" t="s">
        <v>5859</v>
      </c>
      <c r="AI706" s="2" t="s">
        <v>147</v>
      </c>
      <c r="AJ706" s="2" t="s">
        <v>102</v>
      </c>
      <c r="AK706" s="55">
        <v>1062.48</v>
      </c>
      <c r="AL706" s="55">
        <v>200</v>
      </c>
      <c r="AM706" s="55">
        <v>18.823883743693997</v>
      </c>
      <c r="AN706" s="2" t="s">
        <v>331</v>
      </c>
      <c r="AO706" s="2">
        <v>11</v>
      </c>
      <c r="AP706" s="2">
        <v>1</v>
      </c>
      <c r="AQ706" s="2">
        <v>4</v>
      </c>
      <c r="AR706" s="53" t="s">
        <v>148</v>
      </c>
      <c r="AS706" s="2" t="s">
        <v>73</v>
      </c>
      <c r="AT706" s="2" t="s">
        <v>74</v>
      </c>
      <c r="AU706" s="2" t="s">
        <v>148</v>
      </c>
      <c r="AV706" s="2" t="s">
        <v>148</v>
      </c>
      <c r="AW706" s="2" t="str">
        <f t="shared" si="11"/>
        <v xml:space="preserve">     PEGUE NA LOJA HOJE    SHIP FROM STORE        </v>
      </c>
    </row>
    <row r="707" spans="2:49" ht="15" customHeight="1">
      <c r="B707" t="s">
        <v>5860</v>
      </c>
      <c r="C707" s="2">
        <v>1050</v>
      </c>
      <c r="D707" s="2">
        <v>1050</v>
      </c>
      <c r="E707" s="2" t="s">
        <v>5861</v>
      </c>
      <c r="F707" s="58" t="s">
        <v>5862</v>
      </c>
      <c r="G707" s="2" t="s">
        <v>81</v>
      </c>
      <c r="H707" t="s">
        <v>82</v>
      </c>
      <c r="I707" s="58" t="s">
        <v>83</v>
      </c>
      <c r="J707" s="2">
        <v>66203</v>
      </c>
      <c r="K707" s="2" t="s">
        <v>84</v>
      </c>
      <c r="L707" s="2" t="s">
        <v>85</v>
      </c>
      <c r="M707" s="58" t="s">
        <v>556</v>
      </c>
      <c r="N707" s="58" t="s">
        <v>557</v>
      </c>
      <c r="O707" s="58" t="s">
        <v>558</v>
      </c>
      <c r="P707" s="2">
        <v>68612</v>
      </c>
      <c r="Q707" s="2" t="s">
        <v>559</v>
      </c>
      <c r="R707" s="2" t="s">
        <v>560</v>
      </c>
      <c r="S707" s="10">
        <v>41757</v>
      </c>
      <c r="T707" s="58" t="s">
        <v>561</v>
      </c>
      <c r="U707" s="2" t="s">
        <v>562</v>
      </c>
      <c r="V707" s="2" t="s">
        <v>92</v>
      </c>
      <c r="W707" s="2" t="s">
        <v>93</v>
      </c>
      <c r="X707" s="2" t="s">
        <v>248</v>
      </c>
      <c r="Y707" s="2">
        <v>31</v>
      </c>
      <c r="Z707" s="2" t="s">
        <v>95</v>
      </c>
      <c r="AA707" s="2" t="s">
        <v>206</v>
      </c>
      <c r="AB707" s="58" t="s">
        <v>5176</v>
      </c>
      <c r="AC707" s="58" t="s">
        <v>5863</v>
      </c>
      <c r="AD707" s="58" t="s">
        <v>5864</v>
      </c>
      <c r="AE707" s="2" t="s">
        <v>5865</v>
      </c>
      <c r="AF707" s="62">
        <v>-19.958248900000001</v>
      </c>
      <c r="AG707" s="62">
        <v>-44.190710099999997</v>
      </c>
      <c r="AH707" s="2" t="s">
        <v>5866</v>
      </c>
      <c r="AI707" s="2" t="s">
        <v>147</v>
      </c>
      <c r="AJ707" s="2" t="s">
        <v>330</v>
      </c>
      <c r="AK707" s="55">
        <v>986.89</v>
      </c>
      <c r="AL707" s="55">
        <v>134</v>
      </c>
      <c r="AM707" s="55">
        <v>13.578007680693895</v>
      </c>
      <c r="AN707" s="2" t="s">
        <v>331</v>
      </c>
      <c r="AO707" s="2">
        <v>10</v>
      </c>
      <c r="AP707" s="2">
        <v>1</v>
      </c>
      <c r="AQ707" s="2">
        <v>3</v>
      </c>
      <c r="AR707" s="53" t="s">
        <v>148</v>
      </c>
      <c r="AS707" s="2" t="s">
        <v>73</v>
      </c>
      <c r="AT707" s="2" t="s">
        <v>148</v>
      </c>
      <c r="AU707" s="2" t="s">
        <v>75</v>
      </c>
      <c r="AV707" s="2" t="s">
        <v>148</v>
      </c>
      <c r="AW707" s="2" t="str">
        <f t="shared" si="11"/>
        <v xml:space="preserve">     PEGUE NA LOJA HOJE         PEGUE NA LOJA   </v>
      </c>
    </row>
    <row r="708" spans="2:49" ht="15" customHeight="1">
      <c r="B708" t="s">
        <v>5867</v>
      </c>
      <c r="C708" s="2">
        <v>1033</v>
      </c>
      <c r="D708" s="2">
        <v>1033</v>
      </c>
      <c r="E708" s="2" t="s">
        <v>5868</v>
      </c>
      <c r="F708" s="58" t="s">
        <v>5869</v>
      </c>
      <c r="G708" s="2" t="s">
        <v>108</v>
      </c>
      <c r="H708" t="s">
        <v>109</v>
      </c>
      <c r="I708" s="58" t="s">
        <v>110</v>
      </c>
      <c r="J708" s="2">
        <v>66202</v>
      </c>
      <c r="K708" s="2" t="s">
        <v>111</v>
      </c>
      <c r="L708" s="2" t="s">
        <v>112</v>
      </c>
      <c r="M708" s="58" t="s">
        <v>187</v>
      </c>
      <c r="N708" s="58" t="s">
        <v>188</v>
      </c>
      <c r="O708" s="58" t="s">
        <v>189</v>
      </c>
      <c r="P708" s="2">
        <v>68950</v>
      </c>
      <c r="Q708" s="2" t="s">
        <v>190</v>
      </c>
      <c r="R708" s="2" t="s">
        <v>184</v>
      </c>
      <c r="S708" s="10">
        <v>41757</v>
      </c>
      <c r="T708" s="58" t="s">
        <v>191</v>
      </c>
      <c r="U708" s="2" t="s">
        <v>192</v>
      </c>
      <c r="V708" s="2" t="s">
        <v>69</v>
      </c>
      <c r="W708" s="2" t="s">
        <v>93</v>
      </c>
      <c r="X708" s="2" t="s">
        <v>94</v>
      </c>
      <c r="Y708" s="2">
        <v>21</v>
      </c>
      <c r="Z708" s="2" t="s">
        <v>95</v>
      </c>
      <c r="AA708" s="2" t="s">
        <v>96</v>
      </c>
      <c r="AB708" s="58" t="s">
        <v>120</v>
      </c>
      <c r="AC708" s="58" t="s">
        <v>5870</v>
      </c>
      <c r="AD708" s="58" t="s">
        <v>5871</v>
      </c>
      <c r="AE708" s="2" t="s">
        <v>5872</v>
      </c>
      <c r="AF708" s="62">
        <v>-23.011995599999999</v>
      </c>
      <c r="AG708" s="62">
        <v>-43.461621000000001</v>
      </c>
      <c r="AH708" s="2" t="s">
        <v>5873</v>
      </c>
      <c r="AI708" s="2" t="s">
        <v>28</v>
      </c>
      <c r="AJ708" s="2" t="s">
        <v>102</v>
      </c>
      <c r="AK708" s="55">
        <v>1089.9000000000001</v>
      </c>
      <c r="AL708" s="55">
        <v>119</v>
      </c>
      <c r="AM708" s="55">
        <v>10.918432883750802</v>
      </c>
      <c r="AN708" s="2" t="s">
        <v>331</v>
      </c>
      <c r="AO708" s="2">
        <v>3</v>
      </c>
      <c r="AP708" s="2">
        <v>5</v>
      </c>
      <c r="AQ708" s="2">
        <v>1</v>
      </c>
      <c r="AR708" s="53" t="s">
        <v>72</v>
      </c>
      <c r="AS708" s="2" t="s">
        <v>73</v>
      </c>
      <c r="AT708" s="2" t="s">
        <v>74</v>
      </c>
      <c r="AU708" s="2" t="s">
        <v>75</v>
      </c>
      <c r="AV708" s="2" t="s">
        <v>76</v>
      </c>
      <c r="AW708" s="2" t="str">
        <f t="shared" si="11"/>
        <v>AMERICANAS SERVIÇOS    PEGUE NA LOJA HOJE    SHIP FROM STORE    PEGUE NA LOJA  QUIOSQUE</v>
      </c>
    </row>
    <row r="709" spans="2:49" ht="15" customHeight="1">
      <c r="B709" t="s">
        <v>5874</v>
      </c>
      <c r="C709" s="2">
        <v>1002</v>
      </c>
      <c r="D709" s="2">
        <v>1002</v>
      </c>
      <c r="E709" s="2" t="s">
        <v>5875</v>
      </c>
      <c r="F709" s="58" t="s">
        <v>5876</v>
      </c>
      <c r="G709" s="2" t="s">
        <v>168</v>
      </c>
      <c r="H709" t="s">
        <v>169</v>
      </c>
      <c r="I709" s="58" t="s">
        <v>170</v>
      </c>
      <c r="J709" s="2">
        <v>66146</v>
      </c>
      <c r="K709" s="2" t="s">
        <v>171</v>
      </c>
      <c r="L709" s="2" t="s">
        <v>172</v>
      </c>
      <c r="M709" s="58" t="s">
        <v>858</v>
      </c>
      <c r="N709" s="58" t="s">
        <v>859</v>
      </c>
      <c r="O709" s="58" t="s">
        <v>860</v>
      </c>
      <c r="P709" s="2">
        <v>68827</v>
      </c>
      <c r="Q709" s="2" t="s">
        <v>861</v>
      </c>
      <c r="R709" s="2" t="s">
        <v>855</v>
      </c>
      <c r="S709" s="10">
        <v>41787</v>
      </c>
      <c r="T709" s="58" t="s">
        <v>862</v>
      </c>
      <c r="U709" s="2" t="s">
        <v>863</v>
      </c>
      <c r="V709" s="2" t="s">
        <v>92</v>
      </c>
      <c r="W709" s="2" t="s">
        <v>93</v>
      </c>
      <c r="X709" s="2" t="s">
        <v>140</v>
      </c>
      <c r="Y709" s="2">
        <v>14</v>
      </c>
      <c r="Z709" s="2" t="s">
        <v>95</v>
      </c>
      <c r="AA709" s="2" t="s">
        <v>141</v>
      </c>
      <c r="AB709" s="58" t="s">
        <v>5877</v>
      </c>
      <c r="AC709" s="58" t="s">
        <v>5878</v>
      </c>
      <c r="AD709" s="58" t="s">
        <v>5879</v>
      </c>
      <c r="AE709" s="2" t="s">
        <v>5880</v>
      </c>
      <c r="AF709" s="62">
        <v>-22.909846600000002</v>
      </c>
      <c r="AG709" s="62">
        <v>-48.458120399999999</v>
      </c>
      <c r="AH709" s="2" t="s">
        <v>5881</v>
      </c>
      <c r="AI709" s="2" t="s">
        <v>147</v>
      </c>
      <c r="AJ709" s="2" t="s">
        <v>102</v>
      </c>
      <c r="AK709" s="55">
        <v>1029.6500000000001</v>
      </c>
      <c r="AL709" s="55">
        <v>160</v>
      </c>
      <c r="AM709" s="55">
        <v>15.53926091390278</v>
      </c>
      <c r="AN709" s="2" t="s">
        <v>331</v>
      </c>
      <c r="AO709" s="2">
        <v>11</v>
      </c>
      <c r="AP709" s="2">
        <v>1</v>
      </c>
      <c r="AQ709" s="2">
        <v>4</v>
      </c>
      <c r="AR709" s="53" t="s">
        <v>148</v>
      </c>
      <c r="AS709" s="2" t="s">
        <v>73</v>
      </c>
      <c r="AT709" s="2" t="s">
        <v>74</v>
      </c>
      <c r="AU709" s="2" t="s">
        <v>75</v>
      </c>
      <c r="AV709" s="2" t="s">
        <v>148</v>
      </c>
      <c r="AW709" s="2" t="str">
        <f t="shared" si="11"/>
        <v xml:space="preserve">     PEGUE NA LOJA HOJE    SHIP FROM STORE    PEGUE NA LOJA   </v>
      </c>
    </row>
    <row r="710" spans="2:49" ht="15" customHeight="1">
      <c r="B710" t="s">
        <v>5882</v>
      </c>
      <c r="C710" s="2">
        <v>1116</v>
      </c>
      <c r="D710" s="2">
        <v>1116</v>
      </c>
      <c r="E710" s="2" t="s">
        <v>5883</v>
      </c>
      <c r="F710" s="58" t="s">
        <v>5884</v>
      </c>
      <c r="G710" s="2" t="s">
        <v>128</v>
      </c>
      <c r="H710" t="s">
        <v>129</v>
      </c>
      <c r="I710" s="58" t="s">
        <v>130</v>
      </c>
      <c r="J710" s="2">
        <v>66128</v>
      </c>
      <c r="K710" s="2" t="s">
        <v>131</v>
      </c>
      <c r="L710" s="2" t="s">
        <v>132</v>
      </c>
      <c r="M710" s="58" t="s">
        <v>153</v>
      </c>
      <c r="N710" s="58" t="s">
        <v>154</v>
      </c>
      <c r="O710" s="58" t="s">
        <v>155</v>
      </c>
      <c r="P710" s="2">
        <v>68767</v>
      </c>
      <c r="Q710" s="2" t="s">
        <v>156</v>
      </c>
      <c r="R710" s="2" t="s">
        <v>157</v>
      </c>
      <c r="S710" s="10">
        <v>41788</v>
      </c>
      <c r="T710" s="58" t="s">
        <v>158</v>
      </c>
      <c r="U710" s="2" t="s">
        <v>159</v>
      </c>
      <c r="V710" s="2" t="s">
        <v>92</v>
      </c>
      <c r="W710" s="2" t="s">
        <v>93</v>
      </c>
      <c r="X710" s="2" t="s">
        <v>140</v>
      </c>
      <c r="Y710" s="2">
        <v>13</v>
      </c>
      <c r="Z710" s="2" t="s">
        <v>95</v>
      </c>
      <c r="AA710" s="2" t="s">
        <v>141</v>
      </c>
      <c r="AB710" s="58" t="s">
        <v>5884</v>
      </c>
      <c r="AC710" s="58" t="s">
        <v>98</v>
      </c>
      <c r="AD710" s="58" t="s">
        <v>5885</v>
      </c>
      <c r="AE710" s="2" t="s">
        <v>5886</v>
      </c>
      <c r="AF710" s="62">
        <v>-24.491640499999999</v>
      </c>
      <c r="AG710" s="62">
        <v>-47.842866099999902</v>
      </c>
      <c r="AH710" s="2" t="s">
        <v>5887</v>
      </c>
      <c r="AI710" s="2" t="s">
        <v>147</v>
      </c>
      <c r="AJ710" s="2" t="s">
        <v>330</v>
      </c>
      <c r="AK710" s="55">
        <v>898.95</v>
      </c>
      <c r="AL710" s="55">
        <v>178</v>
      </c>
      <c r="AM710" s="55">
        <v>19.800878803048001</v>
      </c>
      <c r="AN710" s="2" t="s">
        <v>103</v>
      </c>
      <c r="AO710" s="2">
        <v>11</v>
      </c>
      <c r="AP710" s="2">
        <v>1</v>
      </c>
      <c r="AQ710" s="2">
        <v>4</v>
      </c>
      <c r="AR710" s="53" t="s">
        <v>148</v>
      </c>
      <c r="AS710" s="2" t="s">
        <v>73</v>
      </c>
      <c r="AT710" s="2" t="s">
        <v>148</v>
      </c>
      <c r="AU710" s="2" t="s">
        <v>75</v>
      </c>
      <c r="AV710" s="2" t="s">
        <v>76</v>
      </c>
      <c r="AW710" s="2" t="str">
        <f t="shared" si="11"/>
        <v xml:space="preserve">     PEGUE NA LOJA HOJE         PEGUE NA LOJA  QUIOSQUE</v>
      </c>
    </row>
    <row r="711" spans="2:49" ht="15" customHeight="1">
      <c r="B711" t="s">
        <v>5888</v>
      </c>
      <c r="C711" s="2">
        <v>1089</v>
      </c>
      <c r="D711" s="2">
        <v>1089</v>
      </c>
      <c r="E711" s="2" t="s">
        <v>5889</v>
      </c>
      <c r="F711" s="58" t="s">
        <v>444</v>
      </c>
      <c r="G711" s="2" t="s">
        <v>534</v>
      </c>
      <c r="H711" t="s">
        <v>535</v>
      </c>
      <c r="I711" s="58" t="s">
        <v>536</v>
      </c>
      <c r="J711" s="2">
        <v>65659</v>
      </c>
      <c r="K711" s="2" t="s">
        <v>537</v>
      </c>
      <c r="L711" s="2" t="s">
        <v>531</v>
      </c>
      <c r="M711" s="58" t="s">
        <v>3038</v>
      </c>
      <c r="N711" s="58" t="s">
        <v>3039</v>
      </c>
      <c r="O711" s="58" t="s">
        <v>3040</v>
      </c>
      <c r="P711" s="2" t="s">
        <v>148</v>
      </c>
      <c r="Q711" s="2" t="s">
        <v>3041</v>
      </c>
      <c r="R711" s="2" t="s">
        <v>3035</v>
      </c>
      <c r="S711" s="10">
        <v>41795</v>
      </c>
      <c r="T711" s="58" t="s">
        <v>3042</v>
      </c>
      <c r="U711" s="2" t="s">
        <v>3043</v>
      </c>
      <c r="V711" s="2" t="s">
        <v>92</v>
      </c>
      <c r="W711" s="2" t="s">
        <v>93</v>
      </c>
      <c r="X711" s="2" t="s">
        <v>545</v>
      </c>
      <c r="Y711" s="2">
        <v>95</v>
      </c>
      <c r="Z711" s="2" t="s">
        <v>95</v>
      </c>
      <c r="AA711" s="2" t="s">
        <v>5890</v>
      </c>
      <c r="AB711" s="58" t="s">
        <v>444</v>
      </c>
      <c r="AC711" s="58" t="s">
        <v>98</v>
      </c>
      <c r="AD711" s="58" t="s">
        <v>5891</v>
      </c>
      <c r="AE711" s="2" t="s">
        <v>5892</v>
      </c>
      <c r="AF711" s="62">
        <v>2.8161748000000002</v>
      </c>
      <c r="AG711" s="62">
        <v>-60.667459299999997</v>
      </c>
      <c r="AH711" s="2" t="s">
        <v>5893</v>
      </c>
      <c r="AI711" s="2" t="s">
        <v>147</v>
      </c>
      <c r="AJ711" s="2" t="s">
        <v>102</v>
      </c>
      <c r="AK711" s="55">
        <v>1100.82</v>
      </c>
      <c r="AL711" s="55">
        <v>316</v>
      </c>
      <c r="AM711" s="55">
        <v>28.705873803164916</v>
      </c>
      <c r="AN711" s="2" t="s">
        <v>103</v>
      </c>
      <c r="AO711" s="2">
        <v>27</v>
      </c>
      <c r="AP711" s="2">
        <v>1</v>
      </c>
      <c r="AQ711" s="2">
        <v>20</v>
      </c>
      <c r="AR711" s="53" t="s">
        <v>72</v>
      </c>
      <c r="AS711" s="2" t="s">
        <v>73</v>
      </c>
      <c r="AT711" s="2" t="s">
        <v>74</v>
      </c>
      <c r="AU711" s="2" t="s">
        <v>148</v>
      </c>
      <c r="AV711" s="2" t="s">
        <v>76</v>
      </c>
      <c r="AW711" s="2" t="str">
        <f t="shared" si="11"/>
        <v>AMERICANAS SERVIÇOS    PEGUE NA LOJA HOJE    SHIP FROM STORE       QUIOSQUE</v>
      </c>
    </row>
    <row r="712" spans="2:49" ht="15" customHeight="1">
      <c r="B712" t="s">
        <v>5894</v>
      </c>
      <c r="C712" s="2">
        <v>1112</v>
      </c>
      <c r="D712" s="2">
        <v>1112</v>
      </c>
      <c r="E712" s="2" t="s">
        <v>5895</v>
      </c>
      <c r="F712" s="58" t="s">
        <v>5896</v>
      </c>
      <c r="G712" s="2" t="s">
        <v>108</v>
      </c>
      <c r="H712" t="s">
        <v>109</v>
      </c>
      <c r="I712" s="58" t="s">
        <v>110</v>
      </c>
      <c r="J712" s="2">
        <v>66202</v>
      </c>
      <c r="K712" s="2" t="s">
        <v>111</v>
      </c>
      <c r="L712" s="2" t="s">
        <v>112</v>
      </c>
      <c r="M712" s="58" t="s">
        <v>498</v>
      </c>
      <c r="N712" s="58" t="s">
        <v>499</v>
      </c>
      <c r="O712" s="58" t="s">
        <v>500</v>
      </c>
      <c r="P712" s="2">
        <v>66136</v>
      </c>
      <c r="Q712" s="2" t="s">
        <v>501</v>
      </c>
      <c r="R712" s="2" t="s">
        <v>495</v>
      </c>
      <c r="S712" s="10">
        <v>41816</v>
      </c>
      <c r="T712" s="58" t="s">
        <v>502</v>
      </c>
      <c r="U712" s="2" t="s">
        <v>503</v>
      </c>
      <c r="V712" s="2" t="s">
        <v>92</v>
      </c>
      <c r="W712" s="2" t="s">
        <v>93</v>
      </c>
      <c r="X712" s="2" t="s">
        <v>480</v>
      </c>
      <c r="Y712" s="2">
        <v>27</v>
      </c>
      <c r="Z712" s="2" t="s">
        <v>95</v>
      </c>
      <c r="AA712" s="2" t="s">
        <v>504</v>
      </c>
      <c r="AB712" s="58" t="s">
        <v>2867</v>
      </c>
      <c r="AC712" s="58" t="s">
        <v>5897</v>
      </c>
      <c r="AD712" s="58" t="s">
        <v>5898</v>
      </c>
      <c r="AE712" s="2" t="s">
        <v>5899</v>
      </c>
      <c r="AF712" s="62">
        <v>-20.3439683</v>
      </c>
      <c r="AG712" s="62">
        <v>-40.400155099999999</v>
      </c>
      <c r="AH712" s="2" t="s">
        <v>5900</v>
      </c>
      <c r="AI712" s="2" t="s">
        <v>147</v>
      </c>
      <c r="AJ712" s="2" t="s">
        <v>330</v>
      </c>
      <c r="AK712" s="55">
        <v>715.62</v>
      </c>
      <c r="AL712" s="55">
        <v>194</v>
      </c>
      <c r="AM712" s="55">
        <v>27.10935971605042</v>
      </c>
      <c r="AN712" s="2" t="s">
        <v>331</v>
      </c>
      <c r="AO712" s="2">
        <v>9</v>
      </c>
      <c r="AP712" s="2">
        <v>2</v>
      </c>
      <c r="AQ712" s="2">
        <v>5</v>
      </c>
      <c r="AR712" s="53" t="s">
        <v>72</v>
      </c>
      <c r="AS712" s="2" t="s">
        <v>73</v>
      </c>
      <c r="AT712" s="2" t="s">
        <v>148</v>
      </c>
      <c r="AU712" s="2" t="s">
        <v>75</v>
      </c>
      <c r="AV712" s="2" t="s">
        <v>76</v>
      </c>
      <c r="AW712" s="2" t="str">
        <f t="shared" si="11"/>
        <v>AMERICANAS SERVIÇOS    PEGUE NA LOJA HOJE         PEGUE NA LOJA  QUIOSQUE</v>
      </c>
    </row>
    <row r="713" spans="2:49" ht="15" customHeight="1">
      <c r="B713" t="s">
        <v>5901</v>
      </c>
      <c r="C713" s="2">
        <v>1043</v>
      </c>
      <c r="D713" s="2">
        <v>1043</v>
      </c>
      <c r="E713" s="2" t="s">
        <v>5902</v>
      </c>
      <c r="F713" s="58" t="s">
        <v>5903</v>
      </c>
      <c r="G713" s="2" t="s">
        <v>285</v>
      </c>
      <c r="H713" t="s">
        <v>286</v>
      </c>
      <c r="I713" s="58" t="s">
        <v>287</v>
      </c>
      <c r="J713" s="2">
        <v>68673</v>
      </c>
      <c r="K713" s="2" t="s">
        <v>288</v>
      </c>
      <c r="L713" s="2" t="s">
        <v>289</v>
      </c>
      <c r="M713" s="58" t="s">
        <v>452</v>
      </c>
      <c r="N713" s="58" t="s">
        <v>453</v>
      </c>
      <c r="O713" s="58" t="s">
        <v>454</v>
      </c>
      <c r="P713" s="2" t="s">
        <v>148</v>
      </c>
      <c r="Q713" s="2" t="s">
        <v>455</v>
      </c>
      <c r="R713" s="2" t="s">
        <v>148</v>
      </c>
      <c r="S713" s="10">
        <v>41820</v>
      </c>
      <c r="T713" s="58" t="s">
        <v>456</v>
      </c>
      <c r="U713" s="2" t="s">
        <v>457</v>
      </c>
      <c r="V713" s="2" t="s">
        <v>92</v>
      </c>
      <c r="W713" s="2" t="s">
        <v>93</v>
      </c>
      <c r="X713" s="2" t="s">
        <v>458</v>
      </c>
      <c r="Y713" s="2">
        <v>51</v>
      </c>
      <c r="Z713" s="2" t="s">
        <v>160</v>
      </c>
      <c r="AA713" s="2" t="s">
        <v>460</v>
      </c>
      <c r="AB713" s="58" t="s">
        <v>5904</v>
      </c>
      <c r="AC713" s="58" t="s">
        <v>3557</v>
      </c>
      <c r="AD713" s="58" t="s">
        <v>5905</v>
      </c>
      <c r="AE713" s="2" t="s">
        <v>5906</v>
      </c>
      <c r="AF713" s="62">
        <v>-29.449468499999998</v>
      </c>
      <c r="AG713" s="62">
        <v>-51.968381699999902</v>
      </c>
      <c r="AH713" s="2" t="s">
        <v>5907</v>
      </c>
      <c r="AI713" s="2" t="s">
        <v>147</v>
      </c>
      <c r="AJ713" s="2" t="s">
        <v>330</v>
      </c>
      <c r="AK713" s="55">
        <v>811.4</v>
      </c>
      <c r="AL713" s="55">
        <v>164</v>
      </c>
      <c r="AM713" s="55">
        <v>20.211979295045602</v>
      </c>
      <c r="AN713" s="2" t="s">
        <v>331</v>
      </c>
      <c r="AO713" s="2">
        <v>5</v>
      </c>
      <c r="AP713" s="2">
        <v>2</v>
      </c>
      <c r="AQ713" s="2">
        <v>1</v>
      </c>
      <c r="AR713" s="53" t="s">
        <v>148</v>
      </c>
      <c r="AS713" s="2" t="s">
        <v>73</v>
      </c>
      <c r="AT713" s="2" t="s">
        <v>148</v>
      </c>
      <c r="AU713" s="2" t="s">
        <v>75</v>
      </c>
      <c r="AV713" s="2" t="s">
        <v>76</v>
      </c>
      <c r="AW713" s="2" t="str">
        <f t="shared" si="11"/>
        <v xml:space="preserve">     PEGUE NA LOJA HOJE         PEGUE NA LOJA  QUIOSQUE</v>
      </c>
    </row>
    <row r="714" spans="2:49" ht="15" customHeight="1">
      <c r="B714" t="s">
        <v>5908</v>
      </c>
      <c r="C714" s="2">
        <v>1070</v>
      </c>
      <c r="D714" s="2">
        <v>1070</v>
      </c>
      <c r="E714" s="2" t="s">
        <v>5909</v>
      </c>
      <c r="F714" s="58" t="s">
        <v>5910</v>
      </c>
      <c r="G714" s="2" t="s">
        <v>380</v>
      </c>
      <c r="H714" t="s">
        <v>381</v>
      </c>
      <c r="I714" s="58" t="s">
        <v>382</v>
      </c>
      <c r="J714" s="2">
        <v>66147</v>
      </c>
      <c r="K714" s="2" t="s">
        <v>383</v>
      </c>
      <c r="L714" s="2" t="s">
        <v>384</v>
      </c>
      <c r="M714" s="58" t="s">
        <v>385</v>
      </c>
      <c r="N714" s="58" t="s">
        <v>386</v>
      </c>
      <c r="O714" s="58" t="s">
        <v>387</v>
      </c>
      <c r="P714" s="2">
        <v>66210</v>
      </c>
      <c r="Q714" s="2" t="s">
        <v>388</v>
      </c>
      <c r="R714" s="2" t="s">
        <v>389</v>
      </c>
      <c r="S714" s="10">
        <v>41836</v>
      </c>
      <c r="T714" s="58" t="s">
        <v>3305</v>
      </c>
      <c r="U714" s="2" t="s">
        <v>3306</v>
      </c>
      <c r="V714" s="2" t="s">
        <v>92</v>
      </c>
      <c r="W714" s="2" t="s">
        <v>93</v>
      </c>
      <c r="X714" s="2" t="s">
        <v>248</v>
      </c>
      <c r="Y714" s="2">
        <v>63</v>
      </c>
      <c r="Z714" s="2" t="s">
        <v>160</v>
      </c>
      <c r="AA714" s="2" t="s">
        <v>3307</v>
      </c>
      <c r="AB714" s="58" t="s">
        <v>5910</v>
      </c>
      <c r="AC714" s="58" t="s">
        <v>98</v>
      </c>
      <c r="AD714" s="58" t="s">
        <v>5911</v>
      </c>
      <c r="AE714" s="2" t="s">
        <v>5912</v>
      </c>
      <c r="AF714" s="62">
        <v>-10.1774021</v>
      </c>
      <c r="AG714" s="62">
        <v>-48.882651799999998</v>
      </c>
      <c r="AH714" s="2" t="s">
        <v>5913</v>
      </c>
      <c r="AI714" s="2" t="s">
        <v>147</v>
      </c>
      <c r="AJ714" s="2" t="s">
        <v>330</v>
      </c>
      <c r="AK714" s="55">
        <v>873.22</v>
      </c>
      <c r="AL714" s="55">
        <v>149</v>
      </c>
      <c r="AM714" s="55">
        <v>17.063283021460798</v>
      </c>
      <c r="AN714" s="2" t="s">
        <v>103</v>
      </c>
      <c r="AO714" s="2">
        <v>8</v>
      </c>
      <c r="AP714" s="2">
        <v>1</v>
      </c>
      <c r="AQ714" s="2">
        <v>1</v>
      </c>
      <c r="AR714" s="53" t="s">
        <v>72</v>
      </c>
      <c r="AS714" s="2" t="s">
        <v>73</v>
      </c>
      <c r="AT714" s="2" t="s">
        <v>148</v>
      </c>
      <c r="AU714" s="2" t="s">
        <v>75</v>
      </c>
      <c r="AV714" s="2" t="s">
        <v>76</v>
      </c>
      <c r="AW714" s="2" t="str">
        <f t="shared" si="11"/>
        <v>AMERICANAS SERVIÇOS    PEGUE NA LOJA HOJE         PEGUE NA LOJA  QUIOSQUE</v>
      </c>
    </row>
    <row r="715" spans="2:49" ht="15" customHeight="1">
      <c r="B715" t="s">
        <v>5914</v>
      </c>
      <c r="C715" s="2" t="s">
        <v>5915</v>
      </c>
      <c r="D715" s="2">
        <v>662</v>
      </c>
      <c r="E715" s="2" t="s">
        <v>5916</v>
      </c>
      <c r="F715" s="58" t="s">
        <v>5917</v>
      </c>
      <c r="G715" s="2" t="s">
        <v>81</v>
      </c>
      <c r="H715" t="s">
        <v>82</v>
      </c>
      <c r="I715" s="58" t="s">
        <v>83</v>
      </c>
      <c r="J715" s="2">
        <v>66203</v>
      </c>
      <c r="K715" s="2" t="s">
        <v>84</v>
      </c>
      <c r="L715" s="2" t="s">
        <v>85</v>
      </c>
      <c r="M715" s="58" t="s">
        <v>2875</v>
      </c>
      <c r="N715" s="58" t="s">
        <v>2876</v>
      </c>
      <c r="O715" s="58" t="s">
        <v>2877</v>
      </c>
      <c r="P715" s="2">
        <v>68901</v>
      </c>
      <c r="Q715" s="2" t="s">
        <v>2878</v>
      </c>
      <c r="R715" s="2" t="s">
        <v>2879</v>
      </c>
      <c r="S715" s="10">
        <v>41844</v>
      </c>
      <c r="T715" s="58" t="s">
        <v>2880</v>
      </c>
      <c r="U715" s="2" t="s">
        <v>2881</v>
      </c>
      <c r="V715" s="2" t="s">
        <v>92</v>
      </c>
      <c r="W715" s="2" t="s">
        <v>1192</v>
      </c>
      <c r="X715" s="2" t="s">
        <v>94</v>
      </c>
      <c r="Y715" s="2">
        <v>22</v>
      </c>
      <c r="Z715" s="2" t="s">
        <v>95</v>
      </c>
      <c r="AA715" s="2" t="s">
        <v>96</v>
      </c>
      <c r="AB715" s="58" t="s">
        <v>5918</v>
      </c>
      <c r="AC715" s="58" t="s">
        <v>98</v>
      </c>
      <c r="AD715" s="58" t="s">
        <v>5919</v>
      </c>
      <c r="AE715" s="2" t="s">
        <v>5920</v>
      </c>
      <c r="AF715" s="62">
        <v>-22.590750499999999</v>
      </c>
      <c r="AG715" s="62">
        <v>-41.992886300000002</v>
      </c>
      <c r="AH715" s="2" t="s">
        <v>5921</v>
      </c>
      <c r="AI715" s="2" t="s">
        <v>28</v>
      </c>
      <c r="AJ715" s="2" t="s">
        <v>1351</v>
      </c>
      <c r="AK715" s="55">
        <v>560</v>
      </c>
      <c r="AL715" s="55">
        <v>116</v>
      </c>
      <c r="AM715" s="55">
        <v>20.714285714285715</v>
      </c>
      <c r="AN715" s="2" t="s">
        <v>103</v>
      </c>
      <c r="AO715" s="2">
        <v>5</v>
      </c>
      <c r="AP715" s="2">
        <v>2</v>
      </c>
      <c r="AQ715" s="2">
        <v>1</v>
      </c>
      <c r="AR715" s="53" t="s">
        <v>72</v>
      </c>
      <c r="AS715" s="2" t="s">
        <v>73</v>
      </c>
      <c r="AT715" s="2" t="s">
        <v>148</v>
      </c>
      <c r="AU715" s="2" t="s">
        <v>75</v>
      </c>
      <c r="AV715" s="2" t="s">
        <v>76</v>
      </c>
      <c r="AW715" s="2" t="str">
        <f t="shared" si="11"/>
        <v>AMERICANAS SERVIÇOS    PEGUE NA LOJA HOJE         PEGUE NA LOJA  QUIOSQUE</v>
      </c>
    </row>
    <row r="716" spans="2:49" ht="15" customHeight="1">
      <c r="B716" t="s">
        <v>5922</v>
      </c>
      <c r="C716" s="2">
        <v>1122</v>
      </c>
      <c r="D716" s="2">
        <v>1122</v>
      </c>
      <c r="E716" s="2" t="s">
        <v>5923</v>
      </c>
      <c r="F716" s="58" t="s">
        <v>5924</v>
      </c>
      <c r="G716" s="2" t="s">
        <v>534</v>
      </c>
      <c r="H716" t="s">
        <v>535</v>
      </c>
      <c r="I716" s="58" t="s">
        <v>536</v>
      </c>
      <c r="J716" s="2">
        <v>65659</v>
      </c>
      <c r="K716" s="2" t="s">
        <v>537</v>
      </c>
      <c r="L716" s="2" t="s">
        <v>531</v>
      </c>
      <c r="M716" s="58" t="s">
        <v>538</v>
      </c>
      <c r="N716" s="58" t="s">
        <v>539</v>
      </c>
      <c r="O716" t="s">
        <v>540</v>
      </c>
      <c r="P716" s="2" t="s">
        <v>148</v>
      </c>
      <c r="Q716" s="2" t="s">
        <v>541</v>
      </c>
      <c r="R716" s="2" t="s">
        <v>542</v>
      </c>
      <c r="S716" s="10">
        <v>41858</v>
      </c>
      <c r="T716" s="58" t="s">
        <v>543</v>
      </c>
      <c r="U716" s="2" t="s">
        <v>544</v>
      </c>
      <c r="V716" s="2" t="s">
        <v>92</v>
      </c>
      <c r="W716" s="2" t="s">
        <v>93</v>
      </c>
      <c r="X716" s="2" t="s">
        <v>545</v>
      </c>
      <c r="Y716" s="2">
        <v>91</v>
      </c>
      <c r="Z716" s="2" t="s">
        <v>95</v>
      </c>
      <c r="AA716" s="2" t="s">
        <v>546</v>
      </c>
      <c r="AB716" s="58" t="s">
        <v>547</v>
      </c>
      <c r="AC716" s="58" t="s">
        <v>5925</v>
      </c>
      <c r="AD716" s="58" t="s">
        <v>5926</v>
      </c>
      <c r="AE716" s="2" t="s">
        <v>5927</v>
      </c>
      <c r="AF716" s="62">
        <v>-1.4480105999999999</v>
      </c>
      <c r="AG716" s="62">
        <v>-48.4665921</v>
      </c>
      <c r="AH716" s="2" t="s">
        <v>5928</v>
      </c>
      <c r="AI716" s="2" t="s">
        <v>28</v>
      </c>
      <c r="AJ716" s="2" t="s">
        <v>102</v>
      </c>
      <c r="AK716" s="55">
        <v>1346.99</v>
      </c>
      <c r="AL716" s="55">
        <v>669</v>
      </c>
      <c r="AM716" s="55">
        <v>49.666292994008863</v>
      </c>
      <c r="AN716" s="2" t="s">
        <v>103</v>
      </c>
      <c r="AO716" s="2">
        <v>5</v>
      </c>
      <c r="AP716" s="2">
        <v>2</v>
      </c>
      <c r="AQ716" s="2">
        <v>1</v>
      </c>
      <c r="AR716" s="53" t="s">
        <v>72</v>
      </c>
      <c r="AS716" s="2" t="s">
        <v>73</v>
      </c>
      <c r="AT716" s="2" t="s">
        <v>74</v>
      </c>
      <c r="AU716" s="2" t="s">
        <v>75</v>
      </c>
      <c r="AV716" s="2" t="s">
        <v>76</v>
      </c>
      <c r="AW716" s="2" t="str">
        <f t="shared" si="11"/>
        <v>AMERICANAS SERVIÇOS    PEGUE NA LOJA HOJE    SHIP FROM STORE    PEGUE NA LOJA  QUIOSQUE</v>
      </c>
    </row>
    <row r="717" spans="2:49" ht="15" customHeight="1">
      <c r="B717" t="s">
        <v>5929</v>
      </c>
      <c r="C717" s="2" t="s">
        <v>5930</v>
      </c>
      <c r="D717" s="2">
        <v>692</v>
      </c>
      <c r="E717" s="2" t="s">
        <v>5931</v>
      </c>
      <c r="F717" s="58" t="s">
        <v>5932</v>
      </c>
      <c r="G717" s="2" t="s">
        <v>285</v>
      </c>
      <c r="H717" t="s">
        <v>286</v>
      </c>
      <c r="I717" s="58" t="s">
        <v>287</v>
      </c>
      <c r="J717" s="2">
        <v>68673</v>
      </c>
      <c r="K717" s="2" t="s">
        <v>288</v>
      </c>
      <c r="L717" s="2" t="s">
        <v>289</v>
      </c>
      <c r="M717" s="58" t="s">
        <v>336</v>
      </c>
      <c r="N717" s="58" t="s">
        <v>337</v>
      </c>
      <c r="O717" s="58" t="s">
        <v>338</v>
      </c>
      <c r="P717" s="2">
        <v>68595</v>
      </c>
      <c r="Q717" s="2" t="s">
        <v>339</v>
      </c>
      <c r="R717" s="2" t="s">
        <v>340</v>
      </c>
      <c r="S717" s="10">
        <v>41865</v>
      </c>
      <c r="T717" s="58" t="s">
        <v>900</v>
      </c>
      <c r="U717" s="2" t="s">
        <v>901</v>
      </c>
      <c r="V717" s="2" t="s">
        <v>92</v>
      </c>
      <c r="W717" s="2" t="s">
        <v>1192</v>
      </c>
      <c r="X717" s="2" t="s">
        <v>296</v>
      </c>
      <c r="Y717" s="2">
        <v>41</v>
      </c>
      <c r="Z717" s="2" t="s">
        <v>95</v>
      </c>
      <c r="AA717" s="2" t="s">
        <v>297</v>
      </c>
      <c r="AB717" s="58" t="s">
        <v>284</v>
      </c>
      <c r="AC717" s="58" t="s">
        <v>5933</v>
      </c>
      <c r="AD717" s="58" t="s">
        <v>5934</v>
      </c>
      <c r="AE717" s="2" t="s">
        <v>5935</v>
      </c>
      <c r="AF717" s="62">
        <v>-25.4564375</v>
      </c>
      <c r="AG717" s="62">
        <v>-49.288143400000003</v>
      </c>
      <c r="AH717" s="2" t="s">
        <v>5936</v>
      </c>
      <c r="AI717" s="2" t="s">
        <v>147</v>
      </c>
      <c r="AJ717" s="2" t="s">
        <v>1196</v>
      </c>
      <c r="AK717" s="55">
        <v>347.72</v>
      </c>
      <c r="AL717" s="55">
        <v>34</v>
      </c>
      <c r="AM717" s="55">
        <v>9.777982284596801</v>
      </c>
      <c r="AN717" s="2" t="s">
        <v>103</v>
      </c>
      <c r="AO717" s="2">
        <v>5</v>
      </c>
      <c r="AP717" s="2">
        <v>2</v>
      </c>
      <c r="AQ717" s="2">
        <v>1</v>
      </c>
      <c r="AR717" s="53" t="s">
        <v>148</v>
      </c>
      <c r="AS717" s="2" t="s">
        <v>73</v>
      </c>
      <c r="AT717" s="2" t="s">
        <v>74</v>
      </c>
      <c r="AU717" s="2" t="s">
        <v>75</v>
      </c>
      <c r="AV717" s="2" t="s">
        <v>148</v>
      </c>
      <c r="AW717" s="2" t="str">
        <f t="shared" si="11"/>
        <v xml:space="preserve">     PEGUE NA LOJA HOJE    SHIP FROM STORE    PEGUE NA LOJA   </v>
      </c>
    </row>
    <row r="718" spans="2:49" ht="15" customHeight="1">
      <c r="B718" t="s">
        <v>5937</v>
      </c>
      <c r="C718" s="2">
        <v>1044</v>
      </c>
      <c r="D718" s="2">
        <v>1044</v>
      </c>
      <c r="E718" s="2" t="s">
        <v>5938</v>
      </c>
      <c r="F718" s="58" t="s">
        <v>5939</v>
      </c>
      <c r="G718" s="2" t="s">
        <v>534</v>
      </c>
      <c r="H718" t="s">
        <v>535</v>
      </c>
      <c r="I718" s="58" t="s">
        <v>536</v>
      </c>
      <c r="J718" s="2">
        <v>65659</v>
      </c>
      <c r="K718" s="2" t="s">
        <v>537</v>
      </c>
      <c r="L718" s="2" t="s">
        <v>531</v>
      </c>
      <c r="M718" s="58" t="s">
        <v>2988</v>
      </c>
      <c r="N718" s="58" t="s">
        <v>2989</v>
      </c>
      <c r="O718" s="58" t="s">
        <v>2990</v>
      </c>
      <c r="P718" s="2" t="s">
        <v>148</v>
      </c>
      <c r="Q718" s="2" t="s">
        <v>2991</v>
      </c>
      <c r="R718" s="2" t="s">
        <v>2985</v>
      </c>
      <c r="S718" s="10">
        <v>41865</v>
      </c>
      <c r="T718" s="58" t="s">
        <v>2992</v>
      </c>
      <c r="U718" s="2" t="s">
        <v>2993</v>
      </c>
      <c r="V718" s="2" t="s">
        <v>92</v>
      </c>
      <c r="W718" s="2" t="s">
        <v>93</v>
      </c>
      <c r="X718" s="2" t="s">
        <v>248</v>
      </c>
      <c r="Y718" s="2">
        <v>69</v>
      </c>
      <c r="Z718" s="2" t="s">
        <v>95</v>
      </c>
      <c r="AA718" s="2" t="s">
        <v>2994</v>
      </c>
      <c r="AB718" s="58" t="s">
        <v>5939</v>
      </c>
      <c r="AC718" s="58" t="s">
        <v>5940</v>
      </c>
      <c r="AD718" s="58" t="s">
        <v>5941</v>
      </c>
      <c r="AE718" s="2" t="s">
        <v>5942</v>
      </c>
      <c r="AF718" s="62">
        <v>-12.7419054</v>
      </c>
      <c r="AG718" s="62">
        <v>-60.136851999999998</v>
      </c>
      <c r="AH718" s="2" t="s">
        <v>5943</v>
      </c>
      <c r="AI718" s="2" t="s">
        <v>147</v>
      </c>
      <c r="AJ718" s="2" t="s">
        <v>102</v>
      </c>
      <c r="AK718" s="55">
        <v>1043.8699999999999</v>
      </c>
      <c r="AL718" s="55">
        <v>283</v>
      </c>
      <c r="AM718" s="55">
        <v>27.110655541398838</v>
      </c>
      <c r="AN718" s="2" t="s">
        <v>103</v>
      </c>
      <c r="AO718" s="2">
        <v>9</v>
      </c>
      <c r="AP718" s="2">
        <v>1</v>
      </c>
      <c r="AQ718" s="2">
        <v>2</v>
      </c>
      <c r="AR718" s="53" t="s">
        <v>148</v>
      </c>
      <c r="AS718" s="2" t="s">
        <v>73</v>
      </c>
      <c r="AT718" s="2" t="s">
        <v>148</v>
      </c>
      <c r="AU718" s="2" t="s">
        <v>75</v>
      </c>
      <c r="AV718" s="2" t="s">
        <v>148</v>
      </c>
      <c r="AW718" s="2" t="str">
        <f t="shared" si="11"/>
        <v xml:space="preserve">     PEGUE NA LOJA HOJE         PEGUE NA LOJA   </v>
      </c>
    </row>
    <row r="719" spans="2:49" ht="15" customHeight="1">
      <c r="B719" t="s">
        <v>5944</v>
      </c>
      <c r="C719" s="2">
        <v>1032</v>
      </c>
      <c r="D719" s="2">
        <v>1032</v>
      </c>
      <c r="E719" s="2" t="s">
        <v>5945</v>
      </c>
      <c r="F719" s="58" t="s">
        <v>5946</v>
      </c>
      <c r="G719" s="2" t="s">
        <v>108</v>
      </c>
      <c r="H719" t="s">
        <v>109</v>
      </c>
      <c r="I719" s="58" t="s">
        <v>110</v>
      </c>
      <c r="J719" s="2">
        <v>66202</v>
      </c>
      <c r="K719" s="2" t="s">
        <v>111</v>
      </c>
      <c r="L719" s="2" t="s">
        <v>112</v>
      </c>
      <c r="M719" s="58" t="s">
        <v>498</v>
      </c>
      <c r="N719" s="58" t="s">
        <v>499</v>
      </c>
      <c r="O719" s="58" t="s">
        <v>500</v>
      </c>
      <c r="P719" s="2">
        <v>66136</v>
      </c>
      <c r="Q719" s="2" t="s">
        <v>501</v>
      </c>
      <c r="R719" s="2" t="s">
        <v>495</v>
      </c>
      <c r="S719" s="10">
        <v>41875</v>
      </c>
      <c r="T719" s="58" t="s">
        <v>502</v>
      </c>
      <c r="U719" s="2" t="s">
        <v>503</v>
      </c>
      <c r="V719" s="2" t="s">
        <v>69</v>
      </c>
      <c r="W719" s="2" t="s">
        <v>93</v>
      </c>
      <c r="X719" s="2" t="s">
        <v>480</v>
      </c>
      <c r="Y719" s="2">
        <v>27</v>
      </c>
      <c r="Z719" s="2" t="s">
        <v>95</v>
      </c>
      <c r="AA719" s="2" t="s">
        <v>504</v>
      </c>
      <c r="AB719" s="58" t="s">
        <v>1234</v>
      </c>
      <c r="AC719" s="58" t="s">
        <v>98</v>
      </c>
      <c r="AD719" s="58" t="s">
        <v>5947</v>
      </c>
      <c r="AE719" s="2" t="s">
        <v>5948</v>
      </c>
      <c r="AF719" s="62">
        <v>-20.3520419</v>
      </c>
      <c r="AG719" s="62">
        <v>-40.297717200000001</v>
      </c>
      <c r="AH719" s="2" t="s">
        <v>5949</v>
      </c>
      <c r="AI719" s="2" t="s">
        <v>28</v>
      </c>
      <c r="AJ719" s="2" t="s">
        <v>102</v>
      </c>
      <c r="AK719" s="55">
        <v>1041.23</v>
      </c>
      <c r="AL719" s="55">
        <v>153</v>
      </c>
      <c r="AM719" s="55">
        <v>14.694159791784717</v>
      </c>
      <c r="AN719" s="2" t="s">
        <v>331</v>
      </c>
      <c r="AO719" s="2">
        <v>9</v>
      </c>
      <c r="AP719" s="2">
        <v>2</v>
      </c>
      <c r="AQ719" s="2">
        <v>5</v>
      </c>
      <c r="AR719" s="53" t="s">
        <v>72</v>
      </c>
      <c r="AS719" s="2" t="s">
        <v>73</v>
      </c>
      <c r="AT719" s="2" t="s">
        <v>74</v>
      </c>
      <c r="AU719" s="2" t="s">
        <v>148</v>
      </c>
      <c r="AV719" s="2" t="s">
        <v>76</v>
      </c>
      <c r="AW719" s="2" t="str">
        <f t="shared" si="11"/>
        <v>AMERICANAS SERVIÇOS    PEGUE NA LOJA HOJE    SHIP FROM STORE       QUIOSQUE</v>
      </c>
    </row>
    <row r="720" spans="2:49" ht="15" customHeight="1">
      <c r="B720" t="s">
        <v>5950</v>
      </c>
      <c r="C720" s="2" t="s">
        <v>5951</v>
      </c>
      <c r="D720" s="2">
        <v>690</v>
      </c>
      <c r="E720" s="2" t="s">
        <v>5952</v>
      </c>
      <c r="F720" s="58" t="s">
        <v>5953</v>
      </c>
      <c r="G720" s="2" t="s">
        <v>108</v>
      </c>
      <c r="H720" t="s">
        <v>109</v>
      </c>
      <c r="I720" s="58" t="s">
        <v>110</v>
      </c>
      <c r="J720" s="2">
        <v>66202</v>
      </c>
      <c r="K720" s="2" t="s">
        <v>111</v>
      </c>
      <c r="L720" s="2" t="s">
        <v>112</v>
      </c>
      <c r="M720" s="58" t="s">
        <v>498</v>
      </c>
      <c r="N720" s="58" t="s">
        <v>499</v>
      </c>
      <c r="O720" s="58" t="s">
        <v>500</v>
      </c>
      <c r="P720" s="2">
        <v>66136</v>
      </c>
      <c r="Q720" s="2" t="s">
        <v>501</v>
      </c>
      <c r="R720" s="2" t="s">
        <v>495</v>
      </c>
      <c r="S720" s="10">
        <v>41879</v>
      </c>
      <c r="T720" s="58" t="s">
        <v>502</v>
      </c>
      <c r="U720" s="2" t="s">
        <v>503</v>
      </c>
      <c r="V720" s="2" t="s">
        <v>92</v>
      </c>
      <c r="W720" s="2" t="s">
        <v>1192</v>
      </c>
      <c r="X720" s="2" t="s">
        <v>480</v>
      </c>
      <c r="Y720" s="2">
        <v>27</v>
      </c>
      <c r="Z720" s="2" t="s">
        <v>95</v>
      </c>
      <c r="AA720" s="2" t="s">
        <v>504</v>
      </c>
      <c r="AB720" s="58" t="s">
        <v>3445</v>
      </c>
      <c r="AC720" s="58" t="s">
        <v>5954</v>
      </c>
      <c r="AD720" s="58" t="s">
        <v>5955</v>
      </c>
      <c r="AE720" s="2" t="s">
        <v>5956</v>
      </c>
      <c r="AF720" s="62">
        <v>-20.218215300000001</v>
      </c>
      <c r="AG720" s="62">
        <v>-40.250027699999997</v>
      </c>
      <c r="AH720" s="2" t="s">
        <v>5957</v>
      </c>
      <c r="AI720" s="2" t="s">
        <v>28</v>
      </c>
      <c r="AJ720" s="2" t="s">
        <v>1196</v>
      </c>
      <c r="AK720" s="55">
        <v>489.73</v>
      </c>
      <c r="AL720" s="55">
        <v>18</v>
      </c>
      <c r="AM720" s="55">
        <v>3.675494660323035</v>
      </c>
      <c r="AN720" s="2" t="s">
        <v>331</v>
      </c>
      <c r="AO720" s="2">
        <v>9</v>
      </c>
      <c r="AP720" s="2">
        <v>2</v>
      </c>
      <c r="AQ720" s="2">
        <v>5</v>
      </c>
      <c r="AR720" s="53" t="s">
        <v>148</v>
      </c>
      <c r="AS720" s="2" t="s">
        <v>73</v>
      </c>
      <c r="AT720" s="2" t="s">
        <v>148</v>
      </c>
      <c r="AU720" s="2" t="s">
        <v>75</v>
      </c>
      <c r="AV720" s="2" t="s">
        <v>148</v>
      </c>
      <c r="AW720" s="2" t="str">
        <f t="shared" si="11"/>
        <v xml:space="preserve">     PEGUE NA LOJA HOJE         PEGUE NA LOJA   </v>
      </c>
    </row>
    <row r="721" spans="2:49" ht="15" customHeight="1">
      <c r="B721" t="s">
        <v>5958</v>
      </c>
      <c r="C721" s="2">
        <v>1064</v>
      </c>
      <c r="D721" s="2">
        <v>1064</v>
      </c>
      <c r="E721" s="2" t="s">
        <v>5959</v>
      </c>
      <c r="F721" s="58" t="s">
        <v>5960</v>
      </c>
      <c r="G721" s="2" t="s">
        <v>380</v>
      </c>
      <c r="H721" t="s">
        <v>381</v>
      </c>
      <c r="I721" s="58" t="s">
        <v>382</v>
      </c>
      <c r="J721" s="2">
        <v>66147</v>
      </c>
      <c r="K721" s="2" t="s">
        <v>383</v>
      </c>
      <c r="L721" s="2" t="s">
        <v>384</v>
      </c>
      <c r="M721" s="58" t="s">
        <v>385</v>
      </c>
      <c r="N721" s="58" t="s">
        <v>386</v>
      </c>
      <c r="O721" s="58" t="s">
        <v>387</v>
      </c>
      <c r="P721" s="2">
        <v>66210</v>
      </c>
      <c r="Q721" s="2" t="s">
        <v>388</v>
      </c>
      <c r="R721" s="2" t="s">
        <v>389</v>
      </c>
      <c r="S721" s="10">
        <v>41879</v>
      </c>
      <c r="T721" s="58" t="s">
        <v>3305</v>
      </c>
      <c r="U721" s="2" t="s">
        <v>3306</v>
      </c>
      <c r="V721" s="2" t="s">
        <v>92</v>
      </c>
      <c r="W721" s="2" t="s">
        <v>93</v>
      </c>
      <c r="X721" s="2" t="s">
        <v>248</v>
      </c>
      <c r="Y721" s="2">
        <v>63</v>
      </c>
      <c r="Z721" s="2" t="s">
        <v>160</v>
      </c>
      <c r="AA721" s="2" t="s">
        <v>3307</v>
      </c>
      <c r="AB721" s="58" t="s">
        <v>3905</v>
      </c>
      <c r="AC721" s="58" t="s">
        <v>5177</v>
      </c>
      <c r="AD721" s="58" t="s">
        <v>5961</v>
      </c>
      <c r="AE721" s="2" t="s">
        <v>5962</v>
      </c>
      <c r="AF721" s="62">
        <v>-7.1984779999999997</v>
      </c>
      <c r="AG721" s="62">
        <v>-48.202736999999999</v>
      </c>
      <c r="AH721" s="2" t="s">
        <v>5963</v>
      </c>
      <c r="AI721" s="2" t="s">
        <v>147</v>
      </c>
      <c r="AJ721" s="2" t="s">
        <v>1351</v>
      </c>
      <c r="AK721" s="55">
        <v>627.91</v>
      </c>
      <c r="AL721" s="55">
        <v>235</v>
      </c>
      <c r="AM721" s="55">
        <v>37.425745727890941</v>
      </c>
      <c r="AN721" s="2" t="s">
        <v>103</v>
      </c>
      <c r="AO721" s="2">
        <v>10</v>
      </c>
      <c r="AP721" s="2">
        <v>1</v>
      </c>
      <c r="AQ721" s="2">
        <v>3</v>
      </c>
      <c r="AR721" s="53" t="s">
        <v>148</v>
      </c>
      <c r="AS721" s="2" t="s">
        <v>73</v>
      </c>
      <c r="AT721" s="2" t="s">
        <v>148</v>
      </c>
      <c r="AU721" s="2" t="s">
        <v>75</v>
      </c>
      <c r="AV721" s="2" t="s">
        <v>148</v>
      </c>
      <c r="AW721" s="2" t="str">
        <f t="shared" si="11"/>
        <v xml:space="preserve">     PEGUE NA LOJA HOJE         PEGUE NA LOJA   </v>
      </c>
    </row>
    <row r="722" spans="2:49" ht="15" customHeight="1">
      <c r="B722" t="s">
        <v>5964</v>
      </c>
      <c r="C722" s="2" t="s">
        <v>5965</v>
      </c>
      <c r="D722" s="2">
        <v>704</v>
      </c>
      <c r="E722" s="2" t="s">
        <v>5966</v>
      </c>
      <c r="F722" s="58" t="s">
        <v>5967</v>
      </c>
      <c r="G722" s="2" t="s">
        <v>285</v>
      </c>
      <c r="H722" t="s">
        <v>286</v>
      </c>
      <c r="I722" s="58" t="s">
        <v>287</v>
      </c>
      <c r="J722" s="2">
        <v>68673</v>
      </c>
      <c r="K722" s="2" t="s">
        <v>288</v>
      </c>
      <c r="L722" s="2" t="s">
        <v>289</v>
      </c>
      <c r="M722" s="58" t="s">
        <v>663</v>
      </c>
      <c r="N722" s="58" t="s">
        <v>664</v>
      </c>
      <c r="O722" s="58" t="s">
        <v>665</v>
      </c>
      <c r="P722" s="2" t="s">
        <v>148</v>
      </c>
      <c r="Q722" s="2" t="s">
        <v>666</v>
      </c>
      <c r="R722" s="2" t="s">
        <v>660</v>
      </c>
      <c r="S722" s="10">
        <v>41896</v>
      </c>
      <c r="T722" s="58" t="s">
        <v>667</v>
      </c>
      <c r="U722" s="2" t="s">
        <v>668</v>
      </c>
      <c r="V722" s="2" t="s">
        <v>92</v>
      </c>
      <c r="W722" s="2" t="s">
        <v>1192</v>
      </c>
      <c r="X722" s="2" t="s">
        <v>296</v>
      </c>
      <c r="Y722" s="2">
        <v>47</v>
      </c>
      <c r="Z722" s="2" t="s">
        <v>160</v>
      </c>
      <c r="AA722" s="2" t="s">
        <v>669</v>
      </c>
      <c r="AB722" s="58" t="s">
        <v>5968</v>
      </c>
      <c r="AC722" s="58" t="s">
        <v>98</v>
      </c>
      <c r="AD722" s="58" t="s">
        <v>5969</v>
      </c>
      <c r="AE722" s="2" t="s">
        <v>5970</v>
      </c>
      <c r="AF722" s="62">
        <v>-26.249156899999999</v>
      </c>
      <c r="AG722" s="62">
        <v>-49.380666299999902</v>
      </c>
      <c r="AH722" s="2" t="s">
        <v>5971</v>
      </c>
      <c r="AI722" s="2" t="s">
        <v>147</v>
      </c>
      <c r="AJ722" s="2" t="s">
        <v>1196</v>
      </c>
      <c r="AK722" s="55">
        <v>473.06</v>
      </c>
      <c r="AL722" s="55">
        <v>203</v>
      </c>
      <c r="AM722" s="55">
        <v>42.912104172832201</v>
      </c>
      <c r="AN722" s="2" t="s">
        <v>103</v>
      </c>
      <c r="AO722" s="2">
        <v>5</v>
      </c>
      <c r="AP722" s="2">
        <v>2</v>
      </c>
      <c r="AQ722" s="2">
        <v>1</v>
      </c>
      <c r="AR722" s="53" t="s">
        <v>148</v>
      </c>
      <c r="AS722" s="2" t="s">
        <v>73</v>
      </c>
      <c r="AT722" s="2" t="s">
        <v>148</v>
      </c>
      <c r="AU722" s="2" t="s">
        <v>75</v>
      </c>
      <c r="AV722" s="2" t="s">
        <v>76</v>
      </c>
      <c r="AW722" s="2" t="str">
        <f t="shared" si="11"/>
        <v xml:space="preserve">     PEGUE NA LOJA HOJE         PEGUE NA LOJA  QUIOSQUE</v>
      </c>
    </row>
    <row r="723" spans="2:49" ht="15" customHeight="1">
      <c r="B723" t="s">
        <v>5972</v>
      </c>
      <c r="C723" s="2">
        <v>1063</v>
      </c>
      <c r="D723" s="2">
        <v>1063</v>
      </c>
      <c r="E723" s="2" t="s">
        <v>5973</v>
      </c>
      <c r="F723" s="58" t="s">
        <v>5974</v>
      </c>
      <c r="G723" s="2" t="s">
        <v>380</v>
      </c>
      <c r="H723" t="s">
        <v>381</v>
      </c>
      <c r="I723" s="58" t="s">
        <v>382</v>
      </c>
      <c r="J723" s="2">
        <v>66147</v>
      </c>
      <c r="K723" s="2" t="s">
        <v>383</v>
      </c>
      <c r="L723" s="2" t="s">
        <v>384</v>
      </c>
      <c r="M723" s="58" t="s">
        <v>2907</v>
      </c>
      <c r="N723" s="58" t="s">
        <v>2908</v>
      </c>
      <c r="O723" s="58" t="s">
        <v>2909</v>
      </c>
      <c r="P723" s="2">
        <v>68222</v>
      </c>
      <c r="Q723" s="2" t="s">
        <v>2910</v>
      </c>
      <c r="R723" s="2">
        <v>1019</v>
      </c>
      <c r="S723" s="10">
        <v>41896</v>
      </c>
      <c r="T723" s="58" t="s">
        <v>2911</v>
      </c>
      <c r="U723" s="2" t="s">
        <v>2912</v>
      </c>
      <c r="V723" s="2" t="s">
        <v>92</v>
      </c>
      <c r="W723" s="2" t="s">
        <v>93</v>
      </c>
      <c r="X723" s="2" t="s">
        <v>442</v>
      </c>
      <c r="Y723" s="2">
        <v>88</v>
      </c>
      <c r="Z723" s="2" t="s">
        <v>160</v>
      </c>
      <c r="AA723" s="2" t="s">
        <v>526</v>
      </c>
      <c r="AB723" s="58" t="s">
        <v>5974</v>
      </c>
      <c r="AC723" s="58" t="s">
        <v>98</v>
      </c>
      <c r="AD723" s="58" t="s">
        <v>5975</v>
      </c>
      <c r="AE723" s="2" t="s">
        <v>5976</v>
      </c>
      <c r="AF723" s="62">
        <v>-5.1755095000000004</v>
      </c>
      <c r="AG723" s="62">
        <v>-40.671159899999999</v>
      </c>
      <c r="AH723" s="2" t="s">
        <v>5977</v>
      </c>
      <c r="AI723" s="2" t="s">
        <v>147</v>
      </c>
      <c r="AJ723" s="2" t="s">
        <v>330</v>
      </c>
      <c r="AK723" s="55">
        <v>818.99</v>
      </c>
      <c r="AL723" s="55">
        <v>208</v>
      </c>
      <c r="AM723" s="55">
        <v>25.397135496159905</v>
      </c>
      <c r="AN723" s="2" t="s">
        <v>103</v>
      </c>
      <c r="AO723" s="2">
        <v>12</v>
      </c>
      <c r="AP723" s="2">
        <v>1</v>
      </c>
      <c r="AQ723" s="2">
        <v>5</v>
      </c>
      <c r="AR723" s="53" t="s">
        <v>72</v>
      </c>
      <c r="AS723" s="2" t="s">
        <v>73</v>
      </c>
      <c r="AT723" s="2" t="s">
        <v>148</v>
      </c>
      <c r="AU723" s="2" t="s">
        <v>75</v>
      </c>
      <c r="AV723" s="2" t="s">
        <v>76</v>
      </c>
      <c r="AW723" s="2" t="str">
        <f t="shared" si="11"/>
        <v>AMERICANAS SERVIÇOS    PEGUE NA LOJA HOJE         PEGUE NA LOJA  QUIOSQUE</v>
      </c>
    </row>
    <row r="724" spans="2:49" ht="15" customHeight="1">
      <c r="B724" t="s">
        <v>5978</v>
      </c>
      <c r="C724" s="2">
        <v>1098</v>
      </c>
      <c r="D724" s="2">
        <v>1098</v>
      </c>
      <c r="E724" s="2" t="s">
        <v>5979</v>
      </c>
      <c r="F724" s="58" t="s">
        <v>5980</v>
      </c>
      <c r="G724" s="2" t="s">
        <v>285</v>
      </c>
      <c r="H724" t="s">
        <v>286</v>
      </c>
      <c r="I724" s="58" t="s">
        <v>287</v>
      </c>
      <c r="J724" s="2">
        <v>68673</v>
      </c>
      <c r="K724" s="2" t="s">
        <v>288</v>
      </c>
      <c r="L724" s="2" t="s">
        <v>289</v>
      </c>
      <c r="M724" s="58" t="s">
        <v>336</v>
      </c>
      <c r="N724" s="58" t="s">
        <v>337</v>
      </c>
      <c r="O724" s="58" t="s">
        <v>338</v>
      </c>
      <c r="P724" s="2">
        <v>68595</v>
      </c>
      <c r="Q724" s="2" t="s">
        <v>339</v>
      </c>
      <c r="R724" s="2" t="s">
        <v>340</v>
      </c>
      <c r="S724" s="10">
        <v>41900</v>
      </c>
      <c r="T724" s="58" t="s">
        <v>341</v>
      </c>
      <c r="U724" s="2" t="s">
        <v>342</v>
      </c>
      <c r="V724" s="2" t="s">
        <v>92</v>
      </c>
      <c r="W724" s="2" t="s">
        <v>93</v>
      </c>
      <c r="X724" s="2" t="s">
        <v>296</v>
      </c>
      <c r="Y724" s="2">
        <v>43</v>
      </c>
      <c r="Z724" s="2" t="s">
        <v>95</v>
      </c>
      <c r="AA724" s="2" t="s">
        <v>297</v>
      </c>
      <c r="AB724" s="58" t="s">
        <v>5980</v>
      </c>
      <c r="AC724" s="58" t="s">
        <v>98</v>
      </c>
      <c r="AD724" s="58" t="s">
        <v>5981</v>
      </c>
      <c r="AE724" s="2" t="s">
        <v>5982</v>
      </c>
      <c r="AF724" s="62">
        <v>-23.277557099999999</v>
      </c>
      <c r="AG724" s="62">
        <v>-51.279648100000003</v>
      </c>
      <c r="AH724" s="2" t="s">
        <v>5983</v>
      </c>
      <c r="AI724" s="2" t="s">
        <v>147</v>
      </c>
      <c r="AJ724" s="2" t="s">
        <v>1351</v>
      </c>
      <c r="AK724" s="55">
        <v>579.54999999999995</v>
      </c>
      <c r="AL724" s="55">
        <v>139</v>
      </c>
      <c r="AM724" s="55">
        <v>23.984125614701064</v>
      </c>
      <c r="AN724" s="2" t="s">
        <v>103</v>
      </c>
      <c r="AO724" s="2">
        <v>8</v>
      </c>
      <c r="AP724" s="2">
        <v>1</v>
      </c>
      <c r="AQ724" s="2">
        <v>1</v>
      </c>
      <c r="AR724" s="53" t="s">
        <v>148</v>
      </c>
      <c r="AS724" s="2" t="s">
        <v>73</v>
      </c>
      <c r="AT724" s="2" t="s">
        <v>148</v>
      </c>
      <c r="AU724" s="2" t="s">
        <v>75</v>
      </c>
      <c r="AV724" s="2" t="s">
        <v>148</v>
      </c>
      <c r="AW724" s="2" t="str">
        <f t="shared" si="11"/>
        <v xml:space="preserve">     PEGUE NA LOJA HOJE         PEGUE NA LOJA   </v>
      </c>
    </row>
    <row r="725" spans="2:49" ht="15" customHeight="1">
      <c r="B725" t="s">
        <v>5984</v>
      </c>
      <c r="C725" s="2">
        <v>1093</v>
      </c>
      <c r="D725" s="2">
        <v>1093</v>
      </c>
      <c r="E725" s="2" t="s">
        <v>5985</v>
      </c>
      <c r="F725" s="58" t="s">
        <v>5986</v>
      </c>
      <c r="G725" s="2" t="s">
        <v>534</v>
      </c>
      <c r="H725" t="s">
        <v>535</v>
      </c>
      <c r="I725" s="58" t="s">
        <v>536</v>
      </c>
      <c r="J725" s="2">
        <v>65659</v>
      </c>
      <c r="K725" s="2" t="s">
        <v>537</v>
      </c>
      <c r="L725" s="2" t="s">
        <v>531</v>
      </c>
      <c r="M725" s="58" t="s">
        <v>3038</v>
      </c>
      <c r="N725" s="58" t="s">
        <v>3039</v>
      </c>
      <c r="O725" s="58" t="s">
        <v>3040</v>
      </c>
      <c r="P725" s="2" t="s">
        <v>148</v>
      </c>
      <c r="Q725" s="2" t="s">
        <v>3041</v>
      </c>
      <c r="R725" s="2" t="s">
        <v>3035</v>
      </c>
      <c r="S725" s="10">
        <v>41907</v>
      </c>
      <c r="T725" s="58" t="s">
        <v>4141</v>
      </c>
      <c r="U725" s="2" t="s">
        <v>4142</v>
      </c>
      <c r="V725" s="2" t="s">
        <v>92</v>
      </c>
      <c r="W725" s="2" t="s">
        <v>93</v>
      </c>
      <c r="X725" s="2" t="s">
        <v>545</v>
      </c>
      <c r="Y725" s="2">
        <v>93</v>
      </c>
      <c r="Z725" s="2" t="s">
        <v>95</v>
      </c>
      <c r="AA725" s="2" t="s">
        <v>546</v>
      </c>
      <c r="AB725" s="58" t="s">
        <v>5986</v>
      </c>
      <c r="AC725" s="58" t="s">
        <v>2038</v>
      </c>
      <c r="AD725" s="58" t="s">
        <v>5987</v>
      </c>
      <c r="AE725" s="2" t="s">
        <v>5988</v>
      </c>
      <c r="AF725" s="62">
        <v>-2.4208205</v>
      </c>
      <c r="AG725" s="62">
        <v>-54.714304599999998</v>
      </c>
      <c r="AH725" s="2" t="s">
        <v>5989</v>
      </c>
      <c r="AI725" s="2" t="s">
        <v>147</v>
      </c>
      <c r="AJ725" s="2" t="s">
        <v>102</v>
      </c>
      <c r="AK725" s="55">
        <v>1111.6400000000001</v>
      </c>
      <c r="AL725" s="55">
        <v>184</v>
      </c>
      <c r="AM725" s="55">
        <v>16.552121190313411</v>
      </c>
      <c r="AN725" s="2" t="s">
        <v>103</v>
      </c>
      <c r="AO725" s="2">
        <v>14</v>
      </c>
      <c r="AP725" s="2">
        <v>1</v>
      </c>
      <c r="AQ725" s="2">
        <v>7</v>
      </c>
      <c r="AR725" s="53" t="s">
        <v>72</v>
      </c>
      <c r="AS725" s="2" t="s">
        <v>73</v>
      </c>
      <c r="AT725" s="2" t="s">
        <v>74</v>
      </c>
      <c r="AU725" s="2" t="s">
        <v>75</v>
      </c>
      <c r="AV725" s="2" t="s">
        <v>76</v>
      </c>
      <c r="AW725" s="2" t="str">
        <f t="shared" si="11"/>
        <v>AMERICANAS SERVIÇOS    PEGUE NA LOJA HOJE    SHIP FROM STORE    PEGUE NA LOJA  QUIOSQUE</v>
      </c>
    </row>
    <row r="726" spans="2:49" ht="15" customHeight="1">
      <c r="B726" t="s">
        <v>5990</v>
      </c>
      <c r="C726" s="2" t="s">
        <v>5991</v>
      </c>
      <c r="D726" s="2">
        <v>703</v>
      </c>
      <c r="E726" s="2" t="s">
        <v>5992</v>
      </c>
      <c r="F726" s="58" t="s">
        <v>5993</v>
      </c>
      <c r="G726" s="2" t="s">
        <v>285</v>
      </c>
      <c r="H726" t="s">
        <v>286</v>
      </c>
      <c r="I726" s="58" t="s">
        <v>287</v>
      </c>
      <c r="J726" s="2">
        <v>68673</v>
      </c>
      <c r="K726" s="2" t="s">
        <v>288</v>
      </c>
      <c r="L726" s="2" t="s">
        <v>289</v>
      </c>
      <c r="M726" s="58" t="s">
        <v>336</v>
      </c>
      <c r="N726" s="58" t="s">
        <v>337</v>
      </c>
      <c r="O726" s="58" t="s">
        <v>338</v>
      </c>
      <c r="P726" s="2">
        <v>68595</v>
      </c>
      <c r="Q726" s="2" t="s">
        <v>339</v>
      </c>
      <c r="R726" s="2" t="s">
        <v>340</v>
      </c>
      <c r="S726" s="10">
        <v>41911</v>
      </c>
      <c r="T726" s="58" t="s">
        <v>900</v>
      </c>
      <c r="U726" s="2" t="s">
        <v>901</v>
      </c>
      <c r="V726" s="2" t="s">
        <v>92</v>
      </c>
      <c r="W726" s="2" t="s">
        <v>1192</v>
      </c>
      <c r="X726" s="2" t="s">
        <v>296</v>
      </c>
      <c r="Y726" s="2">
        <v>42</v>
      </c>
      <c r="Z726" s="2" t="s">
        <v>95</v>
      </c>
      <c r="AA726" s="2" t="s">
        <v>297</v>
      </c>
      <c r="AB726" s="58" t="s">
        <v>5994</v>
      </c>
      <c r="AC726" s="58" t="s">
        <v>98</v>
      </c>
      <c r="AD726" s="58" t="s">
        <v>5995</v>
      </c>
      <c r="AE726" s="2" t="s">
        <v>5996</v>
      </c>
      <c r="AF726" s="62">
        <v>-26.230106200000002</v>
      </c>
      <c r="AG726" s="62">
        <v>-51.087344599999902</v>
      </c>
      <c r="AH726" s="2" t="s">
        <v>5997</v>
      </c>
      <c r="AI726" s="2" t="s">
        <v>147</v>
      </c>
      <c r="AJ726" s="2" t="s">
        <v>1351</v>
      </c>
      <c r="AK726" s="55">
        <v>504.6</v>
      </c>
      <c r="AL726" s="55">
        <v>79</v>
      </c>
      <c r="AM726" s="55">
        <v>15.655965120887833</v>
      </c>
      <c r="AN726" s="2" t="s">
        <v>103</v>
      </c>
      <c r="AO726" s="2">
        <v>8</v>
      </c>
      <c r="AP726" s="2">
        <v>1</v>
      </c>
      <c r="AQ726" s="2">
        <v>1</v>
      </c>
      <c r="AR726" s="53" t="s">
        <v>148</v>
      </c>
      <c r="AS726" s="2" t="s">
        <v>73</v>
      </c>
      <c r="AT726" s="2" t="s">
        <v>148</v>
      </c>
      <c r="AU726" s="2" t="s">
        <v>75</v>
      </c>
      <c r="AV726" s="2" t="s">
        <v>148</v>
      </c>
      <c r="AW726" s="2" t="str">
        <f t="shared" si="11"/>
        <v xml:space="preserve">     PEGUE NA LOJA HOJE         PEGUE NA LOJA   </v>
      </c>
    </row>
    <row r="727" spans="2:49" ht="15" customHeight="1">
      <c r="B727" t="s">
        <v>5998</v>
      </c>
      <c r="C727" s="2">
        <v>1132</v>
      </c>
      <c r="D727" s="2">
        <v>1132</v>
      </c>
      <c r="E727" s="2" t="s">
        <v>5999</v>
      </c>
      <c r="F727" s="58" t="s">
        <v>6000</v>
      </c>
      <c r="G727" s="2" t="s">
        <v>534</v>
      </c>
      <c r="H727" t="s">
        <v>535</v>
      </c>
      <c r="I727" s="58" t="s">
        <v>536</v>
      </c>
      <c r="J727" s="2">
        <v>65659</v>
      </c>
      <c r="K727" s="2" t="s">
        <v>537</v>
      </c>
      <c r="L727" s="2" t="s">
        <v>531</v>
      </c>
      <c r="M727" s="58" t="s">
        <v>2988</v>
      </c>
      <c r="N727" s="58" t="s">
        <v>2989</v>
      </c>
      <c r="O727" s="58" t="s">
        <v>2990</v>
      </c>
      <c r="P727" s="2" t="s">
        <v>148</v>
      </c>
      <c r="Q727" s="2" t="s">
        <v>2991</v>
      </c>
      <c r="R727" s="2" t="s">
        <v>2985</v>
      </c>
      <c r="S727" s="10">
        <v>41911</v>
      </c>
      <c r="T727" s="58" t="s">
        <v>2992</v>
      </c>
      <c r="U727" s="2" t="s">
        <v>2993</v>
      </c>
      <c r="V727" s="2" t="s">
        <v>92</v>
      </c>
      <c r="W727" s="2" t="s">
        <v>93</v>
      </c>
      <c r="X727" s="2" t="s">
        <v>248</v>
      </c>
      <c r="Y727" s="2">
        <v>69</v>
      </c>
      <c r="Z727" s="2" t="s">
        <v>95</v>
      </c>
      <c r="AA727" s="2" t="s">
        <v>2994</v>
      </c>
      <c r="AB727" s="58" t="s">
        <v>6000</v>
      </c>
      <c r="AC727" s="58" t="s">
        <v>98</v>
      </c>
      <c r="AD727" s="58" t="s">
        <v>6001</v>
      </c>
      <c r="AE727" s="2" t="s">
        <v>6002</v>
      </c>
      <c r="AF727" s="62">
        <v>-11.4419995</v>
      </c>
      <c r="AG727" s="62">
        <v>-61.446586199999999</v>
      </c>
      <c r="AH727" s="2" t="s">
        <v>6003</v>
      </c>
      <c r="AI727" s="2" t="s">
        <v>147</v>
      </c>
      <c r="AJ727" s="2" t="s">
        <v>1351</v>
      </c>
      <c r="AK727" s="55">
        <v>696.19</v>
      </c>
      <c r="AL727" s="55">
        <v>108</v>
      </c>
      <c r="AM727" s="55">
        <v>15.513006506844395</v>
      </c>
      <c r="AN727" s="2" t="s">
        <v>103</v>
      </c>
      <c r="AO727" s="2">
        <v>9</v>
      </c>
      <c r="AP727" s="2">
        <v>1</v>
      </c>
      <c r="AQ727" s="2">
        <v>2</v>
      </c>
      <c r="AR727" s="53" t="s">
        <v>148</v>
      </c>
      <c r="AS727" s="2" t="s">
        <v>73</v>
      </c>
      <c r="AT727" s="2" t="s">
        <v>148</v>
      </c>
      <c r="AU727" s="2" t="s">
        <v>75</v>
      </c>
      <c r="AV727" s="2" t="s">
        <v>148</v>
      </c>
      <c r="AW727" s="2" t="str">
        <f t="shared" si="11"/>
        <v xml:space="preserve">     PEGUE NA LOJA HOJE         PEGUE NA LOJA   </v>
      </c>
    </row>
    <row r="728" spans="2:49" ht="15" customHeight="1">
      <c r="B728" t="s">
        <v>6004</v>
      </c>
      <c r="C728" s="2">
        <v>1129</v>
      </c>
      <c r="D728" s="2">
        <v>1129</v>
      </c>
      <c r="E728" s="2" t="s">
        <v>6005</v>
      </c>
      <c r="F728" s="58" t="s">
        <v>6006</v>
      </c>
      <c r="G728" s="2" t="s">
        <v>285</v>
      </c>
      <c r="H728" t="s">
        <v>286</v>
      </c>
      <c r="I728" s="58" t="s">
        <v>287</v>
      </c>
      <c r="J728" s="2">
        <v>68673</v>
      </c>
      <c r="K728" s="2" t="s">
        <v>288</v>
      </c>
      <c r="L728" s="2" t="s">
        <v>289</v>
      </c>
      <c r="M728" s="58" t="s">
        <v>452</v>
      </c>
      <c r="N728" s="58" t="s">
        <v>453</v>
      </c>
      <c r="O728" s="58" t="s">
        <v>454</v>
      </c>
      <c r="P728" s="2" t="s">
        <v>148</v>
      </c>
      <c r="Q728" s="2" t="s">
        <v>455</v>
      </c>
      <c r="R728" s="2" t="s">
        <v>148</v>
      </c>
      <c r="S728" s="10">
        <v>41918</v>
      </c>
      <c r="T728" s="58" t="s">
        <v>3222</v>
      </c>
      <c r="U728" s="2" t="s">
        <v>3223</v>
      </c>
      <c r="V728" s="2" t="s">
        <v>92</v>
      </c>
      <c r="W728" s="2" t="s">
        <v>93</v>
      </c>
      <c r="X728" s="2" t="s">
        <v>458</v>
      </c>
      <c r="Y728" s="2">
        <v>51</v>
      </c>
      <c r="Z728" s="2" t="s">
        <v>160</v>
      </c>
      <c r="AA728" s="2" t="s">
        <v>460</v>
      </c>
      <c r="AB728" s="58" t="s">
        <v>6006</v>
      </c>
      <c r="AC728" s="58" t="s">
        <v>98</v>
      </c>
      <c r="AD728" s="58" t="s">
        <v>6007</v>
      </c>
      <c r="AE728" s="2" t="s">
        <v>6008</v>
      </c>
      <c r="AF728" s="62">
        <v>-30.040527000000001</v>
      </c>
      <c r="AG728" s="62">
        <v>-52.897948900000003</v>
      </c>
      <c r="AH728" s="2" t="s">
        <v>6009</v>
      </c>
      <c r="AI728" s="2" t="s">
        <v>147</v>
      </c>
      <c r="AJ728" s="2" t="s">
        <v>330</v>
      </c>
      <c r="AK728" s="55">
        <v>814.54</v>
      </c>
      <c r="AL728" s="55">
        <v>138</v>
      </c>
      <c r="AM728" s="55">
        <v>16.942077737127708</v>
      </c>
      <c r="AN728" s="2" t="s">
        <v>103</v>
      </c>
      <c r="AO728" s="2">
        <v>5</v>
      </c>
      <c r="AP728" s="2">
        <v>2</v>
      </c>
      <c r="AQ728" s="2">
        <v>1</v>
      </c>
      <c r="AR728" s="53" t="s">
        <v>148</v>
      </c>
      <c r="AS728" s="2" t="s">
        <v>73</v>
      </c>
      <c r="AT728" s="2" t="s">
        <v>148</v>
      </c>
      <c r="AU728" s="2" t="s">
        <v>75</v>
      </c>
      <c r="AV728" s="2" t="s">
        <v>148</v>
      </c>
      <c r="AW728" s="2" t="str">
        <f t="shared" si="11"/>
        <v xml:space="preserve">     PEGUE NA LOJA HOJE         PEGUE NA LOJA   </v>
      </c>
    </row>
    <row r="729" spans="2:49" ht="15" customHeight="1">
      <c r="B729" t="s">
        <v>6010</v>
      </c>
      <c r="C729" s="2">
        <v>1147</v>
      </c>
      <c r="D729" s="2">
        <v>1147</v>
      </c>
      <c r="E729" s="2" t="s">
        <v>6011</v>
      </c>
      <c r="F729" s="58" t="s">
        <v>6012</v>
      </c>
      <c r="G729" s="2" t="s">
        <v>285</v>
      </c>
      <c r="H729" t="s">
        <v>286</v>
      </c>
      <c r="I729" s="58" t="s">
        <v>287</v>
      </c>
      <c r="J729" s="2">
        <v>68673</v>
      </c>
      <c r="K729" s="2" t="s">
        <v>288</v>
      </c>
      <c r="L729" s="2" t="s">
        <v>289</v>
      </c>
      <c r="M729" s="58" t="s">
        <v>418</v>
      </c>
      <c r="N729" s="58" t="s">
        <v>419</v>
      </c>
      <c r="O729" s="58" t="s">
        <v>420</v>
      </c>
      <c r="P729" s="2">
        <v>68308</v>
      </c>
      <c r="Q729" s="2" t="s">
        <v>421</v>
      </c>
      <c r="R729" s="2" t="s">
        <v>415</v>
      </c>
      <c r="S729" s="10">
        <v>41920</v>
      </c>
      <c r="T729" s="58" t="s">
        <v>422</v>
      </c>
      <c r="U729" s="2" t="s">
        <v>423</v>
      </c>
      <c r="V729" s="2" t="s">
        <v>92</v>
      </c>
      <c r="W729" s="2" t="s">
        <v>93</v>
      </c>
      <c r="X729" s="2" t="s">
        <v>248</v>
      </c>
      <c r="Y729" s="2">
        <v>67</v>
      </c>
      <c r="Z729" s="2" t="s">
        <v>459</v>
      </c>
      <c r="AA729" s="2" t="s">
        <v>418</v>
      </c>
      <c r="AB729" s="58" t="s">
        <v>6012</v>
      </c>
      <c r="AC729" s="58" t="s">
        <v>98</v>
      </c>
      <c r="AD729" s="58" t="s">
        <v>6013</v>
      </c>
      <c r="AE729" s="2" t="s">
        <v>6014</v>
      </c>
      <c r="AF729" s="62">
        <v>-22.5402211</v>
      </c>
      <c r="AG729" s="62">
        <v>-55.726881800000001</v>
      </c>
      <c r="AH729" s="2" t="s">
        <v>6015</v>
      </c>
      <c r="AI729" s="2" t="s">
        <v>147</v>
      </c>
      <c r="AJ729" s="2" t="s">
        <v>330</v>
      </c>
      <c r="AK729" s="55">
        <v>738.79</v>
      </c>
      <c r="AL729" s="55">
        <v>308</v>
      </c>
      <c r="AM729" s="55">
        <v>41.689790062128615</v>
      </c>
      <c r="AN729" s="2" t="s">
        <v>103</v>
      </c>
      <c r="AO729" s="2">
        <v>13</v>
      </c>
      <c r="AP729" s="2">
        <v>1</v>
      </c>
      <c r="AQ729" s="2">
        <v>6</v>
      </c>
      <c r="AR729" s="53" t="s">
        <v>148</v>
      </c>
      <c r="AS729" s="2" t="s">
        <v>73</v>
      </c>
      <c r="AT729" s="2" t="s">
        <v>148</v>
      </c>
      <c r="AU729" s="2" t="s">
        <v>75</v>
      </c>
      <c r="AV729" s="2" t="s">
        <v>148</v>
      </c>
      <c r="AW729" s="2" t="str">
        <f t="shared" si="11"/>
        <v xml:space="preserve">     PEGUE NA LOJA HOJE         PEGUE NA LOJA   </v>
      </c>
    </row>
    <row r="730" spans="2:49" ht="15" customHeight="1">
      <c r="B730" t="s">
        <v>6016</v>
      </c>
      <c r="C730" s="2">
        <v>1046</v>
      </c>
      <c r="D730" s="2">
        <v>1046</v>
      </c>
      <c r="E730" s="2" t="s">
        <v>6017</v>
      </c>
      <c r="F730" s="58" t="s">
        <v>6018</v>
      </c>
      <c r="G730" s="2" t="s">
        <v>431</v>
      </c>
      <c r="H730" t="s">
        <v>432</v>
      </c>
      <c r="I730" s="58" t="s">
        <v>433</v>
      </c>
      <c r="J730" s="2">
        <v>66749</v>
      </c>
      <c r="K730" s="2" t="s">
        <v>434</v>
      </c>
      <c r="L730" s="2" t="s">
        <v>435</v>
      </c>
      <c r="M730" s="58" t="s">
        <v>3004</v>
      </c>
      <c r="N730" s="58" t="s">
        <v>3005</v>
      </c>
      <c r="O730" s="58" t="s">
        <v>3006</v>
      </c>
      <c r="P730" s="2">
        <v>68685</v>
      </c>
      <c r="Q730" s="2" t="s">
        <v>3007</v>
      </c>
      <c r="R730" s="2" t="s">
        <v>3008</v>
      </c>
      <c r="S730" s="10">
        <v>41934</v>
      </c>
      <c r="T730" s="58" t="s">
        <v>1848</v>
      </c>
      <c r="U730" s="2" t="s">
        <v>1849</v>
      </c>
      <c r="V730" s="2" t="s">
        <v>92</v>
      </c>
      <c r="W730" s="2" t="s">
        <v>93</v>
      </c>
      <c r="X730" s="2" t="s">
        <v>480</v>
      </c>
      <c r="Y730" s="2">
        <v>73</v>
      </c>
      <c r="Z730" s="2" t="s">
        <v>160</v>
      </c>
      <c r="AA730" s="2" t="s">
        <v>481</v>
      </c>
      <c r="AB730" s="58" t="s">
        <v>3398</v>
      </c>
      <c r="AC730" s="58" t="s">
        <v>6019</v>
      </c>
      <c r="AD730" s="58" t="s">
        <v>6020</v>
      </c>
      <c r="AE730" s="2" t="s">
        <v>6021</v>
      </c>
      <c r="AF730" s="62">
        <v>-17.556283100000002</v>
      </c>
      <c r="AG730" s="62">
        <v>-39.7267674</v>
      </c>
      <c r="AH730" s="2" t="s">
        <v>6022</v>
      </c>
      <c r="AI730" s="2" t="s">
        <v>147</v>
      </c>
      <c r="AJ730" s="2" t="s">
        <v>102</v>
      </c>
      <c r="AK730" s="55">
        <v>1100.43</v>
      </c>
      <c r="AL730" s="55">
        <v>168</v>
      </c>
      <c r="AM730" s="55">
        <v>15.266759357705622</v>
      </c>
      <c r="AN730" s="2" t="s">
        <v>331</v>
      </c>
      <c r="AO730" s="2">
        <v>9</v>
      </c>
      <c r="AP730" s="2">
        <v>1</v>
      </c>
      <c r="AQ730" s="2">
        <v>2</v>
      </c>
      <c r="AR730" s="53" t="s">
        <v>148</v>
      </c>
      <c r="AS730" s="2" t="s">
        <v>73</v>
      </c>
      <c r="AT730" s="2" t="s">
        <v>148</v>
      </c>
      <c r="AU730" s="2" t="s">
        <v>75</v>
      </c>
      <c r="AV730" s="2" t="s">
        <v>148</v>
      </c>
      <c r="AW730" s="2" t="str">
        <f t="shared" si="11"/>
        <v xml:space="preserve">     PEGUE NA LOJA HOJE         PEGUE NA LOJA   </v>
      </c>
    </row>
    <row r="731" spans="2:49" ht="15" customHeight="1">
      <c r="B731" t="s">
        <v>6023</v>
      </c>
      <c r="C731" s="2">
        <v>1094</v>
      </c>
      <c r="D731" s="2">
        <v>1094</v>
      </c>
      <c r="E731" s="2" t="s">
        <v>6024</v>
      </c>
      <c r="F731" s="58" t="s">
        <v>6025</v>
      </c>
      <c r="G731" s="2" t="s">
        <v>431</v>
      </c>
      <c r="H731" t="s">
        <v>432</v>
      </c>
      <c r="I731" s="58" t="s">
        <v>433</v>
      </c>
      <c r="J731" s="2">
        <v>66749</v>
      </c>
      <c r="K731" s="2" t="s">
        <v>434</v>
      </c>
      <c r="L731" s="2" t="s">
        <v>435</v>
      </c>
      <c r="M731" s="58" t="s">
        <v>648</v>
      </c>
      <c r="N731" s="58" t="s">
        <v>649</v>
      </c>
      <c r="O731" s="58" t="s">
        <v>650</v>
      </c>
      <c r="P731" s="2">
        <v>66215</v>
      </c>
      <c r="Q731" s="2" t="s">
        <v>651</v>
      </c>
      <c r="R731" s="2" t="s">
        <v>652</v>
      </c>
      <c r="S731" s="10">
        <v>41938</v>
      </c>
      <c r="T731" s="58" t="s">
        <v>653</v>
      </c>
      <c r="U731" s="2" t="s">
        <v>654</v>
      </c>
      <c r="V731" s="2" t="s">
        <v>92</v>
      </c>
      <c r="W731" s="2" t="s">
        <v>93</v>
      </c>
      <c r="X731" s="2" t="s">
        <v>480</v>
      </c>
      <c r="Y731" s="2">
        <v>75</v>
      </c>
      <c r="Z731" s="2" t="s">
        <v>160</v>
      </c>
      <c r="AA731" s="2" t="s">
        <v>481</v>
      </c>
      <c r="AB731" s="58" t="s">
        <v>6025</v>
      </c>
      <c r="AC731" s="58" t="s">
        <v>98</v>
      </c>
      <c r="AD731" s="58" t="s">
        <v>6026</v>
      </c>
      <c r="AE731" s="2" t="s">
        <v>6027</v>
      </c>
      <c r="AF731" s="62">
        <v>-11.561380099999999</v>
      </c>
      <c r="AG731" s="62">
        <v>-39.285289200000001</v>
      </c>
      <c r="AH731" s="2" t="s">
        <v>6028</v>
      </c>
      <c r="AI731" s="2" t="s">
        <v>147</v>
      </c>
      <c r="AJ731" s="2" t="s">
        <v>330</v>
      </c>
      <c r="AK731" s="55">
        <v>782.3</v>
      </c>
      <c r="AL731" s="55">
        <v>181</v>
      </c>
      <c r="AM731" s="55">
        <v>23.136904001022625</v>
      </c>
      <c r="AN731" s="2" t="s">
        <v>103</v>
      </c>
      <c r="AO731" s="2">
        <v>8</v>
      </c>
      <c r="AP731" s="2">
        <v>1</v>
      </c>
      <c r="AQ731" s="2">
        <v>1</v>
      </c>
      <c r="AR731" s="53" t="s">
        <v>72</v>
      </c>
      <c r="AS731" s="2" t="s">
        <v>73</v>
      </c>
      <c r="AT731" s="2" t="s">
        <v>148</v>
      </c>
      <c r="AU731" s="2" t="s">
        <v>75</v>
      </c>
      <c r="AV731" s="2" t="s">
        <v>76</v>
      </c>
      <c r="AW731" s="2" t="str">
        <f t="shared" si="11"/>
        <v>AMERICANAS SERVIÇOS    PEGUE NA LOJA HOJE         PEGUE NA LOJA  QUIOSQUE</v>
      </c>
    </row>
    <row r="732" spans="2:49" ht="15" customHeight="1">
      <c r="B732" t="s">
        <v>6029</v>
      </c>
      <c r="C732" s="2">
        <v>1024</v>
      </c>
      <c r="D732" s="2">
        <v>1024</v>
      </c>
      <c r="E732" s="2" t="s">
        <v>6030</v>
      </c>
      <c r="F732" s="58" t="s">
        <v>2046</v>
      </c>
      <c r="G732" s="2" t="s">
        <v>81</v>
      </c>
      <c r="H732" t="s">
        <v>82</v>
      </c>
      <c r="I732" s="58" t="s">
        <v>83</v>
      </c>
      <c r="J732" s="2">
        <v>66203</v>
      </c>
      <c r="K732" s="2" t="s">
        <v>84</v>
      </c>
      <c r="L732" s="2" t="s">
        <v>85</v>
      </c>
      <c r="M732" s="58" t="s">
        <v>556</v>
      </c>
      <c r="N732" s="58" t="s">
        <v>557</v>
      </c>
      <c r="O732" s="58" t="s">
        <v>558</v>
      </c>
      <c r="P732" s="2">
        <v>68612</v>
      </c>
      <c r="Q732" s="2" t="s">
        <v>559</v>
      </c>
      <c r="R732" s="2" t="s">
        <v>560</v>
      </c>
      <c r="S732" s="10">
        <v>41939</v>
      </c>
      <c r="T732" s="58" t="s">
        <v>561</v>
      </c>
      <c r="U732" s="2" t="s">
        <v>562</v>
      </c>
      <c r="V732" s="2" t="s">
        <v>92</v>
      </c>
      <c r="W732" s="2" t="s">
        <v>93</v>
      </c>
      <c r="X732" s="2" t="s">
        <v>248</v>
      </c>
      <c r="Y732" s="2">
        <v>34</v>
      </c>
      <c r="Z732" s="2" t="s">
        <v>95</v>
      </c>
      <c r="AA732" s="2" t="s">
        <v>206</v>
      </c>
      <c r="AB732" s="58" t="s">
        <v>2046</v>
      </c>
      <c r="AC732" s="58" t="s">
        <v>98</v>
      </c>
      <c r="AD732" s="58" t="s">
        <v>6031</v>
      </c>
      <c r="AE732" s="2" t="s">
        <v>6032</v>
      </c>
      <c r="AF732" s="62">
        <v>-19.749774899999998</v>
      </c>
      <c r="AG732" s="62">
        <v>-47.9355963</v>
      </c>
      <c r="AH732" s="2" t="s">
        <v>6033</v>
      </c>
      <c r="AI732" s="2" t="s">
        <v>147</v>
      </c>
      <c r="AJ732" s="2" t="s">
        <v>102</v>
      </c>
      <c r="AK732" s="55">
        <v>1028.21</v>
      </c>
      <c r="AL732" s="55">
        <v>110</v>
      </c>
      <c r="AM732" s="55">
        <v>10.698203674346681</v>
      </c>
      <c r="AN732" s="2" t="s">
        <v>103</v>
      </c>
      <c r="AO732" s="2">
        <v>3</v>
      </c>
      <c r="AP732" s="2">
        <v>3</v>
      </c>
      <c r="AQ732" s="2">
        <v>1</v>
      </c>
      <c r="AR732" s="53" t="s">
        <v>148</v>
      </c>
      <c r="AS732" s="2" t="s">
        <v>73</v>
      </c>
      <c r="AT732" s="2" t="s">
        <v>74</v>
      </c>
      <c r="AU732" s="2" t="s">
        <v>75</v>
      </c>
      <c r="AV732" s="2" t="s">
        <v>148</v>
      </c>
      <c r="AW732" s="2" t="str">
        <f t="shared" si="11"/>
        <v xml:space="preserve">     PEGUE NA LOJA HOJE    SHIP FROM STORE    PEGUE NA LOJA   </v>
      </c>
    </row>
    <row r="733" spans="2:49" ht="15" customHeight="1">
      <c r="B733" t="s">
        <v>6034</v>
      </c>
      <c r="C733" s="2">
        <v>1114</v>
      </c>
      <c r="D733" s="2">
        <v>1114</v>
      </c>
      <c r="E733" s="2" t="s">
        <v>6035</v>
      </c>
      <c r="F733" s="58" t="s">
        <v>6036</v>
      </c>
      <c r="G733" s="2" t="s">
        <v>380</v>
      </c>
      <c r="H733" t="s">
        <v>381</v>
      </c>
      <c r="I733" s="58" t="s">
        <v>382</v>
      </c>
      <c r="J733" s="2">
        <v>66147</v>
      </c>
      <c r="K733" s="2" t="s">
        <v>383</v>
      </c>
      <c r="L733" s="2" t="s">
        <v>384</v>
      </c>
      <c r="M733" s="58" t="s">
        <v>520</v>
      </c>
      <c r="N733" s="58" t="s">
        <v>521</v>
      </c>
      <c r="O733" s="58" t="s">
        <v>522</v>
      </c>
      <c r="P733" s="2">
        <v>68701</v>
      </c>
      <c r="Q733" s="2" t="s">
        <v>523</v>
      </c>
      <c r="R733" s="2" t="s">
        <v>517</v>
      </c>
      <c r="S733" s="10">
        <v>41940</v>
      </c>
      <c r="T733" s="58" t="s">
        <v>524</v>
      </c>
      <c r="U733" s="2" t="s">
        <v>525</v>
      </c>
      <c r="V733" s="2" t="s">
        <v>69</v>
      </c>
      <c r="W733" s="2" t="s">
        <v>93</v>
      </c>
      <c r="X733" s="2" t="s">
        <v>442</v>
      </c>
      <c r="Y733" s="2">
        <v>85</v>
      </c>
      <c r="Z733" s="2" t="s">
        <v>160</v>
      </c>
      <c r="AA733" s="2" t="s">
        <v>526</v>
      </c>
      <c r="AB733" s="58" t="s">
        <v>519</v>
      </c>
      <c r="AC733" s="58" t="s">
        <v>6037</v>
      </c>
      <c r="AD733" s="58" t="s">
        <v>6038</v>
      </c>
      <c r="AE733" s="2" t="s">
        <v>6039</v>
      </c>
      <c r="AF733" s="62">
        <v>-3.7410987000000002</v>
      </c>
      <c r="AG733" s="62">
        <v>-38.472968600000002</v>
      </c>
      <c r="AH733" s="2" t="s">
        <v>6040</v>
      </c>
      <c r="AI733" s="2" t="s">
        <v>28</v>
      </c>
      <c r="AJ733" s="2" t="s">
        <v>102</v>
      </c>
      <c r="AK733" s="55">
        <v>1457.08</v>
      </c>
      <c r="AL733" s="55">
        <v>167</v>
      </c>
      <c r="AM733" s="55">
        <v>11.461278721827217</v>
      </c>
      <c r="AN733" s="2" t="s">
        <v>331</v>
      </c>
      <c r="AO733" s="2">
        <v>7</v>
      </c>
      <c r="AP733" s="2">
        <v>3</v>
      </c>
      <c r="AQ733" s="2">
        <v>4</v>
      </c>
      <c r="AR733" s="53" t="s">
        <v>72</v>
      </c>
      <c r="AS733" s="2" t="s">
        <v>73</v>
      </c>
      <c r="AT733" s="2" t="s">
        <v>74</v>
      </c>
      <c r="AU733" s="2" t="s">
        <v>148</v>
      </c>
      <c r="AV733" s="2" t="s">
        <v>148</v>
      </c>
      <c r="AW733" s="2" t="str">
        <f t="shared" si="11"/>
        <v xml:space="preserve">AMERICANAS SERVIÇOS    PEGUE NA LOJA HOJE    SHIP FROM STORE        </v>
      </c>
    </row>
    <row r="734" spans="2:49" ht="15" customHeight="1">
      <c r="B734" t="s">
        <v>6041</v>
      </c>
      <c r="C734" s="2">
        <v>1127</v>
      </c>
      <c r="D734" s="2">
        <v>1127</v>
      </c>
      <c r="E734" s="2" t="s">
        <v>6042</v>
      </c>
      <c r="F734" s="58" t="s">
        <v>6043</v>
      </c>
      <c r="G734" s="2" t="s">
        <v>534</v>
      </c>
      <c r="H734" t="s">
        <v>535</v>
      </c>
      <c r="I734" s="58" t="s">
        <v>536</v>
      </c>
      <c r="J734" s="2">
        <v>65659</v>
      </c>
      <c r="K734" s="2" t="s">
        <v>537</v>
      </c>
      <c r="L734" s="2" t="s">
        <v>531</v>
      </c>
      <c r="M734" s="58" t="s">
        <v>538</v>
      </c>
      <c r="N734" s="58" t="s">
        <v>539</v>
      </c>
      <c r="O734" t="s">
        <v>540</v>
      </c>
      <c r="P734" s="2" t="s">
        <v>148</v>
      </c>
      <c r="Q734" s="2" t="s">
        <v>541</v>
      </c>
      <c r="R734" s="2" t="s">
        <v>542</v>
      </c>
      <c r="S734" s="10">
        <v>41941</v>
      </c>
      <c r="T734" s="58" t="s">
        <v>543</v>
      </c>
      <c r="U734" s="2" t="s">
        <v>544</v>
      </c>
      <c r="V734" s="2" t="s">
        <v>92</v>
      </c>
      <c r="W734" s="2" t="s">
        <v>93</v>
      </c>
      <c r="X734" s="2" t="s">
        <v>545</v>
      </c>
      <c r="Y734" s="2">
        <v>96</v>
      </c>
      <c r="Z734" s="2" t="s">
        <v>95</v>
      </c>
      <c r="AA734" s="2" t="s">
        <v>4610</v>
      </c>
      <c r="AB734" s="58" t="s">
        <v>4611</v>
      </c>
      <c r="AC734" s="58" t="s">
        <v>6044</v>
      </c>
      <c r="AD734" s="58" t="s">
        <v>6045</v>
      </c>
      <c r="AE734" s="2" t="s">
        <v>6046</v>
      </c>
      <c r="AF734" s="62">
        <v>3.1184699999999999E-2</v>
      </c>
      <c r="AG734" s="62">
        <v>-51.063038800000001</v>
      </c>
      <c r="AH734" s="2" t="s">
        <v>6047</v>
      </c>
      <c r="AI734" s="2" t="s">
        <v>147</v>
      </c>
      <c r="AJ734" s="2" t="s">
        <v>330</v>
      </c>
      <c r="AK734" s="55">
        <v>997.28</v>
      </c>
      <c r="AL734" s="55">
        <v>310</v>
      </c>
      <c r="AM734" s="55">
        <v>31.084549975934543</v>
      </c>
      <c r="AN734" s="2" t="s">
        <v>331</v>
      </c>
      <c r="AO734" s="2">
        <v>11</v>
      </c>
      <c r="AP734" s="2">
        <v>1</v>
      </c>
      <c r="AQ734" s="2">
        <v>4</v>
      </c>
      <c r="AR734" s="53" t="s">
        <v>72</v>
      </c>
      <c r="AS734" s="2" t="s">
        <v>73</v>
      </c>
      <c r="AT734" s="2" t="s">
        <v>148</v>
      </c>
      <c r="AU734" s="2" t="s">
        <v>148</v>
      </c>
      <c r="AV734" s="2" t="s">
        <v>76</v>
      </c>
      <c r="AW734" s="2" t="str">
        <f t="shared" si="11"/>
        <v>AMERICANAS SERVIÇOS    PEGUE NA LOJA HOJE            QUIOSQUE</v>
      </c>
    </row>
    <row r="735" spans="2:49" ht="15" customHeight="1">
      <c r="B735" t="s">
        <v>6048</v>
      </c>
      <c r="C735" s="2">
        <v>1090</v>
      </c>
      <c r="D735" s="2">
        <v>1090</v>
      </c>
      <c r="E735" s="2" t="s">
        <v>6049</v>
      </c>
      <c r="F735" s="58" t="s">
        <v>6050</v>
      </c>
      <c r="G735" s="2" t="s">
        <v>431</v>
      </c>
      <c r="H735" t="s">
        <v>432</v>
      </c>
      <c r="I735" s="58" t="s">
        <v>433</v>
      </c>
      <c r="J735" s="2">
        <v>66749</v>
      </c>
      <c r="K735" s="2" t="s">
        <v>434</v>
      </c>
      <c r="L735" s="2" t="s">
        <v>435</v>
      </c>
      <c r="M735" s="58" t="s">
        <v>580</v>
      </c>
      <c r="N735" s="58" t="s">
        <v>581</v>
      </c>
      <c r="O735" s="58" t="s">
        <v>582</v>
      </c>
      <c r="P735" s="2" t="s">
        <v>148</v>
      </c>
      <c r="Q735" s="2" t="s">
        <v>583</v>
      </c>
      <c r="R735" s="2" t="s">
        <v>584</v>
      </c>
      <c r="S735" s="10">
        <v>41943</v>
      </c>
      <c r="T735" s="58" t="s">
        <v>585</v>
      </c>
      <c r="U735" s="2" t="s">
        <v>586</v>
      </c>
      <c r="V735" s="2" t="s">
        <v>92</v>
      </c>
      <c r="W735" s="2" t="s">
        <v>93</v>
      </c>
      <c r="X735" s="2" t="s">
        <v>442</v>
      </c>
      <c r="Y735" s="2">
        <v>82</v>
      </c>
      <c r="Z735" s="2" t="s">
        <v>160</v>
      </c>
      <c r="AA735" s="2" t="s">
        <v>587</v>
      </c>
      <c r="AB735" s="58" t="s">
        <v>6051</v>
      </c>
      <c r="AC735" s="58" t="s">
        <v>98</v>
      </c>
      <c r="AD735" s="58" t="s">
        <v>6052</v>
      </c>
      <c r="AE735" s="2" t="s">
        <v>6053</v>
      </c>
      <c r="AF735" s="62">
        <v>-9.4775343000000003</v>
      </c>
      <c r="AG735" s="62">
        <v>-35.8400417</v>
      </c>
      <c r="AH735" s="2" t="s">
        <v>6054</v>
      </c>
      <c r="AI735" s="2" t="s">
        <v>147</v>
      </c>
      <c r="AJ735" s="2" t="s">
        <v>330</v>
      </c>
      <c r="AK735" s="55">
        <v>712.64</v>
      </c>
      <c r="AL735" s="55">
        <v>115</v>
      </c>
      <c r="AM735" s="55">
        <v>16.137180062864843</v>
      </c>
      <c r="AN735" s="2" t="s">
        <v>331</v>
      </c>
      <c r="AO735" s="2">
        <v>8</v>
      </c>
      <c r="AP735" s="2">
        <v>1</v>
      </c>
      <c r="AQ735" s="2">
        <v>1</v>
      </c>
      <c r="AR735" s="53" t="s">
        <v>72</v>
      </c>
      <c r="AS735" s="2" t="s">
        <v>73</v>
      </c>
      <c r="AT735" s="2" t="s">
        <v>148</v>
      </c>
      <c r="AU735" s="2" t="s">
        <v>75</v>
      </c>
      <c r="AV735" s="2" t="s">
        <v>76</v>
      </c>
      <c r="AW735" s="2" t="str">
        <f t="shared" si="11"/>
        <v>AMERICANAS SERVIÇOS    PEGUE NA LOJA HOJE         PEGUE NA LOJA  QUIOSQUE</v>
      </c>
    </row>
    <row r="736" spans="2:49" ht="15" customHeight="1">
      <c r="B736" t="s">
        <v>6055</v>
      </c>
      <c r="C736" s="2">
        <v>1095</v>
      </c>
      <c r="D736" s="2">
        <v>1095</v>
      </c>
      <c r="E736" s="2" t="s">
        <v>6056</v>
      </c>
      <c r="F736" s="58" t="s">
        <v>6057</v>
      </c>
      <c r="G736" s="2" t="s">
        <v>380</v>
      </c>
      <c r="H736" t="s">
        <v>381</v>
      </c>
      <c r="I736" s="58" t="s">
        <v>382</v>
      </c>
      <c r="J736" s="2">
        <v>66147</v>
      </c>
      <c r="K736" s="2" t="s">
        <v>383</v>
      </c>
      <c r="L736" s="2" t="s">
        <v>384</v>
      </c>
      <c r="M736" s="58" t="s">
        <v>1379</v>
      </c>
      <c r="N736" s="58" t="s">
        <v>1380</v>
      </c>
      <c r="O736" s="58" t="s">
        <v>1381</v>
      </c>
      <c r="P736" s="2" t="s">
        <v>148</v>
      </c>
      <c r="Q736" s="2" t="s">
        <v>1382</v>
      </c>
      <c r="R736" s="2" t="s">
        <v>1376</v>
      </c>
      <c r="S736" s="10">
        <v>41947</v>
      </c>
      <c r="T736" s="58" t="s">
        <v>1383</v>
      </c>
      <c r="U736" s="2" t="s">
        <v>1384</v>
      </c>
      <c r="V736" s="2" t="s">
        <v>92</v>
      </c>
      <c r="W736" s="2" t="s">
        <v>93</v>
      </c>
      <c r="X736" s="2" t="s">
        <v>248</v>
      </c>
      <c r="Y736" s="2">
        <v>65</v>
      </c>
      <c r="Z736" s="2" t="s">
        <v>95</v>
      </c>
      <c r="AA736" s="2" t="s">
        <v>1385</v>
      </c>
      <c r="AB736" s="58" t="s">
        <v>6057</v>
      </c>
      <c r="AC736" s="58" t="s">
        <v>2860</v>
      </c>
      <c r="AD736" s="58" t="s">
        <v>6058</v>
      </c>
      <c r="AE736" s="2" t="s">
        <v>6059</v>
      </c>
      <c r="AF736" s="62">
        <v>-13.071577899999999</v>
      </c>
      <c r="AG736" s="62">
        <v>-55.914279899999997</v>
      </c>
      <c r="AH736" s="2" t="s">
        <v>6060</v>
      </c>
      <c r="AI736" s="2" t="s">
        <v>147</v>
      </c>
      <c r="AJ736" s="2" t="s">
        <v>330</v>
      </c>
      <c r="AK736" s="55">
        <v>896.92</v>
      </c>
      <c r="AL736" s="55">
        <v>135</v>
      </c>
      <c r="AM736" s="55">
        <v>15.051509610667619</v>
      </c>
      <c r="AN736" s="2" t="s">
        <v>103</v>
      </c>
      <c r="AO736" s="2">
        <v>10</v>
      </c>
      <c r="AP736" s="2">
        <v>1</v>
      </c>
      <c r="AQ736" s="2">
        <v>3</v>
      </c>
      <c r="AR736" s="53" t="s">
        <v>148</v>
      </c>
      <c r="AS736" s="2" t="s">
        <v>73</v>
      </c>
      <c r="AT736" s="2" t="s">
        <v>148</v>
      </c>
      <c r="AU736" s="2" t="s">
        <v>148</v>
      </c>
      <c r="AV736" s="2" t="s">
        <v>148</v>
      </c>
      <c r="AW736" s="2" t="str">
        <f t="shared" si="11"/>
        <v xml:space="preserve">     PEGUE NA LOJA HOJE             </v>
      </c>
    </row>
    <row r="737" spans="2:49" ht="15" customHeight="1">
      <c r="B737" t="s">
        <v>6061</v>
      </c>
      <c r="C737" s="2">
        <v>1113</v>
      </c>
      <c r="D737" s="2">
        <v>1113</v>
      </c>
      <c r="E737" s="2" t="s">
        <v>6062</v>
      </c>
      <c r="F737" s="58" t="s">
        <v>6063</v>
      </c>
      <c r="G737" s="2" t="s">
        <v>534</v>
      </c>
      <c r="H737" t="s">
        <v>535</v>
      </c>
      <c r="I737" s="58" t="s">
        <v>536</v>
      </c>
      <c r="J737" s="2">
        <v>65659</v>
      </c>
      <c r="K737" s="2" t="s">
        <v>537</v>
      </c>
      <c r="L737" s="2" t="s">
        <v>531</v>
      </c>
      <c r="M737" s="58" t="s">
        <v>3038</v>
      </c>
      <c r="N737" s="58" t="s">
        <v>3039</v>
      </c>
      <c r="O737" s="58" t="s">
        <v>3040</v>
      </c>
      <c r="P737" s="2" t="s">
        <v>148</v>
      </c>
      <c r="Q737" s="2" t="s">
        <v>3041</v>
      </c>
      <c r="R737" s="2" t="s">
        <v>3035</v>
      </c>
      <c r="S737" s="10">
        <v>41951</v>
      </c>
      <c r="T737" s="58" t="s">
        <v>4141</v>
      </c>
      <c r="U737" s="2" t="s">
        <v>4142</v>
      </c>
      <c r="V737" s="2" t="s">
        <v>92</v>
      </c>
      <c r="W737" s="2" t="s">
        <v>93</v>
      </c>
      <c r="X737" s="2" t="s">
        <v>545</v>
      </c>
      <c r="Y737" s="2">
        <v>93</v>
      </c>
      <c r="Z737" s="2" t="s">
        <v>95</v>
      </c>
      <c r="AA737" s="2" t="s">
        <v>546</v>
      </c>
      <c r="AB737" s="58" t="s">
        <v>5986</v>
      </c>
      <c r="AC737" s="58" t="s">
        <v>6064</v>
      </c>
      <c r="AD737" s="58" t="s">
        <v>6065</v>
      </c>
      <c r="AE737" s="2" t="s">
        <v>6066</v>
      </c>
      <c r="AF737" s="62">
        <v>-2.4492934000000002</v>
      </c>
      <c r="AG737" s="62">
        <v>-54.755099899999998</v>
      </c>
      <c r="AH737" s="2" t="s">
        <v>6067</v>
      </c>
      <c r="AI737" s="2" t="s">
        <v>147</v>
      </c>
      <c r="AJ737" s="2" t="s">
        <v>102</v>
      </c>
      <c r="AK737" s="55">
        <v>1087.18</v>
      </c>
      <c r="AL737" s="55">
        <v>150</v>
      </c>
      <c r="AM737" s="55">
        <v>13.797163303224858</v>
      </c>
      <c r="AN737" s="2" t="s">
        <v>331</v>
      </c>
      <c r="AO737" s="2">
        <v>13</v>
      </c>
      <c r="AP737" s="2">
        <v>1</v>
      </c>
      <c r="AQ737" s="2">
        <v>6</v>
      </c>
      <c r="AR737" s="53" t="s">
        <v>72</v>
      </c>
      <c r="AS737" s="2" t="s">
        <v>73</v>
      </c>
      <c r="AT737" s="2" t="s">
        <v>74</v>
      </c>
      <c r="AU737" s="2" t="s">
        <v>75</v>
      </c>
      <c r="AV737" s="2" t="s">
        <v>76</v>
      </c>
      <c r="AW737" s="2" t="str">
        <f t="shared" si="11"/>
        <v>AMERICANAS SERVIÇOS    PEGUE NA LOJA HOJE    SHIP FROM STORE    PEGUE NA LOJA  QUIOSQUE</v>
      </c>
    </row>
    <row r="738" spans="2:49" ht="15" customHeight="1">
      <c r="B738" t="s">
        <v>6068</v>
      </c>
      <c r="C738" s="2">
        <v>1158</v>
      </c>
      <c r="D738" s="2">
        <v>1158</v>
      </c>
      <c r="E738" s="2" t="s">
        <v>6069</v>
      </c>
      <c r="F738" s="58" t="s">
        <v>6070</v>
      </c>
      <c r="G738" s="2" t="s">
        <v>380</v>
      </c>
      <c r="H738" t="s">
        <v>381</v>
      </c>
      <c r="I738" s="58" t="s">
        <v>382</v>
      </c>
      <c r="J738" s="2">
        <v>66147</v>
      </c>
      <c r="K738" s="2" t="s">
        <v>383</v>
      </c>
      <c r="L738" s="2" t="s">
        <v>384</v>
      </c>
      <c r="M738" s="58" t="s">
        <v>2907</v>
      </c>
      <c r="N738" s="58" t="s">
        <v>2908</v>
      </c>
      <c r="O738" s="58" t="s">
        <v>2909</v>
      </c>
      <c r="P738" s="2">
        <v>68222</v>
      </c>
      <c r="Q738" s="2" t="s">
        <v>2910</v>
      </c>
      <c r="R738" s="2">
        <v>1019</v>
      </c>
      <c r="S738" s="10">
        <v>41952</v>
      </c>
      <c r="T738" s="58" t="s">
        <v>2911</v>
      </c>
      <c r="U738" s="2" t="s">
        <v>2912</v>
      </c>
      <c r="V738" s="2" t="s">
        <v>92</v>
      </c>
      <c r="W738" s="2" t="s">
        <v>93</v>
      </c>
      <c r="X738" s="2" t="s">
        <v>442</v>
      </c>
      <c r="Y738" s="2">
        <v>88</v>
      </c>
      <c r="Z738" s="2" t="s">
        <v>160</v>
      </c>
      <c r="AA738" s="2" t="s">
        <v>526</v>
      </c>
      <c r="AB738" s="58" t="s">
        <v>6070</v>
      </c>
      <c r="AC738" s="58" t="s">
        <v>98</v>
      </c>
      <c r="AD738" s="58" t="s">
        <v>6071</v>
      </c>
      <c r="AE738" s="2" t="s">
        <v>6072</v>
      </c>
      <c r="AF738" s="62">
        <v>-3.4985574000000002</v>
      </c>
      <c r="AG738" s="62">
        <v>-39.585568599999903</v>
      </c>
      <c r="AH738" s="2" t="s">
        <v>6073</v>
      </c>
      <c r="AI738" s="2" t="s">
        <v>147</v>
      </c>
      <c r="AJ738" s="2" t="s">
        <v>330</v>
      </c>
      <c r="AK738" s="55">
        <v>949.22</v>
      </c>
      <c r="AL738" s="55">
        <v>150</v>
      </c>
      <c r="AM738" s="55">
        <v>15.802448325993973</v>
      </c>
      <c r="AN738" s="2" t="s">
        <v>103</v>
      </c>
      <c r="AO738" s="2">
        <v>11</v>
      </c>
      <c r="AP738" s="2">
        <v>1</v>
      </c>
      <c r="AQ738" s="2">
        <v>4</v>
      </c>
      <c r="AR738" s="53" t="s">
        <v>72</v>
      </c>
      <c r="AS738" s="2" t="s">
        <v>73</v>
      </c>
      <c r="AT738" s="2" t="s">
        <v>148</v>
      </c>
      <c r="AU738" s="2" t="s">
        <v>75</v>
      </c>
      <c r="AV738" s="2" t="s">
        <v>76</v>
      </c>
      <c r="AW738" s="2" t="str">
        <f t="shared" si="11"/>
        <v>AMERICANAS SERVIÇOS    PEGUE NA LOJA HOJE         PEGUE NA LOJA  QUIOSQUE</v>
      </c>
    </row>
    <row r="739" spans="2:49" ht="15" customHeight="1">
      <c r="B739" t="s">
        <v>6074</v>
      </c>
      <c r="C739" s="2">
        <v>1115</v>
      </c>
      <c r="D739" s="2">
        <v>1115</v>
      </c>
      <c r="E739" s="2" t="s">
        <v>6075</v>
      </c>
      <c r="F739" s="58" t="s">
        <v>6076</v>
      </c>
      <c r="G739" s="2" t="s">
        <v>108</v>
      </c>
      <c r="H739" t="s">
        <v>109</v>
      </c>
      <c r="I739" s="58" t="s">
        <v>110</v>
      </c>
      <c r="J739" s="2">
        <v>66202</v>
      </c>
      <c r="K739" s="2" t="s">
        <v>111</v>
      </c>
      <c r="L739" s="2" t="s">
        <v>112</v>
      </c>
      <c r="M739" s="58" t="s">
        <v>498</v>
      </c>
      <c r="N739" s="58" t="s">
        <v>499</v>
      </c>
      <c r="O739" s="58" t="s">
        <v>500</v>
      </c>
      <c r="P739" s="2">
        <v>66136</v>
      </c>
      <c r="Q739" s="2" t="s">
        <v>501</v>
      </c>
      <c r="R739" s="2" t="s">
        <v>495</v>
      </c>
      <c r="S739" s="10">
        <v>41953</v>
      </c>
      <c r="T739" s="58" t="s">
        <v>502</v>
      </c>
      <c r="U739" s="2" t="s">
        <v>503</v>
      </c>
      <c r="V739" s="2" t="s">
        <v>92</v>
      </c>
      <c r="W739" s="2" t="s">
        <v>93</v>
      </c>
      <c r="X739" s="2" t="s">
        <v>480</v>
      </c>
      <c r="Y739" s="2">
        <v>27</v>
      </c>
      <c r="Z739" s="2" t="s">
        <v>95</v>
      </c>
      <c r="AA739" s="2" t="s">
        <v>504</v>
      </c>
      <c r="AB739" s="58" t="s">
        <v>6077</v>
      </c>
      <c r="AC739" s="58" t="s">
        <v>6078</v>
      </c>
      <c r="AD739" s="58" t="s">
        <v>6079</v>
      </c>
      <c r="AE739" s="2" t="s">
        <v>6080</v>
      </c>
      <c r="AF739" s="62">
        <v>-19.824392</v>
      </c>
      <c r="AG739" s="62">
        <v>-40.268562500000002</v>
      </c>
      <c r="AH739" s="2" t="s">
        <v>6081</v>
      </c>
      <c r="AI739" s="2" t="s">
        <v>147</v>
      </c>
      <c r="AJ739" s="2" t="s">
        <v>330</v>
      </c>
      <c r="AK739" s="55">
        <v>875.49</v>
      </c>
      <c r="AL739" s="55">
        <v>217</v>
      </c>
      <c r="AM739" s="55">
        <v>24.786119772927158</v>
      </c>
      <c r="AN739" s="2" t="s">
        <v>331</v>
      </c>
      <c r="AO739" s="2">
        <v>9</v>
      </c>
      <c r="AP739" s="2">
        <v>2</v>
      </c>
      <c r="AQ739" s="2">
        <v>5</v>
      </c>
      <c r="AR739" s="53" t="s">
        <v>148</v>
      </c>
      <c r="AS739" s="2" t="s">
        <v>73</v>
      </c>
      <c r="AT739" s="2" t="s">
        <v>148</v>
      </c>
      <c r="AU739" s="2" t="s">
        <v>75</v>
      </c>
      <c r="AV739" s="2" t="s">
        <v>148</v>
      </c>
      <c r="AW739" s="2" t="str">
        <f t="shared" si="11"/>
        <v xml:space="preserve">     PEGUE NA LOJA HOJE         PEGUE NA LOJA   </v>
      </c>
    </row>
    <row r="740" spans="2:49" ht="15" customHeight="1">
      <c r="B740" t="s">
        <v>6082</v>
      </c>
      <c r="C740" s="2">
        <v>1110</v>
      </c>
      <c r="D740" s="2">
        <v>1110</v>
      </c>
      <c r="E740" s="2" t="s">
        <v>6083</v>
      </c>
      <c r="F740" s="58" t="s">
        <v>6084</v>
      </c>
      <c r="G740" s="2" t="s">
        <v>168</v>
      </c>
      <c r="H740" t="s">
        <v>169</v>
      </c>
      <c r="I740" s="58" t="s">
        <v>170</v>
      </c>
      <c r="J740" s="2">
        <v>66146</v>
      </c>
      <c r="K740" s="2" t="s">
        <v>171</v>
      </c>
      <c r="L740" s="2" t="s">
        <v>172</v>
      </c>
      <c r="M740" s="58" t="s">
        <v>858</v>
      </c>
      <c r="N740" s="58" t="s">
        <v>859</v>
      </c>
      <c r="O740" s="58" t="s">
        <v>860</v>
      </c>
      <c r="P740" s="2">
        <v>68827</v>
      </c>
      <c r="Q740" s="2" t="s">
        <v>861</v>
      </c>
      <c r="R740" s="2" t="s">
        <v>855</v>
      </c>
      <c r="S740" s="10">
        <v>41953</v>
      </c>
      <c r="T740" s="58" t="s">
        <v>862</v>
      </c>
      <c r="U740" s="2" t="s">
        <v>863</v>
      </c>
      <c r="V740" s="2" t="s">
        <v>92</v>
      </c>
      <c r="W740" s="2" t="s">
        <v>93</v>
      </c>
      <c r="X740" s="2" t="s">
        <v>140</v>
      </c>
      <c r="Y740" s="2">
        <v>15</v>
      </c>
      <c r="Z740" s="2" t="s">
        <v>95</v>
      </c>
      <c r="AA740" s="2" t="s">
        <v>141</v>
      </c>
      <c r="AB740" s="58" t="s">
        <v>6084</v>
      </c>
      <c r="AC740" s="58" t="s">
        <v>98</v>
      </c>
      <c r="AD740" s="58" t="s">
        <v>6085</v>
      </c>
      <c r="AE740" s="2" t="s">
        <v>6086</v>
      </c>
      <c r="AF740" s="62">
        <v>-23.348385</v>
      </c>
      <c r="AG740" s="62">
        <v>-47.850197399999999</v>
      </c>
      <c r="AH740" s="2" t="s">
        <v>6087</v>
      </c>
      <c r="AI740" s="2" t="s">
        <v>147</v>
      </c>
      <c r="AJ740" s="2" t="s">
        <v>1351</v>
      </c>
      <c r="AK740" s="55">
        <v>512.65</v>
      </c>
      <c r="AL740" s="55">
        <v>126</v>
      </c>
      <c r="AM740" s="55">
        <v>24.578172242270558</v>
      </c>
      <c r="AN740" s="2" t="s">
        <v>103</v>
      </c>
      <c r="AO740" s="2">
        <v>8</v>
      </c>
      <c r="AP740" s="2">
        <v>1</v>
      </c>
      <c r="AQ740" s="2">
        <v>1</v>
      </c>
      <c r="AR740" s="53" t="s">
        <v>72</v>
      </c>
      <c r="AS740" s="2" t="s">
        <v>73</v>
      </c>
      <c r="AT740" s="2" t="s">
        <v>148</v>
      </c>
      <c r="AU740" s="2" t="s">
        <v>148</v>
      </c>
      <c r="AV740" s="2" t="s">
        <v>76</v>
      </c>
      <c r="AW740" s="2" t="str">
        <f t="shared" si="11"/>
        <v>AMERICANAS SERVIÇOS    PEGUE NA LOJA HOJE            QUIOSQUE</v>
      </c>
    </row>
    <row r="741" spans="2:49" ht="15" customHeight="1">
      <c r="B741" t="s">
        <v>6088</v>
      </c>
      <c r="C741" s="2">
        <v>1118</v>
      </c>
      <c r="D741" s="2">
        <v>1118</v>
      </c>
      <c r="E741" s="2" t="s">
        <v>6089</v>
      </c>
      <c r="F741" s="58" t="s">
        <v>6090</v>
      </c>
      <c r="G741" s="2" t="s">
        <v>168</v>
      </c>
      <c r="H741" t="s">
        <v>169</v>
      </c>
      <c r="I741" s="58" t="s">
        <v>170</v>
      </c>
      <c r="J741" s="2">
        <v>66146</v>
      </c>
      <c r="K741" s="2" t="s">
        <v>171</v>
      </c>
      <c r="L741" s="2" t="s">
        <v>172</v>
      </c>
      <c r="M741" s="58" t="s">
        <v>858</v>
      </c>
      <c r="N741" s="58" t="s">
        <v>859</v>
      </c>
      <c r="O741" s="58" t="s">
        <v>860</v>
      </c>
      <c r="P741" s="2">
        <v>68827</v>
      </c>
      <c r="Q741" s="2" t="s">
        <v>861</v>
      </c>
      <c r="R741" s="2" t="s">
        <v>855</v>
      </c>
      <c r="S741" s="10">
        <v>41953</v>
      </c>
      <c r="T741" s="58" t="s">
        <v>862</v>
      </c>
      <c r="U741" s="2" t="s">
        <v>863</v>
      </c>
      <c r="V741" s="2" t="s">
        <v>92</v>
      </c>
      <c r="W741" s="2" t="s">
        <v>93</v>
      </c>
      <c r="X741" s="2" t="s">
        <v>140</v>
      </c>
      <c r="Y741" s="2">
        <v>14</v>
      </c>
      <c r="Z741" s="2" t="s">
        <v>95</v>
      </c>
      <c r="AA741" s="2" t="s">
        <v>141</v>
      </c>
      <c r="AB741" s="58" t="s">
        <v>6090</v>
      </c>
      <c r="AC741" s="58" t="s">
        <v>98</v>
      </c>
      <c r="AD741" s="58" t="s">
        <v>6091</v>
      </c>
      <c r="AE741" s="2" t="s">
        <v>6092</v>
      </c>
      <c r="AF741" s="62">
        <v>-22.5967363</v>
      </c>
      <c r="AG741" s="62">
        <v>-48.7999011</v>
      </c>
      <c r="AH741" s="2" t="s">
        <v>6093</v>
      </c>
      <c r="AI741" s="2" t="s">
        <v>147</v>
      </c>
      <c r="AJ741" s="2" t="s">
        <v>330</v>
      </c>
      <c r="AK741" s="55">
        <v>711.96</v>
      </c>
      <c r="AL741" s="55">
        <v>218</v>
      </c>
      <c r="AM741" s="55">
        <v>30.619697735827856</v>
      </c>
      <c r="AN741" s="2" t="s">
        <v>103</v>
      </c>
      <c r="AO741" s="2">
        <v>11</v>
      </c>
      <c r="AP741" s="2">
        <v>1</v>
      </c>
      <c r="AQ741" s="2">
        <v>4</v>
      </c>
      <c r="AR741" s="53" t="s">
        <v>148</v>
      </c>
      <c r="AS741" s="2" t="s">
        <v>73</v>
      </c>
      <c r="AT741" s="2" t="s">
        <v>148</v>
      </c>
      <c r="AU741" s="2" t="s">
        <v>75</v>
      </c>
      <c r="AV741" s="2" t="s">
        <v>148</v>
      </c>
      <c r="AW741" s="2" t="str">
        <f t="shared" si="11"/>
        <v xml:space="preserve">     PEGUE NA LOJA HOJE         PEGUE NA LOJA   </v>
      </c>
    </row>
    <row r="742" spans="2:49" ht="15" customHeight="1">
      <c r="B742" t="s">
        <v>6094</v>
      </c>
      <c r="C742" s="2">
        <v>1130</v>
      </c>
      <c r="D742" s="2">
        <v>1130</v>
      </c>
      <c r="E742" s="2" t="s">
        <v>6095</v>
      </c>
      <c r="F742" s="58" t="s">
        <v>6096</v>
      </c>
      <c r="G742" s="2" t="s">
        <v>380</v>
      </c>
      <c r="H742" t="s">
        <v>381</v>
      </c>
      <c r="I742" s="58" t="s">
        <v>382</v>
      </c>
      <c r="J742" s="2">
        <v>66147</v>
      </c>
      <c r="K742" s="2" t="s">
        <v>383</v>
      </c>
      <c r="L742" s="2" t="s">
        <v>384</v>
      </c>
      <c r="M742" s="58" t="s">
        <v>520</v>
      </c>
      <c r="N742" s="58" t="s">
        <v>521</v>
      </c>
      <c r="O742" s="58" t="s">
        <v>522</v>
      </c>
      <c r="P742" s="2">
        <v>68701</v>
      </c>
      <c r="Q742" s="2" t="s">
        <v>523</v>
      </c>
      <c r="R742" s="2" t="s">
        <v>517</v>
      </c>
      <c r="S742" s="10">
        <v>41953</v>
      </c>
      <c r="T742" s="58" t="s">
        <v>524</v>
      </c>
      <c r="U742" s="2" t="s">
        <v>525</v>
      </c>
      <c r="V742" s="2" t="s">
        <v>92</v>
      </c>
      <c r="W742" s="2" t="s">
        <v>93</v>
      </c>
      <c r="X742" s="2" t="s">
        <v>442</v>
      </c>
      <c r="Y742" s="2">
        <v>85</v>
      </c>
      <c r="Z742" s="2" t="s">
        <v>160</v>
      </c>
      <c r="AA742" s="2" t="s">
        <v>526</v>
      </c>
      <c r="AB742" s="58" t="s">
        <v>4627</v>
      </c>
      <c r="AC742" s="58" t="s">
        <v>6097</v>
      </c>
      <c r="AD742" s="58" t="s">
        <v>6098</v>
      </c>
      <c r="AE742" s="2" t="s">
        <v>6099</v>
      </c>
      <c r="AF742" s="62">
        <v>-3.7738472999999999</v>
      </c>
      <c r="AG742" s="62">
        <v>-38.628238899999999</v>
      </c>
      <c r="AH742" s="2" t="s">
        <v>6100</v>
      </c>
      <c r="AI742" s="2" t="s">
        <v>28</v>
      </c>
      <c r="AJ742" s="2" t="s">
        <v>330</v>
      </c>
      <c r="AK742" s="55">
        <v>812.01</v>
      </c>
      <c r="AL742" s="55">
        <v>176</v>
      </c>
      <c r="AM742" s="55">
        <v>21.674609918597064</v>
      </c>
      <c r="AN742" s="2" t="s">
        <v>331</v>
      </c>
      <c r="AO742" s="2">
        <v>11</v>
      </c>
      <c r="AP742" s="2">
        <v>1</v>
      </c>
      <c r="AQ742" s="2">
        <v>4</v>
      </c>
      <c r="AR742" s="53" t="s">
        <v>72</v>
      </c>
      <c r="AS742" s="2" t="s">
        <v>73</v>
      </c>
      <c r="AT742" s="2" t="s">
        <v>148</v>
      </c>
      <c r="AU742" s="2" t="s">
        <v>75</v>
      </c>
      <c r="AV742" s="2" t="s">
        <v>76</v>
      </c>
      <c r="AW742" s="2" t="str">
        <f t="shared" si="11"/>
        <v>AMERICANAS SERVIÇOS    PEGUE NA LOJA HOJE         PEGUE NA LOJA  QUIOSQUE</v>
      </c>
    </row>
    <row r="743" spans="2:49" ht="15" customHeight="1">
      <c r="B743" t="s">
        <v>6101</v>
      </c>
      <c r="C743" s="2">
        <v>1058</v>
      </c>
      <c r="D743" s="2">
        <v>1058</v>
      </c>
      <c r="E743" s="2" t="s">
        <v>6102</v>
      </c>
      <c r="F743" s="58" t="s">
        <v>6103</v>
      </c>
      <c r="G743" s="2" t="s">
        <v>431</v>
      </c>
      <c r="H743" t="s">
        <v>432</v>
      </c>
      <c r="I743" s="58" t="s">
        <v>433</v>
      </c>
      <c r="J743" s="2">
        <v>66749</v>
      </c>
      <c r="K743" s="2" t="s">
        <v>434</v>
      </c>
      <c r="L743" s="2" t="s">
        <v>435</v>
      </c>
      <c r="M743" s="58" t="s">
        <v>3004</v>
      </c>
      <c r="N743" s="58" t="s">
        <v>3005</v>
      </c>
      <c r="O743" s="58" t="s">
        <v>3006</v>
      </c>
      <c r="P743" s="2">
        <v>68685</v>
      </c>
      <c r="Q743" s="2" t="s">
        <v>3007</v>
      </c>
      <c r="R743" s="2" t="s">
        <v>3008</v>
      </c>
      <c r="S743" s="10">
        <v>41954</v>
      </c>
      <c r="T743" s="58" t="s">
        <v>1848</v>
      </c>
      <c r="U743" s="2" t="s">
        <v>1849</v>
      </c>
      <c r="V743" s="2" t="s">
        <v>92</v>
      </c>
      <c r="W743" s="2" t="s">
        <v>93</v>
      </c>
      <c r="X743" s="2" t="s">
        <v>480</v>
      </c>
      <c r="Y743" s="2">
        <v>73</v>
      </c>
      <c r="Z743" s="2" t="s">
        <v>160</v>
      </c>
      <c r="AA743" s="2" t="s">
        <v>481</v>
      </c>
      <c r="AB743" s="58" t="s">
        <v>6103</v>
      </c>
      <c r="AC743" s="58" t="s">
        <v>98</v>
      </c>
      <c r="AD743" s="58" t="s">
        <v>6104</v>
      </c>
      <c r="AE743" s="2" t="s">
        <v>6105</v>
      </c>
      <c r="AF743" s="62">
        <v>-17.0308499</v>
      </c>
      <c r="AG743" s="62">
        <v>-39.532531800000001</v>
      </c>
      <c r="AH743" s="2" t="s">
        <v>6106</v>
      </c>
      <c r="AI743" s="2" t="s">
        <v>147</v>
      </c>
      <c r="AJ743" s="2" t="s">
        <v>330</v>
      </c>
      <c r="AK743" s="55">
        <v>724.45</v>
      </c>
      <c r="AL743" s="55">
        <v>317</v>
      </c>
      <c r="AM743" s="55">
        <v>43.757333149285657</v>
      </c>
      <c r="AN743" s="2" t="s">
        <v>103</v>
      </c>
      <c r="AO743" s="2">
        <v>8</v>
      </c>
      <c r="AP743" s="2">
        <v>1</v>
      </c>
      <c r="AQ743" s="2">
        <v>1</v>
      </c>
      <c r="AR743" s="53" t="s">
        <v>72</v>
      </c>
      <c r="AS743" s="2" t="s">
        <v>73</v>
      </c>
      <c r="AT743" s="2" t="s">
        <v>148</v>
      </c>
      <c r="AU743" s="2" t="s">
        <v>75</v>
      </c>
      <c r="AV743" s="2" t="s">
        <v>76</v>
      </c>
      <c r="AW743" s="2" t="str">
        <f t="shared" si="11"/>
        <v>AMERICANAS SERVIÇOS    PEGUE NA LOJA HOJE         PEGUE NA LOJA  QUIOSQUE</v>
      </c>
    </row>
    <row r="744" spans="2:49" ht="15" customHeight="1">
      <c r="B744" t="s">
        <v>6107</v>
      </c>
      <c r="C744" s="2" t="s">
        <v>6108</v>
      </c>
      <c r="D744" s="2">
        <v>710</v>
      </c>
      <c r="E744" s="2" t="s">
        <v>6109</v>
      </c>
      <c r="F744" s="58" t="s">
        <v>6110</v>
      </c>
      <c r="G744" s="2" t="s">
        <v>108</v>
      </c>
      <c r="H744" t="s">
        <v>109</v>
      </c>
      <c r="I744" s="58" t="s">
        <v>110</v>
      </c>
      <c r="J744" s="2">
        <v>66202</v>
      </c>
      <c r="K744" s="2" t="s">
        <v>111</v>
      </c>
      <c r="L744" s="2" t="s">
        <v>112</v>
      </c>
      <c r="M744" s="58" t="s">
        <v>113</v>
      </c>
      <c r="N744" s="58" t="s">
        <v>114</v>
      </c>
      <c r="O744" s="58" t="s">
        <v>115</v>
      </c>
      <c r="P744" s="2">
        <v>66198</v>
      </c>
      <c r="Q744" s="2" t="s">
        <v>116</v>
      </c>
      <c r="R744" s="2" t="s">
        <v>117</v>
      </c>
      <c r="S744" s="10">
        <v>41956</v>
      </c>
      <c r="T744" s="58" t="s">
        <v>118</v>
      </c>
      <c r="U744" s="2" t="s">
        <v>119</v>
      </c>
      <c r="V744" s="2" t="s">
        <v>92</v>
      </c>
      <c r="W744" s="2" t="s">
        <v>1192</v>
      </c>
      <c r="X744" s="2" t="s">
        <v>94</v>
      </c>
      <c r="Y744" s="2">
        <v>21</v>
      </c>
      <c r="Z744" s="2" t="s">
        <v>95</v>
      </c>
      <c r="AA744" s="2" t="s">
        <v>96</v>
      </c>
      <c r="AB744" s="58" t="s">
        <v>120</v>
      </c>
      <c r="AC744" s="58" t="s">
        <v>6111</v>
      </c>
      <c r="AD744" s="58" t="s">
        <v>6112</v>
      </c>
      <c r="AE744" s="2" t="s">
        <v>6113</v>
      </c>
      <c r="AF744" s="62">
        <v>-22.9118338</v>
      </c>
      <c r="AG744" s="62">
        <v>-43.214558500000003</v>
      </c>
      <c r="AH744" s="2" t="s">
        <v>6114</v>
      </c>
      <c r="AI744" s="2" t="s">
        <v>28</v>
      </c>
      <c r="AJ744" s="2" t="s">
        <v>1260</v>
      </c>
      <c r="AK744" s="55">
        <v>247.57</v>
      </c>
      <c r="AL744" s="55">
        <v>53</v>
      </c>
      <c r="AM744" s="55">
        <v>21.408086601769195</v>
      </c>
      <c r="AN744" s="2" t="s">
        <v>103</v>
      </c>
      <c r="AO744" s="2">
        <v>4</v>
      </c>
      <c r="AP744" s="2">
        <v>3</v>
      </c>
      <c r="AQ744" s="2">
        <v>1</v>
      </c>
      <c r="AR744" s="53" t="s">
        <v>148</v>
      </c>
      <c r="AS744" s="2" t="s">
        <v>73</v>
      </c>
      <c r="AT744" s="2" t="s">
        <v>74</v>
      </c>
      <c r="AU744" s="2" t="s">
        <v>75</v>
      </c>
      <c r="AV744" s="2" t="s">
        <v>148</v>
      </c>
      <c r="AW744" s="2" t="str">
        <f t="shared" si="11"/>
        <v xml:space="preserve">     PEGUE NA LOJA HOJE    SHIP FROM STORE    PEGUE NA LOJA   </v>
      </c>
    </row>
    <row r="745" spans="2:49" ht="15" customHeight="1">
      <c r="B745" t="s">
        <v>6115</v>
      </c>
      <c r="C745" s="2">
        <v>1136</v>
      </c>
      <c r="D745" s="2">
        <v>1136</v>
      </c>
      <c r="E745" s="2" t="s">
        <v>6116</v>
      </c>
      <c r="F745" s="58" t="s">
        <v>6117</v>
      </c>
      <c r="G745" s="2" t="s">
        <v>285</v>
      </c>
      <c r="H745" t="s">
        <v>286</v>
      </c>
      <c r="I745" s="58" t="s">
        <v>287</v>
      </c>
      <c r="J745" s="2">
        <v>68673</v>
      </c>
      <c r="K745" s="2" t="s">
        <v>288</v>
      </c>
      <c r="L745" s="2" t="s">
        <v>289</v>
      </c>
      <c r="M745" s="58" t="s">
        <v>663</v>
      </c>
      <c r="N745" s="58" t="s">
        <v>664</v>
      </c>
      <c r="O745" s="58" t="s">
        <v>665</v>
      </c>
      <c r="P745" s="2" t="s">
        <v>148</v>
      </c>
      <c r="Q745" s="2" t="s">
        <v>666</v>
      </c>
      <c r="R745" s="2" t="s">
        <v>660</v>
      </c>
      <c r="S745" s="10">
        <v>41962</v>
      </c>
      <c r="T745" s="58" t="s">
        <v>667</v>
      </c>
      <c r="U745" s="2" t="s">
        <v>668</v>
      </c>
      <c r="V745" s="2" t="s">
        <v>92</v>
      </c>
      <c r="W745" s="2" t="s">
        <v>93</v>
      </c>
      <c r="X745" s="2" t="s">
        <v>296</v>
      </c>
      <c r="Y745" s="2">
        <v>49</v>
      </c>
      <c r="Z745" s="2" t="s">
        <v>160</v>
      </c>
      <c r="AA745" s="2" t="s">
        <v>669</v>
      </c>
      <c r="AB745" s="58" t="s">
        <v>6118</v>
      </c>
      <c r="AC745" s="58" t="s">
        <v>3166</v>
      </c>
      <c r="AD745" s="58" t="s">
        <v>6119</v>
      </c>
      <c r="AE745" s="2" t="s">
        <v>6120</v>
      </c>
      <c r="AF745" s="62">
        <v>-27.794470400000002</v>
      </c>
      <c r="AG745" s="62">
        <v>-50.286381300000002</v>
      </c>
      <c r="AH745" s="2" t="s">
        <v>6121</v>
      </c>
      <c r="AI745" s="2" t="s">
        <v>147</v>
      </c>
      <c r="AJ745" s="2" t="s">
        <v>330</v>
      </c>
      <c r="AK745" s="55">
        <v>890.61</v>
      </c>
      <c r="AL745" s="55">
        <v>125</v>
      </c>
      <c r="AM745" s="55">
        <v>14.035324103704202</v>
      </c>
      <c r="AN745" s="2" t="s">
        <v>331</v>
      </c>
      <c r="AO745" s="2">
        <v>8</v>
      </c>
      <c r="AP745" s="2">
        <v>1</v>
      </c>
      <c r="AQ745" s="2">
        <v>1</v>
      </c>
      <c r="AR745" s="53" t="s">
        <v>148</v>
      </c>
      <c r="AS745" s="2" t="s">
        <v>73</v>
      </c>
      <c r="AT745" s="2" t="s">
        <v>148</v>
      </c>
      <c r="AU745" s="2" t="s">
        <v>148</v>
      </c>
      <c r="AV745" s="2" t="s">
        <v>148</v>
      </c>
      <c r="AW745" s="2" t="str">
        <f t="shared" si="11"/>
        <v xml:space="preserve">     PEGUE NA LOJA HOJE             </v>
      </c>
    </row>
    <row r="746" spans="2:49" ht="15" customHeight="1">
      <c r="B746" t="s">
        <v>6122</v>
      </c>
      <c r="C746" s="2">
        <v>1135</v>
      </c>
      <c r="D746" s="2">
        <v>1135</v>
      </c>
      <c r="E746" s="2" t="s">
        <v>6123</v>
      </c>
      <c r="F746" s="58" t="s">
        <v>6124</v>
      </c>
      <c r="G746" s="2" t="s">
        <v>380</v>
      </c>
      <c r="H746" t="s">
        <v>381</v>
      </c>
      <c r="I746" s="58" t="s">
        <v>382</v>
      </c>
      <c r="J746" s="2">
        <v>66147</v>
      </c>
      <c r="K746" s="2" t="s">
        <v>383</v>
      </c>
      <c r="L746" s="2" t="s">
        <v>384</v>
      </c>
      <c r="M746" s="58" t="s">
        <v>1717</v>
      </c>
      <c r="N746" s="58" t="s">
        <v>1718</v>
      </c>
      <c r="O746" s="58" t="s">
        <v>1719</v>
      </c>
      <c r="P746" s="2" t="s">
        <v>148</v>
      </c>
      <c r="Q746" s="2" t="s">
        <v>1720</v>
      </c>
      <c r="R746" s="2">
        <v>1003</v>
      </c>
      <c r="S746" s="10">
        <v>41962</v>
      </c>
      <c r="T746" s="58" t="s">
        <v>390</v>
      </c>
      <c r="U746" s="2" t="s">
        <v>391</v>
      </c>
      <c r="V746" s="2" t="s">
        <v>92</v>
      </c>
      <c r="W746" s="2" t="s">
        <v>93</v>
      </c>
      <c r="X746" s="2" t="s">
        <v>248</v>
      </c>
      <c r="Y746" s="2">
        <v>64</v>
      </c>
      <c r="Z746" s="2" t="s">
        <v>160</v>
      </c>
      <c r="AA746" s="2" t="s">
        <v>392</v>
      </c>
      <c r="AB746" s="58" t="s">
        <v>2315</v>
      </c>
      <c r="AC746" s="58" t="s">
        <v>6125</v>
      </c>
      <c r="AD746" s="58" t="s">
        <v>6126</v>
      </c>
      <c r="AE746" s="2" t="s">
        <v>6127</v>
      </c>
      <c r="AF746" s="62">
        <v>-17.816121200000001</v>
      </c>
      <c r="AG746" s="62">
        <v>-50.942995400000001</v>
      </c>
      <c r="AH746" s="2" t="s">
        <v>6128</v>
      </c>
      <c r="AI746" s="2" t="s">
        <v>147</v>
      </c>
      <c r="AJ746" s="2" t="s">
        <v>330</v>
      </c>
      <c r="AK746" s="55">
        <v>997.54</v>
      </c>
      <c r="AL746" s="55">
        <v>249</v>
      </c>
      <c r="AM746" s="55">
        <v>24.961405056438839</v>
      </c>
      <c r="AN746" s="2" t="s">
        <v>331</v>
      </c>
      <c r="AO746" s="2">
        <v>9</v>
      </c>
      <c r="AP746" s="2">
        <v>2</v>
      </c>
      <c r="AQ746" s="2">
        <v>5</v>
      </c>
      <c r="AR746" s="53" t="s">
        <v>148</v>
      </c>
      <c r="AS746" s="2" t="s">
        <v>73</v>
      </c>
      <c r="AT746" s="2" t="s">
        <v>148</v>
      </c>
      <c r="AU746" s="2" t="s">
        <v>75</v>
      </c>
      <c r="AV746" s="2" t="s">
        <v>148</v>
      </c>
      <c r="AW746" s="2" t="str">
        <f t="shared" si="11"/>
        <v xml:space="preserve">     PEGUE NA LOJA HOJE         PEGUE NA LOJA   </v>
      </c>
    </row>
    <row r="747" spans="2:49" ht="15" customHeight="1">
      <c r="B747" t="s">
        <v>6129</v>
      </c>
      <c r="C747" s="2">
        <v>1123</v>
      </c>
      <c r="D747" s="2">
        <v>1123</v>
      </c>
      <c r="E747" s="2" t="s">
        <v>6130</v>
      </c>
      <c r="F747" s="58" t="s">
        <v>6131</v>
      </c>
      <c r="G747" s="2" t="s">
        <v>380</v>
      </c>
      <c r="H747" t="s">
        <v>381</v>
      </c>
      <c r="I747" s="58" t="s">
        <v>382</v>
      </c>
      <c r="J747" s="2">
        <v>66147</v>
      </c>
      <c r="K747" s="2" t="s">
        <v>383</v>
      </c>
      <c r="L747" s="2" t="s">
        <v>384</v>
      </c>
      <c r="M747" s="58" t="s">
        <v>873</v>
      </c>
      <c r="N747" s="58" t="s">
        <v>874</v>
      </c>
      <c r="O747" s="58" t="s">
        <v>875</v>
      </c>
      <c r="P747" s="2">
        <v>66229</v>
      </c>
      <c r="Q747" s="2" t="s">
        <v>876</v>
      </c>
      <c r="R747" s="2" t="s">
        <v>870</v>
      </c>
      <c r="S747" s="10">
        <v>41962</v>
      </c>
      <c r="T747" s="58" t="s">
        <v>877</v>
      </c>
      <c r="U747" s="2" t="s">
        <v>878</v>
      </c>
      <c r="V747" s="2" t="s">
        <v>92</v>
      </c>
      <c r="W747" s="2" t="s">
        <v>93</v>
      </c>
      <c r="X747" s="2" t="s">
        <v>442</v>
      </c>
      <c r="Y747" s="2">
        <v>85</v>
      </c>
      <c r="Z747" s="2" t="s">
        <v>160</v>
      </c>
      <c r="AA747" s="2" t="s">
        <v>526</v>
      </c>
      <c r="AB747" s="58" t="s">
        <v>6131</v>
      </c>
      <c r="AC747" s="58" t="s">
        <v>6132</v>
      </c>
      <c r="AD747" s="58" t="s">
        <v>6133</v>
      </c>
      <c r="AE747" s="2" t="s">
        <v>6134</v>
      </c>
      <c r="AF747" s="62">
        <v>-3.8696050999999998</v>
      </c>
      <c r="AG747" s="62">
        <v>-38.469033400000001</v>
      </c>
      <c r="AH747" s="2" t="s">
        <v>6135</v>
      </c>
      <c r="AI747" s="2" t="s">
        <v>147</v>
      </c>
      <c r="AJ747" s="2" t="s">
        <v>330</v>
      </c>
      <c r="AK747" s="55">
        <v>797.16</v>
      </c>
      <c r="AL747" s="55">
        <v>341</v>
      </c>
      <c r="AM747" s="55">
        <v>42.776857845350996</v>
      </c>
      <c r="AN747" s="2" t="s">
        <v>103</v>
      </c>
      <c r="AO747" s="2">
        <v>7</v>
      </c>
      <c r="AP747" s="2">
        <v>3</v>
      </c>
      <c r="AQ747" s="2">
        <v>4</v>
      </c>
      <c r="AR747" s="53" t="s">
        <v>72</v>
      </c>
      <c r="AS747" s="2" t="s">
        <v>73</v>
      </c>
      <c r="AT747" s="2" t="s">
        <v>74</v>
      </c>
      <c r="AU747" s="2" t="s">
        <v>75</v>
      </c>
      <c r="AV747" s="2" t="s">
        <v>76</v>
      </c>
      <c r="AW747" s="2" t="str">
        <f t="shared" si="11"/>
        <v>AMERICANAS SERVIÇOS    PEGUE NA LOJA HOJE    SHIP FROM STORE    PEGUE NA LOJA  QUIOSQUE</v>
      </c>
    </row>
    <row r="748" spans="2:49" ht="15" customHeight="1">
      <c r="B748" t="s">
        <v>6136</v>
      </c>
      <c r="C748" s="2" t="s">
        <v>6137</v>
      </c>
      <c r="D748" s="2">
        <v>712</v>
      </c>
      <c r="E748" s="2" t="s">
        <v>6138</v>
      </c>
      <c r="F748" s="58" t="s">
        <v>6139</v>
      </c>
      <c r="G748" s="2" t="s">
        <v>431</v>
      </c>
      <c r="H748" t="s">
        <v>432</v>
      </c>
      <c r="I748" s="58" t="s">
        <v>433</v>
      </c>
      <c r="J748" s="2">
        <v>66749</v>
      </c>
      <c r="K748" s="2" t="s">
        <v>434</v>
      </c>
      <c r="L748" s="2" t="s">
        <v>435</v>
      </c>
      <c r="M748" s="58" t="s">
        <v>1051</v>
      </c>
      <c r="N748" s="58" t="s">
        <v>1052</v>
      </c>
      <c r="O748" s="58" t="s">
        <v>1053</v>
      </c>
      <c r="P748" s="2" t="s">
        <v>148</v>
      </c>
      <c r="Q748" s="2" t="s">
        <v>1054</v>
      </c>
      <c r="R748" s="2" t="s">
        <v>1048</v>
      </c>
      <c r="S748" s="10">
        <v>41962</v>
      </c>
      <c r="T748" s="58" t="s">
        <v>1055</v>
      </c>
      <c r="U748" s="2" t="s">
        <v>1056</v>
      </c>
      <c r="V748" s="2" t="s">
        <v>92</v>
      </c>
      <c r="W748" s="2" t="s">
        <v>1192</v>
      </c>
      <c r="X748" s="2" t="s">
        <v>442</v>
      </c>
      <c r="Y748" s="2">
        <v>81</v>
      </c>
      <c r="Z748" s="2" t="s">
        <v>160</v>
      </c>
      <c r="AA748" s="2" t="s">
        <v>443</v>
      </c>
      <c r="AB748" s="58" t="s">
        <v>6140</v>
      </c>
      <c r="AC748" s="58" t="s">
        <v>6141</v>
      </c>
      <c r="AD748" s="58" t="s">
        <v>6142</v>
      </c>
      <c r="AE748" s="2" t="s">
        <v>6143</v>
      </c>
      <c r="AF748" s="62">
        <v>-7.9062619999999901</v>
      </c>
      <c r="AG748" s="62">
        <v>-34.902651400000003</v>
      </c>
      <c r="AH748" s="2" t="s">
        <v>6144</v>
      </c>
      <c r="AI748" s="2" t="s">
        <v>147</v>
      </c>
      <c r="AJ748" s="2" t="s">
        <v>1196</v>
      </c>
      <c r="AK748" s="55">
        <v>496.99</v>
      </c>
      <c r="AL748" s="55">
        <v>47</v>
      </c>
      <c r="AM748" s="55">
        <v>9.4569307229521709</v>
      </c>
      <c r="AN748" s="2" t="s">
        <v>103</v>
      </c>
      <c r="AO748" s="2">
        <v>5</v>
      </c>
      <c r="AP748" s="2">
        <v>2</v>
      </c>
      <c r="AQ748" s="2">
        <v>1</v>
      </c>
      <c r="AR748" s="53" t="s">
        <v>72</v>
      </c>
      <c r="AS748" s="2" t="s">
        <v>73</v>
      </c>
      <c r="AT748" s="2" t="s">
        <v>148</v>
      </c>
      <c r="AU748" s="2" t="s">
        <v>75</v>
      </c>
      <c r="AV748" s="2" t="s">
        <v>76</v>
      </c>
      <c r="AW748" s="2" t="str">
        <f t="shared" si="11"/>
        <v>AMERICANAS SERVIÇOS    PEGUE NA LOJA HOJE         PEGUE NA LOJA  QUIOSQUE</v>
      </c>
    </row>
    <row r="749" spans="2:49" ht="15" customHeight="1">
      <c r="B749" t="s">
        <v>6145</v>
      </c>
      <c r="C749" s="2">
        <v>1092</v>
      </c>
      <c r="D749" s="2">
        <v>1092</v>
      </c>
      <c r="E749" s="2" t="s">
        <v>6146</v>
      </c>
      <c r="F749" s="58" t="s">
        <v>6147</v>
      </c>
      <c r="G749" s="2" t="s">
        <v>81</v>
      </c>
      <c r="H749" t="s">
        <v>82</v>
      </c>
      <c r="I749" s="58" t="s">
        <v>83</v>
      </c>
      <c r="J749" s="2">
        <v>66203</v>
      </c>
      <c r="K749" s="2" t="s">
        <v>84</v>
      </c>
      <c r="L749" s="2" t="s">
        <v>85</v>
      </c>
      <c r="M749" s="58" t="s">
        <v>200</v>
      </c>
      <c r="N749" s="58" t="s">
        <v>201</v>
      </c>
      <c r="O749" s="58" t="s">
        <v>202</v>
      </c>
      <c r="P749" s="2">
        <v>68608</v>
      </c>
      <c r="Q749" s="2" t="s">
        <v>203</v>
      </c>
      <c r="R749" s="2" t="s">
        <v>197</v>
      </c>
      <c r="S749" s="10">
        <v>41967</v>
      </c>
      <c r="T749" s="58" t="s">
        <v>204</v>
      </c>
      <c r="U749" s="2" t="s">
        <v>205</v>
      </c>
      <c r="V749" s="2" t="s">
        <v>92</v>
      </c>
      <c r="W749" s="2" t="s">
        <v>93</v>
      </c>
      <c r="X749" s="2" t="s">
        <v>248</v>
      </c>
      <c r="Y749" s="2">
        <v>35</v>
      </c>
      <c r="Z749" s="2" t="s">
        <v>95</v>
      </c>
      <c r="AA749" s="2" t="s">
        <v>206</v>
      </c>
      <c r="AB749" s="58" t="s">
        <v>6147</v>
      </c>
      <c r="AC749" s="58" t="s">
        <v>98</v>
      </c>
      <c r="AD749" s="58" t="s">
        <v>6148</v>
      </c>
      <c r="AE749" s="2" t="s">
        <v>6149</v>
      </c>
      <c r="AF749" s="62">
        <v>-21.4294464</v>
      </c>
      <c r="AG749" s="62">
        <v>-45.947717099999998</v>
      </c>
      <c r="AH749" s="2" t="s">
        <v>6150</v>
      </c>
      <c r="AI749" s="2" t="s">
        <v>147</v>
      </c>
      <c r="AJ749" s="2" t="s">
        <v>1351</v>
      </c>
      <c r="AK749" s="55">
        <v>657.9</v>
      </c>
      <c r="AL749" s="55">
        <v>199</v>
      </c>
      <c r="AM749" s="55">
        <v>30.247758017935855</v>
      </c>
      <c r="AN749" s="2" t="s">
        <v>103</v>
      </c>
      <c r="AO749" s="2">
        <v>9</v>
      </c>
      <c r="AP749" s="2">
        <v>1</v>
      </c>
      <c r="AQ749" s="2">
        <v>2</v>
      </c>
      <c r="AR749" s="53" t="s">
        <v>72</v>
      </c>
      <c r="AS749" s="2" t="s">
        <v>73</v>
      </c>
      <c r="AT749" s="2" t="s">
        <v>148</v>
      </c>
      <c r="AU749" s="2" t="s">
        <v>75</v>
      </c>
      <c r="AV749" s="2" t="s">
        <v>76</v>
      </c>
      <c r="AW749" s="2" t="str">
        <f t="shared" si="11"/>
        <v>AMERICANAS SERVIÇOS    PEGUE NA LOJA HOJE         PEGUE NA LOJA  QUIOSQUE</v>
      </c>
    </row>
    <row r="750" spans="2:49" ht="15" customHeight="1">
      <c r="B750" t="s">
        <v>6151</v>
      </c>
      <c r="C750" s="2" t="s">
        <v>6152</v>
      </c>
      <c r="D750" s="2">
        <v>718</v>
      </c>
      <c r="E750" s="2" t="s">
        <v>6153</v>
      </c>
      <c r="F750" s="58" t="s">
        <v>6154</v>
      </c>
      <c r="G750" s="2" t="s">
        <v>168</v>
      </c>
      <c r="H750" t="s">
        <v>169</v>
      </c>
      <c r="I750" s="58" t="s">
        <v>170</v>
      </c>
      <c r="J750" s="2">
        <v>66146</v>
      </c>
      <c r="K750" s="2" t="s">
        <v>171</v>
      </c>
      <c r="L750" s="2" t="s">
        <v>172</v>
      </c>
      <c r="M750" s="58" t="s">
        <v>858</v>
      </c>
      <c r="N750" s="58" t="s">
        <v>859</v>
      </c>
      <c r="O750" s="58" t="s">
        <v>860</v>
      </c>
      <c r="P750" s="2">
        <v>68827</v>
      </c>
      <c r="Q750" s="2" t="s">
        <v>861</v>
      </c>
      <c r="R750" s="2" t="s">
        <v>855</v>
      </c>
      <c r="S750" s="10">
        <v>41967</v>
      </c>
      <c r="T750" s="58" t="s">
        <v>862</v>
      </c>
      <c r="U750" s="2" t="s">
        <v>863</v>
      </c>
      <c r="V750" s="2" t="s">
        <v>92</v>
      </c>
      <c r="W750" s="2" t="s">
        <v>1192</v>
      </c>
      <c r="X750" s="2" t="s">
        <v>140</v>
      </c>
      <c r="Y750" s="2">
        <v>19</v>
      </c>
      <c r="Z750" s="2" t="s">
        <v>160</v>
      </c>
      <c r="AA750" s="2" t="s">
        <v>141</v>
      </c>
      <c r="AB750" s="58" t="s">
        <v>3589</v>
      </c>
      <c r="AC750" s="58" t="s">
        <v>6155</v>
      </c>
      <c r="AD750" s="58" t="s">
        <v>6156</v>
      </c>
      <c r="AE750" s="2" t="s">
        <v>6157</v>
      </c>
      <c r="AF750" s="62">
        <v>-23.104873000000001</v>
      </c>
      <c r="AG750" s="62">
        <v>-47.2180447</v>
      </c>
      <c r="AH750" s="2" t="s">
        <v>6158</v>
      </c>
      <c r="AI750" s="2" t="s">
        <v>147</v>
      </c>
      <c r="AJ750" s="2" t="s">
        <v>1196</v>
      </c>
      <c r="AK750" s="55">
        <v>480.14</v>
      </c>
      <c r="AL750" s="55">
        <v>45</v>
      </c>
      <c r="AM750" s="55">
        <v>9.3722664222934977</v>
      </c>
      <c r="AN750" s="2" t="s">
        <v>103</v>
      </c>
      <c r="AO750" s="2">
        <v>8</v>
      </c>
      <c r="AP750" s="2">
        <v>1</v>
      </c>
      <c r="AQ750" s="2">
        <v>1</v>
      </c>
      <c r="AR750" s="53" t="s">
        <v>148</v>
      </c>
      <c r="AS750" s="2" t="s">
        <v>73</v>
      </c>
      <c r="AT750" s="2" t="s">
        <v>74</v>
      </c>
      <c r="AU750" s="2" t="s">
        <v>75</v>
      </c>
      <c r="AV750" s="2" t="s">
        <v>148</v>
      </c>
      <c r="AW750" s="2" t="str">
        <f t="shared" si="11"/>
        <v xml:space="preserve">     PEGUE NA LOJA HOJE    SHIP FROM STORE    PEGUE NA LOJA   </v>
      </c>
    </row>
    <row r="751" spans="2:49" ht="15" customHeight="1">
      <c r="B751" t="s">
        <v>6159</v>
      </c>
      <c r="C751" s="2" t="s">
        <v>6160</v>
      </c>
      <c r="D751" s="2">
        <v>715</v>
      </c>
      <c r="E751" s="2" t="s">
        <v>6161</v>
      </c>
      <c r="F751" s="58" t="s">
        <v>6162</v>
      </c>
      <c r="G751" s="2" t="s">
        <v>128</v>
      </c>
      <c r="H751" t="s">
        <v>129</v>
      </c>
      <c r="I751" s="58" t="s">
        <v>130</v>
      </c>
      <c r="J751" s="2">
        <v>66128</v>
      </c>
      <c r="K751" s="2" t="s">
        <v>131</v>
      </c>
      <c r="L751" s="2" t="s">
        <v>132</v>
      </c>
      <c r="M751" s="58" t="s">
        <v>777</v>
      </c>
      <c r="N751" s="58" t="s">
        <v>778</v>
      </c>
      <c r="O751" s="58" t="s">
        <v>779</v>
      </c>
      <c r="P751" s="2">
        <v>66208</v>
      </c>
      <c r="Q751" s="2" t="s">
        <v>780</v>
      </c>
      <c r="R751" s="2" t="s">
        <v>781</v>
      </c>
      <c r="S751" s="10">
        <v>41969</v>
      </c>
      <c r="T751" s="58" t="s">
        <v>1067</v>
      </c>
      <c r="U751" s="2" t="s">
        <v>1068</v>
      </c>
      <c r="V751" s="2" t="s">
        <v>92</v>
      </c>
      <c r="W751" s="2" t="s">
        <v>1192</v>
      </c>
      <c r="X751" s="2" t="s">
        <v>140</v>
      </c>
      <c r="Y751" s="2">
        <v>11</v>
      </c>
      <c r="Z751" s="2" t="s">
        <v>95</v>
      </c>
      <c r="AA751" s="2" t="s">
        <v>141</v>
      </c>
      <c r="AB751" s="58" t="s">
        <v>142</v>
      </c>
      <c r="AC751" s="58" t="s">
        <v>2790</v>
      </c>
      <c r="AD751" s="58" t="s">
        <v>6163</v>
      </c>
      <c r="AE751" s="2" t="s">
        <v>6164</v>
      </c>
      <c r="AF751" s="62">
        <v>-23.600336200000001</v>
      </c>
      <c r="AG751" s="62">
        <v>-46.485172499999997</v>
      </c>
      <c r="AH751" s="2" t="s">
        <v>6165</v>
      </c>
      <c r="AI751" s="2" t="s">
        <v>147</v>
      </c>
      <c r="AJ751" s="2" t="s">
        <v>1196</v>
      </c>
      <c r="AK751" s="55">
        <v>399.38</v>
      </c>
      <c r="AL751" s="55">
        <v>43</v>
      </c>
      <c r="AM751" s="55">
        <v>10.766688366968802</v>
      </c>
      <c r="AN751" s="2" t="s">
        <v>103</v>
      </c>
      <c r="AO751" s="2">
        <v>4</v>
      </c>
      <c r="AP751" s="2">
        <v>3</v>
      </c>
      <c r="AQ751" s="2">
        <v>1</v>
      </c>
      <c r="AR751" s="53" t="s">
        <v>148</v>
      </c>
      <c r="AS751" s="2" t="s">
        <v>73</v>
      </c>
      <c r="AT751" s="2" t="s">
        <v>74</v>
      </c>
      <c r="AU751" s="2" t="s">
        <v>75</v>
      </c>
      <c r="AV751" s="2" t="s">
        <v>76</v>
      </c>
      <c r="AW751" s="2" t="str">
        <f t="shared" si="11"/>
        <v xml:space="preserve">     PEGUE NA LOJA HOJE    SHIP FROM STORE    PEGUE NA LOJA  QUIOSQUE</v>
      </c>
    </row>
    <row r="752" spans="2:49" ht="15" customHeight="1">
      <c r="B752" t="s">
        <v>6166</v>
      </c>
      <c r="C752" s="2" t="s">
        <v>6167</v>
      </c>
      <c r="D752" s="2">
        <v>705</v>
      </c>
      <c r="E752" s="2" t="s">
        <v>6168</v>
      </c>
      <c r="F752" s="58" t="s">
        <v>6169</v>
      </c>
      <c r="G752" s="2" t="s">
        <v>285</v>
      </c>
      <c r="H752" t="s">
        <v>286</v>
      </c>
      <c r="I752" s="58" t="s">
        <v>287</v>
      </c>
      <c r="J752" s="2">
        <v>68673</v>
      </c>
      <c r="K752" s="2" t="s">
        <v>288</v>
      </c>
      <c r="L752" s="2" t="s">
        <v>289</v>
      </c>
      <c r="M752" s="58" t="s">
        <v>336</v>
      </c>
      <c r="N752" s="58" t="s">
        <v>337</v>
      </c>
      <c r="O752" s="58" t="s">
        <v>338</v>
      </c>
      <c r="P752" s="2">
        <v>68595</v>
      </c>
      <c r="Q752" s="2" t="s">
        <v>339</v>
      </c>
      <c r="R752" s="2" t="s">
        <v>340</v>
      </c>
      <c r="S752" s="10">
        <v>41969</v>
      </c>
      <c r="T752" s="58" t="s">
        <v>900</v>
      </c>
      <c r="U752" s="2" t="s">
        <v>901</v>
      </c>
      <c r="V752" s="2" t="s">
        <v>92</v>
      </c>
      <c r="W752" s="2" t="s">
        <v>1192</v>
      </c>
      <c r="X752" s="2" t="s">
        <v>296</v>
      </c>
      <c r="Y752" s="2">
        <v>41</v>
      </c>
      <c r="Z752" s="2" t="s">
        <v>95</v>
      </c>
      <c r="AA752" s="2" t="s">
        <v>297</v>
      </c>
      <c r="AB752" s="58" t="s">
        <v>6170</v>
      </c>
      <c r="AC752" s="58" t="s">
        <v>98</v>
      </c>
      <c r="AD752" s="58" t="s">
        <v>6171</v>
      </c>
      <c r="AE752" s="2" t="s">
        <v>6172</v>
      </c>
      <c r="AF752" s="62">
        <v>-25.592036199999999</v>
      </c>
      <c r="AG752" s="62">
        <v>-49.409892799999902</v>
      </c>
      <c r="AH752" s="2" t="s">
        <v>6173</v>
      </c>
      <c r="AI752" s="2" t="s">
        <v>147</v>
      </c>
      <c r="AJ752" s="2" t="s">
        <v>1196</v>
      </c>
      <c r="AK752" s="55">
        <v>443.16</v>
      </c>
      <c r="AL752" s="55">
        <v>51</v>
      </c>
      <c r="AM752" s="55">
        <v>11.508258868128891</v>
      </c>
      <c r="AN752" s="2" t="s">
        <v>103</v>
      </c>
      <c r="AO752" s="2">
        <v>8</v>
      </c>
      <c r="AP752" s="2">
        <v>1</v>
      </c>
      <c r="AQ752" s="2">
        <v>1</v>
      </c>
      <c r="AR752" s="53" t="s">
        <v>148</v>
      </c>
      <c r="AS752" s="2" t="s">
        <v>73</v>
      </c>
      <c r="AT752" s="2" t="s">
        <v>148</v>
      </c>
      <c r="AU752" s="2" t="s">
        <v>75</v>
      </c>
      <c r="AV752" s="2" t="s">
        <v>148</v>
      </c>
      <c r="AW752" s="2" t="str">
        <f t="shared" si="11"/>
        <v xml:space="preserve">     PEGUE NA LOJA HOJE         PEGUE NA LOJA   </v>
      </c>
    </row>
    <row r="753" spans="2:49" ht="15" customHeight="1">
      <c r="B753" t="s">
        <v>6174</v>
      </c>
      <c r="C753" s="2">
        <v>1100</v>
      </c>
      <c r="D753" s="2">
        <v>1100</v>
      </c>
      <c r="E753" s="2" t="s">
        <v>6175</v>
      </c>
      <c r="F753" s="58" t="s">
        <v>6176</v>
      </c>
      <c r="G753" s="2" t="s">
        <v>285</v>
      </c>
      <c r="H753" t="s">
        <v>286</v>
      </c>
      <c r="I753" s="58" t="s">
        <v>287</v>
      </c>
      <c r="J753" s="2">
        <v>68673</v>
      </c>
      <c r="K753" s="2" t="s">
        <v>288</v>
      </c>
      <c r="L753" s="2" t="s">
        <v>289</v>
      </c>
      <c r="M753" s="58" t="s">
        <v>1298</v>
      </c>
      <c r="N753" s="58" t="s">
        <v>1299</v>
      </c>
      <c r="O753" s="58" t="s">
        <v>1300</v>
      </c>
      <c r="P753" s="2" t="s">
        <v>148</v>
      </c>
      <c r="Q753" s="2" t="s">
        <v>1301</v>
      </c>
      <c r="R753" s="2" t="s">
        <v>1302</v>
      </c>
      <c r="S753" s="10">
        <v>41969</v>
      </c>
      <c r="T753" s="58" t="s">
        <v>456</v>
      </c>
      <c r="U753" s="2" t="s">
        <v>457</v>
      </c>
      <c r="V753" s="2" t="s">
        <v>92</v>
      </c>
      <c r="W753" s="2" t="s">
        <v>93</v>
      </c>
      <c r="X753" s="2" t="s">
        <v>458</v>
      </c>
      <c r="Y753" s="2">
        <v>51</v>
      </c>
      <c r="Z753" s="2" t="s">
        <v>160</v>
      </c>
      <c r="AA753" s="2" t="s">
        <v>460</v>
      </c>
      <c r="AB753" s="58" t="s">
        <v>6176</v>
      </c>
      <c r="AC753" s="58" t="s">
        <v>98</v>
      </c>
      <c r="AD753" s="58" t="s">
        <v>6177</v>
      </c>
      <c r="AE753" s="2" t="s">
        <v>6178</v>
      </c>
      <c r="AF753" s="62">
        <v>-30.108236699999999</v>
      </c>
      <c r="AG753" s="62">
        <v>-51.316343199999999</v>
      </c>
      <c r="AH753" s="2" t="s">
        <v>6179</v>
      </c>
      <c r="AI753" s="2" t="s">
        <v>147</v>
      </c>
      <c r="AJ753" s="2" t="s">
        <v>1351</v>
      </c>
      <c r="AK753" s="55">
        <v>524.44000000000005</v>
      </c>
      <c r="AL753" s="55">
        <v>183</v>
      </c>
      <c r="AM753" s="55">
        <v>34.894363511555177</v>
      </c>
      <c r="AN753" s="2" t="s">
        <v>103</v>
      </c>
      <c r="AO753" s="2">
        <v>5</v>
      </c>
      <c r="AP753" s="2">
        <v>2</v>
      </c>
      <c r="AQ753" s="2">
        <v>1</v>
      </c>
      <c r="AR753" s="53" t="s">
        <v>148</v>
      </c>
      <c r="AS753" s="2" t="s">
        <v>73</v>
      </c>
      <c r="AT753" s="2" t="s">
        <v>148</v>
      </c>
      <c r="AU753" s="2" t="s">
        <v>75</v>
      </c>
      <c r="AV753" s="2" t="s">
        <v>76</v>
      </c>
      <c r="AW753" s="2" t="str">
        <f t="shared" si="11"/>
        <v xml:space="preserve">     PEGUE NA LOJA HOJE         PEGUE NA LOJA  QUIOSQUE</v>
      </c>
    </row>
    <row r="754" spans="2:49" ht="15" customHeight="1">
      <c r="B754" t="s">
        <v>6180</v>
      </c>
      <c r="C754" s="2">
        <v>1157</v>
      </c>
      <c r="D754" s="2">
        <v>1157</v>
      </c>
      <c r="E754" s="2" t="s">
        <v>6181</v>
      </c>
      <c r="F754" s="58" t="s">
        <v>6182</v>
      </c>
      <c r="G754" s="2" t="s">
        <v>534</v>
      </c>
      <c r="H754" t="s">
        <v>535</v>
      </c>
      <c r="I754" s="58" t="s">
        <v>536</v>
      </c>
      <c r="J754" s="2">
        <v>65659</v>
      </c>
      <c r="K754" s="2" t="s">
        <v>537</v>
      </c>
      <c r="L754" s="2" t="s">
        <v>531</v>
      </c>
      <c r="M754" s="58" t="s">
        <v>3038</v>
      </c>
      <c r="N754" s="58" t="s">
        <v>3039</v>
      </c>
      <c r="O754" s="58" t="s">
        <v>3040</v>
      </c>
      <c r="P754" s="2" t="s">
        <v>148</v>
      </c>
      <c r="Q754" s="2" t="s">
        <v>3041</v>
      </c>
      <c r="R754" s="2" t="s">
        <v>3035</v>
      </c>
      <c r="S754" s="10">
        <v>41969</v>
      </c>
      <c r="T754" s="58" t="s">
        <v>3042</v>
      </c>
      <c r="U754" s="2" t="s">
        <v>3043</v>
      </c>
      <c r="V754" s="2" t="s">
        <v>92</v>
      </c>
      <c r="W754" s="2" t="s">
        <v>93</v>
      </c>
      <c r="X754" s="2" t="s">
        <v>545</v>
      </c>
      <c r="Y754" s="2">
        <v>92</v>
      </c>
      <c r="Z754" s="2" t="s">
        <v>95</v>
      </c>
      <c r="AA754" s="2" t="s">
        <v>3044</v>
      </c>
      <c r="AB754" s="58" t="s">
        <v>3045</v>
      </c>
      <c r="AC754" s="58" t="s">
        <v>2860</v>
      </c>
      <c r="AD754" s="58" t="s">
        <v>6183</v>
      </c>
      <c r="AE754" s="2" t="s">
        <v>6184</v>
      </c>
      <c r="AF754" s="62">
        <v>-3.0313987</v>
      </c>
      <c r="AG754" s="62">
        <v>-59.976181799999999</v>
      </c>
      <c r="AH754" s="2" t="s">
        <v>6185</v>
      </c>
      <c r="AI754" s="2" t="s">
        <v>147</v>
      </c>
      <c r="AJ754" s="2" t="s">
        <v>330</v>
      </c>
      <c r="AK754" s="55">
        <v>924.1</v>
      </c>
      <c r="AL754" s="55">
        <v>129</v>
      </c>
      <c r="AM754" s="55">
        <v>13.95952818958987</v>
      </c>
      <c r="AN754" s="2" t="s">
        <v>331</v>
      </c>
      <c r="AO754" s="2">
        <v>23</v>
      </c>
      <c r="AP754" s="2">
        <v>1</v>
      </c>
      <c r="AQ754" s="2">
        <v>16</v>
      </c>
      <c r="AR754" s="53" t="s">
        <v>72</v>
      </c>
      <c r="AS754" s="2" t="s">
        <v>73</v>
      </c>
      <c r="AT754" s="2" t="s">
        <v>74</v>
      </c>
      <c r="AU754" s="2" t="s">
        <v>75</v>
      </c>
      <c r="AV754" s="2" t="s">
        <v>76</v>
      </c>
      <c r="AW754" s="2" t="str">
        <f t="shared" si="11"/>
        <v>AMERICANAS SERVIÇOS    PEGUE NA LOJA HOJE    SHIP FROM STORE    PEGUE NA LOJA  QUIOSQUE</v>
      </c>
    </row>
    <row r="755" spans="2:49" ht="15" customHeight="1">
      <c r="B755" t="s">
        <v>6186</v>
      </c>
      <c r="C755" s="2" t="s">
        <v>6187</v>
      </c>
      <c r="D755" s="2">
        <v>711</v>
      </c>
      <c r="E755" s="2" t="s">
        <v>6188</v>
      </c>
      <c r="F755" s="58" t="s">
        <v>6189</v>
      </c>
      <c r="G755" s="2" t="s">
        <v>128</v>
      </c>
      <c r="H755" t="s">
        <v>129</v>
      </c>
      <c r="I755" s="58" t="s">
        <v>130</v>
      </c>
      <c r="J755" s="2">
        <v>66128</v>
      </c>
      <c r="K755" s="2" t="s">
        <v>131</v>
      </c>
      <c r="L755" s="2" t="s">
        <v>132</v>
      </c>
      <c r="M755" s="58" t="s">
        <v>153</v>
      </c>
      <c r="N755" s="58" t="s">
        <v>154</v>
      </c>
      <c r="O755" s="58" t="s">
        <v>155</v>
      </c>
      <c r="P755" s="2">
        <v>68767</v>
      </c>
      <c r="Q755" s="2" t="s">
        <v>156</v>
      </c>
      <c r="R755" s="2" t="s">
        <v>157</v>
      </c>
      <c r="S755" s="10">
        <v>41970</v>
      </c>
      <c r="T755" s="58" t="s">
        <v>158</v>
      </c>
      <c r="U755" s="2" t="s">
        <v>159</v>
      </c>
      <c r="V755" s="2" t="s">
        <v>92</v>
      </c>
      <c r="W755" s="2" t="s">
        <v>1192</v>
      </c>
      <c r="X755" s="2" t="s">
        <v>140</v>
      </c>
      <c r="Y755" s="2">
        <v>13</v>
      </c>
      <c r="Z755" s="2" t="s">
        <v>95</v>
      </c>
      <c r="AA755" s="2" t="s">
        <v>141</v>
      </c>
      <c r="AB755" s="58" t="s">
        <v>6190</v>
      </c>
      <c r="AC755" s="58" t="s">
        <v>98</v>
      </c>
      <c r="AD755" s="58" t="s">
        <v>6191</v>
      </c>
      <c r="AE755" s="2" t="s">
        <v>6192</v>
      </c>
      <c r="AF755" s="62">
        <v>-24.728357299999999</v>
      </c>
      <c r="AG755" s="62">
        <v>-48.1093154</v>
      </c>
      <c r="AH755" s="2" t="s">
        <v>6193</v>
      </c>
      <c r="AI755" s="2" t="s">
        <v>147</v>
      </c>
      <c r="AJ755" s="2" t="s">
        <v>1196</v>
      </c>
      <c r="AK755" s="55">
        <v>326.95</v>
      </c>
      <c r="AL755" s="55">
        <v>113</v>
      </c>
      <c r="AM755" s="55">
        <v>34.561859611561403</v>
      </c>
      <c r="AN755" s="2" t="s">
        <v>103</v>
      </c>
      <c r="AO755" s="2">
        <v>11</v>
      </c>
      <c r="AP755" s="2">
        <v>1</v>
      </c>
      <c r="AQ755" s="2">
        <v>4</v>
      </c>
      <c r="AR755" s="53" t="s">
        <v>148</v>
      </c>
      <c r="AS755" s="2" t="s">
        <v>73</v>
      </c>
      <c r="AT755" s="2" t="s">
        <v>148</v>
      </c>
      <c r="AU755" s="2" t="s">
        <v>75</v>
      </c>
      <c r="AV755" s="2" t="s">
        <v>148</v>
      </c>
      <c r="AW755" s="2" t="str">
        <f t="shared" si="11"/>
        <v xml:space="preserve">     PEGUE NA LOJA HOJE         PEGUE NA LOJA   </v>
      </c>
    </row>
    <row r="756" spans="2:49" ht="15" customHeight="1">
      <c r="B756" t="s">
        <v>6194</v>
      </c>
      <c r="C756" s="2">
        <v>1069</v>
      </c>
      <c r="D756" s="2">
        <v>1069</v>
      </c>
      <c r="E756" s="2" t="s">
        <v>6195</v>
      </c>
      <c r="F756" s="58" t="s">
        <v>1816</v>
      </c>
      <c r="G756" s="2" t="s">
        <v>81</v>
      </c>
      <c r="H756" t="s">
        <v>82</v>
      </c>
      <c r="I756" s="58" t="s">
        <v>83</v>
      </c>
      <c r="J756" s="2">
        <v>66203</v>
      </c>
      <c r="K756" s="2" t="s">
        <v>84</v>
      </c>
      <c r="L756" s="2" t="s">
        <v>85</v>
      </c>
      <c r="M756" s="58" t="s">
        <v>751</v>
      </c>
      <c r="N756" s="58" t="s">
        <v>752</v>
      </c>
      <c r="O756" s="58" t="s">
        <v>753</v>
      </c>
      <c r="P756" s="2">
        <v>86530</v>
      </c>
      <c r="Q756" s="2" t="s">
        <v>754</v>
      </c>
      <c r="R756" s="2" t="s">
        <v>748</v>
      </c>
      <c r="S756" s="10">
        <v>41970</v>
      </c>
      <c r="T756" s="58" t="s">
        <v>1814</v>
      </c>
      <c r="U756" s="2" t="s">
        <v>1815</v>
      </c>
      <c r="V756" s="2" t="s">
        <v>92</v>
      </c>
      <c r="W756" s="2" t="s">
        <v>93</v>
      </c>
      <c r="X756" s="2" t="s">
        <v>248</v>
      </c>
      <c r="Y756" s="2">
        <v>31</v>
      </c>
      <c r="Z756" s="2" t="s">
        <v>95</v>
      </c>
      <c r="AA756" s="2" t="s">
        <v>206</v>
      </c>
      <c r="AB756" s="58" t="s">
        <v>1816</v>
      </c>
      <c r="AC756" s="58" t="s">
        <v>98</v>
      </c>
      <c r="AD756" s="58" t="s">
        <v>6196</v>
      </c>
      <c r="AE756" s="2" t="s">
        <v>6197</v>
      </c>
      <c r="AF756" s="62">
        <v>-19.4790812</v>
      </c>
      <c r="AG756" s="62">
        <v>-42.524333300000002</v>
      </c>
      <c r="AH756" s="2" t="s">
        <v>6198</v>
      </c>
      <c r="AI756" s="2" t="s">
        <v>147</v>
      </c>
      <c r="AJ756" s="2" t="s">
        <v>330</v>
      </c>
      <c r="AK756" s="55">
        <v>733.35</v>
      </c>
      <c r="AL756" s="55">
        <v>199</v>
      </c>
      <c r="AM756" s="55">
        <v>27.135746914842844</v>
      </c>
      <c r="AN756" s="2" t="s">
        <v>103</v>
      </c>
      <c r="AO756" s="2">
        <v>11</v>
      </c>
      <c r="AP756" s="2">
        <v>1</v>
      </c>
      <c r="AQ756" s="2">
        <v>4</v>
      </c>
      <c r="AR756" s="53" t="s">
        <v>72</v>
      </c>
      <c r="AS756" s="2" t="s">
        <v>73</v>
      </c>
      <c r="AT756" s="2" t="s">
        <v>74</v>
      </c>
      <c r="AU756" s="2" t="s">
        <v>75</v>
      </c>
      <c r="AV756" s="2" t="s">
        <v>76</v>
      </c>
      <c r="AW756" s="2" t="str">
        <f t="shared" si="11"/>
        <v>AMERICANAS SERVIÇOS    PEGUE NA LOJA HOJE    SHIP FROM STORE    PEGUE NA LOJA  QUIOSQUE</v>
      </c>
    </row>
    <row r="757" spans="2:49" ht="15" customHeight="1">
      <c r="B757" t="s">
        <v>6199</v>
      </c>
      <c r="C757" s="2" t="s">
        <v>6200</v>
      </c>
      <c r="D757" s="2">
        <v>76</v>
      </c>
      <c r="E757" s="2" t="s">
        <v>6201</v>
      </c>
      <c r="F757" s="58" t="s">
        <v>6202</v>
      </c>
      <c r="G757" s="2" t="s">
        <v>108</v>
      </c>
      <c r="H757" t="s">
        <v>109</v>
      </c>
      <c r="I757" s="58" t="s">
        <v>110</v>
      </c>
      <c r="J757" s="2">
        <v>66202</v>
      </c>
      <c r="K757" s="2" t="s">
        <v>111</v>
      </c>
      <c r="L757" s="2" t="s">
        <v>112</v>
      </c>
      <c r="M757" s="58" t="s">
        <v>227</v>
      </c>
      <c r="N757" s="58" t="s">
        <v>228</v>
      </c>
      <c r="O757" s="58" t="s">
        <v>229</v>
      </c>
      <c r="P757" s="2">
        <v>66230</v>
      </c>
      <c r="Q757" s="2" t="s">
        <v>230</v>
      </c>
      <c r="R757" s="2" t="s">
        <v>231</v>
      </c>
      <c r="S757" s="10">
        <v>41970</v>
      </c>
      <c r="T757" s="58" t="s">
        <v>232</v>
      </c>
      <c r="U757" s="2" t="s">
        <v>233</v>
      </c>
      <c r="V757" s="2" t="s">
        <v>92</v>
      </c>
      <c r="W757" s="2" t="s">
        <v>93</v>
      </c>
      <c r="X757" s="2" t="s">
        <v>94</v>
      </c>
      <c r="Y757" s="2">
        <v>24</v>
      </c>
      <c r="Z757" s="2" t="s">
        <v>95</v>
      </c>
      <c r="AA757" s="2" t="s">
        <v>96</v>
      </c>
      <c r="AB757" s="58" t="s">
        <v>226</v>
      </c>
      <c r="AC757" s="58" t="s">
        <v>98</v>
      </c>
      <c r="AD757" s="58" t="s">
        <v>6203</v>
      </c>
      <c r="AE757" s="2" t="s">
        <v>6204</v>
      </c>
      <c r="AF757" s="62">
        <v>-22.512302699999999</v>
      </c>
      <c r="AG757" s="62">
        <v>-44.090200299999999</v>
      </c>
      <c r="AH757" s="2" t="s">
        <v>6205</v>
      </c>
      <c r="AI757" s="2" t="s">
        <v>147</v>
      </c>
      <c r="AJ757" s="2" t="s">
        <v>330</v>
      </c>
      <c r="AK757" s="55">
        <v>946.19</v>
      </c>
      <c r="AL757" s="55">
        <v>180</v>
      </c>
      <c r="AM757" s="55">
        <v>19.023663323433983</v>
      </c>
      <c r="AN757" s="2" t="s">
        <v>103</v>
      </c>
      <c r="AO757" s="2">
        <v>5</v>
      </c>
      <c r="AP757" s="2">
        <v>2</v>
      </c>
      <c r="AQ757" s="2">
        <v>1</v>
      </c>
      <c r="AR757" s="53" t="s">
        <v>72</v>
      </c>
      <c r="AS757" s="2" t="s">
        <v>73</v>
      </c>
      <c r="AT757" s="2" t="s">
        <v>74</v>
      </c>
      <c r="AU757" s="2" t="s">
        <v>75</v>
      </c>
      <c r="AV757" s="2" t="s">
        <v>76</v>
      </c>
      <c r="AW757" s="2" t="str">
        <f t="shared" si="11"/>
        <v>AMERICANAS SERVIÇOS    PEGUE NA LOJA HOJE    SHIP FROM STORE    PEGUE NA LOJA  QUIOSQUE</v>
      </c>
    </row>
    <row r="758" spans="2:49" ht="15" customHeight="1">
      <c r="B758" t="s">
        <v>6206</v>
      </c>
      <c r="C758" s="2" t="s">
        <v>6207</v>
      </c>
      <c r="D758" s="2">
        <v>713</v>
      </c>
      <c r="E758" s="2" t="s">
        <v>6208</v>
      </c>
      <c r="F758" s="58" t="s">
        <v>6209</v>
      </c>
      <c r="G758" s="2" t="s">
        <v>108</v>
      </c>
      <c r="H758" t="s">
        <v>109</v>
      </c>
      <c r="I758" s="58" t="s">
        <v>110</v>
      </c>
      <c r="J758" s="2">
        <v>66202</v>
      </c>
      <c r="K758" s="2" t="s">
        <v>111</v>
      </c>
      <c r="L758" s="2" t="s">
        <v>112</v>
      </c>
      <c r="M758" s="58" t="s">
        <v>227</v>
      </c>
      <c r="N758" s="58" t="s">
        <v>228</v>
      </c>
      <c r="O758" s="58" t="s">
        <v>229</v>
      </c>
      <c r="P758" s="2">
        <v>66230</v>
      </c>
      <c r="Q758" s="2" t="s">
        <v>230</v>
      </c>
      <c r="R758" s="2" t="s">
        <v>231</v>
      </c>
      <c r="S758" s="10">
        <v>41970</v>
      </c>
      <c r="T758" s="58" t="s">
        <v>232</v>
      </c>
      <c r="U758" s="2" t="s">
        <v>233</v>
      </c>
      <c r="V758" s="2" t="s">
        <v>92</v>
      </c>
      <c r="W758" s="2" t="s">
        <v>1192</v>
      </c>
      <c r="X758" s="2" t="s">
        <v>94</v>
      </c>
      <c r="Y758" s="2">
        <v>24</v>
      </c>
      <c r="Z758" s="2" t="s">
        <v>95</v>
      </c>
      <c r="AA758" s="2" t="s">
        <v>96</v>
      </c>
      <c r="AB758" s="58" t="s">
        <v>226</v>
      </c>
      <c r="AC758" s="58" t="s">
        <v>6210</v>
      </c>
      <c r="AD758" s="58" t="s">
        <v>6211</v>
      </c>
      <c r="AE758" s="2" t="s">
        <v>6212</v>
      </c>
      <c r="AF758" s="62">
        <v>-22.505840599999999</v>
      </c>
      <c r="AG758" s="62">
        <v>-44.092286799999997</v>
      </c>
      <c r="AH758" s="2" t="s">
        <v>6213</v>
      </c>
      <c r="AI758" s="2" t="s">
        <v>147</v>
      </c>
      <c r="AJ758" s="2" t="s">
        <v>1196</v>
      </c>
      <c r="AK758" s="55">
        <v>497.38</v>
      </c>
      <c r="AL758" s="55">
        <v>65</v>
      </c>
      <c r="AM758" s="55">
        <v>13.068478829064297</v>
      </c>
      <c r="AN758" s="2" t="s">
        <v>103</v>
      </c>
      <c r="AO758" s="2">
        <v>4</v>
      </c>
      <c r="AP758" s="2">
        <v>2</v>
      </c>
      <c r="AQ758" s="2">
        <v>1</v>
      </c>
      <c r="AR758" s="53" t="s">
        <v>148</v>
      </c>
      <c r="AS758" s="2" t="s">
        <v>73</v>
      </c>
      <c r="AT758" s="2" t="s">
        <v>74</v>
      </c>
      <c r="AU758" s="2" t="s">
        <v>75</v>
      </c>
      <c r="AV758" s="2" t="s">
        <v>148</v>
      </c>
      <c r="AW758" s="2" t="str">
        <f t="shared" si="11"/>
        <v xml:space="preserve">     PEGUE NA LOJA HOJE    SHIP FROM STORE    PEGUE NA LOJA   </v>
      </c>
    </row>
    <row r="759" spans="2:49" ht="15" customHeight="1">
      <c r="B759" t="s">
        <v>6214</v>
      </c>
      <c r="C759" s="2">
        <v>1137</v>
      </c>
      <c r="D759" s="2">
        <v>1137</v>
      </c>
      <c r="E759" s="2" t="s">
        <v>6215</v>
      </c>
      <c r="F759" s="58" t="s">
        <v>6216</v>
      </c>
      <c r="G759" s="2" t="s">
        <v>534</v>
      </c>
      <c r="H759" t="s">
        <v>535</v>
      </c>
      <c r="I759" s="58" t="s">
        <v>536</v>
      </c>
      <c r="J759" s="2">
        <v>65659</v>
      </c>
      <c r="K759" s="2" t="s">
        <v>537</v>
      </c>
      <c r="L759" s="2" t="s">
        <v>531</v>
      </c>
      <c r="M759" s="58" t="s">
        <v>3038</v>
      </c>
      <c r="N759" s="58" t="s">
        <v>3039</v>
      </c>
      <c r="O759" s="58" t="s">
        <v>3040</v>
      </c>
      <c r="P759" s="2" t="s">
        <v>148</v>
      </c>
      <c r="Q759" s="2" t="s">
        <v>3041</v>
      </c>
      <c r="R759" s="2" t="s">
        <v>3035</v>
      </c>
      <c r="S759" s="10">
        <v>41970</v>
      </c>
      <c r="T759" s="58" t="s">
        <v>3042</v>
      </c>
      <c r="U759" s="2" t="s">
        <v>3043</v>
      </c>
      <c r="V759" s="2" t="s">
        <v>92</v>
      </c>
      <c r="W759" s="2" t="s">
        <v>93</v>
      </c>
      <c r="X759" s="2" t="s">
        <v>545</v>
      </c>
      <c r="Y759" s="2">
        <v>95</v>
      </c>
      <c r="Z759" s="2" t="s">
        <v>95</v>
      </c>
      <c r="AA759" s="2" t="s">
        <v>5890</v>
      </c>
      <c r="AB759" s="58" t="s">
        <v>444</v>
      </c>
      <c r="AC759" s="58" t="s">
        <v>6217</v>
      </c>
      <c r="AD759" s="58" t="s">
        <v>6218</v>
      </c>
      <c r="AE759" s="2" t="s">
        <v>6219</v>
      </c>
      <c r="AF759" s="62">
        <v>2.8553549999999999</v>
      </c>
      <c r="AG759" s="62">
        <v>-60.645626</v>
      </c>
      <c r="AH759" s="2" t="s">
        <v>6220</v>
      </c>
      <c r="AI759" s="2" t="s">
        <v>147</v>
      </c>
      <c r="AJ759" s="2" t="s">
        <v>102</v>
      </c>
      <c r="AK759" s="55">
        <v>1098.9000000000001</v>
      </c>
      <c r="AL759" s="55">
        <v>262</v>
      </c>
      <c r="AM759" s="55">
        <v>23.842023842023842</v>
      </c>
      <c r="AN759" s="2" t="s">
        <v>331</v>
      </c>
      <c r="AO759" s="2">
        <v>27</v>
      </c>
      <c r="AP759" s="2">
        <v>1</v>
      </c>
      <c r="AQ759" s="2">
        <v>20</v>
      </c>
      <c r="AR759" s="53" t="s">
        <v>148</v>
      </c>
      <c r="AS759" s="2" t="s">
        <v>73</v>
      </c>
      <c r="AT759" s="2" t="s">
        <v>74</v>
      </c>
      <c r="AU759" s="2" t="s">
        <v>148</v>
      </c>
      <c r="AV759" s="2" t="s">
        <v>148</v>
      </c>
      <c r="AW759" s="2" t="str">
        <f t="shared" si="11"/>
        <v xml:space="preserve">     PEGUE NA LOJA HOJE    SHIP FROM STORE        </v>
      </c>
    </row>
    <row r="760" spans="2:49" ht="15" customHeight="1">
      <c r="B760" t="s">
        <v>6221</v>
      </c>
      <c r="C760" s="2">
        <v>1154</v>
      </c>
      <c r="D760" s="2">
        <v>1154</v>
      </c>
      <c r="E760" s="2" t="s">
        <v>6222</v>
      </c>
      <c r="F760" s="58" t="s">
        <v>6223</v>
      </c>
      <c r="G760" s="2" t="s">
        <v>534</v>
      </c>
      <c r="H760" t="s">
        <v>535</v>
      </c>
      <c r="I760" s="58" t="s">
        <v>536</v>
      </c>
      <c r="J760" s="2">
        <v>65659</v>
      </c>
      <c r="K760" s="2" t="s">
        <v>537</v>
      </c>
      <c r="L760" s="2" t="s">
        <v>531</v>
      </c>
      <c r="M760" s="58" t="s">
        <v>3038</v>
      </c>
      <c r="N760" s="58" t="s">
        <v>3039</v>
      </c>
      <c r="O760" s="58" t="s">
        <v>3040</v>
      </c>
      <c r="P760" s="2" t="s">
        <v>148</v>
      </c>
      <c r="Q760" s="2" t="s">
        <v>3041</v>
      </c>
      <c r="R760" s="2" t="s">
        <v>3035</v>
      </c>
      <c r="S760" s="10">
        <v>41970</v>
      </c>
      <c r="T760" s="58" t="s">
        <v>3042</v>
      </c>
      <c r="U760" s="2" t="s">
        <v>3043</v>
      </c>
      <c r="V760" s="2" t="s">
        <v>92</v>
      </c>
      <c r="W760" s="2" t="s">
        <v>93</v>
      </c>
      <c r="X760" s="2" t="s">
        <v>545</v>
      </c>
      <c r="Y760" s="2">
        <v>92</v>
      </c>
      <c r="Z760" s="2" t="s">
        <v>95</v>
      </c>
      <c r="AA760" s="2" t="s">
        <v>3044</v>
      </c>
      <c r="AB760" s="58" t="s">
        <v>3045</v>
      </c>
      <c r="AC760" s="58" t="s">
        <v>6224</v>
      </c>
      <c r="AD760" s="58" t="s">
        <v>6225</v>
      </c>
      <c r="AE760" s="2" t="s">
        <v>6226</v>
      </c>
      <c r="AF760" s="62">
        <v>-3.0001668000000001</v>
      </c>
      <c r="AG760" s="62">
        <v>-59.9987298</v>
      </c>
      <c r="AH760" s="2" t="s">
        <v>6227</v>
      </c>
      <c r="AI760" s="2" t="s">
        <v>147</v>
      </c>
      <c r="AJ760" s="2" t="s">
        <v>102</v>
      </c>
      <c r="AK760" s="55">
        <v>1002.11</v>
      </c>
      <c r="AL760" s="55">
        <v>157</v>
      </c>
      <c r="AM760" s="55">
        <v>15.666942750795821</v>
      </c>
      <c r="AN760" s="2" t="s">
        <v>331</v>
      </c>
      <c r="AO760" s="2">
        <v>23</v>
      </c>
      <c r="AP760" s="2">
        <v>1</v>
      </c>
      <c r="AQ760" s="2">
        <v>16</v>
      </c>
      <c r="AR760" s="53" t="s">
        <v>72</v>
      </c>
      <c r="AS760" s="2" t="s">
        <v>73</v>
      </c>
      <c r="AT760" s="2" t="s">
        <v>74</v>
      </c>
      <c r="AU760" s="2" t="s">
        <v>148</v>
      </c>
      <c r="AV760" s="2" t="s">
        <v>76</v>
      </c>
      <c r="AW760" s="2" t="str">
        <f t="shared" si="11"/>
        <v>AMERICANAS SERVIÇOS    PEGUE NA LOJA HOJE    SHIP FROM STORE       QUIOSQUE</v>
      </c>
    </row>
    <row r="761" spans="2:49" ht="15" customHeight="1">
      <c r="B761" t="s">
        <v>6228</v>
      </c>
      <c r="C761" s="2">
        <v>1133</v>
      </c>
      <c r="D761" s="2">
        <v>1133</v>
      </c>
      <c r="E761" s="2" t="s">
        <v>6229</v>
      </c>
      <c r="F761" s="58" t="s">
        <v>6230</v>
      </c>
      <c r="G761" s="2" t="s">
        <v>431</v>
      </c>
      <c r="H761" t="s">
        <v>432</v>
      </c>
      <c r="I761" s="58" t="s">
        <v>433</v>
      </c>
      <c r="J761" s="2">
        <v>66749</v>
      </c>
      <c r="K761" s="2" t="s">
        <v>434</v>
      </c>
      <c r="L761" s="2" t="s">
        <v>435</v>
      </c>
      <c r="M761" s="58" t="s">
        <v>430</v>
      </c>
      <c r="N761" s="58" t="s">
        <v>436</v>
      </c>
      <c r="O761" s="58" t="s">
        <v>437</v>
      </c>
      <c r="P761" s="2">
        <v>68343</v>
      </c>
      <c r="Q761" s="2" t="s">
        <v>438</v>
      </c>
      <c r="R761" s="2" t="s">
        <v>439</v>
      </c>
      <c r="S761" s="10">
        <v>41970</v>
      </c>
      <c r="T761" s="58" t="s">
        <v>440</v>
      </c>
      <c r="U761" s="2" t="s">
        <v>441</v>
      </c>
      <c r="V761" s="2" t="s">
        <v>92</v>
      </c>
      <c r="W761" s="2" t="s">
        <v>93</v>
      </c>
      <c r="X761" s="2" t="s">
        <v>442</v>
      </c>
      <c r="Y761" s="2">
        <v>81</v>
      </c>
      <c r="Z761" s="2" t="s">
        <v>160</v>
      </c>
      <c r="AA761" s="2" t="s">
        <v>443</v>
      </c>
      <c r="AB761" s="58" t="s">
        <v>430</v>
      </c>
      <c r="AC761" s="58" t="s">
        <v>3945</v>
      </c>
      <c r="AD761" s="58" t="s">
        <v>6231</v>
      </c>
      <c r="AE761" s="2" t="s">
        <v>6232</v>
      </c>
      <c r="AF761" s="62">
        <v>-8.0678777999999998</v>
      </c>
      <c r="AG761" s="62">
        <v>-34.876879199999998</v>
      </c>
      <c r="AH761" s="2" t="s">
        <v>6233</v>
      </c>
      <c r="AI761" s="2" t="s">
        <v>28</v>
      </c>
      <c r="AJ761" s="2" t="s">
        <v>330</v>
      </c>
      <c r="AK761" s="55">
        <v>781.47</v>
      </c>
      <c r="AL761" s="55">
        <v>168</v>
      </c>
      <c r="AM761" s="55">
        <v>21.497946178356177</v>
      </c>
      <c r="AN761" s="2" t="s">
        <v>103</v>
      </c>
      <c r="AO761" s="2">
        <v>5</v>
      </c>
      <c r="AP761" s="2">
        <v>2</v>
      </c>
      <c r="AQ761" s="2">
        <v>1</v>
      </c>
      <c r="AR761" s="53" t="s">
        <v>72</v>
      </c>
      <c r="AS761" s="2" t="s">
        <v>73</v>
      </c>
      <c r="AT761" s="2" t="s">
        <v>74</v>
      </c>
      <c r="AU761" s="2" t="s">
        <v>75</v>
      </c>
      <c r="AV761" s="2" t="s">
        <v>76</v>
      </c>
      <c r="AW761" s="2" t="str">
        <f t="shared" si="11"/>
        <v>AMERICANAS SERVIÇOS    PEGUE NA LOJA HOJE    SHIP FROM STORE    PEGUE NA LOJA  QUIOSQUE</v>
      </c>
    </row>
    <row r="762" spans="2:49" ht="15" customHeight="1">
      <c r="B762" t="s">
        <v>6234</v>
      </c>
      <c r="C762" s="2">
        <v>1161</v>
      </c>
      <c r="D762" s="2">
        <v>1161</v>
      </c>
      <c r="E762" s="2" t="s">
        <v>6235</v>
      </c>
      <c r="F762" s="58" t="s">
        <v>6236</v>
      </c>
      <c r="G762" s="2" t="s">
        <v>534</v>
      </c>
      <c r="H762" t="s">
        <v>535</v>
      </c>
      <c r="I762" s="58" t="s">
        <v>536</v>
      </c>
      <c r="J762" s="2">
        <v>65659</v>
      </c>
      <c r="K762" s="2" t="s">
        <v>537</v>
      </c>
      <c r="L762" s="2" t="s">
        <v>531</v>
      </c>
      <c r="M762" s="58" t="s">
        <v>3038</v>
      </c>
      <c r="N762" s="58" t="s">
        <v>3039</v>
      </c>
      <c r="O762" s="58" t="s">
        <v>3040</v>
      </c>
      <c r="P762" s="2" t="s">
        <v>148</v>
      </c>
      <c r="Q762" s="2" t="s">
        <v>3041</v>
      </c>
      <c r="R762" s="2" t="s">
        <v>3035</v>
      </c>
      <c r="S762" s="10">
        <v>41971</v>
      </c>
      <c r="T762" s="58" t="s">
        <v>3042</v>
      </c>
      <c r="U762" s="2" t="s">
        <v>3043</v>
      </c>
      <c r="V762" s="2" t="s">
        <v>69</v>
      </c>
      <c r="W762" s="2" t="s">
        <v>93</v>
      </c>
      <c r="X762" s="2" t="s">
        <v>545</v>
      </c>
      <c r="Y762" s="2">
        <v>95</v>
      </c>
      <c r="Z762" s="2" t="s">
        <v>95</v>
      </c>
      <c r="AA762" s="2" t="s">
        <v>5890</v>
      </c>
      <c r="AB762" s="58" t="s">
        <v>444</v>
      </c>
      <c r="AC762" s="58" t="s">
        <v>6237</v>
      </c>
      <c r="AD762" s="58" t="s">
        <v>6238</v>
      </c>
      <c r="AE762" s="2" t="s">
        <v>6239</v>
      </c>
      <c r="AF762" s="62">
        <v>2.8518276999999999</v>
      </c>
      <c r="AG762" s="62">
        <v>-60.706458599999998</v>
      </c>
      <c r="AH762" s="2" t="s">
        <v>6240</v>
      </c>
      <c r="AI762" s="2" t="s">
        <v>147</v>
      </c>
      <c r="AJ762" s="2" t="s">
        <v>330</v>
      </c>
      <c r="AK762" s="55">
        <v>979.94</v>
      </c>
      <c r="AL762" s="55">
        <v>148</v>
      </c>
      <c r="AM762" s="55">
        <v>15.102965487682917</v>
      </c>
      <c r="AN762" s="2" t="s">
        <v>331</v>
      </c>
      <c r="AO762" s="2">
        <v>27</v>
      </c>
      <c r="AP762" s="2">
        <v>1</v>
      </c>
      <c r="AQ762" s="2">
        <v>20</v>
      </c>
      <c r="AR762" s="53" t="s">
        <v>72</v>
      </c>
      <c r="AS762" s="2" t="s">
        <v>73</v>
      </c>
      <c r="AT762" s="2" t="s">
        <v>74</v>
      </c>
      <c r="AU762" s="2" t="s">
        <v>148</v>
      </c>
      <c r="AV762" s="2" t="s">
        <v>76</v>
      </c>
      <c r="AW762" s="2" t="str">
        <f t="shared" si="11"/>
        <v>AMERICANAS SERVIÇOS    PEGUE NA LOJA HOJE    SHIP FROM STORE       QUIOSQUE</v>
      </c>
    </row>
    <row r="763" spans="2:49" ht="15" customHeight="1">
      <c r="B763" t="s">
        <v>6241</v>
      </c>
      <c r="C763" s="2">
        <v>1185</v>
      </c>
      <c r="D763" s="2">
        <v>1185</v>
      </c>
      <c r="E763" s="2" t="s">
        <v>6242</v>
      </c>
      <c r="F763" s="58" t="s">
        <v>6243</v>
      </c>
      <c r="G763" s="2" t="s">
        <v>128</v>
      </c>
      <c r="H763" t="s">
        <v>129</v>
      </c>
      <c r="I763" s="58" t="s">
        <v>130</v>
      </c>
      <c r="J763" s="2">
        <v>66128</v>
      </c>
      <c r="K763" s="2" t="s">
        <v>131</v>
      </c>
      <c r="L763" s="2" t="s">
        <v>132</v>
      </c>
      <c r="M763" s="58" t="s">
        <v>133</v>
      </c>
      <c r="N763" s="58" t="s">
        <v>134</v>
      </c>
      <c r="O763" s="58" t="s">
        <v>135</v>
      </c>
      <c r="P763" s="2">
        <v>68981</v>
      </c>
      <c r="Q763" s="2" t="s">
        <v>136</v>
      </c>
      <c r="R763" s="2" t="s">
        <v>137</v>
      </c>
      <c r="S763" s="10">
        <v>41972</v>
      </c>
      <c r="T763" s="58" t="s">
        <v>138</v>
      </c>
      <c r="U763" s="2" t="s">
        <v>139</v>
      </c>
      <c r="V763" s="2" t="s">
        <v>92</v>
      </c>
      <c r="W763" s="2" t="s">
        <v>93</v>
      </c>
      <c r="X763" s="2" t="s">
        <v>140</v>
      </c>
      <c r="Y763" s="2">
        <v>11</v>
      </c>
      <c r="Z763" s="2" t="s">
        <v>95</v>
      </c>
      <c r="AA763" s="2" t="s">
        <v>141</v>
      </c>
      <c r="AB763" s="58" t="s">
        <v>142</v>
      </c>
      <c r="AC763" s="58" t="s">
        <v>6244</v>
      </c>
      <c r="AD763" s="58" t="s">
        <v>6245</v>
      </c>
      <c r="AE763" s="2" t="s">
        <v>6246</v>
      </c>
      <c r="AF763" s="62">
        <v>-23.494362299999999</v>
      </c>
      <c r="AG763" s="62">
        <v>-46.661299300000003</v>
      </c>
      <c r="AH763" s="2" t="s">
        <v>6247</v>
      </c>
      <c r="AI763" s="2" t="s">
        <v>147</v>
      </c>
      <c r="AJ763" s="2" t="s">
        <v>1351</v>
      </c>
      <c r="AK763" s="55">
        <v>588.67999999999995</v>
      </c>
      <c r="AL763" s="55">
        <v>234</v>
      </c>
      <c r="AM763" s="55">
        <v>39.749949038526879</v>
      </c>
      <c r="AN763" s="2" t="s">
        <v>103</v>
      </c>
      <c r="AO763" s="2">
        <v>4</v>
      </c>
      <c r="AP763" s="2">
        <v>3</v>
      </c>
      <c r="AQ763" s="2">
        <v>1</v>
      </c>
      <c r="AR763" s="53" t="s">
        <v>148</v>
      </c>
      <c r="AS763" s="2" t="s">
        <v>73</v>
      </c>
      <c r="AT763" s="2" t="s">
        <v>74</v>
      </c>
      <c r="AU763" s="2" t="s">
        <v>75</v>
      </c>
      <c r="AV763" s="2" t="s">
        <v>148</v>
      </c>
      <c r="AW763" s="2" t="str">
        <f t="shared" si="11"/>
        <v xml:space="preserve">     PEGUE NA LOJA HOJE    SHIP FROM STORE    PEGUE NA LOJA   </v>
      </c>
    </row>
    <row r="764" spans="2:49" ht="15" customHeight="1">
      <c r="B764" t="s">
        <v>6248</v>
      </c>
      <c r="C764" s="2">
        <v>1187</v>
      </c>
      <c r="D764" s="2">
        <v>1187</v>
      </c>
      <c r="E764" s="2" t="s">
        <v>6249</v>
      </c>
      <c r="F764" s="58" t="s">
        <v>6250</v>
      </c>
      <c r="G764" s="2" t="s">
        <v>128</v>
      </c>
      <c r="H764" t="s">
        <v>129</v>
      </c>
      <c r="I764" s="58" t="s">
        <v>130</v>
      </c>
      <c r="J764" s="2">
        <v>66128</v>
      </c>
      <c r="K764" s="2" t="s">
        <v>131</v>
      </c>
      <c r="L764" s="2" t="s">
        <v>132</v>
      </c>
      <c r="M764" s="58" t="s">
        <v>1451</v>
      </c>
      <c r="N764" s="58" t="s">
        <v>1452</v>
      </c>
      <c r="O764" s="58" t="s">
        <v>1453</v>
      </c>
      <c r="P764" s="2">
        <v>68774</v>
      </c>
      <c r="Q764" s="2" t="s">
        <v>1454</v>
      </c>
      <c r="R764" s="2" t="s">
        <v>1455</v>
      </c>
      <c r="S764" s="10">
        <v>41972</v>
      </c>
      <c r="T764" s="58" t="s">
        <v>918</v>
      </c>
      <c r="U764" s="2" t="s">
        <v>919</v>
      </c>
      <c r="V764" s="2" t="s">
        <v>92</v>
      </c>
      <c r="W764" s="2" t="s">
        <v>93</v>
      </c>
      <c r="X764" s="2" t="s">
        <v>140</v>
      </c>
      <c r="Y764" s="2">
        <v>11</v>
      </c>
      <c r="Z764" s="2" t="s">
        <v>95</v>
      </c>
      <c r="AA764" s="2" t="s">
        <v>141</v>
      </c>
      <c r="AB764" s="58" t="s">
        <v>6251</v>
      </c>
      <c r="AC764" s="58" t="s">
        <v>6252</v>
      </c>
      <c r="AD764" s="58" t="s">
        <v>6253</v>
      </c>
      <c r="AE764" s="2" t="s">
        <v>6254</v>
      </c>
      <c r="AF764" s="62">
        <v>-23.4086398</v>
      </c>
      <c r="AG764" s="62">
        <v>-46.8570171</v>
      </c>
      <c r="AH764" s="2" t="s">
        <v>6255</v>
      </c>
      <c r="AI764" s="2" t="s">
        <v>147</v>
      </c>
      <c r="AJ764" s="2" t="s">
        <v>1351</v>
      </c>
      <c r="AK764" s="55">
        <v>670.41</v>
      </c>
      <c r="AL764" s="55">
        <v>96</v>
      </c>
      <c r="AM764" s="55">
        <v>14.319595471427931</v>
      </c>
      <c r="AN764" s="2" t="s">
        <v>331</v>
      </c>
      <c r="AO764" s="2">
        <v>4</v>
      </c>
      <c r="AP764" s="2">
        <v>3</v>
      </c>
      <c r="AQ764" s="2">
        <v>1</v>
      </c>
      <c r="AR764" s="53" t="s">
        <v>72</v>
      </c>
      <c r="AS764" s="2" t="s">
        <v>73</v>
      </c>
      <c r="AT764" s="2" t="s">
        <v>148</v>
      </c>
      <c r="AU764" s="2" t="s">
        <v>148</v>
      </c>
      <c r="AV764" s="2" t="s">
        <v>76</v>
      </c>
      <c r="AW764" s="2" t="str">
        <f t="shared" si="11"/>
        <v>AMERICANAS SERVIÇOS    PEGUE NA LOJA HOJE            QUIOSQUE</v>
      </c>
    </row>
    <row r="765" spans="2:49" ht="15" customHeight="1">
      <c r="B765" t="s">
        <v>6256</v>
      </c>
      <c r="C765" s="2" t="s">
        <v>6257</v>
      </c>
      <c r="D765" s="2">
        <v>374</v>
      </c>
      <c r="E765" s="2" t="s">
        <v>6258</v>
      </c>
      <c r="F765" s="58" t="s">
        <v>6259</v>
      </c>
      <c r="G765" s="2" t="s">
        <v>81</v>
      </c>
      <c r="H765" t="s">
        <v>82</v>
      </c>
      <c r="I765" s="58" t="s">
        <v>83</v>
      </c>
      <c r="J765" s="2">
        <v>66203</v>
      </c>
      <c r="K765" s="2" t="s">
        <v>84</v>
      </c>
      <c r="L765" s="2" t="s">
        <v>85</v>
      </c>
      <c r="M765" s="58" t="s">
        <v>242</v>
      </c>
      <c r="N765" s="58" t="s">
        <v>243</v>
      </c>
      <c r="O765" s="58" t="s">
        <v>244</v>
      </c>
      <c r="P765" s="2" t="s">
        <v>148</v>
      </c>
      <c r="Q765" s="2" t="s">
        <v>245</v>
      </c>
      <c r="R765" s="2" t="s">
        <v>239</v>
      </c>
      <c r="S765" s="10">
        <v>41972</v>
      </c>
      <c r="T765" s="58" t="s">
        <v>570</v>
      </c>
      <c r="U765" s="2" t="s">
        <v>571</v>
      </c>
      <c r="V765" s="2" t="s">
        <v>92</v>
      </c>
      <c r="W765" s="2" t="s">
        <v>93</v>
      </c>
      <c r="X765" s="2" t="s">
        <v>248</v>
      </c>
      <c r="Y765" s="2">
        <v>31</v>
      </c>
      <c r="Z765" s="2" t="s">
        <v>95</v>
      </c>
      <c r="AA765" s="2" t="s">
        <v>206</v>
      </c>
      <c r="AB765" s="58" t="s">
        <v>5506</v>
      </c>
      <c r="AC765" s="58" t="s">
        <v>98</v>
      </c>
      <c r="AD765" s="58" t="s">
        <v>6260</v>
      </c>
      <c r="AE765" s="2" t="s">
        <v>6261</v>
      </c>
      <c r="AF765" s="62">
        <v>-19.459419199999999</v>
      </c>
      <c r="AG765" s="62">
        <v>-44.244283899999999</v>
      </c>
      <c r="AH765" s="2" t="s">
        <v>6262</v>
      </c>
      <c r="AI765" s="2" t="s">
        <v>147</v>
      </c>
      <c r="AJ765" s="2" t="s">
        <v>1351</v>
      </c>
      <c r="AK765" s="55">
        <v>679.51</v>
      </c>
      <c r="AL765" s="55">
        <v>122</v>
      </c>
      <c r="AM765" s="55">
        <v>17.954113993907374</v>
      </c>
      <c r="AN765" s="2" t="s">
        <v>331</v>
      </c>
      <c r="AO765" s="2">
        <v>11</v>
      </c>
      <c r="AP765" s="2">
        <v>1</v>
      </c>
      <c r="AQ765" s="2">
        <v>4</v>
      </c>
      <c r="AR765" s="53" t="s">
        <v>148</v>
      </c>
      <c r="AS765" s="2" t="s">
        <v>73</v>
      </c>
      <c r="AT765" s="2" t="s">
        <v>148</v>
      </c>
      <c r="AU765" s="2" t="s">
        <v>75</v>
      </c>
      <c r="AV765" s="2" t="s">
        <v>148</v>
      </c>
      <c r="AW765" s="2" t="str">
        <f t="shared" si="11"/>
        <v xml:space="preserve">     PEGUE NA LOJA HOJE         PEGUE NA LOJA   </v>
      </c>
    </row>
    <row r="766" spans="2:49" ht="15" customHeight="1">
      <c r="B766" t="s">
        <v>6263</v>
      </c>
      <c r="C766" s="2" t="s">
        <v>6264</v>
      </c>
      <c r="D766" s="2">
        <v>693</v>
      </c>
      <c r="E766" s="2" t="s">
        <v>6265</v>
      </c>
      <c r="F766" s="58" t="s">
        <v>6266</v>
      </c>
      <c r="G766" s="2" t="s">
        <v>81</v>
      </c>
      <c r="H766" t="s">
        <v>82</v>
      </c>
      <c r="I766" s="58" t="s">
        <v>83</v>
      </c>
      <c r="J766" s="2">
        <v>66203</v>
      </c>
      <c r="K766" s="2" t="s">
        <v>84</v>
      </c>
      <c r="L766" s="2" t="s">
        <v>85</v>
      </c>
      <c r="M766" s="58" t="s">
        <v>242</v>
      </c>
      <c r="N766" s="58" t="s">
        <v>243</v>
      </c>
      <c r="O766" s="58" t="s">
        <v>244</v>
      </c>
      <c r="P766" s="2" t="s">
        <v>148</v>
      </c>
      <c r="Q766" s="2" t="s">
        <v>245</v>
      </c>
      <c r="R766" s="2" t="s">
        <v>239</v>
      </c>
      <c r="S766" s="10">
        <v>41972</v>
      </c>
      <c r="T766" s="58" t="s">
        <v>570</v>
      </c>
      <c r="U766" s="2" t="s">
        <v>571</v>
      </c>
      <c r="V766" s="2" t="s">
        <v>92</v>
      </c>
      <c r="W766" s="2" t="s">
        <v>1192</v>
      </c>
      <c r="X766" s="2" t="s">
        <v>248</v>
      </c>
      <c r="Y766" s="2">
        <v>31</v>
      </c>
      <c r="Z766" s="2" t="s">
        <v>95</v>
      </c>
      <c r="AA766" s="2" t="s">
        <v>206</v>
      </c>
      <c r="AB766" s="58" t="s">
        <v>249</v>
      </c>
      <c r="AC766" s="58" t="s">
        <v>6267</v>
      </c>
      <c r="AD766" s="58" t="s">
        <v>6268</v>
      </c>
      <c r="AE766" s="2" t="s">
        <v>6269</v>
      </c>
      <c r="AF766" s="62">
        <v>-19.915250199999999</v>
      </c>
      <c r="AG766" s="62">
        <v>-43.973500899999998</v>
      </c>
      <c r="AH766" s="2" t="s">
        <v>6270</v>
      </c>
      <c r="AI766" s="2" t="s">
        <v>147</v>
      </c>
      <c r="AJ766" s="2" t="s">
        <v>1260</v>
      </c>
      <c r="AK766" s="55">
        <v>296.05</v>
      </c>
      <c r="AL766" s="55">
        <v>137</v>
      </c>
      <c r="AM766" s="55">
        <v>46.275966897483535</v>
      </c>
      <c r="AN766" s="2" t="s">
        <v>103</v>
      </c>
      <c r="AO766" s="2">
        <v>10</v>
      </c>
      <c r="AP766" s="2">
        <v>1</v>
      </c>
      <c r="AQ766" s="2">
        <v>3</v>
      </c>
      <c r="AR766" s="53" t="s">
        <v>148</v>
      </c>
      <c r="AS766" s="2" t="s">
        <v>73</v>
      </c>
      <c r="AT766" s="2" t="s">
        <v>74</v>
      </c>
      <c r="AU766" s="2" t="s">
        <v>75</v>
      </c>
      <c r="AV766" s="2" t="s">
        <v>148</v>
      </c>
      <c r="AW766" s="2" t="str">
        <f t="shared" si="11"/>
        <v xml:space="preserve">     PEGUE NA LOJA HOJE    SHIP FROM STORE    PEGUE NA LOJA   </v>
      </c>
    </row>
    <row r="767" spans="2:49" ht="15" customHeight="1">
      <c r="B767" t="s">
        <v>6271</v>
      </c>
      <c r="C767" s="2" t="s">
        <v>6272</v>
      </c>
      <c r="D767" s="2">
        <v>838</v>
      </c>
      <c r="E767" s="2" t="s">
        <v>6273</v>
      </c>
      <c r="F767" s="58" t="s">
        <v>6274</v>
      </c>
      <c r="G767" s="2" t="s">
        <v>81</v>
      </c>
      <c r="H767" t="s">
        <v>82</v>
      </c>
      <c r="I767" s="58" t="s">
        <v>83</v>
      </c>
      <c r="J767" s="2">
        <v>66203</v>
      </c>
      <c r="K767" s="2" t="s">
        <v>84</v>
      </c>
      <c r="L767" s="2" t="s">
        <v>85</v>
      </c>
      <c r="M767" s="58" t="s">
        <v>242</v>
      </c>
      <c r="N767" s="58" t="s">
        <v>243</v>
      </c>
      <c r="O767" s="58" t="s">
        <v>244</v>
      </c>
      <c r="P767" s="2" t="s">
        <v>148</v>
      </c>
      <c r="Q767" s="2" t="s">
        <v>245</v>
      </c>
      <c r="R767" s="2" t="s">
        <v>239</v>
      </c>
      <c r="S767" s="10">
        <v>41972</v>
      </c>
      <c r="T767" s="58" t="s">
        <v>246</v>
      </c>
      <c r="U767" s="2" t="s">
        <v>247</v>
      </c>
      <c r="V767" s="2" t="s">
        <v>92</v>
      </c>
      <c r="W767" s="2" t="s">
        <v>1192</v>
      </c>
      <c r="X767" s="2" t="s">
        <v>248</v>
      </c>
      <c r="Y767" s="2">
        <v>31</v>
      </c>
      <c r="Z767" s="2" t="s">
        <v>95</v>
      </c>
      <c r="AA767" s="2" t="s">
        <v>206</v>
      </c>
      <c r="AB767" s="58" t="s">
        <v>249</v>
      </c>
      <c r="AC767" s="58" t="s">
        <v>6275</v>
      </c>
      <c r="AD767" s="58" t="s">
        <v>6276</v>
      </c>
      <c r="AE767" s="2" t="s">
        <v>6277</v>
      </c>
      <c r="AF767" s="62">
        <v>-19.9282599</v>
      </c>
      <c r="AG767" s="62">
        <v>-43.929476999999999</v>
      </c>
      <c r="AH767" s="2" t="s">
        <v>6278</v>
      </c>
      <c r="AI767" s="2" t="s">
        <v>147</v>
      </c>
      <c r="AJ767" s="2" t="s">
        <v>1260</v>
      </c>
      <c r="AK767" s="55">
        <v>243.27</v>
      </c>
      <c r="AL767" s="55">
        <v>26</v>
      </c>
      <c r="AM767" s="55">
        <v>10.687713240432441</v>
      </c>
      <c r="AN767" s="2" t="s">
        <v>103</v>
      </c>
      <c r="AO767" s="2">
        <v>6</v>
      </c>
      <c r="AP767" s="2">
        <v>3</v>
      </c>
      <c r="AQ767" s="2">
        <v>3</v>
      </c>
      <c r="AR767" s="53" t="s">
        <v>148</v>
      </c>
      <c r="AS767" s="2" t="s">
        <v>73</v>
      </c>
      <c r="AT767" s="2" t="s">
        <v>74</v>
      </c>
      <c r="AU767" s="2" t="s">
        <v>75</v>
      </c>
      <c r="AV767" s="2" t="s">
        <v>148</v>
      </c>
      <c r="AW767" s="2" t="str">
        <f t="shared" si="11"/>
        <v xml:space="preserve">     PEGUE NA LOJA HOJE    SHIP FROM STORE    PEGUE NA LOJA   </v>
      </c>
    </row>
    <row r="768" spans="2:49" ht="15" customHeight="1">
      <c r="B768" t="s">
        <v>6279</v>
      </c>
      <c r="C768" s="2">
        <v>1144</v>
      </c>
      <c r="D768" s="2">
        <v>1144</v>
      </c>
      <c r="E768" s="2" t="s">
        <v>6280</v>
      </c>
      <c r="F768" s="58" t="s">
        <v>6281</v>
      </c>
      <c r="G768" s="2" t="s">
        <v>81</v>
      </c>
      <c r="H768" t="s">
        <v>82</v>
      </c>
      <c r="I768" s="58" t="s">
        <v>83</v>
      </c>
      <c r="J768" s="2">
        <v>66203</v>
      </c>
      <c r="K768" s="2" t="s">
        <v>84</v>
      </c>
      <c r="L768" s="2" t="s">
        <v>85</v>
      </c>
      <c r="M768" s="58" t="s">
        <v>751</v>
      </c>
      <c r="N768" s="58" t="s">
        <v>752</v>
      </c>
      <c r="O768" s="58" t="s">
        <v>753</v>
      </c>
      <c r="P768" s="2">
        <v>86530</v>
      </c>
      <c r="Q768" s="2" t="s">
        <v>754</v>
      </c>
      <c r="R768" s="2" t="s">
        <v>748</v>
      </c>
      <c r="S768" s="10">
        <v>41972</v>
      </c>
      <c r="T768" s="58" t="s">
        <v>1814</v>
      </c>
      <c r="U768" s="2" t="s">
        <v>1815</v>
      </c>
      <c r="V768" s="2" t="s">
        <v>92</v>
      </c>
      <c r="W768" s="2" t="s">
        <v>93</v>
      </c>
      <c r="X768" s="2" t="s">
        <v>248</v>
      </c>
      <c r="Y768" s="2">
        <v>33</v>
      </c>
      <c r="Z768" s="2" t="s">
        <v>95</v>
      </c>
      <c r="AA768" s="2" t="s">
        <v>206</v>
      </c>
      <c r="AB768" s="58" t="s">
        <v>6281</v>
      </c>
      <c r="AC768" s="58" t="s">
        <v>98</v>
      </c>
      <c r="AD768" s="58" t="s">
        <v>6282</v>
      </c>
      <c r="AE768" s="2" t="s">
        <v>6283</v>
      </c>
      <c r="AF768" s="62">
        <v>-20.2543255</v>
      </c>
      <c r="AG768" s="62">
        <v>-42.032208500000003</v>
      </c>
      <c r="AH768" s="2" t="s">
        <v>6284</v>
      </c>
      <c r="AI768" s="2" t="s">
        <v>147</v>
      </c>
      <c r="AJ768" s="2" t="s">
        <v>1351</v>
      </c>
      <c r="AK768" s="55">
        <v>541.59</v>
      </c>
      <c r="AL768" s="55">
        <v>108</v>
      </c>
      <c r="AM768" s="55">
        <v>19.941283997119591</v>
      </c>
      <c r="AN768" s="2" t="s">
        <v>103</v>
      </c>
      <c r="AO768" s="2">
        <v>11</v>
      </c>
      <c r="AP768" s="2">
        <v>1</v>
      </c>
      <c r="AQ768" s="2">
        <v>4</v>
      </c>
      <c r="AR768" s="53" t="s">
        <v>72</v>
      </c>
      <c r="AS768" s="2" t="s">
        <v>73</v>
      </c>
      <c r="AT768" s="2" t="s">
        <v>148</v>
      </c>
      <c r="AU768" s="2" t="s">
        <v>75</v>
      </c>
      <c r="AV768" s="2" t="s">
        <v>76</v>
      </c>
      <c r="AW768" s="2" t="str">
        <f t="shared" ref="AW768:AW830" si="12">SUBSTITUTE(AR768&amp;"    "&amp;AS768&amp;"    "&amp;AT768&amp;"    "&amp;AU768&amp;"  "&amp;AV768,"-"," ")</f>
        <v>AMERICANAS SERVIÇOS    PEGUE NA LOJA HOJE         PEGUE NA LOJA  QUIOSQUE</v>
      </c>
    </row>
    <row r="769" spans="2:49" ht="15" customHeight="1">
      <c r="B769" t="s">
        <v>6285</v>
      </c>
      <c r="C769" s="2">
        <v>1178</v>
      </c>
      <c r="D769" s="2">
        <v>1178</v>
      </c>
      <c r="E769" s="2" t="s">
        <v>6286</v>
      </c>
      <c r="F769" s="58" t="s">
        <v>5176</v>
      </c>
      <c r="G769" s="2" t="s">
        <v>81</v>
      </c>
      <c r="H769" t="s">
        <v>82</v>
      </c>
      <c r="I769" s="58" t="s">
        <v>83</v>
      </c>
      <c r="J769" s="2">
        <v>66203</v>
      </c>
      <c r="K769" s="2" t="s">
        <v>84</v>
      </c>
      <c r="L769" s="2" t="s">
        <v>85</v>
      </c>
      <c r="M769" s="58" t="s">
        <v>556</v>
      </c>
      <c r="N769" s="58" t="s">
        <v>557</v>
      </c>
      <c r="O769" s="58" t="s">
        <v>558</v>
      </c>
      <c r="P769" s="2">
        <v>68612</v>
      </c>
      <c r="Q769" s="2" t="s">
        <v>559</v>
      </c>
      <c r="R769" s="2" t="s">
        <v>560</v>
      </c>
      <c r="S769" s="10">
        <v>41972</v>
      </c>
      <c r="T769" s="58" t="s">
        <v>561</v>
      </c>
      <c r="U769" s="2" t="s">
        <v>562</v>
      </c>
      <c r="V769" s="2" t="s">
        <v>92</v>
      </c>
      <c r="W769" s="2" t="s">
        <v>93</v>
      </c>
      <c r="X769" s="2" t="s">
        <v>248</v>
      </c>
      <c r="Y769" s="2">
        <v>31</v>
      </c>
      <c r="Z769" s="2" t="s">
        <v>95</v>
      </c>
      <c r="AA769" s="2" t="s">
        <v>206</v>
      </c>
      <c r="AB769" s="58" t="s">
        <v>5176</v>
      </c>
      <c r="AC769" s="58" t="s">
        <v>98</v>
      </c>
      <c r="AD769" s="58" t="s">
        <v>6287</v>
      </c>
      <c r="AE769" s="2" t="s">
        <v>6288</v>
      </c>
      <c r="AF769" s="62">
        <v>-19.965632899999999</v>
      </c>
      <c r="AG769" s="62">
        <v>-44.196862199999998</v>
      </c>
      <c r="AH769" s="2" t="s">
        <v>6289</v>
      </c>
      <c r="AI769" s="2" t="s">
        <v>147</v>
      </c>
      <c r="AJ769" s="2" t="s">
        <v>1351</v>
      </c>
      <c r="AK769" s="55">
        <v>584.19000000000005</v>
      </c>
      <c r="AL769" s="55">
        <v>87</v>
      </c>
      <c r="AM769" s="55">
        <v>14.892415138910284</v>
      </c>
      <c r="AN769" s="2" t="s">
        <v>103</v>
      </c>
      <c r="AO769" s="2">
        <v>10</v>
      </c>
      <c r="AP769" s="2">
        <v>1</v>
      </c>
      <c r="AQ769" s="2">
        <v>3</v>
      </c>
      <c r="AR769" s="53" t="s">
        <v>72</v>
      </c>
      <c r="AS769" s="2" t="s">
        <v>73</v>
      </c>
      <c r="AT769" s="2" t="s">
        <v>74</v>
      </c>
      <c r="AU769" s="2" t="s">
        <v>75</v>
      </c>
      <c r="AV769" s="2" t="s">
        <v>76</v>
      </c>
      <c r="AW769" s="2" t="str">
        <f t="shared" si="12"/>
        <v>AMERICANAS SERVIÇOS    PEGUE NA LOJA HOJE    SHIP FROM STORE    PEGUE NA LOJA  QUIOSQUE</v>
      </c>
    </row>
    <row r="770" spans="2:49" ht="15" customHeight="1">
      <c r="B770" t="s">
        <v>6290</v>
      </c>
      <c r="C770" s="2" t="s">
        <v>6291</v>
      </c>
      <c r="D770" s="2">
        <v>722</v>
      </c>
      <c r="E770" s="2" t="s">
        <v>6292</v>
      </c>
      <c r="F770" s="58" t="s">
        <v>6293</v>
      </c>
      <c r="G770" s="2" t="s">
        <v>81</v>
      </c>
      <c r="H770" t="s">
        <v>82</v>
      </c>
      <c r="I770" s="58" t="s">
        <v>83</v>
      </c>
      <c r="J770" s="2">
        <v>66203</v>
      </c>
      <c r="K770" s="2" t="s">
        <v>84</v>
      </c>
      <c r="L770" s="2" t="s">
        <v>85</v>
      </c>
      <c r="M770" s="58" t="s">
        <v>2875</v>
      </c>
      <c r="N770" s="58" t="s">
        <v>2876</v>
      </c>
      <c r="O770" s="58" t="s">
        <v>2877</v>
      </c>
      <c r="P770" s="2">
        <v>68901</v>
      </c>
      <c r="Q770" s="2" t="s">
        <v>2878</v>
      </c>
      <c r="R770" s="2" t="s">
        <v>2879</v>
      </c>
      <c r="S770" s="10">
        <v>41972</v>
      </c>
      <c r="T770" s="58" t="s">
        <v>2880</v>
      </c>
      <c r="U770" s="2" t="s">
        <v>2881</v>
      </c>
      <c r="V770" s="2" t="s">
        <v>92</v>
      </c>
      <c r="W770" s="2" t="s">
        <v>1192</v>
      </c>
      <c r="X770" s="2" t="s">
        <v>94</v>
      </c>
      <c r="Y770" s="2">
        <v>22</v>
      </c>
      <c r="Z770" s="2" t="s">
        <v>95</v>
      </c>
      <c r="AA770" s="2" t="s">
        <v>96</v>
      </c>
      <c r="AB770" s="58" t="s">
        <v>3297</v>
      </c>
      <c r="AC770" s="58" t="s">
        <v>6294</v>
      </c>
      <c r="AD770" s="58" t="s">
        <v>6295</v>
      </c>
      <c r="AE770" s="2" t="s">
        <v>6296</v>
      </c>
      <c r="AF770" s="62">
        <v>-22.649586500000002</v>
      </c>
      <c r="AG770" s="62">
        <v>-42.004339899999998</v>
      </c>
      <c r="AH770" s="2" t="s">
        <v>6297</v>
      </c>
      <c r="AI770" s="2" t="s">
        <v>28</v>
      </c>
      <c r="AJ770" s="2" t="s">
        <v>1196</v>
      </c>
      <c r="AK770" s="55">
        <v>433.03</v>
      </c>
      <c r="AL770" s="55">
        <v>54</v>
      </c>
      <c r="AM770" s="55">
        <v>12.470267648892687</v>
      </c>
      <c r="AN770" s="2" t="s">
        <v>331</v>
      </c>
      <c r="AO770" s="2">
        <v>4</v>
      </c>
      <c r="AP770" s="2">
        <v>3</v>
      </c>
      <c r="AQ770" s="2">
        <v>1</v>
      </c>
      <c r="AR770" s="53" t="s">
        <v>72</v>
      </c>
      <c r="AS770" s="2" t="s">
        <v>73</v>
      </c>
      <c r="AT770" s="2" t="s">
        <v>74</v>
      </c>
      <c r="AU770" s="2" t="s">
        <v>75</v>
      </c>
      <c r="AV770" s="2" t="s">
        <v>76</v>
      </c>
      <c r="AW770" s="2" t="str">
        <f t="shared" si="12"/>
        <v>AMERICANAS SERVIÇOS    PEGUE NA LOJA HOJE    SHIP FROM STORE    PEGUE NA LOJA  QUIOSQUE</v>
      </c>
    </row>
    <row r="771" spans="2:49" ht="15" customHeight="1">
      <c r="B771" t="s">
        <v>6298</v>
      </c>
      <c r="C771" s="2" t="s">
        <v>6299</v>
      </c>
      <c r="D771" s="2">
        <v>714</v>
      </c>
      <c r="E771" s="2" t="s">
        <v>6300</v>
      </c>
      <c r="F771" s="58" t="s">
        <v>6301</v>
      </c>
      <c r="G771" s="2" t="s">
        <v>108</v>
      </c>
      <c r="H771" t="s">
        <v>109</v>
      </c>
      <c r="I771" s="58" t="s">
        <v>110</v>
      </c>
      <c r="J771" s="2">
        <v>66202</v>
      </c>
      <c r="K771" s="2" t="s">
        <v>111</v>
      </c>
      <c r="L771" s="2" t="s">
        <v>112</v>
      </c>
      <c r="M771" s="58" t="s">
        <v>498</v>
      </c>
      <c r="N771" s="58" t="s">
        <v>499</v>
      </c>
      <c r="O771" s="58" t="s">
        <v>500</v>
      </c>
      <c r="P771" s="2">
        <v>66136</v>
      </c>
      <c r="Q771" s="2" t="s">
        <v>501</v>
      </c>
      <c r="R771" s="2" t="s">
        <v>495</v>
      </c>
      <c r="S771" s="10">
        <v>41972</v>
      </c>
      <c r="T771" s="58" t="s">
        <v>502</v>
      </c>
      <c r="U771" s="2" t="s">
        <v>503</v>
      </c>
      <c r="V771" s="2" t="s">
        <v>92</v>
      </c>
      <c r="W771" s="2" t="s">
        <v>1192</v>
      </c>
      <c r="X771" s="2" t="s">
        <v>480</v>
      </c>
      <c r="Y771" s="2">
        <v>27</v>
      </c>
      <c r="Z771" s="2" t="s">
        <v>95</v>
      </c>
      <c r="AA771" s="2" t="s">
        <v>504</v>
      </c>
      <c r="AB771" s="58" t="s">
        <v>505</v>
      </c>
      <c r="AC771" s="58" t="s">
        <v>6302</v>
      </c>
      <c r="AD771" s="58" t="s">
        <v>6303</v>
      </c>
      <c r="AE771" s="2" t="s">
        <v>6304</v>
      </c>
      <c r="AF771" s="62">
        <v>-20.307493999999998</v>
      </c>
      <c r="AG771" s="62">
        <v>-40.296437500000003</v>
      </c>
      <c r="AH771" s="2" t="s">
        <v>6305</v>
      </c>
      <c r="AI771" s="2" t="s">
        <v>28</v>
      </c>
      <c r="AJ771" s="2" t="s">
        <v>1196</v>
      </c>
      <c r="AK771" s="55">
        <v>424</v>
      </c>
      <c r="AL771" s="55">
        <v>102</v>
      </c>
      <c r="AM771" s="55">
        <v>24.056603773584907</v>
      </c>
      <c r="AN771" s="2" t="s">
        <v>103</v>
      </c>
      <c r="AO771" s="2">
        <v>9</v>
      </c>
      <c r="AP771" s="2">
        <v>2</v>
      </c>
      <c r="AQ771" s="2">
        <v>5</v>
      </c>
      <c r="AR771" s="53" t="s">
        <v>148</v>
      </c>
      <c r="AS771" s="2" t="s">
        <v>73</v>
      </c>
      <c r="AT771" s="2" t="s">
        <v>74</v>
      </c>
      <c r="AU771" s="2" t="s">
        <v>75</v>
      </c>
      <c r="AV771" s="2" t="s">
        <v>148</v>
      </c>
      <c r="AW771" s="2" t="str">
        <f t="shared" si="12"/>
        <v xml:space="preserve">     PEGUE NA LOJA HOJE    SHIP FROM STORE    PEGUE NA LOJA   </v>
      </c>
    </row>
    <row r="772" spans="2:49" ht="15" customHeight="1">
      <c r="B772" t="s">
        <v>6306</v>
      </c>
      <c r="C772" s="2">
        <v>1138</v>
      </c>
      <c r="D772" s="2">
        <v>1138</v>
      </c>
      <c r="E772" s="2" t="s">
        <v>6307</v>
      </c>
      <c r="F772" s="58" t="s">
        <v>6308</v>
      </c>
      <c r="G772" s="2" t="s">
        <v>168</v>
      </c>
      <c r="H772" t="s">
        <v>169</v>
      </c>
      <c r="I772" s="58" t="s">
        <v>170</v>
      </c>
      <c r="J772" s="2">
        <v>66146</v>
      </c>
      <c r="K772" s="2" t="s">
        <v>171</v>
      </c>
      <c r="L772" s="2" t="s">
        <v>172</v>
      </c>
      <c r="M772" s="58" t="s">
        <v>214</v>
      </c>
      <c r="N772" s="58" t="s">
        <v>215</v>
      </c>
      <c r="O772" s="58" t="s">
        <v>216</v>
      </c>
      <c r="P772" s="2" t="s">
        <v>148</v>
      </c>
      <c r="Q772" s="2" t="s">
        <v>217</v>
      </c>
      <c r="R772" s="2" t="s">
        <v>211</v>
      </c>
      <c r="S772" s="10">
        <v>41972</v>
      </c>
      <c r="T772" s="58" t="s">
        <v>218</v>
      </c>
      <c r="U772" s="2" t="s">
        <v>219</v>
      </c>
      <c r="V772" s="2" t="s">
        <v>92</v>
      </c>
      <c r="W772" s="2" t="s">
        <v>93</v>
      </c>
      <c r="X772" s="2" t="s">
        <v>140</v>
      </c>
      <c r="Y772" s="2">
        <v>18</v>
      </c>
      <c r="Z772" s="2" t="s">
        <v>95</v>
      </c>
      <c r="AA772" s="2" t="s">
        <v>141</v>
      </c>
      <c r="AB772" s="58" t="s">
        <v>6309</v>
      </c>
      <c r="AC772" s="58" t="s">
        <v>6310</v>
      </c>
      <c r="AD772" s="58" t="s">
        <v>6311</v>
      </c>
      <c r="AE772" s="2" t="s">
        <v>6312</v>
      </c>
      <c r="AF772" s="62">
        <v>-21.411634800000002</v>
      </c>
      <c r="AG772" s="62">
        <v>-50.099328399999997</v>
      </c>
      <c r="AH772" s="2" t="s">
        <v>6313</v>
      </c>
      <c r="AI772" s="2" t="s">
        <v>147</v>
      </c>
      <c r="AJ772" s="2" t="s">
        <v>330</v>
      </c>
      <c r="AK772" s="55">
        <v>815.13</v>
      </c>
      <c r="AL772" s="55">
        <v>155</v>
      </c>
      <c r="AM772" s="55">
        <v>19.015371781188275</v>
      </c>
      <c r="AN772" s="2" t="s">
        <v>331</v>
      </c>
      <c r="AO772" s="2">
        <v>10</v>
      </c>
      <c r="AP772" s="2">
        <v>1</v>
      </c>
      <c r="AQ772" s="2">
        <v>3</v>
      </c>
      <c r="AR772" s="53" t="s">
        <v>72</v>
      </c>
      <c r="AS772" s="2" t="s">
        <v>73</v>
      </c>
      <c r="AT772" s="2" t="s">
        <v>148</v>
      </c>
      <c r="AU772" s="2" t="s">
        <v>75</v>
      </c>
      <c r="AV772" s="2" t="s">
        <v>76</v>
      </c>
      <c r="AW772" s="2" t="str">
        <f t="shared" si="12"/>
        <v>AMERICANAS SERVIÇOS    PEGUE NA LOJA HOJE         PEGUE NA LOJA  QUIOSQUE</v>
      </c>
    </row>
    <row r="773" spans="2:49" ht="15" customHeight="1">
      <c r="B773" t="s">
        <v>6314</v>
      </c>
      <c r="C773" s="2">
        <v>1169</v>
      </c>
      <c r="D773" s="2">
        <v>1169</v>
      </c>
      <c r="E773" s="2" t="s">
        <v>6315</v>
      </c>
      <c r="F773" s="58" t="s">
        <v>6316</v>
      </c>
      <c r="G773" s="2" t="s">
        <v>168</v>
      </c>
      <c r="H773" t="s">
        <v>169</v>
      </c>
      <c r="I773" s="58" t="s">
        <v>170</v>
      </c>
      <c r="J773" s="2">
        <v>66146</v>
      </c>
      <c r="K773" s="2" t="s">
        <v>171</v>
      </c>
      <c r="L773" s="2" t="s">
        <v>172</v>
      </c>
      <c r="M773" s="58" t="s">
        <v>214</v>
      </c>
      <c r="N773" s="58" t="s">
        <v>215</v>
      </c>
      <c r="O773" s="58" t="s">
        <v>216</v>
      </c>
      <c r="P773" s="2" t="s">
        <v>148</v>
      </c>
      <c r="Q773" s="2" t="s">
        <v>217</v>
      </c>
      <c r="R773" s="2" t="s">
        <v>211</v>
      </c>
      <c r="S773" s="10">
        <v>41972</v>
      </c>
      <c r="T773" s="58" t="s">
        <v>218</v>
      </c>
      <c r="U773" s="2" t="s">
        <v>219</v>
      </c>
      <c r="V773" s="2" t="s">
        <v>92</v>
      </c>
      <c r="W773" s="2" t="s">
        <v>93</v>
      </c>
      <c r="X773" s="2" t="s">
        <v>140</v>
      </c>
      <c r="Y773" s="2">
        <v>14</v>
      </c>
      <c r="Z773" s="2" t="s">
        <v>459</v>
      </c>
      <c r="AA773" s="2" t="s">
        <v>141</v>
      </c>
      <c r="AB773" s="58" t="s">
        <v>6316</v>
      </c>
      <c r="AC773" s="58" t="s">
        <v>98</v>
      </c>
      <c r="AD773" s="58" t="s">
        <v>6317</v>
      </c>
      <c r="AE773" s="2" t="s">
        <v>6318</v>
      </c>
      <c r="AF773" s="62">
        <v>-21.673233199999999</v>
      </c>
      <c r="AG773" s="62">
        <v>-49.751053200000001</v>
      </c>
      <c r="AH773" s="2" t="s">
        <v>6319</v>
      </c>
      <c r="AI773" s="2" t="s">
        <v>147</v>
      </c>
      <c r="AJ773" s="2" t="s">
        <v>1351</v>
      </c>
      <c r="AK773" s="55">
        <v>541.07000000000005</v>
      </c>
      <c r="AL773" s="55">
        <v>102</v>
      </c>
      <c r="AM773" s="55">
        <v>18.851534921544346</v>
      </c>
      <c r="AN773" s="2" t="s">
        <v>103</v>
      </c>
      <c r="AO773" s="2">
        <v>10</v>
      </c>
      <c r="AP773" s="2">
        <v>1</v>
      </c>
      <c r="AQ773" s="2">
        <v>3</v>
      </c>
      <c r="AR773" s="53" t="s">
        <v>148</v>
      </c>
      <c r="AS773" s="2" t="s">
        <v>73</v>
      </c>
      <c r="AT773" s="2" t="s">
        <v>148</v>
      </c>
      <c r="AU773" s="2" t="s">
        <v>75</v>
      </c>
      <c r="AV773" s="2" t="s">
        <v>148</v>
      </c>
      <c r="AW773" s="2" t="str">
        <f t="shared" si="12"/>
        <v xml:space="preserve">     PEGUE NA LOJA HOJE         PEGUE NA LOJA   </v>
      </c>
    </row>
    <row r="774" spans="2:49" ht="15" customHeight="1">
      <c r="B774" t="s">
        <v>6320</v>
      </c>
      <c r="C774" s="2">
        <v>1184</v>
      </c>
      <c r="D774" s="2">
        <v>1184</v>
      </c>
      <c r="E774" s="2" t="s">
        <v>6321</v>
      </c>
      <c r="F774" s="58" t="s">
        <v>6322</v>
      </c>
      <c r="G774" s="2" t="s">
        <v>168</v>
      </c>
      <c r="H774" t="s">
        <v>169</v>
      </c>
      <c r="I774" s="58" t="s">
        <v>170</v>
      </c>
      <c r="J774" s="2">
        <v>66146</v>
      </c>
      <c r="K774" s="2" t="s">
        <v>171</v>
      </c>
      <c r="L774" s="2" t="s">
        <v>172</v>
      </c>
      <c r="M774" s="58" t="s">
        <v>173</v>
      </c>
      <c r="N774" s="58" t="s">
        <v>174</v>
      </c>
      <c r="O774" s="58" t="s">
        <v>175</v>
      </c>
      <c r="P774" s="2">
        <v>65793</v>
      </c>
      <c r="Q774" s="2" t="s">
        <v>176</v>
      </c>
      <c r="R774" s="2" t="s">
        <v>177</v>
      </c>
      <c r="S774" s="10">
        <v>41972</v>
      </c>
      <c r="T774" s="58" t="s">
        <v>1174</v>
      </c>
      <c r="U774" s="2" t="s">
        <v>1175</v>
      </c>
      <c r="V774" s="2" t="s">
        <v>92</v>
      </c>
      <c r="W774" s="2" t="s">
        <v>93</v>
      </c>
      <c r="X774" s="2" t="s">
        <v>140</v>
      </c>
      <c r="Y774" s="2">
        <v>19</v>
      </c>
      <c r="Z774" s="2" t="s">
        <v>95</v>
      </c>
      <c r="AA774" s="2" t="s">
        <v>141</v>
      </c>
      <c r="AB774" s="58" t="s">
        <v>6322</v>
      </c>
      <c r="AC774" s="58" t="s">
        <v>98</v>
      </c>
      <c r="AD774" s="58" t="s">
        <v>6323</v>
      </c>
      <c r="AE774" s="2" t="s">
        <v>6324</v>
      </c>
      <c r="AF774" s="62">
        <v>-22.7786331</v>
      </c>
      <c r="AG774" s="62">
        <v>-47.292210599999997</v>
      </c>
      <c r="AH774" s="2" t="s">
        <v>6325</v>
      </c>
      <c r="AI774" s="2" t="s">
        <v>147</v>
      </c>
      <c r="AJ774" s="2" t="s">
        <v>330</v>
      </c>
      <c r="AK774" s="55">
        <v>735.63</v>
      </c>
      <c r="AL774" s="55">
        <v>129</v>
      </c>
      <c r="AM774" s="55">
        <v>17.535989559969007</v>
      </c>
      <c r="AN774" s="2" t="s">
        <v>103</v>
      </c>
      <c r="AO774" s="2">
        <v>5</v>
      </c>
      <c r="AP774" s="2">
        <v>2</v>
      </c>
      <c r="AQ774" s="2">
        <v>1</v>
      </c>
      <c r="AR774" s="53" t="s">
        <v>148</v>
      </c>
      <c r="AS774" s="2" t="s">
        <v>73</v>
      </c>
      <c r="AT774" s="2" t="s">
        <v>148</v>
      </c>
      <c r="AU774" s="2" t="s">
        <v>75</v>
      </c>
      <c r="AV774" s="2" t="s">
        <v>148</v>
      </c>
      <c r="AW774" s="2" t="str">
        <f t="shared" si="12"/>
        <v xml:space="preserve">     PEGUE NA LOJA HOJE         PEGUE NA LOJA   </v>
      </c>
    </row>
    <row r="775" spans="2:49" ht="15" customHeight="1">
      <c r="B775" t="s">
        <v>6326</v>
      </c>
      <c r="C775" s="2">
        <v>1173</v>
      </c>
      <c r="D775" s="2">
        <v>1173</v>
      </c>
      <c r="E775" s="2" t="s">
        <v>6327</v>
      </c>
      <c r="F775" s="58" t="s">
        <v>6328</v>
      </c>
      <c r="G775" s="2" t="s">
        <v>168</v>
      </c>
      <c r="H775" t="s">
        <v>169</v>
      </c>
      <c r="I775" s="58" t="s">
        <v>170</v>
      </c>
      <c r="J775" s="2">
        <v>66146</v>
      </c>
      <c r="K775" s="2" t="s">
        <v>171</v>
      </c>
      <c r="L775" s="2" t="s">
        <v>172</v>
      </c>
      <c r="M775" s="58" t="s">
        <v>271</v>
      </c>
      <c r="N775" s="58" t="s">
        <v>272</v>
      </c>
      <c r="O775" t="s">
        <v>273</v>
      </c>
      <c r="P775" s="2" t="s">
        <v>148</v>
      </c>
      <c r="Q775" s="2" t="s">
        <v>274</v>
      </c>
      <c r="R775" s="2" t="s">
        <v>268</v>
      </c>
      <c r="S775" s="10">
        <v>41972</v>
      </c>
      <c r="T775" s="58" t="s">
        <v>275</v>
      </c>
      <c r="U775" s="2" t="s">
        <v>276</v>
      </c>
      <c r="V775" s="2" t="s">
        <v>92</v>
      </c>
      <c r="W775" s="2" t="s">
        <v>93</v>
      </c>
      <c r="X775" s="2" t="s">
        <v>140</v>
      </c>
      <c r="Y775" s="2">
        <v>16</v>
      </c>
      <c r="Z775" s="2" t="s">
        <v>95</v>
      </c>
      <c r="AA775" s="2" t="s">
        <v>141</v>
      </c>
      <c r="AB775" s="58" t="s">
        <v>6328</v>
      </c>
      <c r="AC775" s="58" t="s">
        <v>98</v>
      </c>
      <c r="AD775" s="58" t="s">
        <v>6329</v>
      </c>
      <c r="AE775" s="2" t="s">
        <v>6330</v>
      </c>
      <c r="AF775" s="62">
        <v>-20.538922500000002</v>
      </c>
      <c r="AG775" s="62">
        <v>-47.400609699999997</v>
      </c>
      <c r="AH775" s="2" t="s">
        <v>6331</v>
      </c>
      <c r="AI775" s="2" t="s">
        <v>147</v>
      </c>
      <c r="AJ775" s="2" t="s">
        <v>330</v>
      </c>
      <c r="AK775" s="55">
        <v>868.54</v>
      </c>
      <c r="AL775" s="55">
        <v>164</v>
      </c>
      <c r="AM775" s="55">
        <v>18.882262187118613</v>
      </c>
      <c r="AN775" s="2" t="s">
        <v>103</v>
      </c>
      <c r="AO775" s="2">
        <v>11</v>
      </c>
      <c r="AP775" s="2">
        <v>1</v>
      </c>
      <c r="AQ775" s="2">
        <v>4</v>
      </c>
      <c r="AR775" s="53" t="s">
        <v>148</v>
      </c>
      <c r="AS775" s="2" t="s">
        <v>73</v>
      </c>
      <c r="AT775" s="2" t="s">
        <v>74</v>
      </c>
      <c r="AU775" s="2" t="s">
        <v>148</v>
      </c>
      <c r="AV775" s="2" t="s">
        <v>148</v>
      </c>
      <c r="AW775" s="2" t="str">
        <f t="shared" si="12"/>
        <v xml:space="preserve">     PEGUE NA LOJA HOJE    SHIP FROM STORE        </v>
      </c>
    </row>
    <row r="776" spans="2:49" ht="15" customHeight="1">
      <c r="B776" t="s">
        <v>6332</v>
      </c>
      <c r="C776" s="2">
        <v>1105</v>
      </c>
      <c r="D776" s="2">
        <v>1105</v>
      </c>
      <c r="E776" s="2" t="s">
        <v>6333</v>
      </c>
      <c r="F776" s="58" t="s">
        <v>6334</v>
      </c>
      <c r="G776" s="2" t="s">
        <v>168</v>
      </c>
      <c r="H776" t="s">
        <v>169</v>
      </c>
      <c r="I776" s="58" t="s">
        <v>170</v>
      </c>
      <c r="J776" s="2">
        <v>66146</v>
      </c>
      <c r="K776" s="2" t="s">
        <v>171</v>
      </c>
      <c r="L776" s="2" t="s">
        <v>172</v>
      </c>
      <c r="M776" s="58" t="s">
        <v>858</v>
      </c>
      <c r="N776" s="58" t="s">
        <v>859</v>
      </c>
      <c r="O776" s="58" t="s">
        <v>860</v>
      </c>
      <c r="P776" s="2">
        <v>68827</v>
      </c>
      <c r="Q776" s="2" t="s">
        <v>861</v>
      </c>
      <c r="R776" s="2" t="s">
        <v>855</v>
      </c>
      <c r="S776" s="10">
        <v>41972</v>
      </c>
      <c r="T776" s="58" t="s">
        <v>862</v>
      </c>
      <c r="U776" s="2" t="s">
        <v>863</v>
      </c>
      <c r="V776" s="2" t="s">
        <v>92</v>
      </c>
      <c r="W776" s="2" t="s">
        <v>93</v>
      </c>
      <c r="X776" s="2" t="s">
        <v>140</v>
      </c>
      <c r="Y776" s="2">
        <v>15</v>
      </c>
      <c r="Z776" s="2" t="s">
        <v>95</v>
      </c>
      <c r="AA776" s="2" t="s">
        <v>141</v>
      </c>
      <c r="AB776" s="58" t="s">
        <v>6334</v>
      </c>
      <c r="AC776" s="58" t="s">
        <v>98</v>
      </c>
      <c r="AD776" s="58" t="s">
        <v>6335</v>
      </c>
      <c r="AE776" s="2" t="s">
        <v>6336</v>
      </c>
      <c r="AF776" s="62">
        <v>-23.529685000000001</v>
      </c>
      <c r="AG776" s="62">
        <v>-47.133642799999997</v>
      </c>
      <c r="AH776" s="2" t="s">
        <v>6337</v>
      </c>
      <c r="AI776" s="2" t="s">
        <v>147</v>
      </c>
      <c r="AJ776" s="2" t="s">
        <v>1351</v>
      </c>
      <c r="AK776" s="55">
        <v>673.04</v>
      </c>
      <c r="AL776" s="55">
        <v>210</v>
      </c>
      <c r="AM776" s="55">
        <v>31.201711636752645</v>
      </c>
      <c r="AN776" s="2" t="s">
        <v>103</v>
      </c>
      <c r="AO776" s="2">
        <v>5</v>
      </c>
      <c r="AP776" s="2">
        <v>2</v>
      </c>
      <c r="AQ776" s="2">
        <v>1</v>
      </c>
      <c r="AR776" s="53" t="s">
        <v>72</v>
      </c>
      <c r="AS776" s="2" t="s">
        <v>73</v>
      </c>
      <c r="AT776" s="2" t="s">
        <v>148</v>
      </c>
      <c r="AU776" s="2" t="s">
        <v>148</v>
      </c>
      <c r="AV776" s="2" t="s">
        <v>76</v>
      </c>
      <c r="AW776" s="2" t="str">
        <f t="shared" si="12"/>
        <v>AMERICANAS SERVIÇOS    PEGUE NA LOJA HOJE            QUIOSQUE</v>
      </c>
    </row>
    <row r="777" spans="2:49" ht="15" customHeight="1">
      <c r="B777" t="s">
        <v>6338</v>
      </c>
      <c r="C777" s="2">
        <v>1153</v>
      </c>
      <c r="D777" s="2">
        <v>1153</v>
      </c>
      <c r="E777" s="2" t="s">
        <v>6339</v>
      </c>
      <c r="F777" s="58" t="s">
        <v>6340</v>
      </c>
      <c r="G777" s="2" t="s">
        <v>168</v>
      </c>
      <c r="H777" t="s">
        <v>169</v>
      </c>
      <c r="I777" s="58" t="s">
        <v>170</v>
      </c>
      <c r="J777" s="2">
        <v>66146</v>
      </c>
      <c r="K777" s="2" t="s">
        <v>171</v>
      </c>
      <c r="L777" s="2" t="s">
        <v>172</v>
      </c>
      <c r="M777" s="58" t="s">
        <v>858</v>
      </c>
      <c r="N777" s="58" t="s">
        <v>859</v>
      </c>
      <c r="O777" s="58" t="s">
        <v>860</v>
      </c>
      <c r="P777" s="2">
        <v>68827</v>
      </c>
      <c r="Q777" s="2" t="s">
        <v>861</v>
      </c>
      <c r="R777" s="2" t="s">
        <v>855</v>
      </c>
      <c r="S777" s="10">
        <v>41972</v>
      </c>
      <c r="T777" s="58" t="s">
        <v>862</v>
      </c>
      <c r="U777" s="2" t="s">
        <v>863</v>
      </c>
      <c r="V777" s="2" t="s">
        <v>69</v>
      </c>
      <c r="W777" s="2" t="s">
        <v>93</v>
      </c>
      <c r="X777" s="2" t="s">
        <v>140</v>
      </c>
      <c r="Y777" s="2">
        <v>11</v>
      </c>
      <c r="Z777" s="2" t="s">
        <v>160</v>
      </c>
      <c r="AA777" s="2" t="s">
        <v>141</v>
      </c>
      <c r="AB777" s="58" t="s">
        <v>1101</v>
      </c>
      <c r="AC777" s="58" t="s">
        <v>6341</v>
      </c>
      <c r="AD777" s="58" t="s">
        <v>6342</v>
      </c>
      <c r="AE777" s="2" t="s">
        <v>6343</v>
      </c>
      <c r="AF777" s="62">
        <v>-23.199662499999999</v>
      </c>
      <c r="AG777" s="62">
        <v>-46.890455600000003</v>
      </c>
      <c r="AH777" s="2" t="s">
        <v>6344</v>
      </c>
      <c r="AI777" s="2" t="s">
        <v>147</v>
      </c>
      <c r="AJ777" s="2" t="s">
        <v>330</v>
      </c>
      <c r="AK777" s="55">
        <v>880.39</v>
      </c>
      <c r="AL777" s="55">
        <v>111</v>
      </c>
      <c r="AM777" s="55">
        <v>12.608048705687253</v>
      </c>
      <c r="AN777" s="2" t="s">
        <v>331</v>
      </c>
      <c r="AO777" s="2">
        <v>4</v>
      </c>
      <c r="AP777" s="2">
        <v>3</v>
      </c>
      <c r="AQ777" s="2">
        <v>1</v>
      </c>
      <c r="AR777" s="53" t="s">
        <v>148</v>
      </c>
      <c r="AS777" s="2" t="s">
        <v>73</v>
      </c>
      <c r="AT777" s="2" t="s">
        <v>74</v>
      </c>
      <c r="AU777" s="2" t="s">
        <v>148</v>
      </c>
      <c r="AV777" s="2" t="s">
        <v>148</v>
      </c>
      <c r="AW777" s="2" t="str">
        <f t="shared" si="12"/>
        <v xml:space="preserve">     PEGUE NA LOJA HOJE    SHIP FROM STORE        </v>
      </c>
    </row>
    <row r="778" spans="2:49" ht="15" customHeight="1">
      <c r="B778" t="s">
        <v>6345</v>
      </c>
      <c r="C778" s="2">
        <v>1163</v>
      </c>
      <c r="D778" s="2">
        <v>1163</v>
      </c>
      <c r="E778" s="2" t="s">
        <v>6346</v>
      </c>
      <c r="F778" s="58" t="s">
        <v>6347</v>
      </c>
      <c r="G778" s="2" t="s">
        <v>168</v>
      </c>
      <c r="H778" t="s">
        <v>169</v>
      </c>
      <c r="I778" s="58" t="s">
        <v>170</v>
      </c>
      <c r="J778" s="2">
        <v>66146</v>
      </c>
      <c r="K778" s="2" t="s">
        <v>171</v>
      </c>
      <c r="L778" s="2" t="s">
        <v>172</v>
      </c>
      <c r="M778" s="58" t="s">
        <v>858</v>
      </c>
      <c r="N778" s="58" t="s">
        <v>859</v>
      </c>
      <c r="O778" s="58" t="s">
        <v>860</v>
      </c>
      <c r="P778" s="2">
        <v>68827</v>
      </c>
      <c r="Q778" s="2" t="s">
        <v>861</v>
      </c>
      <c r="R778" s="2" t="s">
        <v>855</v>
      </c>
      <c r="S778" s="10">
        <v>41972</v>
      </c>
      <c r="T778" s="58" t="s">
        <v>862</v>
      </c>
      <c r="U778" s="2" t="s">
        <v>863</v>
      </c>
      <c r="V778" s="2" t="s">
        <v>92</v>
      </c>
      <c r="W778" s="2" t="s">
        <v>93</v>
      </c>
      <c r="X778" s="2" t="s">
        <v>140</v>
      </c>
      <c r="Y778" s="2">
        <v>15</v>
      </c>
      <c r="Z778" s="2" t="s">
        <v>95</v>
      </c>
      <c r="AA778" s="2" t="s">
        <v>141</v>
      </c>
      <c r="AB778" s="58" t="s">
        <v>5402</v>
      </c>
      <c r="AC778" s="58" t="s">
        <v>98</v>
      </c>
      <c r="AD778" s="58" t="s">
        <v>6348</v>
      </c>
      <c r="AE778" s="2" t="s">
        <v>6349</v>
      </c>
      <c r="AF778" s="62">
        <v>-23.495732400000001</v>
      </c>
      <c r="AG778" s="62">
        <v>-47.461370199999998</v>
      </c>
      <c r="AH778" s="2" t="s">
        <v>6350</v>
      </c>
      <c r="AI778" s="2" t="s">
        <v>147</v>
      </c>
      <c r="AJ778" s="2" t="s">
        <v>1351</v>
      </c>
      <c r="AK778" s="55">
        <v>609.59</v>
      </c>
      <c r="AL778" s="55">
        <v>140</v>
      </c>
      <c r="AM778" s="55">
        <v>22.966256008136614</v>
      </c>
      <c r="AN778" s="2" t="s">
        <v>331</v>
      </c>
      <c r="AO778" s="2">
        <v>5</v>
      </c>
      <c r="AP778" s="2">
        <v>2</v>
      </c>
      <c r="AQ778" s="2">
        <v>1</v>
      </c>
      <c r="AR778" s="53" t="s">
        <v>72</v>
      </c>
      <c r="AS778" s="2" t="s">
        <v>73</v>
      </c>
      <c r="AT778" s="2" t="s">
        <v>74</v>
      </c>
      <c r="AU778" s="2" t="s">
        <v>148</v>
      </c>
      <c r="AV778" s="2" t="s">
        <v>76</v>
      </c>
      <c r="AW778" s="2" t="str">
        <f t="shared" si="12"/>
        <v>AMERICANAS SERVIÇOS    PEGUE NA LOJA HOJE    SHIP FROM STORE       QUIOSQUE</v>
      </c>
    </row>
    <row r="779" spans="2:49" ht="15" customHeight="1">
      <c r="B779" t="s">
        <v>6351</v>
      </c>
      <c r="C779" s="2">
        <v>1171</v>
      </c>
      <c r="D779" s="2">
        <v>1171</v>
      </c>
      <c r="E779" s="2" t="s">
        <v>6352</v>
      </c>
      <c r="F779" s="58" t="s">
        <v>6353</v>
      </c>
      <c r="G779" s="2" t="s">
        <v>168</v>
      </c>
      <c r="H779" t="s">
        <v>169</v>
      </c>
      <c r="I779" s="58" t="s">
        <v>170</v>
      </c>
      <c r="J779" s="2">
        <v>66146</v>
      </c>
      <c r="K779" s="2" t="s">
        <v>171</v>
      </c>
      <c r="L779" s="2" t="s">
        <v>172</v>
      </c>
      <c r="M779" s="58" t="s">
        <v>858</v>
      </c>
      <c r="N779" s="58" t="s">
        <v>859</v>
      </c>
      <c r="O779" s="58" t="s">
        <v>860</v>
      </c>
      <c r="P779" s="2">
        <v>68827</v>
      </c>
      <c r="Q779" s="2" t="s">
        <v>861</v>
      </c>
      <c r="R779" s="2" t="s">
        <v>855</v>
      </c>
      <c r="S779" s="10">
        <v>41972</v>
      </c>
      <c r="T779" s="58" t="s">
        <v>862</v>
      </c>
      <c r="U779" s="2" t="s">
        <v>863</v>
      </c>
      <c r="V779" s="2" t="s">
        <v>92</v>
      </c>
      <c r="W779" s="2" t="s">
        <v>93</v>
      </c>
      <c r="X779" s="2" t="s">
        <v>140</v>
      </c>
      <c r="Y779" s="2">
        <v>15</v>
      </c>
      <c r="Z779" s="2" t="s">
        <v>95</v>
      </c>
      <c r="AA779" s="2" t="s">
        <v>141</v>
      </c>
      <c r="AB779" s="58" t="s">
        <v>6353</v>
      </c>
      <c r="AC779" s="58" t="s">
        <v>98</v>
      </c>
      <c r="AD779" s="58" t="s">
        <v>6354</v>
      </c>
      <c r="AE779" s="2" t="s">
        <v>6355</v>
      </c>
      <c r="AF779" s="62">
        <v>-23.9831301</v>
      </c>
      <c r="AG779" s="62">
        <v>-48.876025299999903</v>
      </c>
      <c r="AH779" s="2" t="s">
        <v>6356</v>
      </c>
      <c r="AI779" s="2" t="s">
        <v>147</v>
      </c>
      <c r="AJ779" s="2" t="s">
        <v>330</v>
      </c>
      <c r="AK779" s="55">
        <v>806.21</v>
      </c>
      <c r="AL779" s="55">
        <v>167</v>
      </c>
      <c r="AM779" s="55">
        <v>20.714205976110442</v>
      </c>
      <c r="AN779" s="2" t="s">
        <v>103</v>
      </c>
      <c r="AO779" s="2">
        <v>5</v>
      </c>
      <c r="AP779" s="2">
        <v>2</v>
      </c>
      <c r="AQ779" s="2">
        <v>1</v>
      </c>
      <c r="AR779" s="53" t="s">
        <v>72</v>
      </c>
      <c r="AS779" s="2" t="s">
        <v>73</v>
      </c>
      <c r="AT779" s="2" t="s">
        <v>148</v>
      </c>
      <c r="AU779" s="2" t="s">
        <v>148</v>
      </c>
      <c r="AV779" s="2" t="s">
        <v>76</v>
      </c>
      <c r="AW779" s="2" t="str">
        <f t="shared" si="12"/>
        <v>AMERICANAS SERVIÇOS    PEGUE NA LOJA HOJE            QUIOSQUE</v>
      </c>
    </row>
    <row r="780" spans="2:49" ht="15" customHeight="1">
      <c r="B780" t="s">
        <v>6357</v>
      </c>
      <c r="C780" s="2">
        <v>1170</v>
      </c>
      <c r="D780" s="2">
        <v>1170</v>
      </c>
      <c r="E780" s="2" t="s">
        <v>6358</v>
      </c>
      <c r="F780" s="58" t="s">
        <v>6359</v>
      </c>
      <c r="G780" s="2" t="s">
        <v>168</v>
      </c>
      <c r="H780" t="s">
        <v>169</v>
      </c>
      <c r="I780" s="58" t="s">
        <v>170</v>
      </c>
      <c r="J780" s="2">
        <v>66146</v>
      </c>
      <c r="K780" s="2" t="s">
        <v>171</v>
      </c>
      <c r="L780" s="2" t="s">
        <v>172</v>
      </c>
      <c r="M780" s="58" t="s">
        <v>678</v>
      </c>
      <c r="N780" s="58" t="s">
        <v>679</v>
      </c>
      <c r="O780" s="58" t="s">
        <v>680</v>
      </c>
      <c r="P780" s="2" t="s">
        <v>148</v>
      </c>
      <c r="Q780" s="2" t="s">
        <v>681</v>
      </c>
      <c r="R780" s="2" t="s">
        <v>172</v>
      </c>
      <c r="S780" s="10">
        <v>41972</v>
      </c>
      <c r="T780" s="58" t="s">
        <v>918</v>
      </c>
      <c r="U780" s="2" t="s">
        <v>919</v>
      </c>
      <c r="V780" s="2" t="s">
        <v>92</v>
      </c>
      <c r="W780" s="2" t="s">
        <v>93</v>
      </c>
      <c r="X780" s="2" t="s">
        <v>140</v>
      </c>
      <c r="Y780" s="2">
        <v>11</v>
      </c>
      <c r="Z780" s="2" t="s">
        <v>95</v>
      </c>
      <c r="AA780" s="2" t="s">
        <v>141</v>
      </c>
      <c r="AB780" s="58" t="s">
        <v>6359</v>
      </c>
      <c r="AC780" s="58" t="s">
        <v>98</v>
      </c>
      <c r="AD780" s="58" t="s">
        <v>6360</v>
      </c>
      <c r="AE780" s="2" t="s">
        <v>6361</v>
      </c>
      <c r="AF780" s="62">
        <v>-22.953954299999999</v>
      </c>
      <c r="AG780" s="62">
        <v>-46.540560999999997</v>
      </c>
      <c r="AH780" s="2" t="s">
        <v>6362</v>
      </c>
      <c r="AI780" s="2" t="s">
        <v>147</v>
      </c>
      <c r="AJ780" s="2" t="s">
        <v>330</v>
      </c>
      <c r="AK780" s="55">
        <v>705.32</v>
      </c>
      <c r="AL780" s="55">
        <v>137</v>
      </c>
      <c r="AM780" s="55">
        <v>19.423807633414619</v>
      </c>
      <c r="AN780" s="2" t="s">
        <v>103</v>
      </c>
      <c r="AO780" s="2">
        <v>5</v>
      </c>
      <c r="AP780" s="2">
        <v>2</v>
      </c>
      <c r="AQ780" s="2">
        <v>1</v>
      </c>
      <c r="AR780" s="53" t="s">
        <v>148</v>
      </c>
      <c r="AS780" s="2" t="s">
        <v>73</v>
      </c>
      <c r="AT780" s="2" t="s">
        <v>74</v>
      </c>
      <c r="AU780" s="2" t="s">
        <v>75</v>
      </c>
      <c r="AV780" s="2" t="s">
        <v>76</v>
      </c>
      <c r="AW780" s="2" t="str">
        <f t="shared" si="12"/>
        <v xml:space="preserve">     PEGUE NA LOJA HOJE    SHIP FROM STORE    PEGUE NA LOJA  QUIOSQUE</v>
      </c>
    </row>
    <row r="781" spans="2:49" ht="15" customHeight="1">
      <c r="B781" t="s">
        <v>6363</v>
      </c>
      <c r="C781" s="2">
        <v>1152</v>
      </c>
      <c r="D781" s="2">
        <v>1152</v>
      </c>
      <c r="E781" s="2" t="s">
        <v>6364</v>
      </c>
      <c r="F781" s="58" t="s">
        <v>6365</v>
      </c>
      <c r="G781" s="2" t="s">
        <v>285</v>
      </c>
      <c r="H781" t="s">
        <v>286</v>
      </c>
      <c r="I781" s="58" t="s">
        <v>287</v>
      </c>
      <c r="J781" s="2">
        <v>68673</v>
      </c>
      <c r="K781" s="2" t="s">
        <v>288</v>
      </c>
      <c r="L781" s="2" t="s">
        <v>289</v>
      </c>
      <c r="M781" s="58" t="s">
        <v>290</v>
      </c>
      <c r="N781" s="58" t="s">
        <v>291</v>
      </c>
      <c r="O781" s="58" t="s">
        <v>292</v>
      </c>
      <c r="P781" s="2">
        <v>66228</v>
      </c>
      <c r="Q781" s="2" t="s">
        <v>293</v>
      </c>
      <c r="R781" s="2" t="s">
        <v>282</v>
      </c>
      <c r="S781" s="10">
        <v>41972</v>
      </c>
      <c r="T781" s="58" t="s">
        <v>294</v>
      </c>
      <c r="U781" s="2" t="s">
        <v>295</v>
      </c>
      <c r="V781" s="2" t="s">
        <v>92</v>
      </c>
      <c r="W781" s="2" t="s">
        <v>93</v>
      </c>
      <c r="X781" s="2" t="s">
        <v>296</v>
      </c>
      <c r="Y781" s="2">
        <v>45</v>
      </c>
      <c r="Z781" s="2" t="s">
        <v>95</v>
      </c>
      <c r="AA781" s="2" t="s">
        <v>297</v>
      </c>
      <c r="AB781" s="58" t="s">
        <v>6365</v>
      </c>
      <c r="AC781" s="58" t="s">
        <v>98</v>
      </c>
      <c r="AD781" s="58" t="s">
        <v>6366</v>
      </c>
      <c r="AE781" s="2" t="s">
        <v>6367</v>
      </c>
      <c r="AF781" s="62">
        <v>-24.733288999999999</v>
      </c>
      <c r="AG781" s="62">
        <v>-53.7389413</v>
      </c>
      <c r="AH781" s="2" t="s">
        <v>6368</v>
      </c>
      <c r="AI781" s="2" t="s">
        <v>147</v>
      </c>
      <c r="AJ781" s="2" t="s">
        <v>1351</v>
      </c>
      <c r="AK781" s="55">
        <v>665.81</v>
      </c>
      <c r="AL781" s="55">
        <v>64</v>
      </c>
      <c r="AM781" s="55">
        <v>9.6123518721557204</v>
      </c>
      <c r="AN781" s="2" t="s">
        <v>103</v>
      </c>
      <c r="AO781" s="2">
        <v>8</v>
      </c>
      <c r="AP781" s="2">
        <v>1</v>
      </c>
      <c r="AQ781" s="2">
        <v>1</v>
      </c>
      <c r="AR781" s="53" t="s">
        <v>148</v>
      </c>
      <c r="AS781" s="2" t="s">
        <v>73</v>
      </c>
      <c r="AT781" s="2" t="s">
        <v>148</v>
      </c>
      <c r="AU781" s="2" t="s">
        <v>75</v>
      </c>
      <c r="AV781" s="2" t="s">
        <v>148</v>
      </c>
      <c r="AW781" s="2" t="str">
        <f t="shared" si="12"/>
        <v xml:space="preserve">     PEGUE NA LOJA HOJE         PEGUE NA LOJA   </v>
      </c>
    </row>
    <row r="782" spans="2:49" ht="15" customHeight="1">
      <c r="B782" t="s">
        <v>6369</v>
      </c>
      <c r="C782" s="2">
        <v>1186</v>
      </c>
      <c r="D782" s="2">
        <v>1186</v>
      </c>
      <c r="E782" s="2" t="s">
        <v>6370</v>
      </c>
      <c r="F782" s="58" t="s">
        <v>6371</v>
      </c>
      <c r="G782" s="2" t="s">
        <v>285</v>
      </c>
      <c r="H782" t="s">
        <v>286</v>
      </c>
      <c r="I782" s="58" t="s">
        <v>287</v>
      </c>
      <c r="J782" s="2">
        <v>68673</v>
      </c>
      <c r="K782" s="2" t="s">
        <v>288</v>
      </c>
      <c r="L782" s="2" t="s">
        <v>289</v>
      </c>
      <c r="M782" s="58" t="s">
        <v>1298</v>
      </c>
      <c r="N782" s="58" t="s">
        <v>1299</v>
      </c>
      <c r="O782" s="58" t="s">
        <v>1300</v>
      </c>
      <c r="P782" s="2" t="s">
        <v>148</v>
      </c>
      <c r="Q782" s="2" t="s">
        <v>1301</v>
      </c>
      <c r="R782" s="2" t="s">
        <v>1302</v>
      </c>
      <c r="S782" s="10">
        <v>41972</v>
      </c>
      <c r="T782" s="58" t="s">
        <v>456</v>
      </c>
      <c r="U782" s="2" t="s">
        <v>457</v>
      </c>
      <c r="V782" s="2" t="s">
        <v>92</v>
      </c>
      <c r="W782" s="2" t="s">
        <v>93</v>
      </c>
      <c r="X782" s="2" t="s">
        <v>458</v>
      </c>
      <c r="Y782" s="2">
        <v>51</v>
      </c>
      <c r="Z782" s="2" t="s">
        <v>160</v>
      </c>
      <c r="AA782" s="2" t="s">
        <v>460</v>
      </c>
      <c r="AB782" s="58" t="s">
        <v>6371</v>
      </c>
      <c r="AC782" s="58" t="s">
        <v>98</v>
      </c>
      <c r="AD782" s="58" t="s">
        <v>6372</v>
      </c>
      <c r="AE782" s="2" t="s">
        <v>6373</v>
      </c>
      <c r="AF782" s="62">
        <v>-29.848164000000001</v>
      </c>
      <c r="AG782" s="62">
        <v>-51.175940999999902</v>
      </c>
      <c r="AH782" s="2" t="s">
        <v>6374</v>
      </c>
      <c r="AI782" s="2" t="s">
        <v>147</v>
      </c>
      <c r="AJ782" s="2" t="s">
        <v>330</v>
      </c>
      <c r="AK782" s="55">
        <v>851.63</v>
      </c>
      <c r="AL782" s="55">
        <v>157</v>
      </c>
      <c r="AM782" s="55">
        <v>18.435235959278089</v>
      </c>
      <c r="AN782" s="2" t="s">
        <v>103</v>
      </c>
      <c r="AO782" s="2">
        <v>4</v>
      </c>
      <c r="AP782" s="2">
        <v>3</v>
      </c>
      <c r="AQ782" s="2">
        <v>1</v>
      </c>
      <c r="AR782" s="53" t="s">
        <v>148</v>
      </c>
      <c r="AS782" s="2" t="s">
        <v>73</v>
      </c>
      <c r="AT782" s="2" t="s">
        <v>148</v>
      </c>
      <c r="AU782" s="2" t="s">
        <v>75</v>
      </c>
      <c r="AV782" s="2" t="s">
        <v>148</v>
      </c>
      <c r="AW782" s="2" t="str">
        <f t="shared" si="12"/>
        <v xml:space="preserve">     PEGUE NA LOJA HOJE         PEGUE NA LOJA   </v>
      </c>
    </row>
    <row r="783" spans="2:49" ht="15" customHeight="1">
      <c r="B783" t="s">
        <v>6375</v>
      </c>
      <c r="C783" s="2">
        <v>1183</v>
      </c>
      <c r="D783" s="2">
        <v>1183</v>
      </c>
      <c r="E783" s="2" t="s">
        <v>6376</v>
      </c>
      <c r="F783" s="58" t="s">
        <v>6377</v>
      </c>
      <c r="G783" s="2" t="s">
        <v>285</v>
      </c>
      <c r="H783" t="s">
        <v>286</v>
      </c>
      <c r="I783" s="58" t="s">
        <v>287</v>
      </c>
      <c r="J783" s="2">
        <v>68673</v>
      </c>
      <c r="K783" s="2" t="s">
        <v>288</v>
      </c>
      <c r="L783" s="2" t="s">
        <v>289</v>
      </c>
      <c r="M783" s="58" t="s">
        <v>663</v>
      </c>
      <c r="N783" s="58" t="s">
        <v>664</v>
      </c>
      <c r="O783" s="58" t="s">
        <v>665</v>
      </c>
      <c r="P783" s="2" t="s">
        <v>148</v>
      </c>
      <c r="Q783" s="2" t="s">
        <v>666</v>
      </c>
      <c r="R783" s="2" t="s">
        <v>660</v>
      </c>
      <c r="S783" s="10">
        <v>41972</v>
      </c>
      <c r="T783" s="58" t="s">
        <v>667</v>
      </c>
      <c r="U783" s="2" t="s">
        <v>668</v>
      </c>
      <c r="V783" s="2" t="s">
        <v>92</v>
      </c>
      <c r="W783" s="2" t="s">
        <v>93</v>
      </c>
      <c r="X783" s="2" t="s">
        <v>296</v>
      </c>
      <c r="Y783" s="2">
        <v>48</v>
      </c>
      <c r="Z783" s="2" t="s">
        <v>160</v>
      </c>
      <c r="AA783" s="2" t="s">
        <v>669</v>
      </c>
      <c r="AB783" s="58" t="s">
        <v>6378</v>
      </c>
      <c r="AC783" s="58" t="s">
        <v>6379</v>
      </c>
      <c r="AD783" s="58" t="s">
        <v>6380</v>
      </c>
      <c r="AE783" s="2" t="s">
        <v>6381</v>
      </c>
      <c r="AF783" s="62">
        <v>-27.641622000000002</v>
      </c>
      <c r="AG783" s="62">
        <v>-48.671409699999998</v>
      </c>
      <c r="AH783" s="2" t="s">
        <v>6382</v>
      </c>
      <c r="AI783" s="2" t="s">
        <v>28</v>
      </c>
      <c r="AJ783" s="2" t="s">
        <v>330</v>
      </c>
      <c r="AK783" s="55">
        <v>795.14</v>
      </c>
      <c r="AL783" s="55">
        <v>140</v>
      </c>
      <c r="AM783" s="55">
        <v>17.606962295947884</v>
      </c>
      <c r="AN783" s="2" t="s">
        <v>331</v>
      </c>
      <c r="AO783" s="2">
        <v>5</v>
      </c>
      <c r="AP783" s="2">
        <v>3</v>
      </c>
      <c r="AQ783" s="2">
        <v>2</v>
      </c>
      <c r="AR783" s="53" t="s">
        <v>148</v>
      </c>
      <c r="AS783" s="2" t="s">
        <v>73</v>
      </c>
      <c r="AT783" s="2" t="s">
        <v>74</v>
      </c>
      <c r="AU783" s="2" t="s">
        <v>75</v>
      </c>
      <c r="AV783" s="2" t="s">
        <v>148</v>
      </c>
      <c r="AW783" s="2" t="str">
        <f t="shared" si="12"/>
        <v xml:space="preserve">     PEGUE NA LOJA HOJE    SHIP FROM STORE    PEGUE NA LOJA   </v>
      </c>
    </row>
    <row r="784" spans="2:49" ht="15" customHeight="1">
      <c r="B784" t="s">
        <v>6383</v>
      </c>
      <c r="C784" s="2">
        <v>1172</v>
      </c>
      <c r="D784" s="2">
        <v>1172</v>
      </c>
      <c r="E784" s="2" t="s">
        <v>6384</v>
      </c>
      <c r="F784" s="58" t="s">
        <v>6385</v>
      </c>
      <c r="G784" s="2" t="s">
        <v>534</v>
      </c>
      <c r="H784" t="s">
        <v>535</v>
      </c>
      <c r="I784" s="58" t="s">
        <v>536</v>
      </c>
      <c r="J784" s="2">
        <v>65659</v>
      </c>
      <c r="K784" s="2" t="s">
        <v>537</v>
      </c>
      <c r="L784" s="2" t="s">
        <v>531</v>
      </c>
      <c r="M784" s="58" t="s">
        <v>721</v>
      </c>
      <c r="N784" s="58" t="s">
        <v>722</v>
      </c>
      <c r="O784" s="58" t="s">
        <v>723</v>
      </c>
      <c r="P784" s="2" t="s">
        <v>148</v>
      </c>
      <c r="Q784" s="2" t="s">
        <v>724</v>
      </c>
      <c r="R784" s="2" t="s">
        <v>718</v>
      </c>
      <c r="S784" s="10">
        <v>41972</v>
      </c>
      <c r="T784" s="58" t="s">
        <v>725</v>
      </c>
      <c r="U784" s="2" t="s">
        <v>726</v>
      </c>
      <c r="V784" s="2" t="s">
        <v>92</v>
      </c>
      <c r="W784" s="2" t="s">
        <v>93</v>
      </c>
      <c r="X784" s="2" t="s">
        <v>545</v>
      </c>
      <c r="Y784" s="2">
        <v>98</v>
      </c>
      <c r="Z784" s="2" t="s">
        <v>160</v>
      </c>
      <c r="AA784" s="2" t="s">
        <v>727</v>
      </c>
      <c r="AB784" s="58" t="s">
        <v>728</v>
      </c>
      <c r="AC784" s="58" t="s">
        <v>6385</v>
      </c>
      <c r="AD784" s="58" t="s">
        <v>6386</v>
      </c>
      <c r="AE784" s="2" t="s">
        <v>6387</v>
      </c>
      <c r="AF784" s="62">
        <v>-2.5077178999999998</v>
      </c>
      <c r="AG784" s="62">
        <v>-44.264416900000001</v>
      </c>
      <c r="AH784" s="2" t="s">
        <v>6388</v>
      </c>
      <c r="AI784" s="2" t="s">
        <v>28</v>
      </c>
      <c r="AJ784" s="2" t="s">
        <v>330</v>
      </c>
      <c r="AK784" s="55">
        <v>901.79</v>
      </c>
      <c r="AL784" s="55">
        <v>219</v>
      </c>
      <c r="AM784" s="55">
        <v>24.285033100832791</v>
      </c>
      <c r="AN784" s="2" t="s">
        <v>103</v>
      </c>
      <c r="AO784" s="2">
        <v>10</v>
      </c>
      <c r="AP784" s="2">
        <v>1</v>
      </c>
      <c r="AQ784" s="2">
        <v>3</v>
      </c>
      <c r="AR784" s="53" t="s">
        <v>148</v>
      </c>
      <c r="AS784" s="2" t="s">
        <v>73</v>
      </c>
      <c r="AT784" s="2" t="s">
        <v>74</v>
      </c>
      <c r="AU784" s="2" t="s">
        <v>148</v>
      </c>
      <c r="AV784" s="2" t="s">
        <v>148</v>
      </c>
      <c r="AW784" s="2" t="str">
        <f t="shared" si="12"/>
        <v xml:space="preserve">     PEGUE NA LOJA HOJE    SHIP FROM STORE        </v>
      </c>
    </row>
    <row r="785" spans="2:49" ht="15" customHeight="1">
      <c r="B785" t="s">
        <v>6389</v>
      </c>
      <c r="C785" s="2">
        <v>1176</v>
      </c>
      <c r="D785" s="2">
        <v>1176</v>
      </c>
      <c r="E785" s="2" t="s">
        <v>6390</v>
      </c>
      <c r="F785" s="58" t="s">
        <v>6391</v>
      </c>
      <c r="G785" s="2" t="s">
        <v>534</v>
      </c>
      <c r="H785" t="s">
        <v>535</v>
      </c>
      <c r="I785" s="58" t="s">
        <v>536</v>
      </c>
      <c r="J785" s="2">
        <v>65659</v>
      </c>
      <c r="K785" s="2" t="s">
        <v>537</v>
      </c>
      <c r="L785" s="2" t="s">
        <v>531</v>
      </c>
      <c r="M785" s="58" t="s">
        <v>3921</v>
      </c>
      <c r="N785" s="58" t="s">
        <v>3922</v>
      </c>
      <c r="O785" s="58" t="s">
        <v>3923</v>
      </c>
      <c r="P785" s="2" t="s">
        <v>148</v>
      </c>
      <c r="Q785" s="2" t="s">
        <v>3924</v>
      </c>
      <c r="R785" s="2" t="s">
        <v>796</v>
      </c>
      <c r="S785" s="10">
        <v>41972</v>
      </c>
      <c r="T785" s="58" t="s">
        <v>3925</v>
      </c>
      <c r="U785" s="2" t="s">
        <v>3926</v>
      </c>
      <c r="V785" s="2" t="s">
        <v>92</v>
      </c>
      <c r="W785" s="2" t="s">
        <v>93</v>
      </c>
      <c r="X785" s="2" t="s">
        <v>545</v>
      </c>
      <c r="Y785" s="2">
        <v>94</v>
      </c>
      <c r="Z785" s="2" t="s">
        <v>95</v>
      </c>
      <c r="AA785" s="2" t="s">
        <v>546</v>
      </c>
      <c r="AB785" s="58" t="s">
        <v>6391</v>
      </c>
      <c r="AC785" s="58" t="s">
        <v>4117</v>
      </c>
      <c r="AD785" s="58" t="s">
        <v>6392</v>
      </c>
      <c r="AE785" s="2" t="s">
        <v>6393</v>
      </c>
      <c r="AF785" s="62">
        <v>-8.0415726999999997</v>
      </c>
      <c r="AG785" s="62">
        <v>-50.0344756</v>
      </c>
      <c r="AH785" s="2" t="s">
        <v>6394</v>
      </c>
      <c r="AI785" s="2" t="s">
        <v>147</v>
      </c>
      <c r="AJ785" s="2" t="s">
        <v>330</v>
      </c>
      <c r="AK785" s="55">
        <v>788.99</v>
      </c>
      <c r="AL785" s="55">
        <v>157</v>
      </c>
      <c r="AM785" s="55">
        <v>19.89885803368864</v>
      </c>
      <c r="AN785" s="2" t="s">
        <v>103</v>
      </c>
      <c r="AO785" s="2">
        <v>11</v>
      </c>
      <c r="AP785" s="2">
        <v>1</v>
      </c>
      <c r="AQ785" s="2">
        <v>4</v>
      </c>
      <c r="AR785" s="53" t="s">
        <v>72</v>
      </c>
      <c r="AS785" s="2" t="s">
        <v>73</v>
      </c>
      <c r="AT785" s="2" t="s">
        <v>148</v>
      </c>
      <c r="AU785" s="2" t="s">
        <v>75</v>
      </c>
      <c r="AV785" s="2" t="s">
        <v>76</v>
      </c>
      <c r="AW785" s="2" t="str">
        <f t="shared" si="12"/>
        <v>AMERICANAS SERVIÇOS    PEGUE NA LOJA HOJE         PEGUE NA LOJA  QUIOSQUE</v>
      </c>
    </row>
    <row r="786" spans="2:49" ht="15" customHeight="1">
      <c r="B786" t="s">
        <v>6395</v>
      </c>
      <c r="C786" s="2">
        <v>1117</v>
      </c>
      <c r="D786" s="2">
        <v>1117</v>
      </c>
      <c r="E786" s="2" t="s">
        <v>6396</v>
      </c>
      <c r="F786" s="58" t="s">
        <v>6397</v>
      </c>
      <c r="G786" s="2" t="s">
        <v>431</v>
      </c>
      <c r="H786" t="s">
        <v>432</v>
      </c>
      <c r="I786" s="58" t="s">
        <v>433</v>
      </c>
      <c r="J786" s="2">
        <v>66749</v>
      </c>
      <c r="K786" s="2" t="s">
        <v>434</v>
      </c>
      <c r="L786" s="2" t="s">
        <v>435</v>
      </c>
      <c r="M786" s="58" t="s">
        <v>1051</v>
      </c>
      <c r="N786" s="58" t="s">
        <v>1052</v>
      </c>
      <c r="O786" s="58" t="s">
        <v>1053</v>
      </c>
      <c r="P786" s="2" t="s">
        <v>148</v>
      </c>
      <c r="Q786" s="2" t="s">
        <v>1054</v>
      </c>
      <c r="R786" s="2" t="s">
        <v>1048</v>
      </c>
      <c r="S786" s="10">
        <v>41972</v>
      </c>
      <c r="T786" s="58" t="s">
        <v>1055</v>
      </c>
      <c r="U786" s="2" t="s">
        <v>1056</v>
      </c>
      <c r="V786" s="2" t="s">
        <v>92</v>
      </c>
      <c r="W786" s="2" t="s">
        <v>93</v>
      </c>
      <c r="X786" s="2" t="s">
        <v>442</v>
      </c>
      <c r="Y786" s="2">
        <v>83</v>
      </c>
      <c r="Z786" s="2" t="s">
        <v>160</v>
      </c>
      <c r="AA786" s="2" t="s">
        <v>1057</v>
      </c>
      <c r="AB786" s="58" t="s">
        <v>1058</v>
      </c>
      <c r="AC786" s="58" t="s">
        <v>6398</v>
      </c>
      <c r="AD786" s="58" t="s">
        <v>6399</v>
      </c>
      <c r="AE786" s="2" t="s">
        <v>6400</v>
      </c>
      <c r="AF786" s="62">
        <v>-7.1627491000000001</v>
      </c>
      <c r="AG786" s="62">
        <v>-34.833388399999997</v>
      </c>
      <c r="AH786" s="2" t="s">
        <v>6401</v>
      </c>
      <c r="AI786" s="2" t="s">
        <v>28</v>
      </c>
      <c r="AJ786" s="2" t="s">
        <v>102</v>
      </c>
      <c r="AK786" s="55">
        <v>1208.23</v>
      </c>
      <c r="AL786" s="55">
        <v>160</v>
      </c>
      <c r="AM786" s="55">
        <v>13.242511773420624</v>
      </c>
      <c r="AN786" s="2" t="s">
        <v>331</v>
      </c>
      <c r="AO786" s="2">
        <v>5</v>
      </c>
      <c r="AP786" s="2">
        <v>2</v>
      </c>
      <c r="AQ786" s="2">
        <v>1</v>
      </c>
      <c r="AR786" s="53" t="s">
        <v>72</v>
      </c>
      <c r="AS786" s="2" t="s">
        <v>73</v>
      </c>
      <c r="AT786" s="2" t="s">
        <v>74</v>
      </c>
      <c r="AU786" s="2" t="s">
        <v>148</v>
      </c>
      <c r="AV786" s="2" t="s">
        <v>76</v>
      </c>
      <c r="AW786" s="2" t="str">
        <f t="shared" si="12"/>
        <v>AMERICANAS SERVIÇOS    PEGUE NA LOJA HOJE    SHIP FROM STORE       QUIOSQUE</v>
      </c>
    </row>
    <row r="787" spans="2:49" ht="15" customHeight="1">
      <c r="B787" t="s">
        <v>6402</v>
      </c>
      <c r="C787" s="2">
        <v>1134</v>
      </c>
      <c r="D787" s="2">
        <v>1134</v>
      </c>
      <c r="E787" s="2" t="s">
        <v>6403</v>
      </c>
      <c r="F787" s="58" t="s">
        <v>6404</v>
      </c>
      <c r="G787" s="2" t="s">
        <v>431</v>
      </c>
      <c r="H787" t="s">
        <v>432</v>
      </c>
      <c r="I787" s="58" t="s">
        <v>433</v>
      </c>
      <c r="J787" s="2">
        <v>66749</v>
      </c>
      <c r="K787" s="2" t="s">
        <v>434</v>
      </c>
      <c r="L787" s="2" t="s">
        <v>435</v>
      </c>
      <c r="M787" s="58" t="s">
        <v>1051</v>
      </c>
      <c r="N787" s="58" t="s">
        <v>1052</v>
      </c>
      <c r="O787" s="58" t="s">
        <v>1053</v>
      </c>
      <c r="P787" s="2" t="s">
        <v>148</v>
      </c>
      <c r="Q787" s="2" t="s">
        <v>1054</v>
      </c>
      <c r="R787" s="2" t="s">
        <v>1048</v>
      </c>
      <c r="S787" s="10">
        <v>41972</v>
      </c>
      <c r="T787" s="58" t="s">
        <v>1055</v>
      </c>
      <c r="U787" s="2" t="s">
        <v>1056</v>
      </c>
      <c r="V787" s="2" t="s">
        <v>92</v>
      </c>
      <c r="W787" s="2" t="s">
        <v>93</v>
      </c>
      <c r="X787" s="2" t="s">
        <v>442</v>
      </c>
      <c r="Y787" s="2">
        <v>83</v>
      </c>
      <c r="Z787" s="2" t="s">
        <v>160</v>
      </c>
      <c r="AA787" s="2" t="s">
        <v>1057</v>
      </c>
      <c r="AB787" s="58" t="s">
        <v>6404</v>
      </c>
      <c r="AC787" s="58" t="s">
        <v>98</v>
      </c>
      <c r="AD787" s="58" t="s">
        <v>6405</v>
      </c>
      <c r="AE787" s="2" t="s">
        <v>6406</v>
      </c>
      <c r="AF787" s="62">
        <v>-7.1213153999999896</v>
      </c>
      <c r="AG787" s="62">
        <v>-34.980012799999997</v>
      </c>
      <c r="AH787" s="2" t="s">
        <v>6407</v>
      </c>
      <c r="AI787" s="2" t="s">
        <v>147</v>
      </c>
      <c r="AJ787" s="2" t="s">
        <v>330</v>
      </c>
      <c r="AK787" s="55">
        <v>744.38</v>
      </c>
      <c r="AL787" s="55">
        <v>214</v>
      </c>
      <c r="AM787" s="55">
        <v>28.748757355114325</v>
      </c>
      <c r="AN787" s="2" t="s">
        <v>103</v>
      </c>
      <c r="AO787" s="2">
        <v>8</v>
      </c>
      <c r="AP787" s="2">
        <v>1</v>
      </c>
      <c r="AQ787" s="2">
        <v>1</v>
      </c>
      <c r="AR787" s="53" t="s">
        <v>72</v>
      </c>
      <c r="AS787" s="2" t="s">
        <v>73</v>
      </c>
      <c r="AT787" s="2" t="s">
        <v>148</v>
      </c>
      <c r="AU787" s="2" t="s">
        <v>75</v>
      </c>
      <c r="AV787" s="2" t="s">
        <v>76</v>
      </c>
      <c r="AW787" s="2" t="str">
        <f t="shared" si="12"/>
        <v>AMERICANAS SERVIÇOS    PEGUE NA LOJA HOJE         PEGUE NA LOJA  QUIOSQUE</v>
      </c>
    </row>
    <row r="788" spans="2:49" ht="15" customHeight="1">
      <c r="B788" t="s">
        <v>6408</v>
      </c>
      <c r="C788" s="2" t="s">
        <v>6409</v>
      </c>
      <c r="D788" s="2">
        <v>717</v>
      </c>
      <c r="E788" s="2" t="s">
        <v>6410</v>
      </c>
      <c r="F788" s="58" t="s">
        <v>6411</v>
      </c>
      <c r="G788" s="2" t="s">
        <v>431</v>
      </c>
      <c r="H788" t="s">
        <v>432</v>
      </c>
      <c r="I788" s="58" t="s">
        <v>433</v>
      </c>
      <c r="J788" s="2">
        <v>66749</v>
      </c>
      <c r="K788" s="2" t="s">
        <v>434</v>
      </c>
      <c r="L788" s="2" t="s">
        <v>435</v>
      </c>
      <c r="M788" s="58" t="s">
        <v>1648</v>
      </c>
      <c r="N788" s="58" t="s">
        <v>1649</v>
      </c>
      <c r="O788" s="58" t="s">
        <v>1650</v>
      </c>
      <c r="P788" s="2" t="s">
        <v>148</v>
      </c>
      <c r="Q788" s="2" t="s">
        <v>1651</v>
      </c>
      <c r="R788" s="2" t="s">
        <v>1645</v>
      </c>
      <c r="S788" s="10">
        <v>41972</v>
      </c>
      <c r="T788" s="58" t="s">
        <v>1652</v>
      </c>
      <c r="U788" s="2" t="s">
        <v>1653</v>
      </c>
      <c r="V788" s="2" t="s">
        <v>92</v>
      </c>
      <c r="W788" s="2" t="s">
        <v>1192</v>
      </c>
      <c r="X788" s="2" t="s">
        <v>442</v>
      </c>
      <c r="Y788" s="2">
        <v>81</v>
      </c>
      <c r="Z788" s="2" t="s">
        <v>160</v>
      </c>
      <c r="AA788" s="2" t="s">
        <v>443</v>
      </c>
      <c r="AB788" s="58" t="s">
        <v>6412</v>
      </c>
      <c r="AC788" s="58" t="s">
        <v>98</v>
      </c>
      <c r="AD788" s="58" t="s">
        <v>6413</v>
      </c>
      <c r="AE788" s="2" t="s">
        <v>6414</v>
      </c>
      <c r="AF788" s="62">
        <v>-7.8975152999999896</v>
      </c>
      <c r="AG788" s="62">
        <v>-35.7625241</v>
      </c>
      <c r="AH788" s="2" t="s">
        <v>6415</v>
      </c>
      <c r="AI788" s="2" t="s">
        <v>147</v>
      </c>
      <c r="AJ788" s="2" t="s">
        <v>1260</v>
      </c>
      <c r="AK788" s="55">
        <v>289.94</v>
      </c>
      <c r="AL788" s="55">
        <v>54</v>
      </c>
      <c r="AM788" s="55">
        <v>18.624543008898392</v>
      </c>
      <c r="AN788" s="2" t="s">
        <v>103</v>
      </c>
      <c r="AO788" s="2">
        <v>8</v>
      </c>
      <c r="AP788" s="2">
        <v>1</v>
      </c>
      <c r="AQ788" s="2">
        <v>1</v>
      </c>
      <c r="AR788" s="53" t="s">
        <v>72</v>
      </c>
      <c r="AS788" s="2" t="s">
        <v>73</v>
      </c>
      <c r="AT788" s="2" t="s">
        <v>148</v>
      </c>
      <c r="AU788" s="2" t="s">
        <v>75</v>
      </c>
      <c r="AV788" s="2" t="s">
        <v>76</v>
      </c>
      <c r="AW788" s="2" t="str">
        <f t="shared" si="12"/>
        <v>AMERICANAS SERVIÇOS    PEGUE NA LOJA HOJE         PEGUE NA LOJA  QUIOSQUE</v>
      </c>
    </row>
    <row r="789" spans="2:49" ht="15" customHeight="1">
      <c r="B789" t="s">
        <v>6416</v>
      </c>
      <c r="C789" s="2" t="s">
        <v>6417</v>
      </c>
      <c r="D789" s="2">
        <v>720</v>
      </c>
      <c r="E789" s="2" t="s">
        <v>6418</v>
      </c>
      <c r="F789" s="58" t="s">
        <v>6419</v>
      </c>
      <c r="G789" s="2" t="s">
        <v>431</v>
      </c>
      <c r="H789" t="s">
        <v>432</v>
      </c>
      <c r="I789" s="58" t="s">
        <v>433</v>
      </c>
      <c r="J789" s="2">
        <v>66749</v>
      </c>
      <c r="K789" s="2" t="s">
        <v>434</v>
      </c>
      <c r="L789" s="2" t="s">
        <v>435</v>
      </c>
      <c r="M789" s="58" t="s">
        <v>1648</v>
      </c>
      <c r="N789" s="58" t="s">
        <v>1649</v>
      </c>
      <c r="O789" s="58" t="s">
        <v>1650</v>
      </c>
      <c r="P789" s="2" t="s">
        <v>148</v>
      </c>
      <c r="Q789" s="2" t="s">
        <v>1651</v>
      </c>
      <c r="R789" s="2" t="s">
        <v>1645</v>
      </c>
      <c r="S789" s="10">
        <v>41972</v>
      </c>
      <c r="T789" s="58" t="s">
        <v>1652</v>
      </c>
      <c r="U789" s="2" t="s">
        <v>1653</v>
      </c>
      <c r="V789" s="2" t="s">
        <v>92</v>
      </c>
      <c r="W789" s="2" t="s">
        <v>1192</v>
      </c>
      <c r="X789" s="2" t="s">
        <v>442</v>
      </c>
      <c r="Y789" s="2">
        <v>81</v>
      </c>
      <c r="Z789" s="2" t="s">
        <v>160</v>
      </c>
      <c r="AA789" s="2" t="s">
        <v>443</v>
      </c>
      <c r="AB789" s="58" t="s">
        <v>6420</v>
      </c>
      <c r="AC789" s="58" t="s">
        <v>98</v>
      </c>
      <c r="AD789" s="58" t="s">
        <v>6421</v>
      </c>
      <c r="AE789" s="2" t="s">
        <v>6422</v>
      </c>
      <c r="AF789" s="62">
        <v>-8.2345924000000004</v>
      </c>
      <c r="AG789" s="62">
        <v>-35.753355399999997</v>
      </c>
      <c r="AH789" s="2" t="s">
        <v>6423</v>
      </c>
      <c r="AI789" s="2" t="s">
        <v>147</v>
      </c>
      <c r="AJ789" s="2" t="s">
        <v>1196</v>
      </c>
      <c r="AK789" s="55">
        <v>372.06</v>
      </c>
      <c r="AL789" s="55">
        <v>57</v>
      </c>
      <c r="AM789" s="55">
        <v>15.320109659732301</v>
      </c>
      <c r="AN789" s="2" t="s">
        <v>103</v>
      </c>
      <c r="AO789" s="2">
        <v>8</v>
      </c>
      <c r="AP789" s="2">
        <v>1</v>
      </c>
      <c r="AQ789" s="2">
        <v>1</v>
      </c>
      <c r="AR789" s="53" t="s">
        <v>72</v>
      </c>
      <c r="AS789" s="2" t="s">
        <v>73</v>
      </c>
      <c r="AT789" s="2" t="s">
        <v>148</v>
      </c>
      <c r="AU789" s="2" t="s">
        <v>75</v>
      </c>
      <c r="AV789" s="2" t="s">
        <v>76</v>
      </c>
      <c r="AW789" s="2" t="str">
        <f t="shared" si="12"/>
        <v>AMERICANAS SERVIÇOS    PEGUE NA LOJA HOJE         PEGUE NA LOJA  QUIOSQUE</v>
      </c>
    </row>
    <row r="790" spans="2:49" ht="15" customHeight="1">
      <c r="B790" t="s">
        <v>6424</v>
      </c>
      <c r="C790" s="2" t="s">
        <v>6425</v>
      </c>
      <c r="D790" s="2">
        <v>966</v>
      </c>
      <c r="E790" s="2" t="s">
        <v>6426</v>
      </c>
      <c r="F790" s="58" t="s">
        <v>6427</v>
      </c>
      <c r="G790" s="2" t="s">
        <v>431</v>
      </c>
      <c r="H790" t="s">
        <v>432</v>
      </c>
      <c r="I790" s="58" t="s">
        <v>433</v>
      </c>
      <c r="J790" s="2">
        <v>66749</v>
      </c>
      <c r="K790" s="2" t="s">
        <v>434</v>
      </c>
      <c r="L790" s="2" t="s">
        <v>435</v>
      </c>
      <c r="M790" s="58" t="s">
        <v>430</v>
      </c>
      <c r="N790" s="58" t="s">
        <v>436</v>
      </c>
      <c r="O790" s="58" t="s">
        <v>437</v>
      </c>
      <c r="P790" s="2">
        <v>68343</v>
      </c>
      <c r="Q790" s="2" t="s">
        <v>438</v>
      </c>
      <c r="R790" s="2" t="s">
        <v>439</v>
      </c>
      <c r="S790" s="10">
        <v>41972</v>
      </c>
      <c r="T790" s="58" t="s">
        <v>440</v>
      </c>
      <c r="U790" s="2" t="s">
        <v>441</v>
      </c>
      <c r="V790" s="2" t="s">
        <v>92</v>
      </c>
      <c r="W790" s="2" t="s">
        <v>1192</v>
      </c>
      <c r="X790" s="2" t="s">
        <v>442</v>
      </c>
      <c r="Y790" s="2">
        <v>81</v>
      </c>
      <c r="Z790" s="2" t="s">
        <v>160</v>
      </c>
      <c r="AA790" s="2" t="s">
        <v>443</v>
      </c>
      <c r="AB790" s="58" t="s">
        <v>3282</v>
      </c>
      <c r="AC790" s="58" t="s">
        <v>98</v>
      </c>
      <c r="AD790" s="58" t="s">
        <v>6428</v>
      </c>
      <c r="AE790" s="2" t="s">
        <v>6429</v>
      </c>
      <c r="AF790" s="62">
        <v>-8.2443399999999993</v>
      </c>
      <c r="AG790" s="62">
        <v>-35.0017</v>
      </c>
      <c r="AH790" s="2" t="s">
        <v>6430</v>
      </c>
      <c r="AI790" s="2" t="s">
        <v>28</v>
      </c>
      <c r="AJ790" s="2" t="s">
        <v>1260</v>
      </c>
      <c r="AK790" s="55">
        <v>92.43</v>
      </c>
      <c r="AL790" s="55">
        <v>45</v>
      </c>
      <c r="AM790" s="55">
        <v>48.685491723466399</v>
      </c>
      <c r="AN790" s="2" t="s">
        <v>103</v>
      </c>
      <c r="AO790" s="2">
        <v>8</v>
      </c>
      <c r="AP790" s="2">
        <v>1</v>
      </c>
      <c r="AQ790" s="2">
        <v>1</v>
      </c>
      <c r="AR790" s="53" t="s">
        <v>148</v>
      </c>
      <c r="AS790" s="2" t="s">
        <v>148</v>
      </c>
      <c r="AT790" s="2" t="s">
        <v>148</v>
      </c>
      <c r="AU790" s="2" t="s">
        <v>148</v>
      </c>
      <c r="AV790" s="2" t="s">
        <v>148</v>
      </c>
      <c r="AW790" s="2" t="str">
        <f t="shared" si="12"/>
        <v xml:space="preserve">                   </v>
      </c>
    </row>
    <row r="791" spans="2:49" ht="15" customHeight="1">
      <c r="B791" t="s">
        <v>6431</v>
      </c>
      <c r="C791" s="2">
        <v>1126</v>
      </c>
      <c r="D791" s="2">
        <v>1126</v>
      </c>
      <c r="E791" s="2" t="s">
        <v>6432</v>
      </c>
      <c r="F791" s="58" t="s">
        <v>6433</v>
      </c>
      <c r="G791" s="2" t="s">
        <v>431</v>
      </c>
      <c r="H791" t="s">
        <v>432</v>
      </c>
      <c r="I791" s="58" t="s">
        <v>433</v>
      </c>
      <c r="J791" s="2">
        <v>66749</v>
      </c>
      <c r="K791" s="2" t="s">
        <v>434</v>
      </c>
      <c r="L791" s="2" t="s">
        <v>435</v>
      </c>
      <c r="M791" s="58" t="s">
        <v>1519</v>
      </c>
      <c r="N791" s="58" t="s">
        <v>1520</v>
      </c>
      <c r="O791" s="58" t="s">
        <v>1521</v>
      </c>
      <c r="P791" s="2">
        <v>66162</v>
      </c>
      <c r="Q791" s="2" t="s">
        <v>1522</v>
      </c>
      <c r="R791" s="2">
        <v>1580</v>
      </c>
      <c r="S791" s="10">
        <v>41972</v>
      </c>
      <c r="T791" s="58" t="s">
        <v>1523</v>
      </c>
      <c r="U791" s="2" t="s">
        <v>1524</v>
      </c>
      <c r="V791" s="2" t="s">
        <v>92</v>
      </c>
      <c r="W791" s="2" t="s">
        <v>93</v>
      </c>
      <c r="X791" s="2" t="s">
        <v>442</v>
      </c>
      <c r="Y791" s="2">
        <v>84</v>
      </c>
      <c r="Z791" s="2" t="s">
        <v>160</v>
      </c>
      <c r="AA791" s="2" t="s">
        <v>1519</v>
      </c>
      <c r="AB791" s="58" t="s">
        <v>1525</v>
      </c>
      <c r="AC791" s="58" t="s">
        <v>6433</v>
      </c>
      <c r="AD791" s="58" t="s">
        <v>6434</v>
      </c>
      <c r="AE791" s="2" t="s">
        <v>6435</v>
      </c>
      <c r="AF791" s="62">
        <v>-5.7955423000000001</v>
      </c>
      <c r="AG791" s="62">
        <v>-35.216175900000003</v>
      </c>
      <c r="AH791" s="2" t="s">
        <v>6436</v>
      </c>
      <c r="AI791" s="2" t="s">
        <v>28</v>
      </c>
      <c r="AJ791" s="2" t="s">
        <v>330</v>
      </c>
      <c r="AK791" s="55">
        <v>814.31</v>
      </c>
      <c r="AL791" s="55">
        <v>151</v>
      </c>
      <c r="AM791" s="55">
        <v>18.543306603136401</v>
      </c>
      <c r="AN791" s="2" t="s">
        <v>103</v>
      </c>
      <c r="AO791" s="2">
        <v>9</v>
      </c>
      <c r="AP791" s="2">
        <v>1</v>
      </c>
      <c r="AQ791" s="2">
        <v>2</v>
      </c>
      <c r="AR791" s="53" t="s">
        <v>72</v>
      </c>
      <c r="AS791" s="2" t="s">
        <v>73</v>
      </c>
      <c r="AT791" s="2" t="s">
        <v>74</v>
      </c>
      <c r="AU791" s="2" t="s">
        <v>75</v>
      </c>
      <c r="AV791" s="2" t="s">
        <v>76</v>
      </c>
      <c r="AW791" s="2" t="str">
        <f t="shared" si="12"/>
        <v>AMERICANAS SERVIÇOS    PEGUE NA LOJA HOJE    SHIP FROM STORE    PEGUE NA LOJA  QUIOSQUE</v>
      </c>
    </row>
    <row r="792" spans="2:49" ht="15" customHeight="1">
      <c r="B792" t="s">
        <v>6437</v>
      </c>
      <c r="C792" s="2">
        <v>1103</v>
      </c>
      <c r="D792" s="2">
        <v>1103</v>
      </c>
      <c r="E792" s="2" t="s">
        <v>6438</v>
      </c>
      <c r="F792" s="58" t="s">
        <v>5435</v>
      </c>
      <c r="G792" s="2" t="s">
        <v>431</v>
      </c>
      <c r="H792" t="s">
        <v>432</v>
      </c>
      <c r="I792" s="58" t="s">
        <v>433</v>
      </c>
      <c r="J792" s="2">
        <v>66749</v>
      </c>
      <c r="K792" s="2" t="s">
        <v>434</v>
      </c>
      <c r="L792" s="2" t="s">
        <v>435</v>
      </c>
      <c r="M792" s="58" t="s">
        <v>3004</v>
      </c>
      <c r="N792" s="58" t="s">
        <v>3005</v>
      </c>
      <c r="O792" s="58" t="s">
        <v>3006</v>
      </c>
      <c r="P792" s="2">
        <v>68685</v>
      </c>
      <c r="Q792" s="2" t="s">
        <v>3007</v>
      </c>
      <c r="R792" s="2" t="s">
        <v>3008</v>
      </c>
      <c r="S792" s="10">
        <v>41972</v>
      </c>
      <c r="T792" s="58" t="s">
        <v>1848</v>
      </c>
      <c r="U792" s="2" t="s">
        <v>1849</v>
      </c>
      <c r="V792" s="2" t="s">
        <v>92</v>
      </c>
      <c r="W792" s="2" t="s">
        <v>93</v>
      </c>
      <c r="X792" s="2" t="s">
        <v>480</v>
      </c>
      <c r="Y792" s="2">
        <v>75</v>
      </c>
      <c r="Z792" s="2" t="s">
        <v>95</v>
      </c>
      <c r="AA792" s="2" t="s">
        <v>481</v>
      </c>
      <c r="AB792" s="58" t="s">
        <v>5435</v>
      </c>
      <c r="AC792" s="58" t="s">
        <v>98</v>
      </c>
      <c r="AD792" s="58" t="s">
        <v>6439</v>
      </c>
      <c r="AE792" s="2" t="s">
        <v>6440</v>
      </c>
      <c r="AF792" s="62">
        <v>-12.671483200000001</v>
      </c>
      <c r="AG792" s="62">
        <v>-39.101548100000002</v>
      </c>
      <c r="AH792" s="2" t="s">
        <v>6441</v>
      </c>
      <c r="AI792" s="2" t="s">
        <v>147</v>
      </c>
      <c r="AJ792" s="2" t="s">
        <v>330</v>
      </c>
      <c r="AK792" s="55">
        <v>757.77</v>
      </c>
      <c r="AL792" s="55">
        <v>174</v>
      </c>
      <c r="AM792" s="55">
        <v>22.962112514351322</v>
      </c>
      <c r="AN792" s="2" t="s">
        <v>103</v>
      </c>
      <c r="AO792" s="2">
        <v>8</v>
      </c>
      <c r="AP792" s="2">
        <v>1</v>
      </c>
      <c r="AQ792" s="2">
        <v>1</v>
      </c>
      <c r="AR792" s="53" t="s">
        <v>72</v>
      </c>
      <c r="AS792" s="2" t="s">
        <v>73</v>
      </c>
      <c r="AT792" s="2" t="s">
        <v>148</v>
      </c>
      <c r="AU792" s="2" t="s">
        <v>75</v>
      </c>
      <c r="AV792" s="2" t="s">
        <v>76</v>
      </c>
      <c r="AW792" s="2" t="str">
        <f t="shared" si="12"/>
        <v>AMERICANAS SERVIÇOS    PEGUE NA LOJA HOJE         PEGUE NA LOJA  QUIOSQUE</v>
      </c>
    </row>
    <row r="793" spans="2:49" ht="15" customHeight="1">
      <c r="B793" t="s">
        <v>6442</v>
      </c>
      <c r="C793" s="2">
        <v>1124</v>
      </c>
      <c r="D793" s="2">
        <v>1124</v>
      </c>
      <c r="E793" s="2" t="s">
        <v>6443</v>
      </c>
      <c r="F793" s="58" t="s">
        <v>6444</v>
      </c>
      <c r="G793" s="2" t="s">
        <v>431</v>
      </c>
      <c r="H793" t="s">
        <v>432</v>
      </c>
      <c r="I793" s="58" t="s">
        <v>433</v>
      </c>
      <c r="J793" s="2">
        <v>66749</v>
      </c>
      <c r="K793" s="2" t="s">
        <v>434</v>
      </c>
      <c r="L793" s="2" t="s">
        <v>435</v>
      </c>
      <c r="M793" s="58" t="s">
        <v>3004</v>
      </c>
      <c r="N793" s="58" t="s">
        <v>3005</v>
      </c>
      <c r="O793" s="58" t="s">
        <v>3006</v>
      </c>
      <c r="P793" s="2">
        <v>68685</v>
      </c>
      <c r="Q793" s="2" t="s">
        <v>3007</v>
      </c>
      <c r="R793" s="2" t="s">
        <v>3008</v>
      </c>
      <c r="S793" s="10">
        <v>41972</v>
      </c>
      <c r="T793" s="58" t="s">
        <v>1848</v>
      </c>
      <c r="U793" s="2" t="s">
        <v>1849</v>
      </c>
      <c r="V793" s="2" t="s">
        <v>92</v>
      </c>
      <c r="W793" s="2" t="s">
        <v>93</v>
      </c>
      <c r="X793" s="2" t="s">
        <v>480</v>
      </c>
      <c r="Y793" s="2">
        <v>71</v>
      </c>
      <c r="Z793" s="2" t="s">
        <v>95</v>
      </c>
      <c r="AA793" s="2" t="s">
        <v>481</v>
      </c>
      <c r="AB793" s="58" t="s">
        <v>3159</v>
      </c>
      <c r="AC793" s="58" t="s">
        <v>98</v>
      </c>
      <c r="AD793" s="58" t="s">
        <v>6445</v>
      </c>
      <c r="AE793" s="2" t="s">
        <v>3161</v>
      </c>
      <c r="AF793" s="62">
        <v>-12.895738400000001</v>
      </c>
      <c r="AG793" s="62">
        <v>-38.3226242</v>
      </c>
      <c r="AH793" s="2" t="s">
        <v>6446</v>
      </c>
      <c r="AI793" s="2" t="s">
        <v>28</v>
      </c>
      <c r="AJ793" s="2" t="s">
        <v>330</v>
      </c>
      <c r="AK793" s="55">
        <v>761.94</v>
      </c>
      <c r="AL793" s="55">
        <v>195</v>
      </c>
      <c r="AM793" s="55">
        <v>25.592566343806599</v>
      </c>
      <c r="AN793" s="2" t="s">
        <v>103</v>
      </c>
      <c r="AO793" s="2">
        <v>4</v>
      </c>
      <c r="AP793" s="2">
        <v>3</v>
      </c>
      <c r="AQ793" s="2">
        <v>1</v>
      </c>
      <c r="AR793" s="53" t="s">
        <v>72</v>
      </c>
      <c r="AS793" s="2" t="s">
        <v>73</v>
      </c>
      <c r="AT793" s="2" t="s">
        <v>74</v>
      </c>
      <c r="AU793" s="2" t="s">
        <v>75</v>
      </c>
      <c r="AV793" s="2" t="s">
        <v>76</v>
      </c>
      <c r="AW793" s="2" t="str">
        <f t="shared" si="12"/>
        <v>AMERICANAS SERVIÇOS    PEGUE NA LOJA HOJE    SHIP FROM STORE    PEGUE NA LOJA  QUIOSQUE</v>
      </c>
    </row>
    <row r="794" spans="2:49" ht="15" customHeight="1">
      <c r="B794" t="s">
        <v>6447</v>
      </c>
      <c r="C794" s="2">
        <v>1174</v>
      </c>
      <c r="D794" s="2">
        <v>1174</v>
      </c>
      <c r="E794" s="2" t="s">
        <v>6448</v>
      </c>
      <c r="F794" s="58" t="s">
        <v>6449</v>
      </c>
      <c r="G794" s="2" t="s">
        <v>431</v>
      </c>
      <c r="H794" t="s">
        <v>432</v>
      </c>
      <c r="I794" s="58" t="s">
        <v>433</v>
      </c>
      <c r="J794" s="2">
        <v>66749</v>
      </c>
      <c r="K794" s="2" t="s">
        <v>434</v>
      </c>
      <c r="L794" s="2" t="s">
        <v>435</v>
      </c>
      <c r="M794" s="58" t="s">
        <v>3004</v>
      </c>
      <c r="N794" s="58" t="s">
        <v>3005</v>
      </c>
      <c r="O794" s="58" t="s">
        <v>3006</v>
      </c>
      <c r="P794" s="2">
        <v>68685</v>
      </c>
      <c r="Q794" s="2" t="s">
        <v>3007</v>
      </c>
      <c r="R794" s="2" t="s">
        <v>3008</v>
      </c>
      <c r="S794" s="10">
        <v>41972</v>
      </c>
      <c r="T794" s="58" t="s">
        <v>1848</v>
      </c>
      <c r="U794" s="2" t="s">
        <v>1849</v>
      </c>
      <c r="V794" s="2" t="s">
        <v>92</v>
      </c>
      <c r="W794" s="2" t="s">
        <v>93</v>
      </c>
      <c r="X794" s="2" t="s">
        <v>480</v>
      </c>
      <c r="Y794" s="2">
        <v>77</v>
      </c>
      <c r="Z794" s="2" t="s">
        <v>160</v>
      </c>
      <c r="AA794" s="2" t="s">
        <v>481</v>
      </c>
      <c r="AB794" s="58" t="s">
        <v>6449</v>
      </c>
      <c r="AC794" s="58" t="s">
        <v>98</v>
      </c>
      <c r="AD794" s="58" t="s">
        <v>6450</v>
      </c>
      <c r="AE794" s="2" t="s">
        <v>6451</v>
      </c>
      <c r="AF794" s="62">
        <v>-14.205469300000001</v>
      </c>
      <c r="AG794" s="62">
        <v>-41.664960200000003</v>
      </c>
      <c r="AH794" s="2" t="s">
        <v>6452</v>
      </c>
      <c r="AI794" s="2" t="s">
        <v>147</v>
      </c>
      <c r="AJ794" s="2" t="s">
        <v>330</v>
      </c>
      <c r="AK794" s="55">
        <v>722.19</v>
      </c>
      <c r="AL794" s="55">
        <v>152</v>
      </c>
      <c r="AM794" s="55">
        <v>21.047092870297288</v>
      </c>
      <c r="AN794" s="2" t="s">
        <v>103</v>
      </c>
      <c r="AO794" s="2">
        <v>9</v>
      </c>
      <c r="AP794" s="2">
        <v>1</v>
      </c>
      <c r="AQ794" s="2">
        <v>2</v>
      </c>
      <c r="AR794" s="53" t="s">
        <v>72</v>
      </c>
      <c r="AS794" s="2" t="s">
        <v>73</v>
      </c>
      <c r="AT794" s="2" t="s">
        <v>148</v>
      </c>
      <c r="AU794" s="2" t="s">
        <v>75</v>
      </c>
      <c r="AV794" s="2" t="s">
        <v>76</v>
      </c>
      <c r="AW794" s="2" t="str">
        <f t="shared" si="12"/>
        <v>AMERICANAS SERVIÇOS    PEGUE NA LOJA HOJE         PEGUE NA LOJA  QUIOSQUE</v>
      </c>
    </row>
    <row r="795" spans="2:49" ht="15" customHeight="1">
      <c r="B795" t="s">
        <v>6453</v>
      </c>
      <c r="C795" s="2" t="s">
        <v>6454</v>
      </c>
      <c r="D795" s="2">
        <v>51</v>
      </c>
      <c r="E795" s="2" t="s">
        <v>6455</v>
      </c>
      <c r="F795" s="58" t="s">
        <v>6456</v>
      </c>
      <c r="G795" s="2" t="s">
        <v>81</v>
      </c>
      <c r="H795" t="s">
        <v>82</v>
      </c>
      <c r="I795" s="58" t="s">
        <v>83</v>
      </c>
      <c r="J795" s="2">
        <v>66203</v>
      </c>
      <c r="K795" s="2" t="s">
        <v>84</v>
      </c>
      <c r="L795" s="2" t="s">
        <v>85</v>
      </c>
      <c r="M795" s="58" t="s">
        <v>86</v>
      </c>
      <c r="N795" s="58" t="s">
        <v>87</v>
      </c>
      <c r="O795" s="58" t="s">
        <v>88</v>
      </c>
      <c r="P795" s="2">
        <v>68551</v>
      </c>
      <c r="Q795" s="2" t="s">
        <v>89</v>
      </c>
      <c r="R795" s="2" t="s">
        <v>85</v>
      </c>
      <c r="S795" s="10">
        <v>42060</v>
      </c>
      <c r="T795" s="58" t="s">
        <v>90</v>
      </c>
      <c r="U795" s="2" t="s">
        <v>91</v>
      </c>
      <c r="V795" s="2" t="s">
        <v>92</v>
      </c>
      <c r="W795" s="2" t="s">
        <v>93</v>
      </c>
      <c r="X795" s="2" t="s">
        <v>94</v>
      </c>
      <c r="Y795" s="2">
        <v>21</v>
      </c>
      <c r="Z795" s="2" t="s">
        <v>95</v>
      </c>
      <c r="AA795" s="2" t="s">
        <v>96</v>
      </c>
      <c r="AB795" s="58" t="s">
        <v>3242</v>
      </c>
      <c r="AC795" s="58" t="s">
        <v>6457</v>
      </c>
      <c r="AD795" s="58" t="s">
        <v>6458</v>
      </c>
      <c r="AE795" s="2" t="s">
        <v>6459</v>
      </c>
      <c r="AF795" s="62">
        <v>-22.767474400000001</v>
      </c>
      <c r="AG795" s="62">
        <v>-42.905996600000002</v>
      </c>
      <c r="AH795" s="2" t="s">
        <v>6460</v>
      </c>
      <c r="AI795" s="2" t="s">
        <v>147</v>
      </c>
      <c r="AJ795" s="2" t="s">
        <v>102</v>
      </c>
      <c r="AK795" s="55">
        <v>1101.82</v>
      </c>
      <c r="AL795" s="55">
        <v>219</v>
      </c>
      <c r="AM795" s="55">
        <v>19.876204824744516</v>
      </c>
      <c r="AN795" s="2" t="s">
        <v>331</v>
      </c>
      <c r="AO795" s="2">
        <v>7</v>
      </c>
      <c r="AP795" s="2">
        <v>1</v>
      </c>
      <c r="AQ795" s="2">
        <v>1</v>
      </c>
      <c r="AR795" s="53" t="s">
        <v>148</v>
      </c>
      <c r="AS795" s="2" t="s">
        <v>73</v>
      </c>
      <c r="AT795" s="2" t="s">
        <v>74</v>
      </c>
      <c r="AU795" s="2" t="s">
        <v>148</v>
      </c>
      <c r="AV795" s="2" t="s">
        <v>148</v>
      </c>
      <c r="AW795" s="2" t="str">
        <f t="shared" si="12"/>
        <v xml:space="preserve">     PEGUE NA LOJA HOJE    SHIP FROM STORE        </v>
      </c>
    </row>
    <row r="796" spans="2:49" ht="15" customHeight="1">
      <c r="B796" t="s">
        <v>6461</v>
      </c>
      <c r="C796" s="2">
        <v>1175</v>
      </c>
      <c r="D796" s="2">
        <v>1175</v>
      </c>
      <c r="E796" s="2" t="s">
        <v>6462</v>
      </c>
      <c r="F796" s="58" t="s">
        <v>2218</v>
      </c>
      <c r="G796" s="2" t="s">
        <v>108</v>
      </c>
      <c r="H796" t="s">
        <v>109</v>
      </c>
      <c r="I796" s="58" t="s">
        <v>110</v>
      </c>
      <c r="J796" s="2">
        <v>66202</v>
      </c>
      <c r="K796" s="2" t="s">
        <v>111</v>
      </c>
      <c r="L796" s="2" t="s">
        <v>112</v>
      </c>
      <c r="M796" s="58" t="s">
        <v>187</v>
      </c>
      <c r="N796" s="58" t="s">
        <v>188</v>
      </c>
      <c r="O796" s="58" t="s">
        <v>189</v>
      </c>
      <c r="P796" s="2">
        <v>68950</v>
      </c>
      <c r="Q796" s="2" t="s">
        <v>190</v>
      </c>
      <c r="R796" s="2" t="s">
        <v>184</v>
      </c>
      <c r="S796" s="10">
        <v>42068</v>
      </c>
      <c r="T796" s="58" t="s">
        <v>191</v>
      </c>
      <c r="U796" s="2" t="s">
        <v>192</v>
      </c>
      <c r="V796" s="2" t="s">
        <v>69</v>
      </c>
      <c r="W796" s="2" t="s">
        <v>93</v>
      </c>
      <c r="X796" s="2" t="s">
        <v>94</v>
      </c>
      <c r="Y796" s="2">
        <v>21</v>
      </c>
      <c r="Z796" s="2" t="s">
        <v>95</v>
      </c>
      <c r="AA796" s="2" t="s">
        <v>96</v>
      </c>
      <c r="AB796" s="58" t="s">
        <v>120</v>
      </c>
      <c r="AC796" s="58" t="s">
        <v>2218</v>
      </c>
      <c r="AD796" s="58" t="s">
        <v>6463</v>
      </c>
      <c r="AE796" s="2" t="s">
        <v>6464</v>
      </c>
      <c r="AF796" s="62">
        <v>-22.9860249</v>
      </c>
      <c r="AG796" s="62">
        <v>-43.2276253</v>
      </c>
      <c r="AH796" s="2" t="s">
        <v>6465</v>
      </c>
      <c r="AI796" s="2" t="s">
        <v>28</v>
      </c>
      <c r="AJ796" s="2" t="s">
        <v>330</v>
      </c>
      <c r="AK796" s="55">
        <v>924.96</v>
      </c>
      <c r="AL796" s="55">
        <v>118</v>
      </c>
      <c r="AM796" s="55">
        <v>12.75730842414807</v>
      </c>
      <c r="AN796" s="2" t="s">
        <v>103</v>
      </c>
      <c r="AO796" s="2">
        <v>2</v>
      </c>
      <c r="AP796" s="2">
        <v>5</v>
      </c>
      <c r="AQ796" s="2">
        <v>1</v>
      </c>
      <c r="AR796" s="53" t="s">
        <v>148</v>
      </c>
      <c r="AS796" s="2" t="s">
        <v>73</v>
      </c>
      <c r="AT796" s="2" t="s">
        <v>74</v>
      </c>
      <c r="AU796" s="2" t="s">
        <v>75</v>
      </c>
      <c r="AV796" s="2" t="s">
        <v>148</v>
      </c>
      <c r="AW796" s="2" t="str">
        <f t="shared" si="12"/>
        <v xml:space="preserve">     PEGUE NA LOJA HOJE    SHIP FROM STORE    PEGUE NA LOJA   </v>
      </c>
    </row>
    <row r="797" spans="2:49" ht="15" customHeight="1">
      <c r="B797" t="s">
        <v>6466</v>
      </c>
      <c r="C797" s="2">
        <v>1120</v>
      </c>
      <c r="D797" s="2">
        <v>1120</v>
      </c>
      <c r="E797" s="2" t="s">
        <v>6467</v>
      </c>
      <c r="F797" s="58" t="s">
        <v>6468</v>
      </c>
      <c r="G797" s="2" t="s">
        <v>534</v>
      </c>
      <c r="H797" t="s">
        <v>535</v>
      </c>
      <c r="I797" s="58" t="s">
        <v>536</v>
      </c>
      <c r="J797" s="2">
        <v>65659</v>
      </c>
      <c r="K797" s="2" t="s">
        <v>537</v>
      </c>
      <c r="L797" s="2" t="s">
        <v>531</v>
      </c>
      <c r="M797" s="58" t="s">
        <v>721</v>
      </c>
      <c r="N797" s="58" t="s">
        <v>722</v>
      </c>
      <c r="O797" s="58" t="s">
        <v>723</v>
      </c>
      <c r="P797" s="2" t="s">
        <v>148</v>
      </c>
      <c r="Q797" s="2" t="s">
        <v>724</v>
      </c>
      <c r="R797" s="2" t="s">
        <v>718</v>
      </c>
      <c r="S797" s="10">
        <v>42080</v>
      </c>
      <c r="T797" s="58" t="s">
        <v>725</v>
      </c>
      <c r="U797" s="2" t="s">
        <v>726</v>
      </c>
      <c r="V797" s="2" t="s">
        <v>92</v>
      </c>
      <c r="W797" s="2" t="s">
        <v>93</v>
      </c>
      <c r="X797" s="2" t="s">
        <v>545</v>
      </c>
      <c r="Y797" s="2">
        <v>98</v>
      </c>
      <c r="Z797" s="2" t="s">
        <v>160</v>
      </c>
      <c r="AA797" s="2" t="s">
        <v>727</v>
      </c>
      <c r="AB797" s="58" t="s">
        <v>6469</v>
      </c>
      <c r="AC797" s="58" t="s">
        <v>6470</v>
      </c>
      <c r="AD797" s="58" t="s">
        <v>6471</v>
      </c>
      <c r="AE797" s="2" t="s">
        <v>6472</v>
      </c>
      <c r="AF797" s="62">
        <v>-2.5544063000000001</v>
      </c>
      <c r="AG797" s="62">
        <v>-44.205680999999998</v>
      </c>
      <c r="AH797" s="2" t="s">
        <v>6473</v>
      </c>
      <c r="AI797" s="2" t="s">
        <v>28</v>
      </c>
      <c r="AJ797" s="2" t="s">
        <v>102</v>
      </c>
      <c r="AK797" s="55">
        <v>1100.6400000000001</v>
      </c>
      <c r="AL797" s="55">
        <v>170</v>
      </c>
      <c r="AM797" s="55">
        <v>15.445558947521439</v>
      </c>
      <c r="AN797" s="2" t="s">
        <v>331</v>
      </c>
      <c r="AO797" s="2">
        <v>10</v>
      </c>
      <c r="AP797" s="2">
        <v>1</v>
      </c>
      <c r="AQ797" s="2">
        <v>3</v>
      </c>
      <c r="AR797" s="53" t="s">
        <v>72</v>
      </c>
      <c r="AS797" s="2" t="s">
        <v>73</v>
      </c>
      <c r="AT797" s="2" t="s">
        <v>148</v>
      </c>
      <c r="AU797" s="2" t="s">
        <v>148</v>
      </c>
      <c r="AV797" s="2" t="s">
        <v>76</v>
      </c>
      <c r="AW797" s="2" t="str">
        <f t="shared" si="12"/>
        <v>AMERICANAS SERVIÇOS    PEGUE NA LOJA HOJE            QUIOSQUE</v>
      </c>
    </row>
    <row r="798" spans="2:49" ht="15" customHeight="1">
      <c r="B798" t="s">
        <v>6474</v>
      </c>
      <c r="C798" s="2">
        <v>1140</v>
      </c>
      <c r="D798" s="2">
        <v>1140</v>
      </c>
      <c r="E798" s="2" t="s">
        <v>6475</v>
      </c>
      <c r="F798" s="58" t="s">
        <v>6476</v>
      </c>
      <c r="G798" s="2" t="s">
        <v>81</v>
      </c>
      <c r="H798" t="s">
        <v>82</v>
      </c>
      <c r="I798" s="58" t="s">
        <v>83</v>
      </c>
      <c r="J798" s="2">
        <v>66203</v>
      </c>
      <c r="K798" s="2" t="s">
        <v>84</v>
      </c>
      <c r="L798" s="2" t="s">
        <v>85</v>
      </c>
      <c r="M798" s="58" t="s">
        <v>751</v>
      </c>
      <c r="N798" s="58" t="s">
        <v>752</v>
      </c>
      <c r="O798" s="58" t="s">
        <v>753</v>
      </c>
      <c r="P798" s="2">
        <v>86530</v>
      </c>
      <c r="Q798" s="2" t="s">
        <v>754</v>
      </c>
      <c r="R798" s="2" t="s">
        <v>748</v>
      </c>
      <c r="S798" s="10">
        <v>42087</v>
      </c>
      <c r="T798" s="58" t="s">
        <v>1814</v>
      </c>
      <c r="U798" s="2" t="s">
        <v>1815</v>
      </c>
      <c r="V798" s="2" t="s">
        <v>92</v>
      </c>
      <c r="W798" s="2" t="s">
        <v>93</v>
      </c>
      <c r="X798" s="2" t="s">
        <v>248</v>
      </c>
      <c r="Y798" s="2">
        <v>33</v>
      </c>
      <c r="Z798" s="2" t="s">
        <v>95</v>
      </c>
      <c r="AA798" s="2" t="s">
        <v>206</v>
      </c>
      <c r="AB798" s="58" t="s">
        <v>6476</v>
      </c>
      <c r="AC798" s="58" t="s">
        <v>98</v>
      </c>
      <c r="AD798" s="58" t="s">
        <v>6477</v>
      </c>
      <c r="AE798" s="2" t="s">
        <v>6478</v>
      </c>
      <c r="AF798" s="62">
        <v>-19.790842900000001</v>
      </c>
      <c r="AG798" s="62">
        <v>-42.139631799999997</v>
      </c>
      <c r="AH798" s="2" t="s">
        <v>6479</v>
      </c>
      <c r="AI798" s="2" t="s">
        <v>147</v>
      </c>
      <c r="AJ798" s="2" t="s">
        <v>330</v>
      </c>
      <c r="AK798" s="55">
        <v>720.92</v>
      </c>
      <c r="AL798" s="55">
        <v>188</v>
      </c>
      <c r="AM798" s="55">
        <v>26.077789491205682</v>
      </c>
      <c r="AN798" s="2" t="s">
        <v>103</v>
      </c>
      <c r="AO798" s="2">
        <v>11</v>
      </c>
      <c r="AP798" s="2">
        <v>1</v>
      </c>
      <c r="AQ798" s="2">
        <v>4</v>
      </c>
      <c r="AR798" s="53" t="s">
        <v>72</v>
      </c>
      <c r="AS798" s="2" t="s">
        <v>73</v>
      </c>
      <c r="AT798" s="2" t="s">
        <v>148</v>
      </c>
      <c r="AU798" s="2" t="s">
        <v>75</v>
      </c>
      <c r="AV798" s="2" t="s">
        <v>76</v>
      </c>
      <c r="AW798" s="2" t="str">
        <f t="shared" si="12"/>
        <v>AMERICANAS SERVIÇOS    PEGUE NA LOJA HOJE         PEGUE NA LOJA  QUIOSQUE</v>
      </c>
    </row>
    <row r="799" spans="2:49" ht="15" customHeight="1">
      <c r="B799" t="s">
        <v>6480</v>
      </c>
      <c r="C799" s="2">
        <v>1139</v>
      </c>
      <c r="D799" s="2">
        <v>1139</v>
      </c>
      <c r="E799" s="2" t="s">
        <v>6481</v>
      </c>
      <c r="F799" s="58" t="s">
        <v>6482</v>
      </c>
      <c r="G799" s="2" t="s">
        <v>380</v>
      </c>
      <c r="H799" t="s">
        <v>381</v>
      </c>
      <c r="I799" s="58" t="s">
        <v>382</v>
      </c>
      <c r="J799" s="2">
        <v>66147</v>
      </c>
      <c r="K799" s="2" t="s">
        <v>383</v>
      </c>
      <c r="L799" s="2" t="s">
        <v>384</v>
      </c>
      <c r="M799" s="58" t="s">
        <v>1379</v>
      </c>
      <c r="N799" s="58" t="s">
        <v>1380</v>
      </c>
      <c r="O799" s="58" t="s">
        <v>1381</v>
      </c>
      <c r="P799" s="2" t="s">
        <v>148</v>
      </c>
      <c r="Q799" s="2" t="s">
        <v>1382</v>
      </c>
      <c r="R799" s="2" t="s">
        <v>1376</v>
      </c>
      <c r="S799" s="10">
        <v>42092</v>
      </c>
      <c r="T799" s="58" t="s">
        <v>1383</v>
      </c>
      <c r="U799" s="2" t="s">
        <v>1384</v>
      </c>
      <c r="V799" s="2" t="s">
        <v>92</v>
      </c>
      <c r="W799" s="2" t="s">
        <v>93</v>
      </c>
      <c r="X799" s="2" t="s">
        <v>248</v>
      </c>
      <c r="Y799" s="2">
        <v>66</v>
      </c>
      <c r="Z799" s="2" t="s">
        <v>95</v>
      </c>
      <c r="AA799" s="2" t="s">
        <v>1385</v>
      </c>
      <c r="AB799" s="58" t="s">
        <v>6482</v>
      </c>
      <c r="AC799" s="58" t="s">
        <v>6483</v>
      </c>
      <c r="AD799" s="58" t="s">
        <v>6484</v>
      </c>
      <c r="AE799" s="2" t="s">
        <v>6485</v>
      </c>
      <c r="AF799" s="62">
        <v>-9.8779089999999901</v>
      </c>
      <c r="AG799" s="62">
        <v>-56.086718599999998</v>
      </c>
      <c r="AH799" s="2" t="s">
        <v>6486</v>
      </c>
      <c r="AI799" s="2" t="s">
        <v>147</v>
      </c>
      <c r="AJ799" s="2" t="s">
        <v>330</v>
      </c>
      <c r="AK799" s="55">
        <v>924.03</v>
      </c>
      <c r="AL799" s="55">
        <v>146</v>
      </c>
      <c r="AM799" s="55">
        <v>15.800352802398191</v>
      </c>
      <c r="AN799" s="2" t="s">
        <v>103</v>
      </c>
      <c r="AO799" s="2">
        <v>12</v>
      </c>
      <c r="AP799" s="2">
        <v>1</v>
      </c>
      <c r="AQ799" s="2">
        <v>5</v>
      </c>
      <c r="AR799" s="53" t="s">
        <v>148</v>
      </c>
      <c r="AS799" s="2" t="s">
        <v>73</v>
      </c>
      <c r="AT799" s="2" t="s">
        <v>148</v>
      </c>
      <c r="AU799" s="2" t="s">
        <v>148</v>
      </c>
      <c r="AV799" s="2" t="s">
        <v>148</v>
      </c>
      <c r="AW799" s="2" t="str">
        <f t="shared" si="12"/>
        <v xml:space="preserve">     PEGUE NA LOJA HOJE             </v>
      </c>
    </row>
    <row r="800" spans="2:49" ht="15" customHeight="1">
      <c r="B800" t="s">
        <v>6487</v>
      </c>
      <c r="C800" s="2">
        <v>1188</v>
      </c>
      <c r="D800" s="2">
        <v>1188</v>
      </c>
      <c r="E800" s="2" t="s">
        <v>6488</v>
      </c>
      <c r="F800" s="58" t="s">
        <v>6489</v>
      </c>
      <c r="G800" s="2" t="s">
        <v>285</v>
      </c>
      <c r="H800" t="s">
        <v>286</v>
      </c>
      <c r="I800" s="58" t="s">
        <v>287</v>
      </c>
      <c r="J800" s="2">
        <v>68673</v>
      </c>
      <c r="K800" s="2" t="s">
        <v>288</v>
      </c>
      <c r="L800" s="2" t="s">
        <v>289</v>
      </c>
      <c r="M800" s="58" t="s">
        <v>336</v>
      </c>
      <c r="N800" s="58" t="s">
        <v>337</v>
      </c>
      <c r="O800" s="58" t="s">
        <v>338</v>
      </c>
      <c r="P800" s="2">
        <v>68595</v>
      </c>
      <c r="Q800" s="2" t="s">
        <v>339</v>
      </c>
      <c r="R800" s="2" t="s">
        <v>340</v>
      </c>
      <c r="S800" s="10">
        <v>42108</v>
      </c>
      <c r="T800" s="58" t="s">
        <v>341</v>
      </c>
      <c r="U800" s="2" t="s">
        <v>342</v>
      </c>
      <c r="V800" s="2" t="s">
        <v>92</v>
      </c>
      <c r="W800" s="2" t="s">
        <v>93</v>
      </c>
      <c r="X800" s="2" t="s">
        <v>296</v>
      </c>
      <c r="Y800" s="2">
        <v>44</v>
      </c>
      <c r="Z800" s="2" t="s">
        <v>95</v>
      </c>
      <c r="AA800" s="2" t="s">
        <v>297</v>
      </c>
      <c r="AB800" s="58" t="s">
        <v>6489</v>
      </c>
      <c r="AC800" s="58" t="s">
        <v>6490</v>
      </c>
      <c r="AD800" s="58" t="s">
        <v>6491</v>
      </c>
      <c r="AE800" s="2" t="s">
        <v>6492</v>
      </c>
      <c r="AF800" s="62">
        <v>-23.6579777</v>
      </c>
      <c r="AG800" s="62">
        <v>-52.6047929</v>
      </c>
      <c r="AH800" s="2" t="s">
        <v>6493</v>
      </c>
      <c r="AI800" s="2" t="s">
        <v>147</v>
      </c>
      <c r="AJ800" s="2" t="s">
        <v>330</v>
      </c>
      <c r="AK800" s="55">
        <v>701</v>
      </c>
      <c r="AL800" s="55">
        <v>93</v>
      </c>
      <c r="AM800" s="55">
        <v>13.266761768901569</v>
      </c>
      <c r="AN800" s="2" t="s">
        <v>103</v>
      </c>
      <c r="AO800" s="2">
        <v>8</v>
      </c>
      <c r="AP800" s="2">
        <v>1</v>
      </c>
      <c r="AQ800" s="2">
        <v>1</v>
      </c>
      <c r="AR800" s="53" t="s">
        <v>148</v>
      </c>
      <c r="AS800" s="2" t="s">
        <v>73</v>
      </c>
      <c r="AT800" s="2" t="s">
        <v>148</v>
      </c>
      <c r="AU800" s="2" t="s">
        <v>75</v>
      </c>
      <c r="AV800" s="2" t="s">
        <v>148</v>
      </c>
      <c r="AW800" s="2" t="str">
        <f t="shared" si="12"/>
        <v xml:space="preserve">     PEGUE NA LOJA HOJE         PEGUE NA LOJA   </v>
      </c>
    </row>
    <row r="801" spans="2:49" ht="15" customHeight="1">
      <c r="B801" t="s">
        <v>6494</v>
      </c>
      <c r="C801" s="2">
        <v>1200</v>
      </c>
      <c r="D801" s="2">
        <v>1200</v>
      </c>
      <c r="E801" s="2" t="s">
        <v>6495</v>
      </c>
      <c r="F801" s="58" t="s">
        <v>6496</v>
      </c>
      <c r="G801" s="2" t="s">
        <v>431</v>
      </c>
      <c r="H801" t="s">
        <v>432</v>
      </c>
      <c r="I801" s="58" t="s">
        <v>433</v>
      </c>
      <c r="J801" s="2">
        <v>66749</v>
      </c>
      <c r="K801" s="2" t="s">
        <v>434</v>
      </c>
      <c r="L801" s="2" t="s">
        <v>435</v>
      </c>
      <c r="M801" s="58" t="s">
        <v>1519</v>
      </c>
      <c r="N801" s="58" t="s">
        <v>1520</v>
      </c>
      <c r="O801" s="58" t="s">
        <v>1521</v>
      </c>
      <c r="P801" s="2">
        <v>66162</v>
      </c>
      <c r="Q801" s="2" t="s">
        <v>1522</v>
      </c>
      <c r="R801" s="2">
        <v>1580</v>
      </c>
      <c r="S801" s="10">
        <v>42121</v>
      </c>
      <c r="T801" s="58" t="s">
        <v>1523</v>
      </c>
      <c r="U801" s="2" t="s">
        <v>1524</v>
      </c>
      <c r="V801" s="2" t="s">
        <v>92</v>
      </c>
      <c r="W801" s="2" t="s">
        <v>93</v>
      </c>
      <c r="X801" s="2" t="s">
        <v>442</v>
      </c>
      <c r="Y801" s="2">
        <v>34</v>
      </c>
      <c r="Z801" s="2" t="s">
        <v>160</v>
      </c>
      <c r="AA801" s="2" t="s">
        <v>1519</v>
      </c>
      <c r="AB801" s="58" t="s">
        <v>6496</v>
      </c>
      <c r="AC801" s="58" t="s">
        <v>98</v>
      </c>
      <c r="AD801" s="58" t="s">
        <v>6497</v>
      </c>
      <c r="AE801" s="2" t="s">
        <v>6498</v>
      </c>
      <c r="AF801" s="62">
        <v>-5.8542782999999998</v>
      </c>
      <c r="AG801" s="62">
        <v>-35.352261499999997</v>
      </c>
      <c r="AH801" s="2" t="s">
        <v>6499</v>
      </c>
      <c r="AI801" s="2" t="s">
        <v>147</v>
      </c>
      <c r="AJ801" s="2" t="s">
        <v>330</v>
      </c>
      <c r="AK801" s="55">
        <v>703.7</v>
      </c>
      <c r="AL801" s="55">
        <v>159</v>
      </c>
      <c r="AM801" s="55">
        <v>22.594855762398748</v>
      </c>
      <c r="AN801" s="2" t="s">
        <v>103</v>
      </c>
      <c r="AO801" s="2">
        <v>8</v>
      </c>
      <c r="AP801" s="2">
        <v>1</v>
      </c>
      <c r="AQ801" s="2">
        <v>1</v>
      </c>
      <c r="AR801" s="53" t="s">
        <v>72</v>
      </c>
      <c r="AS801" s="2" t="s">
        <v>73</v>
      </c>
      <c r="AT801" s="2" t="s">
        <v>148</v>
      </c>
      <c r="AU801" s="2" t="s">
        <v>75</v>
      </c>
      <c r="AV801" s="2" t="s">
        <v>76</v>
      </c>
      <c r="AW801" s="2" t="str">
        <f t="shared" si="12"/>
        <v>AMERICANAS SERVIÇOS    PEGUE NA LOJA HOJE         PEGUE NA LOJA  QUIOSQUE</v>
      </c>
    </row>
    <row r="802" spans="2:49" ht="15" customHeight="1">
      <c r="B802" t="s">
        <v>6500</v>
      </c>
      <c r="C802" s="2">
        <v>1196</v>
      </c>
      <c r="D802" s="2">
        <v>1196</v>
      </c>
      <c r="E802" s="2" t="s">
        <v>6501</v>
      </c>
      <c r="F802" s="58" t="s">
        <v>2045</v>
      </c>
      <c r="G802" s="2" t="s">
        <v>81</v>
      </c>
      <c r="H802" t="s">
        <v>82</v>
      </c>
      <c r="I802" s="58" t="s">
        <v>83</v>
      </c>
      <c r="J802" s="2">
        <v>66203</v>
      </c>
      <c r="K802" s="2" t="s">
        <v>84</v>
      </c>
      <c r="L802" s="2" t="s">
        <v>85</v>
      </c>
      <c r="M802" s="58" t="s">
        <v>556</v>
      </c>
      <c r="N802" s="58" t="s">
        <v>557</v>
      </c>
      <c r="O802" s="58" t="s">
        <v>558</v>
      </c>
      <c r="P802" s="2">
        <v>68612</v>
      </c>
      <c r="Q802" s="2" t="s">
        <v>559</v>
      </c>
      <c r="R802" s="2" t="s">
        <v>560</v>
      </c>
      <c r="S802" s="10">
        <v>42122</v>
      </c>
      <c r="T802" s="58" t="s">
        <v>561</v>
      </c>
      <c r="U802" s="2" t="s">
        <v>562</v>
      </c>
      <c r="V802" s="2" t="s">
        <v>92</v>
      </c>
      <c r="W802" s="2" t="s">
        <v>93</v>
      </c>
      <c r="X802" s="2" t="s">
        <v>248</v>
      </c>
      <c r="Y802" s="2">
        <v>34</v>
      </c>
      <c r="Z802" s="2" t="s">
        <v>95</v>
      </c>
      <c r="AA802" s="2" t="s">
        <v>206</v>
      </c>
      <c r="AB802" s="58" t="s">
        <v>2046</v>
      </c>
      <c r="AC802" s="58" t="s">
        <v>6502</v>
      </c>
      <c r="AD802" s="58" t="s">
        <v>6503</v>
      </c>
      <c r="AE802" s="2" t="s">
        <v>6504</v>
      </c>
      <c r="AF802" s="62">
        <v>-19.7389735</v>
      </c>
      <c r="AG802" s="62">
        <v>-47.943532099999999</v>
      </c>
      <c r="AH802" s="2" t="s">
        <v>6505</v>
      </c>
      <c r="AI802" s="2" t="s">
        <v>147</v>
      </c>
      <c r="AJ802" s="2" t="s">
        <v>330</v>
      </c>
      <c r="AK802" s="55">
        <v>918.86</v>
      </c>
      <c r="AL802" s="55">
        <v>165</v>
      </c>
      <c r="AM802" s="55">
        <v>17.957033715691182</v>
      </c>
      <c r="AN802" s="2" t="s">
        <v>331</v>
      </c>
      <c r="AO802" s="2">
        <v>3</v>
      </c>
      <c r="AP802" s="2">
        <v>3</v>
      </c>
      <c r="AQ802" s="2">
        <v>1</v>
      </c>
      <c r="AR802" s="53" t="s">
        <v>148</v>
      </c>
      <c r="AS802" s="2" t="s">
        <v>73</v>
      </c>
      <c r="AT802" s="2" t="s">
        <v>74</v>
      </c>
      <c r="AU802" s="2" t="s">
        <v>75</v>
      </c>
      <c r="AV802" s="2" t="s">
        <v>148</v>
      </c>
      <c r="AW802" s="2" t="str">
        <f t="shared" si="12"/>
        <v xml:space="preserve">     PEGUE NA LOJA HOJE    SHIP FROM STORE    PEGUE NA LOJA   </v>
      </c>
    </row>
    <row r="803" spans="2:49" ht="15" customHeight="1">
      <c r="B803" t="s">
        <v>6506</v>
      </c>
      <c r="C803" s="2" t="s">
        <v>6507</v>
      </c>
      <c r="D803" s="2">
        <v>719</v>
      </c>
      <c r="E803" s="2" t="s">
        <v>6508</v>
      </c>
      <c r="F803" s="58" t="s">
        <v>6509</v>
      </c>
      <c r="G803" s="2" t="s">
        <v>168</v>
      </c>
      <c r="H803" t="s">
        <v>169</v>
      </c>
      <c r="I803" s="58" t="s">
        <v>170</v>
      </c>
      <c r="J803" s="2">
        <v>66146</v>
      </c>
      <c r="K803" s="2" t="s">
        <v>171</v>
      </c>
      <c r="L803" s="2" t="s">
        <v>172</v>
      </c>
      <c r="M803" s="58" t="s">
        <v>678</v>
      </c>
      <c r="N803" s="58" t="s">
        <v>679</v>
      </c>
      <c r="O803" s="58" t="s">
        <v>680</v>
      </c>
      <c r="P803" s="2" t="s">
        <v>148</v>
      </c>
      <c r="Q803" s="2" t="s">
        <v>681</v>
      </c>
      <c r="R803" s="2" t="s">
        <v>172</v>
      </c>
      <c r="S803" s="10">
        <v>42151</v>
      </c>
      <c r="T803" s="58" t="s">
        <v>682</v>
      </c>
      <c r="U803" s="2" t="s">
        <v>683</v>
      </c>
      <c r="V803" s="2" t="s">
        <v>92</v>
      </c>
      <c r="W803" s="2" t="s">
        <v>1192</v>
      </c>
      <c r="X803" s="2" t="s">
        <v>140</v>
      </c>
      <c r="Y803" s="2">
        <v>12</v>
      </c>
      <c r="Z803" s="2" t="s">
        <v>95</v>
      </c>
      <c r="AA803" s="2" t="s">
        <v>141</v>
      </c>
      <c r="AB803" s="58" t="s">
        <v>6510</v>
      </c>
      <c r="AC803" s="58" t="s">
        <v>98</v>
      </c>
      <c r="AD803" s="58" t="s">
        <v>6511</v>
      </c>
      <c r="AE803" s="2" t="s">
        <v>6512</v>
      </c>
      <c r="AF803" s="62">
        <v>-22.961041399999999</v>
      </c>
      <c r="AG803" s="62">
        <v>-45.550229700000003</v>
      </c>
      <c r="AH803" s="2" t="s">
        <v>6513</v>
      </c>
      <c r="AI803" s="2" t="s">
        <v>147</v>
      </c>
      <c r="AJ803" s="2" t="s">
        <v>1196</v>
      </c>
      <c r="AK803" s="55">
        <v>387.73</v>
      </c>
      <c r="AL803" s="55">
        <v>78</v>
      </c>
      <c r="AM803" s="55">
        <v>20.11709179067908</v>
      </c>
      <c r="AN803" s="2" t="s">
        <v>103</v>
      </c>
      <c r="AO803" s="2">
        <v>3</v>
      </c>
      <c r="AP803" s="2">
        <v>4</v>
      </c>
      <c r="AQ803" s="2">
        <v>1</v>
      </c>
      <c r="AR803" s="53" t="s">
        <v>148</v>
      </c>
      <c r="AS803" s="2" t="s">
        <v>73</v>
      </c>
      <c r="AT803" s="2" t="s">
        <v>148</v>
      </c>
      <c r="AU803" s="2" t="s">
        <v>75</v>
      </c>
      <c r="AV803" s="2" t="s">
        <v>148</v>
      </c>
      <c r="AW803" s="2" t="str">
        <f t="shared" si="12"/>
        <v xml:space="preserve">     PEGUE NA LOJA HOJE         PEGUE NA LOJA   </v>
      </c>
    </row>
    <row r="804" spans="2:49" ht="15" customHeight="1">
      <c r="B804" t="s">
        <v>6514</v>
      </c>
      <c r="C804" s="2">
        <v>1199</v>
      </c>
      <c r="D804" s="2">
        <v>1199</v>
      </c>
      <c r="E804" s="2" t="s">
        <v>6515</v>
      </c>
      <c r="F804" s="58" t="s">
        <v>6516</v>
      </c>
      <c r="G804" s="2" t="s">
        <v>534</v>
      </c>
      <c r="H804" t="s">
        <v>535</v>
      </c>
      <c r="I804" s="58" t="s">
        <v>536</v>
      </c>
      <c r="J804" s="2">
        <v>65659</v>
      </c>
      <c r="K804" s="2" t="s">
        <v>537</v>
      </c>
      <c r="L804" s="2" t="s">
        <v>531</v>
      </c>
      <c r="M804" s="58" t="s">
        <v>721</v>
      </c>
      <c r="N804" s="58" t="s">
        <v>722</v>
      </c>
      <c r="O804" s="58" t="s">
        <v>723</v>
      </c>
      <c r="P804" s="2" t="s">
        <v>148</v>
      </c>
      <c r="Q804" s="2" t="s">
        <v>724</v>
      </c>
      <c r="R804" s="2" t="s">
        <v>718</v>
      </c>
      <c r="S804" s="10">
        <v>42163</v>
      </c>
      <c r="T804" s="58" t="s">
        <v>725</v>
      </c>
      <c r="U804" s="2" t="s">
        <v>726</v>
      </c>
      <c r="V804" s="2" t="s">
        <v>92</v>
      </c>
      <c r="W804" s="2" t="s">
        <v>93</v>
      </c>
      <c r="X804" s="2" t="s">
        <v>545</v>
      </c>
      <c r="Y804" s="2">
        <v>98</v>
      </c>
      <c r="Z804" s="2" t="s">
        <v>160</v>
      </c>
      <c r="AA804" s="2" t="s">
        <v>727</v>
      </c>
      <c r="AB804" s="58" t="s">
        <v>728</v>
      </c>
      <c r="AC804" s="58" t="s">
        <v>6517</v>
      </c>
      <c r="AD804" s="58" t="s">
        <v>6518</v>
      </c>
      <c r="AE804" s="2" t="s">
        <v>6519</v>
      </c>
      <c r="AF804" s="62">
        <v>-2.5346237</v>
      </c>
      <c r="AG804" s="62">
        <v>-44.199678599999999</v>
      </c>
      <c r="AH804" s="2" t="s">
        <v>6520</v>
      </c>
      <c r="AI804" s="2" t="s">
        <v>28</v>
      </c>
      <c r="AJ804" s="2" t="s">
        <v>330</v>
      </c>
      <c r="AK804" s="55">
        <v>735.73</v>
      </c>
      <c r="AL804" s="55">
        <v>105</v>
      </c>
      <c r="AM804" s="55">
        <v>14.27153983118807</v>
      </c>
      <c r="AN804" s="2" t="s">
        <v>331</v>
      </c>
      <c r="AO804" s="2">
        <v>10</v>
      </c>
      <c r="AP804" s="2">
        <v>1</v>
      </c>
      <c r="AQ804" s="2">
        <v>3</v>
      </c>
      <c r="AR804" s="53" t="s">
        <v>148</v>
      </c>
      <c r="AS804" s="2" t="s">
        <v>73</v>
      </c>
      <c r="AT804" s="2" t="s">
        <v>74</v>
      </c>
      <c r="AU804" s="2" t="s">
        <v>148</v>
      </c>
      <c r="AV804" s="2" t="s">
        <v>148</v>
      </c>
      <c r="AW804" s="2" t="str">
        <f t="shared" si="12"/>
        <v xml:space="preserve">     PEGUE NA LOJA HOJE    SHIP FROM STORE        </v>
      </c>
    </row>
    <row r="805" spans="2:49" ht="15" customHeight="1">
      <c r="B805" t="s">
        <v>6521</v>
      </c>
      <c r="C805" s="2" t="s">
        <v>6522</v>
      </c>
      <c r="D805" s="2">
        <v>707</v>
      </c>
      <c r="E805" s="2" t="s">
        <v>6523</v>
      </c>
      <c r="F805" s="58" t="s">
        <v>6524</v>
      </c>
      <c r="G805" s="2" t="s">
        <v>81</v>
      </c>
      <c r="H805" t="s">
        <v>82</v>
      </c>
      <c r="I805" s="58" t="s">
        <v>83</v>
      </c>
      <c r="J805" s="2">
        <v>66203</v>
      </c>
      <c r="K805" s="2" t="s">
        <v>84</v>
      </c>
      <c r="L805" s="2" t="s">
        <v>85</v>
      </c>
      <c r="M805" s="58" t="s">
        <v>242</v>
      </c>
      <c r="N805" s="58" t="s">
        <v>243</v>
      </c>
      <c r="O805" s="58" t="s">
        <v>244</v>
      </c>
      <c r="P805" s="2" t="s">
        <v>148</v>
      </c>
      <c r="Q805" s="2" t="s">
        <v>245</v>
      </c>
      <c r="R805" s="2" t="s">
        <v>239</v>
      </c>
      <c r="S805" s="10">
        <v>42165</v>
      </c>
      <c r="T805" s="58" t="s">
        <v>570</v>
      </c>
      <c r="U805" s="2" t="s">
        <v>571</v>
      </c>
      <c r="V805" s="2" t="s">
        <v>92</v>
      </c>
      <c r="W805" s="2" t="s">
        <v>1192</v>
      </c>
      <c r="X805" s="2" t="s">
        <v>248</v>
      </c>
      <c r="Y805" s="2">
        <v>31</v>
      </c>
      <c r="Z805" s="2" t="s">
        <v>95</v>
      </c>
      <c r="AA805" s="2" t="s">
        <v>206</v>
      </c>
      <c r="AB805" s="58" t="s">
        <v>249</v>
      </c>
      <c r="AC805" s="58" t="s">
        <v>6525</v>
      </c>
      <c r="AD805" s="58" t="s">
        <v>6526</v>
      </c>
      <c r="AE805" s="2" t="s">
        <v>6527</v>
      </c>
      <c r="AF805" s="62">
        <v>-19.960081599999999</v>
      </c>
      <c r="AG805" s="62">
        <v>-43.989618399999998</v>
      </c>
      <c r="AH805" s="2" t="s">
        <v>6528</v>
      </c>
      <c r="AI805" s="2" t="s">
        <v>147</v>
      </c>
      <c r="AJ805" s="2" t="s">
        <v>1196</v>
      </c>
      <c r="AK805" s="55">
        <v>443.06</v>
      </c>
      <c r="AL805" s="55">
        <v>90</v>
      </c>
      <c r="AM805" s="55">
        <v>20.3132758542861</v>
      </c>
      <c r="AN805" s="2" t="s">
        <v>103</v>
      </c>
      <c r="AO805" s="2">
        <v>10</v>
      </c>
      <c r="AP805" s="2">
        <v>1</v>
      </c>
      <c r="AQ805" s="2">
        <v>3</v>
      </c>
      <c r="AR805" s="53" t="s">
        <v>148</v>
      </c>
      <c r="AS805" s="2" t="s">
        <v>73</v>
      </c>
      <c r="AT805" s="2" t="s">
        <v>74</v>
      </c>
      <c r="AU805" s="2" t="s">
        <v>75</v>
      </c>
      <c r="AV805" s="2" t="s">
        <v>148</v>
      </c>
      <c r="AW805" s="2" t="str">
        <f t="shared" si="12"/>
        <v xml:space="preserve">     PEGUE NA LOJA HOJE    SHIP FROM STORE    PEGUE NA LOJA   </v>
      </c>
    </row>
    <row r="806" spans="2:49" ht="15" customHeight="1">
      <c r="B806" t="s">
        <v>6529</v>
      </c>
      <c r="C806" s="2" t="s">
        <v>6530</v>
      </c>
      <c r="D806" s="2">
        <v>709</v>
      </c>
      <c r="E806" s="2" t="s">
        <v>6531</v>
      </c>
      <c r="F806" s="58" t="s">
        <v>6532</v>
      </c>
      <c r="G806" s="2" t="s">
        <v>81</v>
      </c>
      <c r="H806" t="s">
        <v>82</v>
      </c>
      <c r="I806" s="58" t="s">
        <v>83</v>
      </c>
      <c r="J806" s="2">
        <v>66203</v>
      </c>
      <c r="K806" s="2" t="s">
        <v>84</v>
      </c>
      <c r="L806" s="2" t="s">
        <v>85</v>
      </c>
      <c r="M806" s="58" t="s">
        <v>358</v>
      </c>
      <c r="N806" s="58" t="s">
        <v>359</v>
      </c>
      <c r="O806" s="58" t="s">
        <v>360</v>
      </c>
      <c r="P806" s="2">
        <v>66174</v>
      </c>
      <c r="Q806" s="2" t="s">
        <v>361</v>
      </c>
      <c r="R806" s="2" t="s">
        <v>362</v>
      </c>
      <c r="S806" s="10">
        <v>42179</v>
      </c>
      <c r="T806" s="58" t="s">
        <v>363</v>
      </c>
      <c r="U806" s="2" t="s">
        <v>364</v>
      </c>
      <c r="V806" s="2" t="s">
        <v>92</v>
      </c>
      <c r="W806" s="2" t="s">
        <v>1192</v>
      </c>
      <c r="X806" s="2" t="s">
        <v>94</v>
      </c>
      <c r="Y806" s="2">
        <v>21</v>
      </c>
      <c r="Z806" s="2" t="s">
        <v>95</v>
      </c>
      <c r="AA806" s="2" t="s">
        <v>96</v>
      </c>
      <c r="AB806" s="58" t="s">
        <v>834</v>
      </c>
      <c r="AC806" s="58" t="s">
        <v>6533</v>
      </c>
      <c r="AD806" s="58" t="s">
        <v>6534</v>
      </c>
      <c r="AE806" s="2" t="s">
        <v>6535</v>
      </c>
      <c r="AF806" s="62">
        <v>-22.686738200000001</v>
      </c>
      <c r="AG806" s="62">
        <v>-43.321879500000001</v>
      </c>
      <c r="AH806" s="2" t="s">
        <v>6536</v>
      </c>
      <c r="AI806" s="2" t="s">
        <v>147</v>
      </c>
      <c r="AJ806" s="2" t="s">
        <v>1196</v>
      </c>
      <c r="AK806" s="55">
        <v>425.25</v>
      </c>
      <c r="AL806" s="55">
        <v>45</v>
      </c>
      <c r="AM806" s="55">
        <v>10.582010582010582</v>
      </c>
      <c r="AN806" s="2" t="s">
        <v>103</v>
      </c>
      <c r="AO806" s="2">
        <v>3</v>
      </c>
      <c r="AP806" s="2">
        <v>6</v>
      </c>
      <c r="AQ806" s="2">
        <v>1</v>
      </c>
      <c r="AR806" s="53" t="s">
        <v>72</v>
      </c>
      <c r="AS806" s="2" t="s">
        <v>73</v>
      </c>
      <c r="AT806" s="2" t="s">
        <v>74</v>
      </c>
      <c r="AU806" s="2" t="s">
        <v>75</v>
      </c>
      <c r="AV806" s="2" t="s">
        <v>76</v>
      </c>
      <c r="AW806" s="2" t="str">
        <f t="shared" si="12"/>
        <v>AMERICANAS SERVIÇOS    PEGUE NA LOJA HOJE    SHIP FROM STORE    PEGUE NA LOJA  QUIOSQUE</v>
      </c>
    </row>
    <row r="807" spans="2:49" ht="15" customHeight="1">
      <c r="B807" t="s">
        <v>6537</v>
      </c>
      <c r="C807" s="2" t="s">
        <v>6538</v>
      </c>
      <c r="D807" s="2">
        <v>724</v>
      </c>
      <c r="E807" s="2" t="s">
        <v>6539</v>
      </c>
      <c r="F807" s="58" t="s">
        <v>6540</v>
      </c>
      <c r="G807" s="2" t="s">
        <v>81</v>
      </c>
      <c r="H807" t="s">
        <v>82</v>
      </c>
      <c r="I807" s="58" t="s">
        <v>83</v>
      </c>
      <c r="J807" s="2">
        <v>66203</v>
      </c>
      <c r="K807" s="2" t="s">
        <v>84</v>
      </c>
      <c r="L807" s="2" t="s">
        <v>85</v>
      </c>
      <c r="M807" s="58" t="s">
        <v>86</v>
      </c>
      <c r="N807" s="58" t="s">
        <v>87</v>
      </c>
      <c r="O807" s="58" t="s">
        <v>88</v>
      </c>
      <c r="P807" s="2">
        <v>68551</v>
      </c>
      <c r="Q807" s="2" t="s">
        <v>89</v>
      </c>
      <c r="R807" s="2" t="s">
        <v>85</v>
      </c>
      <c r="S807" s="10">
        <v>42179</v>
      </c>
      <c r="T807" s="58" t="s">
        <v>90</v>
      </c>
      <c r="U807" s="2" t="s">
        <v>91</v>
      </c>
      <c r="V807" s="2" t="s">
        <v>69</v>
      </c>
      <c r="W807" s="2" t="s">
        <v>1192</v>
      </c>
      <c r="X807" s="2" t="s">
        <v>94</v>
      </c>
      <c r="Y807" s="2">
        <v>21</v>
      </c>
      <c r="Z807" s="2" t="s">
        <v>95</v>
      </c>
      <c r="AA807" s="2" t="s">
        <v>96</v>
      </c>
      <c r="AB807" s="58" t="s">
        <v>97</v>
      </c>
      <c r="AC807" s="58" t="s">
        <v>5897</v>
      </c>
      <c r="AD807" s="58" t="s">
        <v>6541</v>
      </c>
      <c r="AE807" s="2" t="s">
        <v>6542</v>
      </c>
      <c r="AF807" s="62">
        <v>-22.9202628</v>
      </c>
      <c r="AG807" s="62">
        <v>-43.092823099999997</v>
      </c>
      <c r="AH807" s="2" t="s">
        <v>6543</v>
      </c>
      <c r="AI807" s="2" t="s">
        <v>28</v>
      </c>
      <c r="AJ807" s="2" t="s">
        <v>1196</v>
      </c>
      <c r="AK807" s="55">
        <v>448.3</v>
      </c>
      <c r="AL807" s="55">
        <v>57</v>
      </c>
      <c r="AM807" s="55">
        <v>12.714699977693508</v>
      </c>
      <c r="AN807" s="2" t="s">
        <v>103</v>
      </c>
      <c r="AO807" s="2">
        <v>3</v>
      </c>
      <c r="AP807" s="2">
        <v>5</v>
      </c>
      <c r="AQ807" s="2">
        <v>1</v>
      </c>
      <c r="AR807" s="53" t="s">
        <v>148</v>
      </c>
      <c r="AS807" s="2" t="s">
        <v>73</v>
      </c>
      <c r="AT807" s="2" t="s">
        <v>74</v>
      </c>
      <c r="AU807" s="2" t="s">
        <v>75</v>
      </c>
      <c r="AV807" s="2" t="s">
        <v>148</v>
      </c>
      <c r="AW807" s="2" t="str">
        <f t="shared" si="12"/>
        <v xml:space="preserve">     PEGUE NA LOJA HOJE    SHIP FROM STORE    PEGUE NA LOJA   </v>
      </c>
    </row>
    <row r="808" spans="2:49" ht="15" customHeight="1">
      <c r="B808" t="s">
        <v>6544</v>
      </c>
      <c r="C808" s="2">
        <v>1156</v>
      </c>
      <c r="D808" s="2">
        <v>1156</v>
      </c>
      <c r="E808" s="2" t="s">
        <v>6545</v>
      </c>
      <c r="F808" s="58" t="s">
        <v>6546</v>
      </c>
      <c r="G808" s="2" t="s">
        <v>285</v>
      </c>
      <c r="H808" t="s">
        <v>286</v>
      </c>
      <c r="I808" s="58" t="s">
        <v>287</v>
      </c>
      <c r="J808" s="2">
        <v>68673</v>
      </c>
      <c r="K808" s="2" t="s">
        <v>288</v>
      </c>
      <c r="L808" s="2" t="s">
        <v>289</v>
      </c>
      <c r="M808" s="58" t="s">
        <v>418</v>
      </c>
      <c r="N808" s="58" t="s">
        <v>419</v>
      </c>
      <c r="O808" s="58" t="s">
        <v>420</v>
      </c>
      <c r="P808" s="2">
        <v>68308</v>
      </c>
      <c r="Q808" s="2" t="s">
        <v>421</v>
      </c>
      <c r="R808" s="2" t="s">
        <v>415</v>
      </c>
      <c r="S808" s="10">
        <v>42184</v>
      </c>
      <c r="T808" s="58" t="s">
        <v>422</v>
      </c>
      <c r="U808" s="2" t="s">
        <v>423</v>
      </c>
      <c r="V808" s="2" t="s">
        <v>92</v>
      </c>
      <c r="W808" s="2" t="s">
        <v>93</v>
      </c>
      <c r="X808" s="2" t="s">
        <v>248</v>
      </c>
      <c r="Y808" s="2">
        <v>67</v>
      </c>
      <c r="Z808" s="2" t="s">
        <v>459</v>
      </c>
      <c r="AA808" s="2" t="s">
        <v>418</v>
      </c>
      <c r="AB808" s="58" t="s">
        <v>6546</v>
      </c>
      <c r="AC808" s="58" t="s">
        <v>98</v>
      </c>
      <c r="AD808" s="58" t="s">
        <v>6547</v>
      </c>
      <c r="AE808" s="2" t="s">
        <v>6548</v>
      </c>
      <c r="AF808" s="62">
        <v>-18.998163000000002</v>
      </c>
      <c r="AG808" s="62">
        <v>-57.651386899999999</v>
      </c>
      <c r="AH808" s="2" t="s">
        <v>6549</v>
      </c>
      <c r="AI808" s="2" t="s">
        <v>147</v>
      </c>
      <c r="AJ808" s="2" t="s">
        <v>102</v>
      </c>
      <c r="AK808" s="55">
        <v>1118.3399999999999</v>
      </c>
      <c r="AL808" s="55">
        <v>267</v>
      </c>
      <c r="AM808" s="55">
        <v>23.874671387949999</v>
      </c>
      <c r="AN808" s="2" t="s">
        <v>103</v>
      </c>
      <c r="AO808" s="2">
        <v>13</v>
      </c>
      <c r="AP808" s="2">
        <v>1</v>
      </c>
      <c r="AQ808" s="2">
        <v>6</v>
      </c>
      <c r="AR808" s="53" t="s">
        <v>148</v>
      </c>
      <c r="AS808" s="2" t="s">
        <v>73</v>
      </c>
      <c r="AT808" s="2" t="s">
        <v>148</v>
      </c>
      <c r="AU808" s="2" t="s">
        <v>75</v>
      </c>
      <c r="AV808" s="2" t="s">
        <v>148</v>
      </c>
      <c r="AW808" s="2" t="str">
        <f t="shared" si="12"/>
        <v xml:space="preserve">     PEGUE NA LOJA HOJE         PEGUE NA LOJA   </v>
      </c>
    </row>
    <row r="809" spans="2:49" ht="15" customHeight="1">
      <c r="B809" t="s">
        <v>6550</v>
      </c>
      <c r="C809" s="2" t="s">
        <v>6551</v>
      </c>
      <c r="D809" s="2">
        <v>733</v>
      </c>
      <c r="E809" s="2" t="s">
        <v>6552</v>
      </c>
      <c r="F809" s="58" t="s">
        <v>6553</v>
      </c>
      <c r="G809" s="2" t="s">
        <v>285</v>
      </c>
      <c r="H809" t="s">
        <v>286</v>
      </c>
      <c r="I809" s="58" t="s">
        <v>287</v>
      </c>
      <c r="J809" s="2">
        <v>68673</v>
      </c>
      <c r="K809" s="2" t="s">
        <v>288</v>
      </c>
      <c r="L809" s="2" t="s">
        <v>289</v>
      </c>
      <c r="M809" s="58" t="s">
        <v>663</v>
      </c>
      <c r="N809" s="58" t="s">
        <v>664</v>
      </c>
      <c r="O809" s="58" t="s">
        <v>665</v>
      </c>
      <c r="P809" s="2" t="s">
        <v>148</v>
      </c>
      <c r="Q809" s="2" t="s">
        <v>666</v>
      </c>
      <c r="R809" s="2" t="s">
        <v>660</v>
      </c>
      <c r="S809" s="10">
        <v>42184</v>
      </c>
      <c r="T809" s="58" t="s">
        <v>667</v>
      </c>
      <c r="U809" s="2" t="s">
        <v>668</v>
      </c>
      <c r="V809" s="2" t="s">
        <v>92</v>
      </c>
      <c r="W809" s="2" t="s">
        <v>1192</v>
      </c>
      <c r="X809" s="2" t="s">
        <v>296</v>
      </c>
      <c r="Y809" s="2">
        <v>48</v>
      </c>
      <c r="Z809" s="2" t="s">
        <v>160</v>
      </c>
      <c r="AA809" s="2" t="s">
        <v>669</v>
      </c>
      <c r="AB809" s="58" t="s">
        <v>6378</v>
      </c>
      <c r="AC809" s="58" t="s">
        <v>98</v>
      </c>
      <c r="AD809" s="58" t="s">
        <v>6554</v>
      </c>
      <c r="AE809" s="2" t="s">
        <v>6555</v>
      </c>
      <c r="AF809" s="62">
        <v>-27.645555300000002</v>
      </c>
      <c r="AG809" s="62">
        <v>-48.665776700000002</v>
      </c>
      <c r="AH809" s="2" t="s">
        <v>6556</v>
      </c>
      <c r="AI809" s="2" t="s">
        <v>28</v>
      </c>
      <c r="AJ809" s="2" t="s">
        <v>1196</v>
      </c>
      <c r="AK809" s="55">
        <v>420.45</v>
      </c>
      <c r="AL809" s="55">
        <v>94</v>
      </c>
      <c r="AM809" s="55">
        <v>22.356998454037342</v>
      </c>
      <c r="AN809" s="2" t="s">
        <v>103</v>
      </c>
      <c r="AO809" s="2">
        <v>9</v>
      </c>
      <c r="AP809" s="2">
        <v>1</v>
      </c>
      <c r="AQ809" s="2">
        <v>2</v>
      </c>
      <c r="AR809" s="53" t="s">
        <v>148</v>
      </c>
      <c r="AS809" s="2" t="s">
        <v>73</v>
      </c>
      <c r="AT809" s="2" t="s">
        <v>74</v>
      </c>
      <c r="AU809" s="2" t="s">
        <v>75</v>
      </c>
      <c r="AV809" s="2" t="s">
        <v>148</v>
      </c>
      <c r="AW809" s="2" t="str">
        <f t="shared" si="12"/>
        <v xml:space="preserve">     PEGUE NA LOJA HOJE    SHIP FROM STORE    PEGUE NA LOJA   </v>
      </c>
    </row>
    <row r="810" spans="2:49" ht="15" customHeight="1">
      <c r="B810" t="s">
        <v>6557</v>
      </c>
      <c r="C810" s="2" t="s">
        <v>6558</v>
      </c>
      <c r="D810" s="2">
        <v>726</v>
      </c>
      <c r="E810" s="2" t="s">
        <v>6559</v>
      </c>
      <c r="F810" s="58" t="s">
        <v>6560</v>
      </c>
      <c r="G810" s="2" t="s">
        <v>431</v>
      </c>
      <c r="H810" t="s">
        <v>432</v>
      </c>
      <c r="I810" s="58" t="s">
        <v>433</v>
      </c>
      <c r="J810" s="2">
        <v>66749</v>
      </c>
      <c r="K810" s="2" t="s">
        <v>434</v>
      </c>
      <c r="L810" s="2" t="s">
        <v>435</v>
      </c>
      <c r="M810" s="58" t="s">
        <v>430</v>
      </c>
      <c r="N810" s="58" t="s">
        <v>436</v>
      </c>
      <c r="O810" s="58" t="s">
        <v>437</v>
      </c>
      <c r="P810" s="2">
        <v>68343</v>
      </c>
      <c r="Q810" s="2" t="s">
        <v>438</v>
      </c>
      <c r="R810" s="2" t="s">
        <v>439</v>
      </c>
      <c r="S810" s="10">
        <v>42187</v>
      </c>
      <c r="T810" s="58" t="s">
        <v>440</v>
      </c>
      <c r="U810" s="2" t="s">
        <v>441</v>
      </c>
      <c r="V810" s="2" t="s">
        <v>92</v>
      </c>
      <c r="W810" s="2" t="s">
        <v>1192</v>
      </c>
      <c r="X810" s="2" t="s">
        <v>442</v>
      </c>
      <c r="Y810" s="2">
        <v>81</v>
      </c>
      <c r="Z810" s="2" t="s">
        <v>160</v>
      </c>
      <c r="AA810" s="2" t="s">
        <v>443</v>
      </c>
      <c r="AB810" s="58" t="s">
        <v>430</v>
      </c>
      <c r="AC810" s="58" t="s">
        <v>2022</v>
      </c>
      <c r="AD810" s="58" t="s">
        <v>6561</v>
      </c>
      <c r="AE810" s="2" t="s">
        <v>6562</v>
      </c>
      <c r="AF810" s="62">
        <v>-8.0349424999999997</v>
      </c>
      <c r="AG810" s="62">
        <v>-34.920445999999998</v>
      </c>
      <c r="AH810" s="2" t="s">
        <v>6563</v>
      </c>
      <c r="AI810" s="2" t="s">
        <v>28</v>
      </c>
      <c r="AJ810" s="2" t="s">
        <v>1196</v>
      </c>
      <c r="AK810" s="55">
        <v>340.95</v>
      </c>
      <c r="AL810" s="55">
        <v>45</v>
      </c>
      <c r="AM810" s="55">
        <v>13.198416190057195</v>
      </c>
      <c r="AN810" s="2" t="s">
        <v>103</v>
      </c>
      <c r="AO810" s="2">
        <v>8</v>
      </c>
      <c r="AP810" s="2">
        <v>1</v>
      </c>
      <c r="AQ810" s="2">
        <v>1</v>
      </c>
      <c r="AR810" s="53" t="s">
        <v>148</v>
      </c>
      <c r="AS810" s="2" t="s">
        <v>73</v>
      </c>
      <c r="AT810" s="2" t="s">
        <v>74</v>
      </c>
      <c r="AU810" s="2" t="s">
        <v>75</v>
      </c>
      <c r="AV810" s="2" t="s">
        <v>148</v>
      </c>
      <c r="AW810" s="2" t="str">
        <f t="shared" si="12"/>
        <v xml:space="preserve">     PEGUE NA LOJA HOJE    SHIP FROM STORE    PEGUE NA LOJA   </v>
      </c>
    </row>
    <row r="811" spans="2:49" ht="15" customHeight="1">
      <c r="B811" t="s">
        <v>6564</v>
      </c>
      <c r="C811" s="2">
        <v>1146</v>
      </c>
      <c r="D811" s="2">
        <v>1146</v>
      </c>
      <c r="E811" s="2" t="s">
        <v>6565</v>
      </c>
      <c r="F811" s="58" t="s">
        <v>6566</v>
      </c>
      <c r="G811" s="2" t="s">
        <v>431</v>
      </c>
      <c r="H811" t="s">
        <v>432</v>
      </c>
      <c r="I811" s="58" t="s">
        <v>433</v>
      </c>
      <c r="J811" s="2">
        <v>66749</v>
      </c>
      <c r="K811" s="2" t="s">
        <v>434</v>
      </c>
      <c r="L811" s="2" t="s">
        <v>435</v>
      </c>
      <c r="M811" s="58" t="s">
        <v>1648</v>
      </c>
      <c r="N811" s="58" t="s">
        <v>1649</v>
      </c>
      <c r="O811" s="58" t="s">
        <v>1650</v>
      </c>
      <c r="P811" s="2" t="s">
        <v>148</v>
      </c>
      <c r="Q811" s="2" t="s">
        <v>1651</v>
      </c>
      <c r="R811" s="2" t="s">
        <v>1645</v>
      </c>
      <c r="S811" s="10">
        <v>42191</v>
      </c>
      <c r="T811" s="58" t="s">
        <v>1652</v>
      </c>
      <c r="U811" s="2" t="s">
        <v>1653</v>
      </c>
      <c r="V811" s="2" t="s">
        <v>92</v>
      </c>
      <c r="W811" s="2" t="s">
        <v>93</v>
      </c>
      <c r="X811" s="2" t="s">
        <v>442</v>
      </c>
      <c r="Y811" s="2">
        <v>81</v>
      </c>
      <c r="Z811" s="2" t="s">
        <v>160</v>
      </c>
      <c r="AA811" s="2" t="s">
        <v>443</v>
      </c>
      <c r="AB811" s="58" t="s">
        <v>6566</v>
      </c>
      <c r="AC811" s="58" t="s">
        <v>6567</v>
      </c>
      <c r="AD811" s="58" t="s">
        <v>6568</v>
      </c>
      <c r="AE811" s="2" t="s">
        <v>6569</v>
      </c>
      <c r="AF811" s="62">
        <v>-7.9569511999999998</v>
      </c>
      <c r="AG811" s="62">
        <v>-36.199159100000003</v>
      </c>
      <c r="AH811" s="2" t="s">
        <v>6570</v>
      </c>
      <c r="AI811" s="2" t="s">
        <v>147</v>
      </c>
      <c r="AJ811" s="2" t="s">
        <v>330</v>
      </c>
      <c r="AK811" s="55">
        <v>719.32</v>
      </c>
      <c r="AL811" s="55">
        <v>118</v>
      </c>
      <c r="AM811" s="55">
        <v>16.404381916254241</v>
      </c>
      <c r="AN811" s="2" t="s">
        <v>103</v>
      </c>
      <c r="AO811" s="2">
        <v>8</v>
      </c>
      <c r="AP811" s="2">
        <v>1</v>
      </c>
      <c r="AQ811" s="2">
        <v>1</v>
      </c>
      <c r="AR811" s="53" t="s">
        <v>72</v>
      </c>
      <c r="AS811" s="2" t="s">
        <v>73</v>
      </c>
      <c r="AT811" s="2" t="s">
        <v>148</v>
      </c>
      <c r="AU811" s="2" t="s">
        <v>75</v>
      </c>
      <c r="AV811" s="2" t="s">
        <v>76</v>
      </c>
      <c r="AW811" s="2" t="str">
        <f t="shared" si="12"/>
        <v>AMERICANAS SERVIÇOS    PEGUE NA LOJA HOJE         PEGUE NA LOJA  QUIOSQUE</v>
      </c>
    </row>
    <row r="812" spans="2:49" ht="15" customHeight="1">
      <c r="B812" t="s">
        <v>6571</v>
      </c>
      <c r="C812" s="2" t="s">
        <v>6572</v>
      </c>
      <c r="D812" s="2">
        <v>732</v>
      </c>
      <c r="E812" s="2" t="s">
        <v>6573</v>
      </c>
      <c r="F812" s="58" t="s">
        <v>6574</v>
      </c>
      <c r="G812" s="2" t="s">
        <v>285</v>
      </c>
      <c r="H812" t="s">
        <v>286</v>
      </c>
      <c r="I812" s="58" t="s">
        <v>287</v>
      </c>
      <c r="J812" s="2">
        <v>68673</v>
      </c>
      <c r="K812" s="2" t="s">
        <v>288</v>
      </c>
      <c r="L812" s="2" t="s">
        <v>289</v>
      </c>
      <c r="M812" s="58" t="s">
        <v>452</v>
      </c>
      <c r="N812" s="58" t="s">
        <v>453</v>
      </c>
      <c r="O812" s="58" t="s">
        <v>454</v>
      </c>
      <c r="P812" s="2" t="s">
        <v>148</v>
      </c>
      <c r="Q812" s="2" t="s">
        <v>455</v>
      </c>
      <c r="R812" s="2" t="s">
        <v>148</v>
      </c>
      <c r="S812" s="10">
        <v>42198</v>
      </c>
      <c r="T812" s="58" t="s">
        <v>456</v>
      </c>
      <c r="U812" s="2" t="s">
        <v>457</v>
      </c>
      <c r="V812" s="2" t="s">
        <v>69</v>
      </c>
      <c r="W812" s="2" t="s">
        <v>1192</v>
      </c>
      <c r="X812" s="2" t="s">
        <v>458</v>
      </c>
      <c r="Y812" s="2">
        <v>54</v>
      </c>
      <c r="Z812" s="2" t="s">
        <v>160</v>
      </c>
      <c r="AA812" s="2" t="s">
        <v>460</v>
      </c>
      <c r="AB812" s="58" t="s">
        <v>6575</v>
      </c>
      <c r="AC812" s="58" t="s">
        <v>98</v>
      </c>
      <c r="AD812" s="58" t="s">
        <v>6576</v>
      </c>
      <c r="AE812" s="2" t="s">
        <v>6577</v>
      </c>
      <c r="AF812" s="62">
        <v>-29.379177599999998</v>
      </c>
      <c r="AG812" s="62">
        <v>-50.874084199999999</v>
      </c>
      <c r="AH812" s="2" t="s">
        <v>6578</v>
      </c>
      <c r="AI812" s="2" t="s">
        <v>147</v>
      </c>
      <c r="AJ812" s="2" t="s">
        <v>1196</v>
      </c>
      <c r="AK812" s="55">
        <v>451.79</v>
      </c>
      <c r="AL812" s="55">
        <v>59</v>
      </c>
      <c r="AM812" s="55">
        <v>13.059164656145553</v>
      </c>
      <c r="AN812" s="2" t="s">
        <v>103</v>
      </c>
      <c r="AO812" s="2">
        <v>4</v>
      </c>
      <c r="AP812" s="2">
        <v>3</v>
      </c>
      <c r="AQ812" s="2">
        <v>1</v>
      </c>
      <c r="AR812" s="53" t="s">
        <v>148</v>
      </c>
      <c r="AS812" s="2" t="s">
        <v>73</v>
      </c>
      <c r="AT812" s="2" t="s">
        <v>148</v>
      </c>
      <c r="AU812" s="2" t="s">
        <v>148</v>
      </c>
      <c r="AV812" s="2" t="s">
        <v>148</v>
      </c>
      <c r="AW812" s="2" t="str">
        <f t="shared" si="12"/>
        <v xml:space="preserve">     PEGUE NA LOJA HOJE             </v>
      </c>
    </row>
    <row r="813" spans="2:49" ht="15" customHeight="1">
      <c r="B813" t="s">
        <v>6579</v>
      </c>
      <c r="C813" s="2" t="s">
        <v>6580</v>
      </c>
      <c r="D813" s="2">
        <v>727</v>
      </c>
      <c r="E813" s="2" t="s">
        <v>6581</v>
      </c>
      <c r="F813" s="58" t="s">
        <v>6582</v>
      </c>
      <c r="G813" s="2" t="s">
        <v>285</v>
      </c>
      <c r="H813" t="s">
        <v>286</v>
      </c>
      <c r="I813" s="58" t="s">
        <v>287</v>
      </c>
      <c r="J813" s="2">
        <v>68673</v>
      </c>
      <c r="K813" s="2" t="s">
        <v>288</v>
      </c>
      <c r="L813" s="2" t="s">
        <v>289</v>
      </c>
      <c r="M813" s="58" t="s">
        <v>663</v>
      </c>
      <c r="N813" s="58" t="s">
        <v>664</v>
      </c>
      <c r="O813" s="58" t="s">
        <v>665</v>
      </c>
      <c r="P813" s="2" t="s">
        <v>148</v>
      </c>
      <c r="Q813" s="2" t="s">
        <v>666</v>
      </c>
      <c r="R813" s="2" t="s">
        <v>660</v>
      </c>
      <c r="S813" s="10">
        <v>42201</v>
      </c>
      <c r="T813" s="58" t="s">
        <v>667</v>
      </c>
      <c r="U813" s="2" t="s">
        <v>668</v>
      </c>
      <c r="V813" s="2" t="s">
        <v>92</v>
      </c>
      <c r="W813" s="2" t="s">
        <v>1192</v>
      </c>
      <c r="X813" s="2" t="s">
        <v>296</v>
      </c>
      <c r="Y813" s="2">
        <v>47</v>
      </c>
      <c r="Z813" s="2" t="s">
        <v>160</v>
      </c>
      <c r="AA813" s="2" t="s">
        <v>669</v>
      </c>
      <c r="AB813" s="58" t="s">
        <v>6583</v>
      </c>
      <c r="AC813" s="58" t="s">
        <v>98</v>
      </c>
      <c r="AD813" s="58" t="s">
        <v>6584</v>
      </c>
      <c r="AE813" s="2" t="s">
        <v>6585</v>
      </c>
      <c r="AF813" s="62">
        <v>-27.097151700000001</v>
      </c>
      <c r="AG813" s="62">
        <v>-48.915461999999998</v>
      </c>
      <c r="AH813" s="2" t="s">
        <v>6586</v>
      </c>
      <c r="AI813" s="2" t="s">
        <v>147</v>
      </c>
      <c r="AJ813" s="2" t="s">
        <v>1196</v>
      </c>
      <c r="AK813" s="55">
        <v>419.01</v>
      </c>
      <c r="AL813" s="55">
        <v>97</v>
      </c>
      <c r="AM813" s="55">
        <v>23.149805493902296</v>
      </c>
      <c r="AN813" s="2" t="s">
        <v>103</v>
      </c>
      <c r="AO813" s="2">
        <v>9</v>
      </c>
      <c r="AP813" s="2">
        <v>1</v>
      </c>
      <c r="AQ813" s="2">
        <v>2</v>
      </c>
      <c r="AR813" s="53" t="s">
        <v>148</v>
      </c>
      <c r="AS813" s="2" t="s">
        <v>73</v>
      </c>
      <c r="AT813" s="2" t="s">
        <v>148</v>
      </c>
      <c r="AU813" s="2" t="s">
        <v>75</v>
      </c>
      <c r="AV813" s="2" t="s">
        <v>76</v>
      </c>
      <c r="AW813" s="2" t="str">
        <f t="shared" si="12"/>
        <v xml:space="preserve">     PEGUE NA LOJA HOJE         PEGUE NA LOJA  QUIOSQUE</v>
      </c>
    </row>
    <row r="814" spans="2:49" ht="15" customHeight="1">
      <c r="B814" t="s">
        <v>6587</v>
      </c>
      <c r="C814" s="2">
        <v>1208</v>
      </c>
      <c r="D814" s="2">
        <v>1208</v>
      </c>
      <c r="E814" s="2" t="s">
        <v>6588</v>
      </c>
      <c r="F814" s="58" t="s">
        <v>6589</v>
      </c>
      <c r="G814" s="2" t="s">
        <v>285</v>
      </c>
      <c r="H814" t="s">
        <v>286</v>
      </c>
      <c r="I814" s="58" t="s">
        <v>287</v>
      </c>
      <c r="J814" s="2">
        <v>68673</v>
      </c>
      <c r="K814" s="2" t="s">
        <v>288</v>
      </c>
      <c r="L814" s="2" t="s">
        <v>289</v>
      </c>
      <c r="M814" s="58" t="s">
        <v>663</v>
      </c>
      <c r="N814" s="58" t="s">
        <v>664</v>
      </c>
      <c r="O814" s="58" t="s">
        <v>665</v>
      </c>
      <c r="P814" s="2" t="s">
        <v>148</v>
      </c>
      <c r="Q814" s="2" t="s">
        <v>666</v>
      </c>
      <c r="R814" s="2" t="s">
        <v>660</v>
      </c>
      <c r="S814" s="10">
        <v>42205</v>
      </c>
      <c r="T814" s="58" t="s">
        <v>667</v>
      </c>
      <c r="U814" s="2" t="s">
        <v>668</v>
      </c>
      <c r="V814" s="2" t="s">
        <v>92</v>
      </c>
      <c r="W814" s="2" t="s">
        <v>93</v>
      </c>
      <c r="X814" s="2" t="s">
        <v>296</v>
      </c>
      <c r="Y814" s="2">
        <v>49</v>
      </c>
      <c r="Z814" s="2" t="s">
        <v>160</v>
      </c>
      <c r="AA814" s="2" t="s">
        <v>669</v>
      </c>
      <c r="AB814" s="58" t="s">
        <v>4072</v>
      </c>
      <c r="AC814" s="58" t="s">
        <v>98</v>
      </c>
      <c r="AD814" s="58" t="s">
        <v>6590</v>
      </c>
      <c r="AE814" s="2" t="s">
        <v>6591</v>
      </c>
      <c r="AF814" s="62">
        <v>-27.101810199999999</v>
      </c>
      <c r="AG814" s="62">
        <v>-52.620341799999998</v>
      </c>
      <c r="AH814" s="2" t="s">
        <v>6592</v>
      </c>
      <c r="AI814" s="2" t="s">
        <v>147</v>
      </c>
      <c r="AJ814" s="2" t="s">
        <v>1351</v>
      </c>
      <c r="AK814" s="55">
        <v>696.62</v>
      </c>
      <c r="AL814" s="55">
        <v>115</v>
      </c>
      <c r="AM814" s="55">
        <v>16.508282851482875</v>
      </c>
      <c r="AN814" s="2" t="s">
        <v>103</v>
      </c>
      <c r="AO814" s="2">
        <v>8</v>
      </c>
      <c r="AP814" s="2">
        <v>1</v>
      </c>
      <c r="AQ814" s="2">
        <v>1</v>
      </c>
      <c r="AR814" s="53" t="s">
        <v>148</v>
      </c>
      <c r="AS814" s="2" t="s">
        <v>73</v>
      </c>
      <c r="AT814" s="2" t="s">
        <v>148</v>
      </c>
      <c r="AU814" s="2" t="s">
        <v>75</v>
      </c>
      <c r="AV814" s="2" t="s">
        <v>148</v>
      </c>
      <c r="AW814" s="2" t="str">
        <f t="shared" si="12"/>
        <v xml:space="preserve">     PEGUE NA LOJA HOJE         PEGUE NA LOJA   </v>
      </c>
    </row>
    <row r="815" spans="2:49" ht="15" customHeight="1">
      <c r="B815" t="s">
        <v>6593</v>
      </c>
      <c r="C815" s="2">
        <v>1212</v>
      </c>
      <c r="D815" s="2">
        <v>1212</v>
      </c>
      <c r="E815" s="2" t="s">
        <v>6594</v>
      </c>
      <c r="F815" s="58" t="s">
        <v>6595</v>
      </c>
      <c r="G815" s="2" t="s">
        <v>168</v>
      </c>
      <c r="H815" t="s">
        <v>169</v>
      </c>
      <c r="I815" s="58" t="s">
        <v>170</v>
      </c>
      <c r="J815" s="2">
        <v>66146</v>
      </c>
      <c r="K815" s="2" t="s">
        <v>171</v>
      </c>
      <c r="L815" s="2" t="s">
        <v>172</v>
      </c>
      <c r="M815" s="58" t="s">
        <v>214</v>
      </c>
      <c r="N815" s="58" t="s">
        <v>215</v>
      </c>
      <c r="O815" s="58" t="s">
        <v>216</v>
      </c>
      <c r="P815" s="2" t="s">
        <v>148</v>
      </c>
      <c r="Q815" s="2" t="s">
        <v>217</v>
      </c>
      <c r="R815" s="2" t="s">
        <v>211</v>
      </c>
      <c r="S815" s="10">
        <v>42207</v>
      </c>
      <c r="T815" s="58" t="s">
        <v>218</v>
      </c>
      <c r="U815" s="2" t="s">
        <v>219</v>
      </c>
      <c r="V815" s="2" t="s">
        <v>92</v>
      </c>
      <c r="W815" s="2" t="s">
        <v>93</v>
      </c>
      <c r="X815" s="2" t="s">
        <v>140</v>
      </c>
      <c r="Y815" s="2">
        <v>14</v>
      </c>
      <c r="Z815" s="2" t="s">
        <v>95</v>
      </c>
      <c r="AA815" s="2" t="s">
        <v>141</v>
      </c>
      <c r="AB815" s="58" t="s">
        <v>213</v>
      </c>
      <c r="AC815" s="58" t="s">
        <v>6596</v>
      </c>
      <c r="AD815" s="58" t="s">
        <v>6597</v>
      </c>
      <c r="AE815" s="2" t="s">
        <v>6598</v>
      </c>
      <c r="AF815" s="62">
        <v>-22.315346099999999</v>
      </c>
      <c r="AG815" s="62">
        <v>-49.0662691</v>
      </c>
      <c r="AH815" s="2" t="s">
        <v>6599</v>
      </c>
      <c r="AI815" s="2" t="s">
        <v>147</v>
      </c>
      <c r="AJ815" s="2" t="s">
        <v>330</v>
      </c>
      <c r="AK815" s="55">
        <v>846.74</v>
      </c>
      <c r="AL815" s="55">
        <v>132</v>
      </c>
      <c r="AM815" s="55">
        <v>15.589200935352057</v>
      </c>
      <c r="AN815" s="2" t="s">
        <v>331</v>
      </c>
      <c r="AO815" s="2">
        <v>11</v>
      </c>
      <c r="AP815" s="2">
        <v>1</v>
      </c>
      <c r="AQ815" s="2">
        <v>4</v>
      </c>
      <c r="AR815" s="53" t="s">
        <v>148</v>
      </c>
      <c r="AS815" s="2" t="s">
        <v>73</v>
      </c>
      <c r="AT815" s="2" t="s">
        <v>74</v>
      </c>
      <c r="AU815" s="2" t="s">
        <v>75</v>
      </c>
      <c r="AV815" s="2" t="s">
        <v>148</v>
      </c>
      <c r="AW815" s="2" t="str">
        <f t="shared" si="12"/>
        <v xml:space="preserve">     PEGUE NA LOJA HOJE    SHIP FROM STORE    PEGUE NA LOJA   </v>
      </c>
    </row>
    <row r="816" spans="2:49" ht="15" customHeight="1">
      <c r="B816" t="s">
        <v>6600</v>
      </c>
      <c r="C816" s="2" t="s">
        <v>6601</v>
      </c>
      <c r="D816" s="2">
        <v>706</v>
      </c>
      <c r="E816" s="2" t="s">
        <v>6602</v>
      </c>
      <c r="F816" s="58" t="s">
        <v>6603</v>
      </c>
      <c r="G816" s="2" t="s">
        <v>431</v>
      </c>
      <c r="H816" t="s">
        <v>432</v>
      </c>
      <c r="I816" s="58" t="s">
        <v>433</v>
      </c>
      <c r="J816" s="2">
        <v>66749</v>
      </c>
      <c r="K816" s="2" t="s">
        <v>434</v>
      </c>
      <c r="L816" s="2" t="s">
        <v>435</v>
      </c>
      <c r="M816" s="58" t="s">
        <v>1051</v>
      </c>
      <c r="N816" s="58" t="s">
        <v>1052</v>
      </c>
      <c r="O816" s="58" t="s">
        <v>1053</v>
      </c>
      <c r="P816" s="2" t="s">
        <v>148</v>
      </c>
      <c r="Q816" s="2" t="s">
        <v>1054</v>
      </c>
      <c r="R816" s="2" t="s">
        <v>1048</v>
      </c>
      <c r="S816" s="10">
        <v>42213</v>
      </c>
      <c r="T816" s="58" t="s">
        <v>1055</v>
      </c>
      <c r="U816" s="2" t="s">
        <v>1056</v>
      </c>
      <c r="V816" s="2" t="s">
        <v>92</v>
      </c>
      <c r="W816" s="2" t="s">
        <v>1192</v>
      </c>
      <c r="X816" s="2" t="s">
        <v>442</v>
      </c>
      <c r="Y816" s="2">
        <v>81</v>
      </c>
      <c r="Z816" s="2" t="s">
        <v>160</v>
      </c>
      <c r="AA816" s="2" t="s">
        <v>443</v>
      </c>
      <c r="AB816" s="58" t="s">
        <v>6604</v>
      </c>
      <c r="AC816" s="58" t="s">
        <v>6605</v>
      </c>
      <c r="AD816" s="58" t="s">
        <v>6606</v>
      </c>
      <c r="AE816" s="2" t="s">
        <v>6607</v>
      </c>
      <c r="AF816" s="62">
        <v>-8.0215467999999994</v>
      </c>
      <c r="AG816" s="62">
        <v>-34.985560599999999</v>
      </c>
      <c r="AH816" s="2" t="s">
        <v>6608</v>
      </c>
      <c r="AI816" s="2" t="s">
        <v>147</v>
      </c>
      <c r="AJ816" s="2" t="s">
        <v>1196</v>
      </c>
      <c r="AK816" s="55">
        <v>442.73</v>
      </c>
      <c r="AL816" s="55">
        <v>136</v>
      </c>
      <c r="AM816" s="55">
        <v>30.718496600636957</v>
      </c>
      <c r="AN816" s="2" t="s">
        <v>103</v>
      </c>
      <c r="AO816" s="2">
        <v>5</v>
      </c>
      <c r="AP816" s="2">
        <v>2</v>
      </c>
      <c r="AQ816" s="2">
        <v>1</v>
      </c>
      <c r="AR816" s="53" t="s">
        <v>72</v>
      </c>
      <c r="AS816" s="2" t="s">
        <v>73</v>
      </c>
      <c r="AT816" s="2" t="s">
        <v>74</v>
      </c>
      <c r="AU816" s="2" t="s">
        <v>75</v>
      </c>
      <c r="AV816" s="2" t="s">
        <v>76</v>
      </c>
      <c r="AW816" s="2" t="str">
        <f t="shared" si="12"/>
        <v>AMERICANAS SERVIÇOS    PEGUE NA LOJA HOJE    SHIP FROM STORE    PEGUE NA LOJA  QUIOSQUE</v>
      </c>
    </row>
    <row r="817" spans="2:49" ht="15" customHeight="1">
      <c r="B817" t="s">
        <v>6609</v>
      </c>
      <c r="C817" s="2">
        <v>1209</v>
      </c>
      <c r="D817" s="2">
        <v>1209</v>
      </c>
      <c r="E817" s="2" t="s">
        <v>6610</v>
      </c>
      <c r="F817" s="58" t="s">
        <v>6611</v>
      </c>
      <c r="G817" s="2" t="s">
        <v>380</v>
      </c>
      <c r="H817" t="s">
        <v>381</v>
      </c>
      <c r="I817" s="58" t="s">
        <v>382</v>
      </c>
      <c r="J817" s="2">
        <v>66147</v>
      </c>
      <c r="K817" s="2" t="s">
        <v>383</v>
      </c>
      <c r="L817" s="2" t="s">
        <v>384</v>
      </c>
      <c r="M817" s="58" t="s">
        <v>401</v>
      </c>
      <c r="N817" s="58" t="s">
        <v>402</v>
      </c>
      <c r="O817" s="58" t="s">
        <v>403</v>
      </c>
      <c r="P817" s="2">
        <v>66127</v>
      </c>
      <c r="Q817" s="2" t="s">
        <v>404</v>
      </c>
      <c r="R817" s="2" t="s">
        <v>405</v>
      </c>
      <c r="S817" s="10">
        <v>42215</v>
      </c>
      <c r="T817" s="58" t="s">
        <v>945</v>
      </c>
      <c r="U817" s="2" t="s">
        <v>946</v>
      </c>
      <c r="V817" s="2" t="s">
        <v>92</v>
      </c>
      <c r="W817" s="2" t="s">
        <v>93</v>
      </c>
      <c r="X817" s="2" t="s">
        <v>248</v>
      </c>
      <c r="Y817" s="2">
        <v>61</v>
      </c>
      <c r="Z817" s="2" t="s">
        <v>160</v>
      </c>
      <c r="AA817" s="2" t="s">
        <v>408</v>
      </c>
      <c r="AB817" s="58" t="s">
        <v>409</v>
      </c>
      <c r="AC817" s="58" t="s">
        <v>6612</v>
      </c>
      <c r="AD817" s="58" t="s">
        <v>6613</v>
      </c>
      <c r="AE817" s="2" t="s">
        <v>6614</v>
      </c>
      <c r="AF817" s="62">
        <v>-15.8767435</v>
      </c>
      <c r="AG817" s="62">
        <v>-48.081296700000003</v>
      </c>
      <c r="AH817" s="2" t="s">
        <v>6615</v>
      </c>
      <c r="AI817" s="2" t="s">
        <v>147</v>
      </c>
      <c r="AJ817" s="2" t="s">
        <v>330</v>
      </c>
      <c r="AK817" s="55">
        <v>737.29</v>
      </c>
      <c r="AL817" s="55">
        <v>92</v>
      </c>
      <c r="AM817" s="55">
        <v>12.478129365649879</v>
      </c>
      <c r="AN817" s="2" t="s">
        <v>103</v>
      </c>
      <c r="AO817" s="2">
        <v>7</v>
      </c>
      <c r="AP817" s="2">
        <v>2</v>
      </c>
      <c r="AQ817" s="2">
        <v>3</v>
      </c>
      <c r="AR817" s="53" t="s">
        <v>72</v>
      </c>
      <c r="AS817" s="2" t="s">
        <v>73</v>
      </c>
      <c r="AT817" s="2" t="s">
        <v>74</v>
      </c>
      <c r="AU817" s="2" t="s">
        <v>75</v>
      </c>
      <c r="AV817" s="2" t="s">
        <v>76</v>
      </c>
      <c r="AW817" s="2" t="str">
        <f t="shared" si="12"/>
        <v>AMERICANAS SERVIÇOS    PEGUE NA LOJA HOJE    SHIP FROM STORE    PEGUE NA LOJA  QUIOSQUE</v>
      </c>
    </row>
    <row r="818" spans="2:49" ht="15" customHeight="1">
      <c r="B818" t="s">
        <v>6616</v>
      </c>
      <c r="C818" s="2">
        <v>1195</v>
      </c>
      <c r="D818" s="2">
        <v>1195</v>
      </c>
      <c r="E818" s="2" t="s">
        <v>6617</v>
      </c>
      <c r="F818" s="58" t="s">
        <v>6618</v>
      </c>
      <c r="G818" s="2" t="s">
        <v>534</v>
      </c>
      <c r="H818" t="s">
        <v>535</v>
      </c>
      <c r="I818" s="58" t="s">
        <v>536</v>
      </c>
      <c r="J818" s="2">
        <v>65659</v>
      </c>
      <c r="K818" s="2" t="s">
        <v>537</v>
      </c>
      <c r="L818" s="2" t="s">
        <v>531</v>
      </c>
      <c r="M818" s="58" t="s">
        <v>721</v>
      </c>
      <c r="N818" s="58" t="s">
        <v>722</v>
      </c>
      <c r="O818" s="58" t="s">
        <v>723</v>
      </c>
      <c r="P818" s="2" t="s">
        <v>148</v>
      </c>
      <c r="Q818" s="2" t="s">
        <v>724</v>
      </c>
      <c r="R818" s="2" t="s">
        <v>718</v>
      </c>
      <c r="S818" s="10">
        <v>42215</v>
      </c>
      <c r="T818" s="58" t="s">
        <v>725</v>
      </c>
      <c r="U818" s="2" t="s">
        <v>726</v>
      </c>
      <c r="V818" s="2" t="s">
        <v>92</v>
      </c>
      <c r="W818" s="2" t="s">
        <v>93</v>
      </c>
      <c r="X818" s="2" t="s">
        <v>545</v>
      </c>
      <c r="Y818" s="2">
        <v>98</v>
      </c>
      <c r="Z818" s="2" t="s">
        <v>160</v>
      </c>
      <c r="AA818" s="2" t="s">
        <v>727</v>
      </c>
      <c r="AB818" s="58" t="s">
        <v>728</v>
      </c>
      <c r="AC818" s="58" t="s">
        <v>3360</v>
      </c>
      <c r="AD818" s="58" t="s">
        <v>6619</v>
      </c>
      <c r="AE818" s="2" t="s">
        <v>3362</v>
      </c>
      <c r="AF818" s="62">
        <v>-2.5274136</v>
      </c>
      <c r="AG818" s="62">
        <v>-44.255304700000003</v>
      </c>
      <c r="AH818" s="2" t="s">
        <v>6620</v>
      </c>
      <c r="AI818" s="2" t="s">
        <v>28</v>
      </c>
      <c r="AJ818" s="2" t="s">
        <v>102</v>
      </c>
      <c r="AK818" s="55">
        <v>1049.19</v>
      </c>
      <c r="AL818" s="55">
        <v>150</v>
      </c>
      <c r="AM818" s="55">
        <v>14.296743201898607</v>
      </c>
      <c r="AN818" s="2" t="s">
        <v>331</v>
      </c>
      <c r="AO818" s="2">
        <v>10</v>
      </c>
      <c r="AP818" s="2">
        <v>1</v>
      </c>
      <c r="AQ818" s="2">
        <v>3</v>
      </c>
      <c r="AR818" s="53" t="s">
        <v>72</v>
      </c>
      <c r="AS818" s="2" t="s">
        <v>73</v>
      </c>
      <c r="AT818" s="2" t="s">
        <v>74</v>
      </c>
      <c r="AU818" s="2" t="s">
        <v>148</v>
      </c>
      <c r="AV818" s="2" t="s">
        <v>76</v>
      </c>
      <c r="AW818" s="2" t="str">
        <f t="shared" si="12"/>
        <v>AMERICANAS SERVIÇOS    PEGUE NA LOJA HOJE    SHIP FROM STORE       QUIOSQUE</v>
      </c>
    </row>
    <row r="819" spans="2:49" ht="15" customHeight="1">
      <c r="B819" t="s">
        <v>6621</v>
      </c>
      <c r="C819" s="2">
        <v>1142</v>
      </c>
      <c r="D819" s="2">
        <v>1142</v>
      </c>
      <c r="E819" s="2" t="s">
        <v>6622</v>
      </c>
      <c r="F819" s="58" t="s">
        <v>6623</v>
      </c>
      <c r="G819" s="2" t="s">
        <v>534</v>
      </c>
      <c r="H819" t="s">
        <v>535</v>
      </c>
      <c r="I819" s="58" t="s">
        <v>536</v>
      </c>
      <c r="J819" s="2">
        <v>65659</v>
      </c>
      <c r="K819" s="2" t="s">
        <v>537</v>
      </c>
      <c r="L819" s="2" t="s">
        <v>531</v>
      </c>
      <c r="M819" s="58" t="s">
        <v>2988</v>
      </c>
      <c r="N819" s="58" t="s">
        <v>2989</v>
      </c>
      <c r="O819" s="58" t="s">
        <v>2990</v>
      </c>
      <c r="P819" s="2" t="s">
        <v>148</v>
      </c>
      <c r="Q819" s="2" t="s">
        <v>2991</v>
      </c>
      <c r="R819" s="2" t="s">
        <v>2985</v>
      </c>
      <c r="S819" s="10">
        <v>42221</v>
      </c>
      <c r="T819" s="58" t="s">
        <v>2992</v>
      </c>
      <c r="U819" s="2" t="s">
        <v>2993</v>
      </c>
      <c r="V819" s="2" t="s">
        <v>92</v>
      </c>
      <c r="W819" s="2" t="s">
        <v>93</v>
      </c>
      <c r="X819" s="2" t="s">
        <v>248</v>
      </c>
      <c r="Y819" s="2">
        <v>69</v>
      </c>
      <c r="Z819" s="2" t="s">
        <v>95</v>
      </c>
      <c r="AA819" s="2" t="s">
        <v>2994</v>
      </c>
      <c r="AB819" s="58" t="s">
        <v>6623</v>
      </c>
      <c r="AC819" s="58" t="s">
        <v>6624</v>
      </c>
      <c r="AD819" s="58" t="s">
        <v>6625</v>
      </c>
      <c r="AE819" s="2" t="s">
        <v>6626</v>
      </c>
      <c r="AF819" s="62">
        <v>-9.9175646000000004</v>
      </c>
      <c r="AG819" s="62">
        <v>-63.040237699999999</v>
      </c>
      <c r="AH819" s="2" t="s">
        <v>6627</v>
      </c>
      <c r="AI819" s="2" t="s">
        <v>147</v>
      </c>
      <c r="AJ819" s="2" t="s">
        <v>102</v>
      </c>
      <c r="AK819" s="55">
        <v>1161.17</v>
      </c>
      <c r="AL819" s="55">
        <v>158</v>
      </c>
      <c r="AM819" s="55">
        <v>13.606965388358294</v>
      </c>
      <c r="AN819" s="2" t="s">
        <v>103</v>
      </c>
      <c r="AO819" s="2">
        <v>10</v>
      </c>
      <c r="AP819" s="2">
        <v>1</v>
      </c>
      <c r="AQ819" s="2">
        <v>3</v>
      </c>
      <c r="AR819" s="53" t="s">
        <v>148</v>
      </c>
      <c r="AS819" s="2" t="s">
        <v>73</v>
      </c>
      <c r="AT819" s="2" t="s">
        <v>148</v>
      </c>
      <c r="AU819" s="2" t="s">
        <v>75</v>
      </c>
      <c r="AV819" s="2" t="s">
        <v>76</v>
      </c>
      <c r="AW819" s="2" t="str">
        <f t="shared" si="12"/>
        <v xml:space="preserve">     PEGUE NA LOJA HOJE         PEGUE NA LOJA  QUIOSQUE</v>
      </c>
    </row>
    <row r="820" spans="2:49" ht="15" customHeight="1">
      <c r="B820" t="s">
        <v>6628</v>
      </c>
      <c r="C820" s="2" t="s">
        <v>6629</v>
      </c>
      <c r="D820" s="2">
        <v>735</v>
      </c>
      <c r="E820" s="2" t="s">
        <v>6630</v>
      </c>
      <c r="F820" s="58" t="s">
        <v>6631</v>
      </c>
      <c r="G820" s="2" t="s">
        <v>81</v>
      </c>
      <c r="H820" t="s">
        <v>82</v>
      </c>
      <c r="I820" s="58" t="s">
        <v>83</v>
      </c>
      <c r="J820" s="2">
        <v>66203</v>
      </c>
      <c r="K820" s="2" t="s">
        <v>84</v>
      </c>
      <c r="L820" s="2" t="s">
        <v>85</v>
      </c>
      <c r="M820" s="58" t="s">
        <v>751</v>
      </c>
      <c r="N820" s="58" t="s">
        <v>752</v>
      </c>
      <c r="O820" s="58" t="s">
        <v>753</v>
      </c>
      <c r="P820" s="2">
        <v>86530</v>
      </c>
      <c r="Q820" s="2" t="s">
        <v>754</v>
      </c>
      <c r="R820" s="2" t="s">
        <v>748</v>
      </c>
      <c r="S820" s="10">
        <v>42243</v>
      </c>
      <c r="T820" s="58" t="s">
        <v>246</v>
      </c>
      <c r="U820" s="2" t="s">
        <v>247</v>
      </c>
      <c r="V820" s="2" t="s">
        <v>92</v>
      </c>
      <c r="W820" s="2" t="s">
        <v>1192</v>
      </c>
      <c r="X820" s="2" t="s">
        <v>248</v>
      </c>
      <c r="Y820" s="2">
        <v>31</v>
      </c>
      <c r="Z820" s="2" t="s">
        <v>95</v>
      </c>
      <c r="AA820" s="2" t="s">
        <v>206</v>
      </c>
      <c r="AB820" s="58" t="s">
        <v>249</v>
      </c>
      <c r="AC820" s="58" t="s">
        <v>6632</v>
      </c>
      <c r="AD820" s="58" t="s">
        <v>6633</v>
      </c>
      <c r="AE820" s="2" t="s">
        <v>6634</v>
      </c>
      <c r="AF820" s="62">
        <v>-19.813747899999999</v>
      </c>
      <c r="AG820" s="62">
        <v>-43.961174799999903</v>
      </c>
      <c r="AH820" s="2" t="s">
        <v>6635</v>
      </c>
      <c r="AI820" s="2" t="s">
        <v>147</v>
      </c>
      <c r="AJ820" s="2" t="s">
        <v>1196</v>
      </c>
      <c r="AK820" s="55">
        <v>417.41</v>
      </c>
      <c r="AL820" s="55">
        <v>41</v>
      </c>
      <c r="AM820" s="55">
        <v>9.8224767015644083</v>
      </c>
      <c r="AN820" s="2" t="s">
        <v>103</v>
      </c>
      <c r="AO820" s="2">
        <v>7</v>
      </c>
      <c r="AP820" s="2">
        <v>2</v>
      </c>
      <c r="AQ820" s="2">
        <v>3</v>
      </c>
      <c r="AR820" s="53" t="s">
        <v>148</v>
      </c>
      <c r="AS820" s="2" t="s">
        <v>73</v>
      </c>
      <c r="AT820" s="2" t="s">
        <v>74</v>
      </c>
      <c r="AU820" s="2" t="s">
        <v>75</v>
      </c>
      <c r="AV820" s="2" t="s">
        <v>148</v>
      </c>
      <c r="AW820" s="2" t="str">
        <f t="shared" si="12"/>
        <v xml:space="preserve">     PEGUE NA LOJA HOJE    SHIP FROM STORE    PEGUE NA LOJA   </v>
      </c>
    </row>
    <row r="821" spans="2:49" ht="15" customHeight="1">
      <c r="B821" t="s">
        <v>6636</v>
      </c>
      <c r="C821" s="2" t="s">
        <v>6637</v>
      </c>
      <c r="D821" s="2">
        <v>729</v>
      </c>
      <c r="E821" s="2" t="s">
        <v>6638</v>
      </c>
      <c r="F821" s="58" t="s">
        <v>6639</v>
      </c>
      <c r="G821" s="2" t="s">
        <v>81</v>
      </c>
      <c r="H821" t="s">
        <v>82</v>
      </c>
      <c r="I821" s="58" t="s">
        <v>83</v>
      </c>
      <c r="J821" s="2">
        <v>66203</v>
      </c>
      <c r="K821" s="2" t="s">
        <v>84</v>
      </c>
      <c r="L821" s="2" t="s">
        <v>85</v>
      </c>
      <c r="M821" s="58" t="s">
        <v>200</v>
      </c>
      <c r="N821" s="58" t="s">
        <v>201</v>
      </c>
      <c r="O821" s="58" t="s">
        <v>202</v>
      </c>
      <c r="P821" s="2">
        <v>68608</v>
      </c>
      <c r="Q821" s="2" t="s">
        <v>203</v>
      </c>
      <c r="R821" s="2" t="s">
        <v>197</v>
      </c>
      <c r="S821" s="10">
        <v>42243</v>
      </c>
      <c r="T821" s="58" t="s">
        <v>204</v>
      </c>
      <c r="U821" s="2" t="s">
        <v>205</v>
      </c>
      <c r="V821" s="2" t="s">
        <v>92</v>
      </c>
      <c r="W821" s="2" t="s">
        <v>1192</v>
      </c>
      <c r="X821" s="2" t="s">
        <v>248</v>
      </c>
      <c r="Y821" s="2">
        <v>35</v>
      </c>
      <c r="Z821" s="2" t="s">
        <v>95</v>
      </c>
      <c r="AA821" s="2" t="s">
        <v>206</v>
      </c>
      <c r="AB821" s="58" t="s">
        <v>6640</v>
      </c>
      <c r="AC821" s="58" t="s">
        <v>98</v>
      </c>
      <c r="AD821" s="58" t="s">
        <v>6641</v>
      </c>
      <c r="AE821" s="2" t="s">
        <v>6642</v>
      </c>
      <c r="AF821" s="62">
        <v>-22.116304700000001</v>
      </c>
      <c r="AG821" s="62">
        <v>-45.057908400000002</v>
      </c>
      <c r="AH821" s="2" t="s">
        <v>6643</v>
      </c>
      <c r="AI821" s="2" t="s">
        <v>147</v>
      </c>
      <c r="AJ821" s="2" t="s">
        <v>1351</v>
      </c>
      <c r="AK821" s="55">
        <v>555.76</v>
      </c>
      <c r="AL821" s="55">
        <v>87</v>
      </c>
      <c r="AM821" s="55">
        <v>15.654239239959693</v>
      </c>
      <c r="AN821" s="2" t="s">
        <v>103</v>
      </c>
      <c r="AO821" s="2">
        <v>9</v>
      </c>
      <c r="AP821" s="2">
        <v>1</v>
      </c>
      <c r="AQ821" s="2">
        <v>2</v>
      </c>
      <c r="AR821" s="53" t="s">
        <v>148</v>
      </c>
      <c r="AS821" s="2" t="s">
        <v>73</v>
      </c>
      <c r="AT821" s="2" t="s">
        <v>148</v>
      </c>
      <c r="AU821" s="2" t="s">
        <v>75</v>
      </c>
      <c r="AV821" s="2" t="s">
        <v>76</v>
      </c>
      <c r="AW821" s="2" t="str">
        <f t="shared" si="12"/>
        <v xml:space="preserve">     PEGUE NA LOJA HOJE         PEGUE NA LOJA  QUIOSQUE</v>
      </c>
    </row>
    <row r="822" spans="2:49" ht="15" customHeight="1">
      <c r="B822" t="s">
        <v>6644</v>
      </c>
      <c r="C822" s="2">
        <v>1151</v>
      </c>
      <c r="D822" s="2">
        <v>1151</v>
      </c>
      <c r="E822" s="2" t="s">
        <v>6645</v>
      </c>
      <c r="F822" s="58" t="s">
        <v>6646</v>
      </c>
      <c r="G822" s="2" t="s">
        <v>128</v>
      </c>
      <c r="H822" t="s">
        <v>129</v>
      </c>
      <c r="I822" s="58" t="s">
        <v>130</v>
      </c>
      <c r="J822" s="2">
        <v>66128</v>
      </c>
      <c r="K822" s="2" t="s">
        <v>131</v>
      </c>
      <c r="L822" s="2" t="s">
        <v>132</v>
      </c>
      <c r="M822" s="58" t="s">
        <v>153</v>
      </c>
      <c r="N822" s="58" t="s">
        <v>154</v>
      </c>
      <c r="O822" s="58" t="s">
        <v>155</v>
      </c>
      <c r="P822" s="2">
        <v>68767</v>
      </c>
      <c r="Q822" s="2" t="s">
        <v>156</v>
      </c>
      <c r="R822" s="2" t="s">
        <v>157</v>
      </c>
      <c r="S822" s="10">
        <v>42257</v>
      </c>
      <c r="T822" s="58" t="s">
        <v>158</v>
      </c>
      <c r="U822" s="2" t="s">
        <v>159</v>
      </c>
      <c r="V822" s="2" t="s">
        <v>92</v>
      </c>
      <c r="W822" s="2" t="s">
        <v>93</v>
      </c>
      <c r="X822" s="2" t="s">
        <v>140</v>
      </c>
      <c r="Y822" s="2">
        <v>13</v>
      </c>
      <c r="Z822" s="2" t="s">
        <v>95</v>
      </c>
      <c r="AA822" s="2" t="s">
        <v>141</v>
      </c>
      <c r="AB822" s="58" t="s">
        <v>6646</v>
      </c>
      <c r="AC822" s="58" t="s">
        <v>98</v>
      </c>
      <c r="AD822" s="58" t="s">
        <v>6647</v>
      </c>
      <c r="AE822" s="2" t="s">
        <v>6648</v>
      </c>
      <c r="AF822" s="62">
        <v>-24.096638500000001</v>
      </c>
      <c r="AG822" s="62">
        <v>-46.624561900000003</v>
      </c>
      <c r="AH822" s="2" t="s">
        <v>6649</v>
      </c>
      <c r="AI822" s="2" t="s">
        <v>28</v>
      </c>
      <c r="AJ822" s="2" t="s">
        <v>1351</v>
      </c>
      <c r="AK822" s="55">
        <v>699.5</v>
      </c>
      <c r="AL822" s="55">
        <v>96</v>
      </c>
      <c r="AM822" s="55">
        <v>13.724088634739099</v>
      </c>
      <c r="AN822" s="2" t="s">
        <v>103</v>
      </c>
      <c r="AO822" s="2">
        <v>11</v>
      </c>
      <c r="AP822" s="2">
        <v>1</v>
      </c>
      <c r="AQ822" s="2">
        <v>4</v>
      </c>
      <c r="AR822" s="53" t="s">
        <v>148</v>
      </c>
      <c r="AS822" s="2" t="s">
        <v>73</v>
      </c>
      <c r="AT822" s="2" t="s">
        <v>148</v>
      </c>
      <c r="AU822" s="2" t="s">
        <v>75</v>
      </c>
      <c r="AV822" s="2" t="s">
        <v>148</v>
      </c>
      <c r="AW822" s="2" t="str">
        <f t="shared" si="12"/>
        <v xml:space="preserve">     PEGUE NA LOJA HOJE         PEGUE NA LOJA   </v>
      </c>
    </row>
    <row r="823" spans="2:49" ht="15" customHeight="1">
      <c r="B823" t="s">
        <v>6650</v>
      </c>
      <c r="C823" s="2">
        <v>1148</v>
      </c>
      <c r="D823" s="2">
        <v>1148</v>
      </c>
      <c r="E823" s="2" t="s">
        <v>6651</v>
      </c>
      <c r="F823" s="58" t="s">
        <v>6652</v>
      </c>
      <c r="G823" s="2" t="s">
        <v>431</v>
      </c>
      <c r="H823" t="s">
        <v>432</v>
      </c>
      <c r="I823" s="58" t="s">
        <v>433</v>
      </c>
      <c r="J823" s="2">
        <v>66749</v>
      </c>
      <c r="K823" s="2" t="s">
        <v>434</v>
      </c>
      <c r="L823" s="2" t="s">
        <v>435</v>
      </c>
      <c r="M823" s="58" t="s">
        <v>474</v>
      </c>
      <c r="N823" s="58" t="s">
        <v>475</v>
      </c>
      <c r="O823" s="58" t="s">
        <v>476</v>
      </c>
      <c r="P823" s="2" t="s">
        <v>148</v>
      </c>
      <c r="Q823" s="2" t="s">
        <v>477</v>
      </c>
      <c r="R823" s="2" t="s">
        <v>435</v>
      </c>
      <c r="S823" s="10">
        <v>42263</v>
      </c>
      <c r="T823" s="58" t="s">
        <v>478</v>
      </c>
      <c r="U823" s="2" t="s">
        <v>479</v>
      </c>
      <c r="V823" s="2" t="s">
        <v>92</v>
      </c>
      <c r="W823" s="2" t="s">
        <v>93</v>
      </c>
      <c r="X823" s="2" t="s">
        <v>480</v>
      </c>
      <c r="Y823" s="2">
        <v>74</v>
      </c>
      <c r="Z823" s="2" t="s">
        <v>160</v>
      </c>
      <c r="AA823" s="2" t="s">
        <v>481</v>
      </c>
      <c r="AB823" s="58" t="s">
        <v>6652</v>
      </c>
      <c r="AC823" s="58" t="s">
        <v>98</v>
      </c>
      <c r="AD823" s="58" t="s">
        <v>6653</v>
      </c>
      <c r="AE823" s="2" t="s">
        <v>6654</v>
      </c>
      <c r="AF823" s="62">
        <v>-11.184842</v>
      </c>
      <c r="AG823" s="62">
        <v>-40.511707999999999</v>
      </c>
      <c r="AH823" s="2" t="s">
        <v>6655</v>
      </c>
      <c r="AI823" s="2" t="s">
        <v>147</v>
      </c>
      <c r="AJ823" s="2" t="s">
        <v>330</v>
      </c>
      <c r="AK823" s="55">
        <v>847.54</v>
      </c>
      <c r="AL823" s="55">
        <v>206</v>
      </c>
      <c r="AM823" s="55">
        <v>24.305637492035775</v>
      </c>
      <c r="AN823" s="2" t="s">
        <v>103</v>
      </c>
      <c r="AO823" s="2">
        <v>9</v>
      </c>
      <c r="AP823" s="2">
        <v>1</v>
      </c>
      <c r="AQ823" s="2">
        <v>2</v>
      </c>
      <c r="AR823" s="53" t="s">
        <v>72</v>
      </c>
      <c r="AS823" s="2" t="s">
        <v>73</v>
      </c>
      <c r="AT823" s="2" t="s">
        <v>148</v>
      </c>
      <c r="AU823" s="2" t="s">
        <v>75</v>
      </c>
      <c r="AV823" s="2" t="s">
        <v>76</v>
      </c>
      <c r="AW823" s="2" t="str">
        <f t="shared" si="12"/>
        <v>AMERICANAS SERVIÇOS    PEGUE NA LOJA HOJE         PEGUE NA LOJA  QUIOSQUE</v>
      </c>
    </row>
    <row r="824" spans="2:49" ht="15" customHeight="1">
      <c r="B824" t="s">
        <v>6656</v>
      </c>
      <c r="C824" s="2" t="s">
        <v>6657</v>
      </c>
      <c r="D824" s="2">
        <v>739</v>
      </c>
      <c r="E824" s="2" t="s">
        <v>6658</v>
      </c>
      <c r="F824" s="58" t="s">
        <v>6659</v>
      </c>
      <c r="G824" s="2" t="s">
        <v>285</v>
      </c>
      <c r="H824" t="s">
        <v>286</v>
      </c>
      <c r="I824" s="58" t="s">
        <v>287</v>
      </c>
      <c r="J824" s="2">
        <v>68673</v>
      </c>
      <c r="K824" s="2" t="s">
        <v>288</v>
      </c>
      <c r="L824" s="2" t="s">
        <v>289</v>
      </c>
      <c r="M824" s="58" t="s">
        <v>452</v>
      </c>
      <c r="N824" s="58" t="s">
        <v>453</v>
      </c>
      <c r="O824" s="58" t="s">
        <v>454</v>
      </c>
      <c r="P824" s="2" t="s">
        <v>148</v>
      </c>
      <c r="Q824" s="2" t="s">
        <v>455</v>
      </c>
      <c r="R824" s="2" t="s">
        <v>148</v>
      </c>
      <c r="S824" s="10">
        <v>42264</v>
      </c>
      <c r="T824" s="58" t="s">
        <v>3222</v>
      </c>
      <c r="U824" s="2" t="s">
        <v>3223</v>
      </c>
      <c r="V824" s="2" t="s">
        <v>92</v>
      </c>
      <c r="W824" s="2" t="s">
        <v>1192</v>
      </c>
      <c r="X824" s="2" t="s">
        <v>458</v>
      </c>
      <c r="Y824" s="2">
        <v>55</v>
      </c>
      <c r="Z824" s="2" t="s">
        <v>160</v>
      </c>
      <c r="AA824" s="2" t="s">
        <v>460</v>
      </c>
      <c r="AB824" s="58" t="s">
        <v>6660</v>
      </c>
      <c r="AC824" s="58" t="s">
        <v>98</v>
      </c>
      <c r="AD824" s="58" t="s">
        <v>6661</v>
      </c>
      <c r="AE824" s="2" t="s">
        <v>6662</v>
      </c>
      <c r="AF824" s="62">
        <v>-28.302148800000001</v>
      </c>
      <c r="AG824" s="62">
        <v>-54.260975299999998</v>
      </c>
      <c r="AH824" s="2" t="s">
        <v>6663</v>
      </c>
      <c r="AI824" s="2" t="s">
        <v>147</v>
      </c>
      <c r="AJ824" s="2" t="s">
        <v>1196</v>
      </c>
      <c r="AK824" s="55">
        <v>463.01</v>
      </c>
      <c r="AL824" s="55">
        <v>150</v>
      </c>
      <c r="AM824" s="55">
        <v>32.39670849441697</v>
      </c>
      <c r="AN824" s="2" t="s">
        <v>103</v>
      </c>
      <c r="AO824" s="2">
        <v>8</v>
      </c>
      <c r="AP824" s="2">
        <v>1</v>
      </c>
      <c r="AQ824" s="2">
        <v>1</v>
      </c>
      <c r="AR824" s="53" t="s">
        <v>148</v>
      </c>
      <c r="AS824" s="2" t="s">
        <v>73</v>
      </c>
      <c r="AT824" s="2" t="s">
        <v>148</v>
      </c>
      <c r="AU824" s="2" t="s">
        <v>75</v>
      </c>
      <c r="AV824" s="2" t="s">
        <v>148</v>
      </c>
      <c r="AW824" s="2" t="str">
        <f t="shared" si="12"/>
        <v xml:space="preserve">     PEGUE NA LOJA HOJE         PEGUE NA LOJA   </v>
      </c>
    </row>
    <row r="825" spans="2:49" ht="15" customHeight="1">
      <c r="B825" t="s">
        <v>6664</v>
      </c>
      <c r="C825" s="2">
        <v>1125</v>
      </c>
      <c r="D825" s="2">
        <v>1125</v>
      </c>
      <c r="E825" s="2" t="s">
        <v>6665</v>
      </c>
      <c r="F825" s="58" t="s">
        <v>6666</v>
      </c>
      <c r="G825" s="2" t="s">
        <v>380</v>
      </c>
      <c r="H825" t="s">
        <v>381</v>
      </c>
      <c r="I825" s="58" t="s">
        <v>382</v>
      </c>
      <c r="J825" s="2">
        <v>66147</v>
      </c>
      <c r="K825" s="2" t="s">
        <v>383</v>
      </c>
      <c r="L825" s="2" t="s">
        <v>384</v>
      </c>
      <c r="M825" s="58" t="s">
        <v>2907</v>
      </c>
      <c r="N825" s="58" t="s">
        <v>2908</v>
      </c>
      <c r="O825" s="58" t="s">
        <v>2909</v>
      </c>
      <c r="P825" s="2">
        <v>68222</v>
      </c>
      <c r="Q825" s="2" t="s">
        <v>2910</v>
      </c>
      <c r="R825" s="2">
        <v>1019</v>
      </c>
      <c r="S825" s="10">
        <v>42275</v>
      </c>
      <c r="T825" s="58" t="s">
        <v>2911</v>
      </c>
      <c r="U825" s="2" t="s">
        <v>2912</v>
      </c>
      <c r="V825" s="2" t="s">
        <v>69</v>
      </c>
      <c r="W825" s="2" t="s">
        <v>93</v>
      </c>
      <c r="X825" s="2" t="s">
        <v>442</v>
      </c>
      <c r="Y825" s="2">
        <v>86</v>
      </c>
      <c r="Z825" s="2" t="s">
        <v>160</v>
      </c>
      <c r="AA825" s="2" t="s">
        <v>2913</v>
      </c>
      <c r="AB825" s="58" t="s">
        <v>2906</v>
      </c>
      <c r="AC825" s="58" t="s">
        <v>6667</v>
      </c>
      <c r="AD825" s="58" t="s">
        <v>6668</v>
      </c>
      <c r="AE825" s="2" t="s">
        <v>6669</v>
      </c>
      <c r="AF825" s="62">
        <v>-5.0768141</v>
      </c>
      <c r="AG825" s="62">
        <v>-42.802325000000003</v>
      </c>
      <c r="AH825" s="2" t="s">
        <v>6670</v>
      </c>
      <c r="AI825" s="2" t="s">
        <v>147</v>
      </c>
      <c r="AJ825" s="2" t="s">
        <v>102</v>
      </c>
      <c r="AK825" s="55">
        <v>1080.3499999999999</v>
      </c>
      <c r="AL825" s="55">
        <v>156</v>
      </c>
      <c r="AM825" s="55">
        <v>14.439764891007545</v>
      </c>
      <c r="AN825" s="2" t="s">
        <v>331</v>
      </c>
      <c r="AO825" s="2">
        <v>7</v>
      </c>
      <c r="AP825" s="2">
        <v>2</v>
      </c>
      <c r="AQ825" s="2">
        <v>3</v>
      </c>
      <c r="AR825" s="53" t="s">
        <v>72</v>
      </c>
      <c r="AS825" s="2" t="s">
        <v>73</v>
      </c>
      <c r="AT825" s="2" t="s">
        <v>74</v>
      </c>
      <c r="AU825" s="2" t="s">
        <v>148</v>
      </c>
      <c r="AV825" s="2" t="s">
        <v>76</v>
      </c>
      <c r="AW825" s="2" t="str">
        <f t="shared" si="12"/>
        <v>AMERICANAS SERVIÇOS    PEGUE NA LOJA HOJE    SHIP FROM STORE       QUIOSQUE</v>
      </c>
    </row>
    <row r="826" spans="2:49" ht="15" customHeight="1">
      <c r="B826" t="s">
        <v>6671</v>
      </c>
      <c r="C826" s="2">
        <v>1182</v>
      </c>
      <c r="D826" s="2">
        <v>1182</v>
      </c>
      <c r="E826" s="2" t="s">
        <v>6672</v>
      </c>
      <c r="F826" s="58" t="s">
        <v>6673</v>
      </c>
      <c r="G826" s="2" t="s">
        <v>81</v>
      </c>
      <c r="H826" t="s">
        <v>82</v>
      </c>
      <c r="I826" s="58" t="s">
        <v>83</v>
      </c>
      <c r="J826" s="2">
        <v>66203</v>
      </c>
      <c r="K826" s="2" t="s">
        <v>84</v>
      </c>
      <c r="L826" s="2" t="s">
        <v>85</v>
      </c>
      <c r="M826" s="58" t="s">
        <v>200</v>
      </c>
      <c r="N826" s="58" t="s">
        <v>201</v>
      </c>
      <c r="O826" s="58" t="s">
        <v>202</v>
      </c>
      <c r="P826" s="2">
        <v>68608</v>
      </c>
      <c r="Q826" s="2" t="s">
        <v>203</v>
      </c>
      <c r="R826" s="2" t="s">
        <v>197</v>
      </c>
      <c r="S826" s="10">
        <v>42277</v>
      </c>
      <c r="T826" s="58" t="s">
        <v>204</v>
      </c>
      <c r="U826" s="2" t="s">
        <v>205</v>
      </c>
      <c r="V826" s="2" t="s">
        <v>92</v>
      </c>
      <c r="W826" s="2" t="s">
        <v>93</v>
      </c>
      <c r="X826" s="2" t="s">
        <v>94</v>
      </c>
      <c r="Y826" s="2">
        <v>32</v>
      </c>
      <c r="Z826" s="2" t="s">
        <v>95</v>
      </c>
      <c r="AA826" s="2" t="s">
        <v>206</v>
      </c>
      <c r="AB826" s="58" t="s">
        <v>6673</v>
      </c>
      <c r="AC826" s="58" t="s">
        <v>98</v>
      </c>
      <c r="AD826" s="58" t="s">
        <v>6674</v>
      </c>
      <c r="AE826" s="2" t="s">
        <v>6675</v>
      </c>
      <c r="AF826" s="62">
        <v>-21.1198652</v>
      </c>
      <c r="AG826" s="62">
        <v>-42.938850700000003</v>
      </c>
      <c r="AH826" s="2" t="s">
        <v>6676</v>
      </c>
      <c r="AI826" s="2" t="s">
        <v>147</v>
      </c>
      <c r="AJ826" s="2" t="s">
        <v>330</v>
      </c>
      <c r="AK826" s="55">
        <v>813.24</v>
      </c>
      <c r="AL826" s="55">
        <v>158</v>
      </c>
      <c r="AM826" s="55">
        <v>19.428459003492204</v>
      </c>
      <c r="AN826" s="2" t="s">
        <v>103</v>
      </c>
      <c r="AO826" s="2">
        <v>10</v>
      </c>
      <c r="AP826" s="2">
        <v>1</v>
      </c>
      <c r="AQ826" s="2">
        <v>3</v>
      </c>
      <c r="AR826" s="53" t="s">
        <v>72</v>
      </c>
      <c r="AS826" s="2" t="s">
        <v>73</v>
      </c>
      <c r="AT826" s="2" t="s">
        <v>148</v>
      </c>
      <c r="AU826" s="2" t="s">
        <v>75</v>
      </c>
      <c r="AV826" s="2" t="s">
        <v>76</v>
      </c>
      <c r="AW826" s="2" t="str">
        <f t="shared" si="12"/>
        <v>AMERICANAS SERVIÇOS    PEGUE NA LOJA HOJE         PEGUE NA LOJA  QUIOSQUE</v>
      </c>
    </row>
    <row r="827" spans="2:49" ht="15" customHeight="1">
      <c r="B827" t="s">
        <v>6677</v>
      </c>
      <c r="C827" s="2" t="s">
        <v>6678</v>
      </c>
      <c r="D827" s="2">
        <v>738</v>
      </c>
      <c r="E827" s="2" t="s">
        <v>6679</v>
      </c>
      <c r="F827" s="58" t="s">
        <v>6680</v>
      </c>
      <c r="G827" s="2" t="s">
        <v>285</v>
      </c>
      <c r="H827" t="s">
        <v>286</v>
      </c>
      <c r="I827" s="58" t="s">
        <v>287</v>
      </c>
      <c r="J827" s="2">
        <v>68673</v>
      </c>
      <c r="K827" s="2" t="s">
        <v>288</v>
      </c>
      <c r="L827" s="2" t="s">
        <v>289</v>
      </c>
      <c r="M827" s="58" t="s">
        <v>452</v>
      </c>
      <c r="N827" s="58" t="s">
        <v>453</v>
      </c>
      <c r="O827" s="58" t="s">
        <v>454</v>
      </c>
      <c r="P827" s="2" t="s">
        <v>148</v>
      </c>
      <c r="Q827" s="2" t="s">
        <v>455</v>
      </c>
      <c r="R827" s="2" t="s">
        <v>148</v>
      </c>
      <c r="S827" s="10">
        <v>42277</v>
      </c>
      <c r="T827" s="58" t="s">
        <v>3222</v>
      </c>
      <c r="U827" s="2" t="s">
        <v>3223</v>
      </c>
      <c r="V827" s="2" t="s">
        <v>92</v>
      </c>
      <c r="W827" s="2" t="s">
        <v>1192</v>
      </c>
      <c r="X827" s="2" t="s">
        <v>458</v>
      </c>
      <c r="Y827" s="2">
        <v>54</v>
      </c>
      <c r="Z827" s="2" t="s">
        <v>160</v>
      </c>
      <c r="AA827" s="2" t="s">
        <v>460</v>
      </c>
      <c r="AB827" s="58" t="s">
        <v>6681</v>
      </c>
      <c r="AC827" s="58" t="s">
        <v>98</v>
      </c>
      <c r="AD827" s="58" t="s">
        <v>6682</v>
      </c>
      <c r="AE827" s="2" t="s">
        <v>6683</v>
      </c>
      <c r="AF827" s="62">
        <v>-28.261835000000001</v>
      </c>
      <c r="AG827" s="62">
        <v>-52.410705499999999</v>
      </c>
      <c r="AH827" s="2" t="s">
        <v>6684</v>
      </c>
      <c r="AI827" s="2" t="s">
        <v>147</v>
      </c>
      <c r="AJ827" s="2" t="s">
        <v>1351</v>
      </c>
      <c r="AK827" s="55">
        <v>605.79999999999995</v>
      </c>
      <c r="AL827" s="55">
        <v>79</v>
      </c>
      <c r="AM827" s="55">
        <v>13.040607461208321</v>
      </c>
      <c r="AN827" s="2" t="s">
        <v>331</v>
      </c>
      <c r="AO827" s="2">
        <v>5</v>
      </c>
      <c r="AP827" s="2">
        <v>2</v>
      </c>
      <c r="AQ827" s="2">
        <v>1</v>
      </c>
      <c r="AR827" s="53" t="s">
        <v>148</v>
      </c>
      <c r="AS827" s="2" t="s">
        <v>73</v>
      </c>
      <c r="AT827" s="2" t="s">
        <v>148</v>
      </c>
      <c r="AU827" s="2" t="s">
        <v>75</v>
      </c>
      <c r="AV827" s="2" t="s">
        <v>148</v>
      </c>
      <c r="AW827" s="2" t="str">
        <f t="shared" si="12"/>
        <v xml:space="preserve">     PEGUE NA LOJA HOJE         PEGUE NA LOJA   </v>
      </c>
    </row>
    <row r="828" spans="2:49" ht="15" customHeight="1">
      <c r="B828" t="s">
        <v>6685</v>
      </c>
      <c r="C828" s="2">
        <v>1223</v>
      </c>
      <c r="D828" s="2">
        <v>1223</v>
      </c>
      <c r="E828" s="2" t="s">
        <v>6686</v>
      </c>
      <c r="F828" s="58" t="s">
        <v>6687</v>
      </c>
      <c r="G828" s="2" t="s">
        <v>380</v>
      </c>
      <c r="H828" t="s">
        <v>381</v>
      </c>
      <c r="I828" s="58" t="s">
        <v>382</v>
      </c>
      <c r="J828" s="2">
        <v>66147</v>
      </c>
      <c r="K828" s="2" t="s">
        <v>383</v>
      </c>
      <c r="L828" s="2" t="s">
        <v>384</v>
      </c>
      <c r="M828" s="58" t="s">
        <v>2907</v>
      </c>
      <c r="N828" s="58" t="s">
        <v>2908</v>
      </c>
      <c r="O828" s="58" t="s">
        <v>2909</v>
      </c>
      <c r="P828" s="2">
        <v>68222</v>
      </c>
      <c r="Q828" s="2" t="s">
        <v>2910</v>
      </c>
      <c r="R828" s="2">
        <v>1019</v>
      </c>
      <c r="S828" s="10">
        <v>42277</v>
      </c>
      <c r="T828" s="58" t="s">
        <v>2911</v>
      </c>
      <c r="U828" s="2" t="s">
        <v>2912</v>
      </c>
      <c r="V828" s="2" t="s">
        <v>92</v>
      </c>
      <c r="W828" s="2" t="s">
        <v>93</v>
      </c>
      <c r="X828" s="2" t="s">
        <v>442</v>
      </c>
      <c r="Y828" s="2">
        <v>86</v>
      </c>
      <c r="Z828" s="2" t="s">
        <v>160</v>
      </c>
      <c r="AA828" s="2" t="s">
        <v>2913</v>
      </c>
      <c r="AB828" s="58" t="s">
        <v>2906</v>
      </c>
      <c r="AC828" s="58" t="s">
        <v>1534</v>
      </c>
      <c r="AD828" s="58" t="s">
        <v>6688</v>
      </c>
      <c r="AE828" s="2" t="s">
        <v>6689</v>
      </c>
      <c r="AF828" s="62">
        <v>-5.1184637999999998</v>
      </c>
      <c r="AG828" s="62">
        <v>-42.8037104</v>
      </c>
      <c r="AH828" s="2" t="s">
        <v>6690</v>
      </c>
      <c r="AI828" s="2" t="s">
        <v>147</v>
      </c>
      <c r="AJ828" s="2" t="s">
        <v>102</v>
      </c>
      <c r="AK828" s="55">
        <v>1001.51</v>
      </c>
      <c r="AL828" s="55">
        <v>144</v>
      </c>
      <c r="AM828" s="55">
        <v>14.378288783936258</v>
      </c>
      <c r="AN828" s="2" t="s">
        <v>103</v>
      </c>
      <c r="AO828" s="2">
        <v>9</v>
      </c>
      <c r="AP828" s="2">
        <v>1</v>
      </c>
      <c r="AQ828" s="2">
        <v>2</v>
      </c>
      <c r="AR828" s="53" t="s">
        <v>72</v>
      </c>
      <c r="AS828" s="2" t="s">
        <v>73</v>
      </c>
      <c r="AT828" s="2" t="s">
        <v>74</v>
      </c>
      <c r="AU828" s="2" t="s">
        <v>148</v>
      </c>
      <c r="AV828" s="2" t="s">
        <v>76</v>
      </c>
      <c r="AW828" s="2" t="str">
        <f t="shared" si="12"/>
        <v>AMERICANAS SERVIÇOS    PEGUE NA LOJA HOJE    SHIP FROM STORE       QUIOSQUE</v>
      </c>
    </row>
    <row r="829" spans="2:49" ht="15" customHeight="1">
      <c r="B829" t="s">
        <v>6691</v>
      </c>
      <c r="C829" s="2" t="s">
        <v>6692</v>
      </c>
      <c r="D829" s="2">
        <v>421</v>
      </c>
      <c r="E829" s="2" t="s">
        <v>6693</v>
      </c>
      <c r="F829" s="58" t="s">
        <v>6694</v>
      </c>
      <c r="G829" s="2" t="s">
        <v>534</v>
      </c>
      <c r="H829" t="s">
        <v>535</v>
      </c>
      <c r="I829" s="58" t="s">
        <v>536</v>
      </c>
      <c r="J829" s="2">
        <v>65659</v>
      </c>
      <c r="K829" s="2" t="s">
        <v>537</v>
      </c>
      <c r="L829" s="2" t="s">
        <v>531</v>
      </c>
      <c r="M829" s="58" t="s">
        <v>538</v>
      </c>
      <c r="N829" s="58" t="s">
        <v>539</v>
      </c>
      <c r="O829" t="s">
        <v>540</v>
      </c>
      <c r="P829" s="2" t="s">
        <v>148</v>
      </c>
      <c r="Q829" s="2" t="s">
        <v>541</v>
      </c>
      <c r="R829" s="2" t="s">
        <v>542</v>
      </c>
      <c r="S829" s="10">
        <v>42277</v>
      </c>
      <c r="T829" s="58" t="s">
        <v>543</v>
      </c>
      <c r="U829" s="2" t="s">
        <v>544</v>
      </c>
      <c r="V829" s="2" t="s">
        <v>92</v>
      </c>
      <c r="W829" s="2" t="s">
        <v>93</v>
      </c>
      <c r="X829" s="2" t="s">
        <v>545</v>
      </c>
      <c r="Y829" s="2">
        <v>91</v>
      </c>
      <c r="Z829" s="2" t="s">
        <v>95</v>
      </c>
      <c r="AA829" s="2" t="s">
        <v>546</v>
      </c>
      <c r="AB829" s="58" t="s">
        <v>547</v>
      </c>
      <c r="AC829" s="58" t="s">
        <v>4991</v>
      </c>
      <c r="AD829" s="58" t="s">
        <v>6695</v>
      </c>
      <c r="AE829" s="2" t="s">
        <v>6696</v>
      </c>
      <c r="AF829" s="62">
        <v>-1.2998536000000001</v>
      </c>
      <c r="AG829" s="62">
        <v>-48.487796199999998</v>
      </c>
      <c r="AH829" s="2" t="s">
        <v>6697</v>
      </c>
      <c r="AI829" s="2" t="s">
        <v>28</v>
      </c>
      <c r="AJ829" s="2" t="s">
        <v>330</v>
      </c>
      <c r="AK829" s="55">
        <v>966.28</v>
      </c>
      <c r="AL829" s="55">
        <v>188</v>
      </c>
      <c r="AM829" s="55">
        <v>19.456058285383119</v>
      </c>
      <c r="AN829" s="2" t="s">
        <v>103</v>
      </c>
      <c r="AO829" s="2">
        <v>4</v>
      </c>
      <c r="AP829" s="2">
        <v>3</v>
      </c>
      <c r="AQ829" s="2">
        <v>1</v>
      </c>
      <c r="AR829" s="53" t="s">
        <v>72</v>
      </c>
      <c r="AS829" s="2" t="s">
        <v>73</v>
      </c>
      <c r="AT829" s="2" t="s">
        <v>74</v>
      </c>
      <c r="AU829" s="2" t="s">
        <v>75</v>
      </c>
      <c r="AV829" s="2" t="s">
        <v>76</v>
      </c>
      <c r="AW829" s="2" t="str">
        <f t="shared" si="12"/>
        <v>AMERICANAS SERVIÇOS    PEGUE NA LOJA HOJE    SHIP FROM STORE    PEGUE NA LOJA  QUIOSQUE</v>
      </c>
    </row>
    <row r="830" spans="2:49" ht="15" customHeight="1">
      <c r="B830" t="s">
        <v>6698</v>
      </c>
      <c r="C830" s="2">
        <v>1227</v>
      </c>
      <c r="D830" s="2">
        <v>1227</v>
      </c>
      <c r="E830" s="2" t="s">
        <v>6699</v>
      </c>
      <c r="F830" s="58" t="s">
        <v>6700</v>
      </c>
      <c r="G830" s="2" t="s">
        <v>534</v>
      </c>
      <c r="H830" t="s">
        <v>535</v>
      </c>
      <c r="I830" s="58" t="s">
        <v>536</v>
      </c>
      <c r="J830" s="2">
        <v>65659</v>
      </c>
      <c r="K830" s="2" t="s">
        <v>537</v>
      </c>
      <c r="L830" s="2" t="s">
        <v>531</v>
      </c>
      <c r="M830" s="58" t="s">
        <v>538</v>
      </c>
      <c r="N830" s="58" t="s">
        <v>539</v>
      </c>
      <c r="O830" t="s">
        <v>540</v>
      </c>
      <c r="P830" s="2" t="s">
        <v>148</v>
      </c>
      <c r="Q830" s="2" t="s">
        <v>541</v>
      </c>
      <c r="R830" s="2" t="s">
        <v>542</v>
      </c>
      <c r="S830" s="10">
        <v>42277</v>
      </c>
      <c r="T830" s="58" t="s">
        <v>543</v>
      </c>
      <c r="U830" s="2" t="s">
        <v>544</v>
      </c>
      <c r="V830" s="2" t="s">
        <v>69</v>
      </c>
      <c r="W830" s="2" t="s">
        <v>93</v>
      </c>
      <c r="X830" s="2" t="s">
        <v>545</v>
      </c>
      <c r="Y830" s="2">
        <v>91</v>
      </c>
      <c r="Z830" s="2" t="s">
        <v>95</v>
      </c>
      <c r="AA830" s="2" t="s">
        <v>546</v>
      </c>
      <c r="AB830" s="58" t="s">
        <v>547</v>
      </c>
      <c r="AC830" s="58" t="s">
        <v>4462</v>
      </c>
      <c r="AD830" s="58" t="s">
        <v>6701</v>
      </c>
      <c r="AE830" s="2" t="s">
        <v>6702</v>
      </c>
      <c r="AF830" s="62">
        <v>-1.3889914000000001</v>
      </c>
      <c r="AG830" s="62">
        <v>-48.471350200000003</v>
      </c>
      <c r="AH830" s="2" t="s">
        <v>6703</v>
      </c>
      <c r="AI830" s="2" t="s">
        <v>28</v>
      </c>
      <c r="AJ830" s="2" t="s">
        <v>102</v>
      </c>
      <c r="AK830" s="55">
        <v>1219.4100000000001</v>
      </c>
      <c r="AL830" s="55">
        <v>152</v>
      </c>
      <c r="AM830" s="55">
        <v>12.465044570735028</v>
      </c>
      <c r="AN830" s="2" t="s">
        <v>331</v>
      </c>
      <c r="AO830" s="2">
        <v>4</v>
      </c>
      <c r="AP830" s="2">
        <v>3</v>
      </c>
      <c r="AQ830" s="2">
        <v>1</v>
      </c>
      <c r="AR830" s="53" t="s">
        <v>72</v>
      </c>
      <c r="AS830" s="2" t="s">
        <v>73</v>
      </c>
      <c r="AT830" s="2" t="s">
        <v>74</v>
      </c>
      <c r="AU830" s="2" t="s">
        <v>75</v>
      </c>
      <c r="AV830" s="2" t="s">
        <v>76</v>
      </c>
      <c r="AW830" s="2" t="str">
        <f t="shared" si="12"/>
        <v>AMERICANAS SERVIÇOS    PEGUE NA LOJA HOJE    SHIP FROM STORE    PEGUE NA LOJA  QUIOSQUE</v>
      </c>
    </row>
    <row r="831" spans="2:49" ht="15" customHeight="1">
      <c r="B831" t="s">
        <v>6704</v>
      </c>
      <c r="C831" s="2">
        <v>1204</v>
      </c>
      <c r="D831" s="2">
        <v>1204</v>
      </c>
      <c r="E831" s="2" t="s">
        <v>6705</v>
      </c>
      <c r="F831" s="58" t="s">
        <v>6706</v>
      </c>
      <c r="G831" s="2" t="s">
        <v>534</v>
      </c>
      <c r="H831" t="s">
        <v>535</v>
      </c>
      <c r="I831" s="58" t="s">
        <v>536</v>
      </c>
      <c r="J831" s="2">
        <v>65659</v>
      </c>
      <c r="K831" s="2" t="s">
        <v>537</v>
      </c>
      <c r="L831" s="2" t="s">
        <v>531</v>
      </c>
      <c r="M831" s="58" t="s">
        <v>3038</v>
      </c>
      <c r="N831" s="58" t="s">
        <v>3039</v>
      </c>
      <c r="O831" s="58" t="s">
        <v>3040</v>
      </c>
      <c r="P831" s="2" t="s">
        <v>148</v>
      </c>
      <c r="Q831" s="2" t="s">
        <v>3041</v>
      </c>
      <c r="R831" s="2" t="s">
        <v>3035</v>
      </c>
      <c r="S831" s="10">
        <v>42277</v>
      </c>
      <c r="T831" s="58" t="s">
        <v>3042</v>
      </c>
      <c r="U831" s="2" t="s">
        <v>3043</v>
      </c>
      <c r="V831" s="2" t="s">
        <v>92</v>
      </c>
      <c r="W831" s="2" t="s">
        <v>93</v>
      </c>
      <c r="X831" s="2" t="s">
        <v>545</v>
      </c>
      <c r="Y831" s="2">
        <v>92</v>
      </c>
      <c r="Z831" s="2" t="s">
        <v>95</v>
      </c>
      <c r="AA831" s="2" t="s">
        <v>3044</v>
      </c>
      <c r="AB831" s="58" t="s">
        <v>6706</v>
      </c>
      <c r="AC831" s="58" t="s">
        <v>98</v>
      </c>
      <c r="AD831" s="58" t="s">
        <v>6707</v>
      </c>
      <c r="AE831" s="2" t="s">
        <v>6708</v>
      </c>
      <c r="AF831" s="62">
        <v>-3.1416729000000001</v>
      </c>
      <c r="AG831" s="62">
        <v>-58.445962799999997</v>
      </c>
      <c r="AH831" s="2" t="s">
        <v>6709</v>
      </c>
      <c r="AI831" s="2" t="s">
        <v>147</v>
      </c>
      <c r="AJ831" s="2" t="s">
        <v>102</v>
      </c>
      <c r="AK831" s="55">
        <v>1022.26</v>
      </c>
      <c r="AL831" s="55">
        <v>182</v>
      </c>
      <c r="AM831" s="55">
        <v>17.803689863635476</v>
      </c>
      <c r="AN831" s="2" t="s">
        <v>103</v>
      </c>
      <c r="AO831" s="2">
        <v>25</v>
      </c>
      <c r="AP831" s="2">
        <v>1</v>
      </c>
      <c r="AQ831" s="2">
        <v>18</v>
      </c>
      <c r="AR831" s="53" t="s">
        <v>72</v>
      </c>
      <c r="AS831" s="2" t="s">
        <v>73</v>
      </c>
      <c r="AT831" s="2" t="s">
        <v>148</v>
      </c>
      <c r="AU831" s="2" t="s">
        <v>148</v>
      </c>
      <c r="AV831" s="2" t="s">
        <v>76</v>
      </c>
      <c r="AW831" s="2" t="str">
        <f t="shared" ref="AW831:AW894" si="13">SUBSTITUTE(AR831&amp;"    "&amp;AS831&amp;"    "&amp;AT831&amp;"    "&amp;AU831&amp;"  "&amp;AV831,"-"," ")</f>
        <v>AMERICANAS SERVIÇOS    PEGUE NA LOJA HOJE            QUIOSQUE</v>
      </c>
    </row>
    <row r="832" spans="2:49" ht="15" customHeight="1">
      <c r="B832" t="s">
        <v>6710</v>
      </c>
      <c r="C832" s="2">
        <v>1177</v>
      </c>
      <c r="D832" s="2">
        <v>1177</v>
      </c>
      <c r="E832" s="2" t="s">
        <v>6711</v>
      </c>
      <c r="F832" s="58" t="s">
        <v>954</v>
      </c>
      <c r="G832" s="2" t="s">
        <v>431</v>
      </c>
      <c r="H832" t="s">
        <v>432</v>
      </c>
      <c r="I832" s="58" t="s">
        <v>433</v>
      </c>
      <c r="J832" s="2">
        <v>66749</v>
      </c>
      <c r="K832" s="2" t="s">
        <v>434</v>
      </c>
      <c r="L832" s="2" t="s">
        <v>435</v>
      </c>
      <c r="M832" s="58" t="s">
        <v>474</v>
      </c>
      <c r="N832" s="58" t="s">
        <v>475</v>
      </c>
      <c r="O832" s="58" t="s">
        <v>476</v>
      </c>
      <c r="P832" s="2" t="s">
        <v>148</v>
      </c>
      <c r="Q832" s="2" t="s">
        <v>477</v>
      </c>
      <c r="R832" s="2" t="s">
        <v>435</v>
      </c>
      <c r="S832" s="10">
        <v>42277</v>
      </c>
      <c r="T832" s="58" t="s">
        <v>478</v>
      </c>
      <c r="U832" s="2" t="s">
        <v>479</v>
      </c>
      <c r="V832" s="2" t="s">
        <v>92</v>
      </c>
      <c r="W832" s="2" t="s">
        <v>93</v>
      </c>
      <c r="X832" s="2" t="s">
        <v>480</v>
      </c>
      <c r="Y832" s="2">
        <v>75</v>
      </c>
      <c r="Z832" s="2" t="s">
        <v>95</v>
      </c>
      <c r="AA832" s="2" t="s">
        <v>481</v>
      </c>
      <c r="AB832" s="58" t="s">
        <v>954</v>
      </c>
      <c r="AC832" s="58" t="s">
        <v>98</v>
      </c>
      <c r="AD832" s="58" t="s">
        <v>6712</v>
      </c>
      <c r="AE832" s="2" t="s">
        <v>6713</v>
      </c>
      <c r="AF832" s="62">
        <v>-12.5518695</v>
      </c>
      <c r="AG832" s="62">
        <v>-38.7041246</v>
      </c>
      <c r="AH832" s="2" t="s">
        <v>6714</v>
      </c>
      <c r="AI832" s="2" t="s">
        <v>147</v>
      </c>
      <c r="AJ832" s="2" t="s">
        <v>1351</v>
      </c>
      <c r="AK832" s="55">
        <v>607.13</v>
      </c>
      <c r="AL832" s="55">
        <v>121</v>
      </c>
      <c r="AM832" s="55">
        <v>19.929833808245352</v>
      </c>
      <c r="AN832" s="2" t="s">
        <v>103</v>
      </c>
      <c r="AO832" s="2">
        <v>5</v>
      </c>
      <c r="AP832" s="2">
        <v>2</v>
      </c>
      <c r="AQ832" s="2">
        <v>1</v>
      </c>
      <c r="AR832" s="53" t="s">
        <v>72</v>
      </c>
      <c r="AS832" s="2" t="s">
        <v>73</v>
      </c>
      <c r="AT832" s="2" t="s">
        <v>148</v>
      </c>
      <c r="AU832" s="2" t="s">
        <v>75</v>
      </c>
      <c r="AV832" s="2" t="s">
        <v>76</v>
      </c>
      <c r="AW832" s="2" t="str">
        <f t="shared" si="13"/>
        <v>AMERICANAS SERVIÇOS    PEGUE NA LOJA HOJE         PEGUE NA LOJA  QUIOSQUE</v>
      </c>
    </row>
    <row r="833" spans="2:49" ht="15" customHeight="1">
      <c r="B833" t="s">
        <v>6715</v>
      </c>
      <c r="C833" s="2" t="s">
        <v>6716</v>
      </c>
      <c r="D833" s="2">
        <v>741</v>
      </c>
      <c r="E833" s="2" t="s">
        <v>6717</v>
      </c>
      <c r="F833" s="58" t="s">
        <v>6718</v>
      </c>
      <c r="G833" s="2" t="s">
        <v>128</v>
      </c>
      <c r="H833" t="s">
        <v>129</v>
      </c>
      <c r="I833" s="58" t="s">
        <v>130</v>
      </c>
      <c r="J833" s="2">
        <v>66128</v>
      </c>
      <c r="K833" s="2" t="s">
        <v>131</v>
      </c>
      <c r="L833" s="2" t="s">
        <v>132</v>
      </c>
      <c r="M833" s="58" t="s">
        <v>153</v>
      </c>
      <c r="N833" s="58" t="s">
        <v>154</v>
      </c>
      <c r="O833" s="58" t="s">
        <v>155</v>
      </c>
      <c r="P833" s="2">
        <v>68767</v>
      </c>
      <c r="Q833" s="2" t="s">
        <v>156</v>
      </c>
      <c r="R833" s="2" t="s">
        <v>157</v>
      </c>
      <c r="S833" s="10">
        <v>42278</v>
      </c>
      <c r="T833" s="58" t="s">
        <v>158</v>
      </c>
      <c r="U833" s="2" t="s">
        <v>159</v>
      </c>
      <c r="V833" s="2" t="s">
        <v>92</v>
      </c>
      <c r="W833" s="2" t="s">
        <v>1192</v>
      </c>
      <c r="X833" s="2" t="s">
        <v>140</v>
      </c>
      <c r="Y833" s="2">
        <v>13</v>
      </c>
      <c r="Z833" s="2" t="s">
        <v>160</v>
      </c>
      <c r="AA833" s="2" t="s">
        <v>141</v>
      </c>
      <c r="AB833" s="58" t="s">
        <v>6719</v>
      </c>
      <c r="AC833" s="58" t="s">
        <v>98</v>
      </c>
      <c r="AD833" s="58" t="s">
        <v>6720</v>
      </c>
      <c r="AE833" s="2" t="s">
        <v>6721</v>
      </c>
      <c r="AF833" s="62">
        <v>-23.882184200000001</v>
      </c>
      <c r="AG833" s="62">
        <v>-46.420778599999998</v>
      </c>
      <c r="AH833" s="2" t="s">
        <v>6722</v>
      </c>
      <c r="AI833" s="2" t="s">
        <v>147</v>
      </c>
      <c r="AJ833" s="2" t="s">
        <v>1196</v>
      </c>
      <c r="AK833" s="55">
        <v>491.33</v>
      </c>
      <c r="AL833" s="55">
        <v>89</v>
      </c>
      <c r="AM833" s="55">
        <v>18.114098467425151</v>
      </c>
      <c r="AN833" s="2" t="s">
        <v>103</v>
      </c>
      <c r="AO833" s="2">
        <v>8</v>
      </c>
      <c r="AP833" s="2">
        <v>2</v>
      </c>
      <c r="AQ833" s="2">
        <v>4</v>
      </c>
      <c r="AR833" s="53" t="s">
        <v>148</v>
      </c>
      <c r="AS833" s="2" t="s">
        <v>73</v>
      </c>
      <c r="AT833" s="2" t="s">
        <v>148</v>
      </c>
      <c r="AU833" s="2" t="s">
        <v>75</v>
      </c>
      <c r="AV833" s="2" t="s">
        <v>148</v>
      </c>
      <c r="AW833" s="2" t="str">
        <f t="shared" si="13"/>
        <v xml:space="preserve">     PEGUE NA LOJA HOJE         PEGUE NA LOJA   </v>
      </c>
    </row>
    <row r="834" spans="2:49" ht="15" customHeight="1">
      <c r="B834" t="s">
        <v>6723</v>
      </c>
      <c r="C834" s="2">
        <v>1048</v>
      </c>
      <c r="D834" s="2">
        <v>1048</v>
      </c>
      <c r="E834" s="2" t="s">
        <v>6724</v>
      </c>
      <c r="F834" s="58" t="s">
        <v>6725</v>
      </c>
      <c r="G834" s="2" t="s">
        <v>431</v>
      </c>
      <c r="H834" t="s">
        <v>432</v>
      </c>
      <c r="I834" s="58" t="s">
        <v>433</v>
      </c>
      <c r="J834" s="2">
        <v>66749</v>
      </c>
      <c r="K834" s="2" t="s">
        <v>434</v>
      </c>
      <c r="L834" s="2" t="s">
        <v>435</v>
      </c>
      <c r="M834" s="58" t="s">
        <v>3004</v>
      </c>
      <c r="N834" s="58" t="s">
        <v>3005</v>
      </c>
      <c r="O834" s="58" t="s">
        <v>3006</v>
      </c>
      <c r="P834" s="2">
        <v>68685</v>
      </c>
      <c r="Q834" s="2" t="s">
        <v>3007</v>
      </c>
      <c r="R834" s="2" t="s">
        <v>3008</v>
      </c>
      <c r="S834" s="10">
        <v>42298</v>
      </c>
      <c r="T834" s="58" t="s">
        <v>1848</v>
      </c>
      <c r="U834" s="2" t="s">
        <v>1849</v>
      </c>
      <c r="V834" s="2" t="s">
        <v>92</v>
      </c>
      <c r="W834" s="2" t="s">
        <v>93</v>
      </c>
      <c r="X834" s="2" t="s">
        <v>480</v>
      </c>
      <c r="Y834" s="2">
        <v>77</v>
      </c>
      <c r="Z834" s="2" t="s">
        <v>160</v>
      </c>
      <c r="AA834" s="2" t="s">
        <v>481</v>
      </c>
      <c r="AB834" s="58" t="s">
        <v>6725</v>
      </c>
      <c r="AC834" s="58" t="s">
        <v>98</v>
      </c>
      <c r="AD834" s="58" t="s">
        <v>6726</v>
      </c>
      <c r="AE834" s="2" t="s">
        <v>6727</v>
      </c>
      <c r="AF834" s="62">
        <v>-14.225869899999999</v>
      </c>
      <c r="AG834" s="62">
        <v>-42.7786075</v>
      </c>
      <c r="AH834" s="2" t="s">
        <v>6728</v>
      </c>
      <c r="AI834" s="2" t="s">
        <v>147</v>
      </c>
      <c r="AJ834" s="2" t="s">
        <v>330</v>
      </c>
      <c r="AK834" s="55">
        <v>829.5</v>
      </c>
      <c r="AL834" s="55">
        <v>140</v>
      </c>
      <c r="AM834" s="55">
        <v>16.877637130801688</v>
      </c>
      <c r="AN834" s="2" t="s">
        <v>103</v>
      </c>
      <c r="AO834" s="2">
        <v>9</v>
      </c>
      <c r="AP834" s="2">
        <v>1</v>
      </c>
      <c r="AQ834" s="2">
        <v>2</v>
      </c>
      <c r="AR834" s="53" t="s">
        <v>148</v>
      </c>
      <c r="AS834" s="2" t="s">
        <v>73</v>
      </c>
      <c r="AT834" s="2" t="s">
        <v>148</v>
      </c>
      <c r="AU834" s="2" t="s">
        <v>75</v>
      </c>
      <c r="AV834" s="2" t="s">
        <v>148</v>
      </c>
      <c r="AW834" s="2" t="str">
        <f t="shared" si="13"/>
        <v xml:space="preserve">     PEGUE NA LOJA HOJE         PEGUE NA LOJA   </v>
      </c>
    </row>
    <row r="835" spans="2:49" ht="15" customHeight="1">
      <c r="B835" t="s">
        <v>6729</v>
      </c>
      <c r="C835" s="2" t="s">
        <v>6730</v>
      </c>
      <c r="D835" s="2">
        <v>742</v>
      </c>
      <c r="E835" s="2" t="s">
        <v>6731</v>
      </c>
      <c r="F835" s="58" t="s">
        <v>6732</v>
      </c>
      <c r="G835" s="2" t="s">
        <v>431</v>
      </c>
      <c r="H835" t="s">
        <v>432</v>
      </c>
      <c r="I835" s="58" t="s">
        <v>433</v>
      </c>
      <c r="J835" s="2">
        <v>66749</v>
      </c>
      <c r="K835" s="2" t="s">
        <v>434</v>
      </c>
      <c r="L835" s="2" t="s">
        <v>435</v>
      </c>
      <c r="M835" s="58" t="s">
        <v>430</v>
      </c>
      <c r="N835" s="58" t="s">
        <v>436</v>
      </c>
      <c r="O835" s="58" t="s">
        <v>437</v>
      </c>
      <c r="P835" s="2">
        <v>68343</v>
      </c>
      <c r="Q835" s="2" t="s">
        <v>438</v>
      </c>
      <c r="R835" s="2" t="s">
        <v>439</v>
      </c>
      <c r="S835" s="10">
        <v>42299</v>
      </c>
      <c r="T835" s="58" t="s">
        <v>440</v>
      </c>
      <c r="U835" s="2" t="s">
        <v>441</v>
      </c>
      <c r="V835" s="2" t="s">
        <v>92</v>
      </c>
      <c r="W835" s="2" t="s">
        <v>1192</v>
      </c>
      <c r="X835" s="2" t="s">
        <v>442</v>
      </c>
      <c r="Y835" s="2">
        <v>81</v>
      </c>
      <c r="Z835" s="2" t="s">
        <v>160</v>
      </c>
      <c r="AA835" s="2" t="s">
        <v>443</v>
      </c>
      <c r="AB835" s="58" t="s">
        <v>430</v>
      </c>
      <c r="AC835" s="58" t="s">
        <v>6733</v>
      </c>
      <c r="AD835" s="58" t="s">
        <v>6734</v>
      </c>
      <c r="AE835" s="2" t="s">
        <v>6735</v>
      </c>
      <c r="AF835" s="62">
        <v>-8.0528537999999994</v>
      </c>
      <c r="AG835" s="62">
        <v>-34.8993295</v>
      </c>
      <c r="AH835" s="2" t="s">
        <v>6736</v>
      </c>
      <c r="AI835" s="2" t="s">
        <v>28</v>
      </c>
      <c r="AJ835" s="2" t="s">
        <v>1196</v>
      </c>
      <c r="AK835" s="55">
        <v>308.92</v>
      </c>
      <c r="AL835" s="55">
        <v>84</v>
      </c>
      <c r="AM835" s="55">
        <v>27.191505891492941</v>
      </c>
      <c r="AN835" s="2" t="s">
        <v>103</v>
      </c>
      <c r="AO835" s="2">
        <v>4</v>
      </c>
      <c r="AP835" s="2">
        <v>3</v>
      </c>
      <c r="AQ835" s="2">
        <v>1</v>
      </c>
      <c r="AR835" s="53" t="s">
        <v>148</v>
      </c>
      <c r="AS835" s="2" t="s">
        <v>73</v>
      </c>
      <c r="AT835" s="2" t="s">
        <v>74</v>
      </c>
      <c r="AU835" s="2" t="s">
        <v>75</v>
      </c>
      <c r="AV835" s="2" t="s">
        <v>148</v>
      </c>
      <c r="AW835" s="2" t="str">
        <f t="shared" si="13"/>
        <v xml:space="preserve">     PEGUE NA LOJA HOJE    SHIP FROM STORE    PEGUE NA LOJA   </v>
      </c>
    </row>
    <row r="836" spans="2:49" ht="15" customHeight="1">
      <c r="B836" t="s">
        <v>6737</v>
      </c>
      <c r="C836" s="2" t="s">
        <v>6738</v>
      </c>
      <c r="D836" s="2">
        <v>734</v>
      </c>
      <c r="E836" s="2" t="s">
        <v>6739</v>
      </c>
      <c r="F836" s="58" t="s">
        <v>6740</v>
      </c>
      <c r="G836" s="2" t="s">
        <v>128</v>
      </c>
      <c r="H836" t="s">
        <v>129</v>
      </c>
      <c r="I836" s="58" t="s">
        <v>130</v>
      </c>
      <c r="J836" s="2">
        <v>66128</v>
      </c>
      <c r="K836" s="2" t="s">
        <v>131</v>
      </c>
      <c r="L836" s="2" t="s">
        <v>132</v>
      </c>
      <c r="M836" s="58" t="s">
        <v>153</v>
      </c>
      <c r="N836" s="58" t="s">
        <v>154</v>
      </c>
      <c r="O836" s="58" t="s">
        <v>155</v>
      </c>
      <c r="P836" s="2">
        <v>68767</v>
      </c>
      <c r="Q836" s="2" t="s">
        <v>156</v>
      </c>
      <c r="R836" s="2" t="s">
        <v>157</v>
      </c>
      <c r="S836" s="10">
        <v>42304</v>
      </c>
      <c r="T836" s="58" t="s">
        <v>158</v>
      </c>
      <c r="U836" s="2" t="s">
        <v>159</v>
      </c>
      <c r="V836" s="2" t="s">
        <v>92</v>
      </c>
      <c r="W836" s="2" t="s">
        <v>1192</v>
      </c>
      <c r="X836" s="2" t="s">
        <v>140</v>
      </c>
      <c r="Y836" s="2">
        <v>13</v>
      </c>
      <c r="Z836" s="2" t="s">
        <v>160</v>
      </c>
      <c r="AA836" s="2" t="s">
        <v>141</v>
      </c>
      <c r="AB836" s="58" t="s">
        <v>152</v>
      </c>
      <c r="AC836" s="58" t="s">
        <v>6741</v>
      </c>
      <c r="AD836" s="58" t="s">
        <v>6742</v>
      </c>
      <c r="AE836" s="2" t="s">
        <v>6743</v>
      </c>
      <c r="AF836" s="62">
        <v>-23.952922600000001</v>
      </c>
      <c r="AG836" s="62">
        <v>-46.332973799999998</v>
      </c>
      <c r="AH836" s="2" t="s">
        <v>6744</v>
      </c>
      <c r="AI836" s="2" t="s">
        <v>28</v>
      </c>
      <c r="AJ836" s="2" t="s">
        <v>1196</v>
      </c>
      <c r="AK836" s="55">
        <v>424.61</v>
      </c>
      <c r="AL836" s="55">
        <v>35</v>
      </c>
      <c r="AM836" s="55">
        <v>8.2428581521867113</v>
      </c>
      <c r="AN836" s="2" t="s">
        <v>103</v>
      </c>
      <c r="AO836" s="2">
        <v>10</v>
      </c>
      <c r="AP836" s="2">
        <v>1</v>
      </c>
      <c r="AQ836" s="2">
        <v>3</v>
      </c>
      <c r="AR836" s="53" t="s">
        <v>148</v>
      </c>
      <c r="AS836" s="2" t="s">
        <v>73</v>
      </c>
      <c r="AT836" s="2" t="s">
        <v>74</v>
      </c>
      <c r="AU836" s="2" t="s">
        <v>75</v>
      </c>
      <c r="AV836" s="2" t="s">
        <v>148</v>
      </c>
      <c r="AW836" s="2" t="str">
        <f t="shared" si="13"/>
        <v xml:space="preserve">     PEGUE NA LOJA HOJE    SHIP FROM STORE    PEGUE NA LOJA   </v>
      </c>
    </row>
    <row r="837" spans="2:49" ht="15" customHeight="1">
      <c r="B837" t="s">
        <v>6745</v>
      </c>
      <c r="C837" s="2" t="s">
        <v>6746</v>
      </c>
      <c r="D837" s="2">
        <v>744</v>
      </c>
      <c r="E837" s="2" t="s">
        <v>6747</v>
      </c>
      <c r="F837" s="58" t="s">
        <v>6748</v>
      </c>
      <c r="G837" s="2" t="s">
        <v>81</v>
      </c>
      <c r="H837" t="s">
        <v>82</v>
      </c>
      <c r="I837" s="58" t="s">
        <v>83</v>
      </c>
      <c r="J837" s="2">
        <v>66203</v>
      </c>
      <c r="K837" s="2" t="s">
        <v>84</v>
      </c>
      <c r="L837" s="2" t="s">
        <v>85</v>
      </c>
      <c r="M837" s="58" t="s">
        <v>242</v>
      </c>
      <c r="N837" s="58" t="s">
        <v>243</v>
      </c>
      <c r="O837" s="58" t="s">
        <v>244</v>
      </c>
      <c r="P837" s="2" t="s">
        <v>148</v>
      </c>
      <c r="Q837" s="2" t="s">
        <v>245</v>
      </c>
      <c r="R837" s="2" t="s">
        <v>239</v>
      </c>
      <c r="S837" s="10">
        <v>42304</v>
      </c>
      <c r="T837" s="58" t="s">
        <v>246</v>
      </c>
      <c r="U837" s="2" t="s">
        <v>247</v>
      </c>
      <c r="V837" s="2" t="s">
        <v>92</v>
      </c>
      <c r="W837" s="2" t="s">
        <v>1192</v>
      </c>
      <c r="X837" s="2" t="s">
        <v>248</v>
      </c>
      <c r="Y837" s="2">
        <v>31</v>
      </c>
      <c r="Z837" s="2" t="s">
        <v>95</v>
      </c>
      <c r="AA837" s="2" t="s">
        <v>206</v>
      </c>
      <c r="AB837" s="58" t="s">
        <v>6749</v>
      </c>
      <c r="AC837" s="58" t="s">
        <v>98</v>
      </c>
      <c r="AD837" s="58" t="s">
        <v>6750</v>
      </c>
      <c r="AE837" s="2" t="s">
        <v>6751</v>
      </c>
      <c r="AF837" s="62">
        <v>-20.021969599999998</v>
      </c>
      <c r="AG837" s="62">
        <v>-44.059511999999998</v>
      </c>
      <c r="AH837" s="2" t="s">
        <v>6752</v>
      </c>
      <c r="AI837" s="2" t="s">
        <v>147</v>
      </c>
      <c r="AJ837" s="2" t="s">
        <v>1196</v>
      </c>
      <c r="AK837" s="55">
        <v>320.5</v>
      </c>
      <c r="AL837" s="55">
        <v>53</v>
      </c>
      <c r="AM837" s="55">
        <v>16.536661466458657</v>
      </c>
      <c r="AN837" s="2" t="s">
        <v>103</v>
      </c>
      <c r="AO837" s="2">
        <v>10</v>
      </c>
      <c r="AP837" s="2">
        <v>1</v>
      </c>
      <c r="AQ837" s="2">
        <v>3</v>
      </c>
      <c r="AR837" s="53" t="s">
        <v>148</v>
      </c>
      <c r="AS837" s="2" t="s">
        <v>73</v>
      </c>
      <c r="AT837" s="2" t="s">
        <v>148</v>
      </c>
      <c r="AU837" s="2" t="s">
        <v>75</v>
      </c>
      <c r="AV837" s="2" t="s">
        <v>148</v>
      </c>
      <c r="AW837" s="2" t="str">
        <f t="shared" si="13"/>
        <v xml:space="preserve">     PEGUE NA LOJA HOJE         PEGUE NA LOJA   </v>
      </c>
    </row>
    <row r="838" spans="2:49" ht="15" customHeight="1">
      <c r="B838" t="s">
        <v>6753</v>
      </c>
      <c r="C838" s="2">
        <v>1239</v>
      </c>
      <c r="D838" s="2">
        <v>1239</v>
      </c>
      <c r="E838" s="2" t="s">
        <v>6754</v>
      </c>
      <c r="F838" s="58" t="s">
        <v>6755</v>
      </c>
      <c r="G838" s="2" t="s">
        <v>285</v>
      </c>
      <c r="H838" t="s">
        <v>286</v>
      </c>
      <c r="I838" s="58" t="s">
        <v>287</v>
      </c>
      <c r="J838" s="2">
        <v>68673</v>
      </c>
      <c r="K838" s="2" t="s">
        <v>288</v>
      </c>
      <c r="L838" s="2" t="s">
        <v>289</v>
      </c>
      <c r="M838" s="58" t="s">
        <v>418</v>
      </c>
      <c r="N838" s="58" t="s">
        <v>419</v>
      </c>
      <c r="O838" s="58" t="s">
        <v>420</v>
      </c>
      <c r="P838" s="2">
        <v>68308</v>
      </c>
      <c r="Q838" s="2" t="s">
        <v>421</v>
      </c>
      <c r="R838" s="2" t="s">
        <v>415</v>
      </c>
      <c r="S838" s="10">
        <v>42304</v>
      </c>
      <c r="T838" s="58" t="s">
        <v>422</v>
      </c>
      <c r="U838" s="2" t="s">
        <v>423</v>
      </c>
      <c r="V838" s="2" t="s">
        <v>92</v>
      </c>
      <c r="W838" s="2" t="s">
        <v>93</v>
      </c>
      <c r="X838" s="2" t="s">
        <v>248</v>
      </c>
      <c r="Y838" s="2">
        <v>67</v>
      </c>
      <c r="Z838" s="2" t="s">
        <v>95</v>
      </c>
      <c r="AA838" s="2" t="s">
        <v>418</v>
      </c>
      <c r="AB838" s="58" t="s">
        <v>372</v>
      </c>
      <c r="AC838" s="58" t="s">
        <v>6756</v>
      </c>
      <c r="AD838" s="58" t="s">
        <v>6757</v>
      </c>
      <c r="AE838" s="2" t="s">
        <v>6758</v>
      </c>
      <c r="AF838" s="62">
        <v>-20.479930599999999</v>
      </c>
      <c r="AG838" s="62">
        <v>-54.626625599999997</v>
      </c>
      <c r="AH838" s="2" t="s">
        <v>6759</v>
      </c>
      <c r="AI838" s="2" t="s">
        <v>147</v>
      </c>
      <c r="AJ838" s="2" t="s">
        <v>330</v>
      </c>
      <c r="AK838" s="55">
        <v>750.09</v>
      </c>
      <c r="AL838" s="55">
        <v>153</v>
      </c>
      <c r="AM838" s="55">
        <v>20.39755229372475</v>
      </c>
      <c r="AN838" s="2" t="s">
        <v>331</v>
      </c>
      <c r="AO838" s="2">
        <v>11</v>
      </c>
      <c r="AP838" s="2">
        <v>1</v>
      </c>
      <c r="AQ838" s="2">
        <v>4</v>
      </c>
      <c r="AR838" s="53" t="s">
        <v>148</v>
      </c>
      <c r="AS838" s="2" t="s">
        <v>73</v>
      </c>
      <c r="AT838" s="2" t="s">
        <v>74</v>
      </c>
      <c r="AU838" s="2" t="s">
        <v>75</v>
      </c>
      <c r="AV838" s="2" t="s">
        <v>148</v>
      </c>
      <c r="AW838" s="2" t="str">
        <f t="shared" si="13"/>
        <v xml:space="preserve">     PEGUE NA LOJA HOJE    SHIP FROM STORE    PEGUE NA LOJA   </v>
      </c>
    </row>
    <row r="839" spans="2:49" ht="15" customHeight="1">
      <c r="B839" t="s">
        <v>6760</v>
      </c>
      <c r="C839" s="2" t="s">
        <v>6761</v>
      </c>
      <c r="D839" s="2">
        <v>736</v>
      </c>
      <c r="E839" s="2" t="s">
        <v>6762</v>
      </c>
      <c r="F839" s="58" t="s">
        <v>6763</v>
      </c>
      <c r="G839" s="2" t="s">
        <v>285</v>
      </c>
      <c r="H839" t="s">
        <v>286</v>
      </c>
      <c r="I839" s="58" t="s">
        <v>287</v>
      </c>
      <c r="J839" s="2">
        <v>68673</v>
      </c>
      <c r="K839" s="2" t="s">
        <v>288</v>
      </c>
      <c r="L839" s="2" t="s">
        <v>289</v>
      </c>
      <c r="M839" s="58" t="s">
        <v>1298</v>
      </c>
      <c r="N839" s="58" t="s">
        <v>1299</v>
      </c>
      <c r="O839" s="58" t="s">
        <v>1300</v>
      </c>
      <c r="P839" s="2" t="s">
        <v>148</v>
      </c>
      <c r="Q839" s="2" t="s">
        <v>1301</v>
      </c>
      <c r="R839" s="2" t="s">
        <v>1302</v>
      </c>
      <c r="S839" s="10">
        <v>42304</v>
      </c>
      <c r="T839" s="58" t="s">
        <v>456</v>
      </c>
      <c r="U839" s="2" t="s">
        <v>457</v>
      </c>
      <c r="V839" s="2" t="s">
        <v>69</v>
      </c>
      <c r="W839" s="2" t="s">
        <v>1192</v>
      </c>
      <c r="X839" s="2" t="s">
        <v>458</v>
      </c>
      <c r="Y839" s="2">
        <v>51</v>
      </c>
      <c r="Z839" s="2" t="s">
        <v>459</v>
      </c>
      <c r="AA839" s="2" t="s">
        <v>460</v>
      </c>
      <c r="AB839" s="58" t="s">
        <v>6764</v>
      </c>
      <c r="AC839" s="58" t="s">
        <v>98</v>
      </c>
      <c r="AD839" s="58" t="s">
        <v>6765</v>
      </c>
      <c r="AE839" s="2" t="s">
        <v>6766</v>
      </c>
      <c r="AF839" s="62">
        <v>-29.759045</v>
      </c>
      <c r="AG839" s="62">
        <v>-50.018349800000003</v>
      </c>
      <c r="AH839" s="2" t="s">
        <v>6767</v>
      </c>
      <c r="AI839" s="2" t="s">
        <v>28</v>
      </c>
      <c r="AJ839" s="2" t="s">
        <v>1196</v>
      </c>
      <c r="AK839" s="55">
        <v>432.23</v>
      </c>
      <c r="AL839" s="55">
        <v>57</v>
      </c>
      <c r="AM839" s="55">
        <v>13.187423362561598</v>
      </c>
      <c r="AN839" s="2" t="s">
        <v>103</v>
      </c>
      <c r="AO839" s="2">
        <v>5</v>
      </c>
      <c r="AP839" s="2">
        <v>2</v>
      </c>
      <c r="AQ839" s="2">
        <v>1</v>
      </c>
      <c r="AR839" s="53" t="s">
        <v>148</v>
      </c>
      <c r="AS839" s="2" t="s">
        <v>73</v>
      </c>
      <c r="AT839" s="2" t="s">
        <v>148</v>
      </c>
      <c r="AU839" s="2" t="s">
        <v>75</v>
      </c>
      <c r="AV839" s="2" t="s">
        <v>148</v>
      </c>
      <c r="AW839" s="2" t="str">
        <f t="shared" si="13"/>
        <v xml:space="preserve">     PEGUE NA LOJA HOJE         PEGUE NA LOJA   </v>
      </c>
    </row>
    <row r="840" spans="2:49" ht="15" customHeight="1">
      <c r="B840" t="s">
        <v>6768</v>
      </c>
      <c r="C840" s="2">
        <v>1191</v>
      </c>
      <c r="D840" s="2">
        <v>1191</v>
      </c>
      <c r="E840" s="2" t="s">
        <v>6769</v>
      </c>
      <c r="F840" s="58" t="s">
        <v>6770</v>
      </c>
      <c r="G840" s="2" t="s">
        <v>534</v>
      </c>
      <c r="H840" t="s">
        <v>535</v>
      </c>
      <c r="I840" s="58" t="s">
        <v>536</v>
      </c>
      <c r="J840" s="2">
        <v>65659</v>
      </c>
      <c r="K840" s="2" t="s">
        <v>537</v>
      </c>
      <c r="L840" s="2" t="s">
        <v>531</v>
      </c>
      <c r="M840" s="58" t="s">
        <v>3921</v>
      </c>
      <c r="N840" s="58" t="s">
        <v>3922</v>
      </c>
      <c r="O840" s="58" t="s">
        <v>3923</v>
      </c>
      <c r="P840" s="2" t="s">
        <v>148</v>
      </c>
      <c r="Q840" s="2" t="s">
        <v>3924</v>
      </c>
      <c r="R840" s="2" t="s">
        <v>796</v>
      </c>
      <c r="S840" s="10">
        <v>42304</v>
      </c>
      <c r="T840" s="58" t="s">
        <v>3925</v>
      </c>
      <c r="U840" s="2" t="s">
        <v>3926</v>
      </c>
      <c r="V840" s="2" t="s">
        <v>92</v>
      </c>
      <c r="W840" s="2" t="s">
        <v>93</v>
      </c>
      <c r="X840" s="2" t="s">
        <v>545</v>
      </c>
      <c r="Y840" s="2">
        <v>99</v>
      </c>
      <c r="Z840" s="2" t="s">
        <v>160</v>
      </c>
      <c r="AA840" s="2" t="s">
        <v>727</v>
      </c>
      <c r="AB840" s="58" t="s">
        <v>6770</v>
      </c>
      <c r="AC840" s="58" t="s">
        <v>98</v>
      </c>
      <c r="AD840" s="58" t="s">
        <v>6771</v>
      </c>
      <c r="AE840" s="2" t="s">
        <v>6772</v>
      </c>
      <c r="AF840" s="62">
        <v>-7.5316209000000001</v>
      </c>
      <c r="AG840" s="62">
        <v>-46.037371899999997</v>
      </c>
      <c r="AH840" s="2" t="s">
        <v>6773</v>
      </c>
      <c r="AI840" s="2" t="s">
        <v>147</v>
      </c>
      <c r="AJ840" s="2" t="s">
        <v>330</v>
      </c>
      <c r="AK840" s="55">
        <v>810.63</v>
      </c>
      <c r="AL840" s="55">
        <v>124</v>
      </c>
      <c r="AM840" s="55">
        <v>15.296744507358476</v>
      </c>
      <c r="AN840" s="2" t="s">
        <v>103</v>
      </c>
      <c r="AO840" s="2">
        <v>12</v>
      </c>
      <c r="AP840" s="2">
        <v>1</v>
      </c>
      <c r="AQ840" s="2">
        <v>5</v>
      </c>
      <c r="AR840" s="53" t="s">
        <v>148</v>
      </c>
      <c r="AS840" s="2" t="s">
        <v>73</v>
      </c>
      <c r="AT840" s="2" t="s">
        <v>148</v>
      </c>
      <c r="AU840" s="2" t="s">
        <v>75</v>
      </c>
      <c r="AV840" s="2" t="s">
        <v>76</v>
      </c>
      <c r="AW840" s="2" t="str">
        <f t="shared" si="13"/>
        <v xml:space="preserve">     PEGUE NA LOJA HOJE         PEGUE NA LOJA  QUIOSQUE</v>
      </c>
    </row>
    <row r="841" spans="2:49" ht="15" customHeight="1">
      <c r="B841" t="s">
        <v>6774</v>
      </c>
      <c r="C841" s="2">
        <v>1159</v>
      </c>
      <c r="D841" s="2">
        <v>1159</v>
      </c>
      <c r="E841" s="2" t="s">
        <v>6775</v>
      </c>
      <c r="F841" s="58" t="s">
        <v>6776</v>
      </c>
      <c r="G841" s="2" t="s">
        <v>431</v>
      </c>
      <c r="H841" t="s">
        <v>432</v>
      </c>
      <c r="I841" s="58" t="s">
        <v>433</v>
      </c>
      <c r="J841" s="2">
        <v>66749</v>
      </c>
      <c r="K841" s="2" t="s">
        <v>434</v>
      </c>
      <c r="L841" s="2" t="s">
        <v>435</v>
      </c>
      <c r="M841" s="58" t="s">
        <v>815</v>
      </c>
      <c r="N841" s="58" t="s">
        <v>816</v>
      </c>
      <c r="O841" s="58" t="s">
        <v>817</v>
      </c>
      <c r="P841" s="2">
        <v>66116</v>
      </c>
      <c r="Q841" s="2" t="s">
        <v>818</v>
      </c>
      <c r="R841" s="2" t="s">
        <v>812</v>
      </c>
      <c r="S841" s="10">
        <v>42304</v>
      </c>
      <c r="T841" s="58" t="s">
        <v>819</v>
      </c>
      <c r="U841" s="2" t="s">
        <v>820</v>
      </c>
      <c r="V841" s="2" t="s">
        <v>92</v>
      </c>
      <c r="W841" s="2" t="s">
        <v>93</v>
      </c>
      <c r="X841" s="2" t="s">
        <v>480</v>
      </c>
      <c r="Y841" s="2">
        <v>75</v>
      </c>
      <c r="Z841" s="2" t="s">
        <v>160</v>
      </c>
      <c r="AA841" s="2" t="s">
        <v>481</v>
      </c>
      <c r="AB841" s="58" t="s">
        <v>6776</v>
      </c>
      <c r="AC841" s="58" t="s">
        <v>98</v>
      </c>
      <c r="AD841" s="58" t="s">
        <v>6777</v>
      </c>
      <c r="AE841" s="2" t="s">
        <v>6778</v>
      </c>
      <c r="AF841" s="62">
        <v>-10.836701</v>
      </c>
      <c r="AG841" s="62">
        <v>-38.542603199999903</v>
      </c>
      <c r="AH841" s="2" t="s">
        <v>6779</v>
      </c>
      <c r="AI841" s="2" t="s">
        <v>147</v>
      </c>
      <c r="AJ841" s="2" t="s">
        <v>1351</v>
      </c>
      <c r="AK841" s="55">
        <v>540.46</v>
      </c>
      <c r="AL841" s="55">
        <v>88</v>
      </c>
      <c r="AM841" s="55">
        <v>16.28242608148614</v>
      </c>
      <c r="AN841" s="2" t="s">
        <v>103</v>
      </c>
      <c r="AO841" s="2">
        <v>8</v>
      </c>
      <c r="AP841" s="2">
        <v>1</v>
      </c>
      <c r="AQ841" s="2">
        <v>1</v>
      </c>
      <c r="AR841" s="53" t="s">
        <v>72</v>
      </c>
      <c r="AS841" s="2" t="s">
        <v>73</v>
      </c>
      <c r="AT841" s="2" t="s">
        <v>148</v>
      </c>
      <c r="AU841" s="2" t="s">
        <v>75</v>
      </c>
      <c r="AV841" s="2" t="s">
        <v>76</v>
      </c>
      <c r="AW841" s="2" t="str">
        <f t="shared" si="13"/>
        <v>AMERICANAS SERVIÇOS    PEGUE NA LOJA HOJE         PEGUE NA LOJA  QUIOSQUE</v>
      </c>
    </row>
    <row r="842" spans="2:49" ht="15" customHeight="1">
      <c r="B842" t="s">
        <v>6780</v>
      </c>
      <c r="C842" s="2">
        <v>1000</v>
      </c>
      <c r="D842" s="2">
        <v>1000</v>
      </c>
      <c r="E842" s="2" t="s">
        <v>6781</v>
      </c>
      <c r="F842" s="58" t="s">
        <v>6782</v>
      </c>
      <c r="G842" s="2" t="s">
        <v>108</v>
      </c>
      <c r="H842" t="s">
        <v>109</v>
      </c>
      <c r="I842" s="58" t="s">
        <v>110</v>
      </c>
      <c r="J842" s="2">
        <v>66202</v>
      </c>
      <c r="K842" s="2" t="s">
        <v>111</v>
      </c>
      <c r="L842" s="2" t="s">
        <v>112</v>
      </c>
      <c r="M842" s="58" t="s">
        <v>305</v>
      </c>
      <c r="N842" s="58" t="s">
        <v>306</v>
      </c>
      <c r="O842" s="58" t="s">
        <v>307</v>
      </c>
      <c r="P842" s="2">
        <v>66197</v>
      </c>
      <c r="Q842" s="2" t="s">
        <v>308</v>
      </c>
      <c r="R842" s="2" t="s">
        <v>309</v>
      </c>
      <c r="S842" s="10">
        <v>42305</v>
      </c>
      <c r="T842" s="58" t="s">
        <v>310</v>
      </c>
      <c r="U842" s="2" t="s">
        <v>311</v>
      </c>
      <c r="V842" s="2" t="s">
        <v>69</v>
      </c>
      <c r="W842" s="2" t="s">
        <v>93</v>
      </c>
      <c r="X842" s="2" t="s">
        <v>94</v>
      </c>
      <c r="Y842" s="2">
        <v>24</v>
      </c>
      <c r="Z842" s="2" t="s">
        <v>95</v>
      </c>
      <c r="AA842" s="2" t="s">
        <v>96</v>
      </c>
      <c r="AB842" s="58" t="s">
        <v>6782</v>
      </c>
      <c r="AC842" s="58" t="s">
        <v>5021</v>
      </c>
      <c r="AD842" s="58" t="s">
        <v>6783</v>
      </c>
      <c r="AE842" s="2" t="s">
        <v>6784</v>
      </c>
      <c r="AF842" s="62">
        <v>-23.221095900000002</v>
      </c>
      <c r="AG842" s="62">
        <v>-44.724331200000002</v>
      </c>
      <c r="AH842" s="2" t="s">
        <v>6785</v>
      </c>
      <c r="AI842" s="2" t="s">
        <v>28</v>
      </c>
      <c r="AJ842" s="2" t="s">
        <v>1351</v>
      </c>
      <c r="AK842" s="55">
        <v>665.53</v>
      </c>
      <c r="AL842" s="55">
        <v>86</v>
      </c>
      <c r="AM842" s="55">
        <v>12.922032064670264</v>
      </c>
      <c r="AN842" s="2" t="s">
        <v>103</v>
      </c>
      <c r="AO842" s="2">
        <v>8</v>
      </c>
      <c r="AP842" s="2">
        <v>1</v>
      </c>
      <c r="AQ842" s="2">
        <v>1</v>
      </c>
      <c r="AR842" s="53" t="s">
        <v>148</v>
      </c>
      <c r="AS842" s="2" t="s">
        <v>73</v>
      </c>
      <c r="AT842" s="2" t="s">
        <v>148</v>
      </c>
      <c r="AU842" s="2" t="s">
        <v>75</v>
      </c>
      <c r="AV842" s="2" t="s">
        <v>148</v>
      </c>
      <c r="AW842" s="2" t="str">
        <f t="shared" si="13"/>
        <v xml:space="preserve">     PEGUE NA LOJA HOJE         PEGUE NA LOJA   </v>
      </c>
    </row>
    <row r="843" spans="2:49" ht="15" customHeight="1">
      <c r="B843" t="s">
        <v>6786</v>
      </c>
      <c r="C843" s="2" t="s">
        <v>6787</v>
      </c>
      <c r="D843" s="2">
        <v>730</v>
      </c>
      <c r="E843" s="2" t="s">
        <v>6788</v>
      </c>
      <c r="F843" s="58" t="s">
        <v>6789</v>
      </c>
      <c r="G843" s="2" t="s">
        <v>285</v>
      </c>
      <c r="H843" t="s">
        <v>286</v>
      </c>
      <c r="I843" s="58" t="s">
        <v>287</v>
      </c>
      <c r="J843" s="2">
        <v>68673</v>
      </c>
      <c r="K843" s="2" t="s">
        <v>288</v>
      </c>
      <c r="L843" s="2" t="s">
        <v>289</v>
      </c>
      <c r="M843" s="58" t="s">
        <v>663</v>
      </c>
      <c r="N843" s="58" t="s">
        <v>664</v>
      </c>
      <c r="O843" s="58" t="s">
        <v>665</v>
      </c>
      <c r="P843" s="2" t="s">
        <v>148</v>
      </c>
      <c r="Q843" s="2" t="s">
        <v>666</v>
      </c>
      <c r="R843" s="2" t="s">
        <v>660</v>
      </c>
      <c r="S843" s="10">
        <v>42306</v>
      </c>
      <c r="T843" s="58" t="s">
        <v>667</v>
      </c>
      <c r="U843" s="2" t="s">
        <v>668</v>
      </c>
      <c r="V843" s="2" t="s">
        <v>92</v>
      </c>
      <c r="W843" s="2" t="s">
        <v>1192</v>
      </c>
      <c r="X843" s="2" t="s">
        <v>296</v>
      </c>
      <c r="Y843" s="2">
        <v>48</v>
      </c>
      <c r="Z843" s="2" t="s">
        <v>160</v>
      </c>
      <c r="AA843" s="2" t="s">
        <v>669</v>
      </c>
      <c r="AB843" s="58" t="s">
        <v>6790</v>
      </c>
      <c r="AC843" s="58" t="s">
        <v>6791</v>
      </c>
      <c r="AD843" s="58" t="s">
        <v>6792</v>
      </c>
      <c r="AE843" s="2" t="s">
        <v>6793</v>
      </c>
      <c r="AF843" s="62">
        <v>-28.940192499999998</v>
      </c>
      <c r="AG843" s="62">
        <v>-49.491816999999998</v>
      </c>
      <c r="AH843" s="2" t="s">
        <v>6794</v>
      </c>
      <c r="AI843" s="2" t="s">
        <v>147</v>
      </c>
      <c r="AJ843" s="2" t="s">
        <v>1351</v>
      </c>
      <c r="AK843" s="55">
        <v>580.17999999999995</v>
      </c>
      <c r="AL843" s="55">
        <v>40</v>
      </c>
      <c r="AM843" s="55">
        <v>6.8944120790099639</v>
      </c>
      <c r="AN843" s="2" t="s">
        <v>331</v>
      </c>
      <c r="AO843" s="2">
        <v>9</v>
      </c>
      <c r="AP843" s="2">
        <v>1</v>
      </c>
      <c r="AQ843" s="2">
        <v>2</v>
      </c>
      <c r="AR843" s="53" t="s">
        <v>148</v>
      </c>
      <c r="AS843" s="2" t="s">
        <v>73</v>
      </c>
      <c r="AT843" s="2" t="s">
        <v>148</v>
      </c>
      <c r="AU843" s="2" t="s">
        <v>75</v>
      </c>
      <c r="AV843" s="2" t="s">
        <v>148</v>
      </c>
      <c r="AW843" s="2" t="str">
        <f t="shared" si="13"/>
        <v xml:space="preserve">     PEGUE NA LOJA HOJE         PEGUE NA LOJA   </v>
      </c>
    </row>
    <row r="844" spans="2:49" ht="15" customHeight="1">
      <c r="B844" t="s">
        <v>6795</v>
      </c>
      <c r="C844" s="2">
        <v>1224</v>
      </c>
      <c r="D844" s="2">
        <v>1224</v>
      </c>
      <c r="E844" s="2" t="s">
        <v>6796</v>
      </c>
      <c r="F844" s="58" t="s">
        <v>6797</v>
      </c>
      <c r="G844" s="2" t="s">
        <v>431</v>
      </c>
      <c r="H844" t="s">
        <v>432</v>
      </c>
      <c r="I844" s="58" t="s">
        <v>433</v>
      </c>
      <c r="J844" s="2">
        <v>66749</v>
      </c>
      <c r="K844" s="2" t="s">
        <v>434</v>
      </c>
      <c r="L844" s="2" t="s">
        <v>435</v>
      </c>
      <c r="M844" s="58" t="s">
        <v>1051</v>
      </c>
      <c r="N844" s="58" t="s">
        <v>1052</v>
      </c>
      <c r="O844" s="58" t="s">
        <v>1053</v>
      </c>
      <c r="P844" s="2" t="s">
        <v>148</v>
      </c>
      <c r="Q844" s="2" t="s">
        <v>1054</v>
      </c>
      <c r="R844" s="2" t="s">
        <v>1048</v>
      </c>
      <c r="S844" s="10">
        <v>42306</v>
      </c>
      <c r="T844" s="58" t="s">
        <v>1055</v>
      </c>
      <c r="U844" s="2" t="s">
        <v>1056</v>
      </c>
      <c r="V844" s="2" t="s">
        <v>92</v>
      </c>
      <c r="W844" s="2" t="s">
        <v>93</v>
      </c>
      <c r="X844" s="2" t="s">
        <v>442</v>
      </c>
      <c r="Y844" s="2">
        <v>81</v>
      </c>
      <c r="Z844" s="2" t="s">
        <v>160</v>
      </c>
      <c r="AA844" s="2" t="s">
        <v>443</v>
      </c>
      <c r="AB844" s="58" t="s">
        <v>3691</v>
      </c>
      <c r="AC844" s="58" t="s">
        <v>98</v>
      </c>
      <c r="AD844" s="58" t="s">
        <v>6798</v>
      </c>
      <c r="AE844" s="2" t="s">
        <v>6799</v>
      </c>
      <c r="AF844" s="62">
        <v>-7.9688046999999997</v>
      </c>
      <c r="AG844" s="62">
        <v>-34.86712</v>
      </c>
      <c r="AH844" s="2" t="s">
        <v>6800</v>
      </c>
      <c r="AI844" s="2" t="s">
        <v>28</v>
      </c>
      <c r="AJ844" s="2" t="s">
        <v>330</v>
      </c>
      <c r="AK844" s="55">
        <v>926.69</v>
      </c>
      <c r="AL844" s="55">
        <v>125</v>
      </c>
      <c r="AM844" s="55">
        <v>13.488868985313317</v>
      </c>
      <c r="AN844" s="2" t="s">
        <v>331</v>
      </c>
      <c r="AO844" s="2">
        <v>4</v>
      </c>
      <c r="AP844" s="2">
        <v>3</v>
      </c>
      <c r="AQ844" s="2">
        <v>1</v>
      </c>
      <c r="AR844" s="53" t="s">
        <v>72</v>
      </c>
      <c r="AS844" s="2" t="s">
        <v>73</v>
      </c>
      <c r="AT844" s="2" t="s">
        <v>74</v>
      </c>
      <c r="AU844" s="2" t="s">
        <v>148</v>
      </c>
      <c r="AV844" s="2" t="s">
        <v>76</v>
      </c>
      <c r="AW844" s="2" t="str">
        <f t="shared" si="13"/>
        <v>AMERICANAS SERVIÇOS    PEGUE NA LOJA HOJE    SHIP FROM STORE       QUIOSQUE</v>
      </c>
    </row>
    <row r="845" spans="2:49" ht="15" customHeight="1">
      <c r="B845" t="s">
        <v>6801</v>
      </c>
      <c r="C845" s="2">
        <v>1150</v>
      </c>
      <c r="D845" s="2">
        <v>1150</v>
      </c>
      <c r="E845" s="2" t="s">
        <v>6802</v>
      </c>
      <c r="F845" s="58" t="s">
        <v>6803</v>
      </c>
      <c r="G845" s="2" t="s">
        <v>380</v>
      </c>
      <c r="H845" t="s">
        <v>381</v>
      </c>
      <c r="I845" s="58" t="s">
        <v>382</v>
      </c>
      <c r="J845" s="2">
        <v>66147</v>
      </c>
      <c r="K845" s="2" t="s">
        <v>383</v>
      </c>
      <c r="L845" s="2" t="s">
        <v>384</v>
      </c>
      <c r="M845" s="58" t="s">
        <v>520</v>
      </c>
      <c r="N845" s="58" t="s">
        <v>521</v>
      </c>
      <c r="O845" s="58" t="s">
        <v>522</v>
      </c>
      <c r="P845" s="2">
        <v>68701</v>
      </c>
      <c r="Q845" s="2" t="s">
        <v>523</v>
      </c>
      <c r="R845" s="2" t="s">
        <v>517</v>
      </c>
      <c r="S845" s="10">
        <v>42321</v>
      </c>
      <c r="T845" s="58" t="s">
        <v>524</v>
      </c>
      <c r="U845" s="2" t="s">
        <v>525</v>
      </c>
      <c r="V845" s="2" t="s">
        <v>92</v>
      </c>
      <c r="W845" s="2" t="s">
        <v>93</v>
      </c>
      <c r="X845" s="2" t="s">
        <v>442</v>
      </c>
      <c r="Y845" s="2">
        <v>85</v>
      </c>
      <c r="Z845" s="2" t="s">
        <v>160</v>
      </c>
      <c r="AA845" s="2" t="s">
        <v>526</v>
      </c>
      <c r="AB845" s="58" t="s">
        <v>6804</v>
      </c>
      <c r="AC845" s="58" t="s">
        <v>98</v>
      </c>
      <c r="AD845" s="58" t="s">
        <v>6805</v>
      </c>
      <c r="AE845" s="2" t="s">
        <v>6806</v>
      </c>
      <c r="AF845" s="62">
        <v>-3.8969290000000001</v>
      </c>
      <c r="AG845" s="62">
        <v>-38.684221700000002</v>
      </c>
      <c r="AH845" s="2" t="s">
        <v>6807</v>
      </c>
      <c r="AI845" s="2" t="s">
        <v>147</v>
      </c>
      <c r="AJ845" s="2" t="s">
        <v>1351</v>
      </c>
      <c r="AK845" s="55">
        <v>660.87</v>
      </c>
      <c r="AL845" s="55">
        <v>101</v>
      </c>
      <c r="AM845" s="55">
        <v>15.282884682312709</v>
      </c>
      <c r="AN845" s="2" t="s">
        <v>331</v>
      </c>
      <c r="AO845" s="2">
        <v>11</v>
      </c>
      <c r="AP845" s="2">
        <v>1</v>
      </c>
      <c r="AQ845" s="2">
        <v>4</v>
      </c>
      <c r="AR845" s="53" t="s">
        <v>148</v>
      </c>
      <c r="AS845" s="2" t="s">
        <v>73</v>
      </c>
      <c r="AT845" s="2" t="s">
        <v>148</v>
      </c>
      <c r="AU845" s="2" t="s">
        <v>75</v>
      </c>
      <c r="AV845" s="2" t="s">
        <v>148</v>
      </c>
      <c r="AW845" s="2" t="str">
        <f t="shared" si="13"/>
        <v xml:space="preserve">     PEGUE NA LOJA HOJE         PEGUE NA LOJA   </v>
      </c>
    </row>
    <row r="846" spans="2:49" ht="15" customHeight="1">
      <c r="B846" t="s">
        <v>6808</v>
      </c>
      <c r="C846" s="2">
        <v>1226</v>
      </c>
      <c r="D846" s="2">
        <v>1226</v>
      </c>
      <c r="E846" s="2" t="s">
        <v>6809</v>
      </c>
      <c r="F846" s="58" t="s">
        <v>6810</v>
      </c>
      <c r="G846" s="2" t="s">
        <v>380</v>
      </c>
      <c r="H846" t="s">
        <v>381</v>
      </c>
      <c r="I846" s="58" t="s">
        <v>382</v>
      </c>
      <c r="J846" s="2">
        <v>66147</v>
      </c>
      <c r="K846" s="2" t="s">
        <v>383</v>
      </c>
      <c r="L846" s="2" t="s">
        <v>384</v>
      </c>
      <c r="M846" s="58" t="s">
        <v>1379</v>
      </c>
      <c r="N846" s="58" t="s">
        <v>1380</v>
      </c>
      <c r="O846" s="58" t="s">
        <v>1381</v>
      </c>
      <c r="P846" s="2" t="s">
        <v>148</v>
      </c>
      <c r="Q846" s="2" t="s">
        <v>1382</v>
      </c>
      <c r="R846" s="2" t="s">
        <v>1376</v>
      </c>
      <c r="S846" s="10">
        <v>42324</v>
      </c>
      <c r="T846" s="58" t="s">
        <v>1383</v>
      </c>
      <c r="U846" s="2" t="s">
        <v>1384</v>
      </c>
      <c r="V846" s="2" t="s">
        <v>92</v>
      </c>
      <c r="W846" s="2" t="s">
        <v>93</v>
      </c>
      <c r="X846" s="2" t="s">
        <v>248</v>
      </c>
      <c r="Y846" s="2">
        <v>65</v>
      </c>
      <c r="Z846" s="2" t="s">
        <v>95</v>
      </c>
      <c r="AA846" s="2" t="s">
        <v>1385</v>
      </c>
      <c r="AB846" s="58" t="s">
        <v>3258</v>
      </c>
      <c r="AC846" s="58" t="s">
        <v>6811</v>
      </c>
      <c r="AD846" s="58" t="s">
        <v>6812</v>
      </c>
      <c r="AE846" s="2" t="s">
        <v>6813</v>
      </c>
      <c r="AF846" s="62">
        <v>-15.652870800000001</v>
      </c>
      <c r="AG846" s="62">
        <v>-56.122769099999999</v>
      </c>
      <c r="AH846" s="2" t="s">
        <v>6814</v>
      </c>
      <c r="AI846" s="2" t="s">
        <v>147</v>
      </c>
      <c r="AJ846" s="2" t="s">
        <v>330</v>
      </c>
      <c r="AK846" s="55">
        <v>755</v>
      </c>
      <c r="AL846" s="55">
        <v>93</v>
      </c>
      <c r="AM846" s="55">
        <v>12.317880794701987</v>
      </c>
      <c r="AN846" s="2" t="s">
        <v>331</v>
      </c>
      <c r="AO846" s="2">
        <v>10</v>
      </c>
      <c r="AP846" s="2">
        <v>1</v>
      </c>
      <c r="AQ846" s="2">
        <v>3</v>
      </c>
      <c r="AR846" s="53" t="s">
        <v>148</v>
      </c>
      <c r="AS846" s="2" t="s">
        <v>73</v>
      </c>
      <c r="AT846" s="2" t="s">
        <v>148</v>
      </c>
      <c r="AU846" s="2" t="s">
        <v>148</v>
      </c>
      <c r="AV846" s="2" t="s">
        <v>148</v>
      </c>
      <c r="AW846" s="2" t="str">
        <f t="shared" si="13"/>
        <v xml:space="preserve">     PEGUE NA LOJA HOJE             </v>
      </c>
    </row>
    <row r="847" spans="2:49" ht="15" customHeight="1">
      <c r="B847" t="s">
        <v>6815</v>
      </c>
      <c r="C847" s="2" t="s">
        <v>6816</v>
      </c>
      <c r="D847" s="2">
        <v>743</v>
      </c>
      <c r="E847" s="2" t="s">
        <v>6817</v>
      </c>
      <c r="F847" s="58" t="s">
        <v>6818</v>
      </c>
      <c r="G847" s="2" t="s">
        <v>168</v>
      </c>
      <c r="H847" t="s">
        <v>169</v>
      </c>
      <c r="I847" s="58" t="s">
        <v>170</v>
      </c>
      <c r="J847" s="2">
        <v>66146</v>
      </c>
      <c r="K847" s="2" t="s">
        <v>171</v>
      </c>
      <c r="L847" s="2" t="s">
        <v>172</v>
      </c>
      <c r="M847" s="58" t="s">
        <v>214</v>
      </c>
      <c r="N847" s="58" t="s">
        <v>215</v>
      </c>
      <c r="O847" t="s">
        <v>216</v>
      </c>
      <c r="P847" s="2" t="s">
        <v>148</v>
      </c>
      <c r="Q847" s="2" t="s">
        <v>217</v>
      </c>
      <c r="R847" s="2" t="s">
        <v>211</v>
      </c>
      <c r="S847" s="10">
        <v>42325</v>
      </c>
      <c r="T847" s="58" t="s">
        <v>218</v>
      </c>
      <c r="U847" s="2" t="s">
        <v>219</v>
      </c>
      <c r="V847" s="2" t="s">
        <v>92</v>
      </c>
      <c r="W847" s="2" t="s">
        <v>1192</v>
      </c>
      <c r="X847" s="2" t="s">
        <v>140</v>
      </c>
      <c r="Y847" s="2">
        <v>16</v>
      </c>
      <c r="Z847" s="2" t="s">
        <v>95</v>
      </c>
      <c r="AA847" s="2" t="s">
        <v>141</v>
      </c>
      <c r="AB847" s="58" t="s">
        <v>6819</v>
      </c>
      <c r="AC847" s="58" t="s">
        <v>98</v>
      </c>
      <c r="AD847" s="58" t="s">
        <v>6820</v>
      </c>
      <c r="AE847" s="2" t="s">
        <v>6821</v>
      </c>
      <c r="AF847" s="62">
        <v>-21.7588759</v>
      </c>
      <c r="AG847" s="62">
        <v>-48.830227000000001</v>
      </c>
      <c r="AH847" s="2" t="s">
        <v>6822</v>
      </c>
      <c r="AI847" s="2" t="s">
        <v>147</v>
      </c>
      <c r="AJ847" s="2" t="s">
        <v>1196</v>
      </c>
      <c r="AK847" s="55">
        <v>405.72</v>
      </c>
      <c r="AL847" s="55">
        <v>214</v>
      </c>
      <c r="AM847" s="55">
        <v>52.745735975549636</v>
      </c>
      <c r="AN847" s="2" t="s">
        <v>103</v>
      </c>
      <c r="AO847" s="2">
        <v>10</v>
      </c>
      <c r="AP847" s="2">
        <v>1</v>
      </c>
      <c r="AQ847" s="2">
        <v>3</v>
      </c>
      <c r="AR847" s="53" t="s">
        <v>148</v>
      </c>
      <c r="AS847" s="2" t="s">
        <v>73</v>
      </c>
      <c r="AT847" s="2" t="s">
        <v>148</v>
      </c>
      <c r="AU847" s="2" t="s">
        <v>75</v>
      </c>
      <c r="AV847" s="2" t="s">
        <v>148</v>
      </c>
      <c r="AW847" s="2" t="str">
        <f t="shared" si="13"/>
        <v xml:space="preserve">     PEGUE NA LOJA HOJE         PEGUE NA LOJA   </v>
      </c>
    </row>
    <row r="848" spans="2:49" ht="15" customHeight="1">
      <c r="B848" t="s">
        <v>6823</v>
      </c>
      <c r="C848" s="2">
        <v>1192</v>
      </c>
      <c r="D848" s="2">
        <v>1192</v>
      </c>
      <c r="E848" s="2" t="s">
        <v>6824</v>
      </c>
      <c r="F848" s="58" t="s">
        <v>6825</v>
      </c>
      <c r="G848" s="2" t="s">
        <v>380</v>
      </c>
      <c r="H848" t="s">
        <v>381</v>
      </c>
      <c r="I848" s="58" t="s">
        <v>382</v>
      </c>
      <c r="J848" s="2">
        <v>66147</v>
      </c>
      <c r="K848" s="2" t="s">
        <v>383</v>
      </c>
      <c r="L848" s="2" t="s">
        <v>384</v>
      </c>
      <c r="M848" s="58" t="s">
        <v>385</v>
      </c>
      <c r="N848" s="58" t="s">
        <v>386</v>
      </c>
      <c r="O848" s="58" t="s">
        <v>387</v>
      </c>
      <c r="P848" s="2">
        <v>66210</v>
      </c>
      <c r="Q848" s="2" t="s">
        <v>388</v>
      </c>
      <c r="R848" s="2" t="s">
        <v>389</v>
      </c>
      <c r="S848" s="10">
        <v>42326</v>
      </c>
      <c r="T848" s="58" t="s">
        <v>390</v>
      </c>
      <c r="U848" s="2" t="s">
        <v>391</v>
      </c>
      <c r="V848" s="2" t="s">
        <v>92</v>
      </c>
      <c r="W848" s="2" t="s">
        <v>93</v>
      </c>
      <c r="X848" s="2" t="s">
        <v>248</v>
      </c>
      <c r="Y848" s="2">
        <v>62</v>
      </c>
      <c r="Z848" s="2" t="s">
        <v>160</v>
      </c>
      <c r="AA848" s="2" t="s">
        <v>392</v>
      </c>
      <c r="AB848" s="58" t="s">
        <v>6825</v>
      </c>
      <c r="AC848" s="58" t="s">
        <v>6826</v>
      </c>
      <c r="AD848" s="58" t="s">
        <v>6827</v>
      </c>
      <c r="AE848" s="2" t="s">
        <v>6828</v>
      </c>
      <c r="AF848" s="62">
        <v>-16.703945600000001</v>
      </c>
      <c r="AG848" s="62">
        <v>-49.095804800000003</v>
      </c>
      <c r="AH848" s="2" t="s">
        <v>6829</v>
      </c>
      <c r="AI848" s="2" t="s">
        <v>147</v>
      </c>
      <c r="AJ848" s="2" t="s">
        <v>330</v>
      </c>
      <c r="AK848" s="55">
        <v>904.18</v>
      </c>
      <c r="AL848" s="55">
        <v>66</v>
      </c>
      <c r="AM848" s="55">
        <v>7.2994315291203078</v>
      </c>
      <c r="AN848" s="2" t="s">
        <v>103</v>
      </c>
      <c r="AO848" s="2">
        <v>10</v>
      </c>
      <c r="AP848" s="2">
        <v>1</v>
      </c>
      <c r="AQ848" s="2">
        <v>3</v>
      </c>
      <c r="AR848" s="53" t="s">
        <v>148</v>
      </c>
      <c r="AS848" s="2" t="s">
        <v>73</v>
      </c>
      <c r="AT848" s="2" t="s">
        <v>148</v>
      </c>
      <c r="AU848" s="2" t="s">
        <v>148</v>
      </c>
      <c r="AV848" s="2" t="s">
        <v>148</v>
      </c>
      <c r="AW848" s="2" t="str">
        <f t="shared" si="13"/>
        <v xml:space="preserve">     PEGUE NA LOJA HOJE             </v>
      </c>
    </row>
    <row r="849" spans="2:49" ht="15" customHeight="1">
      <c r="B849" t="s">
        <v>6830</v>
      </c>
      <c r="C849" s="2">
        <v>1189</v>
      </c>
      <c r="D849" s="2">
        <v>1189</v>
      </c>
      <c r="E849" s="2" t="s">
        <v>6831</v>
      </c>
      <c r="F849" s="58" t="s">
        <v>6832</v>
      </c>
      <c r="G849" s="2" t="s">
        <v>431</v>
      </c>
      <c r="H849" t="s">
        <v>432</v>
      </c>
      <c r="I849" s="58" t="s">
        <v>433</v>
      </c>
      <c r="J849" s="2">
        <v>66749</v>
      </c>
      <c r="K849" s="2" t="s">
        <v>434</v>
      </c>
      <c r="L849" s="2" t="s">
        <v>435</v>
      </c>
      <c r="M849" s="58" t="s">
        <v>580</v>
      </c>
      <c r="N849" s="58" t="s">
        <v>581</v>
      </c>
      <c r="O849" s="58" t="s">
        <v>582</v>
      </c>
      <c r="P849" s="2" t="s">
        <v>148</v>
      </c>
      <c r="Q849" s="2" t="s">
        <v>583</v>
      </c>
      <c r="R849" s="2" t="s">
        <v>584</v>
      </c>
      <c r="S849" s="10">
        <v>42326</v>
      </c>
      <c r="T849" s="58" t="s">
        <v>585</v>
      </c>
      <c r="U849" s="2" t="s">
        <v>586</v>
      </c>
      <c r="V849" s="2" t="s">
        <v>92</v>
      </c>
      <c r="W849" s="2" t="s">
        <v>93</v>
      </c>
      <c r="X849" s="2" t="s">
        <v>442</v>
      </c>
      <c r="Y849" s="2">
        <v>87</v>
      </c>
      <c r="Z849" s="2" t="s">
        <v>160</v>
      </c>
      <c r="AA849" s="2" t="s">
        <v>443</v>
      </c>
      <c r="AB849" s="58" t="s">
        <v>6832</v>
      </c>
      <c r="AC849" s="58" t="s">
        <v>6525</v>
      </c>
      <c r="AD849" s="58" t="s">
        <v>6833</v>
      </c>
      <c r="AE849" s="2" t="s">
        <v>6834</v>
      </c>
      <c r="AF849" s="62">
        <v>-7.5800092000000001</v>
      </c>
      <c r="AG849" s="62">
        <v>-40.498033700000001</v>
      </c>
      <c r="AH849" s="2" t="s">
        <v>6835</v>
      </c>
      <c r="AI849" s="2" t="s">
        <v>147</v>
      </c>
      <c r="AJ849" s="2" t="s">
        <v>330</v>
      </c>
      <c r="AK849" s="55">
        <v>804.15</v>
      </c>
      <c r="AL849" s="55">
        <v>110</v>
      </c>
      <c r="AM849" s="55">
        <v>13.679039980103214</v>
      </c>
      <c r="AN849" s="2" t="s">
        <v>103</v>
      </c>
      <c r="AO849" s="2">
        <v>8</v>
      </c>
      <c r="AP849" s="2">
        <v>1</v>
      </c>
      <c r="AQ849" s="2">
        <v>1</v>
      </c>
      <c r="AR849" s="53" t="s">
        <v>148</v>
      </c>
      <c r="AS849" s="2" t="s">
        <v>73</v>
      </c>
      <c r="AT849" s="2" t="s">
        <v>148</v>
      </c>
      <c r="AU849" s="2" t="s">
        <v>75</v>
      </c>
      <c r="AV849" s="2" t="s">
        <v>148</v>
      </c>
      <c r="AW849" s="2" t="str">
        <f t="shared" si="13"/>
        <v xml:space="preserve">     PEGUE NA LOJA HOJE         PEGUE NA LOJA   </v>
      </c>
    </row>
    <row r="850" spans="2:49" ht="15" customHeight="1">
      <c r="B850" t="s">
        <v>6836</v>
      </c>
      <c r="C850" s="2">
        <v>1234</v>
      </c>
      <c r="D850" s="2">
        <v>1234</v>
      </c>
      <c r="E850" s="2" t="s">
        <v>6837</v>
      </c>
      <c r="F850" s="58" t="s">
        <v>6838</v>
      </c>
      <c r="G850" s="2" t="s">
        <v>285</v>
      </c>
      <c r="H850" t="s">
        <v>286</v>
      </c>
      <c r="I850" s="58" t="s">
        <v>287</v>
      </c>
      <c r="J850" s="2">
        <v>68673</v>
      </c>
      <c r="K850" s="2" t="s">
        <v>288</v>
      </c>
      <c r="L850" s="2" t="s">
        <v>289</v>
      </c>
      <c r="M850" s="58" t="s">
        <v>1298</v>
      </c>
      <c r="N850" s="58" t="s">
        <v>1299</v>
      </c>
      <c r="O850" s="58" t="s">
        <v>1300</v>
      </c>
      <c r="P850" s="2" t="s">
        <v>148</v>
      </c>
      <c r="Q850" s="2" t="s">
        <v>1301</v>
      </c>
      <c r="R850" s="2" t="s">
        <v>1302</v>
      </c>
      <c r="S850" s="10">
        <v>42327</v>
      </c>
      <c r="T850" s="58" t="s">
        <v>456</v>
      </c>
      <c r="U850" s="2" t="s">
        <v>457</v>
      </c>
      <c r="V850" s="2" t="s">
        <v>69</v>
      </c>
      <c r="W850" s="2" t="s">
        <v>93</v>
      </c>
      <c r="X850" s="2" t="s">
        <v>458</v>
      </c>
      <c r="Y850" s="2">
        <v>51</v>
      </c>
      <c r="Z850" s="2" t="s">
        <v>459</v>
      </c>
      <c r="AA850" s="2" t="s">
        <v>460</v>
      </c>
      <c r="AB850" s="58" t="s">
        <v>451</v>
      </c>
      <c r="AC850" s="58" t="s">
        <v>6839</v>
      </c>
      <c r="AD850" s="58" t="s">
        <v>6840</v>
      </c>
      <c r="AE850" s="2" t="s">
        <v>6841</v>
      </c>
      <c r="AF850" s="62">
        <v>-30.084669699999999</v>
      </c>
      <c r="AG850" s="62">
        <v>-51.245838399999997</v>
      </c>
      <c r="AH850" s="2" t="s">
        <v>6842</v>
      </c>
      <c r="AI850" s="2" t="s">
        <v>28</v>
      </c>
      <c r="AJ850" s="2" t="s">
        <v>330</v>
      </c>
      <c r="AK850" s="55">
        <v>925.97</v>
      </c>
      <c r="AL850" s="55">
        <v>111</v>
      </c>
      <c r="AM850" s="55">
        <v>11.987429398360639</v>
      </c>
      <c r="AN850" s="2" t="s">
        <v>331</v>
      </c>
      <c r="AO850" s="2">
        <v>3</v>
      </c>
      <c r="AP850" s="2">
        <v>4</v>
      </c>
      <c r="AQ850" s="2">
        <v>1</v>
      </c>
      <c r="AR850" s="53" t="s">
        <v>148</v>
      </c>
      <c r="AS850" s="2" t="s">
        <v>73</v>
      </c>
      <c r="AT850" s="2" t="s">
        <v>74</v>
      </c>
      <c r="AU850" s="2" t="s">
        <v>148</v>
      </c>
      <c r="AV850" s="2" t="s">
        <v>148</v>
      </c>
      <c r="AW850" s="2" t="str">
        <f t="shared" si="13"/>
        <v xml:space="preserve">     PEGUE NA LOJA HOJE    SHIP FROM STORE        </v>
      </c>
    </row>
    <row r="851" spans="2:49" ht="15" customHeight="1">
      <c r="B851" t="s">
        <v>6843</v>
      </c>
      <c r="C851" s="2" t="s">
        <v>6844</v>
      </c>
      <c r="D851" s="2">
        <v>740</v>
      </c>
      <c r="E851" s="2" t="s">
        <v>6845</v>
      </c>
      <c r="F851" s="58" t="s">
        <v>6846</v>
      </c>
      <c r="G851" s="2" t="s">
        <v>81</v>
      </c>
      <c r="H851" t="s">
        <v>82</v>
      </c>
      <c r="I851" s="58" t="s">
        <v>83</v>
      </c>
      <c r="J851" s="2">
        <v>66203</v>
      </c>
      <c r="K851" s="2" t="s">
        <v>84</v>
      </c>
      <c r="L851" s="2" t="s">
        <v>85</v>
      </c>
      <c r="M851" s="58" t="s">
        <v>556</v>
      </c>
      <c r="N851" s="58" t="s">
        <v>557</v>
      </c>
      <c r="O851" s="58" t="s">
        <v>558</v>
      </c>
      <c r="P851" s="2">
        <v>68612</v>
      </c>
      <c r="Q851" s="2" t="s">
        <v>559</v>
      </c>
      <c r="R851" s="2" t="s">
        <v>560</v>
      </c>
      <c r="S851" s="10">
        <v>42333</v>
      </c>
      <c r="T851" s="58" t="s">
        <v>561</v>
      </c>
      <c r="U851" s="2" t="s">
        <v>562</v>
      </c>
      <c r="V851" s="2" t="s">
        <v>92</v>
      </c>
      <c r="W851" s="2" t="s">
        <v>1192</v>
      </c>
      <c r="X851" s="2" t="s">
        <v>248</v>
      </c>
      <c r="Y851" s="2">
        <v>31</v>
      </c>
      <c r="Z851" s="2" t="s">
        <v>95</v>
      </c>
      <c r="AA851" s="2" t="s">
        <v>206</v>
      </c>
      <c r="AB851" s="58" t="s">
        <v>6847</v>
      </c>
      <c r="AC851" s="58" t="s">
        <v>98</v>
      </c>
      <c r="AD851" s="58" t="s">
        <v>6848</v>
      </c>
      <c r="AE851" s="2" t="s">
        <v>6849</v>
      </c>
      <c r="AF851" s="62">
        <v>-20.254339900000002</v>
      </c>
      <c r="AG851" s="62">
        <v>-43.803201100000003</v>
      </c>
      <c r="AH851" s="2" t="s">
        <v>6850</v>
      </c>
      <c r="AI851" s="2" t="s">
        <v>147</v>
      </c>
      <c r="AJ851" s="2" t="s">
        <v>1196</v>
      </c>
      <c r="AK851" s="55">
        <v>456.44</v>
      </c>
      <c r="AL851" s="55">
        <v>64</v>
      </c>
      <c r="AM851" s="55">
        <v>14.021558145648935</v>
      </c>
      <c r="AN851" s="2" t="s">
        <v>103</v>
      </c>
      <c r="AO851" s="2">
        <v>13</v>
      </c>
      <c r="AP851" s="2">
        <v>1</v>
      </c>
      <c r="AQ851" s="2">
        <v>6</v>
      </c>
      <c r="AR851" s="53" t="s">
        <v>148</v>
      </c>
      <c r="AS851" s="2" t="s">
        <v>73</v>
      </c>
      <c r="AT851" s="2" t="s">
        <v>148</v>
      </c>
      <c r="AU851" s="2" t="s">
        <v>75</v>
      </c>
      <c r="AV851" s="2" t="s">
        <v>148</v>
      </c>
      <c r="AW851" s="2" t="str">
        <f t="shared" si="13"/>
        <v xml:space="preserve">     PEGUE NA LOJA HOJE         PEGUE NA LOJA   </v>
      </c>
    </row>
    <row r="852" spans="2:49" ht="15" customHeight="1">
      <c r="B852" t="s">
        <v>6851</v>
      </c>
      <c r="C852" s="2">
        <v>1190</v>
      </c>
      <c r="D852" s="2">
        <v>1190</v>
      </c>
      <c r="E852" s="2" t="s">
        <v>6852</v>
      </c>
      <c r="F852" s="58" t="s">
        <v>6853</v>
      </c>
      <c r="G852" s="2" t="s">
        <v>380</v>
      </c>
      <c r="H852" t="s">
        <v>381</v>
      </c>
      <c r="I852" s="58" t="s">
        <v>382</v>
      </c>
      <c r="J852" s="2">
        <v>66147</v>
      </c>
      <c r="K852" s="2" t="s">
        <v>383</v>
      </c>
      <c r="L852" s="2" t="s">
        <v>384</v>
      </c>
      <c r="M852" s="58" t="s">
        <v>2907</v>
      </c>
      <c r="N852" s="58" t="s">
        <v>2908</v>
      </c>
      <c r="O852" s="58" t="s">
        <v>2909</v>
      </c>
      <c r="P852" s="2">
        <v>68222</v>
      </c>
      <c r="Q852" s="2" t="s">
        <v>2910</v>
      </c>
      <c r="R852" s="2">
        <v>1019</v>
      </c>
      <c r="S852" s="10">
        <v>42333</v>
      </c>
      <c r="T852" s="58" t="s">
        <v>2911</v>
      </c>
      <c r="U852" s="2" t="s">
        <v>2912</v>
      </c>
      <c r="V852" s="2" t="s">
        <v>92</v>
      </c>
      <c r="W852" s="2" t="s">
        <v>93</v>
      </c>
      <c r="X852" s="2" t="s">
        <v>442</v>
      </c>
      <c r="Y852" s="2">
        <v>89</v>
      </c>
      <c r="Z852" s="2" t="s">
        <v>160</v>
      </c>
      <c r="AA852" s="2" t="s">
        <v>2913</v>
      </c>
      <c r="AB852" s="58" t="s">
        <v>6853</v>
      </c>
      <c r="AC852" s="58" t="s">
        <v>98</v>
      </c>
      <c r="AD852" s="58" t="s">
        <v>6854</v>
      </c>
      <c r="AE852" s="2" t="s">
        <v>6855</v>
      </c>
      <c r="AF852" s="62">
        <v>-7.0820151999999998</v>
      </c>
      <c r="AG852" s="62">
        <v>-41.468557699999998</v>
      </c>
      <c r="AH852" s="2" t="s">
        <v>6856</v>
      </c>
      <c r="AI852" s="2" t="s">
        <v>147</v>
      </c>
      <c r="AJ852" s="2" t="s">
        <v>1351</v>
      </c>
      <c r="AK852" s="55">
        <v>582.24</v>
      </c>
      <c r="AL852" s="55">
        <v>91</v>
      </c>
      <c r="AM852" s="55">
        <v>15.629293762022535</v>
      </c>
      <c r="AN852" s="2" t="s">
        <v>103</v>
      </c>
      <c r="AO852" s="2">
        <v>7</v>
      </c>
      <c r="AP852" s="2">
        <v>2</v>
      </c>
      <c r="AQ852" s="2">
        <v>3</v>
      </c>
      <c r="AR852" s="53" t="s">
        <v>72</v>
      </c>
      <c r="AS852" s="2" t="s">
        <v>73</v>
      </c>
      <c r="AT852" s="2" t="s">
        <v>148</v>
      </c>
      <c r="AU852" s="2" t="s">
        <v>148</v>
      </c>
      <c r="AV852" s="2" t="s">
        <v>76</v>
      </c>
      <c r="AW852" s="2" t="str">
        <f t="shared" si="13"/>
        <v>AMERICANAS SERVIÇOS    PEGUE NA LOJA HOJE            QUIOSQUE</v>
      </c>
    </row>
    <row r="853" spans="2:49" ht="15" customHeight="1">
      <c r="B853" t="s">
        <v>6857</v>
      </c>
      <c r="C853" s="2">
        <v>1201</v>
      </c>
      <c r="D853" s="2">
        <v>1201</v>
      </c>
      <c r="E853" s="2" t="s">
        <v>6858</v>
      </c>
      <c r="F853" s="58" t="s">
        <v>6859</v>
      </c>
      <c r="G853" s="2" t="s">
        <v>534</v>
      </c>
      <c r="H853" t="s">
        <v>535</v>
      </c>
      <c r="I853" s="58" t="s">
        <v>536</v>
      </c>
      <c r="J853" s="2">
        <v>65659</v>
      </c>
      <c r="K853" s="2" t="s">
        <v>537</v>
      </c>
      <c r="L853" s="2" t="s">
        <v>531</v>
      </c>
      <c r="M853" s="58" t="s">
        <v>538</v>
      </c>
      <c r="N853" s="58" t="s">
        <v>539</v>
      </c>
      <c r="O853" t="s">
        <v>540</v>
      </c>
      <c r="P853" s="2" t="s">
        <v>148</v>
      </c>
      <c r="Q853" s="2" t="s">
        <v>541</v>
      </c>
      <c r="R853" s="2" t="s">
        <v>542</v>
      </c>
      <c r="S853" s="10">
        <v>42333</v>
      </c>
      <c r="T853" s="58" t="s">
        <v>543</v>
      </c>
      <c r="U853" s="2" t="s">
        <v>544</v>
      </c>
      <c r="V853" s="2" t="s">
        <v>92</v>
      </c>
      <c r="W853" s="2" t="s">
        <v>93</v>
      </c>
      <c r="X853" s="2" t="s">
        <v>545</v>
      </c>
      <c r="Y853" s="2">
        <v>91</v>
      </c>
      <c r="Z853" s="2" t="s">
        <v>95</v>
      </c>
      <c r="AA853" s="2" t="s">
        <v>546</v>
      </c>
      <c r="AB853" s="58" t="s">
        <v>6860</v>
      </c>
      <c r="AC853" s="58" t="s">
        <v>6861</v>
      </c>
      <c r="AD853" s="58" t="s">
        <v>6862</v>
      </c>
      <c r="AE853" s="2" t="s">
        <v>6863</v>
      </c>
      <c r="AF853" s="62">
        <v>-1.5189569999999999</v>
      </c>
      <c r="AG853" s="62">
        <v>-48.697411199999998</v>
      </c>
      <c r="AH853" s="2" t="s">
        <v>6864</v>
      </c>
      <c r="AI853" s="2" t="s">
        <v>147</v>
      </c>
      <c r="AJ853" s="2" t="s">
        <v>330</v>
      </c>
      <c r="AK853" s="55">
        <v>900.31</v>
      </c>
      <c r="AL853" s="55">
        <v>113</v>
      </c>
      <c r="AM853" s="55">
        <v>12.551232353300531</v>
      </c>
      <c r="AN853" s="2" t="s">
        <v>103</v>
      </c>
      <c r="AO853" s="2">
        <v>8</v>
      </c>
      <c r="AP853" s="2">
        <v>1</v>
      </c>
      <c r="AQ853" s="2">
        <v>1</v>
      </c>
      <c r="AR853" s="53" t="s">
        <v>72</v>
      </c>
      <c r="AS853" s="2" t="s">
        <v>73</v>
      </c>
      <c r="AT853" s="2" t="s">
        <v>148</v>
      </c>
      <c r="AU853" s="2" t="s">
        <v>75</v>
      </c>
      <c r="AV853" s="2" t="s">
        <v>76</v>
      </c>
      <c r="AW853" s="2" t="str">
        <f t="shared" si="13"/>
        <v>AMERICANAS SERVIÇOS    PEGUE NA LOJA HOJE         PEGUE NA LOJA  QUIOSQUE</v>
      </c>
    </row>
    <row r="854" spans="2:49" ht="15" customHeight="1">
      <c r="B854" t="s">
        <v>6865</v>
      </c>
      <c r="C854" s="2">
        <v>1155</v>
      </c>
      <c r="D854" s="2">
        <v>1155</v>
      </c>
      <c r="E854" s="2" t="s">
        <v>6866</v>
      </c>
      <c r="F854" s="58" t="s">
        <v>6867</v>
      </c>
      <c r="G854" s="2" t="s">
        <v>431</v>
      </c>
      <c r="H854" t="s">
        <v>432</v>
      </c>
      <c r="I854" s="58" t="s">
        <v>433</v>
      </c>
      <c r="J854" s="2">
        <v>66749</v>
      </c>
      <c r="K854" s="2" t="s">
        <v>434</v>
      </c>
      <c r="L854" s="2" t="s">
        <v>435</v>
      </c>
      <c r="M854" s="58" t="s">
        <v>1519</v>
      </c>
      <c r="N854" s="58" t="s">
        <v>1520</v>
      </c>
      <c r="O854" s="58" t="s">
        <v>1521</v>
      </c>
      <c r="P854" s="2">
        <v>66162</v>
      </c>
      <c r="Q854" s="2" t="s">
        <v>1522</v>
      </c>
      <c r="R854" s="2">
        <v>1580</v>
      </c>
      <c r="S854" s="10">
        <v>42333</v>
      </c>
      <c r="T854" s="58" t="s">
        <v>1523</v>
      </c>
      <c r="U854" s="2" t="s">
        <v>1524</v>
      </c>
      <c r="V854" s="2" t="s">
        <v>92</v>
      </c>
      <c r="W854" s="2" t="s">
        <v>93</v>
      </c>
      <c r="X854" s="2" t="s">
        <v>442</v>
      </c>
      <c r="Y854" s="2">
        <v>83</v>
      </c>
      <c r="Z854" s="2" t="s">
        <v>160</v>
      </c>
      <c r="AA854" s="2" t="s">
        <v>1057</v>
      </c>
      <c r="AB854" s="58" t="s">
        <v>6867</v>
      </c>
      <c r="AC854" s="58" t="s">
        <v>98</v>
      </c>
      <c r="AD854" s="58" t="s">
        <v>6868</v>
      </c>
      <c r="AE854" s="2" t="s">
        <v>6869</v>
      </c>
      <c r="AF854" s="62">
        <v>-6.7597261</v>
      </c>
      <c r="AG854" s="62">
        <v>-38.230462099999997</v>
      </c>
      <c r="AH854" s="2" t="s">
        <v>6870</v>
      </c>
      <c r="AI854" s="2" t="s">
        <v>147</v>
      </c>
      <c r="AJ854" s="2" t="s">
        <v>330</v>
      </c>
      <c r="AK854" s="55">
        <v>714.27</v>
      </c>
      <c r="AL854" s="55">
        <v>133</v>
      </c>
      <c r="AM854" s="55">
        <v>18.620409649012277</v>
      </c>
      <c r="AN854" s="2" t="s">
        <v>103</v>
      </c>
      <c r="AO854" s="2">
        <v>8</v>
      </c>
      <c r="AP854" s="2">
        <v>1</v>
      </c>
      <c r="AQ854" s="2">
        <v>1</v>
      </c>
      <c r="AR854" s="53" t="s">
        <v>72</v>
      </c>
      <c r="AS854" s="2" t="s">
        <v>73</v>
      </c>
      <c r="AT854" s="2" t="s">
        <v>148</v>
      </c>
      <c r="AU854" s="2" t="s">
        <v>75</v>
      </c>
      <c r="AV854" s="2" t="s">
        <v>76</v>
      </c>
      <c r="AW854" s="2" t="str">
        <f t="shared" si="13"/>
        <v>AMERICANAS SERVIÇOS    PEGUE NA LOJA HOJE         PEGUE NA LOJA  QUIOSQUE</v>
      </c>
    </row>
    <row r="855" spans="2:49" ht="15" customHeight="1">
      <c r="B855" t="s">
        <v>6871</v>
      </c>
      <c r="C855" s="2" t="s">
        <v>6872</v>
      </c>
      <c r="D855" s="2">
        <v>753</v>
      </c>
      <c r="E855" s="2" t="s">
        <v>6873</v>
      </c>
      <c r="F855" s="58" t="s">
        <v>6874</v>
      </c>
      <c r="G855" s="2" t="s">
        <v>128</v>
      </c>
      <c r="H855" t="s">
        <v>129</v>
      </c>
      <c r="I855" s="58" t="s">
        <v>130</v>
      </c>
      <c r="J855" s="2">
        <v>66128</v>
      </c>
      <c r="K855" s="2" t="s">
        <v>131</v>
      </c>
      <c r="L855" s="2" t="s">
        <v>132</v>
      </c>
      <c r="M855" s="58" t="s">
        <v>133</v>
      </c>
      <c r="N855" s="58" t="s">
        <v>134</v>
      </c>
      <c r="O855" s="58" t="s">
        <v>135</v>
      </c>
      <c r="P855" s="2">
        <v>68981</v>
      </c>
      <c r="Q855" s="2" t="s">
        <v>136</v>
      </c>
      <c r="R855" s="2" t="s">
        <v>137</v>
      </c>
      <c r="S855" s="10">
        <v>42337</v>
      </c>
      <c r="T855" s="58" t="s">
        <v>138</v>
      </c>
      <c r="U855" s="2" t="s">
        <v>139</v>
      </c>
      <c r="V855" s="2" t="s">
        <v>92</v>
      </c>
      <c r="W855" s="2" t="s">
        <v>1192</v>
      </c>
      <c r="X855" s="2" t="s">
        <v>140</v>
      </c>
      <c r="Y855" s="2">
        <v>11</v>
      </c>
      <c r="Z855" s="2" t="s">
        <v>95</v>
      </c>
      <c r="AA855" s="2" t="s">
        <v>141</v>
      </c>
      <c r="AB855" s="58" t="s">
        <v>142</v>
      </c>
      <c r="AC855" s="58" t="s">
        <v>6875</v>
      </c>
      <c r="AD855" s="58" t="s">
        <v>6876</v>
      </c>
      <c r="AE855" s="2" t="s">
        <v>6877</v>
      </c>
      <c r="AF855" s="62">
        <v>-23.479723700000001</v>
      </c>
      <c r="AG855" s="62">
        <v>-46.602453799999999</v>
      </c>
      <c r="AH855" s="2" t="s">
        <v>6878</v>
      </c>
      <c r="AI855" s="2" t="s">
        <v>147</v>
      </c>
      <c r="AJ855" s="2" t="s">
        <v>1260</v>
      </c>
      <c r="AK855" s="55">
        <v>284</v>
      </c>
      <c r="AL855" s="55">
        <v>34</v>
      </c>
      <c r="AM855" s="55">
        <v>11.971830985915492</v>
      </c>
      <c r="AN855" s="2" t="s">
        <v>331</v>
      </c>
      <c r="AO855" s="2">
        <v>3</v>
      </c>
      <c r="AP855" s="2">
        <v>5</v>
      </c>
      <c r="AQ855" s="2">
        <v>1</v>
      </c>
      <c r="AR855" s="53" t="s">
        <v>148</v>
      </c>
      <c r="AS855" s="2" t="s">
        <v>73</v>
      </c>
      <c r="AT855" s="2" t="s">
        <v>74</v>
      </c>
      <c r="AU855" s="2" t="s">
        <v>148</v>
      </c>
      <c r="AV855" s="2" t="s">
        <v>148</v>
      </c>
      <c r="AW855" s="2" t="str">
        <f t="shared" si="13"/>
        <v xml:space="preserve">     PEGUE NA LOJA HOJE    SHIP FROM STORE        </v>
      </c>
    </row>
    <row r="856" spans="2:49" ht="15" customHeight="1">
      <c r="B856" t="s">
        <v>6879</v>
      </c>
      <c r="C856" s="2" t="s">
        <v>6880</v>
      </c>
      <c r="D856" s="2">
        <v>751</v>
      </c>
      <c r="E856" s="2" t="s">
        <v>6881</v>
      </c>
      <c r="F856" s="58" t="s">
        <v>6882</v>
      </c>
      <c r="G856" s="2" t="s">
        <v>128</v>
      </c>
      <c r="H856" t="s">
        <v>129</v>
      </c>
      <c r="I856" s="58" t="s">
        <v>130</v>
      </c>
      <c r="J856" s="2">
        <v>66128</v>
      </c>
      <c r="K856" s="2" t="s">
        <v>131</v>
      </c>
      <c r="L856" s="2" t="s">
        <v>132</v>
      </c>
      <c r="M856" s="58" t="s">
        <v>153</v>
      </c>
      <c r="N856" s="58" t="s">
        <v>154</v>
      </c>
      <c r="O856" s="58" t="s">
        <v>155</v>
      </c>
      <c r="P856" s="2">
        <v>68767</v>
      </c>
      <c r="Q856" s="2" t="s">
        <v>156</v>
      </c>
      <c r="R856" s="2" t="s">
        <v>157</v>
      </c>
      <c r="S856" s="10">
        <v>42337</v>
      </c>
      <c r="T856" s="58" t="s">
        <v>158</v>
      </c>
      <c r="U856" s="2" t="s">
        <v>159</v>
      </c>
      <c r="V856" s="2" t="s">
        <v>92</v>
      </c>
      <c r="W856" s="2" t="s">
        <v>1192</v>
      </c>
      <c r="X856" s="2" t="s">
        <v>140</v>
      </c>
      <c r="Y856" s="2">
        <v>13</v>
      </c>
      <c r="Z856" s="2" t="s">
        <v>459</v>
      </c>
      <c r="AA856" s="2" t="s">
        <v>141</v>
      </c>
      <c r="AB856" s="58" t="s">
        <v>6883</v>
      </c>
      <c r="AC856" s="58" t="s">
        <v>6884</v>
      </c>
      <c r="AD856" s="58" t="s">
        <v>6885</v>
      </c>
      <c r="AE856" s="2" t="s">
        <v>6886</v>
      </c>
      <c r="AF856" s="62">
        <v>-23.839552600000001</v>
      </c>
      <c r="AG856" s="62">
        <v>-46.132755799999998</v>
      </c>
      <c r="AH856" s="2" t="s">
        <v>6887</v>
      </c>
      <c r="AI856" s="2" t="s">
        <v>28</v>
      </c>
      <c r="AJ856" s="2" t="s">
        <v>1196</v>
      </c>
      <c r="AK856" s="55">
        <v>325.73</v>
      </c>
      <c r="AL856" s="55">
        <v>53</v>
      </c>
      <c r="AM856" s="55">
        <v>16.271144813188837</v>
      </c>
      <c r="AN856" s="2" t="s">
        <v>103</v>
      </c>
      <c r="AO856" s="2">
        <v>10</v>
      </c>
      <c r="AP856" s="2">
        <v>1</v>
      </c>
      <c r="AQ856" s="2">
        <v>3</v>
      </c>
      <c r="AR856" s="53" t="s">
        <v>72</v>
      </c>
      <c r="AS856" s="2" t="s">
        <v>73</v>
      </c>
      <c r="AT856" s="2" t="s">
        <v>148</v>
      </c>
      <c r="AU856" s="2" t="s">
        <v>75</v>
      </c>
      <c r="AV856" s="2" t="s">
        <v>76</v>
      </c>
      <c r="AW856" s="2" t="str">
        <f t="shared" si="13"/>
        <v>AMERICANAS SERVIÇOS    PEGUE NA LOJA HOJE         PEGUE NA LOJA  QUIOSQUE</v>
      </c>
    </row>
    <row r="857" spans="2:49" ht="15" customHeight="1">
      <c r="B857" t="s">
        <v>6888</v>
      </c>
      <c r="C857" s="2">
        <v>1250</v>
      </c>
      <c r="D857" s="2">
        <v>1250</v>
      </c>
      <c r="E857" s="2" t="s">
        <v>6889</v>
      </c>
      <c r="F857" s="58" t="s">
        <v>6890</v>
      </c>
      <c r="G857" s="2" t="s">
        <v>128</v>
      </c>
      <c r="H857" t="s">
        <v>129</v>
      </c>
      <c r="I857" s="58" t="s">
        <v>130</v>
      </c>
      <c r="J857" s="2">
        <v>66128</v>
      </c>
      <c r="K857" s="2" t="s">
        <v>131</v>
      </c>
      <c r="L857" s="2" t="s">
        <v>132</v>
      </c>
      <c r="M857" s="58" t="s">
        <v>153</v>
      </c>
      <c r="N857" s="58" t="s">
        <v>154</v>
      </c>
      <c r="O857" s="58" t="s">
        <v>155</v>
      </c>
      <c r="P857" s="2">
        <v>68767</v>
      </c>
      <c r="Q857" s="2" t="s">
        <v>156</v>
      </c>
      <c r="R857" s="2" t="s">
        <v>157</v>
      </c>
      <c r="S857" s="10">
        <v>42337</v>
      </c>
      <c r="T857" s="58" t="s">
        <v>158</v>
      </c>
      <c r="U857" s="2" t="s">
        <v>159</v>
      </c>
      <c r="V857" s="2" t="s">
        <v>92</v>
      </c>
      <c r="W857" s="2" t="s">
        <v>93</v>
      </c>
      <c r="X857" s="2" t="s">
        <v>140</v>
      </c>
      <c r="Y857" s="2">
        <v>11</v>
      </c>
      <c r="Z857" s="2" t="s">
        <v>95</v>
      </c>
      <c r="AA857" s="2" t="s">
        <v>141</v>
      </c>
      <c r="AB857" s="58" t="s">
        <v>633</v>
      </c>
      <c r="AC857" s="58" t="s">
        <v>98</v>
      </c>
      <c r="AD857" s="58" t="s">
        <v>6891</v>
      </c>
      <c r="AE857" s="2" t="s">
        <v>6892</v>
      </c>
      <c r="AF857" s="62">
        <v>-23.723221800000001</v>
      </c>
      <c r="AG857" s="62">
        <v>-46.543194999999997</v>
      </c>
      <c r="AH857" s="2" t="s">
        <v>6893</v>
      </c>
      <c r="AI857" s="2" t="s">
        <v>147</v>
      </c>
      <c r="AJ857" s="2" t="s">
        <v>330</v>
      </c>
      <c r="AK857" s="55">
        <v>722.72</v>
      </c>
      <c r="AL857" s="55">
        <v>112</v>
      </c>
      <c r="AM857" s="55">
        <v>15.497011290679655</v>
      </c>
      <c r="AN857" s="2" t="s">
        <v>331</v>
      </c>
      <c r="AO857" s="2">
        <v>3</v>
      </c>
      <c r="AP857" s="2">
        <v>5</v>
      </c>
      <c r="AQ857" s="2">
        <v>1</v>
      </c>
      <c r="AR857" s="53" t="s">
        <v>148</v>
      </c>
      <c r="AS857" s="2" t="s">
        <v>73</v>
      </c>
      <c r="AT857" s="2" t="s">
        <v>74</v>
      </c>
      <c r="AU857" s="2" t="s">
        <v>148</v>
      </c>
      <c r="AV857" s="2" t="s">
        <v>148</v>
      </c>
      <c r="AW857" s="2" t="str">
        <f t="shared" si="13"/>
        <v xml:space="preserve">     PEGUE NA LOJA HOJE    SHIP FROM STORE        </v>
      </c>
    </row>
    <row r="858" spans="2:49" ht="15" customHeight="1">
      <c r="B858" t="s">
        <v>6894</v>
      </c>
      <c r="C858" s="2" t="s">
        <v>6895</v>
      </c>
      <c r="D858" s="2">
        <v>725</v>
      </c>
      <c r="E858" s="2" t="s">
        <v>6896</v>
      </c>
      <c r="F858" s="58" t="s">
        <v>6897</v>
      </c>
      <c r="G858" s="2" t="s">
        <v>81</v>
      </c>
      <c r="H858" t="s">
        <v>82</v>
      </c>
      <c r="I858" s="58" t="s">
        <v>83</v>
      </c>
      <c r="J858" s="2">
        <v>66203</v>
      </c>
      <c r="K858" s="2" t="s">
        <v>84</v>
      </c>
      <c r="L858" s="2" t="s">
        <v>85</v>
      </c>
      <c r="M858" s="58" t="s">
        <v>556</v>
      </c>
      <c r="N858" s="58" t="s">
        <v>557</v>
      </c>
      <c r="O858" s="58" t="s">
        <v>558</v>
      </c>
      <c r="P858" s="2">
        <v>68612</v>
      </c>
      <c r="Q858" s="2" t="s">
        <v>559</v>
      </c>
      <c r="R858" s="2" t="s">
        <v>560</v>
      </c>
      <c r="S858" s="10">
        <v>42337</v>
      </c>
      <c r="T858" s="58" t="s">
        <v>570</v>
      </c>
      <c r="U858" s="2" t="s">
        <v>571</v>
      </c>
      <c r="V858" s="2" t="s">
        <v>92</v>
      </c>
      <c r="W858" s="2" t="s">
        <v>1192</v>
      </c>
      <c r="X858" s="2" t="s">
        <v>248</v>
      </c>
      <c r="Y858" s="2">
        <v>31</v>
      </c>
      <c r="Z858" s="2" t="s">
        <v>95</v>
      </c>
      <c r="AA858" s="2" t="s">
        <v>206</v>
      </c>
      <c r="AB858" s="58" t="s">
        <v>249</v>
      </c>
      <c r="AC858" s="58" t="s">
        <v>6898</v>
      </c>
      <c r="AD858" s="58" t="s">
        <v>6899</v>
      </c>
      <c r="AE858" s="2" t="s">
        <v>6900</v>
      </c>
      <c r="AF858" s="62">
        <v>-19.951699600000001</v>
      </c>
      <c r="AG858" s="62">
        <v>-43.927954999999997</v>
      </c>
      <c r="AH858" s="2" t="s">
        <v>6901</v>
      </c>
      <c r="AI858" s="2" t="s">
        <v>147</v>
      </c>
      <c r="AJ858" s="2" t="s">
        <v>1196</v>
      </c>
      <c r="AK858" s="55">
        <v>427.26</v>
      </c>
      <c r="AL858" s="55">
        <v>31</v>
      </c>
      <c r="AM858" s="55">
        <v>7.2555352712633994</v>
      </c>
      <c r="AN858" s="2" t="s">
        <v>331</v>
      </c>
      <c r="AO858" s="2">
        <v>7</v>
      </c>
      <c r="AP858" s="2">
        <v>2</v>
      </c>
      <c r="AQ858" s="2">
        <v>3</v>
      </c>
      <c r="AR858" s="53" t="s">
        <v>148</v>
      </c>
      <c r="AS858" s="2" t="s">
        <v>73</v>
      </c>
      <c r="AT858" s="2" t="s">
        <v>74</v>
      </c>
      <c r="AU858" s="2" t="s">
        <v>148</v>
      </c>
      <c r="AV858" s="2" t="s">
        <v>148</v>
      </c>
      <c r="AW858" s="2" t="str">
        <f t="shared" si="13"/>
        <v xml:space="preserve">     PEGUE NA LOJA HOJE    SHIP FROM STORE        </v>
      </c>
    </row>
    <row r="859" spans="2:49" ht="15" customHeight="1">
      <c r="B859" t="s">
        <v>6902</v>
      </c>
      <c r="C859" s="2">
        <v>1251</v>
      </c>
      <c r="D859" s="2">
        <v>1251</v>
      </c>
      <c r="E859" s="2" t="s">
        <v>6903</v>
      </c>
      <c r="F859" s="58" t="s">
        <v>6904</v>
      </c>
      <c r="G859" s="2" t="s">
        <v>81</v>
      </c>
      <c r="H859" t="s">
        <v>82</v>
      </c>
      <c r="I859" s="58" t="s">
        <v>83</v>
      </c>
      <c r="J859" s="2">
        <v>66203</v>
      </c>
      <c r="K859" s="2" t="s">
        <v>84</v>
      </c>
      <c r="L859" s="2" t="s">
        <v>85</v>
      </c>
      <c r="M859" s="58" t="s">
        <v>2875</v>
      </c>
      <c r="N859" s="58" t="s">
        <v>2876</v>
      </c>
      <c r="O859" s="58" t="s">
        <v>2877</v>
      </c>
      <c r="P859" s="2">
        <v>68901</v>
      </c>
      <c r="Q859" s="2" t="s">
        <v>2878</v>
      </c>
      <c r="R859" s="2" t="s">
        <v>2879</v>
      </c>
      <c r="S859" s="10">
        <v>42337</v>
      </c>
      <c r="T859" s="58" t="s">
        <v>2880</v>
      </c>
      <c r="U859" s="2" t="s">
        <v>2881</v>
      </c>
      <c r="V859" s="2" t="s">
        <v>92</v>
      </c>
      <c r="W859" s="2" t="s">
        <v>93</v>
      </c>
      <c r="X859" s="2" t="s">
        <v>94</v>
      </c>
      <c r="Y859" s="2">
        <v>22</v>
      </c>
      <c r="Z859" s="2" t="s">
        <v>95</v>
      </c>
      <c r="AA859" s="2" t="s">
        <v>96</v>
      </c>
      <c r="AB859" s="58" t="s">
        <v>3437</v>
      </c>
      <c r="AC859" s="58" t="s">
        <v>6905</v>
      </c>
      <c r="AD859" s="58" t="s">
        <v>6906</v>
      </c>
      <c r="AE859" s="2" t="s">
        <v>6907</v>
      </c>
      <c r="AF859" s="62">
        <v>-21.7636717</v>
      </c>
      <c r="AG859" s="62">
        <v>-41.332675799999997</v>
      </c>
      <c r="AH859" s="2" t="s">
        <v>6908</v>
      </c>
      <c r="AI859" s="2" t="s">
        <v>147</v>
      </c>
      <c r="AJ859" s="2" t="s">
        <v>330</v>
      </c>
      <c r="AK859" s="55">
        <v>719.17</v>
      </c>
      <c r="AL859" s="55">
        <v>110</v>
      </c>
      <c r="AM859" s="55">
        <v>15.295409986512229</v>
      </c>
      <c r="AN859" s="2" t="s">
        <v>331</v>
      </c>
      <c r="AO859" s="2">
        <v>8</v>
      </c>
      <c r="AP859" s="2">
        <v>1</v>
      </c>
      <c r="AQ859" s="2">
        <v>1</v>
      </c>
      <c r="AR859" s="53" t="s">
        <v>72</v>
      </c>
      <c r="AS859" s="2" t="s">
        <v>73</v>
      </c>
      <c r="AT859" s="2" t="s">
        <v>148</v>
      </c>
      <c r="AU859" s="2" t="s">
        <v>75</v>
      </c>
      <c r="AV859" s="2" t="s">
        <v>76</v>
      </c>
      <c r="AW859" s="2" t="str">
        <f t="shared" si="13"/>
        <v>AMERICANAS SERVIÇOS    PEGUE NA LOJA HOJE         PEGUE NA LOJA  QUIOSQUE</v>
      </c>
    </row>
    <row r="860" spans="2:49" ht="15" customHeight="1">
      <c r="B860" t="s">
        <v>6909</v>
      </c>
      <c r="C860" s="2">
        <v>1197</v>
      </c>
      <c r="D860" s="2">
        <v>1197</v>
      </c>
      <c r="E860" s="2" t="s">
        <v>6910</v>
      </c>
      <c r="F860" s="58" t="s">
        <v>6911</v>
      </c>
      <c r="G860" s="2" t="s">
        <v>108</v>
      </c>
      <c r="H860" t="s">
        <v>109</v>
      </c>
      <c r="I860" s="58" t="s">
        <v>110</v>
      </c>
      <c r="J860" s="2">
        <v>66202</v>
      </c>
      <c r="K860" s="2" t="s">
        <v>111</v>
      </c>
      <c r="L860" s="2" t="s">
        <v>112</v>
      </c>
      <c r="M860" s="58" t="s">
        <v>227</v>
      </c>
      <c r="N860" s="58" t="s">
        <v>228</v>
      </c>
      <c r="O860" s="58" t="s">
        <v>229</v>
      </c>
      <c r="P860" s="2">
        <v>66230</v>
      </c>
      <c r="Q860" s="2" t="s">
        <v>230</v>
      </c>
      <c r="R860" s="2" t="s">
        <v>231</v>
      </c>
      <c r="S860" s="10">
        <v>42337</v>
      </c>
      <c r="T860" s="58" t="s">
        <v>232</v>
      </c>
      <c r="U860" s="2" t="s">
        <v>233</v>
      </c>
      <c r="V860" s="2" t="s">
        <v>92</v>
      </c>
      <c r="W860" s="2" t="s">
        <v>93</v>
      </c>
      <c r="X860" s="2" t="s">
        <v>94</v>
      </c>
      <c r="Y860" s="2">
        <v>24</v>
      </c>
      <c r="Z860" s="2" t="s">
        <v>95</v>
      </c>
      <c r="AA860" s="2" t="s">
        <v>96</v>
      </c>
      <c r="AB860" s="58" t="s">
        <v>6911</v>
      </c>
      <c r="AC860" s="58" t="s">
        <v>98</v>
      </c>
      <c r="AD860" s="58" t="s">
        <v>6912</v>
      </c>
      <c r="AE860" s="2" t="s">
        <v>6913</v>
      </c>
      <c r="AF860" s="62">
        <v>-22.544476199999998</v>
      </c>
      <c r="AG860" s="62">
        <v>-44.173679399999997</v>
      </c>
      <c r="AH860" s="2" t="s">
        <v>6914</v>
      </c>
      <c r="AI860" s="2" t="s">
        <v>147</v>
      </c>
      <c r="AJ860" s="2" t="s">
        <v>102</v>
      </c>
      <c r="AK860" s="55">
        <v>1077.47</v>
      </c>
      <c r="AL860" s="55">
        <v>215</v>
      </c>
      <c r="AM860" s="55">
        <v>19.954151855736121</v>
      </c>
      <c r="AN860" s="2" t="s">
        <v>103</v>
      </c>
      <c r="AO860" s="2">
        <v>4</v>
      </c>
      <c r="AP860" s="2">
        <v>3</v>
      </c>
      <c r="AQ860" s="2">
        <v>1</v>
      </c>
      <c r="AR860" s="53" t="s">
        <v>72</v>
      </c>
      <c r="AS860" s="2" t="s">
        <v>73</v>
      </c>
      <c r="AT860" s="2" t="s">
        <v>148</v>
      </c>
      <c r="AU860" s="2" t="s">
        <v>75</v>
      </c>
      <c r="AV860" s="2" t="s">
        <v>76</v>
      </c>
      <c r="AW860" s="2" t="str">
        <f t="shared" si="13"/>
        <v>AMERICANAS SERVIÇOS    PEGUE NA LOJA HOJE         PEGUE NA LOJA  QUIOSQUE</v>
      </c>
    </row>
    <row r="861" spans="2:49" ht="15" customHeight="1">
      <c r="B861" t="s">
        <v>6915</v>
      </c>
      <c r="C861" s="2" t="s">
        <v>6916</v>
      </c>
      <c r="D861" s="2">
        <v>747</v>
      </c>
      <c r="E861" s="2" t="s">
        <v>6917</v>
      </c>
      <c r="F861" s="58" t="s">
        <v>6918</v>
      </c>
      <c r="G861" s="2" t="s">
        <v>168</v>
      </c>
      <c r="H861" t="s">
        <v>169</v>
      </c>
      <c r="I861" s="58" t="s">
        <v>170</v>
      </c>
      <c r="J861" s="2">
        <v>66146</v>
      </c>
      <c r="K861" s="2" t="s">
        <v>171</v>
      </c>
      <c r="L861" s="2" t="s">
        <v>172</v>
      </c>
      <c r="M861" s="58" t="s">
        <v>271</v>
      </c>
      <c r="N861" s="58" t="s">
        <v>272</v>
      </c>
      <c r="O861" t="s">
        <v>273</v>
      </c>
      <c r="P861" s="2" t="s">
        <v>148</v>
      </c>
      <c r="Q861" s="2" t="s">
        <v>274</v>
      </c>
      <c r="R861" s="2" t="s">
        <v>268</v>
      </c>
      <c r="S861" s="10">
        <v>42337</v>
      </c>
      <c r="T861" s="58" t="s">
        <v>275</v>
      </c>
      <c r="U861" s="2" t="s">
        <v>276</v>
      </c>
      <c r="V861" s="2" t="s">
        <v>92</v>
      </c>
      <c r="W861" s="2" t="s">
        <v>1192</v>
      </c>
      <c r="X861" s="2" t="s">
        <v>140</v>
      </c>
      <c r="Y861" s="2">
        <v>16</v>
      </c>
      <c r="Z861" s="2" t="s">
        <v>95</v>
      </c>
      <c r="AA861" s="2" t="s">
        <v>141</v>
      </c>
      <c r="AB861" s="58" t="s">
        <v>6919</v>
      </c>
      <c r="AC861" s="58" t="s">
        <v>98</v>
      </c>
      <c r="AD861" s="58" t="s">
        <v>6920</v>
      </c>
      <c r="AE861" s="2" t="s">
        <v>6921</v>
      </c>
      <c r="AF861" s="62">
        <v>-21.4093272</v>
      </c>
      <c r="AG861" s="62">
        <v>-48.502021399999997</v>
      </c>
      <c r="AH861" s="2" t="s">
        <v>6922</v>
      </c>
      <c r="AI861" s="2" t="s">
        <v>147</v>
      </c>
      <c r="AJ861" s="2" t="s">
        <v>1196</v>
      </c>
      <c r="AK861" s="55">
        <v>369.71</v>
      </c>
      <c r="AL861" s="55">
        <v>57</v>
      </c>
      <c r="AM861" s="55">
        <v>15.417489383570906</v>
      </c>
      <c r="AN861" s="2" t="s">
        <v>103</v>
      </c>
      <c r="AO861" s="2">
        <v>11</v>
      </c>
      <c r="AP861" s="2">
        <v>1</v>
      </c>
      <c r="AQ861" s="2">
        <v>4</v>
      </c>
      <c r="AR861" s="53" t="s">
        <v>148</v>
      </c>
      <c r="AS861" s="2" t="s">
        <v>73</v>
      </c>
      <c r="AT861" s="2" t="s">
        <v>148</v>
      </c>
      <c r="AU861" s="2" t="s">
        <v>148</v>
      </c>
      <c r="AV861" s="2" t="s">
        <v>148</v>
      </c>
      <c r="AW861" s="2" t="str">
        <f t="shared" si="13"/>
        <v xml:space="preserve">     PEGUE NA LOJA HOJE             </v>
      </c>
    </row>
    <row r="862" spans="2:49" ht="15" customHeight="1">
      <c r="B862" t="s">
        <v>6923</v>
      </c>
      <c r="C862" s="2" t="s">
        <v>6924</v>
      </c>
      <c r="D862" s="2">
        <v>748</v>
      </c>
      <c r="E862" s="2" t="s">
        <v>6925</v>
      </c>
      <c r="F862" s="58" t="s">
        <v>6926</v>
      </c>
      <c r="G862" s="2" t="s">
        <v>168</v>
      </c>
      <c r="H862" t="s">
        <v>169</v>
      </c>
      <c r="I862" s="58" t="s">
        <v>170</v>
      </c>
      <c r="J862" s="2">
        <v>66146</v>
      </c>
      <c r="K862" s="2" t="s">
        <v>171</v>
      </c>
      <c r="L862" s="2" t="s">
        <v>172</v>
      </c>
      <c r="M862" s="58" t="s">
        <v>271</v>
      </c>
      <c r="N862" s="58" t="s">
        <v>272</v>
      </c>
      <c r="O862" t="s">
        <v>273</v>
      </c>
      <c r="P862" s="2" t="s">
        <v>148</v>
      </c>
      <c r="Q862" s="2" t="s">
        <v>274</v>
      </c>
      <c r="R862" s="2" t="s">
        <v>268</v>
      </c>
      <c r="S862" s="10">
        <v>42337</v>
      </c>
      <c r="T862" s="58" t="s">
        <v>275</v>
      </c>
      <c r="U862" s="2" t="s">
        <v>276</v>
      </c>
      <c r="V862" s="2" t="s">
        <v>92</v>
      </c>
      <c r="W862" s="2" t="s">
        <v>1192</v>
      </c>
      <c r="X862" s="2" t="s">
        <v>140</v>
      </c>
      <c r="Y862" s="2">
        <v>16</v>
      </c>
      <c r="Z862" s="2" t="s">
        <v>95</v>
      </c>
      <c r="AA862" s="2" t="s">
        <v>141</v>
      </c>
      <c r="AB862" s="58" t="s">
        <v>6927</v>
      </c>
      <c r="AC862" s="58" t="s">
        <v>98</v>
      </c>
      <c r="AD862" s="58" t="s">
        <v>6928</v>
      </c>
      <c r="AE862" s="2" t="s">
        <v>6929</v>
      </c>
      <c r="AF862" s="62">
        <v>-21.256744600000001</v>
      </c>
      <c r="AG862" s="62">
        <v>-48.319296899999998</v>
      </c>
      <c r="AH862" s="2" t="s">
        <v>6930</v>
      </c>
      <c r="AI862" s="2" t="s">
        <v>147</v>
      </c>
      <c r="AJ862" s="2" t="s">
        <v>1196</v>
      </c>
      <c r="AK862" s="55">
        <v>470</v>
      </c>
      <c r="AL862" s="55">
        <v>40</v>
      </c>
      <c r="AM862" s="55">
        <v>8.5106382978723403</v>
      </c>
      <c r="AN862" s="2" t="s">
        <v>103</v>
      </c>
      <c r="AO862" s="2">
        <v>11</v>
      </c>
      <c r="AP862" s="2">
        <v>1</v>
      </c>
      <c r="AQ862" s="2">
        <v>4</v>
      </c>
      <c r="AR862" s="53" t="s">
        <v>72</v>
      </c>
      <c r="AS862" s="2" t="s">
        <v>73</v>
      </c>
      <c r="AT862" s="2" t="s">
        <v>148</v>
      </c>
      <c r="AU862" s="2" t="s">
        <v>148</v>
      </c>
      <c r="AV862" s="2" t="s">
        <v>76</v>
      </c>
      <c r="AW862" s="2" t="str">
        <f t="shared" si="13"/>
        <v>AMERICANAS SERVIÇOS    PEGUE NA LOJA HOJE            QUIOSQUE</v>
      </c>
    </row>
    <row r="863" spans="2:49" ht="15" customHeight="1">
      <c r="B863" t="s">
        <v>6931</v>
      </c>
      <c r="C863" s="2" t="s">
        <v>6932</v>
      </c>
      <c r="D863" s="2">
        <v>745</v>
      </c>
      <c r="E863" s="2" t="s">
        <v>6933</v>
      </c>
      <c r="F863" s="58" t="s">
        <v>6934</v>
      </c>
      <c r="G863" s="2" t="s">
        <v>168</v>
      </c>
      <c r="H863" t="s">
        <v>169</v>
      </c>
      <c r="I863" s="58" t="s">
        <v>170</v>
      </c>
      <c r="J863" s="2">
        <v>66146</v>
      </c>
      <c r="K863" s="2" t="s">
        <v>171</v>
      </c>
      <c r="L863" s="2" t="s">
        <v>172</v>
      </c>
      <c r="M863" s="58" t="s">
        <v>858</v>
      </c>
      <c r="N863" s="58" t="s">
        <v>859</v>
      </c>
      <c r="O863" s="58" t="s">
        <v>860</v>
      </c>
      <c r="P863" s="2">
        <v>68827</v>
      </c>
      <c r="Q863" s="2" t="s">
        <v>861</v>
      </c>
      <c r="R863" s="2" t="s">
        <v>855</v>
      </c>
      <c r="S863" s="10">
        <v>42337</v>
      </c>
      <c r="T863" s="58" t="s">
        <v>862</v>
      </c>
      <c r="U863" s="2" t="s">
        <v>863</v>
      </c>
      <c r="V863" s="2" t="s">
        <v>92</v>
      </c>
      <c r="W863" s="2" t="s">
        <v>1192</v>
      </c>
      <c r="X863" s="2" t="s">
        <v>140</v>
      </c>
      <c r="Y863" s="2">
        <v>15</v>
      </c>
      <c r="Z863" s="2" t="s">
        <v>95</v>
      </c>
      <c r="AA863" s="2" t="s">
        <v>141</v>
      </c>
      <c r="AB863" s="58" t="s">
        <v>6935</v>
      </c>
      <c r="AC863" s="58" t="s">
        <v>98</v>
      </c>
      <c r="AD863" s="58" t="s">
        <v>6936</v>
      </c>
      <c r="AE863" s="2" t="s">
        <v>6937</v>
      </c>
      <c r="AF863" s="62">
        <v>-24.005613100000001</v>
      </c>
      <c r="AG863" s="62">
        <v>-48.346014199999999</v>
      </c>
      <c r="AH863" s="2" t="s">
        <v>6938</v>
      </c>
      <c r="AI863" s="2" t="s">
        <v>147</v>
      </c>
      <c r="AJ863" s="2" t="s">
        <v>1351</v>
      </c>
      <c r="AK863" s="55">
        <v>554.08000000000004</v>
      </c>
      <c r="AL863" s="55">
        <v>77</v>
      </c>
      <c r="AM863" s="55">
        <v>13.896910193473866</v>
      </c>
      <c r="AN863" s="2" t="s">
        <v>103</v>
      </c>
      <c r="AO863" s="2">
        <v>5</v>
      </c>
      <c r="AP863" s="2">
        <v>2</v>
      </c>
      <c r="AQ863" s="2">
        <v>1</v>
      </c>
      <c r="AR863" s="53" t="s">
        <v>72</v>
      </c>
      <c r="AS863" s="2" t="s">
        <v>73</v>
      </c>
      <c r="AT863" s="2" t="s">
        <v>148</v>
      </c>
      <c r="AU863" s="2" t="s">
        <v>148</v>
      </c>
      <c r="AV863" s="2" t="s">
        <v>76</v>
      </c>
      <c r="AW863" s="2" t="str">
        <f t="shared" si="13"/>
        <v>AMERICANAS SERVIÇOS    PEGUE NA LOJA HOJE            QUIOSQUE</v>
      </c>
    </row>
    <row r="864" spans="2:49" ht="15" customHeight="1">
      <c r="B864" t="s">
        <v>6939</v>
      </c>
      <c r="C864" s="2">
        <v>1233</v>
      </c>
      <c r="D864" s="2">
        <v>1233</v>
      </c>
      <c r="E864" s="2" t="s">
        <v>6940</v>
      </c>
      <c r="F864" s="58" t="s">
        <v>6941</v>
      </c>
      <c r="G864" s="2" t="s">
        <v>168</v>
      </c>
      <c r="H864" t="s">
        <v>169</v>
      </c>
      <c r="I864" s="58" t="s">
        <v>170</v>
      </c>
      <c r="J864" s="2">
        <v>66146</v>
      </c>
      <c r="K864" s="2" t="s">
        <v>171</v>
      </c>
      <c r="L864" s="2" t="s">
        <v>172</v>
      </c>
      <c r="M864" s="58" t="s">
        <v>858</v>
      </c>
      <c r="N864" s="58" t="s">
        <v>859</v>
      </c>
      <c r="O864" s="58" t="s">
        <v>860</v>
      </c>
      <c r="P864" s="2">
        <v>68827</v>
      </c>
      <c r="Q864" s="2" t="s">
        <v>861</v>
      </c>
      <c r="R864" s="2" t="s">
        <v>855</v>
      </c>
      <c r="S864" s="10">
        <v>42337</v>
      </c>
      <c r="T864" s="58" t="s">
        <v>862</v>
      </c>
      <c r="U864" s="2" t="s">
        <v>863</v>
      </c>
      <c r="V864" s="2" t="s">
        <v>92</v>
      </c>
      <c r="W864" s="2" t="s">
        <v>93</v>
      </c>
      <c r="X864" s="2" t="s">
        <v>140</v>
      </c>
      <c r="Y864" s="2">
        <v>15</v>
      </c>
      <c r="Z864" s="2" t="s">
        <v>95</v>
      </c>
      <c r="AA864" s="2" t="s">
        <v>141</v>
      </c>
      <c r="AB864" s="58" t="s">
        <v>6941</v>
      </c>
      <c r="AC864" s="58" t="s">
        <v>98</v>
      </c>
      <c r="AD864" s="58" t="s">
        <v>6942</v>
      </c>
      <c r="AE864" s="2" t="s">
        <v>6943</v>
      </c>
      <c r="AF864" s="62">
        <v>-24.113207899999999</v>
      </c>
      <c r="AG864" s="62">
        <v>-49.332331600000003</v>
      </c>
      <c r="AH864" s="2" t="s">
        <v>6944</v>
      </c>
      <c r="AI864" s="2" t="s">
        <v>147</v>
      </c>
      <c r="AJ864" s="2" t="s">
        <v>1351</v>
      </c>
      <c r="AK864" s="55">
        <v>511.93</v>
      </c>
      <c r="AL864" s="55">
        <v>109</v>
      </c>
      <c r="AM864" s="55">
        <v>21.291973512003594</v>
      </c>
      <c r="AN864" s="2" t="s">
        <v>103</v>
      </c>
      <c r="AO864" s="2">
        <v>8</v>
      </c>
      <c r="AP864" s="2">
        <v>1</v>
      </c>
      <c r="AQ864" s="2">
        <v>1</v>
      </c>
      <c r="AR864" s="53" t="s">
        <v>148</v>
      </c>
      <c r="AS864" s="2" t="s">
        <v>73</v>
      </c>
      <c r="AT864" s="2" t="s">
        <v>148</v>
      </c>
      <c r="AU864" s="2" t="s">
        <v>148</v>
      </c>
      <c r="AV864" s="2" t="s">
        <v>148</v>
      </c>
      <c r="AW864" s="2" t="str">
        <f t="shared" si="13"/>
        <v xml:space="preserve">     PEGUE NA LOJA HOJE             </v>
      </c>
    </row>
    <row r="865" spans="2:49" ht="15" customHeight="1">
      <c r="B865" t="s">
        <v>6945</v>
      </c>
      <c r="C865" s="2" t="s">
        <v>6946</v>
      </c>
      <c r="D865" s="2">
        <v>752</v>
      </c>
      <c r="E865" s="2" t="s">
        <v>6947</v>
      </c>
      <c r="F865" s="58" t="s">
        <v>6948</v>
      </c>
      <c r="G865" s="2" t="s">
        <v>285</v>
      </c>
      <c r="H865" t="s">
        <v>286</v>
      </c>
      <c r="I865" s="58" t="s">
        <v>287</v>
      </c>
      <c r="J865" s="2">
        <v>68673</v>
      </c>
      <c r="K865" s="2" t="s">
        <v>288</v>
      </c>
      <c r="L865" s="2" t="s">
        <v>289</v>
      </c>
      <c r="M865" s="58" t="s">
        <v>336</v>
      </c>
      <c r="N865" s="58" t="s">
        <v>337</v>
      </c>
      <c r="O865" s="58" t="s">
        <v>338</v>
      </c>
      <c r="P865" s="2">
        <v>68595</v>
      </c>
      <c r="Q865" s="2" t="s">
        <v>339</v>
      </c>
      <c r="R865" s="2" t="s">
        <v>340</v>
      </c>
      <c r="S865" s="10">
        <v>42337</v>
      </c>
      <c r="T865" s="58" t="s">
        <v>341</v>
      </c>
      <c r="U865" s="2" t="s">
        <v>342</v>
      </c>
      <c r="V865" s="2" t="s">
        <v>92</v>
      </c>
      <c r="W865" s="2" t="s">
        <v>1192</v>
      </c>
      <c r="X865" s="2" t="s">
        <v>296</v>
      </c>
      <c r="Y865" s="2">
        <v>43</v>
      </c>
      <c r="Z865" s="2" t="s">
        <v>95</v>
      </c>
      <c r="AA865" s="2" t="s">
        <v>297</v>
      </c>
      <c r="AB865" s="58" t="s">
        <v>335</v>
      </c>
      <c r="AC865" s="58" t="s">
        <v>6949</v>
      </c>
      <c r="AD865" s="58" t="s">
        <v>6950</v>
      </c>
      <c r="AE865" s="2" t="s">
        <v>6951</v>
      </c>
      <c r="AF865" s="62">
        <v>-23.3122896</v>
      </c>
      <c r="AG865" s="62">
        <v>-51.146941499999997</v>
      </c>
      <c r="AH865" s="2" t="s">
        <v>6952</v>
      </c>
      <c r="AI865" s="2" t="s">
        <v>147</v>
      </c>
      <c r="AJ865" s="2" t="s">
        <v>1196</v>
      </c>
      <c r="AK865" s="55">
        <v>493.03</v>
      </c>
      <c r="AL865" s="55">
        <v>88</v>
      </c>
      <c r="AM865" s="55">
        <v>17.848812445490132</v>
      </c>
      <c r="AN865" s="2" t="s">
        <v>103</v>
      </c>
      <c r="AO865" s="2">
        <v>5</v>
      </c>
      <c r="AP865" s="2">
        <v>2</v>
      </c>
      <c r="AQ865" s="2">
        <v>1</v>
      </c>
      <c r="AR865" s="53" t="s">
        <v>148</v>
      </c>
      <c r="AS865" s="2" t="s">
        <v>73</v>
      </c>
      <c r="AT865" s="2" t="s">
        <v>74</v>
      </c>
      <c r="AU865" s="2" t="s">
        <v>75</v>
      </c>
      <c r="AV865" s="2" t="s">
        <v>148</v>
      </c>
      <c r="AW865" s="2" t="str">
        <f t="shared" si="13"/>
        <v xml:space="preserve">     PEGUE NA LOJA HOJE    SHIP FROM STORE    PEGUE NA LOJA   </v>
      </c>
    </row>
    <row r="866" spans="2:49" ht="15" customHeight="1">
      <c r="B866" t="s">
        <v>6953</v>
      </c>
      <c r="C866" s="2">
        <v>1218</v>
      </c>
      <c r="D866" s="2">
        <v>1218</v>
      </c>
      <c r="E866" s="2" t="s">
        <v>6954</v>
      </c>
      <c r="F866" s="58" t="s">
        <v>6955</v>
      </c>
      <c r="G866" s="2" t="s">
        <v>285</v>
      </c>
      <c r="H866" t="s">
        <v>286</v>
      </c>
      <c r="I866" s="58" t="s">
        <v>287</v>
      </c>
      <c r="J866" s="2">
        <v>68673</v>
      </c>
      <c r="K866" s="2" t="s">
        <v>288</v>
      </c>
      <c r="L866" s="2" t="s">
        <v>289</v>
      </c>
      <c r="M866" s="58" t="s">
        <v>418</v>
      </c>
      <c r="N866" s="58" t="s">
        <v>419</v>
      </c>
      <c r="O866" s="58" t="s">
        <v>420</v>
      </c>
      <c r="P866" s="2">
        <v>68308</v>
      </c>
      <c r="Q866" s="2" t="s">
        <v>421</v>
      </c>
      <c r="R866" s="2" t="s">
        <v>415</v>
      </c>
      <c r="S866" s="10">
        <v>42337</v>
      </c>
      <c r="T866" s="58" t="s">
        <v>422</v>
      </c>
      <c r="U866" s="2" t="s">
        <v>423</v>
      </c>
      <c r="V866" s="2" t="s">
        <v>92</v>
      </c>
      <c r="W866" s="2" t="s">
        <v>93</v>
      </c>
      <c r="X866" s="2" t="s">
        <v>248</v>
      </c>
      <c r="Y866" s="2">
        <v>67</v>
      </c>
      <c r="Z866" s="2" t="s">
        <v>95</v>
      </c>
      <c r="AA866" s="2" t="s">
        <v>418</v>
      </c>
      <c r="AB866" s="58" t="s">
        <v>6955</v>
      </c>
      <c r="AC866" s="58" t="s">
        <v>98</v>
      </c>
      <c r="AD866" s="58" t="s">
        <v>6956</v>
      </c>
      <c r="AE866" s="2" t="s">
        <v>6957</v>
      </c>
      <c r="AF866" s="62">
        <v>-20.476440400000001</v>
      </c>
      <c r="AG866" s="62">
        <v>-55.7916162</v>
      </c>
      <c r="AH866" s="2" t="s">
        <v>6958</v>
      </c>
      <c r="AI866" s="2" t="s">
        <v>147</v>
      </c>
      <c r="AJ866" s="2" t="s">
        <v>330</v>
      </c>
      <c r="AK866" s="55">
        <v>727.43</v>
      </c>
      <c r="AL866" s="55">
        <v>92</v>
      </c>
      <c r="AM866" s="55">
        <v>12.647265028937493</v>
      </c>
      <c r="AN866" s="2" t="s">
        <v>103</v>
      </c>
      <c r="AO866" s="2">
        <v>13</v>
      </c>
      <c r="AP866" s="2">
        <v>1</v>
      </c>
      <c r="AQ866" s="2">
        <v>6</v>
      </c>
      <c r="AR866" s="53" t="s">
        <v>148</v>
      </c>
      <c r="AS866" s="2" t="s">
        <v>73</v>
      </c>
      <c r="AT866" s="2" t="s">
        <v>148</v>
      </c>
      <c r="AU866" s="2" t="s">
        <v>75</v>
      </c>
      <c r="AV866" s="2" t="s">
        <v>148</v>
      </c>
      <c r="AW866" s="2" t="str">
        <f t="shared" si="13"/>
        <v xml:space="preserve">     PEGUE NA LOJA HOJE         PEGUE NA LOJA   </v>
      </c>
    </row>
    <row r="867" spans="2:49" ht="15" customHeight="1">
      <c r="B867" t="s">
        <v>6959</v>
      </c>
      <c r="C867" s="2">
        <v>1253</v>
      </c>
      <c r="D867" s="2">
        <v>1253</v>
      </c>
      <c r="E867" s="2" t="s">
        <v>6960</v>
      </c>
      <c r="F867" s="58" t="s">
        <v>6961</v>
      </c>
      <c r="G867" s="2" t="s">
        <v>285</v>
      </c>
      <c r="H867" t="s">
        <v>286</v>
      </c>
      <c r="I867" s="58" t="s">
        <v>287</v>
      </c>
      <c r="J867" s="2">
        <v>68673</v>
      </c>
      <c r="K867" s="2" t="s">
        <v>288</v>
      </c>
      <c r="L867" s="2" t="s">
        <v>289</v>
      </c>
      <c r="M867" s="58" t="s">
        <v>1298</v>
      </c>
      <c r="N867" s="58" t="s">
        <v>1299</v>
      </c>
      <c r="O867" s="58" t="s">
        <v>1300</v>
      </c>
      <c r="P867" s="2" t="s">
        <v>148</v>
      </c>
      <c r="Q867" s="2" t="s">
        <v>1301</v>
      </c>
      <c r="R867" s="2" t="s">
        <v>1302</v>
      </c>
      <c r="S867" s="10">
        <v>42337</v>
      </c>
      <c r="T867" s="58" t="s">
        <v>456</v>
      </c>
      <c r="U867" s="2" t="s">
        <v>457</v>
      </c>
      <c r="V867" s="2" t="s">
        <v>69</v>
      </c>
      <c r="W867" s="2" t="s">
        <v>93</v>
      </c>
      <c r="X867" s="2" t="s">
        <v>458</v>
      </c>
      <c r="Y867" s="2">
        <v>51</v>
      </c>
      <c r="Z867" s="2" t="s">
        <v>459</v>
      </c>
      <c r="AA867" s="2" t="s">
        <v>460</v>
      </c>
      <c r="AB867" s="58" t="s">
        <v>6962</v>
      </c>
      <c r="AC867" s="58" t="s">
        <v>98</v>
      </c>
      <c r="AD867" s="58" t="s">
        <v>6963</v>
      </c>
      <c r="AE867" s="2" t="s">
        <v>6964</v>
      </c>
      <c r="AF867" s="62">
        <v>-29.987536800000001</v>
      </c>
      <c r="AG867" s="62">
        <v>-50.139878099999997</v>
      </c>
      <c r="AH867" s="2" t="s">
        <v>6965</v>
      </c>
      <c r="AI867" s="2" t="s">
        <v>147</v>
      </c>
      <c r="AJ867" s="2" t="s">
        <v>1351</v>
      </c>
      <c r="AK867" s="55">
        <v>541.37</v>
      </c>
      <c r="AL867" s="55">
        <v>97</v>
      </c>
      <c r="AM867" s="55">
        <v>17.917505587675713</v>
      </c>
      <c r="AN867" s="2" t="s">
        <v>103</v>
      </c>
      <c r="AO867" s="2">
        <v>5</v>
      </c>
      <c r="AP867" s="2">
        <v>2</v>
      </c>
      <c r="AQ867" s="2">
        <v>1</v>
      </c>
      <c r="AR867" s="53" t="s">
        <v>148</v>
      </c>
      <c r="AS867" s="2" t="s">
        <v>73</v>
      </c>
      <c r="AT867" s="2" t="s">
        <v>148</v>
      </c>
      <c r="AU867" s="2" t="s">
        <v>75</v>
      </c>
      <c r="AV867" s="2" t="s">
        <v>148</v>
      </c>
      <c r="AW867" s="2" t="str">
        <f t="shared" si="13"/>
        <v xml:space="preserve">     PEGUE NA LOJA HOJE         PEGUE NA LOJA   </v>
      </c>
    </row>
    <row r="868" spans="2:49" ht="15" customHeight="1">
      <c r="B868" t="s">
        <v>6966</v>
      </c>
      <c r="C868" s="2" t="s">
        <v>6967</v>
      </c>
      <c r="D868" s="2">
        <v>746</v>
      </c>
      <c r="E868" s="2" t="s">
        <v>6968</v>
      </c>
      <c r="F868" s="58" t="s">
        <v>6969</v>
      </c>
      <c r="G868" s="2" t="s">
        <v>380</v>
      </c>
      <c r="H868" t="s">
        <v>381</v>
      </c>
      <c r="I868" s="58" t="s">
        <v>382</v>
      </c>
      <c r="J868" s="2">
        <v>66147</v>
      </c>
      <c r="K868" s="2" t="s">
        <v>383</v>
      </c>
      <c r="L868" s="2" t="s">
        <v>384</v>
      </c>
      <c r="M868" s="58" t="s">
        <v>401</v>
      </c>
      <c r="N868" s="58" t="s">
        <v>402</v>
      </c>
      <c r="O868" s="58" t="s">
        <v>403</v>
      </c>
      <c r="P868" s="2">
        <v>66127</v>
      </c>
      <c r="Q868" s="2" t="s">
        <v>404</v>
      </c>
      <c r="R868" s="2" t="s">
        <v>405</v>
      </c>
      <c r="S868" s="10">
        <v>42337</v>
      </c>
      <c r="T868" s="58" t="s">
        <v>945</v>
      </c>
      <c r="U868" s="2" t="s">
        <v>946</v>
      </c>
      <c r="V868" s="2" t="s">
        <v>92</v>
      </c>
      <c r="W868" s="2" t="s">
        <v>1192</v>
      </c>
      <c r="X868" s="2" t="s">
        <v>248</v>
      </c>
      <c r="Y868" s="2">
        <v>61</v>
      </c>
      <c r="Z868" s="2" t="s">
        <v>160</v>
      </c>
      <c r="AA868" s="2" t="s">
        <v>408</v>
      </c>
      <c r="AB868" s="58" t="s">
        <v>409</v>
      </c>
      <c r="AC868" s="58" t="s">
        <v>1752</v>
      </c>
      <c r="AD868" s="58" t="s">
        <v>6970</v>
      </c>
      <c r="AE868" s="2" t="s">
        <v>6971</v>
      </c>
      <c r="AF868" s="62">
        <v>-15.833801299999999</v>
      </c>
      <c r="AG868" s="62">
        <v>-48.036993000000002</v>
      </c>
      <c r="AH868" s="2" t="s">
        <v>6972</v>
      </c>
      <c r="AI868" s="2" t="s">
        <v>147</v>
      </c>
      <c r="AJ868" s="2" t="s">
        <v>1196</v>
      </c>
      <c r="AK868" s="55">
        <v>379.63</v>
      </c>
      <c r="AL868" s="55">
        <v>34</v>
      </c>
      <c r="AM868" s="55">
        <v>8.9560888233279776</v>
      </c>
      <c r="AN868" s="2" t="s">
        <v>331</v>
      </c>
      <c r="AO868" s="2">
        <v>10</v>
      </c>
      <c r="AP868" s="2">
        <v>1</v>
      </c>
      <c r="AQ868" s="2">
        <v>3</v>
      </c>
      <c r="AR868" s="53" t="s">
        <v>148</v>
      </c>
      <c r="AS868" s="2" t="s">
        <v>73</v>
      </c>
      <c r="AT868" s="2" t="s">
        <v>74</v>
      </c>
      <c r="AU868" s="2" t="s">
        <v>75</v>
      </c>
      <c r="AV868" s="2" t="s">
        <v>148</v>
      </c>
      <c r="AW868" s="2" t="str">
        <f t="shared" si="13"/>
        <v xml:space="preserve">     PEGUE NA LOJA HOJE    SHIP FROM STORE    PEGUE NA LOJA   </v>
      </c>
    </row>
    <row r="869" spans="2:49" ht="15" customHeight="1">
      <c r="B869" t="s">
        <v>6973</v>
      </c>
      <c r="C869" s="2">
        <v>1244</v>
      </c>
      <c r="D869" s="2">
        <v>1244</v>
      </c>
      <c r="E869" s="2" t="s">
        <v>6974</v>
      </c>
      <c r="F869" s="58" t="s">
        <v>6975</v>
      </c>
      <c r="G869" s="2" t="s">
        <v>380</v>
      </c>
      <c r="H869" t="s">
        <v>381</v>
      </c>
      <c r="I869" s="58" t="s">
        <v>382</v>
      </c>
      <c r="J869" s="2">
        <v>66147</v>
      </c>
      <c r="K869" s="2" t="s">
        <v>383</v>
      </c>
      <c r="L869" s="2" t="s">
        <v>384</v>
      </c>
      <c r="M869" s="58" t="s">
        <v>1717</v>
      </c>
      <c r="N869" s="58" t="s">
        <v>1718</v>
      </c>
      <c r="O869" s="58" t="s">
        <v>1719</v>
      </c>
      <c r="P869" s="2" t="s">
        <v>148</v>
      </c>
      <c r="Q869" s="2" t="s">
        <v>1720</v>
      </c>
      <c r="R869" s="2">
        <v>1003</v>
      </c>
      <c r="S869" s="10">
        <v>42337</v>
      </c>
      <c r="T869" s="58" t="s">
        <v>406</v>
      </c>
      <c r="U869" s="2" t="s">
        <v>407</v>
      </c>
      <c r="V869" s="2" t="s">
        <v>92</v>
      </c>
      <c r="W869" s="2" t="s">
        <v>93</v>
      </c>
      <c r="X869" s="2" t="s">
        <v>248</v>
      </c>
      <c r="Y869" s="2">
        <v>62</v>
      </c>
      <c r="Z869" s="2" t="s">
        <v>160</v>
      </c>
      <c r="AA869" s="2" t="s">
        <v>392</v>
      </c>
      <c r="AB869" s="58" t="s">
        <v>6975</v>
      </c>
      <c r="AC869" s="58" t="s">
        <v>6976</v>
      </c>
      <c r="AD869" s="58" t="s">
        <v>6977</v>
      </c>
      <c r="AE869" s="2" t="s">
        <v>6978</v>
      </c>
      <c r="AF869" s="62">
        <v>-15.3291483</v>
      </c>
      <c r="AG869" s="62">
        <v>-49.117462000000003</v>
      </c>
      <c r="AH869" s="2" t="s">
        <v>6979</v>
      </c>
      <c r="AI869" s="2" t="s">
        <v>147</v>
      </c>
      <c r="AJ869" s="2" t="s">
        <v>1351</v>
      </c>
      <c r="AK869" s="55">
        <v>670.2</v>
      </c>
      <c r="AL869" s="55">
        <v>91</v>
      </c>
      <c r="AM869" s="55">
        <v>13.578036407042674</v>
      </c>
      <c r="AN869" s="2" t="s">
        <v>103</v>
      </c>
      <c r="AO869" s="2">
        <v>12</v>
      </c>
      <c r="AP869" s="2">
        <v>1</v>
      </c>
      <c r="AQ869" s="2">
        <v>5</v>
      </c>
      <c r="AR869" s="53" t="s">
        <v>148</v>
      </c>
      <c r="AS869" s="2" t="s">
        <v>73</v>
      </c>
      <c r="AT869" s="2" t="s">
        <v>148</v>
      </c>
      <c r="AU869" s="2" t="s">
        <v>148</v>
      </c>
      <c r="AV869" s="2" t="s">
        <v>148</v>
      </c>
      <c r="AW869" s="2" t="str">
        <f t="shared" si="13"/>
        <v xml:space="preserve">     PEGUE NA LOJA HOJE             </v>
      </c>
    </row>
    <row r="870" spans="2:49" ht="15" customHeight="1">
      <c r="B870" t="s">
        <v>6980</v>
      </c>
      <c r="C870" s="2">
        <v>1232</v>
      </c>
      <c r="D870" s="2">
        <v>1232</v>
      </c>
      <c r="E870" s="2" t="s">
        <v>6981</v>
      </c>
      <c r="F870" s="58" t="s">
        <v>6982</v>
      </c>
      <c r="G870" s="2" t="s">
        <v>380</v>
      </c>
      <c r="H870" t="s">
        <v>381</v>
      </c>
      <c r="I870" s="58" t="s">
        <v>382</v>
      </c>
      <c r="J870" s="2">
        <v>66147</v>
      </c>
      <c r="K870" s="2" t="s">
        <v>383</v>
      </c>
      <c r="L870" s="2" t="s">
        <v>384</v>
      </c>
      <c r="M870" s="58" t="s">
        <v>385</v>
      </c>
      <c r="N870" s="58" t="s">
        <v>386</v>
      </c>
      <c r="O870" s="58" t="s">
        <v>387</v>
      </c>
      <c r="P870" s="2">
        <v>66210</v>
      </c>
      <c r="Q870" s="2" t="s">
        <v>388</v>
      </c>
      <c r="R870" s="2" t="s">
        <v>389</v>
      </c>
      <c r="S870" s="10">
        <v>42337</v>
      </c>
      <c r="T870" s="58" t="s">
        <v>3305</v>
      </c>
      <c r="U870" s="2" t="s">
        <v>3306</v>
      </c>
      <c r="V870" s="2" t="s">
        <v>92</v>
      </c>
      <c r="W870" s="2" t="s">
        <v>93</v>
      </c>
      <c r="X870" s="2" t="s">
        <v>248</v>
      </c>
      <c r="Y870" s="2">
        <v>63</v>
      </c>
      <c r="Z870" s="2" t="s">
        <v>160</v>
      </c>
      <c r="AA870" s="2" t="s">
        <v>3307</v>
      </c>
      <c r="AB870" s="58" t="s">
        <v>6982</v>
      </c>
      <c r="AC870" s="58" t="s">
        <v>98</v>
      </c>
      <c r="AD870" s="58" t="s">
        <v>6983</v>
      </c>
      <c r="AE870" s="2" t="s">
        <v>6984</v>
      </c>
      <c r="AF870" s="62">
        <v>-10.7033235</v>
      </c>
      <c r="AG870" s="62">
        <v>-48.4124403</v>
      </c>
      <c r="AH870" s="2" t="s">
        <v>6985</v>
      </c>
      <c r="AI870" s="2" t="s">
        <v>147</v>
      </c>
      <c r="AJ870" s="2" t="s">
        <v>330</v>
      </c>
      <c r="AK870" s="55">
        <v>726.35</v>
      </c>
      <c r="AL870" s="55">
        <v>74</v>
      </c>
      <c r="AM870" s="55">
        <v>10.187925931024989</v>
      </c>
      <c r="AN870" s="2" t="s">
        <v>103</v>
      </c>
      <c r="AO870" s="2">
        <v>10</v>
      </c>
      <c r="AP870" s="2">
        <v>1</v>
      </c>
      <c r="AQ870" s="2">
        <v>3</v>
      </c>
      <c r="AR870" s="53" t="s">
        <v>148</v>
      </c>
      <c r="AS870" s="2" t="s">
        <v>73</v>
      </c>
      <c r="AT870" s="2" t="s">
        <v>148</v>
      </c>
      <c r="AU870" s="2" t="s">
        <v>75</v>
      </c>
      <c r="AV870" s="2" t="s">
        <v>76</v>
      </c>
      <c r="AW870" s="2" t="str">
        <f t="shared" si="13"/>
        <v xml:space="preserve">     PEGUE NA LOJA HOJE         PEGUE NA LOJA  QUIOSQUE</v>
      </c>
    </row>
    <row r="871" spans="2:49" ht="15" customHeight="1">
      <c r="B871" t="s">
        <v>6986</v>
      </c>
      <c r="C871" s="2">
        <v>1231</v>
      </c>
      <c r="D871" s="2">
        <v>1231</v>
      </c>
      <c r="E871" s="2" t="s">
        <v>6987</v>
      </c>
      <c r="F871" s="58" t="s">
        <v>6988</v>
      </c>
      <c r="G871" s="2" t="s">
        <v>380</v>
      </c>
      <c r="H871" t="s">
        <v>381</v>
      </c>
      <c r="I871" s="58" t="s">
        <v>382</v>
      </c>
      <c r="J871" s="2">
        <v>66147</v>
      </c>
      <c r="K871" s="2" t="s">
        <v>383</v>
      </c>
      <c r="L871" s="2" t="s">
        <v>384</v>
      </c>
      <c r="M871" s="58" t="s">
        <v>1379</v>
      </c>
      <c r="N871" s="58" t="s">
        <v>1380</v>
      </c>
      <c r="O871" s="58" t="s">
        <v>1381</v>
      </c>
      <c r="P871" s="2" t="s">
        <v>148</v>
      </c>
      <c r="Q871" s="2" t="s">
        <v>1382</v>
      </c>
      <c r="R871" s="2" t="s">
        <v>1376</v>
      </c>
      <c r="S871" s="10">
        <v>42337</v>
      </c>
      <c r="T871" s="58" t="s">
        <v>1383</v>
      </c>
      <c r="U871" s="2" t="s">
        <v>1384</v>
      </c>
      <c r="V871" s="2" t="s">
        <v>92</v>
      </c>
      <c r="W871" s="2" t="s">
        <v>93</v>
      </c>
      <c r="X871" s="2" t="s">
        <v>248</v>
      </c>
      <c r="Y871" s="2">
        <v>66</v>
      </c>
      <c r="Z871" s="2" t="s">
        <v>95</v>
      </c>
      <c r="AA871" s="2" t="s">
        <v>1385</v>
      </c>
      <c r="AB871" s="58" t="s">
        <v>6988</v>
      </c>
      <c r="AC871" s="58" t="s">
        <v>98</v>
      </c>
      <c r="AD871" s="58" t="s">
        <v>6989</v>
      </c>
      <c r="AE871" s="2" t="s">
        <v>6990</v>
      </c>
      <c r="AF871" s="62">
        <v>-15.5576031</v>
      </c>
      <c r="AG871" s="62">
        <v>-54.2981792</v>
      </c>
      <c r="AH871" s="2" t="s">
        <v>6991</v>
      </c>
      <c r="AI871" s="2" t="s">
        <v>147</v>
      </c>
      <c r="AJ871" s="2" t="s">
        <v>330</v>
      </c>
      <c r="AK871" s="55">
        <v>862.85</v>
      </c>
      <c r="AL871" s="55">
        <v>163</v>
      </c>
      <c r="AM871" s="55">
        <v>18.890884858318362</v>
      </c>
      <c r="AN871" s="2" t="s">
        <v>103</v>
      </c>
      <c r="AO871" s="2">
        <v>12</v>
      </c>
      <c r="AP871" s="2">
        <v>1</v>
      </c>
      <c r="AQ871" s="2">
        <v>5</v>
      </c>
      <c r="AR871" s="53" t="s">
        <v>148</v>
      </c>
      <c r="AS871" s="2" t="s">
        <v>73</v>
      </c>
      <c r="AT871" s="2" t="s">
        <v>148</v>
      </c>
      <c r="AU871" s="2" t="s">
        <v>148</v>
      </c>
      <c r="AV871" s="2" t="s">
        <v>148</v>
      </c>
      <c r="AW871" s="2" t="str">
        <f t="shared" si="13"/>
        <v xml:space="preserve">     PEGUE NA LOJA HOJE             </v>
      </c>
    </row>
    <row r="872" spans="2:49" ht="15" customHeight="1">
      <c r="B872" t="s">
        <v>6992</v>
      </c>
      <c r="C872" s="2">
        <v>1193</v>
      </c>
      <c r="D872" s="2">
        <v>1193</v>
      </c>
      <c r="E872" s="2" t="s">
        <v>6993</v>
      </c>
      <c r="F872" s="58" t="s">
        <v>6994</v>
      </c>
      <c r="G872" s="2" t="s">
        <v>534</v>
      </c>
      <c r="H872" t="s">
        <v>535</v>
      </c>
      <c r="I872" s="58" t="s">
        <v>536</v>
      </c>
      <c r="J872" s="2">
        <v>65659</v>
      </c>
      <c r="K872" s="2" t="s">
        <v>537</v>
      </c>
      <c r="L872" s="2" t="s">
        <v>531</v>
      </c>
      <c r="M872" s="58" t="s">
        <v>538</v>
      </c>
      <c r="N872" s="58" t="s">
        <v>539</v>
      </c>
      <c r="O872" t="s">
        <v>540</v>
      </c>
      <c r="P872" s="2" t="s">
        <v>148</v>
      </c>
      <c r="Q872" s="2" t="s">
        <v>541</v>
      </c>
      <c r="R872" s="2" t="s">
        <v>542</v>
      </c>
      <c r="S872" s="10">
        <v>42337</v>
      </c>
      <c r="T872" s="58" t="s">
        <v>543</v>
      </c>
      <c r="U872" s="2" t="s">
        <v>544</v>
      </c>
      <c r="V872" s="2" t="s">
        <v>92</v>
      </c>
      <c r="W872" s="2" t="s">
        <v>93</v>
      </c>
      <c r="X872" s="2" t="s">
        <v>545</v>
      </c>
      <c r="Y872" s="2">
        <v>91</v>
      </c>
      <c r="Z872" s="2" t="s">
        <v>95</v>
      </c>
      <c r="AA872" s="2" t="s">
        <v>546</v>
      </c>
      <c r="AB872" s="58" t="s">
        <v>547</v>
      </c>
      <c r="AC872" s="58" t="s">
        <v>6994</v>
      </c>
      <c r="AD872" s="58" t="s">
        <v>6995</v>
      </c>
      <c r="AE872" s="2" t="s">
        <v>6996</v>
      </c>
      <c r="AF872" s="62">
        <v>-1.4697142000000001</v>
      </c>
      <c r="AG872" s="62">
        <v>-48.468394500000002</v>
      </c>
      <c r="AH872" s="2" t="s">
        <v>6997</v>
      </c>
      <c r="AI872" s="2" t="s">
        <v>28</v>
      </c>
      <c r="AJ872" s="2" t="s">
        <v>330</v>
      </c>
      <c r="AK872" s="55">
        <v>727.24</v>
      </c>
      <c r="AL872" s="55">
        <v>170</v>
      </c>
      <c r="AM872" s="55">
        <v>23.376051922336504</v>
      </c>
      <c r="AN872" s="2" t="s">
        <v>103</v>
      </c>
      <c r="AO872" s="2">
        <v>4</v>
      </c>
      <c r="AP872" s="2">
        <v>3</v>
      </c>
      <c r="AQ872" s="2">
        <v>1</v>
      </c>
      <c r="AR872" s="53" t="s">
        <v>72</v>
      </c>
      <c r="AS872" s="2" t="s">
        <v>73</v>
      </c>
      <c r="AT872" s="2" t="s">
        <v>74</v>
      </c>
      <c r="AU872" s="2" t="s">
        <v>75</v>
      </c>
      <c r="AV872" s="2" t="s">
        <v>76</v>
      </c>
      <c r="AW872" s="2" t="str">
        <f t="shared" si="13"/>
        <v>AMERICANAS SERVIÇOS    PEGUE NA LOJA HOJE    SHIP FROM STORE    PEGUE NA LOJA  QUIOSQUE</v>
      </c>
    </row>
    <row r="873" spans="2:49" ht="15" customHeight="1">
      <c r="B873" t="s">
        <v>6998</v>
      </c>
      <c r="C873" s="2">
        <v>1248</v>
      </c>
      <c r="D873" s="2">
        <v>1248</v>
      </c>
      <c r="E873" s="2" t="s">
        <v>6999</v>
      </c>
      <c r="F873" s="58" t="s">
        <v>7000</v>
      </c>
      <c r="G873" s="2" t="s">
        <v>534</v>
      </c>
      <c r="H873" t="s">
        <v>535</v>
      </c>
      <c r="I873" s="58" t="s">
        <v>536</v>
      </c>
      <c r="J873" s="2">
        <v>65659</v>
      </c>
      <c r="K873" s="2" t="s">
        <v>537</v>
      </c>
      <c r="L873" s="2" t="s">
        <v>531</v>
      </c>
      <c r="M873" s="58" t="s">
        <v>3038</v>
      </c>
      <c r="N873" s="58" t="s">
        <v>3039</v>
      </c>
      <c r="O873" s="58" t="s">
        <v>3040</v>
      </c>
      <c r="P873" s="2" t="s">
        <v>148</v>
      </c>
      <c r="Q873" s="2" t="s">
        <v>3041</v>
      </c>
      <c r="R873" s="2" t="s">
        <v>3035</v>
      </c>
      <c r="S873" s="10">
        <v>42337</v>
      </c>
      <c r="T873" s="58" t="s">
        <v>3042</v>
      </c>
      <c r="U873" s="2" t="s">
        <v>3043</v>
      </c>
      <c r="V873" s="2" t="s">
        <v>69</v>
      </c>
      <c r="W873" s="2" t="s">
        <v>93</v>
      </c>
      <c r="X873" s="2" t="s">
        <v>545</v>
      </c>
      <c r="Y873" s="2">
        <v>92</v>
      </c>
      <c r="Z873" s="2" t="s">
        <v>95</v>
      </c>
      <c r="AA873" s="2" t="s">
        <v>3044</v>
      </c>
      <c r="AB873" s="58" t="s">
        <v>3045</v>
      </c>
      <c r="AC873" s="58" t="s">
        <v>7001</v>
      </c>
      <c r="AD873" s="58" t="s">
        <v>7002</v>
      </c>
      <c r="AE873" s="2" t="s">
        <v>7003</v>
      </c>
      <c r="AF873" s="62">
        <v>-3.0847907000000001</v>
      </c>
      <c r="AG873" s="62">
        <v>-60.071798700000002</v>
      </c>
      <c r="AH873" s="2" t="s">
        <v>7004</v>
      </c>
      <c r="AI873" s="2" t="s">
        <v>147</v>
      </c>
      <c r="AJ873" s="2" t="s">
        <v>330</v>
      </c>
      <c r="AK873" s="55">
        <v>782.72</v>
      </c>
      <c r="AL873" s="55">
        <v>89</v>
      </c>
      <c r="AM873" s="55">
        <v>11.370605069501226</v>
      </c>
      <c r="AN873" s="2" t="s">
        <v>331</v>
      </c>
      <c r="AO873" s="2">
        <v>25</v>
      </c>
      <c r="AP873" s="2">
        <v>1</v>
      </c>
      <c r="AQ873" s="2">
        <v>18</v>
      </c>
      <c r="AR873" s="53" t="s">
        <v>148</v>
      </c>
      <c r="AS873" s="2" t="s">
        <v>73</v>
      </c>
      <c r="AT873" s="2" t="s">
        <v>148</v>
      </c>
      <c r="AU873" s="2" t="s">
        <v>148</v>
      </c>
      <c r="AV873" s="2" t="s">
        <v>148</v>
      </c>
      <c r="AW873" s="2" t="str">
        <f t="shared" si="13"/>
        <v xml:space="preserve">     PEGUE NA LOJA HOJE             </v>
      </c>
    </row>
    <row r="874" spans="2:49" ht="15" customHeight="1">
      <c r="B874" t="s">
        <v>7005</v>
      </c>
      <c r="C874" s="2">
        <v>1149</v>
      </c>
      <c r="D874" s="2">
        <v>1149</v>
      </c>
      <c r="E874" s="2" t="s">
        <v>7006</v>
      </c>
      <c r="F874" s="58" t="s">
        <v>7007</v>
      </c>
      <c r="G874" s="2" t="s">
        <v>534</v>
      </c>
      <c r="H874" t="s">
        <v>535</v>
      </c>
      <c r="I874" s="58" t="s">
        <v>536</v>
      </c>
      <c r="J874" s="2">
        <v>65659</v>
      </c>
      <c r="K874" s="2" t="s">
        <v>537</v>
      </c>
      <c r="L874" s="2" t="s">
        <v>531</v>
      </c>
      <c r="M874" s="58" t="s">
        <v>3340</v>
      </c>
      <c r="N874" s="58" t="s">
        <v>3341</v>
      </c>
      <c r="O874" s="58" t="s">
        <v>3342</v>
      </c>
      <c r="P874" s="2" t="s">
        <v>148</v>
      </c>
      <c r="Q874" s="2" t="s">
        <v>3343</v>
      </c>
      <c r="R874" s="2" t="s">
        <v>3337</v>
      </c>
      <c r="S874" s="10">
        <v>42337</v>
      </c>
      <c r="T874" s="58" t="s">
        <v>3344</v>
      </c>
      <c r="U874" s="2" t="s">
        <v>3345</v>
      </c>
      <c r="V874" s="2" t="s">
        <v>92</v>
      </c>
      <c r="W874" s="2" t="s">
        <v>93</v>
      </c>
      <c r="X874" s="2" t="s">
        <v>545</v>
      </c>
      <c r="Y874" s="2">
        <v>91</v>
      </c>
      <c r="Z874" s="2" t="s">
        <v>95</v>
      </c>
      <c r="AA874" s="2" t="s">
        <v>546</v>
      </c>
      <c r="AB874" s="58" t="s">
        <v>7008</v>
      </c>
      <c r="AC874" s="58" t="s">
        <v>98</v>
      </c>
      <c r="AD874" s="58" t="s">
        <v>7009</v>
      </c>
      <c r="AE874" s="2" t="s">
        <v>7010</v>
      </c>
      <c r="AF874" s="62">
        <v>-0.62184899999999999</v>
      </c>
      <c r="AG874" s="62">
        <v>-47.348031400000004</v>
      </c>
      <c r="AH874" s="2" t="s">
        <v>7011</v>
      </c>
      <c r="AI874" s="2" t="s">
        <v>28</v>
      </c>
      <c r="AJ874" s="2" t="s">
        <v>330</v>
      </c>
      <c r="AK874" s="55">
        <v>785.49</v>
      </c>
      <c r="AL874" s="55">
        <v>152</v>
      </c>
      <c r="AM874" s="55">
        <v>19.35097837018931</v>
      </c>
      <c r="AN874" s="2" t="s">
        <v>103</v>
      </c>
      <c r="AO874" s="2">
        <v>8</v>
      </c>
      <c r="AP874" s="2">
        <v>1</v>
      </c>
      <c r="AQ874" s="2">
        <v>1</v>
      </c>
      <c r="AR874" s="53" t="s">
        <v>72</v>
      </c>
      <c r="AS874" s="2" t="s">
        <v>73</v>
      </c>
      <c r="AT874" s="2" t="s">
        <v>148</v>
      </c>
      <c r="AU874" s="2" t="s">
        <v>148</v>
      </c>
      <c r="AV874" s="2" t="s">
        <v>76</v>
      </c>
      <c r="AW874" s="2" t="str">
        <f t="shared" si="13"/>
        <v>AMERICANAS SERVIÇOS    PEGUE NA LOJA HOJE            QUIOSQUE</v>
      </c>
    </row>
    <row r="875" spans="2:49" ht="15" customHeight="1">
      <c r="B875" t="s">
        <v>7012</v>
      </c>
      <c r="C875" s="2">
        <v>1237</v>
      </c>
      <c r="D875" s="2">
        <v>1237</v>
      </c>
      <c r="E875" s="2" t="s">
        <v>7013</v>
      </c>
      <c r="F875" s="58" t="s">
        <v>3927</v>
      </c>
      <c r="G875" s="2" t="s">
        <v>534</v>
      </c>
      <c r="H875" t="s">
        <v>535</v>
      </c>
      <c r="I875" s="58" t="s">
        <v>536</v>
      </c>
      <c r="J875" s="2">
        <v>65659</v>
      </c>
      <c r="K875" s="2" t="s">
        <v>537</v>
      </c>
      <c r="L875" s="2" t="s">
        <v>531</v>
      </c>
      <c r="M875" s="58" t="s">
        <v>3921</v>
      </c>
      <c r="N875" s="58" t="s">
        <v>3922</v>
      </c>
      <c r="O875" s="58" t="s">
        <v>3923</v>
      </c>
      <c r="P875" s="2" t="s">
        <v>148</v>
      </c>
      <c r="Q875" s="2" t="s">
        <v>3924</v>
      </c>
      <c r="R875" s="2" t="s">
        <v>796</v>
      </c>
      <c r="S875" s="10">
        <v>42337</v>
      </c>
      <c r="T875" s="58" t="s">
        <v>3925</v>
      </c>
      <c r="U875" s="2" t="s">
        <v>3926</v>
      </c>
      <c r="V875" s="2" t="s">
        <v>92</v>
      </c>
      <c r="W875" s="2" t="s">
        <v>93</v>
      </c>
      <c r="X875" s="2" t="s">
        <v>545</v>
      </c>
      <c r="Y875" s="2">
        <v>94</v>
      </c>
      <c r="Z875" s="2" t="s">
        <v>95</v>
      </c>
      <c r="AA875" s="2" t="s">
        <v>546</v>
      </c>
      <c r="AB875" s="58" t="s">
        <v>3927</v>
      </c>
      <c r="AC875" s="58" t="s">
        <v>2860</v>
      </c>
      <c r="AD875" s="58" t="s">
        <v>7014</v>
      </c>
      <c r="AE875" s="2" t="s">
        <v>3930</v>
      </c>
      <c r="AF875" s="62">
        <v>-6.0650892000000001</v>
      </c>
      <c r="AG875" s="62">
        <v>-49.912709</v>
      </c>
      <c r="AH875" s="2" t="s">
        <v>7015</v>
      </c>
      <c r="AI875" s="2" t="s">
        <v>147</v>
      </c>
      <c r="AJ875" s="2" t="s">
        <v>102</v>
      </c>
      <c r="AK875" s="55">
        <v>1537.27</v>
      </c>
      <c r="AL875" s="55">
        <v>256</v>
      </c>
      <c r="AM875" s="55">
        <v>16.652897669244833</v>
      </c>
      <c r="AN875" s="2" t="s">
        <v>103</v>
      </c>
      <c r="AO875" s="2">
        <v>10</v>
      </c>
      <c r="AP875" s="2">
        <v>1</v>
      </c>
      <c r="AQ875" s="2">
        <v>3</v>
      </c>
      <c r="AR875" s="53" t="s">
        <v>72</v>
      </c>
      <c r="AS875" s="2" t="s">
        <v>73</v>
      </c>
      <c r="AT875" s="2" t="s">
        <v>148</v>
      </c>
      <c r="AU875" s="2" t="s">
        <v>148</v>
      </c>
      <c r="AV875" s="2" t="s">
        <v>76</v>
      </c>
      <c r="AW875" s="2" t="str">
        <f t="shared" si="13"/>
        <v>AMERICANAS SERVIÇOS    PEGUE NA LOJA HOJE            QUIOSQUE</v>
      </c>
    </row>
    <row r="876" spans="2:49" ht="15" customHeight="1">
      <c r="B876" t="s">
        <v>7016</v>
      </c>
      <c r="C876" s="2">
        <v>1131</v>
      </c>
      <c r="D876" s="2">
        <v>1131</v>
      </c>
      <c r="E876" s="2" t="s">
        <v>7017</v>
      </c>
      <c r="F876" s="58" t="s">
        <v>7018</v>
      </c>
      <c r="G876" s="2" t="s">
        <v>431</v>
      </c>
      <c r="H876" t="s">
        <v>432</v>
      </c>
      <c r="I876" s="58" t="s">
        <v>433</v>
      </c>
      <c r="J876" s="2">
        <v>66749</v>
      </c>
      <c r="K876" s="2" t="s">
        <v>434</v>
      </c>
      <c r="L876" s="2" t="s">
        <v>435</v>
      </c>
      <c r="M876" s="58" t="s">
        <v>648</v>
      </c>
      <c r="N876" s="58" t="s">
        <v>649</v>
      </c>
      <c r="O876" s="58" t="s">
        <v>650</v>
      </c>
      <c r="P876" s="2">
        <v>66215</v>
      </c>
      <c r="Q876" s="2" t="s">
        <v>651</v>
      </c>
      <c r="R876" s="2" t="s">
        <v>652</v>
      </c>
      <c r="S876" s="10">
        <v>42337</v>
      </c>
      <c r="T876" s="58" t="s">
        <v>653</v>
      </c>
      <c r="U876" s="2" t="s">
        <v>654</v>
      </c>
      <c r="V876" s="2" t="s">
        <v>92</v>
      </c>
      <c r="W876" s="2" t="s">
        <v>93</v>
      </c>
      <c r="X876" s="2" t="s">
        <v>480</v>
      </c>
      <c r="Y876" s="2">
        <v>75</v>
      </c>
      <c r="Z876" s="2" t="s">
        <v>160</v>
      </c>
      <c r="AA876" s="2" t="s">
        <v>481</v>
      </c>
      <c r="AB876" s="58" t="s">
        <v>7018</v>
      </c>
      <c r="AC876" s="58" t="s">
        <v>98</v>
      </c>
      <c r="AD876" s="58" t="s">
        <v>7019</v>
      </c>
      <c r="AE876" s="2" t="s">
        <v>7020</v>
      </c>
      <c r="AF876" s="62">
        <v>-11.6605127</v>
      </c>
      <c r="AG876" s="62">
        <v>-39.008498199999998</v>
      </c>
      <c r="AH876" s="2" t="s">
        <v>7021</v>
      </c>
      <c r="AI876" s="2" t="s">
        <v>147</v>
      </c>
      <c r="AJ876" s="2" t="s">
        <v>1351</v>
      </c>
      <c r="AK876" s="55">
        <v>609.97</v>
      </c>
      <c r="AL876" s="55">
        <v>131</v>
      </c>
      <c r="AM876" s="55">
        <v>21.476466055707657</v>
      </c>
      <c r="AN876" s="2" t="s">
        <v>103</v>
      </c>
      <c r="AO876" s="2">
        <v>8</v>
      </c>
      <c r="AP876" s="2">
        <v>1</v>
      </c>
      <c r="AQ876" s="2">
        <v>1</v>
      </c>
      <c r="AR876" s="53" t="s">
        <v>72</v>
      </c>
      <c r="AS876" s="2" t="s">
        <v>73</v>
      </c>
      <c r="AT876" s="2" t="s">
        <v>148</v>
      </c>
      <c r="AU876" s="2" t="s">
        <v>75</v>
      </c>
      <c r="AV876" s="2" t="s">
        <v>76</v>
      </c>
      <c r="AW876" s="2" t="str">
        <f t="shared" si="13"/>
        <v>AMERICANAS SERVIÇOS    PEGUE NA LOJA HOJE         PEGUE NA LOJA  QUIOSQUE</v>
      </c>
    </row>
    <row r="877" spans="2:49" ht="15" customHeight="1">
      <c r="B877" t="s">
        <v>7022</v>
      </c>
      <c r="C877" s="2">
        <v>1245</v>
      </c>
      <c r="D877" s="2">
        <v>1245</v>
      </c>
      <c r="E877" s="2" t="s">
        <v>7023</v>
      </c>
      <c r="F877" s="58" t="s">
        <v>7024</v>
      </c>
      <c r="G877" s="2" t="s">
        <v>431</v>
      </c>
      <c r="H877" t="s">
        <v>432</v>
      </c>
      <c r="I877" s="58" t="s">
        <v>433</v>
      </c>
      <c r="J877" s="2">
        <v>66749</v>
      </c>
      <c r="K877" s="2" t="s">
        <v>434</v>
      </c>
      <c r="L877" s="2" t="s">
        <v>435</v>
      </c>
      <c r="M877" s="58" t="s">
        <v>648</v>
      </c>
      <c r="N877" s="58" t="s">
        <v>649</v>
      </c>
      <c r="O877" s="58" t="s">
        <v>650</v>
      </c>
      <c r="P877" s="2">
        <v>66215</v>
      </c>
      <c r="Q877" s="2" t="s">
        <v>651</v>
      </c>
      <c r="R877" s="2" t="s">
        <v>652</v>
      </c>
      <c r="S877" s="10">
        <v>42337</v>
      </c>
      <c r="T877" s="58" t="s">
        <v>653</v>
      </c>
      <c r="U877" s="2" t="s">
        <v>654</v>
      </c>
      <c r="V877" s="2" t="s">
        <v>92</v>
      </c>
      <c r="W877" s="2" t="s">
        <v>93</v>
      </c>
      <c r="X877" s="2" t="s">
        <v>480</v>
      </c>
      <c r="Y877" s="2">
        <v>75</v>
      </c>
      <c r="Z877" s="2" t="s">
        <v>95</v>
      </c>
      <c r="AA877" s="2" t="s">
        <v>481</v>
      </c>
      <c r="AB877" s="58" t="s">
        <v>7025</v>
      </c>
      <c r="AC877" s="58" t="s">
        <v>98</v>
      </c>
      <c r="AD877" s="58" t="s">
        <v>7026</v>
      </c>
      <c r="AE877" s="2" t="s">
        <v>7027</v>
      </c>
      <c r="AF877" s="62">
        <v>-12.430657</v>
      </c>
      <c r="AG877" s="62">
        <v>-39.251714999999997</v>
      </c>
      <c r="AH877" s="2" t="s">
        <v>7028</v>
      </c>
      <c r="AI877" s="2" t="s">
        <v>28</v>
      </c>
      <c r="AJ877" s="2" t="s">
        <v>1351</v>
      </c>
      <c r="AK877" s="55">
        <v>594.17999999999995</v>
      </c>
      <c r="AL877" s="55">
        <v>181</v>
      </c>
      <c r="AM877" s="55">
        <v>30.462149516981391</v>
      </c>
      <c r="AN877" s="2" t="s">
        <v>103</v>
      </c>
      <c r="AO877" s="2">
        <v>8</v>
      </c>
      <c r="AP877" s="2">
        <v>1</v>
      </c>
      <c r="AQ877" s="2">
        <v>1</v>
      </c>
      <c r="AR877" s="53" t="s">
        <v>72</v>
      </c>
      <c r="AS877" s="2" t="s">
        <v>73</v>
      </c>
      <c r="AT877" s="2" t="s">
        <v>148</v>
      </c>
      <c r="AU877" s="2" t="s">
        <v>75</v>
      </c>
      <c r="AV877" s="2" t="s">
        <v>76</v>
      </c>
      <c r="AW877" s="2" t="str">
        <f t="shared" si="13"/>
        <v>AMERICANAS SERVIÇOS    PEGUE NA LOJA HOJE         PEGUE NA LOJA  QUIOSQUE</v>
      </c>
    </row>
    <row r="878" spans="2:49" ht="15" customHeight="1">
      <c r="B878" t="s">
        <v>7029</v>
      </c>
      <c r="C878" s="2">
        <v>1230</v>
      </c>
      <c r="D878" s="2">
        <v>1230</v>
      </c>
      <c r="E878" s="2" t="s">
        <v>7030</v>
      </c>
      <c r="F878" s="58" t="s">
        <v>7031</v>
      </c>
      <c r="G878" s="2" t="s">
        <v>534</v>
      </c>
      <c r="H878" t="s">
        <v>535</v>
      </c>
      <c r="I878" s="58" t="s">
        <v>536</v>
      </c>
      <c r="J878" s="2">
        <v>65659</v>
      </c>
      <c r="K878" s="2" t="s">
        <v>537</v>
      </c>
      <c r="L878" s="2" t="s">
        <v>531</v>
      </c>
      <c r="M878" s="58" t="s">
        <v>721</v>
      </c>
      <c r="N878" s="58" t="s">
        <v>722</v>
      </c>
      <c r="O878" s="58" t="s">
        <v>723</v>
      </c>
      <c r="P878" s="2" t="s">
        <v>148</v>
      </c>
      <c r="Q878" s="2" t="s">
        <v>724</v>
      </c>
      <c r="R878" s="2" t="s">
        <v>718</v>
      </c>
      <c r="S878" s="10">
        <v>42417</v>
      </c>
      <c r="T878" s="58" t="s">
        <v>725</v>
      </c>
      <c r="U878" s="2" t="s">
        <v>726</v>
      </c>
      <c r="V878" s="2" t="s">
        <v>92</v>
      </c>
      <c r="W878" s="2" t="s">
        <v>93</v>
      </c>
      <c r="X878" s="2" t="s">
        <v>545</v>
      </c>
      <c r="Y878" s="2">
        <v>98</v>
      </c>
      <c r="Z878" s="2" t="s">
        <v>160</v>
      </c>
      <c r="AA878" s="2" t="s">
        <v>727</v>
      </c>
      <c r="AB878" s="58" t="s">
        <v>7031</v>
      </c>
      <c r="AC878" s="58" t="s">
        <v>98</v>
      </c>
      <c r="AD878" s="58" t="s">
        <v>7032</v>
      </c>
      <c r="AE878" s="2" t="s">
        <v>7033</v>
      </c>
      <c r="AF878" s="62">
        <v>-2.5191221000000001</v>
      </c>
      <c r="AG878" s="62">
        <v>-45.0807377</v>
      </c>
      <c r="AH878" s="2" t="s">
        <v>7034</v>
      </c>
      <c r="AI878" s="2" t="s">
        <v>147</v>
      </c>
      <c r="AJ878" s="2" t="s">
        <v>330</v>
      </c>
      <c r="AK878" s="55">
        <v>800.93</v>
      </c>
      <c r="AL878" s="55">
        <v>107</v>
      </c>
      <c r="AM878" s="55">
        <v>13.359469616570738</v>
      </c>
      <c r="AN878" s="2" t="s">
        <v>103</v>
      </c>
      <c r="AO878" s="2">
        <v>9</v>
      </c>
      <c r="AP878" s="2">
        <v>1</v>
      </c>
      <c r="AQ878" s="2">
        <v>2</v>
      </c>
      <c r="AR878" s="53" t="s">
        <v>72</v>
      </c>
      <c r="AS878" s="2" t="s">
        <v>73</v>
      </c>
      <c r="AT878" s="2" t="s">
        <v>148</v>
      </c>
      <c r="AU878" s="2" t="s">
        <v>75</v>
      </c>
      <c r="AV878" s="2" t="s">
        <v>76</v>
      </c>
      <c r="AW878" s="2" t="str">
        <f t="shared" si="13"/>
        <v>AMERICANAS SERVIÇOS    PEGUE NA LOJA HOJE         PEGUE NA LOJA  QUIOSQUE</v>
      </c>
    </row>
    <row r="879" spans="2:49" ht="15" customHeight="1">
      <c r="B879" t="s">
        <v>7035</v>
      </c>
      <c r="C879" s="2" t="s">
        <v>7036</v>
      </c>
      <c r="D879" s="2">
        <v>750</v>
      </c>
      <c r="E879" s="2" t="s">
        <v>7037</v>
      </c>
      <c r="F879" s="58" t="s">
        <v>7038</v>
      </c>
      <c r="G879" s="2" t="s">
        <v>431</v>
      </c>
      <c r="H879" t="s">
        <v>432</v>
      </c>
      <c r="I879" s="58" t="s">
        <v>433</v>
      </c>
      <c r="J879" s="2">
        <v>66749</v>
      </c>
      <c r="K879" s="2" t="s">
        <v>434</v>
      </c>
      <c r="L879" s="2" t="s">
        <v>435</v>
      </c>
      <c r="M879" s="58" t="s">
        <v>1648</v>
      </c>
      <c r="N879" s="58" t="s">
        <v>1649</v>
      </c>
      <c r="O879" s="58" t="s">
        <v>1650</v>
      </c>
      <c r="P879" s="2" t="s">
        <v>148</v>
      </c>
      <c r="Q879" s="2" t="s">
        <v>1651</v>
      </c>
      <c r="R879" s="2" t="s">
        <v>1645</v>
      </c>
      <c r="S879" s="10">
        <v>42424</v>
      </c>
      <c r="T879" s="58" t="s">
        <v>1652</v>
      </c>
      <c r="U879" s="2" t="s">
        <v>1653</v>
      </c>
      <c r="V879" s="2" t="s">
        <v>92</v>
      </c>
      <c r="W879" s="2" t="s">
        <v>1192</v>
      </c>
      <c r="X879" s="2" t="s">
        <v>442</v>
      </c>
      <c r="Y879" s="2">
        <v>87</v>
      </c>
      <c r="Z879" s="2" t="s">
        <v>160</v>
      </c>
      <c r="AA879" s="2" t="s">
        <v>443</v>
      </c>
      <c r="AB879" s="58" t="s">
        <v>7039</v>
      </c>
      <c r="AC879" s="58" t="s">
        <v>98</v>
      </c>
      <c r="AD879" s="58" t="s">
        <v>7040</v>
      </c>
      <c r="AE879" s="2" t="s">
        <v>7041</v>
      </c>
      <c r="AF879" s="62">
        <v>-7.7502991999999997</v>
      </c>
      <c r="AG879" s="62">
        <v>-37.639835900000001</v>
      </c>
      <c r="AH879" s="2" t="s">
        <v>7042</v>
      </c>
      <c r="AI879" s="2" t="s">
        <v>147</v>
      </c>
      <c r="AJ879" s="2" t="s">
        <v>1196</v>
      </c>
      <c r="AK879" s="55">
        <v>455.22</v>
      </c>
      <c r="AL879" s="55">
        <v>205</v>
      </c>
      <c r="AM879" s="55">
        <v>45.033170774570536</v>
      </c>
      <c r="AN879" s="2" t="s">
        <v>103</v>
      </c>
      <c r="AO879" s="2">
        <v>9</v>
      </c>
      <c r="AP879" s="2">
        <v>1</v>
      </c>
      <c r="AQ879" s="2">
        <v>2</v>
      </c>
      <c r="AR879" s="53" t="s">
        <v>148</v>
      </c>
      <c r="AS879" s="2" t="s">
        <v>73</v>
      </c>
      <c r="AT879" s="2" t="s">
        <v>148</v>
      </c>
      <c r="AU879" s="2" t="s">
        <v>75</v>
      </c>
      <c r="AV879" s="2" t="s">
        <v>148</v>
      </c>
      <c r="AW879" s="2" t="str">
        <f t="shared" si="13"/>
        <v xml:space="preserve">     PEGUE NA LOJA HOJE         PEGUE NA LOJA   </v>
      </c>
    </row>
    <row r="880" spans="2:49" ht="15" customHeight="1">
      <c r="B880" t="s">
        <v>7043</v>
      </c>
      <c r="C880" s="2">
        <v>1217</v>
      </c>
      <c r="D880" s="2">
        <v>1217</v>
      </c>
      <c r="E880" s="2" t="s">
        <v>7044</v>
      </c>
      <c r="F880" s="58" t="s">
        <v>7045</v>
      </c>
      <c r="G880" s="2" t="s">
        <v>534</v>
      </c>
      <c r="H880" t="s">
        <v>535</v>
      </c>
      <c r="I880" s="58" t="s">
        <v>536</v>
      </c>
      <c r="J880" s="2">
        <v>65659</v>
      </c>
      <c r="K880" s="2" t="s">
        <v>537</v>
      </c>
      <c r="L880" s="2" t="s">
        <v>531</v>
      </c>
      <c r="M880" s="58" t="s">
        <v>3921</v>
      </c>
      <c r="N880" s="58" t="s">
        <v>3922</v>
      </c>
      <c r="O880" s="58" t="s">
        <v>3923</v>
      </c>
      <c r="P880" s="2" t="s">
        <v>148</v>
      </c>
      <c r="Q880" s="2" t="s">
        <v>3924</v>
      </c>
      <c r="R880" s="2" t="s">
        <v>796</v>
      </c>
      <c r="S880" s="10">
        <v>42436</v>
      </c>
      <c r="T880" s="58" t="s">
        <v>3925</v>
      </c>
      <c r="U880" s="2" t="s">
        <v>3926</v>
      </c>
      <c r="V880" s="2" t="s">
        <v>92</v>
      </c>
      <c r="W880" s="2" t="s">
        <v>93</v>
      </c>
      <c r="X880" s="2" t="s">
        <v>545</v>
      </c>
      <c r="Y880" s="2">
        <v>99</v>
      </c>
      <c r="Z880" s="2" t="s">
        <v>160</v>
      </c>
      <c r="AA880" s="2" t="s">
        <v>727</v>
      </c>
      <c r="AB880" s="58" t="s">
        <v>7045</v>
      </c>
      <c r="AC880" s="58" t="s">
        <v>7046</v>
      </c>
      <c r="AD880" s="58" t="s">
        <v>7047</v>
      </c>
      <c r="AE880" s="2" t="s">
        <v>7048</v>
      </c>
      <c r="AF880" s="62">
        <v>-5.0940040999999896</v>
      </c>
      <c r="AG880" s="62">
        <v>-42.833607200000003</v>
      </c>
      <c r="AH880" s="2" t="s">
        <v>7049</v>
      </c>
      <c r="AI880" s="2" t="s">
        <v>147</v>
      </c>
      <c r="AJ880" s="2" t="s">
        <v>330</v>
      </c>
      <c r="AK880" s="55">
        <v>826.78</v>
      </c>
      <c r="AL880" s="55">
        <v>104</v>
      </c>
      <c r="AM880" s="55">
        <v>12.578920631848861</v>
      </c>
      <c r="AN880" s="2" t="s">
        <v>103</v>
      </c>
      <c r="AO880" s="2">
        <v>12</v>
      </c>
      <c r="AP880" s="2">
        <v>1</v>
      </c>
      <c r="AQ880" s="2">
        <v>5</v>
      </c>
      <c r="AR880" s="53" t="s">
        <v>72</v>
      </c>
      <c r="AS880" s="2" t="s">
        <v>73</v>
      </c>
      <c r="AT880" s="2" t="s">
        <v>74</v>
      </c>
      <c r="AU880" s="2" t="s">
        <v>148</v>
      </c>
      <c r="AV880" s="2" t="s">
        <v>76</v>
      </c>
      <c r="AW880" s="2" t="str">
        <f t="shared" si="13"/>
        <v>AMERICANAS SERVIÇOS    PEGUE NA LOJA HOJE    SHIP FROM STORE       QUIOSQUE</v>
      </c>
    </row>
    <row r="881" spans="2:49" ht="15" customHeight="1">
      <c r="B881" t="s">
        <v>7050</v>
      </c>
      <c r="C881" s="2">
        <v>1254</v>
      </c>
      <c r="D881" s="2">
        <v>1254</v>
      </c>
      <c r="E881" s="2" t="s">
        <v>7051</v>
      </c>
      <c r="F881" s="58" t="s">
        <v>7052</v>
      </c>
      <c r="G881" s="2" t="s">
        <v>380</v>
      </c>
      <c r="H881" t="s">
        <v>381</v>
      </c>
      <c r="I881" s="58" t="s">
        <v>382</v>
      </c>
      <c r="J881" s="2">
        <v>66147</v>
      </c>
      <c r="K881" s="2" t="s">
        <v>383</v>
      </c>
      <c r="L881" s="2" t="s">
        <v>384</v>
      </c>
      <c r="M881" s="58" t="s">
        <v>385</v>
      </c>
      <c r="N881" s="58" t="s">
        <v>386</v>
      </c>
      <c r="O881" s="58" t="s">
        <v>387</v>
      </c>
      <c r="P881" s="2">
        <v>66210</v>
      </c>
      <c r="Q881" s="2" t="s">
        <v>388</v>
      </c>
      <c r="R881" s="2" t="s">
        <v>389</v>
      </c>
      <c r="S881" s="10">
        <v>42446</v>
      </c>
      <c r="T881" s="58" t="s">
        <v>390</v>
      </c>
      <c r="U881" s="2" t="s">
        <v>391</v>
      </c>
      <c r="V881" s="2" t="s">
        <v>69</v>
      </c>
      <c r="W881" s="2" t="s">
        <v>93</v>
      </c>
      <c r="X881" s="2" t="s">
        <v>248</v>
      </c>
      <c r="Y881" s="2">
        <v>62</v>
      </c>
      <c r="Z881" s="2" t="s">
        <v>160</v>
      </c>
      <c r="AA881" s="2" t="s">
        <v>392</v>
      </c>
      <c r="AB881" s="58" t="s">
        <v>379</v>
      </c>
      <c r="AC881" s="58" t="s">
        <v>7053</v>
      </c>
      <c r="AD881" s="58" t="s">
        <v>7054</v>
      </c>
      <c r="AE881" s="2" t="s">
        <v>7055</v>
      </c>
      <c r="AF881" s="62">
        <v>-16.6366908</v>
      </c>
      <c r="AG881" s="62">
        <v>-49.283301399999999</v>
      </c>
      <c r="AH881" s="2" t="s">
        <v>7056</v>
      </c>
      <c r="AI881" s="2" t="s">
        <v>147</v>
      </c>
      <c r="AJ881" s="2" t="s">
        <v>330</v>
      </c>
      <c r="AK881" s="55">
        <v>704.73</v>
      </c>
      <c r="AL881" s="55">
        <v>94</v>
      </c>
      <c r="AM881" s="55">
        <v>13.338441672697346</v>
      </c>
      <c r="AN881" s="2" t="s">
        <v>331</v>
      </c>
      <c r="AO881" s="2">
        <v>10</v>
      </c>
      <c r="AP881" s="2">
        <v>1</v>
      </c>
      <c r="AQ881" s="2">
        <v>3</v>
      </c>
      <c r="AR881" s="53" t="s">
        <v>72</v>
      </c>
      <c r="AS881" s="2" t="s">
        <v>73</v>
      </c>
      <c r="AT881" s="2" t="s">
        <v>74</v>
      </c>
      <c r="AU881" s="2" t="s">
        <v>148</v>
      </c>
      <c r="AV881" s="2" t="s">
        <v>76</v>
      </c>
      <c r="AW881" s="2" t="str">
        <f t="shared" si="13"/>
        <v>AMERICANAS SERVIÇOS    PEGUE NA LOJA HOJE    SHIP FROM STORE       QUIOSQUE</v>
      </c>
    </row>
    <row r="882" spans="2:49" ht="15" customHeight="1">
      <c r="B882" t="s">
        <v>7057</v>
      </c>
      <c r="C882" s="2">
        <v>1247</v>
      </c>
      <c r="D882" s="2">
        <v>1247</v>
      </c>
      <c r="E882" s="2" t="s">
        <v>7058</v>
      </c>
      <c r="F882" s="58" t="s">
        <v>7059</v>
      </c>
      <c r="G882" s="2" t="s">
        <v>128</v>
      </c>
      <c r="H882" t="s">
        <v>129</v>
      </c>
      <c r="I882" s="58" t="s">
        <v>130</v>
      </c>
      <c r="J882" s="2">
        <v>66128</v>
      </c>
      <c r="K882" s="2" t="s">
        <v>131</v>
      </c>
      <c r="L882" s="2" t="s">
        <v>132</v>
      </c>
      <c r="M882" s="58" t="s">
        <v>153</v>
      </c>
      <c r="N882" s="58" t="s">
        <v>154</v>
      </c>
      <c r="O882" s="58" t="s">
        <v>155</v>
      </c>
      <c r="P882" s="2">
        <v>68767</v>
      </c>
      <c r="Q882" s="2" t="s">
        <v>156</v>
      </c>
      <c r="R882" s="2" t="s">
        <v>157</v>
      </c>
      <c r="S882" s="10">
        <v>42459</v>
      </c>
      <c r="T882" s="58" t="s">
        <v>158</v>
      </c>
      <c r="U882" s="2" t="s">
        <v>159</v>
      </c>
      <c r="V882" s="2" t="s">
        <v>92</v>
      </c>
      <c r="W882" s="2" t="s">
        <v>93</v>
      </c>
      <c r="X882" s="2" t="s">
        <v>140</v>
      </c>
      <c r="Y882" s="2">
        <v>12</v>
      </c>
      <c r="Z882" s="2" t="s">
        <v>160</v>
      </c>
      <c r="AA882" s="2" t="s">
        <v>141</v>
      </c>
      <c r="AB882" s="58" t="s">
        <v>7059</v>
      </c>
      <c r="AC882" s="58" t="s">
        <v>98</v>
      </c>
      <c r="AD882" s="58" t="s">
        <v>7060</v>
      </c>
      <c r="AE882" s="2" t="s">
        <v>7061</v>
      </c>
      <c r="AF882" s="62">
        <v>-23.802310200000001</v>
      </c>
      <c r="AG882" s="62">
        <v>-45.400984999999999</v>
      </c>
      <c r="AH882" s="2" t="s">
        <v>7062</v>
      </c>
      <c r="AI882" s="2" t="s">
        <v>28</v>
      </c>
      <c r="AJ882" s="2" t="s">
        <v>1351</v>
      </c>
      <c r="AK882" s="55">
        <v>525.9</v>
      </c>
      <c r="AL882" s="55">
        <v>59</v>
      </c>
      <c r="AM882" s="55">
        <v>11.218862901692338</v>
      </c>
      <c r="AN882" s="2" t="s">
        <v>103</v>
      </c>
      <c r="AO882" s="2">
        <v>4</v>
      </c>
      <c r="AP882" s="2">
        <v>3</v>
      </c>
      <c r="AQ882" s="2">
        <v>1</v>
      </c>
      <c r="AR882" s="53" t="s">
        <v>148</v>
      </c>
      <c r="AS882" s="2" t="s">
        <v>73</v>
      </c>
      <c r="AT882" s="2" t="s">
        <v>148</v>
      </c>
      <c r="AU882" s="2" t="s">
        <v>75</v>
      </c>
      <c r="AV882" s="2" t="s">
        <v>148</v>
      </c>
      <c r="AW882" s="2" t="str">
        <f t="shared" si="13"/>
        <v xml:space="preserve">     PEGUE NA LOJA HOJE         PEGUE NA LOJA   </v>
      </c>
    </row>
    <row r="883" spans="2:49" ht="15" customHeight="1">
      <c r="B883" t="s">
        <v>7063</v>
      </c>
      <c r="C883" s="2">
        <v>1221</v>
      </c>
      <c r="D883" s="2">
        <v>1221</v>
      </c>
      <c r="E883" s="2" t="s">
        <v>7064</v>
      </c>
      <c r="F883" s="58" t="s">
        <v>7065</v>
      </c>
      <c r="G883" s="2" t="s">
        <v>81</v>
      </c>
      <c r="H883" t="s">
        <v>82</v>
      </c>
      <c r="I883" s="58" t="s">
        <v>83</v>
      </c>
      <c r="J883" s="2">
        <v>66203</v>
      </c>
      <c r="K883" s="2" t="s">
        <v>84</v>
      </c>
      <c r="L883" s="2" t="s">
        <v>85</v>
      </c>
      <c r="M883" s="58" t="s">
        <v>200</v>
      </c>
      <c r="N883" s="58" t="s">
        <v>201</v>
      </c>
      <c r="O883" s="58" t="s">
        <v>202</v>
      </c>
      <c r="P883" s="2">
        <v>68608</v>
      </c>
      <c r="Q883" s="2" t="s">
        <v>203</v>
      </c>
      <c r="R883" s="2" t="s">
        <v>197</v>
      </c>
      <c r="S883" s="10">
        <v>42471</v>
      </c>
      <c r="T883" s="58" t="s">
        <v>204</v>
      </c>
      <c r="U883" s="2" t="s">
        <v>205</v>
      </c>
      <c r="V883" s="2" t="s">
        <v>92</v>
      </c>
      <c r="W883" s="2" t="s">
        <v>93</v>
      </c>
      <c r="X883" s="2" t="s">
        <v>248</v>
      </c>
      <c r="Y883" s="2">
        <v>35</v>
      </c>
      <c r="Z883" s="2" t="s">
        <v>95</v>
      </c>
      <c r="AA883" s="2" t="s">
        <v>206</v>
      </c>
      <c r="AB883" s="58" t="s">
        <v>7066</v>
      </c>
      <c r="AC883" s="58" t="s">
        <v>7067</v>
      </c>
      <c r="AD883" s="58" t="s">
        <v>7068</v>
      </c>
      <c r="AE883" s="2" t="s">
        <v>7069</v>
      </c>
      <c r="AF883" s="62">
        <v>-21.572844799999999</v>
      </c>
      <c r="AG883" s="62">
        <v>-45.4470229</v>
      </c>
      <c r="AH883" s="2" t="s">
        <v>7070</v>
      </c>
      <c r="AI883" s="2" t="s">
        <v>147</v>
      </c>
      <c r="AJ883" s="2" t="s">
        <v>330</v>
      </c>
      <c r="AK883" s="55">
        <v>909.5</v>
      </c>
      <c r="AL883" s="55">
        <v>153</v>
      </c>
      <c r="AM883" s="55">
        <v>16.822429906542055</v>
      </c>
      <c r="AN883" s="2" t="s">
        <v>331</v>
      </c>
      <c r="AO883" s="2">
        <v>9</v>
      </c>
      <c r="AP883" s="2">
        <v>1</v>
      </c>
      <c r="AQ883" s="2">
        <v>2</v>
      </c>
      <c r="AR883" s="53" t="s">
        <v>148</v>
      </c>
      <c r="AS883" s="2" t="s">
        <v>73</v>
      </c>
      <c r="AT883" s="2" t="s">
        <v>148</v>
      </c>
      <c r="AU883" s="2" t="s">
        <v>148</v>
      </c>
      <c r="AV883" s="2" t="s">
        <v>148</v>
      </c>
      <c r="AW883" s="2" t="str">
        <f t="shared" si="13"/>
        <v xml:space="preserve">     PEGUE NA LOJA HOJE             </v>
      </c>
    </row>
    <row r="884" spans="2:49" ht="15" customHeight="1">
      <c r="B884" t="s">
        <v>7071</v>
      </c>
      <c r="C884" s="2" t="s">
        <v>7072</v>
      </c>
      <c r="D884" s="2">
        <v>749</v>
      </c>
      <c r="E884" s="2" t="s">
        <v>7073</v>
      </c>
      <c r="F884" s="58" t="s">
        <v>7074</v>
      </c>
      <c r="G884" s="2" t="s">
        <v>108</v>
      </c>
      <c r="H884" t="s">
        <v>109</v>
      </c>
      <c r="I884" s="58" t="s">
        <v>110</v>
      </c>
      <c r="J884" s="2">
        <v>66202</v>
      </c>
      <c r="K884" s="2" t="s">
        <v>111</v>
      </c>
      <c r="L884" s="2" t="s">
        <v>112</v>
      </c>
      <c r="M884" s="58" t="s">
        <v>113</v>
      </c>
      <c r="N884" s="58" t="s">
        <v>114</v>
      </c>
      <c r="O884" s="58" t="s">
        <v>115</v>
      </c>
      <c r="P884" s="2">
        <v>66198</v>
      </c>
      <c r="Q884" s="2" t="s">
        <v>116</v>
      </c>
      <c r="R884" s="2" t="s">
        <v>117</v>
      </c>
      <c r="S884" s="10">
        <v>42489</v>
      </c>
      <c r="T884" s="58" t="s">
        <v>1024</v>
      </c>
      <c r="U884" s="2" t="s">
        <v>1025</v>
      </c>
      <c r="V884" s="2" t="s">
        <v>92</v>
      </c>
      <c r="W884" s="2" t="s">
        <v>1192</v>
      </c>
      <c r="X884" s="2" t="s">
        <v>94</v>
      </c>
      <c r="Y884" s="2">
        <v>21</v>
      </c>
      <c r="Z884" s="2" t="s">
        <v>95</v>
      </c>
      <c r="AA884" s="2" t="s">
        <v>96</v>
      </c>
      <c r="AB884" s="58" t="s">
        <v>120</v>
      </c>
      <c r="AC884" s="58" t="s">
        <v>7075</v>
      </c>
      <c r="AD884" s="58" t="s">
        <v>7076</v>
      </c>
      <c r="AE884" s="2" t="s">
        <v>7077</v>
      </c>
      <c r="AF884" s="62">
        <v>-22.9807925</v>
      </c>
      <c r="AG884" s="62">
        <v>-43.491747400000001</v>
      </c>
      <c r="AH884" s="2" t="s">
        <v>7078</v>
      </c>
      <c r="AI884" s="2" t="s">
        <v>28</v>
      </c>
      <c r="AJ884" s="2" t="s">
        <v>1196</v>
      </c>
      <c r="AK884" s="55">
        <v>436.15</v>
      </c>
      <c r="AL884" s="55">
        <v>29</v>
      </c>
      <c r="AM884" s="55">
        <v>6.6490886163017322</v>
      </c>
      <c r="AN884" s="2" t="s">
        <v>103</v>
      </c>
      <c r="AO884" s="2">
        <v>3</v>
      </c>
      <c r="AP884" s="2">
        <v>5</v>
      </c>
      <c r="AQ884" s="2">
        <v>1</v>
      </c>
      <c r="AR884" s="53" t="s">
        <v>148</v>
      </c>
      <c r="AS884" s="2" t="s">
        <v>73</v>
      </c>
      <c r="AT884" s="2" t="s">
        <v>74</v>
      </c>
      <c r="AU884" s="2" t="s">
        <v>75</v>
      </c>
      <c r="AV884" s="2" t="s">
        <v>148</v>
      </c>
      <c r="AW884" s="2" t="str">
        <f t="shared" si="13"/>
        <v xml:space="preserve">     PEGUE NA LOJA HOJE    SHIP FROM STORE    PEGUE NA LOJA   </v>
      </c>
    </row>
    <row r="885" spans="2:49" ht="15" customHeight="1">
      <c r="B885" t="s">
        <v>7079</v>
      </c>
      <c r="C885" s="2">
        <v>1256</v>
      </c>
      <c r="D885" s="2">
        <v>1256</v>
      </c>
      <c r="E885" s="2" t="s">
        <v>7080</v>
      </c>
      <c r="F885" s="58" t="s">
        <v>7081</v>
      </c>
      <c r="G885" s="2" t="s">
        <v>534</v>
      </c>
      <c r="H885" t="s">
        <v>535</v>
      </c>
      <c r="I885" s="58" t="s">
        <v>536</v>
      </c>
      <c r="J885" s="2">
        <v>65659</v>
      </c>
      <c r="K885" s="2" t="s">
        <v>537</v>
      </c>
      <c r="L885" s="2" t="s">
        <v>531</v>
      </c>
      <c r="M885" s="58" t="s">
        <v>721</v>
      </c>
      <c r="N885" s="58" t="s">
        <v>722</v>
      </c>
      <c r="O885" s="58" t="s">
        <v>723</v>
      </c>
      <c r="P885" s="2" t="s">
        <v>148</v>
      </c>
      <c r="Q885" s="2" t="s">
        <v>724</v>
      </c>
      <c r="R885" s="2" t="s">
        <v>718</v>
      </c>
      <c r="S885" s="10">
        <v>42502</v>
      </c>
      <c r="T885" s="58" t="s">
        <v>725</v>
      </c>
      <c r="U885" s="2" t="s">
        <v>726</v>
      </c>
      <c r="V885" s="2" t="s">
        <v>92</v>
      </c>
      <c r="W885" s="2" t="s">
        <v>93</v>
      </c>
      <c r="X885" s="2" t="s">
        <v>545</v>
      </c>
      <c r="Y885" s="2">
        <v>98</v>
      </c>
      <c r="Z885" s="2" t="s">
        <v>160</v>
      </c>
      <c r="AA885" s="2" t="s">
        <v>727</v>
      </c>
      <c r="AB885" s="58" t="s">
        <v>7081</v>
      </c>
      <c r="AC885" s="58" t="s">
        <v>98</v>
      </c>
      <c r="AD885" s="58" t="s">
        <v>7082</v>
      </c>
      <c r="AE885" s="2" t="s">
        <v>7083</v>
      </c>
      <c r="AF885" s="62">
        <v>-3.7420722</v>
      </c>
      <c r="AG885" s="62">
        <v>-43.362254900000003</v>
      </c>
      <c r="AH885" s="2" t="s">
        <v>7084</v>
      </c>
      <c r="AI885" s="2" t="s">
        <v>147</v>
      </c>
      <c r="AJ885" s="2" t="s">
        <v>330</v>
      </c>
      <c r="AK885" s="55">
        <v>708.59</v>
      </c>
      <c r="AL885" s="55">
        <v>225</v>
      </c>
      <c r="AM885" s="55">
        <v>31.75320001693504</v>
      </c>
      <c r="AN885" s="2" t="s">
        <v>103</v>
      </c>
      <c r="AO885" s="2">
        <v>11</v>
      </c>
      <c r="AP885" s="2">
        <v>1</v>
      </c>
      <c r="AQ885" s="2">
        <v>4</v>
      </c>
      <c r="AR885" s="53" t="s">
        <v>72</v>
      </c>
      <c r="AS885" s="2" t="s">
        <v>73</v>
      </c>
      <c r="AT885" s="2" t="s">
        <v>148</v>
      </c>
      <c r="AU885" s="2" t="s">
        <v>75</v>
      </c>
      <c r="AV885" s="2" t="s">
        <v>76</v>
      </c>
      <c r="AW885" s="2" t="str">
        <f t="shared" si="13"/>
        <v>AMERICANAS SERVIÇOS    PEGUE NA LOJA HOJE         PEGUE NA LOJA  QUIOSQUE</v>
      </c>
    </row>
    <row r="886" spans="2:49" ht="15" customHeight="1">
      <c r="B886" t="s">
        <v>7085</v>
      </c>
      <c r="C886" s="2">
        <v>1194</v>
      </c>
      <c r="D886" s="2">
        <v>1194</v>
      </c>
      <c r="E886" s="2" t="s">
        <v>7086</v>
      </c>
      <c r="F886" s="58" t="s">
        <v>7087</v>
      </c>
      <c r="G886" s="2" t="s">
        <v>431</v>
      </c>
      <c r="H886" t="s">
        <v>432</v>
      </c>
      <c r="I886" s="58" t="s">
        <v>433</v>
      </c>
      <c r="J886" s="2">
        <v>66749</v>
      </c>
      <c r="K886" s="2" t="s">
        <v>434</v>
      </c>
      <c r="L886" s="2" t="s">
        <v>435</v>
      </c>
      <c r="M886" s="58" t="s">
        <v>3004</v>
      </c>
      <c r="N886" s="58" t="s">
        <v>3005</v>
      </c>
      <c r="O886" s="58" t="s">
        <v>3006</v>
      </c>
      <c r="P886" s="2">
        <v>68685</v>
      </c>
      <c r="Q886" s="2" t="s">
        <v>3007</v>
      </c>
      <c r="R886" s="2" t="s">
        <v>3008</v>
      </c>
      <c r="S886" s="10">
        <v>42516</v>
      </c>
      <c r="T886" s="58" t="s">
        <v>1848</v>
      </c>
      <c r="U886" s="2" t="s">
        <v>1849</v>
      </c>
      <c r="V886" s="2" t="s">
        <v>92</v>
      </c>
      <c r="W886" s="2" t="s">
        <v>93</v>
      </c>
      <c r="X886" s="2" t="s">
        <v>480</v>
      </c>
      <c r="Y886" s="2">
        <v>73</v>
      </c>
      <c r="Z886" s="2" t="s">
        <v>95</v>
      </c>
      <c r="AA886" s="2" t="s">
        <v>481</v>
      </c>
      <c r="AB886" s="58" t="s">
        <v>7087</v>
      </c>
      <c r="AC886" s="58" t="s">
        <v>98</v>
      </c>
      <c r="AD886" s="58" t="s">
        <v>7088</v>
      </c>
      <c r="AE886" s="2" t="s">
        <v>7089</v>
      </c>
      <c r="AF886" s="62">
        <v>-13.5288728</v>
      </c>
      <c r="AG886" s="62">
        <v>-40.063276500000001</v>
      </c>
      <c r="AH886" s="2" t="s">
        <v>7090</v>
      </c>
      <c r="AI886" s="2" t="s">
        <v>147</v>
      </c>
      <c r="AJ886" s="2" t="s">
        <v>330</v>
      </c>
      <c r="AK886" s="55">
        <v>778.06</v>
      </c>
      <c r="AL886" s="55">
        <v>181</v>
      </c>
      <c r="AM886" s="55">
        <v>23.262987430275299</v>
      </c>
      <c r="AN886" s="2" t="s">
        <v>103</v>
      </c>
      <c r="AO886" s="2">
        <v>8</v>
      </c>
      <c r="AP886" s="2">
        <v>1</v>
      </c>
      <c r="AQ886" s="2">
        <v>1</v>
      </c>
      <c r="AR886" s="53" t="s">
        <v>72</v>
      </c>
      <c r="AS886" s="2" t="s">
        <v>73</v>
      </c>
      <c r="AT886" s="2" t="s">
        <v>148</v>
      </c>
      <c r="AU886" s="2" t="s">
        <v>75</v>
      </c>
      <c r="AV886" s="2" t="s">
        <v>76</v>
      </c>
      <c r="AW886" s="2" t="str">
        <f t="shared" si="13"/>
        <v>AMERICANAS SERVIÇOS    PEGUE NA LOJA HOJE         PEGUE NA LOJA  QUIOSQUE</v>
      </c>
    </row>
    <row r="887" spans="2:49" ht="15" customHeight="1">
      <c r="B887" t="s">
        <v>7091</v>
      </c>
      <c r="C887" s="2" t="s">
        <v>7092</v>
      </c>
      <c r="D887" s="2">
        <v>665</v>
      </c>
      <c r="E887" s="2" t="s">
        <v>7093</v>
      </c>
      <c r="F887" s="58" t="s">
        <v>7094</v>
      </c>
      <c r="G887" s="2" t="s">
        <v>380</v>
      </c>
      <c r="H887" t="s">
        <v>381</v>
      </c>
      <c r="I887" s="58" t="s">
        <v>382</v>
      </c>
      <c r="J887" s="2">
        <v>66147</v>
      </c>
      <c r="K887" s="2" t="s">
        <v>383</v>
      </c>
      <c r="L887" s="2" t="s">
        <v>384</v>
      </c>
      <c r="M887" s="58" t="s">
        <v>520</v>
      </c>
      <c r="N887" s="58" t="s">
        <v>521</v>
      </c>
      <c r="O887" s="58" t="s">
        <v>522</v>
      </c>
      <c r="P887" s="2">
        <v>68701</v>
      </c>
      <c r="Q887" s="2" t="s">
        <v>523</v>
      </c>
      <c r="R887" s="2" t="s">
        <v>517</v>
      </c>
      <c r="S887" s="10">
        <v>42520</v>
      </c>
      <c r="T887" s="58" t="s">
        <v>524</v>
      </c>
      <c r="U887" s="2" t="s">
        <v>525</v>
      </c>
      <c r="V887" s="2" t="s">
        <v>92</v>
      </c>
      <c r="W887" s="2" t="s">
        <v>93</v>
      </c>
      <c r="X887" s="2" t="s">
        <v>442</v>
      </c>
      <c r="Y887" s="2">
        <v>85</v>
      </c>
      <c r="Z887" s="2" t="s">
        <v>160</v>
      </c>
      <c r="AA887" s="2" t="s">
        <v>526</v>
      </c>
      <c r="AB887" s="58" t="s">
        <v>519</v>
      </c>
      <c r="AC887" s="58" t="s">
        <v>7094</v>
      </c>
      <c r="AD887" s="58" t="s">
        <v>7095</v>
      </c>
      <c r="AE887" s="2" t="s">
        <v>7096</v>
      </c>
      <c r="AF887" s="62">
        <v>-3.8311029999999899</v>
      </c>
      <c r="AG887" s="62">
        <v>-38.489804900000003</v>
      </c>
      <c r="AH887" s="2" t="s">
        <v>7097</v>
      </c>
      <c r="AI887" s="2" t="s">
        <v>147</v>
      </c>
      <c r="AJ887" s="2" t="s">
        <v>330</v>
      </c>
      <c r="AK887" s="55">
        <v>717.85</v>
      </c>
      <c r="AL887" s="55">
        <v>178</v>
      </c>
      <c r="AM887" s="55">
        <v>24.796266629518701</v>
      </c>
      <c r="AN887" s="2" t="s">
        <v>103</v>
      </c>
      <c r="AO887" s="2">
        <v>10</v>
      </c>
      <c r="AP887" s="2">
        <v>1</v>
      </c>
      <c r="AQ887" s="2">
        <v>3</v>
      </c>
      <c r="AR887" s="53" t="s">
        <v>72</v>
      </c>
      <c r="AS887" s="2" t="s">
        <v>73</v>
      </c>
      <c r="AT887" s="2" t="s">
        <v>74</v>
      </c>
      <c r="AU887" s="2" t="s">
        <v>75</v>
      </c>
      <c r="AV887" s="2" t="s">
        <v>76</v>
      </c>
      <c r="AW887" s="2" t="str">
        <f t="shared" si="13"/>
        <v>AMERICANAS SERVIÇOS    PEGUE NA LOJA HOJE    SHIP FROM STORE    PEGUE NA LOJA  QUIOSQUE</v>
      </c>
    </row>
    <row r="888" spans="2:49" ht="15" customHeight="1">
      <c r="B888" t="s">
        <v>7098</v>
      </c>
      <c r="C888" s="2">
        <v>1164</v>
      </c>
      <c r="D888" s="2">
        <v>1164</v>
      </c>
      <c r="E888" s="2" t="s">
        <v>7099</v>
      </c>
      <c r="F888" s="58" t="s">
        <v>7100</v>
      </c>
      <c r="G888" s="2" t="s">
        <v>431</v>
      </c>
      <c r="H888" t="s">
        <v>432</v>
      </c>
      <c r="I888" s="58" t="s">
        <v>433</v>
      </c>
      <c r="J888" s="2">
        <v>66749</v>
      </c>
      <c r="K888" s="2" t="s">
        <v>434</v>
      </c>
      <c r="L888" s="2" t="s">
        <v>435</v>
      </c>
      <c r="M888" s="58" t="s">
        <v>474</v>
      </c>
      <c r="N888" s="58" t="s">
        <v>475</v>
      </c>
      <c r="O888" s="58" t="s">
        <v>476</v>
      </c>
      <c r="P888" s="2" t="s">
        <v>148</v>
      </c>
      <c r="Q888" s="2" t="s">
        <v>477</v>
      </c>
      <c r="R888" s="2" t="s">
        <v>435</v>
      </c>
      <c r="S888" s="10">
        <v>42529</v>
      </c>
      <c r="T888" s="58" t="s">
        <v>478</v>
      </c>
      <c r="U888" s="2" t="s">
        <v>479</v>
      </c>
      <c r="V888" s="2" t="s">
        <v>92</v>
      </c>
      <c r="W888" s="2" t="s">
        <v>93</v>
      </c>
      <c r="X888" s="2" t="s">
        <v>480</v>
      </c>
      <c r="Y888" s="2">
        <v>75</v>
      </c>
      <c r="Z888" s="2" t="s">
        <v>160</v>
      </c>
      <c r="AA888" s="2" t="s">
        <v>481</v>
      </c>
      <c r="AB888" s="58" t="s">
        <v>7100</v>
      </c>
      <c r="AC888" s="58" t="s">
        <v>98</v>
      </c>
      <c r="AD888" s="58" t="s">
        <v>7101</v>
      </c>
      <c r="AE888" s="2" t="s">
        <v>7102</v>
      </c>
      <c r="AF888" s="62">
        <v>-12.5325308</v>
      </c>
      <c r="AG888" s="62">
        <v>-40.305631900000002</v>
      </c>
      <c r="AH888" s="2" t="s">
        <v>7103</v>
      </c>
      <c r="AI888" s="2" t="s">
        <v>147</v>
      </c>
      <c r="AJ888" s="2" t="s">
        <v>1351</v>
      </c>
      <c r="AK888" s="55">
        <v>649.17999999999995</v>
      </c>
      <c r="AL888" s="55">
        <v>125</v>
      </c>
      <c r="AM888" s="55">
        <v>19.255060229828398</v>
      </c>
      <c r="AN888" s="2" t="s">
        <v>103</v>
      </c>
      <c r="AO888" s="2">
        <v>8</v>
      </c>
      <c r="AP888" s="2">
        <v>1</v>
      </c>
      <c r="AQ888" s="2">
        <v>1</v>
      </c>
      <c r="AR888" s="53" t="s">
        <v>72</v>
      </c>
      <c r="AS888" s="2" t="s">
        <v>73</v>
      </c>
      <c r="AT888" s="2" t="s">
        <v>148</v>
      </c>
      <c r="AU888" s="2" t="s">
        <v>75</v>
      </c>
      <c r="AV888" s="2" t="s">
        <v>76</v>
      </c>
      <c r="AW888" s="2" t="str">
        <f t="shared" si="13"/>
        <v>AMERICANAS SERVIÇOS    PEGUE NA LOJA HOJE         PEGUE NA LOJA  QUIOSQUE</v>
      </c>
    </row>
    <row r="889" spans="2:49" ht="15" customHeight="1">
      <c r="B889" t="s">
        <v>7104</v>
      </c>
      <c r="C889" s="2" t="s">
        <v>7105</v>
      </c>
      <c r="D889" s="2">
        <v>754</v>
      </c>
      <c r="E889" s="2" t="s">
        <v>7106</v>
      </c>
      <c r="F889" s="58" t="s">
        <v>7107</v>
      </c>
      <c r="G889" s="2" t="s">
        <v>285</v>
      </c>
      <c r="H889" t="s">
        <v>286</v>
      </c>
      <c r="I889" s="58" t="s">
        <v>287</v>
      </c>
      <c r="J889" s="2">
        <v>68673</v>
      </c>
      <c r="K889" s="2" t="s">
        <v>288</v>
      </c>
      <c r="L889" s="2" t="s">
        <v>289</v>
      </c>
      <c r="M889" s="58" t="s">
        <v>452</v>
      </c>
      <c r="N889" s="58" t="s">
        <v>453</v>
      </c>
      <c r="O889" s="58" t="s">
        <v>454</v>
      </c>
      <c r="P889" s="2" t="s">
        <v>148</v>
      </c>
      <c r="Q889" s="2" t="s">
        <v>455</v>
      </c>
      <c r="R889" s="2" t="s">
        <v>148</v>
      </c>
      <c r="S889" s="10">
        <v>42535</v>
      </c>
      <c r="T889" s="58" t="s">
        <v>3222</v>
      </c>
      <c r="U889" s="2" t="s">
        <v>3223</v>
      </c>
      <c r="V889" s="2" t="s">
        <v>92</v>
      </c>
      <c r="W889" s="2" t="s">
        <v>1192</v>
      </c>
      <c r="X889" s="2" t="s">
        <v>458</v>
      </c>
      <c r="Y889" s="2">
        <v>55</v>
      </c>
      <c r="Z889" s="2" t="s">
        <v>160</v>
      </c>
      <c r="AA889" s="2" t="s">
        <v>460</v>
      </c>
      <c r="AB889" s="58" t="s">
        <v>7108</v>
      </c>
      <c r="AC889" s="58" t="s">
        <v>98</v>
      </c>
      <c r="AD889" s="58" t="s">
        <v>7109</v>
      </c>
      <c r="AE889" s="2" t="s">
        <v>7110</v>
      </c>
      <c r="AF889" s="62">
        <v>-28.643096700000001</v>
      </c>
      <c r="AG889" s="62">
        <v>-53.605701500000002</v>
      </c>
      <c r="AH889" s="2" t="s">
        <v>7111</v>
      </c>
      <c r="AI889" s="2" t="s">
        <v>147</v>
      </c>
      <c r="AJ889" s="2" t="s">
        <v>1351</v>
      </c>
      <c r="AK889" s="55">
        <v>530.74</v>
      </c>
      <c r="AL889" s="55">
        <v>75</v>
      </c>
      <c r="AM889" s="55">
        <v>14.131213023325923</v>
      </c>
      <c r="AN889" s="2" t="s">
        <v>103</v>
      </c>
      <c r="AO889" s="2">
        <v>8</v>
      </c>
      <c r="AP889" s="2">
        <v>1</v>
      </c>
      <c r="AQ889" s="2">
        <v>1</v>
      </c>
      <c r="AR889" s="53" t="s">
        <v>148</v>
      </c>
      <c r="AS889" s="2" t="s">
        <v>73</v>
      </c>
      <c r="AT889" s="2" t="s">
        <v>148</v>
      </c>
      <c r="AU889" s="2" t="s">
        <v>75</v>
      </c>
      <c r="AV889" s="2" t="s">
        <v>148</v>
      </c>
      <c r="AW889" s="2" t="str">
        <f t="shared" si="13"/>
        <v xml:space="preserve">     PEGUE NA LOJA HOJE         PEGUE NA LOJA   </v>
      </c>
    </row>
    <row r="890" spans="2:49" ht="15" customHeight="1">
      <c r="B890" t="s">
        <v>7112</v>
      </c>
      <c r="C890" s="2">
        <v>1205</v>
      </c>
      <c r="D890" s="2">
        <v>1205</v>
      </c>
      <c r="E890" s="2" t="s">
        <v>7113</v>
      </c>
      <c r="F890" s="58" t="s">
        <v>3541</v>
      </c>
      <c r="G890" s="2" t="s">
        <v>285</v>
      </c>
      <c r="H890" t="s">
        <v>286</v>
      </c>
      <c r="I890" s="58" t="s">
        <v>287</v>
      </c>
      <c r="J890" s="2">
        <v>68673</v>
      </c>
      <c r="K890" s="2" t="s">
        <v>288</v>
      </c>
      <c r="L890" s="2" t="s">
        <v>289</v>
      </c>
      <c r="M890" s="58" t="s">
        <v>452</v>
      </c>
      <c r="N890" s="58" t="s">
        <v>453</v>
      </c>
      <c r="O890" s="58" t="s">
        <v>454</v>
      </c>
      <c r="P890" s="2" t="s">
        <v>148</v>
      </c>
      <c r="Q890" s="2" t="s">
        <v>455</v>
      </c>
      <c r="R890" s="2" t="s">
        <v>148</v>
      </c>
      <c r="S890" s="10">
        <v>42537</v>
      </c>
      <c r="T890" s="58" t="s">
        <v>456</v>
      </c>
      <c r="U890" s="2" t="s">
        <v>457</v>
      </c>
      <c r="V890" s="2" t="s">
        <v>92</v>
      </c>
      <c r="W890" s="2" t="s">
        <v>93</v>
      </c>
      <c r="X890" s="2" t="s">
        <v>458</v>
      </c>
      <c r="Y890" s="2">
        <v>54</v>
      </c>
      <c r="Z890" s="2" t="s">
        <v>160</v>
      </c>
      <c r="AA890" s="2" t="s">
        <v>460</v>
      </c>
      <c r="AB890" s="58" t="s">
        <v>833</v>
      </c>
      <c r="AC890" s="58" t="s">
        <v>98</v>
      </c>
      <c r="AD890" s="58" t="s">
        <v>7114</v>
      </c>
      <c r="AE890" s="2" t="s">
        <v>7115</v>
      </c>
      <c r="AF890" s="62">
        <v>-29.167540500000001</v>
      </c>
      <c r="AG890" s="62">
        <v>-51.179086699999999</v>
      </c>
      <c r="AH890" s="2" t="s">
        <v>7116</v>
      </c>
      <c r="AI890" s="2" t="s">
        <v>147</v>
      </c>
      <c r="AJ890" s="2" t="s">
        <v>330</v>
      </c>
      <c r="AK890" s="55">
        <v>824.9</v>
      </c>
      <c r="AL890" s="55">
        <v>89</v>
      </c>
      <c r="AM890" s="55">
        <v>10.789186568068857</v>
      </c>
      <c r="AN890" s="2" t="s">
        <v>103</v>
      </c>
      <c r="AO890" s="2">
        <v>5</v>
      </c>
      <c r="AP890" s="2">
        <v>2</v>
      </c>
      <c r="AQ890" s="2">
        <v>1</v>
      </c>
      <c r="AR890" s="53" t="s">
        <v>148</v>
      </c>
      <c r="AS890" s="2" t="s">
        <v>73</v>
      </c>
      <c r="AT890" s="2" t="s">
        <v>148</v>
      </c>
      <c r="AU890" s="2" t="s">
        <v>148</v>
      </c>
      <c r="AV890" s="2" t="s">
        <v>148</v>
      </c>
      <c r="AW890" s="2" t="str">
        <f t="shared" si="13"/>
        <v xml:space="preserve">     PEGUE NA LOJA HOJE             </v>
      </c>
    </row>
    <row r="891" spans="2:49" ht="15" customHeight="1">
      <c r="B891" t="s">
        <v>7117</v>
      </c>
      <c r="C891" s="2">
        <v>1236</v>
      </c>
      <c r="D891" s="2">
        <v>1236</v>
      </c>
      <c r="E891" s="2" t="s">
        <v>7118</v>
      </c>
      <c r="F891" s="58" t="s">
        <v>7119</v>
      </c>
      <c r="G891" s="2" t="s">
        <v>431</v>
      </c>
      <c r="H891" t="s">
        <v>432</v>
      </c>
      <c r="I891" s="58" t="s">
        <v>433</v>
      </c>
      <c r="J891" s="2">
        <v>66749</v>
      </c>
      <c r="K891" s="2" t="s">
        <v>434</v>
      </c>
      <c r="L891" s="2" t="s">
        <v>435</v>
      </c>
      <c r="M891" s="58" t="s">
        <v>474</v>
      </c>
      <c r="N891" s="58" t="s">
        <v>475</v>
      </c>
      <c r="O891" s="58" t="s">
        <v>476</v>
      </c>
      <c r="P891" s="2" t="s">
        <v>148</v>
      </c>
      <c r="Q891" s="2" t="s">
        <v>477</v>
      </c>
      <c r="R891" s="2" t="s">
        <v>435</v>
      </c>
      <c r="S891" s="10">
        <v>42537</v>
      </c>
      <c r="T891" s="58" t="s">
        <v>478</v>
      </c>
      <c r="U891" s="2" t="s">
        <v>479</v>
      </c>
      <c r="V891" s="2" t="s">
        <v>92</v>
      </c>
      <c r="W891" s="2" t="s">
        <v>93</v>
      </c>
      <c r="X891" s="2" t="s">
        <v>480</v>
      </c>
      <c r="Y891" s="2">
        <v>75</v>
      </c>
      <c r="Z891" s="2" t="s">
        <v>160</v>
      </c>
      <c r="AA891" s="2" t="s">
        <v>481</v>
      </c>
      <c r="AB891" s="58" t="s">
        <v>7119</v>
      </c>
      <c r="AC891" s="58" t="s">
        <v>98</v>
      </c>
      <c r="AD891" s="58" t="s">
        <v>7120</v>
      </c>
      <c r="AE891" s="2" t="s">
        <v>7121</v>
      </c>
      <c r="AF891" s="62">
        <v>-12.1565137</v>
      </c>
      <c r="AG891" s="62">
        <v>-39.740620100000001</v>
      </c>
      <c r="AH891" s="2" t="s">
        <v>7122</v>
      </c>
      <c r="AI891" s="2" t="s">
        <v>147</v>
      </c>
      <c r="AJ891" s="2" t="s">
        <v>1351</v>
      </c>
      <c r="AK891" s="55">
        <v>523.29999999999995</v>
      </c>
      <c r="AL891" s="55">
        <v>129</v>
      </c>
      <c r="AM891" s="55">
        <v>24.651251672081028</v>
      </c>
      <c r="AN891" s="2" t="s">
        <v>103</v>
      </c>
      <c r="AO891" s="2">
        <v>8</v>
      </c>
      <c r="AP891" s="2">
        <v>1</v>
      </c>
      <c r="AQ891" s="2">
        <v>1</v>
      </c>
      <c r="AR891" s="53" t="s">
        <v>72</v>
      </c>
      <c r="AS891" s="2" t="s">
        <v>73</v>
      </c>
      <c r="AT891" s="2" t="s">
        <v>148</v>
      </c>
      <c r="AU891" s="2" t="s">
        <v>75</v>
      </c>
      <c r="AV891" s="2" t="s">
        <v>76</v>
      </c>
      <c r="AW891" s="2" t="str">
        <f t="shared" si="13"/>
        <v>AMERICANAS SERVIÇOS    PEGUE NA LOJA HOJE         PEGUE NA LOJA  QUIOSQUE</v>
      </c>
    </row>
    <row r="892" spans="2:49" ht="15" customHeight="1">
      <c r="B892" t="s">
        <v>7123</v>
      </c>
      <c r="C892" s="2">
        <v>1207</v>
      </c>
      <c r="D892" s="2">
        <v>1207</v>
      </c>
      <c r="E892" s="2" t="s">
        <v>7124</v>
      </c>
      <c r="F892" s="58" t="s">
        <v>7125</v>
      </c>
      <c r="G892" s="2" t="s">
        <v>534</v>
      </c>
      <c r="H892" t="s">
        <v>535</v>
      </c>
      <c r="I892" s="58" t="s">
        <v>536</v>
      </c>
      <c r="J892" s="2">
        <v>65659</v>
      </c>
      <c r="K892" s="2" t="s">
        <v>537</v>
      </c>
      <c r="L892" s="2" t="s">
        <v>531</v>
      </c>
      <c r="M892" s="58" t="s">
        <v>538</v>
      </c>
      <c r="N892" s="58" t="s">
        <v>539</v>
      </c>
      <c r="O892" t="s">
        <v>540</v>
      </c>
      <c r="P892" s="2" t="s">
        <v>148</v>
      </c>
      <c r="Q892" s="2" t="s">
        <v>541</v>
      </c>
      <c r="R892" s="2" t="s">
        <v>542</v>
      </c>
      <c r="S892" s="10">
        <v>42571</v>
      </c>
      <c r="T892" s="58" t="s">
        <v>543</v>
      </c>
      <c r="U892" s="2" t="s">
        <v>544</v>
      </c>
      <c r="V892" s="2" t="s">
        <v>92</v>
      </c>
      <c r="W892" s="2" t="s">
        <v>93</v>
      </c>
      <c r="X892" s="2" t="s">
        <v>545</v>
      </c>
      <c r="Y892" s="2">
        <v>91</v>
      </c>
      <c r="Z892" s="2" t="s">
        <v>95</v>
      </c>
      <c r="AA892" s="2" t="s">
        <v>546</v>
      </c>
      <c r="AB892" s="58" t="s">
        <v>547</v>
      </c>
      <c r="AC892" s="58" t="s">
        <v>7126</v>
      </c>
      <c r="AD892" s="58" t="s">
        <v>7127</v>
      </c>
      <c r="AE892" s="2" t="s">
        <v>7128</v>
      </c>
      <c r="AF892" s="62">
        <v>-1.4366668</v>
      </c>
      <c r="AG892" s="62">
        <v>-48.454788000000001</v>
      </c>
      <c r="AH892" s="2" t="s">
        <v>7129</v>
      </c>
      <c r="AI892" s="2" t="s">
        <v>28</v>
      </c>
      <c r="AJ892" s="2" t="s">
        <v>330</v>
      </c>
      <c r="AK892" s="55">
        <v>818.79</v>
      </c>
      <c r="AL892" s="55">
        <v>109</v>
      </c>
      <c r="AM892" s="55">
        <v>13.312326726022548</v>
      </c>
      <c r="AN892" s="2" t="s">
        <v>103</v>
      </c>
      <c r="AO892" s="2">
        <v>4</v>
      </c>
      <c r="AP892" s="2">
        <v>3</v>
      </c>
      <c r="AQ892" s="2">
        <v>1</v>
      </c>
      <c r="AR892" s="53" t="s">
        <v>72</v>
      </c>
      <c r="AS892" s="2" t="s">
        <v>73</v>
      </c>
      <c r="AT892" s="2" t="s">
        <v>74</v>
      </c>
      <c r="AU892" s="2" t="s">
        <v>75</v>
      </c>
      <c r="AV892" s="2" t="s">
        <v>76</v>
      </c>
      <c r="AW892" s="2" t="str">
        <f t="shared" si="13"/>
        <v>AMERICANAS SERVIÇOS    PEGUE NA LOJA HOJE    SHIP FROM STORE    PEGUE NA LOJA  QUIOSQUE</v>
      </c>
    </row>
    <row r="893" spans="2:49" ht="15" customHeight="1">
      <c r="B893" t="s">
        <v>7130</v>
      </c>
      <c r="C893" s="2">
        <v>1263</v>
      </c>
      <c r="D893" s="2">
        <v>1263</v>
      </c>
      <c r="E893" s="2" t="s">
        <v>7131</v>
      </c>
      <c r="F893" s="58" t="s">
        <v>7132</v>
      </c>
      <c r="G893" s="2" t="s">
        <v>285</v>
      </c>
      <c r="H893" t="s">
        <v>286</v>
      </c>
      <c r="I893" s="58" t="s">
        <v>287</v>
      </c>
      <c r="J893" s="2">
        <v>68673</v>
      </c>
      <c r="K893" s="2" t="s">
        <v>288</v>
      </c>
      <c r="L893" s="2" t="s">
        <v>289</v>
      </c>
      <c r="M893" s="58" t="s">
        <v>1298</v>
      </c>
      <c r="N893" s="58" t="s">
        <v>1299</v>
      </c>
      <c r="O893" s="58" t="s">
        <v>1300</v>
      </c>
      <c r="P893" s="2" t="s">
        <v>148</v>
      </c>
      <c r="Q893" s="2" t="s">
        <v>1301</v>
      </c>
      <c r="R893" s="2" t="s">
        <v>1302</v>
      </c>
      <c r="S893" s="10">
        <v>42579</v>
      </c>
      <c r="T893" s="58" t="s">
        <v>3222</v>
      </c>
      <c r="U893" s="2" t="s">
        <v>3223</v>
      </c>
      <c r="V893" s="2" t="s">
        <v>92</v>
      </c>
      <c r="W893" s="2" t="s">
        <v>93</v>
      </c>
      <c r="X893" s="2" t="s">
        <v>458</v>
      </c>
      <c r="Y893" s="2">
        <v>55</v>
      </c>
      <c r="Z893" s="2" t="s">
        <v>160</v>
      </c>
      <c r="AA893" s="2" t="s">
        <v>460</v>
      </c>
      <c r="AB893" s="58" t="s">
        <v>7132</v>
      </c>
      <c r="AC893" s="58" t="s">
        <v>98</v>
      </c>
      <c r="AD893" s="58" t="s">
        <v>7133</v>
      </c>
      <c r="AE893" s="2" t="s">
        <v>7134</v>
      </c>
      <c r="AF893" s="62">
        <v>-29.755145899999999</v>
      </c>
      <c r="AG893" s="62">
        <v>-57.085972499999997</v>
      </c>
      <c r="AH893" s="2" t="s">
        <v>7135</v>
      </c>
      <c r="AI893" s="2" t="s">
        <v>147</v>
      </c>
      <c r="AJ893" s="2" t="s">
        <v>1351</v>
      </c>
      <c r="AK893" s="55">
        <v>607.88</v>
      </c>
      <c r="AL893" s="55">
        <v>151</v>
      </c>
      <c r="AM893" s="55">
        <v>24.840429032045801</v>
      </c>
      <c r="AN893" s="2" t="s">
        <v>103</v>
      </c>
      <c r="AO893" s="2">
        <v>9</v>
      </c>
      <c r="AP893" s="2">
        <v>1</v>
      </c>
      <c r="AQ893" s="2">
        <v>2</v>
      </c>
      <c r="AR893" s="53" t="s">
        <v>72</v>
      </c>
      <c r="AS893" s="2" t="s">
        <v>73</v>
      </c>
      <c r="AT893" s="2" t="s">
        <v>148</v>
      </c>
      <c r="AU893" s="2" t="s">
        <v>75</v>
      </c>
      <c r="AV893" s="2" t="s">
        <v>76</v>
      </c>
      <c r="AW893" s="2" t="str">
        <f t="shared" si="13"/>
        <v>AMERICANAS SERVIÇOS    PEGUE NA LOJA HOJE         PEGUE NA LOJA  QUIOSQUE</v>
      </c>
    </row>
    <row r="894" spans="2:49" ht="15" customHeight="1">
      <c r="B894" t="s">
        <v>7136</v>
      </c>
      <c r="C894" s="2">
        <v>1085</v>
      </c>
      <c r="D894" s="2">
        <v>1085</v>
      </c>
      <c r="E894" s="2" t="s">
        <v>7137</v>
      </c>
      <c r="F894" s="58" t="s">
        <v>7138</v>
      </c>
      <c r="G894" s="2" t="s">
        <v>380</v>
      </c>
      <c r="H894" t="s">
        <v>381</v>
      </c>
      <c r="I894" s="58" t="s">
        <v>382</v>
      </c>
      <c r="J894" s="2">
        <v>66147</v>
      </c>
      <c r="K894" s="2" t="s">
        <v>383</v>
      </c>
      <c r="L894" s="2" t="s">
        <v>384</v>
      </c>
      <c r="M894" s="58" t="s">
        <v>385</v>
      </c>
      <c r="N894" s="58" t="s">
        <v>386</v>
      </c>
      <c r="O894" s="58" t="s">
        <v>387</v>
      </c>
      <c r="P894" s="2">
        <v>66210</v>
      </c>
      <c r="Q894" s="2" t="s">
        <v>388</v>
      </c>
      <c r="R894" s="2" t="s">
        <v>389</v>
      </c>
      <c r="S894" s="10">
        <v>42586</v>
      </c>
      <c r="T894" s="58" t="s">
        <v>390</v>
      </c>
      <c r="U894" s="2" t="s">
        <v>391</v>
      </c>
      <c r="V894" s="2" t="s">
        <v>92</v>
      </c>
      <c r="W894" s="2" t="s">
        <v>93</v>
      </c>
      <c r="X894" s="2" t="s">
        <v>248</v>
      </c>
      <c r="Y894" s="2">
        <v>62</v>
      </c>
      <c r="Z894" s="2" t="s">
        <v>160</v>
      </c>
      <c r="AA894" s="2" t="s">
        <v>392</v>
      </c>
      <c r="AB894" s="58" t="s">
        <v>379</v>
      </c>
      <c r="AC894" s="58" t="s">
        <v>7139</v>
      </c>
      <c r="AD894" s="58" t="s">
        <v>7140</v>
      </c>
      <c r="AE894" s="2" t="s">
        <v>7141</v>
      </c>
      <c r="AF894" s="62">
        <v>-16.6663961</v>
      </c>
      <c r="AG894" s="62">
        <v>-49.308505699999998</v>
      </c>
      <c r="AH894" s="2" t="s">
        <v>7142</v>
      </c>
      <c r="AI894" s="2" t="s">
        <v>147</v>
      </c>
      <c r="AJ894" s="2" t="s">
        <v>330</v>
      </c>
      <c r="AK894" s="55">
        <v>736.72</v>
      </c>
      <c r="AL894" s="55">
        <v>246</v>
      </c>
      <c r="AM894" s="55">
        <v>33.391247692474749</v>
      </c>
      <c r="AN894" s="2" t="s">
        <v>331</v>
      </c>
      <c r="AO894" s="2">
        <v>10</v>
      </c>
      <c r="AP894" s="2">
        <v>1</v>
      </c>
      <c r="AQ894" s="2">
        <v>3</v>
      </c>
      <c r="AR894" s="53" t="s">
        <v>148</v>
      </c>
      <c r="AS894" s="2" t="s">
        <v>73</v>
      </c>
      <c r="AT894" s="2" t="s">
        <v>74</v>
      </c>
      <c r="AU894" s="2" t="s">
        <v>75</v>
      </c>
      <c r="AV894" s="2" t="s">
        <v>148</v>
      </c>
      <c r="AW894" s="2" t="str">
        <f t="shared" si="13"/>
        <v xml:space="preserve">     PEGUE NA LOJA HOJE    SHIP FROM STORE    PEGUE NA LOJA   </v>
      </c>
    </row>
    <row r="895" spans="2:49" ht="15" customHeight="1">
      <c r="B895" t="s">
        <v>7143</v>
      </c>
      <c r="C895" s="2">
        <v>1198</v>
      </c>
      <c r="D895" s="2">
        <v>1198</v>
      </c>
      <c r="E895" s="2" t="s">
        <v>7144</v>
      </c>
      <c r="F895" s="58" t="s">
        <v>7145</v>
      </c>
      <c r="G895" s="2" t="s">
        <v>380</v>
      </c>
      <c r="H895" t="s">
        <v>381</v>
      </c>
      <c r="I895" s="58" t="s">
        <v>382</v>
      </c>
      <c r="J895" s="2">
        <v>66147</v>
      </c>
      <c r="K895" s="2" t="s">
        <v>383</v>
      </c>
      <c r="L895" s="2" t="s">
        <v>384</v>
      </c>
      <c r="M895" s="58" t="s">
        <v>873</v>
      </c>
      <c r="N895" s="58" t="s">
        <v>874</v>
      </c>
      <c r="O895" s="58" t="s">
        <v>875</v>
      </c>
      <c r="P895" s="2">
        <v>66229</v>
      </c>
      <c r="Q895" s="2" t="s">
        <v>876</v>
      </c>
      <c r="R895" s="2" t="s">
        <v>870</v>
      </c>
      <c r="S895" s="10">
        <v>42592</v>
      </c>
      <c r="T895" s="58" t="s">
        <v>877</v>
      </c>
      <c r="U895" s="2" t="s">
        <v>878</v>
      </c>
      <c r="V895" s="2" t="s">
        <v>92</v>
      </c>
      <c r="W895" s="2" t="s">
        <v>93</v>
      </c>
      <c r="X895" s="2" t="s">
        <v>442</v>
      </c>
      <c r="Y895" s="2">
        <v>88</v>
      </c>
      <c r="Z895" s="2" t="s">
        <v>160</v>
      </c>
      <c r="AA895" s="2" t="s">
        <v>526</v>
      </c>
      <c r="AB895" s="58" t="s">
        <v>7146</v>
      </c>
      <c r="AC895" s="58" t="s">
        <v>98</v>
      </c>
      <c r="AD895" s="58" t="s">
        <v>7147</v>
      </c>
      <c r="AE895" s="2" t="s">
        <v>7148</v>
      </c>
      <c r="AF895" s="62">
        <v>-4.5616067999999999</v>
      </c>
      <c r="AG895" s="62">
        <v>-37.769807200000002</v>
      </c>
      <c r="AH895" s="2" t="s">
        <v>7149</v>
      </c>
      <c r="AI895" s="2" t="s">
        <v>28</v>
      </c>
      <c r="AJ895" s="2" t="s">
        <v>330</v>
      </c>
      <c r="AK895" s="55">
        <v>896</v>
      </c>
      <c r="AL895" s="55">
        <v>160</v>
      </c>
      <c r="AM895" s="55">
        <v>17.857142857142858</v>
      </c>
      <c r="AN895" s="2" t="s">
        <v>331</v>
      </c>
      <c r="AO895" s="2">
        <v>8</v>
      </c>
      <c r="AP895" s="2">
        <v>2</v>
      </c>
      <c r="AQ895" s="2">
        <v>4</v>
      </c>
      <c r="AR895" s="53" t="s">
        <v>72</v>
      </c>
      <c r="AS895" s="2" t="s">
        <v>73</v>
      </c>
      <c r="AT895" s="2" t="s">
        <v>148</v>
      </c>
      <c r="AU895" s="2" t="s">
        <v>75</v>
      </c>
      <c r="AV895" s="2" t="s">
        <v>76</v>
      </c>
      <c r="AW895" s="2" t="str">
        <f t="shared" ref="AW895:AW957" si="14">SUBSTITUTE(AR895&amp;"    "&amp;AS895&amp;"    "&amp;AT895&amp;"    "&amp;AU895&amp;"  "&amp;AV895,"-"," ")</f>
        <v>AMERICANAS SERVIÇOS    PEGUE NA LOJA HOJE         PEGUE NA LOJA  QUIOSQUE</v>
      </c>
    </row>
    <row r="896" spans="2:49" ht="15" customHeight="1">
      <c r="B896" t="s">
        <v>7150</v>
      </c>
      <c r="C896" s="2" t="s">
        <v>7151</v>
      </c>
      <c r="D896" s="2">
        <v>755</v>
      </c>
      <c r="E896" s="2" t="s">
        <v>7152</v>
      </c>
      <c r="F896" s="58" t="s">
        <v>7153</v>
      </c>
      <c r="G896" s="2" t="s">
        <v>285</v>
      </c>
      <c r="H896" t="s">
        <v>286</v>
      </c>
      <c r="I896" s="58" t="s">
        <v>287</v>
      </c>
      <c r="J896" s="2">
        <v>68673</v>
      </c>
      <c r="K896" s="2" t="s">
        <v>288</v>
      </c>
      <c r="L896" s="2" t="s">
        <v>289</v>
      </c>
      <c r="M896" s="58" t="s">
        <v>452</v>
      </c>
      <c r="N896" s="58" t="s">
        <v>453</v>
      </c>
      <c r="O896" s="58" t="s">
        <v>454</v>
      </c>
      <c r="P896" s="2" t="s">
        <v>148</v>
      </c>
      <c r="Q896" s="2" t="s">
        <v>455</v>
      </c>
      <c r="R896" s="2" t="s">
        <v>148</v>
      </c>
      <c r="S896" s="10">
        <v>42607</v>
      </c>
      <c r="T896" s="58" t="s">
        <v>456</v>
      </c>
      <c r="U896" s="2" t="s">
        <v>457</v>
      </c>
      <c r="V896" s="2" t="s">
        <v>69</v>
      </c>
      <c r="W896" s="2" t="s">
        <v>1192</v>
      </c>
      <c r="X896" s="2" t="s">
        <v>458</v>
      </c>
      <c r="Y896" s="2">
        <v>54</v>
      </c>
      <c r="Z896" s="2" t="s">
        <v>160</v>
      </c>
      <c r="AA896" s="2" t="s">
        <v>460</v>
      </c>
      <c r="AB896" s="58" t="s">
        <v>7154</v>
      </c>
      <c r="AC896" s="58" t="s">
        <v>98</v>
      </c>
      <c r="AD896" s="58" t="s">
        <v>7155</v>
      </c>
      <c r="AE896" s="2" t="s">
        <v>7156</v>
      </c>
      <c r="AF896" s="62">
        <v>-29.360710999999998</v>
      </c>
      <c r="AG896" s="62">
        <v>-50.813410300000001</v>
      </c>
      <c r="AH896" s="2" t="s">
        <v>7157</v>
      </c>
      <c r="AI896" s="2" t="s">
        <v>147</v>
      </c>
      <c r="AJ896" s="2" t="s">
        <v>1351</v>
      </c>
      <c r="AK896" s="55">
        <v>557.95000000000005</v>
      </c>
      <c r="AL896" s="55">
        <v>71</v>
      </c>
      <c r="AM896" s="55">
        <v>12.725154583744061</v>
      </c>
      <c r="AN896" s="2" t="s">
        <v>103</v>
      </c>
      <c r="AO896" s="2">
        <v>4</v>
      </c>
      <c r="AP896" s="2">
        <v>3</v>
      </c>
      <c r="AQ896" s="2">
        <v>1</v>
      </c>
      <c r="AR896" s="53" t="s">
        <v>148</v>
      </c>
      <c r="AS896" s="2" t="s">
        <v>73</v>
      </c>
      <c r="AT896" s="2" t="s">
        <v>148</v>
      </c>
      <c r="AU896" s="2" t="s">
        <v>148</v>
      </c>
      <c r="AV896" s="2" t="s">
        <v>148</v>
      </c>
      <c r="AW896" s="2" t="str">
        <f t="shared" si="14"/>
        <v xml:space="preserve">     PEGUE NA LOJA HOJE             </v>
      </c>
    </row>
    <row r="897" spans="2:49" ht="15" customHeight="1">
      <c r="B897" t="s">
        <v>7158</v>
      </c>
      <c r="C897" s="2">
        <v>1225</v>
      </c>
      <c r="D897" s="2">
        <v>1225</v>
      </c>
      <c r="E897" s="2" t="s">
        <v>7159</v>
      </c>
      <c r="F897" s="58" t="s">
        <v>7160</v>
      </c>
      <c r="G897" s="2" t="s">
        <v>431</v>
      </c>
      <c r="H897" t="s">
        <v>432</v>
      </c>
      <c r="I897" s="58" t="s">
        <v>433</v>
      </c>
      <c r="J897" s="2">
        <v>66749</v>
      </c>
      <c r="K897" s="2" t="s">
        <v>434</v>
      </c>
      <c r="L897" s="2" t="s">
        <v>435</v>
      </c>
      <c r="M897" s="58" t="s">
        <v>474</v>
      </c>
      <c r="N897" s="58" t="s">
        <v>475</v>
      </c>
      <c r="O897" s="58" t="s">
        <v>476</v>
      </c>
      <c r="P897" s="2" t="s">
        <v>148</v>
      </c>
      <c r="Q897" s="2" t="s">
        <v>477</v>
      </c>
      <c r="R897" s="2" t="s">
        <v>435</v>
      </c>
      <c r="S897" s="10">
        <v>42611</v>
      </c>
      <c r="T897" s="58" t="s">
        <v>478</v>
      </c>
      <c r="U897" s="2" t="s">
        <v>479</v>
      </c>
      <c r="V897" s="2" t="s">
        <v>92</v>
      </c>
      <c r="W897" s="2" t="s">
        <v>93</v>
      </c>
      <c r="X897" s="2" t="s">
        <v>480</v>
      </c>
      <c r="Y897" s="2">
        <v>75</v>
      </c>
      <c r="Z897" s="2" t="s">
        <v>160</v>
      </c>
      <c r="AA897" s="2" t="s">
        <v>481</v>
      </c>
      <c r="AB897" s="58" t="s">
        <v>7160</v>
      </c>
      <c r="AC897" s="58" t="s">
        <v>98</v>
      </c>
      <c r="AD897" s="58" t="s">
        <v>7161</v>
      </c>
      <c r="AE897" s="2" t="s">
        <v>7162</v>
      </c>
      <c r="AF897" s="62">
        <v>-12.418288</v>
      </c>
      <c r="AG897" s="62">
        <v>-41.770273600000003</v>
      </c>
      <c r="AH897" s="2" t="s">
        <v>7163</v>
      </c>
      <c r="AI897" s="2" t="s">
        <v>147</v>
      </c>
      <c r="AJ897" s="2" t="s">
        <v>1351</v>
      </c>
      <c r="AK897" s="55">
        <v>592.08000000000004</v>
      </c>
      <c r="AL897" s="55">
        <v>121</v>
      </c>
      <c r="AM897" s="55">
        <v>20.436427509795969</v>
      </c>
      <c r="AN897" s="2" t="s">
        <v>103</v>
      </c>
      <c r="AO897" s="2">
        <v>9</v>
      </c>
      <c r="AP897" s="2">
        <v>1</v>
      </c>
      <c r="AQ897" s="2">
        <v>2</v>
      </c>
      <c r="AR897" s="53" t="s">
        <v>72</v>
      </c>
      <c r="AS897" s="2" t="s">
        <v>73</v>
      </c>
      <c r="AT897" s="2" t="s">
        <v>148</v>
      </c>
      <c r="AU897" s="2" t="s">
        <v>75</v>
      </c>
      <c r="AV897" s="2" t="s">
        <v>76</v>
      </c>
      <c r="AW897" s="2" t="str">
        <f t="shared" si="14"/>
        <v>AMERICANAS SERVIÇOS    PEGUE NA LOJA HOJE         PEGUE NA LOJA  QUIOSQUE</v>
      </c>
    </row>
    <row r="898" spans="2:49" ht="15" customHeight="1">
      <c r="B898" t="s">
        <v>7164</v>
      </c>
      <c r="C898" s="2">
        <v>1241</v>
      </c>
      <c r="D898" s="2">
        <v>1241</v>
      </c>
      <c r="E898" s="2" t="s">
        <v>7165</v>
      </c>
      <c r="F898" s="58" t="s">
        <v>7166</v>
      </c>
      <c r="G898" s="2" t="s">
        <v>431</v>
      </c>
      <c r="H898" t="s">
        <v>432</v>
      </c>
      <c r="I898" s="58" t="s">
        <v>433</v>
      </c>
      <c r="J898" s="2">
        <v>66749</v>
      </c>
      <c r="K898" s="2" t="s">
        <v>434</v>
      </c>
      <c r="L898" s="2" t="s">
        <v>435</v>
      </c>
      <c r="M898" s="58" t="s">
        <v>815</v>
      </c>
      <c r="N898" s="58" t="s">
        <v>816</v>
      </c>
      <c r="O898" s="58" t="s">
        <v>817</v>
      </c>
      <c r="P898" s="2">
        <v>66116</v>
      </c>
      <c r="Q898" s="2" t="s">
        <v>818</v>
      </c>
      <c r="R898" s="2" t="s">
        <v>812</v>
      </c>
      <c r="S898" s="10">
        <v>42611</v>
      </c>
      <c r="T898" s="58" t="s">
        <v>819</v>
      </c>
      <c r="U898" s="2" t="s">
        <v>820</v>
      </c>
      <c r="V898" s="2" t="s">
        <v>92</v>
      </c>
      <c r="W898" s="2" t="s">
        <v>93</v>
      </c>
      <c r="X898" s="2" t="s">
        <v>480</v>
      </c>
      <c r="Y898" s="2">
        <v>71</v>
      </c>
      <c r="Z898" s="2" t="s">
        <v>95</v>
      </c>
      <c r="AA898" s="2" t="s">
        <v>481</v>
      </c>
      <c r="AB898" s="58" t="s">
        <v>7166</v>
      </c>
      <c r="AC898" s="58" t="s">
        <v>98</v>
      </c>
      <c r="AD898" s="58" t="s">
        <v>7167</v>
      </c>
      <c r="AE898" s="2" t="s">
        <v>7168</v>
      </c>
      <c r="AF898" s="62">
        <v>-12.6093221</v>
      </c>
      <c r="AG898" s="62">
        <v>-38.306032100000003</v>
      </c>
      <c r="AH898" s="2" t="s">
        <v>7169</v>
      </c>
      <c r="AI898" s="2" t="s">
        <v>147</v>
      </c>
      <c r="AJ898" s="2" t="s">
        <v>1351</v>
      </c>
      <c r="AK898" s="55">
        <v>657.61</v>
      </c>
      <c r="AL898" s="55">
        <v>125</v>
      </c>
      <c r="AM898" s="55">
        <v>19.008226760541962</v>
      </c>
      <c r="AN898" s="2" t="s">
        <v>103</v>
      </c>
      <c r="AO898" s="2">
        <v>4</v>
      </c>
      <c r="AP898" s="2">
        <v>3</v>
      </c>
      <c r="AQ898" s="2">
        <v>1</v>
      </c>
      <c r="AR898" s="53" t="s">
        <v>148</v>
      </c>
      <c r="AS898" s="2" t="s">
        <v>73</v>
      </c>
      <c r="AT898" s="2" t="s">
        <v>148</v>
      </c>
      <c r="AU898" s="2" t="s">
        <v>75</v>
      </c>
      <c r="AV898" s="2" t="s">
        <v>148</v>
      </c>
      <c r="AW898" s="2" t="str">
        <f t="shared" si="14"/>
        <v xml:space="preserve">     PEGUE NA LOJA HOJE         PEGUE NA LOJA   </v>
      </c>
    </row>
    <row r="899" spans="2:49" ht="15" customHeight="1">
      <c r="B899" t="s">
        <v>7170</v>
      </c>
      <c r="C899" s="2">
        <v>1162</v>
      </c>
      <c r="D899" s="2">
        <v>1162</v>
      </c>
      <c r="E899" s="2" t="s">
        <v>7171</v>
      </c>
      <c r="F899" s="58" t="s">
        <v>7172</v>
      </c>
      <c r="G899" s="2" t="s">
        <v>285</v>
      </c>
      <c r="H899" t="s">
        <v>286</v>
      </c>
      <c r="I899" s="58" t="s">
        <v>287</v>
      </c>
      <c r="J899" s="2">
        <v>68673</v>
      </c>
      <c r="K899" s="2" t="s">
        <v>288</v>
      </c>
      <c r="L899" s="2" t="s">
        <v>289</v>
      </c>
      <c r="M899" s="58" t="s">
        <v>452</v>
      </c>
      <c r="N899" s="58" t="s">
        <v>453</v>
      </c>
      <c r="O899" s="58" t="s">
        <v>454</v>
      </c>
      <c r="P899" s="2" t="s">
        <v>148</v>
      </c>
      <c r="Q899" s="2" t="s">
        <v>455</v>
      </c>
      <c r="R899" s="2" t="s">
        <v>148</v>
      </c>
      <c r="S899" s="10">
        <v>42621</v>
      </c>
      <c r="T899" s="58" t="s">
        <v>3222</v>
      </c>
      <c r="U899" s="2" t="s">
        <v>3223</v>
      </c>
      <c r="V899" s="2" t="s">
        <v>92</v>
      </c>
      <c r="W899" s="2" t="s">
        <v>93</v>
      </c>
      <c r="X899" s="2" t="s">
        <v>458</v>
      </c>
      <c r="Y899" s="2">
        <v>54</v>
      </c>
      <c r="Z899" s="2" t="s">
        <v>160</v>
      </c>
      <c r="AA899" s="2" t="s">
        <v>460</v>
      </c>
      <c r="AB899" s="58" t="s">
        <v>7172</v>
      </c>
      <c r="AC899" s="58" t="s">
        <v>98</v>
      </c>
      <c r="AD899" s="58" t="s">
        <v>7173</v>
      </c>
      <c r="AE899" s="2" t="s">
        <v>7174</v>
      </c>
      <c r="AF899" s="62">
        <v>-28.286497900000001</v>
      </c>
      <c r="AG899" s="62">
        <v>-52.789511999999903</v>
      </c>
      <c r="AH899" s="2" t="s">
        <v>7175</v>
      </c>
      <c r="AI899" s="2" t="s">
        <v>147</v>
      </c>
      <c r="AJ899" s="2" t="s">
        <v>330</v>
      </c>
      <c r="AK899" s="55">
        <v>827.37</v>
      </c>
      <c r="AL899" s="55">
        <v>236</v>
      </c>
      <c r="AM899" s="55">
        <v>28.524118592648996</v>
      </c>
      <c r="AN899" s="2" t="s">
        <v>103</v>
      </c>
      <c r="AO899" s="2">
        <v>5</v>
      </c>
      <c r="AP899" s="2">
        <v>2</v>
      </c>
      <c r="AQ899" s="2">
        <v>1</v>
      </c>
      <c r="AR899" s="53" t="s">
        <v>148</v>
      </c>
      <c r="AS899" s="2" t="s">
        <v>73</v>
      </c>
      <c r="AT899" s="2" t="s">
        <v>148</v>
      </c>
      <c r="AU899" s="2" t="s">
        <v>75</v>
      </c>
      <c r="AV899" s="2" t="s">
        <v>148</v>
      </c>
      <c r="AW899" s="2" t="str">
        <f t="shared" si="14"/>
        <v xml:space="preserve">     PEGUE NA LOJA HOJE         PEGUE NA LOJA   </v>
      </c>
    </row>
    <row r="900" spans="2:49" ht="15" customHeight="1">
      <c r="B900" t="s">
        <v>7176</v>
      </c>
      <c r="C900" s="2">
        <v>1166</v>
      </c>
      <c r="D900" s="2">
        <v>1166</v>
      </c>
      <c r="E900" s="2" t="s">
        <v>7177</v>
      </c>
      <c r="F900" s="58" t="s">
        <v>7178</v>
      </c>
      <c r="G900" s="2" t="s">
        <v>81</v>
      </c>
      <c r="H900" t="s">
        <v>82</v>
      </c>
      <c r="I900" s="58" t="s">
        <v>83</v>
      </c>
      <c r="J900" s="2">
        <v>66203</v>
      </c>
      <c r="K900" s="2" t="s">
        <v>84</v>
      </c>
      <c r="L900" s="2" t="s">
        <v>85</v>
      </c>
      <c r="M900" s="58" t="s">
        <v>200</v>
      </c>
      <c r="N900" s="58" t="s">
        <v>201</v>
      </c>
      <c r="O900" s="58" t="s">
        <v>202</v>
      </c>
      <c r="P900" s="2">
        <v>68608</v>
      </c>
      <c r="Q900" s="2" t="s">
        <v>203</v>
      </c>
      <c r="R900" s="2" t="s">
        <v>197</v>
      </c>
      <c r="S900" s="10">
        <v>42627</v>
      </c>
      <c r="T900" s="58" t="s">
        <v>204</v>
      </c>
      <c r="U900" s="2" t="s">
        <v>205</v>
      </c>
      <c r="V900" s="2" t="s">
        <v>92</v>
      </c>
      <c r="W900" s="2" t="s">
        <v>93</v>
      </c>
      <c r="X900" s="2" t="s">
        <v>94</v>
      </c>
      <c r="Y900" s="2">
        <v>32</v>
      </c>
      <c r="Z900" s="2" t="s">
        <v>95</v>
      </c>
      <c r="AA900" s="2" t="s">
        <v>206</v>
      </c>
      <c r="AB900" s="58" t="s">
        <v>199</v>
      </c>
      <c r="AC900" s="58" t="s">
        <v>7179</v>
      </c>
      <c r="AD900" s="58" t="s">
        <v>7180</v>
      </c>
      <c r="AE900" s="2" t="s">
        <v>7181</v>
      </c>
      <c r="AF900" s="62">
        <v>-21.743847299999999</v>
      </c>
      <c r="AG900" s="62">
        <v>-43.365817200000002</v>
      </c>
      <c r="AH900" s="2" t="s">
        <v>7182</v>
      </c>
      <c r="AI900" s="2" t="s">
        <v>147</v>
      </c>
      <c r="AJ900" s="2" t="s">
        <v>330</v>
      </c>
      <c r="AK900" s="55">
        <v>956.66</v>
      </c>
      <c r="AL900" s="55">
        <v>116</v>
      </c>
      <c r="AM900" s="55">
        <v>12.125520038467167</v>
      </c>
      <c r="AN900" s="2" t="s">
        <v>331</v>
      </c>
      <c r="AO900" s="2">
        <v>5</v>
      </c>
      <c r="AP900" s="2">
        <v>3</v>
      </c>
      <c r="AQ900" s="2">
        <v>2</v>
      </c>
      <c r="AR900" s="53" t="s">
        <v>148</v>
      </c>
      <c r="AS900" s="2" t="s">
        <v>73</v>
      </c>
      <c r="AT900" s="2" t="s">
        <v>74</v>
      </c>
      <c r="AU900" s="2" t="s">
        <v>75</v>
      </c>
      <c r="AV900" s="2" t="s">
        <v>148</v>
      </c>
      <c r="AW900" s="2" t="str">
        <f t="shared" si="14"/>
        <v xml:space="preserve">     PEGUE NA LOJA HOJE    SHIP FROM STORE    PEGUE NA LOJA   </v>
      </c>
    </row>
    <row r="901" spans="2:49" ht="15" customHeight="1">
      <c r="B901" t="s">
        <v>7183</v>
      </c>
      <c r="C901" s="2">
        <v>1266</v>
      </c>
      <c r="D901" s="2">
        <v>1266</v>
      </c>
      <c r="E901" s="2" t="s">
        <v>7184</v>
      </c>
      <c r="F901" s="58" t="s">
        <v>7185</v>
      </c>
      <c r="G901" s="2" t="s">
        <v>81</v>
      </c>
      <c r="H901" t="s">
        <v>82</v>
      </c>
      <c r="I901" s="58" t="s">
        <v>83</v>
      </c>
      <c r="J901" s="2">
        <v>66203</v>
      </c>
      <c r="K901" s="2" t="s">
        <v>84</v>
      </c>
      <c r="L901" s="2" t="s">
        <v>85</v>
      </c>
      <c r="M901" s="58" t="s">
        <v>358</v>
      </c>
      <c r="N901" s="58" t="s">
        <v>359</v>
      </c>
      <c r="O901" s="58" t="s">
        <v>360</v>
      </c>
      <c r="P901" s="2">
        <v>66174</v>
      </c>
      <c r="Q901" s="2" t="s">
        <v>361</v>
      </c>
      <c r="R901" s="2" t="s">
        <v>362</v>
      </c>
      <c r="S901" s="10">
        <v>42634</v>
      </c>
      <c r="T901" s="58" t="s">
        <v>363</v>
      </c>
      <c r="U901" s="2" t="s">
        <v>364</v>
      </c>
      <c r="V901" s="2" t="s">
        <v>92</v>
      </c>
      <c r="W901" s="2" t="s">
        <v>93</v>
      </c>
      <c r="X901" s="2" t="s">
        <v>94</v>
      </c>
      <c r="Y901" s="2">
        <v>21</v>
      </c>
      <c r="Z901" s="2" t="s">
        <v>95</v>
      </c>
      <c r="AA901" s="2" t="s">
        <v>96</v>
      </c>
      <c r="AB901" s="58" t="s">
        <v>357</v>
      </c>
      <c r="AC901" s="58" t="s">
        <v>7186</v>
      </c>
      <c r="AD901" s="58" t="s">
        <v>7187</v>
      </c>
      <c r="AE901" s="2" t="s">
        <v>7188</v>
      </c>
      <c r="AF901" s="62">
        <v>-22.761706</v>
      </c>
      <c r="AG901" s="62">
        <v>-43.4652843</v>
      </c>
      <c r="AH901" s="2" t="s">
        <v>7189</v>
      </c>
      <c r="AI901" s="2" t="s">
        <v>147</v>
      </c>
      <c r="AJ901" s="2" t="s">
        <v>330</v>
      </c>
      <c r="AK901" s="55">
        <v>924.9</v>
      </c>
      <c r="AL901" s="55">
        <v>79</v>
      </c>
      <c r="AM901" s="55">
        <v>8.5414639420477894</v>
      </c>
      <c r="AN901" s="2" t="s">
        <v>331</v>
      </c>
      <c r="AO901" s="2">
        <v>3</v>
      </c>
      <c r="AP901" s="2">
        <v>4</v>
      </c>
      <c r="AQ901" s="2">
        <v>1</v>
      </c>
      <c r="AR901" s="53" t="s">
        <v>72</v>
      </c>
      <c r="AS901" s="2" t="s">
        <v>73</v>
      </c>
      <c r="AT901" s="2" t="s">
        <v>74</v>
      </c>
      <c r="AU901" s="2" t="s">
        <v>148</v>
      </c>
      <c r="AV901" s="2" t="s">
        <v>76</v>
      </c>
      <c r="AW901" s="2" t="str">
        <f t="shared" si="14"/>
        <v>AMERICANAS SERVIÇOS    PEGUE NA LOJA HOJE    SHIP FROM STORE       QUIOSQUE</v>
      </c>
    </row>
    <row r="902" spans="2:49" ht="15" customHeight="1">
      <c r="B902" t="s">
        <v>7190</v>
      </c>
      <c r="C902" s="2">
        <v>1264</v>
      </c>
      <c r="D902" s="2">
        <v>1264</v>
      </c>
      <c r="E902" s="2" t="s">
        <v>7191</v>
      </c>
      <c r="F902" s="58" t="s">
        <v>7192</v>
      </c>
      <c r="G902" s="2" t="s">
        <v>285</v>
      </c>
      <c r="H902" t="s">
        <v>286</v>
      </c>
      <c r="I902" s="58" t="s">
        <v>287</v>
      </c>
      <c r="J902" s="2">
        <v>68673</v>
      </c>
      <c r="K902" s="2" t="s">
        <v>288</v>
      </c>
      <c r="L902" s="2" t="s">
        <v>289</v>
      </c>
      <c r="M902" s="58" t="s">
        <v>290</v>
      </c>
      <c r="N902" s="58" t="s">
        <v>291</v>
      </c>
      <c r="O902" s="58" t="s">
        <v>292</v>
      </c>
      <c r="P902" s="2">
        <v>66228</v>
      </c>
      <c r="Q902" s="2" t="s">
        <v>293</v>
      </c>
      <c r="R902" s="2" t="s">
        <v>282</v>
      </c>
      <c r="S902" s="10">
        <v>42641</v>
      </c>
      <c r="T902" s="58" t="s">
        <v>294</v>
      </c>
      <c r="U902" s="2" t="s">
        <v>295</v>
      </c>
      <c r="V902" s="2" t="s">
        <v>69</v>
      </c>
      <c r="W902" s="2" t="s">
        <v>93</v>
      </c>
      <c r="X902" s="2" t="s">
        <v>296</v>
      </c>
      <c r="Y902" s="2">
        <v>41</v>
      </c>
      <c r="Z902" s="2" t="s">
        <v>95</v>
      </c>
      <c r="AA902" s="2" t="s">
        <v>297</v>
      </c>
      <c r="AB902" s="58" t="s">
        <v>284</v>
      </c>
      <c r="AC902" s="58" t="s">
        <v>7193</v>
      </c>
      <c r="AD902" s="58" t="s">
        <v>7194</v>
      </c>
      <c r="AE902" s="2" t="s">
        <v>7195</v>
      </c>
      <c r="AF902" s="62">
        <v>-25.435969400000001</v>
      </c>
      <c r="AG902" s="62">
        <v>-49.317957399999997</v>
      </c>
      <c r="AH902" s="2" t="s">
        <v>7196</v>
      </c>
      <c r="AI902" s="2" t="s">
        <v>147</v>
      </c>
      <c r="AJ902" s="2" t="s">
        <v>330</v>
      </c>
      <c r="AK902" s="55">
        <v>883.52</v>
      </c>
      <c r="AL902" s="55">
        <v>146</v>
      </c>
      <c r="AM902" s="55">
        <v>16.524809851503079</v>
      </c>
      <c r="AN902" s="2" t="s">
        <v>331</v>
      </c>
      <c r="AO902" s="2">
        <v>4</v>
      </c>
      <c r="AP902" s="2">
        <v>3</v>
      </c>
      <c r="AQ902" s="2">
        <v>1</v>
      </c>
      <c r="AR902" s="53" t="s">
        <v>148</v>
      </c>
      <c r="AS902" s="2" t="s">
        <v>73</v>
      </c>
      <c r="AT902" s="2" t="s">
        <v>74</v>
      </c>
      <c r="AU902" s="2" t="s">
        <v>148</v>
      </c>
      <c r="AV902" s="2" t="s">
        <v>148</v>
      </c>
      <c r="AW902" s="2" t="str">
        <f t="shared" si="14"/>
        <v xml:space="preserve">     PEGUE NA LOJA HOJE    SHIP FROM STORE        </v>
      </c>
    </row>
    <row r="903" spans="2:49" ht="15" customHeight="1">
      <c r="B903" t="s">
        <v>7197</v>
      </c>
      <c r="C903" s="2" t="s">
        <v>7198</v>
      </c>
      <c r="D903" s="2">
        <v>759</v>
      </c>
      <c r="E903" s="2" t="s">
        <v>7199</v>
      </c>
      <c r="F903" s="58" t="s">
        <v>7200</v>
      </c>
      <c r="G903" s="2" t="s">
        <v>108</v>
      </c>
      <c r="H903" t="s">
        <v>109</v>
      </c>
      <c r="I903" s="58" t="s">
        <v>110</v>
      </c>
      <c r="J903" s="2">
        <v>66202</v>
      </c>
      <c r="K903" s="2" t="s">
        <v>111</v>
      </c>
      <c r="L903" s="2" t="s">
        <v>112</v>
      </c>
      <c r="M903" s="58" t="s">
        <v>187</v>
      </c>
      <c r="N903" s="58" t="s">
        <v>188</v>
      </c>
      <c r="O903" s="58" t="s">
        <v>189</v>
      </c>
      <c r="P903" s="2">
        <v>68950</v>
      </c>
      <c r="Q903" s="2" t="s">
        <v>190</v>
      </c>
      <c r="R903" s="2" t="s">
        <v>184</v>
      </c>
      <c r="S903" s="10">
        <v>42663</v>
      </c>
      <c r="T903" s="58" t="s">
        <v>191</v>
      </c>
      <c r="U903" s="2" t="s">
        <v>192</v>
      </c>
      <c r="V903" s="2" t="s">
        <v>92</v>
      </c>
      <c r="W903" s="2" t="s">
        <v>1192</v>
      </c>
      <c r="X903" s="2" t="s">
        <v>94</v>
      </c>
      <c r="Y903" s="2">
        <v>21</v>
      </c>
      <c r="Z903" s="2" t="s">
        <v>95</v>
      </c>
      <c r="AA903" s="2" t="s">
        <v>96</v>
      </c>
      <c r="AB903" s="58" t="s">
        <v>120</v>
      </c>
      <c r="AC903" s="58" t="s">
        <v>186</v>
      </c>
      <c r="AD903" s="58" t="s">
        <v>7201</v>
      </c>
      <c r="AE903" s="2" t="s">
        <v>7202</v>
      </c>
      <c r="AF903" s="62">
        <v>-22.962516699999998</v>
      </c>
      <c r="AG903" s="62">
        <v>-43.175803299999998</v>
      </c>
      <c r="AH903" s="2" t="s">
        <v>7203</v>
      </c>
      <c r="AI903" s="2" t="s">
        <v>28</v>
      </c>
      <c r="AJ903" s="2" t="s">
        <v>1260</v>
      </c>
      <c r="AK903" s="55">
        <v>203.41</v>
      </c>
      <c r="AL903" s="55">
        <v>18</v>
      </c>
      <c r="AM903" s="55">
        <v>8.8491224620225157</v>
      </c>
      <c r="AN903" s="2" t="s">
        <v>103</v>
      </c>
      <c r="AO903" s="2">
        <v>4</v>
      </c>
      <c r="AP903" s="2">
        <v>3</v>
      </c>
      <c r="AQ903" s="2">
        <v>1</v>
      </c>
      <c r="AR903" s="53" t="s">
        <v>148</v>
      </c>
      <c r="AS903" s="2" t="s">
        <v>73</v>
      </c>
      <c r="AT903" s="2" t="s">
        <v>74</v>
      </c>
      <c r="AU903" s="2" t="s">
        <v>75</v>
      </c>
      <c r="AV903" s="2" t="s">
        <v>148</v>
      </c>
      <c r="AW903" s="2" t="str">
        <f t="shared" si="14"/>
        <v xml:space="preserve">     PEGUE NA LOJA HOJE    SHIP FROM STORE    PEGUE NA LOJA   </v>
      </c>
    </row>
    <row r="904" spans="2:49" ht="15" customHeight="1">
      <c r="B904" t="s">
        <v>7204</v>
      </c>
      <c r="C904" s="2">
        <v>1261</v>
      </c>
      <c r="D904" s="2">
        <v>1261</v>
      </c>
      <c r="E904" s="2" t="s">
        <v>7205</v>
      </c>
      <c r="F904" s="58" t="s">
        <v>3421</v>
      </c>
      <c r="G904" s="2" t="s">
        <v>534</v>
      </c>
      <c r="H904" t="s">
        <v>535</v>
      </c>
      <c r="I904" s="58" t="s">
        <v>536</v>
      </c>
      <c r="J904" s="2">
        <v>65659</v>
      </c>
      <c r="K904" s="2" t="s">
        <v>537</v>
      </c>
      <c r="L904" s="2" t="s">
        <v>531</v>
      </c>
      <c r="M904" s="58" t="s">
        <v>3340</v>
      </c>
      <c r="N904" s="58" t="s">
        <v>3341</v>
      </c>
      <c r="O904" s="58" t="s">
        <v>3342</v>
      </c>
      <c r="P904" s="2" t="s">
        <v>148</v>
      </c>
      <c r="Q904" s="2" t="s">
        <v>3343</v>
      </c>
      <c r="R904" s="2" t="s">
        <v>3337</v>
      </c>
      <c r="S904" s="10">
        <v>42670</v>
      </c>
      <c r="T904" s="58" t="s">
        <v>3344</v>
      </c>
      <c r="U904" s="2" t="s">
        <v>3345</v>
      </c>
      <c r="V904" s="2" t="s">
        <v>92</v>
      </c>
      <c r="W904" s="2" t="s">
        <v>93</v>
      </c>
      <c r="X904" s="2" t="s">
        <v>545</v>
      </c>
      <c r="Y904" s="2">
        <v>91</v>
      </c>
      <c r="Z904" s="2" t="s">
        <v>95</v>
      </c>
      <c r="AA904" s="2" t="s">
        <v>546</v>
      </c>
      <c r="AB904" s="58" t="s">
        <v>3421</v>
      </c>
      <c r="AC904" s="58" t="s">
        <v>98</v>
      </c>
      <c r="AD904" s="58" t="s">
        <v>7206</v>
      </c>
      <c r="AE904" s="2" t="s">
        <v>7207</v>
      </c>
      <c r="AF904" s="62">
        <v>-1.3673729999999999</v>
      </c>
      <c r="AG904" s="62">
        <v>-48.376388300000002</v>
      </c>
      <c r="AH904" s="2" t="s">
        <v>7208</v>
      </c>
      <c r="AI904" s="2" t="s">
        <v>147</v>
      </c>
      <c r="AJ904" s="2" t="s">
        <v>330</v>
      </c>
      <c r="AK904" s="55">
        <v>798.97</v>
      </c>
      <c r="AL904" s="55">
        <v>151.84</v>
      </c>
      <c r="AM904" s="55">
        <v>19.004468252875579</v>
      </c>
      <c r="AN904" s="2" t="s">
        <v>103</v>
      </c>
      <c r="AO904" s="2">
        <v>5</v>
      </c>
      <c r="AP904" s="2">
        <v>2</v>
      </c>
      <c r="AQ904" s="2">
        <v>1</v>
      </c>
      <c r="AR904" s="53" t="s">
        <v>72</v>
      </c>
      <c r="AS904" s="2" t="s">
        <v>73</v>
      </c>
      <c r="AT904" s="2" t="s">
        <v>74</v>
      </c>
      <c r="AU904" s="2" t="s">
        <v>75</v>
      </c>
      <c r="AV904" s="2" t="s">
        <v>76</v>
      </c>
      <c r="AW904" s="2" t="str">
        <f t="shared" si="14"/>
        <v>AMERICANAS SERVIÇOS    PEGUE NA LOJA HOJE    SHIP FROM STORE    PEGUE NA LOJA  QUIOSQUE</v>
      </c>
    </row>
    <row r="905" spans="2:49" ht="15" customHeight="1">
      <c r="B905" t="s">
        <v>7209</v>
      </c>
      <c r="C905" s="2">
        <v>1262</v>
      </c>
      <c r="D905" s="2">
        <v>1262</v>
      </c>
      <c r="E905" s="2" t="s">
        <v>7210</v>
      </c>
      <c r="F905" s="58" t="s">
        <v>7211</v>
      </c>
      <c r="G905" s="2" t="s">
        <v>534</v>
      </c>
      <c r="H905" t="s">
        <v>535</v>
      </c>
      <c r="I905" s="58" t="s">
        <v>536</v>
      </c>
      <c r="J905" s="2">
        <v>65659</v>
      </c>
      <c r="K905" s="2" t="s">
        <v>537</v>
      </c>
      <c r="L905" s="2" t="s">
        <v>531</v>
      </c>
      <c r="M905" s="58" t="s">
        <v>538</v>
      </c>
      <c r="N905" s="58" t="s">
        <v>539</v>
      </c>
      <c r="O905" t="s">
        <v>540</v>
      </c>
      <c r="P905" s="2" t="s">
        <v>148</v>
      </c>
      <c r="Q905" s="2" t="s">
        <v>541</v>
      </c>
      <c r="R905" s="2" t="s">
        <v>542</v>
      </c>
      <c r="S905" s="10">
        <v>42689</v>
      </c>
      <c r="T905" s="58" t="s">
        <v>543</v>
      </c>
      <c r="U905" s="2" t="s">
        <v>544</v>
      </c>
      <c r="V905" s="2" t="s">
        <v>92</v>
      </c>
      <c r="W905" s="2" t="s">
        <v>93</v>
      </c>
      <c r="X905" s="2" t="s">
        <v>545</v>
      </c>
      <c r="Y905" s="2">
        <v>91</v>
      </c>
      <c r="Z905" s="2" t="s">
        <v>95</v>
      </c>
      <c r="AA905" s="2" t="s">
        <v>546</v>
      </c>
      <c r="AB905" s="58" t="s">
        <v>547</v>
      </c>
      <c r="AC905" s="58" t="s">
        <v>7212</v>
      </c>
      <c r="AD905" s="58" t="s">
        <v>7213</v>
      </c>
      <c r="AE905" s="2" t="s">
        <v>7214</v>
      </c>
      <c r="AF905" s="62">
        <v>-1.4581724</v>
      </c>
      <c r="AG905" s="62">
        <v>-48.476805499999998</v>
      </c>
      <c r="AH905" s="2" t="s">
        <v>7215</v>
      </c>
      <c r="AI905" s="2" t="s">
        <v>28</v>
      </c>
      <c r="AJ905" s="2" t="s">
        <v>330</v>
      </c>
      <c r="AK905" s="55">
        <v>843.55</v>
      </c>
      <c r="AL905" s="55">
        <v>96</v>
      </c>
      <c r="AM905" s="55">
        <v>11.380475371940015</v>
      </c>
      <c r="AN905" s="2" t="s">
        <v>103</v>
      </c>
      <c r="AO905" s="2">
        <v>4</v>
      </c>
      <c r="AP905" s="2">
        <v>3</v>
      </c>
      <c r="AQ905" s="2">
        <v>1</v>
      </c>
      <c r="AR905" s="53" t="s">
        <v>72</v>
      </c>
      <c r="AS905" s="2" t="s">
        <v>73</v>
      </c>
      <c r="AT905" s="2" t="s">
        <v>74</v>
      </c>
      <c r="AU905" s="2" t="s">
        <v>75</v>
      </c>
      <c r="AV905" s="2" t="s">
        <v>76</v>
      </c>
      <c r="AW905" s="2" t="str">
        <f t="shared" si="14"/>
        <v>AMERICANAS SERVIÇOS    PEGUE NA LOJA HOJE    SHIP FROM STORE    PEGUE NA LOJA  QUIOSQUE</v>
      </c>
    </row>
    <row r="906" spans="2:49" ht="15" customHeight="1">
      <c r="B906" t="s">
        <v>7216</v>
      </c>
      <c r="C906" s="2" t="s">
        <v>7217</v>
      </c>
      <c r="D906" s="2">
        <v>830</v>
      </c>
      <c r="E906" s="2" t="s">
        <v>7218</v>
      </c>
      <c r="F906" s="58" t="s">
        <v>7219</v>
      </c>
      <c r="G906" s="2" t="s">
        <v>285</v>
      </c>
      <c r="H906" t="s">
        <v>286</v>
      </c>
      <c r="I906" s="58" t="s">
        <v>287</v>
      </c>
      <c r="J906" s="2">
        <v>68673</v>
      </c>
      <c r="K906" s="2" t="s">
        <v>288</v>
      </c>
      <c r="L906" s="2" t="s">
        <v>289</v>
      </c>
      <c r="M906" s="58" t="s">
        <v>290</v>
      </c>
      <c r="N906" s="58" t="s">
        <v>291</v>
      </c>
      <c r="O906" s="58" t="s">
        <v>292</v>
      </c>
      <c r="P906" s="2">
        <v>66228</v>
      </c>
      <c r="Q906" s="2" t="s">
        <v>293</v>
      </c>
      <c r="R906" s="2" t="s">
        <v>282</v>
      </c>
      <c r="S906" s="10">
        <v>42690</v>
      </c>
      <c r="T906" s="58" t="s">
        <v>294</v>
      </c>
      <c r="U906" s="2" t="s">
        <v>295</v>
      </c>
      <c r="V906" s="2" t="s">
        <v>69</v>
      </c>
      <c r="W906" s="2" t="s">
        <v>1192</v>
      </c>
      <c r="X906" s="2" t="s">
        <v>296</v>
      </c>
      <c r="Y906" s="2">
        <v>41</v>
      </c>
      <c r="Z906" s="2" t="s">
        <v>95</v>
      </c>
      <c r="AA906" s="2" t="s">
        <v>297</v>
      </c>
      <c r="AB906" s="58" t="s">
        <v>284</v>
      </c>
      <c r="AC906" s="58" t="s">
        <v>98</v>
      </c>
      <c r="AD906" s="58" t="s">
        <v>7220</v>
      </c>
      <c r="AE906" s="2" t="s">
        <v>7221</v>
      </c>
      <c r="AF906" s="62">
        <v>-25.4385984</v>
      </c>
      <c r="AG906" s="62">
        <v>-49.281712400000004</v>
      </c>
      <c r="AH906" s="2" t="s">
        <v>7222</v>
      </c>
      <c r="AI906" s="2" t="s">
        <v>147</v>
      </c>
      <c r="AJ906" s="2" t="s">
        <v>1260</v>
      </c>
      <c r="AK906" s="55">
        <v>284.19</v>
      </c>
      <c r="AL906" s="55">
        <v>19</v>
      </c>
      <c r="AM906" s="55">
        <v>6.6856680389880001</v>
      </c>
      <c r="AN906" s="2" t="s">
        <v>331</v>
      </c>
      <c r="AO906" s="2">
        <v>5</v>
      </c>
      <c r="AP906" s="2">
        <v>2</v>
      </c>
      <c r="AQ906" s="2">
        <v>1</v>
      </c>
      <c r="AR906" s="53" t="s">
        <v>148</v>
      </c>
      <c r="AS906" s="2" t="s">
        <v>73</v>
      </c>
      <c r="AT906" s="2" t="s">
        <v>74</v>
      </c>
      <c r="AU906" s="2" t="s">
        <v>148</v>
      </c>
      <c r="AV906" s="2" t="s">
        <v>148</v>
      </c>
      <c r="AW906" s="2" t="str">
        <f t="shared" si="14"/>
        <v xml:space="preserve">     PEGUE NA LOJA HOJE    SHIP FROM STORE        </v>
      </c>
    </row>
    <row r="907" spans="2:49" ht="15" customHeight="1">
      <c r="B907" t="s">
        <v>7223</v>
      </c>
      <c r="C907" s="2" t="s">
        <v>7224</v>
      </c>
      <c r="D907" s="2">
        <v>758</v>
      </c>
      <c r="E907" s="2" t="s">
        <v>7225</v>
      </c>
      <c r="F907" s="58" t="s">
        <v>1905</v>
      </c>
      <c r="G907" s="2" t="s">
        <v>431</v>
      </c>
      <c r="H907" t="s">
        <v>432</v>
      </c>
      <c r="I907" s="58" t="s">
        <v>433</v>
      </c>
      <c r="J907" s="2">
        <v>66749</v>
      </c>
      <c r="K907" s="2" t="s">
        <v>434</v>
      </c>
      <c r="L907" s="2" t="s">
        <v>435</v>
      </c>
      <c r="M907" s="58" t="s">
        <v>474</v>
      </c>
      <c r="N907" s="58" t="s">
        <v>475</v>
      </c>
      <c r="O907" s="58" t="s">
        <v>476</v>
      </c>
      <c r="P907" s="2" t="s">
        <v>148</v>
      </c>
      <c r="Q907" s="2" t="s">
        <v>477</v>
      </c>
      <c r="R907" s="2" t="s">
        <v>435</v>
      </c>
      <c r="S907" s="10">
        <v>42692</v>
      </c>
      <c r="T907" s="58" t="s">
        <v>478</v>
      </c>
      <c r="U907" s="2" t="s">
        <v>479</v>
      </c>
      <c r="V907" s="2" t="s">
        <v>92</v>
      </c>
      <c r="W907" s="2" t="s">
        <v>1192</v>
      </c>
      <c r="X907" s="2" t="s">
        <v>480</v>
      </c>
      <c r="Y907" s="2">
        <v>71</v>
      </c>
      <c r="Z907" s="2" t="s">
        <v>95</v>
      </c>
      <c r="AA907" s="2" t="s">
        <v>481</v>
      </c>
      <c r="AB907" s="58" t="s">
        <v>482</v>
      </c>
      <c r="AC907" s="58" t="s">
        <v>1906</v>
      </c>
      <c r="AD907" s="58" t="s">
        <v>7226</v>
      </c>
      <c r="AE907" s="2" t="s">
        <v>7227</v>
      </c>
      <c r="AF907" s="62">
        <v>-12.9479243</v>
      </c>
      <c r="AG907" s="62">
        <v>-38.492506900000002</v>
      </c>
      <c r="AH907" s="2" t="s">
        <v>7228</v>
      </c>
      <c r="AI907" s="2" t="s">
        <v>28</v>
      </c>
      <c r="AJ907" s="2" t="s">
        <v>1196</v>
      </c>
      <c r="AK907" s="55">
        <v>387.21</v>
      </c>
      <c r="AL907" s="55">
        <v>32</v>
      </c>
      <c r="AM907" s="55">
        <v>8.2642493737248515</v>
      </c>
      <c r="AN907" s="2" t="s">
        <v>103</v>
      </c>
      <c r="AO907" s="2">
        <v>4</v>
      </c>
      <c r="AP907" s="2">
        <v>3</v>
      </c>
      <c r="AQ907" s="2">
        <v>1</v>
      </c>
      <c r="AR907" s="53" t="s">
        <v>72</v>
      </c>
      <c r="AS907" s="2" t="s">
        <v>73</v>
      </c>
      <c r="AT907" s="2" t="s">
        <v>74</v>
      </c>
      <c r="AU907" s="2" t="s">
        <v>75</v>
      </c>
      <c r="AV907" s="2" t="s">
        <v>76</v>
      </c>
      <c r="AW907" s="2" t="str">
        <f t="shared" si="14"/>
        <v>AMERICANAS SERVIÇOS    PEGUE NA LOJA HOJE    SHIP FROM STORE    PEGUE NA LOJA  QUIOSQUE</v>
      </c>
    </row>
    <row r="908" spans="2:49" ht="15" customHeight="1">
      <c r="B908" t="s">
        <v>7229</v>
      </c>
      <c r="C908" s="2" t="s">
        <v>7230</v>
      </c>
      <c r="D908" s="2">
        <v>477</v>
      </c>
      <c r="E908" s="2" t="s">
        <v>7231</v>
      </c>
      <c r="F908" s="58" t="s">
        <v>7232</v>
      </c>
      <c r="G908" s="2" t="s">
        <v>380</v>
      </c>
      <c r="H908" t="s">
        <v>381</v>
      </c>
      <c r="I908" s="58" t="s">
        <v>382</v>
      </c>
      <c r="J908" s="2">
        <v>66147</v>
      </c>
      <c r="K908" s="2" t="s">
        <v>383</v>
      </c>
      <c r="L908" s="2" t="s">
        <v>384</v>
      </c>
      <c r="M908" s="58" t="s">
        <v>520</v>
      </c>
      <c r="N908" s="58" t="s">
        <v>521</v>
      </c>
      <c r="O908" s="58" t="s">
        <v>522</v>
      </c>
      <c r="P908" s="2">
        <v>68701</v>
      </c>
      <c r="Q908" s="2" t="s">
        <v>523</v>
      </c>
      <c r="R908" s="2" t="s">
        <v>517</v>
      </c>
      <c r="S908" s="10">
        <v>42694</v>
      </c>
      <c r="T908" s="58" t="s">
        <v>524</v>
      </c>
      <c r="U908" s="2" t="s">
        <v>525</v>
      </c>
      <c r="V908" s="2" t="s">
        <v>92</v>
      </c>
      <c r="W908" s="2" t="s">
        <v>93</v>
      </c>
      <c r="X908" s="2" t="s">
        <v>442</v>
      </c>
      <c r="Y908" s="2">
        <v>85</v>
      </c>
      <c r="Z908" s="2" t="s">
        <v>160</v>
      </c>
      <c r="AA908" s="2" t="s">
        <v>526</v>
      </c>
      <c r="AB908" s="58" t="s">
        <v>519</v>
      </c>
      <c r="AC908" s="58" t="s">
        <v>7094</v>
      </c>
      <c r="AD908" s="58" t="s">
        <v>7233</v>
      </c>
      <c r="AE908" s="2" t="s">
        <v>7234</v>
      </c>
      <c r="AF908" s="62">
        <v>-3.8183921999999999</v>
      </c>
      <c r="AG908" s="62">
        <v>-38.497610199999997</v>
      </c>
      <c r="AH908" s="2" t="s">
        <v>7235</v>
      </c>
      <c r="AI908" s="2" t="s">
        <v>147</v>
      </c>
      <c r="AJ908" s="2" t="s">
        <v>330</v>
      </c>
      <c r="AK908" s="55">
        <v>837.82</v>
      </c>
      <c r="AL908" s="55">
        <v>147</v>
      </c>
      <c r="AM908" s="55">
        <v>17.545534840419183</v>
      </c>
      <c r="AN908" s="2" t="s">
        <v>331</v>
      </c>
      <c r="AO908" s="2">
        <v>8</v>
      </c>
      <c r="AP908" s="2">
        <v>2</v>
      </c>
      <c r="AQ908" s="2">
        <v>4</v>
      </c>
      <c r="AR908" s="53" t="s">
        <v>72</v>
      </c>
      <c r="AS908" s="2" t="s">
        <v>73</v>
      </c>
      <c r="AT908" s="2" t="s">
        <v>74</v>
      </c>
      <c r="AU908" s="2" t="s">
        <v>148</v>
      </c>
      <c r="AV908" s="2" t="s">
        <v>76</v>
      </c>
      <c r="AW908" s="2" t="str">
        <f t="shared" si="14"/>
        <v>AMERICANAS SERVIÇOS    PEGUE NA LOJA HOJE    SHIP FROM STORE       QUIOSQUE</v>
      </c>
    </row>
    <row r="909" spans="2:49" ht="15" customHeight="1">
      <c r="B909" t="s">
        <v>7236</v>
      </c>
      <c r="C909" s="2" t="s">
        <v>7237</v>
      </c>
      <c r="D909" s="2">
        <v>767</v>
      </c>
      <c r="E909" s="2" t="s">
        <v>7238</v>
      </c>
      <c r="F909" s="58" t="s">
        <v>7239</v>
      </c>
      <c r="G909" s="2" t="s">
        <v>81</v>
      </c>
      <c r="H909" t="s">
        <v>82</v>
      </c>
      <c r="I909" s="58" t="s">
        <v>83</v>
      </c>
      <c r="J909" s="2">
        <v>66203</v>
      </c>
      <c r="K909" s="2" t="s">
        <v>84</v>
      </c>
      <c r="L909" s="2" t="s">
        <v>85</v>
      </c>
      <c r="M909" s="58" t="s">
        <v>2875</v>
      </c>
      <c r="N909" s="58" t="s">
        <v>2876</v>
      </c>
      <c r="O909" s="58" t="s">
        <v>2877</v>
      </c>
      <c r="P909" s="2">
        <v>68901</v>
      </c>
      <c r="Q909" s="2" t="s">
        <v>2878</v>
      </c>
      <c r="R909" s="2" t="s">
        <v>2879</v>
      </c>
      <c r="S909" s="10">
        <v>42702</v>
      </c>
      <c r="T909" s="58" t="s">
        <v>2880</v>
      </c>
      <c r="U909" s="2" t="s">
        <v>2881</v>
      </c>
      <c r="V909" s="2" t="s">
        <v>92</v>
      </c>
      <c r="W909" s="2" t="s">
        <v>1192</v>
      </c>
      <c r="X909" s="2" t="s">
        <v>94</v>
      </c>
      <c r="Y909" s="2">
        <v>22</v>
      </c>
      <c r="Z909" s="2" t="s">
        <v>95</v>
      </c>
      <c r="AA909" s="2" t="s">
        <v>96</v>
      </c>
      <c r="AB909" s="58" t="s">
        <v>2890</v>
      </c>
      <c r="AC909" s="58" t="s">
        <v>7240</v>
      </c>
      <c r="AD909" s="58" t="s">
        <v>7241</v>
      </c>
      <c r="AE909" s="2" t="s">
        <v>7242</v>
      </c>
      <c r="AF909" s="62">
        <v>-22.403844500000002</v>
      </c>
      <c r="AG909" s="62">
        <v>-41.801363700000003</v>
      </c>
      <c r="AH909" s="2" t="s">
        <v>7243</v>
      </c>
      <c r="AI909" s="2" t="s">
        <v>28</v>
      </c>
      <c r="AJ909" s="2" t="s">
        <v>1196</v>
      </c>
      <c r="AK909" s="55">
        <v>306.75</v>
      </c>
      <c r="AL909" s="55">
        <v>18</v>
      </c>
      <c r="AM909" s="55">
        <v>5.8679706601466997</v>
      </c>
      <c r="AN909" s="2" t="s">
        <v>103</v>
      </c>
      <c r="AO909" s="2">
        <v>8</v>
      </c>
      <c r="AP909" s="2">
        <v>1</v>
      </c>
      <c r="AQ909" s="2">
        <v>1</v>
      </c>
      <c r="AR909" s="53" t="s">
        <v>148</v>
      </c>
      <c r="AS909" s="2" t="s">
        <v>73</v>
      </c>
      <c r="AT909" s="2" t="s">
        <v>74</v>
      </c>
      <c r="AU909" s="2" t="s">
        <v>75</v>
      </c>
      <c r="AV909" s="2" t="s">
        <v>148</v>
      </c>
      <c r="AW909" s="2" t="str">
        <f t="shared" si="14"/>
        <v xml:space="preserve">     PEGUE NA LOJA HOJE    SHIP FROM STORE    PEGUE NA LOJA   </v>
      </c>
    </row>
    <row r="910" spans="2:49" ht="15" customHeight="1">
      <c r="B910" t="s">
        <v>7244</v>
      </c>
      <c r="C910" s="2">
        <v>1243</v>
      </c>
      <c r="D910" s="2">
        <v>1243</v>
      </c>
      <c r="E910" s="2" t="s">
        <v>7245</v>
      </c>
      <c r="F910" s="58" t="s">
        <v>7246</v>
      </c>
      <c r="G910" s="2" t="s">
        <v>168</v>
      </c>
      <c r="H910" t="s">
        <v>169</v>
      </c>
      <c r="I910" s="58" t="s">
        <v>170</v>
      </c>
      <c r="J910" s="2">
        <v>66146</v>
      </c>
      <c r="K910" s="2" t="s">
        <v>171</v>
      </c>
      <c r="L910" s="2" t="s">
        <v>172</v>
      </c>
      <c r="M910" s="58" t="s">
        <v>678</v>
      </c>
      <c r="N910" s="58" t="s">
        <v>679</v>
      </c>
      <c r="O910" s="58" t="s">
        <v>680</v>
      </c>
      <c r="P910" s="2" t="s">
        <v>148</v>
      </c>
      <c r="Q910" s="2" t="s">
        <v>681</v>
      </c>
      <c r="R910" s="2" t="s">
        <v>172</v>
      </c>
      <c r="S910" s="10">
        <v>42702</v>
      </c>
      <c r="T910" s="58" t="s">
        <v>918</v>
      </c>
      <c r="U910" s="2" t="s">
        <v>919</v>
      </c>
      <c r="V910" s="2" t="s">
        <v>92</v>
      </c>
      <c r="W910" s="2" t="s">
        <v>93</v>
      </c>
      <c r="X910" s="2" t="s">
        <v>140</v>
      </c>
      <c r="Y910" s="2">
        <v>11</v>
      </c>
      <c r="Z910" s="2" t="s">
        <v>95</v>
      </c>
      <c r="AA910" s="2" t="s">
        <v>141</v>
      </c>
      <c r="AB910" s="58" t="s">
        <v>6359</v>
      </c>
      <c r="AC910" s="58" t="s">
        <v>7247</v>
      </c>
      <c r="AD910" s="58" t="s">
        <v>7248</v>
      </c>
      <c r="AE910" s="2" t="s">
        <v>7249</v>
      </c>
      <c r="AF910" s="62">
        <v>-22.970400099999999</v>
      </c>
      <c r="AG910" s="62">
        <v>-46.569991999999999</v>
      </c>
      <c r="AH910" s="2" t="s">
        <v>7250</v>
      </c>
      <c r="AI910" s="2" t="s">
        <v>147</v>
      </c>
      <c r="AJ910" s="2" t="s">
        <v>1351</v>
      </c>
      <c r="AK910" s="55">
        <v>697.19</v>
      </c>
      <c r="AL910" s="55">
        <v>128</v>
      </c>
      <c r="AM910" s="55">
        <v>18.359414219940042</v>
      </c>
      <c r="AN910" s="2" t="s">
        <v>331</v>
      </c>
      <c r="AO910" s="2">
        <v>8</v>
      </c>
      <c r="AP910" s="2">
        <v>1</v>
      </c>
      <c r="AQ910" s="2">
        <v>1</v>
      </c>
      <c r="AR910" s="53" t="s">
        <v>148</v>
      </c>
      <c r="AS910" s="2" t="s">
        <v>73</v>
      </c>
      <c r="AT910" s="2" t="s">
        <v>74</v>
      </c>
      <c r="AU910" s="2" t="s">
        <v>148</v>
      </c>
      <c r="AV910" s="2" t="s">
        <v>148</v>
      </c>
      <c r="AW910" s="2" t="str">
        <f t="shared" si="14"/>
        <v xml:space="preserve">     PEGUE NA LOJA HOJE    SHIP FROM STORE        </v>
      </c>
    </row>
    <row r="911" spans="2:49" ht="15" customHeight="1">
      <c r="B911" t="s">
        <v>7251</v>
      </c>
      <c r="C911" s="2" t="s">
        <v>7252</v>
      </c>
      <c r="D911" s="2">
        <v>757</v>
      </c>
      <c r="E911" s="2" t="s">
        <v>7253</v>
      </c>
      <c r="F911" s="58" t="s">
        <v>7254</v>
      </c>
      <c r="G911" s="2" t="s">
        <v>285</v>
      </c>
      <c r="H911" t="s">
        <v>286</v>
      </c>
      <c r="I911" s="58" t="s">
        <v>287</v>
      </c>
      <c r="J911" s="2">
        <v>68673</v>
      </c>
      <c r="K911" s="2" t="s">
        <v>288</v>
      </c>
      <c r="L911" s="2" t="s">
        <v>289</v>
      </c>
      <c r="M911" s="58" t="s">
        <v>1298</v>
      </c>
      <c r="N911" s="58" t="s">
        <v>1299</v>
      </c>
      <c r="O911" s="58" t="s">
        <v>1300</v>
      </c>
      <c r="P911" s="2" t="s">
        <v>148</v>
      </c>
      <c r="Q911" s="2" t="s">
        <v>1301</v>
      </c>
      <c r="R911" s="2" t="s">
        <v>1302</v>
      </c>
      <c r="S911" s="10">
        <v>42702</v>
      </c>
      <c r="T911" s="58" t="s">
        <v>3222</v>
      </c>
      <c r="U911" s="2" t="s">
        <v>3223</v>
      </c>
      <c r="V911" s="2" t="s">
        <v>92</v>
      </c>
      <c r="W911" s="2" t="s">
        <v>1192</v>
      </c>
      <c r="X911" s="2" t="s">
        <v>458</v>
      </c>
      <c r="Y911" s="2">
        <v>51</v>
      </c>
      <c r="Z911" s="2" t="s">
        <v>160</v>
      </c>
      <c r="AA911" s="2" t="s">
        <v>460</v>
      </c>
      <c r="AB911" s="58" t="s">
        <v>7255</v>
      </c>
      <c r="AC911" s="58" t="s">
        <v>98</v>
      </c>
      <c r="AD911" s="58" t="s">
        <v>7256</v>
      </c>
      <c r="AE911" s="2" t="s">
        <v>7257</v>
      </c>
      <c r="AF911" s="62">
        <v>-30.850017699999999</v>
      </c>
      <c r="AG911" s="62">
        <v>-51.813527999999998</v>
      </c>
      <c r="AH911" s="2" t="s">
        <v>7258</v>
      </c>
      <c r="AI911" s="2" t="s">
        <v>147</v>
      </c>
      <c r="AJ911" s="2" t="s">
        <v>1196</v>
      </c>
      <c r="AK911" s="55">
        <v>466.28</v>
      </c>
      <c r="AL911" s="55">
        <v>63</v>
      </c>
      <c r="AM911" s="55">
        <v>13.511194990134683</v>
      </c>
      <c r="AN911" s="2" t="s">
        <v>103</v>
      </c>
      <c r="AO911" s="2">
        <v>8</v>
      </c>
      <c r="AP911" s="2">
        <v>1</v>
      </c>
      <c r="AQ911" s="2">
        <v>1</v>
      </c>
      <c r="AR911" s="53" t="s">
        <v>148</v>
      </c>
      <c r="AS911" s="2" t="s">
        <v>73</v>
      </c>
      <c r="AT911" s="2" t="s">
        <v>148</v>
      </c>
      <c r="AU911" s="2" t="s">
        <v>75</v>
      </c>
      <c r="AV911" s="2" t="s">
        <v>148</v>
      </c>
      <c r="AW911" s="2" t="str">
        <f t="shared" si="14"/>
        <v xml:space="preserve">     PEGUE NA LOJA HOJE         PEGUE NA LOJA   </v>
      </c>
    </row>
    <row r="912" spans="2:49" ht="15" customHeight="1">
      <c r="B912" t="s">
        <v>7259</v>
      </c>
      <c r="C912" s="2">
        <v>1260</v>
      </c>
      <c r="D912" s="2">
        <v>1260</v>
      </c>
      <c r="E912" s="2" t="s">
        <v>7260</v>
      </c>
      <c r="F912" s="58" t="s">
        <v>7261</v>
      </c>
      <c r="G912" s="2" t="s">
        <v>380</v>
      </c>
      <c r="H912" t="s">
        <v>381</v>
      </c>
      <c r="I912" s="58" t="s">
        <v>382</v>
      </c>
      <c r="J912" s="2">
        <v>66147</v>
      </c>
      <c r="K912" s="2" t="s">
        <v>383</v>
      </c>
      <c r="L912" s="2" t="s">
        <v>384</v>
      </c>
      <c r="M912" s="58" t="s">
        <v>1717</v>
      </c>
      <c r="N912" s="58" t="s">
        <v>1718</v>
      </c>
      <c r="O912" s="58" t="s">
        <v>1719</v>
      </c>
      <c r="P912" s="2" t="s">
        <v>148</v>
      </c>
      <c r="Q912" s="2" t="s">
        <v>1720</v>
      </c>
      <c r="R912" s="2">
        <v>1003</v>
      </c>
      <c r="S912" s="10">
        <v>42702</v>
      </c>
      <c r="T912" s="58" t="s">
        <v>390</v>
      </c>
      <c r="U912" s="2" t="s">
        <v>391</v>
      </c>
      <c r="V912" s="2" t="s">
        <v>92</v>
      </c>
      <c r="W912" s="2" t="s">
        <v>93</v>
      </c>
      <c r="X912" s="2" t="s">
        <v>248</v>
      </c>
      <c r="Y912" s="2">
        <v>64</v>
      </c>
      <c r="Z912" s="2" t="s">
        <v>160</v>
      </c>
      <c r="AA912" s="2" t="s">
        <v>392</v>
      </c>
      <c r="AB912" s="58" t="s">
        <v>7261</v>
      </c>
      <c r="AC912" s="58" t="s">
        <v>7262</v>
      </c>
      <c r="AD912" s="58" t="s">
        <v>7263</v>
      </c>
      <c r="AE912" s="2" t="s">
        <v>7264</v>
      </c>
      <c r="AF912" s="62">
        <v>-17.561809700000001</v>
      </c>
      <c r="AG912" s="62">
        <v>-52.546687599999998</v>
      </c>
      <c r="AH912" s="2" t="s">
        <v>7265</v>
      </c>
      <c r="AI912" s="2" t="s">
        <v>147</v>
      </c>
      <c r="AJ912" s="2" t="s">
        <v>330</v>
      </c>
      <c r="AK912" s="55">
        <v>818.69</v>
      </c>
      <c r="AL912" s="55">
        <v>129</v>
      </c>
      <c r="AM912" s="55">
        <v>15.756879893488376</v>
      </c>
      <c r="AN912" s="2" t="s">
        <v>103</v>
      </c>
      <c r="AO912" s="2">
        <v>12</v>
      </c>
      <c r="AP912" s="2">
        <v>1</v>
      </c>
      <c r="AQ912" s="2">
        <v>5</v>
      </c>
      <c r="AR912" s="53" t="s">
        <v>72</v>
      </c>
      <c r="AS912" s="2" t="s">
        <v>73</v>
      </c>
      <c r="AT912" s="2" t="s">
        <v>148</v>
      </c>
      <c r="AU912" s="2" t="s">
        <v>75</v>
      </c>
      <c r="AV912" s="2" t="s">
        <v>76</v>
      </c>
      <c r="AW912" s="2" t="str">
        <f t="shared" si="14"/>
        <v>AMERICANAS SERVIÇOS    PEGUE NA LOJA HOJE         PEGUE NA LOJA  QUIOSQUE</v>
      </c>
    </row>
    <row r="913" spans="2:49" ht="15" customHeight="1">
      <c r="B913" t="s">
        <v>7266</v>
      </c>
      <c r="C913" s="2">
        <v>1068</v>
      </c>
      <c r="D913" s="2">
        <v>1068</v>
      </c>
      <c r="E913" s="2" t="s">
        <v>7267</v>
      </c>
      <c r="F913" s="58" t="s">
        <v>7268</v>
      </c>
      <c r="G913" s="2" t="s">
        <v>534</v>
      </c>
      <c r="H913" t="s">
        <v>535</v>
      </c>
      <c r="I913" s="58" t="s">
        <v>536</v>
      </c>
      <c r="J913" s="2">
        <v>65659</v>
      </c>
      <c r="K913" s="2" t="s">
        <v>537</v>
      </c>
      <c r="L913" s="2" t="s">
        <v>531</v>
      </c>
      <c r="M913" s="58" t="s">
        <v>3340</v>
      </c>
      <c r="N913" s="58" t="s">
        <v>3341</v>
      </c>
      <c r="O913" s="58" t="s">
        <v>3342</v>
      </c>
      <c r="P913" s="2" t="s">
        <v>148</v>
      </c>
      <c r="Q913" s="2" t="s">
        <v>3343</v>
      </c>
      <c r="R913" s="2" t="s">
        <v>3337</v>
      </c>
      <c r="S913" s="10">
        <v>42702</v>
      </c>
      <c r="T913" s="58" t="s">
        <v>3344</v>
      </c>
      <c r="U913" s="2" t="s">
        <v>3345</v>
      </c>
      <c r="V913" s="2" t="s">
        <v>92</v>
      </c>
      <c r="W913" s="2" t="s">
        <v>93</v>
      </c>
      <c r="X913" s="2" t="s">
        <v>545</v>
      </c>
      <c r="Y913" s="2">
        <v>91</v>
      </c>
      <c r="Z913" s="2" t="s">
        <v>95</v>
      </c>
      <c r="AA913" s="2" t="s">
        <v>546</v>
      </c>
      <c r="AB913" s="58" t="s">
        <v>7268</v>
      </c>
      <c r="AC913" s="58" t="s">
        <v>7269</v>
      </c>
      <c r="AD913" s="58" t="s">
        <v>7270</v>
      </c>
      <c r="AE913" s="2" t="s">
        <v>7271</v>
      </c>
      <c r="AF913" s="62">
        <v>-1.3659379</v>
      </c>
      <c r="AG913" s="62">
        <v>-48.338555499999998</v>
      </c>
      <c r="AH913" s="2" t="s">
        <v>7272</v>
      </c>
      <c r="AI913" s="2" t="s">
        <v>147</v>
      </c>
      <c r="AJ913" s="2" t="s">
        <v>330</v>
      </c>
      <c r="AK913" s="55">
        <v>995.91</v>
      </c>
      <c r="AL913" s="55">
        <v>152</v>
      </c>
      <c r="AM913" s="55">
        <v>15.262423311343396</v>
      </c>
      <c r="AN913" s="2" t="s">
        <v>103</v>
      </c>
      <c r="AO913" s="2">
        <v>4</v>
      </c>
      <c r="AP913" s="2">
        <v>3</v>
      </c>
      <c r="AQ913" s="2">
        <v>1</v>
      </c>
      <c r="AR913" s="53" t="s">
        <v>72</v>
      </c>
      <c r="AS913" s="2" t="s">
        <v>73</v>
      </c>
      <c r="AT913" s="2" t="s">
        <v>148</v>
      </c>
      <c r="AU913" s="2" t="s">
        <v>75</v>
      </c>
      <c r="AV913" s="2" t="s">
        <v>76</v>
      </c>
      <c r="AW913" s="2" t="str">
        <f t="shared" si="14"/>
        <v>AMERICANAS SERVIÇOS    PEGUE NA LOJA HOJE         PEGUE NA LOJA  QUIOSQUE</v>
      </c>
    </row>
    <row r="914" spans="2:49" ht="15" customHeight="1">
      <c r="B914" t="s">
        <v>7273</v>
      </c>
      <c r="C914" s="2">
        <v>1143</v>
      </c>
      <c r="D914" s="2">
        <v>1143</v>
      </c>
      <c r="E914" s="2" t="s">
        <v>7274</v>
      </c>
      <c r="F914" s="58" t="s">
        <v>7275</v>
      </c>
      <c r="G914" s="2" t="s">
        <v>534</v>
      </c>
      <c r="H914" t="s">
        <v>535</v>
      </c>
      <c r="I914" s="58" t="s">
        <v>536</v>
      </c>
      <c r="J914" s="2">
        <v>65659</v>
      </c>
      <c r="K914" s="2" t="s">
        <v>537</v>
      </c>
      <c r="L914" s="2" t="s">
        <v>531</v>
      </c>
      <c r="M914" s="58" t="s">
        <v>3340</v>
      </c>
      <c r="N914" s="58" t="s">
        <v>3341</v>
      </c>
      <c r="O914" s="58" t="s">
        <v>3342</v>
      </c>
      <c r="P914" s="2" t="s">
        <v>148</v>
      </c>
      <c r="Q914" s="2" t="s">
        <v>3343</v>
      </c>
      <c r="R914" s="2" t="s">
        <v>3337</v>
      </c>
      <c r="S914" s="10">
        <v>42702</v>
      </c>
      <c r="T914" s="58" t="s">
        <v>3344</v>
      </c>
      <c r="U914" s="2" t="s">
        <v>3345</v>
      </c>
      <c r="V914" s="2" t="s">
        <v>92</v>
      </c>
      <c r="W914" s="2" t="s">
        <v>93</v>
      </c>
      <c r="X914" s="2" t="s">
        <v>545</v>
      </c>
      <c r="Y914" s="2">
        <v>91</v>
      </c>
      <c r="Z914" s="2" t="s">
        <v>95</v>
      </c>
      <c r="AA914" s="2" t="s">
        <v>546</v>
      </c>
      <c r="AB914" s="58" t="s">
        <v>7275</v>
      </c>
      <c r="AC914" s="58" t="s">
        <v>7276</v>
      </c>
      <c r="AD914" s="58" t="s">
        <v>7277</v>
      </c>
      <c r="AE914" s="2" t="s">
        <v>7278</v>
      </c>
      <c r="AF914" s="62">
        <v>-1.1952398</v>
      </c>
      <c r="AG914" s="62">
        <v>-47.1942071</v>
      </c>
      <c r="AH914" s="2" t="s">
        <v>7279</v>
      </c>
      <c r="AI914" s="2" t="s">
        <v>147</v>
      </c>
      <c r="AJ914" s="2" t="s">
        <v>330</v>
      </c>
      <c r="AK914" s="55">
        <v>933.33</v>
      </c>
      <c r="AL914" s="55">
        <v>115</v>
      </c>
      <c r="AM914" s="55">
        <v>12.321472576687773</v>
      </c>
      <c r="AN914" s="2" t="s">
        <v>103</v>
      </c>
      <c r="AO914" s="2">
        <v>8</v>
      </c>
      <c r="AP914" s="2">
        <v>1</v>
      </c>
      <c r="AQ914" s="2">
        <v>1</v>
      </c>
      <c r="AR914" s="53" t="s">
        <v>72</v>
      </c>
      <c r="AS914" s="2" t="s">
        <v>73</v>
      </c>
      <c r="AT914" s="2" t="s">
        <v>148</v>
      </c>
      <c r="AU914" s="2" t="s">
        <v>75</v>
      </c>
      <c r="AV914" s="2" t="s">
        <v>76</v>
      </c>
      <c r="AW914" s="2" t="str">
        <f t="shared" si="14"/>
        <v>AMERICANAS SERVIÇOS    PEGUE NA LOJA HOJE         PEGUE NA LOJA  QUIOSQUE</v>
      </c>
    </row>
    <row r="915" spans="2:49" ht="15" customHeight="1">
      <c r="B915" t="s">
        <v>7280</v>
      </c>
      <c r="C915" s="2">
        <v>1271</v>
      </c>
      <c r="D915" s="2">
        <v>1271</v>
      </c>
      <c r="E915" s="2" t="s">
        <v>7281</v>
      </c>
      <c r="F915" s="58" t="s">
        <v>7282</v>
      </c>
      <c r="G915" s="2" t="s">
        <v>431</v>
      </c>
      <c r="H915" t="s">
        <v>432</v>
      </c>
      <c r="I915" s="58" t="s">
        <v>433</v>
      </c>
      <c r="J915" s="2">
        <v>66749</v>
      </c>
      <c r="K915" s="2" t="s">
        <v>434</v>
      </c>
      <c r="L915" s="2" t="s">
        <v>435</v>
      </c>
      <c r="M915" s="58" t="s">
        <v>580</v>
      </c>
      <c r="N915" s="58" t="s">
        <v>581</v>
      </c>
      <c r="O915" s="58" t="s">
        <v>582</v>
      </c>
      <c r="P915" s="2" t="s">
        <v>148</v>
      </c>
      <c r="Q915" s="2" t="s">
        <v>583</v>
      </c>
      <c r="R915" s="2" t="s">
        <v>584</v>
      </c>
      <c r="S915" s="10">
        <v>42702</v>
      </c>
      <c r="T915" s="58" t="s">
        <v>585</v>
      </c>
      <c r="U915" s="2" t="s">
        <v>586</v>
      </c>
      <c r="V915" s="2" t="s">
        <v>92</v>
      </c>
      <c r="W915" s="2" t="s">
        <v>93</v>
      </c>
      <c r="X915" s="2" t="s">
        <v>442</v>
      </c>
      <c r="Y915" s="2">
        <v>82</v>
      </c>
      <c r="Z915" s="2" t="s">
        <v>160</v>
      </c>
      <c r="AA915" s="2" t="s">
        <v>587</v>
      </c>
      <c r="AB915" s="58" t="s">
        <v>588</v>
      </c>
      <c r="AC915" s="58" t="s">
        <v>98</v>
      </c>
      <c r="AD915" s="58" t="s">
        <v>7283</v>
      </c>
      <c r="AE915" s="2" t="s">
        <v>7284</v>
      </c>
      <c r="AF915" s="62">
        <v>-9.6633806999999994</v>
      </c>
      <c r="AG915" s="62">
        <v>-35.741071699999999</v>
      </c>
      <c r="AH915" s="2" t="s">
        <v>7285</v>
      </c>
      <c r="AI915" s="2" t="s">
        <v>28</v>
      </c>
      <c r="AJ915" s="2" t="s">
        <v>102</v>
      </c>
      <c r="AK915" s="55">
        <v>1145.6199999999999</v>
      </c>
      <c r="AL915" s="55">
        <v>141</v>
      </c>
      <c r="AM915" s="55">
        <v>12.307746023987013</v>
      </c>
      <c r="AN915" s="2" t="s">
        <v>103</v>
      </c>
      <c r="AO915" s="2">
        <v>8</v>
      </c>
      <c r="AP915" s="2">
        <v>1</v>
      </c>
      <c r="AQ915" s="2">
        <v>1</v>
      </c>
      <c r="AR915" s="53" t="s">
        <v>72</v>
      </c>
      <c r="AS915" s="2" t="s">
        <v>73</v>
      </c>
      <c r="AT915" s="2" t="s">
        <v>74</v>
      </c>
      <c r="AU915" s="2" t="s">
        <v>75</v>
      </c>
      <c r="AV915" s="2" t="s">
        <v>76</v>
      </c>
      <c r="AW915" s="2" t="str">
        <f t="shared" si="14"/>
        <v>AMERICANAS SERVIÇOS    PEGUE NA LOJA HOJE    SHIP FROM STORE    PEGUE NA LOJA  QUIOSQUE</v>
      </c>
    </row>
    <row r="916" spans="2:49" ht="15" customHeight="1">
      <c r="B916" t="s">
        <v>7286</v>
      </c>
      <c r="C916" s="2">
        <v>1273</v>
      </c>
      <c r="D916" s="2">
        <v>1273</v>
      </c>
      <c r="E916" s="2" t="s">
        <v>7287</v>
      </c>
      <c r="F916" s="58" t="s">
        <v>7288</v>
      </c>
      <c r="G916" s="2" t="s">
        <v>431</v>
      </c>
      <c r="H916" t="s">
        <v>432</v>
      </c>
      <c r="I916" s="58" t="s">
        <v>433</v>
      </c>
      <c r="J916" s="2">
        <v>66749</v>
      </c>
      <c r="K916" s="2" t="s">
        <v>434</v>
      </c>
      <c r="L916" s="2" t="s">
        <v>435</v>
      </c>
      <c r="M916" s="58" t="s">
        <v>3004</v>
      </c>
      <c r="N916" s="58" t="s">
        <v>3005</v>
      </c>
      <c r="O916" s="58" t="s">
        <v>3006</v>
      </c>
      <c r="P916" s="2">
        <v>68685</v>
      </c>
      <c r="Q916" s="2" t="s">
        <v>3007</v>
      </c>
      <c r="R916" s="2" t="s">
        <v>3008</v>
      </c>
      <c r="S916" s="10">
        <v>42702</v>
      </c>
      <c r="T916" s="58" t="s">
        <v>1848</v>
      </c>
      <c r="U916" s="2" t="s">
        <v>1849</v>
      </c>
      <c r="V916" s="2" t="s">
        <v>92</v>
      </c>
      <c r="W916" s="2" t="s">
        <v>93</v>
      </c>
      <c r="X916" s="2" t="s">
        <v>480</v>
      </c>
      <c r="Y916" s="2">
        <v>73</v>
      </c>
      <c r="Z916" s="2" t="s">
        <v>160</v>
      </c>
      <c r="AA916" s="2" t="s">
        <v>481</v>
      </c>
      <c r="AB916" s="58" t="s">
        <v>7288</v>
      </c>
      <c r="AC916" s="58" t="s">
        <v>98</v>
      </c>
      <c r="AD916" s="58" t="s">
        <v>7289</v>
      </c>
      <c r="AE916" s="2" t="s">
        <v>7290</v>
      </c>
      <c r="AF916" s="62">
        <v>-16.444518500000001</v>
      </c>
      <c r="AG916" s="62">
        <v>-39.061444199999997</v>
      </c>
      <c r="AH916" s="2" t="s">
        <v>7291</v>
      </c>
      <c r="AI916" s="2" t="s">
        <v>28</v>
      </c>
      <c r="AJ916" s="2" t="s">
        <v>102</v>
      </c>
      <c r="AK916" s="55">
        <v>1005.86</v>
      </c>
      <c r="AL916" s="55">
        <v>183</v>
      </c>
      <c r="AM916" s="55">
        <v>18.193386753623763</v>
      </c>
      <c r="AN916" s="2" t="s">
        <v>103</v>
      </c>
      <c r="AO916" s="2">
        <v>8</v>
      </c>
      <c r="AP916" s="2">
        <v>1</v>
      </c>
      <c r="AQ916" s="2">
        <v>1</v>
      </c>
      <c r="AR916" s="53" t="s">
        <v>72</v>
      </c>
      <c r="AS916" s="2" t="s">
        <v>73</v>
      </c>
      <c r="AT916" s="2" t="s">
        <v>148</v>
      </c>
      <c r="AU916" s="2" t="s">
        <v>75</v>
      </c>
      <c r="AV916" s="2" t="s">
        <v>76</v>
      </c>
      <c r="AW916" s="2" t="str">
        <f t="shared" si="14"/>
        <v>AMERICANAS SERVIÇOS    PEGUE NA LOJA HOJE         PEGUE NA LOJA  QUIOSQUE</v>
      </c>
    </row>
    <row r="917" spans="2:49" ht="15" customHeight="1">
      <c r="B917" t="s">
        <v>7292</v>
      </c>
      <c r="C917" s="2" t="s">
        <v>7293</v>
      </c>
      <c r="D917" s="2">
        <v>766</v>
      </c>
      <c r="E917" s="2" t="s">
        <v>7294</v>
      </c>
      <c r="F917" s="58" t="s">
        <v>7295</v>
      </c>
      <c r="G917" s="2" t="s">
        <v>128</v>
      </c>
      <c r="H917" t="s">
        <v>129</v>
      </c>
      <c r="I917" s="58" t="s">
        <v>130</v>
      </c>
      <c r="J917" s="2">
        <v>66128</v>
      </c>
      <c r="K917" s="2" t="s">
        <v>131</v>
      </c>
      <c r="L917" s="2" t="s">
        <v>132</v>
      </c>
      <c r="M917" s="58" t="s">
        <v>777</v>
      </c>
      <c r="N917" s="58" t="s">
        <v>778</v>
      </c>
      <c r="O917" s="58" t="s">
        <v>779</v>
      </c>
      <c r="P917" s="2">
        <v>66208</v>
      </c>
      <c r="Q917" s="2" t="s">
        <v>780</v>
      </c>
      <c r="R917" s="2" t="s">
        <v>781</v>
      </c>
      <c r="S917" s="10">
        <v>42703</v>
      </c>
      <c r="T917" s="58" t="s">
        <v>1067</v>
      </c>
      <c r="U917" s="2" t="s">
        <v>1068</v>
      </c>
      <c r="V917" s="2" t="s">
        <v>92</v>
      </c>
      <c r="W917" s="2" t="s">
        <v>1192</v>
      </c>
      <c r="X917" s="2" t="s">
        <v>140</v>
      </c>
      <c r="Y917" s="2">
        <v>11</v>
      </c>
      <c r="Z917" s="2" t="s">
        <v>95</v>
      </c>
      <c r="AA917" s="2" t="s">
        <v>141</v>
      </c>
      <c r="AB917" s="58" t="s">
        <v>1084</v>
      </c>
      <c r="AC917" s="58" t="s">
        <v>5270</v>
      </c>
      <c r="AD917" s="58" t="s">
        <v>7296</v>
      </c>
      <c r="AE917" s="2" t="s">
        <v>7297</v>
      </c>
      <c r="AF917" s="62">
        <v>-23.6662651</v>
      </c>
      <c r="AG917" s="62">
        <v>-46.495406199999998</v>
      </c>
      <c r="AH917" s="2" t="s">
        <v>7298</v>
      </c>
      <c r="AI917" s="2" t="s">
        <v>147</v>
      </c>
      <c r="AJ917" s="2" t="s">
        <v>1196</v>
      </c>
      <c r="AK917" s="55">
        <v>308.10000000000002</v>
      </c>
      <c r="AL917" s="55">
        <v>22</v>
      </c>
      <c r="AM917" s="55">
        <v>7.1405387861084053</v>
      </c>
      <c r="AN917" s="2" t="s">
        <v>103</v>
      </c>
      <c r="AO917" s="2">
        <v>5</v>
      </c>
      <c r="AP917" s="2">
        <v>2</v>
      </c>
      <c r="AQ917" s="2">
        <v>1</v>
      </c>
      <c r="AR917" s="53" t="s">
        <v>148</v>
      </c>
      <c r="AS917" s="2" t="s">
        <v>73</v>
      </c>
      <c r="AT917" s="2" t="s">
        <v>74</v>
      </c>
      <c r="AU917" s="2" t="s">
        <v>75</v>
      </c>
      <c r="AV917" s="2" t="s">
        <v>148</v>
      </c>
      <c r="AW917" s="2" t="str">
        <f t="shared" si="14"/>
        <v xml:space="preserve">     PEGUE NA LOJA HOJE    SHIP FROM STORE    PEGUE NA LOJA   </v>
      </c>
    </row>
    <row r="918" spans="2:49" ht="15" customHeight="1">
      <c r="B918" t="s">
        <v>7299</v>
      </c>
      <c r="C918" s="2" t="s">
        <v>7300</v>
      </c>
      <c r="D918" s="2">
        <v>789</v>
      </c>
      <c r="E918" s="2" t="s">
        <v>7301</v>
      </c>
      <c r="F918" s="58" t="s">
        <v>7302</v>
      </c>
      <c r="G918" s="2" t="s">
        <v>128</v>
      </c>
      <c r="H918" t="s">
        <v>129</v>
      </c>
      <c r="I918" s="58" t="s">
        <v>130</v>
      </c>
      <c r="J918" s="2">
        <v>66128</v>
      </c>
      <c r="K918" s="2" t="s">
        <v>131</v>
      </c>
      <c r="L918" s="2" t="s">
        <v>132</v>
      </c>
      <c r="M918" s="58" t="s">
        <v>777</v>
      </c>
      <c r="N918" s="58" t="s">
        <v>778</v>
      </c>
      <c r="O918" s="58" t="s">
        <v>779</v>
      </c>
      <c r="P918" s="2">
        <v>66208</v>
      </c>
      <c r="Q918" s="2" t="s">
        <v>780</v>
      </c>
      <c r="R918" s="2" t="s">
        <v>781</v>
      </c>
      <c r="S918" s="10">
        <v>42703</v>
      </c>
      <c r="T918" s="58" t="s">
        <v>1067</v>
      </c>
      <c r="U918" s="2" t="s">
        <v>1068</v>
      </c>
      <c r="V918" s="2" t="s">
        <v>92</v>
      </c>
      <c r="W918" s="2" t="s">
        <v>1192</v>
      </c>
      <c r="X918" s="2" t="s">
        <v>140</v>
      </c>
      <c r="Y918" s="2">
        <v>11</v>
      </c>
      <c r="Z918" s="2" t="s">
        <v>95</v>
      </c>
      <c r="AA918" s="2" t="s">
        <v>141</v>
      </c>
      <c r="AB918" s="58" t="s">
        <v>1084</v>
      </c>
      <c r="AC918" s="58" t="s">
        <v>7303</v>
      </c>
      <c r="AD918" s="58" t="s">
        <v>7304</v>
      </c>
      <c r="AE918" s="2" t="s">
        <v>7305</v>
      </c>
      <c r="AF918" s="62">
        <v>-23.6467785</v>
      </c>
      <c r="AG918" s="62">
        <v>-46.533864600000001</v>
      </c>
      <c r="AH918" s="2" t="s">
        <v>7306</v>
      </c>
      <c r="AI918" s="2" t="s">
        <v>147</v>
      </c>
      <c r="AJ918" s="2" t="s">
        <v>1196</v>
      </c>
      <c r="AK918" s="55">
        <v>426.92</v>
      </c>
      <c r="AL918" s="55">
        <v>42</v>
      </c>
      <c r="AM918" s="55">
        <v>9.8379087416846236</v>
      </c>
      <c r="AN918" s="2" t="s">
        <v>331</v>
      </c>
      <c r="AO918" s="2">
        <v>3</v>
      </c>
      <c r="AP918" s="2">
        <v>5</v>
      </c>
      <c r="AQ918" s="2">
        <v>1</v>
      </c>
      <c r="AR918" s="53" t="s">
        <v>72</v>
      </c>
      <c r="AS918" s="2" t="s">
        <v>73</v>
      </c>
      <c r="AT918" s="2" t="s">
        <v>74</v>
      </c>
      <c r="AU918" s="2" t="s">
        <v>148</v>
      </c>
      <c r="AV918" s="2" t="s">
        <v>76</v>
      </c>
      <c r="AW918" s="2" t="str">
        <f t="shared" si="14"/>
        <v>AMERICANAS SERVIÇOS    PEGUE NA LOJA HOJE    SHIP FROM STORE       QUIOSQUE</v>
      </c>
    </row>
    <row r="919" spans="2:49" ht="15" customHeight="1">
      <c r="B919" t="s">
        <v>7307</v>
      </c>
      <c r="C919" s="2" t="s">
        <v>7308</v>
      </c>
      <c r="D919" s="2">
        <v>794</v>
      </c>
      <c r="E919" s="2" t="s">
        <v>7309</v>
      </c>
      <c r="F919" s="58" t="s">
        <v>7310</v>
      </c>
      <c r="G919" s="2" t="s">
        <v>128</v>
      </c>
      <c r="H919" t="s">
        <v>129</v>
      </c>
      <c r="I919" s="58" t="s">
        <v>130</v>
      </c>
      <c r="J919" s="2">
        <v>66128</v>
      </c>
      <c r="K919" s="2" t="s">
        <v>131</v>
      </c>
      <c r="L919" s="2" t="s">
        <v>132</v>
      </c>
      <c r="M919" s="58" t="s">
        <v>133</v>
      </c>
      <c r="N919" s="58" t="s">
        <v>134</v>
      </c>
      <c r="O919" s="58" t="s">
        <v>135</v>
      </c>
      <c r="P919" s="2">
        <v>68981</v>
      </c>
      <c r="Q919" s="2" t="s">
        <v>136</v>
      </c>
      <c r="R919" s="2" t="s">
        <v>137</v>
      </c>
      <c r="S919" s="10">
        <v>42703</v>
      </c>
      <c r="T919" s="58" t="s">
        <v>138</v>
      </c>
      <c r="U919" s="2" t="s">
        <v>139</v>
      </c>
      <c r="V919" s="2" t="s">
        <v>92</v>
      </c>
      <c r="W919" s="2" t="s">
        <v>1192</v>
      </c>
      <c r="X919" s="2" t="s">
        <v>140</v>
      </c>
      <c r="Y919" s="2">
        <v>11</v>
      </c>
      <c r="Z919" s="2" t="s">
        <v>95</v>
      </c>
      <c r="AA919" s="2" t="s">
        <v>141</v>
      </c>
      <c r="AB919" s="58" t="s">
        <v>142</v>
      </c>
      <c r="AC919" s="58" t="s">
        <v>7311</v>
      </c>
      <c r="AD919" s="58" t="s">
        <v>7312</v>
      </c>
      <c r="AE919" s="2" t="s">
        <v>7313</v>
      </c>
      <c r="AF919" s="62">
        <v>-23.5065578</v>
      </c>
      <c r="AG919" s="62">
        <v>-46.718553399999998</v>
      </c>
      <c r="AH919" s="2" t="s">
        <v>7314</v>
      </c>
      <c r="AI919" s="2" t="s">
        <v>147</v>
      </c>
      <c r="AJ919" s="2" t="s">
        <v>1351</v>
      </c>
      <c r="AK919" s="55">
        <v>540.61</v>
      </c>
      <c r="AL919" s="55">
        <v>21</v>
      </c>
      <c r="AM919" s="55">
        <v>3.8845008416418492</v>
      </c>
      <c r="AN919" s="2" t="s">
        <v>331</v>
      </c>
      <c r="AO919" s="2">
        <v>3</v>
      </c>
      <c r="AP919" s="2">
        <v>5</v>
      </c>
      <c r="AQ919" s="2">
        <v>1</v>
      </c>
      <c r="AR919" s="53" t="s">
        <v>148</v>
      </c>
      <c r="AS919" s="2" t="s">
        <v>73</v>
      </c>
      <c r="AT919" s="2" t="s">
        <v>74</v>
      </c>
      <c r="AU919" s="2" t="s">
        <v>148</v>
      </c>
      <c r="AV919" s="2" t="s">
        <v>148</v>
      </c>
      <c r="AW919" s="2" t="str">
        <f t="shared" si="14"/>
        <v xml:space="preserve">     PEGUE NA LOJA HOJE    SHIP FROM STORE        </v>
      </c>
    </row>
    <row r="920" spans="2:49" ht="15" customHeight="1">
      <c r="B920" t="s">
        <v>7315</v>
      </c>
      <c r="C920" s="2" t="s">
        <v>7316</v>
      </c>
      <c r="D920" s="2">
        <v>967</v>
      </c>
      <c r="E920" s="2" t="s">
        <v>7317</v>
      </c>
      <c r="F920" s="58" t="s">
        <v>7318</v>
      </c>
      <c r="G920" s="2" t="s">
        <v>128</v>
      </c>
      <c r="H920" t="s">
        <v>129</v>
      </c>
      <c r="I920" s="58" t="s">
        <v>130</v>
      </c>
      <c r="J920" s="2">
        <v>66128</v>
      </c>
      <c r="K920" s="2" t="s">
        <v>131</v>
      </c>
      <c r="L920" s="2" t="s">
        <v>132</v>
      </c>
      <c r="M920" s="58" t="s">
        <v>133</v>
      </c>
      <c r="N920" s="58" t="s">
        <v>134</v>
      </c>
      <c r="O920" s="58" t="s">
        <v>135</v>
      </c>
      <c r="P920" s="2">
        <v>68981</v>
      </c>
      <c r="Q920" s="2" t="s">
        <v>136</v>
      </c>
      <c r="R920" s="2" t="s">
        <v>137</v>
      </c>
      <c r="S920" s="10">
        <v>42703</v>
      </c>
      <c r="T920" s="58" t="s">
        <v>138</v>
      </c>
      <c r="U920" s="2" t="s">
        <v>139</v>
      </c>
      <c r="V920" s="2" t="s">
        <v>92</v>
      </c>
      <c r="W920" s="2" t="s">
        <v>1192</v>
      </c>
      <c r="X920" s="2" t="s">
        <v>140</v>
      </c>
      <c r="Y920" s="2">
        <v>11</v>
      </c>
      <c r="Z920" s="2" t="s">
        <v>95</v>
      </c>
      <c r="AA920" s="2" t="s">
        <v>141</v>
      </c>
      <c r="AB920" s="58" t="s">
        <v>142</v>
      </c>
      <c r="AC920" s="58" t="s">
        <v>7319</v>
      </c>
      <c r="AD920" s="58" t="s">
        <v>7320</v>
      </c>
      <c r="AE920" s="2" t="s">
        <v>7321</v>
      </c>
      <c r="AF920" s="62">
        <v>-23.539301999999999</v>
      </c>
      <c r="AG920" s="62">
        <v>-46.6505127</v>
      </c>
      <c r="AH920" s="2" t="s">
        <v>7322</v>
      </c>
      <c r="AI920" s="2" t="s">
        <v>147</v>
      </c>
      <c r="AJ920" s="2" t="s">
        <v>1260</v>
      </c>
      <c r="AK920" s="55">
        <v>299.06</v>
      </c>
      <c r="AL920" s="55">
        <v>42</v>
      </c>
      <c r="AM920" s="55">
        <v>14.044004547582425</v>
      </c>
      <c r="AN920" s="2" t="s">
        <v>103</v>
      </c>
      <c r="AO920" s="2">
        <v>3</v>
      </c>
      <c r="AP920" s="2">
        <v>4</v>
      </c>
      <c r="AQ920" s="2">
        <v>1</v>
      </c>
      <c r="AR920" s="53" t="s">
        <v>148</v>
      </c>
      <c r="AS920" s="2" t="s">
        <v>73</v>
      </c>
      <c r="AT920" s="2" t="s">
        <v>74</v>
      </c>
      <c r="AU920" s="2" t="s">
        <v>75</v>
      </c>
      <c r="AV920" s="2" t="s">
        <v>148</v>
      </c>
      <c r="AW920" s="2" t="str">
        <f t="shared" si="14"/>
        <v xml:space="preserve">     PEGUE NA LOJA HOJE    SHIP FROM STORE    PEGUE NA LOJA   </v>
      </c>
    </row>
    <row r="921" spans="2:49" ht="15" customHeight="1">
      <c r="B921" t="s">
        <v>7323</v>
      </c>
      <c r="C921" s="2">
        <v>1269</v>
      </c>
      <c r="D921" s="2">
        <v>1269</v>
      </c>
      <c r="E921" s="2" t="s">
        <v>7324</v>
      </c>
      <c r="F921" s="58" t="s">
        <v>7325</v>
      </c>
      <c r="G921" s="2" t="s">
        <v>128</v>
      </c>
      <c r="H921" t="s">
        <v>129</v>
      </c>
      <c r="I921" s="58" t="s">
        <v>130</v>
      </c>
      <c r="J921" s="2">
        <v>66128</v>
      </c>
      <c r="K921" s="2" t="s">
        <v>131</v>
      </c>
      <c r="L921" s="2" t="s">
        <v>132</v>
      </c>
      <c r="M921" s="58" t="s">
        <v>1451</v>
      </c>
      <c r="N921" s="58" t="s">
        <v>1452</v>
      </c>
      <c r="O921" s="58" t="s">
        <v>1453</v>
      </c>
      <c r="P921" s="2">
        <v>68774</v>
      </c>
      <c r="Q921" s="2" t="s">
        <v>1454</v>
      </c>
      <c r="R921" s="2" t="s">
        <v>1455</v>
      </c>
      <c r="S921" s="10">
        <v>42703</v>
      </c>
      <c r="T921" s="58" t="s">
        <v>918</v>
      </c>
      <c r="U921" s="2" t="s">
        <v>919</v>
      </c>
      <c r="V921" s="2" t="s">
        <v>92</v>
      </c>
      <c r="W921" s="2" t="s">
        <v>93</v>
      </c>
      <c r="X921" s="2" t="s">
        <v>140</v>
      </c>
      <c r="Y921" s="2">
        <v>11</v>
      </c>
      <c r="Z921" s="2" t="s">
        <v>95</v>
      </c>
      <c r="AA921" s="2" t="s">
        <v>141</v>
      </c>
      <c r="AB921" s="58" t="s">
        <v>142</v>
      </c>
      <c r="AC921" s="58" t="s">
        <v>7326</v>
      </c>
      <c r="AD921" s="58" t="s">
        <v>7327</v>
      </c>
      <c r="AE921" s="2" t="s">
        <v>7328</v>
      </c>
      <c r="AF921" s="62">
        <v>-23.4447498</v>
      </c>
      <c r="AG921" s="62">
        <v>-46.722997199999902</v>
      </c>
      <c r="AH921" s="2" t="s">
        <v>7329</v>
      </c>
      <c r="AI921" s="2" t="s">
        <v>147</v>
      </c>
      <c r="AJ921" s="2" t="s">
        <v>330</v>
      </c>
      <c r="AK921" s="55">
        <v>895.51</v>
      </c>
      <c r="AL921" s="55">
        <v>155</v>
      </c>
      <c r="AM921" s="55">
        <v>17.308572768589965</v>
      </c>
      <c r="AN921" s="2" t="s">
        <v>331</v>
      </c>
      <c r="AO921" s="2">
        <v>3</v>
      </c>
      <c r="AP921" s="2">
        <v>5</v>
      </c>
      <c r="AQ921" s="2">
        <v>1</v>
      </c>
      <c r="AR921" s="53" t="s">
        <v>72</v>
      </c>
      <c r="AS921" s="2" t="s">
        <v>73</v>
      </c>
      <c r="AT921" s="2" t="s">
        <v>74</v>
      </c>
      <c r="AU921" s="2" t="s">
        <v>148</v>
      </c>
      <c r="AV921" s="2" t="s">
        <v>148</v>
      </c>
      <c r="AW921" s="2" t="str">
        <f t="shared" si="14"/>
        <v xml:space="preserve">AMERICANAS SERVIÇOS    PEGUE NA LOJA HOJE    SHIP FROM STORE        </v>
      </c>
    </row>
    <row r="922" spans="2:49" ht="15" customHeight="1">
      <c r="B922" t="s">
        <v>7330</v>
      </c>
      <c r="C922" s="2" t="s">
        <v>7331</v>
      </c>
      <c r="D922" s="2">
        <v>774</v>
      </c>
      <c r="E922" s="2" t="s">
        <v>7332</v>
      </c>
      <c r="F922" s="58" t="s">
        <v>7333</v>
      </c>
      <c r="G922" s="2" t="s">
        <v>81</v>
      </c>
      <c r="H922" t="s">
        <v>82</v>
      </c>
      <c r="I922" s="58" t="s">
        <v>83</v>
      </c>
      <c r="J922" s="2">
        <v>66203</v>
      </c>
      <c r="K922" s="2" t="s">
        <v>84</v>
      </c>
      <c r="L922" s="2" t="s">
        <v>85</v>
      </c>
      <c r="M922" s="58" t="s">
        <v>358</v>
      </c>
      <c r="N922" s="58" t="s">
        <v>359</v>
      </c>
      <c r="O922" s="58" t="s">
        <v>360</v>
      </c>
      <c r="P922" s="2">
        <v>66174</v>
      </c>
      <c r="Q922" s="2" t="s">
        <v>361</v>
      </c>
      <c r="R922" s="2" t="s">
        <v>362</v>
      </c>
      <c r="S922" s="10">
        <v>42703</v>
      </c>
      <c r="T922" s="58" t="s">
        <v>363</v>
      </c>
      <c r="U922" s="2" t="s">
        <v>364</v>
      </c>
      <c r="V922" s="2" t="s">
        <v>92</v>
      </c>
      <c r="W922" s="2" t="s">
        <v>1192</v>
      </c>
      <c r="X922" s="2" t="s">
        <v>94</v>
      </c>
      <c r="Y922" s="2">
        <v>21</v>
      </c>
      <c r="Z922" s="2" t="s">
        <v>95</v>
      </c>
      <c r="AA922" s="2" t="s">
        <v>96</v>
      </c>
      <c r="AB922" s="58" t="s">
        <v>834</v>
      </c>
      <c r="AC922" s="58" t="s">
        <v>7334</v>
      </c>
      <c r="AD922" s="58" t="s">
        <v>7335</v>
      </c>
      <c r="AE922" s="2" t="s">
        <v>7336</v>
      </c>
      <c r="AF922" s="62">
        <v>-22.7833945</v>
      </c>
      <c r="AG922" s="62">
        <v>-43.285415700000001</v>
      </c>
      <c r="AH922" s="2" t="s">
        <v>7337</v>
      </c>
      <c r="AI922" s="2" t="s">
        <v>147</v>
      </c>
      <c r="AJ922" s="2" t="s">
        <v>1196</v>
      </c>
      <c r="AK922" s="55">
        <v>310.99</v>
      </c>
      <c r="AL922" s="55">
        <v>85</v>
      </c>
      <c r="AM922" s="55">
        <v>27.33206855525901</v>
      </c>
      <c r="AN922" s="2" t="s">
        <v>331</v>
      </c>
      <c r="AO922" s="2">
        <v>2</v>
      </c>
      <c r="AP922" s="2">
        <v>4</v>
      </c>
      <c r="AQ922" s="2">
        <v>1</v>
      </c>
      <c r="AR922" s="53" t="s">
        <v>72</v>
      </c>
      <c r="AS922" s="2" t="s">
        <v>73</v>
      </c>
      <c r="AT922" s="2" t="s">
        <v>148</v>
      </c>
      <c r="AU922" s="2" t="s">
        <v>75</v>
      </c>
      <c r="AV922" s="2" t="s">
        <v>76</v>
      </c>
      <c r="AW922" s="2" t="str">
        <f t="shared" si="14"/>
        <v>AMERICANAS SERVIÇOS    PEGUE NA LOJA HOJE         PEGUE NA LOJA  QUIOSQUE</v>
      </c>
    </row>
    <row r="923" spans="2:49" ht="15" customHeight="1">
      <c r="B923" t="s">
        <v>7338</v>
      </c>
      <c r="C923" s="2" t="s">
        <v>7339</v>
      </c>
      <c r="D923" s="2">
        <v>524</v>
      </c>
      <c r="E923" s="2" t="s">
        <v>7340</v>
      </c>
      <c r="F923" s="58" t="s">
        <v>7341</v>
      </c>
      <c r="G923" s="2" t="s">
        <v>81</v>
      </c>
      <c r="H923" t="s">
        <v>82</v>
      </c>
      <c r="I923" s="58" t="s">
        <v>83</v>
      </c>
      <c r="J923" s="2">
        <v>66203</v>
      </c>
      <c r="K923" s="2" t="s">
        <v>84</v>
      </c>
      <c r="L923" s="2" t="s">
        <v>85</v>
      </c>
      <c r="M923" s="58" t="s">
        <v>751</v>
      </c>
      <c r="N923" s="58" t="s">
        <v>752</v>
      </c>
      <c r="O923" s="58" t="s">
        <v>753</v>
      </c>
      <c r="P923" s="2">
        <v>86530</v>
      </c>
      <c r="Q923" s="2" t="s">
        <v>754</v>
      </c>
      <c r="R923" s="2" t="s">
        <v>748</v>
      </c>
      <c r="S923" s="10">
        <v>42703</v>
      </c>
      <c r="T923" s="58" t="s">
        <v>246</v>
      </c>
      <c r="U923" s="2" t="s">
        <v>247</v>
      </c>
      <c r="V923" s="2" t="s">
        <v>92</v>
      </c>
      <c r="W923" s="2" t="s">
        <v>1192</v>
      </c>
      <c r="X923" s="2" t="s">
        <v>248</v>
      </c>
      <c r="Y923" s="2">
        <v>31</v>
      </c>
      <c r="Z923" s="2" t="s">
        <v>95</v>
      </c>
      <c r="AA923" s="2" t="s">
        <v>206</v>
      </c>
      <c r="AB923" s="58" t="s">
        <v>249</v>
      </c>
      <c r="AC923" s="58" t="s">
        <v>7342</v>
      </c>
      <c r="AD923" s="58" t="s">
        <v>7343</v>
      </c>
      <c r="AE923" s="2" t="s">
        <v>7344</v>
      </c>
      <c r="AF923" s="62">
        <v>-19.873042699999999</v>
      </c>
      <c r="AG923" s="62">
        <v>-43.925395599999902</v>
      </c>
      <c r="AH923" s="2" t="s">
        <v>7345</v>
      </c>
      <c r="AI923" s="2" t="s">
        <v>147</v>
      </c>
      <c r="AJ923" s="2" t="s">
        <v>1196</v>
      </c>
      <c r="AK923" s="55">
        <v>478.65</v>
      </c>
      <c r="AL923" s="55">
        <v>42</v>
      </c>
      <c r="AM923" s="55">
        <v>8.7746787840802263</v>
      </c>
      <c r="AN923" s="2" t="s">
        <v>331</v>
      </c>
      <c r="AO923" s="2">
        <v>10</v>
      </c>
      <c r="AP923" s="2">
        <v>1</v>
      </c>
      <c r="AQ923" s="2">
        <v>3</v>
      </c>
      <c r="AR923" s="53" t="s">
        <v>148</v>
      </c>
      <c r="AS923" s="2" t="s">
        <v>73</v>
      </c>
      <c r="AT923" s="2" t="s">
        <v>74</v>
      </c>
      <c r="AU923" s="2" t="s">
        <v>75</v>
      </c>
      <c r="AV923" s="2" t="s">
        <v>148</v>
      </c>
      <c r="AW923" s="2" t="str">
        <f t="shared" si="14"/>
        <v xml:space="preserve">     PEGUE NA LOJA HOJE    SHIP FROM STORE    PEGUE NA LOJA   </v>
      </c>
    </row>
    <row r="924" spans="2:49" ht="15" customHeight="1">
      <c r="B924" t="s">
        <v>7346</v>
      </c>
      <c r="C924" s="2" t="s">
        <v>7347</v>
      </c>
      <c r="D924" s="2">
        <v>773</v>
      </c>
      <c r="E924" s="2" t="s">
        <v>7348</v>
      </c>
      <c r="F924" s="58" t="s">
        <v>7349</v>
      </c>
      <c r="G924" s="2" t="s">
        <v>81</v>
      </c>
      <c r="H924" t="s">
        <v>82</v>
      </c>
      <c r="I924" s="58" t="s">
        <v>83</v>
      </c>
      <c r="J924" s="2">
        <v>66203</v>
      </c>
      <c r="K924" s="2" t="s">
        <v>84</v>
      </c>
      <c r="L924" s="2" t="s">
        <v>85</v>
      </c>
      <c r="M924" s="58" t="s">
        <v>751</v>
      </c>
      <c r="N924" s="58" t="s">
        <v>752</v>
      </c>
      <c r="O924" s="58" t="s">
        <v>753</v>
      </c>
      <c r="P924" s="2">
        <v>86530</v>
      </c>
      <c r="Q924" s="2" t="s">
        <v>754</v>
      </c>
      <c r="R924" s="2" t="s">
        <v>748</v>
      </c>
      <c r="S924" s="10">
        <v>42703</v>
      </c>
      <c r="T924" s="58" t="s">
        <v>1814</v>
      </c>
      <c r="U924" s="2" t="s">
        <v>1815</v>
      </c>
      <c r="V924" s="2" t="s">
        <v>92</v>
      </c>
      <c r="W924" s="2" t="s">
        <v>1192</v>
      </c>
      <c r="X924" s="2" t="s">
        <v>248</v>
      </c>
      <c r="Y924" s="2">
        <v>31</v>
      </c>
      <c r="Z924" s="2" t="s">
        <v>95</v>
      </c>
      <c r="AA924" s="2" t="s">
        <v>206</v>
      </c>
      <c r="AB924" s="58" t="s">
        <v>7350</v>
      </c>
      <c r="AC924" s="58" t="s">
        <v>7351</v>
      </c>
      <c r="AD924" s="58" t="s">
        <v>7352</v>
      </c>
      <c r="AE924" s="2" t="s">
        <v>7353</v>
      </c>
      <c r="AF924" s="62">
        <v>-19.5453942</v>
      </c>
      <c r="AG924" s="62">
        <v>-42.655789300000002</v>
      </c>
      <c r="AH924" s="2" t="s">
        <v>7354</v>
      </c>
      <c r="AI924" s="2" t="s">
        <v>147</v>
      </c>
      <c r="AJ924" s="2" t="s">
        <v>1196</v>
      </c>
      <c r="AK924" s="55">
        <v>301.52</v>
      </c>
      <c r="AL924" s="55">
        <v>30</v>
      </c>
      <c r="AM924" s="55">
        <v>9.9495887503316531</v>
      </c>
      <c r="AN924" s="2" t="s">
        <v>103</v>
      </c>
      <c r="AO924" s="2">
        <v>11</v>
      </c>
      <c r="AP924" s="2">
        <v>1</v>
      </c>
      <c r="AQ924" s="2">
        <v>4</v>
      </c>
      <c r="AR924" s="53" t="s">
        <v>148</v>
      </c>
      <c r="AS924" s="2" t="s">
        <v>73</v>
      </c>
      <c r="AT924" s="2" t="s">
        <v>148</v>
      </c>
      <c r="AU924" s="2" t="s">
        <v>75</v>
      </c>
      <c r="AV924" s="2" t="s">
        <v>148</v>
      </c>
      <c r="AW924" s="2" t="str">
        <f t="shared" si="14"/>
        <v xml:space="preserve">     PEGUE NA LOJA HOJE         PEGUE NA LOJA   </v>
      </c>
    </row>
    <row r="925" spans="2:49" ht="15" customHeight="1">
      <c r="B925" t="s">
        <v>7355</v>
      </c>
      <c r="C925" s="2" t="s">
        <v>7356</v>
      </c>
      <c r="D925" s="2">
        <v>786</v>
      </c>
      <c r="E925" s="2" t="s">
        <v>7357</v>
      </c>
      <c r="F925" s="58" t="s">
        <v>7358</v>
      </c>
      <c r="G925" s="2" t="s">
        <v>81</v>
      </c>
      <c r="H925" t="s">
        <v>82</v>
      </c>
      <c r="I925" s="58" t="s">
        <v>83</v>
      </c>
      <c r="J925" s="2">
        <v>66203</v>
      </c>
      <c r="K925" s="2" t="s">
        <v>84</v>
      </c>
      <c r="L925" s="2" t="s">
        <v>85</v>
      </c>
      <c r="M925" s="58" t="s">
        <v>751</v>
      </c>
      <c r="N925" s="58" t="s">
        <v>752</v>
      </c>
      <c r="O925" s="58" t="s">
        <v>753</v>
      </c>
      <c r="P925" s="2">
        <v>86530</v>
      </c>
      <c r="Q925" s="2" t="s">
        <v>754</v>
      </c>
      <c r="R925" s="2" t="s">
        <v>748</v>
      </c>
      <c r="S925" s="10">
        <v>42703</v>
      </c>
      <c r="T925" s="58" t="s">
        <v>1814</v>
      </c>
      <c r="U925" s="2" t="s">
        <v>1815</v>
      </c>
      <c r="V925" s="2" t="s">
        <v>92</v>
      </c>
      <c r="W925" s="2" t="s">
        <v>1192</v>
      </c>
      <c r="X925" s="2" t="s">
        <v>248</v>
      </c>
      <c r="Y925" s="2">
        <v>31</v>
      </c>
      <c r="Z925" s="2" t="s">
        <v>95</v>
      </c>
      <c r="AA925" s="2" t="s">
        <v>206</v>
      </c>
      <c r="AB925" s="58" t="s">
        <v>1816</v>
      </c>
      <c r="AC925" s="58" t="s">
        <v>7359</v>
      </c>
      <c r="AD925" s="58" t="s">
        <v>7360</v>
      </c>
      <c r="AE925" s="2" t="s">
        <v>7361</v>
      </c>
      <c r="AF925" s="62">
        <v>-19.454161500000001</v>
      </c>
      <c r="AG925" s="62">
        <v>-42.554544800000002</v>
      </c>
      <c r="AH925" s="2" t="s">
        <v>7362</v>
      </c>
      <c r="AI925" s="2" t="s">
        <v>147</v>
      </c>
      <c r="AJ925" s="2" t="s">
        <v>1260</v>
      </c>
      <c r="AK925" s="55">
        <v>250.54</v>
      </c>
      <c r="AL925" s="55">
        <v>40</v>
      </c>
      <c r="AM925" s="55">
        <v>15.965514488704398</v>
      </c>
      <c r="AN925" s="2" t="s">
        <v>103</v>
      </c>
      <c r="AO925" s="2">
        <v>11</v>
      </c>
      <c r="AP925" s="2">
        <v>1</v>
      </c>
      <c r="AQ925" s="2">
        <v>4</v>
      </c>
      <c r="AR925" s="53" t="s">
        <v>148</v>
      </c>
      <c r="AS925" s="2" t="s">
        <v>73</v>
      </c>
      <c r="AT925" s="2" t="s">
        <v>74</v>
      </c>
      <c r="AU925" s="2" t="s">
        <v>75</v>
      </c>
      <c r="AV925" s="2" t="s">
        <v>148</v>
      </c>
      <c r="AW925" s="2" t="str">
        <f t="shared" si="14"/>
        <v xml:space="preserve">     PEGUE NA LOJA HOJE    SHIP FROM STORE    PEGUE NA LOJA   </v>
      </c>
    </row>
    <row r="926" spans="2:49" ht="15" customHeight="1">
      <c r="B926" t="s">
        <v>7363</v>
      </c>
      <c r="C926" s="2">
        <v>1202</v>
      </c>
      <c r="D926" s="2">
        <v>1202</v>
      </c>
      <c r="E926" s="2" t="s">
        <v>7364</v>
      </c>
      <c r="F926" s="58" t="s">
        <v>7365</v>
      </c>
      <c r="G926" s="2" t="s">
        <v>81</v>
      </c>
      <c r="H926" t="s">
        <v>82</v>
      </c>
      <c r="I926" s="58" t="s">
        <v>83</v>
      </c>
      <c r="J926" s="2">
        <v>66203</v>
      </c>
      <c r="K926" s="2" t="s">
        <v>84</v>
      </c>
      <c r="L926" s="2" t="s">
        <v>85</v>
      </c>
      <c r="M926" s="58" t="s">
        <v>556</v>
      </c>
      <c r="N926" s="58" t="s">
        <v>557</v>
      </c>
      <c r="O926" s="58" t="s">
        <v>558</v>
      </c>
      <c r="P926" s="2">
        <v>68612</v>
      </c>
      <c r="Q926" s="2" t="s">
        <v>559</v>
      </c>
      <c r="R926" s="2" t="s">
        <v>560</v>
      </c>
      <c r="S926" s="10">
        <v>42703</v>
      </c>
      <c r="T926" s="58" t="s">
        <v>561</v>
      </c>
      <c r="U926" s="2" t="s">
        <v>562</v>
      </c>
      <c r="V926" s="2" t="s">
        <v>92</v>
      </c>
      <c r="W926" s="2" t="s">
        <v>93</v>
      </c>
      <c r="X926" s="2" t="s">
        <v>248</v>
      </c>
      <c r="Y926" s="2">
        <v>31</v>
      </c>
      <c r="Z926" s="2" t="s">
        <v>95</v>
      </c>
      <c r="AA926" s="2" t="s">
        <v>206</v>
      </c>
      <c r="AB926" s="58" t="s">
        <v>7366</v>
      </c>
      <c r="AC926" s="58" t="s">
        <v>7367</v>
      </c>
      <c r="AD926" s="58" t="s">
        <v>7368</v>
      </c>
      <c r="AE926" s="2" t="s">
        <v>7369</v>
      </c>
      <c r="AF926" s="62">
        <v>-19.998591300000001</v>
      </c>
      <c r="AG926" s="62">
        <v>-43.893165500000002</v>
      </c>
      <c r="AH926" s="2" t="s">
        <v>7370</v>
      </c>
      <c r="AI926" s="2" t="s">
        <v>147</v>
      </c>
      <c r="AJ926" s="2" t="s">
        <v>1351</v>
      </c>
      <c r="AK926" s="55">
        <v>549.38</v>
      </c>
      <c r="AL926" s="55">
        <v>44</v>
      </c>
      <c r="AM926" s="55">
        <v>8.0090283592413272</v>
      </c>
      <c r="AN926" s="2" t="s">
        <v>331</v>
      </c>
      <c r="AO926" s="2">
        <v>10</v>
      </c>
      <c r="AP926" s="2">
        <v>1</v>
      </c>
      <c r="AQ926" s="2">
        <v>3</v>
      </c>
      <c r="AR926" s="53" t="s">
        <v>148</v>
      </c>
      <c r="AS926" s="2" t="s">
        <v>73</v>
      </c>
      <c r="AT926" s="2" t="s">
        <v>148</v>
      </c>
      <c r="AU926" s="2" t="s">
        <v>75</v>
      </c>
      <c r="AV926" s="2" t="s">
        <v>148</v>
      </c>
      <c r="AW926" s="2" t="str">
        <f t="shared" si="14"/>
        <v xml:space="preserve">     PEGUE NA LOJA HOJE         PEGUE NA LOJA   </v>
      </c>
    </row>
    <row r="927" spans="2:49" ht="15" customHeight="1">
      <c r="B927" t="s">
        <v>7371</v>
      </c>
      <c r="C927" s="2" t="s">
        <v>7372</v>
      </c>
      <c r="D927" s="2">
        <v>777</v>
      </c>
      <c r="E927" s="2" t="s">
        <v>7373</v>
      </c>
      <c r="F927" s="58" t="s">
        <v>7374</v>
      </c>
      <c r="G927" s="2" t="s">
        <v>81</v>
      </c>
      <c r="H927" t="s">
        <v>82</v>
      </c>
      <c r="I927" s="58" t="s">
        <v>83</v>
      </c>
      <c r="J927" s="2">
        <v>66203</v>
      </c>
      <c r="K927" s="2" t="s">
        <v>84</v>
      </c>
      <c r="L927" s="2" t="s">
        <v>85</v>
      </c>
      <c r="M927" s="58" t="s">
        <v>86</v>
      </c>
      <c r="N927" s="58" t="s">
        <v>87</v>
      </c>
      <c r="O927" s="58" t="s">
        <v>88</v>
      </c>
      <c r="P927" s="2">
        <v>68551</v>
      </c>
      <c r="Q927" s="2" t="s">
        <v>89</v>
      </c>
      <c r="R927" s="2" t="s">
        <v>85</v>
      </c>
      <c r="S927" s="10">
        <v>42703</v>
      </c>
      <c r="T927" s="58" t="s">
        <v>90</v>
      </c>
      <c r="U927" s="2" t="s">
        <v>91</v>
      </c>
      <c r="V927" s="2" t="s">
        <v>92</v>
      </c>
      <c r="W927" s="2" t="s">
        <v>1192</v>
      </c>
      <c r="X927" s="2" t="s">
        <v>94</v>
      </c>
      <c r="Y927" s="2">
        <v>21</v>
      </c>
      <c r="Z927" s="2" t="s">
        <v>95</v>
      </c>
      <c r="AA927" s="2" t="s">
        <v>96</v>
      </c>
      <c r="AB927" s="58" t="s">
        <v>97</v>
      </c>
      <c r="AC927" s="58" t="s">
        <v>7375</v>
      </c>
      <c r="AD927" s="58" t="s">
        <v>7376</v>
      </c>
      <c r="AE927" s="2" t="s">
        <v>7377</v>
      </c>
      <c r="AF927" s="62">
        <v>-22.907522700000001</v>
      </c>
      <c r="AG927" s="62">
        <v>-43.066941100000001</v>
      </c>
      <c r="AH927" s="2" t="s">
        <v>7378</v>
      </c>
      <c r="AI927" s="2" t="s">
        <v>28</v>
      </c>
      <c r="AJ927" s="2" t="s">
        <v>1260</v>
      </c>
      <c r="AK927" s="55">
        <v>245.98</v>
      </c>
      <c r="AL927" s="55">
        <v>20</v>
      </c>
      <c r="AM927" s="55">
        <v>8.1307423367753486</v>
      </c>
      <c r="AN927" s="2" t="s">
        <v>103</v>
      </c>
      <c r="AO927" s="2">
        <v>2</v>
      </c>
      <c r="AP927" s="2">
        <v>4</v>
      </c>
      <c r="AQ927" s="2">
        <v>1</v>
      </c>
      <c r="AR927" s="53" t="s">
        <v>148</v>
      </c>
      <c r="AS927" s="2" t="s">
        <v>73</v>
      </c>
      <c r="AT927" s="2" t="s">
        <v>74</v>
      </c>
      <c r="AU927" s="2" t="s">
        <v>75</v>
      </c>
      <c r="AV927" s="2" t="s">
        <v>148</v>
      </c>
      <c r="AW927" s="2" t="str">
        <f t="shared" si="14"/>
        <v xml:space="preserve">     PEGUE NA LOJA HOJE    SHIP FROM STORE    PEGUE NA LOJA   </v>
      </c>
    </row>
    <row r="928" spans="2:49" ht="15" customHeight="1">
      <c r="B928" t="s">
        <v>7379</v>
      </c>
      <c r="C928" s="2" t="s">
        <v>7380</v>
      </c>
      <c r="D928" s="2">
        <v>778</v>
      </c>
      <c r="E928" s="2" t="s">
        <v>7381</v>
      </c>
      <c r="F928" s="58" t="s">
        <v>7382</v>
      </c>
      <c r="G928" s="2" t="s">
        <v>81</v>
      </c>
      <c r="H928" t="s">
        <v>82</v>
      </c>
      <c r="I928" s="58" t="s">
        <v>83</v>
      </c>
      <c r="J928" s="2">
        <v>66203</v>
      </c>
      <c r="K928" s="2" t="s">
        <v>84</v>
      </c>
      <c r="L928" s="2" t="s">
        <v>85</v>
      </c>
      <c r="M928" s="58" t="s">
        <v>2875</v>
      </c>
      <c r="N928" s="58" t="s">
        <v>2876</v>
      </c>
      <c r="O928" s="58" t="s">
        <v>2877</v>
      </c>
      <c r="P928" s="2">
        <v>68901</v>
      </c>
      <c r="Q928" s="2" t="s">
        <v>2878</v>
      </c>
      <c r="R928" s="2" t="s">
        <v>2879</v>
      </c>
      <c r="S928" s="10">
        <v>42703</v>
      </c>
      <c r="T928" s="58" t="s">
        <v>2880</v>
      </c>
      <c r="U928" s="2" t="s">
        <v>2881</v>
      </c>
      <c r="V928" s="2" t="s">
        <v>92</v>
      </c>
      <c r="W928" s="2" t="s">
        <v>1192</v>
      </c>
      <c r="X928" s="2" t="s">
        <v>94</v>
      </c>
      <c r="Y928" s="2">
        <v>21</v>
      </c>
      <c r="Z928" s="2" t="s">
        <v>95</v>
      </c>
      <c r="AA928" s="2" t="s">
        <v>96</v>
      </c>
      <c r="AB928" s="58" t="s">
        <v>3881</v>
      </c>
      <c r="AC928" s="58" t="s">
        <v>7383</v>
      </c>
      <c r="AD928" s="58" t="s">
        <v>7384</v>
      </c>
      <c r="AE928" s="2" t="s">
        <v>7385</v>
      </c>
      <c r="AF928" s="62">
        <v>-22.9576046</v>
      </c>
      <c r="AG928" s="62">
        <v>-42.980630900000001</v>
      </c>
      <c r="AH928" s="2" t="s">
        <v>7386</v>
      </c>
      <c r="AI928" s="2" t="s">
        <v>28</v>
      </c>
      <c r="AJ928" s="2" t="s">
        <v>1196</v>
      </c>
      <c r="AK928" s="55">
        <v>308.12</v>
      </c>
      <c r="AL928" s="55">
        <v>17</v>
      </c>
      <c r="AM928" s="55">
        <v>5.5173309100350512</v>
      </c>
      <c r="AN928" s="2" t="s">
        <v>103</v>
      </c>
      <c r="AO928" s="2">
        <v>5</v>
      </c>
      <c r="AP928" s="2">
        <v>2</v>
      </c>
      <c r="AQ928" s="2">
        <v>1</v>
      </c>
      <c r="AR928" s="53" t="s">
        <v>72</v>
      </c>
      <c r="AS928" s="2" t="s">
        <v>73</v>
      </c>
      <c r="AT928" s="2" t="s">
        <v>74</v>
      </c>
      <c r="AU928" s="2" t="s">
        <v>75</v>
      </c>
      <c r="AV928" s="2" t="s">
        <v>76</v>
      </c>
      <c r="AW928" s="2" t="str">
        <f t="shared" si="14"/>
        <v>AMERICANAS SERVIÇOS    PEGUE NA LOJA HOJE    SHIP FROM STORE    PEGUE NA LOJA  QUIOSQUE</v>
      </c>
    </row>
    <row r="929" spans="2:49" ht="15" customHeight="1">
      <c r="B929" t="s">
        <v>7387</v>
      </c>
      <c r="C929" s="2" t="s">
        <v>7388</v>
      </c>
      <c r="D929" s="2">
        <v>788</v>
      </c>
      <c r="E929" s="2" t="s">
        <v>7389</v>
      </c>
      <c r="F929" s="58" t="s">
        <v>7390</v>
      </c>
      <c r="G929" s="2" t="s">
        <v>108</v>
      </c>
      <c r="H929" t="s">
        <v>109</v>
      </c>
      <c r="I929" s="58" t="s">
        <v>110</v>
      </c>
      <c r="J929" s="2">
        <v>66202</v>
      </c>
      <c r="K929" s="2" t="s">
        <v>111</v>
      </c>
      <c r="L929" s="2" t="s">
        <v>112</v>
      </c>
      <c r="M929" s="58" t="s">
        <v>187</v>
      </c>
      <c r="N929" s="58" t="s">
        <v>188</v>
      </c>
      <c r="O929" s="58" t="s">
        <v>189</v>
      </c>
      <c r="P929" s="2">
        <v>68950</v>
      </c>
      <c r="Q929" s="2" t="s">
        <v>190</v>
      </c>
      <c r="R929" s="2" t="s">
        <v>184</v>
      </c>
      <c r="S929" s="10">
        <v>42703</v>
      </c>
      <c r="T929" s="58" t="s">
        <v>191</v>
      </c>
      <c r="U929" s="2" t="s">
        <v>192</v>
      </c>
      <c r="V929" s="2" t="s">
        <v>92</v>
      </c>
      <c r="W929" s="2" t="s">
        <v>1192</v>
      </c>
      <c r="X929" s="2" t="s">
        <v>94</v>
      </c>
      <c r="Y929" s="2">
        <v>21</v>
      </c>
      <c r="Z929" s="2" t="s">
        <v>95</v>
      </c>
      <c r="AA929" s="2" t="s">
        <v>96</v>
      </c>
      <c r="AB929" s="58" t="s">
        <v>120</v>
      </c>
      <c r="AC929" s="58" t="s">
        <v>7391</v>
      </c>
      <c r="AD929" s="58" t="s">
        <v>7392</v>
      </c>
      <c r="AE929" s="2" t="s">
        <v>7393</v>
      </c>
      <c r="AF929" s="62">
        <v>-22.965996700000002</v>
      </c>
      <c r="AG929" s="62">
        <v>-43.218719299999997</v>
      </c>
      <c r="AH929" s="2" t="s">
        <v>7394</v>
      </c>
      <c r="AI929" s="2" t="s">
        <v>28</v>
      </c>
      <c r="AJ929" s="2" t="s">
        <v>1260</v>
      </c>
      <c r="AK929" s="55">
        <v>139.59</v>
      </c>
      <c r="AL929" s="55">
        <v>0</v>
      </c>
      <c r="AM929" s="55">
        <v>0</v>
      </c>
      <c r="AN929" s="2" t="s">
        <v>103</v>
      </c>
      <c r="AO929" s="2">
        <v>2</v>
      </c>
      <c r="AP929" s="2">
        <v>4</v>
      </c>
      <c r="AQ929" s="2">
        <v>1</v>
      </c>
      <c r="AR929" s="53" t="s">
        <v>148</v>
      </c>
      <c r="AS929" s="2" t="s">
        <v>73</v>
      </c>
      <c r="AT929" s="2" t="s">
        <v>74</v>
      </c>
      <c r="AU929" s="2" t="s">
        <v>75</v>
      </c>
      <c r="AV929" s="2" t="s">
        <v>148</v>
      </c>
      <c r="AW929" s="2" t="str">
        <f t="shared" si="14"/>
        <v xml:space="preserve">     PEGUE NA LOJA HOJE    SHIP FROM STORE    PEGUE NA LOJA   </v>
      </c>
    </row>
    <row r="930" spans="2:49" ht="15" customHeight="1">
      <c r="B930" t="s">
        <v>7395</v>
      </c>
      <c r="C930" s="2" t="s">
        <v>7396</v>
      </c>
      <c r="D930" s="2">
        <v>772</v>
      </c>
      <c r="E930" s="2" t="s">
        <v>7397</v>
      </c>
      <c r="F930" s="58" t="s">
        <v>7398</v>
      </c>
      <c r="G930" s="2" t="s">
        <v>108</v>
      </c>
      <c r="H930" t="s">
        <v>109</v>
      </c>
      <c r="I930" s="58" t="s">
        <v>110</v>
      </c>
      <c r="J930" s="2">
        <v>66202</v>
      </c>
      <c r="K930" s="2" t="s">
        <v>111</v>
      </c>
      <c r="L930" s="2" t="s">
        <v>112</v>
      </c>
      <c r="M930" s="58" t="s">
        <v>113</v>
      </c>
      <c r="N930" s="58" t="s">
        <v>114</v>
      </c>
      <c r="O930" s="58" t="s">
        <v>115</v>
      </c>
      <c r="P930" s="2">
        <v>66198</v>
      </c>
      <c r="Q930" s="2" t="s">
        <v>116</v>
      </c>
      <c r="R930" s="2" t="s">
        <v>117</v>
      </c>
      <c r="S930" s="10">
        <v>42703</v>
      </c>
      <c r="T930" s="58" t="s">
        <v>118</v>
      </c>
      <c r="U930" s="2" t="s">
        <v>119</v>
      </c>
      <c r="V930" s="2" t="s">
        <v>92</v>
      </c>
      <c r="W930" s="2" t="s">
        <v>1192</v>
      </c>
      <c r="X930" s="2" t="s">
        <v>94</v>
      </c>
      <c r="Y930" s="2">
        <v>21</v>
      </c>
      <c r="Z930" s="2" t="s">
        <v>95</v>
      </c>
      <c r="AA930" s="2" t="s">
        <v>96</v>
      </c>
      <c r="AB930" s="58" t="s">
        <v>120</v>
      </c>
      <c r="AC930" s="58" t="s">
        <v>98</v>
      </c>
      <c r="AD930" s="58" t="s">
        <v>7399</v>
      </c>
      <c r="AE930" s="2" t="s">
        <v>7400</v>
      </c>
      <c r="AF930" s="62">
        <v>-22.8998691</v>
      </c>
      <c r="AG930" s="62">
        <v>-43.181152699999998</v>
      </c>
      <c r="AH930" s="2" t="s">
        <v>7401</v>
      </c>
      <c r="AI930" s="2" t="s">
        <v>28</v>
      </c>
      <c r="AJ930" s="2" t="s">
        <v>1260</v>
      </c>
      <c r="AK930" s="55">
        <v>249.41</v>
      </c>
      <c r="AL930" s="55">
        <v>28</v>
      </c>
      <c r="AM930" s="55">
        <v>11.226494527083917</v>
      </c>
      <c r="AN930" s="2" t="s">
        <v>103</v>
      </c>
      <c r="AO930" s="2">
        <v>3</v>
      </c>
      <c r="AP930" s="2">
        <v>3</v>
      </c>
      <c r="AQ930" s="2">
        <v>1</v>
      </c>
      <c r="AR930" s="53" t="s">
        <v>148</v>
      </c>
      <c r="AS930" s="2" t="s">
        <v>73</v>
      </c>
      <c r="AT930" s="2" t="s">
        <v>74</v>
      </c>
      <c r="AU930" s="2" t="s">
        <v>148</v>
      </c>
      <c r="AV930" s="2" t="s">
        <v>148</v>
      </c>
      <c r="AW930" s="2" t="str">
        <f t="shared" si="14"/>
        <v xml:space="preserve">     PEGUE NA LOJA HOJE    SHIP FROM STORE        </v>
      </c>
    </row>
    <row r="931" spans="2:49" ht="15" customHeight="1">
      <c r="B931" t="s">
        <v>7402</v>
      </c>
      <c r="C931" s="2" t="s">
        <v>7403</v>
      </c>
      <c r="D931" s="2">
        <v>796</v>
      </c>
      <c r="E931" s="2" t="s">
        <v>7404</v>
      </c>
      <c r="F931" s="58" t="s">
        <v>7405</v>
      </c>
      <c r="G931" s="2" t="s">
        <v>108</v>
      </c>
      <c r="H931" t="s">
        <v>109</v>
      </c>
      <c r="I931" s="58" t="s">
        <v>110</v>
      </c>
      <c r="J931" s="2">
        <v>66202</v>
      </c>
      <c r="K931" s="2" t="s">
        <v>111</v>
      </c>
      <c r="L931" s="2" t="s">
        <v>112</v>
      </c>
      <c r="M931" s="58" t="s">
        <v>305</v>
      </c>
      <c r="N931" s="58" t="s">
        <v>306</v>
      </c>
      <c r="O931" s="58" t="s">
        <v>307</v>
      </c>
      <c r="P931" s="2">
        <v>66197</v>
      </c>
      <c r="Q931" s="2" t="s">
        <v>308</v>
      </c>
      <c r="R931" s="2" t="s">
        <v>309</v>
      </c>
      <c r="S931" s="10">
        <v>42703</v>
      </c>
      <c r="T931" s="58" t="s">
        <v>310</v>
      </c>
      <c r="U931" s="2" t="s">
        <v>311</v>
      </c>
      <c r="V931" s="2" t="s">
        <v>92</v>
      </c>
      <c r="W931" s="2" t="s">
        <v>1192</v>
      </c>
      <c r="X931" s="2" t="s">
        <v>94</v>
      </c>
      <c r="Y931" s="2">
        <v>21</v>
      </c>
      <c r="Z931" s="2" t="s">
        <v>95</v>
      </c>
      <c r="AA931" s="2" t="s">
        <v>96</v>
      </c>
      <c r="AB931" s="58" t="s">
        <v>120</v>
      </c>
      <c r="AC931" s="58" t="s">
        <v>1016</v>
      </c>
      <c r="AD931" s="58" t="s">
        <v>7406</v>
      </c>
      <c r="AE931" s="2" t="s">
        <v>7407</v>
      </c>
      <c r="AF931" s="62">
        <v>-22.901172800000001</v>
      </c>
      <c r="AG931" s="62">
        <v>-43.276872099999999</v>
      </c>
      <c r="AH931" s="2" t="s">
        <v>7408</v>
      </c>
      <c r="AI931" s="2" t="s">
        <v>28</v>
      </c>
      <c r="AJ931" s="2" t="s">
        <v>1260</v>
      </c>
      <c r="AK931" s="55">
        <v>196.9</v>
      </c>
      <c r="AL931" s="55">
        <v>99</v>
      </c>
      <c r="AM931" s="55">
        <v>50.279329608938554</v>
      </c>
      <c r="AN931" s="2" t="s">
        <v>103</v>
      </c>
      <c r="AO931" s="2">
        <v>3</v>
      </c>
      <c r="AP931" s="2">
        <v>3</v>
      </c>
      <c r="AQ931" s="2">
        <v>1</v>
      </c>
      <c r="AR931" s="53" t="s">
        <v>148</v>
      </c>
      <c r="AS931" s="2" t="s">
        <v>73</v>
      </c>
      <c r="AT931" s="2" t="s">
        <v>74</v>
      </c>
      <c r="AU931" s="2" t="s">
        <v>75</v>
      </c>
      <c r="AV931" s="2" t="s">
        <v>148</v>
      </c>
      <c r="AW931" s="2" t="str">
        <f t="shared" si="14"/>
        <v xml:space="preserve">     PEGUE NA LOJA HOJE    SHIP FROM STORE    PEGUE NA LOJA   </v>
      </c>
    </row>
    <row r="932" spans="2:49" ht="15" customHeight="1">
      <c r="B932" t="s">
        <v>7409</v>
      </c>
      <c r="C932" s="2" t="s">
        <v>7410</v>
      </c>
      <c r="D932" s="2">
        <v>790</v>
      </c>
      <c r="E932" s="2" t="s">
        <v>7411</v>
      </c>
      <c r="F932" s="58" t="s">
        <v>7412</v>
      </c>
      <c r="G932" s="2" t="s">
        <v>168</v>
      </c>
      <c r="H932" t="s">
        <v>169</v>
      </c>
      <c r="I932" s="58" t="s">
        <v>170</v>
      </c>
      <c r="J932" s="2">
        <v>66146</v>
      </c>
      <c r="K932" s="2" t="s">
        <v>171</v>
      </c>
      <c r="L932" s="2" t="s">
        <v>172</v>
      </c>
      <c r="M932" s="58" t="s">
        <v>173</v>
      </c>
      <c r="N932" s="58" t="s">
        <v>174</v>
      </c>
      <c r="O932" s="58" t="s">
        <v>175</v>
      </c>
      <c r="P932" s="2">
        <v>65793</v>
      </c>
      <c r="Q932" s="2" t="s">
        <v>176</v>
      </c>
      <c r="R932" s="2" t="s">
        <v>177</v>
      </c>
      <c r="S932" s="10">
        <v>42703</v>
      </c>
      <c r="T932" s="58" t="s">
        <v>1174</v>
      </c>
      <c r="U932" s="2" t="s">
        <v>1175</v>
      </c>
      <c r="V932" s="2" t="s">
        <v>92</v>
      </c>
      <c r="W932" s="2" t="s">
        <v>1192</v>
      </c>
      <c r="X932" s="2" t="s">
        <v>140</v>
      </c>
      <c r="Y932" s="2">
        <v>19</v>
      </c>
      <c r="Z932" s="2" t="s">
        <v>95</v>
      </c>
      <c r="AA932" s="2" t="s">
        <v>141</v>
      </c>
      <c r="AB932" s="58" t="s">
        <v>2083</v>
      </c>
      <c r="AC932" s="58" t="s">
        <v>98</v>
      </c>
      <c r="AD932" s="58" t="s">
        <v>7413</v>
      </c>
      <c r="AE932" s="2" t="s">
        <v>7414</v>
      </c>
      <c r="AF932" s="62">
        <v>-22.563241399999999</v>
      </c>
      <c r="AG932" s="62">
        <v>-47.402312599999902</v>
      </c>
      <c r="AH932" s="2" t="s">
        <v>7415</v>
      </c>
      <c r="AI932" s="2" t="s">
        <v>147</v>
      </c>
      <c r="AJ932" s="2" t="s">
        <v>1196</v>
      </c>
      <c r="AK932" s="55">
        <v>446.6</v>
      </c>
      <c r="AL932" s="55">
        <v>47</v>
      </c>
      <c r="AM932" s="55">
        <v>10.523958799820868</v>
      </c>
      <c r="AN932" s="2" t="s">
        <v>103</v>
      </c>
      <c r="AO932" s="2">
        <v>5</v>
      </c>
      <c r="AP932" s="2">
        <v>2</v>
      </c>
      <c r="AQ932" s="2">
        <v>1</v>
      </c>
      <c r="AR932" s="53" t="s">
        <v>148</v>
      </c>
      <c r="AS932" s="2" t="s">
        <v>73</v>
      </c>
      <c r="AT932" s="2" t="s">
        <v>148</v>
      </c>
      <c r="AU932" s="2" t="s">
        <v>75</v>
      </c>
      <c r="AV932" s="2" t="s">
        <v>148</v>
      </c>
      <c r="AW932" s="2" t="str">
        <f t="shared" si="14"/>
        <v xml:space="preserve">     PEGUE NA LOJA HOJE         PEGUE NA LOJA   </v>
      </c>
    </row>
    <row r="933" spans="2:49" ht="15" customHeight="1">
      <c r="B933" t="s">
        <v>7416</v>
      </c>
      <c r="C933" s="2" t="s">
        <v>7417</v>
      </c>
      <c r="D933" s="2">
        <v>763</v>
      </c>
      <c r="E933" s="2" t="s">
        <v>7418</v>
      </c>
      <c r="F933" s="58" t="s">
        <v>7419</v>
      </c>
      <c r="G933" s="2" t="s">
        <v>168</v>
      </c>
      <c r="H933" t="s">
        <v>169</v>
      </c>
      <c r="I933" s="58" t="s">
        <v>170</v>
      </c>
      <c r="J933" s="2">
        <v>66146</v>
      </c>
      <c r="K933" s="2" t="s">
        <v>171</v>
      </c>
      <c r="L933" s="2" t="s">
        <v>172</v>
      </c>
      <c r="M933" s="58" t="s">
        <v>858</v>
      </c>
      <c r="N933" s="58" t="s">
        <v>859</v>
      </c>
      <c r="O933" s="58" t="s">
        <v>860</v>
      </c>
      <c r="P933" s="2">
        <v>68827</v>
      </c>
      <c r="Q933" s="2" t="s">
        <v>861</v>
      </c>
      <c r="R933" s="2" t="s">
        <v>855</v>
      </c>
      <c r="S933" s="10">
        <v>42703</v>
      </c>
      <c r="T933" s="58" t="s">
        <v>862</v>
      </c>
      <c r="U933" s="2" t="s">
        <v>863</v>
      </c>
      <c r="V933" s="2" t="s">
        <v>92</v>
      </c>
      <c r="W933" s="2" t="s">
        <v>1192</v>
      </c>
      <c r="X933" s="2" t="s">
        <v>140</v>
      </c>
      <c r="Y933" s="2">
        <v>14</v>
      </c>
      <c r="Z933" s="2" t="s">
        <v>95</v>
      </c>
      <c r="AA933" s="2" t="s">
        <v>141</v>
      </c>
      <c r="AB933" s="58" t="s">
        <v>7420</v>
      </c>
      <c r="AC933" s="58" t="s">
        <v>98</v>
      </c>
      <c r="AD933" s="58" t="s">
        <v>7421</v>
      </c>
      <c r="AE933" s="2" t="s">
        <v>7422</v>
      </c>
      <c r="AF933" s="62">
        <v>-23.097512200000001</v>
      </c>
      <c r="AG933" s="62">
        <v>-48.918649700000003</v>
      </c>
      <c r="AH933" s="2" t="s">
        <v>7423</v>
      </c>
      <c r="AI933" s="2" t="s">
        <v>147</v>
      </c>
      <c r="AJ933" s="2" t="s">
        <v>1196</v>
      </c>
      <c r="AK933" s="55">
        <v>306.91000000000003</v>
      </c>
      <c r="AL933" s="55">
        <v>22</v>
      </c>
      <c r="AM933" s="55">
        <v>7.1682252126030424</v>
      </c>
      <c r="AN933" s="2" t="s">
        <v>103</v>
      </c>
      <c r="AO933" s="2">
        <v>11</v>
      </c>
      <c r="AP933" s="2">
        <v>1</v>
      </c>
      <c r="AQ933" s="2">
        <v>4</v>
      </c>
      <c r="AR933" s="53" t="s">
        <v>148</v>
      </c>
      <c r="AS933" s="2" t="s">
        <v>73</v>
      </c>
      <c r="AT933" s="2" t="s">
        <v>148</v>
      </c>
      <c r="AU933" s="2" t="s">
        <v>75</v>
      </c>
      <c r="AV933" s="2" t="s">
        <v>148</v>
      </c>
      <c r="AW933" s="2" t="str">
        <f t="shared" si="14"/>
        <v xml:space="preserve">     PEGUE NA LOJA HOJE         PEGUE NA LOJA   </v>
      </c>
    </row>
    <row r="934" spans="2:49" ht="15" customHeight="1">
      <c r="B934" t="s">
        <v>7424</v>
      </c>
      <c r="C934" s="2" t="s">
        <v>7425</v>
      </c>
      <c r="D934" s="2">
        <v>768</v>
      </c>
      <c r="E934" s="2" t="s">
        <v>7426</v>
      </c>
      <c r="F934" s="58" t="s">
        <v>7427</v>
      </c>
      <c r="G934" s="2" t="s">
        <v>168</v>
      </c>
      <c r="H934" t="s">
        <v>169</v>
      </c>
      <c r="I934" s="58" t="s">
        <v>170</v>
      </c>
      <c r="J934" s="2">
        <v>66146</v>
      </c>
      <c r="K934" s="2" t="s">
        <v>171</v>
      </c>
      <c r="L934" s="2" t="s">
        <v>172</v>
      </c>
      <c r="M934" s="58" t="s">
        <v>858</v>
      </c>
      <c r="N934" s="58" t="s">
        <v>859</v>
      </c>
      <c r="O934" s="58" t="s">
        <v>860</v>
      </c>
      <c r="P934" s="2">
        <v>68827</v>
      </c>
      <c r="Q934" s="2" t="s">
        <v>861</v>
      </c>
      <c r="R934" s="2" t="s">
        <v>855</v>
      </c>
      <c r="S934" s="10">
        <v>42703</v>
      </c>
      <c r="T934" s="58" t="s">
        <v>862</v>
      </c>
      <c r="U934" s="2" t="s">
        <v>863</v>
      </c>
      <c r="V934" s="2" t="s">
        <v>92</v>
      </c>
      <c r="W934" s="2" t="s">
        <v>1192</v>
      </c>
      <c r="X934" s="2" t="s">
        <v>140</v>
      </c>
      <c r="Y934" s="2">
        <v>15</v>
      </c>
      <c r="Z934" s="2" t="s">
        <v>95</v>
      </c>
      <c r="AA934" s="2" t="s">
        <v>141</v>
      </c>
      <c r="AB934" s="58" t="s">
        <v>5402</v>
      </c>
      <c r="AC934" s="58" t="s">
        <v>7428</v>
      </c>
      <c r="AD934" s="58" t="s">
        <v>7429</v>
      </c>
      <c r="AE934" s="2" t="s">
        <v>7430</v>
      </c>
      <c r="AF934" s="62">
        <v>-23.447296900000001</v>
      </c>
      <c r="AG934" s="62">
        <v>-47.504853900000001</v>
      </c>
      <c r="AH934" s="2" t="s">
        <v>7431</v>
      </c>
      <c r="AI934" s="2" t="s">
        <v>147</v>
      </c>
      <c r="AJ934" s="2" t="s">
        <v>1260</v>
      </c>
      <c r="AK934" s="55">
        <v>275.54000000000002</v>
      </c>
      <c r="AL934" s="55">
        <v>7</v>
      </c>
      <c r="AM934" s="55">
        <v>2.5404659940480507</v>
      </c>
      <c r="AN934" s="2" t="s">
        <v>103</v>
      </c>
      <c r="AO934" s="2">
        <v>5</v>
      </c>
      <c r="AP934" s="2">
        <v>2</v>
      </c>
      <c r="AQ934" s="2">
        <v>1</v>
      </c>
      <c r="AR934" s="53" t="s">
        <v>148</v>
      </c>
      <c r="AS934" s="2" t="s">
        <v>73</v>
      </c>
      <c r="AT934" s="2" t="s">
        <v>74</v>
      </c>
      <c r="AU934" s="2" t="s">
        <v>148</v>
      </c>
      <c r="AV934" s="2" t="s">
        <v>148</v>
      </c>
      <c r="AW934" s="2" t="str">
        <f t="shared" si="14"/>
        <v xml:space="preserve">     PEGUE NA LOJA HOJE    SHIP FROM STORE        </v>
      </c>
    </row>
    <row r="935" spans="2:49" ht="15" customHeight="1">
      <c r="B935" t="s">
        <v>7432</v>
      </c>
      <c r="C935" s="2" t="s">
        <v>7433</v>
      </c>
      <c r="D935" s="2">
        <v>795</v>
      </c>
      <c r="E935" s="2" t="s">
        <v>7434</v>
      </c>
      <c r="F935" s="58" t="s">
        <v>7435</v>
      </c>
      <c r="G935" s="2" t="s">
        <v>168</v>
      </c>
      <c r="H935" t="s">
        <v>169</v>
      </c>
      <c r="I935" s="58" t="s">
        <v>170</v>
      </c>
      <c r="J935" s="2">
        <v>66146</v>
      </c>
      <c r="K935" s="2" t="s">
        <v>171</v>
      </c>
      <c r="L935" s="2" t="s">
        <v>172</v>
      </c>
      <c r="M935" s="58" t="s">
        <v>858</v>
      </c>
      <c r="N935" s="58" t="s">
        <v>859</v>
      </c>
      <c r="O935" s="58" t="s">
        <v>860</v>
      </c>
      <c r="P935" s="2">
        <v>68827</v>
      </c>
      <c r="Q935" s="2" t="s">
        <v>861</v>
      </c>
      <c r="R935" s="2" t="s">
        <v>855</v>
      </c>
      <c r="S935" s="10">
        <v>42703</v>
      </c>
      <c r="T935" s="58" t="s">
        <v>862</v>
      </c>
      <c r="U935" s="2" t="s">
        <v>863</v>
      </c>
      <c r="V935" s="2" t="s">
        <v>92</v>
      </c>
      <c r="W935" s="2" t="s">
        <v>1192</v>
      </c>
      <c r="X935" s="2" t="s">
        <v>140</v>
      </c>
      <c r="Y935" s="2">
        <v>11</v>
      </c>
      <c r="Z935" s="2" t="s">
        <v>95</v>
      </c>
      <c r="AA935" s="2" t="s">
        <v>141</v>
      </c>
      <c r="AB935" s="58" t="s">
        <v>7436</v>
      </c>
      <c r="AC935" s="58" t="s">
        <v>98</v>
      </c>
      <c r="AD935" s="58" t="s">
        <v>7437</v>
      </c>
      <c r="AE935" s="2" t="s">
        <v>7438</v>
      </c>
      <c r="AF935" s="62">
        <v>-23.206911600000002</v>
      </c>
      <c r="AG935" s="62">
        <v>-47.293019399999999</v>
      </c>
      <c r="AH935" s="2" t="s">
        <v>7439</v>
      </c>
      <c r="AI935" s="2" t="s">
        <v>147</v>
      </c>
      <c r="AJ935" s="2" t="s">
        <v>1260</v>
      </c>
      <c r="AK935" s="55">
        <v>294.26</v>
      </c>
      <c r="AL935" s="55">
        <v>47</v>
      </c>
      <c r="AM935" s="55">
        <v>15.972269421599947</v>
      </c>
      <c r="AN935" s="2" t="s">
        <v>103</v>
      </c>
      <c r="AO935" s="2">
        <v>8</v>
      </c>
      <c r="AP935" s="2">
        <v>1</v>
      </c>
      <c r="AQ935" s="2">
        <v>1</v>
      </c>
      <c r="AR935" s="53" t="s">
        <v>148</v>
      </c>
      <c r="AS935" s="2" t="s">
        <v>73</v>
      </c>
      <c r="AT935" s="2" t="s">
        <v>148</v>
      </c>
      <c r="AU935" s="2" t="s">
        <v>75</v>
      </c>
      <c r="AV935" s="2" t="s">
        <v>148</v>
      </c>
      <c r="AW935" s="2" t="str">
        <f t="shared" si="14"/>
        <v xml:space="preserve">     PEGUE NA LOJA HOJE         PEGUE NA LOJA   </v>
      </c>
    </row>
    <row r="936" spans="2:49" ht="15" customHeight="1">
      <c r="B936" t="s">
        <v>7440</v>
      </c>
      <c r="C936" s="2" t="s">
        <v>7441</v>
      </c>
      <c r="D936" s="2">
        <v>765</v>
      </c>
      <c r="E936" s="2" t="s">
        <v>7442</v>
      </c>
      <c r="F936" s="58" t="s">
        <v>7443</v>
      </c>
      <c r="G936" s="2" t="s">
        <v>168</v>
      </c>
      <c r="H936" t="s">
        <v>169</v>
      </c>
      <c r="I936" s="58" t="s">
        <v>170</v>
      </c>
      <c r="J936" s="2">
        <v>66146</v>
      </c>
      <c r="K936" s="2" t="s">
        <v>171</v>
      </c>
      <c r="L936" s="2" t="s">
        <v>172</v>
      </c>
      <c r="M936" s="58" t="s">
        <v>678</v>
      </c>
      <c r="N936" s="58" t="s">
        <v>679</v>
      </c>
      <c r="O936" s="58" t="s">
        <v>680</v>
      </c>
      <c r="P936" s="2" t="s">
        <v>148</v>
      </c>
      <c r="Q936" s="2" t="s">
        <v>681</v>
      </c>
      <c r="R936" s="2" t="s">
        <v>172</v>
      </c>
      <c r="S936" s="10">
        <v>42703</v>
      </c>
      <c r="T936" s="58" t="s">
        <v>682</v>
      </c>
      <c r="U936" s="2" t="s">
        <v>683</v>
      </c>
      <c r="V936" s="2" t="s">
        <v>92</v>
      </c>
      <c r="W936" s="2" t="s">
        <v>1192</v>
      </c>
      <c r="X936" s="2" t="s">
        <v>140</v>
      </c>
      <c r="Y936" s="2">
        <v>12</v>
      </c>
      <c r="Z936" s="2" t="s">
        <v>95</v>
      </c>
      <c r="AA936" s="2" t="s">
        <v>141</v>
      </c>
      <c r="AB936" s="58" t="s">
        <v>1609</v>
      </c>
      <c r="AC936" s="58" t="s">
        <v>7444</v>
      </c>
      <c r="AD936" s="58" t="s">
        <v>7445</v>
      </c>
      <c r="AE936" s="2" t="s">
        <v>7446</v>
      </c>
      <c r="AF936" s="62">
        <v>-23.0046158</v>
      </c>
      <c r="AG936" s="62">
        <v>-45.5546072</v>
      </c>
      <c r="AH936" s="2" t="s">
        <v>7447</v>
      </c>
      <c r="AI936" s="2" t="s">
        <v>147</v>
      </c>
      <c r="AJ936" s="2" t="s">
        <v>1260</v>
      </c>
      <c r="AK936" s="55">
        <v>277.58</v>
      </c>
      <c r="AL936" s="55">
        <v>19</v>
      </c>
      <c r="AM936" s="55">
        <v>6.844873549967577</v>
      </c>
      <c r="AN936" s="2" t="s">
        <v>103</v>
      </c>
      <c r="AO936" s="2">
        <v>5</v>
      </c>
      <c r="AP936" s="2">
        <v>2</v>
      </c>
      <c r="AQ936" s="2">
        <v>1</v>
      </c>
      <c r="AR936" s="53" t="s">
        <v>148</v>
      </c>
      <c r="AS936" s="2" t="s">
        <v>73</v>
      </c>
      <c r="AT936" s="2" t="s">
        <v>74</v>
      </c>
      <c r="AU936" s="2" t="s">
        <v>75</v>
      </c>
      <c r="AV936" s="2" t="s">
        <v>148</v>
      </c>
      <c r="AW936" s="2" t="str">
        <f t="shared" si="14"/>
        <v xml:space="preserve">     PEGUE NA LOJA HOJE    SHIP FROM STORE    PEGUE NA LOJA   </v>
      </c>
    </row>
    <row r="937" spans="2:49" ht="15" customHeight="1">
      <c r="B937" t="s">
        <v>7448</v>
      </c>
      <c r="C937" s="2" t="s">
        <v>7449</v>
      </c>
      <c r="D937" s="2">
        <v>784</v>
      </c>
      <c r="E937" s="2" t="s">
        <v>7450</v>
      </c>
      <c r="F937" s="58" t="s">
        <v>7451</v>
      </c>
      <c r="G937" s="2" t="s">
        <v>168</v>
      </c>
      <c r="H937" t="s">
        <v>169</v>
      </c>
      <c r="I937" s="58" t="s">
        <v>170</v>
      </c>
      <c r="J937" s="2">
        <v>66146</v>
      </c>
      <c r="K937" s="2" t="s">
        <v>171</v>
      </c>
      <c r="L937" s="2" t="s">
        <v>172</v>
      </c>
      <c r="M937" s="58" t="s">
        <v>678</v>
      </c>
      <c r="N937" s="58" t="s">
        <v>679</v>
      </c>
      <c r="O937" s="58" t="s">
        <v>680</v>
      </c>
      <c r="P937" s="2" t="s">
        <v>148</v>
      </c>
      <c r="Q937" s="2" t="s">
        <v>681</v>
      </c>
      <c r="R937" s="2" t="s">
        <v>172</v>
      </c>
      <c r="S937" s="10">
        <v>42703</v>
      </c>
      <c r="T937" s="58" t="s">
        <v>918</v>
      </c>
      <c r="U937" s="2" t="s">
        <v>919</v>
      </c>
      <c r="V937" s="2" t="s">
        <v>92</v>
      </c>
      <c r="W937" s="2" t="s">
        <v>1192</v>
      </c>
      <c r="X937" s="2" t="s">
        <v>140</v>
      </c>
      <c r="Y937" s="2">
        <v>11</v>
      </c>
      <c r="Z937" s="2" t="s">
        <v>95</v>
      </c>
      <c r="AA937" s="2" t="s">
        <v>141</v>
      </c>
      <c r="AB937" s="58" t="s">
        <v>7452</v>
      </c>
      <c r="AC937" s="58" t="s">
        <v>98</v>
      </c>
      <c r="AD937" s="58" t="s">
        <v>7453</v>
      </c>
      <c r="AE937" s="2" t="s">
        <v>7454</v>
      </c>
      <c r="AF937" s="62">
        <v>-23.3211929</v>
      </c>
      <c r="AG937" s="62">
        <v>-46.229133900000001</v>
      </c>
      <c r="AH937" s="2" t="s">
        <v>7455</v>
      </c>
      <c r="AI937" s="2" t="s">
        <v>147</v>
      </c>
      <c r="AJ937" s="2" t="s">
        <v>1196</v>
      </c>
      <c r="AK937" s="55">
        <v>428.96</v>
      </c>
      <c r="AL937" s="55">
        <v>38</v>
      </c>
      <c r="AM937" s="55">
        <v>8.8586348377471094</v>
      </c>
      <c r="AN937" s="2" t="s">
        <v>103</v>
      </c>
      <c r="AO937" s="2">
        <v>5</v>
      </c>
      <c r="AP937" s="2">
        <v>2</v>
      </c>
      <c r="AQ937" s="2">
        <v>1</v>
      </c>
      <c r="AR937" s="53" t="s">
        <v>148</v>
      </c>
      <c r="AS937" s="2" t="s">
        <v>73</v>
      </c>
      <c r="AT937" s="2" t="s">
        <v>148</v>
      </c>
      <c r="AU937" s="2" t="s">
        <v>75</v>
      </c>
      <c r="AV937" s="2" t="s">
        <v>148</v>
      </c>
      <c r="AW937" s="2" t="str">
        <f t="shared" si="14"/>
        <v xml:space="preserve">     PEGUE NA LOJA HOJE         PEGUE NA LOJA   </v>
      </c>
    </row>
    <row r="938" spans="2:49" ht="15" customHeight="1">
      <c r="B938" t="s">
        <v>7456</v>
      </c>
      <c r="C938" s="2">
        <v>1274</v>
      </c>
      <c r="D938" s="2">
        <v>1274</v>
      </c>
      <c r="E938" s="2" t="s">
        <v>7457</v>
      </c>
      <c r="F938" s="58" t="s">
        <v>7458</v>
      </c>
      <c r="G938" s="2" t="s">
        <v>285</v>
      </c>
      <c r="H938" t="s">
        <v>286</v>
      </c>
      <c r="I938" s="58" t="s">
        <v>287</v>
      </c>
      <c r="J938" s="2">
        <v>68673</v>
      </c>
      <c r="K938" s="2" t="s">
        <v>288</v>
      </c>
      <c r="L938" s="2" t="s">
        <v>289</v>
      </c>
      <c r="M938" s="58" t="s">
        <v>290</v>
      </c>
      <c r="N938" s="58" t="s">
        <v>291</v>
      </c>
      <c r="O938" s="58" t="s">
        <v>292</v>
      </c>
      <c r="P938" s="2">
        <v>66228</v>
      </c>
      <c r="Q938" s="2" t="s">
        <v>293</v>
      </c>
      <c r="R938" s="2" t="s">
        <v>282</v>
      </c>
      <c r="S938" s="10">
        <v>42703</v>
      </c>
      <c r="T938" s="58" t="s">
        <v>294</v>
      </c>
      <c r="U938" s="2" t="s">
        <v>295</v>
      </c>
      <c r="V938" s="2" t="s">
        <v>92</v>
      </c>
      <c r="W938" s="2" t="s">
        <v>93</v>
      </c>
      <c r="X938" s="2" t="s">
        <v>296</v>
      </c>
      <c r="Y938" s="2">
        <v>45</v>
      </c>
      <c r="Z938" s="2" t="s">
        <v>95</v>
      </c>
      <c r="AA938" s="2" t="s">
        <v>297</v>
      </c>
      <c r="AB938" s="58" t="s">
        <v>2448</v>
      </c>
      <c r="AC938" s="58" t="s">
        <v>7459</v>
      </c>
      <c r="AD938" s="58" t="s">
        <v>7460</v>
      </c>
      <c r="AE938" s="2" t="s">
        <v>7461</v>
      </c>
      <c r="AF938" s="62">
        <v>-25.5691424</v>
      </c>
      <c r="AG938" s="62">
        <v>-54.558532499999998</v>
      </c>
      <c r="AH938" s="2" t="s">
        <v>7462</v>
      </c>
      <c r="AI938" s="2" t="s">
        <v>147</v>
      </c>
      <c r="AJ938" s="2" t="s">
        <v>330</v>
      </c>
      <c r="AK938" s="55">
        <v>953.22</v>
      </c>
      <c r="AL938" s="55">
        <v>145</v>
      </c>
      <c r="AM938" s="55">
        <v>15.211598581649566</v>
      </c>
      <c r="AN938" s="2" t="s">
        <v>331</v>
      </c>
      <c r="AO938" s="2">
        <v>5</v>
      </c>
      <c r="AP938" s="2">
        <v>2</v>
      </c>
      <c r="AQ938" s="2">
        <v>1</v>
      </c>
      <c r="AR938" s="53" t="s">
        <v>148</v>
      </c>
      <c r="AS938" s="2" t="s">
        <v>73</v>
      </c>
      <c r="AT938" s="2" t="s">
        <v>148</v>
      </c>
      <c r="AU938" s="2" t="s">
        <v>148</v>
      </c>
      <c r="AV938" s="2" t="s">
        <v>148</v>
      </c>
      <c r="AW938" s="2" t="str">
        <f t="shared" si="14"/>
        <v xml:space="preserve">     PEGUE NA LOJA HOJE             </v>
      </c>
    </row>
    <row r="939" spans="2:49" ht="15" customHeight="1">
      <c r="B939" t="s">
        <v>7463</v>
      </c>
      <c r="C939" s="2" t="s">
        <v>7464</v>
      </c>
      <c r="D939" s="2">
        <v>792</v>
      </c>
      <c r="E939" s="2" t="s">
        <v>7465</v>
      </c>
      <c r="F939" s="58" t="s">
        <v>7466</v>
      </c>
      <c r="G939" s="2" t="s">
        <v>285</v>
      </c>
      <c r="H939" t="s">
        <v>286</v>
      </c>
      <c r="I939" s="58" t="s">
        <v>287</v>
      </c>
      <c r="J939" s="2">
        <v>68673</v>
      </c>
      <c r="K939" s="2" t="s">
        <v>288</v>
      </c>
      <c r="L939" s="2" t="s">
        <v>289</v>
      </c>
      <c r="M939" s="58" t="s">
        <v>336</v>
      </c>
      <c r="N939" s="58" t="s">
        <v>337</v>
      </c>
      <c r="O939" s="58" t="s">
        <v>338</v>
      </c>
      <c r="P939" s="2">
        <v>68595</v>
      </c>
      <c r="Q939" s="2" t="s">
        <v>339</v>
      </c>
      <c r="R939" s="2" t="s">
        <v>340</v>
      </c>
      <c r="S939" s="10">
        <v>42703</v>
      </c>
      <c r="T939" s="58" t="s">
        <v>341</v>
      </c>
      <c r="U939" s="2" t="s">
        <v>342</v>
      </c>
      <c r="V939" s="2" t="s">
        <v>92</v>
      </c>
      <c r="W939" s="2" t="s">
        <v>1192</v>
      </c>
      <c r="X939" s="2" t="s">
        <v>296</v>
      </c>
      <c r="Y939" s="2">
        <v>44</v>
      </c>
      <c r="Z939" s="2" t="s">
        <v>95</v>
      </c>
      <c r="AA939" s="2" t="s">
        <v>297</v>
      </c>
      <c r="AB939" s="58" t="s">
        <v>7467</v>
      </c>
      <c r="AC939" s="58" t="s">
        <v>98</v>
      </c>
      <c r="AD939" s="58" t="s">
        <v>7468</v>
      </c>
      <c r="AE939" s="2" t="s">
        <v>7469</v>
      </c>
      <c r="AF939" s="62">
        <v>-23.485772600000001</v>
      </c>
      <c r="AG939" s="62">
        <v>-51.7963083</v>
      </c>
      <c r="AH939" s="2" t="s">
        <v>7470</v>
      </c>
      <c r="AI939" s="2" t="s">
        <v>147</v>
      </c>
      <c r="AJ939" s="2" t="s">
        <v>1196</v>
      </c>
      <c r="AK939" s="55">
        <v>341.37</v>
      </c>
      <c r="AL939" s="55">
        <v>15</v>
      </c>
      <c r="AM939" s="55">
        <v>4.3940592319184466</v>
      </c>
      <c r="AN939" s="2" t="s">
        <v>103</v>
      </c>
      <c r="AO939" s="2">
        <v>8</v>
      </c>
      <c r="AP939" s="2">
        <v>1</v>
      </c>
      <c r="AQ939" s="2">
        <v>1</v>
      </c>
      <c r="AR939" s="53" t="s">
        <v>148</v>
      </c>
      <c r="AS939" s="2" t="s">
        <v>73</v>
      </c>
      <c r="AT939" s="2" t="s">
        <v>148</v>
      </c>
      <c r="AU939" s="2" t="s">
        <v>75</v>
      </c>
      <c r="AV939" s="2" t="s">
        <v>148</v>
      </c>
      <c r="AW939" s="2" t="str">
        <f t="shared" si="14"/>
        <v xml:space="preserve">     PEGUE NA LOJA HOJE         PEGUE NA LOJA   </v>
      </c>
    </row>
    <row r="940" spans="2:49" ht="15" customHeight="1">
      <c r="B940" t="s">
        <v>7471</v>
      </c>
      <c r="C940" s="2" t="s">
        <v>7472</v>
      </c>
      <c r="D940" s="2">
        <v>761</v>
      </c>
      <c r="E940" s="2" t="s">
        <v>7473</v>
      </c>
      <c r="F940" s="58" t="s">
        <v>7474</v>
      </c>
      <c r="G940" s="2" t="s">
        <v>285</v>
      </c>
      <c r="H940" t="s">
        <v>286</v>
      </c>
      <c r="I940" s="58" t="s">
        <v>287</v>
      </c>
      <c r="J940" s="2">
        <v>68673</v>
      </c>
      <c r="K940" s="2" t="s">
        <v>288</v>
      </c>
      <c r="L940" s="2" t="s">
        <v>289</v>
      </c>
      <c r="M940" s="58" t="s">
        <v>418</v>
      </c>
      <c r="N940" s="58" t="s">
        <v>419</v>
      </c>
      <c r="O940" s="58" t="s">
        <v>420</v>
      </c>
      <c r="P940" s="2">
        <v>68308</v>
      </c>
      <c r="Q940" s="2" t="s">
        <v>421</v>
      </c>
      <c r="R940" s="2" t="s">
        <v>415</v>
      </c>
      <c r="S940" s="10">
        <v>42703</v>
      </c>
      <c r="T940" s="58" t="s">
        <v>422</v>
      </c>
      <c r="U940" s="2" t="s">
        <v>423</v>
      </c>
      <c r="V940" s="2" t="s">
        <v>92</v>
      </c>
      <c r="W940" s="2" t="s">
        <v>1192</v>
      </c>
      <c r="X940" s="2" t="s">
        <v>248</v>
      </c>
      <c r="Y940" s="2">
        <v>67</v>
      </c>
      <c r="Z940" s="2" t="s">
        <v>95</v>
      </c>
      <c r="AA940" s="2" t="s">
        <v>418</v>
      </c>
      <c r="AB940" s="58" t="s">
        <v>7475</v>
      </c>
      <c r="AC940" s="58" t="s">
        <v>98</v>
      </c>
      <c r="AD940" s="58" t="s">
        <v>7476</v>
      </c>
      <c r="AE940" s="2" t="s">
        <v>7477</v>
      </c>
      <c r="AF940" s="62">
        <v>-20.932860099999999</v>
      </c>
      <c r="AG940" s="62">
        <v>-54.959315999999902</v>
      </c>
      <c r="AH940" s="2" t="s">
        <v>7478</v>
      </c>
      <c r="AI940" s="2" t="s">
        <v>147</v>
      </c>
      <c r="AJ940" s="2" t="s">
        <v>1196</v>
      </c>
      <c r="AK940" s="55">
        <v>448.29</v>
      </c>
      <c r="AL940" s="55">
        <v>125</v>
      </c>
      <c r="AM940" s="55">
        <v>27.883735974480807</v>
      </c>
      <c r="AN940" s="2" t="s">
        <v>103</v>
      </c>
      <c r="AO940" s="2">
        <v>13</v>
      </c>
      <c r="AP940" s="2">
        <v>1</v>
      </c>
      <c r="AQ940" s="2">
        <v>6</v>
      </c>
      <c r="AR940" s="53" t="s">
        <v>148</v>
      </c>
      <c r="AS940" s="2" t="s">
        <v>73</v>
      </c>
      <c r="AT940" s="2" t="s">
        <v>148</v>
      </c>
      <c r="AU940" s="2" t="s">
        <v>75</v>
      </c>
      <c r="AV940" s="2" t="s">
        <v>148</v>
      </c>
      <c r="AW940" s="2" t="str">
        <f t="shared" si="14"/>
        <v xml:space="preserve">     PEGUE NA LOJA HOJE         PEGUE NA LOJA   </v>
      </c>
    </row>
    <row r="941" spans="2:49" ht="15" customHeight="1">
      <c r="B941" t="s">
        <v>7479</v>
      </c>
      <c r="C941" s="2" t="s">
        <v>7480</v>
      </c>
      <c r="D941" s="2">
        <v>498</v>
      </c>
      <c r="E941" s="2" t="s">
        <v>7481</v>
      </c>
      <c r="F941" s="58" t="s">
        <v>7482</v>
      </c>
      <c r="G941" s="2" t="s">
        <v>380</v>
      </c>
      <c r="H941" t="s">
        <v>381</v>
      </c>
      <c r="I941" s="58" t="s">
        <v>382</v>
      </c>
      <c r="J941" s="2">
        <v>66147</v>
      </c>
      <c r="K941" s="2" t="s">
        <v>383</v>
      </c>
      <c r="L941" s="2" t="s">
        <v>384</v>
      </c>
      <c r="M941" s="58" t="s">
        <v>520</v>
      </c>
      <c r="N941" s="58" t="s">
        <v>521</v>
      </c>
      <c r="O941" s="58" t="s">
        <v>522</v>
      </c>
      <c r="P941" s="2">
        <v>68701</v>
      </c>
      <c r="Q941" s="2" t="s">
        <v>523</v>
      </c>
      <c r="R941" s="2" t="s">
        <v>517</v>
      </c>
      <c r="S941" s="10">
        <v>42703</v>
      </c>
      <c r="T941" s="58" t="s">
        <v>524</v>
      </c>
      <c r="U941" s="2" t="s">
        <v>525</v>
      </c>
      <c r="V941" s="2" t="s">
        <v>92</v>
      </c>
      <c r="W941" s="2" t="s">
        <v>93</v>
      </c>
      <c r="X941" s="2" t="s">
        <v>442</v>
      </c>
      <c r="Y941" s="2">
        <v>85</v>
      </c>
      <c r="Z941" s="2" t="s">
        <v>160</v>
      </c>
      <c r="AA941" s="2" t="s">
        <v>526</v>
      </c>
      <c r="AB941" s="58" t="s">
        <v>7482</v>
      </c>
      <c r="AC941" s="58" t="s">
        <v>98</v>
      </c>
      <c r="AD941" s="58" t="s">
        <v>7483</v>
      </c>
      <c r="AE941" s="2" t="s">
        <v>7484</v>
      </c>
      <c r="AF941" s="62">
        <v>-4.0985876000000001</v>
      </c>
      <c r="AG941" s="62">
        <v>-38.495017500000003</v>
      </c>
      <c r="AH941" s="2" t="s">
        <v>7485</v>
      </c>
      <c r="AI941" s="2" t="s">
        <v>147</v>
      </c>
      <c r="AJ941" s="2" t="s">
        <v>1351</v>
      </c>
      <c r="AK941" s="55">
        <v>508.64</v>
      </c>
      <c r="AL941" s="55">
        <v>90</v>
      </c>
      <c r="AM941" s="55">
        <v>17.694243472790188</v>
      </c>
      <c r="AN941" s="2" t="s">
        <v>103</v>
      </c>
      <c r="AO941" s="2">
        <v>11</v>
      </c>
      <c r="AP941" s="2">
        <v>1</v>
      </c>
      <c r="AQ941" s="2">
        <v>4</v>
      </c>
      <c r="AR941" s="53" t="s">
        <v>72</v>
      </c>
      <c r="AS941" s="2" t="s">
        <v>73</v>
      </c>
      <c r="AT941" s="2" t="s">
        <v>148</v>
      </c>
      <c r="AU941" s="2" t="s">
        <v>75</v>
      </c>
      <c r="AV941" s="2" t="s">
        <v>76</v>
      </c>
      <c r="AW941" s="2" t="str">
        <f t="shared" si="14"/>
        <v>AMERICANAS SERVIÇOS    PEGUE NA LOJA HOJE         PEGUE NA LOJA  QUIOSQUE</v>
      </c>
    </row>
    <row r="942" spans="2:49" ht="15" customHeight="1">
      <c r="B942" t="s">
        <v>7486</v>
      </c>
      <c r="C942" s="2">
        <v>1047</v>
      </c>
      <c r="D942" s="2">
        <v>1047</v>
      </c>
      <c r="E942" s="2" t="s">
        <v>7487</v>
      </c>
      <c r="F942" s="58" t="s">
        <v>7488</v>
      </c>
      <c r="G942" s="2" t="s">
        <v>380</v>
      </c>
      <c r="H942" t="s">
        <v>381</v>
      </c>
      <c r="I942" s="58" t="s">
        <v>382</v>
      </c>
      <c r="J942" s="2">
        <v>66147</v>
      </c>
      <c r="K942" s="2" t="s">
        <v>383</v>
      </c>
      <c r="L942" s="2" t="s">
        <v>384</v>
      </c>
      <c r="M942" s="58" t="s">
        <v>520</v>
      </c>
      <c r="N942" s="58" t="s">
        <v>521</v>
      </c>
      <c r="O942" s="58" t="s">
        <v>522</v>
      </c>
      <c r="P942" s="2">
        <v>68701</v>
      </c>
      <c r="Q942" s="2" t="s">
        <v>523</v>
      </c>
      <c r="R942" s="2" t="s">
        <v>517</v>
      </c>
      <c r="S942" s="10">
        <v>42703</v>
      </c>
      <c r="T942" s="58" t="s">
        <v>524</v>
      </c>
      <c r="U942" s="2" t="s">
        <v>525</v>
      </c>
      <c r="V942" s="2" t="s">
        <v>92</v>
      </c>
      <c r="W942" s="2" t="s">
        <v>93</v>
      </c>
      <c r="X942" s="2" t="s">
        <v>442</v>
      </c>
      <c r="Y942" s="2">
        <v>85</v>
      </c>
      <c r="Z942" s="2" t="s">
        <v>160</v>
      </c>
      <c r="AA942" s="2" t="s">
        <v>526</v>
      </c>
      <c r="AB942" s="58" t="s">
        <v>7488</v>
      </c>
      <c r="AC942" s="58" t="s">
        <v>98</v>
      </c>
      <c r="AD942" s="58" t="s">
        <v>7489</v>
      </c>
      <c r="AE942" s="2" t="s">
        <v>7490</v>
      </c>
      <c r="AF942" s="62">
        <v>-4.3588138000000001</v>
      </c>
      <c r="AG942" s="62">
        <v>-39.3109757</v>
      </c>
      <c r="AH942" s="2" t="s">
        <v>7491</v>
      </c>
      <c r="AI942" s="2" t="s">
        <v>147</v>
      </c>
      <c r="AJ942" s="2" t="s">
        <v>1351</v>
      </c>
      <c r="AK942" s="55">
        <v>578.58000000000004</v>
      </c>
      <c r="AL942" s="55">
        <v>63</v>
      </c>
      <c r="AM942" s="55">
        <v>10.888727574406303</v>
      </c>
      <c r="AN942" s="2" t="s">
        <v>103</v>
      </c>
      <c r="AO942" s="2">
        <v>12</v>
      </c>
      <c r="AP942" s="2">
        <v>1</v>
      </c>
      <c r="AQ942" s="2">
        <v>5</v>
      </c>
      <c r="AR942" s="53" t="s">
        <v>72</v>
      </c>
      <c r="AS942" s="2" t="s">
        <v>73</v>
      </c>
      <c r="AT942" s="2" t="s">
        <v>148</v>
      </c>
      <c r="AU942" s="2" t="s">
        <v>75</v>
      </c>
      <c r="AV942" s="2" t="s">
        <v>76</v>
      </c>
      <c r="AW942" s="2" t="str">
        <f t="shared" si="14"/>
        <v>AMERICANAS SERVIÇOS    PEGUE NA LOJA HOJE         PEGUE NA LOJA  QUIOSQUE</v>
      </c>
    </row>
    <row r="943" spans="2:49" ht="15" customHeight="1">
      <c r="B943" t="s">
        <v>7492</v>
      </c>
      <c r="C943" s="2">
        <v>1121</v>
      </c>
      <c r="D943" s="2">
        <v>1121</v>
      </c>
      <c r="E943" s="2" t="s">
        <v>7493</v>
      </c>
      <c r="F943" s="58" t="s">
        <v>7494</v>
      </c>
      <c r="G943" s="2" t="s">
        <v>380</v>
      </c>
      <c r="H943" t="s">
        <v>381</v>
      </c>
      <c r="I943" s="58" t="s">
        <v>382</v>
      </c>
      <c r="J943" s="2">
        <v>66147</v>
      </c>
      <c r="K943" s="2" t="s">
        <v>383</v>
      </c>
      <c r="L943" s="2" t="s">
        <v>384</v>
      </c>
      <c r="M943" s="58" t="s">
        <v>873</v>
      </c>
      <c r="N943" s="58" t="s">
        <v>874</v>
      </c>
      <c r="O943" s="58" t="s">
        <v>875</v>
      </c>
      <c r="P943" s="2">
        <v>66229</v>
      </c>
      <c r="Q943" s="2" t="s">
        <v>876</v>
      </c>
      <c r="R943" s="2" t="s">
        <v>870</v>
      </c>
      <c r="S943" s="10">
        <v>42703</v>
      </c>
      <c r="T943" s="58" t="s">
        <v>877</v>
      </c>
      <c r="U943" s="2" t="s">
        <v>878</v>
      </c>
      <c r="V943" s="2" t="s">
        <v>92</v>
      </c>
      <c r="W943" s="2" t="s">
        <v>93</v>
      </c>
      <c r="X943" s="2" t="s">
        <v>442</v>
      </c>
      <c r="Y943" s="2">
        <v>85</v>
      </c>
      <c r="Z943" s="2" t="s">
        <v>160</v>
      </c>
      <c r="AA943" s="2" t="s">
        <v>526</v>
      </c>
      <c r="AB943" s="58" t="s">
        <v>7494</v>
      </c>
      <c r="AC943" s="58" t="s">
        <v>98</v>
      </c>
      <c r="AD943" s="58" t="s">
        <v>7495</v>
      </c>
      <c r="AE943" s="2" t="s">
        <v>7496</v>
      </c>
      <c r="AF943" s="62">
        <v>-4.1338831000000003</v>
      </c>
      <c r="AG943" s="62">
        <v>-38.239705700000002</v>
      </c>
      <c r="AH943" s="2" t="s">
        <v>7497</v>
      </c>
      <c r="AI943" s="2" t="s">
        <v>147</v>
      </c>
      <c r="AJ943" s="2" t="s">
        <v>1196</v>
      </c>
      <c r="AK943" s="55">
        <v>481.4</v>
      </c>
      <c r="AL943" s="55">
        <v>172</v>
      </c>
      <c r="AM943" s="55">
        <v>35.729123390112171</v>
      </c>
      <c r="AN943" s="2" t="s">
        <v>103</v>
      </c>
      <c r="AO943" s="2">
        <v>11</v>
      </c>
      <c r="AP943" s="2">
        <v>1</v>
      </c>
      <c r="AQ943" s="2">
        <v>4</v>
      </c>
      <c r="AR943" s="53" t="s">
        <v>72</v>
      </c>
      <c r="AS943" s="2" t="s">
        <v>73</v>
      </c>
      <c r="AT943" s="2" t="s">
        <v>148</v>
      </c>
      <c r="AU943" s="2" t="s">
        <v>75</v>
      </c>
      <c r="AV943" s="2" t="s">
        <v>76</v>
      </c>
      <c r="AW943" s="2" t="str">
        <f t="shared" si="14"/>
        <v>AMERICANAS SERVIÇOS    PEGUE NA LOJA HOJE         PEGUE NA LOJA  QUIOSQUE</v>
      </c>
    </row>
    <row r="944" spans="2:49" ht="15" customHeight="1">
      <c r="B944" t="s">
        <v>7498</v>
      </c>
      <c r="C944" s="2">
        <v>1276</v>
      </c>
      <c r="D944" s="2">
        <v>1276</v>
      </c>
      <c r="E944" s="2" t="s">
        <v>7499</v>
      </c>
      <c r="F944" s="58" t="s">
        <v>7500</v>
      </c>
      <c r="G944" s="2" t="s">
        <v>380</v>
      </c>
      <c r="H944" t="s">
        <v>381</v>
      </c>
      <c r="I944" s="58" t="s">
        <v>382</v>
      </c>
      <c r="J944" s="2">
        <v>66147</v>
      </c>
      <c r="K944" s="2" t="s">
        <v>383</v>
      </c>
      <c r="L944" s="2" t="s">
        <v>384</v>
      </c>
      <c r="M944" s="58" t="s">
        <v>2907</v>
      </c>
      <c r="N944" s="58" t="s">
        <v>2908</v>
      </c>
      <c r="O944" s="58" t="s">
        <v>2909</v>
      </c>
      <c r="P944" s="2">
        <v>68222</v>
      </c>
      <c r="Q944" s="2" t="s">
        <v>2910</v>
      </c>
      <c r="R944" s="2">
        <v>1019</v>
      </c>
      <c r="S944" s="10">
        <v>42703</v>
      </c>
      <c r="T944" s="58" t="s">
        <v>2911</v>
      </c>
      <c r="U944" s="2" t="s">
        <v>2912</v>
      </c>
      <c r="V944" s="2" t="s">
        <v>92</v>
      </c>
      <c r="W944" s="2" t="s">
        <v>93</v>
      </c>
      <c r="X944" s="2" t="s">
        <v>442</v>
      </c>
      <c r="Y944" s="2">
        <v>88</v>
      </c>
      <c r="Z944" s="2" t="s">
        <v>160</v>
      </c>
      <c r="AA944" s="2" t="s">
        <v>526</v>
      </c>
      <c r="AB944" s="58" t="s">
        <v>7500</v>
      </c>
      <c r="AC944" s="58" t="s">
        <v>98</v>
      </c>
      <c r="AD944" s="58" t="s">
        <v>7501</v>
      </c>
      <c r="AE944" s="2" t="s">
        <v>7502</v>
      </c>
      <c r="AF944" s="62">
        <v>-2.8972201000000002</v>
      </c>
      <c r="AG944" s="62">
        <v>-40.8432897</v>
      </c>
      <c r="AH944" s="2" t="s">
        <v>7503</v>
      </c>
      <c r="AI944" s="2" t="s">
        <v>28</v>
      </c>
      <c r="AJ944" s="2" t="s">
        <v>330</v>
      </c>
      <c r="AK944" s="55">
        <v>732.42</v>
      </c>
      <c r="AL944" s="55">
        <v>129</v>
      </c>
      <c r="AM944" s="55">
        <v>17.612845088883429</v>
      </c>
      <c r="AN944" s="2" t="s">
        <v>103</v>
      </c>
      <c r="AO944" s="2">
        <v>11</v>
      </c>
      <c r="AP944" s="2">
        <v>1</v>
      </c>
      <c r="AQ944" s="2">
        <v>4</v>
      </c>
      <c r="AR944" s="53" t="s">
        <v>148</v>
      </c>
      <c r="AS944" s="2" t="s">
        <v>73</v>
      </c>
      <c r="AT944" s="2" t="s">
        <v>148</v>
      </c>
      <c r="AU944" s="2" t="s">
        <v>75</v>
      </c>
      <c r="AV944" s="2" t="s">
        <v>148</v>
      </c>
      <c r="AW944" s="2" t="str">
        <f t="shared" si="14"/>
        <v xml:space="preserve">     PEGUE NA LOJA HOJE         PEGUE NA LOJA   </v>
      </c>
    </row>
    <row r="945" spans="2:49" ht="15" customHeight="1">
      <c r="B945" t="s">
        <v>7504</v>
      </c>
      <c r="C945" s="2">
        <v>1258</v>
      </c>
      <c r="D945" s="2">
        <v>1258</v>
      </c>
      <c r="E945" s="2" t="s">
        <v>7505</v>
      </c>
      <c r="F945" s="58" t="s">
        <v>7506</v>
      </c>
      <c r="G945" s="2" t="s">
        <v>534</v>
      </c>
      <c r="H945" t="s">
        <v>535</v>
      </c>
      <c r="I945" s="58" t="s">
        <v>536</v>
      </c>
      <c r="J945" s="2">
        <v>65659</v>
      </c>
      <c r="K945" s="2" t="s">
        <v>537</v>
      </c>
      <c r="L945" s="2" t="s">
        <v>531</v>
      </c>
      <c r="M945" s="58" t="s">
        <v>538</v>
      </c>
      <c r="N945" s="58" t="s">
        <v>539</v>
      </c>
      <c r="O945" t="s">
        <v>540</v>
      </c>
      <c r="P945" s="2" t="s">
        <v>148</v>
      </c>
      <c r="Q945" s="2" t="s">
        <v>541</v>
      </c>
      <c r="R945" s="2" t="s">
        <v>542</v>
      </c>
      <c r="S945" s="10">
        <v>42703</v>
      </c>
      <c r="T945" s="58" t="s">
        <v>543</v>
      </c>
      <c r="U945" s="2" t="s">
        <v>544</v>
      </c>
      <c r="V945" s="2" t="s">
        <v>92</v>
      </c>
      <c r="W945" s="2" t="s">
        <v>93</v>
      </c>
      <c r="X945" s="2" t="s">
        <v>545</v>
      </c>
      <c r="Y945" s="2">
        <v>91</v>
      </c>
      <c r="Z945" s="2" t="s">
        <v>95</v>
      </c>
      <c r="AA945" s="2" t="s">
        <v>546</v>
      </c>
      <c r="AB945" s="58" t="s">
        <v>547</v>
      </c>
      <c r="AC945" s="58" t="s">
        <v>4462</v>
      </c>
      <c r="AD945" s="58" t="s">
        <v>7507</v>
      </c>
      <c r="AE945" s="2" t="s">
        <v>4464</v>
      </c>
      <c r="AF945" s="62">
        <v>-1.3504193</v>
      </c>
      <c r="AG945" s="62">
        <v>-48.452901099999998</v>
      </c>
      <c r="AH945" s="2" t="s">
        <v>7508</v>
      </c>
      <c r="AI945" s="2" t="s">
        <v>28</v>
      </c>
      <c r="AJ945" s="2" t="s">
        <v>102</v>
      </c>
      <c r="AK945" s="55">
        <v>1033.21</v>
      </c>
      <c r="AL945" s="55">
        <v>121</v>
      </c>
      <c r="AM945" s="55">
        <v>11.711075192845598</v>
      </c>
      <c r="AN945" s="2" t="s">
        <v>103</v>
      </c>
      <c r="AO945" s="2">
        <v>4</v>
      </c>
      <c r="AP945" s="2">
        <v>3</v>
      </c>
      <c r="AQ945" s="2">
        <v>1</v>
      </c>
      <c r="AR945" s="53" t="s">
        <v>72</v>
      </c>
      <c r="AS945" s="2" t="s">
        <v>73</v>
      </c>
      <c r="AT945" s="2" t="s">
        <v>74</v>
      </c>
      <c r="AU945" s="2" t="s">
        <v>75</v>
      </c>
      <c r="AV945" s="2" t="s">
        <v>76</v>
      </c>
      <c r="AW945" s="2" t="str">
        <f t="shared" si="14"/>
        <v>AMERICANAS SERVIÇOS    PEGUE NA LOJA HOJE    SHIP FROM STORE    PEGUE NA LOJA  QUIOSQUE</v>
      </c>
    </row>
    <row r="946" spans="2:49" ht="15" customHeight="1">
      <c r="B946" t="s">
        <v>7509</v>
      </c>
      <c r="C946" s="2">
        <v>1270</v>
      </c>
      <c r="D946" s="2">
        <v>1270</v>
      </c>
      <c r="E946" s="2" t="s">
        <v>7510</v>
      </c>
      <c r="F946" s="58" t="s">
        <v>7511</v>
      </c>
      <c r="G946" s="2" t="s">
        <v>534</v>
      </c>
      <c r="H946" t="s">
        <v>535</v>
      </c>
      <c r="I946" s="58" t="s">
        <v>536</v>
      </c>
      <c r="J946" s="2">
        <v>65659</v>
      </c>
      <c r="K946" s="2" t="s">
        <v>537</v>
      </c>
      <c r="L946" s="2" t="s">
        <v>531</v>
      </c>
      <c r="M946" s="58" t="s">
        <v>3340</v>
      </c>
      <c r="N946" s="58" t="s">
        <v>3341</v>
      </c>
      <c r="O946" s="58" t="s">
        <v>3342</v>
      </c>
      <c r="P946" s="2" t="s">
        <v>148</v>
      </c>
      <c r="Q946" s="2" t="s">
        <v>3343</v>
      </c>
      <c r="R946" s="2" t="s">
        <v>3337</v>
      </c>
      <c r="S946" s="10">
        <v>42703</v>
      </c>
      <c r="T946" s="58" t="s">
        <v>3344</v>
      </c>
      <c r="U946" s="2" t="s">
        <v>3345</v>
      </c>
      <c r="V946" s="2" t="s">
        <v>92</v>
      </c>
      <c r="W946" s="2" t="s">
        <v>93</v>
      </c>
      <c r="X946" s="2" t="s">
        <v>545</v>
      </c>
      <c r="Y946" s="2">
        <v>91</v>
      </c>
      <c r="Z946" s="2" t="s">
        <v>95</v>
      </c>
      <c r="AA946" s="2" t="s">
        <v>546</v>
      </c>
      <c r="AB946" s="58" t="s">
        <v>547</v>
      </c>
      <c r="AC946" s="58" t="s">
        <v>7512</v>
      </c>
      <c r="AD946" s="58" t="s">
        <v>7513</v>
      </c>
      <c r="AE946" s="2" t="s">
        <v>7514</v>
      </c>
      <c r="AF946" s="62">
        <v>-1.4017037000000001</v>
      </c>
      <c r="AG946" s="62">
        <v>-48.4276804</v>
      </c>
      <c r="AH946" s="2" t="s">
        <v>7515</v>
      </c>
      <c r="AI946" s="2" t="s">
        <v>28</v>
      </c>
      <c r="AJ946" s="2" t="s">
        <v>330</v>
      </c>
      <c r="AK946" s="55">
        <v>885.34</v>
      </c>
      <c r="AL946" s="55">
        <v>133</v>
      </c>
      <c r="AM946" s="55">
        <v>15.022477240382226</v>
      </c>
      <c r="AN946" s="2" t="s">
        <v>331</v>
      </c>
      <c r="AO946" s="2">
        <v>4</v>
      </c>
      <c r="AP946" s="2">
        <v>3</v>
      </c>
      <c r="AQ946" s="2">
        <v>1</v>
      </c>
      <c r="AR946" s="53" t="s">
        <v>72</v>
      </c>
      <c r="AS946" s="2" t="s">
        <v>73</v>
      </c>
      <c r="AT946" s="2" t="s">
        <v>74</v>
      </c>
      <c r="AU946" s="2" t="s">
        <v>75</v>
      </c>
      <c r="AV946" s="2" t="s">
        <v>76</v>
      </c>
      <c r="AW946" s="2" t="str">
        <f t="shared" si="14"/>
        <v>AMERICANAS SERVIÇOS    PEGUE NA LOJA HOJE    SHIP FROM STORE    PEGUE NA LOJA  QUIOSQUE</v>
      </c>
    </row>
    <row r="947" spans="2:49" ht="15" customHeight="1">
      <c r="B947" t="s">
        <v>7516</v>
      </c>
      <c r="C947" s="2" t="s">
        <v>7517</v>
      </c>
      <c r="D947" s="2">
        <v>762</v>
      </c>
      <c r="E947" s="2" t="s">
        <v>7518</v>
      </c>
      <c r="F947" s="58" t="s">
        <v>7519</v>
      </c>
      <c r="G947" s="2" t="s">
        <v>431</v>
      </c>
      <c r="H947" t="s">
        <v>432</v>
      </c>
      <c r="I947" s="58" t="s">
        <v>433</v>
      </c>
      <c r="J947" s="2">
        <v>66749</v>
      </c>
      <c r="K947" s="2" t="s">
        <v>434</v>
      </c>
      <c r="L947" s="2" t="s">
        <v>435</v>
      </c>
      <c r="M947" s="58" t="s">
        <v>1648</v>
      </c>
      <c r="N947" s="58" t="s">
        <v>1649</v>
      </c>
      <c r="O947" s="58" t="s">
        <v>1650</v>
      </c>
      <c r="P947" s="2" t="s">
        <v>148</v>
      </c>
      <c r="Q947" s="2" t="s">
        <v>1651</v>
      </c>
      <c r="R947" s="2" t="s">
        <v>1645</v>
      </c>
      <c r="S947" s="10">
        <v>42703</v>
      </c>
      <c r="T947" s="58" t="s">
        <v>1652</v>
      </c>
      <c r="U947" s="2" t="s">
        <v>1653</v>
      </c>
      <c r="V947" s="2" t="s">
        <v>92</v>
      </c>
      <c r="W947" s="2" t="s">
        <v>1192</v>
      </c>
      <c r="X947" s="2" t="s">
        <v>442</v>
      </c>
      <c r="Y947" s="2">
        <v>87</v>
      </c>
      <c r="Z947" s="2" t="s">
        <v>160</v>
      </c>
      <c r="AA947" s="2" t="s">
        <v>443</v>
      </c>
      <c r="AB947" s="58" t="s">
        <v>4087</v>
      </c>
      <c r="AC947" s="58" t="s">
        <v>7520</v>
      </c>
      <c r="AD947" s="58" t="s">
        <v>7521</v>
      </c>
      <c r="AE947" s="2" t="s">
        <v>7522</v>
      </c>
      <c r="AF947" s="62">
        <v>-8.8832796999999992</v>
      </c>
      <c r="AG947" s="62">
        <v>-36.480432999999998</v>
      </c>
      <c r="AH947" s="2" t="s">
        <v>7523</v>
      </c>
      <c r="AI947" s="2" t="s">
        <v>147</v>
      </c>
      <c r="AJ947" s="2" t="s">
        <v>1196</v>
      </c>
      <c r="AK947" s="55">
        <v>358.87</v>
      </c>
      <c r="AL947" s="55">
        <v>116</v>
      </c>
      <c r="AM947" s="55">
        <v>32.323682670604953</v>
      </c>
      <c r="AN947" s="2" t="s">
        <v>103</v>
      </c>
      <c r="AO947" s="2">
        <v>5</v>
      </c>
      <c r="AP947" s="2">
        <v>2</v>
      </c>
      <c r="AQ947" s="2">
        <v>1</v>
      </c>
      <c r="AR947" s="53" t="s">
        <v>72</v>
      </c>
      <c r="AS947" s="2" t="s">
        <v>73</v>
      </c>
      <c r="AT947" s="2" t="s">
        <v>148</v>
      </c>
      <c r="AU947" s="2" t="s">
        <v>75</v>
      </c>
      <c r="AV947" s="2" t="s">
        <v>76</v>
      </c>
      <c r="AW947" s="2" t="str">
        <f t="shared" si="14"/>
        <v>AMERICANAS SERVIÇOS    PEGUE NA LOJA HOJE         PEGUE NA LOJA  QUIOSQUE</v>
      </c>
    </row>
    <row r="948" spans="2:49" ht="15" customHeight="1">
      <c r="B948" t="s">
        <v>7524</v>
      </c>
      <c r="C948" s="2" t="s">
        <v>7525</v>
      </c>
      <c r="D948" s="2">
        <v>780</v>
      </c>
      <c r="E948" s="2" t="s">
        <v>7526</v>
      </c>
      <c r="F948" s="58" t="s">
        <v>7527</v>
      </c>
      <c r="G948" s="2" t="s">
        <v>431</v>
      </c>
      <c r="H948" t="s">
        <v>432</v>
      </c>
      <c r="I948" s="58" t="s">
        <v>433</v>
      </c>
      <c r="J948" s="2">
        <v>66749</v>
      </c>
      <c r="K948" s="2" t="s">
        <v>434</v>
      </c>
      <c r="L948" s="2" t="s">
        <v>435</v>
      </c>
      <c r="M948" s="58" t="s">
        <v>430</v>
      </c>
      <c r="N948" s="58" t="s">
        <v>436</v>
      </c>
      <c r="O948" s="58" t="s">
        <v>437</v>
      </c>
      <c r="P948" s="2">
        <v>68343</v>
      </c>
      <c r="Q948" s="2" t="s">
        <v>438</v>
      </c>
      <c r="R948" s="2" t="s">
        <v>439</v>
      </c>
      <c r="S948" s="10">
        <v>42703</v>
      </c>
      <c r="T948" s="58" t="s">
        <v>440</v>
      </c>
      <c r="U948" s="2" t="s">
        <v>441</v>
      </c>
      <c r="V948" s="2" t="s">
        <v>92</v>
      </c>
      <c r="W948" s="2" t="s">
        <v>1192</v>
      </c>
      <c r="X948" s="2" t="s">
        <v>442</v>
      </c>
      <c r="Y948" s="2">
        <v>81</v>
      </c>
      <c r="Z948" s="2" t="s">
        <v>160</v>
      </c>
      <c r="AA948" s="2" t="s">
        <v>443</v>
      </c>
      <c r="AB948" s="58" t="s">
        <v>430</v>
      </c>
      <c r="AC948" s="58" t="s">
        <v>7528</v>
      </c>
      <c r="AD948" s="58" t="s">
        <v>7529</v>
      </c>
      <c r="AE948" s="2" t="s">
        <v>7530</v>
      </c>
      <c r="AF948" s="62">
        <v>-8.0908072000000004</v>
      </c>
      <c r="AG948" s="62">
        <v>-34.9355233</v>
      </c>
      <c r="AH948" s="2" t="s">
        <v>7531</v>
      </c>
      <c r="AI948" s="2" t="s">
        <v>28</v>
      </c>
      <c r="AJ948" s="2" t="s">
        <v>1196</v>
      </c>
      <c r="AK948" s="55">
        <v>375.41</v>
      </c>
      <c r="AL948" s="55">
        <v>46</v>
      </c>
      <c r="AM948" s="55">
        <v>12.253269758397485</v>
      </c>
      <c r="AN948" s="2" t="s">
        <v>103</v>
      </c>
      <c r="AO948" s="2">
        <v>5</v>
      </c>
      <c r="AP948" s="2">
        <v>2</v>
      </c>
      <c r="AQ948" s="2">
        <v>1</v>
      </c>
      <c r="AR948" s="53" t="s">
        <v>148</v>
      </c>
      <c r="AS948" s="2" t="s">
        <v>73</v>
      </c>
      <c r="AT948" s="2" t="s">
        <v>74</v>
      </c>
      <c r="AU948" s="2" t="s">
        <v>75</v>
      </c>
      <c r="AV948" s="2" t="s">
        <v>148</v>
      </c>
      <c r="AW948" s="2" t="str">
        <f t="shared" si="14"/>
        <v xml:space="preserve">     PEGUE NA LOJA HOJE    SHIP FROM STORE    PEGUE NA LOJA   </v>
      </c>
    </row>
    <row r="949" spans="2:49" ht="15" customHeight="1">
      <c r="B949" t="s">
        <v>7532</v>
      </c>
      <c r="C949" s="2" t="s">
        <v>7533</v>
      </c>
      <c r="D949" s="2">
        <v>781</v>
      </c>
      <c r="E949" s="2" t="s">
        <v>7534</v>
      </c>
      <c r="F949" s="58" t="s">
        <v>7535</v>
      </c>
      <c r="G949" s="2" t="s">
        <v>431</v>
      </c>
      <c r="H949" t="s">
        <v>432</v>
      </c>
      <c r="I949" s="58" t="s">
        <v>433</v>
      </c>
      <c r="J949" s="2">
        <v>66749</v>
      </c>
      <c r="K949" s="2" t="s">
        <v>434</v>
      </c>
      <c r="L949" s="2" t="s">
        <v>435</v>
      </c>
      <c r="M949" s="58" t="s">
        <v>430</v>
      </c>
      <c r="N949" s="58" t="s">
        <v>436</v>
      </c>
      <c r="O949" s="58" t="s">
        <v>437</v>
      </c>
      <c r="P949" s="2">
        <v>68343</v>
      </c>
      <c r="Q949" s="2" t="s">
        <v>438</v>
      </c>
      <c r="R949" s="2" t="s">
        <v>439</v>
      </c>
      <c r="S949" s="10">
        <v>42703</v>
      </c>
      <c r="T949" s="58" t="s">
        <v>440</v>
      </c>
      <c r="U949" s="2" t="s">
        <v>441</v>
      </c>
      <c r="V949" s="2" t="s">
        <v>92</v>
      </c>
      <c r="W949" s="2" t="s">
        <v>1192</v>
      </c>
      <c r="X949" s="2" t="s">
        <v>442</v>
      </c>
      <c r="Y949" s="2">
        <v>81</v>
      </c>
      <c r="Z949" s="2" t="s">
        <v>160</v>
      </c>
      <c r="AA949" s="2" t="s">
        <v>443</v>
      </c>
      <c r="AB949" s="58" t="s">
        <v>430</v>
      </c>
      <c r="AC949" s="58" t="s">
        <v>7536</v>
      </c>
      <c r="AD949" s="58" t="s">
        <v>7537</v>
      </c>
      <c r="AE949" s="2" t="s">
        <v>7538</v>
      </c>
      <c r="AF949" s="62">
        <v>-8.0415536999999997</v>
      </c>
      <c r="AG949" s="62">
        <v>-34.891170199999998</v>
      </c>
      <c r="AH949" s="2" t="s">
        <v>7539</v>
      </c>
      <c r="AI949" s="2" t="s">
        <v>28</v>
      </c>
      <c r="AJ949" s="2" t="s">
        <v>1351</v>
      </c>
      <c r="AK949" s="55">
        <v>511.93</v>
      </c>
      <c r="AL949" s="55">
        <v>136</v>
      </c>
      <c r="AM949" s="55">
        <v>26.566132088371457</v>
      </c>
      <c r="AN949" s="2" t="s">
        <v>103</v>
      </c>
      <c r="AO949" s="2">
        <v>4</v>
      </c>
      <c r="AP949" s="2">
        <v>3</v>
      </c>
      <c r="AQ949" s="2">
        <v>1</v>
      </c>
      <c r="AR949" s="53" t="s">
        <v>148</v>
      </c>
      <c r="AS949" s="2" t="s">
        <v>73</v>
      </c>
      <c r="AT949" s="2" t="s">
        <v>74</v>
      </c>
      <c r="AU949" s="2" t="s">
        <v>75</v>
      </c>
      <c r="AV949" s="2" t="s">
        <v>148</v>
      </c>
      <c r="AW949" s="2" t="str">
        <f t="shared" si="14"/>
        <v xml:space="preserve">     PEGUE NA LOJA HOJE    SHIP FROM STORE    PEGUE NA LOJA   </v>
      </c>
    </row>
    <row r="950" spans="2:49" ht="15" customHeight="1">
      <c r="B950" t="s">
        <v>7540</v>
      </c>
      <c r="C950" s="2">
        <v>1275</v>
      </c>
      <c r="D950" s="2">
        <v>1275</v>
      </c>
      <c r="E950" s="2" t="s">
        <v>7541</v>
      </c>
      <c r="F950" s="58" t="s">
        <v>7542</v>
      </c>
      <c r="G950" s="2" t="s">
        <v>431</v>
      </c>
      <c r="H950" t="s">
        <v>432</v>
      </c>
      <c r="I950" s="58" t="s">
        <v>433</v>
      </c>
      <c r="J950" s="2">
        <v>66749</v>
      </c>
      <c r="K950" s="2" t="s">
        <v>434</v>
      </c>
      <c r="L950" s="2" t="s">
        <v>435</v>
      </c>
      <c r="M950" s="58" t="s">
        <v>430</v>
      </c>
      <c r="N950" s="58" t="s">
        <v>436</v>
      </c>
      <c r="O950" s="58" t="s">
        <v>437</v>
      </c>
      <c r="P950" s="2">
        <v>68343</v>
      </c>
      <c r="Q950" s="2" t="s">
        <v>438</v>
      </c>
      <c r="R950" s="2" t="s">
        <v>439</v>
      </c>
      <c r="S950" s="10">
        <v>42703</v>
      </c>
      <c r="T950" s="58" t="s">
        <v>440</v>
      </c>
      <c r="U950" s="2" t="s">
        <v>441</v>
      </c>
      <c r="V950" s="2" t="s">
        <v>92</v>
      </c>
      <c r="W950" s="2" t="s">
        <v>93</v>
      </c>
      <c r="X950" s="2" t="s">
        <v>442</v>
      </c>
      <c r="Y950" s="2">
        <v>81</v>
      </c>
      <c r="Z950" s="2" t="s">
        <v>160</v>
      </c>
      <c r="AA950" s="2" t="s">
        <v>443</v>
      </c>
      <c r="AB950" s="58" t="s">
        <v>430</v>
      </c>
      <c r="AC950" s="58" t="s">
        <v>3945</v>
      </c>
      <c r="AD950" s="58" t="s">
        <v>7543</v>
      </c>
      <c r="AE950" s="2" t="s">
        <v>7544</v>
      </c>
      <c r="AF950" s="62">
        <v>-8.0654790999999992</v>
      </c>
      <c r="AG950" s="62">
        <v>-34.882259300000001</v>
      </c>
      <c r="AH950" s="2" t="s">
        <v>7545</v>
      </c>
      <c r="AI950" s="2" t="s">
        <v>28</v>
      </c>
      <c r="AJ950" s="2" t="s">
        <v>1351</v>
      </c>
      <c r="AK950" s="55">
        <v>600.09</v>
      </c>
      <c r="AL950" s="55">
        <v>149</v>
      </c>
      <c r="AM950" s="55">
        <v>24.829608891999534</v>
      </c>
      <c r="AN950" s="2" t="s">
        <v>103</v>
      </c>
      <c r="AO950" s="2">
        <v>5</v>
      </c>
      <c r="AP950" s="2">
        <v>2</v>
      </c>
      <c r="AQ950" s="2">
        <v>1</v>
      </c>
      <c r="AR950" s="53" t="s">
        <v>72</v>
      </c>
      <c r="AS950" s="2" t="s">
        <v>73</v>
      </c>
      <c r="AT950" s="2" t="s">
        <v>74</v>
      </c>
      <c r="AU950" s="2" t="s">
        <v>75</v>
      </c>
      <c r="AV950" s="2" t="s">
        <v>76</v>
      </c>
      <c r="AW950" s="2" t="str">
        <f t="shared" si="14"/>
        <v>AMERICANAS SERVIÇOS    PEGUE NA LOJA HOJE    SHIP FROM STORE    PEGUE NA LOJA  QUIOSQUE</v>
      </c>
    </row>
    <row r="951" spans="2:49" ht="15" customHeight="1">
      <c r="B951" t="s">
        <v>7546</v>
      </c>
      <c r="C951" s="2">
        <v>1272</v>
      </c>
      <c r="D951" s="2">
        <v>1272</v>
      </c>
      <c r="E951" s="2" t="s">
        <v>7547</v>
      </c>
      <c r="F951" s="58" t="s">
        <v>7548</v>
      </c>
      <c r="G951" s="2" t="s">
        <v>431</v>
      </c>
      <c r="H951" t="s">
        <v>432</v>
      </c>
      <c r="I951" s="58" t="s">
        <v>433</v>
      </c>
      <c r="J951" s="2">
        <v>66749</v>
      </c>
      <c r="K951" s="2" t="s">
        <v>434</v>
      </c>
      <c r="L951" s="2" t="s">
        <v>435</v>
      </c>
      <c r="M951" s="58" t="s">
        <v>1519</v>
      </c>
      <c r="N951" s="58" t="s">
        <v>1520</v>
      </c>
      <c r="O951" s="58" t="s">
        <v>1521</v>
      </c>
      <c r="P951" s="2">
        <v>66162</v>
      </c>
      <c r="Q951" s="2" t="s">
        <v>1522</v>
      </c>
      <c r="R951" s="2">
        <v>1580</v>
      </c>
      <c r="S951" s="10">
        <v>42703</v>
      </c>
      <c r="T951" s="58" t="s">
        <v>1523</v>
      </c>
      <c r="U951" s="2" t="s">
        <v>1524</v>
      </c>
      <c r="V951" s="2" t="s">
        <v>92</v>
      </c>
      <c r="W951" s="2" t="s">
        <v>93</v>
      </c>
      <c r="X951" s="2" t="s">
        <v>442</v>
      </c>
      <c r="Y951" s="2">
        <v>84</v>
      </c>
      <c r="Z951" s="2" t="s">
        <v>160</v>
      </c>
      <c r="AA951" s="2" t="s">
        <v>1519</v>
      </c>
      <c r="AB951" s="58" t="s">
        <v>7548</v>
      </c>
      <c r="AC951" s="58" t="s">
        <v>98</v>
      </c>
      <c r="AD951" s="58" t="s">
        <v>7549</v>
      </c>
      <c r="AE951" s="2" t="s">
        <v>7550</v>
      </c>
      <c r="AF951" s="62">
        <v>-6.4615627</v>
      </c>
      <c r="AG951" s="62">
        <v>-37.094650399999999</v>
      </c>
      <c r="AH951" s="2" t="s">
        <v>7551</v>
      </c>
      <c r="AI951" s="2" t="s">
        <v>147</v>
      </c>
      <c r="AJ951" s="2" t="s">
        <v>330</v>
      </c>
      <c r="AK951" s="55">
        <v>795.22</v>
      </c>
      <c r="AL951" s="55">
        <v>92</v>
      </c>
      <c r="AM951" s="55">
        <v>11.569125525011946</v>
      </c>
      <c r="AN951" s="2" t="s">
        <v>103</v>
      </c>
      <c r="AO951" s="2">
        <v>8</v>
      </c>
      <c r="AP951" s="2">
        <v>1</v>
      </c>
      <c r="AQ951" s="2">
        <v>1</v>
      </c>
      <c r="AR951" s="53" t="s">
        <v>148</v>
      </c>
      <c r="AS951" s="2" t="s">
        <v>73</v>
      </c>
      <c r="AT951" s="2" t="s">
        <v>148</v>
      </c>
      <c r="AU951" s="2" t="s">
        <v>75</v>
      </c>
      <c r="AV951" s="2" t="s">
        <v>148</v>
      </c>
      <c r="AW951" s="2" t="str">
        <f t="shared" si="14"/>
        <v xml:space="preserve">     PEGUE NA LOJA HOJE         PEGUE NA LOJA   </v>
      </c>
    </row>
    <row r="952" spans="2:49" ht="15" customHeight="1">
      <c r="B952" t="s">
        <v>7552</v>
      </c>
      <c r="C952" s="2">
        <v>1180</v>
      </c>
      <c r="D952" s="2">
        <v>1180</v>
      </c>
      <c r="E952" s="2" t="s">
        <v>7553</v>
      </c>
      <c r="F952" s="58" t="s">
        <v>7554</v>
      </c>
      <c r="G952" s="2" t="s">
        <v>431</v>
      </c>
      <c r="H952" t="s">
        <v>432</v>
      </c>
      <c r="I952" s="58" t="s">
        <v>433</v>
      </c>
      <c r="J952" s="2">
        <v>66749</v>
      </c>
      <c r="K952" s="2" t="s">
        <v>434</v>
      </c>
      <c r="L952" s="2" t="s">
        <v>435</v>
      </c>
      <c r="M952" s="58" t="s">
        <v>815</v>
      </c>
      <c r="N952" s="58" t="s">
        <v>816</v>
      </c>
      <c r="O952" s="58" t="s">
        <v>817</v>
      </c>
      <c r="P952" s="2">
        <v>66116</v>
      </c>
      <c r="Q952" s="2" t="s">
        <v>818</v>
      </c>
      <c r="R952" s="2" t="s">
        <v>812</v>
      </c>
      <c r="S952" s="10">
        <v>42703</v>
      </c>
      <c r="T952" s="58" t="s">
        <v>819</v>
      </c>
      <c r="U952" s="2" t="s">
        <v>820</v>
      </c>
      <c r="V952" s="2" t="s">
        <v>92</v>
      </c>
      <c r="W952" s="2" t="s">
        <v>93</v>
      </c>
      <c r="X952" s="2" t="s">
        <v>480</v>
      </c>
      <c r="Y952" s="2">
        <v>71</v>
      </c>
      <c r="Z952" s="2" t="s">
        <v>95</v>
      </c>
      <c r="AA952" s="2" t="s">
        <v>481</v>
      </c>
      <c r="AB952" s="58" t="s">
        <v>4648</v>
      </c>
      <c r="AC952" s="58" t="s">
        <v>98</v>
      </c>
      <c r="AD952" s="58" t="s">
        <v>7555</v>
      </c>
      <c r="AE952" s="2" t="s">
        <v>7556</v>
      </c>
      <c r="AF952" s="62">
        <v>-12.748953</v>
      </c>
      <c r="AG952" s="62">
        <v>-38.315277999999999</v>
      </c>
      <c r="AH952" s="2" t="s">
        <v>7557</v>
      </c>
      <c r="AI952" s="2" t="s">
        <v>147</v>
      </c>
      <c r="AJ952" s="2" t="s">
        <v>330</v>
      </c>
      <c r="AK952" s="55">
        <v>894.47</v>
      </c>
      <c r="AL952" s="55">
        <v>134</v>
      </c>
      <c r="AM952" s="55">
        <v>14.980938432814964</v>
      </c>
      <c r="AN952" s="2" t="s">
        <v>331</v>
      </c>
      <c r="AO952" s="2">
        <v>4</v>
      </c>
      <c r="AP952" s="2">
        <v>3</v>
      </c>
      <c r="AQ952" s="2">
        <v>1</v>
      </c>
      <c r="AR952" s="53" t="s">
        <v>148</v>
      </c>
      <c r="AS952" s="2" t="s">
        <v>73</v>
      </c>
      <c r="AT952" s="2" t="s">
        <v>148</v>
      </c>
      <c r="AU952" s="2" t="s">
        <v>148</v>
      </c>
      <c r="AV952" s="2" t="s">
        <v>148</v>
      </c>
      <c r="AW952" s="2" t="str">
        <f t="shared" si="14"/>
        <v xml:space="preserve">     PEGUE NA LOJA HOJE             </v>
      </c>
    </row>
    <row r="953" spans="2:49" ht="15" customHeight="1">
      <c r="B953" t="s">
        <v>7558</v>
      </c>
      <c r="C953" s="2" t="s">
        <v>7559</v>
      </c>
      <c r="D953" s="2">
        <v>776</v>
      </c>
      <c r="E953" s="2" t="s">
        <v>7560</v>
      </c>
      <c r="F953" s="58" t="s">
        <v>7561</v>
      </c>
      <c r="G953" s="2" t="s">
        <v>108</v>
      </c>
      <c r="H953" t="s">
        <v>109</v>
      </c>
      <c r="I953" s="58" t="s">
        <v>110</v>
      </c>
      <c r="J953" s="2">
        <v>66202</v>
      </c>
      <c r="K953" s="2" t="s">
        <v>111</v>
      </c>
      <c r="L953" s="2" t="s">
        <v>112</v>
      </c>
      <c r="M953" s="58" t="s">
        <v>227</v>
      </c>
      <c r="N953" s="58" t="s">
        <v>228</v>
      </c>
      <c r="O953" s="58" t="s">
        <v>229</v>
      </c>
      <c r="P953" s="2">
        <v>66230</v>
      </c>
      <c r="Q953" s="2" t="s">
        <v>230</v>
      </c>
      <c r="R953" s="2" t="s">
        <v>231</v>
      </c>
      <c r="S953" s="10">
        <v>42779</v>
      </c>
      <c r="T953" s="58" t="s">
        <v>232</v>
      </c>
      <c r="U953" s="2" t="s">
        <v>233</v>
      </c>
      <c r="V953" s="2" t="s">
        <v>92</v>
      </c>
      <c r="W953" s="2" t="s">
        <v>1192</v>
      </c>
      <c r="X953" s="2" t="s">
        <v>94</v>
      </c>
      <c r="Y953" s="2">
        <v>21</v>
      </c>
      <c r="Z953" s="2" t="s">
        <v>95</v>
      </c>
      <c r="AA953" s="2" t="s">
        <v>96</v>
      </c>
      <c r="AB953" s="58" t="s">
        <v>7562</v>
      </c>
      <c r="AC953" s="58" t="s">
        <v>98</v>
      </c>
      <c r="AD953" s="58" t="s">
        <v>7563</v>
      </c>
      <c r="AE953" s="2" t="s">
        <v>7564</v>
      </c>
      <c r="AF953" s="62">
        <v>-22.528727100000001</v>
      </c>
      <c r="AG953" s="62">
        <v>-42.983912599999996</v>
      </c>
      <c r="AH953" s="2" t="s">
        <v>7565</v>
      </c>
      <c r="AI953" s="2" t="s">
        <v>147</v>
      </c>
      <c r="AJ953" s="2" t="s">
        <v>1196</v>
      </c>
      <c r="AK953" s="55">
        <v>388.47</v>
      </c>
      <c r="AL953" s="55">
        <v>88</v>
      </c>
      <c r="AM953" s="55">
        <v>22.652971915463226</v>
      </c>
      <c r="AN953" s="2" t="s">
        <v>103</v>
      </c>
      <c r="AO953" s="2">
        <v>4</v>
      </c>
      <c r="AP953" s="2">
        <v>3</v>
      </c>
      <c r="AQ953" s="2">
        <v>1</v>
      </c>
      <c r="AR953" s="53" t="s">
        <v>148</v>
      </c>
      <c r="AS953" s="2" t="s">
        <v>73</v>
      </c>
      <c r="AT953" s="2" t="s">
        <v>148</v>
      </c>
      <c r="AU953" s="2" t="s">
        <v>75</v>
      </c>
      <c r="AV953" s="2" t="s">
        <v>148</v>
      </c>
      <c r="AW953" s="2" t="str">
        <f t="shared" si="14"/>
        <v xml:space="preserve">     PEGUE NA LOJA HOJE         PEGUE NA LOJA   </v>
      </c>
    </row>
    <row r="954" spans="2:49" ht="15" customHeight="1">
      <c r="B954" t="s">
        <v>7566</v>
      </c>
      <c r="C954" s="2">
        <v>1268</v>
      </c>
      <c r="D954" s="2">
        <v>1268</v>
      </c>
      <c r="E954" s="2" t="s">
        <v>7567</v>
      </c>
      <c r="F954" s="58" t="s">
        <v>7568</v>
      </c>
      <c r="G954" s="2" t="s">
        <v>534</v>
      </c>
      <c r="H954" t="s">
        <v>535</v>
      </c>
      <c r="I954" s="58" t="s">
        <v>536</v>
      </c>
      <c r="J954" s="2">
        <v>65659</v>
      </c>
      <c r="K954" s="2" t="s">
        <v>537</v>
      </c>
      <c r="L954" s="2" t="s">
        <v>531</v>
      </c>
      <c r="M954" s="58" t="s">
        <v>3921</v>
      </c>
      <c r="N954" s="58" t="s">
        <v>3922</v>
      </c>
      <c r="O954" s="58" t="s">
        <v>3923</v>
      </c>
      <c r="P954" s="2" t="s">
        <v>148</v>
      </c>
      <c r="Q954" s="2" t="s">
        <v>3924</v>
      </c>
      <c r="R954" s="2" t="s">
        <v>796</v>
      </c>
      <c r="S954" s="10">
        <v>42779</v>
      </c>
      <c r="T954" s="58" t="s">
        <v>3925</v>
      </c>
      <c r="U954" s="2" t="s">
        <v>3926</v>
      </c>
      <c r="V954" s="2" t="s">
        <v>92</v>
      </c>
      <c r="W954" s="2" t="s">
        <v>93</v>
      </c>
      <c r="X954" s="2" t="s">
        <v>545</v>
      </c>
      <c r="Y954" s="2">
        <v>94</v>
      </c>
      <c r="Z954" s="2" t="s">
        <v>95</v>
      </c>
      <c r="AA954" s="2" t="s">
        <v>546</v>
      </c>
      <c r="AB954" s="58" t="s">
        <v>7569</v>
      </c>
      <c r="AC954" s="58" t="s">
        <v>98</v>
      </c>
      <c r="AD954" s="58" t="s">
        <v>7570</v>
      </c>
      <c r="AE954" s="2" t="s">
        <v>7571</v>
      </c>
      <c r="AF954" s="62">
        <v>-6.5277729999999998</v>
      </c>
      <c r="AG954" s="62">
        <v>-49.851719000000003</v>
      </c>
      <c r="AH954" s="2" t="s">
        <v>7572</v>
      </c>
      <c r="AI954" s="2" t="s">
        <v>147</v>
      </c>
      <c r="AJ954" s="2" t="s">
        <v>330</v>
      </c>
      <c r="AK954" s="55">
        <v>800.15</v>
      </c>
      <c r="AL954" s="55">
        <v>135</v>
      </c>
      <c r="AM954" s="55">
        <v>16.871836530650501</v>
      </c>
      <c r="AN954" s="2" t="s">
        <v>103</v>
      </c>
      <c r="AO954" s="2">
        <v>10</v>
      </c>
      <c r="AP954" s="2">
        <v>1</v>
      </c>
      <c r="AQ954" s="2">
        <v>3</v>
      </c>
      <c r="AR954" s="53" t="s">
        <v>72</v>
      </c>
      <c r="AS954" s="2" t="s">
        <v>73</v>
      </c>
      <c r="AT954" s="2" t="s">
        <v>148</v>
      </c>
      <c r="AU954" s="2" t="s">
        <v>75</v>
      </c>
      <c r="AV954" s="2" t="s">
        <v>76</v>
      </c>
      <c r="AW954" s="2" t="str">
        <f t="shared" si="14"/>
        <v>AMERICANAS SERVIÇOS    PEGUE NA LOJA HOJE         PEGUE NA LOJA  QUIOSQUE</v>
      </c>
    </row>
    <row r="955" spans="2:49" ht="15" customHeight="1">
      <c r="B955" t="s">
        <v>7573</v>
      </c>
      <c r="C955" s="2">
        <v>1259</v>
      </c>
      <c r="D955" s="2">
        <v>1259</v>
      </c>
      <c r="E955" s="2" t="s">
        <v>7574</v>
      </c>
      <c r="F955" s="58" t="s">
        <v>7575</v>
      </c>
      <c r="G955" s="2" t="s">
        <v>534</v>
      </c>
      <c r="H955" t="s">
        <v>535</v>
      </c>
      <c r="I955" s="58" t="s">
        <v>536</v>
      </c>
      <c r="J955" s="2">
        <v>65659</v>
      </c>
      <c r="K955" s="2" t="s">
        <v>537</v>
      </c>
      <c r="L955" s="2" t="s">
        <v>531</v>
      </c>
      <c r="M955" s="58" t="s">
        <v>538</v>
      </c>
      <c r="N955" s="58" t="s">
        <v>539</v>
      </c>
      <c r="O955" t="s">
        <v>540</v>
      </c>
      <c r="P955" s="2" t="s">
        <v>148</v>
      </c>
      <c r="Q955" s="2" t="s">
        <v>541</v>
      </c>
      <c r="R955" s="2" t="s">
        <v>542</v>
      </c>
      <c r="S955" s="10">
        <v>42785</v>
      </c>
      <c r="T955" s="58" t="s">
        <v>543</v>
      </c>
      <c r="U955" s="2" t="s">
        <v>544</v>
      </c>
      <c r="V955" s="2" t="s">
        <v>92</v>
      </c>
      <c r="W955" s="2" t="s">
        <v>93</v>
      </c>
      <c r="X955" s="2" t="s">
        <v>545</v>
      </c>
      <c r="Y955" s="2">
        <v>94</v>
      </c>
      <c r="Z955" s="2" t="s">
        <v>95</v>
      </c>
      <c r="AA955" s="2" t="s">
        <v>546</v>
      </c>
      <c r="AB955" s="58" t="s">
        <v>7575</v>
      </c>
      <c r="AC955" s="58" t="s">
        <v>3945</v>
      </c>
      <c r="AD955" s="58" t="s">
        <v>7576</v>
      </c>
      <c r="AE955" s="2" t="s">
        <v>7577</v>
      </c>
      <c r="AF955" s="62">
        <v>-3.7660610000000001</v>
      </c>
      <c r="AG955" s="62">
        <v>-49.677697100000003</v>
      </c>
      <c r="AH955" s="2" t="s">
        <v>7578</v>
      </c>
      <c r="AI955" s="2" t="s">
        <v>147</v>
      </c>
      <c r="AJ955" s="2" t="s">
        <v>102</v>
      </c>
      <c r="AK955" s="55">
        <v>1007.53</v>
      </c>
      <c r="AL955" s="55">
        <v>91</v>
      </c>
      <c r="AM955" s="55">
        <v>9.0319891219120034</v>
      </c>
      <c r="AN955" s="2" t="s">
        <v>103</v>
      </c>
      <c r="AO955" s="2">
        <v>9</v>
      </c>
      <c r="AP955" s="2">
        <v>1</v>
      </c>
      <c r="AQ955" s="2">
        <v>2</v>
      </c>
      <c r="AR955" s="53" t="s">
        <v>148</v>
      </c>
      <c r="AS955" s="2" t="s">
        <v>73</v>
      </c>
      <c r="AT955" s="2" t="s">
        <v>148</v>
      </c>
      <c r="AU955" s="2" t="s">
        <v>75</v>
      </c>
      <c r="AV955" s="2" t="s">
        <v>148</v>
      </c>
      <c r="AW955" s="2" t="str">
        <f t="shared" si="14"/>
        <v xml:space="preserve">     PEGUE NA LOJA HOJE         PEGUE NA LOJA   </v>
      </c>
    </row>
    <row r="956" spans="2:49" ht="15" customHeight="1">
      <c r="B956" t="s">
        <v>7579</v>
      </c>
      <c r="C956" s="2">
        <v>1220</v>
      </c>
      <c r="D956" s="2">
        <v>1220</v>
      </c>
      <c r="E956" s="2" t="s">
        <v>7580</v>
      </c>
      <c r="F956" s="58" t="s">
        <v>7581</v>
      </c>
      <c r="G956" s="2" t="s">
        <v>285</v>
      </c>
      <c r="H956" t="s">
        <v>286</v>
      </c>
      <c r="I956" s="58" t="s">
        <v>287</v>
      </c>
      <c r="J956" s="2">
        <v>68673</v>
      </c>
      <c r="K956" s="2" t="s">
        <v>288</v>
      </c>
      <c r="L956" s="2" t="s">
        <v>289</v>
      </c>
      <c r="M956" s="58" t="s">
        <v>452</v>
      </c>
      <c r="N956" s="58" t="s">
        <v>453</v>
      </c>
      <c r="O956" s="58" t="s">
        <v>454</v>
      </c>
      <c r="P956" s="2" t="s">
        <v>148</v>
      </c>
      <c r="Q956" s="2" t="s">
        <v>455</v>
      </c>
      <c r="R956" s="2" t="s">
        <v>148</v>
      </c>
      <c r="S956" s="10">
        <v>42824</v>
      </c>
      <c r="T956" s="58" t="s">
        <v>456</v>
      </c>
      <c r="U956" s="2" t="s">
        <v>457</v>
      </c>
      <c r="V956" s="2" t="s">
        <v>92</v>
      </c>
      <c r="W956" s="2" t="s">
        <v>93</v>
      </c>
      <c r="X956" s="2" t="s">
        <v>458</v>
      </c>
      <c r="Y956" s="2">
        <v>51</v>
      </c>
      <c r="Z956" s="2" t="s">
        <v>160</v>
      </c>
      <c r="AA956" s="2" t="s">
        <v>460</v>
      </c>
      <c r="AB956" s="58" t="s">
        <v>7581</v>
      </c>
      <c r="AC956" s="58" t="s">
        <v>98</v>
      </c>
      <c r="AD956" s="58" t="s">
        <v>7582</v>
      </c>
      <c r="AE956" s="2" t="s">
        <v>7583</v>
      </c>
      <c r="AF956" s="62">
        <v>-29.689550000000001</v>
      </c>
      <c r="AG956" s="62">
        <v>-51.459082799999997</v>
      </c>
      <c r="AH956" s="2" t="s">
        <v>7584</v>
      </c>
      <c r="AI956" s="2" t="s">
        <v>147</v>
      </c>
      <c r="AJ956" s="2" t="s">
        <v>330</v>
      </c>
      <c r="AK956" s="55">
        <v>797.72</v>
      </c>
      <c r="AL956" s="55">
        <v>161</v>
      </c>
      <c r="AM956" s="55">
        <v>20.182520182520179</v>
      </c>
      <c r="AN956" s="2" t="s">
        <v>103</v>
      </c>
      <c r="AO956" s="2">
        <v>4</v>
      </c>
      <c r="AP956" s="2">
        <v>3</v>
      </c>
      <c r="AQ956" s="2">
        <v>1</v>
      </c>
      <c r="AR956" s="53" t="s">
        <v>148</v>
      </c>
      <c r="AS956" s="2" t="s">
        <v>73</v>
      </c>
      <c r="AT956" s="2" t="s">
        <v>148</v>
      </c>
      <c r="AU956" s="2" t="s">
        <v>75</v>
      </c>
      <c r="AV956" s="2" t="s">
        <v>148</v>
      </c>
      <c r="AW956" s="2" t="str">
        <f t="shared" si="14"/>
        <v xml:space="preserve">     PEGUE NA LOJA HOJE         PEGUE NA LOJA   </v>
      </c>
    </row>
    <row r="957" spans="2:49" ht="15" customHeight="1">
      <c r="B957" t="s">
        <v>7585</v>
      </c>
      <c r="C957" s="2">
        <v>1277</v>
      </c>
      <c r="D957" s="2">
        <v>1277</v>
      </c>
      <c r="E957" s="2" t="s">
        <v>7586</v>
      </c>
      <c r="F957" s="58" t="s">
        <v>7587</v>
      </c>
      <c r="G957" s="2" t="s">
        <v>168</v>
      </c>
      <c r="H957" t="s">
        <v>169</v>
      </c>
      <c r="I957" s="58" t="s">
        <v>170</v>
      </c>
      <c r="J957" s="2">
        <v>66146</v>
      </c>
      <c r="K957" s="2" t="s">
        <v>171</v>
      </c>
      <c r="L957" s="2" t="s">
        <v>172</v>
      </c>
      <c r="M957" s="58" t="s">
        <v>173</v>
      </c>
      <c r="N957" s="58" t="s">
        <v>174</v>
      </c>
      <c r="O957" s="58" t="s">
        <v>175</v>
      </c>
      <c r="P957" s="2">
        <v>65793</v>
      </c>
      <c r="Q957" s="2" t="s">
        <v>176</v>
      </c>
      <c r="R957" s="2" t="s">
        <v>177</v>
      </c>
      <c r="S957" s="10">
        <v>42866</v>
      </c>
      <c r="T957" s="58" t="s">
        <v>1174</v>
      </c>
      <c r="U957" s="2" t="s">
        <v>1175</v>
      </c>
      <c r="V957" s="2" t="s">
        <v>92</v>
      </c>
      <c r="W957" s="2" t="s">
        <v>93</v>
      </c>
      <c r="X957" s="2" t="s">
        <v>140</v>
      </c>
      <c r="Y957" s="2">
        <v>19</v>
      </c>
      <c r="Z957" s="2" t="s">
        <v>95</v>
      </c>
      <c r="AA957" s="2" t="s">
        <v>141</v>
      </c>
      <c r="AB957" s="58" t="s">
        <v>7587</v>
      </c>
      <c r="AC957" s="58" t="s">
        <v>98</v>
      </c>
      <c r="AD957" s="58" t="s">
        <v>7588</v>
      </c>
      <c r="AE957" s="2" t="s">
        <v>7589</v>
      </c>
      <c r="AF957" s="62">
        <v>-21.4666648</v>
      </c>
      <c r="AG957" s="62">
        <v>-46.999453500000001</v>
      </c>
      <c r="AH957" s="2" t="s">
        <v>7590</v>
      </c>
      <c r="AI957" s="2" t="s">
        <v>147</v>
      </c>
      <c r="AJ957" s="2" t="s">
        <v>1196</v>
      </c>
      <c r="AK957" s="55">
        <v>466.49</v>
      </c>
      <c r="AL957" s="55">
        <v>117</v>
      </c>
      <c r="AM957" s="55">
        <v>25.080923492465001</v>
      </c>
      <c r="AN957" s="2" t="s">
        <v>103</v>
      </c>
      <c r="AO957" s="2">
        <v>10</v>
      </c>
      <c r="AP957" s="2">
        <v>1</v>
      </c>
      <c r="AQ957" s="2">
        <v>3</v>
      </c>
      <c r="AR957" s="53" t="s">
        <v>148</v>
      </c>
      <c r="AS957" s="2" t="s">
        <v>73</v>
      </c>
      <c r="AT957" s="2" t="s">
        <v>148</v>
      </c>
      <c r="AU957" s="2" t="s">
        <v>148</v>
      </c>
      <c r="AV957" s="2" t="s">
        <v>148</v>
      </c>
      <c r="AW957" s="2" t="str">
        <f t="shared" si="14"/>
        <v xml:space="preserve">     PEGUE NA LOJA HOJE             </v>
      </c>
    </row>
    <row r="958" spans="2:49" ht="15" customHeight="1">
      <c r="B958" t="s">
        <v>7591</v>
      </c>
      <c r="C958" s="2" t="s">
        <v>7592</v>
      </c>
      <c r="D958" s="2">
        <v>434</v>
      </c>
      <c r="E958" s="2" t="s">
        <v>7593</v>
      </c>
      <c r="F958" s="58" t="s">
        <v>7594</v>
      </c>
      <c r="G958" s="2" t="s">
        <v>168</v>
      </c>
      <c r="H958" t="s">
        <v>169</v>
      </c>
      <c r="I958" s="58" t="s">
        <v>170</v>
      </c>
      <c r="J958" s="2">
        <v>66146</v>
      </c>
      <c r="K958" s="2" t="s">
        <v>171</v>
      </c>
      <c r="L958" s="2" t="s">
        <v>172</v>
      </c>
      <c r="M958" s="58" t="s">
        <v>678</v>
      </c>
      <c r="N958" s="58" t="s">
        <v>679</v>
      </c>
      <c r="O958" s="58" t="s">
        <v>680</v>
      </c>
      <c r="P958" s="2" t="s">
        <v>148</v>
      </c>
      <c r="Q958" s="2" t="s">
        <v>681</v>
      </c>
      <c r="R958" s="2" t="s">
        <v>172</v>
      </c>
      <c r="S958" s="10">
        <v>42866</v>
      </c>
      <c r="T958" s="58" t="s">
        <v>918</v>
      </c>
      <c r="U958" s="2" t="s">
        <v>919</v>
      </c>
      <c r="V958" s="2" t="s">
        <v>92</v>
      </c>
      <c r="W958" s="2" t="s">
        <v>93</v>
      </c>
      <c r="X958" s="2" t="s">
        <v>140</v>
      </c>
      <c r="Y958" s="2">
        <v>11</v>
      </c>
      <c r="Z958" s="2" t="s">
        <v>95</v>
      </c>
      <c r="AA958" s="2" t="s">
        <v>141</v>
      </c>
      <c r="AB958" s="58" t="s">
        <v>2323</v>
      </c>
      <c r="AC958" s="58" t="s">
        <v>7595</v>
      </c>
      <c r="AD958" s="58" t="s">
        <v>7596</v>
      </c>
      <c r="AE958" s="2" t="s">
        <v>7597</v>
      </c>
      <c r="AF958" s="62">
        <v>-23.474907300000002</v>
      </c>
      <c r="AG958" s="62">
        <v>-46.326792300000001</v>
      </c>
      <c r="AH958" s="2" t="s">
        <v>7598</v>
      </c>
      <c r="AI958" s="2" t="s">
        <v>147</v>
      </c>
      <c r="AJ958" s="2" t="s">
        <v>330</v>
      </c>
      <c r="AK958" s="55">
        <v>788.17</v>
      </c>
      <c r="AL958" s="55">
        <v>115</v>
      </c>
      <c r="AM958" s="55">
        <v>14.590760876460662</v>
      </c>
      <c r="AN958" s="2" t="s">
        <v>331</v>
      </c>
      <c r="AO958" s="2">
        <v>5</v>
      </c>
      <c r="AP958" s="2">
        <v>2</v>
      </c>
      <c r="AQ958" s="2">
        <v>1</v>
      </c>
      <c r="AR958" s="53" t="s">
        <v>72</v>
      </c>
      <c r="AS958" s="2" t="s">
        <v>73</v>
      </c>
      <c r="AT958" s="2" t="s">
        <v>74</v>
      </c>
      <c r="AU958" s="2" t="s">
        <v>148</v>
      </c>
      <c r="AV958" s="2" t="s">
        <v>76</v>
      </c>
      <c r="AW958" s="2" t="str">
        <f t="shared" ref="AW958:AW1021" si="15">SUBSTITUTE(AR958&amp;"    "&amp;AS958&amp;"    "&amp;AT958&amp;"    "&amp;AU958&amp;"  "&amp;AV958,"-"," ")</f>
        <v>AMERICANAS SERVIÇOS    PEGUE NA LOJA HOJE    SHIP FROM STORE       QUIOSQUE</v>
      </c>
    </row>
    <row r="959" spans="2:49" ht="15" customHeight="1">
      <c r="B959" t="s">
        <v>7599</v>
      </c>
      <c r="C959" s="2">
        <v>1265</v>
      </c>
      <c r="D959" s="2">
        <v>1265</v>
      </c>
      <c r="E959" s="2" t="s">
        <v>7600</v>
      </c>
      <c r="F959" s="58" t="s">
        <v>7601</v>
      </c>
      <c r="G959" s="2" t="s">
        <v>431</v>
      </c>
      <c r="H959" t="s">
        <v>432</v>
      </c>
      <c r="I959" s="58" t="s">
        <v>433</v>
      </c>
      <c r="J959" s="2">
        <v>66749</v>
      </c>
      <c r="K959" s="2" t="s">
        <v>434</v>
      </c>
      <c r="L959" s="2" t="s">
        <v>435</v>
      </c>
      <c r="M959" s="58" t="s">
        <v>815</v>
      </c>
      <c r="N959" s="58" t="s">
        <v>816</v>
      </c>
      <c r="O959" s="58" t="s">
        <v>817</v>
      </c>
      <c r="P959" s="2">
        <v>66116</v>
      </c>
      <c r="Q959" s="2" t="s">
        <v>818</v>
      </c>
      <c r="R959" s="2" t="s">
        <v>812</v>
      </c>
      <c r="S959" s="10">
        <v>42893</v>
      </c>
      <c r="T959" s="58" t="s">
        <v>819</v>
      </c>
      <c r="U959" s="2" t="s">
        <v>820</v>
      </c>
      <c r="V959" s="2" t="s">
        <v>92</v>
      </c>
      <c r="W959" s="2" t="s">
        <v>93</v>
      </c>
      <c r="X959" s="2" t="s">
        <v>480</v>
      </c>
      <c r="Y959" s="2">
        <v>79</v>
      </c>
      <c r="Z959" s="2" t="s">
        <v>95</v>
      </c>
      <c r="AA959" s="2" t="s">
        <v>143</v>
      </c>
      <c r="AB959" s="58" t="s">
        <v>5739</v>
      </c>
      <c r="AC959" s="58" t="s">
        <v>7602</v>
      </c>
      <c r="AD959" s="58" t="s">
        <v>7603</v>
      </c>
      <c r="AE959" s="2" t="s">
        <v>7604</v>
      </c>
      <c r="AF959" s="62">
        <v>-10.7087691</v>
      </c>
      <c r="AG959" s="62">
        <v>-37.424610299999998</v>
      </c>
      <c r="AH959" s="2" t="s">
        <v>7605</v>
      </c>
      <c r="AI959" s="2" t="s">
        <v>147</v>
      </c>
      <c r="AJ959" s="2" t="s">
        <v>330</v>
      </c>
      <c r="AK959" s="55">
        <v>794.63</v>
      </c>
      <c r="AL959" s="55">
        <v>98</v>
      </c>
      <c r="AM959" s="55">
        <v>12.332783811333577</v>
      </c>
      <c r="AN959" s="2" t="s">
        <v>331</v>
      </c>
      <c r="AO959" s="2">
        <v>8</v>
      </c>
      <c r="AP959" s="2">
        <v>1</v>
      </c>
      <c r="AQ959" s="2">
        <v>1</v>
      </c>
      <c r="AR959" s="53" t="s">
        <v>148</v>
      </c>
      <c r="AS959" s="2" t="s">
        <v>73</v>
      </c>
      <c r="AT959" s="2" t="s">
        <v>148</v>
      </c>
      <c r="AU959" s="2" t="s">
        <v>75</v>
      </c>
      <c r="AV959" s="2" t="s">
        <v>76</v>
      </c>
      <c r="AW959" s="2" t="str">
        <f t="shared" si="15"/>
        <v xml:space="preserve">     PEGUE NA LOJA HOJE         PEGUE NA LOJA  QUIOSQUE</v>
      </c>
    </row>
    <row r="960" spans="2:49" ht="15" customHeight="1">
      <c r="B960" t="s">
        <v>7606</v>
      </c>
      <c r="C960" s="2">
        <v>1279</v>
      </c>
      <c r="D960" s="2">
        <v>1279</v>
      </c>
      <c r="E960" s="2" t="s">
        <v>7607</v>
      </c>
      <c r="F960" s="58" t="s">
        <v>7608</v>
      </c>
      <c r="G960" s="2" t="s">
        <v>128</v>
      </c>
      <c r="H960" t="s">
        <v>129</v>
      </c>
      <c r="I960" s="58" t="s">
        <v>130</v>
      </c>
      <c r="J960" s="2">
        <v>66128</v>
      </c>
      <c r="K960" s="2" t="s">
        <v>131</v>
      </c>
      <c r="L960" s="2" t="s">
        <v>132</v>
      </c>
      <c r="M960" s="58" t="s">
        <v>133</v>
      </c>
      <c r="N960" s="58" t="s">
        <v>134</v>
      </c>
      <c r="O960" s="58" t="s">
        <v>135</v>
      </c>
      <c r="P960" s="2">
        <v>68981</v>
      </c>
      <c r="Q960" s="2" t="s">
        <v>136</v>
      </c>
      <c r="R960" s="2" t="s">
        <v>137</v>
      </c>
      <c r="S960" s="10">
        <v>42907</v>
      </c>
      <c r="T960" s="58" t="s">
        <v>138</v>
      </c>
      <c r="U960" s="2" t="s">
        <v>139</v>
      </c>
      <c r="V960" s="2" t="s">
        <v>92</v>
      </c>
      <c r="W960" s="2" t="s">
        <v>93</v>
      </c>
      <c r="X960" s="2" t="s">
        <v>140</v>
      </c>
      <c r="Y960" s="2">
        <v>11</v>
      </c>
      <c r="Z960" s="2" t="s">
        <v>95</v>
      </c>
      <c r="AA960" s="2" t="s">
        <v>141</v>
      </c>
      <c r="AB960" s="58" t="s">
        <v>142</v>
      </c>
      <c r="AC960" s="58" t="s">
        <v>7609</v>
      </c>
      <c r="AD960" s="58" t="s">
        <v>7610</v>
      </c>
      <c r="AE960" s="2" t="s">
        <v>7611</v>
      </c>
      <c r="AF960" s="62">
        <v>-23.523077700000002</v>
      </c>
      <c r="AG960" s="62">
        <v>-46.625035999999902</v>
      </c>
      <c r="AH960" s="2" t="s">
        <v>7612</v>
      </c>
      <c r="AI960" s="2" t="s">
        <v>147</v>
      </c>
      <c r="AJ960" s="2" t="s">
        <v>1351</v>
      </c>
      <c r="AK960" s="55">
        <v>589.53</v>
      </c>
      <c r="AL960" s="55">
        <v>80</v>
      </c>
      <c r="AM960" s="55">
        <v>13.570132139161705</v>
      </c>
      <c r="AN960" s="2" t="s">
        <v>331</v>
      </c>
      <c r="AO960" s="2">
        <v>3</v>
      </c>
      <c r="AP960" s="2">
        <v>4</v>
      </c>
      <c r="AQ960" s="2">
        <v>1</v>
      </c>
      <c r="AR960" s="53" t="s">
        <v>148</v>
      </c>
      <c r="AS960" s="2" t="s">
        <v>73</v>
      </c>
      <c r="AT960" s="2" t="s">
        <v>74</v>
      </c>
      <c r="AU960" s="2" t="s">
        <v>148</v>
      </c>
      <c r="AV960" s="2" t="s">
        <v>148</v>
      </c>
      <c r="AW960" s="2" t="str">
        <f t="shared" si="15"/>
        <v xml:space="preserve">     PEGUE NA LOJA HOJE    SHIP FROM STORE        </v>
      </c>
    </row>
    <row r="961" spans="2:49" ht="15" customHeight="1">
      <c r="B961" t="s">
        <v>7613</v>
      </c>
      <c r="C961" s="2">
        <v>1099</v>
      </c>
      <c r="D961" s="2">
        <v>1099</v>
      </c>
      <c r="E961" s="2" t="s">
        <v>7614</v>
      </c>
      <c r="F961" s="58" t="s">
        <v>7615</v>
      </c>
      <c r="G961" s="2" t="s">
        <v>380</v>
      </c>
      <c r="H961" t="s">
        <v>381</v>
      </c>
      <c r="I961" s="58" t="s">
        <v>382</v>
      </c>
      <c r="J961" s="2">
        <v>66147</v>
      </c>
      <c r="K961" s="2" t="s">
        <v>383</v>
      </c>
      <c r="L961" s="2" t="s">
        <v>384</v>
      </c>
      <c r="M961" s="58" t="s">
        <v>385</v>
      </c>
      <c r="N961" s="58" t="s">
        <v>386</v>
      </c>
      <c r="O961" s="58" t="s">
        <v>387</v>
      </c>
      <c r="P961" s="2">
        <v>66210</v>
      </c>
      <c r="Q961" s="2" t="s">
        <v>388</v>
      </c>
      <c r="R961" s="2" t="s">
        <v>389</v>
      </c>
      <c r="S961" s="10">
        <v>42912</v>
      </c>
      <c r="T961" s="58" t="s">
        <v>390</v>
      </c>
      <c r="U961" s="2" t="s">
        <v>391</v>
      </c>
      <c r="V961" s="2" t="s">
        <v>92</v>
      </c>
      <c r="W961" s="2" t="s">
        <v>93</v>
      </c>
      <c r="X961" s="2" t="s">
        <v>248</v>
      </c>
      <c r="Y961" s="2">
        <v>62</v>
      </c>
      <c r="Z961" s="2" t="s">
        <v>160</v>
      </c>
      <c r="AA961" s="2" t="s">
        <v>392</v>
      </c>
      <c r="AB961" s="58" t="s">
        <v>1265</v>
      </c>
      <c r="AC961" s="58" t="s">
        <v>7616</v>
      </c>
      <c r="AD961" s="58" t="s">
        <v>7617</v>
      </c>
      <c r="AE961" s="2" t="s">
        <v>7618</v>
      </c>
      <c r="AF961" s="62">
        <v>-16.823134</v>
      </c>
      <c r="AG961" s="62">
        <v>-49.2691607</v>
      </c>
      <c r="AH961" s="2" t="s">
        <v>7619</v>
      </c>
      <c r="AI961" s="2" t="s">
        <v>147</v>
      </c>
      <c r="AJ961" s="2" t="s">
        <v>1351</v>
      </c>
      <c r="AK961" s="55">
        <v>637.98</v>
      </c>
      <c r="AL961" s="55">
        <v>69</v>
      </c>
      <c r="AM961" s="55">
        <v>10.815386062259005</v>
      </c>
      <c r="AN961" s="2" t="s">
        <v>331</v>
      </c>
      <c r="AO961" s="2">
        <v>10</v>
      </c>
      <c r="AP961" s="2">
        <v>1</v>
      </c>
      <c r="AQ961" s="2">
        <v>3</v>
      </c>
      <c r="AR961" s="53" t="s">
        <v>148</v>
      </c>
      <c r="AS961" s="2" t="s">
        <v>73</v>
      </c>
      <c r="AT961" s="2" t="s">
        <v>74</v>
      </c>
      <c r="AU961" s="2" t="s">
        <v>75</v>
      </c>
      <c r="AV961" s="2" t="s">
        <v>148</v>
      </c>
      <c r="AW961" s="2" t="str">
        <f t="shared" si="15"/>
        <v xml:space="preserve">     PEGUE NA LOJA HOJE    SHIP FROM STORE    PEGUE NA LOJA   </v>
      </c>
    </row>
    <row r="962" spans="2:49" ht="15" customHeight="1">
      <c r="B962" t="s">
        <v>7620</v>
      </c>
      <c r="C962" s="2">
        <v>1235</v>
      </c>
      <c r="D962" s="2">
        <v>1235</v>
      </c>
      <c r="E962" s="2" t="s">
        <v>7621</v>
      </c>
      <c r="F962" s="58" t="s">
        <v>7622</v>
      </c>
      <c r="G962" s="2" t="s">
        <v>431</v>
      </c>
      <c r="H962" t="s">
        <v>432</v>
      </c>
      <c r="I962" s="58" t="s">
        <v>433</v>
      </c>
      <c r="J962" s="2">
        <v>66749</v>
      </c>
      <c r="K962" s="2" t="s">
        <v>434</v>
      </c>
      <c r="L962" s="2" t="s">
        <v>435</v>
      </c>
      <c r="M962" s="58" t="s">
        <v>580</v>
      </c>
      <c r="N962" s="58" t="s">
        <v>581</v>
      </c>
      <c r="O962" s="58" t="s">
        <v>582</v>
      </c>
      <c r="P962" s="2" t="s">
        <v>148</v>
      </c>
      <c r="Q962" s="2" t="s">
        <v>583</v>
      </c>
      <c r="R962" s="2" t="s">
        <v>584</v>
      </c>
      <c r="S962" s="10">
        <v>42912</v>
      </c>
      <c r="T962" s="58" t="s">
        <v>585</v>
      </c>
      <c r="U962" s="2" t="s">
        <v>586</v>
      </c>
      <c r="V962" s="2" t="s">
        <v>92</v>
      </c>
      <c r="W962" s="2" t="s">
        <v>93</v>
      </c>
      <c r="X962" s="2" t="s">
        <v>480</v>
      </c>
      <c r="Y962" s="2">
        <v>74</v>
      </c>
      <c r="Z962" s="2" t="s">
        <v>160</v>
      </c>
      <c r="AA962" s="2" t="s">
        <v>481</v>
      </c>
      <c r="AB962" s="58" t="s">
        <v>3849</v>
      </c>
      <c r="AC962" s="58" t="s">
        <v>7623</v>
      </c>
      <c r="AD962" s="58" t="s">
        <v>7624</v>
      </c>
      <c r="AE962" s="2" t="s">
        <v>7625</v>
      </c>
      <c r="AF962" s="62">
        <v>-9.4525171999999902</v>
      </c>
      <c r="AG962" s="62">
        <v>-40.485680899999998</v>
      </c>
      <c r="AH962" s="2" t="s">
        <v>7626</v>
      </c>
      <c r="AI962" s="2" t="s">
        <v>147</v>
      </c>
      <c r="AJ962" s="2" t="s">
        <v>330</v>
      </c>
      <c r="AK962" s="55">
        <v>870.62</v>
      </c>
      <c r="AL962" s="55">
        <v>123</v>
      </c>
      <c r="AM962" s="55">
        <v>14.12786290229951</v>
      </c>
      <c r="AN962" s="2" t="s">
        <v>331</v>
      </c>
      <c r="AO962" s="2">
        <v>8</v>
      </c>
      <c r="AP962" s="2">
        <v>1</v>
      </c>
      <c r="AQ962" s="2">
        <v>1</v>
      </c>
      <c r="AR962" s="53" t="s">
        <v>72</v>
      </c>
      <c r="AS962" s="2" t="s">
        <v>73</v>
      </c>
      <c r="AT962" s="2" t="s">
        <v>74</v>
      </c>
      <c r="AU962" s="2" t="s">
        <v>75</v>
      </c>
      <c r="AV962" s="2" t="s">
        <v>76</v>
      </c>
      <c r="AW962" s="2" t="str">
        <f t="shared" si="15"/>
        <v>AMERICANAS SERVIÇOS    PEGUE NA LOJA HOJE    SHIP FROM STORE    PEGUE NA LOJA  QUIOSQUE</v>
      </c>
    </row>
    <row r="963" spans="2:49" ht="15" customHeight="1">
      <c r="B963" t="s">
        <v>7627</v>
      </c>
      <c r="C963" s="2">
        <v>1300</v>
      </c>
      <c r="D963" s="2">
        <v>1300</v>
      </c>
      <c r="E963" s="2" t="s">
        <v>7628</v>
      </c>
      <c r="F963" s="58" t="s">
        <v>7629</v>
      </c>
      <c r="G963" s="2" t="s">
        <v>128</v>
      </c>
      <c r="H963" t="s">
        <v>129</v>
      </c>
      <c r="I963" s="58" t="s">
        <v>130</v>
      </c>
      <c r="J963" s="2">
        <v>66128</v>
      </c>
      <c r="K963" s="2" t="s">
        <v>131</v>
      </c>
      <c r="L963" s="2" t="s">
        <v>132</v>
      </c>
      <c r="M963" s="58" t="s">
        <v>777</v>
      </c>
      <c r="N963" s="58" t="s">
        <v>778</v>
      </c>
      <c r="O963" s="58" t="s">
        <v>779</v>
      </c>
      <c r="P963" s="2">
        <v>66208</v>
      </c>
      <c r="Q963" s="2" t="s">
        <v>780</v>
      </c>
      <c r="R963" s="2" t="s">
        <v>781</v>
      </c>
      <c r="S963" s="10">
        <v>42915</v>
      </c>
      <c r="T963" s="58" t="s">
        <v>1067</v>
      </c>
      <c r="U963" s="2" t="s">
        <v>1068</v>
      </c>
      <c r="V963" s="2" t="s">
        <v>92</v>
      </c>
      <c r="W963" s="2" t="s">
        <v>93</v>
      </c>
      <c r="X963" s="2" t="s">
        <v>140</v>
      </c>
      <c r="Y963" s="2">
        <v>11</v>
      </c>
      <c r="Z963" s="2" t="s">
        <v>95</v>
      </c>
      <c r="AA963" s="2" t="s">
        <v>141</v>
      </c>
      <c r="AB963" s="58" t="s">
        <v>1961</v>
      </c>
      <c r="AC963" s="58" t="s">
        <v>7629</v>
      </c>
      <c r="AD963" s="58" t="s">
        <v>7630</v>
      </c>
      <c r="AE963" s="2" t="s">
        <v>7631</v>
      </c>
      <c r="AF963" s="62">
        <v>-23.649787700000001</v>
      </c>
      <c r="AG963" s="62">
        <v>-46.439709299999997</v>
      </c>
      <c r="AH963" s="2" t="s">
        <v>7632</v>
      </c>
      <c r="AI963" s="2" t="s">
        <v>147</v>
      </c>
      <c r="AJ963" s="2" t="s">
        <v>1351</v>
      </c>
      <c r="AK963" s="55">
        <v>623.42999999999995</v>
      </c>
      <c r="AL963" s="55">
        <v>132</v>
      </c>
      <c r="AM963" s="55">
        <v>21.173187045859198</v>
      </c>
      <c r="AN963" s="2" t="s">
        <v>103</v>
      </c>
      <c r="AO963" s="2">
        <v>5</v>
      </c>
      <c r="AP963" s="2">
        <v>2</v>
      </c>
      <c r="AQ963" s="2">
        <v>1</v>
      </c>
      <c r="AR963" s="53" t="s">
        <v>148</v>
      </c>
      <c r="AS963" s="2" t="s">
        <v>73</v>
      </c>
      <c r="AT963" s="2" t="s">
        <v>74</v>
      </c>
      <c r="AU963" s="2" t="s">
        <v>75</v>
      </c>
      <c r="AV963" s="2" t="s">
        <v>148</v>
      </c>
      <c r="AW963" s="2" t="str">
        <f t="shared" si="15"/>
        <v xml:space="preserve">     PEGUE NA LOJA HOJE    SHIP FROM STORE    PEGUE NA LOJA   </v>
      </c>
    </row>
    <row r="964" spans="2:49" ht="15" customHeight="1">
      <c r="B964" t="s">
        <v>7633</v>
      </c>
      <c r="C964" s="2" t="s">
        <v>7634</v>
      </c>
      <c r="D964" s="2">
        <v>984</v>
      </c>
      <c r="E964" s="2" t="s">
        <v>7635</v>
      </c>
      <c r="F964" s="58" t="s">
        <v>7636</v>
      </c>
      <c r="G964" s="2" t="s">
        <v>128</v>
      </c>
      <c r="H964" t="s">
        <v>129</v>
      </c>
      <c r="I964" s="58" t="s">
        <v>130</v>
      </c>
      <c r="J964" s="2">
        <v>66128</v>
      </c>
      <c r="K964" s="2" t="s">
        <v>131</v>
      </c>
      <c r="L964" s="2" t="s">
        <v>132</v>
      </c>
      <c r="M964" s="58" t="s">
        <v>133</v>
      </c>
      <c r="N964" s="58" t="s">
        <v>134</v>
      </c>
      <c r="O964" s="58" t="s">
        <v>135</v>
      </c>
      <c r="P964" s="2">
        <v>68981</v>
      </c>
      <c r="Q964" s="2" t="s">
        <v>136</v>
      </c>
      <c r="R964" s="2" t="s">
        <v>137</v>
      </c>
      <c r="S964" s="10">
        <v>42915</v>
      </c>
      <c r="T964" s="58" t="s">
        <v>782</v>
      </c>
      <c r="U964" s="2" t="s">
        <v>783</v>
      </c>
      <c r="V964" s="2" t="s">
        <v>92</v>
      </c>
      <c r="W964" s="2" t="s">
        <v>1192</v>
      </c>
      <c r="X964" s="2" t="s">
        <v>140</v>
      </c>
      <c r="Y964" s="2">
        <v>11</v>
      </c>
      <c r="Z964" s="2" t="s">
        <v>95</v>
      </c>
      <c r="AA964" s="2" t="s">
        <v>141</v>
      </c>
      <c r="AB964" s="58" t="s">
        <v>1600</v>
      </c>
      <c r="AC964" s="58" t="s">
        <v>7637</v>
      </c>
      <c r="AD964" s="58" t="s">
        <v>7638</v>
      </c>
      <c r="AE964" s="2" t="s">
        <v>7639</v>
      </c>
      <c r="AF964" s="62">
        <v>-23.442620399999999</v>
      </c>
      <c r="AG964" s="62">
        <v>-46.407513100000003</v>
      </c>
      <c r="AH964" s="2" t="s">
        <v>7640</v>
      </c>
      <c r="AI964" s="2" t="s">
        <v>147</v>
      </c>
      <c r="AJ964" s="2" t="s">
        <v>1196</v>
      </c>
      <c r="AK964" s="55">
        <v>361.37</v>
      </c>
      <c r="AL964" s="55">
        <v>17</v>
      </c>
      <c r="AM964" s="55">
        <v>4.704319672357971</v>
      </c>
      <c r="AN964" s="2" t="s">
        <v>103</v>
      </c>
      <c r="AO964" s="2">
        <v>4</v>
      </c>
      <c r="AP964" s="2">
        <v>3</v>
      </c>
      <c r="AQ964" s="2">
        <v>1</v>
      </c>
      <c r="AR964" s="53" t="s">
        <v>148</v>
      </c>
      <c r="AS964" s="2" t="s">
        <v>73</v>
      </c>
      <c r="AT964" s="2" t="s">
        <v>74</v>
      </c>
      <c r="AU964" s="2" t="s">
        <v>75</v>
      </c>
      <c r="AV964" s="2" t="s">
        <v>148</v>
      </c>
      <c r="AW964" s="2" t="str">
        <f t="shared" si="15"/>
        <v xml:space="preserve">     PEGUE NA LOJA HOJE    SHIP FROM STORE    PEGUE NA LOJA   </v>
      </c>
    </row>
    <row r="965" spans="2:49" ht="15" customHeight="1">
      <c r="B965" t="s">
        <v>7641</v>
      </c>
      <c r="C965" s="2" t="s">
        <v>7642</v>
      </c>
      <c r="D965" s="2">
        <v>985</v>
      </c>
      <c r="E965" s="2" t="s">
        <v>7643</v>
      </c>
      <c r="F965" s="58" t="s">
        <v>7644</v>
      </c>
      <c r="G965" s="2" t="s">
        <v>128</v>
      </c>
      <c r="H965" t="s">
        <v>129</v>
      </c>
      <c r="I965" s="58" t="s">
        <v>130</v>
      </c>
      <c r="J965" s="2">
        <v>66128</v>
      </c>
      <c r="K965" s="2" t="s">
        <v>131</v>
      </c>
      <c r="L965" s="2" t="s">
        <v>132</v>
      </c>
      <c r="M965" s="58" t="s">
        <v>1451</v>
      </c>
      <c r="N965" s="58" t="s">
        <v>1452</v>
      </c>
      <c r="O965" s="58" t="s">
        <v>1453</v>
      </c>
      <c r="P965" s="2">
        <v>68774</v>
      </c>
      <c r="Q965" s="2" t="s">
        <v>1454</v>
      </c>
      <c r="R965" s="2" t="s">
        <v>1455</v>
      </c>
      <c r="S965" s="10">
        <v>42915</v>
      </c>
      <c r="T965" s="58" t="s">
        <v>1456</v>
      </c>
      <c r="U965" s="2" t="s">
        <v>1457</v>
      </c>
      <c r="V965" s="2" t="s">
        <v>92</v>
      </c>
      <c r="W965" s="2" t="s">
        <v>1192</v>
      </c>
      <c r="X965" s="2" t="s">
        <v>140</v>
      </c>
      <c r="Y965" s="2">
        <v>11</v>
      </c>
      <c r="Z965" s="2" t="s">
        <v>95</v>
      </c>
      <c r="AA965" s="2" t="s">
        <v>141</v>
      </c>
      <c r="AB965" s="58" t="s">
        <v>7645</v>
      </c>
      <c r="AC965" s="58" t="s">
        <v>7646</v>
      </c>
      <c r="AD965" s="58" t="s">
        <v>7647</v>
      </c>
      <c r="AE965" s="2" t="s">
        <v>7648</v>
      </c>
      <c r="AF965" s="62">
        <v>-23.6566291</v>
      </c>
      <c r="AG965" s="62">
        <v>-46.851456200000001</v>
      </c>
      <c r="AH965" s="2" t="s">
        <v>7649</v>
      </c>
      <c r="AI965" s="2" t="s">
        <v>147</v>
      </c>
      <c r="AJ965" s="2" t="s">
        <v>1260</v>
      </c>
      <c r="AK965" s="55">
        <v>263.77</v>
      </c>
      <c r="AL965" s="55">
        <v>17</v>
      </c>
      <c r="AM965" s="55">
        <v>6.4450089092770222</v>
      </c>
      <c r="AN965" s="2" t="s">
        <v>103</v>
      </c>
      <c r="AO965" s="2">
        <v>4</v>
      </c>
      <c r="AP965" s="2">
        <v>3</v>
      </c>
      <c r="AQ965" s="2">
        <v>1</v>
      </c>
      <c r="AR965" s="53" t="s">
        <v>148</v>
      </c>
      <c r="AS965" s="2" t="s">
        <v>73</v>
      </c>
      <c r="AT965" s="2" t="s">
        <v>74</v>
      </c>
      <c r="AU965" s="2" t="s">
        <v>75</v>
      </c>
      <c r="AV965" s="2" t="s">
        <v>148</v>
      </c>
      <c r="AW965" s="2" t="str">
        <f t="shared" si="15"/>
        <v xml:space="preserve">     PEGUE NA LOJA HOJE    SHIP FROM STORE    PEGUE NA LOJA   </v>
      </c>
    </row>
    <row r="966" spans="2:49" ht="15" customHeight="1">
      <c r="B966" t="s">
        <v>7650</v>
      </c>
      <c r="C966" s="2" t="s">
        <v>7651</v>
      </c>
      <c r="D966" s="2">
        <v>973</v>
      </c>
      <c r="E966" s="2" t="s">
        <v>7652</v>
      </c>
      <c r="F966" s="58" t="s">
        <v>7653</v>
      </c>
      <c r="G966" s="2" t="s">
        <v>168</v>
      </c>
      <c r="H966" t="s">
        <v>169</v>
      </c>
      <c r="I966" s="58" t="s">
        <v>170</v>
      </c>
      <c r="J966" s="2">
        <v>66146</v>
      </c>
      <c r="K966" s="2" t="s">
        <v>171</v>
      </c>
      <c r="L966" s="2" t="s">
        <v>172</v>
      </c>
      <c r="M966" s="58" t="s">
        <v>271</v>
      </c>
      <c r="N966" s="58" t="s">
        <v>272</v>
      </c>
      <c r="O966" t="s">
        <v>273</v>
      </c>
      <c r="P966" s="2" t="s">
        <v>148</v>
      </c>
      <c r="Q966" s="2" t="s">
        <v>274</v>
      </c>
      <c r="R966" s="2" t="s">
        <v>268</v>
      </c>
      <c r="S966" s="10">
        <v>42915</v>
      </c>
      <c r="T966" s="58" t="s">
        <v>275</v>
      </c>
      <c r="U966" s="2" t="s">
        <v>276</v>
      </c>
      <c r="V966" s="2" t="s">
        <v>92</v>
      </c>
      <c r="W966" s="2" t="s">
        <v>1192</v>
      </c>
      <c r="X966" s="2" t="s">
        <v>140</v>
      </c>
      <c r="Y966" s="2">
        <v>17</v>
      </c>
      <c r="Z966" s="2" t="s">
        <v>95</v>
      </c>
      <c r="AA966" s="2" t="s">
        <v>141</v>
      </c>
      <c r="AB966" s="58" t="s">
        <v>1210</v>
      </c>
      <c r="AC966" s="58" t="s">
        <v>98</v>
      </c>
      <c r="AD966" s="58" t="s">
        <v>7654</v>
      </c>
      <c r="AE966" s="2" t="s">
        <v>7655</v>
      </c>
      <c r="AF966" s="62">
        <v>-20.947508899999999</v>
      </c>
      <c r="AG966" s="62">
        <v>-48.480633699999998</v>
      </c>
      <c r="AH966" s="2" t="s">
        <v>7656</v>
      </c>
      <c r="AI966" s="2" t="s">
        <v>147</v>
      </c>
      <c r="AJ966" s="2" t="s">
        <v>1196</v>
      </c>
      <c r="AK966" s="55">
        <v>339.12</v>
      </c>
      <c r="AL966" s="55">
        <v>20</v>
      </c>
      <c r="AM966" s="55">
        <v>5.8976173625855148</v>
      </c>
      <c r="AN966" s="2" t="s">
        <v>103</v>
      </c>
      <c r="AO966" s="2">
        <v>11</v>
      </c>
      <c r="AP966" s="2">
        <v>1</v>
      </c>
      <c r="AQ966" s="2">
        <v>4</v>
      </c>
      <c r="AR966" s="53" t="s">
        <v>148</v>
      </c>
      <c r="AS966" s="2" t="s">
        <v>73</v>
      </c>
      <c r="AT966" s="2" t="s">
        <v>148</v>
      </c>
      <c r="AU966" s="2" t="s">
        <v>148</v>
      </c>
      <c r="AV966" s="2" t="s">
        <v>148</v>
      </c>
      <c r="AW966" s="2" t="str">
        <f t="shared" si="15"/>
        <v xml:space="preserve">     PEGUE NA LOJA HOJE             </v>
      </c>
    </row>
    <row r="967" spans="2:49" ht="15" customHeight="1">
      <c r="B967" t="s">
        <v>7657</v>
      </c>
      <c r="C967" s="2" t="s">
        <v>7658</v>
      </c>
      <c r="D967" s="2">
        <v>983</v>
      </c>
      <c r="E967" s="2" t="s">
        <v>7659</v>
      </c>
      <c r="F967" s="58" t="s">
        <v>7660</v>
      </c>
      <c r="G967" s="2" t="s">
        <v>168</v>
      </c>
      <c r="H967" t="s">
        <v>169</v>
      </c>
      <c r="I967" s="58" t="s">
        <v>170</v>
      </c>
      <c r="J967" s="2">
        <v>66146</v>
      </c>
      <c r="K967" s="2" t="s">
        <v>171</v>
      </c>
      <c r="L967" s="2" t="s">
        <v>172</v>
      </c>
      <c r="M967" s="58" t="s">
        <v>271</v>
      </c>
      <c r="N967" s="58" t="s">
        <v>272</v>
      </c>
      <c r="O967" t="s">
        <v>273</v>
      </c>
      <c r="P967" s="2" t="s">
        <v>148</v>
      </c>
      <c r="Q967" s="2" t="s">
        <v>274</v>
      </c>
      <c r="R967" s="2" t="s">
        <v>268</v>
      </c>
      <c r="S967" s="10">
        <v>42915</v>
      </c>
      <c r="T967" s="58" t="s">
        <v>275</v>
      </c>
      <c r="U967" s="2" t="s">
        <v>276</v>
      </c>
      <c r="V967" s="2" t="s">
        <v>92</v>
      </c>
      <c r="W967" s="2" t="s">
        <v>1192</v>
      </c>
      <c r="X967" s="2" t="s">
        <v>140</v>
      </c>
      <c r="Y967" s="2">
        <v>16</v>
      </c>
      <c r="Z967" s="2" t="s">
        <v>95</v>
      </c>
      <c r="AA967" s="2" t="s">
        <v>141</v>
      </c>
      <c r="AB967" s="58" t="s">
        <v>7661</v>
      </c>
      <c r="AC967" s="58" t="s">
        <v>98</v>
      </c>
      <c r="AD967" s="58" t="s">
        <v>7662</v>
      </c>
      <c r="AE967" s="2" t="s">
        <v>7663</v>
      </c>
      <c r="AF967" s="62">
        <v>-21.2625654</v>
      </c>
      <c r="AG967" s="62">
        <v>-48.498603600000003</v>
      </c>
      <c r="AH967" s="2" t="s">
        <v>7664</v>
      </c>
      <c r="AI967" s="2" t="s">
        <v>147</v>
      </c>
      <c r="AJ967" s="2" t="s">
        <v>1196</v>
      </c>
      <c r="AK967" s="55">
        <v>368.65</v>
      </c>
      <c r="AL967" s="55">
        <v>33</v>
      </c>
      <c r="AM967" s="55">
        <v>8.9515800895158009</v>
      </c>
      <c r="AN967" s="2" t="s">
        <v>103</v>
      </c>
      <c r="AO967" s="2">
        <v>11</v>
      </c>
      <c r="AP967" s="2">
        <v>1</v>
      </c>
      <c r="AQ967" s="2">
        <v>4</v>
      </c>
      <c r="AR967" s="53" t="s">
        <v>148</v>
      </c>
      <c r="AS967" s="2" t="s">
        <v>73</v>
      </c>
      <c r="AT967" s="2" t="s">
        <v>148</v>
      </c>
      <c r="AU967" s="2" t="s">
        <v>148</v>
      </c>
      <c r="AV967" s="2" t="s">
        <v>148</v>
      </c>
      <c r="AW967" s="2" t="str">
        <f t="shared" si="15"/>
        <v xml:space="preserve">     PEGUE NA LOJA HOJE             </v>
      </c>
    </row>
    <row r="968" spans="2:49" ht="15" customHeight="1">
      <c r="B968" t="s">
        <v>7665</v>
      </c>
      <c r="C968" s="2">
        <v>1310</v>
      </c>
      <c r="D968" s="2">
        <v>1310</v>
      </c>
      <c r="E968" s="2" t="s">
        <v>7666</v>
      </c>
      <c r="F968" s="58" t="s">
        <v>7667</v>
      </c>
      <c r="G968" s="2" t="s">
        <v>168</v>
      </c>
      <c r="H968" t="s">
        <v>169</v>
      </c>
      <c r="I968" s="58" t="s">
        <v>170</v>
      </c>
      <c r="J968" s="2">
        <v>66146</v>
      </c>
      <c r="K968" s="2" t="s">
        <v>171</v>
      </c>
      <c r="L968" s="2" t="s">
        <v>172</v>
      </c>
      <c r="M968" s="58" t="s">
        <v>271</v>
      </c>
      <c r="N968" s="58" t="s">
        <v>272</v>
      </c>
      <c r="O968" t="s">
        <v>273</v>
      </c>
      <c r="P968" s="2" t="s">
        <v>148</v>
      </c>
      <c r="Q968" s="2" t="s">
        <v>274</v>
      </c>
      <c r="R968" s="2" t="s">
        <v>268</v>
      </c>
      <c r="S968" s="10">
        <v>42915</v>
      </c>
      <c r="T968" s="58" t="s">
        <v>275</v>
      </c>
      <c r="U968" s="2" t="s">
        <v>276</v>
      </c>
      <c r="V968" s="2" t="s">
        <v>92</v>
      </c>
      <c r="W968" s="2" t="s">
        <v>93</v>
      </c>
      <c r="X968" s="2" t="s">
        <v>140</v>
      </c>
      <c r="Y968" s="2">
        <v>16</v>
      </c>
      <c r="Z968" s="2" t="s">
        <v>95</v>
      </c>
      <c r="AA968" s="2" t="s">
        <v>141</v>
      </c>
      <c r="AB968" s="58" t="s">
        <v>7667</v>
      </c>
      <c r="AC968" s="58" t="s">
        <v>98</v>
      </c>
      <c r="AD968" s="58" t="s">
        <v>7668</v>
      </c>
      <c r="AE968" s="2" t="s">
        <v>7669</v>
      </c>
      <c r="AF968" s="62">
        <v>-21.1365473</v>
      </c>
      <c r="AG968" s="62">
        <v>-47.991681900000003</v>
      </c>
      <c r="AH968" s="2" t="s">
        <v>7670</v>
      </c>
      <c r="AI968" s="2" t="s">
        <v>147</v>
      </c>
      <c r="AJ968" s="2" t="s">
        <v>1351</v>
      </c>
      <c r="AK968" s="55">
        <v>609.98</v>
      </c>
      <c r="AL968" s="55">
        <v>81</v>
      </c>
      <c r="AM968" s="55">
        <v>13.279123905701825</v>
      </c>
      <c r="AN968" s="2" t="s">
        <v>103</v>
      </c>
      <c r="AO968" s="2">
        <v>11</v>
      </c>
      <c r="AP968" s="2">
        <v>1</v>
      </c>
      <c r="AQ968" s="2">
        <v>4</v>
      </c>
      <c r="AR968" s="53" t="s">
        <v>148</v>
      </c>
      <c r="AS968" s="2" t="s">
        <v>73</v>
      </c>
      <c r="AT968" s="2" t="s">
        <v>148</v>
      </c>
      <c r="AU968" s="2" t="s">
        <v>148</v>
      </c>
      <c r="AV968" s="2" t="s">
        <v>148</v>
      </c>
      <c r="AW968" s="2" t="str">
        <f t="shared" si="15"/>
        <v xml:space="preserve">     PEGUE NA LOJA HOJE             </v>
      </c>
    </row>
    <row r="969" spans="2:49" ht="15" customHeight="1">
      <c r="B969" t="s">
        <v>7671</v>
      </c>
      <c r="C969" s="2">
        <v>1285</v>
      </c>
      <c r="D969" s="2">
        <v>1285</v>
      </c>
      <c r="E969" s="2" t="s">
        <v>7672</v>
      </c>
      <c r="F969" s="58" t="s">
        <v>7673</v>
      </c>
      <c r="G969" s="2" t="s">
        <v>285</v>
      </c>
      <c r="H969" t="s">
        <v>286</v>
      </c>
      <c r="I969" s="58" t="s">
        <v>287</v>
      </c>
      <c r="J969" s="2">
        <v>68673</v>
      </c>
      <c r="K969" s="2" t="s">
        <v>288</v>
      </c>
      <c r="L969" s="2" t="s">
        <v>289</v>
      </c>
      <c r="M969" s="58" t="s">
        <v>336</v>
      </c>
      <c r="N969" s="58" t="s">
        <v>337</v>
      </c>
      <c r="O969" s="58" t="s">
        <v>338</v>
      </c>
      <c r="P969" s="2">
        <v>68595</v>
      </c>
      <c r="Q969" s="2" t="s">
        <v>339</v>
      </c>
      <c r="R969" s="2" t="s">
        <v>340</v>
      </c>
      <c r="S969" s="10">
        <v>42915</v>
      </c>
      <c r="T969" s="58" t="s">
        <v>341</v>
      </c>
      <c r="U969" s="2" t="s">
        <v>342</v>
      </c>
      <c r="V969" s="2" t="s">
        <v>92</v>
      </c>
      <c r="W969" s="2" t="s">
        <v>93</v>
      </c>
      <c r="X969" s="2" t="s">
        <v>296</v>
      </c>
      <c r="Y969" s="2">
        <v>44</v>
      </c>
      <c r="Z969" s="2" t="s">
        <v>95</v>
      </c>
      <c r="AA969" s="2" t="s">
        <v>297</v>
      </c>
      <c r="AB969" s="58" t="s">
        <v>7673</v>
      </c>
      <c r="AC969" s="58" t="s">
        <v>98</v>
      </c>
      <c r="AD969" s="58" t="s">
        <v>7674</v>
      </c>
      <c r="AE969" s="2" t="s">
        <v>7675</v>
      </c>
      <c r="AF969" s="62">
        <v>-23.526058500000001</v>
      </c>
      <c r="AG969" s="62">
        <v>-51.676392800000002</v>
      </c>
      <c r="AH969" s="2" t="s">
        <v>7676</v>
      </c>
      <c r="AI969" s="2" t="s">
        <v>147</v>
      </c>
      <c r="AJ969" s="2" t="s">
        <v>1351</v>
      </c>
      <c r="AK969" s="55">
        <v>580.61</v>
      </c>
      <c r="AL969" s="55">
        <v>63</v>
      </c>
      <c r="AM969" s="55">
        <v>10.850657067566868</v>
      </c>
      <c r="AN969" s="2" t="s">
        <v>103</v>
      </c>
      <c r="AO969" s="2">
        <v>8</v>
      </c>
      <c r="AP969" s="2">
        <v>1</v>
      </c>
      <c r="AQ969" s="2">
        <v>1</v>
      </c>
      <c r="AR969" s="53" t="s">
        <v>148</v>
      </c>
      <c r="AS969" s="2" t="s">
        <v>73</v>
      </c>
      <c r="AT969" s="2" t="s">
        <v>148</v>
      </c>
      <c r="AU969" s="2" t="s">
        <v>75</v>
      </c>
      <c r="AV969" s="2" t="s">
        <v>148</v>
      </c>
      <c r="AW969" s="2" t="str">
        <f t="shared" si="15"/>
        <v xml:space="preserve">     PEGUE NA LOJA HOJE         PEGUE NA LOJA   </v>
      </c>
    </row>
    <row r="970" spans="2:49" ht="15" customHeight="1">
      <c r="B970" t="s">
        <v>7677</v>
      </c>
      <c r="C970" s="2">
        <v>1298</v>
      </c>
      <c r="D970" s="2">
        <v>1298</v>
      </c>
      <c r="E970" s="2" t="s">
        <v>7678</v>
      </c>
      <c r="F970" s="58" t="s">
        <v>7679</v>
      </c>
      <c r="G970" s="2" t="s">
        <v>285</v>
      </c>
      <c r="H970" t="s">
        <v>286</v>
      </c>
      <c r="I970" s="58" t="s">
        <v>287</v>
      </c>
      <c r="J970" s="2">
        <v>68673</v>
      </c>
      <c r="K970" s="2" t="s">
        <v>288</v>
      </c>
      <c r="L970" s="2" t="s">
        <v>289</v>
      </c>
      <c r="M970" s="58" t="s">
        <v>336</v>
      </c>
      <c r="N970" s="58" t="s">
        <v>337</v>
      </c>
      <c r="O970" s="58" t="s">
        <v>338</v>
      </c>
      <c r="P970" s="2">
        <v>68595</v>
      </c>
      <c r="Q970" s="2" t="s">
        <v>339</v>
      </c>
      <c r="R970" s="2" t="s">
        <v>340</v>
      </c>
      <c r="S970" s="10">
        <v>42915</v>
      </c>
      <c r="T970" s="58" t="s">
        <v>341</v>
      </c>
      <c r="U970" s="2" t="s">
        <v>342</v>
      </c>
      <c r="V970" s="2" t="s">
        <v>92</v>
      </c>
      <c r="W970" s="2" t="s">
        <v>93</v>
      </c>
      <c r="X970" s="2" t="s">
        <v>296</v>
      </c>
      <c r="Y970" s="2">
        <v>43</v>
      </c>
      <c r="Z970" s="2" t="s">
        <v>95</v>
      </c>
      <c r="AA970" s="2" t="s">
        <v>297</v>
      </c>
      <c r="AB970" s="58" t="s">
        <v>7679</v>
      </c>
      <c r="AC970" s="58" t="s">
        <v>98</v>
      </c>
      <c r="AD970" s="58" t="s">
        <v>7680</v>
      </c>
      <c r="AE970" s="2" t="s">
        <v>7681</v>
      </c>
      <c r="AF970" s="62">
        <v>-23.312431499999999</v>
      </c>
      <c r="AG970" s="62">
        <v>-51.367364700000003</v>
      </c>
      <c r="AH970" s="2" t="s">
        <v>7682</v>
      </c>
      <c r="AI970" s="2" t="s">
        <v>147</v>
      </c>
      <c r="AJ970" s="2" t="s">
        <v>1351</v>
      </c>
      <c r="AK970" s="55">
        <v>612.75</v>
      </c>
      <c r="AL970" s="55">
        <v>120</v>
      </c>
      <c r="AM970" s="55">
        <v>19.583843329253366</v>
      </c>
      <c r="AN970" s="2" t="s">
        <v>103</v>
      </c>
      <c r="AO970" s="2">
        <v>8</v>
      </c>
      <c r="AP970" s="2">
        <v>1</v>
      </c>
      <c r="AQ970" s="2">
        <v>1</v>
      </c>
      <c r="AR970" s="53" t="s">
        <v>72</v>
      </c>
      <c r="AS970" s="2" t="s">
        <v>73</v>
      </c>
      <c r="AT970" s="2" t="s">
        <v>148</v>
      </c>
      <c r="AU970" s="2" t="s">
        <v>75</v>
      </c>
      <c r="AV970" s="2" t="s">
        <v>76</v>
      </c>
      <c r="AW970" s="2" t="str">
        <f t="shared" si="15"/>
        <v>AMERICANAS SERVIÇOS    PEGUE NA LOJA HOJE         PEGUE NA LOJA  QUIOSQUE</v>
      </c>
    </row>
    <row r="971" spans="2:49" ht="15" customHeight="1">
      <c r="B971" t="s">
        <v>7683</v>
      </c>
      <c r="C971" s="2" t="s">
        <v>7684</v>
      </c>
      <c r="D971" s="2">
        <v>972</v>
      </c>
      <c r="E971" s="2" t="s">
        <v>7685</v>
      </c>
      <c r="F971" s="58" t="s">
        <v>7686</v>
      </c>
      <c r="G971" s="2" t="s">
        <v>380</v>
      </c>
      <c r="H971" t="s">
        <v>381</v>
      </c>
      <c r="I971" s="58" t="s">
        <v>382</v>
      </c>
      <c r="J971" s="2">
        <v>66147</v>
      </c>
      <c r="K971" s="2" t="s">
        <v>383</v>
      </c>
      <c r="L971" s="2" t="s">
        <v>384</v>
      </c>
      <c r="M971" s="58" t="s">
        <v>401</v>
      </c>
      <c r="N971" s="58" t="s">
        <v>402</v>
      </c>
      <c r="O971" s="58" t="s">
        <v>403</v>
      </c>
      <c r="P971" s="2">
        <v>66127</v>
      </c>
      <c r="Q971" s="2" t="s">
        <v>404</v>
      </c>
      <c r="R971" s="2" t="s">
        <v>405</v>
      </c>
      <c r="S971" s="10">
        <v>42915</v>
      </c>
      <c r="T971" s="58" t="s">
        <v>406</v>
      </c>
      <c r="U971" s="2" t="s">
        <v>407</v>
      </c>
      <c r="V971" s="2" t="s">
        <v>92</v>
      </c>
      <c r="W971" s="2" t="s">
        <v>1192</v>
      </c>
      <c r="X971" s="2" t="s">
        <v>248</v>
      </c>
      <c r="Y971" s="2">
        <v>61</v>
      </c>
      <c r="Z971" s="2" t="s">
        <v>160</v>
      </c>
      <c r="AA971" s="2" t="s">
        <v>408</v>
      </c>
      <c r="AB971" s="58" t="s">
        <v>467</v>
      </c>
      <c r="AC971" s="58" t="s">
        <v>467</v>
      </c>
      <c r="AD971" s="58" t="s">
        <v>7687</v>
      </c>
      <c r="AE971" s="2" t="s">
        <v>7688</v>
      </c>
      <c r="AF971" s="62">
        <v>-15.8246254</v>
      </c>
      <c r="AG971" s="62">
        <v>-48.060851900000003</v>
      </c>
      <c r="AH971" s="2" t="s">
        <v>7689</v>
      </c>
      <c r="AI971" s="2" t="s">
        <v>147</v>
      </c>
      <c r="AJ971" s="2" t="s">
        <v>1196</v>
      </c>
      <c r="AK971" s="55">
        <v>371.08</v>
      </c>
      <c r="AL971" s="55">
        <v>30</v>
      </c>
      <c r="AM971" s="55">
        <v>8.084510078689231</v>
      </c>
      <c r="AN971" s="2" t="s">
        <v>103</v>
      </c>
      <c r="AO971" s="2">
        <v>10</v>
      </c>
      <c r="AP971" s="2">
        <v>1</v>
      </c>
      <c r="AQ971" s="2">
        <v>3</v>
      </c>
      <c r="AR971" s="53" t="s">
        <v>148</v>
      </c>
      <c r="AS971" s="2" t="s">
        <v>73</v>
      </c>
      <c r="AT971" s="2" t="s">
        <v>74</v>
      </c>
      <c r="AU971" s="2" t="s">
        <v>75</v>
      </c>
      <c r="AV971" s="2" t="s">
        <v>148</v>
      </c>
      <c r="AW971" s="2" t="str">
        <f t="shared" si="15"/>
        <v xml:space="preserve">     PEGUE NA LOJA HOJE    SHIP FROM STORE    PEGUE NA LOJA   </v>
      </c>
    </row>
    <row r="972" spans="2:49" ht="15" customHeight="1">
      <c r="B972" t="s">
        <v>7690</v>
      </c>
      <c r="C972" s="2">
        <v>1267</v>
      </c>
      <c r="D972" s="2">
        <v>1267</v>
      </c>
      <c r="E972" s="2" t="s">
        <v>7691</v>
      </c>
      <c r="F972" s="58" t="s">
        <v>7692</v>
      </c>
      <c r="G972" s="2" t="s">
        <v>431</v>
      </c>
      <c r="H972" t="s">
        <v>432</v>
      </c>
      <c r="I972" s="58" t="s">
        <v>433</v>
      </c>
      <c r="J972" s="2">
        <v>66749</v>
      </c>
      <c r="K972" s="2" t="s">
        <v>434</v>
      </c>
      <c r="L972" s="2" t="s">
        <v>435</v>
      </c>
      <c r="M972" s="58" t="s">
        <v>580</v>
      </c>
      <c r="N972" s="58" t="s">
        <v>581</v>
      </c>
      <c r="O972" s="58" t="s">
        <v>582</v>
      </c>
      <c r="P972" s="2" t="s">
        <v>148</v>
      </c>
      <c r="Q972" s="2" t="s">
        <v>583</v>
      </c>
      <c r="R972" s="2" t="s">
        <v>584</v>
      </c>
      <c r="S972" s="10">
        <v>42915</v>
      </c>
      <c r="T972" s="58" t="s">
        <v>585</v>
      </c>
      <c r="U972" s="2" t="s">
        <v>586</v>
      </c>
      <c r="V972" s="2" t="s">
        <v>92</v>
      </c>
      <c r="W972" s="2" t="s">
        <v>93</v>
      </c>
      <c r="X972" s="2" t="s">
        <v>442</v>
      </c>
      <c r="Y972" s="2">
        <v>87</v>
      </c>
      <c r="Z972" s="2" t="s">
        <v>160</v>
      </c>
      <c r="AA972" s="2" t="s">
        <v>443</v>
      </c>
      <c r="AB972" s="58" t="s">
        <v>7692</v>
      </c>
      <c r="AC972" s="58" t="s">
        <v>98</v>
      </c>
      <c r="AD972" s="58" t="s">
        <v>7693</v>
      </c>
      <c r="AE972" s="2" t="s">
        <v>7694</v>
      </c>
      <c r="AF972" s="62">
        <v>-7.8819691999999897</v>
      </c>
      <c r="AG972" s="62">
        <v>-40.088254900000003</v>
      </c>
      <c r="AH972" s="2" t="s">
        <v>7695</v>
      </c>
      <c r="AI972" s="2" t="s">
        <v>147</v>
      </c>
      <c r="AJ972" s="2" t="s">
        <v>330</v>
      </c>
      <c r="AK972" s="55">
        <v>796.93</v>
      </c>
      <c r="AL972" s="55">
        <v>134</v>
      </c>
      <c r="AM972" s="55">
        <v>16.814525742536986</v>
      </c>
      <c r="AN972" s="2" t="s">
        <v>103</v>
      </c>
      <c r="AO972" s="2">
        <v>8</v>
      </c>
      <c r="AP972" s="2">
        <v>1</v>
      </c>
      <c r="AQ972" s="2">
        <v>1</v>
      </c>
      <c r="AR972" s="53" t="s">
        <v>72</v>
      </c>
      <c r="AS972" s="2" t="s">
        <v>73</v>
      </c>
      <c r="AT972" s="2" t="s">
        <v>148</v>
      </c>
      <c r="AU972" s="2" t="s">
        <v>75</v>
      </c>
      <c r="AV972" s="2" t="s">
        <v>76</v>
      </c>
      <c r="AW972" s="2" t="str">
        <f t="shared" si="15"/>
        <v>AMERICANAS SERVIÇOS    PEGUE NA LOJA HOJE         PEGUE NA LOJA  QUIOSQUE</v>
      </c>
    </row>
    <row r="973" spans="2:49" ht="15" customHeight="1">
      <c r="B973" t="s">
        <v>7696</v>
      </c>
      <c r="C973" s="2" t="s">
        <v>7697</v>
      </c>
      <c r="D973" s="2">
        <v>969</v>
      </c>
      <c r="E973" s="2" t="s">
        <v>7698</v>
      </c>
      <c r="F973" s="58" t="s">
        <v>7699</v>
      </c>
      <c r="G973" s="2" t="s">
        <v>431</v>
      </c>
      <c r="H973" t="s">
        <v>432</v>
      </c>
      <c r="I973" s="58" t="s">
        <v>433</v>
      </c>
      <c r="J973" s="2">
        <v>66749</v>
      </c>
      <c r="K973" s="2" t="s">
        <v>434</v>
      </c>
      <c r="L973" s="2" t="s">
        <v>435</v>
      </c>
      <c r="M973" s="58" t="s">
        <v>1051</v>
      </c>
      <c r="N973" s="58" t="s">
        <v>1052</v>
      </c>
      <c r="O973" s="58" t="s">
        <v>1053</v>
      </c>
      <c r="P973" s="2" t="s">
        <v>148</v>
      </c>
      <c r="Q973" s="2" t="s">
        <v>1054</v>
      </c>
      <c r="R973" s="2" t="s">
        <v>1048</v>
      </c>
      <c r="S973" s="10">
        <v>42943</v>
      </c>
      <c r="T973" s="58" t="s">
        <v>1055</v>
      </c>
      <c r="U973" s="2" t="s">
        <v>1056</v>
      </c>
      <c r="V973" s="2" t="s">
        <v>92</v>
      </c>
      <c r="W973" s="2" t="s">
        <v>1192</v>
      </c>
      <c r="X973" s="2" t="s">
        <v>442</v>
      </c>
      <c r="Y973" s="2">
        <v>83</v>
      </c>
      <c r="Z973" s="2" t="s">
        <v>160</v>
      </c>
      <c r="AA973" s="2" t="s">
        <v>1057</v>
      </c>
      <c r="AB973" s="58" t="s">
        <v>7700</v>
      </c>
      <c r="AC973" s="58" t="s">
        <v>98</v>
      </c>
      <c r="AD973" s="58" t="s">
        <v>7701</v>
      </c>
      <c r="AE973" s="2" t="s">
        <v>7702</v>
      </c>
      <c r="AF973" s="62">
        <v>-6.8372213000000004</v>
      </c>
      <c r="AG973" s="62">
        <v>-35.123052100000002</v>
      </c>
      <c r="AH973" s="2" t="s">
        <v>7703</v>
      </c>
      <c r="AI973" s="2" t="s">
        <v>147</v>
      </c>
      <c r="AJ973" s="2" t="s">
        <v>1351</v>
      </c>
      <c r="AK973" s="55">
        <v>553.70000000000005</v>
      </c>
      <c r="AL973" s="55">
        <v>46</v>
      </c>
      <c r="AM973" s="55">
        <v>8.3077478779122256</v>
      </c>
      <c r="AN973" s="2" t="s">
        <v>103</v>
      </c>
      <c r="AO973" s="2">
        <v>8</v>
      </c>
      <c r="AP973" s="2">
        <v>1</v>
      </c>
      <c r="AQ973" s="2">
        <v>1</v>
      </c>
      <c r="AR973" s="53" t="s">
        <v>72</v>
      </c>
      <c r="AS973" s="2" t="s">
        <v>73</v>
      </c>
      <c r="AT973" s="2" t="s">
        <v>148</v>
      </c>
      <c r="AU973" s="2" t="s">
        <v>75</v>
      </c>
      <c r="AV973" s="2" t="s">
        <v>76</v>
      </c>
      <c r="AW973" s="2" t="str">
        <f t="shared" si="15"/>
        <v>AMERICANAS SERVIÇOS    PEGUE NA LOJA HOJE         PEGUE NA LOJA  QUIOSQUE</v>
      </c>
    </row>
    <row r="974" spans="2:49" ht="15" customHeight="1">
      <c r="B974" t="s">
        <v>7704</v>
      </c>
      <c r="C974" s="2">
        <v>1290</v>
      </c>
      <c r="D974" s="2">
        <v>1290</v>
      </c>
      <c r="E974" s="2" t="s">
        <v>7705</v>
      </c>
      <c r="F974" s="58" t="s">
        <v>7706</v>
      </c>
      <c r="G974" s="2" t="s">
        <v>534</v>
      </c>
      <c r="H974" t="s">
        <v>535</v>
      </c>
      <c r="I974" s="58" t="s">
        <v>536</v>
      </c>
      <c r="J974" s="2">
        <v>65659</v>
      </c>
      <c r="K974" s="2" t="s">
        <v>537</v>
      </c>
      <c r="L974" s="2" t="s">
        <v>531</v>
      </c>
      <c r="M974" s="58" t="s">
        <v>2988</v>
      </c>
      <c r="N974" s="58" t="s">
        <v>2989</v>
      </c>
      <c r="O974" s="58" t="s">
        <v>2990</v>
      </c>
      <c r="P974" s="2" t="s">
        <v>148</v>
      </c>
      <c r="Q974" s="2" t="s">
        <v>2991</v>
      </c>
      <c r="R974" s="2" t="s">
        <v>2985</v>
      </c>
      <c r="S974" s="10">
        <v>42946</v>
      </c>
      <c r="T974" s="58" t="s">
        <v>2992</v>
      </c>
      <c r="U974" s="2" t="s">
        <v>2993</v>
      </c>
      <c r="V974" s="2" t="s">
        <v>92</v>
      </c>
      <c r="W974" s="2" t="s">
        <v>93</v>
      </c>
      <c r="X974" s="2" t="s">
        <v>248</v>
      </c>
      <c r="Y974" s="2">
        <v>69</v>
      </c>
      <c r="Z974" s="2" t="s">
        <v>95</v>
      </c>
      <c r="AA974" s="2" t="s">
        <v>2994</v>
      </c>
      <c r="AB974" s="58" t="s">
        <v>7706</v>
      </c>
      <c r="AC974" s="58" t="s">
        <v>98</v>
      </c>
      <c r="AD974" s="58" t="s">
        <v>7707</v>
      </c>
      <c r="AE974" s="2" t="s">
        <v>7708</v>
      </c>
      <c r="AF974" s="62">
        <v>-10.4372013</v>
      </c>
      <c r="AG974" s="62">
        <v>-62.4685031</v>
      </c>
      <c r="AH974" s="2" t="s">
        <v>7709</v>
      </c>
      <c r="AI974" s="2" t="s">
        <v>147</v>
      </c>
      <c r="AJ974" s="2" t="s">
        <v>1351</v>
      </c>
      <c r="AK974" s="55">
        <v>605.86</v>
      </c>
      <c r="AL974" s="55">
        <v>182</v>
      </c>
      <c r="AM974" s="55">
        <v>30.039943221206215</v>
      </c>
      <c r="AN974" s="2" t="s">
        <v>103</v>
      </c>
      <c r="AO974" s="2">
        <v>10</v>
      </c>
      <c r="AP974" s="2">
        <v>1</v>
      </c>
      <c r="AQ974" s="2">
        <v>3</v>
      </c>
      <c r="AR974" s="53" t="s">
        <v>148</v>
      </c>
      <c r="AS974" s="2" t="s">
        <v>73</v>
      </c>
      <c r="AT974" s="2" t="s">
        <v>148</v>
      </c>
      <c r="AU974" s="2" t="s">
        <v>75</v>
      </c>
      <c r="AV974" s="2" t="s">
        <v>148</v>
      </c>
      <c r="AW974" s="2" t="str">
        <f t="shared" si="15"/>
        <v xml:space="preserve">     PEGUE NA LOJA HOJE         PEGUE NA LOJA   </v>
      </c>
    </row>
    <row r="975" spans="2:49" ht="15" customHeight="1">
      <c r="B975" t="s">
        <v>7710</v>
      </c>
      <c r="C975" s="2">
        <v>1293</v>
      </c>
      <c r="D975" s="2">
        <v>1293</v>
      </c>
      <c r="E975" s="2" t="s">
        <v>7711</v>
      </c>
      <c r="F975" s="58" t="s">
        <v>1322</v>
      </c>
      <c r="G975" s="2" t="s">
        <v>534</v>
      </c>
      <c r="H975" t="s">
        <v>535</v>
      </c>
      <c r="I975" s="58" t="s">
        <v>536</v>
      </c>
      <c r="J975" s="2">
        <v>65659</v>
      </c>
      <c r="K975" s="2" t="s">
        <v>537</v>
      </c>
      <c r="L975" s="2" t="s">
        <v>531</v>
      </c>
      <c r="M975" s="58" t="s">
        <v>2988</v>
      </c>
      <c r="N975" s="58" t="s">
        <v>2989</v>
      </c>
      <c r="O975" s="58" t="s">
        <v>2990</v>
      </c>
      <c r="P975" s="2" t="s">
        <v>148</v>
      </c>
      <c r="Q975" s="2" t="s">
        <v>2991</v>
      </c>
      <c r="R975" s="2" t="s">
        <v>2985</v>
      </c>
      <c r="S975" s="10">
        <v>42946</v>
      </c>
      <c r="T975" s="58" t="s">
        <v>4141</v>
      </c>
      <c r="U975" s="2" t="s">
        <v>4142</v>
      </c>
      <c r="V975" s="2" t="s">
        <v>92</v>
      </c>
      <c r="W975" s="2" t="s">
        <v>93</v>
      </c>
      <c r="X975" s="2" t="s">
        <v>248</v>
      </c>
      <c r="Y975" s="2">
        <v>68</v>
      </c>
      <c r="Z975" s="2" t="s">
        <v>95</v>
      </c>
      <c r="AA975" s="2" t="s">
        <v>4143</v>
      </c>
      <c r="AB975" s="58" t="s">
        <v>1322</v>
      </c>
      <c r="AC975" s="58" t="s">
        <v>98</v>
      </c>
      <c r="AD975" s="58" t="s">
        <v>7712</v>
      </c>
      <c r="AE975" s="2" t="s">
        <v>7713</v>
      </c>
      <c r="AF975" s="62">
        <v>-9.9725389</v>
      </c>
      <c r="AG975" s="62">
        <v>-67.811421199999998</v>
      </c>
      <c r="AH975" s="2" t="s">
        <v>7714</v>
      </c>
      <c r="AI975" s="2" t="s">
        <v>147</v>
      </c>
      <c r="AJ975" s="2" t="s">
        <v>330</v>
      </c>
      <c r="AK975" s="55">
        <v>804.03</v>
      </c>
      <c r="AL975" s="55">
        <v>212</v>
      </c>
      <c r="AM975" s="55">
        <v>26.367175354153456</v>
      </c>
      <c r="AN975" s="2" t="s">
        <v>103</v>
      </c>
      <c r="AO975" s="2">
        <v>12</v>
      </c>
      <c r="AP975" s="2">
        <v>1</v>
      </c>
      <c r="AQ975" s="2">
        <v>5</v>
      </c>
      <c r="AR975" s="53" t="s">
        <v>148</v>
      </c>
      <c r="AS975" s="2" t="s">
        <v>73</v>
      </c>
      <c r="AT975" s="2" t="s">
        <v>74</v>
      </c>
      <c r="AU975" s="2" t="s">
        <v>75</v>
      </c>
      <c r="AV975" s="2" t="s">
        <v>148</v>
      </c>
      <c r="AW975" s="2" t="str">
        <f t="shared" si="15"/>
        <v xml:space="preserve">     PEGUE NA LOJA HOJE    SHIP FROM STORE    PEGUE NA LOJA   </v>
      </c>
    </row>
    <row r="976" spans="2:49" ht="15" customHeight="1">
      <c r="B976" t="s">
        <v>7715</v>
      </c>
      <c r="C976" s="2">
        <v>1294</v>
      </c>
      <c r="D976" s="2">
        <v>1294</v>
      </c>
      <c r="E976" s="2" t="s">
        <v>7716</v>
      </c>
      <c r="F976" s="58" t="s">
        <v>7717</v>
      </c>
      <c r="G976" s="2" t="s">
        <v>534</v>
      </c>
      <c r="H976" t="s">
        <v>535</v>
      </c>
      <c r="I976" s="58" t="s">
        <v>536</v>
      </c>
      <c r="J976" s="2">
        <v>65659</v>
      </c>
      <c r="K976" s="2" t="s">
        <v>537</v>
      </c>
      <c r="L976" s="2" t="s">
        <v>531</v>
      </c>
      <c r="M976" s="58" t="s">
        <v>2988</v>
      </c>
      <c r="N976" s="58" t="s">
        <v>2989</v>
      </c>
      <c r="O976" s="58" t="s">
        <v>2990</v>
      </c>
      <c r="P976" s="2" t="s">
        <v>148</v>
      </c>
      <c r="Q976" s="2" t="s">
        <v>2991</v>
      </c>
      <c r="R976" s="2" t="s">
        <v>2985</v>
      </c>
      <c r="S976" s="10">
        <v>42946</v>
      </c>
      <c r="T976" s="58" t="s">
        <v>2992</v>
      </c>
      <c r="U976" s="2" t="s">
        <v>2993</v>
      </c>
      <c r="V976" s="2" t="s">
        <v>92</v>
      </c>
      <c r="W976" s="2" t="s">
        <v>93</v>
      </c>
      <c r="X976" s="2" t="s">
        <v>248</v>
      </c>
      <c r="Y976" s="2">
        <v>69</v>
      </c>
      <c r="Z976" s="2" t="s">
        <v>95</v>
      </c>
      <c r="AA976" s="2" t="s">
        <v>2994</v>
      </c>
      <c r="AB976" s="58" t="s">
        <v>7717</v>
      </c>
      <c r="AC976" s="58" t="s">
        <v>98</v>
      </c>
      <c r="AD976" s="58" t="s">
        <v>7718</v>
      </c>
      <c r="AE976" s="2" t="s">
        <v>7719</v>
      </c>
      <c r="AF976" s="62">
        <v>-11.7247301</v>
      </c>
      <c r="AG976" s="62">
        <v>-61.777719400000002</v>
      </c>
      <c r="AH976" s="2" t="s">
        <v>7720</v>
      </c>
      <c r="AI976" s="2" t="s">
        <v>147</v>
      </c>
      <c r="AJ976" s="2" t="s">
        <v>1351</v>
      </c>
      <c r="AK976" s="55">
        <v>596.97</v>
      </c>
      <c r="AL976" s="55">
        <v>97</v>
      </c>
      <c r="AM976" s="55">
        <v>16.248722716384407</v>
      </c>
      <c r="AN976" s="2" t="s">
        <v>103</v>
      </c>
      <c r="AO976" s="2">
        <v>10</v>
      </c>
      <c r="AP976" s="2">
        <v>1</v>
      </c>
      <c r="AQ976" s="2">
        <v>3</v>
      </c>
      <c r="AR976" s="53" t="s">
        <v>148</v>
      </c>
      <c r="AS976" s="2" t="s">
        <v>73</v>
      </c>
      <c r="AT976" s="2" t="s">
        <v>148</v>
      </c>
      <c r="AU976" s="2" t="s">
        <v>75</v>
      </c>
      <c r="AV976" s="2" t="s">
        <v>148</v>
      </c>
      <c r="AW976" s="2" t="str">
        <f t="shared" si="15"/>
        <v xml:space="preserve">     PEGUE NA LOJA HOJE         PEGUE NA LOJA   </v>
      </c>
    </row>
    <row r="977" spans="2:49" ht="15" customHeight="1">
      <c r="B977" t="s">
        <v>7721</v>
      </c>
      <c r="C977" s="2">
        <v>1289</v>
      </c>
      <c r="D977" s="2">
        <v>1289</v>
      </c>
      <c r="E977" s="2" t="s">
        <v>7722</v>
      </c>
      <c r="F977" s="58" t="s">
        <v>7723</v>
      </c>
      <c r="G977" s="2" t="s">
        <v>380</v>
      </c>
      <c r="H977" t="s">
        <v>381</v>
      </c>
      <c r="I977" s="58" t="s">
        <v>382</v>
      </c>
      <c r="J977" s="2">
        <v>66147</v>
      </c>
      <c r="K977" s="2" t="s">
        <v>383</v>
      </c>
      <c r="L977" s="2" t="s">
        <v>384</v>
      </c>
      <c r="M977" s="58" t="s">
        <v>2907</v>
      </c>
      <c r="N977" s="58" t="s">
        <v>2908</v>
      </c>
      <c r="O977" s="58" t="s">
        <v>2909</v>
      </c>
      <c r="P977" s="2">
        <v>68222</v>
      </c>
      <c r="Q977" s="2" t="s">
        <v>2910</v>
      </c>
      <c r="R977" s="2">
        <v>1019</v>
      </c>
      <c r="S977" s="10">
        <v>42953</v>
      </c>
      <c r="T977" s="58" t="s">
        <v>2911</v>
      </c>
      <c r="U977" s="2" t="s">
        <v>2912</v>
      </c>
      <c r="V977" s="2" t="s">
        <v>92</v>
      </c>
      <c r="W977" s="2" t="s">
        <v>93</v>
      </c>
      <c r="X977" s="2" t="s">
        <v>442</v>
      </c>
      <c r="Y977" s="2">
        <v>86</v>
      </c>
      <c r="Z977" s="2" t="s">
        <v>160</v>
      </c>
      <c r="AA977" s="2" t="s">
        <v>2913</v>
      </c>
      <c r="AB977" s="58" t="s">
        <v>5753</v>
      </c>
      <c r="AC977" s="58" t="s">
        <v>98</v>
      </c>
      <c r="AD977" s="58" t="s">
        <v>7724</v>
      </c>
      <c r="AE977" s="2" t="s">
        <v>7725</v>
      </c>
      <c r="AF977" s="62">
        <v>-2.9030341000000002</v>
      </c>
      <c r="AG977" s="62">
        <v>-41.779523099999999</v>
      </c>
      <c r="AH977" s="2" t="s">
        <v>7726</v>
      </c>
      <c r="AI977" s="2" t="s">
        <v>28</v>
      </c>
      <c r="AJ977" s="2" t="s">
        <v>1351</v>
      </c>
      <c r="AK977" s="55">
        <v>631.34</v>
      </c>
      <c r="AL977" s="55">
        <v>120</v>
      </c>
      <c r="AM977" s="55">
        <v>19.007191053948745</v>
      </c>
      <c r="AN977" s="2" t="s">
        <v>103</v>
      </c>
      <c r="AO977" s="2">
        <v>10</v>
      </c>
      <c r="AP977" s="2">
        <v>1</v>
      </c>
      <c r="AQ977" s="2">
        <v>3</v>
      </c>
      <c r="AR977" s="53" t="s">
        <v>72</v>
      </c>
      <c r="AS977" s="2" t="s">
        <v>73</v>
      </c>
      <c r="AT977" s="2" t="s">
        <v>74</v>
      </c>
      <c r="AU977" s="2" t="s">
        <v>148</v>
      </c>
      <c r="AV977" s="2" t="s">
        <v>76</v>
      </c>
      <c r="AW977" s="2" t="str">
        <f t="shared" si="15"/>
        <v>AMERICANAS SERVIÇOS    PEGUE NA LOJA HOJE    SHIP FROM STORE       QUIOSQUE</v>
      </c>
    </row>
    <row r="978" spans="2:49" ht="15" customHeight="1">
      <c r="B978" t="s">
        <v>7727</v>
      </c>
      <c r="C978" s="2">
        <v>1295</v>
      </c>
      <c r="D978" s="2">
        <v>1295</v>
      </c>
      <c r="E978" s="2" t="s">
        <v>7728</v>
      </c>
      <c r="F978" s="58" t="s">
        <v>4893</v>
      </c>
      <c r="G978" s="2" t="s">
        <v>380</v>
      </c>
      <c r="H978" t="s">
        <v>381</v>
      </c>
      <c r="I978" s="58" t="s">
        <v>382</v>
      </c>
      <c r="J978" s="2">
        <v>66147</v>
      </c>
      <c r="K978" s="2" t="s">
        <v>383</v>
      </c>
      <c r="L978" s="2" t="s">
        <v>384</v>
      </c>
      <c r="M978" s="58" t="s">
        <v>1379</v>
      </c>
      <c r="N978" s="58" t="s">
        <v>1380</v>
      </c>
      <c r="O978" s="58" t="s">
        <v>1381</v>
      </c>
      <c r="P978" s="2" t="s">
        <v>148</v>
      </c>
      <c r="Q978" s="2" t="s">
        <v>1382</v>
      </c>
      <c r="R978" s="2" t="s">
        <v>1376</v>
      </c>
      <c r="S978" s="10">
        <v>42954</v>
      </c>
      <c r="T978" s="58" t="s">
        <v>1383</v>
      </c>
      <c r="U978" s="2" t="s">
        <v>1384</v>
      </c>
      <c r="V978" s="2" t="s">
        <v>92</v>
      </c>
      <c r="W978" s="2" t="s">
        <v>93</v>
      </c>
      <c r="X978" s="2" t="s">
        <v>248</v>
      </c>
      <c r="Y978" s="2">
        <v>66</v>
      </c>
      <c r="Z978" s="2" t="s">
        <v>95</v>
      </c>
      <c r="AA978" s="2" t="s">
        <v>1385</v>
      </c>
      <c r="AB978" s="58" t="s">
        <v>4893</v>
      </c>
      <c r="AC978" s="58" t="s">
        <v>98</v>
      </c>
      <c r="AD978" s="58" t="s">
        <v>7729</v>
      </c>
      <c r="AE978" s="2" t="s">
        <v>4895</v>
      </c>
      <c r="AF978" s="62">
        <v>-12.5495152</v>
      </c>
      <c r="AG978" s="62">
        <v>-55.716472099999997</v>
      </c>
      <c r="AH978" s="2" t="s">
        <v>7730</v>
      </c>
      <c r="AI978" s="2" t="s">
        <v>147</v>
      </c>
      <c r="AJ978" s="2" t="s">
        <v>1351</v>
      </c>
      <c r="AK978" s="55">
        <v>559.20000000000005</v>
      </c>
      <c r="AL978" s="55">
        <v>61</v>
      </c>
      <c r="AM978" s="55">
        <v>10.908440629470672</v>
      </c>
      <c r="AN978" s="2" t="s">
        <v>103</v>
      </c>
      <c r="AO978" s="2">
        <v>11</v>
      </c>
      <c r="AP978" s="2">
        <v>1</v>
      </c>
      <c r="AQ978" s="2">
        <v>4</v>
      </c>
      <c r="AR978" s="53" t="s">
        <v>148</v>
      </c>
      <c r="AS978" s="2" t="s">
        <v>73</v>
      </c>
      <c r="AT978" s="2" t="s">
        <v>148</v>
      </c>
      <c r="AU978" s="2" t="s">
        <v>148</v>
      </c>
      <c r="AV978" s="2" t="s">
        <v>148</v>
      </c>
      <c r="AW978" s="2" t="str">
        <f t="shared" si="15"/>
        <v xml:space="preserve">     PEGUE NA LOJA HOJE             </v>
      </c>
    </row>
    <row r="979" spans="2:49" ht="15" customHeight="1">
      <c r="B979" t="s">
        <v>7731</v>
      </c>
      <c r="C979" s="2">
        <v>1291</v>
      </c>
      <c r="D979" s="2">
        <v>1291</v>
      </c>
      <c r="E979" s="2" t="s">
        <v>7732</v>
      </c>
      <c r="F979" s="58" t="s">
        <v>5709</v>
      </c>
      <c r="G979" s="2" t="s">
        <v>534</v>
      </c>
      <c r="H979" t="s">
        <v>535</v>
      </c>
      <c r="I979" s="58" t="s">
        <v>536</v>
      </c>
      <c r="J979" s="2">
        <v>65659</v>
      </c>
      <c r="K979" s="2" t="s">
        <v>537</v>
      </c>
      <c r="L979" s="2" t="s">
        <v>531</v>
      </c>
      <c r="M979" s="58" t="s">
        <v>2988</v>
      </c>
      <c r="N979" s="58" t="s">
        <v>2989</v>
      </c>
      <c r="O979" s="58" t="s">
        <v>2990</v>
      </c>
      <c r="P979" s="2" t="s">
        <v>148</v>
      </c>
      <c r="Q979" s="2" t="s">
        <v>2991</v>
      </c>
      <c r="R979" s="2" t="s">
        <v>2985</v>
      </c>
      <c r="S979" s="10">
        <v>42954</v>
      </c>
      <c r="T979" s="58" t="s">
        <v>2992</v>
      </c>
      <c r="U979" s="2" t="s">
        <v>2993</v>
      </c>
      <c r="V979" s="2" t="s">
        <v>92</v>
      </c>
      <c r="W979" s="2" t="s">
        <v>93</v>
      </c>
      <c r="X979" s="2" t="s">
        <v>248</v>
      </c>
      <c r="Y979" s="2">
        <v>69</v>
      </c>
      <c r="Z979" s="2" t="s">
        <v>95</v>
      </c>
      <c r="AA979" s="2" t="s">
        <v>2994</v>
      </c>
      <c r="AB979" s="58" t="s">
        <v>2995</v>
      </c>
      <c r="AC979" s="58" t="s">
        <v>5709</v>
      </c>
      <c r="AD979" s="58" t="s">
        <v>7733</v>
      </c>
      <c r="AE979" s="2" t="s">
        <v>7734</v>
      </c>
      <c r="AF979" s="62">
        <v>-8.7641057999999994</v>
      </c>
      <c r="AG979" s="62">
        <v>-63.8371469</v>
      </c>
      <c r="AH979" s="2" t="s">
        <v>7735</v>
      </c>
      <c r="AI979" s="2" t="s">
        <v>147</v>
      </c>
      <c r="AJ979" s="2" t="s">
        <v>1196</v>
      </c>
      <c r="AK979" s="55">
        <v>450.41</v>
      </c>
      <c r="AL979" s="55">
        <v>73</v>
      </c>
      <c r="AM979" s="55">
        <v>16.207455429497568</v>
      </c>
      <c r="AN979" s="2" t="s">
        <v>103</v>
      </c>
      <c r="AO979" s="2">
        <v>14</v>
      </c>
      <c r="AP979" s="2">
        <v>1</v>
      </c>
      <c r="AQ979" s="2">
        <v>7</v>
      </c>
      <c r="AR979" s="53" t="s">
        <v>148</v>
      </c>
      <c r="AS979" s="2" t="s">
        <v>73</v>
      </c>
      <c r="AT979" s="2" t="s">
        <v>74</v>
      </c>
      <c r="AU979" s="2" t="s">
        <v>75</v>
      </c>
      <c r="AV979" s="2" t="s">
        <v>148</v>
      </c>
      <c r="AW979" s="2" t="str">
        <f t="shared" si="15"/>
        <v xml:space="preserve">     PEGUE NA LOJA HOJE    SHIP FROM STORE    PEGUE NA LOJA   </v>
      </c>
    </row>
    <row r="980" spans="2:49" ht="15" customHeight="1">
      <c r="B980" t="s">
        <v>7736</v>
      </c>
      <c r="C980" s="2">
        <v>1287</v>
      </c>
      <c r="D980" s="2">
        <v>1287</v>
      </c>
      <c r="E980" s="2" t="s">
        <v>7737</v>
      </c>
      <c r="F980" s="58" t="s">
        <v>7738</v>
      </c>
      <c r="G980" s="2" t="s">
        <v>431</v>
      </c>
      <c r="H980" t="s">
        <v>432</v>
      </c>
      <c r="I980" s="58" t="s">
        <v>433</v>
      </c>
      <c r="J980" s="2">
        <v>66749</v>
      </c>
      <c r="K980" s="2" t="s">
        <v>434</v>
      </c>
      <c r="L980" s="2" t="s">
        <v>435</v>
      </c>
      <c r="M980" s="58" t="s">
        <v>580</v>
      </c>
      <c r="N980" s="58" t="s">
        <v>581</v>
      </c>
      <c r="O980" s="58" t="s">
        <v>582</v>
      </c>
      <c r="P980" s="2" t="s">
        <v>148</v>
      </c>
      <c r="Q980" s="2" t="s">
        <v>583</v>
      </c>
      <c r="R980" s="2" t="s">
        <v>584</v>
      </c>
      <c r="S980" s="10">
        <v>42975</v>
      </c>
      <c r="T980" s="58" t="s">
        <v>585</v>
      </c>
      <c r="U980" s="2" t="s">
        <v>586</v>
      </c>
      <c r="V980" s="2" t="s">
        <v>92</v>
      </c>
      <c r="W980" s="2" t="s">
        <v>93</v>
      </c>
      <c r="X980" s="2" t="s">
        <v>442</v>
      </c>
      <c r="Y980" s="2">
        <v>82</v>
      </c>
      <c r="Z980" s="2" t="s">
        <v>160</v>
      </c>
      <c r="AA980" s="2" t="s">
        <v>587</v>
      </c>
      <c r="AB980" s="58" t="s">
        <v>588</v>
      </c>
      <c r="AC980" s="58" t="s">
        <v>98</v>
      </c>
      <c r="AD980" s="58" t="s">
        <v>7739</v>
      </c>
      <c r="AE980" s="2" t="s">
        <v>7740</v>
      </c>
      <c r="AF980" s="62">
        <v>-9.6652281999999996</v>
      </c>
      <c r="AG980" s="62">
        <v>-35.737659700000002</v>
      </c>
      <c r="AH980" s="2" t="s">
        <v>7741</v>
      </c>
      <c r="AI980" s="2" t="s">
        <v>28</v>
      </c>
      <c r="AJ980" s="2" t="s">
        <v>1351</v>
      </c>
      <c r="AK980" s="55">
        <v>535.48</v>
      </c>
      <c r="AL980" s="55">
        <v>154</v>
      </c>
      <c r="AM980" s="55">
        <v>28.759244042728017</v>
      </c>
      <c r="AN980" s="2" t="s">
        <v>103</v>
      </c>
      <c r="AO980" s="2">
        <v>8</v>
      </c>
      <c r="AP980" s="2">
        <v>1</v>
      </c>
      <c r="AQ980" s="2">
        <v>1</v>
      </c>
      <c r="AR980" s="53" t="s">
        <v>72</v>
      </c>
      <c r="AS980" s="2" t="s">
        <v>73</v>
      </c>
      <c r="AT980" s="2" t="s">
        <v>74</v>
      </c>
      <c r="AU980" s="2" t="s">
        <v>75</v>
      </c>
      <c r="AV980" s="2" t="s">
        <v>76</v>
      </c>
      <c r="AW980" s="2" t="str">
        <f t="shared" si="15"/>
        <v>AMERICANAS SERVIÇOS    PEGUE NA LOJA HOJE    SHIP FROM STORE    PEGUE NA LOJA  QUIOSQUE</v>
      </c>
    </row>
    <row r="981" spans="2:49" ht="15" customHeight="1">
      <c r="B981" t="s">
        <v>7742</v>
      </c>
      <c r="C981" s="2">
        <v>1219</v>
      </c>
      <c r="D981" s="2">
        <v>1219</v>
      </c>
      <c r="E981" s="2" t="s">
        <v>7743</v>
      </c>
      <c r="F981" s="58" t="s">
        <v>7744</v>
      </c>
      <c r="G981" s="2" t="s">
        <v>285</v>
      </c>
      <c r="H981" t="s">
        <v>286</v>
      </c>
      <c r="I981" s="58" t="s">
        <v>287</v>
      </c>
      <c r="J981" s="2">
        <v>68673</v>
      </c>
      <c r="K981" s="2" t="s">
        <v>288</v>
      </c>
      <c r="L981" s="2" t="s">
        <v>289</v>
      </c>
      <c r="M981" s="58" t="s">
        <v>1298</v>
      </c>
      <c r="N981" s="58" t="s">
        <v>1299</v>
      </c>
      <c r="O981" s="58" t="s">
        <v>1300</v>
      </c>
      <c r="P981" s="2" t="s">
        <v>148</v>
      </c>
      <c r="Q981" s="2" t="s">
        <v>1301</v>
      </c>
      <c r="R981" s="2" t="s">
        <v>1302</v>
      </c>
      <c r="S981" s="10">
        <v>42978</v>
      </c>
      <c r="T981" s="58" t="s">
        <v>3222</v>
      </c>
      <c r="U981" s="2" t="s">
        <v>3223</v>
      </c>
      <c r="V981" s="2" t="s">
        <v>92</v>
      </c>
      <c r="W981" s="2" t="s">
        <v>93</v>
      </c>
      <c r="X981" s="2" t="s">
        <v>458</v>
      </c>
      <c r="Y981" s="2">
        <v>55</v>
      </c>
      <c r="Z981" s="2" t="s">
        <v>160</v>
      </c>
      <c r="AA981" s="2" t="s">
        <v>460</v>
      </c>
      <c r="AB981" s="58" t="s">
        <v>2047</v>
      </c>
      <c r="AC981" s="58" t="s">
        <v>7745</v>
      </c>
      <c r="AD981" s="58" t="s">
        <v>7746</v>
      </c>
      <c r="AE981" s="2" t="s">
        <v>7747</v>
      </c>
      <c r="AF981" s="62">
        <v>-29.707284900000001</v>
      </c>
      <c r="AG981" s="62">
        <v>-53.829999299999997</v>
      </c>
      <c r="AH981" s="2" t="s">
        <v>7748</v>
      </c>
      <c r="AI981" s="2" t="s">
        <v>147</v>
      </c>
      <c r="AJ981" s="2" t="s">
        <v>330</v>
      </c>
      <c r="AK981" s="55">
        <v>932.53</v>
      </c>
      <c r="AL981" s="55">
        <v>123</v>
      </c>
      <c r="AM981" s="55">
        <v>13.189924184744727</v>
      </c>
      <c r="AN981" s="2" t="s">
        <v>331</v>
      </c>
      <c r="AO981" s="2">
        <v>5</v>
      </c>
      <c r="AP981" s="2">
        <v>2</v>
      </c>
      <c r="AQ981" s="2">
        <v>1</v>
      </c>
      <c r="AR981" s="53" t="s">
        <v>148</v>
      </c>
      <c r="AS981" s="2" t="s">
        <v>73</v>
      </c>
      <c r="AT981" s="2" t="s">
        <v>148</v>
      </c>
      <c r="AU981" s="2" t="s">
        <v>148</v>
      </c>
      <c r="AV981" s="2" t="s">
        <v>148</v>
      </c>
      <c r="AW981" s="2" t="str">
        <f t="shared" si="15"/>
        <v xml:space="preserve">     PEGUE NA LOJA HOJE             </v>
      </c>
    </row>
    <row r="982" spans="2:49" ht="15" customHeight="1">
      <c r="B982" t="s">
        <v>7749</v>
      </c>
      <c r="C982" s="2" t="s">
        <v>7750</v>
      </c>
      <c r="D982" s="2">
        <v>978</v>
      </c>
      <c r="E982" s="2" t="s">
        <v>7751</v>
      </c>
      <c r="F982" s="58" t="s">
        <v>7752</v>
      </c>
      <c r="G982" s="2" t="s">
        <v>168</v>
      </c>
      <c r="H982" t="s">
        <v>169</v>
      </c>
      <c r="I982" s="58" t="s">
        <v>170</v>
      </c>
      <c r="J982" s="2">
        <v>66146</v>
      </c>
      <c r="K982" s="2" t="s">
        <v>171</v>
      </c>
      <c r="L982" s="2" t="s">
        <v>172</v>
      </c>
      <c r="M982" s="58" t="s">
        <v>214</v>
      </c>
      <c r="N982" s="58" t="s">
        <v>215</v>
      </c>
      <c r="O982" s="58" t="s">
        <v>216</v>
      </c>
      <c r="P982" s="2" t="s">
        <v>148</v>
      </c>
      <c r="Q982" s="2" t="s">
        <v>217</v>
      </c>
      <c r="R982" s="2" t="s">
        <v>211</v>
      </c>
      <c r="S982" s="10">
        <v>42981</v>
      </c>
      <c r="T982" s="58" t="s">
        <v>218</v>
      </c>
      <c r="U982" s="2" t="s">
        <v>219</v>
      </c>
      <c r="V982" s="2" t="s">
        <v>92</v>
      </c>
      <c r="W982" s="2" t="s">
        <v>1192</v>
      </c>
      <c r="X982" s="2" t="s">
        <v>140</v>
      </c>
      <c r="Y982" s="2">
        <v>14</v>
      </c>
      <c r="Z982" s="2" t="s">
        <v>95</v>
      </c>
      <c r="AA982" s="2" t="s">
        <v>141</v>
      </c>
      <c r="AB982" s="58" t="s">
        <v>7753</v>
      </c>
      <c r="AC982" s="58" t="s">
        <v>98</v>
      </c>
      <c r="AD982" s="58" t="s">
        <v>7754</v>
      </c>
      <c r="AE982" s="2" t="s">
        <v>7755</v>
      </c>
      <c r="AF982" s="62">
        <v>-21.537651199999999</v>
      </c>
      <c r="AG982" s="62">
        <v>-49.858766099999997</v>
      </c>
      <c r="AH982" s="2" t="s">
        <v>7756</v>
      </c>
      <c r="AI982" s="2" t="s">
        <v>147</v>
      </c>
      <c r="AJ982" s="2" t="s">
        <v>1196</v>
      </c>
      <c r="AK982" s="55">
        <v>309.16000000000003</v>
      </c>
      <c r="AL982" s="55">
        <v>66</v>
      </c>
      <c r="AM982" s="55">
        <v>21.348169232759734</v>
      </c>
      <c r="AN982" s="2" t="s">
        <v>103</v>
      </c>
      <c r="AO982" s="2">
        <v>10</v>
      </c>
      <c r="AP982" s="2">
        <v>1</v>
      </c>
      <c r="AQ982" s="2">
        <v>3</v>
      </c>
      <c r="AR982" s="53" t="s">
        <v>72</v>
      </c>
      <c r="AS982" s="2" t="s">
        <v>73</v>
      </c>
      <c r="AT982" s="2" t="s">
        <v>148</v>
      </c>
      <c r="AU982" s="2" t="s">
        <v>75</v>
      </c>
      <c r="AV982" s="2" t="s">
        <v>76</v>
      </c>
      <c r="AW982" s="2" t="str">
        <f t="shared" si="15"/>
        <v>AMERICANAS SERVIÇOS    PEGUE NA LOJA HOJE         PEGUE NA LOJA  QUIOSQUE</v>
      </c>
    </row>
    <row r="983" spans="2:49" ht="15" customHeight="1">
      <c r="B983" t="s">
        <v>7757</v>
      </c>
      <c r="C983" s="2">
        <v>1284</v>
      </c>
      <c r="D983" s="2">
        <v>1284</v>
      </c>
      <c r="E983" s="2" t="s">
        <v>7758</v>
      </c>
      <c r="F983" s="58" t="s">
        <v>7759</v>
      </c>
      <c r="G983" s="2" t="s">
        <v>534</v>
      </c>
      <c r="H983" t="s">
        <v>535</v>
      </c>
      <c r="I983" s="58" t="s">
        <v>536</v>
      </c>
      <c r="J983" s="2">
        <v>65659</v>
      </c>
      <c r="K983" s="2" t="s">
        <v>537</v>
      </c>
      <c r="L983" s="2" t="s">
        <v>531</v>
      </c>
      <c r="M983" s="58" t="s">
        <v>721</v>
      </c>
      <c r="N983" s="58" t="s">
        <v>722</v>
      </c>
      <c r="O983" s="58" t="s">
        <v>723</v>
      </c>
      <c r="P983" s="2" t="s">
        <v>148</v>
      </c>
      <c r="Q983" s="2" t="s">
        <v>724</v>
      </c>
      <c r="R983" s="2" t="s">
        <v>718</v>
      </c>
      <c r="S983" s="10">
        <v>42982</v>
      </c>
      <c r="T983" s="58" t="s">
        <v>725</v>
      </c>
      <c r="U983" s="2" t="s">
        <v>726</v>
      </c>
      <c r="V983" s="2" t="s">
        <v>92</v>
      </c>
      <c r="W983" s="2" t="s">
        <v>93</v>
      </c>
      <c r="X983" s="2" t="s">
        <v>545</v>
      </c>
      <c r="Y983" s="2">
        <v>98</v>
      </c>
      <c r="Z983" s="2" t="s">
        <v>160</v>
      </c>
      <c r="AA983" s="2" t="s">
        <v>727</v>
      </c>
      <c r="AB983" s="58" t="s">
        <v>728</v>
      </c>
      <c r="AC983" s="58" t="s">
        <v>7760</v>
      </c>
      <c r="AD983" s="58" t="s">
        <v>7761</v>
      </c>
      <c r="AE983" s="2" t="s">
        <v>7762</v>
      </c>
      <c r="AF983" s="62">
        <v>-2.5727199999999999</v>
      </c>
      <c r="AG983" s="62">
        <v>-44.201399199999997</v>
      </c>
      <c r="AH983" s="2" t="s">
        <v>7763</v>
      </c>
      <c r="AI983" s="2" t="s">
        <v>28</v>
      </c>
      <c r="AJ983" s="2" t="s">
        <v>1351</v>
      </c>
      <c r="AK983" s="55">
        <v>657.12</v>
      </c>
      <c r="AL983" s="55">
        <v>110</v>
      </c>
      <c r="AM983" s="55">
        <v>16.739712685658631</v>
      </c>
      <c r="AN983" s="2" t="s">
        <v>103</v>
      </c>
      <c r="AO983" s="2">
        <v>10</v>
      </c>
      <c r="AP983" s="2">
        <v>1</v>
      </c>
      <c r="AQ983" s="2">
        <v>3</v>
      </c>
      <c r="AR983" s="53" t="s">
        <v>72</v>
      </c>
      <c r="AS983" s="2" t="s">
        <v>73</v>
      </c>
      <c r="AT983" s="2" t="s">
        <v>74</v>
      </c>
      <c r="AU983" s="2" t="s">
        <v>148</v>
      </c>
      <c r="AV983" s="2" t="s">
        <v>76</v>
      </c>
      <c r="AW983" s="2" t="str">
        <f t="shared" si="15"/>
        <v>AMERICANAS SERVIÇOS    PEGUE NA LOJA HOJE    SHIP FROM STORE       QUIOSQUE</v>
      </c>
    </row>
    <row r="984" spans="2:49" ht="15" customHeight="1">
      <c r="B984" t="s">
        <v>7764</v>
      </c>
      <c r="C984" s="2" t="s">
        <v>7765</v>
      </c>
      <c r="D984" s="2">
        <v>989</v>
      </c>
      <c r="E984" s="2" t="s">
        <v>7766</v>
      </c>
      <c r="F984" s="58" t="s">
        <v>7767</v>
      </c>
      <c r="G984" s="2" t="s">
        <v>168</v>
      </c>
      <c r="H984" t="s">
        <v>169</v>
      </c>
      <c r="I984" s="58" t="s">
        <v>170</v>
      </c>
      <c r="J984" s="2">
        <v>66146</v>
      </c>
      <c r="K984" s="2" t="s">
        <v>171</v>
      </c>
      <c r="L984" s="2" t="s">
        <v>172</v>
      </c>
      <c r="M984" s="58" t="s">
        <v>214</v>
      </c>
      <c r="N984" s="58" t="s">
        <v>215</v>
      </c>
      <c r="O984" s="58" t="s">
        <v>216</v>
      </c>
      <c r="P984" s="2" t="s">
        <v>148</v>
      </c>
      <c r="Q984" s="2" t="s">
        <v>217</v>
      </c>
      <c r="R984" s="2" t="s">
        <v>211</v>
      </c>
      <c r="S984" s="10">
        <v>42991</v>
      </c>
      <c r="T984" s="58" t="s">
        <v>218</v>
      </c>
      <c r="U984" s="2" t="s">
        <v>219</v>
      </c>
      <c r="V984" s="2" t="s">
        <v>92</v>
      </c>
      <c r="W984" s="2" t="s">
        <v>1192</v>
      </c>
      <c r="X984" s="2" t="s">
        <v>140</v>
      </c>
      <c r="Y984" s="2">
        <v>18</v>
      </c>
      <c r="Z984" s="2" t="s">
        <v>160</v>
      </c>
      <c r="AA984" s="2" t="s">
        <v>141</v>
      </c>
      <c r="AB984" s="58" t="s">
        <v>7768</v>
      </c>
      <c r="AC984" s="58" t="s">
        <v>7769</v>
      </c>
      <c r="AD984" s="58" t="s">
        <v>7770</v>
      </c>
      <c r="AE984" s="2" t="s">
        <v>7771</v>
      </c>
      <c r="AF984" s="62">
        <v>-21.767197199999998</v>
      </c>
      <c r="AG984" s="62">
        <v>-52.109689400000001</v>
      </c>
      <c r="AH984" s="2" t="s">
        <v>7772</v>
      </c>
      <c r="AI984" s="2" t="s">
        <v>147</v>
      </c>
      <c r="AJ984" s="2" t="s">
        <v>1196</v>
      </c>
      <c r="AK984" s="55">
        <v>417.86</v>
      </c>
      <c r="AL984" s="55">
        <v>69</v>
      </c>
      <c r="AM984" s="55">
        <v>16.512707605418083</v>
      </c>
      <c r="AN984" s="2" t="s">
        <v>103</v>
      </c>
      <c r="AO984" s="2">
        <v>11</v>
      </c>
      <c r="AP984" s="2">
        <v>1</v>
      </c>
      <c r="AQ984" s="2">
        <v>4</v>
      </c>
      <c r="AR984" s="53" t="s">
        <v>148</v>
      </c>
      <c r="AS984" s="2" t="s">
        <v>73</v>
      </c>
      <c r="AT984" s="2" t="s">
        <v>148</v>
      </c>
      <c r="AU984" s="2" t="s">
        <v>148</v>
      </c>
      <c r="AV984" s="2" t="s">
        <v>148</v>
      </c>
      <c r="AW984" s="2" t="str">
        <f t="shared" si="15"/>
        <v xml:space="preserve">     PEGUE NA LOJA HOJE             </v>
      </c>
    </row>
    <row r="985" spans="2:49" ht="15" customHeight="1">
      <c r="B985" t="s">
        <v>7773</v>
      </c>
      <c r="C985" s="2">
        <v>1306</v>
      </c>
      <c r="D985" s="2">
        <v>1306</v>
      </c>
      <c r="E985" s="2" t="s">
        <v>7774</v>
      </c>
      <c r="F985" s="58" t="s">
        <v>7775</v>
      </c>
      <c r="G985" s="2" t="s">
        <v>380</v>
      </c>
      <c r="H985" t="s">
        <v>381</v>
      </c>
      <c r="I985" s="58" t="s">
        <v>382</v>
      </c>
      <c r="J985" s="2">
        <v>66147</v>
      </c>
      <c r="K985" s="2" t="s">
        <v>383</v>
      </c>
      <c r="L985" s="2" t="s">
        <v>384</v>
      </c>
      <c r="M985" s="58" t="s">
        <v>401</v>
      </c>
      <c r="N985" s="58" t="s">
        <v>402</v>
      </c>
      <c r="O985" s="58" t="s">
        <v>403</v>
      </c>
      <c r="P985" s="2">
        <v>66127</v>
      </c>
      <c r="Q985" s="2" t="s">
        <v>404</v>
      </c>
      <c r="R985" s="2" t="s">
        <v>405</v>
      </c>
      <c r="S985" s="10">
        <v>42991</v>
      </c>
      <c r="T985" s="58" t="s">
        <v>945</v>
      </c>
      <c r="U985" s="2" t="s">
        <v>946</v>
      </c>
      <c r="V985" s="2" t="s">
        <v>92</v>
      </c>
      <c r="W985" s="2" t="s">
        <v>93</v>
      </c>
      <c r="X985" s="2" t="s">
        <v>248</v>
      </c>
      <c r="Y985" s="2">
        <v>61</v>
      </c>
      <c r="Z985" s="2" t="s">
        <v>160</v>
      </c>
      <c r="AA985" s="2" t="s">
        <v>408</v>
      </c>
      <c r="AB985" s="58" t="s">
        <v>467</v>
      </c>
      <c r="AC985" s="58" t="s">
        <v>467</v>
      </c>
      <c r="AD985" s="58" t="s">
        <v>7776</v>
      </c>
      <c r="AE985" s="2" t="s">
        <v>7777</v>
      </c>
      <c r="AF985" s="62">
        <v>-15.8330468</v>
      </c>
      <c r="AG985" s="62">
        <v>-48.0557479</v>
      </c>
      <c r="AH985" s="2" t="s">
        <v>7778</v>
      </c>
      <c r="AI985" s="2" t="s">
        <v>147</v>
      </c>
      <c r="AJ985" s="2" t="s">
        <v>330</v>
      </c>
      <c r="AK985" s="55">
        <v>744.56</v>
      </c>
      <c r="AL985" s="55">
        <v>46</v>
      </c>
      <c r="AM985" s="55">
        <v>6.1781454818953483</v>
      </c>
      <c r="AN985" s="2" t="s">
        <v>103</v>
      </c>
      <c r="AO985" s="2">
        <v>7</v>
      </c>
      <c r="AP985" s="2">
        <v>2</v>
      </c>
      <c r="AQ985" s="2">
        <v>3</v>
      </c>
      <c r="AR985" s="53" t="s">
        <v>72</v>
      </c>
      <c r="AS985" s="2" t="s">
        <v>73</v>
      </c>
      <c r="AT985" s="2" t="s">
        <v>74</v>
      </c>
      <c r="AU985" s="2" t="s">
        <v>75</v>
      </c>
      <c r="AV985" s="2" t="s">
        <v>76</v>
      </c>
      <c r="AW985" s="2" t="str">
        <f t="shared" si="15"/>
        <v>AMERICANAS SERVIÇOS    PEGUE NA LOJA HOJE    SHIP FROM STORE    PEGUE NA LOJA  QUIOSQUE</v>
      </c>
    </row>
    <row r="986" spans="2:49" ht="15" customHeight="1">
      <c r="B986" t="s">
        <v>7779</v>
      </c>
      <c r="C986" s="2">
        <v>1281</v>
      </c>
      <c r="D986" s="2">
        <v>1281</v>
      </c>
      <c r="E986" s="2" t="s">
        <v>7780</v>
      </c>
      <c r="F986" s="58" t="s">
        <v>7781</v>
      </c>
      <c r="G986" s="2" t="s">
        <v>431</v>
      </c>
      <c r="H986" t="s">
        <v>432</v>
      </c>
      <c r="I986" s="58" t="s">
        <v>433</v>
      </c>
      <c r="J986" s="2">
        <v>66749</v>
      </c>
      <c r="K986" s="2" t="s">
        <v>434</v>
      </c>
      <c r="L986" s="2" t="s">
        <v>435</v>
      </c>
      <c r="M986" s="58" t="s">
        <v>580</v>
      </c>
      <c r="N986" s="58" t="s">
        <v>581</v>
      </c>
      <c r="O986" s="58" t="s">
        <v>582</v>
      </c>
      <c r="P986" s="2" t="s">
        <v>148</v>
      </c>
      <c r="Q986" s="2" t="s">
        <v>583</v>
      </c>
      <c r="R986" s="2" t="s">
        <v>584</v>
      </c>
      <c r="S986" s="10">
        <v>42991</v>
      </c>
      <c r="T986" s="58" t="s">
        <v>585</v>
      </c>
      <c r="U986" s="2" t="s">
        <v>586</v>
      </c>
      <c r="V986" s="2" t="s">
        <v>92</v>
      </c>
      <c r="W986" s="2" t="s">
        <v>93</v>
      </c>
      <c r="X986" s="2" t="s">
        <v>442</v>
      </c>
      <c r="Y986" s="2">
        <v>82</v>
      </c>
      <c r="Z986" s="2" t="s">
        <v>160</v>
      </c>
      <c r="AA986" s="2" t="s">
        <v>587</v>
      </c>
      <c r="AB986" s="58" t="s">
        <v>7781</v>
      </c>
      <c r="AC986" s="58" t="s">
        <v>98</v>
      </c>
      <c r="AD986" s="58" t="s">
        <v>7782</v>
      </c>
      <c r="AE986" s="2" t="s">
        <v>7783</v>
      </c>
      <c r="AF986" s="62">
        <v>-10.244263999999999</v>
      </c>
      <c r="AG986" s="62">
        <v>-36.479712599999999</v>
      </c>
      <c r="AH986" s="2" t="s">
        <v>7784</v>
      </c>
      <c r="AI986" s="2" t="s">
        <v>147</v>
      </c>
      <c r="AJ986" s="2" t="s">
        <v>1351</v>
      </c>
      <c r="AK986" s="55">
        <v>552.55999999999995</v>
      </c>
      <c r="AL986" s="55">
        <v>73</v>
      </c>
      <c r="AM986" s="55">
        <v>13.211234979006806</v>
      </c>
      <c r="AN986" s="2" t="s">
        <v>103</v>
      </c>
      <c r="AO986" s="2">
        <v>8</v>
      </c>
      <c r="AP986" s="2">
        <v>1</v>
      </c>
      <c r="AQ986" s="2">
        <v>1</v>
      </c>
      <c r="AR986" s="53" t="s">
        <v>148</v>
      </c>
      <c r="AS986" s="2" t="s">
        <v>73</v>
      </c>
      <c r="AT986" s="2" t="s">
        <v>148</v>
      </c>
      <c r="AU986" s="2" t="s">
        <v>75</v>
      </c>
      <c r="AV986" s="2" t="s">
        <v>76</v>
      </c>
      <c r="AW986" s="2" t="str">
        <f t="shared" si="15"/>
        <v xml:space="preserve">     PEGUE NA LOJA HOJE         PEGUE NA LOJA  QUIOSQUE</v>
      </c>
    </row>
    <row r="987" spans="2:49" ht="15" customHeight="1">
      <c r="B987" t="s">
        <v>7785</v>
      </c>
      <c r="C987" s="2">
        <v>1210</v>
      </c>
      <c r="D987" s="2">
        <v>1210</v>
      </c>
      <c r="E987" s="2" t="s">
        <v>7786</v>
      </c>
      <c r="F987" s="58" t="s">
        <v>7787</v>
      </c>
      <c r="G987" s="2" t="s">
        <v>534</v>
      </c>
      <c r="H987" t="s">
        <v>535</v>
      </c>
      <c r="I987" s="58" t="s">
        <v>536</v>
      </c>
      <c r="J987" s="2">
        <v>65659</v>
      </c>
      <c r="K987" s="2" t="s">
        <v>537</v>
      </c>
      <c r="L987" s="2" t="s">
        <v>531</v>
      </c>
      <c r="M987" s="58" t="s">
        <v>3921</v>
      </c>
      <c r="N987" s="58" t="s">
        <v>3922</v>
      </c>
      <c r="O987" s="58" t="s">
        <v>3923</v>
      </c>
      <c r="P987" s="2" t="s">
        <v>148</v>
      </c>
      <c r="Q987" s="2" t="s">
        <v>3924</v>
      </c>
      <c r="R987" s="2" t="s">
        <v>796</v>
      </c>
      <c r="S987" s="10">
        <v>42996</v>
      </c>
      <c r="T987" s="58" t="s">
        <v>3925</v>
      </c>
      <c r="U987" s="2" t="s">
        <v>3926</v>
      </c>
      <c r="V987" s="2" t="s">
        <v>92</v>
      </c>
      <c r="W987" s="2" t="s">
        <v>93</v>
      </c>
      <c r="X987" s="2" t="s">
        <v>545</v>
      </c>
      <c r="Y987" s="2">
        <v>99</v>
      </c>
      <c r="Z987" s="2" t="s">
        <v>160</v>
      </c>
      <c r="AA987" s="2" t="s">
        <v>727</v>
      </c>
      <c r="AB987" s="58" t="s">
        <v>7045</v>
      </c>
      <c r="AC987" s="58" t="s">
        <v>7788</v>
      </c>
      <c r="AD987" s="58" t="s">
        <v>7789</v>
      </c>
      <c r="AE987" s="2" t="s">
        <v>7790</v>
      </c>
      <c r="AF987" s="62">
        <v>-5.0922257999999996</v>
      </c>
      <c r="AG987" s="62">
        <v>-42.822931699999998</v>
      </c>
      <c r="AH987" s="2" t="s">
        <v>7791</v>
      </c>
      <c r="AI987" s="2" t="s">
        <v>147</v>
      </c>
      <c r="AJ987" s="2" t="s">
        <v>102</v>
      </c>
      <c r="AK987" s="55">
        <v>1009.25</v>
      </c>
      <c r="AL987" s="55">
        <v>147</v>
      </c>
      <c r="AM987" s="55">
        <v>14.565271241020561</v>
      </c>
      <c r="AN987" s="2" t="s">
        <v>331</v>
      </c>
      <c r="AO987" s="2">
        <v>12</v>
      </c>
      <c r="AP987" s="2">
        <v>1</v>
      </c>
      <c r="AQ987" s="2">
        <v>5</v>
      </c>
      <c r="AR987" s="53" t="s">
        <v>72</v>
      </c>
      <c r="AS987" s="2" t="s">
        <v>73</v>
      </c>
      <c r="AT987" s="2" t="s">
        <v>74</v>
      </c>
      <c r="AU987" s="2" t="s">
        <v>148</v>
      </c>
      <c r="AV987" s="2" t="s">
        <v>76</v>
      </c>
      <c r="AW987" s="2" t="str">
        <f t="shared" si="15"/>
        <v>AMERICANAS SERVIÇOS    PEGUE NA LOJA HOJE    SHIP FROM STORE       QUIOSQUE</v>
      </c>
    </row>
    <row r="988" spans="2:49" ht="15" customHeight="1">
      <c r="B988" t="s">
        <v>7792</v>
      </c>
      <c r="C988" s="2">
        <v>1179</v>
      </c>
      <c r="D988" s="2">
        <v>1179</v>
      </c>
      <c r="E988" s="2" t="s">
        <v>7793</v>
      </c>
      <c r="F988" s="58" t="s">
        <v>7794</v>
      </c>
      <c r="G988" s="2" t="s">
        <v>534</v>
      </c>
      <c r="H988" t="s">
        <v>535</v>
      </c>
      <c r="I988" s="58" t="s">
        <v>536</v>
      </c>
      <c r="J988" s="2">
        <v>65659</v>
      </c>
      <c r="K988" s="2" t="s">
        <v>537</v>
      </c>
      <c r="L988" s="2" t="s">
        <v>531</v>
      </c>
      <c r="M988" s="58" t="s">
        <v>3921</v>
      </c>
      <c r="N988" s="58" t="s">
        <v>3922</v>
      </c>
      <c r="O988" s="58" t="s">
        <v>3923</v>
      </c>
      <c r="P988" s="2" t="s">
        <v>148</v>
      </c>
      <c r="Q988" s="2" t="s">
        <v>3924</v>
      </c>
      <c r="R988" s="2" t="s">
        <v>796</v>
      </c>
      <c r="S988" s="10">
        <v>43004</v>
      </c>
      <c r="T988" s="58" t="s">
        <v>3925</v>
      </c>
      <c r="U988" s="2" t="s">
        <v>3926</v>
      </c>
      <c r="V988" s="2" t="s">
        <v>92</v>
      </c>
      <c r="W988" s="2" t="s">
        <v>93</v>
      </c>
      <c r="X988" s="2" t="s">
        <v>545</v>
      </c>
      <c r="Y988" s="2">
        <v>94</v>
      </c>
      <c r="Z988" s="2" t="s">
        <v>95</v>
      </c>
      <c r="AA988" s="2" t="s">
        <v>546</v>
      </c>
      <c r="AB988" s="58" t="s">
        <v>7794</v>
      </c>
      <c r="AC988" s="58" t="s">
        <v>98</v>
      </c>
      <c r="AD988" s="58" t="s">
        <v>7795</v>
      </c>
      <c r="AE988" s="2" t="s">
        <v>7796</v>
      </c>
      <c r="AF988" s="62">
        <v>-7.1034202000000004</v>
      </c>
      <c r="AG988" s="62">
        <v>-49.946551999999997</v>
      </c>
      <c r="AH988" s="2" t="s">
        <v>7797</v>
      </c>
      <c r="AI988" s="2" t="s">
        <v>147</v>
      </c>
      <c r="AJ988" s="2" t="s">
        <v>330</v>
      </c>
      <c r="AK988" s="55">
        <v>876.42</v>
      </c>
      <c r="AL988" s="55">
        <v>117</v>
      </c>
      <c r="AM988" s="55">
        <v>13.349763811871021</v>
      </c>
      <c r="AN988" s="2" t="s">
        <v>103</v>
      </c>
      <c r="AO988" s="2">
        <v>9</v>
      </c>
      <c r="AP988" s="2">
        <v>1</v>
      </c>
      <c r="AQ988" s="2">
        <v>2</v>
      </c>
      <c r="AR988" s="53" t="s">
        <v>72</v>
      </c>
      <c r="AS988" s="2" t="s">
        <v>73</v>
      </c>
      <c r="AT988" s="2" t="s">
        <v>148</v>
      </c>
      <c r="AU988" s="2" t="s">
        <v>75</v>
      </c>
      <c r="AV988" s="2" t="s">
        <v>76</v>
      </c>
      <c r="AW988" s="2" t="str">
        <f t="shared" si="15"/>
        <v>AMERICANAS SERVIÇOS    PEGUE NA LOJA HOJE         PEGUE NA LOJA  QUIOSQUE</v>
      </c>
    </row>
    <row r="989" spans="2:49" ht="15" customHeight="1">
      <c r="B989" t="s">
        <v>7798</v>
      </c>
      <c r="C989" s="2" t="s">
        <v>7799</v>
      </c>
      <c r="D989" s="2">
        <v>971</v>
      </c>
      <c r="E989" s="2" t="s">
        <v>7800</v>
      </c>
      <c r="F989" s="58" t="s">
        <v>7801</v>
      </c>
      <c r="G989" s="2" t="s">
        <v>108</v>
      </c>
      <c r="H989" t="s">
        <v>109</v>
      </c>
      <c r="I989" s="58" t="s">
        <v>110</v>
      </c>
      <c r="J989" s="2">
        <v>66202</v>
      </c>
      <c r="K989" s="2" t="s">
        <v>111</v>
      </c>
      <c r="L989" s="2" t="s">
        <v>112</v>
      </c>
      <c r="M989" s="58" t="s">
        <v>305</v>
      </c>
      <c r="N989" s="58" t="s">
        <v>306</v>
      </c>
      <c r="O989" s="58" t="s">
        <v>307</v>
      </c>
      <c r="P989" s="2">
        <v>66197</v>
      </c>
      <c r="Q989" s="2" t="s">
        <v>308</v>
      </c>
      <c r="R989" s="2" t="s">
        <v>309</v>
      </c>
      <c r="S989" s="10">
        <v>43005</v>
      </c>
      <c r="T989" s="58" t="s">
        <v>310</v>
      </c>
      <c r="U989" s="2" t="s">
        <v>311</v>
      </c>
      <c r="V989" s="2" t="s">
        <v>92</v>
      </c>
      <c r="W989" s="2" t="s">
        <v>1192</v>
      </c>
      <c r="X989" s="2" t="s">
        <v>94</v>
      </c>
      <c r="Y989" s="2">
        <v>21</v>
      </c>
      <c r="Z989" s="2" t="s">
        <v>95</v>
      </c>
      <c r="AA989" s="2" t="s">
        <v>96</v>
      </c>
      <c r="AB989" s="58" t="s">
        <v>120</v>
      </c>
      <c r="AC989" s="58" t="s">
        <v>7802</v>
      </c>
      <c r="AD989" s="58" t="s">
        <v>7803</v>
      </c>
      <c r="AE989" s="2" t="s">
        <v>7804</v>
      </c>
      <c r="AF989" s="62">
        <v>-22.8965991</v>
      </c>
      <c r="AG989" s="62">
        <v>-43.350906599999902</v>
      </c>
      <c r="AH989" s="2" t="s">
        <v>7805</v>
      </c>
      <c r="AI989" s="2" t="s">
        <v>28</v>
      </c>
      <c r="AJ989" s="2" t="s">
        <v>1260</v>
      </c>
      <c r="AK989" s="55">
        <v>243.03</v>
      </c>
      <c r="AL989" s="55">
        <v>28</v>
      </c>
      <c r="AM989" s="55">
        <v>11.521211373081512</v>
      </c>
      <c r="AN989" s="2" t="s">
        <v>103</v>
      </c>
      <c r="AO989" s="2">
        <v>4</v>
      </c>
      <c r="AP989" s="2">
        <v>3</v>
      </c>
      <c r="AQ989" s="2">
        <v>1</v>
      </c>
      <c r="AR989" s="53" t="s">
        <v>148</v>
      </c>
      <c r="AS989" s="2" t="s">
        <v>73</v>
      </c>
      <c r="AT989" s="2" t="s">
        <v>74</v>
      </c>
      <c r="AU989" s="2" t="s">
        <v>148</v>
      </c>
      <c r="AV989" s="2" t="s">
        <v>148</v>
      </c>
      <c r="AW989" s="2" t="str">
        <f t="shared" si="15"/>
        <v xml:space="preserve">     PEGUE NA LOJA HOJE    SHIP FROM STORE        </v>
      </c>
    </row>
    <row r="990" spans="2:49" ht="15" customHeight="1">
      <c r="B990" t="s">
        <v>7806</v>
      </c>
      <c r="C990" s="2" t="s">
        <v>7807</v>
      </c>
      <c r="D990" s="2">
        <v>737</v>
      </c>
      <c r="E990" s="2" t="s">
        <v>7808</v>
      </c>
      <c r="F990" s="58" t="s">
        <v>7809</v>
      </c>
      <c r="G990" s="2" t="s">
        <v>431</v>
      </c>
      <c r="H990" t="s">
        <v>432</v>
      </c>
      <c r="I990" s="58" t="s">
        <v>433</v>
      </c>
      <c r="J990" s="2">
        <v>66749</v>
      </c>
      <c r="K990" s="2" t="s">
        <v>434</v>
      </c>
      <c r="L990" s="2" t="s">
        <v>435</v>
      </c>
      <c r="M990" s="58" t="s">
        <v>1648</v>
      </c>
      <c r="N990" s="58" t="s">
        <v>1649</v>
      </c>
      <c r="O990" s="58" t="s">
        <v>1650</v>
      </c>
      <c r="P990" s="2" t="s">
        <v>148</v>
      </c>
      <c r="Q990" s="2" t="s">
        <v>1651</v>
      </c>
      <c r="R990" s="2" t="s">
        <v>1645</v>
      </c>
      <c r="S990" s="10">
        <v>43005</v>
      </c>
      <c r="T990" s="58" t="s">
        <v>1652</v>
      </c>
      <c r="U990" s="2" t="s">
        <v>1653</v>
      </c>
      <c r="V990" s="2" t="s">
        <v>92</v>
      </c>
      <c r="W990" s="2" t="s">
        <v>1192</v>
      </c>
      <c r="X990" s="2" t="s">
        <v>442</v>
      </c>
      <c r="Y990" s="2">
        <v>87</v>
      </c>
      <c r="Z990" s="2" t="s">
        <v>160</v>
      </c>
      <c r="AA990" s="2" t="s">
        <v>443</v>
      </c>
      <c r="AB990" s="58" t="s">
        <v>7810</v>
      </c>
      <c r="AC990" s="58" t="s">
        <v>98</v>
      </c>
      <c r="AD990" s="58" t="s">
        <v>7811</v>
      </c>
      <c r="AE990" s="2" t="s">
        <v>7812</v>
      </c>
      <c r="AF990" s="62">
        <v>-8.3627277000000007</v>
      </c>
      <c r="AG990" s="62">
        <v>-36.738848599999997</v>
      </c>
      <c r="AH990" s="2" t="s">
        <v>7813</v>
      </c>
      <c r="AI990" s="2" t="s">
        <v>147</v>
      </c>
      <c r="AJ990" s="2" t="s">
        <v>1351</v>
      </c>
      <c r="AK990" s="55">
        <v>551.70000000000005</v>
      </c>
      <c r="AL990" s="55">
        <v>69</v>
      </c>
      <c r="AM990" s="55">
        <v>12.506797172376292</v>
      </c>
      <c r="AN990" s="2" t="s">
        <v>103</v>
      </c>
      <c r="AO990" s="2">
        <v>8</v>
      </c>
      <c r="AP990" s="2">
        <v>1</v>
      </c>
      <c r="AQ990" s="2">
        <v>1</v>
      </c>
      <c r="AR990" s="53" t="s">
        <v>72</v>
      </c>
      <c r="AS990" s="2" t="s">
        <v>73</v>
      </c>
      <c r="AT990" s="2" t="s">
        <v>148</v>
      </c>
      <c r="AU990" s="2" t="s">
        <v>75</v>
      </c>
      <c r="AV990" s="2" t="s">
        <v>76</v>
      </c>
      <c r="AW990" s="2" t="str">
        <f t="shared" si="15"/>
        <v>AMERICANAS SERVIÇOS    PEGUE NA LOJA HOJE         PEGUE NA LOJA  QUIOSQUE</v>
      </c>
    </row>
    <row r="991" spans="2:49" ht="15" customHeight="1">
      <c r="B991" t="s">
        <v>7814</v>
      </c>
      <c r="C991" s="2" t="s">
        <v>7815</v>
      </c>
      <c r="D991" s="2">
        <v>995</v>
      </c>
      <c r="E991" s="2" t="s">
        <v>7816</v>
      </c>
      <c r="F991" s="58" t="s">
        <v>7817</v>
      </c>
      <c r="G991" s="2" t="s">
        <v>380</v>
      </c>
      <c r="H991" t="s">
        <v>381</v>
      </c>
      <c r="I991" s="58" t="s">
        <v>382</v>
      </c>
      <c r="J991" s="2">
        <v>66147</v>
      </c>
      <c r="K991" s="2" t="s">
        <v>383</v>
      </c>
      <c r="L991" s="2" t="s">
        <v>384</v>
      </c>
      <c r="M991" s="58" t="s">
        <v>1717</v>
      </c>
      <c r="N991" s="58" t="s">
        <v>1718</v>
      </c>
      <c r="O991" s="58" t="s">
        <v>1719</v>
      </c>
      <c r="P991" s="2" t="s">
        <v>148</v>
      </c>
      <c r="Q991" s="2" t="s">
        <v>1720</v>
      </c>
      <c r="R991" s="2">
        <v>1003</v>
      </c>
      <c r="S991" s="10">
        <v>43006</v>
      </c>
      <c r="T991" s="58" t="s">
        <v>406</v>
      </c>
      <c r="U991" s="2" t="s">
        <v>407</v>
      </c>
      <c r="V991" s="2" t="s">
        <v>92</v>
      </c>
      <c r="W991" s="2" t="s">
        <v>1192</v>
      </c>
      <c r="X991" s="2" t="s">
        <v>248</v>
      </c>
      <c r="Y991" s="2">
        <v>61</v>
      </c>
      <c r="Z991" s="2" t="s">
        <v>160</v>
      </c>
      <c r="AA991" s="2" t="s">
        <v>408</v>
      </c>
      <c r="AB991" s="58" t="s">
        <v>7818</v>
      </c>
      <c r="AC991" s="58" t="s">
        <v>7819</v>
      </c>
      <c r="AD991" s="58" t="s">
        <v>7820</v>
      </c>
      <c r="AE991" s="2" t="s">
        <v>7821</v>
      </c>
      <c r="AF991" s="62">
        <v>-15.8184766</v>
      </c>
      <c r="AG991" s="62">
        <v>-48.1031719</v>
      </c>
      <c r="AH991" s="2" t="s">
        <v>7822</v>
      </c>
      <c r="AI991" s="2" t="s">
        <v>147</v>
      </c>
      <c r="AJ991" s="2" t="s">
        <v>1196</v>
      </c>
      <c r="AK991" s="55">
        <v>382.37</v>
      </c>
      <c r="AL991" s="55">
        <v>101</v>
      </c>
      <c r="AM991" s="55">
        <v>26.414206135418571</v>
      </c>
      <c r="AN991" s="2" t="s">
        <v>103</v>
      </c>
      <c r="AO991" s="2">
        <v>10</v>
      </c>
      <c r="AP991" s="2">
        <v>1</v>
      </c>
      <c r="AQ991" s="2">
        <v>3</v>
      </c>
      <c r="AR991" s="53" t="s">
        <v>148</v>
      </c>
      <c r="AS991" s="2" t="s">
        <v>73</v>
      </c>
      <c r="AT991" s="2" t="s">
        <v>74</v>
      </c>
      <c r="AU991" s="2" t="s">
        <v>75</v>
      </c>
      <c r="AV991" s="2" t="s">
        <v>148</v>
      </c>
      <c r="AW991" s="2" t="str">
        <f t="shared" si="15"/>
        <v xml:space="preserve">     PEGUE NA LOJA HOJE    SHIP FROM STORE    PEGUE NA LOJA   </v>
      </c>
    </row>
    <row r="992" spans="2:49" ht="15" customHeight="1">
      <c r="B992" t="s">
        <v>7823</v>
      </c>
      <c r="C992" s="2">
        <v>1292</v>
      </c>
      <c r="D992" s="2">
        <v>1292</v>
      </c>
      <c r="E992" s="2" t="s">
        <v>7824</v>
      </c>
      <c r="F992" s="58" t="s">
        <v>7825</v>
      </c>
      <c r="G992" s="2" t="s">
        <v>534</v>
      </c>
      <c r="H992" t="s">
        <v>535</v>
      </c>
      <c r="I992" s="58" t="s">
        <v>536</v>
      </c>
      <c r="J992" s="2">
        <v>65659</v>
      </c>
      <c r="K992" s="2" t="s">
        <v>537</v>
      </c>
      <c r="L992" s="2" t="s">
        <v>531</v>
      </c>
      <c r="M992" s="58" t="s">
        <v>2988</v>
      </c>
      <c r="N992" s="58" t="s">
        <v>2989</v>
      </c>
      <c r="O992" s="58" t="s">
        <v>2990</v>
      </c>
      <c r="P992" s="2" t="s">
        <v>148</v>
      </c>
      <c r="Q992" s="2" t="s">
        <v>2991</v>
      </c>
      <c r="R992" s="2" t="s">
        <v>2985</v>
      </c>
      <c r="S992" s="10">
        <v>43006</v>
      </c>
      <c r="T992" s="58" t="s">
        <v>2992</v>
      </c>
      <c r="U992" s="2" t="s">
        <v>2993</v>
      </c>
      <c r="V992" s="2" t="s">
        <v>92</v>
      </c>
      <c r="W992" s="2" t="s">
        <v>93</v>
      </c>
      <c r="X992" s="2" t="s">
        <v>248</v>
      </c>
      <c r="Y992" s="2">
        <v>69</v>
      </c>
      <c r="Z992" s="2" t="s">
        <v>95</v>
      </c>
      <c r="AA992" s="2" t="s">
        <v>2994</v>
      </c>
      <c r="AB992" s="58" t="s">
        <v>7826</v>
      </c>
      <c r="AC992" s="58" t="s">
        <v>98</v>
      </c>
      <c r="AD992" s="58" t="s">
        <v>7827</v>
      </c>
      <c r="AE992" s="2" t="s">
        <v>7828</v>
      </c>
      <c r="AF992" s="62">
        <v>-10.875279300000001</v>
      </c>
      <c r="AG992" s="62">
        <v>-61.954462699999901</v>
      </c>
      <c r="AH992" s="2" t="s">
        <v>7829</v>
      </c>
      <c r="AI992" s="2" t="s">
        <v>147</v>
      </c>
      <c r="AJ992" s="2" t="s">
        <v>330</v>
      </c>
      <c r="AK992" s="55">
        <v>702.53</v>
      </c>
      <c r="AL992" s="55">
        <v>825</v>
      </c>
      <c r="AM992" s="55">
        <v>117.43270750003558</v>
      </c>
      <c r="AN992" s="2" t="s">
        <v>103</v>
      </c>
      <c r="AO992" s="2">
        <v>10</v>
      </c>
      <c r="AP992" s="2">
        <v>1</v>
      </c>
      <c r="AQ992" s="2">
        <v>3</v>
      </c>
      <c r="AR992" s="53" t="s">
        <v>72</v>
      </c>
      <c r="AS992" s="2" t="s">
        <v>73</v>
      </c>
      <c r="AT992" s="2" t="s">
        <v>148</v>
      </c>
      <c r="AU992" s="2" t="s">
        <v>75</v>
      </c>
      <c r="AV992" s="2" t="s">
        <v>76</v>
      </c>
      <c r="AW992" s="2" t="str">
        <f t="shared" si="15"/>
        <v>AMERICANAS SERVIÇOS    PEGUE NA LOJA HOJE         PEGUE NA LOJA  QUIOSQUE</v>
      </c>
    </row>
    <row r="993" spans="2:49" ht="15" customHeight="1">
      <c r="B993" t="s">
        <v>7830</v>
      </c>
      <c r="C993" s="2">
        <v>1278</v>
      </c>
      <c r="D993" s="2">
        <v>1278</v>
      </c>
      <c r="E993" s="2" t="s">
        <v>7831</v>
      </c>
      <c r="F993" s="58" t="s">
        <v>7832</v>
      </c>
      <c r="G993" s="2" t="s">
        <v>534</v>
      </c>
      <c r="H993" t="s">
        <v>535</v>
      </c>
      <c r="I993" s="58" t="s">
        <v>536</v>
      </c>
      <c r="J993" s="2">
        <v>65659</v>
      </c>
      <c r="K993" s="2" t="s">
        <v>537</v>
      </c>
      <c r="L993" s="2" t="s">
        <v>531</v>
      </c>
      <c r="M993" s="58" t="s">
        <v>721</v>
      </c>
      <c r="N993" s="58" t="s">
        <v>722</v>
      </c>
      <c r="O993" s="58" t="s">
        <v>723</v>
      </c>
      <c r="P993" s="2" t="s">
        <v>148</v>
      </c>
      <c r="Q993" s="2" t="s">
        <v>724</v>
      </c>
      <c r="R993" s="2" t="s">
        <v>718</v>
      </c>
      <c r="S993" s="10">
        <v>43006</v>
      </c>
      <c r="T993" s="58" t="s">
        <v>725</v>
      </c>
      <c r="U993" s="2" t="s">
        <v>726</v>
      </c>
      <c r="V993" s="2" t="s">
        <v>92</v>
      </c>
      <c r="W993" s="2" t="s">
        <v>93</v>
      </c>
      <c r="X993" s="2" t="s">
        <v>545</v>
      </c>
      <c r="Y993" s="2">
        <v>98</v>
      </c>
      <c r="Z993" s="2" t="s">
        <v>160</v>
      </c>
      <c r="AA993" s="2" t="s">
        <v>727</v>
      </c>
      <c r="AB993" s="58" t="s">
        <v>728</v>
      </c>
      <c r="AC993" s="58" t="s">
        <v>3511</v>
      </c>
      <c r="AD993" s="58" t="s">
        <v>7833</v>
      </c>
      <c r="AE993" s="2" t="s">
        <v>3513</v>
      </c>
      <c r="AF993" s="62">
        <v>-2.4903472</v>
      </c>
      <c r="AG993" s="62">
        <v>-44.263594900000001</v>
      </c>
      <c r="AH993" s="2" t="s">
        <v>7834</v>
      </c>
      <c r="AI993" s="2" t="s">
        <v>28</v>
      </c>
      <c r="AJ993" s="2" t="s">
        <v>330</v>
      </c>
      <c r="AK993" s="55">
        <v>846.78</v>
      </c>
      <c r="AL993" s="55">
        <v>146</v>
      </c>
      <c r="AM993" s="55">
        <v>17.241786532511398</v>
      </c>
      <c r="AN993" s="2" t="s">
        <v>331</v>
      </c>
      <c r="AO993" s="2">
        <v>10</v>
      </c>
      <c r="AP993" s="2">
        <v>1</v>
      </c>
      <c r="AQ993" s="2">
        <v>3</v>
      </c>
      <c r="AR993" s="53" t="s">
        <v>148</v>
      </c>
      <c r="AS993" s="2" t="s">
        <v>73</v>
      </c>
      <c r="AT993" s="2" t="s">
        <v>74</v>
      </c>
      <c r="AU993" s="2" t="s">
        <v>148</v>
      </c>
      <c r="AV993" s="2" t="s">
        <v>148</v>
      </c>
      <c r="AW993" s="2" t="str">
        <f t="shared" si="15"/>
        <v xml:space="preserve">     PEGUE NA LOJA HOJE    SHIP FROM STORE        </v>
      </c>
    </row>
    <row r="994" spans="2:49" ht="15" customHeight="1">
      <c r="B994" t="s">
        <v>7835</v>
      </c>
      <c r="C994" s="2" t="s">
        <v>7836</v>
      </c>
      <c r="D994" s="2">
        <v>939</v>
      </c>
      <c r="E994" s="2" t="s">
        <v>7837</v>
      </c>
      <c r="F994" s="58" t="s">
        <v>7838</v>
      </c>
      <c r="G994" s="2" t="s">
        <v>81</v>
      </c>
      <c r="H994" t="s">
        <v>82</v>
      </c>
      <c r="I994" s="58" t="s">
        <v>83</v>
      </c>
      <c r="J994" s="2">
        <v>66203</v>
      </c>
      <c r="K994" s="2" t="s">
        <v>84</v>
      </c>
      <c r="L994" s="2" t="s">
        <v>85</v>
      </c>
      <c r="M994" s="58" t="s">
        <v>242</v>
      </c>
      <c r="N994" s="58" t="s">
        <v>243</v>
      </c>
      <c r="O994" s="58" t="s">
        <v>244</v>
      </c>
      <c r="P994" s="2" t="s">
        <v>148</v>
      </c>
      <c r="Q994" s="2" t="s">
        <v>245</v>
      </c>
      <c r="R994" s="2" t="s">
        <v>239</v>
      </c>
      <c r="S994" s="10">
        <v>43007</v>
      </c>
      <c r="T994" s="58" t="s">
        <v>246</v>
      </c>
      <c r="U994" s="2" t="s">
        <v>247</v>
      </c>
      <c r="V994" s="2" t="s">
        <v>92</v>
      </c>
      <c r="W994" s="2" t="s">
        <v>1192</v>
      </c>
      <c r="X994" s="2" t="s">
        <v>248</v>
      </c>
      <c r="Y994" s="2">
        <v>31</v>
      </c>
      <c r="Z994" s="2" t="s">
        <v>95</v>
      </c>
      <c r="AA994" s="2" t="s">
        <v>206</v>
      </c>
      <c r="AB994" s="58" t="s">
        <v>249</v>
      </c>
      <c r="AC994" s="58" t="s">
        <v>7839</v>
      </c>
      <c r="AD994" s="58" t="s">
        <v>7840</v>
      </c>
      <c r="AE994" s="2" t="s">
        <v>7841</v>
      </c>
      <c r="AF994" s="62">
        <v>-19.990164100000001</v>
      </c>
      <c r="AG994" s="62">
        <v>-44.013447900000003</v>
      </c>
      <c r="AH994" s="2" t="s">
        <v>7842</v>
      </c>
      <c r="AI994" s="2" t="s">
        <v>147</v>
      </c>
      <c r="AJ994" s="2" t="s">
        <v>1196</v>
      </c>
      <c r="AK994" s="55">
        <v>324.33999999999997</v>
      </c>
      <c r="AL994" s="55">
        <v>20</v>
      </c>
      <c r="AM994" s="55">
        <v>6.1663686255164336</v>
      </c>
      <c r="AN994" s="2" t="s">
        <v>103</v>
      </c>
      <c r="AO994" s="2">
        <v>10</v>
      </c>
      <c r="AP994" s="2">
        <v>1</v>
      </c>
      <c r="AQ994" s="2">
        <v>3</v>
      </c>
      <c r="AR994" s="53" t="s">
        <v>148</v>
      </c>
      <c r="AS994" s="2" t="s">
        <v>73</v>
      </c>
      <c r="AT994" s="2" t="s">
        <v>74</v>
      </c>
      <c r="AU994" s="2" t="s">
        <v>75</v>
      </c>
      <c r="AV994" s="2" t="s">
        <v>148</v>
      </c>
      <c r="AW994" s="2" t="str">
        <f t="shared" si="15"/>
        <v xml:space="preserve">     PEGUE NA LOJA HOJE    SHIP FROM STORE    PEGUE NA LOJA   </v>
      </c>
    </row>
    <row r="995" spans="2:49" ht="15" customHeight="1">
      <c r="B995" t="s">
        <v>7843</v>
      </c>
      <c r="C995" s="2" t="s">
        <v>7844</v>
      </c>
      <c r="D995" s="2">
        <v>947</v>
      </c>
      <c r="E995" s="2" t="s">
        <v>7845</v>
      </c>
      <c r="F995" s="58" t="s">
        <v>7846</v>
      </c>
      <c r="G995" s="2" t="s">
        <v>81</v>
      </c>
      <c r="H995" t="s">
        <v>82</v>
      </c>
      <c r="I995" s="58" t="s">
        <v>83</v>
      </c>
      <c r="J995" s="2">
        <v>66203</v>
      </c>
      <c r="K995" s="2" t="s">
        <v>84</v>
      </c>
      <c r="L995" s="2" t="s">
        <v>85</v>
      </c>
      <c r="M995" s="58" t="s">
        <v>200</v>
      </c>
      <c r="N995" s="58" t="s">
        <v>201</v>
      </c>
      <c r="O995" s="58" t="s">
        <v>202</v>
      </c>
      <c r="P995" s="2">
        <v>68608</v>
      </c>
      <c r="Q995" s="2" t="s">
        <v>203</v>
      </c>
      <c r="R995" s="2" t="s">
        <v>197</v>
      </c>
      <c r="S995" s="10">
        <v>43007</v>
      </c>
      <c r="T995" s="58" t="s">
        <v>204</v>
      </c>
      <c r="U995" s="2" t="s">
        <v>205</v>
      </c>
      <c r="V995" s="2" t="s">
        <v>92</v>
      </c>
      <c r="W995" s="2" t="s">
        <v>1192</v>
      </c>
      <c r="X995" s="2" t="s">
        <v>248</v>
      </c>
      <c r="Y995" s="2">
        <v>37</v>
      </c>
      <c r="Z995" s="2" t="s">
        <v>95</v>
      </c>
      <c r="AA995" s="2" t="s">
        <v>206</v>
      </c>
      <c r="AB995" s="58" t="s">
        <v>7847</v>
      </c>
      <c r="AC995" s="58" t="s">
        <v>98</v>
      </c>
      <c r="AD995" s="58" t="s">
        <v>7848</v>
      </c>
      <c r="AE995" s="2" t="s">
        <v>7849</v>
      </c>
      <c r="AF995" s="62">
        <v>-20.464243499999998</v>
      </c>
      <c r="AG995" s="62">
        <v>-45.429469900000001</v>
      </c>
      <c r="AH995" s="2" t="s">
        <v>7850</v>
      </c>
      <c r="AI995" s="2" t="s">
        <v>147</v>
      </c>
      <c r="AJ995" s="2" t="s">
        <v>1196</v>
      </c>
      <c r="AK995" s="55">
        <v>401.29</v>
      </c>
      <c r="AL995" s="55">
        <v>124</v>
      </c>
      <c r="AM995" s="55">
        <v>30.900346382915096</v>
      </c>
      <c r="AN995" s="2" t="s">
        <v>103</v>
      </c>
      <c r="AO995" s="2">
        <v>12</v>
      </c>
      <c r="AP995" s="2">
        <v>1</v>
      </c>
      <c r="AQ995" s="2">
        <v>5</v>
      </c>
      <c r="AR995" s="53" t="s">
        <v>148</v>
      </c>
      <c r="AS995" s="2" t="s">
        <v>73</v>
      </c>
      <c r="AT995" s="2" t="s">
        <v>148</v>
      </c>
      <c r="AU995" s="2" t="s">
        <v>75</v>
      </c>
      <c r="AV995" s="2" t="s">
        <v>148</v>
      </c>
      <c r="AW995" s="2" t="str">
        <f t="shared" si="15"/>
        <v xml:space="preserve">     PEGUE NA LOJA HOJE         PEGUE NA LOJA   </v>
      </c>
    </row>
    <row r="996" spans="2:49" ht="15" customHeight="1">
      <c r="B996" t="s">
        <v>7851</v>
      </c>
      <c r="C996" s="2" t="s">
        <v>7852</v>
      </c>
      <c r="D996" s="2">
        <v>990</v>
      </c>
      <c r="E996" s="2" t="s">
        <v>7853</v>
      </c>
      <c r="F996" s="58" t="s">
        <v>7854</v>
      </c>
      <c r="G996" s="2" t="s">
        <v>108</v>
      </c>
      <c r="H996" t="s">
        <v>109</v>
      </c>
      <c r="I996" s="58" t="s">
        <v>110</v>
      </c>
      <c r="J996" s="2">
        <v>66202</v>
      </c>
      <c r="K996" s="2" t="s">
        <v>111</v>
      </c>
      <c r="L996" s="2" t="s">
        <v>112</v>
      </c>
      <c r="M996" s="58" t="s">
        <v>227</v>
      </c>
      <c r="N996" s="58" t="s">
        <v>228</v>
      </c>
      <c r="O996" s="58" t="s">
        <v>229</v>
      </c>
      <c r="P996" s="2">
        <v>66230</v>
      </c>
      <c r="Q996" s="2" t="s">
        <v>230</v>
      </c>
      <c r="R996" s="2" t="s">
        <v>231</v>
      </c>
      <c r="S996" s="10">
        <v>43007</v>
      </c>
      <c r="T996" s="58" t="s">
        <v>232</v>
      </c>
      <c r="U996" s="2" t="s">
        <v>233</v>
      </c>
      <c r="V996" s="2" t="s">
        <v>92</v>
      </c>
      <c r="W996" s="2" t="s">
        <v>1192</v>
      </c>
      <c r="X996" s="2" t="s">
        <v>94</v>
      </c>
      <c r="Y996" s="2">
        <v>24</v>
      </c>
      <c r="Z996" s="2" t="s">
        <v>95</v>
      </c>
      <c r="AA996" s="2" t="s">
        <v>96</v>
      </c>
      <c r="AB996" s="58" t="s">
        <v>7855</v>
      </c>
      <c r="AC996" s="58" t="s">
        <v>98</v>
      </c>
      <c r="AD996" s="58" t="s">
        <v>7856</v>
      </c>
      <c r="AE996" s="2" t="s">
        <v>7857</v>
      </c>
      <c r="AF996" s="62">
        <v>-22.494383599999999</v>
      </c>
      <c r="AG996" s="62">
        <v>-44.562345499999999</v>
      </c>
      <c r="AH996" s="2" t="s">
        <v>7858</v>
      </c>
      <c r="AI996" s="2" t="s">
        <v>147</v>
      </c>
      <c r="AJ996" s="2" t="s">
        <v>1196</v>
      </c>
      <c r="AK996" s="55">
        <v>314.22000000000003</v>
      </c>
      <c r="AL996" s="55">
        <v>31</v>
      </c>
      <c r="AM996" s="55">
        <v>9.8656991916491616</v>
      </c>
      <c r="AN996" s="2" t="s">
        <v>103</v>
      </c>
      <c r="AO996" s="2">
        <v>8</v>
      </c>
      <c r="AP996" s="2">
        <v>1</v>
      </c>
      <c r="AQ996" s="2">
        <v>1</v>
      </c>
      <c r="AR996" s="53" t="s">
        <v>148</v>
      </c>
      <c r="AS996" s="2" t="s">
        <v>73</v>
      </c>
      <c r="AT996" s="2" t="s">
        <v>148</v>
      </c>
      <c r="AU996" s="2" t="s">
        <v>75</v>
      </c>
      <c r="AV996" s="2" t="s">
        <v>148</v>
      </c>
      <c r="AW996" s="2" t="str">
        <f t="shared" si="15"/>
        <v xml:space="preserve">     PEGUE NA LOJA HOJE         PEGUE NA LOJA   </v>
      </c>
    </row>
    <row r="997" spans="2:49" ht="15" customHeight="1">
      <c r="B997" t="s">
        <v>7859</v>
      </c>
      <c r="C997" s="2" t="s">
        <v>7860</v>
      </c>
      <c r="D997" s="2">
        <v>987</v>
      </c>
      <c r="E997" s="2" t="s">
        <v>7861</v>
      </c>
      <c r="F997" s="58" t="s">
        <v>7862</v>
      </c>
      <c r="G997" s="2" t="s">
        <v>168</v>
      </c>
      <c r="H997" t="s">
        <v>169</v>
      </c>
      <c r="I997" s="58" t="s">
        <v>170</v>
      </c>
      <c r="J997" s="2">
        <v>66146</v>
      </c>
      <c r="K997" s="2" t="s">
        <v>171</v>
      </c>
      <c r="L997" s="2" t="s">
        <v>172</v>
      </c>
      <c r="M997" s="58" t="s">
        <v>214</v>
      </c>
      <c r="N997" s="58" t="s">
        <v>215</v>
      </c>
      <c r="O997" s="58" t="s">
        <v>216</v>
      </c>
      <c r="P997" s="2" t="s">
        <v>148</v>
      </c>
      <c r="Q997" s="2" t="s">
        <v>217</v>
      </c>
      <c r="R997" s="2" t="s">
        <v>211</v>
      </c>
      <c r="S997" s="10">
        <v>43007</v>
      </c>
      <c r="T997" s="58" t="s">
        <v>218</v>
      </c>
      <c r="U997" s="2" t="s">
        <v>219</v>
      </c>
      <c r="V997" s="2" t="s">
        <v>92</v>
      </c>
      <c r="W997" s="2" t="s">
        <v>1192</v>
      </c>
      <c r="X997" s="2" t="s">
        <v>140</v>
      </c>
      <c r="Y997" s="2">
        <v>17</v>
      </c>
      <c r="Z997" s="2" t="s">
        <v>160</v>
      </c>
      <c r="AA997" s="2" t="s">
        <v>141</v>
      </c>
      <c r="AB997" s="58" t="s">
        <v>7863</v>
      </c>
      <c r="AC997" s="58" t="s">
        <v>98</v>
      </c>
      <c r="AD997" s="58" t="s">
        <v>7864</v>
      </c>
      <c r="AE997" s="2" t="s">
        <v>7865</v>
      </c>
      <c r="AF997" s="62">
        <v>-21.464843200000001</v>
      </c>
      <c r="AG997" s="62">
        <v>-49.2251391</v>
      </c>
      <c r="AH997" s="2" t="s">
        <v>7866</v>
      </c>
      <c r="AI997" s="2" t="s">
        <v>147</v>
      </c>
      <c r="AJ997" s="2" t="s">
        <v>1196</v>
      </c>
      <c r="AK997" s="55">
        <v>334.92</v>
      </c>
      <c r="AL997" s="55">
        <v>41</v>
      </c>
      <c r="AM997" s="55">
        <v>12.241729368207332</v>
      </c>
      <c r="AN997" s="2" t="s">
        <v>103</v>
      </c>
      <c r="AO997" s="2">
        <v>10</v>
      </c>
      <c r="AP997" s="2">
        <v>1</v>
      </c>
      <c r="AQ997" s="2">
        <v>3</v>
      </c>
      <c r="AR997" s="53" t="s">
        <v>72</v>
      </c>
      <c r="AS997" s="2" t="s">
        <v>73</v>
      </c>
      <c r="AT997" s="2" t="s">
        <v>148</v>
      </c>
      <c r="AU997" s="2" t="s">
        <v>75</v>
      </c>
      <c r="AV997" s="2" t="s">
        <v>76</v>
      </c>
      <c r="AW997" s="2" t="str">
        <f t="shared" si="15"/>
        <v>AMERICANAS SERVIÇOS    PEGUE NA LOJA HOJE         PEGUE NA LOJA  QUIOSQUE</v>
      </c>
    </row>
    <row r="998" spans="2:49" ht="15" customHeight="1">
      <c r="B998" t="s">
        <v>7867</v>
      </c>
      <c r="C998" s="2" t="s">
        <v>7868</v>
      </c>
      <c r="D998" s="2">
        <v>991</v>
      </c>
      <c r="E998" s="2" t="s">
        <v>7869</v>
      </c>
      <c r="F998" s="58" t="s">
        <v>7870</v>
      </c>
      <c r="G998" s="2" t="s">
        <v>168</v>
      </c>
      <c r="H998" t="s">
        <v>169</v>
      </c>
      <c r="I998" s="58" t="s">
        <v>170</v>
      </c>
      <c r="J998" s="2">
        <v>66146</v>
      </c>
      <c r="K998" s="2" t="s">
        <v>171</v>
      </c>
      <c r="L998" s="2" t="s">
        <v>172</v>
      </c>
      <c r="M998" s="58" t="s">
        <v>173</v>
      </c>
      <c r="N998" s="58" t="s">
        <v>174</v>
      </c>
      <c r="O998" s="58" t="s">
        <v>175</v>
      </c>
      <c r="P998" s="2">
        <v>65793</v>
      </c>
      <c r="Q998" s="2" t="s">
        <v>176</v>
      </c>
      <c r="R998" s="2" t="s">
        <v>177</v>
      </c>
      <c r="S998" s="10">
        <v>43007</v>
      </c>
      <c r="T998" s="58" t="s">
        <v>1174</v>
      </c>
      <c r="U998" s="2" t="s">
        <v>1175</v>
      </c>
      <c r="V998" s="2" t="s">
        <v>92</v>
      </c>
      <c r="W998" s="2" t="s">
        <v>1192</v>
      </c>
      <c r="X998" s="2" t="s">
        <v>140</v>
      </c>
      <c r="Y998" s="2">
        <v>19</v>
      </c>
      <c r="Z998" s="2" t="s">
        <v>95</v>
      </c>
      <c r="AA998" s="2" t="s">
        <v>141</v>
      </c>
      <c r="AB998" s="58" t="s">
        <v>4828</v>
      </c>
      <c r="AC998" s="58" t="s">
        <v>98</v>
      </c>
      <c r="AD998" s="58" t="s">
        <v>7871</v>
      </c>
      <c r="AE998" s="2" t="s">
        <v>7872</v>
      </c>
      <c r="AF998" s="62">
        <v>-22.371025899999999</v>
      </c>
      <c r="AG998" s="62">
        <v>-46.942259399999998</v>
      </c>
      <c r="AH998" s="2" t="s">
        <v>7873</v>
      </c>
      <c r="AI998" s="2" t="s">
        <v>147</v>
      </c>
      <c r="AJ998" s="2" t="s">
        <v>1196</v>
      </c>
      <c r="AK998" s="55">
        <v>410.75</v>
      </c>
      <c r="AL998" s="55">
        <v>29</v>
      </c>
      <c r="AM998" s="55">
        <v>7.0602556299452228</v>
      </c>
      <c r="AN998" s="2" t="s">
        <v>103</v>
      </c>
      <c r="AO998" s="2">
        <v>8</v>
      </c>
      <c r="AP998" s="2">
        <v>1</v>
      </c>
      <c r="AQ998" s="2">
        <v>1</v>
      </c>
      <c r="AR998" s="53" t="s">
        <v>148</v>
      </c>
      <c r="AS998" s="2" t="s">
        <v>73</v>
      </c>
      <c r="AT998" s="2" t="s">
        <v>74</v>
      </c>
      <c r="AU998" s="2" t="s">
        <v>148</v>
      </c>
      <c r="AV998" s="2" t="s">
        <v>148</v>
      </c>
      <c r="AW998" s="2" t="str">
        <f t="shared" si="15"/>
        <v xml:space="preserve">     PEGUE NA LOJA HOJE    SHIP FROM STORE        </v>
      </c>
    </row>
    <row r="999" spans="2:49" ht="15" customHeight="1">
      <c r="B999" t="s">
        <v>7874</v>
      </c>
      <c r="C999" s="2" t="s">
        <v>7875</v>
      </c>
      <c r="D999" s="2">
        <v>944</v>
      </c>
      <c r="E999" s="2" t="s">
        <v>7876</v>
      </c>
      <c r="F999" s="58" t="s">
        <v>7877</v>
      </c>
      <c r="G999" s="2" t="s">
        <v>168</v>
      </c>
      <c r="H999" t="s">
        <v>169</v>
      </c>
      <c r="I999" s="58" t="s">
        <v>170</v>
      </c>
      <c r="J999" s="2">
        <v>66146</v>
      </c>
      <c r="K999" s="2" t="s">
        <v>171</v>
      </c>
      <c r="L999" s="2" t="s">
        <v>172</v>
      </c>
      <c r="M999" s="58" t="s">
        <v>271</v>
      </c>
      <c r="N999" s="58" t="s">
        <v>272</v>
      </c>
      <c r="O999" s="58" t="s">
        <v>273</v>
      </c>
      <c r="P999" s="2" t="s">
        <v>148</v>
      </c>
      <c r="Q999" s="2" t="s">
        <v>274</v>
      </c>
      <c r="R999" s="2" t="s">
        <v>268</v>
      </c>
      <c r="S999" s="10">
        <v>43007</v>
      </c>
      <c r="T999" s="58" t="s">
        <v>1979</v>
      </c>
      <c r="U999" s="2" t="s">
        <v>1980</v>
      </c>
      <c r="V999" s="2" t="s">
        <v>92</v>
      </c>
      <c r="W999" s="2" t="s">
        <v>1192</v>
      </c>
      <c r="X999" s="2" t="s">
        <v>140</v>
      </c>
      <c r="Y999" s="2">
        <v>17</v>
      </c>
      <c r="Z999" s="2" t="s">
        <v>95</v>
      </c>
      <c r="AA999" s="2" t="s">
        <v>141</v>
      </c>
      <c r="AB999" s="58" t="s">
        <v>7878</v>
      </c>
      <c r="AC999" s="58" t="s">
        <v>98</v>
      </c>
      <c r="AD999" s="58" t="s">
        <v>7879</v>
      </c>
      <c r="AE999" s="2" t="s">
        <v>7880</v>
      </c>
      <c r="AF999" s="62">
        <v>-20.3200638</v>
      </c>
      <c r="AG999" s="62">
        <v>-48.312418999999998</v>
      </c>
      <c r="AH999" s="2" t="s">
        <v>7881</v>
      </c>
      <c r="AI999" s="2" t="s">
        <v>147</v>
      </c>
      <c r="AJ999" s="2" t="s">
        <v>1196</v>
      </c>
      <c r="AK999" s="55">
        <v>454.18</v>
      </c>
      <c r="AL999" s="55">
        <v>117</v>
      </c>
      <c r="AM999" s="55">
        <v>25.760711612136156</v>
      </c>
      <c r="AN999" s="2" t="s">
        <v>103</v>
      </c>
      <c r="AO999" s="2">
        <v>10</v>
      </c>
      <c r="AP999" s="2">
        <v>1</v>
      </c>
      <c r="AQ999" s="2">
        <v>3</v>
      </c>
      <c r="AR999" s="53" t="s">
        <v>148</v>
      </c>
      <c r="AS999" s="2" t="s">
        <v>73</v>
      </c>
      <c r="AT999" s="2" t="s">
        <v>148</v>
      </c>
      <c r="AU999" s="2" t="s">
        <v>148</v>
      </c>
      <c r="AV999" s="2" t="s">
        <v>148</v>
      </c>
      <c r="AW999" s="2" t="str">
        <f t="shared" si="15"/>
        <v xml:space="preserve">     PEGUE NA LOJA HOJE             </v>
      </c>
    </row>
    <row r="1000" spans="2:49" ht="15" customHeight="1">
      <c r="B1000" t="s">
        <v>7882</v>
      </c>
      <c r="C1000" s="2" t="s">
        <v>7883</v>
      </c>
      <c r="D1000" s="2">
        <v>988</v>
      </c>
      <c r="E1000" s="2" t="s">
        <v>7884</v>
      </c>
      <c r="F1000" s="58" t="s">
        <v>7885</v>
      </c>
      <c r="G1000" s="2" t="s">
        <v>380</v>
      </c>
      <c r="H1000" t="s">
        <v>381</v>
      </c>
      <c r="I1000" s="58" t="s">
        <v>382</v>
      </c>
      <c r="J1000" s="2">
        <v>66147</v>
      </c>
      <c r="K1000" s="2" t="s">
        <v>383</v>
      </c>
      <c r="L1000" s="2" t="s">
        <v>384</v>
      </c>
      <c r="M1000" s="58" t="s">
        <v>401</v>
      </c>
      <c r="N1000" s="58" t="s">
        <v>402</v>
      </c>
      <c r="O1000" s="58" t="s">
        <v>403</v>
      </c>
      <c r="P1000" s="2">
        <v>66127</v>
      </c>
      <c r="Q1000" s="2" t="s">
        <v>404</v>
      </c>
      <c r="R1000" s="2" t="s">
        <v>405</v>
      </c>
      <c r="S1000" s="10">
        <v>43007</v>
      </c>
      <c r="T1000" s="58" t="s">
        <v>945</v>
      </c>
      <c r="U1000" s="2" t="s">
        <v>946</v>
      </c>
      <c r="V1000" s="2" t="s">
        <v>92</v>
      </c>
      <c r="W1000" s="2" t="s">
        <v>1192</v>
      </c>
      <c r="X1000" s="2" t="s">
        <v>248</v>
      </c>
      <c r="Y1000" s="2">
        <v>61</v>
      </c>
      <c r="Z1000" s="2" t="s">
        <v>160</v>
      </c>
      <c r="AA1000" s="2" t="s">
        <v>408</v>
      </c>
      <c r="AB1000" s="58" t="s">
        <v>409</v>
      </c>
      <c r="AC1000" s="58" t="s">
        <v>7886</v>
      </c>
      <c r="AD1000" s="58" t="s">
        <v>7887</v>
      </c>
      <c r="AE1000" s="2" t="s">
        <v>7888</v>
      </c>
      <c r="AF1000" s="62">
        <v>-15.8689149</v>
      </c>
      <c r="AG1000" s="62">
        <v>-47.966150200000001</v>
      </c>
      <c r="AH1000" s="2" t="s">
        <v>7889</v>
      </c>
      <c r="AI1000" s="2" t="s">
        <v>147</v>
      </c>
      <c r="AJ1000" s="2" t="s">
        <v>1260</v>
      </c>
      <c r="AK1000" s="55">
        <v>254.41</v>
      </c>
      <c r="AL1000" s="55">
        <v>105</v>
      </c>
      <c r="AM1000" s="55">
        <v>41.271962580087262</v>
      </c>
      <c r="AN1000" s="2" t="s">
        <v>103</v>
      </c>
      <c r="AO1000" s="2">
        <v>7</v>
      </c>
      <c r="AP1000" s="2">
        <v>2</v>
      </c>
      <c r="AQ1000" s="2">
        <v>3</v>
      </c>
      <c r="AR1000" s="53" t="s">
        <v>72</v>
      </c>
      <c r="AS1000" s="2" t="s">
        <v>73</v>
      </c>
      <c r="AT1000" s="2" t="s">
        <v>74</v>
      </c>
      <c r="AU1000" s="2" t="s">
        <v>75</v>
      </c>
      <c r="AV1000" s="2" t="s">
        <v>76</v>
      </c>
      <c r="AW1000" s="2" t="str">
        <f t="shared" si="15"/>
        <v>AMERICANAS SERVIÇOS    PEGUE NA LOJA HOJE    SHIP FROM STORE    PEGUE NA LOJA  QUIOSQUE</v>
      </c>
    </row>
    <row r="1001" spans="2:49" ht="15" customHeight="1">
      <c r="B1001" t="s">
        <v>7890</v>
      </c>
      <c r="C1001" s="2">
        <v>1312</v>
      </c>
      <c r="D1001" s="2">
        <v>1312</v>
      </c>
      <c r="E1001" s="2" t="s">
        <v>7891</v>
      </c>
      <c r="F1001" s="58" t="s">
        <v>7892</v>
      </c>
      <c r="G1001" s="2" t="s">
        <v>380</v>
      </c>
      <c r="H1001" t="s">
        <v>381</v>
      </c>
      <c r="I1001" s="58" t="s">
        <v>382</v>
      </c>
      <c r="J1001" s="2">
        <v>66147</v>
      </c>
      <c r="K1001" s="2" t="s">
        <v>383</v>
      </c>
      <c r="L1001" s="2" t="s">
        <v>384</v>
      </c>
      <c r="M1001" s="58" t="s">
        <v>2907</v>
      </c>
      <c r="N1001" s="58" t="s">
        <v>2908</v>
      </c>
      <c r="O1001" s="58" t="s">
        <v>2909</v>
      </c>
      <c r="P1001" s="2">
        <v>68222</v>
      </c>
      <c r="Q1001" s="2" t="s">
        <v>2910</v>
      </c>
      <c r="R1001" s="2">
        <v>1019</v>
      </c>
      <c r="S1001" s="10">
        <v>43007</v>
      </c>
      <c r="T1001" s="58" t="s">
        <v>2911</v>
      </c>
      <c r="U1001" s="2" t="s">
        <v>2912</v>
      </c>
      <c r="V1001" s="2" t="s">
        <v>92</v>
      </c>
      <c r="W1001" s="2" t="s">
        <v>93</v>
      </c>
      <c r="X1001" s="2" t="s">
        <v>442</v>
      </c>
      <c r="Y1001" s="2">
        <v>86</v>
      </c>
      <c r="Z1001" s="2" t="s">
        <v>160</v>
      </c>
      <c r="AA1001" s="2" t="s">
        <v>2913</v>
      </c>
      <c r="AB1001" s="58" t="s">
        <v>7892</v>
      </c>
      <c r="AC1001" s="58" t="s">
        <v>98</v>
      </c>
      <c r="AD1001" s="58" t="s">
        <v>7893</v>
      </c>
      <c r="AE1001" s="2" t="s">
        <v>7894</v>
      </c>
      <c r="AF1001" s="62">
        <v>-4.2771226000000002</v>
      </c>
      <c r="AG1001" s="62">
        <v>-41.779827500000003</v>
      </c>
      <c r="AH1001" s="2" t="s">
        <v>7895</v>
      </c>
      <c r="AI1001" s="2" t="s">
        <v>147</v>
      </c>
      <c r="AJ1001" s="2" t="s">
        <v>1351</v>
      </c>
      <c r="AK1001" s="55">
        <v>506.08</v>
      </c>
      <c r="AL1001" s="55">
        <v>132</v>
      </c>
      <c r="AM1001" s="55">
        <v>26.082832753714829</v>
      </c>
      <c r="AN1001" s="2" t="s">
        <v>103</v>
      </c>
      <c r="AO1001" s="2">
        <v>9</v>
      </c>
      <c r="AP1001" s="2">
        <v>1</v>
      </c>
      <c r="AQ1001" s="2">
        <v>2</v>
      </c>
      <c r="AR1001" s="53" t="s">
        <v>148</v>
      </c>
      <c r="AS1001" s="2" t="s">
        <v>73</v>
      </c>
      <c r="AT1001" s="2" t="s">
        <v>148</v>
      </c>
      <c r="AU1001" s="2" t="s">
        <v>148</v>
      </c>
      <c r="AV1001" s="2" t="s">
        <v>148</v>
      </c>
      <c r="AW1001" s="2" t="str">
        <f t="shared" si="15"/>
        <v xml:space="preserve">     PEGUE NA LOJA HOJE             </v>
      </c>
    </row>
    <row r="1002" spans="2:49" ht="15" customHeight="1">
      <c r="B1002" t="s">
        <v>7896</v>
      </c>
      <c r="C1002" s="2">
        <v>1307</v>
      </c>
      <c r="D1002" s="2">
        <v>1307</v>
      </c>
      <c r="E1002" s="2" t="s">
        <v>7897</v>
      </c>
      <c r="F1002" s="58" t="s">
        <v>7898</v>
      </c>
      <c r="G1002" s="2" t="s">
        <v>534</v>
      </c>
      <c r="H1002" t="s">
        <v>535</v>
      </c>
      <c r="I1002" s="58" t="s">
        <v>536</v>
      </c>
      <c r="J1002" s="2">
        <v>65659</v>
      </c>
      <c r="K1002" s="2" t="s">
        <v>537</v>
      </c>
      <c r="L1002" s="2" t="s">
        <v>531</v>
      </c>
      <c r="M1002" s="58" t="s">
        <v>3921</v>
      </c>
      <c r="N1002" s="58" t="s">
        <v>3922</v>
      </c>
      <c r="O1002" s="58" t="s">
        <v>3923</v>
      </c>
      <c r="P1002" s="2" t="s">
        <v>148</v>
      </c>
      <c r="Q1002" s="2" t="s">
        <v>3924</v>
      </c>
      <c r="R1002" s="2" t="s">
        <v>796</v>
      </c>
      <c r="S1002" s="10">
        <v>43007</v>
      </c>
      <c r="T1002" s="58" t="s">
        <v>725</v>
      </c>
      <c r="U1002" s="2" t="s">
        <v>726</v>
      </c>
      <c r="V1002" s="2" t="s">
        <v>92</v>
      </c>
      <c r="W1002" s="2" t="s">
        <v>93</v>
      </c>
      <c r="X1002" s="2" t="s">
        <v>545</v>
      </c>
      <c r="Y1002" s="2">
        <v>99</v>
      </c>
      <c r="Z1002" s="2" t="s">
        <v>160</v>
      </c>
      <c r="AA1002" s="2" t="s">
        <v>727</v>
      </c>
      <c r="AB1002" s="58" t="s">
        <v>833</v>
      </c>
      <c r="AC1002" s="58" t="s">
        <v>1851</v>
      </c>
      <c r="AD1002" s="58" t="s">
        <v>7899</v>
      </c>
      <c r="AE1002" s="2" t="s">
        <v>7900</v>
      </c>
      <c r="AF1002" s="62">
        <v>-4.8780144999999999</v>
      </c>
      <c r="AG1002" s="62">
        <v>-43.336455999999998</v>
      </c>
      <c r="AH1002" s="2" t="s">
        <v>7901</v>
      </c>
      <c r="AI1002" s="2" t="s">
        <v>147</v>
      </c>
      <c r="AJ1002" s="2" t="s">
        <v>330</v>
      </c>
      <c r="AK1002" s="55">
        <v>823.36</v>
      </c>
      <c r="AL1002" s="55">
        <v>168</v>
      </c>
      <c r="AM1002" s="55">
        <v>20.404197434900894</v>
      </c>
      <c r="AN1002" s="2" t="s">
        <v>331</v>
      </c>
      <c r="AO1002" s="2">
        <v>12</v>
      </c>
      <c r="AP1002" s="2">
        <v>1</v>
      </c>
      <c r="AQ1002" s="2">
        <v>5</v>
      </c>
      <c r="AR1002" s="53" t="s">
        <v>148</v>
      </c>
      <c r="AS1002" s="2" t="s">
        <v>73</v>
      </c>
      <c r="AT1002" s="2" t="s">
        <v>148</v>
      </c>
      <c r="AU1002" s="2" t="s">
        <v>148</v>
      </c>
      <c r="AV1002" s="2" t="s">
        <v>76</v>
      </c>
      <c r="AW1002" s="2" t="str">
        <f t="shared" si="15"/>
        <v xml:space="preserve">     PEGUE NA LOJA HOJE            QUIOSQUE</v>
      </c>
    </row>
    <row r="1003" spans="2:49" ht="15" customHeight="1">
      <c r="B1003" t="s">
        <v>7902</v>
      </c>
      <c r="C1003" s="2" t="s">
        <v>7903</v>
      </c>
      <c r="D1003" s="2">
        <v>977</v>
      </c>
      <c r="E1003" s="2" t="s">
        <v>7904</v>
      </c>
      <c r="F1003" s="58" t="s">
        <v>7905</v>
      </c>
      <c r="G1003" s="2" t="s">
        <v>108</v>
      </c>
      <c r="H1003" t="s">
        <v>109</v>
      </c>
      <c r="I1003" s="58" t="s">
        <v>110</v>
      </c>
      <c r="J1003" s="2">
        <v>66202</v>
      </c>
      <c r="K1003" s="2" t="s">
        <v>111</v>
      </c>
      <c r="L1003" s="2" t="s">
        <v>112</v>
      </c>
      <c r="M1003" s="58" t="s">
        <v>113</v>
      </c>
      <c r="N1003" s="58" t="s">
        <v>114</v>
      </c>
      <c r="O1003" s="58" t="s">
        <v>115</v>
      </c>
      <c r="P1003" s="2">
        <v>66198</v>
      </c>
      <c r="Q1003" s="2" t="s">
        <v>116</v>
      </c>
      <c r="R1003" s="2" t="s">
        <v>117</v>
      </c>
      <c r="S1003" s="10">
        <v>43016</v>
      </c>
      <c r="T1003" s="58" t="s">
        <v>118</v>
      </c>
      <c r="U1003" s="2" t="s">
        <v>119</v>
      </c>
      <c r="V1003" s="2" t="s">
        <v>92</v>
      </c>
      <c r="W1003" s="2" t="s">
        <v>1192</v>
      </c>
      <c r="X1003" s="2" t="s">
        <v>94</v>
      </c>
      <c r="Y1003" s="2">
        <v>21</v>
      </c>
      <c r="Z1003" s="2" t="s">
        <v>95</v>
      </c>
      <c r="AA1003" s="2" t="s">
        <v>96</v>
      </c>
      <c r="AB1003" s="58" t="s">
        <v>120</v>
      </c>
      <c r="AC1003" s="58" t="s">
        <v>98</v>
      </c>
      <c r="AD1003" s="58" t="s">
        <v>7906</v>
      </c>
      <c r="AE1003" s="2" t="s">
        <v>7907</v>
      </c>
      <c r="AF1003" s="62">
        <v>-22.904384799999999</v>
      </c>
      <c r="AG1003" s="62">
        <v>-43.177624100000003</v>
      </c>
      <c r="AH1003" s="2" t="s">
        <v>7908</v>
      </c>
      <c r="AI1003" s="2" t="s">
        <v>28</v>
      </c>
      <c r="AJ1003" s="2" t="s">
        <v>1196</v>
      </c>
      <c r="AK1003" s="55">
        <v>379.6</v>
      </c>
      <c r="AL1003" s="55">
        <v>23</v>
      </c>
      <c r="AM1003" s="55">
        <v>6.0590094836670172</v>
      </c>
      <c r="AN1003" s="2" t="s">
        <v>103</v>
      </c>
      <c r="AO1003" s="2">
        <v>3</v>
      </c>
      <c r="AP1003" s="2">
        <v>3</v>
      </c>
      <c r="AQ1003" s="2">
        <v>1</v>
      </c>
      <c r="AR1003" s="53" t="s">
        <v>148</v>
      </c>
      <c r="AS1003" s="2" t="s">
        <v>73</v>
      </c>
      <c r="AT1003" s="2" t="s">
        <v>74</v>
      </c>
      <c r="AU1003" s="2" t="s">
        <v>75</v>
      </c>
      <c r="AV1003" s="2" t="s">
        <v>148</v>
      </c>
      <c r="AW1003" s="2" t="str">
        <f t="shared" si="15"/>
        <v xml:space="preserve">     PEGUE NA LOJA HOJE    SHIP FROM STORE    PEGUE NA LOJA   </v>
      </c>
    </row>
    <row r="1004" spans="2:49" ht="15" customHeight="1">
      <c r="B1004" t="s">
        <v>7909</v>
      </c>
      <c r="C1004" s="2">
        <v>1304</v>
      </c>
      <c r="D1004" s="2">
        <v>1304</v>
      </c>
      <c r="E1004" s="2" t="s">
        <v>7910</v>
      </c>
      <c r="F1004" s="58" t="s">
        <v>7911</v>
      </c>
      <c r="G1004" s="2" t="s">
        <v>285</v>
      </c>
      <c r="H1004" t="s">
        <v>286</v>
      </c>
      <c r="I1004" s="58" t="s">
        <v>287</v>
      </c>
      <c r="J1004" s="2">
        <v>68673</v>
      </c>
      <c r="K1004" s="2" t="s">
        <v>288</v>
      </c>
      <c r="L1004" s="2" t="s">
        <v>289</v>
      </c>
      <c r="M1004" s="58" t="s">
        <v>452</v>
      </c>
      <c r="N1004" s="58" t="s">
        <v>453</v>
      </c>
      <c r="O1004" s="58" t="s">
        <v>454</v>
      </c>
      <c r="P1004" s="2" t="s">
        <v>148</v>
      </c>
      <c r="Q1004" s="2" t="s">
        <v>455</v>
      </c>
      <c r="R1004" s="2" t="s">
        <v>148</v>
      </c>
      <c r="S1004" s="10">
        <v>43016</v>
      </c>
      <c r="T1004" s="58" t="s">
        <v>456</v>
      </c>
      <c r="U1004" s="2" t="s">
        <v>457</v>
      </c>
      <c r="V1004" s="2" t="s">
        <v>92</v>
      </c>
      <c r="W1004" s="2" t="s">
        <v>93</v>
      </c>
      <c r="X1004" s="2" t="s">
        <v>458</v>
      </c>
      <c r="Y1004" s="2">
        <v>51</v>
      </c>
      <c r="Z1004" s="2" t="s">
        <v>459</v>
      </c>
      <c r="AA1004" s="2" t="s">
        <v>460</v>
      </c>
      <c r="AB1004" s="58" t="s">
        <v>451</v>
      </c>
      <c r="AC1004" s="58" t="s">
        <v>98</v>
      </c>
      <c r="AD1004" s="58" t="s">
        <v>7912</v>
      </c>
      <c r="AE1004" s="2" t="s">
        <v>7913</v>
      </c>
      <c r="AF1004" s="62">
        <v>-30.0280244</v>
      </c>
      <c r="AG1004" s="62">
        <v>-51.224861300000001</v>
      </c>
      <c r="AH1004" s="2" t="s">
        <v>7914</v>
      </c>
      <c r="AI1004" s="2" t="s">
        <v>28</v>
      </c>
      <c r="AJ1004" s="2" t="s">
        <v>330</v>
      </c>
      <c r="AK1004" s="55">
        <v>938.44</v>
      </c>
      <c r="AL1004" s="55">
        <v>121</v>
      </c>
      <c r="AM1004" s="55">
        <v>12.893738544819062</v>
      </c>
      <c r="AN1004" s="2" t="s">
        <v>103</v>
      </c>
      <c r="AO1004" s="2">
        <v>4</v>
      </c>
      <c r="AP1004" s="2">
        <v>3</v>
      </c>
      <c r="AQ1004" s="2">
        <v>1</v>
      </c>
      <c r="AR1004" s="53" t="s">
        <v>72</v>
      </c>
      <c r="AS1004" s="2" t="s">
        <v>73</v>
      </c>
      <c r="AT1004" s="2" t="s">
        <v>74</v>
      </c>
      <c r="AU1004" s="2" t="s">
        <v>75</v>
      </c>
      <c r="AV1004" s="2" t="s">
        <v>76</v>
      </c>
      <c r="AW1004" s="2" t="str">
        <f t="shared" si="15"/>
        <v>AMERICANAS SERVIÇOS    PEGUE NA LOJA HOJE    SHIP FROM STORE    PEGUE NA LOJA  QUIOSQUE</v>
      </c>
    </row>
    <row r="1005" spans="2:49" ht="15" customHeight="1">
      <c r="B1005" t="s">
        <v>7915</v>
      </c>
      <c r="C1005" s="2" t="s">
        <v>7916</v>
      </c>
      <c r="D1005" s="2">
        <v>998</v>
      </c>
      <c r="E1005" s="2" t="s">
        <v>7917</v>
      </c>
      <c r="F1005" s="58" t="s">
        <v>7918</v>
      </c>
      <c r="G1005" s="2" t="s">
        <v>380</v>
      </c>
      <c r="H1005" t="s">
        <v>381</v>
      </c>
      <c r="I1005" s="58" t="s">
        <v>382</v>
      </c>
      <c r="J1005" s="2">
        <v>66147</v>
      </c>
      <c r="K1005" s="2" t="s">
        <v>383</v>
      </c>
      <c r="L1005" s="2" t="s">
        <v>384</v>
      </c>
      <c r="M1005" s="58" t="s">
        <v>401</v>
      </c>
      <c r="N1005" s="58" t="s">
        <v>402</v>
      </c>
      <c r="O1005" s="58" t="s">
        <v>403</v>
      </c>
      <c r="P1005" s="2">
        <v>66127</v>
      </c>
      <c r="Q1005" s="2" t="s">
        <v>404</v>
      </c>
      <c r="R1005" s="2" t="s">
        <v>405</v>
      </c>
      <c r="S1005" s="10">
        <v>43026</v>
      </c>
      <c r="T1005" s="58" t="s">
        <v>945</v>
      </c>
      <c r="U1005" s="2" t="s">
        <v>946</v>
      </c>
      <c r="V1005" s="2" t="s">
        <v>92</v>
      </c>
      <c r="W1005" s="2" t="s">
        <v>1192</v>
      </c>
      <c r="X1005" s="2" t="s">
        <v>248</v>
      </c>
      <c r="Y1005" s="2">
        <v>61</v>
      </c>
      <c r="Z1005" s="2" t="s">
        <v>160</v>
      </c>
      <c r="AA1005" s="2" t="s">
        <v>408</v>
      </c>
      <c r="AB1005" s="58" t="s">
        <v>409</v>
      </c>
      <c r="AC1005" s="58" t="s">
        <v>410</v>
      </c>
      <c r="AD1005" s="58" t="s">
        <v>7919</v>
      </c>
      <c r="AE1005" s="2" t="s">
        <v>7920</v>
      </c>
      <c r="AF1005" s="62">
        <v>-15.8283614</v>
      </c>
      <c r="AG1005" s="62">
        <v>-47.928307099999998</v>
      </c>
      <c r="AH1005" s="2" t="s">
        <v>7921</v>
      </c>
      <c r="AI1005" s="2" t="s">
        <v>147</v>
      </c>
      <c r="AJ1005" s="2" t="s">
        <v>1196</v>
      </c>
      <c r="AK1005" s="55">
        <v>334.86</v>
      </c>
      <c r="AL1005" s="55">
        <v>69</v>
      </c>
      <c r="AM1005" s="55">
        <v>20.605626231858089</v>
      </c>
      <c r="AN1005" s="2" t="s">
        <v>103</v>
      </c>
      <c r="AO1005" s="2">
        <v>10</v>
      </c>
      <c r="AP1005" s="2">
        <v>1</v>
      </c>
      <c r="AQ1005" s="2">
        <v>3</v>
      </c>
      <c r="AR1005" s="53" t="s">
        <v>148</v>
      </c>
      <c r="AS1005" s="2" t="s">
        <v>73</v>
      </c>
      <c r="AT1005" s="2" t="s">
        <v>74</v>
      </c>
      <c r="AU1005" s="2" t="s">
        <v>75</v>
      </c>
      <c r="AV1005" s="2" t="s">
        <v>148</v>
      </c>
      <c r="AW1005" s="2" t="str">
        <f t="shared" si="15"/>
        <v xml:space="preserve">     PEGUE NA LOJA HOJE    SHIP FROM STORE    PEGUE NA LOJA   </v>
      </c>
    </row>
    <row r="1006" spans="2:49" ht="15" customHeight="1">
      <c r="B1006" t="s">
        <v>7922</v>
      </c>
      <c r="C1006" s="2" t="s">
        <v>7923</v>
      </c>
      <c r="D1006" s="2">
        <v>979</v>
      </c>
      <c r="E1006" s="2" t="s">
        <v>7924</v>
      </c>
      <c r="F1006" s="58" t="s">
        <v>7925</v>
      </c>
      <c r="G1006" s="2" t="s">
        <v>108</v>
      </c>
      <c r="H1006" t="s">
        <v>109</v>
      </c>
      <c r="I1006" s="58" t="s">
        <v>110</v>
      </c>
      <c r="J1006" s="2">
        <v>66202</v>
      </c>
      <c r="K1006" s="2" t="s">
        <v>111</v>
      </c>
      <c r="L1006" s="2" t="s">
        <v>112</v>
      </c>
      <c r="M1006" s="58" t="s">
        <v>187</v>
      </c>
      <c r="N1006" s="58" t="s">
        <v>188</v>
      </c>
      <c r="O1006" s="58" t="s">
        <v>189</v>
      </c>
      <c r="P1006" s="2">
        <v>68950</v>
      </c>
      <c r="Q1006" s="2" t="s">
        <v>190</v>
      </c>
      <c r="R1006" s="2" t="s">
        <v>184</v>
      </c>
      <c r="S1006" s="10">
        <v>43027</v>
      </c>
      <c r="T1006" s="58" t="s">
        <v>191</v>
      </c>
      <c r="U1006" s="2" t="s">
        <v>192</v>
      </c>
      <c r="V1006" s="2" t="s">
        <v>92</v>
      </c>
      <c r="W1006" s="2" t="s">
        <v>1192</v>
      </c>
      <c r="X1006" s="2" t="s">
        <v>94</v>
      </c>
      <c r="Y1006" s="2">
        <v>21</v>
      </c>
      <c r="Z1006" s="2" t="s">
        <v>95</v>
      </c>
      <c r="AA1006" s="2" t="s">
        <v>96</v>
      </c>
      <c r="AB1006" s="58" t="s">
        <v>120</v>
      </c>
      <c r="AC1006" s="58" t="s">
        <v>611</v>
      </c>
      <c r="AD1006" s="58" t="s">
        <v>7926</v>
      </c>
      <c r="AE1006" s="2" t="s">
        <v>7927</v>
      </c>
      <c r="AF1006" s="62">
        <v>-23.005195100000002</v>
      </c>
      <c r="AG1006" s="62">
        <v>-43.319843900000002</v>
      </c>
      <c r="AH1006" s="2" t="s">
        <v>7928</v>
      </c>
      <c r="AI1006" s="2" t="s">
        <v>28</v>
      </c>
      <c r="AJ1006" s="2" t="s">
        <v>1260</v>
      </c>
      <c r="AK1006" s="55">
        <v>249.82</v>
      </c>
      <c r="AL1006" s="55">
        <v>86</v>
      </c>
      <c r="AM1006" s="55">
        <v>34.424785845808984</v>
      </c>
      <c r="AN1006" s="2" t="s">
        <v>331</v>
      </c>
      <c r="AO1006" s="2">
        <v>3</v>
      </c>
      <c r="AP1006" s="2">
        <v>4</v>
      </c>
      <c r="AQ1006" s="2">
        <v>1</v>
      </c>
      <c r="AR1006" s="53" t="s">
        <v>148</v>
      </c>
      <c r="AS1006" s="2" t="s">
        <v>73</v>
      </c>
      <c r="AT1006" s="2" t="s">
        <v>74</v>
      </c>
      <c r="AU1006" s="2" t="s">
        <v>75</v>
      </c>
      <c r="AV1006" s="2" t="s">
        <v>148</v>
      </c>
      <c r="AW1006" s="2" t="str">
        <f t="shared" si="15"/>
        <v xml:space="preserve">     PEGUE NA LOJA HOJE    SHIP FROM STORE    PEGUE NA LOJA   </v>
      </c>
    </row>
    <row r="1007" spans="2:49" ht="15" customHeight="1">
      <c r="B1007" t="s">
        <v>7929</v>
      </c>
      <c r="C1007" s="2">
        <v>1319</v>
      </c>
      <c r="D1007" s="2">
        <v>1319</v>
      </c>
      <c r="E1007" s="2" t="s">
        <v>7930</v>
      </c>
      <c r="F1007" s="58" t="s">
        <v>7931</v>
      </c>
      <c r="G1007" s="2" t="s">
        <v>431</v>
      </c>
      <c r="H1007" t="s">
        <v>432</v>
      </c>
      <c r="I1007" s="58" t="s">
        <v>433</v>
      </c>
      <c r="J1007" s="2">
        <v>66749</v>
      </c>
      <c r="K1007" s="2" t="s">
        <v>434</v>
      </c>
      <c r="L1007" s="2" t="s">
        <v>435</v>
      </c>
      <c r="M1007" s="58" t="s">
        <v>815</v>
      </c>
      <c r="N1007" s="58" t="s">
        <v>816</v>
      </c>
      <c r="O1007" s="58" t="s">
        <v>817</v>
      </c>
      <c r="P1007" s="2">
        <v>66116</v>
      </c>
      <c r="Q1007" s="2" t="s">
        <v>818</v>
      </c>
      <c r="R1007" s="2" t="s">
        <v>812</v>
      </c>
      <c r="S1007" s="10">
        <v>43032</v>
      </c>
      <c r="T1007" s="58" t="s">
        <v>819</v>
      </c>
      <c r="U1007" s="2" t="s">
        <v>820</v>
      </c>
      <c r="V1007" s="2" t="s">
        <v>92</v>
      </c>
      <c r="W1007" s="2" t="s">
        <v>93</v>
      </c>
      <c r="X1007" s="2" t="s">
        <v>480</v>
      </c>
      <c r="Y1007" s="2">
        <v>79</v>
      </c>
      <c r="Z1007" s="2" t="s">
        <v>95</v>
      </c>
      <c r="AA1007" s="2" t="s">
        <v>143</v>
      </c>
      <c r="AB1007" s="58" t="s">
        <v>821</v>
      </c>
      <c r="AC1007" s="58" t="s">
        <v>7932</v>
      </c>
      <c r="AD1007" s="58" t="s">
        <v>7933</v>
      </c>
      <c r="AE1007" s="2" t="s">
        <v>7934</v>
      </c>
      <c r="AF1007" s="62">
        <v>-10.945169999999999</v>
      </c>
      <c r="AG1007" s="62">
        <v>-37.047469999999997</v>
      </c>
      <c r="AH1007" s="2" t="s">
        <v>7935</v>
      </c>
      <c r="AI1007" s="2" t="s">
        <v>28</v>
      </c>
      <c r="AJ1007" s="2" t="s">
        <v>102</v>
      </c>
      <c r="AK1007" s="55">
        <v>1026.8499999999999</v>
      </c>
      <c r="AL1007" s="55">
        <v>120</v>
      </c>
      <c r="AM1007" s="55">
        <v>11.686224862443396</v>
      </c>
      <c r="AN1007" s="2" t="s">
        <v>331</v>
      </c>
      <c r="AO1007" s="2">
        <v>8</v>
      </c>
      <c r="AP1007" s="2">
        <v>1</v>
      </c>
      <c r="AQ1007" s="2">
        <v>1</v>
      </c>
      <c r="AR1007" s="53" t="s">
        <v>72</v>
      </c>
      <c r="AS1007" s="2" t="s">
        <v>73</v>
      </c>
      <c r="AT1007" s="2" t="s">
        <v>74</v>
      </c>
      <c r="AU1007" s="2" t="s">
        <v>148</v>
      </c>
      <c r="AV1007" s="2" t="s">
        <v>76</v>
      </c>
      <c r="AW1007" s="2" t="str">
        <f t="shared" si="15"/>
        <v>AMERICANAS SERVIÇOS    PEGUE NA LOJA HOJE    SHIP FROM STORE       QUIOSQUE</v>
      </c>
    </row>
    <row r="1008" spans="2:49" ht="15" customHeight="1">
      <c r="B1008" t="s">
        <v>7936</v>
      </c>
      <c r="C1008" s="2">
        <v>1216</v>
      </c>
      <c r="D1008" s="2">
        <v>1216</v>
      </c>
      <c r="E1008" s="2" t="s">
        <v>7937</v>
      </c>
      <c r="F1008" s="58" t="s">
        <v>7938</v>
      </c>
      <c r="G1008" s="2" t="s">
        <v>128</v>
      </c>
      <c r="H1008" t="s">
        <v>129</v>
      </c>
      <c r="I1008" s="58" t="s">
        <v>130</v>
      </c>
      <c r="J1008" s="2">
        <v>66128</v>
      </c>
      <c r="K1008" s="2" t="s">
        <v>131</v>
      </c>
      <c r="L1008" s="2" t="s">
        <v>132</v>
      </c>
      <c r="M1008" s="58" t="s">
        <v>777</v>
      </c>
      <c r="N1008" s="58" t="s">
        <v>778</v>
      </c>
      <c r="O1008" s="58" t="s">
        <v>779</v>
      </c>
      <c r="P1008" s="2">
        <v>66208</v>
      </c>
      <c r="Q1008" s="2" t="s">
        <v>780</v>
      </c>
      <c r="R1008" s="2" t="s">
        <v>781</v>
      </c>
      <c r="S1008" s="10">
        <v>43033</v>
      </c>
      <c r="T1008" s="58" t="s">
        <v>782</v>
      </c>
      <c r="U1008" s="2" t="s">
        <v>783</v>
      </c>
      <c r="V1008" s="2" t="s">
        <v>92</v>
      </c>
      <c r="W1008" s="2" t="s">
        <v>93</v>
      </c>
      <c r="X1008" s="2" t="s">
        <v>140</v>
      </c>
      <c r="Y1008" s="2">
        <v>11</v>
      </c>
      <c r="Z1008" s="2" t="s">
        <v>95</v>
      </c>
      <c r="AA1008" s="2" t="s">
        <v>141</v>
      </c>
      <c r="AB1008" s="58" t="s">
        <v>142</v>
      </c>
      <c r="AC1008" s="58" t="s">
        <v>7939</v>
      </c>
      <c r="AD1008" s="58" t="s">
        <v>7940</v>
      </c>
      <c r="AE1008" s="2" t="s">
        <v>7941</v>
      </c>
      <c r="AF1008" s="62">
        <v>-23.5397125</v>
      </c>
      <c r="AG1008" s="62">
        <v>-46.462676100000003</v>
      </c>
      <c r="AH1008" s="2" t="s">
        <v>7942</v>
      </c>
      <c r="AI1008" s="2" t="s">
        <v>147</v>
      </c>
      <c r="AJ1008" s="2" t="s">
        <v>330</v>
      </c>
      <c r="AK1008" s="55">
        <v>722.89</v>
      </c>
      <c r="AL1008" s="55">
        <v>97</v>
      </c>
      <c r="AM1008" s="55">
        <v>13.41836240645188</v>
      </c>
      <c r="AN1008" s="2" t="s">
        <v>331</v>
      </c>
      <c r="AO1008" s="2">
        <v>3</v>
      </c>
      <c r="AP1008" s="2">
        <v>5</v>
      </c>
      <c r="AQ1008" s="2">
        <v>1</v>
      </c>
      <c r="AR1008" s="53" t="s">
        <v>72</v>
      </c>
      <c r="AS1008" s="2" t="s">
        <v>73</v>
      </c>
      <c r="AT1008" s="2" t="s">
        <v>74</v>
      </c>
      <c r="AU1008" s="2" t="s">
        <v>148</v>
      </c>
      <c r="AV1008" s="2" t="s">
        <v>76</v>
      </c>
      <c r="AW1008" s="2" t="str">
        <f t="shared" si="15"/>
        <v>AMERICANAS SERVIÇOS    PEGUE NA LOJA HOJE    SHIP FROM STORE       QUIOSQUE</v>
      </c>
    </row>
    <row r="1009" spans="2:49" ht="15" customHeight="1">
      <c r="B1009" t="s">
        <v>7943</v>
      </c>
      <c r="C1009" s="2" t="s">
        <v>7944</v>
      </c>
      <c r="D1009" s="2">
        <v>993</v>
      </c>
      <c r="E1009" s="2" t="s">
        <v>7945</v>
      </c>
      <c r="F1009" s="58" t="s">
        <v>7946</v>
      </c>
      <c r="G1009" s="2" t="s">
        <v>128</v>
      </c>
      <c r="H1009" t="s">
        <v>129</v>
      </c>
      <c r="I1009" s="58" t="s">
        <v>130</v>
      </c>
      <c r="J1009" s="2">
        <v>66128</v>
      </c>
      <c r="K1009" s="2" t="s">
        <v>131</v>
      </c>
      <c r="L1009" s="2" t="s">
        <v>132</v>
      </c>
      <c r="M1009" s="58" t="s">
        <v>133</v>
      </c>
      <c r="N1009" s="58" t="s">
        <v>134</v>
      </c>
      <c r="O1009" s="58" t="s">
        <v>135</v>
      </c>
      <c r="P1009" s="2">
        <v>68981</v>
      </c>
      <c r="Q1009" s="2" t="s">
        <v>136</v>
      </c>
      <c r="R1009" s="2" t="s">
        <v>137</v>
      </c>
      <c r="S1009" s="10">
        <v>43034</v>
      </c>
      <c r="T1009" s="58" t="s">
        <v>138</v>
      </c>
      <c r="U1009" s="2" t="s">
        <v>139</v>
      </c>
      <c r="V1009" s="2" t="s">
        <v>92</v>
      </c>
      <c r="W1009" s="2" t="s">
        <v>1192</v>
      </c>
      <c r="X1009" s="2" t="s">
        <v>140</v>
      </c>
      <c r="Y1009" s="2">
        <v>11</v>
      </c>
      <c r="Z1009" s="2" t="s">
        <v>95</v>
      </c>
      <c r="AA1009" s="2" t="s">
        <v>141</v>
      </c>
      <c r="AB1009" s="58" t="s">
        <v>142</v>
      </c>
      <c r="AC1009" s="58" t="s">
        <v>1851</v>
      </c>
      <c r="AD1009" s="58" t="s">
        <v>7947</v>
      </c>
      <c r="AE1009" s="2" t="s">
        <v>7948</v>
      </c>
      <c r="AF1009" s="62">
        <v>-23.553934099999999</v>
      </c>
      <c r="AG1009" s="62">
        <v>-46.640685599999998</v>
      </c>
      <c r="AH1009" s="2" t="s">
        <v>7949</v>
      </c>
      <c r="AI1009" s="2" t="s">
        <v>147</v>
      </c>
      <c r="AJ1009" s="2" t="s">
        <v>1196</v>
      </c>
      <c r="AK1009" s="55">
        <v>467.97</v>
      </c>
      <c r="AL1009" s="55">
        <v>40</v>
      </c>
      <c r="AM1009" s="55">
        <v>8.5475564672949123</v>
      </c>
      <c r="AN1009" s="2" t="s">
        <v>103</v>
      </c>
      <c r="AO1009" s="2">
        <v>4</v>
      </c>
      <c r="AP1009" s="2">
        <v>3</v>
      </c>
      <c r="AQ1009" s="2">
        <v>1</v>
      </c>
      <c r="AR1009" s="53" t="s">
        <v>148</v>
      </c>
      <c r="AS1009" s="2" t="s">
        <v>73</v>
      </c>
      <c r="AT1009" s="2" t="s">
        <v>74</v>
      </c>
      <c r="AU1009" s="2" t="s">
        <v>75</v>
      </c>
      <c r="AV1009" s="2" t="s">
        <v>148</v>
      </c>
      <c r="AW1009" s="2" t="str">
        <f t="shared" si="15"/>
        <v xml:space="preserve">     PEGUE NA LOJA HOJE    SHIP FROM STORE    PEGUE NA LOJA   </v>
      </c>
    </row>
    <row r="1010" spans="2:49" ht="15" customHeight="1">
      <c r="B1010" t="s">
        <v>7950</v>
      </c>
      <c r="C1010" s="2" t="s">
        <v>7951</v>
      </c>
      <c r="D1010" s="2">
        <v>945</v>
      </c>
      <c r="E1010" s="2" t="s">
        <v>7952</v>
      </c>
      <c r="F1010" s="58" t="s">
        <v>7953</v>
      </c>
      <c r="G1010" s="2" t="s">
        <v>81</v>
      </c>
      <c r="H1010" t="s">
        <v>82</v>
      </c>
      <c r="I1010" s="58" t="s">
        <v>83</v>
      </c>
      <c r="J1010" s="2">
        <v>66203</v>
      </c>
      <c r="K1010" s="2" t="s">
        <v>84</v>
      </c>
      <c r="L1010" s="2" t="s">
        <v>85</v>
      </c>
      <c r="M1010" s="58" t="s">
        <v>751</v>
      </c>
      <c r="N1010" s="58" t="s">
        <v>752</v>
      </c>
      <c r="O1010" s="58" t="s">
        <v>753</v>
      </c>
      <c r="P1010" s="2">
        <v>86530</v>
      </c>
      <c r="Q1010" s="2" t="s">
        <v>754</v>
      </c>
      <c r="R1010" s="2" t="s">
        <v>748</v>
      </c>
      <c r="S1010" s="10">
        <v>43038</v>
      </c>
      <c r="T1010" s="58" t="s">
        <v>1814</v>
      </c>
      <c r="U1010" s="2" t="s">
        <v>1815</v>
      </c>
      <c r="V1010" s="2" t="s">
        <v>92</v>
      </c>
      <c r="W1010" s="2" t="s">
        <v>1192</v>
      </c>
      <c r="X1010" s="2" t="s">
        <v>248</v>
      </c>
      <c r="Y1010" s="2">
        <v>33</v>
      </c>
      <c r="Z1010" s="2" t="s">
        <v>95</v>
      </c>
      <c r="AA1010" s="2" t="s">
        <v>206</v>
      </c>
      <c r="AB1010" s="58" t="s">
        <v>7954</v>
      </c>
      <c r="AC1010" s="58" t="s">
        <v>98</v>
      </c>
      <c r="AD1010" s="58" t="s">
        <v>7955</v>
      </c>
      <c r="AE1010" s="2" t="s">
        <v>7956</v>
      </c>
      <c r="AF1010" s="62">
        <v>-17.8647609</v>
      </c>
      <c r="AG1010" s="62">
        <v>-41.509253399999999</v>
      </c>
      <c r="AH1010" s="2" t="s">
        <v>7957</v>
      </c>
      <c r="AI1010" s="2" t="s">
        <v>147</v>
      </c>
      <c r="AJ1010" s="2" t="s">
        <v>1196</v>
      </c>
      <c r="AK1010" s="55">
        <v>325.2</v>
      </c>
      <c r="AL1010" s="55">
        <v>80</v>
      </c>
      <c r="AM1010" s="55">
        <v>24.600246002460025</v>
      </c>
      <c r="AN1010" s="2" t="s">
        <v>103</v>
      </c>
      <c r="AO1010" s="2">
        <v>13</v>
      </c>
      <c r="AP1010" s="2">
        <v>1</v>
      </c>
      <c r="AQ1010" s="2">
        <v>6</v>
      </c>
      <c r="AR1010" s="53" t="s">
        <v>72</v>
      </c>
      <c r="AS1010" s="2" t="s">
        <v>73</v>
      </c>
      <c r="AT1010" s="2" t="s">
        <v>148</v>
      </c>
      <c r="AU1010" s="2" t="s">
        <v>148</v>
      </c>
      <c r="AV1010" s="2" t="s">
        <v>76</v>
      </c>
      <c r="AW1010" s="2" t="str">
        <f t="shared" si="15"/>
        <v>AMERICANAS SERVIÇOS    PEGUE NA LOJA HOJE            QUIOSQUE</v>
      </c>
    </row>
    <row r="1011" spans="2:49" ht="15" customHeight="1">
      <c r="B1011" t="s">
        <v>7958</v>
      </c>
      <c r="C1011" s="2" t="s">
        <v>7959</v>
      </c>
      <c r="D1011" s="2">
        <v>931</v>
      </c>
      <c r="E1011" s="2" t="s">
        <v>7960</v>
      </c>
      <c r="F1011" s="58" t="s">
        <v>7961</v>
      </c>
      <c r="G1011" s="2" t="s">
        <v>168</v>
      </c>
      <c r="H1011" t="s">
        <v>169</v>
      </c>
      <c r="I1011" s="58" t="s">
        <v>170</v>
      </c>
      <c r="J1011" s="2">
        <v>66146</v>
      </c>
      <c r="K1011" s="2" t="s">
        <v>171</v>
      </c>
      <c r="L1011" s="2" t="s">
        <v>172</v>
      </c>
      <c r="M1011" s="58" t="s">
        <v>214</v>
      </c>
      <c r="N1011" s="58" t="s">
        <v>215</v>
      </c>
      <c r="O1011" s="58" t="s">
        <v>216</v>
      </c>
      <c r="P1011" s="2" t="s">
        <v>148</v>
      </c>
      <c r="Q1011" s="2" t="s">
        <v>217</v>
      </c>
      <c r="R1011" s="2" t="s">
        <v>211</v>
      </c>
      <c r="S1011" s="10">
        <v>43038</v>
      </c>
      <c r="T1011" s="58" t="s">
        <v>218</v>
      </c>
      <c r="U1011" s="2" t="s">
        <v>219</v>
      </c>
      <c r="V1011" s="2" t="s">
        <v>92</v>
      </c>
      <c r="W1011" s="2" t="s">
        <v>1192</v>
      </c>
      <c r="X1011" s="2" t="s">
        <v>140</v>
      </c>
      <c r="Y1011" s="2">
        <v>18</v>
      </c>
      <c r="Z1011" s="2" t="s">
        <v>95</v>
      </c>
      <c r="AA1011" s="2" t="s">
        <v>141</v>
      </c>
      <c r="AB1011" s="58" t="s">
        <v>7962</v>
      </c>
      <c r="AC1011" s="58" t="s">
        <v>98</v>
      </c>
      <c r="AD1011" s="58" t="s">
        <v>7963</v>
      </c>
      <c r="AE1011" s="2" t="s">
        <v>7964</v>
      </c>
      <c r="AF1011" s="62">
        <v>-21.873156999999999</v>
      </c>
      <c r="AG1011" s="62">
        <v>-51.847051999999998</v>
      </c>
      <c r="AH1011" s="2" t="s">
        <v>7965</v>
      </c>
      <c r="AI1011" s="2" t="s">
        <v>147</v>
      </c>
      <c r="AJ1011" s="2" t="s">
        <v>1260</v>
      </c>
      <c r="AK1011" s="55">
        <v>279.73</v>
      </c>
      <c r="AL1011" s="55">
        <v>45</v>
      </c>
      <c r="AM1011" s="55">
        <v>16.086940978800985</v>
      </c>
      <c r="AN1011" s="2" t="s">
        <v>103</v>
      </c>
      <c r="AO1011" s="2">
        <v>11</v>
      </c>
      <c r="AP1011" s="2">
        <v>1</v>
      </c>
      <c r="AQ1011" s="2">
        <v>4</v>
      </c>
      <c r="AR1011" s="53" t="s">
        <v>148</v>
      </c>
      <c r="AS1011" s="2" t="s">
        <v>73</v>
      </c>
      <c r="AT1011" s="2" t="s">
        <v>148</v>
      </c>
      <c r="AU1011" s="2" t="s">
        <v>148</v>
      </c>
      <c r="AV1011" s="2" t="s">
        <v>148</v>
      </c>
      <c r="AW1011" s="2" t="str">
        <f t="shared" si="15"/>
        <v xml:space="preserve">     PEGUE NA LOJA HOJE             </v>
      </c>
    </row>
    <row r="1012" spans="2:49" ht="15" customHeight="1">
      <c r="B1012" t="s">
        <v>7966</v>
      </c>
      <c r="C1012" s="2">
        <v>1328</v>
      </c>
      <c r="D1012" s="2">
        <v>1328</v>
      </c>
      <c r="E1012" s="2" t="s">
        <v>7967</v>
      </c>
      <c r="F1012" s="58" t="s">
        <v>7968</v>
      </c>
      <c r="G1012" s="2" t="s">
        <v>168</v>
      </c>
      <c r="H1012" t="s">
        <v>169</v>
      </c>
      <c r="I1012" s="58" t="s">
        <v>170</v>
      </c>
      <c r="J1012" s="2">
        <v>66146</v>
      </c>
      <c r="K1012" s="2" t="s">
        <v>171</v>
      </c>
      <c r="L1012" s="2" t="s">
        <v>172</v>
      </c>
      <c r="M1012" s="58" t="s">
        <v>858</v>
      </c>
      <c r="N1012" s="58" t="s">
        <v>859</v>
      </c>
      <c r="O1012" s="58" t="s">
        <v>860</v>
      </c>
      <c r="P1012" s="2">
        <v>68827</v>
      </c>
      <c r="Q1012" s="2" t="s">
        <v>861</v>
      </c>
      <c r="R1012" s="2" t="s">
        <v>855</v>
      </c>
      <c r="S1012" s="10">
        <v>43038</v>
      </c>
      <c r="T1012" s="58" t="s">
        <v>862</v>
      </c>
      <c r="U1012" s="2" t="s">
        <v>863</v>
      </c>
      <c r="V1012" s="2" t="s">
        <v>92</v>
      </c>
      <c r="W1012" s="2" t="s">
        <v>93</v>
      </c>
      <c r="X1012" s="2" t="s">
        <v>140</v>
      </c>
      <c r="Y1012" s="2">
        <v>14</v>
      </c>
      <c r="Z1012" s="2" t="s">
        <v>95</v>
      </c>
      <c r="AA1012" s="2" t="s">
        <v>141</v>
      </c>
      <c r="AB1012" s="58" t="s">
        <v>7968</v>
      </c>
      <c r="AC1012" s="58" t="s">
        <v>98</v>
      </c>
      <c r="AD1012" s="58" t="s">
        <v>7969</v>
      </c>
      <c r="AE1012" s="2" t="s">
        <v>7970</v>
      </c>
      <c r="AF1012" s="62">
        <v>-22.729375399999999</v>
      </c>
      <c r="AG1012" s="62">
        <v>-48.568954400000003</v>
      </c>
      <c r="AH1012" s="2" t="s">
        <v>7971</v>
      </c>
      <c r="AI1012" s="2" t="s">
        <v>147</v>
      </c>
      <c r="AJ1012" s="2" t="s">
        <v>1196</v>
      </c>
      <c r="AK1012" s="55">
        <v>499.26</v>
      </c>
      <c r="AL1012" s="55">
        <v>90</v>
      </c>
      <c r="AM1012" s="55">
        <v>18.026679485638748</v>
      </c>
      <c r="AN1012" s="2" t="s">
        <v>103</v>
      </c>
      <c r="AO1012" s="2">
        <v>11</v>
      </c>
      <c r="AP1012" s="2">
        <v>1</v>
      </c>
      <c r="AQ1012" s="2">
        <v>4</v>
      </c>
      <c r="AR1012" s="53" t="s">
        <v>72</v>
      </c>
      <c r="AS1012" s="2" t="s">
        <v>73</v>
      </c>
      <c r="AT1012" s="2" t="s">
        <v>148</v>
      </c>
      <c r="AU1012" s="2" t="s">
        <v>75</v>
      </c>
      <c r="AV1012" s="2" t="s">
        <v>76</v>
      </c>
      <c r="AW1012" s="2" t="str">
        <f t="shared" si="15"/>
        <v>AMERICANAS SERVIÇOS    PEGUE NA LOJA HOJE         PEGUE NA LOJA  QUIOSQUE</v>
      </c>
    </row>
    <row r="1013" spans="2:49" ht="15" customHeight="1">
      <c r="B1013" t="s">
        <v>7972</v>
      </c>
      <c r="C1013" s="2">
        <v>1309</v>
      </c>
      <c r="D1013" s="2">
        <v>1309</v>
      </c>
      <c r="E1013" s="2" t="s">
        <v>7973</v>
      </c>
      <c r="F1013" s="58" t="s">
        <v>7974</v>
      </c>
      <c r="G1013" s="2" t="s">
        <v>285</v>
      </c>
      <c r="H1013" t="s">
        <v>286</v>
      </c>
      <c r="I1013" s="58" t="s">
        <v>287</v>
      </c>
      <c r="J1013" s="2">
        <v>68673</v>
      </c>
      <c r="K1013" s="2" t="s">
        <v>288</v>
      </c>
      <c r="L1013" s="2" t="s">
        <v>289</v>
      </c>
      <c r="M1013" s="58" t="s">
        <v>290</v>
      </c>
      <c r="N1013" s="58" t="s">
        <v>291</v>
      </c>
      <c r="O1013" s="58" t="s">
        <v>292</v>
      </c>
      <c r="P1013" s="2">
        <v>66228</v>
      </c>
      <c r="Q1013" s="2" t="s">
        <v>293</v>
      </c>
      <c r="R1013" s="2" t="s">
        <v>282</v>
      </c>
      <c r="S1013" s="10">
        <v>43038</v>
      </c>
      <c r="T1013" s="58" t="s">
        <v>294</v>
      </c>
      <c r="U1013" s="2" t="s">
        <v>295</v>
      </c>
      <c r="V1013" s="2" t="s">
        <v>92</v>
      </c>
      <c r="W1013" s="2" t="s">
        <v>93</v>
      </c>
      <c r="X1013" s="2" t="s">
        <v>296</v>
      </c>
      <c r="Y1013" s="2">
        <v>15</v>
      </c>
      <c r="Z1013" s="2" t="s">
        <v>95</v>
      </c>
      <c r="AA1013" s="2" t="s">
        <v>297</v>
      </c>
      <c r="AB1013" s="58" t="s">
        <v>7494</v>
      </c>
      <c r="AC1013" s="58" t="s">
        <v>98</v>
      </c>
      <c r="AD1013" s="58" t="s">
        <v>7975</v>
      </c>
      <c r="AE1013" s="2" t="s">
        <v>7976</v>
      </c>
      <c r="AF1013" s="62">
        <v>-24.9550512</v>
      </c>
      <c r="AG1013" s="62">
        <v>-53.459256099999998</v>
      </c>
      <c r="AH1013" s="2" t="s">
        <v>7977</v>
      </c>
      <c r="AI1013" s="2" t="s">
        <v>147</v>
      </c>
      <c r="AJ1013" s="2" t="s">
        <v>330</v>
      </c>
      <c r="AK1013" s="55">
        <v>770.13</v>
      </c>
      <c r="AL1013" s="55">
        <v>124</v>
      </c>
      <c r="AM1013" s="55">
        <v>16.101177723241531</v>
      </c>
      <c r="AN1013" s="2" t="s">
        <v>103</v>
      </c>
      <c r="AO1013" s="2">
        <v>8</v>
      </c>
      <c r="AP1013" s="2">
        <v>1</v>
      </c>
      <c r="AQ1013" s="2">
        <v>1</v>
      </c>
      <c r="AR1013" s="53" t="s">
        <v>72</v>
      </c>
      <c r="AS1013" s="2" t="s">
        <v>73</v>
      </c>
      <c r="AT1013" s="2" t="s">
        <v>148</v>
      </c>
      <c r="AU1013" s="2" t="s">
        <v>75</v>
      </c>
      <c r="AV1013" s="2" t="s">
        <v>76</v>
      </c>
      <c r="AW1013" s="2" t="str">
        <f t="shared" si="15"/>
        <v>AMERICANAS SERVIÇOS    PEGUE NA LOJA HOJE         PEGUE NA LOJA  QUIOSQUE</v>
      </c>
    </row>
    <row r="1014" spans="2:49" ht="15" customHeight="1">
      <c r="B1014" t="s">
        <v>7978</v>
      </c>
      <c r="C1014" s="2" t="s">
        <v>7979</v>
      </c>
      <c r="D1014" s="2">
        <v>937</v>
      </c>
      <c r="E1014" s="2" t="s">
        <v>7980</v>
      </c>
      <c r="F1014" s="58" t="s">
        <v>7981</v>
      </c>
      <c r="G1014" s="2" t="s">
        <v>285</v>
      </c>
      <c r="H1014" t="s">
        <v>286</v>
      </c>
      <c r="I1014" s="58" t="s">
        <v>287</v>
      </c>
      <c r="J1014" s="2">
        <v>68673</v>
      </c>
      <c r="K1014" s="2" t="s">
        <v>288</v>
      </c>
      <c r="L1014" s="2" t="s">
        <v>289</v>
      </c>
      <c r="M1014" s="58" t="s">
        <v>1298</v>
      </c>
      <c r="N1014" s="58" t="s">
        <v>1299</v>
      </c>
      <c r="O1014" s="58" t="s">
        <v>1300</v>
      </c>
      <c r="P1014" s="2" t="s">
        <v>148</v>
      </c>
      <c r="Q1014" s="2" t="s">
        <v>1301</v>
      </c>
      <c r="R1014" s="2" t="s">
        <v>1302</v>
      </c>
      <c r="S1014" s="10">
        <v>43038</v>
      </c>
      <c r="T1014" s="58" t="s">
        <v>3222</v>
      </c>
      <c r="U1014" s="2" t="s">
        <v>3223</v>
      </c>
      <c r="V1014" s="2" t="s">
        <v>92</v>
      </c>
      <c r="W1014" s="2" t="s">
        <v>1192</v>
      </c>
      <c r="X1014" s="2" t="s">
        <v>458</v>
      </c>
      <c r="Y1014" s="2">
        <v>53</v>
      </c>
      <c r="Z1014" s="2" t="s">
        <v>160</v>
      </c>
      <c r="AA1014" s="2" t="s">
        <v>460</v>
      </c>
      <c r="AB1014" s="58" t="s">
        <v>7982</v>
      </c>
      <c r="AC1014" s="58" t="s">
        <v>98</v>
      </c>
      <c r="AD1014" s="58" t="s">
        <v>7983</v>
      </c>
      <c r="AE1014" s="2" t="s">
        <v>7984</v>
      </c>
      <c r="AF1014" s="62">
        <v>-31.366563800000002</v>
      </c>
      <c r="AG1014" s="62">
        <v>-51.979834699999998</v>
      </c>
      <c r="AH1014" s="2" t="s">
        <v>7985</v>
      </c>
      <c r="AI1014" s="2" t="s">
        <v>147</v>
      </c>
      <c r="AJ1014" s="2" t="s">
        <v>1196</v>
      </c>
      <c r="AK1014" s="55">
        <v>393.46</v>
      </c>
      <c r="AL1014" s="55">
        <v>68</v>
      </c>
      <c r="AM1014" s="55">
        <v>17.282570019824124</v>
      </c>
      <c r="AN1014" s="2" t="s">
        <v>103</v>
      </c>
      <c r="AO1014" s="2">
        <v>8</v>
      </c>
      <c r="AP1014" s="2">
        <v>1</v>
      </c>
      <c r="AQ1014" s="2">
        <v>1</v>
      </c>
      <c r="AR1014" s="53" t="s">
        <v>72</v>
      </c>
      <c r="AS1014" s="2" t="s">
        <v>73</v>
      </c>
      <c r="AT1014" s="2" t="s">
        <v>148</v>
      </c>
      <c r="AU1014" s="2" t="s">
        <v>75</v>
      </c>
      <c r="AV1014" s="2" t="s">
        <v>76</v>
      </c>
      <c r="AW1014" s="2" t="str">
        <f t="shared" si="15"/>
        <v>AMERICANAS SERVIÇOS    PEGUE NA LOJA HOJE         PEGUE NA LOJA  QUIOSQUE</v>
      </c>
    </row>
    <row r="1015" spans="2:49" ht="15" customHeight="1">
      <c r="B1015" t="s">
        <v>7986</v>
      </c>
      <c r="C1015" s="2" t="s">
        <v>7987</v>
      </c>
      <c r="D1015" s="2">
        <v>952</v>
      </c>
      <c r="E1015" s="2" t="s">
        <v>7988</v>
      </c>
      <c r="F1015" s="58" t="s">
        <v>7989</v>
      </c>
      <c r="G1015" s="2" t="s">
        <v>380</v>
      </c>
      <c r="H1015" t="s">
        <v>381</v>
      </c>
      <c r="I1015" s="58" t="s">
        <v>382</v>
      </c>
      <c r="J1015" s="2">
        <v>66147</v>
      </c>
      <c r="K1015" s="2" t="s">
        <v>383</v>
      </c>
      <c r="L1015" s="2" t="s">
        <v>384</v>
      </c>
      <c r="M1015" s="58" t="s">
        <v>1717</v>
      </c>
      <c r="N1015" s="58" t="s">
        <v>1718</v>
      </c>
      <c r="O1015" s="58" t="s">
        <v>1719</v>
      </c>
      <c r="P1015" s="2" t="s">
        <v>148</v>
      </c>
      <c r="Q1015" s="2" t="s">
        <v>1720</v>
      </c>
      <c r="R1015" s="2">
        <v>1003</v>
      </c>
      <c r="S1015" s="10">
        <v>43038</v>
      </c>
      <c r="T1015" s="58" t="s">
        <v>406</v>
      </c>
      <c r="U1015" s="2" t="s">
        <v>407</v>
      </c>
      <c r="V1015" s="2" t="s">
        <v>92</v>
      </c>
      <c r="W1015" s="2" t="s">
        <v>1192</v>
      </c>
      <c r="X1015" s="2" t="s">
        <v>248</v>
      </c>
      <c r="Y1015" s="2">
        <v>61</v>
      </c>
      <c r="Z1015" s="2" t="s">
        <v>160</v>
      </c>
      <c r="AA1015" s="2" t="s">
        <v>392</v>
      </c>
      <c r="AB1015" s="58" t="s">
        <v>4533</v>
      </c>
      <c r="AC1015" s="58" t="s">
        <v>98</v>
      </c>
      <c r="AD1015" s="58" t="s">
        <v>7990</v>
      </c>
      <c r="AE1015" s="2" t="s">
        <v>7991</v>
      </c>
      <c r="AF1015" s="62">
        <v>-16.253439100000001</v>
      </c>
      <c r="AG1015" s="62">
        <v>-47.9532849</v>
      </c>
      <c r="AH1015" s="2" t="s">
        <v>7992</v>
      </c>
      <c r="AI1015" s="2" t="s">
        <v>147</v>
      </c>
      <c r="AJ1015" s="2" t="s">
        <v>1196</v>
      </c>
      <c r="AK1015" s="55">
        <v>423</v>
      </c>
      <c r="AL1015" s="55">
        <v>113</v>
      </c>
      <c r="AM1015" s="55">
        <v>26.713947990543733</v>
      </c>
      <c r="AN1015" s="2" t="s">
        <v>103</v>
      </c>
      <c r="AO1015" s="2">
        <v>7</v>
      </c>
      <c r="AP1015" s="2">
        <v>2</v>
      </c>
      <c r="AQ1015" s="2">
        <v>3</v>
      </c>
      <c r="AR1015" s="53" t="s">
        <v>148</v>
      </c>
      <c r="AS1015" s="2" t="s">
        <v>73</v>
      </c>
      <c r="AT1015" s="2" t="s">
        <v>148</v>
      </c>
      <c r="AU1015" s="2" t="s">
        <v>75</v>
      </c>
      <c r="AV1015" s="2" t="s">
        <v>148</v>
      </c>
      <c r="AW1015" s="2" t="str">
        <f t="shared" si="15"/>
        <v xml:space="preserve">     PEGUE NA LOJA HOJE         PEGUE NA LOJA   </v>
      </c>
    </row>
    <row r="1016" spans="2:49" ht="15" customHeight="1">
      <c r="B1016" t="s">
        <v>7993</v>
      </c>
      <c r="C1016" s="2">
        <v>1323</v>
      </c>
      <c r="D1016" s="2">
        <v>1323</v>
      </c>
      <c r="E1016" s="2" t="s">
        <v>7994</v>
      </c>
      <c r="F1016" s="58" t="s">
        <v>7995</v>
      </c>
      <c r="G1016" s="2" t="s">
        <v>380</v>
      </c>
      <c r="H1016" t="s">
        <v>381</v>
      </c>
      <c r="I1016" s="58" t="s">
        <v>382</v>
      </c>
      <c r="J1016" s="2">
        <v>66147</v>
      </c>
      <c r="K1016" s="2" t="s">
        <v>383</v>
      </c>
      <c r="L1016" s="2" t="s">
        <v>384</v>
      </c>
      <c r="M1016" s="58" t="s">
        <v>873</v>
      </c>
      <c r="N1016" s="58" t="s">
        <v>874</v>
      </c>
      <c r="O1016" s="58" t="s">
        <v>875</v>
      </c>
      <c r="P1016" s="2">
        <v>66229</v>
      </c>
      <c r="Q1016" s="2" t="s">
        <v>876</v>
      </c>
      <c r="R1016" s="2" t="s">
        <v>870</v>
      </c>
      <c r="S1016" s="10">
        <v>43038</v>
      </c>
      <c r="T1016" s="58" t="s">
        <v>877</v>
      </c>
      <c r="U1016" s="2" t="s">
        <v>878</v>
      </c>
      <c r="V1016" s="2" t="s">
        <v>92</v>
      </c>
      <c r="W1016" s="2" t="s">
        <v>93</v>
      </c>
      <c r="X1016" s="2" t="s">
        <v>442</v>
      </c>
      <c r="Y1016" s="2">
        <v>85</v>
      </c>
      <c r="Z1016" s="2" t="s">
        <v>160</v>
      </c>
      <c r="AA1016" s="2" t="s">
        <v>526</v>
      </c>
      <c r="AB1016" s="58" t="s">
        <v>519</v>
      </c>
      <c r="AC1016" s="58" t="s">
        <v>7996</v>
      </c>
      <c r="AD1016" s="58" t="s">
        <v>7997</v>
      </c>
      <c r="AE1016" s="2" t="s">
        <v>7998</v>
      </c>
      <c r="AF1016" s="62">
        <v>-3.7276391000000002</v>
      </c>
      <c r="AG1016" s="62">
        <v>-38.568190000000001</v>
      </c>
      <c r="AH1016" s="2" t="s">
        <v>7999</v>
      </c>
      <c r="AI1016" s="2" t="s">
        <v>28</v>
      </c>
      <c r="AJ1016" s="2" t="s">
        <v>330</v>
      </c>
      <c r="AK1016" s="55">
        <v>877.06</v>
      </c>
      <c r="AL1016" s="55">
        <v>131</v>
      </c>
      <c r="AM1016" s="55">
        <v>14.936264337673592</v>
      </c>
      <c r="AN1016" s="2" t="s">
        <v>331</v>
      </c>
      <c r="AO1016" s="2">
        <v>8</v>
      </c>
      <c r="AP1016" s="2">
        <v>2</v>
      </c>
      <c r="AQ1016" s="2">
        <v>4</v>
      </c>
      <c r="AR1016" s="53" t="s">
        <v>72</v>
      </c>
      <c r="AS1016" s="2" t="s">
        <v>73</v>
      </c>
      <c r="AT1016" s="2" t="s">
        <v>74</v>
      </c>
      <c r="AU1016" s="2" t="s">
        <v>148</v>
      </c>
      <c r="AV1016" s="2" t="s">
        <v>76</v>
      </c>
      <c r="AW1016" s="2" t="str">
        <f t="shared" si="15"/>
        <v>AMERICANAS SERVIÇOS    PEGUE NA LOJA HOJE    SHIP FROM STORE       QUIOSQUE</v>
      </c>
    </row>
    <row r="1017" spans="2:49" ht="15" customHeight="1">
      <c r="B1017" t="s">
        <v>8000</v>
      </c>
      <c r="C1017" s="2">
        <v>1321</v>
      </c>
      <c r="D1017" s="2">
        <v>1321</v>
      </c>
      <c r="E1017" s="2" t="s">
        <v>8001</v>
      </c>
      <c r="F1017" s="58" t="s">
        <v>8002</v>
      </c>
      <c r="G1017" s="2" t="s">
        <v>380</v>
      </c>
      <c r="H1017" t="s">
        <v>381</v>
      </c>
      <c r="I1017" s="58" t="s">
        <v>382</v>
      </c>
      <c r="J1017" s="2">
        <v>66147</v>
      </c>
      <c r="K1017" s="2" t="s">
        <v>383</v>
      </c>
      <c r="L1017" s="2" t="s">
        <v>384</v>
      </c>
      <c r="M1017" s="58" t="s">
        <v>1379</v>
      </c>
      <c r="N1017" s="58" t="s">
        <v>1380</v>
      </c>
      <c r="O1017" s="58" t="s">
        <v>1381</v>
      </c>
      <c r="P1017" s="2" t="s">
        <v>148</v>
      </c>
      <c r="Q1017" s="2" t="s">
        <v>1382</v>
      </c>
      <c r="R1017" s="2" t="s">
        <v>1376</v>
      </c>
      <c r="S1017" s="10">
        <v>43038</v>
      </c>
      <c r="T1017" s="58" t="s">
        <v>1383</v>
      </c>
      <c r="U1017" s="2" t="s">
        <v>1384</v>
      </c>
      <c r="V1017" s="2" t="s">
        <v>92</v>
      </c>
      <c r="W1017" s="2" t="s">
        <v>93</v>
      </c>
      <c r="X1017" s="2" t="s">
        <v>248</v>
      </c>
      <c r="Y1017" s="2">
        <v>65</v>
      </c>
      <c r="Z1017" s="2" t="s">
        <v>95</v>
      </c>
      <c r="AA1017" s="2" t="s">
        <v>1385</v>
      </c>
      <c r="AB1017" s="58" t="s">
        <v>8002</v>
      </c>
      <c r="AC1017" s="58" t="s">
        <v>98</v>
      </c>
      <c r="AD1017" s="58" t="s">
        <v>8003</v>
      </c>
      <c r="AE1017" s="2" t="s">
        <v>4170</v>
      </c>
      <c r="AF1017" s="62">
        <v>-14.623360999999999</v>
      </c>
      <c r="AG1017" s="62">
        <v>-57.4924964</v>
      </c>
      <c r="AH1017" s="2" t="s">
        <v>8004</v>
      </c>
      <c r="AI1017" s="2" t="s">
        <v>147</v>
      </c>
      <c r="AJ1017" s="2" t="s">
        <v>330</v>
      </c>
      <c r="AK1017" s="55">
        <v>745.62</v>
      </c>
      <c r="AL1017" s="55">
        <v>99</v>
      </c>
      <c r="AM1017" s="55">
        <v>13.277540838496821</v>
      </c>
      <c r="AN1017" s="2" t="s">
        <v>103</v>
      </c>
      <c r="AO1017" s="2">
        <v>10</v>
      </c>
      <c r="AP1017" s="2">
        <v>1</v>
      </c>
      <c r="AQ1017" s="2">
        <v>3</v>
      </c>
      <c r="AR1017" s="53" t="s">
        <v>148</v>
      </c>
      <c r="AS1017" s="2" t="s">
        <v>73</v>
      </c>
      <c r="AT1017" s="2" t="s">
        <v>148</v>
      </c>
      <c r="AU1017" s="2" t="s">
        <v>148</v>
      </c>
      <c r="AV1017" s="2" t="s">
        <v>148</v>
      </c>
      <c r="AW1017" s="2" t="str">
        <f t="shared" si="15"/>
        <v xml:space="preserve">     PEGUE NA LOJA HOJE             </v>
      </c>
    </row>
    <row r="1018" spans="2:49" ht="15" customHeight="1">
      <c r="B1018" t="s">
        <v>8005</v>
      </c>
      <c r="C1018" s="2">
        <v>1305</v>
      </c>
      <c r="D1018" s="2">
        <v>1305</v>
      </c>
      <c r="E1018" s="2" t="s">
        <v>8006</v>
      </c>
      <c r="F1018" s="58" t="s">
        <v>8007</v>
      </c>
      <c r="G1018" s="2" t="s">
        <v>534</v>
      </c>
      <c r="H1018" t="s">
        <v>535</v>
      </c>
      <c r="I1018" s="58" t="s">
        <v>536</v>
      </c>
      <c r="J1018" s="2">
        <v>65659</v>
      </c>
      <c r="K1018" s="2" t="s">
        <v>537</v>
      </c>
      <c r="L1018" s="2" t="s">
        <v>531</v>
      </c>
      <c r="M1018" s="58" t="s">
        <v>3038</v>
      </c>
      <c r="N1018" s="58" t="s">
        <v>3039</v>
      </c>
      <c r="O1018" s="58" t="s">
        <v>3040</v>
      </c>
      <c r="P1018" s="2" t="s">
        <v>148</v>
      </c>
      <c r="Q1018" s="2" t="s">
        <v>3041</v>
      </c>
      <c r="R1018" s="2" t="s">
        <v>3035</v>
      </c>
      <c r="S1018" s="10">
        <v>43038</v>
      </c>
      <c r="T1018" s="58" t="s">
        <v>3042</v>
      </c>
      <c r="U1018" s="2" t="s">
        <v>3043</v>
      </c>
      <c r="V1018" s="2" t="s">
        <v>92</v>
      </c>
      <c r="W1018" s="2" t="s">
        <v>93</v>
      </c>
      <c r="X1018" s="2" t="s">
        <v>545</v>
      </c>
      <c r="Y1018" s="2">
        <v>92</v>
      </c>
      <c r="Z1018" s="2" t="s">
        <v>95</v>
      </c>
      <c r="AA1018" s="2" t="s">
        <v>3044</v>
      </c>
      <c r="AB1018" s="58" t="s">
        <v>3045</v>
      </c>
      <c r="AC1018" s="58" t="s">
        <v>8008</v>
      </c>
      <c r="AD1018" s="58" t="s">
        <v>8009</v>
      </c>
      <c r="AE1018" s="2" t="s">
        <v>8010</v>
      </c>
      <c r="AF1018" s="62">
        <v>-3.0803609000000001</v>
      </c>
      <c r="AG1018" s="62">
        <v>-60.063294199999902</v>
      </c>
      <c r="AH1018" s="2" t="s">
        <v>8011</v>
      </c>
      <c r="AI1018" s="2" t="s">
        <v>147</v>
      </c>
      <c r="AJ1018" s="2" t="s">
        <v>330</v>
      </c>
      <c r="AK1018" s="55">
        <v>819.39</v>
      </c>
      <c r="AL1018" s="55">
        <v>165</v>
      </c>
      <c r="AM1018" s="55">
        <v>20.13693113169553</v>
      </c>
      <c r="AN1018" s="2" t="s">
        <v>103</v>
      </c>
      <c r="AO1018" s="2">
        <v>25</v>
      </c>
      <c r="AP1018" s="2">
        <v>1</v>
      </c>
      <c r="AQ1018" s="2">
        <v>18</v>
      </c>
      <c r="AR1018" s="53" t="s">
        <v>72</v>
      </c>
      <c r="AS1018" s="2" t="s">
        <v>73</v>
      </c>
      <c r="AT1018" s="2" t="s">
        <v>148</v>
      </c>
      <c r="AU1018" s="2" t="s">
        <v>75</v>
      </c>
      <c r="AV1018" s="2" t="s">
        <v>76</v>
      </c>
      <c r="AW1018" s="2" t="str">
        <f t="shared" si="15"/>
        <v>AMERICANAS SERVIÇOS    PEGUE NA LOJA HOJE         PEGUE NA LOJA  QUIOSQUE</v>
      </c>
    </row>
    <row r="1019" spans="2:49" ht="15" customHeight="1">
      <c r="B1019" t="s">
        <v>8012</v>
      </c>
      <c r="C1019" s="2" t="s">
        <v>8013</v>
      </c>
      <c r="D1019" s="2">
        <v>929</v>
      </c>
      <c r="E1019" s="2" t="s">
        <v>8014</v>
      </c>
      <c r="F1019" s="58" t="s">
        <v>8015</v>
      </c>
      <c r="G1019" s="2" t="s">
        <v>431</v>
      </c>
      <c r="H1019" t="s">
        <v>432</v>
      </c>
      <c r="I1019" s="58" t="s">
        <v>433</v>
      </c>
      <c r="J1019" s="2">
        <v>66749</v>
      </c>
      <c r="K1019" s="2" t="s">
        <v>434</v>
      </c>
      <c r="L1019" s="2" t="s">
        <v>435</v>
      </c>
      <c r="M1019" s="58" t="s">
        <v>1519</v>
      </c>
      <c r="N1019" s="58" t="s">
        <v>1520</v>
      </c>
      <c r="O1019" s="58" t="s">
        <v>1521</v>
      </c>
      <c r="P1019" s="2">
        <v>66162</v>
      </c>
      <c r="Q1019" s="2" t="s">
        <v>1522</v>
      </c>
      <c r="R1019" s="2">
        <v>1580</v>
      </c>
      <c r="S1019" s="10">
        <v>43038</v>
      </c>
      <c r="T1019" s="58" t="s">
        <v>1523</v>
      </c>
      <c r="U1019" s="2" t="s">
        <v>1524</v>
      </c>
      <c r="V1019" s="2" t="s">
        <v>92</v>
      </c>
      <c r="W1019" s="2" t="s">
        <v>1192</v>
      </c>
      <c r="X1019" s="2" t="s">
        <v>442</v>
      </c>
      <c r="Y1019" s="2">
        <v>84</v>
      </c>
      <c r="Z1019" s="2" t="s">
        <v>160</v>
      </c>
      <c r="AA1019" s="2" t="s">
        <v>1519</v>
      </c>
      <c r="AB1019" s="58" t="s">
        <v>8016</v>
      </c>
      <c r="AC1019" s="58" t="s">
        <v>98</v>
      </c>
      <c r="AD1019" s="58" t="s">
        <v>8017</v>
      </c>
      <c r="AE1019" s="2" t="s">
        <v>8018</v>
      </c>
      <c r="AF1019" s="62">
        <v>-5.6377118999999896</v>
      </c>
      <c r="AG1019" s="62">
        <v>-35.423099999999998</v>
      </c>
      <c r="AH1019" s="2" t="s">
        <v>8019</v>
      </c>
      <c r="AI1019" s="2" t="s">
        <v>147</v>
      </c>
      <c r="AJ1019" s="2" t="s">
        <v>1196</v>
      </c>
      <c r="AK1019" s="55">
        <v>419.2</v>
      </c>
      <c r="AL1019" s="55">
        <v>176</v>
      </c>
      <c r="AM1019" s="55">
        <v>41.984732824427482</v>
      </c>
      <c r="AN1019" s="2" t="s">
        <v>103</v>
      </c>
      <c r="AO1019" s="2">
        <v>8</v>
      </c>
      <c r="AP1019" s="2">
        <v>1</v>
      </c>
      <c r="AQ1019" s="2">
        <v>1</v>
      </c>
      <c r="AR1019" s="53" t="s">
        <v>72</v>
      </c>
      <c r="AS1019" s="2" t="s">
        <v>73</v>
      </c>
      <c r="AT1019" s="2" t="s">
        <v>148</v>
      </c>
      <c r="AU1019" s="2" t="s">
        <v>75</v>
      </c>
      <c r="AV1019" s="2" t="s">
        <v>76</v>
      </c>
      <c r="AW1019" s="2" t="str">
        <f t="shared" si="15"/>
        <v>AMERICANAS SERVIÇOS    PEGUE NA LOJA HOJE         PEGUE NA LOJA  QUIOSQUE</v>
      </c>
    </row>
    <row r="1020" spans="2:49" ht="15" customHeight="1">
      <c r="B1020" t="s">
        <v>8020</v>
      </c>
      <c r="C1020" s="2">
        <v>1315</v>
      </c>
      <c r="D1020" s="2">
        <v>1315</v>
      </c>
      <c r="E1020" s="2" t="s">
        <v>8021</v>
      </c>
      <c r="F1020" s="58" t="s">
        <v>8022</v>
      </c>
      <c r="G1020" s="2" t="s">
        <v>431</v>
      </c>
      <c r="H1020" t="s">
        <v>432</v>
      </c>
      <c r="I1020" s="58" t="s">
        <v>433</v>
      </c>
      <c r="J1020" s="2">
        <v>66749</v>
      </c>
      <c r="K1020" s="2" t="s">
        <v>434</v>
      </c>
      <c r="L1020" s="2" t="s">
        <v>435</v>
      </c>
      <c r="M1020" s="58" t="s">
        <v>815</v>
      </c>
      <c r="N1020" s="58" t="s">
        <v>816</v>
      </c>
      <c r="O1020" s="58" t="s">
        <v>817</v>
      </c>
      <c r="P1020" s="2">
        <v>66116</v>
      </c>
      <c r="Q1020" s="2" t="s">
        <v>818</v>
      </c>
      <c r="R1020" s="2" t="s">
        <v>812</v>
      </c>
      <c r="S1020" s="10">
        <v>43038</v>
      </c>
      <c r="T1020" s="58" t="s">
        <v>819</v>
      </c>
      <c r="U1020" s="2" t="s">
        <v>820</v>
      </c>
      <c r="V1020" s="2" t="s">
        <v>92</v>
      </c>
      <c r="W1020" s="2" t="s">
        <v>93</v>
      </c>
      <c r="X1020" s="2" t="s">
        <v>480</v>
      </c>
      <c r="Y1020" s="2">
        <v>79</v>
      </c>
      <c r="Z1020" s="2" t="s">
        <v>95</v>
      </c>
      <c r="AA1020" s="2" t="s">
        <v>143</v>
      </c>
      <c r="AB1020" s="58" t="s">
        <v>8023</v>
      </c>
      <c r="AC1020" s="58" t="s">
        <v>8024</v>
      </c>
      <c r="AD1020" s="58" t="s">
        <v>8025</v>
      </c>
      <c r="AE1020" s="2" t="s">
        <v>8026</v>
      </c>
      <c r="AF1020" s="62">
        <v>-10.8524371</v>
      </c>
      <c r="AG1020" s="62">
        <v>-37.079734299999998</v>
      </c>
      <c r="AH1020" s="2" t="s">
        <v>8027</v>
      </c>
      <c r="AI1020" s="2" t="s">
        <v>147</v>
      </c>
      <c r="AJ1020" s="2" t="s">
        <v>1351</v>
      </c>
      <c r="AK1020" s="55">
        <v>660.9</v>
      </c>
      <c r="AL1020" s="55">
        <v>79</v>
      </c>
      <c r="AM1020" s="55">
        <v>11.95339688303828</v>
      </c>
      <c r="AN1020" s="2" t="s">
        <v>331</v>
      </c>
      <c r="AO1020" s="2">
        <v>8</v>
      </c>
      <c r="AP1020" s="2">
        <v>1</v>
      </c>
      <c r="AQ1020" s="2">
        <v>1</v>
      </c>
      <c r="AR1020" s="53" t="s">
        <v>72</v>
      </c>
      <c r="AS1020" s="2" t="s">
        <v>73</v>
      </c>
      <c r="AT1020" s="2" t="s">
        <v>74</v>
      </c>
      <c r="AU1020" s="2" t="s">
        <v>75</v>
      </c>
      <c r="AV1020" s="2" t="s">
        <v>76</v>
      </c>
      <c r="AW1020" s="2" t="str">
        <f t="shared" si="15"/>
        <v>AMERICANAS SERVIÇOS    PEGUE NA LOJA HOJE    SHIP FROM STORE    PEGUE NA LOJA  QUIOSQUE</v>
      </c>
    </row>
    <row r="1021" spans="2:49" ht="15" customHeight="1">
      <c r="B1021" t="s">
        <v>8028</v>
      </c>
      <c r="C1021" s="2" t="s">
        <v>8029</v>
      </c>
      <c r="D1021" s="2">
        <v>953</v>
      </c>
      <c r="E1021" s="2" t="s">
        <v>8030</v>
      </c>
      <c r="F1021" s="58" t="s">
        <v>8031</v>
      </c>
      <c r="G1021" s="2" t="s">
        <v>81</v>
      </c>
      <c r="H1021" t="s">
        <v>82</v>
      </c>
      <c r="I1021" s="58" t="s">
        <v>83</v>
      </c>
      <c r="J1021" s="2">
        <v>66203</v>
      </c>
      <c r="K1021" s="2" t="s">
        <v>84</v>
      </c>
      <c r="L1021" s="2" t="s">
        <v>85</v>
      </c>
      <c r="M1021" s="58" t="s">
        <v>751</v>
      </c>
      <c r="N1021" s="58" t="s">
        <v>752</v>
      </c>
      <c r="O1021" s="58" t="s">
        <v>753</v>
      </c>
      <c r="P1021" s="2">
        <v>86530</v>
      </c>
      <c r="Q1021" s="2" t="s">
        <v>754</v>
      </c>
      <c r="R1021" s="2" t="s">
        <v>748</v>
      </c>
      <c r="S1021" s="10">
        <v>43045</v>
      </c>
      <c r="T1021" s="58" t="s">
        <v>1814</v>
      </c>
      <c r="U1021" s="2" t="s">
        <v>1815</v>
      </c>
      <c r="V1021" s="2" t="s">
        <v>92</v>
      </c>
      <c r="W1021" s="2" t="s">
        <v>1192</v>
      </c>
      <c r="X1021" s="2" t="s">
        <v>248</v>
      </c>
      <c r="Y1021" s="2">
        <v>33</v>
      </c>
      <c r="Z1021" s="2" t="s">
        <v>95</v>
      </c>
      <c r="AA1021" s="2" t="s">
        <v>206</v>
      </c>
      <c r="AB1021" s="58" t="s">
        <v>8032</v>
      </c>
      <c r="AC1021" s="58" t="s">
        <v>98</v>
      </c>
      <c r="AD1021" s="58" t="s">
        <v>8033</v>
      </c>
      <c r="AE1021" s="2" t="s">
        <v>8034</v>
      </c>
      <c r="AF1021" s="62">
        <v>-17.839099000000001</v>
      </c>
      <c r="AG1021" s="62">
        <v>-40.348998000000002</v>
      </c>
      <c r="AH1021" s="2" t="s">
        <v>8035</v>
      </c>
      <c r="AI1021" s="2" t="s">
        <v>147</v>
      </c>
      <c r="AJ1021" s="2" t="s">
        <v>1196</v>
      </c>
      <c r="AK1021" s="55">
        <v>329.16</v>
      </c>
      <c r="AL1021" s="55">
        <v>25</v>
      </c>
      <c r="AM1021" s="55">
        <v>7.5950905334791585</v>
      </c>
      <c r="AN1021" s="2" t="s">
        <v>103</v>
      </c>
      <c r="AO1021" s="2">
        <v>13</v>
      </c>
      <c r="AP1021" s="2">
        <v>1</v>
      </c>
      <c r="AQ1021" s="2">
        <v>6</v>
      </c>
      <c r="AR1021" s="53" t="s">
        <v>72</v>
      </c>
      <c r="AS1021" s="2" t="s">
        <v>73</v>
      </c>
      <c r="AT1021" s="2" t="s">
        <v>148</v>
      </c>
      <c r="AU1021" s="2" t="s">
        <v>148</v>
      </c>
      <c r="AV1021" s="2" t="s">
        <v>76</v>
      </c>
      <c r="AW1021" s="2" t="str">
        <f t="shared" si="15"/>
        <v>AMERICANAS SERVIÇOS    PEGUE NA LOJA HOJE            QUIOSQUE</v>
      </c>
    </row>
    <row r="1022" spans="2:49" ht="15" customHeight="1">
      <c r="B1022" t="s">
        <v>8036</v>
      </c>
      <c r="C1022" s="2">
        <v>1333</v>
      </c>
      <c r="D1022" s="2">
        <v>1333</v>
      </c>
      <c r="E1022" s="2" t="s">
        <v>8037</v>
      </c>
      <c r="F1022" s="58" t="s">
        <v>8038</v>
      </c>
      <c r="G1022" s="2" t="s">
        <v>534</v>
      </c>
      <c r="H1022" t="s">
        <v>535</v>
      </c>
      <c r="I1022" s="58" t="s">
        <v>536</v>
      </c>
      <c r="J1022" s="2">
        <v>65659</v>
      </c>
      <c r="K1022" s="2" t="s">
        <v>537</v>
      </c>
      <c r="L1022" s="2" t="s">
        <v>531</v>
      </c>
      <c r="M1022" s="58" t="s">
        <v>3340</v>
      </c>
      <c r="N1022" s="58" t="s">
        <v>3341</v>
      </c>
      <c r="O1022" s="58" t="s">
        <v>3342</v>
      </c>
      <c r="P1022" s="2" t="s">
        <v>148</v>
      </c>
      <c r="Q1022" s="2" t="s">
        <v>3343</v>
      </c>
      <c r="R1022" s="2" t="s">
        <v>3337</v>
      </c>
      <c r="S1022" s="10">
        <v>43059</v>
      </c>
      <c r="T1022" s="58" t="s">
        <v>3344</v>
      </c>
      <c r="U1022" s="2" t="s">
        <v>3345</v>
      </c>
      <c r="V1022" s="2" t="s">
        <v>92</v>
      </c>
      <c r="W1022" s="2" t="s">
        <v>93</v>
      </c>
      <c r="X1022" s="2" t="s">
        <v>545</v>
      </c>
      <c r="Y1022" s="2">
        <v>91</v>
      </c>
      <c r="Z1022" s="2" t="s">
        <v>95</v>
      </c>
      <c r="AA1022" s="2" t="s">
        <v>546</v>
      </c>
      <c r="AB1022" s="58" t="s">
        <v>3421</v>
      </c>
      <c r="AC1022" s="58" t="s">
        <v>8039</v>
      </c>
      <c r="AD1022" s="58" t="s">
        <v>8040</v>
      </c>
      <c r="AE1022" s="2" t="s">
        <v>8041</v>
      </c>
      <c r="AF1022" s="62">
        <v>-1.3846061999999999</v>
      </c>
      <c r="AG1022" s="62">
        <v>-48.410565200000001</v>
      </c>
      <c r="AH1022" s="2" t="s">
        <v>8042</v>
      </c>
      <c r="AI1022" s="2" t="s">
        <v>147</v>
      </c>
      <c r="AJ1022" s="2" t="s">
        <v>330</v>
      </c>
      <c r="AK1022" s="55">
        <v>800.26</v>
      </c>
      <c r="AL1022" s="55">
        <v>112</v>
      </c>
      <c r="AM1022" s="55">
        <v>13.995451478269564</v>
      </c>
      <c r="AN1022" s="2" t="s">
        <v>331</v>
      </c>
      <c r="AO1022" s="2">
        <v>4</v>
      </c>
      <c r="AP1022" s="2">
        <v>3</v>
      </c>
      <c r="AQ1022" s="2">
        <v>1</v>
      </c>
      <c r="AR1022" s="53" t="s">
        <v>72</v>
      </c>
      <c r="AS1022" s="2" t="s">
        <v>73</v>
      </c>
      <c r="AT1022" s="2" t="s">
        <v>148</v>
      </c>
      <c r="AU1022" s="2" t="s">
        <v>75</v>
      </c>
      <c r="AV1022" s="2" t="s">
        <v>76</v>
      </c>
      <c r="AW1022" s="2" t="str">
        <f t="shared" ref="AW1022:AW1083" si="16">SUBSTITUTE(AR1022&amp;"    "&amp;AS1022&amp;"    "&amp;AT1022&amp;"    "&amp;AU1022&amp;"  "&amp;AV1022,"-"," ")</f>
        <v>AMERICANAS SERVIÇOS    PEGUE NA LOJA HOJE         PEGUE NA LOJA  QUIOSQUE</v>
      </c>
    </row>
    <row r="1023" spans="2:49" ht="15" customHeight="1">
      <c r="B1023" t="s">
        <v>8043</v>
      </c>
      <c r="C1023" s="2">
        <v>1222</v>
      </c>
      <c r="D1023" s="2">
        <v>1222</v>
      </c>
      <c r="E1023" s="2" t="s">
        <v>8044</v>
      </c>
      <c r="F1023" s="58" t="s">
        <v>8045</v>
      </c>
      <c r="G1023" s="2" t="s">
        <v>285</v>
      </c>
      <c r="H1023" t="s">
        <v>286</v>
      </c>
      <c r="I1023" s="58" t="s">
        <v>287</v>
      </c>
      <c r="J1023" s="2">
        <v>68673</v>
      </c>
      <c r="K1023" s="2" t="s">
        <v>288</v>
      </c>
      <c r="L1023" s="2" t="s">
        <v>289</v>
      </c>
      <c r="M1023" s="58" t="s">
        <v>452</v>
      </c>
      <c r="N1023" s="58" t="s">
        <v>453</v>
      </c>
      <c r="O1023" s="58" t="s">
        <v>454</v>
      </c>
      <c r="P1023" s="2" t="s">
        <v>148</v>
      </c>
      <c r="Q1023" s="2" t="s">
        <v>455</v>
      </c>
      <c r="R1023" s="2" t="s">
        <v>148</v>
      </c>
      <c r="S1023" s="10">
        <v>43062</v>
      </c>
      <c r="T1023" s="58" t="s">
        <v>456</v>
      </c>
      <c r="U1023" s="2" t="s">
        <v>457</v>
      </c>
      <c r="V1023" s="2" t="s">
        <v>92</v>
      </c>
      <c r="W1023" s="2" t="s">
        <v>93</v>
      </c>
      <c r="X1023" s="2" t="s">
        <v>458</v>
      </c>
      <c r="Y1023" s="2">
        <v>51</v>
      </c>
      <c r="Z1023" s="2" t="s">
        <v>459</v>
      </c>
      <c r="AA1023" s="2" t="s">
        <v>460</v>
      </c>
      <c r="AB1023" s="58" t="s">
        <v>1575</v>
      </c>
      <c r="AC1023" s="58" t="s">
        <v>7825</v>
      </c>
      <c r="AD1023" s="58" t="s">
        <v>8046</v>
      </c>
      <c r="AE1023" s="2" t="s">
        <v>8047</v>
      </c>
      <c r="AF1023" s="62">
        <v>-29.915751700000001</v>
      </c>
      <c r="AG1023" s="62">
        <v>-51.164846199999999</v>
      </c>
      <c r="AH1023" s="2" t="s">
        <v>8048</v>
      </c>
      <c r="AI1023" s="2" t="s">
        <v>147</v>
      </c>
      <c r="AJ1023" s="2" t="s">
        <v>330</v>
      </c>
      <c r="AK1023" s="55">
        <v>817.03</v>
      </c>
      <c r="AL1023" s="55">
        <v>110</v>
      </c>
      <c r="AM1023" s="55">
        <v>13.46339791684516</v>
      </c>
      <c r="AN1023" s="2" t="s">
        <v>331</v>
      </c>
      <c r="AO1023" s="2">
        <v>3</v>
      </c>
      <c r="AP1023" s="2">
        <v>4</v>
      </c>
      <c r="AQ1023" s="2">
        <v>1</v>
      </c>
      <c r="AR1023" s="53" t="s">
        <v>148</v>
      </c>
      <c r="AS1023" s="2" t="s">
        <v>73</v>
      </c>
      <c r="AT1023" s="2" t="s">
        <v>148</v>
      </c>
      <c r="AU1023" s="2" t="s">
        <v>148</v>
      </c>
      <c r="AV1023" s="2" t="s">
        <v>148</v>
      </c>
      <c r="AW1023" s="2" t="str">
        <f t="shared" si="16"/>
        <v xml:space="preserve">     PEGUE NA LOJA HOJE             </v>
      </c>
    </row>
    <row r="1024" spans="2:49" ht="15" customHeight="1">
      <c r="B1024" t="s">
        <v>8049</v>
      </c>
      <c r="C1024" s="2" t="s">
        <v>8050</v>
      </c>
      <c r="D1024" s="2">
        <v>994</v>
      </c>
      <c r="E1024" s="2" t="s">
        <v>8051</v>
      </c>
      <c r="F1024" s="58" t="s">
        <v>8052</v>
      </c>
      <c r="G1024" s="2" t="s">
        <v>128</v>
      </c>
      <c r="H1024" t="s">
        <v>129</v>
      </c>
      <c r="I1024" s="58" t="s">
        <v>130</v>
      </c>
      <c r="J1024" s="2">
        <v>66128</v>
      </c>
      <c r="K1024" s="2" t="s">
        <v>131</v>
      </c>
      <c r="L1024" s="2" t="s">
        <v>132</v>
      </c>
      <c r="M1024" s="58" t="s">
        <v>1451</v>
      </c>
      <c r="N1024" s="58" t="s">
        <v>1452</v>
      </c>
      <c r="O1024" s="58" t="s">
        <v>1453</v>
      </c>
      <c r="P1024" s="2">
        <v>68774</v>
      </c>
      <c r="Q1024" s="2" t="s">
        <v>1454</v>
      </c>
      <c r="R1024" s="2" t="s">
        <v>1455</v>
      </c>
      <c r="S1024" s="10">
        <v>43066</v>
      </c>
      <c r="T1024" s="58" t="s">
        <v>918</v>
      </c>
      <c r="U1024" s="2" t="s">
        <v>919</v>
      </c>
      <c r="V1024" s="2" t="s">
        <v>92</v>
      </c>
      <c r="W1024" s="2" t="s">
        <v>1192</v>
      </c>
      <c r="X1024" s="2" t="s">
        <v>140</v>
      </c>
      <c r="Y1024" s="2">
        <v>11</v>
      </c>
      <c r="Z1024" s="2" t="s">
        <v>95</v>
      </c>
      <c r="AA1024" s="2" t="s">
        <v>141</v>
      </c>
      <c r="AB1024" s="58" t="s">
        <v>8053</v>
      </c>
      <c r="AC1024" s="58" t="s">
        <v>98</v>
      </c>
      <c r="AD1024" s="58" t="s">
        <v>8054</v>
      </c>
      <c r="AE1024" s="2" t="s">
        <v>8055</v>
      </c>
      <c r="AF1024" s="62">
        <v>-23.317977299999999</v>
      </c>
      <c r="AG1024" s="62">
        <v>-46.585711799999999</v>
      </c>
      <c r="AH1024" s="2" t="s">
        <v>8056</v>
      </c>
      <c r="AI1024" s="2" t="s">
        <v>147</v>
      </c>
      <c r="AJ1024" s="2" t="s">
        <v>1260</v>
      </c>
      <c r="AK1024" s="55">
        <v>253.32</v>
      </c>
      <c r="AL1024" s="55">
        <v>31</v>
      </c>
      <c r="AM1024" s="55">
        <v>12.237486183483341</v>
      </c>
      <c r="AN1024" s="2" t="s">
        <v>103</v>
      </c>
      <c r="AO1024" s="2">
        <v>5</v>
      </c>
      <c r="AP1024" s="2">
        <v>2</v>
      </c>
      <c r="AQ1024" s="2">
        <v>1</v>
      </c>
      <c r="AR1024" s="53" t="s">
        <v>148</v>
      </c>
      <c r="AS1024" s="2" t="s">
        <v>73</v>
      </c>
      <c r="AT1024" s="2" t="s">
        <v>148</v>
      </c>
      <c r="AU1024" s="2" t="s">
        <v>75</v>
      </c>
      <c r="AV1024" s="2" t="s">
        <v>148</v>
      </c>
      <c r="AW1024" s="2" t="str">
        <f t="shared" si="16"/>
        <v xml:space="preserve">     PEGUE NA LOJA HOJE         PEGUE NA LOJA   </v>
      </c>
    </row>
    <row r="1025" spans="2:49" ht="15" customHeight="1">
      <c r="B1025" t="s">
        <v>8057</v>
      </c>
      <c r="C1025" s="2" t="s">
        <v>8058</v>
      </c>
      <c r="D1025" s="2">
        <v>949</v>
      </c>
      <c r="E1025" s="2" t="s">
        <v>8059</v>
      </c>
      <c r="F1025" s="58" t="s">
        <v>8060</v>
      </c>
      <c r="G1025" s="2" t="s">
        <v>168</v>
      </c>
      <c r="H1025" t="s">
        <v>169</v>
      </c>
      <c r="I1025" s="58" t="s">
        <v>170</v>
      </c>
      <c r="J1025" s="2">
        <v>66146</v>
      </c>
      <c r="K1025" s="2" t="s">
        <v>171</v>
      </c>
      <c r="L1025" s="2" t="s">
        <v>172</v>
      </c>
      <c r="M1025" s="58" t="s">
        <v>271</v>
      </c>
      <c r="N1025" s="58" t="s">
        <v>272</v>
      </c>
      <c r="O1025" t="s">
        <v>273</v>
      </c>
      <c r="P1025" s="2" t="s">
        <v>148</v>
      </c>
      <c r="Q1025" s="2" t="s">
        <v>274</v>
      </c>
      <c r="R1025" s="2" t="s">
        <v>268</v>
      </c>
      <c r="S1025" s="10">
        <v>43067</v>
      </c>
      <c r="T1025" s="58" t="s">
        <v>275</v>
      </c>
      <c r="U1025" s="2" t="s">
        <v>276</v>
      </c>
      <c r="V1025" s="2" t="s">
        <v>92</v>
      </c>
      <c r="W1025" s="2" t="s">
        <v>1192</v>
      </c>
      <c r="X1025" s="2" t="s">
        <v>140</v>
      </c>
      <c r="Y1025" s="2">
        <v>16</v>
      </c>
      <c r="Z1025" s="2" t="s">
        <v>95</v>
      </c>
      <c r="AA1025" s="2" t="s">
        <v>141</v>
      </c>
      <c r="AB1025" s="58" t="s">
        <v>8061</v>
      </c>
      <c r="AC1025" s="58" t="s">
        <v>98</v>
      </c>
      <c r="AD1025" s="58" t="s">
        <v>8062</v>
      </c>
      <c r="AE1025" s="2" t="s">
        <v>8063</v>
      </c>
      <c r="AF1025" s="62">
        <v>-20.581222</v>
      </c>
      <c r="AG1025" s="62">
        <v>-47.8604001</v>
      </c>
      <c r="AH1025" s="2" t="s">
        <v>8064</v>
      </c>
      <c r="AI1025" s="2" t="s">
        <v>147</v>
      </c>
      <c r="AJ1025" s="2" t="s">
        <v>1260</v>
      </c>
      <c r="AK1025" s="55">
        <v>290.58</v>
      </c>
      <c r="AL1025" s="55">
        <v>94</v>
      </c>
      <c r="AM1025" s="55">
        <v>32.349094913621038</v>
      </c>
      <c r="AN1025" s="2" t="s">
        <v>103</v>
      </c>
      <c r="AO1025" s="2">
        <v>10</v>
      </c>
      <c r="AP1025" s="2">
        <v>1</v>
      </c>
      <c r="AQ1025" s="2">
        <v>3</v>
      </c>
      <c r="AR1025" s="53" t="s">
        <v>72</v>
      </c>
      <c r="AS1025" s="2" t="s">
        <v>73</v>
      </c>
      <c r="AT1025" s="2" t="s">
        <v>148</v>
      </c>
      <c r="AU1025" s="2" t="s">
        <v>148</v>
      </c>
      <c r="AV1025" s="2" t="s">
        <v>76</v>
      </c>
      <c r="AW1025" s="2" t="str">
        <f t="shared" si="16"/>
        <v>AMERICANAS SERVIÇOS    PEGUE NA LOJA HOJE            QUIOSQUE</v>
      </c>
    </row>
    <row r="1026" spans="2:49" ht="15" customHeight="1">
      <c r="B1026" t="s">
        <v>8065</v>
      </c>
      <c r="C1026" s="2">
        <v>5003</v>
      </c>
      <c r="D1026" s="2">
        <v>5003</v>
      </c>
      <c r="E1026" s="2" t="s">
        <v>8066</v>
      </c>
      <c r="F1026" s="58" t="s">
        <v>8067</v>
      </c>
      <c r="G1026" s="2" t="s">
        <v>380</v>
      </c>
      <c r="H1026" t="s">
        <v>381</v>
      </c>
      <c r="I1026" s="58" t="s">
        <v>382</v>
      </c>
      <c r="J1026" s="2">
        <v>66147</v>
      </c>
      <c r="K1026" s="2" t="s">
        <v>383</v>
      </c>
      <c r="L1026" s="2" t="s">
        <v>384</v>
      </c>
      <c r="M1026" s="58" t="s">
        <v>401</v>
      </c>
      <c r="N1026" s="58" t="s">
        <v>402</v>
      </c>
      <c r="O1026" s="58" t="s">
        <v>403</v>
      </c>
      <c r="P1026" s="2">
        <v>66127</v>
      </c>
      <c r="Q1026" s="2" t="s">
        <v>404</v>
      </c>
      <c r="R1026" s="2" t="s">
        <v>405</v>
      </c>
      <c r="S1026" s="10">
        <v>43067</v>
      </c>
      <c r="T1026" s="58" t="s">
        <v>945</v>
      </c>
      <c r="U1026" s="2" t="s">
        <v>946</v>
      </c>
      <c r="V1026" s="2" t="s">
        <v>92</v>
      </c>
      <c r="W1026" s="2" t="s">
        <v>1192</v>
      </c>
      <c r="X1026" s="2" t="s">
        <v>248</v>
      </c>
      <c r="Y1026" s="2">
        <v>61</v>
      </c>
      <c r="Z1026" s="2" t="s">
        <v>160</v>
      </c>
      <c r="AA1026" s="2" t="s">
        <v>408</v>
      </c>
      <c r="AB1026" s="58" t="s">
        <v>409</v>
      </c>
      <c r="AC1026" s="58" t="s">
        <v>3127</v>
      </c>
      <c r="AD1026" s="58" t="s">
        <v>8068</v>
      </c>
      <c r="AE1026" s="2" t="s">
        <v>8069</v>
      </c>
      <c r="AF1026" s="62">
        <v>-15.8612962</v>
      </c>
      <c r="AG1026" s="62">
        <v>-48.074095300000003</v>
      </c>
      <c r="AH1026" s="2" t="s">
        <v>8070</v>
      </c>
      <c r="AI1026" s="2" t="s">
        <v>147</v>
      </c>
      <c r="AJ1026" s="2" t="s">
        <v>1196</v>
      </c>
      <c r="AK1026" s="55">
        <v>346.79</v>
      </c>
      <c r="AL1026" s="55">
        <v>132</v>
      </c>
      <c r="AM1026" s="55">
        <v>38.063381297038553</v>
      </c>
      <c r="AN1026" s="2" t="s">
        <v>103</v>
      </c>
      <c r="AO1026" s="2">
        <v>7</v>
      </c>
      <c r="AP1026" s="2">
        <v>2</v>
      </c>
      <c r="AQ1026" s="2">
        <v>3</v>
      </c>
      <c r="AR1026" s="53" t="s">
        <v>148</v>
      </c>
      <c r="AS1026" s="2" t="s">
        <v>73</v>
      </c>
      <c r="AT1026" s="2" t="s">
        <v>74</v>
      </c>
      <c r="AU1026" s="2" t="s">
        <v>75</v>
      </c>
      <c r="AV1026" s="2" t="s">
        <v>148</v>
      </c>
      <c r="AW1026" s="2" t="str">
        <f t="shared" si="16"/>
        <v xml:space="preserve">     PEGUE NA LOJA HOJE    SHIP FROM STORE    PEGUE NA LOJA   </v>
      </c>
    </row>
    <row r="1027" spans="2:49" ht="15" customHeight="1">
      <c r="B1027" t="s">
        <v>8071</v>
      </c>
      <c r="C1027" s="2">
        <v>5036</v>
      </c>
      <c r="D1027" s="2">
        <v>5036</v>
      </c>
      <c r="E1027" s="2" t="s">
        <v>8072</v>
      </c>
      <c r="F1027" s="58" t="s">
        <v>8073</v>
      </c>
      <c r="G1027" s="2" t="s">
        <v>128</v>
      </c>
      <c r="H1027" t="s">
        <v>129</v>
      </c>
      <c r="I1027" s="58" t="s">
        <v>130</v>
      </c>
      <c r="J1027" s="2">
        <v>66128</v>
      </c>
      <c r="K1027" s="2" t="s">
        <v>131</v>
      </c>
      <c r="L1027" s="2" t="s">
        <v>132</v>
      </c>
      <c r="M1027" s="58" t="s">
        <v>1451</v>
      </c>
      <c r="N1027" s="58" t="s">
        <v>1452</v>
      </c>
      <c r="O1027" s="58" t="s">
        <v>1453</v>
      </c>
      <c r="P1027" s="2">
        <v>68774</v>
      </c>
      <c r="Q1027" s="2" t="s">
        <v>1454</v>
      </c>
      <c r="R1027" s="2" t="s">
        <v>1455</v>
      </c>
      <c r="S1027" s="10">
        <v>43068</v>
      </c>
      <c r="T1027" s="58" t="s">
        <v>1456</v>
      </c>
      <c r="U1027" s="2" t="s">
        <v>1457</v>
      </c>
      <c r="V1027" s="2" t="s">
        <v>92</v>
      </c>
      <c r="W1027" s="2" t="s">
        <v>1192</v>
      </c>
      <c r="X1027" s="2" t="s">
        <v>140</v>
      </c>
      <c r="Y1027" s="2">
        <v>11</v>
      </c>
      <c r="Z1027" s="2" t="s">
        <v>95</v>
      </c>
      <c r="AA1027" s="2" t="s">
        <v>141</v>
      </c>
      <c r="AB1027" s="58" t="s">
        <v>2603</v>
      </c>
      <c r="AC1027" s="58" t="s">
        <v>8074</v>
      </c>
      <c r="AD1027" s="58" t="s">
        <v>8075</v>
      </c>
      <c r="AE1027" s="2" t="s">
        <v>8076</v>
      </c>
      <c r="AF1027" s="62">
        <v>-23.608341800000002</v>
      </c>
      <c r="AG1027" s="62">
        <v>-46.921182999999999</v>
      </c>
      <c r="AH1027" s="2" t="s">
        <v>8077</v>
      </c>
      <c r="AI1027" s="2" t="s">
        <v>147</v>
      </c>
      <c r="AJ1027" s="2" t="s">
        <v>1196</v>
      </c>
      <c r="AK1027" s="55">
        <v>315.97000000000003</v>
      </c>
      <c r="AL1027" s="55">
        <v>26</v>
      </c>
      <c r="AM1027" s="55">
        <v>8.2286293002500237</v>
      </c>
      <c r="AN1027" s="2" t="s">
        <v>331</v>
      </c>
      <c r="AO1027" s="2">
        <v>4</v>
      </c>
      <c r="AP1027" s="2">
        <v>3</v>
      </c>
      <c r="AQ1027" s="2">
        <v>1</v>
      </c>
      <c r="AR1027" s="53" t="s">
        <v>148</v>
      </c>
      <c r="AS1027" s="2" t="s">
        <v>73</v>
      </c>
      <c r="AT1027" s="2" t="s">
        <v>74</v>
      </c>
      <c r="AU1027" s="2" t="s">
        <v>75</v>
      </c>
      <c r="AV1027" s="2" t="s">
        <v>148</v>
      </c>
      <c r="AW1027" s="2" t="str">
        <f t="shared" si="16"/>
        <v xml:space="preserve">     PEGUE NA LOJA HOJE    SHIP FROM STORE    PEGUE NA LOJA   </v>
      </c>
    </row>
    <row r="1028" spans="2:49" ht="15" customHeight="1">
      <c r="B1028" t="s">
        <v>8078</v>
      </c>
      <c r="C1028" s="2" t="s">
        <v>8079</v>
      </c>
      <c r="D1028" s="2">
        <v>948</v>
      </c>
      <c r="E1028" s="2" t="s">
        <v>8080</v>
      </c>
      <c r="F1028" s="58" t="s">
        <v>8081</v>
      </c>
      <c r="G1028" s="2" t="s">
        <v>81</v>
      </c>
      <c r="H1028" t="s">
        <v>82</v>
      </c>
      <c r="I1028" s="58" t="s">
        <v>83</v>
      </c>
      <c r="J1028" s="2">
        <v>66203</v>
      </c>
      <c r="K1028" s="2" t="s">
        <v>84</v>
      </c>
      <c r="L1028" s="2" t="s">
        <v>85</v>
      </c>
      <c r="M1028" s="58" t="s">
        <v>242</v>
      </c>
      <c r="N1028" s="58" t="s">
        <v>243</v>
      </c>
      <c r="O1028" s="58" t="s">
        <v>244</v>
      </c>
      <c r="P1028" s="2" t="s">
        <v>148</v>
      </c>
      <c r="Q1028" s="2" t="s">
        <v>245</v>
      </c>
      <c r="R1028" s="2" t="s">
        <v>239</v>
      </c>
      <c r="S1028" s="10">
        <v>43068</v>
      </c>
      <c r="T1028" s="58" t="s">
        <v>570</v>
      </c>
      <c r="U1028" s="2" t="s">
        <v>571</v>
      </c>
      <c r="V1028" s="2" t="s">
        <v>92</v>
      </c>
      <c r="W1028" s="2" t="s">
        <v>1192</v>
      </c>
      <c r="X1028" s="2" t="s">
        <v>248</v>
      </c>
      <c r="Y1028" s="2">
        <v>31</v>
      </c>
      <c r="Z1028" s="2" t="s">
        <v>95</v>
      </c>
      <c r="AA1028" s="2" t="s">
        <v>206</v>
      </c>
      <c r="AB1028" s="58" t="s">
        <v>249</v>
      </c>
      <c r="AC1028" s="58" t="s">
        <v>8082</v>
      </c>
      <c r="AD1028" s="58" t="s">
        <v>8083</v>
      </c>
      <c r="AE1028" s="2" t="s">
        <v>8084</v>
      </c>
      <c r="AF1028" s="62">
        <v>-19.8369383</v>
      </c>
      <c r="AG1028" s="62">
        <v>-43.954537199999997</v>
      </c>
      <c r="AH1028" s="2" t="s">
        <v>8085</v>
      </c>
      <c r="AI1028" s="2" t="s">
        <v>147</v>
      </c>
      <c r="AJ1028" s="2" t="s">
        <v>1196</v>
      </c>
      <c r="AK1028" s="55">
        <v>476.5</v>
      </c>
      <c r="AL1028" s="55">
        <v>29</v>
      </c>
      <c r="AM1028" s="55">
        <v>6.0860440713536201</v>
      </c>
      <c r="AN1028" s="2" t="s">
        <v>103</v>
      </c>
      <c r="AO1028" s="2">
        <v>7</v>
      </c>
      <c r="AP1028" s="2">
        <v>2</v>
      </c>
      <c r="AQ1028" s="2">
        <v>3</v>
      </c>
      <c r="AR1028" s="53" t="s">
        <v>148</v>
      </c>
      <c r="AS1028" s="2" t="s">
        <v>73</v>
      </c>
      <c r="AT1028" s="2" t="s">
        <v>74</v>
      </c>
      <c r="AU1028" s="2" t="s">
        <v>75</v>
      </c>
      <c r="AV1028" s="2" t="s">
        <v>148</v>
      </c>
      <c r="AW1028" s="2" t="str">
        <f t="shared" si="16"/>
        <v xml:space="preserve">     PEGUE NA LOJA HOJE    SHIP FROM STORE    PEGUE NA LOJA   </v>
      </c>
    </row>
    <row r="1029" spans="2:49" ht="15" customHeight="1">
      <c r="B1029" t="s">
        <v>8086</v>
      </c>
      <c r="C1029" s="2" t="s">
        <v>8087</v>
      </c>
      <c r="D1029" s="2">
        <v>986</v>
      </c>
      <c r="E1029" s="2" t="s">
        <v>8088</v>
      </c>
      <c r="F1029" s="58" t="s">
        <v>8089</v>
      </c>
      <c r="G1029" s="2" t="s">
        <v>81</v>
      </c>
      <c r="H1029" t="s">
        <v>82</v>
      </c>
      <c r="I1029" s="58" t="s">
        <v>83</v>
      </c>
      <c r="J1029" s="2">
        <v>66203</v>
      </c>
      <c r="K1029" s="2" t="s">
        <v>84</v>
      </c>
      <c r="L1029" s="2" t="s">
        <v>85</v>
      </c>
      <c r="M1029" s="58" t="s">
        <v>242</v>
      </c>
      <c r="N1029" s="58" t="s">
        <v>243</v>
      </c>
      <c r="O1029" s="58" t="s">
        <v>244</v>
      </c>
      <c r="P1029" s="2" t="s">
        <v>148</v>
      </c>
      <c r="Q1029" s="2" t="s">
        <v>245</v>
      </c>
      <c r="R1029" s="2" t="s">
        <v>239</v>
      </c>
      <c r="S1029" s="10">
        <v>43068</v>
      </c>
      <c r="T1029" s="58" t="s">
        <v>570</v>
      </c>
      <c r="U1029" s="2" t="s">
        <v>571</v>
      </c>
      <c r="V1029" s="2" t="s">
        <v>92</v>
      </c>
      <c r="W1029" s="2" t="s">
        <v>1192</v>
      </c>
      <c r="X1029" s="2" t="s">
        <v>248</v>
      </c>
      <c r="Y1029" s="2">
        <v>37</v>
      </c>
      <c r="Z1029" s="2" t="s">
        <v>95</v>
      </c>
      <c r="AA1029" s="2" t="s">
        <v>206</v>
      </c>
      <c r="AB1029" s="58" t="s">
        <v>8090</v>
      </c>
      <c r="AC1029" s="58" t="s">
        <v>98</v>
      </c>
      <c r="AD1029" s="58" t="s">
        <v>8091</v>
      </c>
      <c r="AE1029" s="2" t="s">
        <v>8092</v>
      </c>
      <c r="AF1029" s="62">
        <v>-19.875743199999999</v>
      </c>
      <c r="AG1029" s="62">
        <v>-44.982811099999999</v>
      </c>
      <c r="AH1029" s="2" t="s">
        <v>8093</v>
      </c>
      <c r="AI1029" s="2" t="s">
        <v>147</v>
      </c>
      <c r="AJ1029" s="2" t="s">
        <v>1196</v>
      </c>
      <c r="AK1029" s="55">
        <v>316.68</v>
      </c>
      <c r="AL1029" s="55">
        <v>53</v>
      </c>
      <c r="AM1029" s="55">
        <v>16.736137425792595</v>
      </c>
      <c r="AN1029" s="2" t="s">
        <v>103</v>
      </c>
      <c r="AO1029" s="2">
        <v>11</v>
      </c>
      <c r="AP1029" s="2">
        <v>1</v>
      </c>
      <c r="AQ1029" s="2">
        <v>4</v>
      </c>
      <c r="AR1029" s="53" t="s">
        <v>148</v>
      </c>
      <c r="AS1029" s="2" t="s">
        <v>73</v>
      </c>
      <c r="AT1029" s="2" t="s">
        <v>148</v>
      </c>
      <c r="AU1029" s="2" t="s">
        <v>75</v>
      </c>
      <c r="AV1029" s="2" t="s">
        <v>148</v>
      </c>
      <c r="AW1029" s="2" t="str">
        <f t="shared" si="16"/>
        <v xml:space="preserve">     PEGUE NA LOJA HOJE         PEGUE NA LOJA   </v>
      </c>
    </row>
    <row r="1030" spans="2:49" ht="15" customHeight="1">
      <c r="B1030" t="s">
        <v>8094</v>
      </c>
      <c r="C1030" s="2">
        <v>5067</v>
      </c>
      <c r="D1030" s="2">
        <v>5067</v>
      </c>
      <c r="E1030" s="2" t="s">
        <v>8095</v>
      </c>
      <c r="F1030" s="58" t="s">
        <v>8096</v>
      </c>
      <c r="G1030" s="2" t="s">
        <v>81</v>
      </c>
      <c r="H1030" t="s">
        <v>82</v>
      </c>
      <c r="I1030" s="58" t="s">
        <v>83</v>
      </c>
      <c r="J1030" s="2">
        <v>66203</v>
      </c>
      <c r="K1030" s="2" t="s">
        <v>84</v>
      </c>
      <c r="L1030" s="2" t="s">
        <v>85</v>
      </c>
      <c r="M1030" s="58" t="s">
        <v>242</v>
      </c>
      <c r="N1030" s="58" t="s">
        <v>243</v>
      </c>
      <c r="O1030" s="58" t="s">
        <v>244</v>
      </c>
      <c r="P1030" s="2" t="s">
        <v>148</v>
      </c>
      <c r="Q1030" s="2" t="s">
        <v>245</v>
      </c>
      <c r="R1030" s="2" t="s">
        <v>239</v>
      </c>
      <c r="S1030" s="10">
        <v>43068</v>
      </c>
      <c r="T1030" s="58" t="s">
        <v>570</v>
      </c>
      <c r="U1030" s="2" t="s">
        <v>571</v>
      </c>
      <c r="V1030" s="2" t="s">
        <v>92</v>
      </c>
      <c r="W1030" s="2" t="s">
        <v>1192</v>
      </c>
      <c r="X1030" s="2" t="s">
        <v>248</v>
      </c>
      <c r="Y1030" s="2">
        <v>31</v>
      </c>
      <c r="Z1030" s="2" t="s">
        <v>95</v>
      </c>
      <c r="AA1030" s="2" t="s">
        <v>206</v>
      </c>
      <c r="AB1030" s="58" t="s">
        <v>8096</v>
      </c>
      <c r="AC1030" s="58" t="s">
        <v>98</v>
      </c>
      <c r="AD1030" s="58" t="s">
        <v>8097</v>
      </c>
      <c r="AE1030" s="2" t="s">
        <v>8098</v>
      </c>
      <c r="AF1030" s="62">
        <v>-19.628281099999999</v>
      </c>
      <c r="AG1030" s="62">
        <v>-43.892042600000003</v>
      </c>
      <c r="AH1030" s="2" t="s">
        <v>8099</v>
      </c>
      <c r="AI1030" s="2" t="s">
        <v>147</v>
      </c>
      <c r="AJ1030" s="2" t="s">
        <v>1196</v>
      </c>
      <c r="AK1030" s="55">
        <v>419.01</v>
      </c>
      <c r="AL1030" s="55">
        <v>36</v>
      </c>
      <c r="AM1030" s="55">
        <v>8.5916803894895111</v>
      </c>
      <c r="AN1030" s="2" t="s">
        <v>103</v>
      </c>
      <c r="AO1030" s="2">
        <v>11</v>
      </c>
      <c r="AP1030" s="2">
        <v>1</v>
      </c>
      <c r="AQ1030" s="2">
        <v>4</v>
      </c>
      <c r="AR1030" s="53" t="s">
        <v>148</v>
      </c>
      <c r="AS1030" s="2" t="s">
        <v>73</v>
      </c>
      <c r="AT1030" s="2" t="s">
        <v>148</v>
      </c>
      <c r="AU1030" s="2" t="s">
        <v>75</v>
      </c>
      <c r="AV1030" s="2" t="s">
        <v>148</v>
      </c>
      <c r="AW1030" s="2" t="str">
        <f t="shared" si="16"/>
        <v xml:space="preserve">     PEGUE NA LOJA HOJE         PEGUE NA LOJA   </v>
      </c>
    </row>
    <row r="1031" spans="2:49" ht="15" customHeight="1">
      <c r="B1031" t="s">
        <v>8100</v>
      </c>
      <c r="C1031" s="2" t="s">
        <v>8101</v>
      </c>
      <c r="D1031" s="2">
        <v>372</v>
      </c>
      <c r="E1031" s="2" t="s">
        <v>8102</v>
      </c>
      <c r="F1031" s="58" t="s">
        <v>8103</v>
      </c>
      <c r="G1031" s="2" t="s">
        <v>81</v>
      </c>
      <c r="H1031" t="s">
        <v>82</v>
      </c>
      <c r="I1031" s="58" t="s">
        <v>83</v>
      </c>
      <c r="J1031" s="2">
        <v>66203</v>
      </c>
      <c r="K1031" s="2" t="s">
        <v>84</v>
      </c>
      <c r="L1031" s="2" t="s">
        <v>85</v>
      </c>
      <c r="M1031" s="58" t="s">
        <v>751</v>
      </c>
      <c r="N1031" s="58" t="s">
        <v>752</v>
      </c>
      <c r="O1031" s="58" t="s">
        <v>753</v>
      </c>
      <c r="P1031" s="2">
        <v>86530</v>
      </c>
      <c r="Q1031" s="2" t="s">
        <v>754</v>
      </c>
      <c r="R1031" s="2" t="s">
        <v>748</v>
      </c>
      <c r="S1031" s="10">
        <v>43068</v>
      </c>
      <c r="T1031" s="58" t="s">
        <v>1814</v>
      </c>
      <c r="U1031" s="2" t="s">
        <v>1815</v>
      </c>
      <c r="V1031" s="2" t="s">
        <v>92</v>
      </c>
      <c r="W1031" s="2" t="s">
        <v>93</v>
      </c>
      <c r="X1031" s="2" t="s">
        <v>248</v>
      </c>
      <c r="Y1031" s="2">
        <v>38</v>
      </c>
      <c r="Z1031" s="2" t="s">
        <v>95</v>
      </c>
      <c r="AA1031" s="2" t="s">
        <v>206</v>
      </c>
      <c r="AB1031" s="58" t="s">
        <v>2859</v>
      </c>
      <c r="AC1031" s="58" t="s">
        <v>8104</v>
      </c>
      <c r="AD1031" s="58" t="s">
        <v>8105</v>
      </c>
      <c r="AE1031" s="2" t="s">
        <v>8106</v>
      </c>
      <c r="AF1031" s="62">
        <v>-16.725977499999999</v>
      </c>
      <c r="AG1031" s="62">
        <v>-43.8812006</v>
      </c>
      <c r="AH1031" s="2" t="s">
        <v>8107</v>
      </c>
      <c r="AI1031" s="2" t="s">
        <v>147</v>
      </c>
      <c r="AJ1031" s="2" t="s">
        <v>1196</v>
      </c>
      <c r="AK1031" s="55">
        <v>489.22</v>
      </c>
      <c r="AL1031" s="55">
        <v>91</v>
      </c>
      <c r="AM1031" s="55">
        <v>18.601038387637463</v>
      </c>
      <c r="AN1031" s="2" t="s">
        <v>103</v>
      </c>
      <c r="AO1031" s="2">
        <v>9</v>
      </c>
      <c r="AP1031" s="2">
        <v>1</v>
      </c>
      <c r="AQ1031" s="2">
        <v>2</v>
      </c>
      <c r="AR1031" s="53" t="s">
        <v>148</v>
      </c>
      <c r="AS1031" s="2" t="s">
        <v>73</v>
      </c>
      <c r="AT1031" s="2" t="s">
        <v>74</v>
      </c>
      <c r="AU1031" s="2" t="s">
        <v>148</v>
      </c>
      <c r="AV1031" s="2" t="s">
        <v>148</v>
      </c>
      <c r="AW1031" s="2" t="str">
        <f t="shared" si="16"/>
        <v xml:space="preserve">     PEGUE NA LOJA HOJE    SHIP FROM STORE        </v>
      </c>
    </row>
    <row r="1032" spans="2:49" ht="15" customHeight="1">
      <c r="B1032" t="s">
        <v>8108</v>
      </c>
      <c r="C1032" s="2" t="s">
        <v>8109</v>
      </c>
      <c r="D1032" s="2">
        <v>950</v>
      </c>
      <c r="E1032" s="2" t="s">
        <v>8110</v>
      </c>
      <c r="F1032" s="58" t="s">
        <v>8111</v>
      </c>
      <c r="G1032" s="2" t="s">
        <v>81</v>
      </c>
      <c r="H1032" t="s">
        <v>82</v>
      </c>
      <c r="I1032" s="58" t="s">
        <v>83</v>
      </c>
      <c r="J1032" s="2">
        <v>66203</v>
      </c>
      <c r="K1032" s="2" t="s">
        <v>84</v>
      </c>
      <c r="L1032" s="2" t="s">
        <v>85</v>
      </c>
      <c r="M1032" s="58" t="s">
        <v>751</v>
      </c>
      <c r="N1032" s="58" t="s">
        <v>752</v>
      </c>
      <c r="O1032" s="58" t="s">
        <v>753</v>
      </c>
      <c r="P1032" s="2">
        <v>86530</v>
      </c>
      <c r="Q1032" s="2" t="s">
        <v>754</v>
      </c>
      <c r="R1032" s="2" t="s">
        <v>748</v>
      </c>
      <c r="S1032" s="10">
        <v>43068</v>
      </c>
      <c r="T1032" s="58" t="s">
        <v>246</v>
      </c>
      <c r="U1032" s="2" t="s">
        <v>247</v>
      </c>
      <c r="V1032" s="2" t="s">
        <v>92</v>
      </c>
      <c r="W1032" s="2" t="s">
        <v>1192</v>
      </c>
      <c r="X1032" s="2" t="s">
        <v>248</v>
      </c>
      <c r="Y1032" s="2">
        <v>31</v>
      </c>
      <c r="Z1032" s="2" t="s">
        <v>95</v>
      </c>
      <c r="AA1032" s="2" t="s">
        <v>206</v>
      </c>
      <c r="AB1032" s="58" t="s">
        <v>4240</v>
      </c>
      <c r="AC1032" s="58" t="s">
        <v>98</v>
      </c>
      <c r="AD1032" s="58" t="s">
        <v>8112</v>
      </c>
      <c r="AE1032" s="2" t="s">
        <v>8113</v>
      </c>
      <c r="AF1032" s="62">
        <v>-19.891363699999999</v>
      </c>
      <c r="AG1032" s="62">
        <v>-43.811413999999999</v>
      </c>
      <c r="AH1032" s="2" t="s">
        <v>8114</v>
      </c>
      <c r="AI1032" s="2" t="s">
        <v>147</v>
      </c>
      <c r="AJ1032" s="2" t="s">
        <v>1196</v>
      </c>
      <c r="AK1032" s="55">
        <v>443.88</v>
      </c>
      <c r="AL1032" s="55">
        <v>52</v>
      </c>
      <c r="AM1032" s="55">
        <v>11.714877894926556</v>
      </c>
      <c r="AN1032" s="2" t="s">
        <v>103</v>
      </c>
      <c r="AO1032" s="2">
        <v>10</v>
      </c>
      <c r="AP1032" s="2">
        <v>1</v>
      </c>
      <c r="AQ1032" s="2">
        <v>3</v>
      </c>
      <c r="AR1032" s="53" t="s">
        <v>148</v>
      </c>
      <c r="AS1032" s="2" t="s">
        <v>73</v>
      </c>
      <c r="AT1032" s="2" t="s">
        <v>148</v>
      </c>
      <c r="AU1032" s="2" t="s">
        <v>75</v>
      </c>
      <c r="AV1032" s="2" t="s">
        <v>148</v>
      </c>
      <c r="AW1032" s="2" t="str">
        <f t="shared" si="16"/>
        <v xml:space="preserve">     PEGUE NA LOJA HOJE         PEGUE NA LOJA   </v>
      </c>
    </row>
    <row r="1033" spans="2:49" ht="15" customHeight="1">
      <c r="B1033" t="s">
        <v>8115</v>
      </c>
      <c r="C1033" s="2">
        <v>5040</v>
      </c>
      <c r="D1033" s="2">
        <v>5040</v>
      </c>
      <c r="E1033" s="2" t="s">
        <v>8116</v>
      </c>
      <c r="F1033" s="58" t="s">
        <v>8117</v>
      </c>
      <c r="G1033" s="2" t="s">
        <v>81</v>
      </c>
      <c r="H1033" t="s">
        <v>82</v>
      </c>
      <c r="I1033" s="58" t="s">
        <v>83</v>
      </c>
      <c r="J1033" s="2">
        <v>66203</v>
      </c>
      <c r="K1033" s="2" t="s">
        <v>84</v>
      </c>
      <c r="L1033" s="2" t="s">
        <v>85</v>
      </c>
      <c r="M1033" s="58" t="s">
        <v>751</v>
      </c>
      <c r="N1033" s="58" t="s">
        <v>752</v>
      </c>
      <c r="O1033" s="58" t="s">
        <v>753</v>
      </c>
      <c r="P1033" s="2">
        <v>86530</v>
      </c>
      <c r="Q1033" s="2" t="s">
        <v>754</v>
      </c>
      <c r="R1033" s="2" t="s">
        <v>748</v>
      </c>
      <c r="S1033" s="10">
        <v>43068</v>
      </c>
      <c r="T1033" s="58" t="s">
        <v>1814</v>
      </c>
      <c r="U1033" s="2" t="s">
        <v>1815</v>
      </c>
      <c r="V1033" s="2" t="s">
        <v>92</v>
      </c>
      <c r="W1033" s="2" t="s">
        <v>1192</v>
      </c>
      <c r="X1033" s="2" t="s">
        <v>248</v>
      </c>
      <c r="Y1033" s="2">
        <v>37</v>
      </c>
      <c r="Z1033" s="2" t="s">
        <v>95</v>
      </c>
      <c r="AA1033" s="2" t="s">
        <v>206</v>
      </c>
      <c r="AB1033" s="58" t="s">
        <v>8117</v>
      </c>
      <c r="AC1033" s="58" t="s">
        <v>98</v>
      </c>
      <c r="AD1033" s="58" t="s">
        <v>8118</v>
      </c>
      <c r="AE1033" s="2" t="s">
        <v>8119</v>
      </c>
      <c r="AF1033" s="62">
        <v>-18.246344700000002</v>
      </c>
      <c r="AG1033" s="62">
        <v>-43.602842099999997</v>
      </c>
      <c r="AH1033" s="2" t="s">
        <v>8120</v>
      </c>
      <c r="AI1033" s="2" t="s">
        <v>147</v>
      </c>
      <c r="AJ1033" s="2" t="s">
        <v>1196</v>
      </c>
      <c r="AK1033" s="55">
        <v>449.24</v>
      </c>
      <c r="AL1033" s="55">
        <v>116</v>
      </c>
      <c r="AM1033" s="55">
        <v>25.821387231769211</v>
      </c>
      <c r="AN1033" s="2" t="s">
        <v>103</v>
      </c>
      <c r="AO1033" s="2">
        <v>11</v>
      </c>
      <c r="AP1033" s="2">
        <v>1</v>
      </c>
      <c r="AQ1033" s="2">
        <v>4</v>
      </c>
      <c r="AR1033" s="53" t="s">
        <v>148</v>
      </c>
      <c r="AS1033" s="2" t="s">
        <v>73</v>
      </c>
      <c r="AT1033" s="2" t="s">
        <v>148</v>
      </c>
      <c r="AU1033" s="2" t="s">
        <v>148</v>
      </c>
      <c r="AV1033" s="2" t="s">
        <v>148</v>
      </c>
      <c r="AW1033" s="2" t="str">
        <f t="shared" si="16"/>
        <v xml:space="preserve">     PEGUE NA LOJA HOJE             </v>
      </c>
    </row>
    <row r="1034" spans="2:49" ht="15" customHeight="1">
      <c r="B1034" t="s">
        <v>8121</v>
      </c>
      <c r="C1034" s="2">
        <v>5004</v>
      </c>
      <c r="D1034" s="2">
        <v>5004</v>
      </c>
      <c r="E1034" s="2" t="s">
        <v>8122</v>
      </c>
      <c r="F1034" s="58" t="s">
        <v>8123</v>
      </c>
      <c r="G1034" s="2" t="s">
        <v>81</v>
      </c>
      <c r="H1034" t="s">
        <v>82</v>
      </c>
      <c r="I1034" s="58" t="s">
        <v>83</v>
      </c>
      <c r="J1034" s="2">
        <v>66203</v>
      </c>
      <c r="K1034" s="2" t="s">
        <v>84</v>
      </c>
      <c r="L1034" s="2" t="s">
        <v>85</v>
      </c>
      <c r="M1034" s="58" t="s">
        <v>556</v>
      </c>
      <c r="N1034" s="58" t="s">
        <v>557</v>
      </c>
      <c r="O1034" s="58" t="s">
        <v>558</v>
      </c>
      <c r="P1034" s="2">
        <v>68612</v>
      </c>
      <c r="Q1034" s="2" t="s">
        <v>559</v>
      </c>
      <c r="R1034" s="2" t="s">
        <v>560</v>
      </c>
      <c r="S1034" s="10">
        <v>43068</v>
      </c>
      <c r="T1034" s="58" t="s">
        <v>561</v>
      </c>
      <c r="U1034" s="2" t="s">
        <v>562</v>
      </c>
      <c r="V1034" s="2" t="s">
        <v>92</v>
      </c>
      <c r="W1034" s="2" t="s">
        <v>1192</v>
      </c>
      <c r="X1034" s="2" t="s">
        <v>248</v>
      </c>
      <c r="Y1034" s="2">
        <v>38</v>
      </c>
      <c r="Z1034" s="2" t="s">
        <v>95</v>
      </c>
      <c r="AA1034" s="2" t="s">
        <v>206</v>
      </c>
      <c r="AB1034" s="58" t="s">
        <v>8124</v>
      </c>
      <c r="AC1034" s="58" t="s">
        <v>98</v>
      </c>
      <c r="AD1034" s="58" t="s">
        <v>8125</v>
      </c>
      <c r="AE1034" s="2" t="s">
        <v>8126</v>
      </c>
      <c r="AF1034" s="62">
        <v>-16.359346500000001</v>
      </c>
      <c r="AG1034" s="62">
        <v>-46.904221100000001</v>
      </c>
      <c r="AH1034" s="2" t="s">
        <v>8127</v>
      </c>
      <c r="AI1034" s="2" t="s">
        <v>147</v>
      </c>
      <c r="AJ1034" s="2" t="s">
        <v>1196</v>
      </c>
      <c r="AK1034" s="55">
        <v>480.75</v>
      </c>
      <c r="AL1034" s="55">
        <v>56</v>
      </c>
      <c r="AM1034" s="55">
        <v>11.648465938637544</v>
      </c>
      <c r="AN1034" s="2" t="s">
        <v>103</v>
      </c>
      <c r="AO1034" s="2">
        <v>9</v>
      </c>
      <c r="AP1034" s="2">
        <v>1</v>
      </c>
      <c r="AQ1034" s="2">
        <v>2</v>
      </c>
      <c r="AR1034" s="53" t="s">
        <v>148</v>
      </c>
      <c r="AS1034" s="2" t="s">
        <v>73</v>
      </c>
      <c r="AT1034" s="2" t="s">
        <v>148</v>
      </c>
      <c r="AU1034" s="2" t="s">
        <v>148</v>
      </c>
      <c r="AV1034" s="2" t="s">
        <v>148</v>
      </c>
      <c r="AW1034" s="2" t="str">
        <f t="shared" si="16"/>
        <v xml:space="preserve">     PEGUE NA LOJA HOJE             </v>
      </c>
    </row>
    <row r="1035" spans="2:49" ht="15" customHeight="1">
      <c r="B1035" t="s">
        <v>8128</v>
      </c>
      <c r="C1035" s="2">
        <v>5025</v>
      </c>
      <c r="D1035" s="2">
        <v>5025</v>
      </c>
      <c r="E1035" s="2" t="s">
        <v>8129</v>
      </c>
      <c r="F1035" s="58" t="s">
        <v>8130</v>
      </c>
      <c r="G1035" s="2" t="s">
        <v>81</v>
      </c>
      <c r="H1035" t="s">
        <v>82</v>
      </c>
      <c r="I1035" s="58" t="s">
        <v>83</v>
      </c>
      <c r="J1035" s="2">
        <v>66203</v>
      </c>
      <c r="K1035" s="2" t="s">
        <v>84</v>
      </c>
      <c r="L1035" s="2" t="s">
        <v>85</v>
      </c>
      <c r="M1035" s="58" t="s">
        <v>2875</v>
      </c>
      <c r="N1035" s="58" t="s">
        <v>2876</v>
      </c>
      <c r="O1035" s="58" t="s">
        <v>2877</v>
      </c>
      <c r="P1035" s="2">
        <v>68901</v>
      </c>
      <c r="Q1035" s="2" t="s">
        <v>2878</v>
      </c>
      <c r="R1035" s="2" t="s">
        <v>2879</v>
      </c>
      <c r="S1035" s="10">
        <v>43068</v>
      </c>
      <c r="T1035" s="58" t="s">
        <v>2880</v>
      </c>
      <c r="U1035" s="2" t="s">
        <v>2881</v>
      </c>
      <c r="V1035" s="2" t="s">
        <v>92</v>
      </c>
      <c r="W1035" s="2" t="s">
        <v>1192</v>
      </c>
      <c r="X1035" s="2" t="s">
        <v>94</v>
      </c>
      <c r="Y1035" s="2">
        <v>22</v>
      </c>
      <c r="Z1035" s="2" t="s">
        <v>95</v>
      </c>
      <c r="AA1035" s="2" t="s">
        <v>96</v>
      </c>
      <c r="AB1035" s="58" t="s">
        <v>4949</v>
      </c>
      <c r="AC1035" s="58" t="s">
        <v>8131</v>
      </c>
      <c r="AD1035" s="58" t="s">
        <v>8132</v>
      </c>
      <c r="AE1035" s="2" t="s">
        <v>8133</v>
      </c>
      <c r="AF1035" s="62">
        <v>-22.769807499999999</v>
      </c>
      <c r="AG1035" s="62">
        <v>-41.910465199999997</v>
      </c>
      <c r="AH1035" s="2" t="s">
        <v>8134</v>
      </c>
      <c r="AI1035" s="2" t="s">
        <v>28</v>
      </c>
      <c r="AJ1035" s="2" t="s">
        <v>1196</v>
      </c>
      <c r="AK1035" s="55">
        <v>376.97</v>
      </c>
      <c r="AL1035" s="55">
        <v>20</v>
      </c>
      <c r="AM1035" s="55">
        <v>5.3054619731013073</v>
      </c>
      <c r="AN1035" s="2" t="s">
        <v>103</v>
      </c>
      <c r="AO1035" s="2">
        <v>4</v>
      </c>
      <c r="AP1035" s="2">
        <v>3</v>
      </c>
      <c r="AQ1035" s="2">
        <v>1</v>
      </c>
      <c r="AR1035" s="53" t="s">
        <v>148</v>
      </c>
      <c r="AS1035" s="2" t="s">
        <v>73</v>
      </c>
      <c r="AT1035" s="2" t="s">
        <v>148</v>
      </c>
      <c r="AU1035" s="2" t="s">
        <v>75</v>
      </c>
      <c r="AV1035" s="2" t="s">
        <v>148</v>
      </c>
      <c r="AW1035" s="2" t="str">
        <f t="shared" si="16"/>
        <v xml:space="preserve">     PEGUE NA LOJA HOJE         PEGUE NA LOJA   </v>
      </c>
    </row>
    <row r="1036" spans="2:49" ht="15" customHeight="1">
      <c r="B1036" t="s">
        <v>8135</v>
      </c>
      <c r="C1036" s="2">
        <v>5059</v>
      </c>
      <c r="D1036" s="2">
        <v>5059</v>
      </c>
      <c r="E1036" s="2" t="s">
        <v>8136</v>
      </c>
      <c r="F1036" s="58" t="s">
        <v>8137</v>
      </c>
      <c r="G1036" s="2" t="s">
        <v>81</v>
      </c>
      <c r="H1036" t="s">
        <v>82</v>
      </c>
      <c r="I1036" s="58" t="s">
        <v>83</v>
      </c>
      <c r="J1036" s="2">
        <v>66203</v>
      </c>
      <c r="K1036" s="2" t="s">
        <v>84</v>
      </c>
      <c r="L1036" s="2" t="s">
        <v>85</v>
      </c>
      <c r="M1036" s="58" t="s">
        <v>2875</v>
      </c>
      <c r="N1036" s="58" t="s">
        <v>2876</v>
      </c>
      <c r="O1036" s="58" t="s">
        <v>2877</v>
      </c>
      <c r="P1036" s="2">
        <v>68901</v>
      </c>
      <c r="Q1036" s="2" t="s">
        <v>2878</v>
      </c>
      <c r="R1036" s="2" t="s">
        <v>2879</v>
      </c>
      <c r="S1036" s="10">
        <v>43068</v>
      </c>
      <c r="T1036" s="58" t="s">
        <v>2880</v>
      </c>
      <c r="U1036" s="2" t="s">
        <v>2881</v>
      </c>
      <c r="V1036" s="2" t="s">
        <v>92</v>
      </c>
      <c r="W1036" s="2" t="s">
        <v>1192</v>
      </c>
      <c r="X1036" s="2" t="s">
        <v>94</v>
      </c>
      <c r="Y1036" s="2">
        <v>22</v>
      </c>
      <c r="Z1036" s="2" t="s">
        <v>95</v>
      </c>
      <c r="AA1036" s="2" t="s">
        <v>96</v>
      </c>
      <c r="AB1036" s="58" t="s">
        <v>4775</v>
      </c>
      <c r="AC1036" s="58" t="s">
        <v>8138</v>
      </c>
      <c r="AD1036" s="58" t="s">
        <v>8139</v>
      </c>
      <c r="AE1036" s="2" t="s">
        <v>8140</v>
      </c>
      <c r="AF1036" s="62">
        <v>-22.510854399999999</v>
      </c>
      <c r="AG1036" s="62">
        <v>-41.929472599999997</v>
      </c>
      <c r="AH1036" s="2" t="s">
        <v>8141</v>
      </c>
      <c r="AI1036" s="2" t="s">
        <v>28</v>
      </c>
      <c r="AJ1036" s="2" t="s">
        <v>1196</v>
      </c>
      <c r="AK1036" s="55">
        <v>469.91</v>
      </c>
      <c r="AL1036" s="55">
        <v>42</v>
      </c>
      <c r="AM1036" s="55">
        <v>8.9378817220318769</v>
      </c>
      <c r="AN1036" s="2" t="s">
        <v>103</v>
      </c>
      <c r="AO1036" s="2">
        <v>8</v>
      </c>
      <c r="AP1036" s="2">
        <v>1</v>
      </c>
      <c r="AQ1036" s="2">
        <v>1</v>
      </c>
      <c r="AR1036" s="53" t="s">
        <v>148</v>
      </c>
      <c r="AS1036" s="2" t="s">
        <v>73</v>
      </c>
      <c r="AT1036" s="2" t="s">
        <v>74</v>
      </c>
      <c r="AU1036" s="2" t="s">
        <v>75</v>
      </c>
      <c r="AV1036" s="2" t="s">
        <v>148</v>
      </c>
      <c r="AW1036" s="2" t="str">
        <f t="shared" si="16"/>
        <v xml:space="preserve">     PEGUE NA LOJA HOJE    SHIP FROM STORE    PEGUE NA LOJA   </v>
      </c>
    </row>
    <row r="1037" spans="2:49" ht="15" customHeight="1">
      <c r="B1037" t="s">
        <v>8142</v>
      </c>
      <c r="C1037" s="2" t="s">
        <v>8143</v>
      </c>
      <c r="D1037" s="2">
        <v>731</v>
      </c>
      <c r="E1037" s="2" t="s">
        <v>8144</v>
      </c>
      <c r="F1037" s="58" t="s">
        <v>8145</v>
      </c>
      <c r="G1037" s="2" t="s">
        <v>81</v>
      </c>
      <c r="H1037" t="s">
        <v>82</v>
      </c>
      <c r="I1037" s="58" t="s">
        <v>83</v>
      </c>
      <c r="J1037" s="2">
        <v>66203</v>
      </c>
      <c r="K1037" s="2" t="s">
        <v>84</v>
      </c>
      <c r="L1037" s="2" t="s">
        <v>85</v>
      </c>
      <c r="M1037" s="58" t="s">
        <v>200</v>
      </c>
      <c r="N1037" s="58" t="s">
        <v>201</v>
      </c>
      <c r="O1037" s="58" t="s">
        <v>202</v>
      </c>
      <c r="P1037" s="2">
        <v>68608</v>
      </c>
      <c r="Q1037" s="2" t="s">
        <v>203</v>
      </c>
      <c r="R1037" s="2" t="s">
        <v>197</v>
      </c>
      <c r="S1037" s="10">
        <v>43068</v>
      </c>
      <c r="T1037" s="58" t="s">
        <v>204</v>
      </c>
      <c r="U1037" s="2" t="s">
        <v>205</v>
      </c>
      <c r="V1037" s="2" t="s">
        <v>92</v>
      </c>
      <c r="W1037" s="2" t="s">
        <v>1192</v>
      </c>
      <c r="X1037" s="2" t="s">
        <v>94</v>
      </c>
      <c r="Y1037" s="2">
        <v>32</v>
      </c>
      <c r="Z1037" s="2" t="s">
        <v>95</v>
      </c>
      <c r="AA1037" s="2" t="s">
        <v>206</v>
      </c>
      <c r="AB1037" s="58" t="s">
        <v>8146</v>
      </c>
      <c r="AC1037" s="58" t="s">
        <v>98</v>
      </c>
      <c r="AD1037" s="58" t="s">
        <v>8147</v>
      </c>
      <c r="AE1037" s="2" t="s">
        <v>8148</v>
      </c>
      <c r="AF1037" s="62">
        <v>-21.5318741</v>
      </c>
      <c r="AG1037" s="62">
        <v>-42.6399373</v>
      </c>
      <c r="AH1037" s="2" t="s">
        <v>8149</v>
      </c>
      <c r="AI1037" s="2" t="s">
        <v>147</v>
      </c>
      <c r="AJ1037" s="2" t="s">
        <v>1351</v>
      </c>
      <c r="AK1037" s="55">
        <v>501.76</v>
      </c>
      <c r="AL1037" s="55">
        <v>92</v>
      </c>
      <c r="AM1037" s="55">
        <v>18.335459183673468</v>
      </c>
      <c r="AN1037" s="2" t="s">
        <v>103</v>
      </c>
      <c r="AO1037" s="2">
        <v>9</v>
      </c>
      <c r="AP1037" s="2">
        <v>1</v>
      </c>
      <c r="AQ1037" s="2">
        <v>2</v>
      </c>
      <c r="AR1037" s="53" t="s">
        <v>148</v>
      </c>
      <c r="AS1037" s="2" t="s">
        <v>73</v>
      </c>
      <c r="AT1037" s="2" t="s">
        <v>148</v>
      </c>
      <c r="AU1037" s="2" t="s">
        <v>75</v>
      </c>
      <c r="AV1037" s="2" t="s">
        <v>148</v>
      </c>
      <c r="AW1037" s="2" t="str">
        <f t="shared" si="16"/>
        <v xml:space="preserve">     PEGUE NA LOJA HOJE         PEGUE NA LOJA   </v>
      </c>
    </row>
    <row r="1038" spans="2:49" ht="15" customHeight="1">
      <c r="B1038" t="s">
        <v>8150</v>
      </c>
      <c r="C1038" s="2">
        <v>1229</v>
      </c>
      <c r="D1038" s="2">
        <v>1229</v>
      </c>
      <c r="E1038" s="2" t="s">
        <v>8151</v>
      </c>
      <c r="F1038" s="58" t="s">
        <v>8152</v>
      </c>
      <c r="G1038" s="2" t="s">
        <v>81</v>
      </c>
      <c r="H1038" t="s">
        <v>82</v>
      </c>
      <c r="I1038" s="58" t="s">
        <v>83</v>
      </c>
      <c r="J1038" s="2">
        <v>66203</v>
      </c>
      <c r="K1038" s="2" t="s">
        <v>84</v>
      </c>
      <c r="L1038" s="2" t="s">
        <v>85</v>
      </c>
      <c r="M1038" s="58" t="s">
        <v>200</v>
      </c>
      <c r="N1038" s="58" t="s">
        <v>201</v>
      </c>
      <c r="O1038" s="58" t="s">
        <v>202</v>
      </c>
      <c r="P1038" s="2">
        <v>68608</v>
      </c>
      <c r="Q1038" s="2" t="s">
        <v>203</v>
      </c>
      <c r="R1038" s="2" t="s">
        <v>197</v>
      </c>
      <c r="S1038" s="10">
        <v>43068</v>
      </c>
      <c r="T1038" s="58" t="s">
        <v>204</v>
      </c>
      <c r="U1038" s="2" t="s">
        <v>205</v>
      </c>
      <c r="V1038" s="2" t="s">
        <v>92</v>
      </c>
      <c r="W1038" s="2" t="s">
        <v>93</v>
      </c>
      <c r="X1038" s="2" t="s">
        <v>248</v>
      </c>
      <c r="Y1038" s="2">
        <v>35</v>
      </c>
      <c r="Z1038" s="2" t="s">
        <v>95</v>
      </c>
      <c r="AA1038" s="2" t="s">
        <v>206</v>
      </c>
      <c r="AB1038" s="58" t="s">
        <v>8152</v>
      </c>
      <c r="AC1038" s="58" t="s">
        <v>98</v>
      </c>
      <c r="AD1038" s="58" t="s">
        <v>8153</v>
      </c>
      <c r="AE1038" s="2" t="s">
        <v>8154</v>
      </c>
      <c r="AF1038" s="62">
        <v>-21.699086600000001</v>
      </c>
      <c r="AG1038" s="62">
        <v>-45.254808699999998</v>
      </c>
      <c r="AH1038" s="2" t="s">
        <v>8155</v>
      </c>
      <c r="AI1038" s="2" t="s">
        <v>147</v>
      </c>
      <c r="AJ1038" s="2" t="s">
        <v>330</v>
      </c>
      <c r="AK1038" s="55">
        <v>748.44</v>
      </c>
      <c r="AL1038" s="55">
        <v>225</v>
      </c>
      <c r="AM1038" s="55">
        <v>30.062530062530062</v>
      </c>
      <c r="AN1038" s="2" t="s">
        <v>103</v>
      </c>
      <c r="AO1038" s="2">
        <v>9</v>
      </c>
      <c r="AP1038" s="2">
        <v>1</v>
      </c>
      <c r="AQ1038" s="2">
        <v>2</v>
      </c>
      <c r="AR1038" s="53" t="s">
        <v>72</v>
      </c>
      <c r="AS1038" s="2" t="s">
        <v>73</v>
      </c>
      <c r="AT1038" s="2" t="s">
        <v>148</v>
      </c>
      <c r="AU1038" s="2" t="s">
        <v>75</v>
      </c>
      <c r="AV1038" s="2" t="s">
        <v>76</v>
      </c>
      <c r="AW1038" s="2" t="str">
        <f t="shared" si="16"/>
        <v>AMERICANAS SERVIÇOS    PEGUE NA LOJA HOJE         PEGUE NA LOJA  QUIOSQUE</v>
      </c>
    </row>
    <row r="1039" spans="2:49" ht="15" customHeight="1">
      <c r="B1039" t="s">
        <v>8156</v>
      </c>
      <c r="C1039" s="2">
        <v>1350</v>
      </c>
      <c r="D1039" s="2">
        <v>1350</v>
      </c>
      <c r="E1039" s="2" t="s">
        <v>8157</v>
      </c>
      <c r="F1039" s="58" t="s">
        <v>8158</v>
      </c>
      <c r="G1039" s="2" t="s">
        <v>81</v>
      </c>
      <c r="H1039" t="s">
        <v>82</v>
      </c>
      <c r="I1039" s="58" t="s">
        <v>83</v>
      </c>
      <c r="J1039" s="2">
        <v>66203</v>
      </c>
      <c r="K1039" s="2" t="s">
        <v>84</v>
      </c>
      <c r="L1039" s="2" t="s">
        <v>85</v>
      </c>
      <c r="M1039" s="58" t="s">
        <v>200</v>
      </c>
      <c r="N1039" s="58" t="s">
        <v>201</v>
      </c>
      <c r="O1039" s="58" t="s">
        <v>202</v>
      </c>
      <c r="P1039" s="2">
        <v>68608</v>
      </c>
      <c r="Q1039" s="2" t="s">
        <v>203</v>
      </c>
      <c r="R1039" s="2" t="s">
        <v>197</v>
      </c>
      <c r="S1039" s="10">
        <v>43068</v>
      </c>
      <c r="T1039" s="58" t="s">
        <v>204</v>
      </c>
      <c r="U1039" s="2" t="s">
        <v>205</v>
      </c>
      <c r="V1039" s="2" t="s">
        <v>92</v>
      </c>
      <c r="W1039" s="2" t="s">
        <v>93</v>
      </c>
      <c r="X1039" s="2" t="s">
        <v>248</v>
      </c>
      <c r="Y1039" s="2">
        <v>35</v>
      </c>
      <c r="Z1039" s="2" t="s">
        <v>95</v>
      </c>
      <c r="AA1039" s="2" t="s">
        <v>206</v>
      </c>
      <c r="AB1039" s="58" t="s">
        <v>8158</v>
      </c>
      <c r="AC1039" s="58" t="s">
        <v>98</v>
      </c>
      <c r="AD1039" s="58" t="s">
        <v>8159</v>
      </c>
      <c r="AE1039" s="2" t="s">
        <v>8160</v>
      </c>
      <c r="AF1039" s="62">
        <v>-21.303265400000001</v>
      </c>
      <c r="AG1039" s="62">
        <v>-46.708600999999902</v>
      </c>
      <c r="AH1039" s="2" t="s">
        <v>8161</v>
      </c>
      <c r="AI1039" s="2" t="s">
        <v>147</v>
      </c>
      <c r="AJ1039" s="2" t="s">
        <v>1351</v>
      </c>
      <c r="AK1039" s="55">
        <v>688.64</v>
      </c>
      <c r="AL1039" s="55">
        <v>102</v>
      </c>
      <c r="AM1039" s="55">
        <v>14.811802973977695</v>
      </c>
      <c r="AN1039" s="2" t="s">
        <v>103</v>
      </c>
      <c r="AO1039" s="2">
        <v>9</v>
      </c>
      <c r="AP1039" s="2">
        <v>1</v>
      </c>
      <c r="AQ1039" s="2">
        <v>2</v>
      </c>
      <c r="AR1039" s="53" t="s">
        <v>148</v>
      </c>
      <c r="AS1039" s="2" t="s">
        <v>73</v>
      </c>
      <c r="AT1039" s="2" t="s">
        <v>148</v>
      </c>
      <c r="AU1039" s="2" t="s">
        <v>75</v>
      </c>
      <c r="AV1039" s="2" t="s">
        <v>148</v>
      </c>
      <c r="AW1039" s="2" t="str">
        <f t="shared" si="16"/>
        <v xml:space="preserve">     PEGUE NA LOJA HOJE         PEGUE NA LOJA   </v>
      </c>
    </row>
    <row r="1040" spans="2:49" ht="15" customHeight="1">
      <c r="B1040" t="s">
        <v>8162</v>
      </c>
      <c r="C1040" s="2">
        <v>5041</v>
      </c>
      <c r="D1040" s="2">
        <v>5041</v>
      </c>
      <c r="E1040" s="2" t="s">
        <v>8163</v>
      </c>
      <c r="F1040" s="58" t="s">
        <v>8164</v>
      </c>
      <c r="G1040" s="2" t="s">
        <v>81</v>
      </c>
      <c r="H1040" t="s">
        <v>82</v>
      </c>
      <c r="I1040" s="58" t="s">
        <v>83</v>
      </c>
      <c r="J1040" s="2">
        <v>66203</v>
      </c>
      <c r="K1040" s="2" t="s">
        <v>84</v>
      </c>
      <c r="L1040" s="2" t="s">
        <v>85</v>
      </c>
      <c r="M1040" s="58" t="s">
        <v>200</v>
      </c>
      <c r="N1040" s="58" t="s">
        <v>201</v>
      </c>
      <c r="O1040" s="58" t="s">
        <v>202</v>
      </c>
      <c r="P1040" s="2">
        <v>68608</v>
      </c>
      <c r="Q1040" s="2" t="s">
        <v>203</v>
      </c>
      <c r="R1040" s="2" t="s">
        <v>197</v>
      </c>
      <c r="S1040" s="10">
        <v>43068</v>
      </c>
      <c r="T1040" s="58" t="s">
        <v>204</v>
      </c>
      <c r="U1040" s="2" t="s">
        <v>205</v>
      </c>
      <c r="V1040" s="2" t="s">
        <v>92</v>
      </c>
      <c r="W1040" s="2" t="s">
        <v>1192</v>
      </c>
      <c r="X1040" s="2" t="s">
        <v>248</v>
      </c>
      <c r="Y1040" s="2">
        <v>35</v>
      </c>
      <c r="Z1040" s="2" t="s">
        <v>95</v>
      </c>
      <c r="AA1040" s="2" t="s">
        <v>206</v>
      </c>
      <c r="AB1040" s="58" t="s">
        <v>8165</v>
      </c>
      <c r="AC1040" s="58" t="s">
        <v>98</v>
      </c>
      <c r="AD1040" s="58" t="s">
        <v>8166</v>
      </c>
      <c r="AE1040" s="2" t="s">
        <v>8167</v>
      </c>
      <c r="AF1040" s="62">
        <v>-22.070496800000001</v>
      </c>
      <c r="AG1040" s="62">
        <v>-46.572388699999998</v>
      </c>
      <c r="AH1040" s="2" t="s">
        <v>8168</v>
      </c>
      <c r="AI1040" s="2" t="s">
        <v>147</v>
      </c>
      <c r="AJ1040" s="2" t="s">
        <v>1196</v>
      </c>
      <c r="AK1040" s="55">
        <v>399.17</v>
      </c>
      <c r="AL1040" s="55">
        <v>41</v>
      </c>
      <c r="AM1040" s="55">
        <v>10.271312974421926</v>
      </c>
      <c r="AN1040" s="2" t="s">
        <v>103</v>
      </c>
      <c r="AO1040" s="2">
        <v>9</v>
      </c>
      <c r="AP1040" s="2">
        <v>1</v>
      </c>
      <c r="AQ1040" s="2">
        <v>2</v>
      </c>
      <c r="AR1040" s="53" t="s">
        <v>148</v>
      </c>
      <c r="AS1040" s="2" t="s">
        <v>73</v>
      </c>
      <c r="AT1040" s="2" t="s">
        <v>148</v>
      </c>
      <c r="AU1040" s="2" t="s">
        <v>75</v>
      </c>
      <c r="AV1040" s="2" t="s">
        <v>148</v>
      </c>
      <c r="AW1040" s="2" t="str">
        <f t="shared" si="16"/>
        <v xml:space="preserve">     PEGUE NA LOJA HOJE         PEGUE NA LOJA   </v>
      </c>
    </row>
    <row r="1041" spans="2:49" ht="15" customHeight="1">
      <c r="B1041" t="s">
        <v>8169</v>
      </c>
      <c r="C1041" s="2">
        <v>5050</v>
      </c>
      <c r="D1041" s="2">
        <v>5050</v>
      </c>
      <c r="E1041" s="2" t="s">
        <v>8170</v>
      </c>
      <c r="F1041" s="58" t="s">
        <v>8171</v>
      </c>
      <c r="G1041" s="2" t="s">
        <v>81</v>
      </c>
      <c r="H1041" t="s">
        <v>82</v>
      </c>
      <c r="I1041" s="58" t="s">
        <v>83</v>
      </c>
      <c r="J1041" s="2">
        <v>66203</v>
      </c>
      <c r="K1041" s="2" t="s">
        <v>84</v>
      </c>
      <c r="L1041" s="2" t="s">
        <v>85</v>
      </c>
      <c r="M1041" s="58" t="s">
        <v>200</v>
      </c>
      <c r="N1041" s="58" t="s">
        <v>201</v>
      </c>
      <c r="O1041" s="58" t="s">
        <v>202</v>
      </c>
      <c r="P1041" s="2">
        <v>68608</v>
      </c>
      <c r="Q1041" s="2" t="s">
        <v>203</v>
      </c>
      <c r="R1041" s="2" t="s">
        <v>197</v>
      </c>
      <c r="S1041" s="10">
        <v>43068</v>
      </c>
      <c r="T1041" s="58" t="s">
        <v>204</v>
      </c>
      <c r="U1041" s="2" t="s">
        <v>205</v>
      </c>
      <c r="V1041" s="2" t="s">
        <v>92</v>
      </c>
      <c r="W1041" s="2" t="s">
        <v>1192</v>
      </c>
      <c r="X1041" s="2" t="s">
        <v>248</v>
      </c>
      <c r="Y1041" s="2">
        <v>37</v>
      </c>
      <c r="Z1041" s="2" t="s">
        <v>95</v>
      </c>
      <c r="AA1041" s="2" t="s">
        <v>206</v>
      </c>
      <c r="AB1041" s="58" t="s">
        <v>8172</v>
      </c>
      <c r="AC1041" s="58" t="s">
        <v>98</v>
      </c>
      <c r="AD1041" s="58" t="s">
        <v>8173</v>
      </c>
      <c r="AE1041" s="2" t="s">
        <v>8174</v>
      </c>
      <c r="AF1041" s="62">
        <v>-20.2832179</v>
      </c>
      <c r="AG1041" s="62">
        <v>-45.539933300000001</v>
      </c>
      <c r="AH1041" s="2" t="s">
        <v>8175</v>
      </c>
      <c r="AI1041" s="2" t="s">
        <v>147</v>
      </c>
      <c r="AJ1041" s="2" t="s">
        <v>1196</v>
      </c>
      <c r="AK1041" s="55">
        <v>404.25</v>
      </c>
      <c r="AL1041" s="55">
        <v>46</v>
      </c>
      <c r="AM1041" s="55">
        <v>11.379097093382807</v>
      </c>
      <c r="AN1041" s="2" t="s">
        <v>103</v>
      </c>
      <c r="AO1041" s="2">
        <v>12</v>
      </c>
      <c r="AP1041" s="2">
        <v>1</v>
      </c>
      <c r="AQ1041" s="2">
        <v>5</v>
      </c>
      <c r="AR1041" s="53" t="s">
        <v>148</v>
      </c>
      <c r="AS1041" s="2" t="s">
        <v>73</v>
      </c>
      <c r="AT1041" s="2" t="s">
        <v>148</v>
      </c>
      <c r="AU1041" s="2" t="s">
        <v>75</v>
      </c>
      <c r="AV1041" s="2" t="s">
        <v>148</v>
      </c>
      <c r="AW1041" s="2" t="str">
        <f t="shared" si="16"/>
        <v xml:space="preserve">     PEGUE NA LOJA HOJE         PEGUE NA LOJA   </v>
      </c>
    </row>
    <row r="1042" spans="2:49" ht="15" customHeight="1">
      <c r="B1042" t="s">
        <v>8176</v>
      </c>
      <c r="C1042" s="2">
        <v>5071</v>
      </c>
      <c r="D1042" s="2">
        <v>5071</v>
      </c>
      <c r="E1042" s="2" t="s">
        <v>8177</v>
      </c>
      <c r="F1042" s="58" t="s">
        <v>8178</v>
      </c>
      <c r="G1042" s="2" t="s">
        <v>81</v>
      </c>
      <c r="H1042" t="s">
        <v>82</v>
      </c>
      <c r="I1042" s="58" t="s">
        <v>83</v>
      </c>
      <c r="J1042" s="2">
        <v>66203</v>
      </c>
      <c r="K1042" s="2" t="s">
        <v>84</v>
      </c>
      <c r="L1042" s="2" t="s">
        <v>85</v>
      </c>
      <c r="M1042" s="58" t="s">
        <v>200</v>
      </c>
      <c r="N1042" s="58" t="s">
        <v>201</v>
      </c>
      <c r="O1042" s="58" t="s">
        <v>202</v>
      </c>
      <c r="P1042" s="2">
        <v>68608</v>
      </c>
      <c r="Q1042" s="2" t="s">
        <v>203</v>
      </c>
      <c r="R1042" s="2" t="s">
        <v>197</v>
      </c>
      <c r="S1042" s="10">
        <v>43068</v>
      </c>
      <c r="T1042" s="58" t="s">
        <v>204</v>
      </c>
      <c r="U1042" s="2" t="s">
        <v>205</v>
      </c>
      <c r="V1042" s="2" t="s">
        <v>92</v>
      </c>
      <c r="W1042" s="2" t="s">
        <v>1192</v>
      </c>
      <c r="X1042" s="2" t="s">
        <v>94</v>
      </c>
      <c r="Y1042" s="2">
        <v>32</v>
      </c>
      <c r="Z1042" s="2" t="s">
        <v>95</v>
      </c>
      <c r="AA1042" s="2" t="s">
        <v>206</v>
      </c>
      <c r="AB1042" s="58" t="s">
        <v>8179</v>
      </c>
      <c r="AC1042" s="58" t="s">
        <v>98</v>
      </c>
      <c r="AD1042" s="58" t="s">
        <v>8180</v>
      </c>
      <c r="AE1042" s="2" t="s">
        <v>8181</v>
      </c>
      <c r="AF1042" s="62">
        <v>-21.4544107</v>
      </c>
      <c r="AG1042" s="62">
        <v>-43.552226999999903</v>
      </c>
      <c r="AH1042" s="2" t="s">
        <v>8182</v>
      </c>
      <c r="AI1042" s="2" t="s">
        <v>147</v>
      </c>
      <c r="AJ1042" s="2" t="s">
        <v>1196</v>
      </c>
      <c r="AK1042" s="55">
        <v>368.51</v>
      </c>
      <c r="AL1042" s="55">
        <v>90</v>
      </c>
      <c r="AM1042" s="55">
        <v>24.422675097012295</v>
      </c>
      <c r="AN1042" s="2" t="s">
        <v>331</v>
      </c>
      <c r="AO1042" s="2">
        <v>9</v>
      </c>
      <c r="AP1042" s="2">
        <v>1</v>
      </c>
      <c r="AQ1042" s="2">
        <v>2</v>
      </c>
      <c r="AR1042" s="53" t="s">
        <v>148</v>
      </c>
      <c r="AS1042" s="2" t="s">
        <v>73</v>
      </c>
      <c r="AT1042" s="2" t="s">
        <v>148</v>
      </c>
      <c r="AU1042" s="2" t="s">
        <v>75</v>
      </c>
      <c r="AV1042" s="2" t="s">
        <v>148</v>
      </c>
      <c r="AW1042" s="2" t="str">
        <f t="shared" si="16"/>
        <v xml:space="preserve">     PEGUE NA LOJA HOJE         PEGUE NA LOJA   </v>
      </c>
    </row>
    <row r="1043" spans="2:49" ht="15" customHeight="1">
      <c r="B1043" t="s">
        <v>8183</v>
      </c>
      <c r="C1043" s="2">
        <v>5043</v>
      </c>
      <c r="D1043" s="2">
        <v>5043</v>
      </c>
      <c r="E1043" s="2" t="s">
        <v>8184</v>
      </c>
      <c r="F1043" s="58" t="s">
        <v>8185</v>
      </c>
      <c r="G1043" s="2" t="s">
        <v>108</v>
      </c>
      <c r="H1043" t="s">
        <v>109</v>
      </c>
      <c r="I1043" s="58" t="s">
        <v>110</v>
      </c>
      <c r="J1043" s="2">
        <v>66202</v>
      </c>
      <c r="K1043" s="2" t="s">
        <v>111</v>
      </c>
      <c r="L1043" s="2" t="s">
        <v>112</v>
      </c>
      <c r="M1043" s="58" t="s">
        <v>498</v>
      </c>
      <c r="N1043" s="58" t="s">
        <v>499</v>
      </c>
      <c r="O1043" s="58" t="s">
        <v>500</v>
      </c>
      <c r="P1043" s="2">
        <v>66136</v>
      </c>
      <c r="Q1043" s="2" t="s">
        <v>501</v>
      </c>
      <c r="R1043" s="2" t="s">
        <v>495</v>
      </c>
      <c r="S1043" s="10">
        <v>43068</v>
      </c>
      <c r="T1043" s="58" t="s">
        <v>502</v>
      </c>
      <c r="U1043" s="2" t="s">
        <v>503</v>
      </c>
      <c r="V1043" s="2" t="s">
        <v>92</v>
      </c>
      <c r="W1043" s="2" t="s">
        <v>1192</v>
      </c>
      <c r="X1043" s="2" t="s">
        <v>480</v>
      </c>
      <c r="Y1043" s="2">
        <v>27</v>
      </c>
      <c r="Z1043" s="2" t="s">
        <v>95</v>
      </c>
      <c r="AA1043" s="2" t="s">
        <v>504</v>
      </c>
      <c r="AB1043" s="58" t="s">
        <v>8186</v>
      </c>
      <c r="AC1043" s="58" t="s">
        <v>98</v>
      </c>
      <c r="AD1043" s="58" t="s">
        <v>8187</v>
      </c>
      <c r="AE1043" s="2" t="s">
        <v>8188</v>
      </c>
      <c r="AF1043" s="62">
        <v>-18.7107183</v>
      </c>
      <c r="AG1043" s="62">
        <v>-40.398154499999997</v>
      </c>
      <c r="AH1043" s="2" t="s">
        <v>8189</v>
      </c>
      <c r="AI1043" s="2" t="s">
        <v>28</v>
      </c>
      <c r="AJ1043" s="2" t="s">
        <v>1196</v>
      </c>
      <c r="AK1043" s="55">
        <v>332.49</v>
      </c>
      <c r="AL1043" s="55">
        <v>62</v>
      </c>
      <c r="AM1043" s="55">
        <v>18.647177358717553</v>
      </c>
      <c r="AN1043" s="2" t="s">
        <v>103</v>
      </c>
      <c r="AO1043" s="2">
        <v>12</v>
      </c>
      <c r="AP1043" s="2">
        <v>1</v>
      </c>
      <c r="AQ1043" s="2">
        <v>5</v>
      </c>
      <c r="AR1043" s="53" t="s">
        <v>148</v>
      </c>
      <c r="AS1043" s="2" t="s">
        <v>73</v>
      </c>
      <c r="AT1043" s="2" t="s">
        <v>148</v>
      </c>
      <c r="AU1043" s="2" t="s">
        <v>75</v>
      </c>
      <c r="AV1043" s="2" t="s">
        <v>76</v>
      </c>
      <c r="AW1043" s="2" t="str">
        <f t="shared" si="16"/>
        <v xml:space="preserve">     PEGUE NA LOJA HOJE         PEGUE NA LOJA  QUIOSQUE</v>
      </c>
    </row>
    <row r="1044" spans="2:49" ht="15" customHeight="1">
      <c r="B1044" t="s">
        <v>8190</v>
      </c>
      <c r="C1044" s="2" t="s">
        <v>8191</v>
      </c>
      <c r="D1044" s="2">
        <v>938</v>
      </c>
      <c r="E1044" s="2" t="s">
        <v>8192</v>
      </c>
      <c r="F1044" s="58" t="s">
        <v>8193</v>
      </c>
      <c r="G1044" s="2" t="s">
        <v>108</v>
      </c>
      <c r="H1044" t="s">
        <v>109</v>
      </c>
      <c r="I1044" s="58" t="s">
        <v>110</v>
      </c>
      <c r="J1044" s="2">
        <v>66202</v>
      </c>
      <c r="K1044" s="2" t="s">
        <v>111</v>
      </c>
      <c r="L1044" s="2" t="s">
        <v>112</v>
      </c>
      <c r="M1044" s="58" t="s">
        <v>227</v>
      </c>
      <c r="N1044" s="58" t="s">
        <v>228</v>
      </c>
      <c r="O1044" s="58" t="s">
        <v>229</v>
      </c>
      <c r="P1044" s="2">
        <v>66230</v>
      </c>
      <c r="Q1044" s="2" t="s">
        <v>230</v>
      </c>
      <c r="R1044" s="2" t="s">
        <v>231</v>
      </c>
      <c r="S1044" s="10">
        <v>43068</v>
      </c>
      <c r="T1044" s="58" t="s">
        <v>232</v>
      </c>
      <c r="U1044" s="2" t="s">
        <v>233</v>
      </c>
      <c r="V1044" s="2" t="s">
        <v>92</v>
      </c>
      <c r="W1044" s="2" t="s">
        <v>1192</v>
      </c>
      <c r="X1044" s="2" t="s">
        <v>94</v>
      </c>
      <c r="Y1044" s="2">
        <v>21</v>
      </c>
      <c r="Z1044" s="2" t="s">
        <v>95</v>
      </c>
      <c r="AA1044" s="2" t="s">
        <v>96</v>
      </c>
      <c r="AB1044" s="58" t="s">
        <v>8194</v>
      </c>
      <c r="AC1044" s="58" t="s">
        <v>98</v>
      </c>
      <c r="AD1044" s="58" t="s">
        <v>8195</v>
      </c>
      <c r="AE1044" s="2" t="s">
        <v>8196</v>
      </c>
      <c r="AF1044" s="62">
        <v>-22.466706899999998</v>
      </c>
      <c r="AG1044" s="62">
        <v>-42.655153400000003</v>
      </c>
      <c r="AH1044" s="2" t="s">
        <v>8197</v>
      </c>
      <c r="AI1044" s="2" t="s">
        <v>147</v>
      </c>
      <c r="AJ1044" s="2" t="s">
        <v>1196</v>
      </c>
      <c r="AK1044" s="55">
        <v>324.39</v>
      </c>
      <c r="AL1044" s="55">
        <v>41</v>
      </c>
      <c r="AM1044" s="55">
        <v>12.639107247449058</v>
      </c>
      <c r="AN1044" s="2" t="s">
        <v>103</v>
      </c>
      <c r="AO1044" s="2">
        <v>5</v>
      </c>
      <c r="AP1044" s="2">
        <v>2</v>
      </c>
      <c r="AQ1044" s="2">
        <v>1</v>
      </c>
      <c r="AR1044" s="53" t="s">
        <v>72</v>
      </c>
      <c r="AS1044" s="2" t="s">
        <v>73</v>
      </c>
      <c r="AT1044" s="2" t="s">
        <v>148</v>
      </c>
      <c r="AU1044" s="2" t="s">
        <v>75</v>
      </c>
      <c r="AV1044" s="2" t="s">
        <v>76</v>
      </c>
      <c r="AW1044" s="2" t="str">
        <f t="shared" si="16"/>
        <v>AMERICANAS SERVIÇOS    PEGUE NA LOJA HOJE         PEGUE NA LOJA  QUIOSQUE</v>
      </c>
    </row>
    <row r="1045" spans="2:49" ht="15" customHeight="1">
      <c r="B1045" t="s">
        <v>8198</v>
      </c>
      <c r="C1045" s="2" t="s">
        <v>8199</v>
      </c>
      <c r="D1045" s="2">
        <v>858</v>
      </c>
      <c r="E1045" s="2" t="s">
        <v>8200</v>
      </c>
      <c r="F1045" s="58" t="s">
        <v>8201</v>
      </c>
      <c r="G1045" s="2" t="s">
        <v>108</v>
      </c>
      <c r="H1045" t="s">
        <v>109</v>
      </c>
      <c r="I1045" s="58" t="s">
        <v>110</v>
      </c>
      <c r="J1045" s="2">
        <v>66202</v>
      </c>
      <c r="K1045" s="2" t="s">
        <v>111</v>
      </c>
      <c r="L1045" s="2" t="s">
        <v>112</v>
      </c>
      <c r="M1045" s="58" t="s">
        <v>113</v>
      </c>
      <c r="N1045" s="58" t="s">
        <v>114</v>
      </c>
      <c r="O1045" s="58" t="s">
        <v>115</v>
      </c>
      <c r="P1045" s="2">
        <v>66198</v>
      </c>
      <c r="Q1045" s="2" t="s">
        <v>116</v>
      </c>
      <c r="R1045" s="2" t="s">
        <v>117</v>
      </c>
      <c r="S1045" s="10">
        <v>43068</v>
      </c>
      <c r="T1045" s="58" t="s">
        <v>1024</v>
      </c>
      <c r="U1045" s="2" t="s">
        <v>1025</v>
      </c>
      <c r="V1045" s="2" t="s">
        <v>8202</v>
      </c>
      <c r="W1045" s="2" t="s">
        <v>1192</v>
      </c>
      <c r="X1045" s="2" t="s">
        <v>94</v>
      </c>
      <c r="Y1045" s="2">
        <v>21</v>
      </c>
      <c r="Z1045" s="2" t="s">
        <v>95</v>
      </c>
      <c r="AA1045" s="2" t="s">
        <v>96</v>
      </c>
      <c r="AB1045" s="58" t="s">
        <v>120</v>
      </c>
      <c r="AC1045" s="58" t="s">
        <v>8203</v>
      </c>
      <c r="AD1045" s="58" t="s">
        <v>8204</v>
      </c>
      <c r="AE1045" s="2" t="s">
        <v>8205</v>
      </c>
      <c r="AF1045" s="62">
        <v>-22.982736500000001</v>
      </c>
      <c r="AG1045" s="62">
        <v>-43.360892999999997</v>
      </c>
      <c r="AH1045" s="2" t="s">
        <v>8206</v>
      </c>
      <c r="AI1045" s="2" t="s">
        <v>8207</v>
      </c>
      <c r="AJ1045" s="2" t="s">
        <v>1196</v>
      </c>
      <c r="AK1045" s="55">
        <v>420.27</v>
      </c>
      <c r="AL1045" s="55">
        <v>53</v>
      </c>
      <c r="AM1045" s="55">
        <v>12.610940585813882</v>
      </c>
      <c r="AN1045" s="2" t="s">
        <v>331</v>
      </c>
      <c r="AO1045" s="2">
        <v>5</v>
      </c>
      <c r="AP1045" s="2">
        <v>2</v>
      </c>
      <c r="AQ1045" s="2">
        <v>1</v>
      </c>
      <c r="AR1045" s="53" t="s">
        <v>148</v>
      </c>
      <c r="AS1045" s="2" t="s">
        <v>73</v>
      </c>
      <c r="AT1045" s="2" t="s">
        <v>74</v>
      </c>
      <c r="AU1045" s="2" t="s">
        <v>148</v>
      </c>
      <c r="AV1045" s="2" t="s">
        <v>148</v>
      </c>
      <c r="AW1045" s="2" t="str">
        <f t="shared" si="16"/>
        <v xml:space="preserve">     PEGUE NA LOJA HOJE    SHIP FROM STORE        </v>
      </c>
    </row>
    <row r="1046" spans="2:49" ht="15" customHeight="1">
      <c r="B1046" t="s">
        <v>8208</v>
      </c>
      <c r="C1046" s="2">
        <v>5022</v>
      </c>
      <c r="D1046" s="2">
        <v>5022</v>
      </c>
      <c r="E1046" s="2" t="s">
        <v>8209</v>
      </c>
      <c r="F1046" s="58" t="s">
        <v>8210</v>
      </c>
      <c r="G1046" s="2" t="s">
        <v>108</v>
      </c>
      <c r="H1046" t="s">
        <v>109</v>
      </c>
      <c r="I1046" s="58" t="s">
        <v>110</v>
      </c>
      <c r="J1046" s="2">
        <v>66202</v>
      </c>
      <c r="K1046" s="2" t="s">
        <v>111</v>
      </c>
      <c r="L1046" s="2" t="s">
        <v>112</v>
      </c>
      <c r="M1046" s="58" t="s">
        <v>113</v>
      </c>
      <c r="N1046" s="58" t="s">
        <v>114</v>
      </c>
      <c r="O1046" s="58" t="s">
        <v>115</v>
      </c>
      <c r="P1046" s="2">
        <v>66198</v>
      </c>
      <c r="Q1046" s="2" t="s">
        <v>116</v>
      </c>
      <c r="R1046" s="2" t="s">
        <v>117</v>
      </c>
      <c r="S1046" s="10">
        <v>43068</v>
      </c>
      <c r="T1046" s="58" t="s">
        <v>118</v>
      </c>
      <c r="U1046" s="2" t="s">
        <v>119</v>
      </c>
      <c r="V1046" s="2" t="s">
        <v>92</v>
      </c>
      <c r="W1046" s="2" t="s">
        <v>1192</v>
      </c>
      <c r="X1046" s="2" t="s">
        <v>94</v>
      </c>
      <c r="Y1046" s="2">
        <v>21</v>
      </c>
      <c r="Z1046" s="2" t="s">
        <v>95</v>
      </c>
      <c r="AA1046" s="2" t="s">
        <v>96</v>
      </c>
      <c r="AB1046" s="58" t="s">
        <v>120</v>
      </c>
      <c r="AC1046" s="58" t="s">
        <v>8211</v>
      </c>
      <c r="AD1046" s="58" t="s">
        <v>8212</v>
      </c>
      <c r="AE1046" s="2" t="s">
        <v>8213</v>
      </c>
      <c r="AF1046" s="62">
        <v>-22.915724399999998</v>
      </c>
      <c r="AG1046" s="62">
        <v>-43.2217609</v>
      </c>
      <c r="AH1046" s="2" t="s">
        <v>8214</v>
      </c>
      <c r="AI1046" s="2" t="s">
        <v>28</v>
      </c>
      <c r="AJ1046" s="2" t="s">
        <v>1260</v>
      </c>
      <c r="AK1046" s="55">
        <v>227.16</v>
      </c>
      <c r="AL1046" s="55">
        <v>31</v>
      </c>
      <c r="AM1046" s="55">
        <v>13.646768797323471</v>
      </c>
      <c r="AN1046" s="2" t="s">
        <v>103</v>
      </c>
      <c r="AO1046" s="2">
        <v>3</v>
      </c>
      <c r="AP1046" s="2">
        <v>5</v>
      </c>
      <c r="AQ1046" s="2">
        <v>1</v>
      </c>
      <c r="AR1046" s="53" t="s">
        <v>148</v>
      </c>
      <c r="AS1046" s="2" t="s">
        <v>73</v>
      </c>
      <c r="AT1046" s="2" t="s">
        <v>74</v>
      </c>
      <c r="AU1046" s="2" t="s">
        <v>75</v>
      </c>
      <c r="AV1046" s="2" t="s">
        <v>148</v>
      </c>
      <c r="AW1046" s="2" t="str">
        <f t="shared" si="16"/>
        <v xml:space="preserve">     PEGUE NA LOJA HOJE    SHIP FROM STORE    PEGUE NA LOJA   </v>
      </c>
    </row>
    <row r="1047" spans="2:49" ht="15" customHeight="1">
      <c r="B1047" t="s">
        <v>8215</v>
      </c>
      <c r="C1047" s="2" t="s">
        <v>8216</v>
      </c>
      <c r="D1047" s="2">
        <v>932</v>
      </c>
      <c r="E1047" s="2" t="s">
        <v>8217</v>
      </c>
      <c r="F1047" s="58" t="s">
        <v>8218</v>
      </c>
      <c r="G1047" s="2" t="s">
        <v>168</v>
      </c>
      <c r="H1047" t="s">
        <v>169</v>
      </c>
      <c r="I1047" s="58" t="s">
        <v>170</v>
      </c>
      <c r="J1047" s="2">
        <v>66146</v>
      </c>
      <c r="K1047" s="2" t="s">
        <v>171</v>
      </c>
      <c r="L1047" s="2" t="s">
        <v>172</v>
      </c>
      <c r="M1047" s="58" t="s">
        <v>214</v>
      </c>
      <c r="N1047" s="58" t="s">
        <v>215</v>
      </c>
      <c r="O1047" s="58" t="s">
        <v>216</v>
      </c>
      <c r="P1047" s="2" t="s">
        <v>148</v>
      </c>
      <c r="Q1047" s="2" t="s">
        <v>217</v>
      </c>
      <c r="R1047" s="2" t="s">
        <v>211</v>
      </c>
      <c r="S1047" s="10">
        <v>43068</v>
      </c>
      <c r="T1047" s="58" t="s">
        <v>218</v>
      </c>
      <c r="U1047" s="2" t="s">
        <v>219</v>
      </c>
      <c r="V1047" s="2" t="s">
        <v>92</v>
      </c>
      <c r="W1047" s="2" t="s">
        <v>1192</v>
      </c>
      <c r="X1047" s="2" t="s">
        <v>140</v>
      </c>
      <c r="Y1047" s="2">
        <v>18</v>
      </c>
      <c r="Z1047" s="2" t="s">
        <v>95</v>
      </c>
      <c r="AA1047" s="2" t="s">
        <v>141</v>
      </c>
      <c r="AB1047" s="58" t="s">
        <v>8218</v>
      </c>
      <c r="AC1047" s="58" t="s">
        <v>98</v>
      </c>
      <c r="AD1047" s="58" t="s">
        <v>8219</v>
      </c>
      <c r="AE1047" s="2" t="s">
        <v>8220</v>
      </c>
      <c r="AF1047" s="62">
        <v>-21.488421500000001</v>
      </c>
      <c r="AG1047" s="62">
        <v>-51.531497700000003</v>
      </c>
      <c r="AH1047" s="2" t="s">
        <v>8221</v>
      </c>
      <c r="AI1047" s="2" t="s">
        <v>147</v>
      </c>
      <c r="AJ1047" s="2" t="s">
        <v>1196</v>
      </c>
      <c r="AK1047" s="55">
        <v>302.52999999999997</v>
      </c>
      <c r="AL1047" s="55">
        <v>82</v>
      </c>
      <c r="AM1047" s="55">
        <v>27.104749942154498</v>
      </c>
      <c r="AN1047" s="2" t="s">
        <v>103</v>
      </c>
      <c r="AO1047" s="2">
        <v>10</v>
      </c>
      <c r="AP1047" s="2">
        <v>1</v>
      </c>
      <c r="AQ1047" s="2">
        <v>3</v>
      </c>
      <c r="AR1047" s="53" t="s">
        <v>148</v>
      </c>
      <c r="AS1047" s="2" t="s">
        <v>73</v>
      </c>
      <c r="AT1047" s="2" t="s">
        <v>148</v>
      </c>
      <c r="AU1047" s="2" t="s">
        <v>148</v>
      </c>
      <c r="AV1047" s="2" t="s">
        <v>148</v>
      </c>
      <c r="AW1047" s="2" t="str">
        <f t="shared" si="16"/>
        <v xml:space="preserve">     PEGUE NA LOJA HOJE             </v>
      </c>
    </row>
    <row r="1048" spans="2:49" ht="15" customHeight="1">
      <c r="B1048" t="s">
        <v>8222</v>
      </c>
      <c r="C1048" s="2">
        <v>1367</v>
      </c>
      <c r="D1048" s="2">
        <v>1367</v>
      </c>
      <c r="E1048" s="2" t="s">
        <v>8223</v>
      </c>
      <c r="F1048" s="58" t="s">
        <v>1356</v>
      </c>
      <c r="G1048" s="2" t="s">
        <v>168</v>
      </c>
      <c r="H1048" t="s">
        <v>169</v>
      </c>
      <c r="I1048" s="58" t="s">
        <v>170</v>
      </c>
      <c r="J1048" s="2">
        <v>66146</v>
      </c>
      <c r="K1048" s="2" t="s">
        <v>171</v>
      </c>
      <c r="L1048" s="2" t="s">
        <v>172</v>
      </c>
      <c r="M1048" s="58" t="s">
        <v>214</v>
      </c>
      <c r="N1048" s="58" t="s">
        <v>215</v>
      </c>
      <c r="O1048" s="58" t="s">
        <v>216</v>
      </c>
      <c r="P1048" s="2" t="s">
        <v>148</v>
      </c>
      <c r="Q1048" s="2" t="s">
        <v>217</v>
      </c>
      <c r="R1048" s="2" t="s">
        <v>211</v>
      </c>
      <c r="S1048" s="10">
        <v>43068</v>
      </c>
      <c r="T1048" s="58" t="s">
        <v>218</v>
      </c>
      <c r="U1048" s="2" t="s">
        <v>219</v>
      </c>
      <c r="V1048" s="2" t="s">
        <v>92</v>
      </c>
      <c r="W1048" s="2" t="s">
        <v>93</v>
      </c>
      <c r="X1048" s="2" t="s">
        <v>140</v>
      </c>
      <c r="Y1048" s="2">
        <v>18</v>
      </c>
      <c r="Z1048" s="2" t="s">
        <v>95</v>
      </c>
      <c r="AA1048" s="2" t="s">
        <v>141</v>
      </c>
      <c r="AB1048" s="58" t="s">
        <v>1356</v>
      </c>
      <c r="AC1048" s="58" t="s">
        <v>98</v>
      </c>
      <c r="AD1048" s="58" t="s">
        <v>8224</v>
      </c>
      <c r="AE1048" s="2" t="s">
        <v>8225</v>
      </c>
      <c r="AF1048" s="62">
        <v>-22.123326800000001</v>
      </c>
      <c r="AG1048" s="62">
        <v>-51.387395599999998</v>
      </c>
      <c r="AH1048" s="2" t="s">
        <v>8226</v>
      </c>
      <c r="AI1048" s="2" t="s">
        <v>147</v>
      </c>
      <c r="AJ1048" s="2" t="s">
        <v>1351</v>
      </c>
      <c r="AK1048" s="55">
        <v>578.84</v>
      </c>
      <c r="AL1048" s="55">
        <v>38</v>
      </c>
      <c r="AM1048" s="55">
        <v>6.5648538456222791</v>
      </c>
      <c r="AN1048" s="2" t="s">
        <v>103</v>
      </c>
      <c r="AO1048" s="2">
        <v>11</v>
      </c>
      <c r="AP1048" s="2">
        <v>1</v>
      </c>
      <c r="AQ1048" s="2">
        <v>4</v>
      </c>
      <c r="AR1048" s="53" t="s">
        <v>148</v>
      </c>
      <c r="AS1048" s="2" t="s">
        <v>73</v>
      </c>
      <c r="AT1048" s="2" t="s">
        <v>74</v>
      </c>
      <c r="AU1048" s="2" t="s">
        <v>148</v>
      </c>
      <c r="AV1048" s="2" t="s">
        <v>148</v>
      </c>
      <c r="AW1048" s="2" t="str">
        <f t="shared" si="16"/>
        <v xml:space="preserve">     PEGUE NA LOJA HOJE    SHIP FROM STORE        </v>
      </c>
    </row>
    <row r="1049" spans="2:49" ht="15" customHeight="1">
      <c r="B1049" t="s">
        <v>8227</v>
      </c>
      <c r="C1049" s="2">
        <v>5008</v>
      </c>
      <c r="D1049" s="2">
        <v>5008</v>
      </c>
      <c r="E1049" s="2" t="s">
        <v>8228</v>
      </c>
      <c r="F1049" s="58" t="s">
        <v>8229</v>
      </c>
      <c r="G1049" s="2" t="s">
        <v>168</v>
      </c>
      <c r="H1049" t="s">
        <v>169</v>
      </c>
      <c r="I1049" s="58" t="s">
        <v>170</v>
      </c>
      <c r="J1049" s="2">
        <v>66146</v>
      </c>
      <c r="K1049" s="2" t="s">
        <v>171</v>
      </c>
      <c r="L1049" s="2" t="s">
        <v>172</v>
      </c>
      <c r="M1049" s="58" t="s">
        <v>214</v>
      </c>
      <c r="N1049" s="58" t="s">
        <v>215</v>
      </c>
      <c r="O1049" s="58" t="s">
        <v>216</v>
      </c>
      <c r="P1049" s="2" t="s">
        <v>148</v>
      </c>
      <c r="Q1049" s="2" t="s">
        <v>217</v>
      </c>
      <c r="R1049" s="2" t="s">
        <v>211</v>
      </c>
      <c r="S1049" s="10">
        <v>43068</v>
      </c>
      <c r="T1049" s="58" t="s">
        <v>218</v>
      </c>
      <c r="U1049" s="2" t="s">
        <v>219</v>
      </c>
      <c r="V1049" s="2" t="s">
        <v>92</v>
      </c>
      <c r="W1049" s="2" t="s">
        <v>1192</v>
      </c>
      <c r="X1049" s="2" t="s">
        <v>140</v>
      </c>
      <c r="Y1049" s="2">
        <v>18</v>
      </c>
      <c r="Z1049" s="2" t="s">
        <v>95</v>
      </c>
      <c r="AA1049" s="2" t="s">
        <v>141</v>
      </c>
      <c r="AB1049" s="58" t="s">
        <v>937</v>
      </c>
      <c r="AC1049" s="58" t="s">
        <v>98</v>
      </c>
      <c r="AD1049" s="58" t="s">
        <v>8230</v>
      </c>
      <c r="AE1049" s="2" t="s">
        <v>8231</v>
      </c>
      <c r="AF1049" s="62">
        <v>-21.254324100000002</v>
      </c>
      <c r="AG1049" s="62">
        <v>-50.643940600000001</v>
      </c>
      <c r="AH1049" s="2" t="s">
        <v>8232</v>
      </c>
      <c r="AI1049" s="2" t="s">
        <v>147</v>
      </c>
      <c r="AJ1049" s="2" t="s">
        <v>1196</v>
      </c>
      <c r="AK1049" s="55">
        <v>305.16000000000003</v>
      </c>
      <c r="AL1049" s="55">
        <v>51</v>
      </c>
      <c r="AM1049" s="55">
        <v>16.712544239087691</v>
      </c>
      <c r="AN1049" s="2" t="s">
        <v>103</v>
      </c>
      <c r="AO1049" s="2">
        <v>10</v>
      </c>
      <c r="AP1049" s="2">
        <v>1</v>
      </c>
      <c r="AQ1049" s="2">
        <v>3</v>
      </c>
      <c r="AR1049" s="53" t="s">
        <v>148</v>
      </c>
      <c r="AS1049" s="2" t="s">
        <v>73</v>
      </c>
      <c r="AT1049" s="2" t="s">
        <v>148</v>
      </c>
      <c r="AU1049" s="2" t="s">
        <v>75</v>
      </c>
      <c r="AV1049" s="2" t="s">
        <v>76</v>
      </c>
      <c r="AW1049" s="2" t="str">
        <f t="shared" si="16"/>
        <v xml:space="preserve">     PEGUE NA LOJA HOJE         PEGUE NA LOJA  QUIOSQUE</v>
      </c>
    </row>
    <row r="1050" spans="2:49" ht="15" customHeight="1">
      <c r="B1050" t="s">
        <v>8233</v>
      </c>
      <c r="C1050" s="2">
        <v>5010</v>
      </c>
      <c r="D1050" s="2">
        <v>5010</v>
      </c>
      <c r="E1050" s="2" t="s">
        <v>8234</v>
      </c>
      <c r="F1050" s="58" t="s">
        <v>8235</v>
      </c>
      <c r="G1050" s="2" t="s">
        <v>168</v>
      </c>
      <c r="H1050" t="s">
        <v>169</v>
      </c>
      <c r="I1050" s="58" t="s">
        <v>170</v>
      </c>
      <c r="J1050" s="2">
        <v>66146</v>
      </c>
      <c r="K1050" s="2" t="s">
        <v>171</v>
      </c>
      <c r="L1050" s="2" t="s">
        <v>172</v>
      </c>
      <c r="M1050" s="58" t="s">
        <v>214</v>
      </c>
      <c r="N1050" s="58" t="s">
        <v>215</v>
      </c>
      <c r="O1050" s="58" t="s">
        <v>216</v>
      </c>
      <c r="P1050" s="2" t="s">
        <v>148</v>
      </c>
      <c r="Q1050" s="2" t="s">
        <v>217</v>
      </c>
      <c r="R1050" s="2" t="s">
        <v>211</v>
      </c>
      <c r="S1050" s="10">
        <v>43068</v>
      </c>
      <c r="T1050" s="58" t="s">
        <v>218</v>
      </c>
      <c r="U1050" s="2" t="s">
        <v>219</v>
      </c>
      <c r="V1050" s="2" t="s">
        <v>92</v>
      </c>
      <c r="W1050" s="2" t="s">
        <v>1192</v>
      </c>
      <c r="X1050" s="2" t="s">
        <v>140</v>
      </c>
      <c r="Y1050" s="2">
        <v>14</v>
      </c>
      <c r="Z1050" s="2" t="s">
        <v>160</v>
      </c>
      <c r="AA1050" s="2" t="s">
        <v>141</v>
      </c>
      <c r="AB1050" s="58" t="s">
        <v>8236</v>
      </c>
      <c r="AC1050" s="58" t="s">
        <v>98</v>
      </c>
      <c r="AD1050" s="58" t="s">
        <v>8237</v>
      </c>
      <c r="AE1050" s="2" t="s">
        <v>8238</v>
      </c>
      <c r="AF1050" s="62">
        <v>-21.9285098</v>
      </c>
      <c r="AG1050" s="62">
        <v>-50.511820499999999</v>
      </c>
      <c r="AH1050" s="2" t="s">
        <v>8239</v>
      </c>
      <c r="AI1050" s="2" t="s">
        <v>147</v>
      </c>
      <c r="AJ1050" s="2" t="s">
        <v>1260</v>
      </c>
      <c r="AK1050" s="55">
        <v>270.74</v>
      </c>
      <c r="AL1050" s="55">
        <v>107</v>
      </c>
      <c r="AM1050" s="55">
        <v>39.521311959813843</v>
      </c>
      <c r="AN1050" s="2" t="s">
        <v>103</v>
      </c>
      <c r="AO1050" s="2">
        <v>10</v>
      </c>
      <c r="AP1050" s="2">
        <v>1</v>
      </c>
      <c r="AQ1050" s="2">
        <v>3</v>
      </c>
      <c r="AR1050" s="53" t="s">
        <v>148</v>
      </c>
      <c r="AS1050" s="2" t="s">
        <v>73</v>
      </c>
      <c r="AT1050" s="2" t="s">
        <v>148</v>
      </c>
      <c r="AU1050" s="2" t="s">
        <v>75</v>
      </c>
      <c r="AV1050" s="2" t="s">
        <v>148</v>
      </c>
      <c r="AW1050" s="2" t="str">
        <f t="shared" si="16"/>
        <v xml:space="preserve">     PEGUE NA LOJA HOJE         PEGUE NA LOJA   </v>
      </c>
    </row>
    <row r="1051" spans="2:49" ht="15" customHeight="1">
      <c r="B1051" t="s">
        <v>8240</v>
      </c>
      <c r="C1051" s="2">
        <v>5015</v>
      </c>
      <c r="D1051" s="2">
        <v>5015</v>
      </c>
      <c r="E1051" s="2" t="s">
        <v>8241</v>
      </c>
      <c r="F1051" s="58" t="s">
        <v>8242</v>
      </c>
      <c r="G1051" s="2" t="s">
        <v>168</v>
      </c>
      <c r="H1051" t="s">
        <v>169</v>
      </c>
      <c r="I1051" s="58" t="s">
        <v>170</v>
      </c>
      <c r="J1051" s="2">
        <v>66146</v>
      </c>
      <c r="K1051" s="2" t="s">
        <v>171</v>
      </c>
      <c r="L1051" s="2" t="s">
        <v>172</v>
      </c>
      <c r="M1051" s="58" t="s">
        <v>214</v>
      </c>
      <c r="N1051" s="58" t="s">
        <v>215</v>
      </c>
      <c r="O1051" s="58" t="s">
        <v>216</v>
      </c>
      <c r="P1051" s="2" t="s">
        <v>148</v>
      </c>
      <c r="Q1051" s="2" t="s">
        <v>217</v>
      </c>
      <c r="R1051" s="2" t="s">
        <v>211</v>
      </c>
      <c r="S1051" s="10">
        <v>43068</v>
      </c>
      <c r="T1051" s="58" t="s">
        <v>218</v>
      </c>
      <c r="U1051" s="2" t="s">
        <v>219</v>
      </c>
      <c r="V1051" s="2" t="s">
        <v>92</v>
      </c>
      <c r="W1051" s="2" t="s">
        <v>1192</v>
      </c>
      <c r="X1051" s="2" t="s">
        <v>140</v>
      </c>
      <c r="Y1051" s="2">
        <v>18</v>
      </c>
      <c r="Z1051" s="2" t="s">
        <v>95</v>
      </c>
      <c r="AA1051" s="2" t="s">
        <v>141</v>
      </c>
      <c r="AB1051" s="58" t="s">
        <v>8243</v>
      </c>
      <c r="AC1051" s="58" t="s">
        <v>98</v>
      </c>
      <c r="AD1051" s="58" t="s">
        <v>8244</v>
      </c>
      <c r="AE1051" s="2" t="s">
        <v>8245</v>
      </c>
      <c r="AF1051" s="62">
        <v>-21.686644699999999</v>
      </c>
      <c r="AG1051" s="62">
        <v>-51.073796799999997</v>
      </c>
      <c r="AH1051" s="2" t="s">
        <v>8246</v>
      </c>
      <c r="AI1051" s="2" t="s">
        <v>147</v>
      </c>
      <c r="AJ1051" s="2" t="s">
        <v>1196</v>
      </c>
      <c r="AK1051" s="55">
        <v>308.49</v>
      </c>
      <c r="AL1051" s="55">
        <v>52</v>
      </c>
      <c r="AM1051" s="55">
        <v>16.856300042140749</v>
      </c>
      <c r="AN1051" s="2" t="s">
        <v>103</v>
      </c>
      <c r="AO1051" s="2">
        <v>10</v>
      </c>
      <c r="AP1051" s="2">
        <v>1</v>
      </c>
      <c r="AQ1051" s="2">
        <v>3</v>
      </c>
      <c r="AR1051" s="53" t="s">
        <v>148</v>
      </c>
      <c r="AS1051" s="2" t="s">
        <v>73</v>
      </c>
      <c r="AT1051" s="2" t="s">
        <v>148</v>
      </c>
      <c r="AU1051" s="2" t="s">
        <v>148</v>
      </c>
      <c r="AV1051" s="2" t="s">
        <v>148</v>
      </c>
      <c r="AW1051" s="2" t="str">
        <f t="shared" si="16"/>
        <v xml:space="preserve">     PEGUE NA LOJA HOJE             </v>
      </c>
    </row>
    <row r="1052" spans="2:49" ht="15" customHeight="1">
      <c r="B1052" t="s">
        <v>8247</v>
      </c>
      <c r="C1052" s="2">
        <v>5024</v>
      </c>
      <c r="D1052" s="2">
        <v>5024</v>
      </c>
      <c r="E1052" s="2" t="s">
        <v>8248</v>
      </c>
      <c r="F1052" s="58" t="s">
        <v>8249</v>
      </c>
      <c r="G1052" s="2" t="s">
        <v>168</v>
      </c>
      <c r="H1052" t="s">
        <v>169</v>
      </c>
      <c r="I1052" s="58" t="s">
        <v>170</v>
      </c>
      <c r="J1052" s="2">
        <v>66146</v>
      </c>
      <c r="K1052" s="2" t="s">
        <v>171</v>
      </c>
      <c r="L1052" s="2" t="s">
        <v>172</v>
      </c>
      <c r="M1052" s="58" t="s">
        <v>214</v>
      </c>
      <c r="N1052" s="58" t="s">
        <v>215</v>
      </c>
      <c r="O1052" s="58" t="s">
        <v>216</v>
      </c>
      <c r="P1052" s="2" t="s">
        <v>148</v>
      </c>
      <c r="Q1052" s="2" t="s">
        <v>217</v>
      </c>
      <c r="R1052" s="2" t="s">
        <v>211</v>
      </c>
      <c r="S1052" s="10">
        <v>43068</v>
      </c>
      <c r="T1052" s="58" t="s">
        <v>218</v>
      </c>
      <c r="U1052" s="2" t="s">
        <v>219</v>
      </c>
      <c r="V1052" s="2" t="s">
        <v>92</v>
      </c>
      <c r="W1052" s="2" t="s">
        <v>1192</v>
      </c>
      <c r="X1052" s="2" t="s">
        <v>140</v>
      </c>
      <c r="Y1052" s="2">
        <v>18</v>
      </c>
      <c r="Z1052" s="2" t="s">
        <v>95</v>
      </c>
      <c r="AA1052" s="2" t="s">
        <v>141</v>
      </c>
      <c r="AB1052" s="58" t="s">
        <v>8250</v>
      </c>
      <c r="AC1052" s="58" t="s">
        <v>98</v>
      </c>
      <c r="AD1052" s="58" t="s">
        <v>8251</v>
      </c>
      <c r="AE1052" s="2" t="s">
        <v>8252</v>
      </c>
      <c r="AF1052" s="62">
        <v>-21.1297712</v>
      </c>
      <c r="AG1052" s="62">
        <v>-51.103891599999997</v>
      </c>
      <c r="AH1052" s="2" t="s">
        <v>8253</v>
      </c>
      <c r="AI1052" s="2" t="s">
        <v>147</v>
      </c>
      <c r="AJ1052" s="2" t="s">
        <v>1196</v>
      </c>
      <c r="AK1052" s="55">
        <v>340.14</v>
      </c>
      <c r="AL1052" s="55">
        <v>71</v>
      </c>
      <c r="AM1052" s="55">
        <v>20.873757864408773</v>
      </c>
      <c r="AN1052" s="2" t="s">
        <v>103</v>
      </c>
      <c r="AO1052" s="2">
        <v>10</v>
      </c>
      <c r="AP1052" s="2">
        <v>1</v>
      </c>
      <c r="AQ1052" s="2">
        <v>3</v>
      </c>
      <c r="AR1052" s="53" t="s">
        <v>148</v>
      </c>
      <c r="AS1052" s="2" t="s">
        <v>73</v>
      </c>
      <c r="AT1052" s="2" t="s">
        <v>148</v>
      </c>
      <c r="AU1052" s="2" t="s">
        <v>75</v>
      </c>
      <c r="AV1052" s="2" t="s">
        <v>148</v>
      </c>
      <c r="AW1052" s="2" t="str">
        <f t="shared" si="16"/>
        <v xml:space="preserve">     PEGUE NA LOJA HOJE         PEGUE NA LOJA   </v>
      </c>
    </row>
    <row r="1053" spans="2:49" ht="15" customHeight="1">
      <c r="B1053" t="s">
        <v>8254</v>
      </c>
      <c r="C1053" s="2" t="s">
        <v>8255</v>
      </c>
      <c r="D1053" s="2">
        <v>941</v>
      </c>
      <c r="E1053" s="2" t="s">
        <v>8256</v>
      </c>
      <c r="F1053" s="58" t="s">
        <v>8257</v>
      </c>
      <c r="G1053" s="2" t="s">
        <v>168</v>
      </c>
      <c r="H1053" t="s">
        <v>169</v>
      </c>
      <c r="I1053" s="58" t="s">
        <v>170</v>
      </c>
      <c r="J1053" s="2">
        <v>66146</v>
      </c>
      <c r="K1053" s="2" t="s">
        <v>171</v>
      </c>
      <c r="L1053" s="2" t="s">
        <v>172</v>
      </c>
      <c r="M1053" s="58" t="s">
        <v>173</v>
      </c>
      <c r="N1053" s="58" t="s">
        <v>174</v>
      </c>
      <c r="O1053" s="58" t="s">
        <v>175</v>
      </c>
      <c r="P1053" s="2">
        <v>65793</v>
      </c>
      <c r="Q1053" s="2" t="s">
        <v>176</v>
      </c>
      <c r="R1053" s="2" t="s">
        <v>177</v>
      </c>
      <c r="S1053" s="10">
        <v>43068</v>
      </c>
      <c r="T1053" s="58" t="s">
        <v>1174</v>
      </c>
      <c r="U1053" s="2" t="s">
        <v>1175</v>
      </c>
      <c r="V1053" s="2" t="s">
        <v>92</v>
      </c>
      <c r="W1053" s="2" t="s">
        <v>1192</v>
      </c>
      <c r="X1053" s="2" t="s">
        <v>140</v>
      </c>
      <c r="Y1053" s="2">
        <v>19</v>
      </c>
      <c r="Z1053" s="2" t="s">
        <v>160</v>
      </c>
      <c r="AA1053" s="2" t="s">
        <v>141</v>
      </c>
      <c r="AB1053" s="58" t="s">
        <v>8258</v>
      </c>
      <c r="AC1053" s="58" t="s">
        <v>98</v>
      </c>
      <c r="AD1053" s="58" t="s">
        <v>8259</v>
      </c>
      <c r="AE1053" s="2" t="s">
        <v>8260</v>
      </c>
      <c r="AF1053" s="62">
        <v>-21.9741204</v>
      </c>
      <c r="AG1053" s="62">
        <v>-46.797640600000001</v>
      </c>
      <c r="AH1053" s="2" t="s">
        <v>8261</v>
      </c>
      <c r="AI1053" s="2" t="s">
        <v>147</v>
      </c>
      <c r="AJ1053" s="2" t="s">
        <v>1196</v>
      </c>
      <c r="AK1053" s="55">
        <v>344.39</v>
      </c>
      <c r="AL1053" s="55">
        <v>75</v>
      </c>
      <c r="AM1053" s="55">
        <v>21.777635819855398</v>
      </c>
      <c r="AN1053" s="2" t="s">
        <v>103</v>
      </c>
      <c r="AO1053" s="2">
        <v>8</v>
      </c>
      <c r="AP1053" s="2">
        <v>1</v>
      </c>
      <c r="AQ1053" s="2">
        <v>1</v>
      </c>
      <c r="AR1053" s="53" t="s">
        <v>148</v>
      </c>
      <c r="AS1053" s="2" t="s">
        <v>73</v>
      </c>
      <c r="AT1053" s="2" t="s">
        <v>148</v>
      </c>
      <c r="AU1053" s="2" t="s">
        <v>148</v>
      </c>
      <c r="AV1053" s="2" t="s">
        <v>148</v>
      </c>
      <c r="AW1053" s="2" t="str">
        <f t="shared" si="16"/>
        <v xml:space="preserve">     PEGUE NA LOJA HOJE             </v>
      </c>
    </row>
    <row r="1054" spans="2:49" ht="15" customHeight="1">
      <c r="B1054" t="s">
        <v>8262</v>
      </c>
      <c r="C1054" s="2">
        <v>1357</v>
      </c>
      <c r="D1054" s="2">
        <v>1357</v>
      </c>
      <c r="E1054" s="2" t="s">
        <v>8263</v>
      </c>
      <c r="F1054" s="58" t="s">
        <v>8264</v>
      </c>
      <c r="G1054" s="2" t="s">
        <v>168</v>
      </c>
      <c r="H1054" t="s">
        <v>169</v>
      </c>
      <c r="I1054" s="58" t="s">
        <v>170</v>
      </c>
      <c r="J1054" s="2">
        <v>66146</v>
      </c>
      <c r="K1054" s="2" t="s">
        <v>171</v>
      </c>
      <c r="L1054" s="2" t="s">
        <v>172</v>
      </c>
      <c r="M1054" s="58" t="s">
        <v>173</v>
      </c>
      <c r="N1054" s="58" t="s">
        <v>174</v>
      </c>
      <c r="O1054" s="58" t="s">
        <v>175</v>
      </c>
      <c r="P1054" s="2">
        <v>65793</v>
      </c>
      <c r="Q1054" s="2" t="s">
        <v>176</v>
      </c>
      <c r="R1054" s="2" t="s">
        <v>177</v>
      </c>
      <c r="S1054" s="10">
        <v>43068</v>
      </c>
      <c r="T1054" s="58" t="s">
        <v>178</v>
      </c>
      <c r="U1054" s="2" t="s">
        <v>179</v>
      </c>
      <c r="V1054" s="2" t="s">
        <v>92</v>
      </c>
      <c r="W1054" s="2" t="s">
        <v>93</v>
      </c>
      <c r="X1054" s="2" t="s">
        <v>140</v>
      </c>
      <c r="Y1054" s="2">
        <v>19</v>
      </c>
      <c r="Z1054" s="2" t="s">
        <v>95</v>
      </c>
      <c r="AA1054" s="2" t="s">
        <v>141</v>
      </c>
      <c r="AB1054" s="58" t="s">
        <v>167</v>
      </c>
      <c r="AC1054" s="58" t="s">
        <v>8265</v>
      </c>
      <c r="AD1054" s="58" t="s">
        <v>8266</v>
      </c>
      <c r="AE1054" s="2" t="s">
        <v>8267</v>
      </c>
      <c r="AF1054" s="62">
        <v>-22.932358099999998</v>
      </c>
      <c r="AG1054" s="62">
        <v>-47.077470099999999</v>
      </c>
      <c r="AH1054" s="2" t="s">
        <v>8268</v>
      </c>
      <c r="AI1054" s="2" t="s">
        <v>147</v>
      </c>
      <c r="AJ1054" s="2" t="s">
        <v>330</v>
      </c>
      <c r="AK1054" s="55">
        <v>761.4</v>
      </c>
      <c r="AL1054" s="55">
        <v>119</v>
      </c>
      <c r="AM1054" s="55">
        <v>15.629104281586551</v>
      </c>
      <c r="AN1054" s="2" t="s">
        <v>331</v>
      </c>
      <c r="AO1054" s="2">
        <v>4</v>
      </c>
      <c r="AP1054" s="2">
        <v>3</v>
      </c>
      <c r="AQ1054" s="2">
        <v>1</v>
      </c>
      <c r="AR1054" s="53" t="s">
        <v>148</v>
      </c>
      <c r="AS1054" s="2" t="s">
        <v>73</v>
      </c>
      <c r="AT1054" s="2" t="s">
        <v>74</v>
      </c>
      <c r="AU1054" s="2" t="s">
        <v>148</v>
      </c>
      <c r="AV1054" s="2" t="s">
        <v>148</v>
      </c>
      <c r="AW1054" s="2" t="str">
        <f t="shared" si="16"/>
        <v xml:space="preserve">     PEGUE NA LOJA HOJE    SHIP FROM STORE        </v>
      </c>
    </row>
    <row r="1055" spans="2:49" ht="15" customHeight="1">
      <c r="B1055" t="s">
        <v>8269</v>
      </c>
      <c r="C1055" s="2">
        <v>5001</v>
      </c>
      <c r="D1055" s="2">
        <v>5001</v>
      </c>
      <c r="E1055" s="2" t="s">
        <v>8270</v>
      </c>
      <c r="F1055" s="58" t="s">
        <v>8271</v>
      </c>
      <c r="G1055" s="2" t="s">
        <v>168</v>
      </c>
      <c r="H1055" t="s">
        <v>169</v>
      </c>
      <c r="I1055" s="58" t="s">
        <v>170</v>
      </c>
      <c r="J1055" s="2">
        <v>66146</v>
      </c>
      <c r="K1055" s="2" t="s">
        <v>171</v>
      </c>
      <c r="L1055" s="2" t="s">
        <v>172</v>
      </c>
      <c r="M1055" s="58" t="s">
        <v>173</v>
      </c>
      <c r="N1055" s="58" t="s">
        <v>174</v>
      </c>
      <c r="O1055" s="58" t="s">
        <v>175</v>
      </c>
      <c r="P1055" s="2">
        <v>65793</v>
      </c>
      <c r="Q1055" s="2" t="s">
        <v>176</v>
      </c>
      <c r="R1055" s="2" t="s">
        <v>177</v>
      </c>
      <c r="S1055" s="10">
        <v>43068</v>
      </c>
      <c r="T1055" s="58" t="s">
        <v>1174</v>
      </c>
      <c r="U1055" s="2" t="s">
        <v>1175</v>
      </c>
      <c r="V1055" s="2" t="s">
        <v>92</v>
      </c>
      <c r="W1055" s="2" t="s">
        <v>1192</v>
      </c>
      <c r="X1055" s="2" t="s">
        <v>140</v>
      </c>
      <c r="Y1055" s="2">
        <v>19</v>
      </c>
      <c r="Z1055" s="2" t="s">
        <v>95</v>
      </c>
      <c r="AA1055" s="2" t="s">
        <v>141</v>
      </c>
      <c r="AB1055" s="58" t="s">
        <v>8272</v>
      </c>
      <c r="AC1055" s="58" t="s">
        <v>98</v>
      </c>
      <c r="AD1055" s="58" t="s">
        <v>8273</v>
      </c>
      <c r="AE1055" s="2" t="s">
        <v>8274</v>
      </c>
      <c r="AF1055" s="62">
        <v>-22.644263200000001</v>
      </c>
      <c r="AG1055" s="62">
        <v>-47.197067399999902</v>
      </c>
      <c r="AH1055" s="2" t="s">
        <v>8275</v>
      </c>
      <c r="AI1055" s="2" t="s">
        <v>147</v>
      </c>
      <c r="AJ1055" s="2" t="s">
        <v>1196</v>
      </c>
      <c r="AK1055" s="55">
        <v>327.81</v>
      </c>
      <c r="AL1055" s="55">
        <v>47</v>
      </c>
      <c r="AM1055" s="55">
        <v>14.337573594460206</v>
      </c>
      <c r="AN1055" s="2" t="s">
        <v>103</v>
      </c>
      <c r="AO1055" s="2">
        <v>8</v>
      </c>
      <c r="AP1055" s="2">
        <v>1</v>
      </c>
      <c r="AQ1055" s="2">
        <v>1</v>
      </c>
      <c r="AR1055" s="53" t="s">
        <v>148</v>
      </c>
      <c r="AS1055" s="2" t="s">
        <v>73</v>
      </c>
      <c r="AT1055" s="2" t="s">
        <v>148</v>
      </c>
      <c r="AU1055" s="2" t="s">
        <v>148</v>
      </c>
      <c r="AV1055" s="2" t="s">
        <v>148</v>
      </c>
      <c r="AW1055" s="2" t="str">
        <f t="shared" si="16"/>
        <v xml:space="preserve">     PEGUE NA LOJA HOJE             </v>
      </c>
    </row>
    <row r="1056" spans="2:49" ht="15" customHeight="1">
      <c r="B1056" t="s">
        <v>8276</v>
      </c>
      <c r="C1056" s="2">
        <v>1347</v>
      </c>
      <c r="D1056" s="2">
        <v>1347</v>
      </c>
      <c r="E1056" s="2" t="s">
        <v>8277</v>
      </c>
      <c r="F1056" s="58" t="s">
        <v>8278</v>
      </c>
      <c r="G1056" s="2" t="s">
        <v>168</v>
      </c>
      <c r="H1056" t="s">
        <v>169</v>
      </c>
      <c r="I1056" s="58" t="s">
        <v>170</v>
      </c>
      <c r="J1056" s="2">
        <v>66146</v>
      </c>
      <c r="K1056" s="2" t="s">
        <v>171</v>
      </c>
      <c r="L1056" s="2" t="s">
        <v>172</v>
      </c>
      <c r="M1056" s="58" t="s">
        <v>271</v>
      </c>
      <c r="N1056" s="58" t="s">
        <v>272</v>
      </c>
      <c r="O1056" s="58" t="s">
        <v>273</v>
      </c>
      <c r="P1056" s="2" t="s">
        <v>148</v>
      </c>
      <c r="Q1056" s="2" t="s">
        <v>274</v>
      </c>
      <c r="R1056" s="2" t="s">
        <v>268</v>
      </c>
      <c r="S1056" s="10">
        <v>43068</v>
      </c>
      <c r="T1056" s="58" t="s">
        <v>1979</v>
      </c>
      <c r="U1056" s="2" t="s">
        <v>1980</v>
      </c>
      <c r="V1056" s="2" t="s">
        <v>92</v>
      </c>
      <c r="W1056" s="2" t="s">
        <v>93</v>
      </c>
      <c r="X1056" s="2" t="s">
        <v>140</v>
      </c>
      <c r="Y1056" s="2">
        <v>17</v>
      </c>
      <c r="Z1056" s="2" t="s">
        <v>95</v>
      </c>
      <c r="AA1056" s="2" t="s">
        <v>141</v>
      </c>
      <c r="AB1056" s="58" t="s">
        <v>8278</v>
      </c>
      <c r="AC1056" s="58" t="s">
        <v>8279</v>
      </c>
      <c r="AD1056" s="58" t="s">
        <v>8280</v>
      </c>
      <c r="AE1056" s="2" t="s">
        <v>8281</v>
      </c>
      <c r="AF1056" s="62">
        <v>-20.4234911</v>
      </c>
      <c r="AG1056" s="62">
        <v>-49.974370299999997</v>
      </c>
      <c r="AH1056" s="2" t="s">
        <v>8282</v>
      </c>
      <c r="AI1056" s="2" t="s">
        <v>147</v>
      </c>
      <c r="AJ1056" s="2" t="s">
        <v>1351</v>
      </c>
      <c r="AK1056" s="55">
        <v>547.37</v>
      </c>
      <c r="AL1056" s="55">
        <v>117</v>
      </c>
      <c r="AM1056" s="55">
        <v>21.374938341524015</v>
      </c>
      <c r="AN1056" s="2" t="s">
        <v>103</v>
      </c>
      <c r="AO1056" s="2">
        <v>11</v>
      </c>
      <c r="AP1056" s="2">
        <v>1</v>
      </c>
      <c r="AQ1056" s="2">
        <v>4</v>
      </c>
      <c r="AR1056" s="53" t="s">
        <v>148</v>
      </c>
      <c r="AS1056" s="2" t="s">
        <v>73</v>
      </c>
      <c r="AT1056" s="2" t="s">
        <v>148</v>
      </c>
      <c r="AU1056" s="2" t="s">
        <v>75</v>
      </c>
      <c r="AV1056" s="2" t="s">
        <v>148</v>
      </c>
      <c r="AW1056" s="2" t="str">
        <f t="shared" si="16"/>
        <v xml:space="preserve">     PEGUE NA LOJA HOJE         PEGUE NA LOJA   </v>
      </c>
    </row>
    <row r="1057" spans="2:49" ht="15" customHeight="1">
      <c r="B1057" t="s">
        <v>8283</v>
      </c>
      <c r="C1057" s="2">
        <v>5006</v>
      </c>
      <c r="D1057" s="2">
        <v>5006</v>
      </c>
      <c r="E1057" s="2" t="s">
        <v>8284</v>
      </c>
      <c r="F1057" s="58" t="s">
        <v>8285</v>
      </c>
      <c r="G1057" s="2" t="s">
        <v>168</v>
      </c>
      <c r="H1057" t="s">
        <v>169</v>
      </c>
      <c r="I1057" s="58" t="s">
        <v>170</v>
      </c>
      <c r="J1057" s="2">
        <v>66146</v>
      </c>
      <c r="K1057" s="2" t="s">
        <v>171</v>
      </c>
      <c r="L1057" s="2" t="s">
        <v>172</v>
      </c>
      <c r="M1057" s="58" t="s">
        <v>271</v>
      </c>
      <c r="N1057" s="58" t="s">
        <v>272</v>
      </c>
      <c r="O1057" t="s">
        <v>273</v>
      </c>
      <c r="P1057" s="2" t="s">
        <v>148</v>
      </c>
      <c r="Q1057" s="2" t="s">
        <v>274</v>
      </c>
      <c r="R1057" s="2" t="s">
        <v>268</v>
      </c>
      <c r="S1057" s="10">
        <v>43068</v>
      </c>
      <c r="T1057" s="58" t="s">
        <v>275</v>
      </c>
      <c r="U1057" s="2" t="s">
        <v>276</v>
      </c>
      <c r="V1057" s="2" t="s">
        <v>92</v>
      </c>
      <c r="W1057" s="2" t="s">
        <v>1192</v>
      </c>
      <c r="X1057" s="2" t="s">
        <v>140</v>
      </c>
      <c r="Y1057" s="2">
        <v>16</v>
      </c>
      <c r="Z1057" s="2" t="s">
        <v>95</v>
      </c>
      <c r="AA1057" s="2" t="s">
        <v>141</v>
      </c>
      <c r="AB1057" s="58" t="s">
        <v>8286</v>
      </c>
      <c r="AC1057" s="58" t="s">
        <v>98</v>
      </c>
      <c r="AD1057" s="58" t="s">
        <v>8287</v>
      </c>
      <c r="AE1057" s="2" t="s">
        <v>8288</v>
      </c>
      <c r="AF1057" s="62">
        <v>-21.601111</v>
      </c>
      <c r="AG1057" s="62">
        <v>-48.364058</v>
      </c>
      <c r="AH1057" s="2" t="s">
        <v>8289</v>
      </c>
      <c r="AI1057" s="2" t="s">
        <v>147</v>
      </c>
      <c r="AJ1057" s="2" t="s">
        <v>1196</v>
      </c>
      <c r="AK1057" s="55">
        <v>471.72</v>
      </c>
      <c r="AL1057" s="55">
        <v>55</v>
      </c>
      <c r="AM1057" s="55">
        <v>11.659459001102348</v>
      </c>
      <c r="AN1057" s="2" t="s">
        <v>103</v>
      </c>
      <c r="AO1057" s="2">
        <v>11</v>
      </c>
      <c r="AP1057" s="2">
        <v>1</v>
      </c>
      <c r="AQ1057" s="2">
        <v>4</v>
      </c>
      <c r="AR1057" s="53" t="s">
        <v>72</v>
      </c>
      <c r="AS1057" s="2" t="s">
        <v>73</v>
      </c>
      <c r="AT1057" s="2" t="s">
        <v>148</v>
      </c>
      <c r="AU1057" s="2" t="s">
        <v>148</v>
      </c>
      <c r="AV1057" s="2" t="s">
        <v>76</v>
      </c>
      <c r="AW1057" s="2" t="str">
        <f t="shared" si="16"/>
        <v>AMERICANAS SERVIÇOS    PEGUE NA LOJA HOJE            QUIOSQUE</v>
      </c>
    </row>
    <row r="1058" spans="2:49" ht="15" customHeight="1">
      <c r="B1058" t="s">
        <v>8290</v>
      </c>
      <c r="C1058" s="2">
        <v>5013</v>
      </c>
      <c r="D1058" s="2">
        <v>5013</v>
      </c>
      <c r="E1058" s="2" t="s">
        <v>8291</v>
      </c>
      <c r="F1058" s="58" t="s">
        <v>8292</v>
      </c>
      <c r="G1058" s="2" t="s">
        <v>168</v>
      </c>
      <c r="H1058" t="s">
        <v>169</v>
      </c>
      <c r="I1058" s="58" t="s">
        <v>170</v>
      </c>
      <c r="J1058" s="2">
        <v>66146</v>
      </c>
      <c r="K1058" s="2" t="s">
        <v>171</v>
      </c>
      <c r="L1058" s="2" t="s">
        <v>172</v>
      </c>
      <c r="M1058" s="58" t="s">
        <v>271</v>
      </c>
      <c r="N1058" s="58" t="s">
        <v>272</v>
      </c>
      <c r="O1058" t="s">
        <v>273</v>
      </c>
      <c r="P1058" s="2" t="s">
        <v>148</v>
      </c>
      <c r="Q1058" s="2" t="s">
        <v>274</v>
      </c>
      <c r="R1058" s="2" t="s">
        <v>268</v>
      </c>
      <c r="S1058" s="10">
        <v>43068</v>
      </c>
      <c r="T1058" s="58" t="s">
        <v>275</v>
      </c>
      <c r="U1058" s="2" t="s">
        <v>276</v>
      </c>
      <c r="V1058" s="2" t="s">
        <v>92</v>
      </c>
      <c r="W1058" s="2" t="s">
        <v>1192</v>
      </c>
      <c r="X1058" s="2" t="s">
        <v>140</v>
      </c>
      <c r="Y1058" s="2">
        <v>16</v>
      </c>
      <c r="Z1058" s="2" t="s">
        <v>95</v>
      </c>
      <c r="AA1058" s="2" t="s">
        <v>141</v>
      </c>
      <c r="AB1058" s="58" t="s">
        <v>8293</v>
      </c>
      <c r="AC1058" s="58" t="s">
        <v>98</v>
      </c>
      <c r="AD1058" s="58" t="s">
        <v>8294</v>
      </c>
      <c r="AE1058" s="2" t="s">
        <v>8295</v>
      </c>
      <c r="AF1058" s="62">
        <v>-21.212504500000001</v>
      </c>
      <c r="AG1058" s="62">
        <v>-47.596797100000003</v>
      </c>
      <c r="AH1058" s="2" t="s">
        <v>8296</v>
      </c>
      <c r="AI1058" s="2" t="s">
        <v>147</v>
      </c>
      <c r="AJ1058" s="2" t="s">
        <v>1196</v>
      </c>
      <c r="AK1058" s="55">
        <v>326.8</v>
      </c>
      <c r="AL1058" s="55">
        <v>60</v>
      </c>
      <c r="AM1058" s="55">
        <v>18.359853121175028</v>
      </c>
      <c r="AN1058" s="2" t="s">
        <v>103</v>
      </c>
      <c r="AO1058" s="2">
        <v>10</v>
      </c>
      <c r="AP1058" s="2">
        <v>1</v>
      </c>
      <c r="AQ1058" s="2">
        <v>3</v>
      </c>
      <c r="AR1058" s="53" t="s">
        <v>148</v>
      </c>
      <c r="AS1058" s="2" t="s">
        <v>73</v>
      </c>
      <c r="AT1058" s="2" t="s">
        <v>148</v>
      </c>
      <c r="AU1058" s="2" t="s">
        <v>148</v>
      </c>
      <c r="AV1058" s="2" t="s">
        <v>76</v>
      </c>
      <c r="AW1058" s="2" t="str">
        <f t="shared" si="16"/>
        <v xml:space="preserve">     PEGUE NA LOJA HOJE            QUIOSQUE</v>
      </c>
    </row>
    <row r="1059" spans="2:49" ht="15" customHeight="1">
      <c r="B1059" t="s">
        <v>8297</v>
      </c>
      <c r="C1059" s="2">
        <v>5018</v>
      </c>
      <c r="D1059" s="2">
        <v>5018</v>
      </c>
      <c r="E1059" s="2" t="s">
        <v>8298</v>
      </c>
      <c r="F1059" s="58" t="s">
        <v>8299</v>
      </c>
      <c r="G1059" s="2" t="s">
        <v>168</v>
      </c>
      <c r="H1059" t="s">
        <v>169</v>
      </c>
      <c r="I1059" s="58" t="s">
        <v>170</v>
      </c>
      <c r="J1059" s="2">
        <v>66146</v>
      </c>
      <c r="K1059" s="2" t="s">
        <v>171</v>
      </c>
      <c r="L1059" s="2" t="s">
        <v>172</v>
      </c>
      <c r="M1059" s="58" t="s">
        <v>271</v>
      </c>
      <c r="N1059" s="58" t="s">
        <v>272</v>
      </c>
      <c r="O1059" t="s">
        <v>273</v>
      </c>
      <c r="P1059" s="2" t="s">
        <v>148</v>
      </c>
      <c r="Q1059" s="2" t="s">
        <v>274</v>
      </c>
      <c r="R1059" s="2" t="s">
        <v>268</v>
      </c>
      <c r="S1059" s="10">
        <v>43068</v>
      </c>
      <c r="T1059" s="58" t="s">
        <v>275</v>
      </c>
      <c r="U1059" s="2" t="s">
        <v>276</v>
      </c>
      <c r="V1059" s="2" t="s">
        <v>92</v>
      </c>
      <c r="W1059" s="2" t="s">
        <v>1192</v>
      </c>
      <c r="X1059" s="2" t="s">
        <v>140</v>
      </c>
      <c r="Y1059" s="2">
        <v>16</v>
      </c>
      <c r="Z1059" s="2" t="s">
        <v>95</v>
      </c>
      <c r="AA1059" s="2" t="s">
        <v>141</v>
      </c>
      <c r="AB1059" s="58" t="s">
        <v>8300</v>
      </c>
      <c r="AC1059" s="58" t="s">
        <v>98</v>
      </c>
      <c r="AD1059" s="58" t="s">
        <v>8301</v>
      </c>
      <c r="AE1059" s="2" t="s">
        <v>8302</v>
      </c>
      <c r="AF1059" s="62">
        <v>-21.358146999999999</v>
      </c>
      <c r="AG1059" s="62">
        <v>-48.226942700000002</v>
      </c>
      <c r="AH1059" s="2" t="s">
        <v>8303</v>
      </c>
      <c r="AI1059" s="2" t="s">
        <v>147</v>
      </c>
      <c r="AJ1059" s="2" t="s">
        <v>1196</v>
      </c>
      <c r="AK1059" s="55">
        <v>410.25</v>
      </c>
      <c r="AL1059" s="55">
        <v>74</v>
      </c>
      <c r="AM1059" s="55">
        <v>18.037781840341253</v>
      </c>
      <c r="AN1059" s="2" t="s">
        <v>103</v>
      </c>
      <c r="AO1059" s="2">
        <v>11</v>
      </c>
      <c r="AP1059" s="2">
        <v>1</v>
      </c>
      <c r="AQ1059" s="2">
        <v>4</v>
      </c>
      <c r="AR1059" s="53" t="s">
        <v>148</v>
      </c>
      <c r="AS1059" s="2" t="s">
        <v>73</v>
      </c>
      <c r="AT1059" s="2" t="s">
        <v>148</v>
      </c>
      <c r="AU1059" s="2" t="s">
        <v>148</v>
      </c>
      <c r="AV1059" s="2" t="s">
        <v>148</v>
      </c>
      <c r="AW1059" s="2" t="str">
        <f t="shared" si="16"/>
        <v xml:space="preserve">     PEGUE NA LOJA HOJE             </v>
      </c>
    </row>
    <row r="1060" spans="2:49" ht="15" customHeight="1">
      <c r="B1060" t="s">
        <v>8304</v>
      </c>
      <c r="C1060" s="2">
        <v>5020</v>
      </c>
      <c r="D1060" s="2">
        <v>5020</v>
      </c>
      <c r="E1060" s="2" t="s">
        <v>8305</v>
      </c>
      <c r="F1060" s="58" t="s">
        <v>8306</v>
      </c>
      <c r="G1060" s="2" t="s">
        <v>168</v>
      </c>
      <c r="H1060" t="s">
        <v>169</v>
      </c>
      <c r="I1060" s="58" t="s">
        <v>170</v>
      </c>
      <c r="J1060" s="2">
        <v>66146</v>
      </c>
      <c r="K1060" s="2" t="s">
        <v>171</v>
      </c>
      <c r="L1060" s="2" t="s">
        <v>172</v>
      </c>
      <c r="M1060" s="58" t="s">
        <v>271</v>
      </c>
      <c r="N1060" s="58" t="s">
        <v>272</v>
      </c>
      <c r="O1060" t="s">
        <v>273</v>
      </c>
      <c r="P1060" s="2" t="s">
        <v>148</v>
      </c>
      <c r="Q1060" s="2" t="s">
        <v>274</v>
      </c>
      <c r="R1060" s="2" t="s">
        <v>268</v>
      </c>
      <c r="S1060" s="10">
        <v>43068</v>
      </c>
      <c r="T1060" s="58" t="s">
        <v>275</v>
      </c>
      <c r="U1060" s="2" t="s">
        <v>276</v>
      </c>
      <c r="V1060" s="2" t="s">
        <v>92</v>
      </c>
      <c r="W1060" s="2" t="s">
        <v>1192</v>
      </c>
      <c r="X1060" s="2" t="s">
        <v>140</v>
      </c>
      <c r="Y1060" s="2">
        <v>16</v>
      </c>
      <c r="Z1060" s="2" t="s">
        <v>95</v>
      </c>
      <c r="AA1060" s="2" t="s">
        <v>141</v>
      </c>
      <c r="AB1060" s="58" t="s">
        <v>8307</v>
      </c>
      <c r="AC1060" s="58" t="s">
        <v>98</v>
      </c>
      <c r="AD1060" s="58" t="s">
        <v>8308</v>
      </c>
      <c r="AE1060" s="2" t="s">
        <v>8309</v>
      </c>
      <c r="AF1060" s="62">
        <v>-21.023719700000001</v>
      </c>
      <c r="AG1060" s="62">
        <v>-48.037208100000001</v>
      </c>
      <c r="AH1060" s="2" t="s">
        <v>8310</v>
      </c>
      <c r="AI1060" s="2" t="s">
        <v>147</v>
      </c>
      <c r="AJ1060" s="2" t="s">
        <v>1196</v>
      </c>
      <c r="AK1060" s="55">
        <v>449.45</v>
      </c>
      <c r="AL1060" s="55">
        <v>40</v>
      </c>
      <c r="AM1060" s="55">
        <v>8.8997663811324959</v>
      </c>
      <c r="AN1060" s="2" t="s">
        <v>103</v>
      </c>
      <c r="AO1060" s="2">
        <v>11</v>
      </c>
      <c r="AP1060" s="2">
        <v>1</v>
      </c>
      <c r="AQ1060" s="2">
        <v>4</v>
      </c>
      <c r="AR1060" s="53" t="s">
        <v>148</v>
      </c>
      <c r="AS1060" s="2" t="s">
        <v>73</v>
      </c>
      <c r="AT1060" s="2" t="s">
        <v>148</v>
      </c>
      <c r="AU1060" s="2" t="s">
        <v>148</v>
      </c>
      <c r="AV1060" s="2" t="s">
        <v>148</v>
      </c>
      <c r="AW1060" s="2" t="str">
        <f t="shared" si="16"/>
        <v xml:space="preserve">     PEGUE NA LOJA HOJE             </v>
      </c>
    </row>
    <row r="1061" spans="2:49" ht="15" customHeight="1">
      <c r="B1061" t="s">
        <v>8311</v>
      </c>
      <c r="C1061" s="2">
        <v>5038</v>
      </c>
      <c r="D1061" s="2">
        <v>5038</v>
      </c>
      <c r="E1061" s="2" t="s">
        <v>8312</v>
      </c>
      <c r="F1061" s="58" t="s">
        <v>8313</v>
      </c>
      <c r="G1061" s="2" t="s">
        <v>168</v>
      </c>
      <c r="H1061" t="s">
        <v>169</v>
      </c>
      <c r="I1061" s="58" t="s">
        <v>170</v>
      </c>
      <c r="J1061" s="2">
        <v>66146</v>
      </c>
      <c r="K1061" s="2" t="s">
        <v>171</v>
      </c>
      <c r="L1061" s="2" t="s">
        <v>172</v>
      </c>
      <c r="M1061" s="58" t="s">
        <v>271</v>
      </c>
      <c r="N1061" s="58" t="s">
        <v>272</v>
      </c>
      <c r="O1061" s="58" t="s">
        <v>273</v>
      </c>
      <c r="P1061" s="2" t="s">
        <v>148</v>
      </c>
      <c r="Q1061" s="2" t="s">
        <v>274</v>
      </c>
      <c r="R1061" s="2" t="s">
        <v>268</v>
      </c>
      <c r="S1061" s="10">
        <v>43068</v>
      </c>
      <c r="T1061" s="58" t="s">
        <v>1979</v>
      </c>
      <c r="U1061" s="2" t="s">
        <v>1980</v>
      </c>
      <c r="V1061" s="2" t="s">
        <v>92</v>
      </c>
      <c r="W1061" s="2" t="s">
        <v>1192</v>
      </c>
      <c r="X1061" s="2" t="s">
        <v>140</v>
      </c>
      <c r="Y1061" s="2">
        <v>17</v>
      </c>
      <c r="Z1061" s="2" t="s">
        <v>95</v>
      </c>
      <c r="AA1061" s="2" t="s">
        <v>141</v>
      </c>
      <c r="AB1061" s="58" t="s">
        <v>8314</v>
      </c>
      <c r="AC1061" s="58" t="s">
        <v>98</v>
      </c>
      <c r="AD1061" s="58" t="s">
        <v>8315</v>
      </c>
      <c r="AE1061" s="2" t="s">
        <v>8316</v>
      </c>
      <c r="AF1061" s="62">
        <v>-20.208774600000002</v>
      </c>
      <c r="AG1061" s="62">
        <v>-50.927022899999997</v>
      </c>
      <c r="AH1061" s="2" t="s">
        <v>8317</v>
      </c>
      <c r="AI1061" s="2" t="s">
        <v>147</v>
      </c>
      <c r="AJ1061" s="2" t="s">
        <v>1196</v>
      </c>
      <c r="AK1061" s="55">
        <v>450.01</v>
      </c>
      <c r="AL1061" s="55">
        <v>95</v>
      </c>
      <c r="AM1061" s="55">
        <v>21.11064198573365</v>
      </c>
      <c r="AN1061" s="2" t="s">
        <v>103</v>
      </c>
      <c r="AO1061" s="2">
        <v>10</v>
      </c>
      <c r="AP1061" s="2">
        <v>1</v>
      </c>
      <c r="AQ1061" s="2">
        <v>3</v>
      </c>
      <c r="AR1061" s="53" t="s">
        <v>148</v>
      </c>
      <c r="AS1061" s="2" t="s">
        <v>73</v>
      </c>
      <c r="AT1061" s="2" t="s">
        <v>148</v>
      </c>
      <c r="AU1061" s="2" t="s">
        <v>75</v>
      </c>
      <c r="AV1061" s="2" t="s">
        <v>148</v>
      </c>
      <c r="AW1061" s="2" t="str">
        <f t="shared" si="16"/>
        <v xml:space="preserve">     PEGUE NA LOJA HOJE         PEGUE NA LOJA   </v>
      </c>
    </row>
    <row r="1062" spans="2:49" ht="15" customHeight="1">
      <c r="B1062" t="s">
        <v>8318</v>
      </c>
      <c r="C1062" s="2">
        <v>5017</v>
      </c>
      <c r="D1062" s="2">
        <v>5017</v>
      </c>
      <c r="E1062" s="2" t="s">
        <v>8319</v>
      </c>
      <c r="F1062" s="58" t="s">
        <v>8320</v>
      </c>
      <c r="G1062" s="2" t="s">
        <v>168</v>
      </c>
      <c r="H1062" t="s">
        <v>169</v>
      </c>
      <c r="I1062" s="58" t="s">
        <v>170</v>
      </c>
      <c r="J1062" s="2">
        <v>66146</v>
      </c>
      <c r="K1062" s="2" t="s">
        <v>171</v>
      </c>
      <c r="L1062" s="2" t="s">
        <v>172</v>
      </c>
      <c r="M1062" s="58" t="s">
        <v>858</v>
      </c>
      <c r="N1062" s="58" t="s">
        <v>859</v>
      </c>
      <c r="O1062" s="58" t="s">
        <v>860</v>
      </c>
      <c r="P1062" s="2">
        <v>68827</v>
      </c>
      <c r="Q1062" s="2" t="s">
        <v>861</v>
      </c>
      <c r="R1062" s="2" t="s">
        <v>855</v>
      </c>
      <c r="S1062" s="10">
        <v>43068</v>
      </c>
      <c r="T1062" s="58" t="s">
        <v>862</v>
      </c>
      <c r="U1062" s="2" t="s">
        <v>863</v>
      </c>
      <c r="V1062" s="2" t="s">
        <v>92</v>
      </c>
      <c r="W1062" s="2" t="s">
        <v>1192</v>
      </c>
      <c r="X1062" s="2" t="s">
        <v>140</v>
      </c>
      <c r="Y1062" s="2">
        <v>11</v>
      </c>
      <c r="Z1062" s="2" t="s">
        <v>160</v>
      </c>
      <c r="AA1062" s="2" t="s">
        <v>141</v>
      </c>
      <c r="AB1062" s="58" t="s">
        <v>8321</v>
      </c>
      <c r="AC1062" s="58" t="s">
        <v>98</v>
      </c>
      <c r="AD1062" s="58" t="s">
        <v>8322</v>
      </c>
      <c r="AE1062" s="2" t="s">
        <v>8323</v>
      </c>
      <c r="AF1062" s="62">
        <v>-23.209711800000001</v>
      </c>
      <c r="AG1062" s="62">
        <v>-46.846402300000001</v>
      </c>
      <c r="AH1062" s="2" t="s">
        <v>8324</v>
      </c>
      <c r="AI1062" s="2" t="s">
        <v>147</v>
      </c>
      <c r="AJ1062" s="2" t="s">
        <v>1196</v>
      </c>
      <c r="AK1062" s="55">
        <v>384.85</v>
      </c>
      <c r="AL1062" s="55">
        <v>87</v>
      </c>
      <c r="AM1062" s="55">
        <v>22.606210211770819</v>
      </c>
      <c r="AN1062" s="2" t="s">
        <v>103</v>
      </c>
      <c r="AO1062" s="2">
        <v>5</v>
      </c>
      <c r="AP1062" s="2">
        <v>2</v>
      </c>
      <c r="AQ1062" s="2">
        <v>1</v>
      </c>
      <c r="AR1062" s="53" t="s">
        <v>148</v>
      </c>
      <c r="AS1062" s="2" t="s">
        <v>73</v>
      </c>
      <c r="AT1062" s="2" t="s">
        <v>148</v>
      </c>
      <c r="AU1062" s="2" t="s">
        <v>75</v>
      </c>
      <c r="AV1062" s="2" t="s">
        <v>148</v>
      </c>
      <c r="AW1062" s="2" t="str">
        <f t="shared" si="16"/>
        <v xml:space="preserve">     PEGUE NA LOJA HOJE         PEGUE NA LOJA   </v>
      </c>
    </row>
    <row r="1063" spans="2:49" ht="15" customHeight="1">
      <c r="B1063" t="s">
        <v>8325</v>
      </c>
      <c r="C1063" s="2">
        <v>5045</v>
      </c>
      <c r="D1063" s="2">
        <v>5045</v>
      </c>
      <c r="E1063" s="2" t="s">
        <v>8326</v>
      </c>
      <c r="F1063" s="58" t="s">
        <v>8327</v>
      </c>
      <c r="G1063" s="2" t="s">
        <v>168</v>
      </c>
      <c r="H1063" t="s">
        <v>169</v>
      </c>
      <c r="I1063" s="58" t="s">
        <v>170</v>
      </c>
      <c r="J1063" s="2">
        <v>66146</v>
      </c>
      <c r="K1063" s="2" t="s">
        <v>171</v>
      </c>
      <c r="L1063" s="2" t="s">
        <v>172</v>
      </c>
      <c r="M1063" s="58" t="s">
        <v>858</v>
      </c>
      <c r="N1063" s="58" t="s">
        <v>859</v>
      </c>
      <c r="O1063" s="58" t="s">
        <v>860</v>
      </c>
      <c r="P1063" s="2">
        <v>68827</v>
      </c>
      <c r="Q1063" s="2" t="s">
        <v>861</v>
      </c>
      <c r="R1063" s="2" t="s">
        <v>855</v>
      </c>
      <c r="S1063" s="10">
        <v>43068</v>
      </c>
      <c r="T1063" s="58" t="s">
        <v>862</v>
      </c>
      <c r="U1063" s="2" t="s">
        <v>863</v>
      </c>
      <c r="V1063" s="2" t="s">
        <v>92</v>
      </c>
      <c r="W1063" s="2" t="s">
        <v>1192</v>
      </c>
      <c r="X1063" s="2" t="s">
        <v>140</v>
      </c>
      <c r="Y1063" s="2">
        <v>15</v>
      </c>
      <c r="Z1063" s="2" t="s">
        <v>95</v>
      </c>
      <c r="AA1063" s="2" t="s">
        <v>141</v>
      </c>
      <c r="AB1063" s="58" t="s">
        <v>886</v>
      </c>
      <c r="AC1063" s="58" t="s">
        <v>98</v>
      </c>
      <c r="AD1063" s="58" t="s">
        <v>8328</v>
      </c>
      <c r="AE1063" s="2" t="s">
        <v>8329</v>
      </c>
      <c r="AF1063" s="62">
        <v>-23.711407099999999</v>
      </c>
      <c r="AG1063" s="62">
        <v>-47.417698600000001</v>
      </c>
      <c r="AH1063" s="2" t="s">
        <v>8330</v>
      </c>
      <c r="AI1063" s="2" t="s">
        <v>147</v>
      </c>
      <c r="AJ1063" s="2" t="s">
        <v>1196</v>
      </c>
      <c r="AK1063" s="55">
        <v>341.45</v>
      </c>
      <c r="AL1063" s="55">
        <v>27</v>
      </c>
      <c r="AM1063" s="55">
        <v>7.9074535071020646</v>
      </c>
      <c r="AN1063" s="2" t="s">
        <v>103</v>
      </c>
      <c r="AO1063" s="2">
        <v>8</v>
      </c>
      <c r="AP1063" s="2">
        <v>1</v>
      </c>
      <c r="AQ1063" s="2">
        <v>1</v>
      </c>
      <c r="AR1063" s="53" t="s">
        <v>148</v>
      </c>
      <c r="AS1063" s="2" t="s">
        <v>73</v>
      </c>
      <c r="AT1063" s="2" t="s">
        <v>148</v>
      </c>
      <c r="AU1063" s="2" t="s">
        <v>148</v>
      </c>
      <c r="AV1063" s="2" t="s">
        <v>148</v>
      </c>
      <c r="AW1063" s="2" t="str">
        <f t="shared" si="16"/>
        <v xml:space="preserve">     PEGUE NA LOJA HOJE             </v>
      </c>
    </row>
    <row r="1064" spans="2:49" ht="15" customHeight="1">
      <c r="B1064" t="s">
        <v>8331</v>
      </c>
      <c r="C1064" s="2">
        <v>5005</v>
      </c>
      <c r="D1064" s="2">
        <v>5005</v>
      </c>
      <c r="E1064" s="2" t="s">
        <v>8332</v>
      </c>
      <c r="F1064" s="58" t="s">
        <v>8333</v>
      </c>
      <c r="G1064" s="2" t="s">
        <v>168</v>
      </c>
      <c r="H1064" t="s">
        <v>169</v>
      </c>
      <c r="I1064" s="58" t="s">
        <v>170</v>
      </c>
      <c r="J1064" s="2">
        <v>66146</v>
      </c>
      <c r="K1064" s="2" t="s">
        <v>171</v>
      </c>
      <c r="L1064" s="2" t="s">
        <v>172</v>
      </c>
      <c r="M1064" s="58" t="s">
        <v>678</v>
      </c>
      <c r="N1064" s="58" t="s">
        <v>679</v>
      </c>
      <c r="O1064" s="58" t="s">
        <v>680</v>
      </c>
      <c r="P1064" s="2" t="s">
        <v>148</v>
      </c>
      <c r="Q1064" s="2" t="s">
        <v>681</v>
      </c>
      <c r="R1064" s="2" t="s">
        <v>172</v>
      </c>
      <c r="S1064" s="10">
        <v>43068</v>
      </c>
      <c r="T1064" s="58" t="s">
        <v>682</v>
      </c>
      <c r="U1064" s="2" t="s">
        <v>683</v>
      </c>
      <c r="V1064" s="2" t="s">
        <v>92</v>
      </c>
      <c r="W1064" s="2" t="s">
        <v>1192</v>
      </c>
      <c r="X1064" s="2" t="s">
        <v>140</v>
      </c>
      <c r="Y1064" s="2">
        <v>12</v>
      </c>
      <c r="Z1064" s="2" t="s">
        <v>95</v>
      </c>
      <c r="AA1064" s="2" t="s">
        <v>141</v>
      </c>
      <c r="AB1064" s="58" t="s">
        <v>8334</v>
      </c>
      <c r="AC1064" s="58" t="s">
        <v>98</v>
      </c>
      <c r="AD1064" s="58" t="s">
        <v>8335</v>
      </c>
      <c r="AE1064" s="2" t="s">
        <v>8336</v>
      </c>
      <c r="AF1064" s="62">
        <v>-23.074499299999999</v>
      </c>
      <c r="AG1064" s="62">
        <v>-44.959067599999997</v>
      </c>
      <c r="AH1064" s="2" t="s">
        <v>8337</v>
      </c>
      <c r="AI1064" s="2" t="s">
        <v>147</v>
      </c>
      <c r="AJ1064" s="2" t="s">
        <v>1196</v>
      </c>
      <c r="AK1064" s="55">
        <v>383.68</v>
      </c>
      <c r="AL1064" s="55">
        <v>31</v>
      </c>
      <c r="AM1064" s="55">
        <v>8.0796497080900753</v>
      </c>
      <c r="AN1064" s="2" t="s">
        <v>103</v>
      </c>
      <c r="AO1064" s="2">
        <v>8</v>
      </c>
      <c r="AP1064" s="2">
        <v>1</v>
      </c>
      <c r="AQ1064" s="2">
        <v>1</v>
      </c>
      <c r="AR1064" s="53" t="s">
        <v>72</v>
      </c>
      <c r="AS1064" s="2" t="s">
        <v>73</v>
      </c>
      <c r="AT1064" s="2" t="s">
        <v>148</v>
      </c>
      <c r="AU1064" s="2" t="s">
        <v>75</v>
      </c>
      <c r="AV1064" s="2" t="s">
        <v>76</v>
      </c>
      <c r="AW1064" s="2" t="str">
        <f t="shared" si="16"/>
        <v>AMERICANAS SERVIÇOS    PEGUE NA LOJA HOJE         PEGUE NA LOJA  QUIOSQUE</v>
      </c>
    </row>
    <row r="1065" spans="2:49" ht="15" customHeight="1">
      <c r="B1065" t="s">
        <v>8338</v>
      </c>
      <c r="C1065" s="2">
        <v>1302</v>
      </c>
      <c r="D1065" s="2">
        <v>1302</v>
      </c>
      <c r="E1065" s="2" t="s">
        <v>8339</v>
      </c>
      <c r="F1065" s="58" t="s">
        <v>8340</v>
      </c>
      <c r="G1065" s="2" t="s">
        <v>285</v>
      </c>
      <c r="H1065" t="s">
        <v>286</v>
      </c>
      <c r="I1065" s="58" t="s">
        <v>287</v>
      </c>
      <c r="J1065" s="2">
        <v>68673</v>
      </c>
      <c r="K1065" s="2" t="s">
        <v>288</v>
      </c>
      <c r="L1065" s="2" t="s">
        <v>289</v>
      </c>
      <c r="M1065" s="58" t="s">
        <v>290</v>
      </c>
      <c r="N1065" s="58" t="s">
        <v>291</v>
      </c>
      <c r="O1065" s="58" t="s">
        <v>292</v>
      </c>
      <c r="P1065" s="2">
        <v>66228</v>
      </c>
      <c r="Q1065" s="2" t="s">
        <v>293</v>
      </c>
      <c r="R1065" s="2" t="s">
        <v>282</v>
      </c>
      <c r="S1065" s="10">
        <v>43068</v>
      </c>
      <c r="T1065" s="58" t="s">
        <v>294</v>
      </c>
      <c r="U1065" s="2" t="s">
        <v>295</v>
      </c>
      <c r="V1065" s="2" t="s">
        <v>92</v>
      </c>
      <c r="W1065" s="2" t="s">
        <v>93</v>
      </c>
      <c r="X1065" s="2" t="s">
        <v>296</v>
      </c>
      <c r="Y1065" s="2">
        <v>45</v>
      </c>
      <c r="Z1065" s="2" t="s">
        <v>95</v>
      </c>
      <c r="AA1065" s="2" t="s">
        <v>297</v>
      </c>
      <c r="AB1065" s="58" t="s">
        <v>8340</v>
      </c>
      <c r="AC1065" s="58" t="s">
        <v>98</v>
      </c>
      <c r="AD1065" s="58" t="s">
        <v>8341</v>
      </c>
      <c r="AE1065" s="2" t="s">
        <v>8342</v>
      </c>
      <c r="AF1065" s="62">
        <v>-24.5639313</v>
      </c>
      <c r="AG1065" s="62">
        <v>-54.058537299999998</v>
      </c>
      <c r="AH1065" s="2" t="s">
        <v>8343</v>
      </c>
      <c r="AI1065" s="2" t="s">
        <v>147</v>
      </c>
      <c r="AJ1065" s="2" t="s">
        <v>1351</v>
      </c>
      <c r="AK1065" s="55">
        <v>537.49</v>
      </c>
      <c r="AL1065" s="55">
        <v>47</v>
      </c>
      <c r="AM1065" s="55">
        <v>8.7443487320694331</v>
      </c>
      <c r="AN1065" s="2" t="s">
        <v>103</v>
      </c>
      <c r="AO1065" s="2">
        <v>9</v>
      </c>
      <c r="AP1065" s="2">
        <v>1</v>
      </c>
      <c r="AQ1065" s="2">
        <v>2</v>
      </c>
      <c r="AR1065" s="53" t="s">
        <v>148</v>
      </c>
      <c r="AS1065" s="2" t="s">
        <v>73</v>
      </c>
      <c r="AT1065" s="2" t="s">
        <v>148</v>
      </c>
      <c r="AU1065" s="2" t="s">
        <v>75</v>
      </c>
      <c r="AV1065" s="2" t="s">
        <v>148</v>
      </c>
      <c r="AW1065" s="2" t="str">
        <f t="shared" si="16"/>
        <v xml:space="preserve">     PEGUE NA LOJA HOJE         PEGUE NA LOJA   </v>
      </c>
    </row>
    <row r="1066" spans="2:49" ht="15" customHeight="1">
      <c r="B1066" t="s">
        <v>8344</v>
      </c>
      <c r="C1066" s="2">
        <v>5002</v>
      </c>
      <c r="D1066" s="2">
        <v>5002</v>
      </c>
      <c r="E1066" s="2" t="s">
        <v>8345</v>
      </c>
      <c r="F1066" s="58" t="s">
        <v>8346</v>
      </c>
      <c r="G1066" s="2" t="s">
        <v>285</v>
      </c>
      <c r="H1066" t="s">
        <v>286</v>
      </c>
      <c r="I1066" s="58" t="s">
        <v>287</v>
      </c>
      <c r="J1066" s="2">
        <v>68673</v>
      </c>
      <c r="K1066" s="2" t="s">
        <v>288</v>
      </c>
      <c r="L1066" s="2" t="s">
        <v>289</v>
      </c>
      <c r="M1066" s="58" t="s">
        <v>290</v>
      </c>
      <c r="N1066" s="58" t="s">
        <v>291</v>
      </c>
      <c r="O1066" s="58" t="s">
        <v>292</v>
      </c>
      <c r="P1066" s="2">
        <v>66228</v>
      </c>
      <c r="Q1066" s="2" t="s">
        <v>293</v>
      </c>
      <c r="R1066" s="2" t="s">
        <v>282</v>
      </c>
      <c r="S1066" s="10">
        <v>43068</v>
      </c>
      <c r="T1066" s="58" t="s">
        <v>294</v>
      </c>
      <c r="U1066" s="2" t="s">
        <v>295</v>
      </c>
      <c r="V1066" s="2" t="s">
        <v>92</v>
      </c>
      <c r="W1066" s="2" t="s">
        <v>1192</v>
      </c>
      <c r="X1066" s="2" t="s">
        <v>296</v>
      </c>
      <c r="Y1066" s="2">
        <v>41</v>
      </c>
      <c r="Z1066" s="2" t="s">
        <v>95</v>
      </c>
      <c r="AA1066" s="2" t="s">
        <v>297</v>
      </c>
      <c r="AB1066" s="58" t="s">
        <v>8347</v>
      </c>
      <c r="AC1066" s="58" t="s">
        <v>98</v>
      </c>
      <c r="AD1066" s="58" t="s">
        <v>8348</v>
      </c>
      <c r="AE1066" s="2" t="s">
        <v>8349</v>
      </c>
      <c r="AF1066" s="62">
        <v>-25.1914148</v>
      </c>
      <c r="AG1066" s="62">
        <v>-49.313146499999903</v>
      </c>
      <c r="AH1066" s="2" t="s">
        <v>8350</v>
      </c>
      <c r="AI1066" s="2" t="s">
        <v>147</v>
      </c>
      <c r="AJ1066" s="2" t="s">
        <v>1196</v>
      </c>
      <c r="AK1066" s="55">
        <v>383.86</v>
      </c>
      <c r="AL1066" s="55">
        <v>29</v>
      </c>
      <c r="AM1066" s="55">
        <v>7.5548377012452459</v>
      </c>
      <c r="AN1066" s="2" t="s">
        <v>103</v>
      </c>
      <c r="AO1066" s="2">
        <v>5</v>
      </c>
      <c r="AP1066" s="2">
        <v>2</v>
      </c>
      <c r="AQ1066" s="2">
        <v>1</v>
      </c>
      <c r="AR1066" s="53" t="s">
        <v>72</v>
      </c>
      <c r="AS1066" s="2" t="s">
        <v>73</v>
      </c>
      <c r="AT1066" s="2" t="s">
        <v>148</v>
      </c>
      <c r="AU1066" s="2" t="s">
        <v>75</v>
      </c>
      <c r="AV1066" s="2" t="s">
        <v>76</v>
      </c>
      <c r="AW1066" s="2" t="str">
        <f t="shared" si="16"/>
        <v>AMERICANAS SERVIÇOS    PEGUE NA LOJA HOJE         PEGUE NA LOJA  QUIOSQUE</v>
      </c>
    </row>
    <row r="1067" spans="2:49" ht="15" customHeight="1">
      <c r="B1067" t="s">
        <v>8351</v>
      </c>
      <c r="C1067" s="2">
        <v>5019</v>
      </c>
      <c r="D1067" s="2">
        <v>5019</v>
      </c>
      <c r="E1067" s="2" t="s">
        <v>8352</v>
      </c>
      <c r="F1067" s="58" t="s">
        <v>8353</v>
      </c>
      <c r="G1067" s="2" t="s">
        <v>285</v>
      </c>
      <c r="H1067" t="s">
        <v>286</v>
      </c>
      <c r="I1067" s="58" t="s">
        <v>287</v>
      </c>
      <c r="J1067" s="2">
        <v>68673</v>
      </c>
      <c r="K1067" s="2" t="s">
        <v>288</v>
      </c>
      <c r="L1067" s="2" t="s">
        <v>289</v>
      </c>
      <c r="M1067" s="58" t="s">
        <v>290</v>
      </c>
      <c r="N1067" s="58" t="s">
        <v>291</v>
      </c>
      <c r="O1067" s="58" t="s">
        <v>292</v>
      </c>
      <c r="P1067" s="2">
        <v>66228</v>
      </c>
      <c r="Q1067" s="2" t="s">
        <v>293</v>
      </c>
      <c r="R1067" s="2" t="s">
        <v>282</v>
      </c>
      <c r="S1067" s="10">
        <v>43068</v>
      </c>
      <c r="T1067" s="58" t="s">
        <v>900</v>
      </c>
      <c r="U1067" s="2" t="s">
        <v>901</v>
      </c>
      <c r="V1067" s="2" t="s">
        <v>92</v>
      </c>
      <c r="W1067" s="2" t="s">
        <v>1192</v>
      </c>
      <c r="X1067" s="2" t="s">
        <v>296</v>
      </c>
      <c r="Y1067" s="2">
        <v>41</v>
      </c>
      <c r="Z1067" s="2" t="s">
        <v>95</v>
      </c>
      <c r="AA1067" s="2" t="s">
        <v>297</v>
      </c>
      <c r="AB1067" s="58" t="s">
        <v>8354</v>
      </c>
      <c r="AC1067" s="58" t="s">
        <v>98</v>
      </c>
      <c r="AD1067" s="58" t="s">
        <v>8355</v>
      </c>
      <c r="AE1067" s="2" t="s">
        <v>8356</v>
      </c>
      <c r="AF1067" s="62">
        <v>-25.446033400000001</v>
      </c>
      <c r="AG1067" s="62">
        <v>-49.063915299999998</v>
      </c>
      <c r="AH1067" s="2" t="s">
        <v>8357</v>
      </c>
      <c r="AI1067" s="2" t="s">
        <v>147</v>
      </c>
      <c r="AJ1067" s="2" t="s">
        <v>1351</v>
      </c>
      <c r="AK1067" s="55">
        <v>503.96</v>
      </c>
      <c r="AL1067" s="55">
        <v>33</v>
      </c>
      <c r="AM1067" s="55">
        <v>6.5481387411699341</v>
      </c>
      <c r="AN1067" s="2" t="s">
        <v>103</v>
      </c>
      <c r="AO1067" s="2">
        <v>5</v>
      </c>
      <c r="AP1067" s="2">
        <v>2</v>
      </c>
      <c r="AQ1067" s="2">
        <v>1</v>
      </c>
      <c r="AR1067" s="53" t="s">
        <v>148</v>
      </c>
      <c r="AS1067" s="2" t="s">
        <v>73</v>
      </c>
      <c r="AT1067" s="2" t="s">
        <v>74</v>
      </c>
      <c r="AU1067" s="2" t="s">
        <v>148</v>
      </c>
      <c r="AV1067" s="2" t="s">
        <v>148</v>
      </c>
      <c r="AW1067" s="2" t="str">
        <f t="shared" si="16"/>
        <v xml:space="preserve">     PEGUE NA LOJA HOJE    SHIP FROM STORE        </v>
      </c>
    </row>
    <row r="1068" spans="2:49" ht="15" customHeight="1">
      <c r="B1068" t="s">
        <v>8358</v>
      </c>
      <c r="C1068" s="2">
        <v>5046</v>
      </c>
      <c r="D1068" s="2">
        <v>5046</v>
      </c>
      <c r="E1068" s="2" t="s">
        <v>8359</v>
      </c>
      <c r="F1068" s="58" t="s">
        <v>8360</v>
      </c>
      <c r="G1068" s="2" t="s">
        <v>285</v>
      </c>
      <c r="H1068" t="s">
        <v>286</v>
      </c>
      <c r="I1068" s="58" t="s">
        <v>287</v>
      </c>
      <c r="J1068" s="2">
        <v>68673</v>
      </c>
      <c r="K1068" s="2" t="s">
        <v>288</v>
      </c>
      <c r="L1068" s="2" t="s">
        <v>289</v>
      </c>
      <c r="M1068" s="58" t="s">
        <v>290</v>
      </c>
      <c r="N1068" s="58" t="s">
        <v>291</v>
      </c>
      <c r="O1068" s="58" t="s">
        <v>292</v>
      </c>
      <c r="P1068" s="2">
        <v>66228</v>
      </c>
      <c r="Q1068" s="2" t="s">
        <v>293</v>
      </c>
      <c r="R1068" s="2" t="s">
        <v>282</v>
      </c>
      <c r="S1068" s="10">
        <v>43068</v>
      </c>
      <c r="T1068" s="58" t="s">
        <v>294</v>
      </c>
      <c r="U1068" s="2" t="s">
        <v>295</v>
      </c>
      <c r="V1068" s="2" t="s">
        <v>92</v>
      </c>
      <c r="W1068" s="2" t="s">
        <v>1192</v>
      </c>
      <c r="X1068" s="2" t="s">
        <v>296</v>
      </c>
      <c r="Y1068" s="2">
        <v>41</v>
      </c>
      <c r="Z1068" s="2" t="s">
        <v>95</v>
      </c>
      <c r="AA1068" s="2" t="s">
        <v>297</v>
      </c>
      <c r="AB1068" s="58" t="s">
        <v>284</v>
      </c>
      <c r="AC1068" s="58" t="s">
        <v>8361</v>
      </c>
      <c r="AD1068" s="58" t="s">
        <v>8362</v>
      </c>
      <c r="AE1068" s="2" t="s">
        <v>8363</v>
      </c>
      <c r="AF1068" s="62">
        <v>-25.396668900000002</v>
      </c>
      <c r="AG1068" s="62">
        <v>-49.208137000000001</v>
      </c>
      <c r="AH1068" s="2" t="s">
        <v>8364</v>
      </c>
      <c r="AI1068" s="2" t="s">
        <v>147</v>
      </c>
      <c r="AJ1068" s="2" t="s">
        <v>1196</v>
      </c>
      <c r="AK1068" s="55">
        <v>389.89</v>
      </c>
      <c r="AL1068" s="55">
        <v>32</v>
      </c>
      <c r="AM1068" s="55">
        <v>8.2074431249839712</v>
      </c>
      <c r="AN1068" s="2" t="s">
        <v>103</v>
      </c>
      <c r="AO1068" s="2">
        <v>5</v>
      </c>
      <c r="AP1068" s="2">
        <v>2</v>
      </c>
      <c r="AQ1068" s="2">
        <v>1</v>
      </c>
      <c r="AR1068" s="53" t="s">
        <v>148</v>
      </c>
      <c r="AS1068" s="2" t="s">
        <v>73</v>
      </c>
      <c r="AT1068" s="2" t="s">
        <v>74</v>
      </c>
      <c r="AU1068" s="2" t="s">
        <v>148</v>
      </c>
      <c r="AV1068" s="2" t="s">
        <v>148</v>
      </c>
      <c r="AW1068" s="2" t="str">
        <f t="shared" si="16"/>
        <v xml:space="preserve">     PEGUE NA LOJA HOJE    SHIP FROM STORE        </v>
      </c>
    </row>
    <row r="1069" spans="2:49" ht="15" customHeight="1">
      <c r="B1069" t="s">
        <v>8365</v>
      </c>
      <c r="C1069" s="2">
        <v>1332</v>
      </c>
      <c r="D1069" s="2">
        <v>1332</v>
      </c>
      <c r="E1069" s="2" t="s">
        <v>8366</v>
      </c>
      <c r="F1069" s="58" t="s">
        <v>8367</v>
      </c>
      <c r="G1069" s="2" t="s">
        <v>285</v>
      </c>
      <c r="H1069" t="s">
        <v>286</v>
      </c>
      <c r="I1069" s="58" t="s">
        <v>287</v>
      </c>
      <c r="J1069" s="2">
        <v>68673</v>
      </c>
      <c r="K1069" s="2" t="s">
        <v>288</v>
      </c>
      <c r="L1069" s="2" t="s">
        <v>289</v>
      </c>
      <c r="M1069" s="58" t="s">
        <v>336</v>
      </c>
      <c r="N1069" s="58" t="s">
        <v>337</v>
      </c>
      <c r="O1069" s="58" t="s">
        <v>338</v>
      </c>
      <c r="P1069" s="2">
        <v>68595</v>
      </c>
      <c r="Q1069" s="2" t="s">
        <v>339</v>
      </c>
      <c r="R1069" s="2" t="s">
        <v>340</v>
      </c>
      <c r="S1069" s="10">
        <v>43068</v>
      </c>
      <c r="T1069" s="58" t="s">
        <v>341</v>
      </c>
      <c r="U1069" s="2" t="s">
        <v>342</v>
      </c>
      <c r="V1069" s="2" t="s">
        <v>92</v>
      </c>
      <c r="W1069" s="2" t="s">
        <v>93</v>
      </c>
      <c r="X1069" s="2" t="s">
        <v>296</v>
      </c>
      <c r="Y1069" s="2">
        <v>44</v>
      </c>
      <c r="Z1069" s="2" t="s">
        <v>95</v>
      </c>
      <c r="AA1069" s="2" t="s">
        <v>297</v>
      </c>
      <c r="AB1069" s="58" t="s">
        <v>595</v>
      </c>
      <c r="AC1069" s="58" t="s">
        <v>8368</v>
      </c>
      <c r="AD1069" s="58" t="s">
        <v>8369</v>
      </c>
      <c r="AE1069" s="2" t="s">
        <v>8370</v>
      </c>
      <c r="AF1069" s="62">
        <v>-23.413584799999999</v>
      </c>
      <c r="AG1069" s="62">
        <v>-51.957169</v>
      </c>
      <c r="AH1069" s="2" t="s">
        <v>8371</v>
      </c>
      <c r="AI1069" s="2" t="s">
        <v>147</v>
      </c>
      <c r="AJ1069" s="2" t="s">
        <v>1351</v>
      </c>
      <c r="AK1069" s="55">
        <v>573.19000000000005</v>
      </c>
      <c r="AL1069" s="55">
        <v>25</v>
      </c>
      <c r="AM1069" s="55">
        <v>4.3615555051553585</v>
      </c>
      <c r="AN1069" s="2" t="s">
        <v>331</v>
      </c>
      <c r="AO1069" s="2">
        <v>8</v>
      </c>
      <c r="AP1069" s="2">
        <v>1</v>
      </c>
      <c r="AQ1069" s="2">
        <v>1</v>
      </c>
      <c r="AR1069" s="53" t="s">
        <v>148</v>
      </c>
      <c r="AS1069" s="2" t="s">
        <v>73</v>
      </c>
      <c r="AT1069" s="2" t="s">
        <v>74</v>
      </c>
      <c r="AU1069" s="2" t="s">
        <v>75</v>
      </c>
      <c r="AV1069" s="2" t="s">
        <v>148</v>
      </c>
      <c r="AW1069" s="2" t="str">
        <f t="shared" si="16"/>
        <v xml:space="preserve">     PEGUE NA LOJA HOJE    SHIP FROM STORE    PEGUE NA LOJA   </v>
      </c>
    </row>
    <row r="1070" spans="2:49" ht="15" customHeight="1">
      <c r="B1070" t="s">
        <v>8372</v>
      </c>
      <c r="C1070" s="2">
        <v>1362</v>
      </c>
      <c r="D1070" s="2">
        <v>1362</v>
      </c>
      <c r="E1070" s="2" t="s">
        <v>8373</v>
      </c>
      <c r="F1070" s="58" t="s">
        <v>8374</v>
      </c>
      <c r="G1070" s="2" t="s">
        <v>285</v>
      </c>
      <c r="H1070" t="s">
        <v>286</v>
      </c>
      <c r="I1070" s="58" t="s">
        <v>287</v>
      </c>
      <c r="J1070" s="2">
        <v>68673</v>
      </c>
      <c r="K1070" s="2" t="s">
        <v>288</v>
      </c>
      <c r="L1070" s="2" t="s">
        <v>289</v>
      </c>
      <c r="M1070" s="58" t="s">
        <v>336</v>
      </c>
      <c r="N1070" s="58" t="s">
        <v>337</v>
      </c>
      <c r="O1070" s="58" t="s">
        <v>338</v>
      </c>
      <c r="P1070" s="2">
        <v>68595</v>
      </c>
      <c r="Q1070" s="2" t="s">
        <v>339</v>
      </c>
      <c r="R1070" s="2" t="s">
        <v>340</v>
      </c>
      <c r="S1070" s="10">
        <v>43068</v>
      </c>
      <c r="T1070" s="58" t="s">
        <v>341</v>
      </c>
      <c r="U1070" s="2" t="s">
        <v>342</v>
      </c>
      <c r="V1070" s="2" t="s">
        <v>92</v>
      </c>
      <c r="W1070" s="2" t="s">
        <v>93</v>
      </c>
      <c r="X1070" s="2" t="s">
        <v>296</v>
      </c>
      <c r="Y1070" s="2">
        <v>43</v>
      </c>
      <c r="Z1070" s="2" t="s">
        <v>95</v>
      </c>
      <c r="AA1070" s="2" t="s">
        <v>297</v>
      </c>
      <c r="AB1070" s="58" t="s">
        <v>8374</v>
      </c>
      <c r="AC1070" s="58" t="s">
        <v>98</v>
      </c>
      <c r="AD1070" s="58" t="s">
        <v>8375</v>
      </c>
      <c r="AE1070" s="2" t="s">
        <v>8376</v>
      </c>
      <c r="AF1070" s="62">
        <v>-23.411065700000002</v>
      </c>
      <c r="AG1070" s="62">
        <v>-51.436274599999997</v>
      </c>
      <c r="AH1070" s="2" t="s">
        <v>8377</v>
      </c>
      <c r="AI1070" s="2" t="s">
        <v>147</v>
      </c>
      <c r="AJ1070" s="2" t="s">
        <v>1351</v>
      </c>
      <c r="AK1070" s="55">
        <v>563.64</v>
      </c>
      <c r="AL1070" s="55">
        <v>127</v>
      </c>
      <c r="AM1070" s="55">
        <v>22.532112696047125</v>
      </c>
      <c r="AN1070" s="2" t="s">
        <v>103</v>
      </c>
      <c r="AO1070" s="2">
        <v>8</v>
      </c>
      <c r="AP1070" s="2">
        <v>1</v>
      </c>
      <c r="AQ1070" s="2">
        <v>1</v>
      </c>
      <c r="AR1070" s="53" t="s">
        <v>72</v>
      </c>
      <c r="AS1070" s="2" t="s">
        <v>73</v>
      </c>
      <c r="AT1070" s="2" t="s">
        <v>148</v>
      </c>
      <c r="AU1070" s="2" t="s">
        <v>75</v>
      </c>
      <c r="AV1070" s="2" t="s">
        <v>76</v>
      </c>
      <c r="AW1070" s="2" t="str">
        <f t="shared" si="16"/>
        <v>AMERICANAS SERVIÇOS    PEGUE NA LOJA HOJE         PEGUE NA LOJA  QUIOSQUE</v>
      </c>
    </row>
    <row r="1071" spans="2:49" ht="15" customHeight="1">
      <c r="B1071" t="s">
        <v>8378</v>
      </c>
      <c r="C1071" s="2">
        <v>5016</v>
      </c>
      <c r="D1071" s="2">
        <v>5016</v>
      </c>
      <c r="E1071" s="2" t="s">
        <v>8379</v>
      </c>
      <c r="F1071" s="58" t="s">
        <v>8380</v>
      </c>
      <c r="G1071" s="2" t="s">
        <v>285</v>
      </c>
      <c r="H1071" t="s">
        <v>286</v>
      </c>
      <c r="I1071" s="58" t="s">
        <v>287</v>
      </c>
      <c r="J1071" s="2">
        <v>68673</v>
      </c>
      <c r="K1071" s="2" t="s">
        <v>288</v>
      </c>
      <c r="L1071" s="2" t="s">
        <v>289</v>
      </c>
      <c r="M1071" s="58" t="s">
        <v>336</v>
      </c>
      <c r="N1071" s="58" t="s">
        <v>337</v>
      </c>
      <c r="O1071" s="58" t="s">
        <v>338</v>
      </c>
      <c r="P1071" s="2">
        <v>68595</v>
      </c>
      <c r="Q1071" s="2" t="s">
        <v>339</v>
      </c>
      <c r="R1071" s="2" t="s">
        <v>340</v>
      </c>
      <c r="S1071" s="10">
        <v>43068</v>
      </c>
      <c r="T1071" s="58" t="s">
        <v>900</v>
      </c>
      <c r="U1071" s="2" t="s">
        <v>901</v>
      </c>
      <c r="V1071" s="2" t="s">
        <v>92</v>
      </c>
      <c r="W1071" s="2" t="s">
        <v>1192</v>
      </c>
      <c r="X1071" s="2" t="s">
        <v>296</v>
      </c>
      <c r="Y1071" s="2">
        <v>41</v>
      </c>
      <c r="Z1071" s="2" t="s">
        <v>95</v>
      </c>
      <c r="AA1071" s="2" t="s">
        <v>297</v>
      </c>
      <c r="AB1071" s="58" t="s">
        <v>284</v>
      </c>
      <c r="AC1071" s="58" t="s">
        <v>8381</v>
      </c>
      <c r="AD1071" s="58" t="s">
        <v>8382</v>
      </c>
      <c r="AE1071" s="2" t="s">
        <v>8383</v>
      </c>
      <c r="AF1071" s="62">
        <v>-25.478780400000002</v>
      </c>
      <c r="AG1071" s="62">
        <v>-49.324833599999998</v>
      </c>
      <c r="AH1071" s="2" t="s">
        <v>8384</v>
      </c>
      <c r="AI1071" s="2" t="s">
        <v>147</v>
      </c>
      <c r="AJ1071" s="2" t="s">
        <v>1351</v>
      </c>
      <c r="AK1071" s="55">
        <v>502.54</v>
      </c>
      <c r="AL1071" s="55">
        <v>31</v>
      </c>
      <c r="AM1071" s="55">
        <v>6.168663190989772</v>
      </c>
      <c r="AN1071" s="2" t="s">
        <v>103</v>
      </c>
      <c r="AO1071" s="2">
        <v>5</v>
      </c>
      <c r="AP1071" s="2">
        <v>2</v>
      </c>
      <c r="AQ1071" s="2">
        <v>1</v>
      </c>
      <c r="AR1071" s="53" t="s">
        <v>148</v>
      </c>
      <c r="AS1071" s="2" t="s">
        <v>73</v>
      </c>
      <c r="AT1071" s="2" t="s">
        <v>74</v>
      </c>
      <c r="AU1071" s="2" t="s">
        <v>75</v>
      </c>
      <c r="AV1071" s="2" t="s">
        <v>148</v>
      </c>
      <c r="AW1071" s="2" t="str">
        <f t="shared" si="16"/>
        <v xml:space="preserve">     PEGUE NA LOJA HOJE    SHIP FROM STORE    PEGUE NA LOJA   </v>
      </c>
    </row>
    <row r="1072" spans="2:49" ht="15" customHeight="1">
      <c r="B1072" t="s">
        <v>8385</v>
      </c>
      <c r="C1072" s="2">
        <v>5023</v>
      </c>
      <c r="D1072" s="2">
        <v>5023</v>
      </c>
      <c r="E1072" s="2" t="s">
        <v>8386</v>
      </c>
      <c r="F1072" s="58" t="s">
        <v>8387</v>
      </c>
      <c r="G1072" s="2" t="s">
        <v>285</v>
      </c>
      <c r="H1072" t="s">
        <v>286</v>
      </c>
      <c r="I1072" s="58" t="s">
        <v>287</v>
      </c>
      <c r="J1072" s="2">
        <v>68673</v>
      </c>
      <c r="K1072" s="2" t="s">
        <v>288</v>
      </c>
      <c r="L1072" s="2" t="s">
        <v>289</v>
      </c>
      <c r="M1072" s="58" t="s">
        <v>336</v>
      </c>
      <c r="N1072" s="58" t="s">
        <v>337</v>
      </c>
      <c r="O1072" s="58" t="s">
        <v>338</v>
      </c>
      <c r="P1072" s="2">
        <v>68595</v>
      </c>
      <c r="Q1072" s="2" t="s">
        <v>339</v>
      </c>
      <c r="R1072" s="2" t="s">
        <v>340</v>
      </c>
      <c r="S1072" s="10">
        <v>43068</v>
      </c>
      <c r="T1072" s="58" t="s">
        <v>341</v>
      </c>
      <c r="U1072" s="2" t="s">
        <v>342</v>
      </c>
      <c r="V1072" s="2" t="s">
        <v>92</v>
      </c>
      <c r="W1072" s="2" t="s">
        <v>1192</v>
      </c>
      <c r="X1072" s="2" t="s">
        <v>296</v>
      </c>
      <c r="Y1072" s="2">
        <v>43</v>
      </c>
      <c r="Z1072" s="2" t="s">
        <v>95</v>
      </c>
      <c r="AA1072" s="2" t="s">
        <v>297</v>
      </c>
      <c r="AB1072" s="58" t="s">
        <v>8388</v>
      </c>
      <c r="AC1072" s="58" t="s">
        <v>98</v>
      </c>
      <c r="AD1072" s="58" t="s">
        <v>8389</v>
      </c>
      <c r="AE1072" s="2" t="s">
        <v>8390</v>
      </c>
      <c r="AF1072" s="62">
        <v>-23.184774399999998</v>
      </c>
      <c r="AG1072" s="62">
        <v>-50.648697400000003</v>
      </c>
      <c r="AH1072" s="2" t="s">
        <v>8391</v>
      </c>
      <c r="AI1072" s="2" t="s">
        <v>147</v>
      </c>
      <c r="AJ1072" s="2" t="s">
        <v>1196</v>
      </c>
      <c r="AK1072" s="55">
        <v>368.22</v>
      </c>
      <c r="AL1072" s="55">
        <v>112</v>
      </c>
      <c r="AM1072" s="55">
        <v>30.416598772472973</v>
      </c>
      <c r="AN1072" s="2" t="s">
        <v>103</v>
      </c>
      <c r="AO1072" s="2">
        <v>9</v>
      </c>
      <c r="AP1072" s="2">
        <v>1</v>
      </c>
      <c r="AQ1072" s="2">
        <v>2</v>
      </c>
      <c r="AR1072" s="53" t="s">
        <v>148</v>
      </c>
      <c r="AS1072" s="2" t="s">
        <v>73</v>
      </c>
      <c r="AT1072" s="2" t="s">
        <v>148</v>
      </c>
      <c r="AU1072" s="2" t="s">
        <v>75</v>
      </c>
      <c r="AV1072" s="2" t="s">
        <v>148</v>
      </c>
      <c r="AW1072" s="2" t="str">
        <f t="shared" si="16"/>
        <v xml:space="preserve">     PEGUE NA LOJA HOJE         PEGUE NA LOJA   </v>
      </c>
    </row>
    <row r="1073" spans="2:49" ht="15" customHeight="1">
      <c r="B1073" t="s">
        <v>8392</v>
      </c>
      <c r="C1073" s="2">
        <v>5039</v>
      </c>
      <c r="D1073" s="2">
        <v>5039</v>
      </c>
      <c r="E1073" s="2" t="s">
        <v>8393</v>
      </c>
      <c r="F1073" s="58" t="s">
        <v>8394</v>
      </c>
      <c r="G1073" s="2" t="s">
        <v>285</v>
      </c>
      <c r="H1073" t="s">
        <v>286</v>
      </c>
      <c r="I1073" s="58" t="s">
        <v>287</v>
      </c>
      <c r="J1073" s="2">
        <v>68673</v>
      </c>
      <c r="K1073" s="2" t="s">
        <v>288</v>
      </c>
      <c r="L1073" s="2" t="s">
        <v>289</v>
      </c>
      <c r="M1073" s="58" t="s">
        <v>336</v>
      </c>
      <c r="N1073" s="58" t="s">
        <v>337</v>
      </c>
      <c r="O1073" s="58" t="s">
        <v>338</v>
      </c>
      <c r="P1073" s="2">
        <v>68595</v>
      </c>
      <c r="Q1073" s="2" t="s">
        <v>339</v>
      </c>
      <c r="R1073" s="2" t="s">
        <v>340</v>
      </c>
      <c r="S1073" s="10">
        <v>43068</v>
      </c>
      <c r="T1073" s="58" t="s">
        <v>900</v>
      </c>
      <c r="U1073" s="2" t="s">
        <v>901</v>
      </c>
      <c r="V1073" s="2" t="s">
        <v>92</v>
      </c>
      <c r="W1073" s="2" t="s">
        <v>1192</v>
      </c>
      <c r="X1073" s="2" t="s">
        <v>296</v>
      </c>
      <c r="Y1073" s="2">
        <v>41</v>
      </c>
      <c r="Z1073" s="2" t="s">
        <v>95</v>
      </c>
      <c r="AA1073" s="2" t="s">
        <v>297</v>
      </c>
      <c r="AB1073" s="58" t="s">
        <v>284</v>
      </c>
      <c r="AC1073" s="58" t="s">
        <v>8395</v>
      </c>
      <c r="AD1073" s="58" t="s">
        <v>8396</v>
      </c>
      <c r="AE1073" s="2" t="s">
        <v>8397</v>
      </c>
      <c r="AF1073" s="62">
        <v>-25.472756499999999</v>
      </c>
      <c r="AG1073" s="62">
        <v>-49.252294900000003</v>
      </c>
      <c r="AH1073" s="2" t="s">
        <v>8398</v>
      </c>
      <c r="AI1073" s="2" t="s">
        <v>147</v>
      </c>
      <c r="AJ1073" s="2" t="s">
        <v>1196</v>
      </c>
      <c r="AK1073" s="55">
        <v>382.91</v>
      </c>
      <c r="AL1073" s="55">
        <v>61</v>
      </c>
      <c r="AM1073" s="55">
        <v>15.930636441983756</v>
      </c>
      <c r="AN1073" s="2" t="s">
        <v>331</v>
      </c>
      <c r="AO1073" s="2">
        <v>3</v>
      </c>
      <c r="AP1073" s="2">
        <v>4</v>
      </c>
      <c r="AQ1073" s="2">
        <v>1</v>
      </c>
      <c r="AR1073" s="53" t="s">
        <v>148</v>
      </c>
      <c r="AS1073" s="2" t="s">
        <v>73</v>
      </c>
      <c r="AT1073" s="2" t="s">
        <v>74</v>
      </c>
      <c r="AU1073" s="2" t="s">
        <v>75</v>
      </c>
      <c r="AV1073" s="2" t="s">
        <v>148</v>
      </c>
      <c r="AW1073" s="2" t="str">
        <f t="shared" si="16"/>
        <v xml:space="preserve">     PEGUE NA LOJA HOJE    SHIP FROM STORE    PEGUE NA LOJA   </v>
      </c>
    </row>
    <row r="1074" spans="2:49" ht="15" customHeight="1">
      <c r="B1074" t="s">
        <v>8399</v>
      </c>
      <c r="C1074" s="2">
        <v>1335</v>
      </c>
      <c r="D1074" s="2">
        <v>1335</v>
      </c>
      <c r="E1074" s="2" t="s">
        <v>8400</v>
      </c>
      <c r="F1074" s="58" t="s">
        <v>8401</v>
      </c>
      <c r="G1074" s="2" t="s">
        <v>285</v>
      </c>
      <c r="H1074" t="s">
        <v>286</v>
      </c>
      <c r="I1074" s="58" t="s">
        <v>287</v>
      </c>
      <c r="J1074" s="2">
        <v>68673</v>
      </c>
      <c r="K1074" s="2" t="s">
        <v>288</v>
      </c>
      <c r="L1074" s="2" t="s">
        <v>289</v>
      </c>
      <c r="M1074" s="58" t="s">
        <v>418</v>
      </c>
      <c r="N1074" s="58" t="s">
        <v>419</v>
      </c>
      <c r="O1074" s="58" t="s">
        <v>420</v>
      </c>
      <c r="P1074" s="2">
        <v>68308</v>
      </c>
      <c r="Q1074" s="2" t="s">
        <v>421</v>
      </c>
      <c r="R1074" s="2" t="s">
        <v>415</v>
      </c>
      <c r="S1074" s="10">
        <v>43068</v>
      </c>
      <c r="T1074" s="58" t="s">
        <v>422</v>
      </c>
      <c r="U1074" s="2" t="s">
        <v>423</v>
      </c>
      <c r="V1074" s="2" t="s">
        <v>92</v>
      </c>
      <c r="W1074" s="2" t="s">
        <v>93</v>
      </c>
      <c r="X1074" s="2" t="s">
        <v>248</v>
      </c>
      <c r="Y1074" s="2">
        <v>67</v>
      </c>
      <c r="Z1074" s="2" t="s">
        <v>95</v>
      </c>
      <c r="AA1074" s="2" t="s">
        <v>418</v>
      </c>
      <c r="AB1074" s="58" t="s">
        <v>8401</v>
      </c>
      <c r="AC1074" s="58" t="s">
        <v>98</v>
      </c>
      <c r="AD1074" s="58" t="s">
        <v>8402</v>
      </c>
      <c r="AE1074" s="2" t="s">
        <v>8403</v>
      </c>
      <c r="AF1074" s="62">
        <v>-18.507747800000001</v>
      </c>
      <c r="AG1074" s="62">
        <v>-54.760728999999998</v>
      </c>
      <c r="AH1074" s="2" t="s">
        <v>8404</v>
      </c>
      <c r="AI1074" s="2" t="s">
        <v>147</v>
      </c>
      <c r="AJ1074" s="2" t="s">
        <v>1351</v>
      </c>
      <c r="AK1074" s="55">
        <v>610.4</v>
      </c>
      <c r="AL1074" s="55">
        <v>85</v>
      </c>
      <c r="AM1074" s="55">
        <v>13.925294888597643</v>
      </c>
      <c r="AN1074" s="2" t="s">
        <v>103</v>
      </c>
      <c r="AO1074" s="2">
        <v>13</v>
      </c>
      <c r="AP1074" s="2">
        <v>1</v>
      </c>
      <c r="AQ1074" s="2">
        <v>6</v>
      </c>
      <c r="AR1074" s="53" t="s">
        <v>148</v>
      </c>
      <c r="AS1074" s="2" t="s">
        <v>73</v>
      </c>
      <c r="AT1074" s="2" t="s">
        <v>148</v>
      </c>
      <c r="AU1074" s="2" t="s">
        <v>75</v>
      </c>
      <c r="AV1074" s="2" t="s">
        <v>76</v>
      </c>
      <c r="AW1074" s="2" t="str">
        <f t="shared" si="16"/>
        <v xml:space="preserve">     PEGUE NA LOJA HOJE         PEGUE NA LOJA  QUIOSQUE</v>
      </c>
    </row>
    <row r="1075" spans="2:49" ht="15" customHeight="1">
      <c r="B1075" t="s">
        <v>8405</v>
      </c>
      <c r="C1075" s="2">
        <v>5037</v>
      </c>
      <c r="D1075" s="2">
        <v>5037</v>
      </c>
      <c r="E1075" s="2" t="s">
        <v>8406</v>
      </c>
      <c r="F1075" s="58" t="s">
        <v>8407</v>
      </c>
      <c r="G1075" s="2" t="s">
        <v>285</v>
      </c>
      <c r="H1075" t="s">
        <v>286</v>
      </c>
      <c r="I1075" s="58" t="s">
        <v>287</v>
      </c>
      <c r="J1075" s="2">
        <v>68673</v>
      </c>
      <c r="K1075" s="2" t="s">
        <v>288</v>
      </c>
      <c r="L1075" s="2" t="s">
        <v>289</v>
      </c>
      <c r="M1075" s="58" t="s">
        <v>418</v>
      </c>
      <c r="N1075" s="58" t="s">
        <v>419</v>
      </c>
      <c r="O1075" s="58" t="s">
        <v>420</v>
      </c>
      <c r="P1075" s="2">
        <v>68308</v>
      </c>
      <c r="Q1075" s="2" t="s">
        <v>421</v>
      </c>
      <c r="R1075" s="2" t="s">
        <v>415</v>
      </c>
      <c r="S1075" s="10">
        <v>43068</v>
      </c>
      <c r="T1075" s="58" t="s">
        <v>422</v>
      </c>
      <c r="U1075" s="2" t="s">
        <v>423</v>
      </c>
      <c r="V1075" s="2" t="s">
        <v>92</v>
      </c>
      <c r="W1075" s="2" t="s">
        <v>1192</v>
      </c>
      <c r="X1075" s="2" t="s">
        <v>248</v>
      </c>
      <c r="Y1075" s="2">
        <v>67</v>
      </c>
      <c r="Z1075" s="2" t="s">
        <v>95</v>
      </c>
      <c r="AA1075" s="2" t="s">
        <v>418</v>
      </c>
      <c r="AB1075" s="58" t="s">
        <v>8408</v>
      </c>
      <c r="AC1075" s="58" t="s">
        <v>98</v>
      </c>
      <c r="AD1075" s="58" t="s">
        <v>8409</v>
      </c>
      <c r="AE1075" s="2" t="s">
        <v>8410</v>
      </c>
      <c r="AF1075" s="62">
        <v>-21.623119200000001</v>
      </c>
      <c r="AG1075" s="62">
        <v>-55.1600988</v>
      </c>
      <c r="AH1075" s="2" t="s">
        <v>8411</v>
      </c>
      <c r="AI1075" s="2" t="s">
        <v>147</v>
      </c>
      <c r="AJ1075" s="2" t="s">
        <v>1196</v>
      </c>
      <c r="AK1075" s="55">
        <v>410.17</v>
      </c>
      <c r="AL1075" s="55">
        <v>51</v>
      </c>
      <c r="AM1075" s="55">
        <v>12.433868883633615</v>
      </c>
      <c r="AN1075" s="2" t="s">
        <v>103</v>
      </c>
      <c r="AO1075" s="2">
        <v>13</v>
      </c>
      <c r="AP1075" s="2">
        <v>1</v>
      </c>
      <c r="AQ1075" s="2">
        <v>6</v>
      </c>
      <c r="AR1075" s="53" t="s">
        <v>148</v>
      </c>
      <c r="AS1075" s="2" t="s">
        <v>73</v>
      </c>
      <c r="AT1075" s="2" t="s">
        <v>148</v>
      </c>
      <c r="AU1075" s="2" t="s">
        <v>75</v>
      </c>
      <c r="AV1075" s="2" t="s">
        <v>148</v>
      </c>
      <c r="AW1075" s="2" t="str">
        <f t="shared" si="16"/>
        <v xml:space="preserve">     PEGUE NA LOJA HOJE         PEGUE NA LOJA   </v>
      </c>
    </row>
    <row r="1076" spans="2:49" ht="15" customHeight="1">
      <c r="B1076" t="s">
        <v>8412</v>
      </c>
      <c r="C1076" s="2">
        <v>1330</v>
      </c>
      <c r="D1076" s="2">
        <v>1330</v>
      </c>
      <c r="E1076" s="2" t="s">
        <v>8413</v>
      </c>
      <c r="F1076" s="58" t="s">
        <v>8414</v>
      </c>
      <c r="G1076" s="2" t="s">
        <v>285</v>
      </c>
      <c r="H1076" t="s">
        <v>286</v>
      </c>
      <c r="I1076" s="58" t="s">
        <v>287</v>
      </c>
      <c r="J1076" s="2">
        <v>68673</v>
      </c>
      <c r="K1076" s="2" t="s">
        <v>288</v>
      </c>
      <c r="L1076" s="2" t="s">
        <v>289</v>
      </c>
      <c r="M1076" s="58" t="s">
        <v>452</v>
      </c>
      <c r="N1076" s="58" t="s">
        <v>453</v>
      </c>
      <c r="O1076" s="58" t="s">
        <v>454</v>
      </c>
      <c r="P1076" s="2" t="s">
        <v>148</v>
      </c>
      <c r="Q1076" s="2" t="s">
        <v>455</v>
      </c>
      <c r="R1076" s="2" t="s">
        <v>148</v>
      </c>
      <c r="S1076" s="10">
        <v>43068</v>
      </c>
      <c r="T1076" s="58" t="s">
        <v>3222</v>
      </c>
      <c r="U1076" s="2" t="s">
        <v>3223</v>
      </c>
      <c r="V1076" s="2" t="s">
        <v>92</v>
      </c>
      <c r="W1076" s="2" t="s">
        <v>93</v>
      </c>
      <c r="X1076" s="2" t="s">
        <v>458</v>
      </c>
      <c r="Y1076" s="2">
        <v>55</v>
      </c>
      <c r="Z1076" s="2" t="s">
        <v>160</v>
      </c>
      <c r="AA1076" s="2" t="s">
        <v>460</v>
      </c>
      <c r="AB1076" s="58" t="s">
        <v>8414</v>
      </c>
      <c r="AC1076" s="58" t="s">
        <v>98</v>
      </c>
      <c r="AD1076" s="58" t="s">
        <v>8415</v>
      </c>
      <c r="AE1076" s="2" t="s">
        <v>8416</v>
      </c>
      <c r="AF1076" s="62">
        <v>-28.343138499999998</v>
      </c>
      <c r="AG1076" s="62">
        <v>-53.498658599999999</v>
      </c>
      <c r="AH1076" s="2" t="s">
        <v>8417</v>
      </c>
      <c r="AI1076" s="2" t="s">
        <v>147</v>
      </c>
      <c r="AJ1076" s="2" t="s">
        <v>1351</v>
      </c>
      <c r="AK1076" s="55">
        <v>517.29999999999995</v>
      </c>
      <c r="AL1076" s="55">
        <v>106</v>
      </c>
      <c r="AM1076" s="55">
        <v>20.491011018751209</v>
      </c>
      <c r="AN1076" s="2" t="s">
        <v>103</v>
      </c>
      <c r="AO1076" s="2">
        <v>8</v>
      </c>
      <c r="AP1076" s="2">
        <v>1</v>
      </c>
      <c r="AQ1076" s="2">
        <v>1</v>
      </c>
      <c r="AR1076" s="53" t="s">
        <v>148</v>
      </c>
      <c r="AS1076" s="2" t="s">
        <v>73</v>
      </c>
      <c r="AT1076" s="2" t="s">
        <v>148</v>
      </c>
      <c r="AU1076" s="2" t="s">
        <v>75</v>
      </c>
      <c r="AV1076" s="2" t="s">
        <v>148</v>
      </c>
      <c r="AW1076" s="2" t="str">
        <f t="shared" si="16"/>
        <v xml:space="preserve">     PEGUE NA LOJA HOJE         PEGUE NA LOJA   </v>
      </c>
    </row>
    <row r="1077" spans="2:49" ht="15" customHeight="1">
      <c r="B1077" t="s">
        <v>8418</v>
      </c>
      <c r="C1077" s="2">
        <v>1280</v>
      </c>
      <c r="D1077" s="2">
        <v>1280</v>
      </c>
      <c r="E1077" s="2" t="s">
        <v>8419</v>
      </c>
      <c r="F1077" s="58" t="s">
        <v>2047</v>
      </c>
      <c r="G1077" s="2" t="s">
        <v>285</v>
      </c>
      <c r="H1077" t="s">
        <v>286</v>
      </c>
      <c r="I1077" s="58" t="s">
        <v>287</v>
      </c>
      <c r="J1077" s="2">
        <v>68673</v>
      </c>
      <c r="K1077" s="2" t="s">
        <v>288</v>
      </c>
      <c r="L1077" s="2" t="s">
        <v>289</v>
      </c>
      <c r="M1077" s="58" t="s">
        <v>1298</v>
      </c>
      <c r="N1077" s="58" t="s">
        <v>1299</v>
      </c>
      <c r="O1077" s="58" t="s">
        <v>1300</v>
      </c>
      <c r="P1077" s="2" t="s">
        <v>148</v>
      </c>
      <c r="Q1077" s="2" t="s">
        <v>1301</v>
      </c>
      <c r="R1077" s="2" t="s">
        <v>1302</v>
      </c>
      <c r="S1077" s="10">
        <v>43068</v>
      </c>
      <c r="T1077" s="58" t="s">
        <v>3222</v>
      </c>
      <c r="U1077" s="2" t="s">
        <v>3223</v>
      </c>
      <c r="V1077" s="2" t="s">
        <v>92</v>
      </c>
      <c r="W1077" s="2" t="s">
        <v>93</v>
      </c>
      <c r="X1077" s="2" t="s">
        <v>458</v>
      </c>
      <c r="Y1077" s="2">
        <v>55</v>
      </c>
      <c r="Z1077" s="2" t="s">
        <v>160</v>
      </c>
      <c r="AA1077" s="2" t="s">
        <v>460</v>
      </c>
      <c r="AB1077" s="58" t="s">
        <v>2047</v>
      </c>
      <c r="AC1077" s="58" t="s">
        <v>98</v>
      </c>
      <c r="AD1077" s="58" t="s">
        <v>8420</v>
      </c>
      <c r="AE1077" s="2" t="s">
        <v>8421</v>
      </c>
      <c r="AF1077" s="62">
        <v>-29.6877697</v>
      </c>
      <c r="AG1077" s="62">
        <v>-53.805861399999998</v>
      </c>
      <c r="AH1077" s="2" t="s">
        <v>8422</v>
      </c>
      <c r="AI1077" s="2" t="s">
        <v>147</v>
      </c>
      <c r="AJ1077" s="2" t="s">
        <v>102</v>
      </c>
      <c r="AK1077" s="55">
        <v>1035.5899999999999</v>
      </c>
      <c r="AL1077" s="55">
        <v>98</v>
      </c>
      <c r="AM1077" s="55">
        <v>9.4632045500632493</v>
      </c>
      <c r="AN1077" s="2" t="s">
        <v>103</v>
      </c>
      <c r="AO1077" s="2">
        <v>5</v>
      </c>
      <c r="AP1077" s="2">
        <v>2</v>
      </c>
      <c r="AQ1077" s="2">
        <v>1</v>
      </c>
      <c r="AR1077" s="53" t="s">
        <v>72</v>
      </c>
      <c r="AS1077" s="2" t="s">
        <v>73</v>
      </c>
      <c r="AT1077" s="2" t="s">
        <v>148</v>
      </c>
      <c r="AU1077" s="2" t="s">
        <v>75</v>
      </c>
      <c r="AV1077" s="2" t="s">
        <v>76</v>
      </c>
      <c r="AW1077" s="2" t="str">
        <f t="shared" si="16"/>
        <v>AMERICANAS SERVIÇOS    PEGUE NA LOJA HOJE         PEGUE NA LOJA  QUIOSQUE</v>
      </c>
    </row>
    <row r="1078" spans="2:49" ht="15" customHeight="1">
      <c r="B1078" t="s">
        <v>8423</v>
      </c>
      <c r="C1078" s="2">
        <v>5031</v>
      </c>
      <c r="D1078" s="2">
        <v>5031</v>
      </c>
      <c r="E1078" s="2" t="s">
        <v>8424</v>
      </c>
      <c r="F1078" s="58" t="s">
        <v>8425</v>
      </c>
      <c r="G1078" s="2" t="s">
        <v>285</v>
      </c>
      <c r="H1078" t="s">
        <v>286</v>
      </c>
      <c r="I1078" s="58" t="s">
        <v>287</v>
      </c>
      <c r="J1078" s="2">
        <v>68673</v>
      </c>
      <c r="K1078" s="2" t="s">
        <v>288</v>
      </c>
      <c r="L1078" s="2" t="s">
        <v>289</v>
      </c>
      <c r="M1078" s="58" t="s">
        <v>1298</v>
      </c>
      <c r="N1078" s="58" t="s">
        <v>1299</v>
      </c>
      <c r="O1078" s="58" t="s">
        <v>1300</v>
      </c>
      <c r="P1078" s="2" t="s">
        <v>148</v>
      </c>
      <c r="Q1078" s="2" t="s">
        <v>1301</v>
      </c>
      <c r="R1078" s="2" t="s">
        <v>1302</v>
      </c>
      <c r="S1078" s="10">
        <v>43068</v>
      </c>
      <c r="T1078" s="58" t="s">
        <v>456</v>
      </c>
      <c r="U1078" s="2" t="s">
        <v>457</v>
      </c>
      <c r="V1078" s="2" t="s">
        <v>92</v>
      </c>
      <c r="W1078" s="2" t="s">
        <v>1192</v>
      </c>
      <c r="X1078" s="2" t="s">
        <v>458</v>
      </c>
      <c r="Y1078" s="2">
        <v>81</v>
      </c>
      <c r="Z1078" s="2" t="s">
        <v>160</v>
      </c>
      <c r="AA1078" s="2" t="s">
        <v>460</v>
      </c>
      <c r="AB1078" s="58" t="s">
        <v>1303</v>
      </c>
      <c r="AC1078" s="58" t="s">
        <v>98</v>
      </c>
      <c r="AD1078" s="58" t="s">
        <v>8426</v>
      </c>
      <c r="AE1078" s="2" t="s">
        <v>8427</v>
      </c>
      <c r="AF1078" s="62">
        <v>-29.949605200000001</v>
      </c>
      <c r="AG1078" s="62">
        <v>-51.098977899999902</v>
      </c>
      <c r="AH1078" s="2" t="s">
        <v>8428</v>
      </c>
      <c r="AI1078" s="2" t="s">
        <v>147</v>
      </c>
      <c r="AJ1078" s="2" t="s">
        <v>1196</v>
      </c>
      <c r="AK1078" s="55">
        <v>460.05</v>
      </c>
      <c r="AL1078" s="55">
        <v>55</v>
      </c>
      <c r="AM1078" s="55">
        <v>11.955222258450169</v>
      </c>
      <c r="AN1078" s="2" t="s">
        <v>103</v>
      </c>
      <c r="AO1078" s="2">
        <v>5</v>
      </c>
      <c r="AP1078" s="2">
        <v>2</v>
      </c>
      <c r="AQ1078" s="2">
        <v>1</v>
      </c>
      <c r="AR1078" s="53" t="s">
        <v>148</v>
      </c>
      <c r="AS1078" s="2" t="s">
        <v>73</v>
      </c>
      <c r="AT1078" s="2" t="s">
        <v>148</v>
      </c>
      <c r="AU1078" s="2" t="s">
        <v>75</v>
      </c>
      <c r="AV1078" s="2" t="s">
        <v>148</v>
      </c>
      <c r="AW1078" s="2" t="str">
        <f t="shared" si="16"/>
        <v xml:space="preserve">     PEGUE NA LOJA HOJE         PEGUE NA LOJA   </v>
      </c>
    </row>
    <row r="1079" spans="2:49" ht="15" customHeight="1">
      <c r="B1079" t="s">
        <v>8429</v>
      </c>
      <c r="C1079" s="2">
        <v>1318</v>
      </c>
      <c r="D1079" s="2">
        <v>1318</v>
      </c>
      <c r="E1079" s="2" t="s">
        <v>8430</v>
      </c>
      <c r="F1079" s="58" t="s">
        <v>1134</v>
      </c>
      <c r="G1079" s="2" t="s">
        <v>285</v>
      </c>
      <c r="H1079" t="s">
        <v>286</v>
      </c>
      <c r="I1079" s="58" t="s">
        <v>287</v>
      </c>
      <c r="J1079" s="2">
        <v>68673</v>
      </c>
      <c r="K1079" s="2" t="s">
        <v>288</v>
      </c>
      <c r="L1079" s="2" t="s">
        <v>289</v>
      </c>
      <c r="M1079" s="58" t="s">
        <v>663</v>
      </c>
      <c r="N1079" s="58" t="s">
        <v>664</v>
      </c>
      <c r="O1079" s="58" t="s">
        <v>665</v>
      </c>
      <c r="P1079" s="2" t="s">
        <v>148</v>
      </c>
      <c r="Q1079" s="2" t="s">
        <v>666</v>
      </c>
      <c r="R1079" s="2" t="s">
        <v>660</v>
      </c>
      <c r="S1079" s="10">
        <v>43068</v>
      </c>
      <c r="T1079" s="58" t="s">
        <v>667</v>
      </c>
      <c r="U1079" s="2" t="s">
        <v>668</v>
      </c>
      <c r="V1079" s="2" t="s">
        <v>92</v>
      </c>
      <c r="W1079" s="2" t="s">
        <v>93</v>
      </c>
      <c r="X1079" s="2" t="s">
        <v>296</v>
      </c>
      <c r="Y1079" s="2">
        <v>47</v>
      </c>
      <c r="Z1079" s="2" t="s">
        <v>160</v>
      </c>
      <c r="AA1079" s="2" t="s">
        <v>669</v>
      </c>
      <c r="AB1079" s="58" t="s">
        <v>1134</v>
      </c>
      <c r="AC1079" s="58" t="s">
        <v>98</v>
      </c>
      <c r="AD1079" s="58" t="s">
        <v>8431</v>
      </c>
      <c r="AE1079" s="2" t="s">
        <v>8432</v>
      </c>
      <c r="AF1079" s="62">
        <v>-26.301640800000001</v>
      </c>
      <c r="AG1079" s="62">
        <v>-48.847679300000003</v>
      </c>
      <c r="AH1079" s="2" t="s">
        <v>8433</v>
      </c>
      <c r="AI1079" s="2" t="s">
        <v>147</v>
      </c>
      <c r="AJ1079" s="2" t="s">
        <v>330</v>
      </c>
      <c r="AK1079" s="55">
        <v>768.84</v>
      </c>
      <c r="AL1079" s="55">
        <v>141</v>
      </c>
      <c r="AM1079" s="55">
        <v>18.339316372717342</v>
      </c>
      <c r="AN1079" s="2" t="s">
        <v>103</v>
      </c>
      <c r="AO1079" s="2">
        <v>5</v>
      </c>
      <c r="AP1079" s="2">
        <v>2</v>
      </c>
      <c r="AQ1079" s="2">
        <v>1</v>
      </c>
      <c r="AR1079" s="53" t="s">
        <v>148</v>
      </c>
      <c r="AS1079" s="2" t="s">
        <v>73</v>
      </c>
      <c r="AT1079" s="2" t="s">
        <v>74</v>
      </c>
      <c r="AU1079" s="2" t="s">
        <v>148</v>
      </c>
      <c r="AV1079" s="2" t="s">
        <v>148</v>
      </c>
      <c r="AW1079" s="2" t="str">
        <f t="shared" si="16"/>
        <v xml:space="preserve">     PEGUE NA LOJA HOJE    SHIP FROM STORE        </v>
      </c>
    </row>
    <row r="1080" spans="2:49" ht="15" customHeight="1">
      <c r="B1080" t="s">
        <v>8434</v>
      </c>
      <c r="C1080" s="2" t="s">
        <v>8435</v>
      </c>
      <c r="D1080" s="2">
        <v>391</v>
      </c>
      <c r="E1080" s="2" t="s">
        <v>8436</v>
      </c>
      <c r="F1080" s="58" t="s">
        <v>8437</v>
      </c>
      <c r="G1080" s="2" t="s">
        <v>380</v>
      </c>
      <c r="H1080" t="s">
        <v>381</v>
      </c>
      <c r="I1080" s="58" t="s">
        <v>382</v>
      </c>
      <c r="J1080" s="2">
        <v>66147</v>
      </c>
      <c r="K1080" s="2" t="s">
        <v>383</v>
      </c>
      <c r="L1080" s="2" t="s">
        <v>384</v>
      </c>
      <c r="M1080" s="58" t="s">
        <v>1717</v>
      </c>
      <c r="N1080" s="58" t="s">
        <v>1718</v>
      </c>
      <c r="O1080" s="58" t="s">
        <v>1719</v>
      </c>
      <c r="P1080" s="2" t="s">
        <v>148</v>
      </c>
      <c r="Q1080" s="2" t="s">
        <v>1720</v>
      </c>
      <c r="R1080" s="2">
        <v>1003</v>
      </c>
      <c r="S1080" s="10">
        <v>43068</v>
      </c>
      <c r="T1080" s="58" t="s">
        <v>406</v>
      </c>
      <c r="U1080" s="2" t="s">
        <v>407</v>
      </c>
      <c r="V1080" s="2" t="s">
        <v>92</v>
      </c>
      <c r="W1080" s="2" t="s">
        <v>93</v>
      </c>
      <c r="X1080" s="2" t="s">
        <v>248</v>
      </c>
      <c r="Y1080" s="2">
        <v>61</v>
      </c>
      <c r="Z1080" s="2" t="s">
        <v>160</v>
      </c>
      <c r="AA1080" s="2" t="s">
        <v>408</v>
      </c>
      <c r="AB1080" s="58" t="s">
        <v>409</v>
      </c>
      <c r="AC1080" s="58" t="s">
        <v>7819</v>
      </c>
      <c r="AD1080" s="58" t="s">
        <v>8438</v>
      </c>
      <c r="AE1080" s="2" t="s">
        <v>8439</v>
      </c>
      <c r="AF1080" s="62">
        <v>-15.8138147</v>
      </c>
      <c r="AG1080" s="62">
        <v>-48.104970100000003</v>
      </c>
      <c r="AH1080" s="2" t="s">
        <v>8440</v>
      </c>
      <c r="AI1080" s="2" t="s">
        <v>147</v>
      </c>
      <c r="AJ1080" s="2" t="s">
        <v>330</v>
      </c>
      <c r="AK1080" s="55">
        <v>986.15</v>
      </c>
      <c r="AL1080" s="55">
        <v>90</v>
      </c>
      <c r="AM1080" s="55">
        <v>9.1264006489884899</v>
      </c>
      <c r="AN1080" s="2" t="s">
        <v>103</v>
      </c>
      <c r="AO1080" s="2">
        <v>7</v>
      </c>
      <c r="AP1080" s="2">
        <v>2</v>
      </c>
      <c r="AQ1080" s="2">
        <v>3</v>
      </c>
      <c r="AR1080" s="53" t="s">
        <v>72</v>
      </c>
      <c r="AS1080" s="2" t="s">
        <v>73</v>
      </c>
      <c r="AT1080" s="2" t="s">
        <v>74</v>
      </c>
      <c r="AU1080" s="2" t="s">
        <v>75</v>
      </c>
      <c r="AV1080" s="2" t="s">
        <v>76</v>
      </c>
      <c r="AW1080" s="2" t="str">
        <f t="shared" si="16"/>
        <v>AMERICANAS SERVIÇOS    PEGUE NA LOJA HOJE    SHIP FROM STORE    PEGUE NA LOJA  QUIOSQUE</v>
      </c>
    </row>
    <row r="1081" spans="2:49" ht="15" customHeight="1">
      <c r="B1081" t="s">
        <v>8441</v>
      </c>
      <c r="C1081" s="2">
        <v>1331</v>
      </c>
      <c r="D1081" s="2">
        <v>1331</v>
      </c>
      <c r="E1081" s="2" t="s">
        <v>8442</v>
      </c>
      <c r="F1081" s="58" t="s">
        <v>4049</v>
      </c>
      <c r="G1081" s="2" t="s">
        <v>380</v>
      </c>
      <c r="H1081" t="s">
        <v>381</v>
      </c>
      <c r="I1081" s="58" t="s">
        <v>382</v>
      </c>
      <c r="J1081" s="2">
        <v>66147</v>
      </c>
      <c r="K1081" s="2" t="s">
        <v>383</v>
      </c>
      <c r="L1081" s="2" t="s">
        <v>384</v>
      </c>
      <c r="M1081" s="58" t="s">
        <v>1717</v>
      </c>
      <c r="N1081" s="58" t="s">
        <v>1718</v>
      </c>
      <c r="O1081" s="58" t="s">
        <v>1719</v>
      </c>
      <c r="P1081" s="2" t="s">
        <v>148</v>
      </c>
      <c r="Q1081" s="2" t="s">
        <v>1720</v>
      </c>
      <c r="R1081" s="2">
        <v>1003</v>
      </c>
      <c r="S1081" s="10">
        <v>43068</v>
      </c>
      <c r="T1081" s="58" t="s">
        <v>390</v>
      </c>
      <c r="U1081" s="2" t="s">
        <v>391</v>
      </c>
      <c r="V1081" s="2" t="s">
        <v>92</v>
      </c>
      <c r="W1081" s="2" t="s">
        <v>93</v>
      </c>
      <c r="X1081" s="2" t="s">
        <v>248</v>
      </c>
      <c r="Y1081" s="2">
        <v>64</v>
      </c>
      <c r="Z1081" s="2" t="s">
        <v>160</v>
      </c>
      <c r="AA1081" s="2" t="s">
        <v>392</v>
      </c>
      <c r="AB1081" s="58" t="s">
        <v>4049</v>
      </c>
      <c r="AC1081" s="58" t="s">
        <v>98</v>
      </c>
      <c r="AD1081" s="58" t="s">
        <v>8443</v>
      </c>
      <c r="AE1081" s="2" t="s">
        <v>8444</v>
      </c>
      <c r="AF1081" s="62">
        <v>-18.4150876</v>
      </c>
      <c r="AG1081" s="62">
        <v>-49.217078000000001</v>
      </c>
      <c r="AH1081" s="2" t="s">
        <v>8445</v>
      </c>
      <c r="AI1081" s="2" t="s">
        <v>147</v>
      </c>
      <c r="AJ1081" s="2" t="s">
        <v>1351</v>
      </c>
      <c r="AK1081" s="55">
        <v>649.49</v>
      </c>
      <c r="AL1081" s="55">
        <v>58</v>
      </c>
      <c r="AM1081" s="55">
        <v>8.9300836040585683</v>
      </c>
      <c r="AN1081" s="2" t="s">
        <v>103</v>
      </c>
      <c r="AO1081" s="2">
        <v>11</v>
      </c>
      <c r="AP1081" s="2">
        <v>1</v>
      </c>
      <c r="AQ1081" s="2">
        <v>4</v>
      </c>
      <c r="AR1081" s="53" t="s">
        <v>148</v>
      </c>
      <c r="AS1081" s="2" t="s">
        <v>73</v>
      </c>
      <c r="AT1081" s="2" t="s">
        <v>148</v>
      </c>
      <c r="AU1081" s="2" t="s">
        <v>75</v>
      </c>
      <c r="AV1081" s="2" t="s">
        <v>148</v>
      </c>
      <c r="AW1081" s="2" t="str">
        <f t="shared" si="16"/>
        <v xml:space="preserve">     PEGUE NA LOJA HOJE         PEGUE NA LOJA   </v>
      </c>
    </row>
    <row r="1082" spans="2:49" ht="15" customHeight="1">
      <c r="B1082" t="s">
        <v>8446</v>
      </c>
      <c r="C1082" s="2">
        <v>1334</v>
      </c>
      <c r="D1082" s="2">
        <v>1334</v>
      </c>
      <c r="E1082" s="2" t="s">
        <v>8447</v>
      </c>
      <c r="F1082" s="58" t="s">
        <v>8448</v>
      </c>
      <c r="G1082" s="2" t="s">
        <v>380</v>
      </c>
      <c r="H1082" t="s">
        <v>381</v>
      </c>
      <c r="I1082" s="58" t="s">
        <v>382</v>
      </c>
      <c r="J1082" s="2">
        <v>66147</v>
      </c>
      <c r="K1082" s="2" t="s">
        <v>383</v>
      </c>
      <c r="L1082" s="2" t="s">
        <v>384</v>
      </c>
      <c r="M1082" s="58" t="s">
        <v>1717</v>
      </c>
      <c r="N1082" s="58" t="s">
        <v>1718</v>
      </c>
      <c r="O1082" s="58" t="s">
        <v>1719</v>
      </c>
      <c r="P1082" s="2" t="s">
        <v>148</v>
      </c>
      <c r="Q1082" s="2" t="s">
        <v>1720</v>
      </c>
      <c r="R1082" s="2">
        <v>1003</v>
      </c>
      <c r="S1082" s="10">
        <v>43068</v>
      </c>
      <c r="T1082" s="58" t="s">
        <v>390</v>
      </c>
      <c r="U1082" s="2" t="s">
        <v>391</v>
      </c>
      <c r="V1082" s="2" t="s">
        <v>92</v>
      </c>
      <c r="W1082" s="2" t="s">
        <v>93</v>
      </c>
      <c r="X1082" s="2" t="s">
        <v>248</v>
      </c>
      <c r="Y1082" s="2">
        <v>64</v>
      </c>
      <c r="Z1082" s="2" t="s">
        <v>160</v>
      </c>
      <c r="AA1082" s="2" t="s">
        <v>392</v>
      </c>
      <c r="AB1082" s="58" t="s">
        <v>8448</v>
      </c>
      <c r="AC1082" s="58" t="s">
        <v>393</v>
      </c>
      <c r="AD1082" s="58" t="s">
        <v>8449</v>
      </c>
      <c r="AE1082" s="2" t="s">
        <v>8450</v>
      </c>
      <c r="AF1082" s="62">
        <v>-18.447644199999999</v>
      </c>
      <c r="AG1082" s="62">
        <v>-50.455159799999997</v>
      </c>
      <c r="AH1082" s="2" t="s">
        <v>8451</v>
      </c>
      <c r="AI1082" s="2" t="s">
        <v>147</v>
      </c>
      <c r="AJ1082" s="2" t="s">
        <v>1351</v>
      </c>
      <c r="AK1082" s="55">
        <v>554.28</v>
      </c>
      <c r="AL1082" s="55">
        <v>103</v>
      </c>
      <c r="AM1082" s="55">
        <v>18.58266580067836</v>
      </c>
      <c r="AN1082" s="2" t="s">
        <v>103</v>
      </c>
      <c r="AO1082" s="2">
        <v>12</v>
      </c>
      <c r="AP1082" s="2">
        <v>1</v>
      </c>
      <c r="AQ1082" s="2">
        <v>5</v>
      </c>
      <c r="AR1082" s="53" t="s">
        <v>72</v>
      </c>
      <c r="AS1082" s="2" t="s">
        <v>73</v>
      </c>
      <c r="AT1082" s="2" t="s">
        <v>148</v>
      </c>
      <c r="AU1082" s="2" t="s">
        <v>75</v>
      </c>
      <c r="AV1082" s="2" t="s">
        <v>76</v>
      </c>
      <c r="AW1082" s="2" t="str">
        <f t="shared" si="16"/>
        <v>AMERICANAS SERVIÇOS    PEGUE NA LOJA HOJE         PEGUE NA LOJA  QUIOSQUE</v>
      </c>
    </row>
    <row r="1083" spans="2:49" ht="15" customHeight="1">
      <c r="B1083" t="s">
        <v>8452</v>
      </c>
      <c r="C1083" s="2">
        <v>1339</v>
      </c>
      <c r="D1083" s="2">
        <v>1339</v>
      </c>
      <c r="E1083" s="2" t="s">
        <v>8453</v>
      </c>
      <c r="F1083" s="58" t="s">
        <v>8454</v>
      </c>
      <c r="G1083" s="2" t="s">
        <v>380</v>
      </c>
      <c r="H1083" t="s">
        <v>381</v>
      </c>
      <c r="I1083" s="58" t="s">
        <v>382</v>
      </c>
      <c r="J1083" s="2">
        <v>66147</v>
      </c>
      <c r="K1083" s="2" t="s">
        <v>383</v>
      </c>
      <c r="L1083" s="2" t="s">
        <v>384</v>
      </c>
      <c r="M1083" s="58" t="s">
        <v>1717</v>
      </c>
      <c r="N1083" s="58" t="s">
        <v>1718</v>
      </c>
      <c r="O1083" s="58" t="s">
        <v>1719</v>
      </c>
      <c r="P1083" s="2" t="s">
        <v>148</v>
      </c>
      <c r="Q1083" s="2" t="s">
        <v>1720</v>
      </c>
      <c r="R1083" s="2">
        <v>1003</v>
      </c>
      <c r="S1083" s="10">
        <v>43068</v>
      </c>
      <c r="T1083" s="58" t="s">
        <v>406</v>
      </c>
      <c r="U1083" s="2" t="s">
        <v>407</v>
      </c>
      <c r="V1083" s="2" t="s">
        <v>92</v>
      </c>
      <c r="W1083" s="2" t="s">
        <v>93</v>
      </c>
      <c r="X1083" s="2" t="s">
        <v>248</v>
      </c>
      <c r="Y1083" s="2">
        <v>62</v>
      </c>
      <c r="Z1083" s="2" t="s">
        <v>160</v>
      </c>
      <c r="AA1083" s="2" t="s">
        <v>392</v>
      </c>
      <c r="AB1083" s="58" t="s">
        <v>1721</v>
      </c>
      <c r="AC1083" s="58" t="s">
        <v>8455</v>
      </c>
      <c r="AD1083" s="58" t="s">
        <v>8456</v>
      </c>
      <c r="AE1083" s="2" t="s">
        <v>8457</v>
      </c>
      <c r="AF1083" s="62">
        <v>-16.292828</v>
      </c>
      <c r="AG1083" s="62">
        <v>-48.967991300000001</v>
      </c>
      <c r="AH1083" s="2" t="s">
        <v>8458</v>
      </c>
      <c r="AI1083" s="2" t="s">
        <v>147</v>
      </c>
      <c r="AJ1083" s="2" t="s">
        <v>1351</v>
      </c>
      <c r="AK1083" s="55">
        <v>553.77</v>
      </c>
      <c r="AL1083" s="55">
        <v>74</v>
      </c>
      <c r="AM1083" s="55">
        <v>13.362948516532136</v>
      </c>
      <c r="AN1083" s="2" t="s">
        <v>331</v>
      </c>
      <c r="AO1083" s="2">
        <v>11</v>
      </c>
      <c r="AP1083" s="2">
        <v>1</v>
      </c>
      <c r="AQ1083" s="2">
        <v>4</v>
      </c>
      <c r="AR1083" s="53" t="s">
        <v>148</v>
      </c>
      <c r="AS1083" s="2" t="s">
        <v>73</v>
      </c>
      <c r="AT1083" s="2" t="s">
        <v>148</v>
      </c>
      <c r="AU1083" s="2" t="s">
        <v>75</v>
      </c>
      <c r="AV1083" s="2" t="s">
        <v>148</v>
      </c>
      <c r="AW1083" s="2" t="str">
        <f t="shared" si="16"/>
        <v xml:space="preserve">     PEGUE NA LOJA HOJE         PEGUE NA LOJA   </v>
      </c>
    </row>
    <row r="1084" spans="2:49" ht="15" customHeight="1">
      <c r="B1084" t="s">
        <v>8459</v>
      </c>
      <c r="C1084" s="2">
        <v>1359</v>
      </c>
      <c r="D1084" s="2">
        <v>1359</v>
      </c>
      <c r="E1084" s="2" t="s">
        <v>8460</v>
      </c>
      <c r="F1084" s="58" t="s">
        <v>8461</v>
      </c>
      <c r="G1084" s="2" t="s">
        <v>380</v>
      </c>
      <c r="H1084" t="s">
        <v>381</v>
      </c>
      <c r="I1084" s="58" t="s">
        <v>382</v>
      </c>
      <c r="J1084" s="2">
        <v>66147</v>
      </c>
      <c r="K1084" s="2" t="s">
        <v>383</v>
      </c>
      <c r="L1084" s="2" t="s">
        <v>384</v>
      </c>
      <c r="M1084" s="58" t="s">
        <v>1717</v>
      </c>
      <c r="N1084" s="58" t="s">
        <v>1718</v>
      </c>
      <c r="O1084" s="58" t="s">
        <v>1719</v>
      </c>
      <c r="P1084" s="2" t="s">
        <v>148</v>
      </c>
      <c r="Q1084" s="2" t="s">
        <v>1720</v>
      </c>
      <c r="R1084" s="2">
        <v>1003</v>
      </c>
      <c r="S1084" s="10">
        <v>43068</v>
      </c>
      <c r="T1084" s="58" t="s">
        <v>390</v>
      </c>
      <c r="U1084" s="2" t="s">
        <v>391</v>
      </c>
      <c r="V1084" s="2" t="s">
        <v>92</v>
      </c>
      <c r="W1084" s="2" t="s">
        <v>93</v>
      </c>
      <c r="X1084" s="2" t="s">
        <v>248</v>
      </c>
      <c r="Y1084" s="2">
        <v>64</v>
      </c>
      <c r="Z1084" s="2" t="s">
        <v>160</v>
      </c>
      <c r="AA1084" s="2" t="s">
        <v>392</v>
      </c>
      <c r="AB1084" s="58" t="s">
        <v>8461</v>
      </c>
      <c r="AC1084" s="58" t="s">
        <v>98</v>
      </c>
      <c r="AD1084" s="58" t="s">
        <v>8462</v>
      </c>
      <c r="AE1084" s="2" t="s">
        <v>8463</v>
      </c>
      <c r="AF1084" s="62">
        <v>-17.886504500000001</v>
      </c>
      <c r="AG1084" s="62">
        <v>-51.7146136</v>
      </c>
      <c r="AH1084" s="2" t="s">
        <v>8464</v>
      </c>
      <c r="AI1084" s="2" t="s">
        <v>147</v>
      </c>
      <c r="AJ1084" s="2" t="s">
        <v>330</v>
      </c>
      <c r="AK1084" s="55">
        <v>749.41</v>
      </c>
      <c r="AL1084" s="55">
        <v>150</v>
      </c>
      <c r="AM1084" s="55">
        <v>20.015745719966375</v>
      </c>
      <c r="AN1084" s="2" t="s">
        <v>103</v>
      </c>
      <c r="AO1084" s="2">
        <v>12</v>
      </c>
      <c r="AP1084" s="2">
        <v>1</v>
      </c>
      <c r="AQ1084" s="2">
        <v>5</v>
      </c>
      <c r="AR1084" s="53" t="s">
        <v>148</v>
      </c>
      <c r="AS1084" s="2" t="s">
        <v>73</v>
      </c>
      <c r="AT1084" s="2" t="s">
        <v>148</v>
      </c>
      <c r="AU1084" s="2" t="s">
        <v>75</v>
      </c>
      <c r="AV1084" s="2" t="s">
        <v>76</v>
      </c>
      <c r="AW1084" s="2" t="str">
        <f t="shared" ref="AW1084:AW1147" si="17">SUBSTITUTE(AR1084&amp;"    "&amp;AS1084&amp;"    "&amp;AT1084&amp;"    "&amp;AU1084&amp;"  "&amp;AV1084,"-"," ")</f>
        <v xml:space="preserve">     PEGUE NA LOJA HOJE         PEGUE NA LOJA  QUIOSQUE</v>
      </c>
    </row>
    <row r="1085" spans="2:49" ht="15" customHeight="1">
      <c r="B1085" t="s">
        <v>8465</v>
      </c>
      <c r="C1085" s="2">
        <v>1366</v>
      </c>
      <c r="D1085" s="2">
        <v>1366</v>
      </c>
      <c r="E1085" s="2" t="s">
        <v>8466</v>
      </c>
      <c r="F1085" s="58" t="s">
        <v>8467</v>
      </c>
      <c r="G1085" s="2" t="s">
        <v>380</v>
      </c>
      <c r="H1085" t="s">
        <v>381</v>
      </c>
      <c r="I1085" s="58" t="s">
        <v>382</v>
      </c>
      <c r="J1085" s="2">
        <v>66147</v>
      </c>
      <c r="K1085" s="2" t="s">
        <v>383</v>
      </c>
      <c r="L1085" s="2" t="s">
        <v>384</v>
      </c>
      <c r="M1085" s="58" t="s">
        <v>873</v>
      </c>
      <c r="N1085" s="58" t="s">
        <v>874</v>
      </c>
      <c r="O1085" s="58" t="s">
        <v>875</v>
      </c>
      <c r="P1085" s="2">
        <v>66229</v>
      </c>
      <c r="Q1085" s="2" t="s">
        <v>876</v>
      </c>
      <c r="R1085" s="2" t="s">
        <v>870</v>
      </c>
      <c r="S1085" s="10">
        <v>43068</v>
      </c>
      <c r="T1085" s="58" t="s">
        <v>877</v>
      </c>
      <c r="U1085" s="2" t="s">
        <v>878</v>
      </c>
      <c r="V1085" s="2" t="s">
        <v>92</v>
      </c>
      <c r="W1085" s="2" t="s">
        <v>93</v>
      </c>
      <c r="X1085" s="2" t="s">
        <v>442</v>
      </c>
      <c r="Y1085" s="2">
        <v>88</v>
      </c>
      <c r="Z1085" s="2" t="s">
        <v>160</v>
      </c>
      <c r="AA1085" s="2" t="s">
        <v>526</v>
      </c>
      <c r="AB1085" s="58" t="s">
        <v>8467</v>
      </c>
      <c r="AC1085" s="58" t="s">
        <v>98</v>
      </c>
      <c r="AD1085" s="58" t="s">
        <v>8468</v>
      </c>
      <c r="AE1085" s="2" t="s">
        <v>8469</v>
      </c>
      <c r="AF1085" s="62">
        <v>-6.3591606000000001</v>
      </c>
      <c r="AG1085" s="62">
        <v>-39.296860299999999</v>
      </c>
      <c r="AH1085" s="2" t="s">
        <v>8470</v>
      </c>
      <c r="AI1085" s="2" t="s">
        <v>147</v>
      </c>
      <c r="AJ1085" s="2" t="s">
        <v>330</v>
      </c>
      <c r="AK1085" s="55">
        <v>724.46</v>
      </c>
      <c r="AL1085" s="55">
        <v>328</v>
      </c>
      <c r="AM1085" s="55">
        <v>45.275101454876733</v>
      </c>
      <c r="AN1085" s="2" t="s">
        <v>103</v>
      </c>
      <c r="AO1085" s="2">
        <v>11</v>
      </c>
      <c r="AP1085" s="2">
        <v>1</v>
      </c>
      <c r="AQ1085" s="2">
        <v>4</v>
      </c>
      <c r="AR1085" s="53" t="s">
        <v>72</v>
      </c>
      <c r="AS1085" s="2" t="s">
        <v>73</v>
      </c>
      <c r="AT1085" s="2" t="s">
        <v>74</v>
      </c>
      <c r="AU1085" s="2" t="s">
        <v>75</v>
      </c>
      <c r="AV1085" s="2" t="s">
        <v>76</v>
      </c>
      <c r="AW1085" s="2" t="str">
        <f t="shared" si="17"/>
        <v>AMERICANAS SERVIÇOS    PEGUE NA LOJA HOJE    SHIP FROM STORE    PEGUE NA LOJA  QUIOSQUE</v>
      </c>
    </row>
    <row r="1086" spans="2:49" ht="15" customHeight="1">
      <c r="B1086" t="s">
        <v>8471</v>
      </c>
      <c r="C1086" s="2" t="s">
        <v>8472</v>
      </c>
      <c r="D1086" s="2">
        <v>697</v>
      </c>
      <c r="E1086" s="2" t="s">
        <v>8473</v>
      </c>
      <c r="F1086" s="58" t="s">
        <v>8474</v>
      </c>
      <c r="G1086" s="2" t="s">
        <v>380</v>
      </c>
      <c r="H1086" t="s">
        <v>381</v>
      </c>
      <c r="I1086" s="58" t="s">
        <v>382</v>
      </c>
      <c r="J1086" s="2">
        <v>66147</v>
      </c>
      <c r="K1086" s="2" t="s">
        <v>383</v>
      </c>
      <c r="L1086" s="2" t="s">
        <v>384</v>
      </c>
      <c r="M1086" s="58" t="s">
        <v>385</v>
      </c>
      <c r="N1086" s="58" t="s">
        <v>386</v>
      </c>
      <c r="O1086" s="58" t="s">
        <v>387</v>
      </c>
      <c r="P1086" s="2">
        <v>66210</v>
      </c>
      <c r="Q1086" s="2" t="s">
        <v>388</v>
      </c>
      <c r="R1086" s="2" t="s">
        <v>389</v>
      </c>
      <c r="S1086" s="10">
        <v>43068</v>
      </c>
      <c r="T1086" s="58" t="s">
        <v>390</v>
      </c>
      <c r="U1086" s="2" t="s">
        <v>391</v>
      </c>
      <c r="V1086" s="2" t="s">
        <v>69</v>
      </c>
      <c r="W1086" s="2" t="s">
        <v>1192</v>
      </c>
      <c r="X1086" s="2" t="s">
        <v>248</v>
      </c>
      <c r="Y1086" s="2">
        <v>62</v>
      </c>
      <c r="Z1086" s="2" t="s">
        <v>160</v>
      </c>
      <c r="AA1086" s="2" t="s">
        <v>392</v>
      </c>
      <c r="AB1086" s="58" t="s">
        <v>379</v>
      </c>
      <c r="AC1086" s="58" t="s">
        <v>8475</v>
      </c>
      <c r="AD1086" s="58" t="s">
        <v>8476</v>
      </c>
      <c r="AE1086" s="2" t="s">
        <v>8477</v>
      </c>
      <c r="AF1086" s="62">
        <v>-16.695228</v>
      </c>
      <c r="AG1086" s="62">
        <v>-49.265293200000002</v>
      </c>
      <c r="AH1086" s="2" t="s">
        <v>8478</v>
      </c>
      <c r="AI1086" s="2" t="s">
        <v>147</v>
      </c>
      <c r="AJ1086" s="2" t="s">
        <v>1196</v>
      </c>
      <c r="AK1086" s="55">
        <v>411.87</v>
      </c>
      <c r="AL1086" s="55">
        <v>73</v>
      </c>
      <c r="AM1086" s="55">
        <v>17.724039138563139</v>
      </c>
      <c r="AN1086" s="2" t="s">
        <v>331</v>
      </c>
      <c r="AO1086" s="2">
        <v>10</v>
      </c>
      <c r="AP1086" s="2">
        <v>1</v>
      </c>
      <c r="AQ1086" s="2">
        <v>3</v>
      </c>
      <c r="AR1086" s="53" t="s">
        <v>148</v>
      </c>
      <c r="AS1086" s="2" t="s">
        <v>73</v>
      </c>
      <c r="AT1086" s="2" t="s">
        <v>74</v>
      </c>
      <c r="AU1086" s="2" t="s">
        <v>148</v>
      </c>
      <c r="AV1086" s="2" t="s">
        <v>148</v>
      </c>
      <c r="AW1086" s="2" t="str">
        <f t="shared" si="17"/>
        <v xml:space="preserve">     PEGUE NA LOJA HOJE    SHIP FROM STORE        </v>
      </c>
    </row>
    <row r="1087" spans="2:49" ht="15" customHeight="1">
      <c r="B1087" t="s">
        <v>8479</v>
      </c>
      <c r="C1087" s="2" t="s">
        <v>8480</v>
      </c>
      <c r="D1087" s="2">
        <v>832</v>
      </c>
      <c r="E1087" s="2" t="s">
        <v>8481</v>
      </c>
      <c r="F1087" s="58" t="s">
        <v>8482</v>
      </c>
      <c r="G1087" s="2" t="s">
        <v>380</v>
      </c>
      <c r="H1087" t="s">
        <v>381</v>
      </c>
      <c r="I1087" s="58" t="s">
        <v>382</v>
      </c>
      <c r="J1087" s="2">
        <v>66147</v>
      </c>
      <c r="K1087" s="2" t="s">
        <v>383</v>
      </c>
      <c r="L1087" s="2" t="s">
        <v>384</v>
      </c>
      <c r="M1087" s="58" t="s">
        <v>385</v>
      </c>
      <c r="N1087" s="58" t="s">
        <v>386</v>
      </c>
      <c r="O1087" s="58" t="s">
        <v>387</v>
      </c>
      <c r="P1087" s="2">
        <v>66210</v>
      </c>
      <c r="Q1087" s="2" t="s">
        <v>388</v>
      </c>
      <c r="R1087" s="2" t="s">
        <v>389</v>
      </c>
      <c r="S1087" s="10">
        <v>43068</v>
      </c>
      <c r="T1087" s="58" t="s">
        <v>390</v>
      </c>
      <c r="U1087" s="2" t="s">
        <v>391</v>
      </c>
      <c r="V1087" s="2" t="s">
        <v>92</v>
      </c>
      <c r="W1087" s="2" t="s">
        <v>1192</v>
      </c>
      <c r="X1087" s="2" t="s">
        <v>248</v>
      </c>
      <c r="Y1087" s="2">
        <v>62</v>
      </c>
      <c r="Z1087" s="2" t="s">
        <v>160</v>
      </c>
      <c r="AA1087" s="2" t="s">
        <v>392</v>
      </c>
      <c r="AB1087" s="58" t="s">
        <v>379</v>
      </c>
      <c r="AC1087" s="58" t="s">
        <v>8483</v>
      </c>
      <c r="AD1087" s="58" t="s">
        <v>8484</v>
      </c>
      <c r="AE1087" s="2" t="s">
        <v>8485</v>
      </c>
      <c r="AF1087" s="62">
        <v>-16.6784359</v>
      </c>
      <c r="AG1087" s="62">
        <v>-49.266992299999998</v>
      </c>
      <c r="AH1087" s="2" t="s">
        <v>8486</v>
      </c>
      <c r="AI1087" s="2" t="s">
        <v>147</v>
      </c>
      <c r="AJ1087" s="2" t="s">
        <v>1196</v>
      </c>
      <c r="AK1087" s="55">
        <v>386.27</v>
      </c>
      <c r="AL1087" s="55">
        <v>17</v>
      </c>
      <c r="AM1087" s="55">
        <v>4.4010666114375958</v>
      </c>
      <c r="AN1087" s="2" t="s">
        <v>103</v>
      </c>
      <c r="AO1087" s="2">
        <v>10</v>
      </c>
      <c r="AP1087" s="2">
        <v>1</v>
      </c>
      <c r="AQ1087" s="2">
        <v>3</v>
      </c>
      <c r="AR1087" s="53" t="s">
        <v>148</v>
      </c>
      <c r="AS1087" s="2" t="s">
        <v>73</v>
      </c>
      <c r="AT1087" s="2" t="s">
        <v>74</v>
      </c>
      <c r="AU1087" s="2" t="s">
        <v>148</v>
      </c>
      <c r="AV1087" s="2" t="s">
        <v>148</v>
      </c>
      <c r="AW1087" s="2" t="str">
        <f t="shared" si="17"/>
        <v xml:space="preserve">     PEGUE NA LOJA HOJE    SHIP FROM STORE        </v>
      </c>
    </row>
    <row r="1088" spans="2:49" ht="15" customHeight="1">
      <c r="B1088" t="s">
        <v>8487</v>
      </c>
      <c r="C1088" s="2">
        <v>1320</v>
      </c>
      <c r="D1088" s="2">
        <v>1320</v>
      </c>
      <c r="E1088" s="2" t="s">
        <v>8488</v>
      </c>
      <c r="F1088" s="58" t="s">
        <v>8489</v>
      </c>
      <c r="G1088" s="2" t="s">
        <v>380</v>
      </c>
      <c r="H1088" t="s">
        <v>381</v>
      </c>
      <c r="I1088" s="58" t="s">
        <v>382</v>
      </c>
      <c r="J1088" s="2">
        <v>66147</v>
      </c>
      <c r="K1088" s="2" t="s">
        <v>383</v>
      </c>
      <c r="L1088" s="2" t="s">
        <v>384</v>
      </c>
      <c r="M1088" s="58" t="s">
        <v>1379</v>
      </c>
      <c r="N1088" s="58" t="s">
        <v>1380</v>
      </c>
      <c r="O1088" s="58" t="s">
        <v>1381</v>
      </c>
      <c r="P1088" s="2" t="s">
        <v>148</v>
      </c>
      <c r="Q1088" s="2" t="s">
        <v>1382</v>
      </c>
      <c r="R1088" s="2" t="s">
        <v>1376</v>
      </c>
      <c r="S1088" s="10">
        <v>43068</v>
      </c>
      <c r="T1088" s="58" t="s">
        <v>1383</v>
      </c>
      <c r="U1088" s="2" t="s">
        <v>1384</v>
      </c>
      <c r="V1088" s="2" t="s">
        <v>92</v>
      </c>
      <c r="W1088" s="2" t="s">
        <v>93</v>
      </c>
      <c r="X1088" s="2" t="s">
        <v>248</v>
      </c>
      <c r="Y1088" s="2">
        <v>65</v>
      </c>
      <c r="Z1088" s="2" t="s">
        <v>95</v>
      </c>
      <c r="AA1088" s="2" t="s">
        <v>1385</v>
      </c>
      <c r="AB1088" s="58" t="s">
        <v>8489</v>
      </c>
      <c r="AC1088" s="58" t="s">
        <v>98</v>
      </c>
      <c r="AD1088" s="58" t="s">
        <v>8490</v>
      </c>
      <c r="AE1088" s="2" t="s">
        <v>8491</v>
      </c>
      <c r="AF1088" s="62">
        <v>-15.228517</v>
      </c>
      <c r="AG1088" s="62">
        <v>-59.335658000000002</v>
      </c>
      <c r="AH1088" s="2" t="s">
        <v>8492</v>
      </c>
      <c r="AI1088" s="2" t="s">
        <v>147</v>
      </c>
      <c r="AJ1088" s="2" t="s">
        <v>1351</v>
      </c>
      <c r="AK1088" s="55">
        <v>629.22</v>
      </c>
      <c r="AL1088" s="55">
        <v>116</v>
      </c>
      <c r="AM1088" s="55">
        <v>18.43552334636534</v>
      </c>
      <c r="AN1088" s="2" t="s">
        <v>103</v>
      </c>
      <c r="AO1088" s="2">
        <v>11</v>
      </c>
      <c r="AP1088" s="2">
        <v>1</v>
      </c>
      <c r="AQ1088" s="2">
        <v>4</v>
      </c>
      <c r="AR1088" s="53" t="s">
        <v>148</v>
      </c>
      <c r="AS1088" s="2" t="s">
        <v>73</v>
      </c>
      <c r="AT1088" s="2" t="s">
        <v>148</v>
      </c>
      <c r="AU1088" s="2" t="s">
        <v>148</v>
      </c>
      <c r="AV1088" s="2" t="s">
        <v>148</v>
      </c>
      <c r="AW1088" s="2" t="str">
        <f t="shared" si="17"/>
        <v xml:space="preserve">     PEGUE NA LOJA HOJE             </v>
      </c>
    </row>
    <row r="1089" spans="2:49" ht="15" customHeight="1">
      <c r="B1089" t="s">
        <v>8493</v>
      </c>
      <c r="C1089" s="2">
        <v>5012</v>
      </c>
      <c r="D1089" s="2">
        <v>5012</v>
      </c>
      <c r="E1089" s="2" t="s">
        <v>8494</v>
      </c>
      <c r="F1089" s="58" t="s">
        <v>8495</v>
      </c>
      <c r="G1089" s="2" t="s">
        <v>380</v>
      </c>
      <c r="H1089" t="s">
        <v>381</v>
      </c>
      <c r="I1089" s="58" t="s">
        <v>382</v>
      </c>
      <c r="J1089" s="2">
        <v>66147</v>
      </c>
      <c r="K1089" s="2" t="s">
        <v>383</v>
      </c>
      <c r="L1089" s="2" t="s">
        <v>384</v>
      </c>
      <c r="M1089" s="58" t="s">
        <v>1379</v>
      </c>
      <c r="N1089" s="58" t="s">
        <v>1380</v>
      </c>
      <c r="O1089" s="58" t="s">
        <v>1381</v>
      </c>
      <c r="P1089" s="2" t="s">
        <v>148</v>
      </c>
      <c r="Q1089" s="2" t="s">
        <v>1382</v>
      </c>
      <c r="R1089" s="2" t="s">
        <v>1376</v>
      </c>
      <c r="S1089" s="10">
        <v>43068</v>
      </c>
      <c r="T1089" s="58" t="s">
        <v>1383</v>
      </c>
      <c r="U1089" s="2" t="s">
        <v>1384</v>
      </c>
      <c r="V1089" s="2" t="s">
        <v>92</v>
      </c>
      <c r="W1089" s="2" t="s">
        <v>1192</v>
      </c>
      <c r="X1089" s="2" t="s">
        <v>248</v>
      </c>
      <c r="Y1089" s="2">
        <v>66</v>
      </c>
      <c r="Z1089" s="2" t="s">
        <v>95</v>
      </c>
      <c r="AA1089" s="2" t="s">
        <v>1385</v>
      </c>
      <c r="AB1089" s="58" t="s">
        <v>8496</v>
      </c>
      <c r="AC1089" s="58" t="s">
        <v>8497</v>
      </c>
      <c r="AD1089" s="58" t="s">
        <v>8498</v>
      </c>
      <c r="AE1089" s="2" t="s">
        <v>8499</v>
      </c>
      <c r="AF1089" s="62">
        <v>-15.5486305</v>
      </c>
      <c r="AG1089" s="62">
        <v>-55.167875299999999</v>
      </c>
      <c r="AH1089" s="2" t="s">
        <v>8500</v>
      </c>
      <c r="AI1089" s="2" t="s">
        <v>147</v>
      </c>
      <c r="AJ1089" s="2" t="s">
        <v>1196</v>
      </c>
      <c r="AK1089" s="55">
        <v>365.92</v>
      </c>
      <c r="AL1089" s="55">
        <v>59</v>
      </c>
      <c r="AM1089" s="55">
        <v>16.123742894621778</v>
      </c>
      <c r="AN1089" s="2" t="s">
        <v>103</v>
      </c>
      <c r="AO1089" s="2">
        <v>12</v>
      </c>
      <c r="AP1089" s="2">
        <v>1</v>
      </c>
      <c r="AQ1089" s="2">
        <v>5</v>
      </c>
      <c r="AR1089" s="53" t="s">
        <v>148</v>
      </c>
      <c r="AS1089" s="2" t="s">
        <v>148</v>
      </c>
      <c r="AT1089" s="2" t="s">
        <v>148</v>
      </c>
      <c r="AU1089" s="2" t="s">
        <v>148</v>
      </c>
      <c r="AV1089" s="2" t="s">
        <v>148</v>
      </c>
      <c r="AW1089" s="2" t="str">
        <f t="shared" si="17"/>
        <v xml:space="preserve">                   </v>
      </c>
    </row>
    <row r="1090" spans="2:49" ht="15" customHeight="1">
      <c r="B1090" t="s">
        <v>8501</v>
      </c>
      <c r="C1090" s="2" t="s">
        <v>8502</v>
      </c>
      <c r="D1090" s="2">
        <v>418</v>
      </c>
      <c r="E1090" s="2" t="s">
        <v>8503</v>
      </c>
      <c r="F1090" s="58" t="s">
        <v>8504</v>
      </c>
      <c r="G1090" s="2" t="s">
        <v>380</v>
      </c>
      <c r="H1090" t="s">
        <v>381</v>
      </c>
      <c r="I1090" s="58" t="s">
        <v>382</v>
      </c>
      <c r="J1090" s="2">
        <v>66147</v>
      </c>
      <c r="K1090" s="2" t="s">
        <v>383</v>
      </c>
      <c r="L1090" s="2" t="s">
        <v>384</v>
      </c>
      <c r="M1090" s="58" t="s">
        <v>2907</v>
      </c>
      <c r="N1090" s="58" t="s">
        <v>2908</v>
      </c>
      <c r="O1090" s="58" t="s">
        <v>2909</v>
      </c>
      <c r="P1090" s="2">
        <v>68222</v>
      </c>
      <c r="Q1090" s="2" t="s">
        <v>2910</v>
      </c>
      <c r="R1090" s="2">
        <v>1019</v>
      </c>
      <c r="S1090" s="10">
        <v>43068</v>
      </c>
      <c r="T1090" s="58" t="s">
        <v>2911</v>
      </c>
      <c r="U1090" s="2" t="s">
        <v>2912</v>
      </c>
      <c r="V1090" s="2" t="s">
        <v>92</v>
      </c>
      <c r="W1090" s="2" t="s">
        <v>93</v>
      </c>
      <c r="X1090" s="2" t="s">
        <v>442</v>
      </c>
      <c r="Y1090" s="2">
        <v>88</v>
      </c>
      <c r="Z1090" s="2" t="s">
        <v>160</v>
      </c>
      <c r="AA1090" s="2" t="s">
        <v>526</v>
      </c>
      <c r="AB1090" s="58" t="s">
        <v>8504</v>
      </c>
      <c r="AC1090" s="58" t="s">
        <v>98</v>
      </c>
      <c r="AD1090" s="58" t="s">
        <v>8505</v>
      </c>
      <c r="AE1090" s="2" t="s">
        <v>8506</v>
      </c>
      <c r="AF1090" s="62">
        <v>-2.8867101000000002</v>
      </c>
      <c r="AG1090" s="62">
        <v>-40.118652500000003</v>
      </c>
      <c r="AH1090" s="2" t="s">
        <v>8507</v>
      </c>
      <c r="AI1090" s="2" t="s">
        <v>28</v>
      </c>
      <c r="AJ1090" s="2" t="s">
        <v>1351</v>
      </c>
      <c r="AK1090" s="55">
        <v>541.48</v>
      </c>
      <c r="AL1090" s="55">
        <v>59</v>
      </c>
      <c r="AM1090" s="55">
        <v>10.896062643126246</v>
      </c>
      <c r="AN1090" s="2" t="s">
        <v>103</v>
      </c>
      <c r="AO1090" s="2">
        <v>11</v>
      </c>
      <c r="AP1090" s="2">
        <v>1</v>
      </c>
      <c r="AQ1090" s="2">
        <v>4</v>
      </c>
      <c r="AR1090" s="53" t="s">
        <v>72</v>
      </c>
      <c r="AS1090" s="2" t="s">
        <v>73</v>
      </c>
      <c r="AT1090" s="2" t="s">
        <v>148</v>
      </c>
      <c r="AU1090" s="2" t="s">
        <v>75</v>
      </c>
      <c r="AV1090" s="2" t="s">
        <v>76</v>
      </c>
      <c r="AW1090" s="2" t="str">
        <f t="shared" si="17"/>
        <v>AMERICANAS SERVIÇOS    PEGUE NA LOJA HOJE         PEGUE NA LOJA  QUIOSQUE</v>
      </c>
    </row>
    <row r="1091" spans="2:49" ht="15" customHeight="1">
      <c r="B1091" t="s">
        <v>8508</v>
      </c>
      <c r="C1091" s="2">
        <v>1346</v>
      </c>
      <c r="D1091" s="2">
        <v>1346</v>
      </c>
      <c r="E1091" s="2" t="s">
        <v>8509</v>
      </c>
      <c r="F1091" s="58" t="s">
        <v>8510</v>
      </c>
      <c r="G1091" s="2" t="s">
        <v>534</v>
      </c>
      <c r="H1091" t="s">
        <v>535</v>
      </c>
      <c r="I1091" s="58" t="s">
        <v>536</v>
      </c>
      <c r="J1091" s="2">
        <v>65659</v>
      </c>
      <c r="K1091" s="2" t="s">
        <v>537</v>
      </c>
      <c r="L1091" s="2" t="s">
        <v>531</v>
      </c>
      <c r="M1091" s="58" t="s">
        <v>2988</v>
      </c>
      <c r="N1091" s="58" t="s">
        <v>2989</v>
      </c>
      <c r="O1091" s="58" t="s">
        <v>2990</v>
      </c>
      <c r="P1091" s="2" t="s">
        <v>148</v>
      </c>
      <c r="Q1091" s="2" t="s">
        <v>2991</v>
      </c>
      <c r="R1091" s="2" t="s">
        <v>2985</v>
      </c>
      <c r="S1091" s="10">
        <v>43068</v>
      </c>
      <c r="T1091" s="58" t="s">
        <v>4141</v>
      </c>
      <c r="U1091" s="2" t="s">
        <v>4142</v>
      </c>
      <c r="V1091" s="2" t="s">
        <v>92</v>
      </c>
      <c r="W1091" s="2" t="s">
        <v>93</v>
      </c>
      <c r="X1091" s="2" t="s">
        <v>248</v>
      </c>
      <c r="Y1091" s="2">
        <v>68</v>
      </c>
      <c r="Z1091" s="2" t="s">
        <v>95</v>
      </c>
      <c r="AA1091" s="2" t="s">
        <v>4143</v>
      </c>
      <c r="AB1091" s="58" t="s">
        <v>8510</v>
      </c>
      <c r="AC1091" s="58" t="s">
        <v>98</v>
      </c>
      <c r="AD1091" s="58" t="s">
        <v>8511</v>
      </c>
      <c r="AE1091" s="2" t="s">
        <v>8512</v>
      </c>
      <c r="AF1091" s="62">
        <v>-7.6346845999999902</v>
      </c>
      <c r="AG1091" s="62">
        <v>-72.669930499999893</v>
      </c>
      <c r="AH1091" s="2" t="s">
        <v>8513</v>
      </c>
      <c r="AI1091" s="2" t="s">
        <v>147</v>
      </c>
      <c r="AJ1091" s="2" t="s">
        <v>330</v>
      </c>
      <c r="AK1091" s="55">
        <v>900.57</v>
      </c>
      <c r="AL1091" s="55">
        <v>92</v>
      </c>
      <c r="AM1091" s="55">
        <v>10.215752245799882</v>
      </c>
      <c r="AN1091" s="2" t="s">
        <v>103</v>
      </c>
      <c r="AO1091" s="2">
        <v>14</v>
      </c>
      <c r="AP1091" s="2">
        <v>1</v>
      </c>
      <c r="AQ1091" s="2">
        <v>7</v>
      </c>
      <c r="AR1091" s="53" t="s">
        <v>72</v>
      </c>
      <c r="AS1091" s="2" t="s">
        <v>73</v>
      </c>
      <c r="AT1091" s="2" t="s">
        <v>148</v>
      </c>
      <c r="AU1091" s="2" t="s">
        <v>75</v>
      </c>
      <c r="AV1091" s="2" t="s">
        <v>76</v>
      </c>
      <c r="AW1091" s="2" t="str">
        <f t="shared" si="17"/>
        <v>AMERICANAS SERVIÇOS    PEGUE NA LOJA HOJE         PEGUE NA LOJA  QUIOSQUE</v>
      </c>
    </row>
    <row r="1092" spans="2:49" ht="15" customHeight="1">
      <c r="B1092" t="s">
        <v>8514</v>
      </c>
      <c r="C1092" s="2">
        <v>1313</v>
      </c>
      <c r="D1092" s="2">
        <v>1313</v>
      </c>
      <c r="E1092" s="2" t="s">
        <v>8515</v>
      </c>
      <c r="F1092" s="58" t="s">
        <v>3777</v>
      </c>
      <c r="G1092" s="2" t="s">
        <v>534</v>
      </c>
      <c r="H1092" t="s">
        <v>535</v>
      </c>
      <c r="I1092" s="58" t="s">
        <v>536</v>
      </c>
      <c r="J1092" s="2">
        <v>65659</v>
      </c>
      <c r="K1092" s="2" t="s">
        <v>537</v>
      </c>
      <c r="L1092" s="2" t="s">
        <v>531</v>
      </c>
      <c r="M1092" s="58" t="s">
        <v>538</v>
      </c>
      <c r="N1092" s="58" t="s">
        <v>539</v>
      </c>
      <c r="O1092" t="s">
        <v>540</v>
      </c>
      <c r="P1092" s="2" t="s">
        <v>148</v>
      </c>
      <c r="Q1092" s="2" t="s">
        <v>541</v>
      </c>
      <c r="R1092" s="2" t="s">
        <v>542</v>
      </c>
      <c r="S1092" s="10">
        <v>43068</v>
      </c>
      <c r="T1092" s="58" t="s">
        <v>543</v>
      </c>
      <c r="U1092" s="2" t="s">
        <v>544</v>
      </c>
      <c r="V1092" s="2" t="s">
        <v>92</v>
      </c>
      <c r="W1092" s="2" t="s">
        <v>93</v>
      </c>
      <c r="X1092" s="2" t="s">
        <v>545</v>
      </c>
      <c r="Y1092" s="2">
        <v>91</v>
      </c>
      <c r="Z1092" s="2" t="s">
        <v>95</v>
      </c>
      <c r="AA1092" s="2" t="s">
        <v>546</v>
      </c>
      <c r="AB1092" s="58" t="s">
        <v>547</v>
      </c>
      <c r="AC1092" s="58" t="s">
        <v>3777</v>
      </c>
      <c r="AD1092" s="58" t="s">
        <v>8516</v>
      </c>
      <c r="AE1092" s="2" t="s">
        <v>8517</v>
      </c>
      <c r="AF1092" s="62">
        <v>-1.4397956999999999</v>
      </c>
      <c r="AG1092" s="62">
        <v>-48.484153399999997</v>
      </c>
      <c r="AH1092" s="2" t="s">
        <v>8518</v>
      </c>
      <c r="AI1092" s="2" t="s">
        <v>28</v>
      </c>
      <c r="AJ1092" s="2" t="s">
        <v>1196</v>
      </c>
      <c r="AK1092" s="55">
        <v>499.75</v>
      </c>
      <c r="AL1092" s="55">
        <v>63</v>
      </c>
      <c r="AM1092" s="55">
        <v>12.606303151575787</v>
      </c>
      <c r="AN1092" s="2" t="s">
        <v>103</v>
      </c>
      <c r="AO1092" s="2">
        <v>4</v>
      </c>
      <c r="AP1092" s="2">
        <v>3</v>
      </c>
      <c r="AQ1092" s="2">
        <v>1</v>
      </c>
      <c r="AR1092" s="53" t="s">
        <v>72</v>
      </c>
      <c r="AS1092" s="2" t="s">
        <v>73</v>
      </c>
      <c r="AT1092" s="2" t="s">
        <v>74</v>
      </c>
      <c r="AU1092" s="2" t="s">
        <v>75</v>
      </c>
      <c r="AV1092" s="2" t="s">
        <v>76</v>
      </c>
      <c r="AW1092" s="2" t="str">
        <f t="shared" si="17"/>
        <v>AMERICANAS SERVIÇOS    PEGUE NA LOJA HOJE    SHIP FROM STORE    PEGUE NA LOJA  QUIOSQUE</v>
      </c>
    </row>
    <row r="1093" spans="2:49" ht="15" customHeight="1">
      <c r="B1093" t="s">
        <v>8519</v>
      </c>
      <c r="C1093" s="2">
        <v>1364</v>
      </c>
      <c r="D1093" s="2">
        <v>1364</v>
      </c>
      <c r="E1093" s="2" t="s">
        <v>8520</v>
      </c>
      <c r="F1093" s="58" t="s">
        <v>8521</v>
      </c>
      <c r="G1093" s="2" t="s">
        <v>534</v>
      </c>
      <c r="H1093" t="s">
        <v>535</v>
      </c>
      <c r="I1093" s="58" t="s">
        <v>536</v>
      </c>
      <c r="J1093" s="2">
        <v>65659</v>
      </c>
      <c r="K1093" s="2" t="s">
        <v>537</v>
      </c>
      <c r="L1093" s="2" t="s">
        <v>531</v>
      </c>
      <c r="M1093" s="58" t="s">
        <v>538</v>
      </c>
      <c r="N1093" s="58" t="s">
        <v>539</v>
      </c>
      <c r="O1093" t="s">
        <v>540</v>
      </c>
      <c r="P1093" s="2" t="s">
        <v>148</v>
      </c>
      <c r="Q1093" s="2" t="s">
        <v>541</v>
      </c>
      <c r="R1093" s="2" t="s">
        <v>542</v>
      </c>
      <c r="S1093" s="10">
        <v>43068</v>
      </c>
      <c r="T1093" s="58" t="s">
        <v>543</v>
      </c>
      <c r="U1093" s="2" t="s">
        <v>544</v>
      </c>
      <c r="V1093" s="2" t="s">
        <v>92</v>
      </c>
      <c r="W1093" s="2" t="s">
        <v>93</v>
      </c>
      <c r="X1093" s="2" t="s">
        <v>545</v>
      </c>
      <c r="Y1093" s="2">
        <v>91</v>
      </c>
      <c r="Z1093" s="2" t="s">
        <v>95</v>
      </c>
      <c r="AA1093" s="2" t="s">
        <v>546</v>
      </c>
      <c r="AB1093" s="58" t="s">
        <v>8521</v>
      </c>
      <c r="AC1093" s="58" t="s">
        <v>98</v>
      </c>
      <c r="AD1093" s="58" t="s">
        <v>8522</v>
      </c>
      <c r="AE1093" s="2" t="s">
        <v>8523</v>
      </c>
      <c r="AF1093" s="62">
        <v>-2.9452162999999998</v>
      </c>
      <c r="AG1093" s="62">
        <v>-48.954099300000003</v>
      </c>
      <c r="AH1093" s="2" t="s">
        <v>8524</v>
      </c>
      <c r="AI1093" s="2" t="s">
        <v>147</v>
      </c>
      <c r="AJ1093" s="2" t="s">
        <v>1196</v>
      </c>
      <c r="AK1093" s="55">
        <v>495.32</v>
      </c>
      <c r="AL1093" s="55">
        <v>147</v>
      </c>
      <c r="AM1093" s="55">
        <v>29.67778405879028</v>
      </c>
      <c r="AN1093" s="2" t="s">
        <v>103</v>
      </c>
      <c r="AO1093" s="2">
        <v>8</v>
      </c>
      <c r="AP1093" s="2">
        <v>1</v>
      </c>
      <c r="AQ1093" s="2">
        <v>1</v>
      </c>
      <c r="AR1093" s="53" t="s">
        <v>72</v>
      </c>
      <c r="AS1093" s="2" t="s">
        <v>73</v>
      </c>
      <c r="AT1093" s="2" t="s">
        <v>148</v>
      </c>
      <c r="AU1093" s="2" t="s">
        <v>75</v>
      </c>
      <c r="AV1093" s="2" t="s">
        <v>76</v>
      </c>
      <c r="AW1093" s="2" t="str">
        <f t="shared" si="17"/>
        <v>AMERICANAS SERVIÇOS    PEGUE NA LOJA HOJE         PEGUE NA LOJA  QUIOSQUE</v>
      </c>
    </row>
    <row r="1094" spans="2:49" ht="15" customHeight="1">
      <c r="B1094" t="s">
        <v>8525</v>
      </c>
      <c r="C1094" s="2">
        <v>1374</v>
      </c>
      <c r="D1094" s="2">
        <v>1374</v>
      </c>
      <c r="E1094" s="2" t="s">
        <v>8526</v>
      </c>
      <c r="F1094" s="58" t="s">
        <v>8527</v>
      </c>
      <c r="G1094" s="2" t="s">
        <v>534</v>
      </c>
      <c r="H1094" t="s">
        <v>535</v>
      </c>
      <c r="I1094" s="58" t="s">
        <v>536</v>
      </c>
      <c r="J1094" s="2">
        <v>65659</v>
      </c>
      <c r="K1094" s="2" t="s">
        <v>537</v>
      </c>
      <c r="L1094" s="2" t="s">
        <v>531</v>
      </c>
      <c r="M1094" s="58" t="s">
        <v>538</v>
      </c>
      <c r="N1094" s="58" t="s">
        <v>539</v>
      </c>
      <c r="O1094" t="s">
        <v>540</v>
      </c>
      <c r="P1094" s="2" t="s">
        <v>148</v>
      </c>
      <c r="Q1094" s="2" t="s">
        <v>541</v>
      </c>
      <c r="R1094" s="2" t="s">
        <v>542</v>
      </c>
      <c r="S1094" s="10">
        <v>43068</v>
      </c>
      <c r="T1094" s="58" t="s">
        <v>543</v>
      </c>
      <c r="U1094" s="2" t="s">
        <v>544</v>
      </c>
      <c r="V1094" s="2" t="s">
        <v>92</v>
      </c>
      <c r="W1094" s="2" t="s">
        <v>93</v>
      </c>
      <c r="X1094" s="2" t="s">
        <v>545</v>
      </c>
      <c r="Y1094" s="2">
        <v>94</v>
      </c>
      <c r="Z1094" s="2" t="s">
        <v>95</v>
      </c>
      <c r="AA1094" s="2" t="s">
        <v>546</v>
      </c>
      <c r="AB1094" s="58" t="s">
        <v>8527</v>
      </c>
      <c r="AC1094" s="58" t="s">
        <v>98</v>
      </c>
      <c r="AD1094" s="58" t="s">
        <v>8528</v>
      </c>
      <c r="AE1094" s="2" t="s">
        <v>8529</v>
      </c>
      <c r="AF1094" s="62">
        <v>-4.4507110000000001</v>
      </c>
      <c r="AG1094" s="62">
        <v>-49.117027</v>
      </c>
      <c r="AH1094" s="2" t="s">
        <v>8530</v>
      </c>
      <c r="AI1094" s="2" t="s">
        <v>147</v>
      </c>
      <c r="AJ1094" s="2" t="s">
        <v>1351</v>
      </c>
      <c r="AK1094" s="55">
        <v>575.77</v>
      </c>
      <c r="AL1094" s="55">
        <v>51</v>
      </c>
      <c r="AM1094" s="55">
        <v>8.8577035969223825</v>
      </c>
      <c r="AN1094" s="2" t="s">
        <v>103</v>
      </c>
      <c r="AO1094" s="2">
        <v>9</v>
      </c>
      <c r="AP1094" s="2">
        <v>1</v>
      </c>
      <c r="AQ1094" s="2">
        <v>2</v>
      </c>
      <c r="AR1094" s="53" t="s">
        <v>148</v>
      </c>
      <c r="AS1094" s="2" t="s">
        <v>73</v>
      </c>
      <c r="AT1094" s="2" t="s">
        <v>148</v>
      </c>
      <c r="AU1094" s="2" t="s">
        <v>75</v>
      </c>
      <c r="AV1094" s="2" t="s">
        <v>148</v>
      </c>
      <c r="AW1094" s="2" t="str">
        <f t="shared" si="17"/>
        <v xml:space="preserve">     PEGUE NA LOJA HOJE         PEGUE NA LOJA   </v>
      </c>
    </row>
    <row r="1095" spans="2:49" ht="15" customHeight="1">
      <c r="B1095" t="s">
        <v>8531</v>
      </c>
      <c r="C1095" s="2">
        <v>1317</v>
      </c>
      <c r="D1095" s="2">
        <v>1317</v>
      </c>
      <c r="E1095" s="2" t="s">
        <v>8532</v>
      </c>
      <c r="F1095" s="58" t="s">
        <v>8533</v>
      </c>
      <c r="G1095" s="2" t="s">
        <v>534</v>
      </c>
      <c r="H1095" t="s">
        <v>535</v>
      </c>
      <c r="I1095" s="58" t="s">
        <v>536</v>
      </c>
      <c r="J1095" s="2">
        <v>65659</v>
      </c>
      <c r="K1095" s="2" t="s">
        <v>537</v>
      </c>
      <c r="L1095" s="2" t="s">
        <v>531</v>
      </c>
      <c r="M1095" s="58" t="s">
        <v>3038</v>
      </c>
      <c r="N1095" s="58" t="s">
        <v>3039</v>
      </c>
      <c r="O1095" s="58" t="s">
        <v>3040</v>
      </c>
      <c r="P1095" s="2" t="s">
        <v>148</v>
      </c>
      <c r="Q1095" s="2" t="s">
        <v>3041</v>
      </c>
      <c r="R1095" s="2" t="s">
        <v>3035</v>
      </c>
      <c r="S1095" s="10">
        <v>43068</v>
      </c>
      <c r="T1095" s="58" t="s">
        <v>4141</v>
      </c>
      <c r="U1095" s="2" t="s">
        <v>4142</v>
      </c>
      <c r="V1095" s="2" t="s">
        <v>92</v>
      </c>
      <c r="W1095" s="2" t="s">
        <v>93</v>
      </c>
      <c r="X1095" s="2" t="s">
        <v>545</v>
      </c>
      <c r="Y1095" s="2">
        <v>93</v>
      </c>
      <c r="Z1095" s="2" t="s">
        <v>95</v>
      </c>
      <c r="AA1095" s="2" t="s">
        <v>546</v>
      </c>
      <c r="AB1095" s="58" t="s">
        <v>8533</v>
      </c>
      <c r="AC1095" s="58" t="s">
        <v>1851</v>
      </c>
      <c r="AD1095" s="58" t="s">
        <v>8534</v>
      </c>
      <c r="AE1095" s="2" t="s">
        <v>8535</v>
      </c>
      <c r="AF1095" s="62">
        <v>-4.2724691000000004</v>
      </c>
      <c r="AG1095" s="62">
        <v>-55.982463000000003</v>
      </c>
      <c r="AH1095" s="2" t="s">
        <v>8536</v>
      </c>
      <c r="AI1095" s="2" t="s">
        <v>147</v>
      </c>
      <c r="AJ1095" s="2" t="s">
        <v>330</v>
      </c>
      <c r="AK1095" s="55">
        <v>705.86</v>
      </c>
      <c r="AL1095" s="55">
        <v>114</v>
      </c>
      <c r="AM1095" s="55">
        <v>16.150511432862043</v>
      </c>
      <c r="AN1095" s="2" t="s">
        <v>103</v>
      </c>
      <c r="AO1095" s="2">
        <v>11</v>
      </c>
      <c r="AP1095" s="2">
        <v>1</v>
      </c>
      <c r="AQ1095" s="2">
        <v>4</v>
      </c>
      <c r="AR1095" s="53" t="s">
        <v>72</v>
      </c>
      <c r="AS1095" s="2" t="s">
        <v>73</v>
      </c>
      <c r="AT1095" s="2" t="s">
        <v>148</v>
      </c>
      <c r="AU1095" s="2" t="s">
        <v>75</v>
      </c>
      <c r="AV1095" s="2" t="s">
        <v>76</v>
      </c>
      <c r="AW1095" s="2" t="str">
        <f t="shared" si="17"/>
        <v>AMERICANAS SERVIÇOS    PEGUE NA LOJA HOJE         PEGUE NA LOJA  QUIOSQUE</v>
      </c>
    </row>
    <row r="1096" spans="2:49" ht="15" customHeight="1">
      <c r="B1096" t="s">
        <v>8537</v>
      </c>
      <c r="C1096" s="2">
        <v>1368</v>
      </c>
      <c r="D1096" s="2">
        <v>1368</v>
      </c>
      <c r="E1096" s="2" t="s">
        <v>8538</v>
      </c>
      <c r="F1096" s="58" t="s">
        <v>8539</v>
      </c>
      <c r="G1096" s="2" t="s">
        <v>534</v>
      </c>
      <c r="H1096" t="s">
        <v>535</v>
      </c>
      <c r="I1096" s="58" t="s">
        <v>536</v>
      </c>
      <c r="J1096" s="2">
        <v>65659</v>
      </c>
      <c r="K1096" s="2" t="s">
        <v>537</v>
      </c>
      <c r="L1096" s="2" t="s">
        <v>531</v>
      </c>
      <c r="M1096" s="58" t="s">
        <v>3038</v>
      </c>
      <c r="N1096" s="58" t="s">
        <v>3039</v>
      </c>
      <c r="O1096" s="58" t="s">
        <v>3040</v>
      </c>
      <c r="P1096" s="2" t="s">
        <v>148</v>
      </c>
      <c r="Q1096" s="2" t="s">
        <v>3041</v>
      </c>
      <c r="R1096" s="2" t="s">
        <v>3035</v>
      </c>
      <c r="S1096" s="10">
        <v>43068</v>
      </c>
      <c r="T1096" s="58" t="s">
        <v>3042</v>
      </c>
      <c r="U1096" s="2" t="s">
        <v>3043</v>
      </c>
      <c r="V1096" s="2" t="s">
        <v>92</v>
      </c>
      <c r="W1096" s="2" t="s">
        <v>93</v>
      </c>
      <c r="X1096" s="2" t="s">
        <v>545</v>
      </c>
      <c r="Y1096" s="2">
        <v>92</v>
      </c>
      <c r="Z1096" s="2" t="s">
        <v>95</v>
      </c>
      <c r="AA1096" s="2" t="s">
        <v>3044</v>
      </c>
      <c r="AB1096" s="58" t="s">
        <v>3045</v>
      </c>
      <c r="AC1096" s="58" t="s">
        <v>5702</v>
      </c>
      <c r="AD1096" s="58" t="s">
        <v>8540</v>
      </c>
      <c r="AE1096" s="2" t="s">
        <v>8541</v>
      </c>
      <c r="AF1096" s="62">
        <v>-3.0625192000000001</v>
      </c>
      <c r="AG1096" s="62">
        <v>-59.949771499999997</v>
      </c>
      <c r="AH1096" s="2" t="s">
        <v>8542</v>
      </c>
      <c r="AI1096" s="2" t="s">
        <v>147</v>
      </c>
      <c r="AJ1096" s="2" t="s">
        <v>1351</v>
      </c>
      <c r="AK1096" s="55">
        <v>620.24</v>
      </c>
      <c r="AL1096" s="55">
        <v>116</v>
      </c>
      <c r="AM1096" s="55">
        <v>18.702437766026055</v>
      </c>
      <c r="AN1096" s="2" t="s">
        <v>331</v>
      </c>
      <c r="AO1096" s="2">
        <v>23</v>
      </c>
      <c r="AP1096" s="2">
        <v>1</v>
      </c>
      <c r="AQ1096" s="2">
        <v>16</v>
      </c>
      <c r="AR1096" s="53" t="s">
        <v>72</v>
      </c>
      <c r="AS1096" s="2" t="s">
        <v>73</v>
      </c>
      <c r="AT1096" s="2" t="s">
        <v>148</v>
      </c>
      <c r="AU1096" s="2" t="s">
        <v>75</v>
      </c>
      <c r="AV1096" s="2" t="s">
        <v>76</v>
      </c>
      <c r="AW1096" s="2" t="str">
        <f t="shared" si="17"/>
        <v>AMERICANAS SERVIÇOS    PEGUE NA LOJA HOJE         PEGUE NA LOJA  QUIOSQUE</v>
      </c>
    </row>
    <row r="1097" spans="2:49" ht="15" customHeight="1">
      <c r="B1097" t="s">
        <v>8543</v>
      </c>
      <c r="C1097" s="2" t="s">
        <v>8544</v>
      </c>
      <c r="D1097" s="2">
        <v>273</v>
      </c>
      <c r="E1097" s="2" t="s">
        <v>8545</v>
      </c>
      <c r="F1097" s="58" t="s">
        <v>8546</v>
      </c>
      <c r="G1097" s="2" t="s">
        <v>534</v>
      </c>
      <c r="H1097" t="s">
        <v>535</v>
      </c>
      <c r="I1097" s="58" t="s">
        <v>536</v>
      </c>
      <c r="J1097" s="2">
        <v>65659</v>
      </c>
      <c r="K1097" s="2" t="s">
        <v>537</v>
      </c>
      <c r="L1097" s="2" t="s">
        <v>531</v>
      </c>
      <c r="M1097" s="58" t="s">
        <v>721</v>
      </c>
      <c r="N1097" s="58" t="s">
        <v>722</v>
      </c>
      <c r="O1097" s="58" t="s">
        <v>723</v>
      </c>
      <c r="P1097" s="2" t="s">
        <v>148</v>
      </c>
      <c r="Q1097" s="2" t="s">
        <v>724</v>
      </c>
      <c r="R1097" s="2" t="s">
        <v>718</v>
      </c>
      <c r="S1097" s="10">
        <v>43068</v>
      </c>
      <c r="T1097" s="58" t="s">
        <v>725</v>
      </c>
      <c r="U1097" s="2" t="s">
        <v>726</v>
      </c>
      <c r="V1097" s="2" t="s">
        <v>92</v>
      </c>
      <c r="W1097" s="2" t="s">
        <v>93</v>
      </c>
      <c r="X1097" s="2" t="s">
        <v>545</v>
      </c>
      <c r="Y1097" s="2">
        <v>98</v>
      </c>
      <c r="Z1097" s="2" t="s">
        <v>160</v>
      </c>
      <c r="AA1097" s="2" t="s">
        <v>727</v>
      </c>
      <c r="AB1097" s="58" t="s">
        <v>728</v>
      </c>
      <c r="AC1097" s="58" t="s">
        <v>8547</v>
      </c>
      <c r="AD1097" s="58" t="s">
        <v>8548</v>
      </c>
      <c r="AE1097" s="2" t="s">
        <v>2016</v>
      </c>
      <c r="AF1097" s="62">
        <v>-2.5065873999999999</v>
      </c>
      <c r="AG1097" s="62">
        <v>-44.283870200000003</v>
      </c>
      <c r="AH1097" s="2" t="s">
        <v>8549</v>
      </c>
      <c r="AI1097" s="2" t="s">
        <v>147</v>
      </c>
      <c r="AJ1097" s="2" t="s">
        <v>1351</v>
      </c>
      <c r="AK1097" s="55">
        <v>651.38</v>
      </c>
      <c r="AL1097" s="55">
        <v>125</v>
      </c>
      <c r="AM1097" s="55">
        <v>19.190027326598912</v>
      </c>
      <c r="AN1097" s="2" t="s">
        <v>331</v>
      </c>
      <c r="AO1097" s="2">
        <v>10</v>
      </c>
      <c r="AP1097" s="2">
        <v>1</v>
      </c>
      <c r="AQ1097" s="2">
        <v>3</v>
      </c>
      <c r="AR1097" s="53" t="s">
        <v>72</v>
      </c>
      <c r="AS1097" s="2" t="s">
        <v>73</v>
      </c>
      <c r="AT1097" s="2" t="s">
        <v>74</v>
      </c>
      <c r="AU1097" s="2" t="s">
        <v>148</v>
      </c>
      <c r="AV1097" s="2" t="s">
        <v>76</v>
      </c>
      <c r="AW1097" s="2" t="str">
        <f t="shared" si="17"/>
        <v>AMERICANAS SERVIÇOS    PEGUE NA LOJA HOJE    SHIP FROM STORE       QUIOSQUE</v>
      </c>
    </row>
    <row r="1098" spans="2:49" ht="15" customHeight="1">
      <c r="B1098" t="s">
        <v>8550</v>
      </c>
      <c r="C1098" s="2">
        <v>1341</v>
      </c>
      <c r="D1098" s="2">
        <v>1341</v>
      </c>
      <c r="E1098" s="2" t="s">
        <v>8551</v>
      </c>
      <c r="F1098" s="58" t="s">
        <v>8552</v>
      </c>
      <c r="G1098" s="2" t="s">
        <v>534</v>
      </c>
      <c r="H1098" t="s">
        <v>535</v>
      </c>
      <c r="I1098" s="58" t="s">
        <v>536</v>
      </c>
      <c r="J1098" s="2">
        <v>65659</v>
      </c>
      <c r="K1098" s="2" t="s">
        <v>537</v>
      </c>
      <c r="L1098" s="2" t="s">
        <v>531</v>
      </c>
      <c r="M1098" s="58" t="s">
        <v>721</v>
      </c>
      <c r="N1098" s="58" t="s">
        <v>722</v>
      </c>
      <c r="O1098" s="58" t="s">
        <v>723</v>
      </c>
      <c r="P1098" s="2" t="s">
        <v>148</v>
      </c>
      <c r="Q1098" s="2" t="s">
        <v>724</v>
      </c>
      <c r="R1098" s="2" t="s">
        <v>718</v>
      </c>
      <c r="S1098" s="10">
        <v>43068</v>
      </c>
      <c r="T1098" s="58" t="s">
        <v>725</v>
      </c>
      <c r="U1098" s="2" t="s">
        <v>726</v>
      </c>
      <c r="V1098" s="2" t="s">
        <v>92</v>
      </c>
      <c r="W1098" s="2" t="s">
        <v>93</v>
      </c>
      <c r="X1098" s="2" t="s">
        <v>545</v>
      </c>
      <c r="Y1098" s="2">
        <v>31</v>
      </c>
      <c r="Z1098" s="2" t="s">
        <v>160</v>
      </c>
      <c r="AA1098" s="2" t="s">
        <v>727</v>
      </c>
      <c r="AB1098" s="58" t="s">
        <v>8552</v>
      </c>
      <c r="AC1098" s="58" t="s">
        <v>98</v>
      </c>
      <c r="AD1098" s="58" t="s">
        <v>8553</v>
      </c>
      <c r="AE1098" s="2" t="s">
        <v>8554</v>
      </c>
      <c r="AF1098" s="62">
        <v>-3.9647546</v>
      </c>
      <c r="AG1098" s="62">
        <v>-45.661433299999999</v>
      </c>
      <c r="AH1098" s="2" t="s">
        <v>8555</v>
      </c>
      <c r="AI1098" s="2" t="s">
        <v>147</v>
      </c>
      <c r="AJ1098" s="2" t="s">
        <v>1196</v>
      </c>
      <c r="AK1098" s="55">
        <v>470.34</v>
      </c>
      <c r="AL1098" s="55">
        <v>85</v>
      </c>
      <c r="AM1098" s="55">
        <v>18.072032997406133</v>
      </c>
      <c r="AN1098" s="2" t="s">
        <v>103</v>
      </c>
      <c r="AO1098" s="2">
        <v>10</v>
      </c>
      <c r="AP1098" s="2">
        <v>1</v>
      </c>
      <c r="AQ1098" s="2">
        <v>3</v>
      </c>
      <c r="AR1098" s="53" t="s">
        <v>148</v>
      </c>
      <c r="AS1098" s="2" t="s">
        <v>73</v>
      </c>
      <c r="AT1098" s="2" t="s">
        <v>148</v>
      </c>
      <c r="AU1098" s="2" t="s">
        <v>75</v>
      </c>
      <c r="AV1098" s="2" t="s">
        <v>76</v>
      </c>
      <c r="AW1098" s="2" t="str">
        <f t="shared" si="17"/>
        <v xml:space="preserve">     PEGUE NA LOJA HOJE         PEGUE NA LOJA  QUIOSQUE</v>
      </c>
    </row>
    <row r="1099" spans="2:49" ht="15" customHeight="1">
      <c r="B1099" t="s">
        <v>8556</v>
      </c>
      <c r="C1099" s="2">
        <v>1308</v>
      </c>
      <c r="D1099" s="2">
        <v>1308</v>
      </c>
      <c r="E1099" s="2" t="s">
        <v>8557</v>
      </c>
      <c r="F1099" s="58" t="s">
        <v>8558</v>
      </c>
      <c r="G1099" s="2" t="s">
        <v>534</v>
      </c>
      <c r="H1099" t="s">
        <v>535</v>
      </c>
      <c r="I1099" s="58" t="s">
        <v>536</v>
      </c>
      <c r="J1099" s="2">
        <v>65659</v>
      </c>
      <c r="K1099" s="2" t="s">
        <v>537</v>
      </c>
      <c r="L1099" s="2" t="s">
        <v>531</v>
      </c>
      <c r="M1099" s="58" t="s">
        <v>3340</v>
      </c>
      <c r="N1099" s="58" t="s">
        <v>3341</v>
      </c>
      <c r="O1099" s="58" t="s">
        <v>3342</v>
      </c>
      <c r="P1099" s="2" t="s">
        <v>148</v>
      </c>
      <c r="Q1099" s="2" t="s">
        <v>3343</v>
      </c>
      <c r="R1099" s="2" t="s">
        <v>3337</v>
      </c>
      <c r="S1099" s="10">
        <v>43068</v>
      </c>
      <c r="T1099" s="58" t="s">
        <v>3344</v>
      </c>
      <c r="U1099" s="2" t="s">
        <v>3345</v>
      </c>
      <c r="V1099" s="2" t="s">
        <v>92</v>
      </c>
      <c r="W1099" s="2" t="s">
        <v>93</v>
      </c>
      <c r="X1099" s="2" t="s">
        <v>545</v>
      </c>
      <c r="Y1099" s="2">
        <v>91</v>
      </c>
      <c r="Z1099" s="2" t="s">
        <v>95</v>
      </c>
      <c r="AA1099" s="2" t="s">
        <v>546</v>
      </c>
      <c r="AB1099" s="58" t="s">
        <v>8558</v>
      </c>
      <c r="AC1099" s="58" t="s">
        <v>8559</v>
      </c>
      <c r="AD1099" s="58" t="s">
        <v>8560</v>
      </c>
      <c r="AE1099" s="2" t="s">
        <v>8561</v>
      </c>
      <c r="AF1099" s="62">
        <v>-2.9926534999999999</v>
      </c>
      <c r="AG1099" s="62">
        <v>-47.355976200000001</v>
      </c>
      <c r="AH1099" s="2" t="s">
        <v>8562</v>
      </c>
      <c r="AI1099" s="2" t="s">
        <v>147</v>
      </c>
      <c r="AJ1099" s="2" t="s">
        <v>1351</v>
      </c>
      <c r="AK1099" s="55">
        <v>649.34</v>
      </c>
      <c r="AL1099" s="55">
        <v>103</v>
      </c>
      <c r="AM1099" s="55">
        <v>15.862260141066312</v>
      </c>
      <c r="AN1099" s="2" t="s">
        <v>103</v>
      </c>
      <c r="AO1099" s="2">
        <v>8</v>
      </c>
      <c r="AP1099" s="2">
        <v>1</v>
      </c>
      <c r="AQ1099" s="2">
        <v>1</v>
      </c>
      <c r="AR1099" s="53" t="s">
        <v>72</v>
      </c>
      <c r="AS1099" s="2" t="s">
        <v>73</v>
      </c>
      <c r="AT1099" s="2" t="s">
        <v>148</v>
      </c>
      <c r="AU1099" s="2" t="s">
        <v>75</v>
      </c>
      <c r="AV1099" s="2" t="s">
        <v>76</v>
      </c>
      <c r="AW1099" s="2" t="str">
        <f t="shared" si="17"/>
        <v>AMERICANAS SERVIÇOS    PEGUE NA LOJA HOJE         PEGUE NA LOJA  QUIOSQUE</v>
      </c>
    </row>
    <row r="1100" spans="2:49" ht="15" customHeight="1">
      <c r="B1100" t="s">
        <v>8563</v>
      </c>
      <c r="C1100" s="2">
        <v>1361</v>
      </c>
      <c r="D1100" s="2">
        <v>1361</v>
      </c>
      <c r="E1100" s="2" t="s">
        <v>8564</v>
      </c>
      <c r="F1100" s="58" t="s">
        <v>8565</v>
      </c>
      <c r="G1100" s="2" t="s">
        <v>534</v>
      </c>
      <c r="H1100" t="s">
        <v>535</v>
      </c>
      <c r="I1100" s="58" t="s">
        <v>536</v>
      </c>
      <c r="J1100" s="2">
        <v>65659</v>
      </c>
      <c r="K1100" s="2" t="s">
        <v>537</v>
      </c>
      <c r="L1100" s="2" t="s">
        <v>531</v>
      </c>
      <c r="M1100" s="58" t="s">
        <v>3340</v>
      </c>
      <c r="N1100" s="58" t="s">
        <v>3341</v>
      </c>
      <c r="O1100" s="58" t="s">
        <v>3342</v>
      </c>
      <c r="P1100" s="2" t="s">
        <v>148</v>
      </c>
      <c r="Q1100" s="2" t="s">
        <v>3343</v>
      </c>
      <c r="R1100" s="2" t="s">
        <v>3337</v>
      </c>
      <c r="S1100" s="10">
        <v>43068</v>
      </c>
      <c r="T1100" s="58" t="s">
        <v>3344</v>
      </c>
      <c r="U1100" s="2" t="s">
        <v>3345</v>
      </c>
      <c r="V1100" s="2" t="s">
        <v>92</v>
      </c>
      <c r="W1100" s="2" t="s">
        <v>93</v>
      </c>
      <c r="X1100" s="2" t="s">
        <v>545</v>
      </c>
      <c r="Y1100" s="2">
        <v>91</v>
      </c>
      <c r="Z1100" s="2" t="s">
        <v>95</v>
      </c>
      <c r="AA1100" s="2" t="s">
        <v>546</v>
      </c>
      <c r="AB1100" s="58" t="s">
        <v>3339</v>
      </c>
      <c r="AC1100" s="58" t="s">
        <v>8566</v>
      </c>
      <c r="AD1100" s="58" t="s">
        <v>8567</v>
      </c>
      <c r="AE1100" s="2" t="s">
        <v>8568</v>
      </c>
      <c r="AF1100" s="62">
        <v>-1.2914928999999999</v>
      </c>
      <c r="AG1100" s="62">
        <v>-47.921781699999997</v>
      </c>
      <c r="AH1100" s="2" t="s">
        <v>8569</v>
      </c>
      <c r="AI1100" s="2" t="s">
        <v>147</v>
      </c>
      <c r="AJ1100" s="2" t="s">
        <v>330</v>
      </c>
      <c r="AK1100" s="55">
        <v>941.36</v>
      </c>
      <c r="AL1100" s="55">
        <v>122</v>
      </c>
      <c r="AM1100" s="55">
        <v>12.959972805302966</v>
      </c>
      <c r="AN1100" s="2" t="s">
        <v>103</v>
      </c>
      <c r="AO1100" s="2">
        <v>8</v>
      </c>
      <c r="AP1100" s="2">
        <v>1</v>
      </c>
      <c r="AQ1100" s="2">
        <v>1</v>
      </c>
      <c r="AR1100" s="53" t="s">
        <v>72</v>
      </c>
      <c r="AS1100" s="2" t="s">
        <v>73</v>
      </c>
      <c r="AT1100" s="2" t="s">
        <v>74</v>
      </c>
      <c r="AU1100" s="2" t="s">
        <v>75</v>
      </c>
      <c r="AV1100" s="2" t="s">
        <v>76</v>
      </c>
      <c r="AW1100" s="2" t="str">
        <f t="shared" si="17"/>
        <v>AMERICANAS SERVIÇOS    PEGUE NA LOJA HOJE    SHIP FROM STORE    PEGUE NA LOJA  QUIOSQUE</v>
      </c>
    </row>
    <row r="1101" spans="2:49" ht="15" customHeight="1">
      <c r="B1101" t="s">
        <v>8570</v>
      </c>
      <c r="C1101" s="2">
        <v>1369</v>
      </c>
      <c r="D1101" s="2">
        <v>1369</v>
      </c>
      <c r="E1101" s="2" t="s">
        <v>8571</v>
      </c>
      <c r="F1101" s="58" t="s">
        <v>8572</v>
      </c>
      <c r="G1101" s="2" t="s">
        <v>534</v>
      </c>
      <c r="H1101" t="s">
        <v>535</v>
      </c>
      <c r="I1101" s="58" t="s">
        <v>536</v>
      </c>
      <c r="J1101" s="2">
        <v>65659</v>
      </c>
      <c r="K1101" s="2" t="s">
        <v>537</v>
      </c>
      <c r="L1101" s="2" t="s">
        <v>531</v>
      </c>
      <c r="M1101" s="58" t="s">
        <v>3340</v>
      </c>
      <c r="N1101" s="58" t="s">
        <v>3341</v>
      </c>
      <c r="O1101" s="58" t="s">
        <v>3342</v>
      </c>
      <c r="P1101" s="2" t="s">
        <v>148</v>
      </c>
      <c r="Q1101" s="2" t="s">
        <v>3343</v>
      </c>
      <c r="R1101" s="2" t="s">
        <v>3337</v>
      </c>
      <c r="S1101" s="10">
        <v>43068</v>
      </c>
      <c r="T1101" s="58" t="s">
        <v>3344</v>
      </c>
      <c r="U1101" s="2" t="s">
        <v>3345</v>
      </c>
      <c r="V1101" s="2" t="s">
        <v>92</v>
      </c>
      <c r="W1101" s="2" t="s">
        <v>93</v>
      </c>
      <c r="X1101" s="2" t="s">
        <v>545</v>
      </c>
      <c r="Y1101" s="2">
        <v>91</v>
      </c>
      <c r="Z1101" s="2" t="s">
        <v>95</v>
      </c>
      <c r="AA1101" s="2" t="s">
        <v>546</v>
      </c>
      <c r="AB1101" s="58" t="s">
        <v>3421</v>
      </c>
      <c r="AC1101" s="58" t="s">
        <v>8039</v>
      </c>
      <c r="AD1101" s="58" t="s">
        <v>8573</v>
      </c>
      <c r="AE1101" s="2" t="s">
        <v>8574</v>
      </c>
      <c r="AF1101" s="62">
        <v>-1.3601970000000001</v>
      </c>
      <c r="AG1101" s="62">
        <v>-48.427240300000001</v>
      </c>
      <c r="AH1101" s="2" t="s">
        <v>8575</v>
      </c>
      <c r="AI1101" s="2" t="s">
        <v>147</v>
      </c>
      <c r="AJ1101" s="2" t="s">
        <v>330</v>
      </c>
      <c r="AK1101" s="55">
        <v>729.54</v>
      </c>
      <c r="AL1101" s="55">
        <v>121</v>
      </c>
      <c r="AM1101" s="55">
        <v>16.585793787866326</v>
      </c>
      <c r="AN1101" s="2" t="s">
        <v>103</v>
      </c>
      <c r="AO1101" s="2">
        <v>5</v>
      </c>
      <c r="AP1101" s="2">
        <v>2</v>
      </c>
      <c r="AQ1101" s="2">
        <v>1</v>
      </c>
      <c r="AR1101" s="53" t="s">
        <v>72</v>
      </c>
      <c r="AS1101" s="2" t="s">
        <v>73</v>
      </c>
      <c r="AT1101" s="2" t="s">
        <v>148</v>
      </c>
      <c r="AU1101" s="2" t="s">
        <v>75</v>
      </c>
      <c r="AV1101" s="2" t="s">
        <v>76</v>
      </c>
      <c r="AW1101" s="2" t="str">
        <f t="shared" si="17"/>
        <v>AMERICANAS SERVIÇOS    PEGUE NA LOJA HOJE         PEGUE NA LOJA  QUIOSQUE</v>
      </c>
    </row>
    <row r="1102" spans="2:49" ht="15" customHeight="1">
      <c r="B1102" t="s">
        <v>8576</v>
      </c>
      <c r="C1102" s="2">
        <v>1378</v>
      </c>
      <c r="D1102" s="2">
        <v>1378</v>
      </c>
      <c r="E1102" s="2" t="s">
        <v>8577</v>
      </c>
      <c r="F1102" s="58" t="s">
        <v>8578</v>
      </c>
      <c r="G1102" s="2" t="s">
        <v>534</v>
      </c>
      <c r="H1102" t="s">
        <v>535</v>
      </c>
      <c r="I1102" s="58" t="s">
        <v>536</v>
      </c>
      <c r="J1102" s="2">
        <v>65659</v>
      </c>
      <c r="K1102" s="2" t="s">
        <v>537</v>
      </c>
      <c r="L1102" s="2" t="s">
        <v>531</v>
      </c>
      <c r="M1102" s="58" t="s">
        <v>3340</v>
      </c>
      <c r="N1102" s="58" t="s">
        <v>3341</v>
      </c>
      <c r="O1102" s="58" t="s">
        <v>3342</v>
      </c>
      <c r="P1102" s="2" t="s">
        <v>148</v>
      </c>
      <c r="Q1102" s="2" t="s">
        <v>3343</v>
      </c>
      <c r="R1102" s="2" t="s">
        <v>3337</v>
      </c>
      <c r="S1102" s="10">
        <v>43068</v>
      </c>
      <c r="T1102" s="58" t="s">
        <v>3344</v>
      </c>
      <c r="U1102" s="2" t="s">
        <v>3345</v>
      </c>
      <c r="V1102" s="2" t="s">
        <v>92</v>
      </c>
      <c r="W1102" s="2" t="s">
        <v>93</v>
      </c>
      <c r="X1102" s="2" t="s">
        <v>545</v>
      </c>
      <c r="Y1102" s="2">
        <v>91</v>
      </c>
      <c r="Z1102" s="2" t="s">
        <v>95</v>
      </c>
      <c r="AA1102" s="2" t="s">
        <v>546</v>
      </c>
      <c r="AB1102" s="58" t="s">
        <v>8578</v>
      </c>
      <c r="AC1102" s="58" t="s">
        <v>98</v>
      </c>
      <c r="AD1102" s="58" t="s">
        <v>8579</v>
      </c>
      <c r="AE1102" s="2" t="s">
        <v>8580</v>
      </c>
      <c r="AF1102" s="62">
        <v>-0.88795779999999902</v>
      </c>
      <c r="AG1102" s="62">
        <v>-48.100202400000001</v>
      </c>
      <c r="AH1102" s="2" t="s">
        <v>8581</v>
      </c>
      <c r="AI1102" s="2" t="s">
        <v>28</v>
      </c>
      <c r="AJ1102" s="2" t="s">
        <v>1196</v>
      </c>
      <c r="AK1102" s="55">
        <v>497.84</v>
      </c>
      <c r="AL1102" s="55">
        <v>96</v>
      </c>
      <c r="AM1102" s="55">
        <v>19.283303872730194</v>
      </c>
      <c r="AN1102" s="2" t="s">
        <v>103</v>
      </c>
      <c r="AO1102" s="2">
        <v>8</v>
      </c>
      <c r="AP1102" s="2">
        <v>1</v>
      </c>
      <c r="AQ1102" s="2">
        <v>1</v>
      </c>
      <c r="AR1102" s="53" t="s">
        <v>72</v>
      </c>
      <c r="AS1102" s="2" t="s">
        <v>73</v>
      </c>
      <c r="AT1102" s="2" t="s">
        <v>148</v>
      </c>
      <c r="AU1102" s="2" t="s">
        <v>75</v>
      </c>
      <c r="AV1102" s="2" t="s">
        <v>76</v>
      </c>
      <c r="AW1102" s="2" t="str">
        <f t="shared" si="17"/>
        <v>AMERICANAS SERVIÇOS    PEGUE NA LOJA HOJE         PEGUE NA LOJA  QUIOSQUE</v>
      </c>
    </row>
    <row r="1103" spans="2:49" ht="15" customHeight="1">
      <c r="B1103" t="s">
        <v>8582</v>
      </c>
      <c r="C1103" s="2">
        <v>1354</v>
      </c>
      <c r="D1103" s="2">
        <v>1354</v>
      </c>
      <c r="E1103" s="2" t="s">
        <v>8583</v>
      </c>
      <c r="F1103" s="58" t="s">
        <v>8584</v>
      </c>
      <c r="G1103" s="2" t="s">
        <v>534</v>
      </c>
      <c r="H1103" t="s">
        <v>535</v>
      </c>
      <c r="I1103" s="58" t="s">
        <v>536</v>
      </c>
      <c r="J1103" s="2">
        <v>65659</v>
      </c>
      <c r="K1103" s="2" t="s">
        <v>537</v>
      </c>
      <c r="L1103" s="2" t="s">
        <v>531</v>
      </c>
      <c r="M1103" s="58" t="s">
        <v>3921</v>
      </c>
      <c r="N1103" s="58" t="s">
        <v>3922</v>
      </c>
      <c r="O1103" s="58" t="s">
        <v>3923</v>
      </c>
      <c r="P1103" s="2" t="s">
        <v>148</v>
      </c>
      <c r="Q1103" s="2" t="s">
        <v>3924</v>
      </c>
      <c r="R1103" s="2" t="s">
        <v>796</v>
      </c>
      <c r="S1103" s="10">
        <v>43068</v>
      </c>
      <c r="T1103" s="58" t="s">
        <v>3925</v>
      </c>
      <c r="U1103" s="2" t="s">
        <v>3926</v>
      </c>
      <c r="V1103" s="2" t="s">
        <v>92</v>
      </c>
      <c r="W1103" s="2" t="s">
        <v>93</v>
      </c>
      <c r="X1103" s="2" t="s">
        <v>545</v>
      </c>
      <c r="Y1103" s="2">
        <v>99</v>
      </c>
      <c r="Z1103" s="2" t="s">
        <v>160</v>
      </c>
      <c r="AA1103" s="2" t="s">
        <v>727</v>
      </c>
      <c r="AB1103" s="58" t="s">
        <v>8584</v>
      </c>
      <c r="AC1103" s="58" t="s">
        <v>98</v>
      </c>
      <c r="AD1103" s="58" t="s">
        <v>8585</v>
      </c>
      <c r="AE1103" s="2" t="s">
        <v>8586</v>
      </c>
      <c r="AF1103" s="62">
        <v>-5.8172109999999897</v>
      </c>
      <c r="AG1103" s="62">
        <v>-46.142573499999997</v>
      </c>
      <c r="AH1103" s="2" t="s">
        <v>8587</v>
      </c>
      <c r="AI1103" s="2" t="s">
        <v>147</v>
      </c>
      <c r="AJ1103" s="2" t="s">
        <v>1351</v>
      </c>
      <c r="AK1103" s="55">
        <v>609.44000000000005</v>
      </c>
      <c r="AL1103" s="55">
        <v>63</v>
      </c>
      <c r="AM1103" s="55">
        <v>10.337358886846941</v>
      </c>
      <c r="AN1103" s="2" t="s">
        <v>103</v>
      </c>
      <c r="AO1103" s="2">
        <v>11</v>
      </c>
      <c r="AP1103" s="2">
        <v>1</v>
      </c>
      <c r="AQ1103" s="2">
        <v>4</v>
      </c>
      <c r="AR1103" s="53" t="s">
        <v>148</v>
      </c>
      <c r="AS1103" s="2" t="s">
        <v>73</v>
      </c>
      <c r="AT1103" s="2" t="s">
        <v>148</v>
      </c>
      <c r="AU1103" s="2" t="s">
        <v>75</v>
      </c>
      <c r="AV1103" s="2" t="s">
        <v>148</v>
      </c>
      <c r="AW1103" s="2" t="str">
        <f t="shared" si="17"/>
        <v xml:space="preserve">     PEGUE NA LOJA HOJE         PEGUE NA LOJA   </v>
      </c>
    </row>
    <row r="1104" spans="2:49" ht="15" customHeight="1">
      <c r="B1104" t="s">
        <v>8588</v>
      </c>
      <c r="C1104" s="2">
        <v>1355</v>
      </c>
      <c r="D1104" s="2">
        <v>1355</v>
      </c>
      <c r="E1104" s="2" t="s">
        <v>8589</v>
      </c>
      <c r="F1104" s="58" t="s">
        <v>8590</v>
      </c>
      <c r="G1104" s="2" t="s">
        <v>534</v>
      </c>
      <c r="H1104" t="s">
        <v>535</v>
      </c>
      <c r="I1104" s="58" t="s">
        <v>536</v>
      </c>
      <c r="J1104" s="2">
        <v>65659</v>
      </c>
      <c r="K1104" s="2" t="s">
        <v>537</v>
      </c>
      <c r="L1104" s="2" t="s">
        <v>531</v>
      </c>
      <c r="M1104" s="58" t="s">
        <v>3921</v>
      </c>
      <c r="N1104" s="58" t="s">
        <v>3922</v>
      </c>
      <c r="O1104" s="58" t="s">
        <v>3923</v>
      </c>
      <c r="P1104" s="2" t="s">
        <v>148</v>
      </c>
      <c r="Q1104" s="2" t="s">
        <v>3924</v>
      </c>
      <c r="R1104" s="2" t="s">
        <v>796</v>
      </c>
      <c r="S1104" s="10">
        <v>43068</v>
      </c>
      <c r="T1104" s="58" t="s">
        <v>3925</v>
      </c>
      <c r="U1104" s="2" t="s">
        <v>3926</v>
      </c>
      <c r="V1104" s="2" t="s">
        <v>92</v>
      </c>
      <c r="W1104" s="2" t="s">
        <v>93</v>
      </c>
      <c r="X1104" s="2" t="s">
        <v>545</v>
      </c>
      <c r="Y1104" s="2">
        <v>99</v>
      </c>
      <c r="Z1104" s="2" t="s">
        <v>160</v>
      </c>
      <c r="AA1104" s="2" t="s">
        <v>727</v>
      </c>
      <c r="AB1104" s="58" t="s">
        <v>8590</v>
      </c>
      <c r="AC1104" s="58" t="s">
        <v>98</v>
      </c>
      <c r="AD1104" s="58" t="s">
        <v>8591</v>
      </c>
      <c r="AE1104" s="2" t="s">
        <v>8592</v>
      </c>
      <c r="AF1104" s="62">
        <v>-5.2831462</v>
      </c>
      <c r="AG1104" s="62">
        <v>-44.492926400000002</v>
      </c>
      <c r="AH1104" s="2" t="s">
        <v>8593</v>
      </c>
      <c r="AI1104" s="2" t="s">
        <v>147</v>
      </c>
      <c r="AJ1104" s="2" t="s">
        <v>1351</v>
      </c>
      <c r="AK1104" s="55">
        <v>581.4</v>
      </c>
      <c r="AL1104" s="55">
        <v>142</v>
      </c>
      <c r="AM1104" s="55">
        <v>24.423804609563124</v>
      </c>
      <c r="AN1104" s="2" t="s">
        <v>103</v>
      </c>
      <c r="AO1104" s="2">
        <v>10</v>
      </c>
      <c r="AP1104" s="2">
        <v>1</v>
      </c>
      <c r="AQ1104" s="2">
        <v>3</v>
      </c>
      <c r="AR1104" s="53" t="s">
        <v>148</v>
      </c>
      <c r="AS1104" s="2" t="s">
        <v>73</v>
      </c>
      <c r="AT1104" s="2" t="s">
        <v>148</v>
      </c>
      <c r="AU1104" s="2" t="s">
        <v>148</v>
      </c>
      <c r="AV1104" s="2" t="s">
        <v>148</v>
      </c>
      <c r="AW1104" s="2" t="str">
        <f t="shared" si="17"/>
        <v xml:space="preserve">     PEGUE NA LOJA HOJE             </v>
      </c>
    </row>
    <row r="1105" spans="2:49" ht="15" customHeight="1">
      <c r="B1105" t="s">
        <v>8594</v>
      </c>
      <c r="C1105" s="2">
        <v>1365</v>
      </c>
      <c r="D1105" s="2">
        <v>1365</v>
      </c>
      <c r="E1105" s="2" t="s">
        <v>8595</v>
      </c>
      <c r="F1105" s="58" t="s">
        <v>8596</v>
      </c>
      <c r="G1105" s="2" t="s">
        <v>431</v>
      </c>
      <c r="H1105" t="s">
        <v>432</v>
      </c>
      <c r="I1105" s="58" t="s">
        <v>433</v>
      </c>
      <c r="J1105" s="2">
        <v>66749</v>
      </c>
      <c r="K1105" s="2" t="s">
        <v>434</v>
      </c>
      <c r="L1105" s="2" t="s">
        <v>435</v>
      </c>
      <c r="M1105" s="58" t="s">
        <v>1648</v>
      </c>
      <c r="N1105" s="58" t="s">
        <v>1649</v>
      </c>
      <c r="O1105" s="58" t="s">
        <v>1650</v>
      </c>
      <c r="P1105" s="2" t="s">
        <v>148</v>
      </c>
      <c r="Q1105" s="2" t="s">
        <v>1651</v>
      </c>
      <c r="R1105" s="2" t="s">
        <v>1645</v>
      </c>
      <c r="S1105" s="10">
        <v>43068</v>
      </c>
      <c r="T1105" s="58" t="s">
        <v>1652</v>
      </c>
      <c r="U1105" s="2" t="s">
        <v>1653</v>
      </c>
      <c r="V1105" s="2" t="s">
        <v>92</v>
      </c>
      <c r="W1105" s="2" t="s">
        <v>93</v>
      </c>
      <c r="X1105" s="2" t="s">
        <v>442</v>
      </c>
      <c r="Y1105" s="2">
        <v>81</v>
      </c>
      <c r="Z1105" s="2" t="s">
        <v>160</v>
      </c>
      <c r="AA1105" s="2" t="s">
        <v>443</v>
      </c>
      <c r="AB1105" s="58" t="s">
        <v>8596</v>
      </c>
      <c r="AC1105" s="58" t="s">
        <v>98</v>
      </c>
      <c r="AD1105" s="58" t="s">
        <v>8597</v>
      </c>
      <c r="AE1105" s="2" t="s">
        <v>8598</v>
      </c>
      <c r="AF1105" s="62">
        <v>-8.6863469999999996</v>
      </c>
      <c r="AG1105" s="62">
        <v>-35.590415499999999</v>
      </c>
      <c r="AH1105" s="2" t="s">
        <v>8599</v>
      </c>
      <c r="AI1105" s="2" t="s">
        <v>147</v>
      </c>
      <c r="AJ1105" s="2" t="s">
        <v>1351</v>
      </c>
      <c r="AK1105" s="55">
        <v>666.83</v>
      </c>
      <c r="AL1105" s="55">
        <v>85</v>
      </c>
      <c r="AM1105" s="55">
        <v>12.746877015131291</v>
      </c>
      <c r="AN1105" s="2" t="s">
        <v>103</v>
      </c>
      <c r="AO1105" s="2">
        <v>4</v>
      </c>
      <c r="AP1105" s="2">
        <v>3</v>
      </c>
      <c r="AQ1105" s="2">
        <v>1</v>
      </c>
      <c r="AR1105" s="53" t="s">
        <v>72</v>
      </c>
      <c r="AS1105" s="2" t="s">
        <v>73</v>
      </c>
      <c r="AT1105" s="2" t="s">
        <v>148</v>
      </c>
      <c r="AU1105" s="2" t="s">
        <v>75</v>
      </c>
      <c r="AV1105" s="2" t="s">
        <v>76</v>
      </c>
      <c r="AW1105" s="2" t="str">
        <f t="shared" si="17"/>
        <v>AMERICANAS SERVIÇOS    PEGUE NA LOJA HOJE         PEGUE NA LOJA  QUIOSQUE</v>
      </c>
    </row>
    <row r="1106" spans="2:49" ht="15" customHeight="1">
      <c r="B1106" t="s">
        <v>8600</v>
      </c>
      <c r="C1106" s="2">
        <v>1329</v>
      </c>
      <c r="D1106" s="2">
        <v>1329</v>
      </c>
      <c r="E1106" s="2" t="s">
        <v>8601</v>
      </c>
      <c r="F1106" s="58" t="s">
        <v>8602</v>
      </c>
      <c r="G1106" s="2" t="s">
        <v>431</v>
      </c>
      <c r="H1106" t="s">
        <v>432</v>
      </c>
      <c r="I1106" s="58" t="s">
        <v>433</v>
      </c>
      <c r="J1106" s="2">
        <v>66749</v>
      </c>
      <c r="K1106" s="2" t="s">
        <v>434</v>
      </c>
      <c r="L1106" s="2" t="s">
        <v>435</v>
      </c>
      <c r="M1106" s="58" t="s">
        <v>1519</v>
      </c>
      <c r="N1106" s="58" t="s">
        <v>1520</v>
      </c>
      <c r="O1106" s="58" t="s">
        <v>1521</v>
      </c>
      <c r="P1106" s="2">
        <v>66162</v>
      </c>
      <c r="Q1106" s="2" t="s">
        <v>1522</v>
      </c>
      <c r="R1106" s="2">
        <v>1580</v>
      </c>
      <c r="S1106" s="10">
        <v>43068</v>
      </c>
      <c r="T1106" s="58" t="s">
        <v>1523</v>
      </c>
      <c r="U1106" s="2" t="s">
        <v>1524</v>
      </c>
      <c r="V1106" s="2" t="s">
        <v>92</v>
      </c>
      <c r="W1106" s="2" t="s">
        <v>93</v>
      </c>
      <c r="X1106" s="2" t="s">
        <v>442</v>
      </c>
      <c r="Y1106" s="2">
        <v>84</v>
      </c>
      <c r="Z1106" s="2" t="s">
        <v>160</v>
      </c>
      <c r="AA1106" s="2" t="s">
        <v>1519</v>
      </c>
      <c r="AB1106" s="58" t="s">
        <v>5169</v>
      </c>
      <c r="AC1106" s="58" t="s">
        <v>8603</v>
      </c>
      <c r="AD1106" s="58" t="s">
        <v>8604</v>
      </c>
      <c r="AE1106" s="2" t="s">
        <v>8605</v>
      </c>
      <c r="AF1106" s="62">
        <v>-5.8917508999999999</v>
      </c>
      <c r="AG1106" s="62">
        <v>-35.198971700000001</v>
      </c>
      <c r="AH1106" s="2" t="s">
        <v>8606</v>
      </c>
      <c r="AI1106" s="2" t="s">
        <v>28</v>
      </c>
      <c r="AJ1106" s="2" t="s">
        <v>1351</v>
      </c>
      <c r="AK1106" s="55">
        <v>551.54999999999995</v>
      </c>
      <c r="AL1106" s="55">
        <v>60</v>
      </c>
      <c r="AM1106" s="55">
        <v>10.878433505575199</v>
      </c>
      <c r="AN1106" s="2" t="s">
        <v>331</v>
      </c>
      <c r="AO1106" s="2">
        <v>8</v>
      </c>
      <c r="AP1106" s="2">
        <v>1</v>
      </c>
      <c r="AQ1106" s="2">
        <v>1</v>
      </c>
      <c r="AR1106" s="53" t="s">
        <v>72</v>
      </c>
      <c r="AS1106" s="2" t="s">
        <v>73</v>
      </c>
      <c r="AT1106" s="2" t="s">
        <v>74</v>
      </c>
      <c r="AU1106" s="2" t="s">
        <v>75</v>
      </c>
      <c r="AV1106" s="2" t="s">
        <v>76</v>
      </c>
      <c r="AW1106" s="2" t="str">
        <f t="shared" si="17"/>
        <v>AMERICANAS SERVIÇOS    PEGUE NA LOJA HOJE    SHIP FROM STORE    PEGUE NA LOJA  QUIOSQUE</v>
      </c>
    </row>
    <row r="1107" spans="2:49" ht="15" customHeight="1">
      <c r="B1107" t="s">
        <v>8607</v>
      </c>
      <c r="C1107" s="2" t="s">
        <v>8608</v>
      </c>
      <c r="D1107" s="2">
        <v>992</v>
      </c>
      <c r="E1107" s="2" t="s">
        <v>8609</v>
      </c>
      <c r="F1107" s="58" t="s">
        <v>8610</v>
      </c>
      <c r="G1107" s="2" t="s">
        <v>431</v>
      </c>
      <c r="H1107" t="s">
        <v>432</v>
      </c>
      <c r="I1107" s="58" t="s">
        <v>433</v>
      </c>
      <c r="J1107" s="2">
        <v>66749</v>
      </c>
      <c r="K1107" s="2" t="s">
        <v>434</v>
      </c>
      <c r="L1107" s="2" t="s">
        <v>435</v>
      </c>
      <c r="M1107" s="58" t="s">
        <v>474</v>
      </c>
      <c r="N1107" s="58" t="s">
        <v>475</v>
      </c>
      <c r="O1107" s="58" t="s">
        <v>476</v>
      </c>
      <c r="P1107" s="2" t="s">
        <v>148</v>
      </c>
      <c r="Q1107" s="2" t="s">
        <v>477</v>
      </c>
      <c r="R1107" s="2" t="s">
        <v>435</v>
      </c>
      <c r="S1107" s="10">
        <v>43068</v>
      </c>
      <c r="T1107" s="58" t="s">
        <v>478</v>
      </c>
      <c r="U1107" s="2" t="s">
        <v>479</v>
      </c>
      <c r="V1107" s="2" t="s">
        <v>92</v>
      </c>
      <c r="W1107" s="2" t="s">
        <v>1192</v>
      </c>
      <c r="X1107" s="2" t="s">
        <v>480</v>
      </c>
      <c r="Y1107" s="2">
        <v>71</v>
      </c>
      <c r="Z1107" s="2" t="s">
        <v>95</v>
      </c>
      <c r="AA1107" s="2" t="s">
        <v>481</v>
      </c>
      <c r="AB1107" s="58" t="s">
        <v>482</v>
      </c>
      <c r="AC1107" s="58" t="s">
        <v>8611</v>
      </c>
      <c r="AD1107" s="58" t="s">
        <v>8612</v>
      </c>
      <c r="AE1107" s="2" t="s">
        <v>8613</v>
      </c>
      <c r="AF1107" s="62">
        <v>-12.956103499999999</v>
      </c>
      <c r="AG1107" s="62">
        <v>-38.486316700000003</v>
      </c>
      <c r="AH1107" s="2" t="s">
        <v>8614</v>
      </c>
      <c r="AI1107" s="2" t="s">
        <v>28</v>
      </c>
      <c r="AJ1107" s="2" t="s">
        <v>1351</v>
      </c>
      <c r="AK1107" s="55">
        <v>521.74</v>
      </c>
      <c r="AL1107" s="55">
        <v>46</v>
      </c>
      <c r="AM1107" s="55">
        <v>8.8166519722467118</v>
      </c>
      <c r="AN1107" s="2" t="s">
        <v>103</v>
      </c>
      <c r="AO1107" s="2">
        <v>5</v>
      </c>
      <c r="AP1107" s="2">
        <v>2</v>
      </c>
      <c r="AQ1107" s="2">
        <v>1</v>
      </c>
      <c r="AR1107" s="53" t="s">
        <v>72</v>
      </c>
      <c r="AS1107" s="2" t="s">
        <v>73</v>
      </c>
      <c r="AT1107" s="2" t="s">
        <v>74</v>
      </c>
      <c r="AU1107" s="2" t="s">
        <v>75</v>
      </c>
      <c r="AV1107" s="2" t="s">
        <v>76</v>
      </c>
      <c r="AW1107" s="2" t="str">
        <f t="shared" si="17"/>
        <v>AMERICANAS SERVIÇOS    PEGUE NA LOJA HOJE    SHIP FROM STORE    PEGUE NA LOJA  QUIOSQUE</v>
      </c>
    </row>
    <row r="1108" spans="2:49" ht="15" customHeight="1">
      <c r="B1108" t="s">
        <v>8615</v>
      </c>
      <c r="C1108" s="2">
        <v>1322</v>
      </c>
      <c r="D1108" s="2">
        <v>1322</v>
      </c>
      <c r="E1108" s="2" t="s">
        <v>8616</v>
      </c>
      <c r="F1108" s="58" t="s">
        <v>8617</v>
      </c>
      <c r="G1108" s="2" t="s">
        <v>431</v>
      </c>
      <c r="H1108" t="s">
        <v>432</v>
      </c>
      <c r="I1108" s="58" t="s">
        <v>433</v>
      </c>
      <c r="J1108" s="2">
        <v>66749</v>
      </c>
      <c r="K1108" s="2" t="s">
        <v>434</v>
      </c>
      <c r="L1108" s="2" t="s">
        <v>435</v>
      </c>
      <c r="M1108" s="58" t="s">
        <v>474</v>
      </c>
      <c r="N1108" s="58" t="s">
        <v>475</v>
      </c>
      <c r="O1108" s="58" t="s">
        <v>476</v>
      </c>
      <c r="P1108" s="2" t="s">
        <v>148</v>
      </c>
      <c r="Q1108" s="2" t="s">
        <v>477</v>
      </c>
      <c r="R1108" s="2" t="s">
        <v>435</v>
      </c>
      <c r="S1108" s="10">
        <v>43068</v>
      </c>
      <c r="T1108" s="58" t="s">
        <v>478</v>
      </c>
      <c r="U1108" s="2" t="s">
        <v>479</v>
      </c>
      <c r="V1108" s="2" t="s">
        <v>92</v>
      </c>
      <c r="W1108" s="2" t="s">
        <v>93</v>
      </c>
      <c r="X1108" s="2" t="s">
        <v>480</v>
      </c>
      <c r="Y1108" s="2">
        <v>77</v>
      </c>
      <c r="Z1108" s="2" t="s">
        <v>459</v>
      </c>
      <c r="AA1108" s="2" t="s">
        <v>481</v>
      </c>
      <c r="AB1108" s="58" t="s">
        <v>8617</v>
      </c>
      <c r="AC1108" s="58" t="s">
        <v>98</v>
      </c>
      <c r="AD1108" s="58" t="s">
        <v>8618</v>
      </c>
      <c r="AE1108" s="2" t="s">
        <v>8619</v>
      </c>
      <c r="AF1108" s="62">
        <v>-13.404484500000001</v>
      </c>
      <c r="AG1108" s="62">
        <v>-44.191330800000003</v>
      </c>
      <c r="AH1108" s="2" t="s">
        <v>8620</v>
      </c>
      <c r="AI1108" s="2" t="s">
        <v>147</v>
      </c>
      <c r="AJ1108" s="2" t="s">
        <v>1351</v>
      </c>
      <c r="AK1108" s="55">
        <v>650.21</v>
      </c>
      <c r="AL1108" s="55">
        <v>84</v>
      </c>
      <c r="AM1108" s="55">
        <v>12.918903123606217</v>
      </c>
      <c r="AN1108" s="2" t="s">
        <v>103</v>
      </c>
      <c r="AO1108" s="2">
        <v>8</v>
      </c>
      <c r="AP1108" s="2">
        <v>1</v>
      </c>
      <c r="AQ1108" s="2">
        <v>1</v>
      </c>
      <c r="AR1108" s="53" t="s">
        <v>72</v>
      </c>
      <c r="AS1108" s="2" t="s">
        <v>73</v>
      </c>
      <c r="AT1108" s="2" t="s">
        <v>148</v>
      </c>
      <c r="AU1108" s="2" t="s">
        <v>75</v>
      </c>
      <c r="AV1108" s="2" t="s">
        <v>76</v>
      </c>
      <c r="AW1108" s="2" t="str">
        <f t="shared" si="17"/>
        <v>AMERICANAS SERVIÇOS    PEGUE NA LOJA HOJE         PEGUE NA LOJA  QUIOSQUE</v>
      </c>
    </row>
    <row r="1109" spans="2:49" ht="15" customHeight="1">
      <c r="B1109" t="s">
        <v>8621</v>
      </c>
      <c r="C1109" s="2">
        <v>5047</v>
      </c>
      <c r="D1109" s="2">
        <v>5047</v>
      </c>
      <c r="E1109" s="2" t="s">
        <v>8622</v>
      </c>
      <c r="F1109" s="58" t="s">
        <v>8623</v>
      </c>
      <c r="G1109" s="2" t="s">
        <v>431</v>
      </c>
      <c r="H1109" t="s">
        <v>432</v>
      </c>
      <c r="I1109" s="58" t="s">
        <v>433</v>
      </c>
      <c r="J1109" s="2">
        <v>66749</v>
      </c>
      <c r="K1109" s="2" t="s">
        <v>434</v>
      </c>
      <c r="L1109" s="2" t="s">
        <v>435</v>
      </c>
      <c r="M1109" s="58" t="s">
        <v>474</v>
      </c>
      <c r="N1109" s="58" t="s">
        <v>475</v>
      </c>
      <c r="O1109" s="58" t="s">
        <v>476</v>
      </c>
      <c r="P1109" s="2" t="s">
        <v>148</v>
      </c>
      <c r="Q1109" s="2" t="s">
        <v>477</v>
      </c>
      <c r="R1109" s="2" t="s">
        <v>435</v>
      </c>
      <c r="S1109" s="10">
        <v>43068</v>
      </c>
      <c r="T1109" s="58" t="s">
        <v>478</v>
      </c>
      <c r="U1109" s="2" t="s">
        <v>479</v>
      </c>
      <c r="V1109" s="2" t="s">
        <v>92</v>
      </c>
      <c r="W1109" s="2" t="s">
        <v>1192</v>
      </c>
      <c r="X1109" s="2" t="s">
        <v>480</v>
      </c>
      <c r="Y1109" s="2">
        <v>71</v>
      </c>
      <c r="Z1109" s="2" t="s">
        <v>95</v>
      </c>
      <c r="AA1109" s="2" t="s">
        <v>481</v>
      </c>
      <c r="AB1109" s="58" t="s">
        <v>482</v>
      </c>
      <c r="AC1109" s="58" t="s">
        <v>8624</v>
      </c>
      <c r="AD1109" s="58" t="s">
        <v>8625</v>
      </c>
      <c r="AE1109" s="2" t="s">
        <v>8626</v>
      </c>
      <c r="AF1109" s="62">
        <v>-12.8652848</v>
      </c>
      <c r="AG1109" s="62">
        <v>-38.476573199999997</v>
      </c>
      <c r="AH1109" s="2" t="s">
        <v>8627</v>
      </c>
      <c r="AI1109" s="2" t="s">
        <v>28</v>
      </c>
      <c r="AJ1109" s="2" t="s">
        <v>1196</v>
      </c>
      <c r="AK1109" s="55">
        <v>370.56</v>
      </c>
      <c r="AL1109" s="55">
        <v>56</v>
      </c>
      <c r="AM1109" s="55">
        <v>15.112262521588946</v>
      </c>
      <c r="AN1109" s="2" t="s">
        <v>103</v>
      </c>
      <c r="AO1109" s="2">
        <v>4</v>
      </c>
      <c r="AP1109" s="2">
        <v>3</v>
      </c>
      <c r="AQ1109" s="2">
        <v>1</v>
      </c>
      <c r="AR1109" s="53" t="s">
        <v>72</v>
      </c>
      <c r="AS1109" s="2" t="s">
        <v>73</v>
      </c>
      <c r="AT1109" s="2" t="s">
        <v>74</v>
      </c>
      <c r="AU1109" s="2" t="s">
        <v>75</v>
      </c>
      <c r="AV1109" s="2" t="s">
        <v>76</v>
      </c>
      <c r="AW1109" s="2" t="str">
        <f t="shared" si="17"/>
        <v>AMERICANAS SERVIÇOS    PEGUE NA LOJA HOJE    SHIP FROM STORE    PEGUE NA LOJA  QUIOSQUE</v>
      </c>
    </row>
    <row r="1110" spans="2:49" ht="15" customHeight="1">
      <c r="B1110" t="s">
        <v>8628</v>
      </c>
      <c r="C1110" s="2">
        <v>5042</v>
      </c>
      <c r="D1110" s="2">
        <v>5042</v>
      </c>
      <c r="E1110" s="2" t="s">
        <v>8629</v>
      </c>
      <c r="F1110" s="58" t="s">
        <v>8630</v>
      </c>
      <c r="G1110" s="2" t="s">
        <v>431</v>
      </c>
      <c r="H1110" t="s">
        <v>432</v>
      </c>
      <c r="I1110" s="58" t="s">
        <v>433</v>
      </c>
      <c r="J1110" s="2">
        <v>66749</v>
      </c>
      <c r="K1110" s="2" t="s">
        <v>434</v>
      </c>
      <c r="L1110" s="2" t="s">
        <v>435</v>
      </c>
      <c r="M1110" s="58" t="s">
        <v>648</v>
      </c>
      <c r="N1110" s="58" t="s">
        <v>649</v>
      </c>
      <c r="O1110" s="58" t="s">
        <v>650</v>
      </c>
      <c r="P1110" s="2">
        <v>66215</v>
      </c>
      <c r="Q1110" s="2" t="s">
        <v>651</v>
      </c>
      <c r="R1110" s="2" t="s">
        <v>652</v>
      </c>
      <c r="S1110" s="10">
        <v>43068</v>
      </c>
      <c r="T1110" s="58" t="s">
        <v>653</v>
      </c>
      <c r="U1110" s="2" t="s">
        <v>654</v>
      </c>
      <c r="V1110" s="2" t="s">
        <v>92</v>
      </c>
      <c r="W1110" s="2" t="s">
        <v>1192</v>
      </c>
      <c r="X1110" s="2" t="s">
        <v>480</v>
      </c>
      <c r="Y1110" s="2">
        <v>75</v>
      </c>
      <c r="Z1110" s="2" t="s">
        <v>95</v>
      </c>
      <c r="AA1110" s="2" t="s">
        <v>481</v>
      </c>
      <c r="AB1110" s="58" t="s">
        <v>1775</v>
      </c>
      <c r="AC1110" s="58" t="s">
        <v>98</v>
      </c>
      <c r="AD1110" s="58" t="s">
        <v>8631</v>
      </c>
      <c r="AE1110" s="2" t="s">
        <v>8632</v>
      </c>
      <c r="AF1110" s="62">
        <v>-12.2591973</v>
      </c>
      <c r="AG1110" s="62">
        <v>-38.9662972</v>
      </c>
      <c r="AH1110" s="2" t="s">
        <v>8633</v>
      </c>
      <c r="AI1110" s="2" t="s">
        <v>147</v>
      </c>
      <c r="AJ1110" s="2" t="s">
        <v>1196</v>
      </c>
      <c r="AK1110" s="55">
        <v>496.09</v>
      </c>
      <c r="AL1110" s="55">
        <v>70</v>
      </c>
      <c r="AM1110" s="55">
        <v>14.110342881332016</v>
      </c>
      <c r="AN1110" s="2" t="s">
        <v>103</v>
      </c>
      <c r="AO1110" s="2">
        <v>4</v>
      </c>
      <c r="AP1110" s="2">
        <v>3</v>
      </c>
      <c r="AQ1110" s="2">
        <v>1</v>
      </c>
      <c r="AR1110" s="53" t="s">
        <v>72</v>
      </c>
      <c r="AS1110" s="2" t="s">
        <v>73</v>
      </c>
      <c r="AT1110" s="2" t="s">
        <v>74</v>
      </c>
      <c r="AU1110" s="2" t="s">
        <v>75</v>
      </c>
      <c r="AV1110" s="2" t="s">
        <v>76</v>
      </c>
      <c r="AW1110" s="2" t="str">
        <f t="shared" si="17"/>
        <v>AMERICANAS SERVIÇOS    PEGUE NA LOJA HOJE    SHIP FROM STORE    PEGUE NA LOJA  QUIOSQUE</v>
      </c>
    </row>
    <row r="1111" spans="2:49" ht="15" customHeight="1">
      <c r="B1111" t="s">
        <v>8634</v>
      </c>
      <c r="C1111" s="2">
        <v>5054</v>
      </c>
      <c r="D1111" s="2">
        <v>5054</v>
      </c>
      <c r="E1111" s="2" t="s">
        <v>8635</v>
      </c>
      <c r="F1111" s="58" t="s">
        <v>8636</v>
      </c>
      <c r="G1111" s="2" t="s">
        <v>431</v>
      </c>
      <c r="H1111" t="s">
        <v>432</v>
      </c>
      <c r="I1111" s="58" t="s">
        <v>433</v>
      </c>
      <c r="J1111" s="2">
        <v>66749</v>
      </c>
      <c r="K1111" s="2" t="s">
        <v>434</v>
      </c>
      <c r="L1111" s="2" t="s">
        <v>435</v>
      </c>
      <c r="M1111" s="58" t="s">
        <v>648</v>
      </c>
      <c r="N1111" s="58" t="s">
        <v>649</v>
      </c>
      <c r="O1111" s="58" t="s">
        <v>650</v>
      </c>
      <c r="P1111" s="2">
        <v>66215</v>
      </c>
      <c r="Q1111" s="2" t="s">
        <v>651</v>
      </c>
      <c r="R1111" s="2" t="s">
        <v>652</v>
      </c>
      <c r="S1111" s="10">
        <v>43068</v>
      </c>
      <c r="T1111" s="58" t="s">
        <v>653</v>
      </c>
      <c r="U1111" s="2" t="s">
        <v>654</v>
      </c>
      <c r="V1111" s="2" t="s">
        <v>92</v>
      </c>
      <c r="W1111" s="2" t="s">
        <v>1192</v>
      </c>
      <c r="X1111" s="2" t="s">
        <v>480</v>
      </c>
      <c r="Y1111" s="2">
        <v>75</v>
      </c>
      <c r="Z1111" s="2" t="s">
        <v>95</v>
      </c>
      <c r="AA1111" s="2" t="s">
        <v>481</v>
      </c>
      <c r="AB1111" s="58" t="s">
        <v>1775</v>
      </c>
      <c r="AC1111" s="58" t="s">
        <v>98</v>
      </c>
      <c r="AD1111" s="58" t="s">
        <v>8637</v>
      </c>
      <c r="AE1111" s="2" t="s">
        <v>8638</v>
      </c>
      <c r="AF1111" s="62">
        <v>-12.255921499999999</v>
      </c>
      <c r="AG1111" s="62">
        <v>-38.959265100000003</v>
      </c>
      <c r="AH1111" s="2" t="s">
        <v>8639</v>
      </c>
      <c r="AI1111" s="2" t="s">
        <v>147</v>
      </c>
      <c r="AJ1111" s="2" t="s">
        <v>1196</v>
      </c>
      <c r="AK1111" s="55">
        <v>397.4</v>
      </c>
      <c r="AL1111" s="55">
        <v>25</v>
      </c>
      <c r="AM1111" s="55">
        <v>6.290890790135883</v>
      </c>
      <c r="AN1111" s="2" t="s">
        <v>103</v>
      </c>
      <c r="AO1111" s="2">
        <v>4</v>
      </c>
      <c r="AP1111" s="2">
        <v>3</v>
      </c>
      <c r="AQ1111" s="2">
        <v>1</v>
      </c>
      <c r="AR1111" s="53" t="s">
        <v>148</v>
      </c>
      <c r="AS1111" s="2" t="s">
        <v>73</v>
      </c>
      <c r="AT1111" s="2" t="s">
        <v>74</v>
      </c>
      <c r="AU1111" s="2" t="s">
        <v>75</v>
      </c>
      <c r="AV1111" s="2" t="s">
        <v>148</v>
      </c>
      <c r="AW1111" s="2" t="str">
        <f t="shared" si="17"/>
        <v xml:space="preserve">     PEGUE NA LOJA HOJE    SHIP FROM STORE    PEGUE NA LOJA   </v>
      </c>
    </row>
    <row r="1112" spans="2:49" ht="15" customHeight="1">
      <c r="B1112" t="s">
        <v>8640</v>
      </c>
      <c r="C1112" s="2">
        <v>1345</v>
      </c>
      <c r="D1112" s="2">
        <v>1345</v>
      </c>
      <c r="E1112" s="2" t="s">
        <v>8641</v>
      </c>
      <c r="F1112" s="58" t="s">
        <v>8642</v>
      </c>
      <c r="G1112" s="2" t="s">
        <v>431</v>
      </c>
      <c r="H1112" t="s">
        <v>432</v>
      </c>
      <c r="I1112" s="58" t="s">
        <v>433</v>
      </c>
      <c r="J1112" s="2">
        <v>66749</v>
      </c>
      <c r="K1112" s="2" t="s">
        <v>434</v>
      </c>
      <c r="L1112" s="2" t="s">
        <v>435</v>
      </c>
      <c r="M1112" s="58" t="s">
        <v>648</v>
      </c>
      <c r="N1112" s="58" t="s">
        <v>649</v>
      </c>
      <c r="O1112" s="58" t="s">
        <v>650</v>
      </c>
      <c r="P1112" s="2">
        <v>66215</v>
      </c>
      <c r="Q1112" s="2" t="s">
        <v>651</v>
      </c>
      <c r="R1112" s="2" t="s">
        <v>652</v>
      </c>
      <c r="S1112" s="10">
        <v>43086</v>
      </c>
      <c r="T1112" s="58" t="s">
        <v>653</v>
      </c>
      <c r="U1112" s="2" t="s">
        <v>654</v>
      </c>
      <c r="V1112" s="2" t="s">
        <v>92</v>
      </c>
      <c r="W1112" s="2" t="s">
        <v>93</v>
      </c>
      <c r="X1112" s="2" t="s">
        <v>480</v>
      </c>
      <c r="Y1112" s="2">
        <v>71</v>
      </c>
      <c r="Z1112" s="2" t="s">
        <v>95</v>
      </c>
      <c r="AA1112" s="2" t="s">
        <v>481</v>
      </c>
      <c r="AB1112" s="58" t="s">
        <v>8643</v>
      </c>
      <c r="AC1112" s="58" t="s">
        <v>98</v>
      </c>
      <c r="AD1112" s="58" t="s">
        <v>8644</v>
      </c>
      <c r="AE1112" s="2" t="s">
        <v>8645</v>
      </c>
      <c r="AF1112" s="62">
        <v>-12.9625655</v>
      </c>
      <c r="AG1112" s="62">
        <v>-38.6075005</v>
      </c>
      <c r="AH1112" s="2" t="s">
        <v>8646</v>
      </c>
      <c r="AI1112" s="2" t="s">
        <v>28</v>
      </c>
      <c r="AJ1112" s="2" t="s">
        <v>1351</v>
      </c>
      <c r="AK1112" s="55">
        <v>620.33000000000004</v>
      </c>
      <c r="AL1112" s="55">
        <v>111</v>
      </c>
      <c r="AM1112" s="55">
        <v>17.893701739396771</v>
      </c>
      <c r="AN1112" s="2" t="s">
        <v>103</v>
      </c>
      <c r="AO1112" s="2">
        <v>8</v>
      </c>
      <c r="AP1112" s="2">
        <v>1</v>
      </c>
      <c r="AQ1112" s="2">
        <v>1</v>
      </c>
      <c r="AR1112" s="53" t="s">
        <v>72</v>
      </c>
      <c r="AS1112" s="2" t="s">
        <v>73</v>
      </c>
      <c r="AT1112" s="2" t="s">
        <v>148</v>
      </c>
      <c r="AU1112" s="2" t="s">
        <v>75</v>
      </c>
      <c r="AV1112" s="2" t="s">
        <v>76</v>
      </c>
      <c r="AW1112" s="2" t="str">
        <f t="shared" si="17"/>
        <v>AMERICANAS SERVIÇOS    PEGUE NA LOJA HOJE         PEGUE NA LOJA  QUIOSQUE</v>
      </c>
    </row>
    <row r="1113" spans="2:49" ht="15" customHeight="1">
      <c r="B1113" t="s">
        <v>8647</v>
      </c>
      <c r="C1113" s="2">
        <v>5057</v>
      </c>
      <c r="D1113" s="2">
        <v>5057</v>
      </c>
      <c r="E1113" s="2" t="s">
        <v>8648</v>
      </c>
      <c r="F1113" s="58" t="s">
        <v>8649</v>
      </c>
      <c r="G1113" s="2" t="s">
        <v>168</v>
      </c>
      <c r="H1113" t="s">
        <v>169</v>
      </c>
      <c r="I1113" s="58" t="s">
        <v>170</v>
      </c>
      <c r="J1113" s="2">
        <v>66146</v>
      </c>
      <c r="K1113" s="2" t="s">
        <v>171</v>
      </c>
      <c r="L1113" s="2" t="s">
        <v>172</v>
      </c>
      <c r="M1113" s="58" t="s">
        <v>173</v>
      </c>
      <c r="N1113" s="58" t="s">
        <v>174</v>
      </c>
      <c r="O1113" s="58" t="s">
        <v>175</v>
      </c>
      <c r="P1113" s="2">
        <v>65793</v>
      </c>
      <c r="Q1113" s="2" t="s">
        <v>176</v>
      </c>
      <c r="R1113" s="2" t="s">
        <v>177</v>
      </c>
      <c r="S1113" s="10">
        <v>43131</v>
      </c>
      <c r="T1113" s="58" t="s">
        <v>1174</v>
      </c>
      <c r="U1113" s="2" t="s">
        <v>1175</v>
      </c>
      <c r="V1113" s="2" t="s">
        <v>92</v>
      </c>
      <c r="W1113" s="2" t="s">
        <v>1192</v>
      </c>
      <c r="X1113" s="2" t="s">
        <v>140</v>
      </c>
      <c r="Y1113" s="2">
        <v>19</v>
      </c>
      <c r="Z1113" s="2" t="s">
        <v>95</v>
      </c>
      <c r="AA1113" s="2" t="s">
        <v>141</v>
      </c>
      <c r="AB1113" s="58" t="s">
        <v>8650</v>
      </c>
      <c r="AC1113" s="58" t="s">
        <v>98</v>
      </c>
      <c r="AD1113" s="58" t="s">
        <v>8651</v>
      </c>
      <c r="AE1113" s="2" t="s">
        <v>8652</v>
      </c>
      <c r="AF1113" s="62">
        <v>-22.574615300000001</v>
      </c>
      <c r="AG1113" s="62">
        <v>-47.1710785</v>
      </c>
      <c r="AH1113" s="2" t="s">
        <v>8653</v>
      </c>
      <c r="AI1113" s="2" t="s">
        <v>147</v>
      </c>
      <c r="AJ1113" s="2" t="s">
        <v>1260</v>
      </c>
      <c r="AK1113" s="55">
        <v>259.19</v>
      </c>
      <c r="AL1113" s="55">
        <v>26</v>
      </c>
      <c r="AM1113" s="55">
        <v>10.031251205679231</v>
      </c>
      <c r="AN1113" s="2" t="s">
        <v>103</v>
      </c>
      <c r="AO1113" s="2">
        <v>5</v>
      </c>
      <c r="AP1113" s="2">
        <v>2</v>
      </c>
      <c r="AQ1113" s="2">
        <v>1</v>
      </c>
      <c r="AR1113" s="53" t="s">
        <v>148</v>
      </c>
      <c r="AS1113" s="2" t="s">
        <v>73</v>
      </c>
      <c r="AT1113" s="2" t="s">
        <v>148</v>
      </c>
      <c r="AU1113" s="2" t="s">
        <v>148</v>
      </c>
      <c r="AV1113" s="2" t="s">
        <v>148</v>
      </c>
      <c r="AW1113" s="2" t="str">
        <f t="shared" si="17"/>
        <v xml:space="preserve">     PEGUE NA LOJA HOJE             </v>
      </c>
    </row>
    <row r="1114" spans="2:49" ht="15" customHeight="1">
      <c r="B1114" t="s">
        <v>8654</v>
      </c>
      <c r="C1114" s="2">
        <v>5061</v>
      </c>
      <c r="D1114" s="2">
        <v>5061</v>
      </c>
      <c r="E1114" s="2" t="s">
        <v>8655</v>
      </c>
      <c r="F1114" s="58" t="s">
        <v>6154</v>
      </c>
      <c r="G1114" s="2" t="s">
        <v>168</v>
      </c>
      <c r="H1114" t="s">
        <v>169</v>
      </c>
      <c r="I1114" s="58" t="s">
        <v>170</v>
      </c>
      <c r="J1114" s="2">
        <v>66146</v>
      </c>
      <c r="K1114" s="2" t="s">
        <v>171</v>
      </c>
      <c r="L1114" s="2" t="s">
        <v>172</v>
      </c>
      <c r="M1114" s="58" t="s">
        <v>858</v>
      </c>
      <c r="N1114" s="58" t="s">
        <v>859</v>
      </c>
      <c r="O1114" s="58" t="s">
        <v>860</v>
      </c>
      <c r="P1114" s="2">
        <v>68827</v>
      </c>
      <c r="Q1114" s="2" t="s">
        <v>861</v>
      </c>
      <c r="R1114" s="2" t="s">
        <v>855</v>
      </c>
      <c r="S1114" s="10">
        <v>43131</v>
      </c>
      <c r="T1114" s="58" t="s">
        <v>862</v>
      </c>
      <c r="U1114" s="2" t="s">
        <v>863</v>
      </c>
      <c r="V1114" s="2" t="s">
        <v>92</v>
      </c>
      <c r="W1114" s="2" t="s">
        <v>1192</v>
      </c>
      <c r="X1114" s="2" t="s">
        <v>140</v>
      </c>
      <c r="Y1114" s="2">
        <v>19</v>
      </c>
      <c r="Z1114" s="2" t="s">
        <v>160</v>
      </c>
      <c r="AA1114" s="2" t="s">
        <v>141</v>
      </c>
      <c r="AB1114" s="58" t="s">
        <v>3589</v>
      </c>
      <c r="AC1114" s="58" t="s">
        <v>98</v>
      </c>
      <c r="AD1114" s="58" t="s">
        <v>8656</v>
      </c>
      <c r="AE1114" s="2" t="s">
        <v>8657</v>
      </c>
      <c r="AF1114" s="62">
        <v>-23.086858500000002</v>
      </c>
      <c r="AG1114" s="62">
        <v>-47.214466199999997</v>
      </c>
      <c r="AH1114" s="2" t="s">
        <v>8658</v>
      </c>
      <c r="AI1114" s="2" t="s">
        <v>147</v>
      </c>
      <c r="AJ1114" s="2" t="s">
        <v>1260</v>
      </c>
      <c r="AK1114" s="55">
        <v>261.62</v>
      </c>
      <c r="AL1114" s="55">
        <v>50</v>
      </c>
      <c r="AM1114" s="55">
        <v>19.111688708814313</v>
      </c>
      <c r="AN1114" s="2" t="s">
        <v>103</v>
      </c>
      <c r="AO1114" s="2">
        <v>8</v>
      </c>
      <c r="AP1114" s="2">
        <v>1</v>
      </c>
      <c r="AQ1114" s="2">
        <v>1</v>
      </c>
      <c r="AR1114" s="53" t="s">
        <v>148</v>
      </c>
      <c r="AS1114" s="2" t="s">
        <v>73</v>
      </c>
      <c r="AT1114" s="2" t="s">
        <v>148</v>
      </c>
      <c r="AU1114" s="2" t="s">
        <v>75</v>
      </c>
      <c r="AV1114" s="2" t="s">
        <v>148</v>
      </c>
      <c r="AW1114" s="2" t="str">
        <f t="shared" si="17"/>
        <v xml:space="preserve">     PEGUE NA LOJA HOJE         PEGUE NA LOJA   </v>
      </c>
    </row>
    <row r="1115" spans="2:49" ht="15" customHeight="1">
      <c r="B1115" t="s">
        <v>8659</v>
      </c>
      <c r="C1115" s="2">
        <v>5026</v>
      </c>
      <c r="D1115" s="2">
        <v>5026</v>
      </c>
      <c r="E1115" s="2" t="s">
        <v>8660</v>
      </c>
      <c r="F1115" s="58" t="s">
        <v>8661</v>
      </c>
      <c r="G1115" s="2" t="s">
        <v>285</v>
      </c>
      <c r="H1115" t="s">
        <v>286</v>
      </c>
      <c r="I1115" s="58" t="s">
        <v>287</v>
      </c>
      <c r="J1115" s="2">
        <v>68673</v>
      </c>
      <c r="K1115" s="2" t="s">
        <v>288</v>
      </c>
      <c r="L1115" s="2" t="s">
        <v>289</v>
      </c>
      <c r="M1115" s="58" t="s">
        <v>290</v>
      </c>
      <c r="N1115" s="58" t="s">
        <v>291</v>
      </c>
      <c r="O1115" s="58" t="s">
        <v>292</v>
      </c>
      <c r="P1115" s="2">
        <v>66228</v>
      </c>
      <c r="Q1115" s="2" t="s">
        <v>293</v>
      </c>
      <c r="R1115" s="2" t="s">
        <v>282</v>
      </c>
      <c r="S1115" s="10">
        <v>43131</v>
      </c>
      <c r="T1115" s="58" t="s">
        <v>294</v>
      </c>
      <c r="U1115" s="2" t="s">
        <v>295</v>
      </c>
      <c r="V1115" s="2" t="s">
        <v>92</v>
      </c>
      <c r="W1115" s="2" t="s">
        <v>1192</v>
      </c>
      <c r="X1115" s="2" t="s">
        <v>296</v>
      </c>
      <c r="Y1115" s="2">
        <v>41</v>
      </c>
      <c r="Z1115" s="2" t="s">
        <v>95</v>
      </c>
      <c r="AA1115" s="2" t="s">
        <v>297</v>
      </c>
      <c r="AB1115" s="58" t="s">
        <v>284</v>
      </c>
      <c r="AC1115" s="58" t="s">
        <v>98</v>
      </c>
      <c r="AD1115" s="58" t="s">
        <v>8662</v>
      </c>
      <c r="AE1115" s="2" t="s">
        <v>7221</v>
      </c>
      <c r="AF1115" s="62">
        <v>-25.434603500000001</v>
      </c>
      <c r="AG1115" s="62">
        <v>-49.277192399999997</v>
      </c>
      <c r="AH1115" s="2" t="s">
        <v>8663</v>
      </c>
      <c r="AI1115" s="2" t="s">
        <v>147</v>
      </c>
      <c r="AJ1115" s="2" t="s">
        <v>1196</v>
      </c>
      <c r="AK1115" s="55">
        <v>498</v>
      </c>
      <c r="AL1115" s="55">
        <v>19</v>
      </c>
      <c r="AM1115" s="55">
        <v>3.8152610441767072</v>
      </c>
      <c r="AN1115" s="2" t="s">
        <v>103</v>
      </c>
      <c r="AO1115" s="2">
        <v>5</v>
      </c>
      <c r="AP1115" s="2">
        <v>2</v>
      </c>
      <c r="AQ1115" s="2">
        <v>1</v>
      </c>
      <c r="AR1115" s="53" t="s">
        <v>148</v>
      </c>
      <c r="AS1115" s="2" t="s">
        <v>73</v>
      </c>
      <c r="AT1115" s="2" t="s">
        <v>74</v>
      </c>
      <c r="AU1115" s="2" t="s">
        <v>75</v>
      </c>
      <c r="AV1115" s="2" t="s">
        <v>148</v>
      </c>
      <c r="AW1115" s="2" t="str">
        <f t="shared" si="17"/>
        <v xml:space="preserve">     PEGUE NA LOJA HOJE    SHIP FROM STORE    PEGUE NA LOJA   </v>
      </c>
    </row>
    <row r="1116" spans="2:49" ht="15" customHeight="1">
      <c r="B1116" t="s">
        <v>8664</v>
      </c>
      <c r="C1116" s="2">
        <v>5066</v>
      </c>
      <c r="D1116" s="2">
        <v>5066</v>
      </c>
      <c r="E1116" s="2" t="s">
        <v>8665</v>
      </c>
      <c r="F1116" s="58" t="s">
        <v>1125</v>
      </c>
      <c r="G1116" s="2" t="s">
        <v>285</v>
      </c>
      <c r="H1116" t="s">
        <v>286</v>
      </c>
      <c r="I1116" s="58" t="s">
        <v>287</v>
      </c>
      <c r="J1116" s="2">
        <v>68673</v>
      </c>
      <c r="K1116" s="2" t="s">
        <v>288</v>
      </c>
      <c r="L1116" s="2" t="s">
        <v>289</v>
      </c>
      <c r="M1116" s="58" t="s">
        <v>290</v>
      </c>
      <c r="N1116" s="58" t="s">
        <v>291</v>
      </c>
      <c r="O1116" s="58" t="s">
        <v>292</v>
      </c>
      <c r="P1116" s="2">
        <v>66228</v>
      </c>
      <c r="Q1116" s="2" t="s">
        <v>293</v>
      </c>
      <c r="R1116" s="2" t="s">
        <v>282</v>
      </c>
      <c r="S1116" s="10">
        <v>43131</v>
      </c>
      <c r="T1116" s="58" t="s">
        <v>294</v>
      </c>
      <c r="U1116" s="2" t="s">
        <v>295</v>
      </c>
      <c r="V1116" s="2" t="s">
        <v>92</v>
      </c>
      <c r="W1116" s="2" t="s">
        <v>1192</v>
      </c>
      <c r="X1116" s="2" t="s">
        <v>296</v>
      </c>
      <c r="Y1116" s="2">
        <v>42</v>
      </c>
      <c r="Z1116" s="2" t="s">
        <v>95</v>
      </c>
      <c r="AA1116" s="2" t="s">
        <v>297</v>
      </c>
      <c r="AB1116" s="58" t="s">
        <v>1125</v>
      </c>
      <c r="AC1116" s="58" t="s">
        <v>8666</v>
      </c>
      <c r="AD1116" s="58" t="s">
        <v>8667</v>
      </c>
      <c r="AE1116" s="2" t="s">
        <v>8668</v>
      </c>
      <c r="AF1116" s="62">
        <v>-25.101248999999999</v>
      </c>
      <c r="AG1116" s="62">
        <v>-50.202083899999998</v>
      </c>
      <c r="AH1116" s="2" t="s">
        <v>8669</v>
      </c>
      <c r="AI1116" s="2" t="s">
        <v>147</v>
      </c>
      <c r="AJ1116" s="2" t="s">
        <v>1196</v>
      </c>
      <c r="AK1116" s="55">
        <v>483.38</v>
      </c>
      <c r="AL1116" s="55">
        <v>63</v>
      </c>
      <c r="AM1116" s="55">
        <v>13.033224378335884</v>
      </c>
      <c r="AN1116" s="2" t="s">
        <v>103</v>
      </c>
      <c r="AO1116" s="2">
        <v>5</v>
      </c>
      <c r="AP1116" s="2">
        <v>2</v>
      </c>
      <c r="AQ1116" s="2">
        <v>1</v>
      </c>
      <c r="AR1116" s="53" t="s">
        <v>148</v>
      </c>
      <c r="AS1116" s="2" t="s">
        <v>73</v>
      </c>
      <c r="AT1116" s="2" t="s">
        <v>148</v>
      </c>
      <c r="AU1116" s="2" t="s">
        <v>75</v>
      </c>
      <c r="AV1116" s="2" t="s">
        <v>148</v>
      </c>
      <c r="AW1116" s="2" t="str">
        <f t="shared" si="17"/>
        <v xml:space="preserve">     PEGUE NA LOJA HOJE         PEGUE NA LOJA   </v>
      </c>
    </row>
    <row r="1117" spans="2:49" ht="15" customHeight="1">
      <c r="B1117" t="s">
        <v>8670</v>
      </c>
      <c r="C1117" s="2" t="s">
        <v>8671</v>
      </c>
      <c r="D1117" s="2">
        <v>847</v>
      </c>
      <c r="E1117" s="2" t="s">
        <v>8672</v>
      </c>
      <c r="F1117" s="58" t="s">
        <v>8673</v>
      </c>
      <c r="G1117" s="2" t="s">
        <v>128</v>
      </c>
      <c r="H1117" t="s">
        <v>129</v>
      </c>
      <c r="I1117" s="58" t="s">
        <v>130</v>
      </c>
      <c r="J1117" s="2">
        <v>66128</v>
      </c>
      <c r="K1117" s="2" t="s">
        <v>131</v>
      </c>
      <c r="L1117" s="2" t="s">
        <v>132</v>
      </c>
      <c r="M1117" s="58" t="s">
        <v>133</v>
      </c>
      <c r="N1117" s="58" t="s">
        <v>134</v>
      </c>
      <c r="O1117" s="58" t="s">
        <v>135</v>
      </c>
      <c r="P1117" s="2">
        <v>68981</v>
      </c>
      <c r="Q1117" s="2" t="s">
        <v>136</v>
      </c>
      <c r="R1117" s="2" t="s">
        <v>137</v>
      </c>
      <c r="S1117" s="10">
        <v>43144</v>
      </c>
      <c r="T1117" s="58" t="s">
        <v>782</v>
      </c>
      <c r="U1117" s="2" t="s">
        <v>783</v>
      </c>
      <c r="V1117" s="2" t="s">
        <v>92</v>
      </c>
      <c r="W1117" s="2" t="s">
        <v>1192</v>
      </c>
      <c r="X1117" s="2" t="s">
        <v>140</v>
      </c>
      <c r="Y1117" s="2">
        <v>11</v>
      </c>
      <c r="Z1117" s="2" t="s">
        <v>95</v>
      </c>
      <c r="AA1117" s="2" t="s">
        <v>141</v>
      </c>
      <c r="AB1117" s="58" t="s">
        <v>1600</v>
      </c>
      <c r="AC1117" s="58" t="s">
        <v>8674</v>
      </c>
      <c r="AD1117" s="58" t="s">
        <v>8675</v>
      </c>
      <c r="AE1117" s="2" t="s">
        <v>8676</v>
      </c>
      <c r="AF1117" s="62">
        <v>-23.454534299999999</v>
      </c>
      <c r="AG1117" s="62">
        <v>-46.566373899999903</v>
      </c>
      <c r="AH1117" s="2" t="s">
        <v>8677</v>
      </c>
      <c r="AI1117" s="2" t="s">
        <v>147</v>
      </c>
      <c r="AJ1117" s="2" t="s">
        <v>1196</v>
      </c>
      <c r="AK1117" s="55">
        <v>409.43</v>
      </c>
      <c r="AL1117" s="55">
        <v>15</v>
      </c>
      <c r="AM1117" s="55">
        <v>3.6636299245292236</v>
      </c>
      <c r="AN1117" s="2" t="s">
        <v>103</v>
      </c>
      <c r="AO1117" s="2">
        <v>4</v>
      </c>
      <c r="AP1117" s="2">
        <v>3</v>
      </c>
      <c r="AQ1117" s="2">
        <v>1</v>
      </c>
      <c r="AR1117" s="53" t="s">
        <v>72</v>
      </c>
      <c r="AS1117" s="2" t="s">
        <v>73</v>
      </c>
      <c r="AT1117" s="2" t="s">
        <v>74</v>
      </c>
      <c r="AU1117" s="2" t="s">
        <v>75</v>
      </c>
      <c r="AV1117" s="2" t="s">
        <v>76</v>
      </c>
      <c r="AW1117" s="2" t="str">
        <f t="shared" si="17"/>
        <v>AMERICANAS SERVIÇOS    PEGUE NA LOJA HOJE    SHIP FROM STORE    PEGUE NA LOJA  QUIOSQUE</v>
      </c>
    </row>
    <row r="1118" spans="2:49" ht="15" customHeight="1">
      <c r="B1118" t="s">
        <v>8678</v>
      </c>
      <c r="C1118" s="2">
        <v>5072</v>
      </c>
      <c r="D1118" s="2">
        <v>5072</v>
      </c>
      <c r="E1118" s="2" t="s">
        <v>8679</v>
      </c>
      <c r="F1118" s="58" t="s">
        <v>8680</v>
      </c>
      <c r="G1118" s="2" t="s">
        <v>81</v>
      </c>
      <c r="H1118" t="s">
        <v>82</v>
      </c>
      <c r="I1118" s="58" t="s">
        <v>83</v>
      </c>
      <c r="J1118" s="2">
        <v>66203</v>
      </c>
      <c r="K1118" s="2" t="s">
        <v>84</v>
      </c>
      <c r="L1118" s="2" t="s">
        <v>85</v>
      </c>
      <c r="M1118" s="58" t="s">
        <v>242</v>
      </c>
      <c r="N1118" s="58" t="s">
        <v>243</v>
      </c>
      <c r="O1118" s="58" t="s">
        <v>244</v>
      </c>
      <c r="P1118" s="2" t="s">
        <v>148</v>
      </c>
      <c r="Q1118" s="2" t="s">
        <v>245</v>
      </c>
      <c r="R1118" s="2" t="s">
        <v>239</v>
      </c>
      <c r="S1118" s="10">
        <v>43150</v>
      </c>
      <c r="T1118" s="58" t="s">
        <v>246</v>
      </c>
      <c r="U1118" s="2" t="s">
        <v>247</v>
      </c>
      <c r="V1118" s="2" t="s">
        <v>92</v>
      </c>
      <c r="W1118" s="2" t="s">
        <v>1192</v>
      </c>
      <c r="X1118" s="2" t="s">
        <v>248</v>
      </c>
      <c r="Y1118" s="2">
        <v>31</v>
      </c>
      <c r="Z1118" s="2" t="s">
        <v>95</v>
      </c>
      <c r="AA1118" s="2" t="s">
        <v>206</v>
      </c>
      <c r="AB1118" s="58" t="s">
        <v>8681</v>
      </c>
      <c r="AC1118" s="58" t="s">
        <v>8682</v>
      </c>
      <c r="AD1118" s="58" t="s">
        <v>8683</v>
      </c>
      <c r="AE1118" s="2" t="s">
        <v>8684</v>
      </c>
      <c r="AF1118" s="62">
        <v>-20.143751900000002</v>
      </c>
      <c r="AG1118" s="62">
        <v>-44.201875999999999</v>
      </c>
      <c r="AH1118" s="2" t="s">
        <v>8685</v>
      </c>
      <c r="AI1118" s="2" t="s">
        <v>147</v>
      </c>
      <c r="AJ1118" s="2" t="s">
        <v>1260</v>
      </c>
      <c r="AK1118" s="55">
        <v>233.09</v>
      </c>
      <c r="AL1118" s="55">
        <v>83</v>
      </c>
      <c r="AM1118" s="55">
        <v>35.608563215925173</v>
      </c>
      <c r="AN1118" s="2" t="s">
        <v>103</v>
      </c>
      <c r="AO1118" s="2">
        <v>13</v>
      </c>
      <c r="AP1118" s="2">
        <v>1</v>
      </c>
      <c r="AQ1118" s="2">
        <v>6</v>
      </c>
      <c r="AR1118" s="53" t="s">
        <v>148</v>
      </c>
      <c r="AS1118" s="2" t="s">
        <v>73</v>
      </c>
      <c r="AT1118" s="2" t="s">
        <v>148</v>
      </c>
      <c r="AU1118" s="2" t="s">
        <v>148</v>
      </c>
      <c r="AV1118" s="2" t="s">
        <v>148</v>
      </c>
      <c r="AW1118" s="2" t="str">
        <f t="shared" si="17"/>
        <v xml:space="preserve">     PEGUE NA LOJA HOJE             </v>
      </c>
    </row>
    <row r="1119" spans="2:49" ht="15" customHeight="1">
      <c r="B1119" t="s">
        <v>8686</v>
      </c>
      <c r="C1119" s="2">
        <v>5064</v>
      </c>
      <c r="D1119" s="2">
        <v>5064</v>
      </c>
      <c r="E1119" s="2" t="s">
        <v>8687</v>
      </c>
      <c r="F1119" s="58" t="s">
        <v>8688</v>
      </c>
      <c r="G1119" s="2" t="s">
        <v>108</v>
      </c>
      <c r="H1119" t="s">
        <v>109</v>
      </c>
      <c r="I1119" s="58" t="s">
        <v>110</v>
      </c>
      <c r="J1119" s="2">
        <v>66202</v>
      </c>
      <c r="K1119" s="2" t="s">
        <v>111</v>
      </c>
      <c r="L1119" s="2" t="s">
        <v>112</v>
      </c>
      <c r="M1119" s="58" t="s">
        <v>498</v>
      </c>
      <c r="N1119" s="58" t="s">
        <v>499</v>
      </c>
      <c r="O1119" s="58" t="s">
        <v>500</v>
      </c>
      <c r="P1119" s="2">
        <v>66136</v>
      </c>
      <c r="Q1119" s="2" t="s">
        <v>501</v>
      </c>
      <c r="R1119" s="2" t="s">
        <v>495</v>
      </c>
      <c r="S1119" s="10">
        <v>43159</v>
      </c>
      <c r="T1119" s="58" t="s">
        <v>502</v>
      </c>
      <c r="U1119" s="2" t="s">
        <v>503</v>
      </c>
      <c r="V1119" s="2" t="s">
        <v>92</v>
      </c>
      <c r="W1119" s="2" t="s">
        <v>1192</v>
      </c>
      <c r="X1119" s="2" t="s">
        <v>480</v>
      </c>
      <c r="Y1119" s="2">
        <v>27</v>
      </c>
      <c r="Z1119" s="2" t="s">
        <v>95</v>
      </c>
      <c r="AA1119" s="2" t="s">
        <v>504</v>
      </c>
      <c r="AB1119" s="58" t="s">
        <v>3445</v>
      </c>
      <c r="AC1119" s="58" t="s">
        <v>8689</v>
      </c>
      <c r="AD1119" s="58" t="s">
        <v>8690</v>
      </c>
      <c r="AE1119" s="2" t="s">
        <v>8691</v>
      </c>
      <c r="AF1119" s="62">
        <v>-20.198176400000001</v>
      </c>
      <c r="AG1119" s="62">
        <v>-40.252200899999998</v>
      </c>
      <c r="AH1119" s="2" t="s">
        <v>8692</v>
      </c>
      <c r="AI1119" s="2" t="s">
        <v>28</v>
      </c>
      <c r="AJ1119" s="2" t="s">
        <v>1196</v>
      </c>
      <c r="AK1119" s="55">
        <v>408.18</v>
      </c>
      <c r="AL1119" s="55">
        <v>31</v>
      </c>
      <c r="AM1119" s="55">
        <v>7.5946886177666721</v>
      </c>
      <c r="AN1119" s="2" t="s">
        <v>103</v>
      </c>
      <c r="AO1119" s="2">
        <v>9</v>
      </c>
      <c r="AP1119" s="2">
        <v>2</v>
      </c>
      <c r="AQ1119" s="2">
        <v>5</v>
      </c>
      <c r="AR1119" s="53" t="s">
        <v>72</v>
      </c>
      <c r="AS1119" s="2" t="s">
        <v>73</v>
      </c>
      <c r="AT1119" s="2" t="s">
        <v>148</v>
      </c>
      <c r="AU1119" s="2" t="s">
        <v>75</v>
      </c>
      <c r="AV1119" s="2" t="s">
        <v>76</v>
      </c>
      <c r="AW1119" s="2" t="str">
        <f t="shared" si="17"/>
        <v>AMERICANAS SERVIÇOS    PEGUE NA LOJA HOJE         PEGUE NA LOJA  QUIOSQUE</v>
      </c>
    </row>
    <row r="1120" spans="2:49" ht="15" customHeight="1">
      <c r="B1120" t="s">
        <v>8693</v>
      </c>
      <c r="C1120" s="2">
        <v>5070</v>
      </c>
      <c r="D1120" s="2">
        <v>5070</v>
      </c>
      <c r="E1120" s="2" t="s">
        <v>8694</v>
      </c>
      <c r="F1120" s="58" t="s">
        <v>8695</v>
      </c>
      <c r="G1120" s="2" t="s">
        <v>431</v>
      </c>
      <c r="H1120" t="s">
        <v>432</v>
      </c>
      <c r="I1120" s="58" t="s">
        <v>433</v>
      </c>
      <c r="J1120" s="2">
        <v>66749</v>
      </c>
      <c r="K1120" s="2" t="s">
        <v>434</v>
      </c>
      <c r="L1120" s="2" t="s">
        <v>435</v>
      </c>
      <c r="M1120" s="58" t="s">
        <v>1519</v>
      </c>
      <c r="N1120" s="58" t="s">
        <v>1520</v>
      </c>
      <c r="O1120" s="58" t="s">
        <v>1521</v>
      </c>
      <c r="P1120" s="2">
        <v>66162</v>
      </c>
      <c r="Q1120" s="2" t="s">
        <v>1522</v>
      </c>
      <c r="R1120" s="2">
        <v>1580</v>
      </c>
      <c r="S1120" s="10">
        <v>43160</v>
      </c>
      <c r="T1120" s="58" t="s">
        <v>1523</v>
      </c>
      <c r="U1120" s="2" t="s">
        <v>1524</v>
      </c>
      <c r="V1120" s="2" t="s">
        <v>92</v>
      </c>
      <c r="W1120" s="2" t="s">
        <v>1192</v>
      </c>
      <c r="X1120" s="2" t="s">
        <v>442</v>
      </c>
      <c r="Y1120" s="2">
        <v>84</v>
      </c>
      <c r="Z1120" s="2" t="s">
        <v>160</v>
      </c>
      <c r="AA1120" s="2" t="s">
        <v>1519</v>
      </c>
      <c r="AB1120" s="58" t="s">
        <v>1525</v>
      </c>
      <c r="AC1120" s="58" t="s">
        <v>8696</v>
      </c>
      <c r="AD1120" s="58" t="s">
        <v>8697</v>
      </c>
      <c r="AE1120" s="2" t="s">
        <v>8698</v>
      </c>
      <c r="AF1120" s="62">
        <v>-5.7580384999999996</v>
      </c>
      <c r="AG1120" s="62">
        <v>-35.247265200000001</v>
      </c>
      <c r="AH1120" s="2" t="s">
        <v>8699</v>
      </c>
      <c r="AI1120" s="2" t="s">
        <v>28</v>
      </c>
      <c r="AJ1120" s="2" t="s">
        <v>1196</v>
      </c>
      <c r="AK1120" s="55">
        <v>364.02</v>
      </c>
      <c r="AL1120" s="55">
        <v>44</v>
      </c>
      <c r="AM1120" s="55">
        <v>12.087247953409154</v>
      </c>
      <c r="AN1120" s="2" t="s">
        <v>331</v>
      </c>
      <c r="AO1120" s="2">
        <v>8</v>
      </c>
      <c r="AP1120" s="2">
        <v>1</v>
      </c>
      <c r="AQ1120" s="2">
        <v>1</v>
      </c>
      <c r="AR1120" s="53" t="s">
        <v>72</v>
      </c>
      <c r="AS1120" s="2" t="s">
        <v>73</v>
      </c>
      <c r="AT1120" s="2" t="s">
        <v>74</v>
      </c>
      <c r="AU1120" s="2" t="s">
        <v>75</v>
      </c>
      <c r="AV1120" s="2" t="s">
        <v>76</v>
      </c>
      <c r="AW1120" s="2" t="str">
        <f t="shared" si="17"/>
        <v>AMERICANAS SERVIÇOS    PEGUE NA LOJA HOJE    SHIP FROM STORE    PEGUE NA LOJA  QUIOSQUE</v>
      </c>
    </row>
    <row r="1121" spans="2:49" ht="15" customHeight="1">
      <c r="B1121" t="s">
        <v>8700</v>
      </c>
      <c r="C1121" s="2">
        <v>1372</v>
      </c>
      <c r="D1121" s="2">
        <v>1372</v>
      </c>
      <c r="E1121" s="2" t="s">
        <v>8701</v>
      </c>
      <c r="F1121" s="58" t="s">
        <v>8702</v>
      </c>
      <c r="G1121" s="2" t="s">
        <v>534</v>
      </c>
      <c r="H1121" t="s">
        <v>535</v>
      </c>
      <c r="I1121" s="58" t="s">
        <v>536</v>
      </c>
      <c r="J1121" s="2">
        <v>65659</v>
      </c>
      <c r="K1121" s="2" t="s">
        <v>537</v>
      </c>
      <c r="L1121" s="2" t="s">
        <v>531</v>
      </c>
      <c r="M1121" s="58" t="s">
        <v>3038</v>
      </c>
      <c r="N1121" s="58" t="s">
        <v>3039</v>
      </c>
      <c r="O1121" s="58" t="s">
        <v>3040</v>
      </c>
      <c r="P1121" s="2" t="s">
        <v>148</v>
      </c>
      <c r="Q1121" s="2" t="s">
        <v>3041</v>
      </c>
      <c r="R1121" s="2" t="s">
        <v>3035</v>
      </c>
      <c r="S1121" s="10">
        <v>43172</v>
      </c>
      <c r="T1121" s="58" t="s">
        <v>3042</v>
      </c>
      <c r="U1121" s="2" t="s">
        <v>3043</v>
      </c>
      <c r="V1121" s="2" t="s">
        <v>92</v>
      </c>
      <c r="W1121" s="2" t="s">
        <v>93</v>
      </c>
      <c r="X1121" s="2" t="s">
        <v>545</v>
      </c>
      <c r="Y1121" s="2">
        <v>92</v>
      </c>
      <c r="Z1121" s="2" t="s">
        <v>95</v>
      </c>
      <c r="AA1121" s="2" t="s">
        <v>3044</v>
      </c>
      <c r="AB1121" s="58" t="s">
        <v>3045</v>
      </c>
      <c r="AC1121" s="58" t="s">
        <v>2860</v>
      </c>
      <c r="AD1121" s="58" t="s">
        <v>8703</v>
      </c>
      <c r="AE1121" s="2" t="s">
        <v>8704</v>
      </c>
      <c r="AF1121" s="62">
        <v>-3.0299014</v>
      </c>
      <c r="AG1121" s="62">
        <v>-60.000822499999998</v>
      </c>
      <c r="AH1121" s="2" t="s">
        <v>8705</v>
      </c>
      <c r="AI1121" s="2" t="s">
        <v>147</v>
      </c>
      <c r="AJ1121" s="2" t="s">
        <v>330</v>
      </c>
      <c r="AK1121" s="55">
        <v>835.75</v>
      </c>
      <c r="AL1121" s="55">
        <v>97</v>
      </c>
      <c r="AM1121" s="55">
        <v>11.606341609332935</v>
      </c>
      <c r="AN1121" s="2" t="s">
        <v>103</v>
      </c>
      <c r="AO1121" s="2">
        <v>23</v>
      </c>
      <c r="AP1121" s="2">
        <v>1</v>
      </c>
      <c r="AQ1121" s="2">
        <v>16</v>
      </c>
      <c r="AR1121" s="53" t="s">
        <v>72</v>
      </c>
      <c r="AS1121" s="2" t="s">
        <v>73</v>
      </c>
      <c r="AT1121" s="2" t="s">
        <v>148</v>
      </c>
      <c r="AU1121" s="2" t="s">
        <v>75</v>
      </c>
      <c r="AV1121" s="2" t="s">
        <v>76</v>
      </c>
      <c r="AW1121" s="2" t="str">
        <f t="shared" si="17"/>
        <v>AMERICANAS SERVIÇOS    PEGUE NA LOJA HOJE         PEGUE NA LOJA  QUIOSQUE</v>
      </c>
    </row>
    <row r="1122" spans="2:49" ht="15" customHeight="1">
      <c r="B1122" t="s">
        <v>8706</v>
      </c>
      <c r="C1122" s="2">
        <v>5034</v>
      </c>
      <c r="D1122" s="2">
        <v>5034</v>
      </c>
      <c r="E1122" s="2" t="s">
        <v>8707</v>
      </c>
      <c r="F1122" s="58" t="s">
        <v>8708</v>
      </c>
      <c r="G1122" s="2" t="s">
        <v>285</v>
      </c>
      <c r="H1122" t="s">
        <v>286</v>
      </c>
      <c r="I1122" s="58" t="s">
        <v>287</v>
      </c>
      <c r="J1122" s="2">
        <v>68673</v>
      </c>
      <c r="K1122" s="2" t="s">
        <v>288</v>
      </c>
      <c r="L1122" s="2" t="s">
        <v>289</v>
      </c>
      <c r="M1122" s="58" t="s">
        <v>452</v>
      </c>
      <c r="N1122" s="58" t="s">
        <v>453</v>
      </c>
      <c r="O1122" s="58" t="s">
        <v>454</v>
      </c>
      <c r="P1122" s="2" t="s">
        <v>148</v>
      </c>
      <c r="Q1122" s="2" t="s">
        <v>455</v>
      </c>
      <c r="R1122" s="2" t="s">
        <v>148</v>
      </c>
      <c r="S1122" s="10">
        <v>43180</v>
      </c>
      <c r="T1122" s="58" t="s">
        <v>456</v>
      </c>
      <c r="U1122" s="2" t="s">
        <v>457</v>
      </c>
      <c r="V1122" s="2" t="s">
        <v>92</v>
      </c>
      <c r="W1122" s="2" t="s">
        <v>1192</v>
      </c>
      <c r="X1122" s="2" t="s">
        <v>458</v>
      </c>
      <c r="Y1122" s="2">
        <v>54</v>
      </c>
      <c r="Z1122" s="2" t="s">
        <v>160</v>
      </c>
      <c r="AA1122" s="2" t="s">
        <v>460</v>
      </c>
      <c r="AB1122" s="58" t="s">
        <v>8709</v>
      </c>
      <c r="AC1122" s="58" t="s">
        <v>98</v>
      </c>
      <c r="AD1122" s="58" t="s">
        <v>8710</v>
      </c>
      <c r="AE1122" s="2" t="s">
        <v>8711</v>
      </c>
      <c r="AF1122" s="62">
        <v>-28.829720600000002</v>
      </c>
      <c r="AG1122" s="62">
        <v>-52.511586899999998</v>
      </c>
      <c r="AH1122" s="2" t="s">
        <v>8712</v>
      </c>
      <c r="AI1122" s="2" t="s">
        <v>147</v>
      </c>
      <c r="AJ1122" s="2" t="s">
        <v>1351</v>
      </c>
      <c r="AK1122" s="55">
        <v>530.51</v>
      </c>
      <c r="AL1122" s="55">
        <v>58</v>
      </c>
      <c r="AM1122" s="55">
        <v>10.9328759118584</v>
      </c>
      <c r="AN1122" s="2" t="s">
        <v>103</v>
      </c>
      <c r="AO1122" s="2">
        <v>5</v>
      </c>
      <c r="AP1122" s="2">
        <v>2</v>
      </c>
      <c r="AQ1122" s="2">
        <v>1</v>
      </c>
      <c r="AR1122" s="53" t="s">
        <v>148</v>
      </c>
      <c r="AS1122" s="2" t="s">
        <v>73</v>
      </c>
      <c r="AT1122" s="2" t="s">
        <v>148</v>
      </c>
      <c r="AU1122" s="2" t="s">
        <v>75</v>
      </c>
      <c r="AV1122" s="2" t="s">
        <v>148</v>
      </c>
      <c r="AW1122" s="2" t="str">
        <f t="shared" si="17"/>
        <v xml:space="preserve">     PEGUE NA LOJA HOJE         PEGUE NA LOJA   </v>
      </c>
    </row>
    <row r="1123" spans="2:49" ht="15" customHeight="1">
      <c r="B1123" t="s">
        <v>8713</v>
      </c>
      <c r="C1123" s="2">
        <v>5068</v>
      </c>
      <c r="D1123" s="2">
        <v>5068</v>
      </c>
      <c r="E1123" s="2" t="s">
        <v>8714</v>
      </c>
      <c r="F1123" s="58" t="s">
        <v>8715</v>
      </c>
      <c r="G1123" s="2" t="s">
        <v>431</v>
      </c>
      <c r="H1123" t="s">
        <v>432</v>
      </c>
      <c r="I1123" s="58" t="s">
        <v>433</v>
      </c>
      <c r="J1123" s="2">
        <v>66749</v>
      </c>
      <c r="K1123" s="2" t="s">
        <v>434</v>
      </c>
      <c r="L1123" s="2" t="s">
        <v>435</v>
      </c>
      <c r="M1123" s="58" t="s">
        <v>474</v>
      </c>
      <c r="N1123" s="58" t="s">
        <v>475</v>
      </c>
      <c r="O1123" s="58" t="s">
        <v>476</v>
      </c>
      <c r="P1123" s="2" t="s">
        <v>148</v>
      </c>
      <c r="Q1123" s="2" t="s">
        <v>477</v>
      </c>
      <c r="R1123" s="2" t="s">
        <v>435</v>
      </c>
      <c r="S1123" s="10">
        <v>43180</v>
      </c>
      <c r="T1123" s="58" t="s">
        <v>478</v>
      </c>
      <c r="U1123" s="2" t="s">
        <v>479</v>
      </c>
      <c r="V1123" s="2" t="s">
        <v>92</v>
      </c>
      <c r="W1123" s="2" t="s">
        <v>1192</v>
      </c>
      <c r="X1123" s="2" t="s">
        <v>480</v>
      </c>
      <c r="Y1123" s="2">
        <v>71</v>
      </c>
      <c r="Z1123" s="2" t="s">
        <v>95</v>
      </c>
      <c r="AA1123" s="2" t="s">
        <v>481</v>
      </c>
      <c r="AB1123" s="58" t="s">
        <v>482</v>
      </c>
      <c r="AC1123" s="58" t="s">
        <v>8716</v>
      </c>
      <c r="AD1123" s="58" t="s">
        <v>8717</v>
      </c>
      <c r="AE1123" s="2" t="s">
        <v>8718</v>
      </c>
      <c r="AF1123" s="62">
        <v>-12.9280689</v>
      </c>
      <c r="AG1123" s="62">
        <v>-38.503346200000003</v>
      </c>
      <c r="AH1123" s="2" t="s">
        <v>8719</v>
      </c>
      <c r="AI1123" s="2" t="s">
        <v>28</v>
      </c>
      <c r="AJ1123" s="2" t="s">
        <v>1196</v>
      </c>
      <c r="AK1123" s="55">
        <v>389.84</v>
      </c>
      <c r="AL1123" s="55">
        <v>37</v>
      </c>
      <c r="AM1123" s="55">
        <v>9.4910732608249546</v>
      </c>
      <c r="AN1123" s="2" t="s">
        <v>103</v>
      </c>
      <c r="AO1123" s="2">
        <v>4</v>
      </c>
      <c r="AP1123" s="2">
        <v>3</v>
      </c>
      <c r="AQ1123" s="2">
        <v>1</v>
      </c>
      <c r="AR1123" s="53" t="s">
        <v>148</v>
      </c>
      <c r="AS1123" s="2" t="s">
        <v>73</v>
      </c>
      <c r="AT1123" s="2" t="s">
        <v>74</v>
      </c>
      <c r="AU1123" s="2" t="s">
        <v>75</v>
      </c>
      <c r="AV1123" s="2" t="s">
        <v>148</v>
      </c>
      <c r="AW1123" s="2" t="str">
        <f t="shared" si="17"/>
        <v xml:space="preserve">     PEGUE NA LOJA HOJE    SHIP FROM STORE    PEGUE NA LOJA   </v>
      </c>
    </row>
    <row r="1124" spans="2:49" ht="15" customHeight="1">
      <c r="B1124" t="s">
        <v>8720</v>
      </c>
      <c r="C1124" s="2">
        <v>1358</v>
      </c>
      <c r="D1124" s="2">
        <v>1358</v>
      </c>
      <c r="E1124" s="2" t="s">
        <v>8721</v>
      </c>
      <c r="F1124" s="58" t="s">
        <v>8722</v>
      </c>
      <c r="G1124" s="2" t="s">
        <v>285</v>
      </c>
      <c r="H1124" t="s">
        <v>286</v>
      </c>
      <c r="I1124" s="58" t="s">
        <v>287</v>
      </c>
      <c r="J1124" s="2">
        <v>68673</v>
      </c>
      <c r="K1124" s="2" t="s">
        <v>288</v>
      </c>
      <c r="L1124" s="2" t="s">
        <v>289</v>
      </c>
      <c r="M1124" s="58" t="s">
        <v>290</v>
      </c>
      <c r="N1124" s="58" t="s">
        <v>291</v>
      </c>
      <c r="O1124" s="58" t="s">
        <v>292</v>
      </c>
      <c r="P1124" s="2">
        <v>66228</v>
      </c>
      <c r="Q1124" s="2" t="s">
        <v>293</v>
      </c>
      <c r="R1124" s="2" t="s">
        <v>282</v>
      </c>
      <c r="S1124" s="10">
        <v>43216</v>
      </c>
      <c r="T1124" s="58" t="s">
        <v>294</v>
      </c>
      <c r="U1124" s="2" t="s">
        <v>295</v>
      </c>
      <c r="V1124" s="2" t="s">
        <v>92</v>
      </c>
      <c r="W1124" s="2" t="s">
        <v>93</v>
      </c>
      <c r="X1124" s="2" t="s">
        <v>296</v>
      </c>
      <c r="Y1124" s="2">
        <v>42</v>
      </c>
      <c r="Z1124" s="2" t="s">
        <v>95</v>
      </c>
      <c r="AA1124" s="2" t="s">
        <v>297</v>
      </c>
      <c r="AB1124" s="58" t="s">
        <v>8723</v>
      </c>
      <c r="AC1124" s="58" t="s">
        <v>8724</v>
      </c>
      <c r="AD1124" s="58" t="s">
        <v>8725</v>
      </c>
      <c r="AE1124" s="2" t="s">
        <v>8726</v>
      </c>
      <c r="AF1124" s="62">
        <v>-25.3487878</v>
      </c>
      <c r="AG1124" s="62">
        <v>-51.473954499999998</v>
      </c>
      <c r="AH1124" s="2" t="s">
        <v>8727</v>
      </c>
      <c r="AI1124" s="2" t="s">
        <v>147</v>
      </c>
      <c r="AJ1124" s="2" t="s">
        <v>330</v>
      </c>
      <c r="AK1124" s="55">
        <v>743.01</v>
      </c>
      <c r="AL1124" s="55">
        <v>121</v>
      </c>
      <c r="AM1124" s="55">
        <v>16.285110563787836</v>
      </c>
      <c r="AN1124" s="2" t="s">
        <v>331</v>
      </c>
      <c r="AO1124" s="2">
        <v>8</v>
      </c>
      <c r="AP1124" s="2">
        <v>1</v>
      </c>
      <c r="AQ1124" s="2">
        <v>1</v>
      </c>
      <c r="AR1124" s="53" t="s">
        <v>148</v>
      </c>
      <c r="AS1124" s="2" t="s">
        <v>73</v>
      </c>
      <c r="AT1124" s="2" t="s">
        <v>148</v>
      </c>
      <c r="AU1124" s="2" t="s">
        <v>75</v>
      </c>
      <c r="AV1124" s="2" t="s">
        <v>148</v>
      </c>
      <c r="AW1124" s="2" t="str">
        <f t="shared" si="17"/>
        <v xml:space="preserve">     PEGUE NA LOJA HOJE         PEGUE NA LOJA   </v>
      </c>
    </row>
    <row r="1125" spans="2:49" ht="15" customHeight="1">
      <c r="B1125" t="s">
        <v>8728</v>
      </c>
      <c r="C1125" s="2">
        <v>1141</v>
      </c>
      <c r="D1125" s="2">
        <v>1141</v>
      </c>
      <c r="E1125" s="2" t="s">
        <v>8729</v>
      </c>
      <c r="F1125" s="58" t="s">
        <v>8730</v>
      </c>
      <c r="G1125" s="2" t="s">
        <v>431</v>
      </c>
      <c r="H1125" t="s">
        <v>432</v>
      </c>
      <c r="I1125" s="58" t="s">
        <v>433</v>
      </c>
      <c r="J1125" s="2">
        <v>66749</v>
      </c>
      <c r="K1125" s="2" t="s">
        <v>434</v>
      </c>
      <c r="L1125" s="2" t="s">
        <v>435</v>
      </c>
      <c r="M1125" s="58" t="s">
        <v>1051</v>
      </c>
      <c r="N1125" s="58" t="s">
        <v>1052</v>
      </c>
      <c r="O1125" s="58" t="s">
        <v>1053</v>
      </c>
      <c r="P1125" s="2" t="s">
        <v>148</v>
      </c>
      <c r="Q1125" s="2" t="s">
        <v>1054</v>
      </c>
      <c r="R1125" s="2" t="s">
        <v>1048</v>
      </c>
      <c r="S1125" s="10">
        <v>43223</v>
      </c>
      <c r="T1125" s="58" t="s">
        <v>1055</v>
      </c>
      <c r="U1125" s="2" t="s">
        <v>1056</v>
      </c>
      <c r="V1125" s="2" t="s">
        <v>92</v>
      </c>
      <c r="W1125" s="2" t="s">
        <v>93</v>
      </c>
      <c r="X1125" s="2" t="s">
        <v>442</v>
      </c>
      <c r="Y1125" s="2">
        <v>81</v>
      </c>
      <c r="Z1125" s="2" t="s">
        <v>160</v>
      </c>
      <c r="AA1125" s="2" t="s">
        <v>443</v>
      </c>
      <c r="AB1125" s="58" t="s">
        <v>6604</v>
      </c>
      <c r="AC1125" s="58" t="s">
        <v>8731</v>
      </c>
      <c r="AD1125" s="58" t="s">
        <v>8732</v>
      </c>
      <c r="AE1125" s="2" t="s">
        <v>8733</v>
      </c>
      <c r="AF1125" s="62">
        <v>-8.0150538000000005</v>
      </c>
      <c r="AG1125" s="62">
        <v>-34.977946000000003</v>
      </c>
      <c r="AH1125" s="2" t="s">
        <v>8734</v>
      </c>
      <c r="AI1125" s="2" t="s">
        <v>147</v>
      </c>
      <c r="AJ1125" s="2" t="s">
        <v>330</v>
      </c>
      <c r="AK1125" s="55">
        <v>948.72</v>
      </c>
      <c r="AL1125" s="55">
        <v>127</v>
      </c>
      <c r="AM1125" s="55">
        <v>13.386457542794503</v>
      </c>
      <c r="AN1125" s="2" t="s">
        <v>331</v>
      </c>
      <c r="AO1125" s="2">
        <v>4</v>
      </c>
      <c r="AP1125" s="2">
        <v>3</v>
      </c>
      <c r="AQ1125" s="2">
        <v>1</v>
      </c>
      <c r="AR1125" s="53" t="s">
        <v>72</v>
      </c>
      <c r="AS1125" s="2" t="s">
        <v>73</v>
      </c>
      <c r="AT1125" s="2" t="s">
        <v>74</v>
      </c>
      <c r="AU1125" s="2" t="s">
        <v>75</v>
      </c>
      <c r="AV1125" s="2" t="s">
        <v>76</v>
      </c>
      <c r="AW1125" s="2" t="str">
        <f t="shared" si="17"/>
        <v>AMERICANAS SERVIÇOS    PEGUE NA LOJA HOJE    SHIP FROM STORE    PEGUE NA LOJA  QUIOSQUE</v>
      </c>
    </row>
    <row r="1126" spans="2:49" ht="15" customHeight="1">
      <c r="B1126" t="s">
        <v>8735</v>
      </c>
      <c r="C1126" s="2">
        <v>1327</v>
      </c>
      <c r="D1126" s="2">
        <v>1327</v>
      </c>
      <c r="E1126" s="2" t="s">
        <v>8736</v>
      </c>
      <c r="F1126" s="58" t="s">
        <v>8737</v>
      </c>
      <c r="G1126" s="2" t="s">
        <v>431</v>
      </c>
      <c r="H1126" t="s">
        <v>432</v>
      </c>
      <c r="I1126" s="58" t="s">
        <v>433</v>
      </c>
      <c r="J1126" s="2">
        <v>66749</v>
      </c>
      <c r="K1126" s="2" t="s">
        <v>434</v>
      </c>
      <c r="L1126" s="2" t="s">
        <v>435</v>
      </c>
      <c r="M1126" s="58" t="s">
        <v>648</v>
      </c>
      <c r="N1126" s="58" t="s">
        <v>649</v>
      </c>
      <c r="O1126" s="58" t="s">
        <v>650</v>
      </c>
      <c r="P1126" s="2">
        <v>66215</v>
      </c>
      <c r="Q1126" s="2" t="s">
        <v>651</v>
      </c>
      <c r="R1126" s="2" t="s">
        <v>652</v>
      </c>
      <c r="S1126" s="10">
        <v>43228</v>
      </c>
      <c r="T1126" s="58" t="s">
        <v>1848</v>
      </c>
      <c r="U1126" s="2" t="s">
        <v>1849</v>
      </c>
      <c r="V1126" s="2" t="s">
        <v>92</v>
      </c>
      <c r="W1126" s="2" t="s">
        <v>93</v>
      </c>
      <c r="X1126" s="2" t="s">
        <v>480</v>
      </c>
      <c r="Y1126" s="2">
        <v>77</v>
      </c>
      <c r="Z1126" s="2" t="s">
        <v>160</v>
      </c>
      <c r="AA1126" s="2" t="s">
        <v>481</v>
      </c>
      <c r="AB1126" s="58" t="s">
        <v>1850</v>
      </c>
      <c r="AC1126" s="58" t="s">
        <v>8738</v>
      </c>
      <c r="AD1126" s="58" t="s">
        <v>8739</v>
      </c>
      <c r="AE1126" s="2" t="s">
        <v>8740</v>
      </c>
      <c r="AF1126" s="62">
        <v>-14.866781899999999</v>
      </c>
      <c r="AG1126" s="62">
        <v>-40.823447600000002</v>
      </c>
      <c r="AH1126" s="2" t="s">
        <v>8741</v>
      </c>
      <c r="AI1126" s="2" t="s">
        <v>147</v>
      </c>
      <c r="AJ1126" s="2" t="s">
        <v>330</v>
      </c>
      <c r="AK1126" s="55">
        <v>735.46</v>
      </c>
      <c r="AL1126" s="55">
        <v>130</v>
      </c>
      <c r="AM1126" s="55">
        <v>17.676012291627007</v>
      </c>
      <c r="AN1126" s="2" t="s">
        <v>331</v>
      </c>
      <c r="AO1126" s="2">
        <v>5</v>
      </c>
      <c r="AP1126" s="2">
        <v>2</v>
      </c>
      <c r="AQ1126" s="2">
        <v>1</v>
      </c>
      <c r="AR1126" s="53" t="s">
        <v>72</v>
      </c>
      <c r="AS1126" s="2" t="s">
        <v>73</v>
      </c>
      <c r="AT1126" s="2" t="s">
        <v>74</v>
      </c>
      <c r="AU1126" s="2" t="s">
        <v>75</v>
      </c>
      <c r="AV1126" s="2" t="s">
        <v>76</v>
      </c>
      <c r="AW1126" s="2" t="str">
        <f t="shared" si="17"/>
        <v>AMERICANAS SERVIÇOS    PEGUE NA LOJA HOJE    SHIP FROM STORE    PEGUE NA LOJA  QUIOSQUE</v>
      </c>
    </row>
    <row r="1127" spans="2:49" ht="15" customHeight="1">
      <c r="B1127" t="s">
        <v>8742</v>
      </c>
      <c r="C1127" s="2">
        <v>1283</v>
      </c>
      <c r="D1127" s="2">
        <v>1283</v>
      </c>
      <c r="E1127" s="2" t="s">
        <v>8743</v>
      </c>
      <c r="F1127" s="58" t="s">
        <v>8744</v>
      </c>
      <c r="G1127" s="2" t="s">
        <v>431</v>
      </c>
      <c r="H1127" t="s">
        <v>432</v>
      </c>
      <c r="I1127" s="58" t="s">
        <v>433</v>
      </c>
      <c r="J1127" s="2">
        <v>66749</v>
      </c>
      <c r="K1127" s="2" t="s">
        <v>434</v>
      </c>
      <c r="L1127" s="2" t="s">
        <v>435</v>
      </c>
      <c r="M1127" s="58" t="s">
        <v>1519</v>
      </c>
      <c r="N1127" s="58" t="s">
        <v>1520</v>
      </c>
      <c r="O1127" s="58" t="s">
        <v>1521</v>
      </c>
      <c r="P1127" s="2">
        <v>66162</v>
      </c>
      <c r="Q1127" s="2" t="s">
        <v>1522</v>
      </c>
      <c r="R1127" s="2">
        <v>1580</v>
      </c>
      <c r="S1127" s="10">
        <v>43230</v>
      </c>
      <c r="T1127" s="58" t="s">
        <v>1523</v>
      </c>
      <c r="U1127" s="2" t="s">
        <v>1524</v>
      </c>
      <c r="V1127" s="2" t="s">
        <v>92</v>
      </c>
      <c r="W1127" s="2" t="s">
        <v>93</v>
      </c>
      <c r="X1127" s="2" t="s">
        <v>442</v>
      </c>
      <c r="Y1127" s="2">
        <v>84</v>
      </c>
      <c r="Z1127" s="2" t="s">
        <v>160</v>
      </c>
      <c r="AA1127" s="2" t="s">
        <v>1519</v>
      </c>
      <c r="AB1127" s="58" t="s">
        <v>8744</v>
      </c>
      <c r="AC1127" s="58" t="s">
        <v>98</v>
      </c>
      <c r="AD1127" s="58" t="s">
        <v>8745</v>
      </c>
      <c r="AE1127" s="2" t="s">
        <v>8746</v>
      </c>
      <c r="AF1127" s="62">
        <v>-5.4652715000000001</v>
      </c>
      <c r="AG1127" s="62">
        <v>-37.040033899999997</v>
      </c>
      <c r="AH1127" s="2" t="s">
        <v>8747</v>
      </c>
      <c r="AI1127" s="2" t="s">
        <v>147</v>
      </c>
      <c r="AJ1127" s="2" t="s">
        <v>1351</v>
      </c>
      <c r="AK1127" s="55">
        <v>641.19000000000005</v>
      </c>
      <c r="AL1127" s="55">
        <v>117</v>
      </c>
      <c r="AM1127" s="55">
        <v>18.247321386796425</v>
      </c>
      <c r="AN1127" s="2" t="s">
        <v>103</v>
      </c>
      <c r="AO1127" s="2">
        <v>8</v>
      </c>
      <c r="AP1127" s="2">
        <v>1</v>
      </c>
      <c r="AQ1127" s="2">
        <v>1</v>
      </c>
      <c r="AR1127" s="53" t="s">
        <v>72</v>
      </c>
      <c r="AS1127" s="2" t="s">
        <v>73</v>
      </c>
      <c r="AT1127" s="2" t="s">
        <v>148</v>
      </c>
      <c r="AU1127" s="2" t="s">
        <v>75</v>
      </c>
      <c r="AV1127" s="2" t="s">
        <v>76</v>
      </c>
      <c r="AW1127" s="2" t="str">
        <f t="shared" si="17"/>
        <v>AMERICANAS SERVIÇOS    PEGUE NA LOJA HOJE         PEGUE NA LOJA  QUIOSQUE</v>
      </c>
    </row>
    <row r="1128" spans="2:49" ht="15" customHeight="1">
      <c r="B1128" t="s">
        <v>8748</v>
      </c>
      <c r="C1128" s="2">
        <v>5007</v>
      </c>
      <c r="D1128" s="2">
        <v>5007</v>
      </c>
      <c r="E1128" s="2" t="s">
        <v>8749</v>
      </c>
      <c r="F1128" s="58" t="s">
        <v>8750</v>
      </c>
      <c r="G1128" s="2" t="s">
        <v>534</v>
      </c>
      <c r="H1128" t="s">
        <v>535</v>
      </c>
      <c r="I1128" s="58" t="s">
        <v>536</v>
      </c>
      <c r="J1128" s="2">
        <v>65659</v>
      </c>
      <c r="K1128" s="2" t="s">
        <v>537</v>
      </c>
      <c r="L1128" s="2" t="s">
        <v>531</v>
      </c>
      <c r="M1128" s="58" t="s">
        <v>3921</v>
      </c>
      <c r="N1128" s="58" t="s">
        <v>3922</v>
      </c>
      <c r="O1128" s="58" t="s">
        <v>3923</v>
      </c>
      <c r="P1128" s="2" t="s">
        <v>148</v>
      </c>
      <c r="Q1128" s="2" t="s">
        <v>3924</v>
      </c>
      <c r="R1128" s="2" t="s">
        <v>796</v>
      </c>
      <c r="S1128" s="10">
        <v>43248</v>
      </c>
      <c r="T1128" s="58" t="s">
        <v>3925</v>
      </c>
      <c r="U1128" s="2" t="s">
        <v>3926</v>
      </c>
      <c r="V1128" s="2" t="s">
        <v>92</v>
      </c>
      <c r="W1128" s="2" t="s">
        <v>1192</v>
      </c>
      <c r="X1128" s="2" t="s">
        <v>545</v>
      </c>
      <c r="Y1128" s="2">
        <v>99</v>
      </c>
      <c r="Z1128" s="2" t="s">
        <v>160</v>
      </c>
      <c r="AA1128" s="2" t="s">
        <v>727</v>
      </c>
      <c r="AB1128" s="58" t="s">
        <v>8751</v>
      </c>
      <c r="AC1128" s="58" t="s">
        <v>98</v>
      </c>
      <c r="AD1128" s="58" t="s">
        <v>8752</v>
      </c>
      <c r="AE1128" s="2" t="s">
        <v>8753</v>
      </c>
      <c r="AF1128" s="62">
        <v>-5.5056782000000002</v>
      </c>
      <c r="AG1128" s="62">
        <v>-45.246948799999998</v>
      </c>
      <c r="AH1128" s="2" t="s">
        <v>8754</v>
      </c>
      <c r="AI1128" s="2" t="s">
        <v>147</v>
      </c>
      <c r="AJ1128" s="2" t="s">
        <v>1351</v>
      </c>
      <c r="AK1128" s="55">
        <v>511.69</v>
      </c>
      <c r="AL1128" s="55">
        <v>80</v>
      </c>
      <c r="AM1128" s="55">
        <v>15.634466180695341</v>
      </c>
      <c r="AN1128" s="2" t="s">
        <v>103</v>
      </c>
      <c r="AO1128" s="2">
        <v>11</v>
      </c>
      <c r="AP1128" s="2">
        <v>1</v>
      </c>
      <c r="AQ1128" s="2">
        <v>4</v>
      </c>
      <c r="AR1128" s="53" t="s">
        <v>148</v>
      </c>
      <c r="AS1128" s="2" t="s">
        <v>73</v>
      </c>
      <c r="AT1128" s="2" t="s">
        <v>148</v>
      </c>
      <c r="AU1128" s="2" t="s">
        <v>75</v>
      </c>
      <c r="AV1128" s="2" t="s">
        <v>148</v>
      </c>
      <c r="AW1128" s="2" t="str">
        <f t="shared" si="17"/>
        <v xml:space="preserve">     PEGUE NA LOJA HOJE         PEGUE NA LOJA   </v>
      </c>
    </row>
    <row r="1129" spans="2:49" ht="15" customHeight="1">
      <c r="B1129" t="s">
        <v>8755</v>
      </c>
      <c r="C1129" s="2">
        <v>1325</v>
      </c>
      <c r="D1129" s="2">
        <v>1325</v>
      </c>
      <c r="E1129" s="2" t="s">
        <v>8756</v>
      </c>
      <c r="F1129" s="58" t="s">
        <v>8757</v>
      </c>
      <c r="G1129" s="2" t="s">
        <v>534</v>
      </c>
      <c r="H1129" t="s">
        <v>535</v>
      </c>
      <c r="I1129" s="58" t="s">
        <v>536</v>
      </c>
      <c r="J1129" s="2">
        <v>65659</v>
      </c>
      <c r="K1129" s="2" t="s">
        <v>537</v>
      </c>
      <c r="L1129" s="2" t="s">
        <v>531</v>
      </c>
      <c r="M1129" s="58" t="s">
        <v>3038</v>
      </c>
      <c r="N1129" s="58" t="s">
        <v>3039</v>
      </c>
      <c r="O1129" s="58" t="s">
        <v>3040</v>
      </c>
      <c r="P1129" s="2" t="s">
        <v>148</v>
      </c>
      <c r="Q1129" s="2" t="s">
        <v>3041</v>
      </c>
      <c r="R1129" s="2" t="s">
        <v>3035</v>
      </c>
      <c r="S1129" s="10">
        <v>43250</v>
      </c>
      <c r="T1129" s="58" t="s">
        <v>3042</v>
      </c>
      <c r="U1129" s="2" t="s">
        <v>3043</v>
      </c>
      <c r="V1129" s="2" t="s">
        <v>92</v>
      </c>
      <c r="W1129" s="2" t="s">
        <v>93</v>
      </c>
      <c r="X1129" s="2" t="s">
        <v>545</v>
      </c>
      <c r="Y1129" s="2">
        <v>92</v>
      </c>
      <c r="Z1129" s="2" t="s">
        <v>95</v>
      </c>
      <c r="AA1129" s="2" t="s">
        <v>3044</v>
      </c>
      <c r="AB1129" s="58" t="s">
        <v>8757</v>
      </c>
      <c r="AC1129" s="58" t="s">
        <v>98</v>
      </c>
      <c r="AD1129" s="58" t="s">
        <v>8758</v>
      </c>
      <c r="AE1129" s="2" t="s">
        <v>8759</v>
      </c>
      <c r="AF1129" s="62">
        <v>-2.6250958</v>
      </c>
      <c r="AG1129" s="62">
        <v>-56.7363784</v>
      </c>
      <c r="AH1129" s="2" t="s">
        <v>8760</v>
      </c>
      <c r="AI1129" s="2" t="s">
        <v>147</v>
      </c>
      <c r="AJ1129" s="2" t="s">
        <v>330</v>
      </c>
      <c r="AK1129" s="55">
        <v>843.68</v>
      </c>
      <c r="AL1129" s="55">
        <v>179</v>
      </c>
      <c r="AM1129" s="55">
        <v>21.216575004741138</v>
      </c>
      <c r="AN1129" s="2" t="s">
        <v>103</v>
      </c>
      <c r="AO1129" s="2">
        <v>28</v>
      </c>
      <c r="AP1129" s="2">
        <v>1</v>
      </c>
      <c r="AQ1129" s="2">
        <v>21</v>
      </c>
      <c r="AR1129" s="53" t="s">
        <v>72</v>
      </c>
      <c r="AS1129" s="2" t="s">
        <v>73</v>
      </c>
      <c r="AT1129" s="2" t="s">
        <v>148</v>
      </c>
      <c r="AU1129" s="2" t="s">
        <v>148</v>
      </c>
      <c r="AV1129" s="2" t="s">
        <v>76</v>
      </c>
      <c r="AW1129" s="2" t="str">
        <f t="shared" si="17"/>
        <v>AMERICANAS SERVIÇOS    PEGUE NA LOJA HOJE            QUIOSQUE</v>
      </c>
    </row>
    <row r="1130" spans="2:49" ht="15" customHeight="1">
      <c r="B1130" t="s">
        <v>8761</v>
      </c>
      <c r="C1130" s="2">
        <v>5052</v>
      </c>
      <c r="D1130" s="2">
        <v>5052</v>
      </c>
      <c r="E1130" s="2" t="s">
        <v>8762</v>
      </c>
      <c r="F1130" s="58" t="s">
        <v>8763</v>
      </c>
      <c r="G1130" s="2" t="s">
        <v>81</v>
      </c>
      <c r="H1130" t="s">
        <v>82</v>
      </c>
      <c r="I1130" s="58" t="s">
        <v>83</v>
      </c>
      <c r="J1130" s="2">
        <v>66203</v>
      </c>
      <c r="K1130" s="2" t="s">
        <v>84</v>
      </c>
      <c r="L1130" s="2" t="s">
        <v>85</v>
      </c>
      <c r="M1130" s="58" t="s">
        <v>751</v>
      </c>
      <c r="N1130" s="58" t="s">
        <v>752</v>
      </c>
      <c r="O1130" s="58" t="s">
        <v>753</v>
      </c>
      <c r="P1130" s="2">
        <v>86530</v>
      </c>
      <c r="Q1130" s="2" t="s">
        <v>754</v>
      </c>
      <c r="R1130" s="2" t="s">
        <v>748</v>
      </c>
      <c r="S1130" s="10">
        <v>43267</v>
      </c>
      <c r="T1130" s="58" t="s">
        <v>1814</v>
      </c>
      <c r="U1130" s="2" t="s">
        <v>1815</v>
      </c>
      <c r="V1130" s="2" t="s">
        <v>92</v>
      </c>
      <c r="W1130" s="2" t="s">
        <v>1192</v>
      </c>
      <c r="X1130" s="2" t="s">
        <v>248</v>
      </c>
      <c r="Y1130" s="2">
        <v>38</v>
      </c>
      <c r="Z1130" s="2" t="s">
        <v>95</v>
      </c>
      <c r="AA1130" s="2" t="s">
        <v>206</v>
      </c>
      <c r="AB1130" s="58" t="s">
        <v>8764</v>
      </c>
      <c r="AC1130" s="58" t="s">
        <v>98</v>
      </c>
      <c r="AD1130" s="58" t="s">
        <v>8765</v>
      </c>
      <c r="AE1130" s="2" t="s">
        <v>8766</v>
      </c>
      <c r="AF1130" s="62">
        <v>-15.806397499999999</v>
      </c>
      <c r="AG1130" s="62">
        <v>-43.307945599999996</v>
      </c>
      <c r="AH1130" s="2" t="s">
        <v>8767</v>
      </c>
      <c r="AI1130" s="2" t="s">
        <v>147</v>
      </c>
      <c r="AJ1130" s="2" t="s">
        <v>1260</v>
      </c>
      <c r="AK1130" s="55">
        <v>290.36</v>
      </c>
      <c r="AL1130" s="55">
        <v>40</v>
      </c>
      <c r="AM1130" s="55">
        <v>13.776002204160351</v>
      </c>
      <c r="AN1130" s="2" t="s">
        <v>103</v>
      </c>
      <c r="AO1130" s="2">
        <v>9</v>
      </c>
      <c r="AP1130" s="2">
        <v>1</v>
      </c>
      <c r="AQ1130" s="2">
        <v>2</v>
      </c>
      <c r="AR1130" s="53" t="s">
        <v>148</v>
      </c>
      <c r="AS1130" s="2" t="s">
        <v>73</v>
      </c>
      <c r="AT1130" s="2" t="s">
        <v>74</v>
      </c>
      <c r="AU1130" s="2" t="s">
        <v>148</v>
      </c>
      <c r="AV1130" s="2" t="s">
        <v>148</v>
      </c>
      <c r="AW1130" s="2" t="str">
        <f t="shared" si="17"/>
        <v xml:space="preserve">     PEGUE NA LOJA HOJE    SHIP FROM STORE        </v>
      </c>
    </row>
    <row r="1131" spans="2:49" ht="15" customHeight="1">
      <c r="B1131" t="s">
        <v>8768</v>
      </c>
      <c r="C1131" s="2" t="s">
        <v>8769</v>
      </c>
      <c r="D1131" s="2">
        <v>940</v>
      </c>
      <c r="E1131" s="2" t="s">
        <v>8770</v>
      </c>
      <c r="F1131" s="58" t="s">
        <v>8771</v>
      </c>
      <c r="G1131" s="2" t="s">
        <v>168</v>
      </c>
      <c r="H1131" t="s">
        <v>169</v>
      </c>
      <c r="I1131" s="58" t="s">
        <v>170</v>
      </c>
      <c r="J1131" s="2">
        <v>66146</v>
      </c>
      <c r="K1131" s="2" t="s">
        <v>171</v>
      </c>
      <c r="L1131" s="2" t="s">
        <v>172</v>
      </c>
      <c r="M1131" s="58" t="s">
        <v>173</v>
      </c>
      <c r="N1131" s="58" t="s">
        <v>174</v>
      </c>
      <c r="O1131" s="58" t="s">
        <v>175</v>
      </c>
      <c r="P1131" s="2">
        <v>65793</v>
      </c>
      <c r="Q1131" s="2" t="s">
        <v>176</v>
      </c>
      <c r="R1131" s="2" t="s">
        <v>177</v>
      </c>
      <c r="S1131" s="10">
        <v>43277</v>
      </c>
      <c r="T1131" s="58" t="s">
        <v>178</v>
      </c>
      <c r="U1131" s="2" t="s">
        <v>179</v>
      </c>
      <c r="V1131" s="2" t="s">
        <v>92</v>
      </c>
      <c r="W1131" s="2" t="s">
        <v>1192</v>
      </c>
      <c r="X1131" s="2" t="s">
        <v>140</v>
      </c>
      <c r="Y1131" s="2">
        <v>19</v>
      </c>
      <c r="Z1131" s="2" t="s">
        <v>95</v>
      </c>
      <c r="AA1131" s="2" t="s">
        <v>141</v>
      </c>
      <c r="AB1131" s="58" t="s">
        <v>3250</v>
      </c>
      <c r="AC1131" s="58" t="s">
        <v>98</v>
      </c>
      <c r="AD1131" s="58" t="s">
        <v>8772</v>
      </c>
      <c r="AE1131" s="2" t="s">
        <v>8773</v>
      </c>
      <c r="AF1131" s="62">
        <v>-22.969922199999999</v>
      </c>
      <c r="AG1131" s="62">
        <v>-46.995334</v>
      </c>
      <c r="AH1131" s="2" t="s">
        <v>8774</v>
      </c>
      <c r="AI1131" s="2" t="s">
        <v>147</v>
      </c>
      <c r="AJ1131" s="2" t="s">
        <v>1260</v>
      </c>
      <c r="AK1131" s="55">
        <v>294.95</v>
      </c>
      <c r="AL1131" s="55">
        <v>55</v>
      </c>
      <c r="AM1131" s="55">
        <v>18.647228343787084</v>
      </c>
      <c r="AN1131" s="2" t="s">
        <v>103</v>
      </c>
      <c r="AO1131" s="2">
        <v>5</v>
      </c>
      <c r="AP1131" s="2">
        <v>2</v>
      </c>
      <c r="AQ1131" s="2">
        <v>1</v>
      </c>
      <c r="AR1131" s="53" t="s">
        <v>148</v>
      </c>
      <c r="AS1131" s="2" t="s">
        <v>73</v>
      </c>
      <c r="AT1131" s="2" t="s">
        <v>74</v>
      </c>
      <c r="AU1131" s="2" t="s">
        <v>148</v>
      </c>
      <c r="AV1131" s="2" t="s">
        <v>148</v>
      </c>
      <c r="AW1131" s="2" t="str">
        <f t="shared" si="17"/>
        <v xml:space="preserve">     PEGUE NA LOJA HOJE    SHIP FROM STORE        </v>
      </c>
    </row>
    <row r="1132" spans="2:49" ht="15" customHeight="1">
      <c r="B1132" t="s">
        <v>8775</v>
      </c>
      <c r="C1132" s="2">
        <v>5011</v>
      </c>
      <c r="D1132" s="2">
        <v>5011</v>
      </c>
      <c r="E1132" s="2" t="s">
        <v>8776</v>
      </c>
      <c r="F1132" s="58" t="s">
        <v>8777</v>
      </c>
      <c r="G1132" s="2" t="s">
        <v>380</v>
      </c>
      <c r="H1132" t="s">
        <v>381</v>
      </c>
      <c r="I1132" s="58" t="s">
        <v>382</v>
      </c>
      <c r="J1132" s="2">
        <v>66147</v>
      </c>
      <c r="K1132" s="2" t="s">
        <v>383</v>
      </c>
      <c r="L1132" s="2" t="s">
        <v>384</v>
      </c>
      <c r="M1132" s="58" t="s">
        <v>520</v>
      </c>
      <c r="N1132" s="58" t="s">
        <v>521</v>
      </c>
      <c r="O1132" s="58" t="s">
        <v>522</v>
      </c>
      <c r="P1132" s="2">
        <v>68701</v>
      </c>
      <c r="Q1132" s="2" t="s">
        <v>523</v>
      </c>
      <c r="R1132" s="2" t="s">
        <v>517</v>
      </c>
      <c r="S1132" s="10">
        <v>43281</v>
      </c>
      <c r="T1132" s="58" t="s">
        <v>524</v>
      </c>
      <c r="U1132" s="2" t="s">
        <v>525</v>
      </c>
      <c r="V1132" s="2" t="s">
        <v>92</v>
      </c>
      <c r="W1132" s="2" t="s">
        <v>1192</v>
      </c>
      <c r="X1132" s="2" t="s">
        <v>442</v>
      </c>
      <c r="Y1132" s="2">
        <v>85</v>
      </c>
      <c r="Z1132" s="2" t="s">
        <v>160</v>
      </c>
      <c r="AA1132" s="2" t="s">
        <v>526</v>
      </c>
      <c r="AB1132" s="58" t="s">
        <v>8778</v>
      </c>
      <c r="AC1132" s="58" t="s">
        <v>98</v>
      </c>
      <c r="AD1132" s="58" t="s">
        <v>8779</v>
      </c>
      <c r="AE1132" s="2" t="s">
        <v>8780</v>
      </c>
      <c r="AF1132" s="62">
        <v>-4.1734073</v>
      </c>
      <c r="AG1132" s="62">
        <v>-38.462960000000002</v>
      </c>
      <c r="AH1132" s="2" t="s">
        <v>8781</v>
      </c>
      <c r="AI1132" s="2" t="s">
        <v>147</v>
      </c>
      <c r="AJ1132" s="2" t="s">
        <v>1196</v>
      </c>
      <c r="AK1132" s="55">
        <v>446.22</v>
      </c>
      <c r="AL1132" s="55">
        <v>22</v>
      </c>
      <c r="AM1132" s="55">
        <v>4.9303034377661241</v>
      </c>
      <c r="AN1132" s="2" t="s">
        <v>103</v>
      </c>
      <c r="AO1132" s="2">
        <v>11</v>
      </c>
      <c r="AP1132" s="2">
        <v>1</v>
      </c>
      <c r="AQ1132" s="2">
        <v>4</v>
      </c>
      <c r="AR1132" s="53" t="s">
        <v>72</v>
      </c>
      <c r="AS1132" s="2" t="s">
        <v>73</v>
      </c>
      <c r="AT1132" s="2" t="s">
        <v>148</v>
      </c>
      <c r="AU1132" s="2" t="s">
        <v>75</v>
      </c>
      <c r="AV1132" s="2" t="s">
        <v>76</v>
      </c>
      <c r="AW1132" s="2" t="str">
        <f t="shared" si="17"/>
        <v>AMERICANAS SERVIÇOS    PEGUE NA LOJA HOJE         PEGUE NA LOJA  QUIOSQUE</v>
      </c>
    </row>
    <row r="1133" spans="2:49" ht="15" customHeight="1">
      <c r="B1133" t="s">
        <v>8782</v>
      </c>
      <c r="C1133" s="2">
        <v>1375</v>
      </c>
      <c r="D1133" s="2">
        <v>1375</v>
      </c>
      <c r="E1133" s="2" t="s">
        <v>8783</v>
      </c>
      <c r="F1133" s="58" t="s">
        <v>8784</v>
      </c>
      <c r="G1133" s="2" t="s">
        <v>431</v>
      </c>
      <c r="H1133" t="s">
        <v>432</v>
      </c>
      <c r="I1133" s="58" t="s">
        <v>433</v>
      </c>
      <c r="J1133" s="2">
        <v>66749</v>
      </c>
      <c r="K1133" s="2" t="s">
        <v>434</v>
      </c>
      <c r="L1133" s="2" t="s">
        <v>435</v>
      </c>
      <c r="M1133" s="58" t="s">
        <v>1051</v>
      </c>
      <c r="N1133" s="58" t="s">
        <v>1052</v>
      </c>
      <c r="O1133" s="58" t="s">
        <v>1053</v>
      </c>
      <c r="P1133" s="2" t="s">
        <v>148</v>
      </c>
      <c r="Q1133" s="2" t="s">
        <v>1054</v>
      </c>
      <c r="R1133" s="2" t="s">
        <v>1048</v>
      </c>
      <c r="S1133" s="10">
        <v>43281</v>
      </c>
      <c r="T1133" s="58" t="s">
        <v>1055</v>
      </c>
      <c r="U1133" s="2" t="s">
        <v>1056</v>
      </c>
      <c r="V1133" s="2" t="s">
        <v>92</v>
      </c>
      <c r="W1133" s="2" t="s">
        <v>93</v>
      </c>
      <c r="X1133" s="2" t="s">
        <v>442</v>
      </c>
      <c r="Y1133" s="2">
        <v>83</v>
      </c>
      <c r="Z1133" s="2" t="s">
        <v>160</v>
      </c>
      <c r="AA1133" s="2" t="s">
        <v>1057</v>
      </c>
      <c r="AB1133" s="58" t="s">
        <v>8784</v>
      </c>
      <c r="AC1133" s="58" t="s">
        <v>98</v>
      </c>
      <c r="AD1133" s="58" t="s">
        <v>8785</v>
      </c>
      <c r="AE1133" s="2" t="s">
        <v>8786</v>
      </c>
      <c r="AF1133" s="62">
        <v>-7.0960019999999897</v>
      </c>
      <c r="AG1133" s="62">
        <v>-35.230317100000001</v>
      </c>
      <c r="AH1133" s="2" t="s">
        <v>8787</v>
      </c>
      <c r="AI1133" s="2" t="s">
        <v>147</v>
      </c>
      <c r="AJ1133" s="2" t="s">
        <v>1351</v>
      </c>
      <c r="AK1133" s="55">
        <v>672.92</v>
      </c>
      <c r="AL1133" s="55">
        <v>49</v>
      </c>
      <c r="AM1133" s="55">
        <v>7.281697675800987</v>
      </c>
      <c r="AN1133" s="2" t="s">
        <v>103</v>
      </c>
      <c r="AO1133" s="2">
        <v>5</v>
      </c>
      <c r="AP1133" s="2">
        <v>2</v>
      </c>
      <c r="AQ1133" s="2">
        <v>1</v>
      </c>
      <c r="AR1133" s="53" t="s">
        <v>72</v>
      </c>
      <c r="AS1133" s="2" t="s">
        <v>73</v>
      </c>
      <c r="AT1133" s="2" t="s">
        <v>148</v>
      </c>
      <c r="AU1133" s="2" t="s">
        <v>75</v>
      </c>
      <c r="AV1133" s="2" t="s">
        <v>76</v>
      </c>
      <c r="AW1133" s="2" t="str">
        <f t="shared" si="17"/>
        <v>AMERICANAS SERVIÇOS    PEGUE NA LOJA HOJE         PEGUE NA LOJA  QUIOSQUE</v>
      </c>
    </row>
    <row r="1134" spans="2:49" ht="15" customHeight="1">
      <c r="B1134" t="s">
        <v>8788</v>
      </c>
      <c r="C1134" s="2" t="s">
        <v>8789</v>
      </c>
      <c r="D1134" s="2">
        <v>728</v>
      </c>
      <c r="E1134" s="2" t="s">
        <v>8790</v>
      </c>
      <c r="F1134" s="58" t="s">
        <v>8327</v>
      </c>
      <c r="G1134" s="2" t="s">
        <v>431</v>
      </c>
      <c r="H1134" t="s">
        <v>432</v>
      </c>
      <c r="I1134" s="58" t="s">
        <v>433</v>
      </c>
      <c r="J1134" s="2">
        <v>66749</v>
      </c>
      <c r="K1134" s="2" t="s">
        <v>434</v>
      </c>
      <c r="L1134" s="2" t="s">
        <v>435</v>
      </c>
      <c r="M1134" s="58" t="s">
        <v>430</v>
      </c>
      <c r="N1134" s="58" t="s">
        <v>436</v>
      </c>
      <c r="O1134" s="58" t="s">
        <v>437</v>
      </c>
      <c r="P1134" s="2">
        <v>68343</v>
      </c>
      <c r="Q1134" s="2" t="s">
        <v>438</v>
      </c>
      <c r="R1134" s="2" t="s">
        <v>439</v>
      </c>
      <c r="S1134" s="10">
        <v>43281</v>
      </c>
      <c r="T1134" s="58" t="s">
        <v>440</v>
      </c>
      <c r="U1134" s="2" t="s">
        <v>441</v>
      </c>
      <c r="V1134" s="2" t="s">
        <v>92</v>
      </c>
      <c r="W1134" s="2" t="s">
        <v>1192</v>
      </c>
      <c r="X1134" s="2" t="s">
        <v>442</v>
      </c>
      <c r="Y1134" s="2">
        <v>81</v>
      </c>
      <c r="Z1134" s="2" t="s">
        <v>160</v>
      </c>
      <c r="AA1134" s="2" t="s">
        <v>443</v>
      </c>
      <c r="AB1134" s="58" t="s">
        <v>936</v>
      </c>
      <c r="AC1134" s="58" t="s">
        <v>886</v>
      </c>
      <c r="AD1134" s="58" t="s">
        <v>8791</v>
      </c>
      <c r="AE1134" s="2" t="s">
        <v>8792</v>
      </c>
      <c r="AF1134" s="62">
        <v>-8.1712548999999992</v>
      </c>
      <c r="AG1134" s="62">
        <v>-34.915642200000001</v>
      </c>
      <c r="AH1134" s="2" t="s">
        <v>8793</v>
      </c>
      <c r="AI1134" s="2" t="s">
        <v>28</v>
      </c>
      <c r="AJ1134" s="2" t="s">
        <v>1196</v>
      </c>
      <c r="AK1134" s="55">
        <v>347.29</v>
      </c>
      <c r="AL1134" s="55">
        <v>64</v>
      </c>
      <c r="AM1134" s="55">
        <v>18.428402775778167</v>
      </c>
      <c r="AN1134" s="2" t="s">
        <v>103</v>
      </c>
      <c r="AO1134" s="2">
        <v>5</v>
      </c>
      <c r="AP1134" s="2">
        <v>2</v>
      </c>
      <c r="AQ1134" s="2">
        <v>1</v>
      </c>
      <c r="AR1134" s="53" t="s">
        <v>148</v>
      </c>
      <c r="AS1134" s="2" t="s">
        <v>73</v>
      </c>
      <c r="AT1134" s="2" t="s">
        <v>74</v>
      </c>
      <c r="AU1134" s="2" t="s">
        <v>75</v>
      </c>
      <c r="AV1134" s="2" t="s">
        <v>148</v>
      </c>
      <c r="AW1134" s="2" t="str">
        <f t="shared" si="17"/>
        <v xml:space="preserve">     PEGUE NA LOJA HOJE    SHIP FROM STORE    PEGUE NA LOJA   </v>
      </c>
    </row>
    <row r="1135" spans="2:49" ht="15" customHeight="1">
      <c r="B1135" t="s">
        <v>8794</v>
      </c>
      <c r="C1135" s="2">
        <v>1344</v>
      </c>
      <c r="D1135" s="2">
        <v>1344</v>
      </c>
      <c r="E1135" s="2" t="s">
        <v>8795</v>
      </c>
      <c r="F1135" s="58" t="s">
        <v>8796</v>
      </c>
      <c r="G1135" s="2" t="s">
        <v>431</v>
      </c>
      <c r="H1135" t="s">
        <v>432</v>
      </c>
      <c r="I1135" s="58" t="s">
        <v>433</v>
      </c>
      <c r="J1135" s="2">
        <v>66749</v>
      </c>
      <c r="K1135" s="2" t="s">
        <v>434</v>
      </c>
      <c r="L1135" s="2" t="s">
        <v>435</v>
      </c>
      <c r="M1135" s="58" t="s">
        <v>648</v>
      </c>
      <c r="N1135" s="58" t="s">
        <v>649</v>
      </c>
      <c r="O1135" s="58" t="s">
        <v>650</v>
      </c>
      <c r="P1135" s="2">
        <v>66215</v>
      </c>
      <c r="Q1135" s="2" t="s">
        <v>651</v>
      </c>
      <c r="R1135" s="2" t="s">
        <v>652</v>
      </c>
      <c r="S1135" s="10">
        <v>43282</v>
      </c>
      <c r="T1135" s="58" t="s">
        <v>653</v>
      </c>
      <c r="U1135" s="2" t="s">
        <v>654</v>
      </c>
      <c r="V1135" s="2" t="s">
        <v>92</v>
      </c>
      <c r="W1135" s="2" t="s">
        <v>93</v>
      </c>
      <c r="X1135" s="2" t="s">
        <v>480</v>
      </c>
      <c r="Y1135" s="2">
        <v>71</v>
      </c>
      <c r="Z1135" s="2" t="s">
        <v>95</v>
      </c>
      <c r="AA1135" s="2" t="s">
        <v>481</v>
      </c>
      <c r="AB1135" s="58" t="s">
        <v>8796</v>
      </c>
      <c r="AC1135" s="58" t="s">
        <v>98</v>
      </c>
      <c r="AD1135" s="58" t="s">
        <v>8797</v>
      </c>
      <c r="AE1135" s="2" t="s">
        <v>8798</v>
      </c>
      <c r="AF1135" s="62">
        <v>-12.353204399999999</v>
      </c>
      <c r="AG1135" s="62">
        <v>-38.376594400000002</v>
      </c>
      <c r="AH1135" s="2" t="s">
        <v>8799</v>
      </c>
      <c r="AI1135" s="2" t="s">
        <v>147</v>
      </c>
      <c r="AJ1135" s="2" t="s">
        <v>1351</v>
      </c>
      <c r="AK1135" s="55">
        <v>584.86</v>
      </c>
      <c r="AL1135" s="55">
        <v>135</v>
      </c>
      <c r="AM1135" s="55">
        <v>23.082447081352804</v>
      </c>
      <c r="AN1135" s="2" t="s">
        <v>103</v>
      </c>
      <c r="AO1135" s="2">
        <v>5</v>
      </c>
      <c r="AP1135" s="2">
        <v>2</v>
      </c>
      <c r="AQ1135" s="2">
        <v>1</v>
      </c>
      <c r="AR1135" s="53" t="s">
        <v>72</v>
      </c>
      <c r="AS1135" s="2" t="s">
        <v>73</v>
      </c>
      <c r="AT1135" s="2" t="s">
        <v>148</v>
      </c>
      <c r="AU1135" s="2" t="s">
        <v>75</v>
      </c>
      <c r="AV1135" s="2" t="s">
        <v>76</v>
      </c>
      <c r="AW1135" s="2" t="str">
        <f t="shared" si="17"/>
        <v>AMERICANAS SERVIÇOS    PEGUE NA LOJA HOJE         PEGUE NA LOJA  QUIOSQUE</v>
      </c>
    </row>
    <row r="1136" spans="2:49" ht="15" customHeight="1">
      <c r="B1136" t="s">
        <v>8800</v>
      </c>
      <c r="C1136" s="2">
        <v>1342</v>
      </c>
      <c r="D1136" s="2">
        <v>1342</v>
      </c>
      <c r="E1136" s="2" t="s">
        <v>8801</v>
      </c>
      <c r="F1136" s="58" t="s">
        <v>8802</v>
      </c>
      <c r="G1136" s="2" t="s">
        <v>534</v>
      </c>
      <c r="H1136" t="s">
        <v>535</v>
      </c>
      <c r="I1136" s="58" t="s">
        <v>536</v>
      </c>
      <c r="J1136" s="2">
        <v>65659</v>
      </c>
      <c r="K1136" s="2" t="s">
        <v>537</v>
      </c>
      <c r="L1136" s="2" t="s">
        <v>531</v>
      </c>
      <c r="M1136" s="58" t="s">
        <v>2988</v>
      </c>
      <c r="N1136" s="58" t="s">
        <v>2989</v>
      </c>
      <c r="O1136" s="58" t="s">
        <v>2990</v>
      </c>
      <c r="P1136" s="2" t="s">
        <v>148</v>
      </c>
      <c r="Q1136" s="2" t="s">
        <v>2991</v>
      </c>
      <c r="R1136" s="2" t="s">
        <v>2985</v>
      </c>
      <c r="S1136" s="10">
        <v>43299</v>
      </c>
      <c r="T1136" s="58" t="s">
        <v>2992</v>
      </c>
      <c r="U1136" s="2" t="s">
        <v>2993</v>
      </c>
      <c r="V1136" s="2" t="s">
        <v>92</v>
      </c>
      <c r="W1136" s="2" t="s">
        <v>93</v>
      </c>
      <c r="X1136" s="2" t="s">
        <v>248</v>
      </c>
      <c r="Y1136" s="2">
        <v>69</v>
      </c>
      <c r="Z1136" s="2" t="s">
        <v>95</v>
      </c>
      <c r="AA1136" s="2" t="s">
        <v>2994</v>
      </c>
      <c r="AB1136" s="58" t="s">
        <v>8802</v>
      </c>
      <c r="AC1136" s="58" t="s">
        <v>8803</v>
      </c>
      <c r="AD1136" s="58" t="s">
        <v>8804</v>
      </c>
      <c r="AE1136" s="2" t="s">
        <v>8805</v>
      </c>
      <c r="AF1136" s="62">
        <v>-11.673897</v>
      </c>
      <c r="AG1136" s="62">
        <v>-61.188130700000002</v>
      </c>
      <c r="AH1136" s="2" t="s">
        <v>8806</v>
      </c>
      <c r="AI1136" s="2" t="s">
        <v>147</v>
      </c>
      <c r="AJ1136" s="2" t="s">
        <v>1351</v>
      </c>
      <c r="AK1136" s="55">
        <v>637.75</v>
      </c>
      <c r="AL1136" s="55">
        <v>111</v>
      </c>
      <c r="AM1136" s="55">
        <v>17.404939239513915</v>
      </c>
      <c r="AN1136" s="2" t="s">
        <v>103</v>
      </c>
      <c r="AO1136" s="2">
        <v>9</v>
      </c>
      <c r="AP1136" s="2">
        <v>1</v>
      </c>
      <c r="AQ1136" s="2">
        <v>2</v>
      </c>
      <c r="AR1136" s="53" t="s">
        <v>148</v>
      </c>
      <c r="AS1136" s="2" t="s">
        <v>73</v>
      </c>
      <c r="AT1136" s="2" t="s">
        <v>148</v>
      </c>
      <c r="AU1136" s="2" t="s">
        <v>75</v>
      </c>
      <c r="AV1136" s="2" t="s">
        <v>148</v>
      </c>
      <c r="AW1136" s="2" t="str">
        <f t="shared" si="17"/>
        <v xml:space="preserve">     PEGUE NA LOJA HOJE         PEGUE NA LOJA   </v>
      </c>
    </row>
    <row r="1137" spans="2:49" ht="15" customHeight="1">
      <c r="B1137" t="s">
        <v>8807</v>
      </c>
      <c r="C1137" s="2">
        <v>1370</v>
      </c>
      <c r="D1137" s="2">
        <v>1370</v>
      </c>
      <c r="E1137" s="2" t="s">
        <v>8808</v>
      </c>
      <c r="F1137" s="58" t="s">
        <v>8809</v>
      </c>
      <c r="G1137" s="2" t="s">
        <v>431</v>
      </c>
      <c r="H1137" t="s">
        <v>432</v>
      </c>
      <c r="I1137" s="58" t="s">
        <v>433</v>
      </c>
      <c r="J1137" s="2">
        <v>66749</v>
      </c>
      <c r="K1137" s="2" t="s">
        <v>434</v>
      </c>
      <c r="L1137" s="2" t="s">
        <v>435</v>
      </c>
      <c r="M1137" s="58" t="s">
        <v>3004</v>
      </c>
      <c r="N1137" s="58" t="s">
        <v>3005</v>
      </c>
      <c r="O1137" s="58" t="s">
        <v>3006</v>
      </c>
      <c r="P1137" s="2">
        <v>68685</v>
      </c>
      <c r="Q1137" s="2" t="s">
        <v>3007</v>
      </c>
      <c r="R1137" s="2" t="s">
        <v>3008</v>
      </c>
      <c r="S1137" s="10">
        <v>43308</v>
      </c>
      <c r="T1137" s="58" t="s">
        <v>1848</v>
      </c>
      <c r="U1137" s="2" t="s">
        <v>1849</v>
      </c>
      <c r="V1137" s="2" t="s">
        <v>92</v>
      </c>
      <c r="W1137" s="2" t="s">
        <v>93</v>
      </c>
      <c r="X1137" s="2" t="s">
        <v>480</v>
      </c>
      <c r="Y1137" s="2">
        <v>75</v>
      </c>
      <c r="Z1137" s="2" t="s">
        <v>160</v>
      </c>
      <c r="AA1137" s="2" t="s">
        <v>481</v>
      </c>
      <c r="AB1137" s="58" t="s">
        <v>8809</v>
      </c>
      <c r="AC1137" s="58" t="s">
        <v>98</v>
      </c>
      <c r="AD1137" s="58" t="s">
        <v>8810</v>
      </c>
      <c r="AE1137" s="2" t="s">
        <v>8811</v>
      </c>
      <c r="AF1137" s="62">
        <v>-13.0288612</v>
      </c>
      <c r="AG1137" s="62">
        <v>-39.605882399999999</v>
      </c>
      <c r="AH1137" s="2" t="s">
        <v>8812</v>
      </c>
      <c r="AI1137" s="2" t="s">
        <v>147</v>
      </c>
      <c r="AJ1137" s="2" t="s">
        <v>1351</v>
      </c>
      <c r="AK1137" s="55">
        <v>621.14</v>
      </c>
      <c r="AL1137" s="55">
        <v>84</v>
      </c>
      <c r="AM1137" s="55">
        <v>13.523521267347135</v>
      </c>
      <c r="AN1137" s="2" t="s">
        <v>103</v>
      </c>
      <c r="AO1137" s="2">
        <v>8</v>
      </c>
      <c r="AP1137" s="2">
        <v>1</v>
      </c>
      <c r="AQ1137" s="2">
        <v>1</v>
      </c>
      <c r="AR1137" s="53" t="s">
        <v>72</v>
      </c>
      <c r="AS1137" s="2" t="s">
        <v>73</v>
      </c>
      <c r="AT1137" s="2" t="s">
        <v>148</v>
      </c>
      <c r="AU1137" s="2" t="s">
        <v>75</v>
      </c>
      <c r="AV1137" s="2" t="s">
        <v>76</v>
      </c>
      <c r="AW1137" s="2" t="str">
        <f t="shared" si="17"/>
        <v>AMERICANAS SERVIÇOS    PEGUE NA LOJA HOJE         PEGUE NA LOJA  QUIOSQUE</v>
      </c>
    </row>
    <row r="1138" spans="2:49" ht="15" customHeight="1">
      <c r="B1138" t="s">
        <v>8813</v>
      </c>
      <c r="C1138" s="2">
        <v>1382</v>
      </c>
      <c r="D1138" s="2">
        <v>1382</v>
      </c>
      <c r="E1138" s="2" t="s">
        <v>8814</v>
      </c>
      <c r="F1138" s="58" t="s">
        <v>8815</v>
      </c>
      <c r="G1138" s="2" t="s">
        <v>380</v>
      </c>
      <c r="H1138" t="s">
        <v>381</v>
      </c>
      <c r="I1138" s="58" t="s">
        <v>382</v>
      </c>
      <c r="J1138" s="2">
        <v>66147</v>
      </c>
      <c r="K1138" s="2" t="s">
        <v>383</v>
      </c>
      <c r="L1138" s="2" t="s">
        <v>384</v>
      </c>
      <c r="M1138" s="58" t="s">
        <v>1379</v>
      </c>
      <c r="N1138" s="58" t="s">
        <v>1380</v>
      </c>
      <c r="O1138" s="58" t="s">
        <v>1381</v>
      </c>
      <c r="P1138" s="2" t="s">
        <v>148</v>
      </c>
      <c r="Q1138" s="2" t="s">
        <v>1382</v>
      </c>
      <c r="R1138" s="2" t="s">
        <v>1376</v>
      </c>
      <c r="S1138" s="10">
        <v>43312</v>
      </c>
      <c r="T1138" s="58" t="s">
        <v>1383</v>
      </c>
      <c r="U1138" s="2" t="s">
        <v>1384</v>
      </c>
      <c r="V1138" s="2" t="s">
        <v>92</v>
      </c>
      <c r="W1138" s="2" t="s">
        <v>93</v>
      </c>
      <c r="X1138" s="2" t="s">
        <v>248</v>
      </c>
      <c r="Y1138" s="2">
        <v>66</v>
      </c>
      <c r="Z1138" s="2" t="s">
        <v>160</v>
      </c>
      <c r="AA1138" s="2" t="s">
        <v>1385</v>
      </c>
      <c r="AB1138" s="58" t="s">
        <v>8816</v>
      </c>
      <c r="AC1138" s="58" t="s">
        <v>8817</v>
      </c>
      <c r="AD1138" s="58" t="s">
        <v>8818</v>
      </c>
      <c r="AE1138" s="2" t="s">
        <v>8819</v>
      </c>
      <c r="AF1138" s="62">
        <v>-15.8779904</v>
      </c>
      <c r="AG1138" s="62">
        <v>-52.324417099999998</v>
      </c>
      <c r="AH1138" s="2" t="s">
        <v>8820</v>
      </c>
      <c r="AI1138" s="2" t="s">
        <v>147</v>
      </c>
      <c r="AJ1138" s="2" t="s">
        <v>330</v>
      </c>
      <c r="AK1138" s="55">
        <v>740.54</v>
      </c>
      <c r="AL1138" s="55">
        <v>60</v>
      </c>
      <c r="AM1138" s="55">
        <v>8.1021956950333536</v>
      </c>
      <c r="AN1138" s="2" t="s">
        <v>331</v>
      </c>
      <c r="AO1138" s="2">
        <v>13</v>
      </c>
      <c r="AP1138" s="2">
        <v>1</v>
      </c>
      <c r="AQ1138" s="2">
        <v>6</v>
      </c>
      <c r="AR1138" s="53" t="s">
        <v>148</v>
      </c>
      <c r="AS1138" s="2" t="s">
        <v>73</v>
      </c>
      <c r="AT1138" s="2" t="s">
        <v>148</v>
      </c>
      <c r="AU1138" s="2" t="s">
        <v>148</v>
      </c>
      <c r="AV1138" s="2" t="s">
        <v>148</v>
      </c>
      <c r="AW1138" s="2" t="str">
        <f t="shared" si="17"/>
        <v xml:space="preserve">     PEGUE NA LOJA HOJE             </v>
      </c>
    </row>
    <row r="1139" spans="2:49" ht="15" customHeight="1">
      <c r="B1139" t="s">
        <v>8821</v>
      </c>
      <c r="C1139" s="2">
        <v>1356</v>
      </c>
      <c r="D1139" s="2">
        <v>1356</v>
      </c>
      <c r="E1139" s="2" t="s">
        <v>8822</v>
      </c>
      <c r="F1139" s="58" t="s">
        <v>8823</v>
      </c>
      <c r="G1139" s="2" t="s">
        <v>534</v>
      </c>
      <c r="H1139" t="s">
        <v>535</v>
      </c>
      <c r="I1139" s="58" t="s">
        <v>536</v>
      </c>
      <c r="J1139" s="2">
        <v>65659</v>
      </c>
      <c r="K1139" s="2" t="s">
        <v>537</v>
      </c>
      <c r="L1139" s="2" t="s">
        <v>531</v>
      </c>
      <c r="M1139" s="58" t="s">
        <v>3038</v>
      </c>
      <c r="N1139" s="58" t="s">
        <v>3039</v>
      </c>
      <c r="O1139" s="58" t="s">
        <v>3040</v>
      </c>
      <c r="P1139" s="2" t="s">
        <v>148</v>
      </c>
      <c r="Q1139" s="2" t="s">
        <v>3041</v>
      </c>
      <c r="R1139" s="2" t="s">
        <v>3035</v>
      </c>
      <c r="S1139" s="10">
        <v>43312</v>
      </c>
      <c r="T1139" s="58" t="s">
        <v>3042</v>
      </c>
      <c r="U1139" s="2" t="s">
        <v>3043</v>
      </c>
      <c r="V1139" s="2" t="s">
        <v>92</v>
      </c>
      <c r="W1139" s="2" t="s">
        <v>93</v>
      </c>
      <c r="X1139" s="2" t="s">
        <v>545</v>
      </c>
      <c r="Y1139" s="2">
        <v>93</v>
      </c>
      <c r="Z1139" s="2" t="s">
        <v>95</v>
      </c>
      <c r="AA1139" s="2" t="s">
        <v>546</v>
      </c>
      <c r="AB1139" s="58" t="s">
        <v>5833</v>
      </c>
      <c r="AC1139" s="58" t="s">
        <v>1851</v>
      </c>
      <c r="AD1139" s="58" t="s">
        <v>8824</v>
      </c>
      <c r="AE1139" s="2" t="s">
        <v>8825</v>
      </c>
      <c r="AF1139" s="62">
        <v>-3.1997610000000001</v>
      </c>
      <c r="AG1139" s="62">
        <v>-52.247672100000003</v>
      </c>
      <c r="AH1139" s="2" t="s">
        <v>8826</v>
      </c>
      <c r="AI1139" s="2" t="s">
        <v>147</v>
      </c>
      <c r="AJ1139" s="2" t="s">
        <v>330</v>
      </c>
      <c r="AK1139" s="55">
        <v>825.36</v>
      </c>
      <c r="AL1139" s="55">
        <v>137</v>
      </c>
      <c r="AM1139" s="55">
        <v>16.598817485703208</v>
      </c>
      <c r="AN1139" s="2" t="s">
        <v>331</v>
      </c>
      <c r="AO1139" s="2">
        <v>9</v>
      </c>
      <c r="AP1139" s="2">
        <v>1</v>
      </c>
      <c r="AQ1139" s="2">
        <v>2</v>
      </c>
      <c r="AR1139" s="53" t="s">
        <v>148</v>
      </c>
      <c r="AS1139" s="2" t="s">
        <v>73</v>
      </c>
      <c r="AT1139" s="2" t="s">
        <v>148</v>
      </c>
      <c r="AU1139" s="2" t="s">
        <v>148</v>
      </c>
      <c r="AV1139" s="2" t="s">
        <v>148</v>
      </c>
      <c r="AW1139" s="2" t="str">
        <f t="shared" si="17"/>
        <v xml:space="preserve">     PEGUE NA LOJA HOJE             </v>
      </c>
    </row>
    <row r="1140" spans="2:49" ht="15" customHeight="1">
      <c r="B1140" t="s">
        <v>8827</v>
      </c>
      <c r="C1140" s="2">
        <v>1311</v>
      </c>
      <c r="D1140" s="2">
        <v>1311</v>
      </c>
      <c r="E1140" s="2" t="s">
        <v>8828</v>
      </c>
      <c r="F1140" s="58" t="s">
        <v>8829</v>
      </c>
      <c r="G1140" s="2" t="s">
        <v>285</v>
      </c>
      <c r="H1140" t="s">
        <v>286</v>
      </c>
      <c r="I1140" s="58" t="s">
        <v>287</v>
      </c>
      <c r="J1140" s="2">
        <v>68673</v>
      </c>
      <c r="K1140" s="2" t="s">
        <v>288</v>
      </c>
      <c r="L1140" s="2" t="s">
        <v>289</v>
      </c>
      <c r="M1140" s="58" t="s">
        <v>1298</v>
      </c>
      <c r="N1140" s="58" t="s">
        <v>1299</v>
      </c>
      <c r="O1140" s="58" t="s">
        <v>1300</v>
      </c>
      <c r="P1140" s="2" t="s">
        <v>148</v>
      </c>
      <c r="Q1140" s="2" t="s">
        <v>1301</v>
      </c>
      <c r="R1140" s="2" t="s">
        <v>1302</v>
      </c>
      <c r="S1140" s="10">
        <v>43333</v>
      </c>
      <c r="T1140" s="58" t="s">
        <v>3222</v>
      </c>
      <c r="U1140" s="2" t="s">
        <v>3223</v>
      </c>
      <c r="V1140" s="2" t="s">
        <v>92</v>
      </c>
      <c r="W1140" s="2" t="s">
        <v>93</v>
      </c>
      <c r="X1140" s="2" t="s">
        <v>458</v>
      </c>
      <c r="Y1140" s="2">
        <v>55</v>
      </c>
      <c r="Z1140" s="2" t="s">
        <v>160</v>
      </c>
      <c r="AA1140" s="2" t="s">
        <v>460</v>
      </c>
      <c r="AB1140" s="58" t="s">
        <v>8829</v>
      </c>
      <c r="AC1140" s="58" t="s">
        <v>98</v>
      </c>
      <c r="AD1140" s="58" t="s">
        <v>8830</v>
      </c>
      <c r="AE1140" s="2" t="s">
        <v>8831</v>
      </c>
      <c r="AF1140" s="62">
        <v>-29.784527300000001</v>
      </c>
      <c r="AG1140" s="62">
        <v>-55.7957526</v>
      </c>
      <c r="AH1140" s="2" t="s">
        <v>8832</v>
      </c>
      <c r="AI1140" s="2" t="s">
        <v>147</v>
      </c>
      <c r="AJ1140" s="2" t="s">
        <v>330</v>
      </c>
      <c r="AK1140" s="55">
        <v>763.63</v>
      </c>
      <c r="AL1140" s="55">
        <v>105</v>
      </c>
      <c r="AM1140" s="55">
        <v>13.750114584288204</v>
      </c>
      <c r="AN1140" s="2" t="s">
        <v>103</v>
      </c>
      <c r="AO1140" s="2">
        <v>9</v>
      </c>
      <c r="AP1140" s="2">
        <v>1</v>
      </c>
      <c r="AQ1140" s="2">
        <v>2</v>
      </c>
      <c r="AR1140" s="53" t="s">
        <v>148</v>
      </c>
      <c r="AS1140" s="2" t="s">
        <v>73</v>
      </c>
      <c r="AT1140" s="2" t="s">
        <v>148</v>
      </c>
      <c r="AU1140" s="2" t="s">
        <v>75</v>
      </c>
      <c r="AV1140" s="2" t="s">
        <v>148</v>
      </c>
      <c r="AW1140" s="2" t="str">
        <f t="shared" si="17"/>
        <v xml:space="preserve">     PEGUE NA LOJA HOJE         PEGUE NA LOJA   </v>
      </c>
    </row>
    <row r="1141" spans="2:49" ht="15" customHeight="1">
      <c r="B1141" t="s">
        <v>8833</v>
      </c>
      <c r="C1141" s="2" t="s">
        <v>8834</v>
      </c>
      <c r="D1141" s="2">
        <v>935</v>
      </c>
      <c r="E1141" s="2" t="s">
        <v>8835</v>
      </c>
      <c r="F1141" s="58" t="s">
        <v>8836</v>
      </c>
      <c r="G1141" s="2" t="s">
        <v>128</v>
      </c>
      <c r="H1141" t="s">
        <v>129</v>
      </c>
      <c r="I1141" s="58" t="s">
        <v>130</v>
      </c>
      <c r="J1141" s="2">
        <v>66128</v>
      </c>
      <c r="K1141" s="2" t="s">
        <v>131</v>
      </c>
      <c r="L1141" s="2" t="s">
        <v>132</v>
      </c>
      <c r="M1141" s="58" t="s">
        <v>153</v>
      </c>
      <c r="N1141" s="58" t="s">
        <v>154</v>
      </c>
      <c r="O1141" s="58" t="s">
        <v>155</v>
      </c>
      <c r="P1141" s="2">
        <v>68767</v>
      </c>
      <c r="Q1141" s="2" t="s">
        <v>156</v>
      </c>
      <c r="R1141" s="2" t="s">
        <v>157</v>
      </c>
      <c r="S1141" s="10">
        <v>43340</v>
      </c>
      <c r="T1141" s="58" t="s">
        <v>158</v>
      </c>
      <c r="U1141" s="2" t="s">
        <v>159</v>
      </c>
      <c r="V1141" s="2" t="s">
        <v>92</v>
      </c>
      <c r="W1141" s="2" t="s">
        <v>1192</v>
      </c>
      <c r="X1141" s="2" t="s">
        <v>140</v>
      </c>
      <c r="Y1141" s="2">
        <v>12</v>
      </c>
      <c r="Z1141" s="2" t="s">
        <v>459</v>
      </c>
      <c r="AA1141" s="2" t="s">
        <v>141</v>
      </c>
      <c r="AB1141" s="58" t="s">
        <v>8837</v>
      </c>
      <c r="AC1141" s="58" t="s">
        <v>8838</v>
      </c>
      <c r="AD1141" s="58" t="s">
        <v>8839</v>
      </c>
      <c r="AE1141" s="2" t="s">
        <v>8840</v>
      </c>
      <c r="AF1141" s="62">
        <v>-23.816637100000001</v>
      </c>
      <c r="AG1141" s="62">
        <v>-45.3666555</v>
      </c>
      <c r="AH1141" s="2" t="s">
        <v>8841</v>
      </c>
      <c r="AI1141" s="2" t="s">
        <v>28</v>
      </c>
      <c r="AJ1141" s="2" t="s">
        <v>1196</v>
      </c>
      <c r="AK1141" s="55">
        <v>455.19</v>
      </c>
      <c r="AL1141" s="55">
        <v>55</v>
      </c>
      <c r="AM1141" s="55">
        <v>12.08286649530965</v>
      </c>
      <c r="AN1141" s="2" t="s">
        <v>103</v>
      </c>
      <c r="AO1141" s="2">
        <v>4</v>
      </c>
      <c r="AP1141" s="2">
        <v>3</v>
      </c>
      <c r="AQ1141" s="2">
        <v>1</v>
      </c>
      <c r="AR1141" s="53" t="s">
        <v>148</v>
      </c>
      <c r="AS1141" s="2" t="s">
        <v>73</v>
      </c>
      <c r="AT1141" s="2" t="s">
        <v>148</v>
      </c>
      <c r="AU1141" s="2" t="s">
        <v>75</v>
      </c>
      <c r="AV1141" s="2" t="s">
        <v>148</v>
      </c>
      <c r="AW1141" s="2" t="str">
        <f t="shared" si="17"/>
        <v xml:space="preserve">     PEGUE NA LOJA HOJE         PEGUE NA LOJA   </v>
      </c>
    </row>
    <row r="1142" spans="2:49" ht="15" customHeight="1">
      <c r="B1142" t="s">
        <v>8842</v>
      </c>
      <c r="C1142" s="2">
        <v>1351</v>
      </c>
      <c r="D1142" s="2">
        <v>1351</v>
      </c>
      <c r="E1142" s="2" t="s">
        <v>8843</v>
      </c>
      <c r="F1142" s="58" t="s">
        <v>8844</v>
      </c>
      <c r="G1142" s="2" t="s">
        <v>534</v>
      </c>
      <c r="H1142" t="s">
        <v>535</v>
      </c>
      <c r="I1142" s="58" t="s">
        <v>536</v>
      </c>
      <c r="J1142" s="2">
        <v>65659</v>
      </c>
      <c r="K1142" s="2" t="s">
        <v>537</v>
      </c>
      <c r="L1142" s="2" t="s">
        <v>531</v>
      </c>
      <c r="M1142" s="58" t="s">
        <v>3340</v>
      </c>
      <c r="N1142" s="58" t="s">
        <v>3341</v>
      </c>
      <c r="O1142" s="58" t="s">
        <v>3342</v>
      </c>
      <c r="P1142" s="2" t="s">
        <v>148</v>
      </c>
      <c r="Q1142" s="2" t="s">
        <v>3343</v>
      </c>
      <c r="R1142" s="2" t="s">
        <v>3337</v>
      </c>
      <c r="S1142" s="10">
        <v>43346</v>
      </c>
      <c r="T1142" s="58" t="s">
        <v>3344</v>
      </c>
      <c r="U1142" s="2" t="s">
        <v>3345</v>
      </c>
      <c r="V1142" s="2" t="s">
        <v>92</v>
      </c>
      <c r="W1142" s="2" t="s">
        <v>93</v>
      </c>
      <c r="X1142" s="2" t="s">
        <v>545</v>
      </c>
      <c r="Y1142" s="2">
        <v>91</v>
      </c>
      <c r="Z1142" s="2" t="s">
        <v>95</v>
      </c>
      <c r="AA1142" s="2" t="s">
        <v>546</v>
      </c>
      <c r="AB1142" s="58" t="s">
        <v>3421</v>
      </c>
      <c r="AC1142" s="58" t="s">
        <v>8845</v>
      </c>
      <c r="AD1142" s="58" t="s">
        <v>8846</v>
      </c>
      <c r="AE1142" s="2" t="s">
        <v>8847</v>
      </c>
      <c r="AF1142" s="62">
        <v>-1.397329</v>
      </c>
      <c r="AG1142" s="62">
        <v>-48.423587499999996</v>
      </c>
      <c r="AH1142" s="2" t="s">
        <v>8848</v>
      </c>
      <c r="AI1142" s="2" t="s">
        <v>147</v>
      </c>
      <c r="AJ1142" s="2" t="s">
        <v>1351</v>
      </c>
      <c r="AK1142" s="55">
        <v>527.88</v>
      </c>
      <c r="AL1142" s="55">
        <v>97</v>
      </c>
      <c r="AM1142" s="55">
        <v>18.375388345836175</v>
      </c>
      <c r="AN1142" s="2" t="s">
        <v>103</v>
      </c>
      <c r="AO1142" s="2">
        <v>4</v>
      </c>
      <c r="AP1142" s="2">
        <v>3</v>
      </c>
      <c r="AQ1142" s="2">
        <v>1</v>
      </c>
      <c r="AR1142" s="53" t="s">
        <v>72</v>
      </c>
      <c r="AS1142" s="2" t="s">
        <v>73</v>
      </c>
      <c r="AT1142" s="2" t="s">
        <v>148</v>
      </c>
      <c r="AU1142" s="2" t="s">
        <v>75</v>
      </c>
      <c r="AV1142" s="2" t="s">
        <v>76</v>
      </c>
      <c r="AW1142" s="2" t="str">
        <f t="shared" si="17"/>
        <v>AMERICANAS SERVIÇOS    PEGUE NA LOJA HOJE         PEGUE NA LOJA  QUIOSQUE</v>
      </c>
    </row>
    <row r="1143" spans="2:49" ht="15" customHeight="1">
      <c r="B1143" t="s">
        <v>8849</v>
      </c>
      <c r="C1143" s="2">
        <v>1337</v>
      </c>
      <c r="D1143" s="2">
        <v>1337</v>
      </c>
      <c r="E1143" s="2" t="s">
        <v>8850</v>
      </c>
      <c r="F1143" s="58" t="s">
        <v>8851</v>
      </c>
      <c r="G1143" s="2" t="s">
        <v>285</v>
      </c>
      <c r="H1143" t="s">
        <v>286</v>
      </c>
      <c r="I1143" s="58" t="s">
        <v>287</v>
      </c>
      <c r="J1143" s="2">
        <v>68673</v>
      </c>
      <c r="K1143" s="2" t="s">
        <v>288</v>
      </c>
      <c r="L1143" s="2" t="s">
        <v>289</v>
      </c>
      <c r="M1143" s="58" t="s">
        <v>452</v>
      </c>
      <c r="N1143" s="58" t="s">
        <v>453</v>
      </c>
      <c r="O1143" s="58" t="s">
        <v>454</v>
      </c>
      <c r="P1143" s="2" t="s">
        <v>148</v>
      </c>
      <c r="Q1143" s="2" t="s">
        <v>455</v>
      </c>
      <c r="R1143" s="2" t="s">
        <v>148</v>
      </c>
      <c r="S1143" s="10">
        <v>43347</v>
      </c>
      <c r="T1143" s="58" t="s">
        <v>3222</v>
      </c>
      <c r="U1143" s="2" t="s">
        <v>3223</v>
      </c>
      <c r="V1143" s="2" t="s">
        <v>92</v>
      </c>
      <c r="W1143" s="2" t="s">
        <v>93</v>
      </c>
      <c r="X1143" s="2" t="s">
        <v>458</v>
      </c>
      <c r="Y1143" s="2">
        <v>51</v>
      </c>
      <c r="Z1143" s="2" t="s">
        <v>160</v>
      </c>
      <c r="AA1143" s="2" t="s">
        <v>460</v>
      </c>
      <c r="AB1143" s="58" t="s">
        <v>8851</v>
      </c>
      <c r="AC1143" s="58" t="s">
        <v>98</v>
      </c>
      <c r="AD1143" s="58" t="s">
        <v>8852</v>
      </c>
      <c r="AE1143" s="2" t="s">
        <v>8853</v>
      </c>
      <c r="AF1143" s="62">
        <v>-29.719305200000001</v>
      </c>
      <c r="AG1143" s="62">
        <v>-52.428091299999998</v>
      </c>
      <c r="AH1143" s="2" t="s">
        <v>8854</v>
      </c>
      <c r="AI1143" s="2" t="s">
        <v>147</v>
      </c>
      <c r="AJ1143" s="2" t="s">
        <v>1351</v>
      </c>
      <c r="AK1143" s="55">
        <v>644.83000000000004</v>
      </c>
      <c r="AL1143" s="55">
        <v>133</v>
      </c>
      <c r="AM1143" s="55">
        <v>20.625591241102303</v>
      </c>
      <c r="AN1143" s="2" t="s">
        <v>103</v>
      </c>
      <c r="AO1143" s="2">
        <v>5</v>
      </c>
      <c r="AP1143" s="2">
        <v>2</v>
      </c>
      <c r="AQ1143" s="2">
        <v>1</v>
      </c>
      <c r="AR1143" s="53" t="s">
        <v>148</v>
      </c>
      <c r="AS1143" s="2" t="s">
        <v>73</v>
      </c>
      <c r="AT1143" s="2" t="s">
        <v>148</v>
      </c>
      <c r="AU1143" s="2" t="s">
        <v>75</v>
      </c>
      <c r="AV1143" s="2" t="s">
        <v>148</v>
      </c>
      <c r="AW1143" s="2" t="str">
        <f t="shared" si="17"/>
        <v xml:space="preserve">     PEGUE NA LOJA HOJE         PEGUE NA LOJA   </v>
      </c>
    </row>
    <row r="1144" spans="2:49" ht="15" customHeight="1">
      <c r="B1144" t="s">
        <v>8855</v>
      </c>
      <c r="C1144" s="2">
        <v>5055</v>
      </c>
      <c r="D1144" s="2">
        <v>5055</v>
      </c>
      <c r="E1144" s="2" t="s">
        <v>8856</v>
      </c>
      <c r="F1144" s="58" t="s">
        <v>8857</v>
      </c>
      <c r="G1144" s="2" t="s">
        <v>168</v>
      </c>
      <c r="H1144" t="s">
        <v>169</v>
      </c>
      <c r="I1144" s="58" t="s">
        <v>170</v>
      </c>
      <c r="J1144" s="2">
        <v>66146</v>
      </c>
      <c r="K1144" s="2" t="s">
        <v>171</v>
      </c>
      <c r="L1144" s="2" t="s">
        <v>172</v>
      </c>
      <c r="M1144" s="58" t="s">
        <v>271</v>
      </c>
      <c r="N1144" s="58" t="s">
        <v>272</v>
      </c>
      <c r="O1144" t="s">
        <v>273</v>
      </c>
      <c r="P1144" s="2" t="s">
        <v>148</v>
      </c>
      <c r="Q1144" s="2" t="s">
        <v>274</v>
      </c>
      <c r="R1144" s="2" t="s">
        <v>268</v>
      </c>
      <c r="S1144" s="10">
        <v>43353</v>
      </c>
      <c r="T1144" s="58" t="s">
        <v>275</v>
      </c>
      <c r="U1144" s="2" t="s">
        <v>276</v>
      </c>
      <c r="V1144" s="2" t="s">
        <v>92</v>
      </c>
      <c r="W1144" s="2" t="s">
        <v>1192</v>
      </c>
      <c r="X1144" s="2" t="s">
        <v>140</v>
      </c>
      <c r="Y1144" s="2">
        <v>16</v>
      </c>
      <c r="Z1144" s="2" t="s">
        <v>95</v>
      </c>
      <c r="AA1144" s="2" t="s">
        <v>141</v>
      </c>
      <c r="AB1144" s="58" t="s">
        <v>8857</v>
      </c>
      <c r="AC1144" s="58" t="s">
        <v>98</v>
      </c>
      <c r="AD1144" s="58" t="s">
        <v>8858</v>
      </c>
      <c r="AE1144" s="2" t="s">
        <v>8859</v>
      </c>
      <c r="AF1144" s="62">
        <v>-20.7357543</v>
      </c>
      <c r="AG1144" s="62">
        <v>-48.060956399999903</v>
      </c>
      <c r="AH1144" s="2" t="s">
        <v>8860</v>
      </c>
      <c r="AI1144" s="2" t="s">
        <v>147</v>
      </c>
      <c r="AJ1144" s="2" t="s">
        <v>1196</v>
      </c>
      <c r="AK1144" s="55">
        <v>379.68</v>
      </c>
      <c r="AL1144" s="55">
        <v>38</v>
      </c>
      <c r="AM1144" s="55">
        <v>10.00842815002107</v>
      </c>
      <c r="AN1144" s="2" t="s">
        <v>103</v>
      </c>
      <c r="AO1144" s="2">
        <v>10</v>
      </c>
      <c r="AP1144" s="2">
        <v>1</v>
      </c>
      <c r="AQ1144" s="2">
        <v>3</v>
      </c>
      <c r="AR1144" s="53" t="s">
        <v>148</v>
      </c>
      <c r="AS1144" s="2" t="s">
        <v>73</v>
      </c>
      <c r="AT1144" s="2" t="s">
        <v>148</v>
      </c>
      <c r="AU1144" s="2" t="s">
        <v>148</v>
      </c>
      <c r="AV1144" s="2" t="s">
        <v>148</v>
      </c>
      <c r="AW1144" s="2" t="str">
        <f t="shared" si="17"/>
        <v xml:space="preserve">     PEGUE NA LOJA HOJE             </v>
      </c>
    </row>
    <row r="1145" spans="2:49" ht="15" customHeight="1">
      <c r="B1145" t="s">
        <v>8861</v>
      </c>
      <c r="C1145" s="2">
        <v>5014</v>
      </c>
      <c r="D1145" s="2">
        <v>5014</v>
      </c>
      <c r="E1145" s="2" t="s">
        <v>8862</v>
      </c>
      <c r="F1145" s="58" t="s">
        <v>8863</v>
      </c>
      <c r="G1145" s="2" t="s">
        <v>168</v>
      </c>
      <c r="H1145" t="s">
        <v>169</v>
      </c>
      <c r="I1145" s="58" t="s">
        <v>170</v>
      </c>
      <c r="J1145" s="2">
        <v>66146</v>
      </c>
      <c r="K1145" s="2" t="s">
        <v>171</v>
      </c>
      <c r="L1145" s="2" t="s">
        <v>172</v>
      </c>
      <c r="M1145" s="58" t="s">
        <v>678</v>
      </c>
      <c r="N1145" s="58" t="s">
        <v>679</v>
      </c>
      <c r="O1145" s="58" t="s">
        <v>680</v>
      </c>
      <c r="P1145" s="2" t="s">
        <v>148</v>
      </c>
      <c r="Q1145" s="2" t="s">
        <v>681</v>
      </c>
      <c r="R1145" s="2" t="s">
        <v>172</v>
      </c>
      <c r="S1145" s="10">
        <v>43357</v>
      </c>
      <c r="T1145" s="58" t="s">
        <v>682</v>
      </c>
      <c r="U1145" s="2" t="s">
        <v>683</v>
      </c>
      <c r="V1145" s="2" t="s">
        <v>92</v>
      </c>
      <c r="W1145" s="2" t="s">
        <v>1192</v>
      </c>
      <c r="X1145" s="2" t="s">
        <v>140</v>
      </c>
      <c r="Y1145" s="2">
        <v>12</v>
      </c>
      <c r="Z1145" s="2" t="s">
        <v>95</v>
      </c>
      <c r="AA1145" s="2" t="s">
        <v>141</v>
      </c>
      <c r="AB1145" s="58" t="s">
        <v>8863</v>
      </c>
      <c r="AC1145" s="58" t="s">
        <v>98</v>
      </c>
      <c r="AD1145" s="58" t="s">
        <v>8864</v>
      </c>
      <c r="AE1145" s="2" t="s">
        <v>8865</v>
      </c>
      <c r="AF1145" s="62">
        <v>-22.665101</v>
      </c>
      <c r="AG1145" s="62">
        <v>-45.007732400000002</v>
      </c>
      <c r="AH1145" s="2" t="s">
        <v>8866</v>
      </c>
      <c r="AI1145" s="2" t="s">
        <v>147</v>
      </c>
      <c r="AJ1145" s="2" t="s">
        <v>1196</v>
      </c>
      <c r="AK1145" s="55">
        <v>373.86</v>
      </c>
      <c r="AL1145" s="55">
        <v>21</v>
      </c>
      <c r="AM1145" s="55">
        <v>5.6170759107687367</v>
      </c>
      <c r="AN1145" s="2" t="s">
        <v>103</v>
      </c>
      <c r="AO1145" s="2">
        <v>8</v>
      </c>
      <c r="AP1145" s="2">
        <v>1</v>
      </c>
      <c r="AQ1145" s="2">
        <v>1</v>
      </c>
      <c r="AR1145" s="53" t="s">
        <v>148</v>
      </c>
      <c r="AS1145" s="2" t="s">
        <v>73</v>
      </c>
      <c r="AT1145" s="2" t="s">
        <v>148</v>
      </c>
      <c r="AU1145" s="2" t="s">
        <v>75</v>
      </c>
      <c r="AV1145" s="2" t="s">
        <v>148</v>
      </c>
      <c r="AW1145" s="2" t="str">
        <f t="shared" si="17"/>
        <v xml:space="preserve">     PEGUE NA LOJA HOJE         PEGUE NA LOJA   </v>
      </c>
    </row>
    <row r="1146" spans="2:49" ht="15" customHeight="1">
      <c r="B1146" t="s">
        <v>8867</v>
      </c>
      <c r="C1146" s="2">
        <v>1383</v>
      </c>
      <c r="D1146" s="2">
        <v>1383</v>
      </c>
      <c r="E1146" s="2" t="s">
        <v>8868</v>
      </c>
      <c r="F1146" s="58" t="s">
        <v>8869</v>
      </c>
      <c r="G1146" s="2" t="s">
        <v>534</v>
      </c>
      <c r="H1146" t="s">
        <v>535</v>
      </c>
      <c r="I1146" s="58" t="s">
        <v>536</v>
      </c>
      <c r="J1146" s="2">
        <v>65659</v>
      </c>
      <c r="K1146" s="2" t="s">
        <v>537</v>
      </c>
      <c r="L1146" s="2" t="s">
        <v>531</v>
      </c>
      <c r="M1146" s="58" t="s">
        <v>2988</v>
      </c>
      <c r="N1146" s="58" t="s">
        <v>2989</v>
      </c>
      <c r="O1146" s="58" t="s">
        <v>2990</v>
      </c>
      <c r="P1146" s="2" t="s">
        <v>148</v>
      </c>
      <c r="Q1146" s="2" t="s">
        <v>2991</v>
      </c>
      <c r="R1146" s="2" t="s">
        <v>2985</v>
      </c>
      <c r="S1146" s="10">
        <v>43357</v>
      </c>
      <c r="T1146" s="58" t="s">
        <v>2992</v>
      </c>
      <c r="U1146" s="2" t="s">
        <v>2993</v>
      </c>
      <c r="V1146" s="2" t="s">
        <v>92</v>
      </c>
      <c r="W1146" s="2" t="s">
        <v>93</v>
      </c>
      <c r="X1146" s="2" t="s">
        <v>248</v>
      </c>
      <c r="Y1146" s="2">
        <v>69</v>
      </c>
      <c r="Z1146" s="2" t="s">
        <v>95</v>
      </c>
      <c r="AA1146" s="2" t="s">
        <v>2994</v>
      </c>
      <c r="AB1146" s="58" t="s">
        <v>2995</v>
      </c>
      <c r="AC1146" s="58" t="s">
        <v>8870</v>
      </c>
      <c r="AD1146" s="58" t="s">
        <v>8871</v>
      </c>
      <c r="AE1146" s="2" t="s">
        <v>8872</v>
      </c>
      <c r="AF1146" s="62">
        <v>-8.7923013999999995</v>
      </c>
      <c r="AG1146" s="62">
        <v>-63.8880196</v>
      </c>
      <c r="AH1146" s="2" t="s">
        <v>8873</v>
      </c>
      <c r="AI1146" s="2" t="s">
        <v>147</v>
      </c>
      <c r="AJ1146" s="2" t="s">
        <v>1196</v>
      </c>
      <c r="AK1146" s="55">
        <v>498.28</v>
      </c>
      <c r="AL1146" s="55">
        <v>102</v>
      </c>
      <c r="AM1146" s="55">
        <v>20.470418238741271</v>
      </c>
      <c r="AN1146" s="2" t="s">
        <v>103</v>
      </c>
      <c r="AO1146" s="2">
        <v>14</v>
      </c>
      <c r="AP1146" s="2">
        <v>1</v>
      </c>
      <c r="AQ1146" s="2">
        <v>7</v>
      </c>
      <c r="AR1146" s="53" t="s">
        <v>148</v>
      </c>
      <c r="AS1146" s="2" t="s">
        <v>73</v>
      </c>
      <c r="AT1146" s="2" t="s">
        <v>74</v>
      </c>
      <c r="AU1146" s="2" t="s">
        <v>75</v>
      </c>
      <c r="AV1146" s="2" t="s">
        <v>148</v>
      </c>
      <c r="AW1146" s="2" t="str">
        <f t="shared" si="17"/>
        <v xml:space="preserve">     PEGUE NA LOJA HOJE    SHIP FROM STORE    PEGUE NA LOJA   </v>
      </c>
    </row>
    <row r="1147" spans="2:49" ht="15" customHeight="1">
      <c r="B1147" t="s">
        <v>8874</v>
      </c>
      <c r="C1147" s="2">
        <v>1373</v>
      </c>
      <c r="D1147" s="2">
        <v>1373</v>
      </c>
      <c r="E1147" s="2" t="s">
        <v>8875</v>
      </c>
      <c r="F1147" s="58" t="s">
        <v>8876</v>
      </c>
      <c r="G1147" s="2" t="s">
        <v>534</v>
      </c>
      <c r="H1147" t="s">
        <v>535</v>
      </c>
      <c r="I1147" s="58" t="s">
        <v>536</v>
      </c>
      <c r="J1147" s="2">
        <v>65659</v>
      </c>
      <c r="K1147" s="2" t="s">
        <v>537</v>
      </c>
      <c r="L1147" s="2" t="s">
        <v>531</v>
      </c>
      <c r="M1147" s="58" t="s">
        <v>3921</v>
      </c>
      <c r="N1147" s="58" t="s">
        <v>3922</v>
      </c>
      <c r="O1147" s="58" t="s">
        <v>3923</v>
      </c>
      <c r="P1147" s="2" t="s">
        <v>148</v>
      </c>
      <c r="Q1147" s="2" t="s">
        <v>3924</v>
      </c>
      <c r="R1147" s="2" t="s">
        <v>796</v>
      </c>
      <c r="S1147" s="10">
        <v>43357</v>
      </c>
      <c r="T1147" s="58" t="s">
        <v>3925</v>
      </c>
      <c r="U1147" s="2" t="s">
        <v>3926</v>
      </c>
      <c r="V1147" s="2" t="s">
        <v>92</v>
      </c>
      <c r="W1147" s="2" t="s">
        <v>93</v>
      </c>
      <c r="X1147" s="2" t="s">
        <v>545</v>
      </c>
      <c r="Y1147" s="2">
        <v>94</v>
      </c>
      <c r="Z1147" s="2" t="s">
        <v>459</v>
      </c>
      <c r="AA1147" s="2" t="s">
        <v>546</v>
      </c>
      <c r="AB1147" s="58" t="s">
        <v>8876</v>
      </c>
      <c r="AC1147" s="58" t="s">
        <v>8877</v>
      </c>
      <c r="AD1147" s="58" t="s">
        <v>8878</v>
      </c>
      <c r="AE1147" s="2" t="s">
        <v>8879</v>
      </c>
      <c r="AF1147" s="62">
        <v>-6.7490218000000004</v>
      </c>
      <c r="AG1147" s="62">
        <v>-51.1505759</v>
      </c>
      <c r="AH1147" s="2" t="s">
        <v>8880</v>
      </c>
      <c r="AI1147" s="2" t="s">
        <v>147</v>
      </c>
      <c r="AJ1147" s="2" t="s">
        <v>1351</v>
      </c>
      <c r="AK1147" s="55">
        <v>500.4</v>
      </c>
      <c r="AL1147" s="55">
        <v>93</v>
      </c>
      <c r="AM1147" s="55">
        <v>18.585131894484412</v>
      </c>
      <c r="AN1147" s="2" t="s">
        <v>103</v>
      </c>
      <c r="AO1147" s="2">
        <v>10</v>
      </c>
      <c r="AP1147" s="2">
        <v>1</v>
      </c>
      <c r="AQ1147" s="2">
        <v>3</v>
      </c>
      <c r="AR1147" s="53" t="s">
        <v>148</v>
      </c>
      <c r="AS1147" s="2" t="s">
        <v>73</v>
      </c>
      <c r="AT1147" s="2" t="s">
        <v>148</v>
      </c>
      <c r="AU1147" s="2" t="s">
        <v>75</v>
      </c>
      <c r="AV1147" s="2" t="s">
        <v>148</v>
      </c>
      <c r="AW1147" s="2" t="str">
        <f t="shared" si="17"/>
        <v xml:space="preserve">     PEGUE NA LOJA HOJE         PEGUE NA LOJA   </v>
      </c>
    </row>
    <row r="1148" spans="2:49" ht="15" customHeight="1">
      <c r="B1148" t="s">
        <v>8881</v>
      </c>
      <c r="C1148" s="2">
        <v>5056</v>
      </c>
      <c r="D1148" s="2">
        <v>5056</v>
      </c>
      <c r="E1148" s="2" t="s">
        <v>8882</v>
      </c>
      <c r="F1148" s="58" t="s">
        <v>8883</v>
      </c>
      <c r="G1148" s="2" t="s">
        <v>380</v>
      </c>
      <c r="H1148" t="s">
        <v>381</v>
      </c>
      <c r="I1148" s="58" t="s">
        <v>382</v>
      </c>
      <c r="J1148" s="2">
        <v>66147</v>
      </c>
      <c r="K1148" s="2" t="s">
        <v>383</v>
      </c>
      <c r="L1148" s="2" t="s">
        <v>384</v>
      </c>
      <c r="M1148" s="58" t="s">
        <v>520</v>
      </c>
      <c r="N1148" s="58" t="s">
        <v>521</v>
      </c>
      <c r="O1148" s="58" t="s">
        <v>522</v>
      </c>
      <c r="P1148" s="2">
        <v>68701</v>
      </c>
      <c r="Q1148" s="2" t="s">
        <v>523</v>
      </c>
      <c r="R1148" s="2" t="s">
        <v>517</v>
      </c>
      <c r="S1148" s="10">
        <v>43371</v>
      </c>
      <c r="T1148" s="58" t="s">
        <v>524</v>
      </c>
      <c r="U1148" s="2" t="s">
        <v>525</v>
      </c>
      <c r="V1148" s="2" t="s">
        <v>92</v>
      </c>
      <c r="W1148" s="2" t="s">
        <v>1192</v>
      </c>
      <c r="X1148" s="2" t="s">
        <v>442</v>
      </c>
      <c r="Y1148" s="2">
        <v>88</v>
      </c>
      <c r="Z1148" s="2" t="s">
        <v>160</v>
      </c>
      <c r="AA1148" s="2" t="s">
        <v>526</v>
      </c>
      <c r="AB1148" s="58" t="s">
        <v>8884</v>
      </c>
      <c r="AC1148" s="58" t="s">
        <v>98</v>
      </c>
      <c r="AD1148" s="58" t="s">
        <v>8885</v>
      </c>
      <c r="AE1148" s="2" t="s">
        <v>8886</v>
      </c>
      <c r="AF1148" s="62">
        <v>-5.9999383000000002</v>
      </c>
      <c r="AG1148" s="62">
        <v>-40.293763800000001</v>
      </c>
      <c r="AH1148" s="2" t="s">
        <v>8887</v>
      </c>
      <c r="AI1148" s="2" t="s">
        <v>147</v>
      </c>
      <c r="AJ1148" s="2" t="s">
        <v>1351</v>
      </c>
      <c r="AK1148" s="55">
        <v>508.4</v>
      </c>
      <c r="AL1148" s="55">
        <v>48</v>
      </c>
      <c r="AM1148" s="55">
        <v>9.4413847364280095</v>
      </c>
      <c r="AN1148" s="2" t="s">
        <v>103</v>
      </c>
      <c r="AO1148" s="2">
        <v>11</v>
      </c>
      <c r="AP1148" s="2">
        <v>1</v>
      </c>
      <c r="AQ1148" s="2">
        <v>4</v>
      </c>
      <c r="AR1148" s="53" t="s">
        <v>72</v>
      </c>
      <c r="AS1148" s="2" t="s">
        <v>73</v>
      </c>
      <c r="AT1148" s="2" t="s">
        <v>148</v>
      </c>
      <c r="AU1148" s="2" t="s">
        <v>75</v>
      </c>
      <c r="AV1148" s="2" t="s">
        <v>76</v>
      </c>
      <c r="AW1148" s="2" t="str">
        <f t="shared" ref="AW1148:AW1211" si="18">SUBSTITUTE(AR1148&amp;"    "&amp;AS1148&amp;"    "&amp;AT1148&amp;"    "&amp;AU1148&amp;"  "&amp;AV1148,"-"," ")</f>
        <v>AMERICANAS SERVIÇOS    PEGUE NA LOJA HOJE         PEGUE NA LOJA  QUIOSQUE</v>
      </c>
    </row>
    <row r="1149" spans="2:49" ht="15" customHeight="1">
      <c r="B1149" t="s">
        <v>8888</v>
      </c>
      <c r="C1149" s="2">
        <v>1397</v>
      </c>
      <c r="D1149" s="2">
        <v>1397</v>
      </c>
      <c r="E1149" s="2" t="s">
        <v>8889</v>
      </c>
      <c r="F1149" s="58" t="s">
        <v>8890</v>
      </c>
      <c r="G1149" s="2" t="s">
        <v>81</v>
      </c>
      <c r="H1149" t="s">
        <v>82</v>
      </c>
      <c r="I1149" s="58" t="s">
        <v>83</v>
      </c>
      <c r="J1149" s="2">
        <v>66203</v>
      </c>
      <c r="K1149" s="2" t="s">
        <v>84</v>
      </c>
      <c r="L1149" s="2" t="s">
        <v>85</v>
      </c>
      <c r="M1149" s="58" t="s">
        <v>358</v>
      </c>
      <c r="N1149" s="58" t="s">
        <v>359</v>
      </c>
      <c r="O1149" s="58" t="s">
        <v>360</v>
      </c>
      <c r="P1149" s="2">
        <v>66174</v>
      </c>
      <c r="Q1149" s="2" t="s">
        <v>361</v>
      </c>
      <c r="R1149" s="2" t="s">
        <v>362</v>
      </c>
      <c r="S1149" s="10">
        <v>43372</v>
      </c>
      <c r="T1149" s="58" t="s">
        <v>363</v>
      </c>
      <c r="U1149" s="2" t="s">
        <v>364</v>
      </c>
      <c r="V1149" s="2" t="s">
        <v>92</v>
      </c>
      <c r="W1149" s="2" t="s">
        <v>93</v>
      </c>
      <c r="X1149" s="2" t="s">
        <v>94</v>
      </c>
      <c r="Y1149" s="2">
        <v>21</v>
      </c>
      <c r="Z1149" s="2" t="s">
        <v>95</v>
      </c>
      <c r="AA1149" s="2" t="s">
        <v>96</v>
      </c>
      <c r="AB1149" s="58" t="s">
        <v>120</v>
      </c>
      <c r="AC1149" s="58" t="s">
        <v>98</v>
      </c>
      <c r="AD1149" s="58" t="s">
        <v>8891</v>
      </c>
      <c r="AE1149" s="2" t="s">
        <v>8892</v>
      </c>
      <c r="AF1149" s="62">
        <v>-22.773870899999999</v>
      </c>
      <c r="AG1149" s="62">
        <v>-43.398081500000004</v>
      </c>
      <c r="AH1149" s="2" t="s">
        <v>8893</v>
      </c>
      <c r="AI1149" s="2" t="s">
        <v>28</v>
      </c>
      <c r="AJ1149" s="2" t="s">
        <v>1351</v>
      </c>
      <c r="AK1149" s="55">
        <v>504.26</v>
      </c>
      <c r="AL1149" s="55">
        <v>47</v>
      </c>
      <c r="AM1149" s="55">
        <v>9.3205885852536383</v>
      </c>
      <c r="AN1149" s="2" t="s">
        <v>331</v>
      </c>
      <c r="AO1149" s="2">
        <v>2</v>
      </c>
      <c r="AP1149" s="2">
        <v>4</v>
      </c>
      <c r="AQ1149" s="2">
        <v>1</v>
      </c>
      <c r="AR1149" s="53" t="s">
        <v>72</v>
      </c>
      <c r="AS1149" s="2" t="s">
        <v>73</v>
      </c>
      <c r="AT1149" s="2" t="s">
        <v>74</v>
      </c>
      <c r="AU1149" s="2" t="s">
        <v>75</v>
      </c>
      <c r="AV1149" s="2" t="s">
        <v>76</v>
      </c>
      <c r="AW1149" s="2" t="str">
        <f t="shared" si="18"/>
        <v>AMERICANAS SERVIÇOS    PEGUE NA LOJA HOJE    SHIP FROM STORE    PEGUE NA LOJA  QUIOSQUE</v>
      </c>
    </row>
    <row r="1150" spans="2:49" ht="15" customHeight="1">
      <c r="B1150" t="s">
        <v>8894</v>
      </c>
      <c r="C1150" s="2">
        <v>5074</v>
      </c>
      <c r="D1150" s="2">
        <v>5074</v>
      </c>
      <c r="E1150" s="2" t="s">
        <v>8895</v>
      </c>
      <c r="F1150" s="58" t="s">
        <v>8896</v>
      </c>
      <c r="G1150" s="2" t="s">
        <v>108</v>
      </c>
      <c r="H1150" t="s">
        <v>109</v>
      </c>
      <c r="I1150" s="58" t="s">
        <v>110</v>
      </c>
      <c r="J1150" s="2">
        <v>66202</v>
      </c>
      <c r="K1150" s="2" t="s">
        <v>111</v>
      </c>
      <c r="L1150" s="2" t="s">
        <v>112</v>
      </c>
      <c r="M1150" s="58" t="s">
        <v>498</v>
      </c>
      <c r="N1150" s="58" t="s">
        <v>499</v>
      </c>
      <c r="O1150" s="58" t="s">
        <v>500</v>
      </c>
      <c r="P1150" s="2">
        <v>66136</v>
      </c>
      <c r="Q1150" s="2" t="s">
        <v>501</v>
      </c>
      <c r="R1150" s="2" t="s">
        <v>495</v>
      </c>
      <c r="S1150" s="10">
        <v>43372</v>
      </c>
      <c r="T1150" s="58" t="s">
        <v>502</v>
      </c>
      <c r="U1150" s="2" t="s">
        <v>503</v>
      </c>
      <c r="V1150" s="2" t="s">
        <v>92</v>
      </c>
      <c r="W1150" s="2" t="s">
        <v>1192</v>
      </c>
      <c r="X1150" s="2" t="s">
        <v>480</v>
      </c>
      <c r="Y1150" s="2">
        <v>28</v>
      </c>
      <c r="Z1150" s="2" t="s">
        <v>95</v>
      </c>
      <c r="AA1150" s="2" t="s">
        <v>504</v>
      </c>
      <c r="AB1150" s="58" t="s">
        <v>8897</v>
      </c>
      <c r="AC1150" s="58" t="s">
        <v>98</v>
      </c>
      <c r="AD1150" s="58" t="s">
        <v>8898</v>
      </c>
      <c r="AE1150" s="2" t="s">
        <v>8899</v>
      </c>
      <c r="AF1150" s="62">
        <v>-20.849692600000001</v>
      </c>
      <c r="AG1150" s="62">
        <v>-41.111438700000001</v>
      </c>
      <c r="AH1150" s="2" t="s">
        <v>8900</v>
      </c>
      <c r="AI1150" s="2" t="s">
        <v>147</v>
      </c>
      <c r="AJ1150" s="2" t="s">
        <v>1196</v>
      </c>
      <c r="AK1150" s="55">
        <v>362.49</v>
      </c>
      <c r="AL1150" s="55">
        <v>46</v>
      </c>
      <c r="AM1150" s="55">
        <v>12.690005241523906</v>
      </c>
      <c r="AN1150" s="2" t="s">
        <v>331</v>
      </c>
      <c r="AO1150" s="2">
        <v>9</v>
      </c>
      <c r="AP1150" s="2">
        <v>2</v>
      </c>
      <c r="AQ1150" s="2">
        <v>5</v>
      </c>
      <c r="AR1150" s="53" t="s">
        <v>148</v>
      </c>
      <c r="AS1150" s="2" t="s">
        <v>73</v>
      </c>
      <c r="AT1150" s="2" t="s">
        <v>148</v>
      </c>
      <c r="AU1150" s="2" t="s">
        <v>148</v>
      </c>
      <c r="AV1150" s="2" t="s">
        <v>76</v>
      </c>
      <c r="AW1150" s="2" t="str">
        <f t="shared" si="18"/>
        <v xml:space="preserve">     PEGUE NA LOJA HOJE            QUIOSQUE</v>
      </c>
    </row>
    <row r="1151" spans="2:49" ht="15" customHeight="1">
      <c r="B1151" t="s">
        <v>8901</v>
      </c>
      <c r="C1151" s="2">
        <v>5063</v>
      </c>
      <c r="D1151" s="2">
        <v>5063</v>
      </c>
      <c r="E1151" s="2" t="s">
        <v>8902</v>
      </c>
      <c r="F1151" s="58" t="s">
        <v>8903</v>
      </c>
      <c r="G1151" s="2" t="s">
        <v>168</v>
      </c>
      <c r="H1151" t="s">
        <v>169</v>
      </c>
      <c r="I1151" s="58" t="s">
        <v>170</v>
      </c>
      <c r="J1151" s="2">
        <v>66146</v>
      </c>
      <c r="K1151" s="2" t="s">
        <v>171</v>
      </c>
      <c r="L1151" s="2" t="s">
        <v>172</v>
      </c>
      <c r="M1151" s="58" t="s">
        <v>858</v>
      </c>
      <c r="N1151" s="58" t="s">
        <v>859</v>
      </c>
      <c r="O1151" s="58" t="s">
        <v>860</v>
      </c>
      <c r="P1151" s="2">
        <v>68827</v>
      </c>
      <c r="Q1151" s="2" t="s">
        <v>861</v>
      </c>
      <c r="R1151" s="2" t="s">
        <v>855</v>
      </c>
      <c r="S1151" s="10">
        <v>43372</v>
      </c>
      <c r="T1151" s="58" t="s">
        <v>862</v>
      </c>
      <c r="U1151" s="2" t="s">
        <v>863</v>
      </c>
      <c r="V1151" s="2" t="s">
        <v>92</v>
      </c>
      <c r="W1151" s="2" t="s">
        <v>1192</v>
      </c>
      <c r="X1151" s="2" t="s">
        <v>140</v>
      </c>
      <c r="Y1151" s="2">
        <v>15</v>
      </c>
      <c r="Z1151" s="2" t="s">
        <v>160</v>
      </c>
      <c r="AA1151" s="2" t="s">
        <v>141</v>
      </c>
      <c r="AB1151" s="58" t="s">
        <v>8904</v>
      </c>
      <c r="AC1151" s="58" t="s">
        <v>98</v>
      </c>
      <c r="AD1151" s="58" t="s">
        <v>8905</v>
      </c>
      <c r="AE1151" s="2" t="s">
        <v>8906</v>
      </c>
      <c r="AF1151" s="62">
        <v>-23.348984999999999</v>
      </c>
      <c r="AG1151" s="62">
        <v>-47.690143199999902</v>
      </c>
      <c r="AH1151" s="2" t="s">
        <v>8907</v>
      </c>
      <c r="AI1151" s="2" t="s">
        <v>147</v>
      </c>
      <c r="AJ1151" s="2" t="s">
        <v>1260</v>
      </c>
      <c r="AK1151" s="55">
        <v>299.01</v>
      </c>
      <c r="AL1151" s="55">
        <v>31</v>
      </c>
      <c r="AM1151" s="55">
        <v>10.367546235911842</v>
      </c>
      <c r="AN1151" s="2" t="s">
        <v>103</v>
      </c>
      <c r="AO1151" s="2">
        <v>8</v>
      </c>
      <c r="AP1151" s="2">
        <v>1</v>
      </c>
      <c r="AQ1151" s="2">
        <v>1</v>
      </c>
      <c r="AR1151" s="53" t="s">
        <v>148</v>
      </c>
      <c r="AS1151" s="2" t="s">
        <v>73</v>
      </c>
      <c r="AT1151" s="2" t="s">
        <v>148</v>
      </c>
      <c r="AU1151" s="2" t="s">
        <v>148</v>
      </c>
      <c r="AV1151" s="2" t="s">
        <v>148</v>
      </c>
      <c r="AW1151" s="2" t="str">
        <f t="shared" si="18"/>
        <v xml:space="preserve">     PEGUE NA LOJA HOJE             </v>
      </c>
    </row>
    <row r="1152" spans="2:49" ht="15" customHeight="1">
      <c r="B1152" t="s">
        <v>8908</v>
      </c>
      <c r="C1152" s="2">
        <v>1386</v>
      </c>
      <c r="D1152" s="2">
        <v>1386</v>
      </c>
      <c r="E1152" s="2" t="s">
        <v>8909</v>
      </c>
      <c r="F1152" s="58" t="s">
        <v>8910</v>
      </c>
      <c r="G1152" s="2" t="s">
        <v>285</v>
      </c>
      <c r="H1152" t="s">
        <v>286</v>
      </c>
      <c r="I1152" s="58" t="s">
        <v>287</v>
      </c>
      <c r="J1152" s="2">
        <v>68673</v>
      </c>
      <c r="K1152" s="2" t="s">
        <v>288</v>
      </c>
      <c r="L1152" s="2" t="s">
        <v>289</v>
      </c>
      <c r="M1152" s="58" t="s">
        <v>1298</v>
      </c>
      <c r="N1152" s="58" t="s">
        <v>1299</v>
      </c>
      <c r="O1152" s="58" t="s">
        <v>1300</v>
      </c>
      <c r="P1152" s="2" t="s">
        <v>148</v>
      </c>
      <c r="Q1152" s="2" t="s">
        <v>1301</v>
      </c>
      <c r="R1152" s="2" t="s">
        <v>1302</v>
      </c>
      <c r="S1152" s="10">
        <v>43372</v>
      </c>
      <c r="T1152" s="58" t="s">
        <v>3222</v>
      </c>
      <c r="U1152" s="2" t="s">
        <v>3223</v>
      </c>
      <c r="V1152" s="2" t="s">
        <v>92</v>
      </c>
      <c r="W1152" s="2" t="s">
        <v>93</v>
      </c>
      <c r="X1152" s="2" t="s">
        <v>458</v>
      </c>
      <c r="Y1152" s="2">
        <v>53</v>
      </c>
      <c r="Z1152" s="2" t="s">
        <v>459</v>
      </c>
      <c r="AA1152" s="2" t="s">
        <v>460</v>
      </c>
      <c r="AB1152" s="58" t="s">
        <v>5841</v>
      </c>
      <c r="AC1152" s="58" t="s">
        <v>8911</v>
      </c>
      <c r="AD1152" s="58" t="s">
        <v>8912</v>
      </c>
      <c r="AE1152" s="2" t="s">
        <v>8913</v>
      </c>
      <c r="AF1152" s="62">
        <v>-32.114024899999997</v>
      </c>
      <c r="AG1152" s="62">
        <v>-52.175636300000001</v>
      </c>
      <c r="AH1152" s="2" t="s">
        <v>8914</v>
      </c>
      <c r="AI1152" s="2" t="s">
        <v>28</v>
      </c>
      <c r="AJ1152" s="2" t="s">
        <v>330</v>
      </c>
      <c r="AK1152" s="55">
        <v>755.55</v>
      </c>
      <c r="AL1152" s="55">
        <v>121</v>
      </c>
      <c r="AM1152" s="55">
        <v>16.014823638409105</v>
      </c>
      <c r="AN1152" s="2" t="s">
        <v>331</v>
      </c>
      <c r="AO1152" s="2">
        <v>5</v>
      </c>
      <c r="AP1152" s="2">
        <v>2</v>
      </c>
      <c r="AQ1152" s="2">
        <v>1</v>
      </c>
      <c r="AR1152" s="53" t="s">
        <v>148</v>
      </c>
      <c r="AS1152" s="2" t="s">
        <v>73</v>
      </c>
      <c r="AT1152" s="2" t="s">
        <v>148</v>
      </c>
      <c r="AU1152" s="2" t="s">
        <v>148</v>
      </c>
      <c r="AV1152" s="2" t="s">
        <v>148</v>
      </c>
      <c r="AW1152" s="2" t="str">
        <f t="shared" si="18"/>
        <v xml:space="preserve">     PEGUE NA LOJA HOJE             </v>
      </c>
    </row>
    <row r="1153" spans="2:49" ht="15" customHeight="1">
      <c r="B1153" t="s">
        <v>8915</v>
      </c>
      <c r="C1153" s="2">
        <v>1381</v>
      </c>
      <c r="D1153" s="2">
        <v>1381</v>
      </c>
      <c r="E1153" s="2" t="s">
        <v>8916</v>
      </c>
      <c r="F1153" s="58" t="s">
        <v>8917</v>
      </c>
      <c r="G1153" s="2" t="s">
        <v>534</v>
      </c>
      <c r="H1153" t="s">
        <v>535</v>
      </c>
      <c r="I1153" s="58" t="s">
        <v>536</v>
      </c>
      <c r="J1153" s="2">
        <v>65659</v>
      </c>
      <c r="K1153" s="2" t="s">
        <v>537</v>
      </c>
      <c r="L1153" s="2" t="s">
        <v>531</v>
      </c>
      <c r="M1153" s="58" t="s">
        <v>538</v>
      </c>
      <c r="N1153" s="58" t="s">
        <v>539</v>
      </c>
      <c r="O1153" t="s">
        <v>540</v>
      </c>
      <c r="P1153" s="2" t="s">
        <v>148</v>
      </c>
      <c r="Q1153" s="2" t="s">
        <v>541</v>
      </c>
      <c r="R1153" s="2" t="s">
        <v>542</v>
      </c>
      <c r="S1153" s="10">
        <v>43372</v>
      </c>
      <c r="T1153" s="58" t="s">
        <v>543</v>
      </c>
      <c r="U1153" s="2" t="s">
        <v>544</v>
      </c>
      <c r="V1153" s="2" t="s">
        <v>92</v>
      </c>
      <c r="W1153" s="2" t="s">
        <v>93</v>
      </c>
      <c r="X1153" s="2" t="s">
        <v>545</v>
      </c>
      <c r="Y1153" s="2">
        <v>96</v>
      </c>
      <c r="Z1153" s="2" t="s">
        <v>95</v>
      </c>
      <c r="AA1153" s="2" t="s">
        <v>4610</v>
      </c>
      <c r="AB1153" s="58" t="s">
        <v>8917</v>
      </c>
      <c r="AC1153" s="58" t="s">
        <v>8918</v>
      </c>
      <c r="AD1153" s="58" t="s">
        <v>8919</v>
      </c>
      <c r="AE1153" s="2" t="s">
        <v>8920</v>
      </c>
      <c r="AF1153" s="62">
        <v>-3.1382800000000002E-2</v>
      </c>
      <c r="AG1153" s="62">
        <v>-51.178031500000003</v>
      </c>
      <c r="AH1153" s="2" t="s">
        <v>8921</v>
      </c>
      <c r="AI1153" s="2" t="s">
        <v>147</v>
      </c>
      <c r="AJ1153" s="2" t="s">
        <v>1351</v>
      </c>
      <c r="AK1153" s="55">
        <v>595.28</v>
      </c>
      <c r="AL1153" s="55">
        <v>117</v>
      </c>
      <c r="AM1153" s="55">
        <v>19.654616315011424</v>
      </c>
      <c r="AN1153" s="2" t="s">
        <v>103</v>
      </c>
      <c r="AO1153" s="2">
        <v>11</v>
      </c>
      <c r="AP1153" s="2">
        <v>1</v>
      </c>
      <c r="AQ1153" s="2">
        <v>4</v>
      </c>
      <c r="AR1153" s="53" t="s">
        <v>72</v>
      </c>
      <c r="AS1153" s="2" t="s">
        <v>73</v>
      </c>
      <c r="AT1153" s="2" t="s">
        <v>148</v>
      </c>
      <c r="AU1153" s="2" t="s">
        <v>75</v>
      </c>
      <c r="AV1153" s="2" t="s">
        <v>76</v>
      </c>
      <c r="AW1153" s="2" t="str">
        <f t="shared" si="18"/>
        <v>AMERICANAS SERVIÇOS    PEGUE NA LOJA HOJE         PEGUE NA LOJA  QUIOSQUE</v>
      </c>
    </row>
    <row r="1154" spans="2:49" ht="15" customHeight="1">
      <c r="B1154" t="s">
        <v>8922</v>
      </c>
      <c r="C1154" s="2">
        <v>1343</v>
      </c>
      <c r="D1154" s="2">
        <v>1343</v>
      </c>
      <c r="E1154" s="2" t="s">
        <v>8923</v>
      </c>
      <c r="F1154" s="58" t="s">
        <v>8924</v>
      </c>
      <c r="G1154" s="2" t="s">
        <v>431</v>
      </c>
      <c r="H1154" t="s">
        <v>432</v>
      </c>
      <c r="I1154" s="58" t="s">
        <v>433</v>
      </c>
      <c r="J1154" s="2">
        <v>66749</v>
      </c>
      <c r="K1154" s="2" t="s">
        <v>434</v>
      </c>
      <c r="L1154" s="2" t="s">
        <v>435</v>
      </c>
      <c r="M1154" s="58" t="s">
        <v>1051</v>
      </c>
      <c r="N1154" s="58" t="s">
        <v>1052</v>
      </c>
      <c r="O1154" s="58" t="s">
        <v>1053</v>
      </c>
      <c r="P1154" s="2" t="s">
        <v>148</v>
      </c>
      <c r="Q1154" s="2" t="s">
        <v>1054</v>
      </c>
      <c r="R1154" s="2" t="s">
        <v>1048</v>
      </c>
      <c r="S1154" s="10">
        <v>43372</v>
      </c>
      <c r="T1154" s="58" t="s">
        <v>1055</v>
      </c>
      <c r="U1154" s="2" t="s">
        <v>1056</v>
      </c>
      <c r="V1154" s="2" t="s">
        <v>92</v>
      </c>
      <c r="W1154" s="2" t="s">
        <v>93</v>
      </c>
      <c r="X1154" s="2" t="s">
        <v>442</v>
      </c>
      <c r="Y1154" s="2">
        <v>83</v>
      </c>
      <c r="Z1154" s="2" t="s">
        <v>160</v>
      </c>
      <c r="AA1154" s="2" t="s">
        <v>1057</v>
      </c>
      <c r="AB1154" s="58" t="s">
        <v>1058</v>
      </c>
      <c r="AC1154" s="58" t="s">
        <v>8924</v>
      </c>
      <c r="AD1154" s="58" t="s">
        <v>8925</v>
      </c>
      <c r="AE1154" s="2" t="s">
        <v>8926</v>
      </c>
      <c r="AF1154" s="62">
        <v>-7.1370439999999897</v>
      </c>
      <c r="AG1154" s="62">
        <v>-34.886429</v>
      </c>
      <c r="AH1154" s="2" t="s">
        <v>8927</v>
      </c>
      <c r="AI1154" s="2" t="s">
        <v>28</v>
      </c>
      <c r="AJ1154" s="2" t="s">
        <v>330</v>
      </c>
      <c r="AK1154" s="55">
        <v>833.74</v>
      </c>
      <c r="AL1154" s="55">
        <v>86</v>
      </c>
      <c r="AM1154" s="55">
        <v>10.314966296447334</v>
      </c>
      <c r="AN1154" s="2" t="s">
        <v>103</v>
      </c>
      <c r="AO1154" s="2">
        <v>8</v>
      </c>
      <c r="AP1154" s="2">
        <v>1</v>
      </c>
      <c r="AQ1154" s="2">
        <v>1</v>
      </c>
      <c r="AR1154" s="53" t="s">
        <v>72</v>
      </c>
      <c r="AS1154" s="2" t="s">
        <v>73</v>
      </c>
      <c r="AT1154" s="2" t="s">
        <v>74</v>
      </c>
      <c r="AU1154" s="2" t="s">
        <v>75</v>
      </c>
      <c r="AV1154" s="2" t="s">
        <v>76</v>
      </c>
      <c r="AW1154" s="2" t="str">
        <f t="shared" si="18"/>
        <v>AMERICANAS SERVIÇOS    PEGUE NA LOJA HOJE    SHIP FROM STORE    PEGUE NA LOJA  QUIOSQUE</v>
      </c>
    </row>
    <row r="1155" spans="2:49" ht="15" customHeight="1">
      <c r="B1155" t="s">
        <v>8928</v>
      </c>
      <c r="C1155" s="2">
        <v>1388</v>
      </c>
      <c r="D1155" s="2">
        <v>1388</v>
      </c>
      <c r="E1155" s="2" t="s">
        <v>8929</v>
      </c>
      <c r="F1155" s="58" t="s">
        <v>8930</v>
      </c>
      <c r="G1155" s="2" t="s">
        <v>431</v>
      </c>
      <c r="H1155" t="s">
        <v>432</v>
      </c>
      <c r="I1155" s="58" t="s">
        <v>433</v>
      </c>
      <c r="J1155" s="2">
        <v>66749</v>
      </c>
      <c r="K1155" s="2" t="s">
        <v>434</v>
      </c>
      <c r="L1155" s="2" t="s">
        <v>435</v>
      </c>
      <c r="M1155" s="58" t="s">
        <v>815</v>
      </c>
      <c r="N1155" s="58" t="s">
        <v>816</v>
      </c>
      <c r="O1155" s="58" t="s">
        <v>817</v>
      </c>
      <c r="P1155" s="2">
        <v>66116</v>
      </c>
      <c r="Q1155" s="2" t="s">
        <v>818</v>
      </c>
      <c r="R1155" s="2" t="s">
        <v>812</v>
      </c>
      <c r="S1155" s="10">
        <v>43372</v>
      </c>
      <c r="T1155" s="58" t="s">
        <v>819</v>
      </c>
      <c r="U1155" s="2" t="s">
        <v>820</v>
      </c>
      <c r="V1155" s="2" t="s">
        <v>92</v>
      </c>
      <c r="W1155" s="2" t="s">
        <v>93</v>
      </c>
      <c r="X1155" s="2" t="s">
        <v>442</v>
      </c>
      <c r="Y1155" s="2">
        <v>82</v>
      </c>
      <c r="Z1155" s="2" t="s">
        <v>160</v>
      </c>
      <c r="AA1155" s="2" t="s">
        <v>587</v>
      </c>
      <c r="AB1155" s="58" t="s">
        <v>8930</v>
      </c>
      <c r="AC1155" s="58" t="s">
        <v>98</v>
      </c>
      <c r="AD1155" s="58" t="s">
        <v>8931</v>
      </c>
      <c r="AE1155" s="2" t="s">
        <v>8932</v>
      </c>
      <c r="AF1155" s="62">
        <v>-9.3824518999999995</v>
      </c>
      <c r="AG1155" s="62">
        <v>-38.000871699999998</v>
      </c>
      <c r="AH1155" s="2" t="s">
        <v>8933</v>
      </c>
      <c r="AI1155" s="2" t="s">
        <v>147</v>
      </c>
      <c r="AJ1155" s="2" t="s">
        <v>1351</v>
      </c>
      <c r="AK1155" s="55">
        <v>567.16999999999996</v>
      </c>
      <c r="AL1155" s="55">
        <v>83</v>
      </c>
      <c r="AM1155" s="55">
        <v>14.634060334643936</v>
      </c>
      <c r="AN1155" s="2" t="s">
        <v>103</v>
      </c>
      <c r="AO1155" s="2">
        <v>9</v>
      </c>
      <c r="AP1155" s="2">
        <v>1</v>
      </c>
      <c r="AQ1155" s="2">
        <v>2</v>
      </c>
      <c r="AR1155" s="53" t="s">
        <v>148</v>
      </c>
      <c r="AS1155" s="2" t="s">
        <v>73</v>
      </c>
      <c r="AT1155" s="2" t="s">
        <v>148</v>
      </c>
      <c r="AU1155" s="2" t="s">
        <v>75</v>
      </c>
      <c r="AV1155" s="2" t="s">
        <v>148</v>
      </c>
      <c r="AW1155" s="2" t="str">
        <f t="shared" si="18"/>
        <v xml:space="preserve">     PEGUE NA LOJA HOJE         PEGUE NA LOJA   </v>
      </c>
    </row>
    <row r="1156" spans="2:49" ht="15" customHeight="1">
      <c r="B1156" t="s">
        <v>8934</v>
      </c>
      <c r="C1156" s="2">
        <v>1215</v>
      </c>
      <c r="D1156" s="2">
        <v>1215</v>
      </c>
      <c r="E1156" s="2" t="s">
        <v>8935</v>
      </c>
      <c r="F1156" s="58" t="s">
        <v>8936</v>
      </c>
      <c r="G1156" s="2" t="s">
        <v>380</v>
      </c>
      <c r="H1156" t="s">
        <v>381</v>
      </c>
      <c r="I1156" s="58" t="s">
        <v>382</v>
      </c>
      <c r="J1156" s="2">
        <v>66147</v>
      </c>
      <c r="K1156" s="2" t="s">
        <v>383</v>
      </c>
      <c r="L1156" s="2" t="s">
        <v>384</v>
      </c>
      <c r="M1156" s="58" t="s">
        <v>1379</v>
      </c>
      <c r="N1156" s="58" t="s">
        <v>1380</v>
      </c>
      <c r="O1156" s="58" t="s">
        <v>1381</v>
      </c>
      <c r="P1156" s="2" t="s">
        <v>148</v>
      </c>
      <c r="Q1156" s="2" t="s">
        <v>1382</v>
      </c>
      <c r="R1156" s="2" t="s">
        <v>1376</v>
      </c>
      <c r="S1156" s="10">
        <v>43396</v>
      </c>
      <c r="T1156" s="58" t="s">
        <v>1383</v>
      </c>
      <c r="U1156" s="2" t="s">
        <v>1384</v>
      </c>
      <c r="V1156" s="2" t="s">
        <v>92</v>
      </c>
      <c r="W1156" s="2" t="s">
        <v>93</v>
      </c>
      <c r="X1156" s="2" t="s">
        <v>248</v>
      </c>
      <c r="Y1156" s="2">
        <v>65</v>
      </c>
      <c r="Z1156" s="2" t="s">
        <v>95</v>
      </c>
      <c r="AA1156" s="2" t="s">
        <v>1385</v>
      </c>
      <c r="AB1156" s="58" t="s">
        <v>1386</v>
      </c>
      <c r="AC1156" s="58" t="s">
        <v>3533</v>
      </c>
      <c r="AD1156" s="58" t="s">
        <v>8937</v>
      </c>
      <c r="AE1156" s="2" t="s">
        <v>8938</v>
      </c>
      <c r="AF1156" s="62">
        <v>-15.5901447</v>
      </c>
      <c r="AG1156" s="62">
        <v>-56.120676699999997</v>
      </c>
      <c r="AH1156" s="2" t="s">
        <v>8939</v>
      </c>
      <c r="AI1156" s="2" t="s">
        <v>147</v>
      </c>
      <c r="AJ1156" s="2" t="s">
        <v>1351</v>
      </c>
      <c r="AK1156" s="55">
        <v>664.83</v>
      </c>
      <c r="AL1156" s="55">
        <v>106</v>
      </c>
      <c r="AM1156" s="55">
        <v>15.943925514793255</v>
      </c>
      <c r="AN1156" s="2" t="s">
        <v>331</v>
      </c>
      <c r="AO1156" s="2">
        <v>12</v>
      </c>
      <c r="AP1156" s="2">
        <v>1</v>
      </c>
      <c r="AQ1156" s="2">
        <v>5</v>
      </c>
      <c r="AR1156" s="53" t="s">
        <v>148</v>
      </c>
      <c r="AS1156" s="2" t="s">
        <v>73</v>
      </c>
      <c r="AT1156" s="2" t="s">
        <v>148</v>
      </c>
      <c r="AU1156" s="2" t="s">
        <v>148</v>
      </c>
      <c r="AV1156" s="2" t="s">
        <v>148</v>
      </c>
      <c r="AW1156" s="2" t="str">
        <f t="shared" si="18"/>
        <v xml:space="preserve">     PEGUE NA LOJA HOJE             </v>
      </c>
    </row>
    <row r="1157" spans="2:49" ht="15" customHeight="1">
      <c r="B1157" t="s">
        <v>8940</v>
      </c>
      <c r="C1157" s="2">
        <v>1314</v>
      </c>
      <c r="D1157" s="2">
        <v>1314</v>
      </c>
      <c r="E1157" s="2" t="s">
        <v>8941</v>
      </c>
      <c r="F1157" s="58" t="s">
        <v>8942</v>
      </c>
      <c r="G1157" s="2" t="s">
        <v>431</v>
      </c>
      <c r="H1157" t="s">
        <v>432</v>
      </c>
      <c r="I1157" s="58" t="s">
        <v>433</v>
      </c>
      <c r="J1157" s="2">
        <v>66749</v>
      </c>
      <c r="K1157" s="2" t="s">
        <v>434</v>
      </c>
      <c r="L1157" s="2" t="s">
        <v>435</v>
      </c>
      <c r="M1157" s="58" t="s">
        <v>1051</v>
      </c>
      <c r="N1157" s="58" t="s">
        <v>1052</v>
      </c>
      <c r="O1157" s="58" t="s">
        <v>1053</v>
      </c>
      <c r="P1157" s="2" t="s">
        <v>148</v>
      </c>
      <c r="Q1157" s="2" t="s">
        <v>1054</v>
      </c>
      <c r="R1157" s="2" t="s">
        <v>1048</v>
      </c>
      <c r="S1157" s="10">
        <v>43403</v>
      </c>
      <c r="T1157" s="58" t="s">
        <v>1055</v>
      </c>
      <c r="U1157" s="2" t="s">
        <v>1056</v>
      </c>
      <c r="V1157" s="2" t="s">
        <v>92</v>
      </c>
      <c r="W1157" s="2" t="s">
        <v>93</v>
      </c>
      <c r="X1157" s="2" t="s">
        <v>442</v>
      </c>
      <c r="Y1157" s="2">
        <v>81</v>
      </c>
      <c r="Z1157" s="2" t="s">
        <v>160</v>
      </c>
      <c r="AA1157" s="2" t="s">
        <v>443</v>
      </c>
      <c r="AB1157" s="58" t="s">
        <v>8943</v>
      </c>
      <c r="AC1157" s="58" t="s">
        <v>98</v>
      </c>
      <c r="AD1157" s="58" t="s">
        <v>8944</v>
      </c>
      <c r="AE1157" s="2" t="s">
        <v>8945</v>
      </c>
      <c r="AF1157" s="62">
        <v>-7.8213461999999998</v>
      </c>
      <c r="AG1157" s="62">
        <v>-34.909308600000003</v>
      </c>
      <c r="AH1157" s="2" t="s">
        <v>8946</v>
      </c>
      <c r="AI1157" s="2" t="s">
        <v>147</v>
      </c>
      <c r="AJ1157" s="2" t="s">
        <v>1351</v>
      </c>
      <c r="AK1157" s="55">
        <v>655.20000000000005</v>
      </c>
      <c r="AL1157" s="55">
        <v>55</v>
      </c>
      <c r="AM1157" s="55">
        <v>8.394383394383393</v>
      </c>
      <c r="AN1157" s="2" t="s">
        <v>331</v>
      </c>
      <c r="AO1157" s="2">
        <v>4</v>
      </c>
      <c r="AP1157" s="2">
        <v>3</v>
      </c>
      <c r="AQ1157" s="2">
        <v>1</v>
      </c>
      <c r="AR1157" s="53" t="s">
        <v>72</v>
      </c>
      <c r="AS1157" s="2" t="s">
        <v>73</v>
      </c>
      <c r="AT1157" s="2" t="s">
        <v>148</v>
      </c>
      <c r="AU1157" s="2" t="s">
        <v>75</v>
      </c>
      <c r="AV1157" s="2" t="s">
        <v>76</v>
      </c>
      <c r="AW1157" s="2" t="str">
        <f t="shared" si="18"/>
        <v>AMERICANAS SERVIÇOS    PEGUE NA LOJA HOJE         PEGUE NA LOJA  QUIOSQUE</v>
      </c>
    </row>
    <row r="1158" spans="2:49" ht="15" customHeight="1">
      <c r="B1158" t="s">
        <v>8947</v>
      </c>
      <c r="C1158" s="2">
        <v>1380</v>
      </c>
      <c r="D1158" s="2">
        <v>1380</v>
      </c>
      <c r="E1158" s="2" t="s">
        <v>8948</v>
      </c>
      <c r="F1158" s="58" t="s">
        <v>8949</v>
      </c>
      <c r="G1158" s="2" t="s">
        <v>285</v>
      </c>
      <c r="H1158" t="s">
        <v>286</v>
      </c>
      <c r="I1158" s="58" t="s">
        <v>287</v>
      </c>
      <c r="J1158" s="2">
        <v>68673</v>
      </c>
      <c r="K1158" s="2" t="s">
        <v>288</v>
      </c>
      <c r="L1158" s="2" t="s">
        <v>289</v>
      </c>
      <c r="M1158" s="58" t="s">
        <v>452</v>
      </c>
      <c r="N1158" s="58" t="s">
        <v>453</v>
      </c>
      <c r="O1158" s="58" t="s">
        <v>454</v>
      </c>
      <c r="P1158" s="2" t="s">
        <v>148</v>
      </c>
      <c r="Q1158" s="2" t="s">
        <v>455</v>
      </c>
      <c r="R1158" s="2" t="s">
        <v>148</v>
      </c>
      <c r="S1158" s="10">
        <v>43412</v>
      </c>
      <c r="T1158" s="58" t="s">
        <v>3222</v>
      </c>
      <c r="U1158" s="2" t="s">
        <v>3223</v>
      </c>
      <c r="V1158" s="2" t="s">
        <v>92</v>
      </c>
      <c r="W1158" s="2" t="s">
        <v>93</v>
      </c>
      <c r="X1158" s="2" t="s">
        <v>458</v>
      </c>
      <c r="Y1158" s="2">
        <v>54</v>
      </c>
      <c r="Z1158" s="2" t="s">
        <v>160</v>
      </c>
      <c r="AA1158" s="2" t="s">
        <v>460</v>
      </c>
      <c r="AB1158" s="58" t="s">
        <v>6681</v>
      </c>
      <c r="AC1158" s="58" t="s">
        <v>8950</v>
      </c>
      <c r="AD1158" s="58" t="s">
        <v>8951</v>
      </c>
      <c r="AE1158" s="2" t="s">
        <v>8952</v>
      </c>
      <c r="AF1158" s="62">
        <v>-28.271028399999999</v>
      </c>
      <c r="AG1158" s="62">
        <v>-52.385458900000003</v>
      </c>
      <c r="AH1158" s="2" t="s">
        <v>8953</v>
      </c>
      <c r="AI1158" s="2" t="s">
        <v>147</v>
      </c>
      <c r="AJ1158" s="2" t="s">
        <v>330</v>
      </c>
      <c r="AK1158" s="55">
        <v>763.04</v>
      </c>
      <c r="AL1158" s="55">
        <v>141</v>
      </c>
      <c r="AM1158" s="55">
        <v>18.478716712098972</v>
      </c>
      <c r="AN1158" s="2" t="s">
        <v>331</v>
      </c>
      <c r="AO1158" s="2">
        <v>5</v>
      </c>
      <c r="AP1158" s="2">
        <v>2</v>
      </c>
      <c r="AQ1158" s="2">
        <v>1</v>
      </c>
      <c r="AR1158" s="53" t="s">
        <v>148</v>
      </c>
      <c r="AS1158" s="2" t="s">
        <v>73</v>
      </c>
      <c r="AT1158" s="2" t="s">
        <v>148</v>
      </c>
      <c r="AU1158" s="2" t="s">
        <v>148</v>
      </c>
      <c r="AV1158" s="2" t="s">
        <v>148</v>
      </c>
      <c r="AW1158" s="2" t="str">
        <f t="shared" si="18"/>
        <v xml:space="preserve">     PEGUE NA LOJA HOJE             </v>
      </c>
    </row>
    <row r="1159" spans="2:49" ht="15" customHeight="1">
      <c r="B1159" t="s">
        <v>8954</v>
      </c>
      <c r="C1159" s="2">
        <v>5073</v>
      </c>
      <c r="D1159" s="2">
        <v>5073</v>
      </c>
      <c r="E1159" s="2" t="s">
        <v>8955</v>
      </c>
      <c r="F1159" s="58" t="s">
        <v>8956</v>
      </c>
      <c r="G1159" s="2" t="s">
        <v>534</v>
      </c>
      <c r="H1159" t="s">
        <v>535</v>
      </c>
      <c r="I1159" s="58" t="s">
        <v>536</v>
      </c>
      <c r="J1159" s="2">
        <v>65659</v>
      </c>
      <c r="K1159" s="2" t="s">
        <v>537</v>
      </c>
      <c r="L1159" s="2" t="s">
        <v>531</v>
      </c>
      <c r="M1159" s="58" t="s">
        <v>721</v>
      </c>
      <c r="N1159" s="58" t="s">
        <v>722</v>
      </c>
      <c r="O1159" s="58" t="s">
        <v>723</v>
      </c>
      <c r="P1159" s="2" t="s">
        <v>148</v>
      </c>
      <c r="Q1159" s="2" t="s">
        <v>724</v>
      </c>
      <c r="R1159" s="2" t="s">
        <v>718</v>
      </c>
      <c r="S1159" s="10">
        <v>43417</v>
      </c>
      <c r="T1159" s="58" t="s">
        <v>725</v>
      </c>
      <c r="U1159" s="2" t="s">
        <v>726</v>
      </c>
      <c r="V1159" s="2" t="s">
        <v>92</v>
      </c>
      <c r="W1159" s="2" t="s">
        <v>1192</v>
      </c>
      <c r="X1159" s="2" t="s">
        <v>545</v>
      </c>
      <c r="Y1159" s="2">
        <v>98</v>
      </c>
      <c r="Z1159" s="2" t="s">
        <v>160</v>
      </c>
      <c r="AA1159" s="2" t="s">
        <v>727</v>
      </c>
      <c r="AB1159" s="58" t="s">
        <v>8957</v>
      </c>
      <c r="AC1159" s="58" t="s">
        <v>98</v>
      </c>
      <c r="AD1159" s="58" t="s">
        <v>8958</v>
      </c>
      <c r="AE1159" s="2" t="s">
        <v>8959</v>
      </c>
      <c r="AF1159" s="62">
        <v>-2.7486934000000001</v>
      </c>
      <c r="AG1159" s="62">
        <v>-42.827295199999902</v>
      </c>
      <c r="AH1159" s="2" t="s">
        <v>8960</v>
      </c>
      <c r="AI1159" s="2" t="s">
        <v>147</v>
      </c>
      <c r="AJ1159" s="2" t="s">
        <v>1196</v>
      </c>
      <c r="AK1159" s="55">
        <v>442.16</v>
      </c>
      <c r="AL1159" s="55">
        <v>39</v>
      </c>
      <c r="AM1159" s="55">
        <v>8.8203365297629812</v>
      </c>
      <c r="AN1159" s="2" t="s">
        <v>103</v>
      </c>
      <c r="AO1159" s="2">
        <v>11</v>
      </c>
      <c r="AP1159" s="2">
        <v>1</v>
      </c>
      <c r="AQ1159" s="2">
        <v>4</v>
      </c>
      <c r="AR1159" s="53" t="s">
        <v>72</v>
      </c>
      <c r="AS1159" s="2" t="s">
        <v>73</v>
      </c>
      <c r="AT1159" s="2" t="s">
        <v>148</v>
      </c>
      <c r="AU1159" s="2" t="s">
        <v>75</v>
      </c>
      <c r="AV1159" s="2" t="s">
        <v>76</v>
      </c>
      <c r="AW1159" s="2" t="str">
        <f t="shared" si="18"/>
        <v>AMERICANAS SERVIÇOS    PEGUE NA LOJA HOJE         PEGUE NA LOJA  QUIOSQUE</v>
      </c>
    </row>
    <row r="1160" spans="2:49" ht="15" customHeight="1">
      <c r="B1160" t="s">
        <v>8961</v>
      </c>
      <c r="C1160" s="2">
        <v>5079</v>
      </c>
      <c r="D1160" s="2">
        <v>5079</v>
      </c>
      <c r="E1160" s="2" t="s">
        <v>8962</v>
      </c>
      <c r="F1160" s="58" t="s">
        <v>8963</v>
      </c>
      <c r="G1160" s="2" t="s">
        <v>431</v>
      </c>
      <c r="H1160" t="s">
        <v>432</v>
      </c>
      <c r="I1160" s="58" t="s">
        <v>433</v>
      </c>
      <c r="J1160" s="2">
        <v>66749</v>
      </c>
      <c r="K1160" s="2" t="s">
        <v>434</v>
      </c>
      <c r="L1160" s="2" t="s">
        <v>435</v>
      </c>
      <c r="M1160" s="58" t="s">
        <v>1648</v>
      </c>
      <c r="N1160" s="58" t="s">
        <v>1649</v>
      </c>
      <c r="O1160" s="58" t="s">
        <v>1650</v>
      </c>
      <c r="P1160" s="2" t="s">
        <v>148</v>
      </c>
      <c r="Q1160" s="2" t="s">
        <v>1651</v>
      </c>
      <c r="R1160" s="2" t="s">
        <v>1645</v>
      </c>
      <c r="S1160" s="10">
        <v>43425</v>
      </c>
      <c r="T1160" s="58" t="s">
        <v>1652</v>
      </c>
      <c r="U1160" s="2" t="s">
        <v>1653</v>
      </c>
      <c r="V1160" s="2" t="s">
        <v>92</v>
      </c>
      <c r="W1160" s="2" t="s">
        <v>1192</v>
      </c>
      <c r="X1160" s="2" t="s">
        <v>442</v>
      </c>
      <c r="Y1160" s="2">
        <v>81</v>
      </c>
      <c r="Z1160" s="2" t="s">
        <v>160</v>
      </c>
      <c r="AA1160" s="2" t="s">
        <v>443</v>
      </c>
      <c r="AB1160" s="58" t="s">
        <v>8964</v>
      </c>
      <c r="AC1160" s="58" t="s">
        <v>98</v>
      </c>
      <c r="AD1160" s="58" t="s">
        <v>8965</v>
      </c>
      <c r="AE1160" s="2" t="s">
        <v>8966</v>
      </c>
      <c r="AF1160" s="62">
        <v>-7.8811226999999997</v>
      </c>
      <c r="AG1160" s="62">
        <v>-35.456441499999997</v>
      </c>
      <c r="AH1160" s="2" t="s">
        <v>8967</v>
      </c>
      <c r="AI1160" s="2" t="s">
        <v>147</v>
      </c>
      <c r="AJ1160" s="2" t="s">
        <v>1196</v>
      </c>
      <c r="AK1160" s="55">
        <v>399.48</v>
      </c>
      <c r="AL1160" s="55">
        <v>51</v>
      </c>
      <c r="AM1160" s="55">
        <v>12.766596575548212</v>
      </c>
      <c r="AN1160" s="2" t="s">
        <v>103</v>
      </c>
      <c r="AO1160" s="2">
        <v>8</v>
      </c>
      <c r="AP1160" s="2">
        <v>1</v>
      </c>
      <c r="AQ1160" s="2">
        <v>1</v>
      </c>
      <c r="AR1160" s="53" t="s">
        <v>148</v>
      </c>
      <c r="AS1160" s="2" t="s">
        <v>73</v>
      </c>
      <c r="AT1160" s="2" t="s">
        <v>148</v>
      </c>
      <c r="AU1160" s="2" t="s">
        <v>75</v>
      </c>
      <c r="AV1160" s="2" t="s">
        <v>148</v>
      </c>
      <c r="AW1160" s="2" t="str">
        <f t="shared" si="18"/>
        <v xml:space="preserve">     PEGUE NA LOJA HOJE         PEGUE NA LOJA   </v>
      </c>
    </row>
    <row r="1161" spans="2:49" ht="15" customHeight="1">
      <c r="B1161" t="s">
        <v>8968</v>
      </c>
      <c r="C1161" s="2">
        <v>5053</v>
      </c>
      <c r="D1161" s="2">
        <v>5053</v>
      </c>
      <c r="E1161" s="2" t="s">
        <v>8969</v>
      </c>
      <c r="F1161" s="58" t="s">
        <v>8970</v>
      </c>
      <c r="G1161" s="2" t="s">
        <v>81</v>
      </c>
      <c r="H1161" t="s">
        <v>82</v>
      </c>
      <c r="I1161" s="58" t="s">
        <v>83</v>
      </c>
      <c r="J1161" s="2">
        <v>66203</v>
      </c>
      <c r="K1161" s="2" t="s">
        <v>84</v>
      </c>
      <c r="L1161" s="2" t="s">
        <v>85</v>
      </c>
      <c r="M1161" s="58" t="s">
        <v>242</v>
      </c>
      <c r="N1161" s="58" t="s">
        <v>243</v>
      </c>
      <c r="O1161" s="58" t="s">
        <v>244</v>
      </c>
      <c r="P1161" s="2" t="s">
        <v>148</v>
      </c>
      <c r="Q1161" s="2" t="s">
        <v>245</v>
      </c>
      <c r="R1161" s="2" t="s">
        <v>239</v>
      </c>
      <c r="S1161" s="10">
        <v>43434</v>
      </c>
      <c r="T1161" s="58" t="s">
        <v>570</v>
      </c>
      <c r="U1161" s="2" t="s">
        <v>571</v>
      </c>
      <c r="V1161" s="2" t="s">
        <v>92</v>
      </c>
      <c r="W1161" s="2" t="s">
        <v>1192</v>
      </c>
      <c r="X1161" s="2" t="s">
        <v>248</v>
      </c>
      <c r="Y1161" s="2">
        <v>37</v>
      </c>
      <c r="Z1161" s="2" t="s">
        <v>95</v>
      </c>
      <c r="AA1161" s="2" t="s">
        <v>206</v>
      </c>
      <c r="AB1161" s="58" t="s">
        <v>8971</v>
      </c>
      <c r="AC1161" s="58" t="s">
        <v>98</v>
      </c>
      <c r="AD1161" s="58" t="s">
        <v>8972</v>
      </c>
      <c r="AE1161" s="2" t="s">
        <v>8973</v>
      </c>
      <c r="AF1161" s="62">
        <v>-19.736722199999999</v>
      </c>
      <c r="AG1161" s="62">
        <v>-45.253060900000001</v>
      </c>
      <c r="AH1161" s="2" t="s">
        <v>8974</v>
      </c>
      <c r="AI1161" s="2" t="s">
        <v>147</v>
      </c>
      <c r="AJ1161" s="2" t="s">
        <v>1196</v>
      </c>
      <c r="AK1161" s="55">
        <v>372.12</v>
      </c>
      <c r="AL1161" s="55">
        <v>53</v>
      </c>
      <c r="AM1161" s="55">
        <v>14.242717402988283</v>
      </c>
      <c r="AN1161" s="2" t="s">
        <v>103</v>
      </c>
      <c r="AO1161" s="2">
        <v>11</v>
      </c>
      <c r="AP1161" s="2">
        <v>1</v>
      </c>
      <c r="AQ1161" s="2">
        <v>4</v>
      </c>
      <c r="AR1161" s="53" t="s">
        <v>148</v>
      </c>
      <c r="AS1161" s="2" t="s">
        <v>73</v>
      </c>
      <c r="AT1161" s="2" t="s">
        <v>148</v>
      </c>
      <c r="AU1161" s="2" t="s">
        <v>148</v>
      </c>
      <c r="AV1161" s="2" t="s">
        <v>148</v>
      </c>
      <c r="AW1161" s="2" t="str">
        <f t="shared" si="18"/>
        <v xml:space="preserve">     PEGUE NA LOJA HOJE             </v>
      </c>
    </row>
    <row r="1162" spans="2:49" ht="15" customHeight="1">
      <c r="B1162" t="s">
        <v>8975</v>
      </c>
      <c r="C1162" s="2">
        <v>5083</v>
      </c>
      <c r="D1162" s="2">
        <v>5083</v>
      </c>
      <c r="E1162" s="2" t="s">
        <v>8976</v>
      </c>
      <c r="F1162" s="58" t="s">
        <v>8977</v>
      </c>
      <c r="G1162" s="2" t="s">
        <v>81</v>
      </c>
      <c r="H1162" t="s">
        <v>82</v>
      </c>
      <c r="I1162" s="58" t="s">
        <v>83</v>
      </c>
      <c r="J1162" s="2">
        <v>66203</v>
      </c>
      <c r="K1162" s="2" t="s">
        <v>84</v>
      </c>
      <c r="L1162" s="2" t="s">
        <v>85</v>
      </c>
      <c r="M1162" s="58" t="s">
        <v>751</v>
      </c>
      <c r="N1162" s="58" t="s">
        <v>752</v>
      </c>
      <c r="O1162" s="58" t="s">
        <v>753</v>
      </c>
      <c r="P1162" s="2">
        <v>86530</v>
      </c>
      <c r="Q1162" s="2" t="s">
        <v>754</v>
      </c>
      <c r="R1162" s="2" t="s">
        <v>748</v>
      </c>
      <c r="S1162" s="10">
        <v>43434</v>
      </c>
      <c r="T1162" s="58" t="s">
        <v>246</v>
      </c>
      <c r="U1162" s="2" t="s">
        <v>247</v>
      </c>
      <c r="V1162" s="2" t="s">
        <v>92</v>
      </c>
      <c r="W1162" s="2" t="s">
        <v>1192</v>
      </c>
      <c r="X1162" s="2" t="s">
        <v>248</v>
      </c>
      <c r="Y1162" s="2">
        <v>31</v>
      </c>
      <c r="Z1162" s="2" t="s">
        <v>95</v>
      </c>
      <c r="AA1162" s="2" t="s">
        <v>206</v>
      </c>
      <c r="AB1162" s="58" t="s">
        <v>249</v>
      </c>
      <c r="AC1162" s="58" t="s">
        <v>8978</v>
      </c>
      <c r="AD1162" s="58" t="s">
        <v>8979</v>
      </c>
      <c r="AE1162" s="2" t="s">
        <v>8980</v>
      </c>
      <c r="AF1162" s="62">
        <v>-19.844493400000001</v>
      </c>
      <c r="AG1162" s="62">
        <v>-43.928495499999997</v>
      </c>
      <c r="AH1162" s="2" t="s">
        <v>8981</v>
      </c>
      <c r="AI1162" s="2" t="s">
        <v>147</v>
      </c>
      <c r="AJ1162" s="2" t="s">
        <v>1260</v>
      </c>
      <c r="AK1162" s="55">
        <v>273.95999999999998</v>
      </c>
      <c r="AL1162" s="55">
        <v>16</v>
      </c>
      <c r="AM1162" s="55">
        <v>5.8402686523580094</v>
      </c>
      <c r="AN1162" s="2" t="s">
        <v>103</v>
      </c>
      <c r="AO1162" s="2">
        <v>6</v>
      </c>
      <c r="AP1162" s="2">
        <v>3</v>
      </c>
      <c r="AQ1162" s="2">
        <v>3</v>
      </c>
      <c r="AR1162" s="53" t="s">
        <v>148</v>
      </c>
      <c r="AS1162" s="2" t="s">
        <v>73</v>
      </c>
      <c r="AT1162" s="2" t="s">
        <v>74</v>
      </c>
      <c r="AU1162" s="2" t="s">
        <v>75</v>
      </c>
      <c r="AV1162" s="2" t="s">
        <v>148</v>
      </c>
      <c r="AW1162" s="2" t="str">
        <f t="shared" si="18"/>
        <v xml:space="preserve">     PEGUE NA LOJA HOJE    SHIP FROM STORE    PEGUE NA LOJA   </v>
      </c>
    </row>
    <row r="1163" spans="2:49" ht="15" customHeight="1">
      <c r="B1163" t="s">
        <v>8982</v>
      </c>
      <c r="C1163" s="2">
        <v>5082</v>
      </c>
      <c r="D1163" s="2">
        <v>5082</v>
      </c>
      <c r="E1163" s="2" t="s">
        <v>8983</v>
      </c>
      <c r="F1163" s="58" t="s">
        <v>8984</v>
      </c>
      <c r="G1163" s="2" t="s">
        <v>81</v>
      </c>
      <c r="H1163" t="s">
        <v>82</v>
      </c>
      <c r="I1163" s="58" t="s">
        <v>83</v>
      </c>
      <c r="J1163" s="2">
        <v>66203</v>
      </c>
      <c r="K1163" s="2" t="s">
        <v>84</v>
      </c>
      <c r="L1163" s="2" t="s">
        <v>85</v>
      </c>
      <c r="M1163" s="58" t="s">
        <v>556</v>
      </c>
      <c r="N1163" s="58" t="s">
        <v>557</v>
      </c>
      <c r="O1163" s="58" t="s">
        <v>558</v>
      </c>
      <c r="P1163" s="2">
        <v>68612</v>
      </c>
      <c r="Q1163" s="2" t="s">
        <v>559</v>
      </c>
      <c r="R1163" s="2" t="s">
        <v>560</v>
      </c>
      <c r="S1163" s="10">
        <v>43434</v>
      </c>
      <c r="T1163" s="58" t="s">
        <v>561</v>
      </c>
      <c r="U1163" s="2" t="s">
        <v>562</v>
      </c>
      <c r="V1163" s="2" t="s">
        <v>92</v>
      </c>
      <c r="W1163" s="2" t="s">
        <v>1192</v>
      </c>
      <c r="X1163" s="2" t="s">
        <v>248</v>
      </c>
      <c r="Y1163" s="2">
        <v>38</v>
      </c>
      <c r="Z1163" s="2" t="s">
        <v>95</v>
      </c>
      <c r="AA1163" s="2" t="s">
        <v>206</v>
      </c>
      <c r="AB1163" s="58" t="s">
        <v>8985</v>
      </c>
      <c r="AC1163" s="58" t="s">
        <v>98</v>
      </c>
      <c r="AD1163" s="58" t="s">
        <v>8986</v>
      </c>
      <c r="AE1163" s="2" t="s">
        <v>8987</v>
      </c>
      <c r="AF1163" s="62">
        <v>-17.7435814</v>
      </c>
      <c r="AG1163" s="62">
        <v>-46.174168799999997</v>
      </c>
      <c r="AH1163" s="2" t="s">
        <v>8988</v>
      </c>
      <c r="AI1163" s="2" t="s">
        <v>147</v>
      </c>
      <c r="AJ1163" s="2" t="s">
        <v>1196</v>
      </c>
      <c r="AK1163" s="55">
        <v>316.58999999999997</v>
      </c>
      <c r="AL1163" s="55">
        <v>35</v>
      </c>
      <c r="AM1163" s="55">
        <v>11.055308127230804</v>
      </c>
      <c r="AN1163" s="2" t="s">
        <v>103</v>
      </c>
      <c r="AO1163" s="2">
        <v>9</v>
      </c>
      <c r="AP1163" s="2">
        <v>1</v>
      </c>
      <c r="AQ1163" s="2">
        <v>2</v>
      </c>
      <c r="AR1163" s="53" t="s">
        <v>148</v>
      </c>
      <c r="AS1163" s="2" t="s">
        <v>73</v>
      </c>
      <c r="AT1163" s="2" t="s">
        <v>148</v>
      </c>
      <c r="AU1163" s="2" t="s">
        <v>148</v>
      </c>
      <c r="AV1163" s="2" t="s">
        <v>148</v>
      </c>
      <c r="AW1163" s="2" t="str">
        <f t="shared" si="18"/>
        <v xml:space="preserve">     PEGUE NA LOJA HOJE             </v>
      </c>
    </row>
    <row r="1164" spans="2:49" ht="15" customHeight="1">
      <c r="B1164" t="s">
        <v>8989</v>
      </c>
      <c r="C1164" s="2">
        <v>5100</v>
      </c>
      <c r="D1164" s="2">
        <v>5100</v>
      </c>
      <c r="E1164" s="2" t="s">
        <v>8990</v>
      </c>
      <c r="F1164" s="58" t="s">
        <v>8991</v>
      </c>
      <c r="G1164" s="2" t="s">
        <v>81</v>
      </c>
      <c r="H1164" t="s">
        <v>82</v>
      </c>
      <c r="I1164" s="58" t="s">
        <v>83</v>
      </c>
      <c r="J1164" s="2">
        <v>66203</v>
      </c>
      <c r="K1164" s="2" t="s">
        <v>84</v>
      </c>
      <c r="L1164" s="2" t="s">
        <v>85</v>
      </c>
      <c r="M1164" s="58" t="s">
        <v>200</v>
      </c>
      <c r="N1164" s="58" t="s">
        <v>201</v>
      </c>
      <c r="O1164" s="58" t="s">
        <v>202</v>
      </c>
      <c r="P1164" s="2">
        <v>68608</v>
      </c>
      <c r="Q1164" s="2" t="s">
        <v>203</v>
      </c>
      <c r="R1164" s="2" t="s">
        <v>197</v>
      </c>
      <c r="S1164" s="10">
        <v>43434</v>
      </c>
      <c r="T1164" s="58" t="s">
        <v>204</v>
      </c>
      <c r="U1164" s="2" t="s">
        <v>205</v>
      </c>
      <c r="V1164" s="2" t="s">
        <v>92</v>
      </c>
      <c r="W1164" s="2" t="s">
        <v>1192</v>
      </c>
      <c r="X1164" s="2" t="s">
        <v>94</v>
      </c>
      <c r="Y1164" s="2">
        <v>32</v>
      </c>
      <c r="Z1164" s="2" t="s">
        <v>95</v>
      </c>
      <c r="AA1164" s="2" t="s">
        <v>206</v>
      </c>
      <c r="AB1164" s="58" t="s">
        <v>3637</v>
      </c>
      <c r="AC1164" s="58" t="s">
        <v>625</v>
      </c>
      <c r="AD1164" s="58" t="s">
        <v>8992</v>
      </c>
      <c r="AE1164" s="2" t="s">
        <v>8993</v>
      </c>
      <c r="AF1164" s="62">
        <v>-21.220792200000002</v>
      </c>
      <c r="AG1164" s="62">
        <v>-43.740606</v>
      </c>
      <c r="AH1164" s="2" t="s">
        <v>8994</v>
      </c>
      <c r="AI1164" s="2" t="s">
        <v>147</v>
      </c>
      <c r="AJ1164" s="2" t="s">
        <v>1196</v>
      </c>
      <c r="AK1164" s="55">
        <v>413.28</v>
      </c>
      <c r="AL1164" s="55">
        <v>38</v>
      </c>
      <c r="AM1164" s="55">
        <v>9.1947348044909027</v>
      </c>
      <c r="AN1164" s="2" t="s">
        <v>331</v>
      </c>
      <c r="AO1164" s="2">
        <v>10</v>
      </c>
      <c r="AP1164" s="2">
        <v>1</v>
      </c>
      <c r="AQ1164" s="2">
        <v>3</v>
      </c>
      <c r="AR1164" s="53" t="s">
        <v>148</v>
      </c>
      <c r="AS1164" s="2" t="s">
        <v>73</v>
      </c>
      <c r="AT1164" s="2" t="s">
        <v>74</v>
      </c>
      <c r="AU1164" s="2" t="s">
        <v>75</v>
      </c>
      <c r="AV1164" s="2" t="s">
        <v>148</v>
      </c>
      <c r="AW1164" s="2" t="str">
        <f t="shared" si="18"/>
        <v xml:space="preserve">     PEGUE NA LOJA HOJE    SHIP FROM STORE    PEGUE NA LOJA   </v>
      </c>
    </row>
    <row r="1165" spans="2:49" ht="15" customHeight="1">
      <c r="B1165" t="s">
        <v>8995</v>
      </c>
      <c r="C1165" s="2">
        <v>5111</v>
      </c>
      <c r="D1165" s="2">
        <v>5111</v>
      </c>
      <c r="E1165" s="2" t="s">
        <v>8996</v>
      </c>
      <c r="F1165" s="58" t="s">
        <v>8997</v>
      </c>
      <c r="G1165" s="2" t="s">
        <v>81</v>
      </c>
      <c r="H1165" t="s">
        <v>82</v>
      </c>
      <c r="I1165" s="58" t="s">
        <v>83</v>
      </c>
      <c r="J1165" s="2">
        <v>66203</v>
      </c>
      <c r="K1165" s="2" t="s">
        <v>84</v>
      </c>
      <c r="L1165" s="2" t="s">
        <v>85</v>
      </c>
      <c r="M1165" s="58" t="s">
        <v>200</v>
      </c>
      <c r="N1165" s="58" t="s">
        <v>201</v>
      </c>
      <c r="O1165" s="58" t="s">
        <v>202</v>
      </c>
      <c r="P1165" s="2">
        <v>68608</v>
      </c>
      <c r="Q1165" s="2" t="s">
        <v>203</v>
      </c>
      <c r="R1165" s="2" t="s">
        <v>197</v>
      </c>
      <c r="S1165" s="10">
        <v>43434</v>
      </c>
      <c r="T1165" s="58" t="s">
        <v>204</v>
      </c>
      <c r="U1165" s="2" t="s">
        <v>205</v>
      </c>
      <c r="V1165" s="2" t="s">
        <v>92</v>
      </c>
      <c r="W1165" s="2" t="s">
        <v>1192</v>
      </c>
      <c r="X1165" s="2" t="s">
        <v>248</v>
      </c>
      <c r="Y1165" s="2">
        <v>35</v>
      </c>
      <c r="Z1165" s="2" t="s">
        <v>95</v>
      </c>
      <c r="AA1165" s="2" t="s">
        <v>206</v>
      </c>
      <c r="AB1165" s="58" t="s">
        <v>8998</v>
      </c>
      <c r="AC1165" s="58" t="s">
        <v>98</v>
      </c>
      <c r="AD1165" s="58" t="s">
        <v>8999</v>
      </c>
      <c r="AE1165" s="2" t="s">
        <v>9000</v>
      </c>
      <c r="AF1165" s="62">
        <v>-22.855991800000002</v>
      </c>
      <c r="AG1165" s="62">
        <v>-46.322327000000001</v>
      </c>
      <c r="AH1165" s="2" t="s">
        <v>9001</v>
      </c>
      <c r="AI1165" s="2" t="s">
        <v>147</v>
      </c>
      <c r="AJ1165" s="2" t="s">
        <v>1196</v>
      </c>
      <c r="AK1165" s="55">
        <v>353.98</v>
      </c>
      <c r="AL1165" s="55">
        <v>39</v>
      </c>
      <c r="AM1165" s="55">
        <v>11.017571614215491</v>
      </c>
      <c r="AN1165" s="2" t="s">
        <v>103</v>
      </c>
      <c r="AO1165" s="2">
        <v>9</v>
      </c>
      <c r="AP1165" s="2">
        <v>1</v>
      </c>
      <c r="AQ1165" s="2">
        <v>2</v>
      </c>
      <c r="AR1165" s="53" t="s">
        <v>148</v>
      </c>
      <c r="AS1165" s="2" t="s">
        <v>73</v>
      </c>
      <c r="AT1165" s="2" t="s">
        <v>148</v>
      </c>
      <c r="AU1165" s="2" t="s">
        <v>148</v>
      </c>
      <c r="AV1165" s="2" t="s">
        <v>148</v>
      </c>
      <c r="AW1165" s="2" t="str">
        <f t="shared" si="18"/>
        <v xml:space="preserve">     PEGUE NA LOJA HOJE             </v>
      </c>
    </row>
    <row r="1166" spans="2:49" ht="15" customHeight="1">
      <c r="B1166" t="s">
        <v>9002</v>
      </c>
      <c r="C1166" s="2">
        <v>5094</v>
      </c>
      <c r="D1166" s="2">
        <v>5094</v>
      </c>
      <c r="E1166" s="2" t="s">
        <v>9003</v>
      </c>
      <c r="F1166" s="58" t="s">
        <v>9004</v>
      </c>
      <c r="G1166" s="2" t="s">
        <v>108</v>
      </c>
      <c r="H1166" t="s">
        <v>109</v>
      </c>
      <c r="I1166" s="58" t="s">
        <v>110</v>
      </c>
      <c r="J1166" s="2">
        <v>66202</v>
      </c>
      <c r="K1166" s="2" t="s">
        <v>111</v>
      </c>
      <c r="L1166" s="2" t="s">
        <v>112</v>
      </c>
      <c r="M1166" s="58" t="s">
        <v>187</v>
      </c>
      <c r="N1166" s="58" t="s">
        <v>188</v>
      </c>
      <c r="O1166" s="58" t="s">
        <v>189</v>
      </c>
      <c r="P1166" s="2">
        <v>68950</v>
      </c>
      <c r="Q1166" s="2" t="s">
        <v>190</v>
      </c>
      <c r="R1166" s="2" t="s">
        <v>184</v>
      </c>
      <c r="S1166" s="10">
        <v>43434</v>
      </c>
      <c r="T1166" s="58" t="s">
        <v>191</v>
      </c>
      <c r="U1166" s="2" t="s">
        <v>192</v>
      </c>
      <c r="V1166" s="2" t="s">
        <v>92</v>
      </c>
      <c r="W1166" s="2" t="s">
        <v>1192</v>
      </c>
      <c r="X1166" s="2" t="s">
        <v>94</v>
      </c>
      <c r="Y1166" s="2">
        <v>21</v>
      </c>
      <c r="Z1166" s="2" t="s">
        <v>95</v>
      </c>
      <c r="AA1166" s="2" t="s">
        <v>96</v>
      </c>
      <c r="AB1166" s="58" t="s">
        <v>120</v>
      </c>
      <c r="AC1166" s="58" t="s">
        <v>9005</v>
      </c>
      <c r="AD1166" s="58" t="s">
        <v>9006</v>
      </c>
      <c r="AE1166" s="2" t="s">
        <v>9007</v>
      </c>
      <c r="AF1166" s="62">
        <v>-22.9965592</v>
      </c>
      <c r="AG1166" s="62">
        <v>-43.259630799999996</v>
      </c>
      <c r="AH1166" s="2" t="s">
        <v>9008</v>
      </c>
      <c r="AI1166" s="2" t="s">
        <v>28</v>
      </c>
      <c r="AJ1166" s="2" t="s">
        <v>1260</v>
      </c>
      <c r="AK1166" s="55">
        <v>241.59</v>
      </c>
      <c r="AL1166" s="55">
        <v>25</v>
      </c>
      <c r="AM1166" s="55">
        <v>10.348110435034563</v>
      </c>
      <c r="AN1166" s="2" t="s">
        <v>331</v>
      </c>
      <c r="AO1166" s="2">
        <v>3</v>
      </c>
      <c r="AP1166" s="2">
        <v>6</v>
      </c>
      <c r="AQ1166" s="2">
        <v>1</v>
      </c>
      <c r="AR1166" s="53" t="s">
        <v>148</v>
      </c>
      <c r="AS1166" s="2" t="s">
        <v>73</v>
      </c>
      <c r="AT1166" s="2" t="s">
        <v>74</v>
      </c>
      <c r="AU1166" s="2" t="s">
        <v>148</v>
      </c>
      <c r="AV1166" s="2" t="s">
        <v>148</v>
      </c>
      <c r="AW1166" s="2" t="str">
        <f t="shared" si="18"/>
        <v xml:space="preserve">     PEGUE NA LOJA HOJE    SHIP FROM STORE        </v>
      </c>
    </row>
    <row r="1167" spans="2:49">
      <c r="B1167" t="s">
        <v>9009</v>
      </c>
      <c r="C1167" s="2">
        <v>1240</v>
      </c>
      <c r="D1167" s="2">
        <v>1240</v>
      </c>
      <c r="E1167" s="2" t="s">
        <v>9010</v>
      </c>
      <c r="F1167" s="58" t="s">
        <v>9011</v>
      </c>
      <c r="G1167" s="2" t="s">
        <v>108</v>
      </c>
      <c r="H1167" t="s">
        <v>109</v>
      </c>
      <c r="I1167" s="58" t="s">
        <v>110</v>
      </c>
      <c r="J1167" s="2">
        <v>66202</v>
      </c>
      <c r="K1167" s="2" t="s">
        <v>111</v>
      </c>
      <c r="L1167" s="2" t="s">
        <v>112</v>
      </c>
      <c r="M1167" s="58" t="s">
        <v>227</v>
      </c>
      <c r="N1167" s="58" t="s">
        <v>228</v>
      </c>
      <c r="O1167" s="58" t="s">
        <v>229</v>
      </c>
      <c r="P1167" s="2">
        <v>66230</v>
      </c>
      <c r="Q1167" s="2" t="s">
        <v>230</v>
      </c>
      <c r="R1167" s="2" t="s">
        <v>231</v>
      </c>
      <c r="S1167" s="10">
        <v>43434</v>
      </c>
      <c r="T1167" s="58" t="s">
        <v>232</v>
      </c>
      <c r="U1167" s="2" t="s">
        <v>233</v>
      </c>
      <c r="V1167" s="2" t="s">
        <v>92</v>
      </c>
      <c r="W1167" s="2" t="s">
        <v>93</v>
      </c>
      <c r="X1167" s="2" t="s">
        <v>94</v>
      </c>
      <c r="Y1167" s="2">
        <v>24</v>
      </c>
      <c r="Z1167" s="2" t="s">
        <v>95</v>
      </c>
      <c r="AA1167" s="2" t="s">
        <v>96</v>
      </c>
      <c r="AB1167" s="58" t="s">
        <v>226</v>
      </c>
      <c r="AC1167" s="58" t="s">
        <v>9012</v>
      </c>
      <c r="AD1167" s="58" t="s">
        <v>9013</v>
      </c>
      <c r="AE1167" s="2" t="s">
        <v>9014</v>
      </c>
      <c r="AF1167" s="62">
        <v>-22.522406</v>
      </c>
      <c r="AG1167" s="62">
        <v>-44.078053699999998</v>
      </c>
      <c r="AH1167" s="2" t="s">
        <v>9015</v>
      </c>
      <c r="AI1167" s="2" t="s">
        <v>147</v>
      </c>
      <c r="AJ1167" s="2" t="s">
        <v>330</v>
      </c>
      <c r="AK1167" s="55">
        <v>798.59</v>
      </c>
      <c r="AL1167" s="55">
        <v>116</v>
      </c>
      <c r="AM1167" s="55">
        <v>14.525601372418887</v>
      </c>
      <c r="AN1167" s="2" t="s">
        <v>331</v>
      </c>
      <c r="AO1167" s="2">
        <v>4</v>
      </c>
      <c r="AP1167" s="2">
        <v>3</v>
      </c>
      <c r="AQ1167" s="2">
        <v>1</v>
      </c>
      <c r="AR1167" s="53" t="s">
        <v>148</v>
      </c>
      <c r="AS1167" s="2" t="s">
        <v>73</v>
      </c>
      <c r="AT1167" s="2" t="s">
        <v>74</v>
      </c>
      <c r="AU1167" s="2" t="s">
        <v>148</v>
      </c>
      <c r="AV1167" s="2" t="s">
        <v>148</v>
      </c>
      <c r="AW1167" s="2" t="str">
        <f t="shared" si="18"/>
        <v xml:space="preserve">     PEGUE NA LOJA HOJE    SHIP FROM STORE        </v>
      </c>
    </row>
    <row r="1168" spans="2:49" ht="15" customHeight="1">
      <c r="B1168" t="s">
        <v>9016</v>
      </c>
      <c r="C1168" s="2">
        <v>1400</v>
      </c>
      <c r="D1168" s="2">
        <v>1400</v>
      </c>
      <c r="E1168" s="2" t="s">
        <v>9017</v>
      </c>
      <c r="F1168" s="58" t="s">
        <v>9018</v>
      </c>
      <c r="G1168" s="2" t="s">
        <v>168</v>
      </c>
      <c r="H1168" t="s">
        <v>169</v>
      </c>
      <c r="I1168" s="58" t="s">
        <v>170</v>
      </c>
      <c r="J1168" s="2">
        <v>66146</v>
      </c>
      <c r="K1168" s="2" t="s">
        <v>171</v>
      </c>
      <c r="L1168" s="2" t="s">
        <v>172</v>
      </c>
      <c r="M1168" s="58" t="s">
        <v>214</v>
      </c>
      <c r="N1168" s="58" t="s">
        <v>215</v>
      </c>
      <c r="O1168" s="58" t="s">
        <v>216</v>
      </c>
      <c r="P1168" s="2" t="s">
        <v>148</v>
      </c>
      <c r="Q1168" s="2" t="s">
        <v>217</v>
      </c>
      <c r="R1168" s="2" t="s">
        <v>211</v>
      </c>
      <c r="S1168" s="10">
        <v>43434</v>
      </c>
      <c r="T1168" s="58" t="s">
        <v>218</v>
      </c>
      <c r="U1168" s="2" t="s">
        <v>219</v>
      </c>
      <c r="V1168" s="2" t="s">
        <v>92</v>
      </c>
      <c r="W1168" s="2" t="s">
        <v>1192</v>
      </c>
      <c r="X1168" s="2" t="s">
        <v>140</v>
      </c>
      <c r="Y1168" s="2">
        <v>11</v>
      </c>
      <c r="Z1168" s="2" t="s">
        <v>95</v>
      </c>
      <c r="AA1168" s="2" t="s">
        <v>141</v>
      </c>
      <c r="AB1168" s="58" t="s">
        <v>9018</v>
      </c>
      <c r="AC1168" s="58" t="s">
        <v>98</v>
      </c>
      <c r="AD1168" s="58" t="s">
        <v>9019</v>
      </c>
      <c r="AE1168" s="2" t="s">
        <v>9020</v>
      </c>
      <c r="AF1168" s="62">
        <v>-22.978522699999999</v>
      </c>
      <c r="AG1168" s="62">
        <v>-49.867917200000001</v>
      </c>
      <c r="AH1168" s="2" t="s">
        <v>9021</v>
      </c>
      <c r="AI1168" s="2" t="s">
        <v>147</v>
      </c>
      <c r="AJ1168" s="2" t="s">
        <v>1351</v>
      </c>
      <c r="AK1168" s="55">
        <v>508.89</v>
      </c>
      <c r="AL1168" s="55">
        <v>44</v>
      </c>
      <c r="AM1168" s="55">
        <v>8.6462693312896697</v>
      </c>
      <c r="AN1168" s="2" t="s">
        <v>103</v>
      </c>
      <c r="AO1168" s="2">
        <v>10</v>
      </c>
      <c r="AP1168" s="2">
        <v>1</v>
      </c>
      <c r="AQ1168" s="2">
        <v>3</v>
      </c>
      <c r="AR1168" s="53" t="s">
        <v>72</v>
      </c>
      <c r="AS1168" s="2" t="s">
        <v>73</v>
      </c>
      <c r="AT1168" s="2" t="s">
        <v>148</v>
      </c>
      <c r="AU1168" s="2" t="s">
        <v>148</v>
      </c>
      <c r="AV1168" s="2" t="s">
        <v>76</v>
      </c>
      <c r="AW1168" s="2" t="str">
        <f t="shared" si="18"/>
        <v>AMERICANAS SERVIÇOS    PEGUE NA LOJA HOJE            QUIOSQUE</v>
      </c>
    </row>
    <row r="1169" spans="2:49" ht="15" customHeight="1">
      <c r="B1169" t="s">
        <v>9022</v>
      </c>
      <c r="C1169" s="2">
        <v>5058</v>
      </c>
      <c r="D1169" s="2">
        <v>5058</v>
      </c>
      <c r="E1169" s="2" t="s">
        <v>9023</v>
      </c>
      <c r="F1169" s="58" t="s">
        <v>9024</v>
      </c>
      <c r="G1169" s="2" t="s">
        <v>168</v>
      </c>
      <c r="H1169" t="s">
        <v>169</v>
      </c>
      <c r="I1169" s="58" t="s">
        <v>170</v>
      </c>
      <c r="J1169" s="2">
        <v>66146</v>
      </c>
      <c r="K1169" s="2" t="s">
        <v>171</v>
      </c>
      <c r="L1169" s="2" t="s">
        <v>172</v>
      </c>
      <c r="M1169" s="58" t="s">
        <v>271</v>
      </c>
      <c r="N1169" s="58" t="s">
        <v>272</v>
      </c>
      <c r="O1169" t="s">
        <v>273</v>
      </c>
      <c r="P1169" s="2" t="s">
        <v>148</v>
      </c>
      <c r="Q1169" s="2" t="s">
        <v>274</v>
      </c>
      <c r="R1169" s="2" t="s">
        <v>268</v>
      </c>
      <c r="S1169" s="10">
        <v>43434</v>
      </c>
      <c r="T1169" s="58" t="s">
        <v>275</v>
      </c>
      <c r="U1169" s="2" t="s">
        <v>276</v>
      </c>
      <c r="V1169" s="2" t="s">
        <v>92</v>
      </c>
      <c r="W1169" s="2" t="s">
        <v>1192</v>
      </c>
      <c r="X1169" s="2" t="s">
        <v>140</v>
      </c>
      <c r="Y1169" s="2">
        <v>16</v>
      </c>
      <c r="Z1169" s="2" t="s">
        <v>95</v>
      </c>
      <c r="AA1169" s="2" t="s">
        <v>141</v>
      </c>
      <c r="AB1169" s="58" t="s">
        <v>9025</v>
      </c>
      <c r="AC1169" s="58" t="s">
        <v>98</v>
      </c>
      <c r="AD1169" s="58" t="s">
        <v>9026</v>
      </c>
      <c r="AE1169" s="2" t="s">
        <v>9027</v>
      </c>
      <c r="AF1169" s="62">
        <v>-21.010560000000002</v>
      </c>
      <c r="AG1169" s="62">
        <v>-48.217851000000003</v>
      </c>
      <c r="AH1169" s="2" t="s">
        <v>9028</v>
      </c>
      <c r="AI1169" s="2" t="s">
        <v>147</v>
      </c>
      <c r="AJ1169" s="2" t="s">
        <v>1196</v>
      </c>
      <c r="AK1169" s="55">
        <v>413</v>
      </c>
      <c r="AL1169" s="55">
        <v>31</v>
      </c>
      <c r="AM1169" s="55">
        <v>7.5060532687651342</v>
      </c>
      <c r="AN1169" s="2" t="s">
        <v>103</v>
      </c>
      <c r="AO1169" s="2">
        <v>11</v>
      </c>
      <c r="AP1169" s="2">
        <v>1</v>
      </c>
      <c r="AQ1169" s="2">
        <v>4</v>
      </c>
      <c r="AR1169" s="53" t="s">
        <v>148</v>
      </c>
      <c r="AS1169" s="2" t="s">
        <v>73</v>
      </c>
      <c r="AT1169" s="2" t="s">
        <v>148</v>
      </c>
      <c r="AU1169" s="2" t="s">
        <v>148</v>
      </c>
      <c r="AV1169" s="2" t="s">
        <v>148</v>
      </c>
      <c r="AW1169" s="2" t="str">
        <f t="shared" si="18"/>
        <v xml:space="preserve">     PEGUE NA LOJA HOJE             </v>
      </c>
    </row>
    <row r="1170" spans="2:49" ht="15" customHeight="1">
      <c r="B1170" t="s">
        <v>9029</v>
      </c>
      <c r="C1170" s="2">
        <v>5091</v>
      </c>
      <c r="D1170" s="2">
        <v>5091</v>
      </c>
      <c r="E1170" s="2" t="s">
        <v>9030</v>
      </c>
      <c r="F1170" s="58" t="s">
        <v>9031</v>
      </c>
      <c r="G1170" s="2" t="s">
        <v>285</v>
      </c>
      <c r="H1170" t="s">
        <v>286</v>
      </c>
      <c r="I1170" s="58" t="s">
        <v>287</v>
      </c>
      <c r="J1170" s="2">
        <v>68673</v>
      </c>
      <c r="K1170" s="2" t="s">
        <v>288</v>
      </c>
      <c r="L1170" s="2" t="s">
        <v>289</v>
      </c>
      <c r="M1170" s="58" t="s">
        <v>336</v>
      </c>
      <c r="N1170" s="58" t="s">
        <v>337</v>
      </c>
      <c r="O1170" s="58" t="s">
        <v>338</v>
      </c>
      <c r="P1170" s="2">
        <v>68595</v>
      </c>
      <c r="Q1170" s="2" t="s">
        <v>339</v>
      </c>
      <c r="R1170" s="2" t="s">
        <v>340</v>
      </c>
      <c r="S1170" s="10">
        <v>43434</v>
      </c>
      <c r="T1170" s="58" t="s">
        <v>341</v>
      </c>
      <c r="U1170" s="2" t="s">
        <v>342</v>
      </c>
      <c r="V1170" s="2" t="s">
        <v>92</v>
      </c>
      <c r="W1170" s="2" t="s">
        <v>1192</v>
      </c>
      <c r="X1170" s="2" t="s">
        <v>296</v>
      </c>
      <c r="Y1170" s="2">
        <v>42</v>
      </c>
      <c r="Z1170" s="2" t="s">
        <v>95</v>
      </c>
      <c r="AA1170" s="2" t="s">
        <v>297</v>
      </c>
      <c r="AB1170" s="58" t="s">
        <v>335</v>
      </c>
      <c r="AC1170" s="58" t="s">
        <v>9032</v>
      </c>
      <c r="AD1170" s="58" t="s">
        <v>9033</v>
      </c>
      <c r="AE1170" s="2" t="s">
        <v>9034</v>
      </c>
      <c r="AF1170" s="62">
        <v>-23.329007499999999</v>
      </c>
      <c r="AG1170" s="62">
        <v>-51.1778464</v>
      </c>
      <c r="AH1170" s="2" t="s">
        <v>9035</v>
      </c>
      <c r="AI1170" s="2" t="s">
        <v>147</v>
      </c>
      <c r="AJ1170" s="2" t="s">
        <v>1196</v>
      </c>
      <c r="AK1170" s="55">
        <v>457.63</v>
      </c>
      <c r="AL1170" s="55">
        <v>37</v>
      </c>
      <c r="AM1170" s="55">
        <v>8.0851342787841709</v>
      </c>
      <c r="AN1170" s="2" t="s">
        <v>331</v>
      </c>
      <c r="AO1170" s="2">
        <v>5</v>
      </c>
      <c r="AP1170" s="2">
        <v>2</v>
      </c>
      <c r="AQ1170" s="2">
        <v>1</v>
      </c>
      <c r="AR1170" s="53" t="s">
        <v>148</v>
      </c>
      <c r="AS1170" s="2" t="s">
        <v>73</v>
      </c>
      <c r="AT1170" s="2" t="s">
        <v>74</v>
      </c>
      <c r="AU1170" s="2" t="s">
        <v>148</v>
      </c>
      <c r="AV1170" s="2" t="s">
        <v>148</v>
      </c>
      <c r="AW1170" s="2" t="str">
        <f t="shared" si="18"/>
        <v xml:space="preserve">     PEGUE NA LOJA HOJE    SHIP FROM STORE        </v>
      </c>
    </row>
    <row r="1171" spans="2:49" ht="15" customHeight="1">
      <c r="B1171" t="s">
        <v>9036</v>
      </c>
      <c r="C1171" s="2">
        <v>5104</v>
      </c>
      <c r="D1171" s="2">
        <v>5104</v>
      </c>
      <c r="E1171" s="2" t="s">
        <v>9037</v>
      </c>
      <c r="F1171" s="58" t="s">
        <v>9038</v>
      </c>
      <c r="G1171" s="2" t="s">
        <v>285</v>
      </c>
      <c r="H1171" t="s">
        <v>286</v>
      </c>
      <c r="I1171" s="58" t="s">
        <v>287</v>
      </c>
      <c r="J1171" s="2">
        <v>68673</v>
      </c>
      <c r="K1171" s="2" t="s">
        <v>288</v>
      </c>
      <c r="L1171" s="2" t="s">
        <v>289</v>
      </c>
      <c r="M1171" s="58" t="s">
        <v>336</v>
      </c>
      <c r="N1171" s="58" t="s">
        <v>337</v>
      </c>
      <c r="O1171" s="58" t="s">
        <v>338</v>
      </c>
      <c r="P1171" s="2">
        <v>68595</v>
      </c>
      <c r="Q1171" s="2" t="s">
        <v>339</v>
      </c>
      <c r="R1171" s="2" t="s">
        <v>340</v>
      </c>
      <c r="S1171" s="10">
        <v>43434</v>
      </c>
      <c r="T1171" s="58" t="s">
        <v>341</v>
      </c>
      <c r="U1171" s="2" t="s">
        <v>342</v>
      </c>
      <c r="V1171" s="2" t="s">
        <v>92</v>
      </c>
      <c r="W1171" s="2" t="s">
        <v>1192</v>
      </c>
      <c r="X1171" s="2" t="s">
        <v>296</v>
      </c>
      <c r="Y1171" s="2">
        <v>44</v>
      </c>
      <c r="Z1171" s="2" t="s">
        <v>95</v>
      </c>
      <c r="AA1171" s="2" t="s">
        <v>297</v>
      </c>
      <c r="AB1171" s="58" t="s">
        <v>9039</v>
      </c>
      <c r="AC1171" s="58" t="s">
        <v>98</v>
      </c>
      <c r="AD1171" s="58" t="s">
        <v>9040</v>
      </c>
      <c r="AE1171" s="2" t="s">
        <v>9041</v>
      </c>
      <c r="AF1171" s="62">
        <v>-23.185993799999999</v>
      </c>
      <c r="AG1171" s="62">
        <v>-52.202223500000002</v>
      </c>
      <c r="AH1171" s="2" t="s">
        <v>9042</v>
      </c>
      <c r="AI1171" s="2" t="s">
        <v>147</v>
      </c>
      <c r="AJ1171" s="2" t="s">
        <v>1196</v>
      </c>
      <c r="AK1171" s="55">
        <v>448.65</v>
      </c>
      <c r="AL1171" s="55">
        <v>75</v>
      </c>
      <c r="AM1171" s="55">
        <v>16.716817118020728</v>
      </c>
      <c r="AN1171" s="2" t="s">
        <v>103</v>
      </c>
      <c r="AO1171" s="2">
        <v>9</v>
      </c>
      <c r="AP1171" s="2">
        <v>1</v>
      </c>
      <c r="AQ1171" s="2">
        <v>2</v>
      </c>
      <c r="AR1171" s="53" t="s">
        <v>148</v>
      </c>
      <c r="AS1171" s="2" t="s">
        <v>73</v>
      </c>
      <c r="AT1171" s="2" t="s">
        <v>148</v>
      </c>
      <c r="AU1171" s="2" t="s">
        <v>75</v>
      </c>
      <c r="AV1171" s="2" t="s">
        <v>148</v>
      </c>
      <c r="AW1171" s="2" t="str">
        <f t="shared" si="18"/>
        <v xml:space="preserve">     PEGUE NA LOJA HOJE         PEGUE NA LOJA   </v>
      </c>
    </row>
    <row r="1172" spans="2:49" ht="15" customHeight="1">
      <c r="B1172" t="s">
        <v>9043</v>
      </c>
      <c r="C1172" s="2">
        <v>5090</v>
      </c>
      <c r="D1172" s="2">
        <v>5090</v>
      </c>
      <c r="E1172" s="2" t="s">
        <v>9044</v>
      </c>
      <c r="F1172" s="58" t="s">
        <v>9045</v>
      </c>
      <c r="G1172" s="2" t="s">
        <v>285</v>
      </c>
      <c r="H1172" t="s">
        <v>286</v>
      </c>
      <c r="I1172" s="58" t="s">
        <v>287</v>
      </c>
      <c r="J1172" s="2">
        <v>68673</v>
      </c>
      <c r="K1172" s="2" t="s">
        <v>288</v>
      </c>
      <c r="L1172" s="2" t="s">
        <v>289</v>
      </c>
      <c r="M1172" s="58" t="s">
        <v>418</v>
      </c>
      <c r="N1172" s="58" t="s">
        <v>419</v>
      </c>
      <c r="O1172" s="58" t="s">
        <v>420</v>
      </c>
      <c r="P1172" s="2">
        <v>68308</v>
      </c>
      <c r="Q1172" s="2" t="s">
        <v>421</v>
      </c>
      <c r="R1172" s="2" t="s">
        <v>415</v>
      </c>
      <c r="S1172" s="10">
        <v>43434</v>
      </c>
      <c r="T1172" s="58" t="s">
        <v>422</v>
      </c>
      <c r="U1172" s="2" t="s">
        <v>423</v>
      </c>
      <c r="V1172" s="2" t="s">
        <v>92</v>
      </c>
      <c r="W1172" s="2" t="s">
        <v>1192</v>
      </c>
      <c r="X1172" s="2" t="s">
        <v>248</v>
      </c>
      <c r="Y1172" s="2">
        <v>67</v>
      </c>
      <c r="Z1172" s="2" t="s">
        <v>95</v>
      </c>
      <c r="AA1172" s="2" t="s">
        <v>418</v>
      </c>
      <c r="AB1172" s="58" t="s">
        <v>9046</v>
      </c>
      <c r="AC1172" s="58" t="s">
        <v>98</v>
      </c>
      <c r="AD1172" s="58" t="s">
        <v>9047</v>
      </c>
      <c r="AE1172" s="2" t="s">
        <v>9048</v>
      </c>
      <c r="AF1172" s="62">
        <v>-22.251034300000001</v>
      </c>
      <c r="AG1172" s="62">
        <v>-53.350360999999999</v>
      </c>
      <c r="AH1172" s="2" t="s">
        <v>9049</v>
      </c>
      <c r="AI1172" s="2" t="s">
        <v>147</v>
      </c>
      <c r="AJ1172" s="2" t="s">
        <v>1196</v>
      </c>
      <c r="AK1172" s="55">
        <v>322.5</v>
      </c>
      <c r="AL1172" s="55">
        <v>28</v>
      </c>
      <c r="AM1172" s="55">
        <v>8.6821705426356584</v>
      </c>
      <c r="AN1172" s="2" t="s">
        <v>103</v>
      </c>
      <c r="AO1172" s="2">
        <v>13</v>
      </c>
      <c r="AP1172" s="2">
        <v>1</v>
      </c>
      <c r="AQ1172" s="2">
        <v>6</v>
      </c>
      <c r="AR1172" s="53" t="s">
        <v>148</v>
      </c>
      <c r="AS1172" s="2" t="s">
        <v>73</v>
      </c>
      <c r="AT1172" s="2" t="s">
        <v>148</v>
      </c>
      <c r="AU1172" s="2" t="s">
        <v>75</v>
      </c>
      <c r="AV1172" s="2" t="s">
        <v>148</v>
      </c>
      <c r="AW1172" s="2" t="str">
        <f t="shared" si="18"/>
        <v xml:space="preserve">     PEGUE NA LOJA HOJE         PEGUE NA LOJA   </v>
      </c>
    </row>
    <row r="1173" spans="2:49" ht="15" customHeight="1">
      <c r="B1173" t="s">
        <v>9050</v>
      </c>
      <c r="C1173" s="2">
        <v>5124</v>
      </c>
      <c r="D1173" s="2">
        <v>5124</v>
      </c>
      <c r="E1173" s="2" t="s">
        <v>9051</v>
      </c>
      <c r="F1173" s="58" t="s">
        <v>9052</v>
      </c>
      <c r="G1173" s="2" t="s">
        <v>285</v>
      </c>
      <c r="H1173" t="s">
        <v>286</v>
      </c>
      <c r="I1173" s="58" t="s">
        <v>287</v>
      </c>
      <c r="J1173" s="2">
        <v>68673</v>
      </c>
      <c r="K1173" s="2" t="s">
        <v>288</v>
      </c>
      <c r="L1173" s="2" t="s">
        <v>289</v>
      </c>
      <c r="M1173" s="58" t="s">
        <v>452</v>
      </c>
      <c r="N1173" s="58" t="s">
        <v>453</v>
      </c>
      <c r="O1173" s="58" t="s">
        <v>454</v>
      </c>
      <c r="P1173" s="2" t="s">
        <v>148</v>
      </c>
      <c r="Q1173" s="2" t="s">
        <v>455</v>
      </c>
      <c r="R1173" s="2" t="s">
        <v>148</v>
      </c>
      <c r="S1173" s="10">
        <v>43434</v>
      </c>
      <c r="T1173" s="58" t="s">
        <v>456</v>
      </c>
      <c r="U1173" s="2" t="s">
        <v>457</v>
      </c>
      <c r="V1173" s="2" t="s">
        <v>92</v>
      </c>
      <c r="W1173" s="2" t="s">
        <v>1192</v>
      </c>
      <c r="X1173" s="2" t="s">
        <v>458</v>
      </c>
      <c r="Y1173" s="2">
        <v>51</v>
      </c>
      <c r="Z1173" s="2" t="s">
        <v>459</v>
      </c>
      <c r="AA1173" s="2" t="s">
        <v>460</v>
      </c>
      <c r="AB1173" s="58" t="s">
        <v>451</v>
      </c>
      <c r="AC1173" s="58" t="s">
        <v>98</v>
      </c>
      <c r="AD1173" s="58" t="s">
        <v>9053</v>
      </c>
      <c r="AE1173" s="2" t="s">
        <v>9054</v>
      </c>
      <c r="AF1173" s="62">
        <v>-30.026320999999999</v>
      </c>
      <c r="AG1173" s="62">
        <v>-51.212097700000001</v>
      </c>
      <c r="AH1173" s="2" t="s">
        <v>9055</v>
      </c>
      <c r="AI1173" s="2" t="s">
        <v>28</v>
      </c>
      <c r="AJ1173" s="2" t="s">
        <v>1196</v>
      </c>
      <c r="AK1173" s="55">
        <v>406.07</v>
      </c>
      <c r="AL1173" s="55">
        <v>64</v>
      </c>
      <c r="AM1173" s="55">
        <v>15.760829413647892</v>
      </c>
      <c r="AN1173" s="2" t="s">
        <v>331</v>
      </c>
      <c r="AO1173" s="2">
        <v>5</v>
      </c>
      <c r="AP1173" s="2">
        <v>2</v>
      </c>
      <c r="AQ1173" s="2">
        <v>1</v>
      </c>
      <c r="AR1173" s="53" t="s">
        <v>148</v>
      </c>
      <c r="AS1173" s="2" t="s">
        <v>73</v>
      </c>
      <c r="AT1173" s="2" t="s">
        <v>74</v>
      </c>
      <c r="AU1173" s="2" t="s">
        <v>148</v>
      </c>
      <c r="AV1173" s="2" t="s">
        <v>148</v>
      </c>
      <c r="AW1173" s="2" t="str">
        <f t="shared" si="18"/>
        <v xml:space="preserve">     PEGUE NA LOJA HOJE    SHIP FROM STORE        </v>
      </c>
    </row>
    <row r="1174" spans="2:49" ht="15" customHeight="1">
      <c r="B1174" t="s">
        <v>9056</v>
      </c>
      <c r="C1174" s="2">
        <v>5075</v>
      </c>
      <c r="D1174" s="2">
        <v>5075</v>
      </c>
      <c r="E1174" s="2" t="s">
        <v>9057</v>
      </c>
      <c r="F1174" s="58" t="s">
        <v>9058</v>
      </c>
      <c r="G1174" s="2" t="s">
        <v>380</v>
      </c>
      <c r="H1174" t="s">
        <v>381</v>
      </c>
      <c r="I1174" s="58" t="s">
        <v>382</v>
      </c>
      <c r="J1174" s="2">
        <v>66147</v>
      </c>
      <c r="K1174" s="2" t="s">
        <v>383</v>
      </c>
      <c r="L1174" s="2" t="s">
        <v>384</v>
      </c>
      <c r="M1174" s="58" t="s">
        <v>1717</v>
      </c>
      <c r="N1174" s="58" t="s">
        <v>1718</v>
      </c>
      <c r="O1174" s="58" t="s">
        <v>1719</v>
      </c>
      <c r="P1174" s="2" t="s">
        <v>148</v>
      </c>
      <c r="Q1174" s="2" t="s">
        <v>1720</v>
      </c>
      <c r="R1174" s="2">
        <v>1003</v>
      </c>
      <c r="S1174" s="10">
        <v>43434</v>
      </c>
      <c r="T1174" s="58" t="s">
        <v>406</v>
      </c>
      <c r="U1174" s="2" t="s">
        <v>407</v>
      </c>
      <c r="V1174" s="2" t="s">
        <v>92</v>
      </c>
      <c r="W1174" s="2" t="s">
        <v>1192</v>
      </c>
      <c r="X1174" s="2" t="s">
        <v>248</v>
      </c>
      <c r="Y1174" s="2">
        <v>62</v>
      </c>
      <c r="Z1174" s="2" t="s">
        <v>160</v>
      </c>
      <c r="AA1174" s="2" t="s">
        <v>392</v>
      </c>
      <c r="AB1174" s="58" t="s">
        <v>9059</v>
      </c>
      <c r="AC1174" s="58" t="s">
        <v>9060</v>
      </c>
      <c r="AD1174" s="58" t="s">
        <v>9061</v>
      </c>
      <c r="AE1174" s="2" t="s">
        <v>9062</v>
      </c>
      <c r="AF1174" s="62">
        <v>-15.7428715</v>
      </c>
      <c r="AG1174" s="62">
        <v>-49.327286600000001</v>
      </c>
      <c r="AH1174" s="2" t="s">
        <v>9063</v>
      </c>
      <c r="AI1174" s="2" t="s">
        <v>147</v>
      </c>
      <c r="AJ1174" s="2" t="s">
        <v>1351</v>
      </c>
      <c r="AK1174" s="55">
        <v>514.38</v>
      </c>
      <c r="AL1174" s="55">
        <v>58</v>
      </c>
      <c r="AM1174" s="55">
        <v>11.275710564174346</v>
      </c>
      <c r="AN1174" s="2" t="s">
        <v>103</v>
      </c>
      <c r="AO1174" s="2">
        <v>12</v>
      </c>
      <c r="AP1174" s="2">
        <v>1</v>
      </c>
      <c r="AQ1174" s="2">
        <v>5</v>
      </c>
      <c r="AR1174" s="53" t="s">
        <v>148</v>
      </c>
      <c r="AS1174" s="2" t="s">
        <v>73</v>
      </c>
      <c r="AT1174" s="2" t="s">
        <v>148</v>
      </c>
      <c r="AU1174" s="2" t="s">
        <v>148</v>
      </c>
      <c r="AV1174" s="2" t="s">
        <v>148</v>
      </c>
      <c r="AW1174" s="2" t="str">
        <f t="shared" si="18"/>
        <v xml:space="preserve">     PEGUE NA LOJA HOJE             </v>
      </c>
    </row>
    <row r="1175" spans="2:49" ht="15" customHeight="1">
      <c r="B1175" t="s">
        <v>9064</v>
      </c>
      <c r="C1175" s="2">
        <v>1389</v>
      </c>
      <c r="D1175" s="2">
        <v>1389</v>
      </c>
      <c r="E1175" s="2" t="s">
        <v>9065</v>
      </c>
      <c r="F1175" s="58" t="s">
        <v>9066</v>
      </c>
      <c r="G1175" s="2" t="s">
        <v>380</v>
      </c>
      <c r="H1175" t="s">
        <v>381</v>
      </c>
      <c r="I1175" s="58" t="s">
        <v>382</v>
      </c>
      <c r="J1175" s="2">
        <v>66147</v>
      </c>
      <c r="K1175" s="2" t="s">
        <v>383</v>
      </c>
      <c r="L1175" s="2" t="s">
        <v>384</v>
      </c>
      <c r="M1175" s="58" t="s">
        <v>520</v>
      </c>
      <c r="N1175" s="58" t="s">
        <v>521</v>
      </c>
      <c r="O1175" s="58" t="s">
        <v>522</v>
      </c>
      <c r="P1175" s="2">
        <v>68701</v>
      </c>
      <c r="Q1175" s="2" t="s">
        <v>523</v>
      </c>
      <c r="R1175" s="2" t="s">
        <v>517</v>
      </c>
      <c r="S1175" s="10">
        <v>43434</v>
      </c>
      <c r="T1175" s="58" t="s">
        <v>524</v>
      </c>
      <c r="U1175" s="2" t="s">
        <v>525</v>
      </c>
      <c r="V1175" s="2" t="s">
        <v>92</v>
      </c>
      <c r="W1175" s="2" t="s">
        <v>93</v>
      </c>
      <c r="X1175" s="2" t="s">
        <v>442</v>
      </c>
      <c r="Y1175" s="2">
        <v>85</v>
      </c>
      <c r="Z1175" s="2" t="s">
        <v>160</v>
      </c>
      <c r="AA1175" s="2" t="s">
        <v>526</v>
      </c>
      <c r="AB1175" s="58" t="s">
        <v>9066</v>
      </c>
      <c r="AC1175" s="58" t="s">
        <v>9067</v>
      </c>
      <c r="AD1175" s="58" t="s">
        <v>9068</v>
      </c>
      <c r="AE1175" s="2" t="s">
        <v>9069</v>
      </c>
      <c r="AF1175" s="62">
        <v>-3.8585283000000001</v>
      </c>
      <c r="AG1175" s="62">
        <v>-38.637721999999997</v>
      </c>
      <c r="AH1175" s="2" t="s">
        <v>9070</v>
      </c>
      <c r="AI1175" s="2" t="s">
        <v>147</v>
      </c>
      <c r="AJ1175" s="2" t="s">
        <v>1351</v>
      </c>
      <c r="AK1175" s="55">
        <v>565.75</v>
      </c>
      <c r="AL1175" s="55">
        <v>124</v>
      </c>
      <c r="AM1175" s="55">
        <v>21.917808219178081</v>
      </c>
      <c r="AN1175" s="2" t="s">
        <v>103</v>
      </c>
      <c r="AO1175" s="2">
        <v>11</v>
      </c>
      <c r="AP1175" s="2">
        <v>1</v>
      </c>
      <c r="AQ1175" s="2">
        <v>4</v>
      </c>
      <c r="AR1175" s="53" t="s">
        <v>148</v>
      </c>
      <c r="AS1175" s="2" t="s">
        <v>73</v>
      </c>
      <c r="AT1175" s="2" t="s">
        <v>74</v>
      </c>
      <c r="AU1175" s="2" t="s">
        <v>75</v>
      </c>
      <c r="AV1175" s="2" t="s">
        <v>148</v>
      </c>
      <c r="AW1175" s="2" t="str">
        <f t="shared" si="18"/>
        <v xml:space="preserve">     PEGUE NA LOJA HOJE    SHIP FROM STORE    PEGUE NA LOJA   </v>
      </c>
    </row>
    <row r="1176" spans="2:49" ht="15" customHeight="1">
      <c r="B1176" t="s">
        <v>9071</v>
      </c>
      <c r="C1176" s="2">
        <v>1324</v>
      </c>
      <c r="D1176" s="2">
        <v>1324</v>
      </c>
      <c r="E1176" s="2" t="s">
        <v>9072</v>
      </c>
      <c r="F1176" s="58" t="s">
        <v>9073</v>
      </c>
      <c r="G1176" s="2" t="s">
        <v>380</v>
      </c>
      <c r="H1176" t="s">
        <v>381</v>
      </c>
      <c r="I1176" s="58" t="s">
        <v>382</v>
      </c>
      <c r="J1176" s="2">
        <v>66147</v>
      </c>
      <c r="K1176" s="2" t="s">
        <v>383</v>
      </c>
      <c r="L1176" s="2" t="s">
        <v>384</v>
      </c>
      <c r="M1176" s="58" t="s">
        <v>873</v>
      </c>
      <c r="N1176" s="58" t="s">
        <v>874</v>
      </c>
      <c r="O1176" s="58" t="s">
        <v>875</v>
      </c>
      <c r="P1176" s="2">
        <v>66229</v>
      </c>
      <c r="Q1176" s="2" t="s">
        <v>876</v>
      </c>
      <c r="R1176" s="2" t="s">
        <v>870</v>
      </c>
      <c r="S1176" s="10">
        <v>43434</v>
      </c>
      <c r="T1176" s="58" t="s">
        <v>877</v>
      </c>
      <c r="U1176" s="2" t="s">
        <v>878</v>
      </c>
      <c r="V1176" s="2" t="s">
        <v>92</v>
      </c>
      <c r="W1176" s="2" t="s">
        <v>93</v>
      </c>
      <c r="X1176" s="2" t="s">
        <v>442</v>
      </c>
      <c r="Y1176" s="2">
        <v>88</v>
      </c>
      <c r="Z1176" s="2" t="s">
        <v>160</v>
      </c>
      <c r="AA1176" s="2" t="s">
        <v>526</v>
      </c>
      <c r="AB1176" s="58" t="s">
        <v>9074</v>
      </c>
      <c r="AC1176" s="58" t="s">
        <v>98</v>
      </c>
      <c r="AD1176" s="58" t="s">
        <v>9075</v>
      </c>
      <c r="AE1176" s="2" t="s">
        <v>9076</v>
      </c>
      <c r="AF1176" s="62">
        <v>-5.1087568000000001</v>
      </c>
      <c r="AG1176" s="62">
        <v>-38.371456999999999</v>
      </c>
      <c r="AH1176" s="2" t="s">
        <v>9077</v>
      </c>
      <c r="AI1176" s="2" t="s">
        <v>147</v>
      </c>
      <c r="AJ1176" s="2" t="s">
        <v>1351</v>
      </c>
      <c r="AK1176" s="55">
        <v>548.45000000000005</v>
      </c>
      <c r="AL1176" s="55">
        <v>128</v>
      </c>
      <c r="AM1176" s="55">
        <v>23.338499407420912</v>
      </c>
      <c r="AN1176" s="2" t="s">
        <v>103</v>
      </c>
      <c r="AO1176" s="2">
        <v>11</v>
      </c>
      <c r="AP1176" s="2">
        <v>1</v>
      </c>
      <c r="AQ1176" s="2">
        <v>4</v>
      </c>
      <c r="AR1176" s="53" t="s">
        <v>72</v>
      </c>
      <c r="AS1176" s="2" t="s">
        <v>73</v>
      </c>
      <c r="AT1176" s="2" t="s">
        <v>148</v>
      </c>
      <c r="AU1176" s="2" t="s">
        <v>75</v>
      </c>
      <c r="AV1176" s="2" t="s">
        <v>76</v>
      </c>
      <c r="AW1176" s="2" t="str">
        <f t="shared" si="18"/>
        <v>AMERICANAS SERVIÇOS    PEGUE NA LOJA HOJE         PEGUE NA LOJA  QUIOSQUE</v>
      </c>
    </row>
    <row r="1177" spans="2:49" ht="15" customHeight="1">
      <c r="B1177" t="s">
        <v>9078</v>
      </c>
      <c r="C1177" s="2">
        <v>5081</v>
      </c>
      <c r="D1177" s="2">
        <v>5081</v>
      </c>
      <c r="E1177" s="2" t="s">
        <v>9079</v>
      </c>
      <c r="F1177" s="58" t="s">
        <v>9080</v>
      </c>
      <c r="G1177" s="2" t="s">
        <v>380</v>
      </c>
      <c r="H1177" t="s">
        <v>381</v>
      </c>
      <c r="I1177" s="58" t="s">
        <v>382</v>
      </c>
      <c r="J1177" s="2">
        <v>66147</v>
      </c>
      <c r="K1177" s="2" t="s">
        <v>383</v>
      </c>
      <c r="L1177" s="2" t="s">
        <v>384</v>
      </c>
      <c r="M1177" s="58" t="s">
        <v>1379</v>
      </c>
      <c r="N1177" s="58" t="s">
        <v>1380</v>
      </c>
      <c r="O1177" s="58" t="s">
        <v>1381</v>
      </c>
      <c r="P1177" s="2" t="s">
        <v>148</v>
      </c>
      <c r="Q1177" s="2" t="s">
        <v>1382</v>
      </c>
      <c r="R1177" s="2" t="s">
        <v>1376</v>
      </c>
      <c r="S1177" s="10">
        <v>43434</v>
      </c>
      <c r="T1177" s="58" t="s">
        <v>1383</v>
      </c>
      <c r="U1177" s="2" t="s">
        <v>1384</v>
      </c>
      <c r="V1177" s="2" t="s">
        <v>92</v>
      </c>
      <c r="W1177" s="2" t="s">
        <v>1192</v>
      </c>
      <c r="X1177" s="2" t="s">
        <v>248</v>
      </c>
      <c r="Y1177" s="2">
        <v>66</v>
      </c>
      <c r="Z1177" s="2" t="s">
        <v>95</v>
      </c>
      <c r="AA1177" s="2" t="s">
        <v>1385</v>
      </c>
      <c r="AB1177" s="58" t="s">
        <v>9081</v>
      </c>
      <c r="AC1177" s="58" t="s">
        <v>98</v>
      </c>
      <c r="AD1177" s="58" t="s">
        <v>9082</v>
      </c>
      <c r="AE1177" s="2" t="s">
        <v>9083</v>
      </c>
      <c r="AF1177" s="62">
        <v>-10.809519</v>
      </c>
      <c r="AG1177" s="62">
        <v>-55.456490299999999</v>
      </c>
      <c r="AH1177" s="2" t="s">
        <v>9084</v>
      </c>
      <c r="AI1177" s="2" t="s">
        <v>147</v>
      </c>
      <c r="AJ1177" s="2" t="s">
        <v>1351</v>
      </c>
      <c r="AK1177" s="55">
        <v>522.83000000000004</v>
      </c>
      <c r="AL1177" s="55">
        <v>74</v>
      </c>
      <c r="AM1177" s="55">
        <v>14.153740221486908</v>
      </c>
      <c r="AN1177" s="2" t="s">
        <v>103</v>
      </c>
      <c r="AO1177" s="2">
        <v>12</v>
      </c>
      <c r="AP1177" s="2">
        <v>1</v>
      </c>
      <c r="AQ1177" s="2">
        <v>5</v>
      </c>
      <c r="AR1177" s="53" t="s">
        <v>148</v>
      </c>
      <c r="AS1177" s="2" t="s">
        <v>73</v>
      </c>
      <c r="AT1177" s="2" t="s">
        <v>148</v>
      </c>
      <c r="AU1177" s="2" t="s">
        <v>148</v>
      </c>
      <c r="AV1177" s="2" t="s">
        <v>148</v>
      </c>
      <c r="AW1177" s="2" t="str">
        <f t="shared" si="18"/>
        <v xml:space="preserve">     PEGUE NA LOJA HOJE             </v>
      </c>
    </row>
    <row r="1178" spans="2:49" ht="15" customHeight="1">
      <c r="B1178" t="s">
        <v>9085</v>
      </c>
      <c r="C1178" s="2">
        <v>5123</v>
      </c>
      <c r="D1178" s="2">
        <v>5123</v>
      </c>
      <c r="E1178" s="2" t="s">
        <v>9086</v>
      </c>
      <c r="F1178" s="58" t="s">
        <v>9087</v>
      </c>
      <c r="G1178" s="2" t="s">
        <v>380</v>
      </c>
      <c r="H1178" t="s">
        <v>381</v>
      </c>
      <c r="I1178" s="58" t="s">
        <v>382</v>
      </c>
      <c r="J1178" s="2">
        <v>66147</v>
      </c>
      <c r="K1178" s="2" t="s">
        <v>383</v>
      </c>
      <c r="L1178" s="2" t="s">
        <v>384</v>
      </c>
      <c r="M1178" s="58" t="s">
        <v>1379</v>
      </c>
      <c r="N1178" s="58" t="s">
        <v>1380</v>
      </c>
      <c r="O1178" s="58" t="s">
        <v>1381</v>
      </c>
      <c r="P1178" s="2" t="s">
        <v>148</v>
      </c>
      <c r="Q1178" s="2" t="s">
        <v>1382</v>
      </c>
      <c r="R1178" s="2" t="s">
        <v>1376</v>
      </c>
      <c r="S1178" s="10">
        <v>43434</v>
      </c>
      <c r="T1178" s="58" t="s">
        <v>1383</v>
      </c>
      <c r="U1178" s="2" t="s">
        <v>1384</v>
      </c>
      <c r="V1178" s="2" t="s">
        <v>92</v>
      </c>
      <c r="W1178" s="2" t="s">
        <v>1192</v>
      </c>
      <c r="X1178" s="2" t="s">
        <v>248</v>
      </c>
      <c r="Y1178" s="2">
        <v>65</v>
      </c>
      <c r="Z1178" s="2" t="s">
        <v>95</v>
      </c>
      <c r="AA1178" s="2" t="s">
        <v>1385</v>
      </c>
      <c r="AB1178" s="58" t="s">
        <v>9088</v>
      </c>
      <c r="AC1178" s="58" t="s">
        <v>98</v>
      </c>
      <c r="AD1178" s="58" t="s">
        <v>9089</v>
      </c>
      <c r="AE1178" s="2" t="s">
        <v>9090</v>
      </c>
      <c r="AF1178" s="62">
        <v>-15.6697454</v>
      </c>
      <c r="AG1178" s="62">
        <v>-58.084445699999897</v>
      </c>
      <c r="AH1178" s="2" t="s">
        <v>9091</v>
      </c>
      <c r="AI1178" s="2" t="s">
        <v>147</v>
      </c>
      <c r="AJ1178" s="2" t="s">
        <v>1196</v>
      </c>
      <c r="AK1178" s="55">
        <v>350.56</v>
      </c>
      <c r="AL1178" s="55">
        <v>78</v>
      </c>
      <c r="AM1178" s="55">
        <v>22.250114103149247</v>
      </c>
      <c r="AN1178" s="2" t="s">
        <v>103</v>
      </c>
      <c r="AO1178" s="2">
        <v>10</v>
      </c>
      <c r="AP1178" s="2">
        <v>1</v>
      </c>
      <c r="AQ1178" s="2">
        <v>3</v>
      </c>
      <c r="AR1178" s="53" t="s">
        <v>148</v>
      </c>
      <c r="AS1178" s="2" t="s">
        <v>73</v>
      </c>
      <c r="AT1178" s="2" t="s">
        <v>148</v>
      </c>
      <c r="AU1178" s="2" t="s">
        <v>148</v>
      </c>
      <c r="AV1178" s="2" t="s">
        <v>148</v>
      </c>
      <c r="AW1178" s="2" t="str">
        <f t="shared" si="18"/>
        <v xml:space="preserve">     PEGUE NA LOJA HOJE             </v>
      </c>
    </row>
    <row r="1179" spans="2:49" ht="15" customHeight="1">
      <c r="B1179" t="s">
        <v>9092</v>
      </c>
      <c r="C1179" s="2">
        <v>1398</v>
      </c>
      <c r="D1179" s="2">
        <v>1398</v>
      </c>
      <c r="E1179" s="2" t="s">
        <v>9093</v>
      </c>
      <c r="F1179" s="58" t="s">
        <v>9094</v>
      </c>
      <c r="G1179" s="2" t="s">
        <v>380</v>
      </c>
      <c r="H1179" t="s">
        <v>381</v>
      </c>
      <c r="I1179" s="58" t="s">
        <v>382</v>
      </c>
      <c r="J1179" s="2">
        <v>66147</v>
      </c>
      <c r="K1179" s="2" t="s">
        <v>383</v>
      </c>
      <c r="L1179" s="2" t="s">
        <v>384</v>
      </c>
      <c r="M1179" s="58" t="s">
        <v>2907</v>
      </c>
      <c r="N1179" s="58" t="s">
        <v>2908</v>
      </c>
      <c r="O1179" s="58" t="s">
        <v>2909</v>
      </c>
      <c r="P1179" s="2">
        <v>68222</v>
      </c>
      <c r="Q1179" s="2" t="s">
        <v>2910</v>
      </c>
      <c r="R1179" s="2">
        <v>1019</v>
      </c>
      <c r="S1179" s="10">
        <v>43434</v>
      </c>
      <c r="T1179" s="58" t="s">
        <v>2911</v>
      </c>
      <c r="U1179" s="2" t="s">
        <v>2912</v>
      </c>
      <c r="V1179" s="2" t="s">
        <v>92</v>
      </c>
      <c r="W1179" s="2" t="s">
        <v>93</v>
      </c>
      <c r="X1179" s="2" t="s">
        <v>442</v>
      </c>
      <c r="Y1179" s="2">
        <v>88</v>
      </c>
      <c r="Z1179" s="2" t="s">
        <v>160</v>
      </c>
      <c r="AA1179" s="2" t="s">
        <v>526</v>
      </c>
      <c r="AB1179" s="58" t="s">
        <v>9094</v>
      </c>
      <c r="AC1179" s="58" t="s">
        <v>98</v>
      </c>
      <c r="AD1179" s="58" t="s">
        <v>9095</v>
      </c>
      <c r="AE1179" s="2" t="s">
        <v>9096</v>
      </c>
      <c r="AF1179" s="62">
        <v>-4.0480147999999998</v>
      </c>
      <c r="AG1179" s="62">
        <v>-40.863994099999999</v>
      </c>
      <c r="AH1179" s="2" t="s">
        <v>9097</v>
      </c>
      <c r="AI1179" s="2" t="s">
        <v>147</v>
      </c>
      <c r="AJ1179" s="2" t="s">
        <v>330</v>
      </c>
      <c r="AK1179" s="55">
        <v>743.73</v>
      </c>
      <c r="AL1179" s="55">
        <v>99</v>
      </c>
      <c r="AM1179" s="55">
        <v>13.311282320196845</v>
      </c>
      <c r="AN1179" s="2" t="s">
        <v>103</v>
      </c>
      <c r="AO1179" s="2">
        <v>11</v>
      </c>
      <c r="AP1179" s="2">
        <v>1</v>
      </c>
      <c r="AQ1179" s="2">
        <v>4</v>
      </c>
      <c r="AR1179" s="53" t="s">
        <v>72</v>
      </c>
      <c r="AS1179" s="2" t="s">
        <v>73</v>
      </c>
      <c r="AT1179" s="2" t="s">
        <v>148</v>
      </c>
      <c r="AU1179" s="2" t="s">
        <v>75</v>
      </c>
      <c r="AV1179" s="2" t="s">
        <v>76</v>
      </c>
      <c r="AW1179" s="2" t="str">
        <f t="shared" si="18"/>
        <v>AMERICANAS SERVIÇOS    PEGUE NA LOJA HOJE         PEGUE NA LOJA  QUIOSQUE</v>
      </c>
    </row>
    <row r="1180" spans="2:49" ht="15" customHeight="1">
      <c r="B1180" t="s">
        <v>9098</v>
      </c>
      <c r="C1180" s="2">
        <v>1407</v>
      </c>
      <c r="D1180" s="2">
        <v>1407</v>
      </c>
      <c r="E1180" s="2" t="s">
        <v>9099</v>
      </c>
      <c r="F1180" s="58" t="s">
        <v>8636</v>
      </c>
      <c r="G1180" s="2" t="s">
        <v>534</v>
      </c>
      <c r="H1180" t="s">
        <v>535</v>
      </c>
      <c r="I1180" s="58" t="s">
        <v>536</v>
      </c>
      <c r="J1180" s="2">
        <v>65659</v>
      </c>
      <c r="K1180" s="2" t="s">
        <v>537</v>
      </c>
      <c r="L1180" s="2" t="s">
        <v>531</v>
      </c>
      <c r="M1180" s="58" t="s">
        <v>2988</v>
      </c>
      <c r="N1180" s="58" t="s">
        <v>2989</v>
      </c>
      <c r="O1180" s="58" t="s">
        <v>2990</v>
      </c>
      <c r="P1180" s="2" t="s">
        <v>148</v>
      </c>
      <c r="Q1180" s="2" t="s">
        <v>2991</v>
      </c>
      <c r="R1180" s="2" t="s">
        <v>2985</v>
      </c>
      <c r="S1180" s="10">
        <v>43434</v>
      </c>
      <c r="T1180" s="58" t="s">
        <v>4141</v>
      </c>
      <c r="U1180" s="2" t="s">
        <v>4142</v>
      </c>
      <c r="V1180" s="2" t="s">
        <v>92</v>
      </c>
      <c r="W1180" s="2" t="s">
        <v>93</v>
      </c>
      <c r="X1180" s="2" t="s">
        <v>248</v>
      </c>
      <c r="Y1180" s="2">
        <v>68</v>
      </c>
      <c r="Z1180" s="2" t="s">
        <v>95</v>
      </c>
      <c r="AA1180" s="2" t="s">
        <v>4143</v>
      </c>
      <c r="AB1180" s="58" t="s">
        <v>1322</v>
      </c>
      <c r="AC1180" s="58" t="s">
        <v>9100</v>
      </c>
      <c r="AD1180" s="58" t="s">
        <v>9101</v>
      </c>
      <c r="AE1180" s="2" t="s">
        <v>9102</v>
      </c>
      <c r="AF1180" s="62">
        <v>-9.9655509000000002</v>
      </c>
      <c r="AG1180" s="62">
        <v>-67.813511899999995</v>
      </c>
      <c r="AH1180" s="2" t="s">
        <v>9103</v>
      </c>
      <c r="AI1180" s="2" t="s">
        <v>147</v>
      </c>
      <c r="AJ1180" s="2" t="s">
        <v>1351</v>
      </c>
      <c r="AK1180" s="55">
        <v>509.02</v>
      </c>
      <c r="AL1180" s="55">
        <v>109</v>
      </c>
      <c r="AM1180" s="55">
        <v>21.413696907783585</v>
      </c>
      <c r="AN1180" s="2" t="s">
        <v>103</v>
      </c>
      <c r="AO1180" s="2">
        <v>12</v>
      </c>
      <c r="AP1180" s="2">
        <v>1</v>
      </c>
      <c r="AQ1180" s="2">
        <v>5</v>
      </c>
      <c r="AR1180" s="53" t="s">
        <v>148</v>
      </c>
      <c r="AS1180" s="2" t="s">
        <v>73</v>
      </c>
      <c r="AT1180" s="2" t="s">
        <v>148</v>
      </c>
      <c r="AU1180" s="2" t="s">
        <v>148</v>
      </c>
      <c r="AV1180" s="2" t="s">
        <v>148</v>
      </c>
      <c r="AW1180" s="2" t="str">
        <f t="shared" si="18"/>
        <v xml:space="preserve">     PEGUE NA LOJA HOJE             </v>
      </c>
    </row>
    <row r="1181" spans="2:49" ht="15" customHeight="1">
      <c r="B1181" t="s">
        <v>9104</v>
      </c>
      <c r="C1181" s="2">
        <v>1408</v>
      </c>
      <c r="D1181" s="2">
        <v>1408</v>
      </c>
      <c r="E1181" s="2" t="s">
        <v>9105</v>
      </c>
      <c r="F1181" s="58" t="s">
        <v>9106</v>
      </c>
      <c r="G1181" s="2" t="s">
        <v>534</v>
      </c>
      <c r="H1181" t="s">
        <v>535</v>
      </c>
      <c r="I1181" s="58" t="s">
        <v>536</v>
      </c>
      <c r="J1181" s="2">
        <v>65659</v>
      </c>
      <c r="K1181" s="2" t="s">
        <v>537</v>
      </c>
      <c r="L1181" s="2" t="s">
        <v>531</v>
      </c>
      <c r="M1181" s="58" t="s">
        <v>2988</v>
      </c>
      <c r="N1181" s="58" t="s">
        <v>2989</v>
      </c>
      <c r="O1181" s="58" t="s">
        <v>2990</v>
      </c>
      <c r="P1181" s="2" t="s">
        <v>148</v>
      </c>
      <c r="Q1181" s="2" t="s">
        <v>2991</v>
      </c>
      <c r="R1181" s="2" t="s">
        <v>2985</v>
      </c>
      <c r="S1181" s="10">
        <v>43434</v>
      </c>
      <c r="T1181" s="58" t="s">
        <v>2992</v>
      </c>
      <c r="U1181" s="2" t="s">
        <v>2993</v>
      </c>
      <c r="V1181" s="2" t="s">
        <v>92</v>
      </c>
      <c r="W1181" s="2" t="s">
        <v>93</v>
      </c>
      <c r="X1181" s="2" t="s">
        <v>248</v>
      </c>
      <c r="Y1181" s="2">
        <v>69</v>
      </c>
      <c r="Z1181" s="2" t="s">
        <v>95</v>
      </c>
      <c r="AA1181" s="2" t="s">
        <v>2994</v>
      </c>
      <c r="AB1181" s="58" t="s">
        <v>2995</v>
      </c>
      <c r="AC1181" s="58" t="s">
        <v>98</v>
      </c>
      <c r="AD1181" s="58" t="s">
        <v>9107</v>
      </c>
      <c r="AE1181" s="2" t="s">
        <v>9108</v>
      </c>
      <c r="AF1181" s="62">
        <v>-8.7619049999999898</v>
      </c>
      <c r="AG1181" s="62">
        <v>-63.8989105</v>
      </c>
      <c r="AH1181" s="2" t="s">
        <v>9109</v>
      </c>
      <c r="AI1181" s="2" t="s">
        <v>147</v>
      </c>
      <c r="AJ1181" s="2" t="s">
        <v>330</v>
      </c>
      <c r="AK1181" s="55">
        <v>810.34</v>
      </c>
      <c r="AL1181" s="55">
        <v>148</v>
      </c>
      <c r="AM1181" s="55">
        <v>18.263938593676727</v>
      </c>
      <c r="AN1181" s="2" t="s">
        <v>103</v>
      </c>
      <c r="AO1181" s="2">
        <v>13</v>
      </c>
      <c r="AP1181" s="2">
        <v>1</v>
      </c>
      <c r="AQ1181" s="2">
        <v>6</v>
      </c>
      <c r="AR1181" s="53" t="s">
        <v>148</v>
      </c>
      <c r="AS1181" s="2" t="s">
        <v>73</v>
      </c>
      <c r="AT1181" s="2" t="s">
        <v>74</v>
      </c>
      <c r="AU1181" s="2" t="s">
        <v>75</v>
      </c>
      <c r="AV1181" s="2" t="s">
        <v>148</v>
      </c>
      <c r="AW1181" s="2" t="str">
        <f t="shared" si="18"/>
        <v xml:space="preserve">     PEGUE NA LOJA HOJE    SHIP FROM STORE    PEGUE NA LOJA   </v>
      </c>
    </row>
    <row r="1182" spans="2:49" ht="15" customHeight="1">
      <c r="B1182" t="s">
        <v>9110</v>
      </c>
      <c r="C1182" s="2">
        <v>1394</v>
      </c>
      <c r="D1182" s="2">
        <v>1394</v>
      </c>
      <c r="E1182" s="2" t="s">
        <v>9111</v>
      </c>
      <c r="F1182" s="58" t="s">
        <v>9112</v>
      </c>
      <c r="G1182" s="2" t="s">
        <v>534</v>
      </c>
      <c r="H1182" t="s">
        <v>535</v>
      </c>
      <c r="I1182" s="58" t="s">
        <v>536</v>
      </c>
      <c r="J1182" s="2">
        <v>65659</v>
      </c>
      <c r="K1182" s="2" t="s">
        <v>537</v>
      </c>
      <c r="L1182" s="2" t="s">
        <v>531</v>
      </c>
      <c r="M1182" s="58" t="s">
        <v>538</v>
      </c>
      <c r="N1182" s="58" t="s">
        <v>539</v>
      </c>
      <c r="O1182" t="s">
        <v>540</v>
      </c>
      <c r="P1182" s="2" t="s">
        <v>148</v>
      </c>
      <c r="Q1182" s="2" t="s">
        <v>541</v>
      </c>
      <c r="R1182" s="2" t="s">
        <v>542</v>
      </c>
      <c r="S1182" s="10">
        <v>43434</v>
      </c>
      <c r="T1182" s="58" t="s">
        <v>543</v>
      </c>
      <c r="U1182" s="2" t="s">
        <v>544</v>
      </c>
      <c r="V1182" s="2" t="s">
        <v>92</v>
      </c>
      <c r="W1182" s="2" t="s">
        <v>93</v>
      </c>
      <c r="X1182" s="2" t="s">
        <v>545</v>
      </c>
      <c r="Y1182" s="2">
        <v>91</v>
      </c>
      <c r="Z1182" s="2" t="s">
        <v>95</v>
      </c>
      <c r="AA1182" s="2" t="s">
        <v>546</v>
      </c>
      <c r="AB1182" s="58" t="s">
        <v>9112</v>
      </c>
      <c r="AC1182" s="58" t="s">
        <v>98</v>
      </c>
      <c r="AD1182" s="58" t="s">
        <v>9113</v>
      </c>
      <c r="AE1182" s="2" t="s">
        <v>9114</v>
      </c>
      <c r="AF1182" s="62">
        <v>-3.7745768000000002</v>
      </c>
      <c r="AG1182" s="62">
        <v>-49.5676694</v>
      </c>
      <c r="AH1182" s="2" t="s">
        <v>9115</v>
      </c>
      <c r="AI1182" s="2" t="s">
        <v>147</v>
      </c>
      <c r="AJ1182" s="2" t="s">
        <v>1351</v>
      </c>
      <c r="AK1182" s="55">
        <v>698.3</v>
      </c>
      <c r="AL1182" s="55">
        <v>136</v>
      </c>
      <c r="AM1182" s="55">
        <v>19.475869969926968</v>
      </c>
      <c r="AN1182" s="2" t="s">
        <v>103</v>
      </c>
      <c r="AO1182" s="2">
        <v>9</v>
      </c>
      <c r="AP1182" s="2">
        <v>1</v>
      </c>
      <c r="AQ1182" s="2">
        <v>2</v>
      </c>
      <c r="AR1182" s="53" t="s">
        <v>72</v>
      </c>
      <c r="AS1182" s="2" t="s">
        <v>73</v>
      </c>
      <c r="AT1182" s="2" t="s">
        <v>148</v>
      </c>
      <c r="AU1182" s="2" t="s">
        <v>75</v>
      </c>
      <c r="AV1182" s="2" t="s">
        <v>76</v>
      </c>
      <c r="AW1182" s="2" t="str">
        <f t="shared" si="18"/>
        <v>AMERICANAS SERVIÇOS    PEGUE NA LOJA HOJE         PEGUE NA LOJA  QUIOSQUE</v>
      </c>
    </row>
    <row r="1183" spans="2:49" ht="15" customHeight="1">
      <c r="B1183" t="s">
        <v>9116</v>
      </c>
      <c r="C1183" s="2">
        <v>5106</v>
      </c>
      <c r="D1183" s="2">
        <v>5106</v>
      </c>
      <c r="E1183" s="2" t="s">
        <v>9117</v>
      </c>
      <c r="F1183" s="58" t="s">
        <v>9118</v>
      </c>
      <c r="G1183" s="2" t="s">
        <v>534</v>
      </c>
      <c r="H1183" t="s">
        <v>535</v>
      </c>
      <c r="I1183" s="58" t="s">
        <v>536</v>
      </c>
      <c r="J1183" s="2">
        <v>65659</v>
      </c>
      <c r="K1183" s="2" t="s">
        <v>537</v>
      </c>
      <c r="L1183" s="2" t="s">
        <v>531</v>
      </c>
      <c r="M1183" s="58" t="s">
        <v>538</v>
      </c>
      <c r="N1183" s="58" t="s">
        <v>539</v>
      </c>
      <c r="O1183" t="s">
        <v>540</v>
      </c>
      <c r="P1183" s="2" t="s">
        <v>148</v>
      </c>
      <c r="Q1183" s="2" t="s">
        <v>541</v>
      </c>
      <c r="R1183" s="2" t="s">
        <v>542</v>
      </c>
      <c r="S1183" s="10">
        <v>43434</v>
      </c>
      <c r="T1183" s="58" t="s">
        <v>543</v>
      </c>
      <c r="U1183" s="2" t="s">
        <v>544</v>
      </c>
      <c r="V1183" s="2" t="s">
        <v>92</v>
      </c>
      <c r="W1183" s="2" t="s">
        <v>1192</v>
      </c>
      <c r="X1183" s="2" t="s">
        <v>545</v>
      </c>
      <c r="Y1183" s="2">
        <v>91</v>
      </c>
      <c r="Z1183" s="2" t="s">
        <v>95</v>
      </c>
      <c r="AA1183" s="2" t="s">
        <v>546</v>
      </c>
      <c r="AB1183" s="58" t="s">
        <v>9119</v>
      </c>
      <c r="AC1183" s="58" t="s">
        <v>98</v>
      </c>
      <c r="AD1183" s="58" t="s">
        <v>9120</v>
      </c>
      <c r="AE1183" s="2" t="s">
        <v>9121</v>
      </c>
      <c r="AF1183" s="62">
        <v>-1.7241135999999999</v>
      </c>
      <c r="AG1183" s="62">
        <v>-48.891445400000002</v>
      </c>
      <c r="AH1183" s="2" t="s">
        <v>9122</v>
      </c>
      <c r="AI1183" s="2" t="s">
        <v>147</v>
      </c>
      <c r="AJ1183" s="2" t="s">
        <v>1196</v>
      </c>
      <c r="AK1183" s="55">
        <v>384.8</v>
      </c>
      <c r="AL1183" s="55">
        <v>59</v>
      </c>
      <c r="AM1183" s="55">
        <v>15.332640332640333</v>
      </c>
      <c r="AN1183" s="2" t="s">
        <v>103</v>
      </c>
      <c r="AO1183" s="2">
        <v>8</v>
      </c>
      <c r="AP1183" s="2">
        <v>1</v>
      </c>
      <c r="AQ1183" s="2">
        <v>1</v>
      </c>
      <c r="AR1183" s="53" t="s">
        <v>72</v>
      </c>
      <c r="AS1183" s="2" t="s">
        <v>73</v>
      </c>
      <c r="AT1183" s="2" t="s">
        <v>148</v>
      </c>
      <c r="AU1183" s="2" t="s">
        <v>75</v>
      </c>
      <c r="AV1183" s="2" t="s">
        <v>76</v>
      </c>
      <c r="AW1183" s="2" t="str">
        <f t="shared" si="18"/>
        <v>AMERICANAS SERVIÇOS    PEGUE NA LOJA HOJE         PEGUE NA LOJA  QUIOSQUE</v>
      </c>
    </row>
    <row r="1184" spans="2:49" ht="15" customHeight="1">
      <c r="B1184" t="s">
        <v>9123</v>
      </c>
      <c r="C1184" s="2">
        <v>1391</v>
      </c>
      <c r="D1184" s="2">
        <v>1391</v>
      </c>
      <c r="E1184" s="2" t="s">
        <v>9124</v>
      </c>
      <c r="F1184" s="58" t="s">
        <v>9125</v>
      </c>
      <c r="G1184" s="2" t="s">
        <v>534</v>
      </c>
      <c r="H1184" t="s">
        <v>535</v>
      </c>
      <c r="I1184" s="58" t="s">
        <v>536</v>
      </c>
      <c r="J1184" s="2">
        <v>65659</v>
      </c>
      <c r="K1184" s="2" t="s">
        <v>537</v>
      </c>
      <c r="L1184" s="2" t="s">
        <v>531</v>
      </c>
      <c r="M1184" s="58" t="s">
        <v>3038</v>
      </c>
      <c r="N1184" s="58" t="s">
        <v>3039</v>
      </c>
      <c r="O1184" s="58" t="s">
        <v>3040</v>
      </c>
      <c r="P1184" s="2" t="s">
        <v>148</v>
      </c>
      <c r="Q1184" s="2" t="s">
        <v>3041</v>
      </c>
      <c r="R1184" s="2" t="s">
        <v>3035</v>
      </c>
      <c r="S1184" s="10">
        <v>43434</v>
      </c>
      <c r="T1184" s="58" t="s">
        <v>3042</v>
      </c>
      <c r="U1184" s="2" t="s">
        <v>3043</v>
      </c>
      <c r="V1184" s="2" t="s">
        <v>92</v>
      </c>
      <c r="W1184" s="2" t="s">
        <v>93</v>
      </c>
      <c r="X1184" s="2" t="s">
        <v>545</v>
      </c>
      <c r="Y1184" s="2">
        <v>92</v>
      </c>
      <c r="Z1184" s="2" t="s">
        <v>95</v>
      </c>
      <c r="AA1184" s="2" t="s">
        <v>3044</v>
      </c>
      <c r="AB1184" s="58" t="s">
        <v>9125</v>
      </c>
      <c r="AC1184" s="58" t="s">
        <v>98</v>
      </c>
      <c r="AD1184" s="58" t="s">
        <v>9126</v>
      </c>
      <c r="AE1184" s="2" t="s">
        <v>9127</v>
      </c>
      <c r="AF1184" s="62">
        <v>-3.2936697000000001</v>
      </c>
      <c r="AG1184" s="62">
        <v>-60.6288658</v>
      </c>
      <c r="AH1184" s="2" t="s">
        <v>9128</v>
      </c>
      <c r="AI1184" s="2" t="s">
        <v>147</v>
      </c>
      <c r="AJ1184" s="2" t="s">
        <v>330</v>
      </c>
      <c r="AK1184" s="55">
        <v>719.34</v>
      </c>
      <c r="AL1184" s="55">
        <v>82</v>
      </c>
      <c r="AM1184" s="55">
        <v>11.399338282314343</v>
      </c>
      <c r="AN1184" s="2" t="s">
        <v>103</v>
      </c>
      <c r="AO1184" s="2">
        <v>25</v>
      </c>
      <c r="AP1184" s="2">
        <v>1</v>
      </c>
      <c r="AQ1184" s="2">
        <v>18</v>
      </c>
      <c r="AR1184" s="53" t="s">
        <v>72</v>
      </c>
      <c r="AS1184" s="2" t="s">
        <v>73</v>
      </c>
      <c r="AT1184" s="2" t="s">
        <v>148</v>
      </c>
      <c r="AU1184" s="2" t="s">
        <v>148</v>
      </c>
      <c r="AV1184" s="2" t="s">
        <v>76</v>
      </c>
      <c r="AW1184" s="2" t="str">
        <f t="shared" si="18"/>
        <v>AMERICANAS SERVIÇOS    PEGUE NA LOJA HOJE            QUIOSQUE</v>
      </c>
    </row>
    <row r="1185" spans="2:49" ht="15" customHeight="1">
      <c r="B1185" t="s">
        <v>9129</v>
      </c>
      <c r="C1185" s="2">
        <v>1404</v>
      </c>
      <c r="D1185" s="2">
        <v>1404</v>
      </c>
      <c r="E1185" s="2" t="s">
        <v>9130</v>
      </c>
      <c r="F1185" s="58" t="s">
        <v>9131</v>
      </c>
      <c r="G1185" s="2" t="s">
        <v>534</v>
      </c>
      <c r="H1185" t="s">
        <v>535</v>
      </c>
      <c r="I1185" s="58" t="s">
        <v>536</v>
      </c>
      <c r="J1185" s="2">
        <v>65659</v>
      </c>
      <c r="K1185" s="2" t="s">
        <v>537</v>
      </c>
      <c r="L1185" s="2" t="s">
        <v>531</v>
      </c>
      <c r="M1185" s="58" t="s">
        <v>3038</v>
      </c>
      <c r="N1185" s="58" t="s">
        <v>3039</v>
      </c>
      <c r="O1185" s="58" t="s">
        <v>3040</v>
      </c>
      <c r="P1185" s="2" t="s">
        <v>148</v>
      </c>
      <c r="Q1185" s="2" t="s">
        <v>3041</v>
      </c>
      <c r="R1185" s="2" t="s">
        <v>3035</v>
      </c>
      <c r="S1185" s="10">
        <v>43434</v>
      </c>
      <c r="T1185" s="58" t="s">
        <v>3042</v>
      </c>
      <c r="U1185" s="2" t="s">
        <v>3043</v>
      </c>
      <c r="V1185" s="2" t="s">
        <v>92</v>
      </c>
      <c r="W1185" s="2" t="s">
        <v>93</v>
      </c>
      <c r="X1185" s="2" t="s">
        <v>545</v>
      </c>
      <c r="Y1185" s="2">
        <v>95</v>
      </c>
      <c r="Z1185" s="2" t="s">
        <v>95</v>
      </c>
      <c r="AA1185" s="2" t="s">
        <v>5890</v>
      </c>
      <c r="AB1185" s="58" t="s">
        <v>444</v>
      </c>
      <c r="AC1185" s="58" t="s">
        <v>9132</v>
      </c>
      <c r="AD1185" s="58" t="s">
        <v>9133</v>
      </c>
      <c r="AE1185" s="2" t="s">
        <v>9134</v>
      </c>
      <c r="AF1185" s="62">
        <v>2.8106779</v>
      </c>
      <c r="AG1185" s="62">
        <v>-60.746000500000001</v>
      </c>
      <c r="AH1185" s="2" t="s">
        <v>9135</v>
      </c>
      <c r="AI1185" s="2" t="s">
        <v>147</v>
      </c>
      <c r="AJ1185" s="2" t="s">
        <v>1351</v>
      </c>
      <c r="AK1185" s="55">
        <v>643.04999999999995</v>
      </c>
      <c r="AL1185" s="55">
        <v>90</v>
      </c>
      <c r="AM1185" s="55">
        <v>13.995801259622114</v>
      </c>
      <c r="AN1185" s="2" t="s">
        <v>103</v>
      </c>
      <c r="AO1185" s="2">
        <v>27</v>
      </c>
      <c r="AP1185" s="2">
        <v>1</v>
      </c>
      <c r="AQ1185" s="2">
        <v>20</v>
      </c>
      <c r="AR1185" s="53" t="s">
        <v>148</v>
      </c>
      <c r="AS1185" s="2" t="s">
        <v>73</v>
      </c>
      <c r="AT1185" s="2" t="s">
        <v>74</v>
      </c>
      <c r="AU1185" s="2" t="s">
        <v>148</v>
      </c>
      <c r="AV1185" s="2" t="s">
        <v>148</v>
      </c>
      <c r="AW1185" s="2" t="str">
        <f t="shared" si="18"/>
        <v xml:space="preserve">     PEGUE NA LOJA HOJE    SHIP FROM STORE        </v>
      </c>
    </row>
    <row r="1186" spans="2:49" ht="15" customHeight="1">
      <c r="B1186" t="s">
        <v>9136</v>
      </c>
      <c r="C1186" s="2">
        <v>1384</v>
      </c>
      <c r="D1186" s="2">
        <v>1384</v>
      </c>
      <c r="E1186" s="2" t="s">
        <v>9137</v>
      </c>
      <c r="F1186" s="58" t="s">
        <v>9138</v>
      </c>
      <c r="G1186" s="2" t="s">
        <v>534</v>
      </c>
      <c r="H1186" t="s">
        <v>535</v>
      </c>
      <c r="I1186" s="58" t="s">
        <v>536</v>
      </c>
      <c r="J1186" s="2">
        <v>65659</v>
      </c>
      <c r="K1186" s="2" t="s">
        <v>537</v>
      </c>
      <c r="L1186" s="2" t="s">
        <v>531</v>
      </c>
      <c r="M1186" s="58" t="s">
        <v>721</v>
      </c>
      <c r="N1186" s="58" t="s">
        <v>722</v>
      </c>
      <c r="O1186" s="58" t="s">
        <v>723</v>
      </c>
      <c r="P1186" s="2" t="s">
        <v>148</v>
      </c>
      <c r="Q1186" s="2" t="s">
        <v>724</v>
      </c>
      <c r="R1186" s="2" t="s">
        <v>718</v>
      </c>
      <c r="S1186" s="10">
        <v>43434</v>
      </c>
      <c r="T1186" s="58" t="s">
        <v>725</v>
      </c>
      <c r="U1186" s="2" t="s">
        <v>726</v>
      </c>
      <c r="V1186" s="2" t="s">
        <v>92</v>
      </c>
      <c r="W1186" s="2" t="s">
        <v>93</v>
      </c>
      <c r="X1186" s="2" t="s">
        <v>545</v>
      </c>
      <c r="Y1186" s="2">
        <v>99</v>
      </c>
      <c r="Z1186" s="2" t="s">
        <v>160</v>
      </c>
      <c r="AA1186" s="2" t="s">
        <v>727</v>
      </c>
      <c r="AB1186" s="58" t="s">
        <v>9138</v>
      </c>
      <c r="AC1186" s="58" t="s">
        <v>98</v>
      </c>
      <c r="AD1186" s="58" t="s">
        <v>9139</v>
      </c>
      <c r="AE1186" s="2" t="s">
        <v>9140</v>
      </c>
      <c r="AF1186" s="62">
        <v>-4.1271839000000003</v>
      </c>
      <c r="AG1186" s="62">
        <v>-44.1383698</v>
      </c>
      <c r="AH1186" s="2" t="s">
        <v>9141</v>
      </c>
      <c r="AI1186" s="2" t="s">
        <v>147</v>
      </c>
      <c r="AJ1186" s="2" t="s">
        <v>1351</v>
      </c>
      <c r="AK1186" s="55">
        <v>593.05999999999995</v>
      </c>
      <c r="AL1186" s="55">
        <v>88</v>
      </c>
      <c r="AM1186" s="55">
        <v>14.838296293798267</v>
      </c>
      <c r="AN1186" s="2" t="s">
        <v>103</v>
      </c>
      <c r="AO1186" s="2">
        <v>11</v>
      </c>
      <c r="AP1186" s="2">
        <v>1</v>
      </c>
      <c r="AQ1186" s="2">
        <v>4</v>
      </c>
      <c r="AR1186" s="53" t="s">
        <v>72</v>
      </c>
      <c r="AS1186" s="2" t="s">
        <v>73</v>
      </c>
      <c r="AT1186" s="2" t="s">
        <v>148</v>
      </c>
      <c r="AU1186" s="2" t="s">
        <v>148</v>
      </c>
      <c r="AV1186" s="2" t="s">
        <v>76</v>
      </c>
      <c r="AW1186" s="2" t="str">
        <f t="shared" si="18"/>
        <v>AMERICANAS SERVIÇOS    PEGUE NA LOJA HOJE            QUIOSQUE</v>
      </c>
    </row>
    <row r="1187" spans="2:49" ht="15" customHeight="1">
      <c r="B1187" t="s">
        <v>9142</v>
      </c>
      <c r="C1187" s="2">
        <v>1336</v>
      </c>
      <c r="D1187" s="2">
        <v>1336</v>
      </c>
      <c r="E1187" s="2" t="s">
        <v>9143</v>
      </c>
      <c r="F1187" s="58" t="s">
        <v>9144</v>
      </c>
      <c r="G1187" s="2" t="s">
        <v>431</v>
      </c>
      <c r="H1187" t="s">
        <v>432</v>
      </c>
      <c r="I1187" s="58" t="s">
        <v>433</v>
      </c>
      <c r="J1187" s="2">
        <v>66749</v>
      </c>
      <c r="K1187" s="2" t="s">
        <v>434</v>
      </c>
      <c r="L1187" s="2" t="s">
        <v>435</v>
      </c>
      <c r="M1187" s="58" t="s">
        <v>580</v>
      </c>
      <c r="N1187" s="58" t="s">
        <v>581</v>
      </c>
      <c r="O1187" s="58" t="s">
        <v>582</v>
      </c>
      <c r="P1187" s="2" t="s">
        <v>148</v>
      </c>
      <c r="Q1187" s="2" t="s">
        <v>583</v>
      </c>
      <c r="R1187" s="2" t="s">
        <v>584</v>
      </c>
      <c r="S1187" s="10">
        <v>43434</v>
      </c>
      <c r="T1187" s="58" t="s">
        <v>585</v>
      </c>
      <c r="U1187" s="2" t="s">
        <v>586</v>
      </c>
      <c r="V1187" s="2" t="s">
        <v>92</v>
      </c>
      <c r="W1187" s="2" t="s">
        <v>93</v>
      </c>
      <c r="X1187" s="2" t="s">
        <v>442</v>
      </c>
      <c r="Y1187" s="2">
        <v>82</v>
      </c>
      <c r="Z1187" s="2" t="s">
        <v>160</v>
      </c>
      <c r="AA1187" s="2" t="s">
        <v>587</v>
      </c>
      <c r="AB1187" s="58" t="s">
        <v>9144</v>
      </c>
      <c r="AC1187" s="58" t="s">
        <v>98</v>
      </c>
      <c r="AD1187" s="58" t="s">
        <v>9145</v>
      </c>
      <c r="AE1187" s="2" t="s">
        <v>9146</v>
      </c>
      <c r="AF1187" s="62">
        <v>-9.4063193999999992</v>
      </c>
      <c r="AG1187" s="62">
        <v>-36.631739799999998</v>
      </c>
      <c r="AH1187" s="2" t="s">
        <v>9147</v>
      </c>
      <c r="AI1187" s="2" t="s">
        <v>147</v>
      </c>
      <c r="AJ1187" s="2" t="s">
        <v>1351</v>
      </c>
      <c r="AK1187" s="55">
        <v>646.92999999999995</v>
      </c>
      <c r="AL1187" s="55">
        <v>93</v>
      </c>
      <c r="AM1187" s="55">
        <v>14.375589321874083</v>
      </c>
      <c r="AN1187" s="2" t="s">
        <v>103</v>
      </c>
      <c r="AO1187" s="2">
        <v>8</v>
      </c>
      <c r="AP1187" s="2">
        <v>1</v>
      </c>
      <c r="AQ1187" s="2">
        <v>1</v>
      </c>
      <c r="AR1187" s="53" t="s">
        <v>72</v>
      </c>
      <c r="AS1187" s="2" t="s">
        <v>73</v>
      </c>
      <c r="AT1187" s="2" t="s">
        <v>148</v>
      </c>
      <c r="AU1187" s="2" t="s">
        <v>75</v>
      </c>
      <c r="AV1187" s="2" t="s">
        <v>76</v>
      </c>
      <c r="AW1187" s="2" t="str">
        <f t="shared" si="18"/>
        <v>AMERICANAS SERVIÇOS    PEGUE NA LOJA HOJE         PEGUE NA LOJA  QUIOSQUE</v>
      </c>
    </row>
    <row r="1188" spans="2:49" ht="15" customHeight="1">
      <c r="B1188" t="s">
        <v>9148</v>
      </c>
      <c r="C1188" s="2">
        <v>1379</v>
      </c>
      <c r="D1188" s="2">
        <v>1379</v>
      </c>
      <c r="E1188" s="2" t="s">
        <v>9149</v>
      </c>
      <c r="F1188" s="58" t="s">
        <v>9150</v>
      </c>
      <c r="G1188" s="2" t="s">
        <v>431</v>
      </c>
      <c r="H1188" t="s">
        <v>432</v>
      </c>
      <c r="I1188" s="58" t="s">
        <v>433</v>
      </c>
      <c r="J1188" s="2">
        <v>66749</v>
      </c>
      <c r="K1188" s="2" t="s">
        <v>434</v>
      </c>
      <c r="L1188" s="2" t="s">
        <v>435</v>
      </c>
      <c r="M1188" s="58" t="s">
        <v>580</v>
      </c>
      <c r="N1188" s="58" t="s">
        <v>581</v>
      </c>
      <c r="O1188" s="58" t="s">
        <v>582</v>
      </c>
      <c r="P1188" s="2" t="s">
        <v>148</v>
      </c>
      <c r="Q1188" s="2" t="s">
        <v>583</v>
      </c>
      <c r="R1188" s="2" t="s">
        <v>584</v>
      </c>
      <c r="S1188" s="10">
        <v>43434</v>
      </c>
      <c r="T1188" s="58" t="s">
        <v>585</v>
      </c>
      <c r="U1188" s="2" t="s">
        <v>586</v>
      </c>
      <c r="V1188" s="2" t="s">
        <v>92</v>
      </c>
      <c r="W1188" s="2" t="s">
        <v>93</v>
      </c>
      <c r="X1188" s="2" t="s">
        <v>442</v>
      </c>
      <c r="Y1188" s="2">
        <v>82</v>
      </c>
      <c r="Z1188" s="2" t="s">
        <v>160</v>
      </c>
      <c r="AA1188" s="2" t="s">
        <v>587</v>
      </c>
      <c r="AB1188" s="58" t="s">
        <v>9150</v>
      </c>
      <c r="AC1188" s="58" t="s">
        <v>98</v>
      </c>
      <c r="AD1188" s="58" t="s">
        <v>9151</v>
      </c>
      <c r="AE1188" s="2" t="s">
        <v>9152</v>
      </c>
      <c r="AF1188" s="62">
        <v>-9.7806695000000001</v>
      </c>
      <c r="AG1188" s="62">
        <v>-36.097737799999997</v>
      </c>
      <c r="AH1188" s="2" t="s">
        <v>9153</v>
      </c>
      <c r="AI1188" s="2" t="s">
        <v>147</v>
      </c>
      <c r="AJ1188" s="2" t="s">
        <v>1351</v>
      </c>
      <c r="AK1188" s="55">
        <v>634.35</v>
      </c>
      <c r="AL1188" s="55">
        <v>82</v>
      </c>
      <c r="AM1188" s="55">
        <v>12.926617797745724</v>
      </c>
      <c r="AN1188" s="2" t="s">
        <v>103</v>
      </c>
      <c r="AO1188" s="2">
        <v>8</v>
      </c>
      <c r="AP1188" s="2">
        <v>1</v>
      </c>
      <c r="AQ1188" s="2">
        <v>1</v>
      </c>
      <c r="AR1188" s="53" t="s">
        <v>72</v>
      </c>
      <c r="AS1188" s="2" t="s">
        <v>73</v>
      </c>
      <c r="AT1188" s="2" t="s">
        <v>148</v>
      </c>
      <c r="AU1188" s="2" t="s">
        <v>75</v>
      </c>
      <c r="AV1188" s="2" t="s">
        <v>76</v>
      </c>
      <c r="AW1188" s="2" t="str">
        <f t="shared" si="18"/>
        <v>AMERICANAS SERVIÇOS    PEGUE NA LOJA HOJE         PEGUE NA LOJA  QUIOSQUE</v>
      </c>
    </row>
    <row r="1189" spans="2:49" ht="15" customHeight="1">
      <c r="B1189" t="s">
        <v>9154</v>
      </c>
      <c r="C1189" s="2">
        <v>1360</v>
      </c>
      <c r="D1189" s="2">
        <v>1360</v>
      </c>
      <c r="E1189" s="2" t="s">
        <v>9155</v>
      </c>
      <c r="F1189" s="58" t="s">
        <v>9156</v>
      </c>
      <c r="G1189" s="2" t="s">
        <v>431</v>
      </c>
      <c r="H1189" t="s">
        <v>432</v>
      </c>
      <c r="I1189" s="58" t="s">
        <v>433</v>
      </c>
      <c r="J1189" s="2">
        <v>66749</v>
      </c>
      <c r="K1189" s="2" t="s">
        <v>434</v>
      </c>
      <c r="L1189" s="2" t="s">
        <v>435</v>
      </c>
      <c r="M1189" s="58" t="s">
        <v>3004</v>
      </c>
      <c r="N1189" s="58" t="s">
        <v>3005</v>
      </c>
      <c r="O1189" s="58" t="s">
        <v>3006</v>
      </c>
      <c r="P1189" s="2">
        <v>68685</v>
      </c>
      <c r="Q1189" s="2" t="s">
        <v>3007</v>
      </c>
      <c r="R1189" s="2" t="s">
        <v>3008</v>
      </c>
      <c r="S1189" s="10">
        <v>43434</v>
      </c>
      <c r="T1189" s="58" t="s">
        <v>1848</v>
      </c>
      <c r="U1189" s="2" t="s">
        <v>1849</v>
      </c>
      <c r="V1189" s="2" t="s">
        <v>92</v>
      </c>
      <c r="W1189" s="2" t="s">
        <v>93</v>
      </c>
      <c r="X1189" s="2" t="s">
        <v>480</v>
      </c>
      <c r="Y1189" s="2">
        <v>73</v>
      </c>
      <c r="Z1189" s="2" t="s">
        <v>95</v>
      </c>
      <c r="AA1189" s="2" t="s">
        <v>481</v>
      </c>
      <c r="AB1189" s="58" t="s">
        <v>9156</v>
      </c>
      <c r="AC1189" s="58" t="s">
        <v>98</v>
      </c>
      <c r="AD1189" s="58" t="s">
        <v>9157</v>
      </c>
      <c r="AE1189" s="2" t="s">
        <v>9158</v>
      </c>
      <c r="AF1189" s="62">
        <v>-14.052642499999999</v>
      </c>
      <c r="AG1189" s="62">
        <v>-39.713718100000001</v>
      </c>
      <c r="AH1189" s="2" t="s">
        <v>9159</v>
      </c>
      <c r="AI1189" s="2" t="s">
        <v>147</v>
      </c>
      <c r="AJ1189" s="2" t="s">
        <v>1351</v>
      </c>
      <c r="AK1189" s="55">
        <v>694.39</v>
      </c>
      <c r="AL1189" s="55">
        <v>72</v>
      </c>
      <c r="AM1189" s="55">
        <v>10.36881291493253</v>
      </c>
      <c r="AN1189" s="2" t="s">
        <v>103</v>
      </c>
      <c r="AO1189" s="2">
        <v>8</v>
      </c>
      <c r="AP1189" s="2">
        <v>1</v>
      </c>
      <c r="AQ1189" s="2">
        <v>1</v>
      </c>
      <c r="AR1189" s="53" t="s">
        <v>72</v>
      </c>
      <c r="AS1189" s="2" t="s">
        <v>73</v>
      </c>
      <c r="AT1189" s="2" t="s">
        <v>148</v>
      </c>
      <c r="AU1189" s="2" t="s">
        <v>148</v>
      </c>
      <c r="AV1189" s="2" t="s">
        <v>76</v>
      </c>
      <c r="AW1189" s="2" t="str">
        <f t="shared" si="18"/>
        <v>AMERICANAS SERVIÇOS    PEGUE NA LOJA HOJE            QUIOSQUE</v>
      </c>
    </row>
    <row r="1190" spans="2:49" ht="15" customHeight="1">
      <c r="B1190" t="s">
        <v>9160</v>
      </c>
      <c r="C1190" s="2">
        <v>1403</v>
      </c>
      <c r="D1190" s="2">
        <v>1403</v>
      </c>
      <c r="E1190" s="2" t="s">
        <v>9161</v>
      </c>
      <c r="F1190" s="58" t="s">
        <v>9162</v>
      </c>
      <c r="G1190" s="2" t="s">
        <v>431</v>
      </c>
      <c r="H1190" t="s">
        <v>432</v>
      </c>
      <c r="I1190" s="58" t="s">
        <v>433</v>
      </c>
      <c r="J1190" s="2">
        <v>66749</v>
      </c>
      <c r="K1190" s="2" t="s">
        <v>434</v>
      </c>
      <c r="L1190" s="2" t="s">
        <v>435</v>
      </c>
      <c r="M1190" s="58" t="s">
        <v>3004</v>
      </c>
      <c r="N1190" s="58" t="s">
        <v>3005</v>
      </c>
      <c r="O1190" s="58" t="s">
        <v>3006</v>
      </c>
      <c r="P1190" s="2">
        <v>68685</v>
      </c>
      <c r="Q1190" s="2" t="s">
        <v>3007</v>
      </c>
      <c r="R1190" s="2" t="s">
        <v>3008</v>
      </c>
      <c r="S1190" s="10">
        <v>43434</v>
      </c>
      <c r="T1190" s="58" t="s">
        <v>1848</v>
      </c>
      <c r="U1190" s="2" t="s">
        <v>1849</v>
      </c>
      <c r="V1190" s="2" t="s">
        <v>92</v>
      </c>
      <c r="W1190" s="2" t="s">
        <v>93</v>
      </c>
      <c r="X1190" s="2" t="s">
        <v>480</v>
      </c>
      <c r="Y1190" s="2">
        <v>77</v>
      </c>
      <c r="Z1190" s="2" t="s">
        <v>160</v>
      </c>
      <c r="AA1190" s="2" t="s">
        <v>481</v>
      </c>
      <c r="AB1190" s="58" t="s">
        <v>9162</v>
      </c>
      <c r="AC1190" s="58" t="s">
        <v>98</v>
      </c>
      <c r="AD1190" s="58" t="s">
        <v>9163</v>
      </c>
      <c r="AE1190" s="2" t="s">
        <v>9164</v>
      </c>
      <c r="AF1190" s="62">
        <v>-14.0648657</v>
      </c>
      <c r="AG1190" s="62">
        <v>-42.485886600000001</v>
      </c>
      <c r="AH1190" s="2" t="s">
        <v>9165</v>
      </c>
      <c r="AI1190" s="2" t="s">
        <v>147</v>
      </c>
      <c r="AJ1190" s="2" t="s">
        <v>1351</v>
      </c>
      <c r="AK1190" s="55">
        <v>564.16</v>
      </c>
      <c r="AL1190" s="55">
        <v>127</v>
      </c>
      <c r="AM1190" s="55">
        <v>22.511344299489508</v>
      </c>
      <c r="AN1190" s="2" t="s">
        <v>103</v>
      </c>
      <c r="AO1190" s="2">
        <v>9</v>
      </c>
      <c r="AP1190" s="2">
        <v>1</v>
      </c>
      <c r="AQ1190" s="2">
        <v>2</v>
      </c>
      <c r="AR1190" s="53" t="s">
        <v>72</v>
      </c>
      <c r="AS1190" s="2" t="s">
        <v>73</v>
      </c>
      <c r="AT1190" s="2" t="s">
        <v>148</v>
      </c>
      <c r="AU1190" s="2" t="s">
        <v>148</v>
      </c>
      <c r="AV1190" s="2" t="s">
        <v>76</v>
      </c>
      <c r="AW1190" s="2" t="str">
        <f t="shared" si="18"/>
        <v>AMERICANAS SERVIÇOS    PEGUE NA LOJA HOJE            QUIOSQUE</v>
      </c>
    </row>
    <row r="1191" spans="2:49" ht="15" customHeight="1">
      <c r="B1191" t="s">
        <v>9166</v>
      </c>
      <c r="C1191" s="2">
        <v>5098</v>
      </c>
      <c r="D1191" s="2">
        <v>5098</v>
      </c>
      <c r="E1191" s="2" t="s">
        <v>9167</v>
      </c>
      <c r="F1191" s="58" t="s">
        <v>9168</v>
      </c>
      <c r="G1191" s="2" t="s">
        <v>431</v>
      </c>
      <c r="H1191" t="s">
        <v>432</v>
      </c>
      <c r="I1191" s="58" t="s">
        <v>433</v>
      </c>
      <c r="J1191" s="2">
        <v>66749</v>
      </c>
      <c r="K1191" s="2" t="s">
        <v>434</v>
      </c>
      <c r="L1191" s="2" t="s">
        <v>435</v>
      </c>
      <c r="M1191" s="58" t="s">
        <v>648</v>
      </c>
      <c r="N1191" s="58" t="s">
        <v>649</v>
      </c>
      <c r="O1191" s="58" t="s">
        <v>650</v>
      </c>
      <c r="P1191" s="2">
        <v>66215</v>
      </c>
      <c r="Q1191" s="2" t="s">
        <v>651</v>
      </c>
      <c r="R1191" s="2" t="s">
        <v>652</v>
      </c>
      <c r="S1191" s="10">
        <v>43434</v>
      </c>
      <c r="T1191" s="58" t="s">
        <v>653</v>
      </c>
      <c r="U1191" s="2" t="s">
        <v>654</v>
      </c>
      <c r="V1191" s="2" t="s">
        <v>92</v>
      </c>
      <c r="W1191" s="2" t="s">
        <v>1192</v>
      </c>
      <c r="X1191" s="2" t="s">
        <v>480</v>
      </c>
      <c r="Y1191" s="2">
        <v>71</v>
      </c>
      <c r="Z1191" s="2" t="s">
        <v>95</v>
      </c>
      <c r="AA1191" s="2" t="s">
        <v>481</v>
      </c>
      <c r="AB1191" s="58" t="s">
        <v>9169</v>
      </c>
      <c r="AC1191" s="58" t="s">
        <v>9170</v>
      </c>
      <c r="AD1191" s="58" t="s">
        <v>9171</v>
      </c>
      <c r="AE1191" s="2" t="s">
        <v>9172</v>
      </c>
      <c r="AF1191" s="62">
        <v>-12.4308263</v>
      </c>
      <c r="AG1191" s="62">
        <v>-38.328187300000003</v>
      </c>
      <c r="AH1191" s="2" t="s">
        <v>9173</v>
      </c>
      <c r="AI1191" s="2" t="s">
        <v>147</v>
      </c>
      <c r="AJ1191" s="2" t="s">
        <v>1196</v>
      </c>
      <c r="AK1191" s="55">
        <v>482.03</v>
      </c>
      <c r="AL1191" s="55">
        <v>83</v>
      </c>
      <c r="AM1191" s="55">
        <v>17.218845300085057</v>
      </c>
      <c r="AN1191" s="2" t="s">
        <v>103</v>
      </c>
      <c r="AO1191" s="2">
        <v>8</v>
      </c>
      <c r="AP1191" s="2">
        <v>1</v>
      </c>
      <c r="AQ1191" s="2">
        <v>1</v>
      </c>
      <c r="AR1191" s="53" t="s">
        <v>148</v>
      </c>
      <c r="AS1191" s="2" t="s">
        <v>73</v>
      </c>
      <c r="AT1191" s="2" t="s">
        <v>148</v>
      </c>
      <c r="AU1191" s="2" t="s">
        <v>148</v>
      </c>
      <c r="AV1191" s="2" t="s">
        <v>76</v>
      </c>
      <c r="AW1191" s="2" t="str">
        <f t="shared" si="18"/>
        <v xml:space="preserve">     PEGUE NA LOJA HOJE            QUIOSQUE</v>
      </c>
    </row>
    <row r="1192" spans="2:49" ht="15" customHeight="1">
      <c r="B1192" t="s">
        <v>9174</v>
      </c>
      <c r="C1192" s="2">
        <v>1282</v>
      </c>
      <c r="D1192" s="2">
        <v>1282</v>
      </c>
      <c r="E1192" s="2" t="s">
        <v>9175</v>
      </c>
      <c r="F1192" s="58" t="s">
        <v>9176</v>
      </c>
      <c r="G1192" s="2" t="s">
        <v>431</v>
      </c>
      <c r="H1192" t="s">
        <v>432</v>
      </c>
      <c r="I1192" s="58" t="s">
        <v>433</v>
      </c>
      <c r="J1192" s="2">
        <v>66749</v>
      </c>
      <c r="K1192" s="2" t="s">
        <v>434</v>
      </c>
      <c r="L1192" s="2" t="s">
        <v>435</v>
      </c>
      <c r="M1192" s="58" t="s">
        <v>815</v>
      </c>
      <c r="N1192" s="58" t="s">
        <v>816</v>
      </c>
      <c r="O1192" s="58" t="s">
        <v>817</v>
      </c>
      <c r="P1192" s="2">
        <v>66116</v>
      </c>
      <c r="Q1192" s="2" t="s">
        <v>818</v>
      </c>
      <c r="R1192" s="2" t="s">
        <v>812</v>
      </c>
      <c r="S1192" s="10">
        <v>43434</v>
      </c>
      <c r="T1192" s="58" t="s">
        <v>819</v>
      </c>
      <c r="U1192" s="2" t="s">
        <v>820</v>
      </c>
      <c r="V1192" s="2" t="s">
        <v>92</v>
      </c>
      <c r="W1192" s="2" t="s">
        <v>93</v>
      </c>
      <c r="X1192" s="2" t="s">
        <v>480</v>
      </c>
      <c r="Y1192" s="2">
        <v>75</v>
      </c>
      <c r="Z1192" s="2" t="s">
        <v>160</v>
      </c>
      <c r="AA1192" s="2" t="s">
        <v>481</v>
      </c>
      <c r="AB1192" s="58" t="s">
        <v>9176</v>
      </c>
      <c r="AC1192" s="58" t="s">
        <v>98</v>
      </c>
      <c r="AD1192" s="58" t="s">
        <v>9177</v>
      </c>
      <c r="AE1192" s="2" t="s">
        <v>9178</v>
      </c>
      <c r="AF1192" s="62">
        <v>-10.5058571</v>
      </c>
      <c r="AG1192" s="62">
        <v>-39.014705900000003</v>
      </c>
      <c r="AH1192" s="2" t="s">
        <v>9179</v>
      </c>
      <c r="AI1192" s="2" t="s">
        <v>147</v>
      </c>
      <c r="AJ1192" s="2" t="s">
        <v>1351</v>
      </c>
      <c r="AK1192" s="55">
        <v>592.23</v>
      </c>
      <c r="AL1192" s="55">
        <v>130</v>
      </c>
      <c r="AM1192" s="55">
        <v>21.950931226043934</v>
      </c>
      <c r="AN1192" s="2" t="s">
        <v>103</v>
      </c>
      <c r="AO1192" s="2">
        <v>8</v>
      </c>
      <c r="AP1192" s="2">
        <v>1</v>
      </c>
      <c r="AQ1192" s="2">
        <v>1</v>
      </c>
      <c r="AR1192" s="53" t="s">
        <v>72</v>
      </c>
      <c r="AS1192" s="2" t="s">
        <v>73</v>
      </c>
      <c r="AT1192" s="2" t="s">
        <v>148</v>
      </c>
      <c r="AU1192" s="2" t="s">
        <v>148</v>
      </c>
      <c r="AV1192" s="2" t="s">
        <v>76</v>
      </c>
      <c r="AW1192" s="2" t="str">
        <f t="shared" si="18"/>
        <v>AMERICANAS SERVIÇOS    PEGUE NA LOJA HOJE            QUIOSQUE</v>
      </c>
    </row>
    <row r="1193" spans="2:49" ht="15" customHeight="1">
      <c r="B1193" t="s">
        <v>9180</v>
      </c>
      <c r="C1193" s="2">
        <v>5184</v>
      </c>
      <c r="D1193" s="2">
        <v>5184</v>
      </c>
      <c r="E1193" s="2" t="s">
        <v>9181</v>
      </c>
      <c r="F1193" s="58" t="s">
        <v>9182</v>
      </c>
      <c r="G1193" s="2" t="s">
        <v>168</v>
      </c>
      <c r="H1193" t="s">
        <v>169</v>
      </c>
      <c r="I1193" s="58" t="s">
        <v>170</v>
      </c>
      <c r="J1193" s="2">
        <v>66146</v>
      </c>
      <c r="K1193" s="2" t="s">
        <v>171</v>
      </c>
      <c r="L1193" s="2" t="s">
        <v>172</v>
      </c>
      <c r="M1193" s="58" t="s">
        <v>271</v>
      </c>
      <c r="N1193" s="58" t="s">
        <v>272</v>
      </c>
      <c r="O1193" s="58" t="s">
        <v>273</v>
      </c>
      <c r="P1193" s="2" t="s">
        <v>148</v>
      </c>
      <c r="Q1193" s="2" t="s">
        <v>274</v>
      </c>
      <c r="R1193" s="2" t="s">
        <v>268</v>
      </c>
      <c r="S1193" s="10">
        <v>43451</v>
      </c>
      <c r="T1193" s="58" t="s">
        <v>1979</v>
      </c>
      <c r="U1193" s="2" t="s">
        <v>1980</v>
      </c>
      <c r="V1193" s="2" t="s">
        <v>92</v>
      </c>
      <c r="W1193" s="2" t="s">
        <v>1192</v>
      </c>
      <c r="X1193" s="2" t="s">
        <v>140</v>
      </c>
      <c r="Y1193" s="2">
        <v>17</v>
      </c>
      <c r="Z1193" s="2" t="s">
        <v>95</v>
      </c>
      <c r="AA1193" s="2" t="s">
        <v>141</v>
      </c>
      <c r="AB1193" s="58" t="s">
        <v>1981</v>
      </c>
      <c r="AC1193" s="58" t="s">
        <v>9183</v>
      </c>
      <c r="AD1193" s="58" t="s">
        <v>9184</v>
      </c>
      <c r="AE1193" s="2" t="s">
        <v>9185</v>
      </c>
      <c r="AF1193" s="62">
        <v>-20.769649600000001</v>
      </c>
      <c r="AG1193" s="62">
        <v>-49.386260399999998</v>
      </c>
      <c r="AH1193" s="2" t="s">
        <v>9186</v>
      </c>
      <c r="AI1193" s="2" t="s">
        <v>147</v>
      </c>
      <c r="AJ1193" s="2" t="s">
        <v>1260</v>
      </c>
      <c r="AK1193" s="55">
        <v>173.75</v>
      </c>
      <c r="AL1193" s="55">
        <v>59</v>
      </c>
      <c r="AM1193" s="55">
        <v>33.956834532374103</v>
      </c>
      <c r="AN1193" s="2" t="s">
        <v>331</v>
      </c>
      <c r="AO1193" s="2">
        <v>11</v>
      </c>
      <c r="AP1193" s="2">
        <v>1</v>
      </c>
      <c r="AQ1193" s="2">
        <v>4</v>
      </c>
      <c r="AR1193" s="53" t="s">
        <v>148</v>
      </c>
      <c r="AS1193" s="2" t="s">
        <v>73</v>
      </c>
      <c r="AT1193" s="2" t="s">
        <v>148</v>
      </c>
      <c r="AU1193" s="2" t="s">
        <v>148</v>
      </c>
      <c r="AV1193" s="2" t="s">
        <v>148</v>
      </c>
      <c r="AW1193" s="2" t="str">
        <f t="shared" si="18"/>
        <v xml:space="preserve">     PEGUE NA LOJA HOJE             </v>
      </c>
    </row>
    <row r="1194" spans="2:49" ht="15" customHeight="1">
      <c r="B1194" t="s">
        <v>9187</v>
      </c>
      <c r="C1194" s="2">
        <v>1417</v>
      </c>
      <c r="D1194" s="2">
        <v>1417</v>
      </c>
      <c r="E1194" s="2" t="s">
        <v>9188</v>
      </c>
      <c r="F1194" s="58" t="s">
        <v>9189</v>
      </c>
      <c r="G1194" s="2" t="s">
        <v>534</v>
      </c>
      <c r="H1194" t="s">
        <v>535</v>
      </c>
      <c r="I1194" s="58" t="s">
        <v>536</v>
      </c>
      <c r="J1194" s="2">
        <v>65659</v>
      </c>
      <c r="K1194" s="2" t="s">
        <v>537</v>
      </c>
      <c r="L1194" s="2" t="s">
        <v>531</v>
      </c>
      <c r="M1194" s="58" t="s">
        <v>3038</v>
      </c>
      <c r="N1194" s="58" t="s">
        <v>3039</v>
      </c>
      <c r="O1194" s="58" t="s">
        <v>3040</v>
      </c>
      <c r="P1194" s="2" t="s">
        <v>148</v>
      </c>
      <c r="Q1194" s="2" t="s">
        <v>3041</v>
      </c>
      <c r="R1194" s="2" t="s">
        <v>3035</v>
      </c>
      <c r="S1194" s="10">
        <v>43451</v>
      </c>
      <c r="T1194" s="58" t="s">
        <v>3042</v>
      </c>
      <c r="U1194" s="2" t="s">
        <v>3043</v>
      </c>
      <c r="V1194" s="2" t="s">
        <v>92</v>
      </c>
      <c r="W1194" s="2" t="s">
        <v>1192</v>
      </c>
      <c r="X1194" s="2" t="s">
        <v>545</v>
      </c>
      <c r="Y1194" s="2">
        <v>92</v>
      </c>
      <c r="Z1194" s="2" t="s">
        <v>95</v>
      </c>
      <c r="AA1194" s="2" t="s">
        <v>3044</v>
      </c>
      <c r="AB1194" s="58" t="s">
        <v>3045</v>
      </c>
      <c r="AC1194" s="58" t="s">
        <v>9190</v>
      </c>
      <c r="AD1194" s="58" t="s">
        <v>9191</v>
      </c>
      <c r="AE1194" s="2" t="s">
        <v>9192</v>
      </c>
      <c r="AF1194" s="62">
        <v>-3.1246775000000002</v>
      </c>
      <c r="AG1194" s="62">
        <v>-59.983895699999998</v>
      </c>
      <c r="AH1194" s="2" t="s">
        <v>9193</v>
      </c>
      <c r="AI1194" s="2" t="s">
        <v>147</v>
      </c>
      <c r="AJ1194" s="2" t="s">
        <v>1351</v>
      </c>
      <c r="AK1194" s="55">
        <v>626.22</v>
      </c>
      <c r="AL1194" s="55">
        <v>108</v>
      </c>
      <c r="AM1194" s="55">
        <v>17.246335153779821</v>
      </c>
      <c r="AN1194" s="2" t="s">
        <v>331</v>
      </c>
      <c r="AO1194" s="2">
        <v>23</v>
      </c>
      <c r="AP1194" s="2">
        <v>1</v>
      </c>
      <c r="AQ1194" s="2">
        <v>16</v>
      </c>
      <c r="AR1194" s="53" t="s">
        <v>72</v>
      </c>
      <c r="AS1194" s="2" t="s">
        <v>73</v>
      </c>
      <c r="AT1194" s="2" t="s">
        <v>148</v>
      </c>
      <c r="AU1194" s="2" t="s">
        <v>148</v>
      </c>
      <c r="AV1194" s="2" t="s">
        <v>148</v>
      </c>
      <c r="AW1194" s="2" t="str">
        <f t="shared" si="18"/>
        <v xml:space="preserve">AMERICANAS SERVIÇOS    PEGUE NA LOJA HOJE             </v>
      </c>
    </row>
    <row r="1195" spans="2:49" ht="15" customHeight="1">
      <c r="B1195" t="s">
        <v>9194</v>
      </c>
      <c r="C1195" s="2">
        <v>5186</v>
      </c>
      <c r="D1195" s="2">
        <v>5186</v>
      </c>
      <c r="E1195" s="2" t="s">
        <v>9195</v>
      </c>
      <c r="F1195" s="58" t="s">
        <v>9196</v>
      </c>
      <c r="G1195" s="2" t="s">
        <v>534</v>
      </c>
      <c r="H1195" t="s">
        <v>535</v>
      </c>
      <c r="I1195" s="58" t="s">
        <v>536</v>
      </c>
      <c r="J1195" s="2">
        <v>65659</v>
      </c>
      <c r="K1195" s="2" t="s">
        <v>537</v>
      </c>
      <c r="L1195" s="2" t="s">
        <v>531</v>
      </c>
      <c r="M1195" s="58" t="s">
        <v>3340</v>
      </c>
      <c r="N1195" s="58" t="s">
        <v>3341</v>
      </c>
      <c r="O1195" s="58" t="s">
        <v>3342</v>
      </c>
      <c r="P1195" s="2" t="s">
        <v>148</v>
      </c>
      <c r="Q1195" s="2" t="s">
        <v>3343</v>
      </c>
      <c r="R1195" s="2" t="s">
        <v>3337</v>
      </c>
      <c r="S1195" s="10">
        <v>43452</v>
      </c>
      <c r="T1195" s="58" t="s">
        <v>3344</v>
      </c>
      <c r="U1195" s="2" t="s">
        <v>3345</v>
      </c>
      <c r="V1195" s="2" t="s">
        <v>92</v>
      </c>
      <c r="W1195" s="2" t="s">
        <v>1192</v>
      </c>
      <c r="X1195" s="2" t="s">
        <v>545</v>
      </c>
      <c r="Y1195" s="2">
        <v>91</v>
      </c>
      <c r="Z1195" s="2" t="s">
        <v>95</v>
      </c>
      <c r="AA1195" s="2" t="s">
        <v>546</v>
      </c>
      <c r="AB1195" s="58" t="s">
        <v>728</v>
      </c>
      <c r="AC1195" s="58" t="s">
        <v>9196</v>
      </c>
      <c r="AD1195" s="58" t="s">
        <v>9197</v>
      </c>
      <c r="AE1195" s="2" t="s">
        <v>9198</v>
      </c>
      <c r="AF1195" s="62">
        <v>-1.4011560000000001</v>
      </c>
      <c r="AG1195" s="62">
        <v>-48.453339</v>
      </c>
      <c r="AH1195" s="2" t="s">
        <v>9199</v>
      </c>
      <c r="AI1195" s="2" t="s">
        <v>147</v>
      </c>
      <c r="AJ1195" s="2" t="s">
        <v>1351</v>
      </c>
      <c r="AK1195" s="55">
        <v>547.70000000000005</v>
      </c>
      <c r="AL1195" s="55">
        <v>95</v>
      </c>
      <c r="AM1195" s="55">
        <v>17.345262004747124</v>
      </c>
      <c r="AN1195" s="2" t="s">
        <v>331</v>
      </c>
      <c r="AO1195" s="2">
        <v>5</v>
      </c>
      <c r="AP1195" s="2">
        <v>2</v>
      </c>
      <c r="AQ1195" s="2">
        <v>1</v>
      </c>
      <c r="AR1195" s="53" t="s">
        <v>72</v>
      </c>
      <c r="AS1195" s="2" t="s">
        <v>73</v>
      </c>
      <c r="AT1195" s="2" t="s">
        <v>74</v>
      </c>
      <c r="AU1195" s="2" t="s">
        <v>148</v>
      </c>
      <c r="AV1195" s="2" t="s">
        <v>76</v>
      </c>
      <c r="AW1195" s="2" t="str">
        <f t="shared" si="18"/>
        <v>AMERICANAS SERVIÇOS    PEGUE NA LOJA HOJE    SHIP FROM STORE       QUIOSQUE</v>
      </c>
    </row>
    <row r="1196" spans="2:49" ht="15" customHeight="1">
      <c r="B1196" t="s">
        <v>9200</v>
      </c>
      <c r="C1196" s="2">
        <v>1412</v>
      </c>
      <c r="D1196" s="2">
        <v>1412</v>
      </c>
      <c r="E1196" s="2" t="s">
        <v>9201</v>
      </c>
      <c r="F1196" s="58" t="s">
        <v>9202</v>
      </c>
      <c r="G1196" s="2" t="s">
        <v>285</v>
      </c>
      <c r="H1196" t="s">
        <v>286</v>
      </c>
      <c r="I1196" s="58" t="s">
        <v>287</v>
      </c>
      <c r="J1196" s="2">
        <v>68673</v>
      </c>
      <c r="K1196" s="2" t="s">
        <v>288</v>
      </c>
      <c r="L1196" s="2" t="s">
        <v>289</v>
      </c>
      <c r="M1196" s="58" t="s">
        <v>290</v>
      </c>
      <c r="N1196" s="58" t="s">
        <v>291</v>
      </c>
      <c r="O1196" s="58" t="s">
        <v>292</v>
      </c>
      <c r="P1196" s="2">
        <v>66228</v>
      </c>
      <c r="Q1196" s="2" t="s">
        <v>293</v>
      </c>
      <c r="R1196" s="2" t="s">
        <v>282</v>
      </c>
      <c r="S1196" s="10">
        <v>43453</v>
      </c>
      <c r="T1196" s="58" t="s">
        <v>294</v>
      </c>
      <c r="U1196" s="2" t="s">
        <v>295</v>
      </c>
      <c r="V1196" s="2" t="s">
        <v>92</v>
      </c>
      <c r="W1196" s="2" t="s">
        <v>93</v>
      </c>
      <c r="X1196" s="2" t="s">
        <v>296</v>
      </c>
      <c r="Y1196" s="2">
        <v>41</v>
      </c>
      <c r="Z1196" s="2" t="s">
        <v>95</v>
      </c>
      <c r="AA1196" s="2" t="s">
        <v>297</v>
      </c>
      <c r="AB1196" s="58" t="s">
        <v>9203</v>
      </c>
      <c r="AC1196" s="58" t="s">
        <v>5021</v>
      </c>
      <c r="AD1196" s="58" t="s">
        <v>9204</v>
      </c>
      <c r="AE1196" s="2" t="s">
        <v>9205</v>
      </c>
      <c r="AF1196" s="62">
        <v>-25.360942000000001</v>
      </c>
      <c r="AG1196" s="62">
        <v>-49.184973499999998</v>
      </c>
      <c r="AH1196" s="2" t="s">
        <v>9206</v>
      </c>
      <c r="AI1196" s="2" t="s">
        <v>147</v>
      </c>
      <c r="AJ1196" s="2" t="s">
        <v>1351</v>
      </c>
      <c r="AK1196" s="55">
        <v>698.67</v>
      </c>
      <c r="AL1196" s="55">
        <v>88</v>
      </c>
      <c r="AM1196" s="55">
        <v>12.595359754963001</v>
      </c>
      <c r="AN1196" s="2" t="s">
        <v>331</v>
      </c>
      <c r="AO1196" s="2">
        <v>5</v>
      </c>
      <c r="AP1196" s="2">
        <v>2</v>
      </c>
      <c r="AQ1196" s="2">
        <v>1</v>
      </c>
      <c r="AR1196" s="53" t="s">
        <v>148</v>
      </c>
      <c r="AS1196" s="2" t="s">
        <v>73</v>
      </c>
      <c r="AT1196" s="2" t="s">
        <v>148</v>
      </c>
      <c r="AU1196" s="2" t="s">
        <v>75</v>
      </c>
      <c r="AV1196" s="2" t="s">
        <v>148</v>
      </c>
      <c r="AW1196" s="2" t="str">
        <f t="shared" si="18"/>
        <v xml:space="preserve">     PEGUE NA LOJA HOJE         PEGUE NA LOJA   </v>
      </c>
    </row>
    <row r="1197" spans="2:49" ht="15" customHeight="1">
      <c r="B1197" t="s">
        <v>9207</v>
      </c>
      <c r="C1197" s="2">
        <v>5183</v>
      </c>
      <c r="D1197" s="2">
        <v>5183</v>
      </c>
      <c r="E1197" s="2" t="s">
        <v>9208</v>
      </c>
      <c r="F1197" s="58" t="s">
        <v>9209</v>
      </c>
      <c r="G1197" s="2" t="s">
        <v>380</v>
      </c>
      <c r="H1197" t="s">
        <v>381</v>
      </c>
      <c r="I1197" s="58" t="s">
        <v>382</v>
      </c>
      <c r="J1197" s="2">
        <v>66147</v>
      </c>
      <c r="K1197" s="2" t="s">
        <v>383</v>
      </c>
      <c r="L1197" s="2" t="s">
        <v>384</v>
      </c>
      <c r="M1197" s="58" t="s">
        <v>385</v>
      </c>
      <c r="N1197" s="58" t="s">
        <v>386</v>
      </c>
      <c r="O1197" s="58" t="s">
        <v>387</v>
      </c>
      <c r="P1197" s="2">
        <v>66210</v>
      </c>
      <c r="Q1197" s="2" t="s">
        <v>388</v>
      </c>
      <c r="R1197" s="2" t="s">
        <v>389</v>
      </c>
      <c r="S1197" s="10">
        <v>43453</v>
      </c>
      <c r="T1197" s="58" t="s">
        <v>390</v>
      </c>
      <c r="U1197" s="2" t="s">
        <v>391</v>
      </c>
      <c r="V1197" s="2" t="s">
        <v>92</v>
      </c>
      <c r="W1197" s="2" t="s">
        <v>1192</v>
      </c>
      <c r="X1197" s="2" t="s">
        <v>248</v>
      </c>
      <c r="Y1197" s="2">
        <v>62</v>
      </c>
      <c r="Z1197" s="2" t="s">
        <v>160</v>
      </c>
      <c r="AA1197" s="2" t="s">
        <v>392</v>
      </c>
      <c r="AB1197" s="58" t="s">
        <v>379</v>
      </c>
      <c r="AC1197" s="58" t="s">
        <v>2263</v>
      </c>
      <c r="AD1197" s="58" t="s">
        <v>9210</v>
      </c>
      <c r="AE1197" s="2" t="s">
        <v>9211</v>
      </c>
      <c r="AF1197" s="62">
        <v>-16.7080892</v>
      </c>
      <c r="AG1197" s="62">
        <v>-49.272301800000001</v>
      </c>
      <c r="AH1197" s="2" t="s">
        <v>9212</v>
      </c>
      <c r="AI1197" s="2" t="s">
        <v>147</v>
      </c>
      <c r="AJ1197" s="2" t="s">
        <v>1260</v>
      </c>
      <c r="AK1197" s="55">
        <v>295.77999999999997</v>
      </c>
      <c r="AL1197" s="55">
        <v>36</v>
      </c>
      <c r="AM1197" s="55">
        <v>12.171208330515926</v>
      </c>
      <c r="AN1197" s="2" t="s">
        <v>331</v>
      </c>
      <c r="AO1197" s="2">
        <v>10</v>
      </c>
      <c r="AP1197" s="2">
        <v>1</v>
      </c>
      <c r="AQ1197" s="2">
        <v>3</v>
      </c>
      <c r="AR1197" s="53" t="s">
        <v>148</v>
      </c>
      <c r="AS1197" s="2" t="s">
        <v>73</v>
      </c>
      <c r="AT1197" s="2" t="s">
        <v>74</v>
      </c>
      <c r="AU1197" s="2" t="s">
        <v>148</v>
      </c>
      <c r="AV1197" s="2" t="s">
        <v>148</v>
      </c>
      <c r="AW1197" s="2" t="str">
        <f t="shared" si="18"/>
        <v xml:space="preserve">     PEGUE NA LOJA HOJE    SHIP FROM STORE        </v>
      </c>
    </row>
    <row r="1198" spans="2:49" ht="15" customHeight="1">
      <c r="B1198" t="s">
        <v>9213</v>
      </c>
      <c r="C1198" s="2">
        <v>5168</v>
      </c>
      <c r="D1198" s="2">
        <v>5168</v>
      </c>
      <c r="E1198" s="2" t="s">
        <v>9214</v>
      </c>
      <c r="F1198" s="58" t="s">
        <v>9215</v>
      </c>
      <c r="G1198" s="2" t="s">
        <v>534</v>
      </c>
      <c r="H1198" t="s">
        <v>535</v>
      </c>
      <c r="I1198" s="58" t="s">
        <v>536</v>
      </c>
      <c r="J1198" s="2">
        <v>65659</v>
      </c>
      <c r="K1198" s="2" t="s">
        <v>537</v>
      </c>
      <c r="L1198" s="2" t="s">
        <v>531</v>
      </c>
      <c r="M1198" s="58" t="s">
        <v>721</v>
      </c>
      <c r="N1198" s="58" t="s">
        <v>722</v>
      </c>
      <c r="O1198" s="58" t="s">
        <v>723</v>
      </c>
      <c r="P1198" s="2" t="s">
        <v>148</v>
      </c>
      <c r="Q1198" s="2" t="s">
        <v>724</v>
      </c>
      <c r="R1198" s="2" t="s">
        <v>718</v>
      </c>
      <c r="S1198" s="10">
        <v>43454</v>
      </c>
      <c r="T1198" s="58" t="s">
        <v>725</v>
      </c>
      <c r="U1198" s="2" t="s">
        <v>726</v>
      </c>
      <c r="V1198" s="2" t="s">
        <v>92</v>
      </c>
      <c r="W1198" s="2" t="s">
        <v>1192</v>
      </c>
      <c r="X1198" s="2" t="s">
        <v>545</v>
      </c>
      <c r="Y1198" s="2">
        <v>98</v>
      </c>
      <c r="Z1198" s="2" t="s">
        <v>160</v>
      </c>
      <c r="AA1198" s="2" t="s">
        <v>727</v>
      </c>
      <c r="AB1198" s="58" t="s">
        <v>728</v>
      </c>
      <c r="AC1198" s="58" t="s">
        <v>9216</v>
      </c>
      <c r="AD1198" s="58" t="s">
        <v>9217</v>
      </c>
      <c r="AE1198" s="2" t="s">
        <v>9218</v>
      </c>
      <c r="AF1198" s="62">
        <v>-2.5696802000000001</v>
      </c>
      <c r="AG1198" s="62">
        <v>-44.233505600000001</v>
      </c>
      <c r="AH1198" s="2" t="s">
        <v>9219</v>
      </c>
      <c r="AI1198" s="2" t="s">
        <v>28</v>
      </c>
      <c r="AJ1198" s="2" t="s">
        <v>1196</v>
      </c>
      <c r="AK1198" s="55">
        <v>385.71</v>
      </c>
      <c r="AL1198" s="55">
        <v>76</v>
      </c>
      <c r="AM1198" s="55">
        <v>19.703922636177438</v>
      </c>
      <c r="AN1198" s="2" t="s">
        <v>331</v>
      </c>
      <c r="AO1198" s="2">
        <v>10</v>
      </c>
      <c r="AP1198" s="2">
        <v>1</v>
      </c>
      <c r="AQ1198" s="2">
        <v>3</v>
      </c>
      <c r="AR1198" s="53" t="s">
        <v>72</v>
      </c>
      <c r="AS1198" s="2" t="s">
        <v>73</v>
      </c>
      <c r="AT1198" s="2" t="s">
        <v>74</v>
      </c>
      <c r="AU1198" s="2" t="s">
        <v>148</v>
      </c>
      <c r="AV1198" s="2" t="s">
        <v>148</v>
      </c>
      <c r="AW1198" s="2" t="str">
        <f t="shared" si="18"/>
        <v xml:space="preserve">AMERICANAS SERVIÇOS    PEGUE NA LOJA HOJE    SHIP FROM STORE        </v>
      </c>
    </row>
    <row r="1199" spans="2:49" ht="15" customHeight="1">
      <c r="B1199" t="s">
        <v>9220</v>
      </c>
      <c r="C1199" s="2">
        <v>5165</v>
      </c>
      <c r="D1199" s="2">
        <v>5165</v>
      </c>
      <c r="E1199" s="2" t="s">
        <v>9221</v>
      </c>
      <c r="F1199" s="58" t="s">
        <v>9222</v>
      </c>
      <c r="G1199" s="2" t="s">
        <v>128</v>
      </c>
      <c r="H1199" t="s">
        <v>129</v>
      </c>
      <c r="I1199" s="58" t="s">
        <v>130</v>
      </c>
      <c r="J1199" s="2">
        <v>66128</v>
      </c>
      <c r="K1199" s="2" t="s">
        <v>131</v>
      </c>
      <c r="L1199" s="2" t="s">
        <v>132</v>
      </c>
      <c r="M1199" s="58" t="s">
        <v>1451</v>
      </c>
      <c r="N1199" s="58" t="s">
        <v>1452</v>
      </c>
      <c r="O1199" s="58" t="s">
        <v>1453</v>
      </c>
      <c r="P1199" s="2">
        <v>68774</v>
      </c>
      <c r="Q1199" s="2" t="s">
        <v>1454</v>
      </c>
      <c r="R1199" s="2" t="s">
        <v>1455</v>
      </c>
      <c r="S1199" s="10">
        <v>43456</v>
      </c>
      <c r="T1199" s="58" t="s">
        <v>1456</v>
      </c>
      <c r="U1199" s="2" t="s">
        <v>1457</v>
      </c>
      <c r="V1199" s="2" t="s">
        <v>92</v>
      </c>
      <c r="W1199" s="2" t="s">
        <v>1192</v>
      </c>
      <c r="X1199" s="2" t="s">
        <v>140</v>
      </c>
      <c r="Y1199" s="2">
        <v>11</v>
      </c>
      <c r="Z1199" s="2" t="s">
        <v>95</v>
      </c>
      <c r="AA1199" s="2" t="s">
        <v>141</v>
      </c>
      <c r="AB1199" s="58" t="s">
        <v>1729</v>
      </c>
      <c r="AC1199" s="58" t="s">
        <v>9223</v>
      </c>
      <c r="AD1199" s="58" t="s">
        <v>9224</v>
      </c>
      <c r="AE1199" s="2" t="s">
        <v>9225</v>
      </c>
      <c r="AF1199" s="62">
        <v>-23.6099113</v>
      </c>
      <c r="AG1199" s="62">
        <v>-46.768425099999902</v>
      </c>
      <c r="AH1199" s="2" t="s">
        <v>9226</v>
      </c>
      <c r="AI1199" s="2" t="s">
        <v>147</v>
      </c>
      <c r="AJ1199" s="2" t="s">
        <v>1196</v>
      </c>
      <c r="AK1199" s="55">
        <v>450.21</v>
      </c>
      <c r="AL1199" s="55">
        <v>73</v>
      </c>
      <c r="AM1199" s="55">
        <v>16.214655383043468</v>
      </c>
      <c r="AN1199" s="2" t="s">
        <v>331</v>
      </c>
      <c r="AO1199" s="2">
        <v>5</v>
      </c>
      <c r="AP1199" s="2">
        <v>2</v>
      </c>
      <c r="AQ1199" s="2">
        <v>1</v>
      </c>
      <c r="AR1199" s="53" t="s">
        <v>148</v>
      </c>
      <c r="AS1199" s="2" t="s">
        <v>73</v>
      </c>
      <c r="AT1199" s="2" t="s">
        <v>74</v>
      </c>
      <c r="AU1199" s="2" t="s">
        <v>148</v>
      </c>
      <c r="AV1199" s="2" t="s">
        <v>148</v>
      </c>
      <c r="AW1199" s="2" t="str">
        <f t="shared" si="18"/>
        <v xml:space="preserve">     PEGUE NA LOJA HOJE    SHIP FROM STORE        </v>
      </c>
    </row>
    <row r="1200" spans="2:49" ht="15" customHeight="1">
      <c r="B1200" t="s">
        <v>9227</v>
      </c>
      <c r="C1200" s="2">
        <v>5113</v>
      </c>
      <c r="D1200" s="2">
        <v>5113</v>
      </c>
      <c r="E1200" s="2" t="s">
        <v>9228</v>
      </c>
      <c r="F1200" s="58" t="s">
        <v>9229</v>
      </c>
      <c r="G1200" s="2" t="s">
        <v>81</v>
      </c>
      <c r="H1200" t="s">
        <v>82</v>
      </c>
      <c r="I1200" s="58" t="s">
        <v>83</v>
      </c>
      <c r="J1200" s="2">
        <v>66203</v>
      </c>
      <c r="K1200" s="2" t="s">
        <v>84</v>
      </c>
      <c r="L1200" s="2" t="s">
        <v>85</v>
      </c>
      <c r="M1200" s="58" t="s">
        <v>86</v>
      </c>
      <c r="N1200" s="58" t="s">
        <v>87</v>
      </c>
      <c r="O1200" s="58" t="s">
        <v>88</v>
      </c>
      <c r="P1200" s="2">
        <v>68551</v>
      </c>
      <c r="Q1200" s="2" t="s">
        <v>89</v>
      </c>
      <c r="R1200" s="2" t="s">
        <v>85</v>
      </c>
      <c r="S1200" s="10">
        <v>43456</v>
      </c>
      <c r="T1200" s="58" t="s">
        <v>90</v>
      </c>
      <c r="U1200" s="2" t="s">
        <v>91</v>
      </c>
      <c r="V1200" s="2" t="s">
        <v>92</v>
      </c>
      <c r="W1200" s="2" t="s">
        <v>1192</v>
      </c>
      <c r="X1200" s="2" t="s">
        <v>94</v>
      </c>
      <c r="Y1200" s="2">
        <v>21</v>
      </c>
      <c r="Z1200" s="2" t="s">
        <v>95</v>
      </c>
      <c r="AA1200" s="2" t="s">
        <v>96</v>
      </c>
      <c r="AB1200" s="58" t="s">
        <v>120</v>
      </c>
      <c r="AC1200" s="58" t="s">
        <v>98</v>
      </c>
      <c r="AD1200" s="58" t="s">
        <v>9230</v>
      </c>
      <c r="AE1200" s="2" t="s">
        <v>9231</v>
      </c>
      <c r="AF1200" s="62">
        <v>-22.820596500000001</v>
      </c>
      <c r="AG1200" s="62">
        <v>-43.046354899999997</v>
      </c>
      <c r="AH1200" s="2" t="s">
        <v>9232</v>
      </c>
      <c r="AI1200" s="2" t="s">
        <v>28</v>
      </c>
      <c r="AJ1200" s="2" t="s">
        <v>1196</v>
      </c>
      <c r="AK1200" s="55">
        <v>372.02</v>
      </c>
      <c r="AL1200" s="55">
        <v>61</v>
      </c>
      <c r="AM1200" s="55">
        <v>16.396967904951349</v>
      </c>
      <c r="AN1200" s="2" t="s">
        <v>331</v>
      </c>
      <c r="AO1200" s="2">
        <v>4</v>
      </c>
      <c r="AP1200" s="2">
        <v>2</v>
      </c>
      <c r="AQ1200" s="2">
        <v>1</v>
      </c>
      <c r="AR1200" s="53" t="s">
        <v>148</v>
      </c>
      <c r="AS1200" s="2" t="s">
        <v>73</v>
      </c>
      <c r="AT1200" s="2" t="s">
        <v>148</v>
      </c>
      <c r="AU1200" s="2" t="s">
        <v>148</v>
      </c>
      <c r="AV1200" s="2" t="s">
        <v>148</v>
      </c>
      <c r="AW1200" s="2" t="str">
        <f t="shared" si="18"/>
        <v xml:space="preserve">     PEGUE NA LOJA HOJE             </v>
      </c>
    </row>
    <row r="1201" spans="2:49" ht="15" customHeight="1">
      <c r="B1201" t="s">
        <v>9233</v>
      </c>
      <c r="C1201" s="2">
        <v>1416</v>
      </c>
      <c r="D1201" s="2">
        <v>1416</v>
      </c>
      <c r="E1201" s="2" t="s">
        <v>9234</v>
      </c>
      <c r="F1201" s="58" t="s">
        <v>9235</v>
      </c>
      <c r="G1201" s="2" t="s">
        <v>81</v>
      </c>
      <c r="H1201" t="s">
        <v>82</v>
      </c>
      <c r="I1201" s="58" t="s">
        <v>83</v>
      </c>
      <c r="J1201" s="2">
        <v>66203</v>
      </c>
      <c r="K1201" s="2" t="s">
        <v>84</v>
      </c>
      <c r="L1201" s="2" t="s">
        <v>85</v>
      </c>
      <c r="M1201" s="58" t="s">
        <v>200</v>
      </c>
      <c r="N1201" s="58" t="s">
        <v>201</v>
      </c>
      <c r="O1201" s="58" t="s">
        <v>202</v>
      </c>
      <c r="P1201" s="2">
        <v>68608</v>
      </c>
      <c r="Q1201" s="2" t="s">
        <v>203</v>
      </c>
      <c r="R1201" s="2" t="s">
        <v>197</v>
      </c>
      <c r="S1201" s="10">
        <v>43456</v>
      </c>
      <c r="T1201" s="58" t="s">
        <v>204</v>
      </c>
      <c r="U1201" s="2" t="s">
        <v>205</v>
      </c>
      <c r="V1201" s="2" t="s">
        <v>92</v>
      </c>
      <c r="W1201" s="2" t="s">
        <v>93</v>
      </c>
      <c r="X1201" s="2" t="s">
        <v>248</v>
      </c>
      <c r="Y1201" s="2">
        <v>12</v>
      </c>
      <c r="Z1201" s="2" t="s">
        <v>95</v>
      </c>
      <c r="AA1201" s="2" t="s">
        <v>206</v>
      </c>
      <c r="AB1201" s="58" t="s">
        <v>9236</v>
      </c>
      <c r="AC1201" s="58" t="s">
        <v>444</v>
      </c>
      <c r="AD1201" s="58" t="s">
        <v>9237</v>
      </c>
      <c r="AE1201" s="2" t="s">
        <v>9238</v>
      </c>
      <c r="AF1201" s="62">
        <v>-22.425586899999999</v>
      </c>
      <c r="AG1201" s="62">
        <v>-45.4607691</v>
      </c>
      <c r="AH1201" s="2" t="s">
        <v>9239</v>
      </c>
      <c r="AI1201" s="2" t="s">
        <v>147</v>
      </c>
      <c r="AJ1201" s="2" t="s">
        <v>1351</v>
      </c>
      <c r="AK1201" s="55">
        <v>564.57000000000005</v>
      </c>
      <c r="AL1201" s="55">
        <v>53</v>
      </c>
      <c r="AM1201" s="55">
        <v>9.3876755761021649</v>
      </c>
      <c r="AN1201" s="2" t="s">
        <v>331</v>
      </c>
      <c r="AO1201" s="2">
        <v>9</v>
      </c>
      <c r="AP1201" s="2">
        <v>1</v>
      </c>
      <c r="AQ1201" s="2">
        <v>2</v>
      </c>
      <c r="AR1201" s="53" t="s">
        <v>148</v>
      </c>
      <c r="AS1201" s="2" t="s">
        <v>73</v>
      </c>
      <c r="AT1201" s="2" t="s">
        <v>148</v>
      </c>
      <c r="AU1201" s="2" t="s">
        <v>75</v>
      </c>
      <c r="AV1201" s="2" t="s">
        <v>148</v>
      </c>
      <c r="AW1201" s="2" t="str">
        <f t="shared" si="18"/>
        <v xml:space="preserve">     PEGUE NA LOJA HOJE         PEGUE NA LOJA   </v>
      </c>
    </row>
    <row r="1202" spans="2:49" ht="15" customHeight="1">
      <c r="B1202" t="s">
        <v>9240</v>
      </c>
      <c r="C1202" s="2">
        <v>1418</v>
      </c>
      <c r="D1202" s="2">
        <v>1418</v>
      </c>
      <c r="E1202" s="2" t="s">
        <v>9241</v>
      </c>
      <c r="F1202" s="58" t="s">
        <v>9242</v>
      </c>
      <c r="G1202" s="2" t="s">
        <v>108</v>
      </c>
      <c r="H1202" t="s">
        <v>109</v>
      </c>
      <c r="I1202" s="58" t="s">
        <v>110</v>
      </c>
      <c r="J1202" s="2">
        <v>66202</v>
      </c>
      <c r="K1202" s="2" t="s">
        <v>111</v>
      </c>
      <c r="L1202" s="2" t="s">
        <v>112</v>
      </c>
      <c r="M1202" s="58" t="s">
        <v>227</v>
      </c>
      <c r="N1202" s="58" t="s">
        <v>228</v>
      </c>
      <c r="O1202" s="58" t="s">
        <v>229</v>
      </c>
      <c r="P1202" s="2">
        <v>66230</v>
      </c>
      <c r="Q1202" s="2" t="s">
        <v>230</v>
      </c>
      <c r="R1202" s="2" t="s">
        <v>231</v>
      </c>
      <c r="S1202" s="10">
        <v>43456</v>
      </c>
      <c r="T1202" s="58" t="s">
        <v>232</v>
      </c>
      <c r="U1202" s="2" t="s">
        <v>233</v>
      </c>
      <c r="V1202" s="2" t="s">
        <v>92</v>
      </c>
      <c r="W1202" s="2" t="s">
        <v>1192</v>
      </c>
      <c r="X1202" s="2" t="s">
        <v>94</v>
      </c>
      <c r="Y1202" s="2">
        <v>22</v>
      </c>
      <c r="Z1202" s="2" t="s">
        <v>160</v>
      </c>
      <c r="AA1202" s="2" t="s">
        <v>96</v>
      </c>
      <c r="AB1202" s="58" t="s">
        <v>1412</v>
      </c>
      <c r="AC1202" s="58" t="s">
        <v>98</v>
      </c>
      <c r="AD1202" s="58" t="s">
        <v>9243</v>
      </c>
      <c r="AE1202" s="2" t="s">
        <v>9244</v>
      </c>
      <c r="AF1202" s="62">
        <v>-22.291765600000002</v>
      </c>
      <c r="AG1202" s="62">
        <v>-42.531442200000001</v>
      </c>
      <c r="AH1202" s="2" t="s">
        <v>9245</v>
      </c>
      <c r="AI1202" s="2" t="s">
        <v>147</v>
      </c>
      <c r="AJ1202" s="2" t="s">
        <v>1196</v>
      </c>
      <c r="AK1202" s="55">
        <v>448.3</v>
      </c>
      <c r="AL1202" s="55">
        <v>37</v>
      </c>
      <c r="AM1202" s="55">
        <v>8.2534017399063124</v>
      </c>
      <c r="AN1202" s="2" t="s">
        <v>331</v>
      </c>
      <c r="AO1202" s="2">
        <v>5</v>
      </c>
      <c r="AP1202" s="2">
        <v>2</v>
      </c>
      <c r="AQ1202" s="2">
        <v>1</v>
      </c>
      <c r="AR1202" s="53" t="s">
        <v>148</v>
      </c>
      <c r="AS1202" s="2" t="s">
        <v>73</v>
      </c>
      <c r="AT1202" s="2" t="s">
        <v>148</v>
      </c>
      <c r="AU1202" s="2" t="s">
        <v>75</v>
      </c>
      <c r="AV1202" s="2" t="s">
        <v>148</v>
      </c>
      <c r="AW1202" s="2" t="str">
        <f t="shared" si="18"/>
        <v xml:space="preserve">     PEGUE NA LOJA HOJE         PEGUE NA LOJA   </v>
      </c>
    </row>
    <row r="1203" spans="2:49" ht="15" customHeight="1">
      <c r="B1203" t="s">
        <v>9246</v>
      </c>
      <c r="C1203" s="2">
        <v>5164</v>
      </c>
      <c r="D1203" s="2">
        <v>5164</v>
      </c>
      <c r="E1203" s="2" t="s">
        <v>9247</v>
      </c>
      <c r="F1203" s="58" t="s">
        <v>9248</v>
      </c>
      <c r="G1203" s="2" t="s">
        <v>108</v>
      </c>
      <c r="H1203" t="s">
        <v>109</v>
      </c>
      <c r="I1203" s="58" t="s">
        <v>110</v>
      </c>
      <c r="J1203" s="2">
        <v>66202</v>
      </c>
      <c r="K1203" s="2" t="s">
        <v>111</v>
      </c>
      <c r="L1203" s="2" t="s">
        <v>112</v>
      </c>
      <c r="M1203" s="58" t="s">
        <v>305</v>
      </c>
      <c r="N1203" s="58" t="s">
        <v>306</v>
      </c>
      <c r="O1203" s="58" t="s">
        <v>307</v>
      </c>
      <c r="P1203" s="2">
        <v>66197</v>
      </c>
      <c r="Q1203" s="2" t="s">
        <v>308</v>
      </c>
      <c r="R1203" s="2" t="s">
        <v>309</v>
      </c>
      <c r="S1203" s="10">
        <v>43456</v>
      </c>
      <c r="T1203" s="58" t="s">
        <v>1024</v>
      </c>
      <c r="U1203" s="2" t="s">
        <v>1025</v>
      </c>
      <c r="V1203" s="2" t="s">
        <v>92</v>
      </c>
      <c r="W1203" s="2" t="s">
        <v>1192</v>
      </c>
      <c r="X1203" s="2" t="s">
        <v>94</v>
      </c>
      <c r="Y1203" s="2">
        <v>21</v>
      </c>
      <c r="Z1203" s="2" t="s">
        <v>95</v>
      </c>
      <c r="AA1203" s="2" t="s">
        <v>96</v>
      </c>
      <c r="AB1203" s="58" t="s">
        <v>120</v>
      </c>
      <c r="AC1203" s="58" t="s">
        <v>9249</v>
      </c>
      <c r="AD1203" s="58" t="s">
        <v>9250</v>
      </c>
      <c r="AE1203" s="2" t="s">
        <v>9251</v>
      </c>
      <c r="AF1203" s="62">
        <v>-22.917113700000002</v>
      </c>
      <c r="AG1203" s="62">
        <v>-43.632770099999902</v>
      </c>
      <c r="AH1203" s="2" t="s">
        <v>9252</v>
      </c>
      <c r="AI1203" s="2" t="s">
        <v>28</v>
      </c>
      <c r="AJ1203" s="2" t="s">
        <v>1260</v>
      </c>
      <c r="AK1203" s="55">
        <v>292.62</v>
      </c>
      <c r="AL1203" s="55">
        <v>36</v>
      </c>
      <c r="AM1203" s="55">
        <v>12.302645068689769</v>
      </c>
      <c r="AN1203" s="2" t="s">
        <v>103</v>
      </c>
      <c r="AO1203" s="2">
        <v>3</v>
      </c>
      <c r="AP1203" s="2">
        <v>3</v>
      </c>
      <c r="AQ1203" s="2">
        <v>1</v>
      </c>
      <c r="AR1203" s="53" t="s">
        <v>148</v>
      </c>
      <c r="AS1203" s="2" t="s">
        <v>73</v>
      </c>
      <c r="AT1203" s="2" t="s">
        <v>74</v>
      </c>
      <c r="AU1203" s="2" t="s">
        <v>148</v>
      </c>
      <c r="AV1203" s="2" t="s">
        <v>148</v>
      </c>
      <c r="AW1203" s="2" t="str">
        <f t="shared" si="18"/>
        <v xml:space="preserve">     PEGUE NA LOJA HOJE    SHIP FROM STORE        </v>
      </c>
    </row>
    <row r="1204" spans="2:49" ht="15" customHeight="1">
      <c r="B1204" t="s">
        <v>9253</v>
      </c>
      <c r="C1204" s="2">
        <v>5118</v>
      </c>
      <c r="D1204" s="2">
        <v>5118</v>
      </c>
      <c r="E1204" s="2" t="s">
        <v>9254</v>
      </c>
      <c r="F1204" s="58" t="s">
        <v>9255</v>
      </c>
      <c r="G1204" s="2" t="s">
        <v>168</v>
      </c>
      <c r="H1204" t="s">
        <v>169</v>
      </c>
      <c r="I1204" s="58" t="s">
        <v>170</v>
      </c>
      <c r="J1204" s="2">
        <v>66146</v>
      </c>
      <c r="K1204" s="2" t="s">
        <v>171</v>
      </c>
      <c r="L1204" s="2" t="s">
        <v>172</v>
      </c>
      <c r="M1204" s="58" t="s">
        <v>214</v>
      </c>
      <c r="N1204" s="58" t="s">
        <v>215</v>
      </c>
      <c r="O1204" s="58" t="s">
        <v>216</v>
      </c>
      <c r="P1204" s="2" t="s">
        <v>148</v>
      </c>
      <c r="Q1204" s="2" t="s">
        <v>217</v>
      </c>
      <c r="R1204" s="2" t="s">
        <v>211</v>
      </c>
      <c r="S1204" s="10">
        <v>43456</v>
      </c>
      <c r="T1204" s="58" t="s">
        <v>218</v>
      </c>
      <c r="U1204" s="2" t="s">
        <v>219</v>
      </c>
      <c r="V1204" s="2" t="s">
        <v>92</v>
      </c>
      <c r="W1204" s="2" t="s">
        <v>1192</v>
      </c>
      <c r="X1204" s="2" t="s">
        <v>140</v>
      </c>
      <c r="Y1204" s="2">
        <v>67</v>
      </c>
      <c r="Z1204" s="2" t="s">
        <v>95</v>
      </c>
      <c r="AA1204" s="2" t="s">
        <v>141</v>
      </c>
      <c r="AB1204" s="58" t="s">
        <v>9256</v>
      </c>
      <c r="AC1204" s="58" t="s">
        <v>9257</v>
      </c>
      <c r="AD1204" s="58" t="s">
        <v>9258</v>
      </c>
      <c r="AE1204" s="2" t="s">
        <v>9259</v>
      </c>
      <c r="AF1204" s="62">
        <v>-20.4363727</v>
      </c>
      <c r="AG1204" s="62">
        <v>-51.305085099999999</v>
      </c>
      <c r="AH1204" s="2" t="s">
        <v>9260</v>
      </c>
      <c r="AI1204" s="2" t="s">
        <v>28</v>
      </c>
      <c r="AJ1204" s="2" t="s">
        <v>1196</v>
      </c>
      <c r="AK1204" s="55">
        <v>317.94</v>
      </c>
      <c r="AL1204" s="55">
        <v>57</v>
      </c>
      <c r="AM1204" s="55">
        <v>17.927910926589924</v>
      </c>
      <c r="AN1204" s="2" t="s">
        <v>331</v>
      </c>
      <c r="AO1204" s="2">
        <v>10</v>
      </c>
      <c r="AP1204" s="2">
        <v>1</v>
      </c>
      <c r="AQ1204" s="2">
        <v>3</v>
      </c>
      <c r="AR1204" s="53" t="s">
        <v>148</v>
      </c>
      <c r="AS1204" s="2" t="s">
        <v>73</v>
      </c>
      <c r="AT1204" s="2" t="s">
        <v>148</v>
      </c>
      <c r="AU1204" s="2" t="s">
        <v>148</v>
      </c>
      <c r="AV1204" s="2" t="s">
        <v>148</v>
      </c>
      <c r="AW1204" s="2" t="str">
        <f t="shared" si="18"/>
        <v xml:space="preserve">     PEGUE NA LOJA HOJE             </v>
      </c>
    </row>
    <row r="1205" spans="2:49" ht="15" customHeight="1">
      <c r="B1205" t="s">
        <v>9261</v>
      </c>
      <c r="C1205" s="2">
        <v>1363</v>
      </c>
      <c r="D1205" s="2">
        <v>1363</v>
      </c>
      <c r="E1205" s="2" t="s">
        <v>9262</v>
      </c>
      <c r="F1205" s="58" t="s">
        <v>9263</v>
      </c>
      <c r="G1205" s="2" t="s">
        <v>285</v>
      </c>
      <c r="H1205" t="s">
        <v>286</v>
      </c>
      <c r="I1205" s="58" t="s">
        <v>287</v>
      </c>
      <c r="J1205" s="2">
        <v>68673</v>
      </c>
      <c r="K1205" s="2" t="s">
        <v>288</v>
      </c>
      <c r="L1205" s="2" t="s">
        <v>289</v>
      </c>
      <c r="M1205" s="58" t="s">
        <v>1298</v>
      </c>
      <c r="N1205" s="58" t="s">
        <v>1299</v>
      </c>
      <c r="O1205" s="58" t="s">
        <v>1300</v>
      </c>
      <c r="P1205" s="2" t="s">
        <v>148</v>
      </c>
      <c r="Q1205" s="2" t="s">
        <v>1301</v>
      </c>
      <c r="R1205" s="2" t="s">
        <v>1302</v>
      </c>
      <c r="S1205" s="10">
        <v>43456</v>
      </c>
      <c r="T1205" s="58" t="s">
        <v>3222</v>
      </c>
      <c r="U1205" s="2" t="s">
        <v>3223</v>
      </c>
      <c r="V1205" s="2" t="s">
        <v>92</v>
      </c>
      <c r="W1205" s="2" t="s">
        <v>93</v>
      </c>
      <c r="X1205" s="2" t="s">
        <v>458</v>
      </c>
      <c r="Y1205" s="2">
        <v>53</v>
      </c>
      <c r="Z1205" s="2" t="s">
        <v>160</v>
      </c>
      <c r="AA1205" s="2" t="s">
        <v>460</v>
      </c>
      <c r="AB1205" s="58" t="s">
        <v>9263</v>
      </c>
      <c r="AC1205" s="58" t="s">
        <v>98</v>
      </c>
      <c r="AD1205" s="58" t="s">
        <v>9264</v>
      </c>
      <c r="AE1205" s="2" t="s">
        <v>9265</v>
      </c>
      <c r="AF1205" s="62">
        <v>-31.3339009</v>
      </c>
      <c r="AG1205" s="62">
        <v>-54.104904900000001</v>
      </c>
      <c r="AH1205" s="2" t="s">
        <v>9266</v>
      </c>
      <c r="AI1205" s="2" t="s">
        <v>147</v>
      </c>
      <c r="AJ1205" s="2" t="s">
        <v>330</v>
      </c>
      <c r="AK1205" s="55">
        <v>710.69</v>
      </c>
      <c r="AL1205" s="55">
        <v>148</v>
      </c>
      <c r="AM1205" s="55">
        <v>20.824832205321584</v>
      </c>
      <c r="AN1205" s="2" t="s">
        <v>103</v>
      </c>
      <c r="AO1205" s="2">
        <v>8</v>
      </c>
      <c r="AP1205" s="2">
        <v>1</v>
      </c>
      <c r="AQ1205" s="2">
        <v>1</v>
      </c>
      <c r="AR1205" s="53" t="s">
        <v>72</v>
      </c>
      <c r="AS1205" s="2" t="s">
        <v>73</v>
      </c>
      <c r="AT1205" s="2" t="s">
        <v>148</v>
      </c>
      <c r="AU1205" s="2" t="s">
        <v>75</v>
      </c>
      <c r="AV1205" s="2" t="s">
        <v>76</v>
      </c>
      <c r="AW1205" s="2" t="str">
        <f t="shared" si="18"/>
        <v>AMERICANAS SERVIÇOS    PEGUE NA LOJA HOJE         PEGUE NA LOJA  QUIOSQUE</v>
      </c>
    </row>
    <row r="1206" spans="2:49" ht="15" customHeight="1">
      <c r="B1206" t="s">
        <v>9267</v>
      </c>
      <c r="C1206" s="2">
        <v>1420</v>
      </c>
      <c r="D1206" s="2">
        <v>1420</v>
      </c>
      <c r="E1206" s="2" t="s">
        <v>9268</v>
      </c>
      <c r="F1206" s="58" t="s">
        <v>9269</v>
      </c>
      <c r="G1206" s="2" t="s">
        <v>380</v>
      </c>
      <c r="H1206" t="s">
        <v>381</v>
      </c>
      <c r="I1206" s="58" t="s">
        <v>382</v>
      </c>
      <c r="J1206" s="2">
        <v>66147</v>
      </c>
      <c r="K1206" s="2" t="s">
        <v>383</v>
      </c>
      <c r="L1206" s="2" t="s">
        <v>384</v>
      </c>
      <c r="M1206" s="58" t="s">
        <v>401</v>
      </c>
      <c r="N1206" s="58" t="s">
        <v>402</v>
      </c>
      <c r="O1206" s="58" t="s">
        <v>403</v>
      </c>
      <c r="P1206" s="2">
        <v>66127</v>
      </c>
      <c r="Q1206" s="2" t="s">
        <v>404</v>
      </c>
      <c r="R1206" s="2" t="s">
        <v>405</v>
      </c>
      <c r="S1206" s="10">
        <v>43456</v>
      </c>
      <c r="T1206" s="58" t="s">
        <v>945</v>
      </c>
      <c r="U1206" s="2" t="s">
        <v>946</v>
      </c>
      <c r="V1206" s="2" t="s">
        <v>92</v>
      </c>
      <c r="W1206" s="2" t="s">
        <v>93</v>
      </c>
      <c r="X1206" s="2" t="s">
        <v>248</v>
      </c>
      <c r="Y1206" s="2">
        <v>61</v>
      </c>
      <c r="Z1206" s="2" t="s">
        <v>160</v>
      </c>
      <c r="AA1206" s="2" t="s">
        <v>408</v>
      </c>
      <c r="AB1206" s="58" t="s">
        <v>409</v>
      </c>
      <c r="AC1206" s="58" t="s">
        <v>5342</v>
      </c>
      <c r="AD1206" s="58" t="s">
        <v>9270</v>
      </c>
      <c r="AE1206" s="2" t="s">
        <v>9271</v>
      </c>
      <c r="AF1206" s="62">
        <v>-15.821081100000001</v>
      </c>
      <c r="AG1206" s="62">
        <v>-48.062054600000003</v>
      </c>
      <c r="AH1206" s="2" t="s">
        <v>9272</v>
      </c>
      <c r="AI1206" s="2" t="s">
        <v>147</v>
      </c>
      <c r="AJ1206" s="2" t="s">
        <v>330</v>
      </c>
      <c r="AK1206" s="55">
        <v>775.74</v>
      </c>
      <c r="AL1206" s="55">
        <v>66</v>
      </c>
      <c r="AM1206" s="55">
        <v>8.5080052594941602</v>
      </c>
      <c r="AN1206" s="2" t="s">
        <v>103</v>
      </c>
      <c r="AO1206" s="2">
        <v>10</v>
      </c>
      <c r="AP1206" s="2">
        <v>1</v>
      </c>
      <c r="AQ1206" s="2">
        <v>3</v>
      </c>
      <c r="AR1206" s="53" t="s">
        <v>148</v>
      </c>
      <c r="AS1206" s="2" t="s">
        <v>73</v>
      </c>
      <c r="AT1206" s="2" t="s">
        <v>74</v>
      </c>
      <c r="AU1206" s="2" t="s">
        <v>75</v>
      </c>
      <c r="AV1206" s="2" t="s">
        <v>148</v>
      </c>
      <c r="AW1206" s="2" t="str">
        <f t="shared" si="18"/>
        <v xml:space="preserve">     PEGUE NA LOJA HOJE    SHIP FROM STORE    PEGUE NA LOJA   </v>
      </c>
    </row>
    <row r="1207" spans="2:49" ht="15" customHeight="1">
      <c r="B1207" t="s">
        <v>9273</v>
      </c>
      <c r="C1207" s="2">
        <v>1423</v>
      </c>
      <c r="D1207" s="2">
        <v>1423</v>
      </c>
      <c r="E1207" s="2" t="s">
        <v>9274</v>
      </c>
      <c r="F1207" s="58" t="s">
        <v>9275</v>
      </c>
      <c r="G1207" s="2" t="s">
        <v>380</v>
      </c>
      <c r="H1207" t="s">
        <v>381</v>
      </c>
      <c r="I1207" s="58" t="s">
        <v>382</v>
      </c>
      <c r="J1207" s="2">
        <v>66147</v>
      </c>
      <c r="K1207" s="2" t="s">
        <v>383</v>
      </c>
      <c r="L1207" s="2" t="s">
        <v>384</v>
      </c>
      <c r="M1207" s="58" t="s">
        <v>401</v>
      </c>
      <c r="N1207" s="58" t="s">
        <v>402</v>
      </c>
      <c r="O1207" s="58" t="s">
        <v>403</v>
      </c>
      <c r="P1207" s="2">
        <v>66127</v>
      </c>
      <c r="Q1207" s="2" t="s">
        <v>404</v>
      </c>
      <c r="R1207" s="2" t="s">
        <v>405</v>
      </c>
      <c r="S1207" s="10">
        <v>43456</v>
      </c>
      <c r="T1207" s="58" t="s">
        <v>945</v>
      </c>
      <c r="U1207" s="2" t="s">
        <v>946</v>
      </c>
      <c r="V1207" s="2" t="s">
        <v>92</v>
      </c>
      <c r="W1207" s="2" t="s">
        <v>93</v>
      </c>
      <c r="X1207" s="2" t="s">
        <v>248</v>
      </c>
      <c r="Y1207" s="2">
        <v>63</v>
      </c>
      <c r="Z1207" s="2" t="s">
        <v>160</v>
      </c>
      <c r="AA1207" s="2" t="s">
        <v>408</v>
      </c>
      <c r="AB1207" s="58" t="s">
        <v>409</v>
      </c>
      <c r="AC1207" s="58" t="s">
        <v>9276</v>
      </c>
      <c r="AD1207" s="58" t="s">
        <v>9277</v>
      </c>
      <c r="AE1207" s="2" t="s">
        <v>9278</v>
      </c>
      <c r="AF1207" s="62">
        <v>-15.8146316</v>
      </c>
      <c r="AG1207" s="62">
        <v>-48.0638705</v>
      </c>
      <c r="AH1207" s="2" t="s">
        <v>9279</v>
      </c>
      <c r="AI1207" s="2" t="s">
        <v>147</v>
      </c>
      <c r="AJ1207" s="2" t="s">
        <v>1351</v>
      </c>
      <c r="AK1207" s="55">
        <v>538.80999999999995</v>
      </c>
      <c r="AL1207" s="55">
        <v>68</v>
      </c>
      <c r="AM1207" s="55">
        <v>12.620404224123533</v>
      </c>
      <c r="AN1207" s="2" t="s">
        <v>103</v>
      </c>
      <c r="AO1207" s="2">
        <v>10</v>
      </c>
      <c r="AP1207" s="2">
        <v>1</v>
      </c>
      <c r="AQ1207" s="2">
        <v>3</v>
      </c>
      <c r="AR1207" s="53" t="s">
        <v>72</v>
      </c>
      <c r="AS1207" s="2" t="s">
        <v>73</v>
      </c>
      <c r="AT1207" s="2" t="s">
        <v>74</v>
      </c>
      <c r="AU1207" s="2" t="s">
        <v>75</v>
      </c>
      <c r="AV1207" s="2" t="s">
        <v>76</v>
      </c>
      <c r="AW1207" s="2" t="str">
        <f t="shared" si="18"/>
        <v>AMERICANAS SERVIÇOS    PEGUE NA LOJA HOJE    SHIP FROM STORE    PEGUE NA LOJA  QUIOSQUE</v>
      </c>
    </row>
    <row r="1208" spans="2:49" ht="15" customHeight="1">
      <c r="B1208" t="s">
        <v>9280</v>
      </c>
      <c r="C1208" s="2">
        <v>5174</v>
      </c>
      <c r="D1208" s="2">
        <v>5174</v>
      </c>
      <c r="E1208" s="2" t="s">
        <v>9281</v>
      </c>
      <c r="F1208" s="58" t="s">
        <v>9282</v>
      </c>
      <c r="G1208" s="2" t="s">
        <v>380</v>
      </c>
      <c r="H1208" t="s">
        <v>381</v>
      </c>
      <c r="I1208" s="58" t="s">
        <v>382</v>
      </c>
      <c r="J1208" s="2">
        <v>66147</v>
      </c>
      <c r="K1208" s="2" t="s">
        <v>383</v>
      </c>
      <c r="L1208" s="2" t="s">
        <v>384</v>
      </c>
      <c r="M1208" s="58" t="s">
        <v>401</v>
      </c>
      <c r="N1208" s="58" t="s">
        <v>402</v>
      </c>
      <c r="O1208" s="58" t="s">
        <v>403</v>
      </c>
      <c r="P1208" s="2">
        <v>66127</v>
      </c>
      <c r="Q1208" s="2" t="s">
        <v>404</v>
      </c>
      <c r="R1208" s="2" t="s">
        <v>405</v>
      </c>
      <c r="S1208" s="10">
        <v>43456</v>
      </c>
      <c r="T1208" s="58" t="s">
        <v>945</v>
      </c>
      <c r="U1208" s="2" t="s">
        <v>946</v>
      </c>
      <c r="V1208" s="2" t="s">
        <v>92</v>
      </c>
      <c r="W1208" s="2" t="s">
        <v>1192</v>
      </c>
      <c r="X1208" s="2" t="s">
        <v>248</v>
      </c>
      <c r="Y1208" s="2">
        <v>61</v>
      </c>
      <c r="Z1208" s="2" t="s">
        <v>160</v>
      </c>
      <c r="AA1208" s="2" t="s">
        <v>408</v>
      </c>
      <c r="AB1208" s="58" t="s">
        <v>409</v>
      </c>
      <c r="AC1208" s="58" t="s">
        <v>9283</v>
      </c>
      <c r="AD1208" s="58" t="s">
        <v>9284</v>
      </c>
      <c r="AE1208" s="2" t="s">
        <v>9285</v>
      </c>
      <c r="AF1208" s="62">
        <v>-15.881111900000001</v>
      </c>
      <c r="AG1208" s="62">
        <v>-48.020962900000001</v>
      </c>
      <c r="AH1208" s="2" t="s">
        <v>9286</v>
      </c>
      <c r="AI1208" s="2" t="s">
        <v>147</v>
      </c>
      <c r="AJ1208" s="2" t="s">
        <v>1196</v>
      </c>
      <c r="AK1208" s="55">
        <v>383.36</v>
      </c>
      <c r="AL1208" s="55">
        <v>46</v>
      </c>
      <c r="AM1208" s="55">
        <v>11.999165275459097</v>
      </c>
      <c r="AN1208" s="2" t="s">
        <v>331</v>
      </c>
      <c r="AO1208" s="2">
        <v>10</v>
      </c>
      <c r="AP1208" s="2">
        <v>1</v>
      </c>
      <c r="AQ1208" s="2">
        <v>3</v>
      </c>
      <c r="AR1208" s="53" t="s">
        <v>148</v>
      </c>
      <c r="AS1208" s="2" t="s">
        <v>73</v>
      </c>
      <c r="AT1208" s="2" t="s">
        <v>74</v>
      </c>
      <c r="AU1208" s="2" t="s">
        <v>75</v>
      </c>
      <c r="AV1208" s="2" t="s">
        <v>148</v>
      </c>
      <c r="AW1208" s="2" t="str">
        <f t="shared" si="18"/>
        <v xml:space="preserve">     PEGUE NA LOJA HOJE    SHIP FROM STORE    PEGUE NA LOJA   </v>
      </c>
    </row>
    <row r="1209" spans="2:49" ht="15" customHeight="1">
      <c r="B1209" t="s">
        <v>9287</v>
      </c>
      <c r="C1209" s="2">
        <v>5152</v>
      </c>
      <c r="D1209" s="2">
        <v>5152</v>
      </c>
      <c r="E1209" s="2" t="s">
        <v>9288</v>
      </c>
      <c r="F1209" s="58" t="s">
        <v>9289</v>
      </c>
      <c r="G1209" s="2" t="s">
        <v>380</v>
      </c>
      <c r="H1209" t="s">
        <v>381</v>
      </c>
      <c r="I1209" s="58" t="s">
        <v>382</v>
      </c>
      <c r="J1209" s="2">
        <v>66147</v>
      </c>
      <c r="K1209" s="2" t="s">
        <v>383</v>
      </c>
      <c r="L1209" s="2" t="s">
        <v>384</v>
      </c>
      <c r="M1209" s="58" t="s">
        <v>385</v>
      </c>
      <c r="N1209" s="58" t="s">
        <v>386</v>
      </c>
      <c r="O1209" s="58" t="s">
        <v>387</v>
      </c>
      <c r="P1209" s="2">
        <v>66210</v>
      </c>
      <c r="Q1209" s="2" t="s">
        <v>388</v>
      </c>
      <c r="R1209" s="2" t="s">
        <v>389</v>
      </c>
      <c r="S1209" s="10">
        <v>43456</v>
      </c>
      <c r="T1209" s="58" t="s">
        <v>390</v>
      </c>
      <c r="U1209" s="2" t="s">
        <v>391</v>
      </c>
      <c r="V1209" s="2" t="s">
        <v>92</v>
      </c>
      <c r="W1209" s="2" t="s">
        <v>1192</v>
      </c>
      <c r="X1209" s="2" t="s">
        <v>248</v>
      </c>
      <c r="Y1209" s="2">
        <v>62</v>
      </c>
      <c r="Z1209" s="2" t="s">
        <v>160</v>
      </c>
      <c r="AA1209" s="2" t="s">
        <v>392</v>
      </c>
      <c r="AB1209" s="58" t="s">
        <v>379</v>
      </c>
      <c r="AC1209" s="58" t="s">
        <v>98</v>
      </c>
      <c r="AD1209" s="58" t="s">
        <v>9290</v>
      </c>
      <c r="AE1209" s="2" t="s">
        <v>9291</v>
      </c>
      <c r="AF1209" s="62">
        <v>-16.525273800000001</v>
      </c>
      <c r="AG1209" s="62">
        <v>-50.370608199999999</v>
      </c>
      <c r="AH1209" s="2" t="s">
        <v>9292</v>
      </c>
      <c r="AI1209" s="2" t="s">
        <v>147</v>
      </c>
      <c r="AJ1209" s="2" t="s">
        <v>1196</v>
      </c>
      <c r="AK1209" s="55">
        <v>334.3</v>
      </c>
      <c r="AL1209" s="55">
        <v>34</v>
      </c>
      <c r="AM1209" s="55">
        <v>10.170505533951541</v>
      </c>
      <c r="AN1209" s="2" t="s">
        <v>103</v>
      </c>
      <c r="AO1209" s="2">
        <v>10</v>
      </c>
      <c r="AP1209" s="2">
        <v>1</v>
      </c>
      <c r="AQ1209" s="2">
        <v>3</v>
      </c>
      <c r="AR1209" s="53" t="s">
        <v>148</v>
      </c>
      <c r="AS1209" s="2" t="s">
        <v>73</v>
      </c>
      <c r="AT1209" s="2" t="s">
        <v>74</v>
      </c>
      <c r="AU1209" s="2" t="s">
        <v>148</v>
      </c>
      <c r="AV1209" s="2" t="s">
        <v>148</v>
      </c>
      <c r="AW1209" s="2" t="str">
        <f t="shared" si="18"/>
        <v xml:space="preserve">     PEGUE NA LOJA HOJE    SHIP FROM STORE        </v>
      </c>
    </row>
    <row r="1210" spans="2:49" ht="15" customHeight="1">
      <c r="B1210" t="s">
        <v>9293</v>
      </c>
      <c r="C1210" s="2">
        <v>5084</v>
      </c>
      <c r="D1210" s="2">
        <v>5084</v>
      </c>
      <c r="E1210" s="2" t="s">
        <v>9294</v>
      </c>
      <c r="F1210" s="58" t="s">
        <v>9295</v>
      </c>
      <c r="G1210" s="2" t="s">
        <v>81</v>
      </c>
      <c r="H1210" t="s">
        <v>82</v>
      </c>
      <c r="I1210" s="58" t="s">
        <v>83</v>
      </c>
      <c r="J1210" s="2">
        <v>66203</v>
      </c>
      <c r="K1210" s="2" t="s">
        <v>84</v>
      </c>
      <c r="L1210" s="2" t="s">
        <v>85</v>
      </c>
      <c r="M1210" s="58" t="s">
        <v>242</v>
      </c>
      <c r="N1210" s="58" t="s">
        <v>243</v>
      </c>
      <c r="O1210" s="58" t="s">
        <v>244</v>
      </c>
      <c r="P1210" s="2" t="s">
        <v>148</v>
      </c>
      <c r="Q1210" s="2" t="s">
        <v>245</v>
      </c>
      <c r="R1210" s="2" t="s">
        <v>239</v>
      </c>
      <c r="S1210" s="10">
        <v>43463</v>
      </c>
      <c r="T1210" s="58" t="s">
        <v>570</v>
      </c>
      <c r="U1210" s="2" t="s">
        <v>571</v>
      </c>
      <c r="V1210" s="2" t="s">
        <v>92</v>
      </c>
      <c r="W1210" s="2" t="s">
        <v>1192</v>
      </c>
      <c r="X1210" s="2" t="s">
        <v>248</v>
      </c>
      <c r="Y1210" s="2">
        <v>31</v>
      </c>
      <c r="Z1210" s="2" t="s">
        <v>95</v>
      </c>
      <c r="AA1210" s="2" t="s">
        <v>206</v>
      </c>
      <c r="AB1210" s="58" t="s">
        <v>9296</v>
      </c>
      <c r="AC1210" s="58" t="s">
        <v>98</v>
      </c>
      <c r="AD1210" s="58" t="s">
        <v>9297</v>
      </c>
      <c r="AE1210" s="2" t="s">
        <v>9298</v>
      </c>
      <c r="AF1210" s="62">
        <v>-19.693277500000001</v>
      </c>
      <c r="AG1210" s="62">
        <v>-43.920001800000001</v>
      </c>
      <c r="AH1210" s="2" t="s">
        <v>9299</v>
      </c>
      <c r="AI1210" s="2" t="s">
        <v>147</v>
      </c>
      <c r="AJ1210" s="2" t="s">
        <v>1196</v>
      </c>
      <c r="AK1210" s="55">
        <v>369.62</v>
      </c>
      <c r="AL1210" s="55">
        <v>33</v>
      </c>
      <c r="AM1210" s="55">
        <v>8.9280883069097996</v>
      </c>
      <c r="AN1210" s="2" t="s">
        <v>103</v>
      </c>
      <c r="AO1210" s="2">
        <v>11</v>
      </c>
      <c r="AP1210" s="2">
        <v>1</v>
      </c>
      <c r="AQ1210" s="2">
        <v>4</v>
      </c>
      <c r="AR1210" s="53" t="s">
        <v>148</v>
      </c>
      <c r="AS1210" s="2" t="s">
        <v>73</v>
      </c>
      <c r="AT1210" s="2" t="s">
        <v>148</v>
      </c>
      <c r="AU1210" s="2" t="s">
        <v>148</v>
      </c>
      <c r="AV1210" s="2" t="s">
        <v>148</v>
      </c>
      <c r="AW1210" s="2" t="str">
        <f t="shared" si="18"/>
        <v xml:space="preserve">     PEGUE NA LOJA HOJE             </v>
      </c>
    </row>
    <row r="1211" spans="2:49" ht="15" customHeight="1">
      <c r="B1211" t="s">
        <v>9300</v>
      </c>
      <c r="C1211" s="2">
        <v>5080</v>
      </c>
      <c r="D1211" s="2">
        <v>5080</v>
      </c>
      <c r="E1211" s="2" t="s">
        <v>9301</v>
      </c>
      <c r="F1211" s="58" t="s">
        <v>9302</v>
      </c>
      <c r="G1211" s="2" t="s">
        <v>168</v>
      </c>
      <c r="H1211" t="s">
        <v>169</v>
      </c>
      <c r="I1211" s="58" t="s">
        <v>170</v>
      </c>
      <c r="J1211" s="2">
        <v>66146</v>
      </c>
      <c r="K1211" s="2" t="s">
        <v>171</v>
      </c>
      <c r="L1211" s="2" t="s">
        <v>172</v>
      </c>
      <c r="M1211" s="58" t="s">
        <v>214</v>
      </c>
      <c r="N1211" s="58" t="s">
        <v>215</v>
      </c>
      <c r="O1211" s="58" t="s">
        <v>216</v>
      </c>
      <c r="P1211" s="2" t="s">
        <v>148</v>
      </c>
      <c r="Q1211" s="2" t="s">
        <v>217</v>
      </c>
      <c r="R1211" s="2" t="s">
        <v>211</v>
      </c>
      <c r="S1211" s="10">
        <v>43465</v>
      </c>
      <c r="T1211" s="58" t="s">
        <v>218</v>
      </c>
      <c r="U1211" s="2" t="s">
        <v>219</v>
      </c>
      <c r="V1211" s="2" t="s">
        <v>92</v>
      </c>
      <c r="W1211" s="2" t="s">
        <v>1192</v>
      </c>
      <c r="X1211" s="2" t="s">
        <v>140</v>
      </c>
      <c r="Y1211" s="2">
        <v>18</v>
      </c>
      <c r="Z1211" s="2" t="s">
        <v>160</v>
      </c>
      <c r="AA1211" s="2" t="s">
        <v>141</v>
      </c>
      <c r="AB1211" s="58" t="s">
        <v>9303</v>
      </c>
      <c r="AC1211" s="58" t="s">
        <v>98</v>
      </c>
      <c r="AD1211" s="58" t="s">
        <v>9304</v>
      </c>
      <c r="AE1211" s="2" t="s">
        <v>9305</v>
      </c>
      <c r="AF1211" s="62">
        <v>-22.413525400000001</v>
      </c>
      <c r="AG1211" s="62">
        <v>-50.574905200000003</v>
      </c>
      <c r="AH1211" s="2" t="s">
        <v>9306</v>
      </c>
      <c r="AI1211" s="2" t="s">
        <v>147</v>
      </c>
      <c r="AJ1211" s="2" t="s">
        <v>1196</v>
      </c>
      <c r="AK1211" s="55">
        <v>361.22</v>
      </c>
      <c r="AL1211" s="55">
        <v>24</v>
      </c>
      <c r="AM1211" s="55">
        <v>6.6441503792702497</v>
      </c>
      <c r="AN1211" s="2" t="s">
        <v>103</v>
      </c>
      <c r="AO1211" s="2">
        <v>10</v>
      </c>
      <c r="AP1211" s="2">
        <v>1</v>
      </c>
      <c r="AQ1211" s="2">
        <v>3</v>
      </c>
      <c r="AR1211" s="53" t="s">
        <v>148</v>
      </c>
      <c r="AS1211" s="2" t="s">
        <v>73</v>
      </c>
      <c r="AT1211" s="2" t="s">
        <v>148</v>
      </c>
      <c r="AU1211" s="2" t="s">
        <v>148</v>
      </c>
      <c r="AV1211" s="2" t="s">
        <v>148</v>
      </c>
      <c r="AW1211" s="2" t="str">
        <f t="shared" si="18"/>
        <v xml:space="preserve">     PEGUE NA LOJA HOJE             </v>
      </c>
    </row>
    <row r="1212" spans="2:49" ht="15" customHeight="1">
      <c r="B1212" t="s">
        <v>9307</v>
      </c>
      <c r="C1212" s="2">
        <v>1393</v>
      </c>
      <c r="D1212" s="2">
        <v>1393</v>
      </c>
      <c r="E1212" s="2" t="s">
        <v>9308</v>
      </c>
      <c r="F1212" s="58" t="s">
        <v>9309</v>
      </c>
      <c r="G1212" s="2" t="s">
        <v>380</v>
      </c>
      <c r="H1212" t="s">
        <v>381</v>
      </c>
      <c r="I1212" s="58" t="s">
        <v>382</v>
      </c>
      <c r="J1212" s="2">
        <v>66147</v>
      </c>
      <c r="K1212" s="2" t="s">
        <v>383</v>
      </c>
      <c r="L1212" s="2" t="s">
        <v>384</v>
      </c>
      <c r="M1212" s="58" t="s">
        <v>873</v>
      </c>
      <c r="N1212" s="58" t="s">
        <v>874</v>
      </c>
      <c r="O1212" s="58" t="s">
        <v>875</v>
      </c>
      <c r="P1212" s="2">
        <v>66229</v>
      </c>
      <c r="Q1212" s="2" t="s">
        <v>876</v>
      </c>
      <c r="R1212" s="2" t="s">
        <v>870</v>
      </c>
      <c r="S1212" s="10">
        <v>43465</v>
      </c>
      <c r="T1212" s="58" t="s">
        <v>877</v>
      </c>
      <c r="U1212" s="2" t="s">
        <v>878</v>
      </c>
      <c r="V1212" s="2" t="s">
        <v>92</v>
      </c>
      <c r="W1212" s="2" t="s">
        <v>93</v>
      </c>
      <c r="X1212" s="2" t="s">
        <v>442</v>
      </c>
      <c r="Y1212" s="2">
        <v>85</v>
      </c>
      <c r="Z1212" s="2" t="s">
        <v>160</v>
      </c>
      <c r="AA1212" s="2" t="s">
        <v>526</v>
      </c>
      <c r="AB1212" s="58" t="s">
        <v>519</v>
      </c>
      <c r="AC1212" s="58" t="s">
        <v>9310</v>
      </c>
      <c r="AD1212" s="58" t="s">
        <v>9311</v>
      </c>
      <c r="AE1212" s="2" t="s">
        <v>9312</v>
      </c>
      <c r="AF1212" s="62">
        <v>-3.8009512999999999</v>
      </c>
      <c r="AG1212" s="62">
        <v>-38.586655999999998</v>
      </c>
      <c r="AH1212" s="2" t="s">
        <v>9313</v>
      </c>
      <c r="AI1212" s="2" t="s">
        <v>28</v>
      </c>
      <c r="AJ1212" s="2" t="s">
        <v>1351</v>
      </c>
      <c r="AK1212" s="55">
        <v>620.26</v>
      </c>
      <c r="AL1212" s="55">
        <v>78</v>
      </c>
      <c r="AM1212" s="55">
        <v>12.575371618353595</v>
      </c>
      <c r="AN1212" s="2" t="s">
        <v>331</v>
      </c>
      <c r="AO1212" s="2">
        <v>8</v>
      </c>
      <c r="AP1212" s="2">
        <v>2</v>
      </c>
      <c r="AQ1212" s="2">
        <v>4</v>
      </c>
      <c r="AR1212" s="53" t="s">
        <v>72</v>
      </c>
      <c r="AS1212" s="2" t="s">
        <v>73</v>
      </c>
      <c r="AT1212" s="2" t="s">
        <v>74</v>
      </c>
      <c r="AU1212" s="2" t="s">
        <v>75</v>
      </c>
      <c r="AV1212" s="2" t="s">
        <v>76</v>
      </c>
      <c r="AW1212" s="2" t="str">
        <f t="shared" ref="AW1212:AW1275" si="19">SUBSTITUTE(AR1212&amp;"    "&amp;AS1212&amp;"    "&amp;AT1212&amp;"    "&amp;AU1212&amp;"  "&amp;AV1212,"-"," ")</f>
        <v>AMERICANAS SERVIÇOS    PEGUE NA LOJA HOJE    SHIP FROM STORE    PEGUE NA LOJA  QUIOSQUE</v>
      </c>
    </row>
    <row r="1213" spans="2:49" ht="15" customHeight="1">
      <c r="B1213" t="s">
        <v>9314</v>
      </c>
      <c r="C1213" s="2">
        <v>5177</v>
      </c>
      <c r="D1213" s="2">
        <v>5177</v>
      </c>
      <c r="E1213" s="2" t="s">
        <v>9315</v>
      </c>
      <c r="F1213" s="58" t="s">
        <v>9316</v>
      </c>
      <c r="G1213" s="2" t="s">
        <v>380</v>
      </c>
      <c r="H1213" t="s">
        <v>381</v>
      </c>
      <c r="I1213" s="58" t="s">
        <v>382</v>
      </c>
      <c r="J1213" s="2">
        <v>66147</v>
      </c>
      <c r="K1213" s="2" t="s">
        <v>383</v>
      </c>
      <c r="L1213" s="2" t="s">
        <v>384</v>
      </c>
      <c r="M1213" s="58" t="s">
        <v>385</v>
      </c>
      <c r="N1213" s="58" t="s">
        <v>386</v>
      </c>
      <c r="O1213" s="58" t="s">
        <v>387</v>
      </c>
      <c r="P1213" s="2">
        <v>66210</v>
      </c>
      <c r="Q1213" s="2" t="s">
        <v>388</v>
      </c>
      <c r="R1213" s="2" t="s">
        <v>389</v>
      </c>
      <c r="S1213" s="10">
        <v>43465</v>
      </c>
      <c r="T1213" s="58" t="s">
        <v>390</v>
      </c>
      <c r="U1213" s="2" t="s">
        <v>391</v>
      </c>
      <c r="V1213" s="2" t="s">
        <v>92</v>
      </c>
      <c r="W1213" s="2" t="s">
        <v>1192</v>
      </c>
      <c r="X1213" s="2" t="s">
        <v>248</v>
      </c>
      <c r="Y1213" s="2">
        <v>62</v>
      </c>
      <c r="Z1213" s="2" t="s">
        <v>160</v>
      </c>
      <c r="AA1213" s="2" t="s">
        <v>392</v>
      </c>
      <c r="AB1213" s="58" t="s">
        <v>379</v>
      </c>
      <c r="AC1213" s="58" t="s">
        <v>9317</v>
      </c>
      <c r="AD1213" s="58" t="s">
        <v>9318</v>
      </c>
      <c r="AE1213" s="2" t="s">
        <v>9319</v>
      </c>
      <c r="AF1213" s="62">
        <v>-16.697951400000001</v>
      </c>
      <c r="AG1213" s="62">
        <v>-49.223814999999902</v>
      </c>
      <c r="AH1213" s="2" t="s">
        <v>9320</v>
      </c>
      <c r="AI1213" s="2" t="s">
        <v>147</v>
      </c>
      <c r="AJ1213" s="2" t="s">
        <v>1260</v>
      </c>
      <c r="AK1213" s="55">
        <v>208.02</v>
      </c>
      <c r="AL1213" s="55">
        <v>22</v>
      </c>
      <c r="AM1213" s="55">
        <v>10.575906162868955</v>
      </c>
      <c r="AN1213" s="2" t="s">
        <v>331</v>
      </c>
      <c r="AO1213" s="2">
        <v>10</v>
      </c>
      <c r="AP1213" s="2">
        <v>1</v>
      </c>
      <c r="AQ1213" s="2">
        <v>3</v>
      </c>
      <c r="AR1213" s="53" t="s">
        <v>148</v>
      </c>
      <c r="AS1213" s="2" t="s">
        <v>73</v>
      </c>
      <c r="AT1213" s="2" t="s">
        <v>74</v>
      </c>
      <c r="AU1213" s="2" t="s">
        <v>148</v>
      </c>
      <c r="AV1213" s="2" t="s">
        <v>148</v>
      </c>
      <c r="AW1213" s="2" t="str">
        <f t="shared" si="19"/>
        <v xml:space="preserve">     PEGUE NA LOJA HOJE    SHIP FROM STORE        </v>
      </c>
    </row>
    <row r="1214" spans="2:49" ht="15" customHeight="1">
      <c r="B1214" t="s">
        <v>9321</v>
      </c>
      <c r="C1214" s="2">
        <v>5130</v>
      </c>
      <c r="D1214" s="2">
        <v>5130</v>
      </c>
      <c r="E1214" s="2" t="s">
        <v>9322</v>
      </c>
      <c r="F1214" s="58" t="s">
        <v>9323</v>
      </c>
      <c r="G1214" s="2" t="s">
        <v>534</v>
      </c>
      <c r="H1214" t="s">
        <v>535</v>
      </c>
      <c r="I1214" s="58" t="s">
        <v>536</v>
      </c>
      <c r="J1214" s="2">
        <v>65659</v>
      </c>
      <c r="K1214" s="2" t="s">
        <v>537</v>
      </c>
      <c r="L1214" s="2" t="s">
        <v>531</v>
      </c>
      <c r="M1214" s="58" t="s">
        <v>2988</v>
      </c>
      <c r="N1214" s="58" t="s">
        <v>2989</v>
      </c>
      <c r="O1214" s="58" t="s">
        <v>2990</v>
      </c>
      <c r="P1214" s="2" t="s">
        <v>148</v>
      </c>
      <c r="Q1214" s="2" t="s">
        <v>2991</v>
      </c>
      <c r="R1214" s="2" t="s">
        <v>2985</v>
      </c>
      <c r="S1214" s="10">
        <v>43465</v>
      </c>
      <c r="T1214" s="58" t="s">
        <v>2992</v>
      </c>
      <c r="U1214" s="2" t="s">
        <v>2993</v>
      </c>
      <c r="V1214" s="2" t="s">
        <v>92</v>
      </c>
      <c r="W1214" s="2" t="s">
        <v>1192</v>
      </c>
      <c r="X1214" s="2" t="s">
        <v>248</v>
      </c>
      <c r="Y1214" s="2">
        <v>69</v>
      </c>
      <c r="Z1214" s="2" t="s">
        <v>95</v>
      </c>
      <c r="AA1214" s="2" t="s">
        <v>2994</v>
      </c>
      <c r="AB1214" s="58" t="s">
        <v>9324</v>
      </c>
      <c r="AC1214" s="58" t="s">
        <v>98</v>
      </c>
      <c r="AD1214" s="58" t="s">
        <v>9325</v>
      </c>
      <c r="AE1214" s="2" t="s">
        <v>9326</v>
      </c>
      <c r="AF1214" s="62">
        <v>-9.4264411999999993</v>
      </c>
      <c r="AG1214" s="62">
        <v>-62.005566700000003</v>
      </c>
      <c r="AH1214" s="2" t="s">
        <v>9327</v>
      </c>
      <c r="AI1214" s="2" t="s">
        <v>147</v>
      </c>
      <c r="AJ1214" s="2" t="s">
        <v>1196</v>
      </c>
      <c r="AK1214" s="55">
        <v>468.17</v>
      </c>
      <c r="AL1214" s="55">
        <v>107</v>
      </c>
      <c r="AM1214" s="55">
        <v>22.854945853002114</v>
      </c>
      <c r="AN1214" s="2" t="s">
        <v>103</v>
      </c>
      <c r="AO1214" s="2">
        <v>11</v>
      </c>
      <c r="AP1214" s="2">
        <v>1</v>
      </c>
      <c r="AQ1214" s="2">
        <v>4</v>
      </c>
      <c r="AR1214" s="53" t="s">
        <v>148</v>
      </c>
      <c r="AS1214" s="2" t="s">
        <v>73</v>
      </c>
      <c r="AT1214" s="2" t="s">
        <v>148</v>
      </c>
      <c r="AU1214" s="2" t="s">
        <v>75</v>
      </c>
      <c r="AV1214" s="2" t="s">
        <v>148</v>
      </c>
      <c r="AW1214" s="2" t="str">
        <f t="shared" si="19"/>
        <v xml:space="preserve">     PEGUE NA LOJA HOJE         PEGUE NA LOJA   </v>
      </c>
    </row>
    <row r="1215" spans="2:49" ht="15" customHeight="1">
      <c r="B1215" t="s">
        <v>9328</v>
      </c>
      <c r="C1215" s="2">
        <v>1410</v>
      </c>
      <c r="D1215" s="2">
        <v>1410</v>
      </c>
      <c r="E1215" s="2" t="s">
        <v>9329</v>
      </c>
      <c r="F1215" s="58" t="s">
        <v>9330</v>
      </c>
      <c r="G1215" s="2" t="s">
        <v>534</v>
      </c>
      <c r="H1215" t="s">
        <v>535</v>
      </c>
      <c r="I1215" s="58" t="s">
        <v>536</v>
      </c>
      <c r="J1215" s="2">
        <v>65659</v>
      </c>
      <c r="K1215" s="2" t="s">
        <v>537</v>
      </c>
      <c r="L1215" s="2" t="s">
        <v>531</v>
      </c>
      <c r="M1215" s="58" t="s">
        <v>721</v>
      </c>
      <c r="N1215" s="58" t="s">
        <v>722</v>
      </c>
      <c r="O1215" s="58" t="s">
        <v>723</v>
      </c>
      <c r="P1215" s="2" t="s">
        <v>148</v>
      </c>
      <c r="Q1215" s="2" t="s">
        <v>724</v>
      </c>
      <c r="R1215" s="2" t="s">
        <v>718</v>
      </c>
      <c r="S1215" s="10">
        <v>43465</v>
      </c>
      <c r="T1215" s="58" t="s">
        <v>725</v>
      </c>
      <c r="U1215" s="2" t="s">
        <v>726</v>
      </c>
      <c r="V1215" s="2" t="s">
        <v>92</v>
      </c>
      <c r="W1215" s="2" t="s">
        <v>93</v>
      </c>
      <c r="X1215" s="2" t="s">
        <v>545</v>
      </c>
      <c r="Y1215" s="2">
        <v>99</v>
      </c>
      <c r="Z1215" s="2" t="s">
        <v>160</v>
      </c>
      <c r="AA1215" s="2" t="s">
        <v>727</v>
      </c>
      <c r="AB1215" s="58" t="s">
        <v>9330</v>
      </c>
      <c r="AC1215" s="58" t="s">
        <v>98</v>
      </c>
      <c r="AD1215" s="58" t="s">
        <v>9331</v>
      </c>
      <c r="AE1215" s="2" t="s">
        <v>9332</v>
      </c>
      <c r="AF1215" s="62">
        <v>-4.5692779000000003</v>
      </c>
      <c r="AG1215" s="62">
        <v>-45.133557199999998</v>
      </c>
      <c r="AH1215" s="2" t="s">
        <v>9333</v>
      </c>
      <c r="AI1215" s="2" t="s">
        <v>147</v>
      </c>
      <c r="AJ1215" s="2" t="s">
        <v>1351</v>
      </c>
      <c r="AK1215" s="55">
        <v>565.61</v>
      </c>
      <c r="AL1215" s="55">
        <v>58</v>
      </c>
      <c r="AM1215" s="55">
        <v>10.254415586711692</v>
      </c>
      <c r="AN1215" s="2" t="s">
        <v>103</v>
      </c>
      <c r="AO1215" s="2">
        <v>11</v>
      </c>
      <c r="AP1215" s="2">
        <v>1</v>
      </c>
      <c r="AQ1215" s="2">
        <v>4</v>
      </c>
      <c r="AR1215" s="53" t="s">
        <v>148</v>
      </c>
      <c r="AS1215" s="2" t="s">
        <v>73</v>
      </c>
      <c r="AT1215" s="2" t="s">
        <v>148</v>
      </c>
      <c r="AU1215" s="2" t="s">
        <v>75</v>
      </c>
      <c r="AV1215" s="2" t="s">
        <v>148</v>
      </c>
      <c r="AW1215" s="2" t="str">
        <f t="shared" si="19"/>
        <v xml:space="preserve">     PEGUE NA LOJA HOJE         PEGUE NA LOJA   </v>
      </c>
    </row>
    <row r="1216" spans="2:49" ht="15" customHeight="1">
      <c r="B1216" t="s">
        <v>9334</v>
      </c>
      <c r="C1216" s="2">
        <v>5127</v>
      </c>
      <c r="D1216" s="2">
        <v>5127</v>
      </c>
      <c r="E1216" s="2" t="s">
        <v>9335</v>
      </c>
      <c r="F1216" s="58" t="s">
        <v>9336</v>
      </c>
      <c r="G1216" s="2" t="s">
        <v>431</v>
      </c>
      <c r="H1216" t="s">
        <v>432</v>
      </c>
      <c r="I1216" s="58" t="s">
        <v>433</v>
      </c>
      <c r="J1216" s="2">
        <v>66749</v>
      </c>
      <c r="K1216" s="2" t="s">
        <v>434</v>
      </c>
      <c r="L1216" s="2" t="s">
        <v>435</v>
      </c>
      <c r="M1216" s="58" t="s">
        <v>3004</v>
      </c>
      <c r="N1216" s="58" t="s">
        <v>3005</v>
      </c>
      <c r="O1216" s="58" t="s">
        <v>3006</v>
      </c>
      <c r="P1216" s="2">
        <v>68685</v>
      </c>
      <c r="Q1216" s="2" t="s">
        <v>3007</v>
      </c>
      <c r="R1216" s="2" t="s">
        <v>3008</v>
      </c>
      <c r="S1216" s="10">
        <v>43465</v>
      </c>
      <c r="T1216" s="58" t="s">
        <v>1848</v>
      </c>
      <c r="U1216" s="2" t="s">
        <v>1849</v>
      </c>
      <c r="V1216" s="2" t="s">
        <v>92</v>
      </c>
      <c r="W1216" s="2" t="s">
        <v>1192</v>
      </c>
      <c r="X1216" s="2" t="s">
        <v>480</v>
      </c>
      <c r="Y1216" s="2">
        <v>73</v>
      </c>
      <c r="Z1216" s="2" t="s">
        <v>160</v>
      </c>
      <c r="AA1216" s="2" t="s">
        <v>481</v>
      </c>
      <c r="AB1216" s="58" t="s">
        <v>9337</v>
      </c>
      <c r="AC1216" s="58" t="s">
        <v>9338</v>
      </c>
      <c r="AD1216" s="58" t="s">
        <v>9339</v>
      </c>
      <c r="AE1216" s="2" t="s">
        <v>9340</v>
      </c>
      <c r="AF1216" s="62">
        <v>-17.888029899999999</v>
      </c>
      <c r="AG1216" s="62">
        <v>-39.862797800000003</v>
      </c>
      <c r="AH1216" s="2" t="s">
        <v>9341</v>
      </c>
      <c r="AI1216" s="2" t="s">
        <v>28</v>
      </c>
      <c r="AJ1216" s="2" t="s">
        <v>1196</v>
      </c>
      <c r="AK1216" s="55">
        <v>455.45</v>
      </c>
      <c r="AL1216" s="55">
        <v>59</v>
      </c>
      <c r="AM1216" s="55">
        <v>12.954221100010979</v>
      </c>
      <c r="AN1216" s="2" t="s">
        <v>103</v>
      </c>
      <c r="AO1216" s="2">
        <v>9</v>
      </c>
      <c r="AP1216" s="2">
        <v>1</v>
      </c>
      <c r="AQ1216" s="2">
        <v>2</v>
      </c>
      <c r="AR1216" s="53" t="s">
        <v>148</v>
      </c>
      <c r="AS1216" s="2" t="s">
        <v>73</v>
      </c>
      <c r="AT1216" s="2" t="s">
        <v>148</v>
      </c>
      <c r="AU1216" s="2" t="s">
        <v>75</v>
      </c>
      <c r="AV1216" s="2" t="s">
        <v>76</v>
      </c>
      <c r="AW1216" s="2" t="str">
        <f t="shared" si="19"/>
        <v xml:space="preserve">     PEGUE NA LOJA HOJE         PEGUE NA LOJA  QUIOSQUE</v>
      </c>
    </row>
    <row r="1217" spans="2:49" ht="15" customHeight="1">
      <c r="B1217" t="s">
        <v>9342</v>
      </c>
      <c r="C1217" s="2">
        <v>5150</v>
      </c>
      <c r="D1217" s="2">
        <v>5150</v>
      </c>
      <c r="E1217" s="2" t="s">
        <v>9343</v>
      </c>
      <c r="F1217" s="58" t="s">
        <v>9344</v>
      </c>
      <c r="G1217" s="2" t="s">
        <v>431</v>
      </c>
      <c r="H1217" t="s">
        <v>432</v>
      </c>
      <c r="I1217" s="58" t="s">
        <v>433</v>
      </c>
      <c r="J1217" s="2">
        <v>66749</v>
      </c>
      <c r="K1217" s="2" t="s">
        <v>434</v>
      </c>
      <c r="L1217" s="2" t="s">
        <v>435</v>
      </c>
      <c r="M1217" s="58" t="s">
        <v>648</v>
      </c>
      <c r="N1217" s="58" t="s">
        <v>649</v>
      </c>
      <c r="O1217" s="58" t="s">
        <v>650</v>
      </c>
      <c r="P1217" s="2">
        <v>66215</v>
      </c>
      <c r="Q1217" s="2" t="s">
        <v>651</v>
      </c>
      <c r="R1217" s="2" t="s">
        <v>652</v>
      </c>
      <c r="S1217" s="10">
        <v>43465</v>
      </c>
      <c r="T1217" s="58" t="s">
        <v>653</v>
      </c>
      <c r="U1217" s="2" t="s">
        <v>654</v>
      </c>
      <c r="V1217" s="2" t="s">
        <v>92</v>
      </c>
      <c r="W1217" s="2" t="s">
        <v>1192</v>
      </c>
      <c r="X1217" s="2" t="s">
        <v>480</v>
      </c>
      <c r="Y1217" s="2">
        <v>77</v>
      </c>
      <c r="Z1217" s="2" t="s">
        <v>160</v>
      </c>
      <c r="AA1217" s="2" t="s">
        <v>481</v>
      </c>
      <c r="AB1217" s="58" t="s">
        <v>9345</v>
      </c>
      <c r="AC1217" s="58" t="s">
        <v>98</v>
      </c>
      <c r="AD1217" s="58" t="s">
        <v>9346</v>
      </c>
      <c r="AE1217" s="2" t="s">
        <v>9347</v>
      </c>
      <c r="AF1217" s="62">
        <v>-11.9430795</v>
      </c>
      <c r="AG1217" s="62">
        <v>-38.083428400000003</v>
      </c>
      <c r="AH1217" s="2" t="s">
        <v>9348</v>
      </c>
      <c r="AI1217" s="2" t="s">
        <v>147</v>
      </c>
      <c r="AJ1217" s="2" t="s">
        <v>1260</v>
      </c>
      <c r="AK1217" s="55">
        <v>269.77</v>
      </c>
      <c r="AL1217" s="55">
        <v>50</v>
      </c>
      <c r="AM1217" s="55">
        <v>18.534307002261187</v>
      </c>
      <c r="AN1217" s="2" t="s">
        <v>103</v>
      </c>
      <c r="AO1217" s="2">
        <v>5</v>
      </c>
      <c r="AP1217" s="2">
        <v>2</v>
      </c>
      <c r="AQ1217" s="2">
        <v>1</v>
      </c>
      <c r="AR1217" s="53" t="s">
        <v>148</v>
      </c>
      <c r="AS1217" s="2" t="s">
        <v>73</v>
      </c>
      <c r="AT1217" s="2" t="s">
        <v>148</v>
      </c>
      <c r="AU1217" s="2" t="s">
        <v>75</v>
      </c>
      <c r="AV1217" s="2" t="s">
        <v>148</v>
      </c>
      <c r="AW1217" s="2" t="str">
        <f t="shared" si="19"/>
        <v xml:space="preserve">     PEGUE NA LOJA HOJE         PEGUE NA LOJA   </v>
      </c>
    </row>
    <row r="1218" spans="2:49" ht="15" customHeight="1">
      <c r="B1218" t="s">
        <v>9349</v>
      </c>
      <c r="C1218" s="2">
        <v>5009</v>
      </c>
      <c r="D1218" s="2">
        <v>5009</v>
      </c>
      <c r="E1218" s="2" t="s">
        <v>9350</v>
      </c>
      <c r="F1218" s="58" t="s">
        <v>5918</v>
      </c>
      <c r="G1218" s="2" t="s">
        <v>81</v>
      </c>
      <c r="H1218" t="s">
        <v>82</v>
      </c>
      <c r="I1218" s="58" t="s">
        <v>83</v>
      </c>
      <c r="J1218" s="2">
        <v>66203</v>
      </c>
      <c r="K1218" s="2" t="s">
        <v>84</v>
      </c>
      <c r="L1218" s="2" t="s">
        <v>85</v>
      </c>
      <c r="M1218" s="58" t="s">
        <v>2875</v>
      </c>
      <c r="N1218" s="58" t="s">
        <v>2876</v>
      </c>
      <c r="O1218" s="58" t="s">
        <v>2877</v>
      </c>
      <c r="P1218" s="2">
        <v>68901</v>
      </c>
      <c r="Q1218" s="2" t="s">
        <v>2878</v>
      </c>
      <c r="R1218" s="2" t="s">
        <v>2879</v>
      </c>
      <c r="S1218" s="10">
        <v>43497</v>
      </c>
      <c r="T1218" s="58" t="s">
        <v>2880</v>
      </c>
      <c r="U1218" s="2" t="s">
        <v>2881</v>
      </c>
      <c r="V1218" s="2" t="s">
        <v>92</v>
      </c>
      <c r="W1218" s="2" t="s">
        <v>1192</v>
      </c>
      <c r="X1218" s="2" t="s">
        <v>94</v>
      </c>
      <c r="Y1218" s="2">
        <v>22</v>
      </c>
      <c r="Z1218" s="2" t="s">
        <v>95</v>
      </c>
      <c r="AA1218" s="2" t="s">
        <v>96</v>
      </c>
      <c r="AB1218" s="58" t="s">
        <v>5918</v>
      </c>
      <c r="AC1218" s="58" t="s">
        <v>98</v>
      </c>
      <c r="AD1218" s="58" t="s">
        <v>9351</v>
      </c>
      <c r="AE1218" s="2" t="s">
        <v>5920</v>
      </c>
      <c r="AF1218" s="62">
        <v>-22.478277299999998</v>
      </c>
      <c r="AG1218" s="62">
        <v>-42.202762399999997</v>
      </c>
      <c r="AH1218" s="2" t="s">
        <v>9352</v>
      </c>
      <c r="AI1218" s="2" t="s">
        <v>147</v>
      </c>
      <c r="AJ1218" s="2" t="s">
        <v>1196</v>
      </c>
      <c r="AK1218" s="55">
        <v>366.56</v>
      </c>
      <c r="AL1218" s="55">
        <v>44</v>
      </c>
      <c r="AM1218" s="55">
        <v>12.003491924923614</v>
      </c>
      <c r="AN1218" s="2" t="s">
        <v>103</v>
      </c>
      <c r="AO1218" s="2">
        <v>8</v>
      </c>
      <c r="AP1218" s="2">
        <v>1</v>
      </c>
      <c r="AQ1218" s="2">
        <v>1</v>
      </c>
      <c r="AR1218" s="53" t="s">
        <v>72</v>
      </c>
      <c r="AS1218" s="2" t="s">
        <v>73</v>
      </c>
      <c r="AT1218" s="2" t="s">
        <v>148</v>
      </c>
      <c r="AU1218" s="2" t="s">
        <v>75</v>
      </c>
      <c r="AV1218" s="2" t="s">
        <v>76</v>
      </c>
      <c r="AW1218" s="2" t="str">
        <f t="shared" si="19"/>
        <v>AMERICANAS SERVIÇOS    PEGUE NA LOJA HOJE         PEGUE NA LOJA  QUIOSQUE</v>
      </c>
    </row>
    <row r="1219" spans="2:49" ht="15" customHeight="1">
      <c r="B1219" t="s">
        <v>9353</v>
      </c>
      <c r="C1219" s="2">
        <v>5062</v>
      </c>
      <c r="D1219" s="2">
        <v>5062</v>
      </c>
      <c r="E1219" s="2" t="s">
        <v>9354</v>
      </c>
      <c r="F1219" s="58" t="s">
        <v>9355</v>
      </c>
      <c r="G1219" s="2" t="s">
        <v>168</v>
      </c>
      <c r="H1219" t="s">
        <v>169</v>
      </c>
      <c r="I1219" s="58" t="s">
        <v>170</v>
      </c>
      <c r="J1219" s="2">
        <v>66146</v>
      </c>
      <c r="K1219" s="2" t="s">
        <v>171</v>
      </c>
      <c r="L1219" s="2" t="s">
        <v>172</v>
      </c>
      <c r="M1219" s="58" t="s">
        <v>678</v>
      </c>
      <c r="N1219" s="58" t="s">
        <v>679</v>
      </c>
      <c r="O1219" s="58" t="s">
        <v>680</v>
      </c>
      <c r="P1219" s="2" t="s">
        <v>148</v>
      </c>
      <c r="Q1219" s="2" t="s">
        <v>681</v>
      </c>
      <c r="R1219" s="2" t="s">
        <v>172</v>
      </c>
      <c r="S1219" s="10">
        <v>43532</v>
      </c>
      <c r="T1219" s="58" t="s">
        <v>918</v>
      </c>
      <c r="U1219" s="2" t="s">
        <v>919</v>
      </c>
      <c r="V1219" s="2" t="s">
        <v>92</v>
      </c>
      <c r="W1219" s="2" t="s">
        <v>1192</v>
      </c>
      <c r="X1219" s="2" t="s">
        <v>140</v>
      </c>
      <c r="Y1219" s="2">
        <v>11</v>
      </c>
      <c r="Z1219" s="2" t="s">
        <v>95</v>
      </c>
      <c r="AA1219" s="2" t="s">
        <v>141</v>
      </c>
      <c r="AB1219" s="58" t="s">
        <v>9356</v>
      </c>
      <c r="AC1219" s="58" t="s">
        <v>98</v>
      </c>
      <c r="AD1219" s="58" t="s">
        <v>9357</v>
      </c>
      <c r="AE1219" s="2" t="s">
        <v>9358</v>
      </c>
      <c r="AF1219" s="62">
        <v>-23.006241299999999</v>
      </c>
      <c r="AG1219" s="62">
        <v>-46.839153699999997</v>
      </c>
      <c r="AH1219" s="2" t="s">
        <v>9359</v>
      </c>
      <c r="AI1219" s="2" t="s">
        <v>147</v>
      </c>
      <c r="AJ1219" s="2" t="s">
        <v>1196</v>
      </c>
      <c r="AK1219" s="55">
        <v>338.24</v>
      </c>
      <c r="AL1219" s="55">
        <v>44</v>
      </c>
      <c r="AM1219" s="55">
        <v>13.008514664143803</v>
      </c>
      <c r="AN1219" s="2" t="s">
        <v>103</v>
      </c>
      <c r="AO1219" s="2">
        <v>5</v>
      </c>
      <c r="AP1219" s="2">
        <v>2</v>
      </c>
      <c r="AQ1219" s="2">
        <v>1</v>
      </c>
      <c r="AR1219" s="53" t="s">
        <v>148</v>
      </c>
      <c r="AS1219" s="2" t="s">
        <v>73</v>
      </c>
      <c r="AT1219" s="2" t="s">
        <v>148</v>
      </c>
      <c r="AU1219" s="2" t="s">
        <v>148</v>
      </c>
      <c r="AV1219" s="2" t="s">
        <v>148</v>
      </c>
      <c r="AW1219" s="2" t="str">
        <f t="shared" si="19"/>
        <v xml:space="preserve">     PEGUE NA LOJA HOJE             </v>
      </c>
    </row>
    <row r="1220" spans="2:49" ht="15" customHeight="1">
      <c r="B1220" t="s">
        <v>9360</v>
      </c>
      <c r="C1220" s="2">
        <v>5147</v>
      </c>
      <c r="D1220" s="2">
        <v>5147</v>
      </c>
      <c r="E1220" s="2" t="s">
        <v>9361</v>
      </c>
      <c r="F1220" s="58" t="s">
        <v>9362</v>
      </c>
      <c r="G1220" s="2" t="s">
        <v>168</v>
      </c>
      <c r="H1220" t="s">
        <v>169</v>
      </c>
      <c r="I1220" s="58" t="s">
        <v>170</v>
      </c>
      <c r="J1220" s="2">
        <v>66146</v>
      </c>
      <c r="K1220" s="2" t="s">
        <v>171</v>
      </c>
      <c r="L1220" s="2" t="s">
        <v>172</v>
      </c>
      <c r="M1220" s="58" t="s">
        <v>271</v>
      </c>
      <c r="N1220" s="58" t="s">
        <v>272</v>
      </c>
      <c r="O1220" s="58" t="s">
        <v>273</v>
      </c>
      <c r="P1220" s="2" t="s">
        <v>148</v>
      </c>
      <c r="Q1220" s="2" t="s">
        <v>274</v>
      </c>
      <c r="R1220" s="2" t="s">
        <v>268</v>
      </c>
      <c r="S1220" s="10">
        <v>43546</v>
      </c>
      <c r="T1220" s="58" t="s">
        <v>1979</v>
      </c>
      <c r="U1220" s="2" t="s">
        <v>1980</v>
      </c>
      <c r="V1220" s="2" t="s">
        <v>92</v>
      </c>
      <c r="W1220" s="2" t="s">
        <v>1192</v>
      </c>
      <c r="X1220" s="2" t="s">
        <v>140</v>
      </c>
      <c r="Y1220" s="2">
        <v>17</v>
      </c>
      <c r="Z1220" s="2" t="s">
        <v>95</v>
      </c>
      <c r="AA1220" s="2" t="s">
        <v>141</v>
      </c>
      <c r="AB1220" s="58" t="s">
        <v>3753</v>
      </c>
      <c r="AC1220" s="58" t="s">
        <v>98</v>
      </c>
      <c r="AD1220" s="58" t="s">
        <v>9363</v>
      </c>
      <c r="AE1220" s="2" t="s">
        <v>9364</v>
      </c>
      <c r="AF1220" s="62">
        <v>-20.558399699999999</v>
      </c>
      <c r="AG1220" s="62">
        <v>-48.566986399999998</v>
      </c>
      <c r="AH1220" s="2" t="s">
        <v>9365</v>
      </c>
      <c r="AI1220" s="2" t="s">
        <v>147</v>
      </c>
      <c r="AJ1220" s="2" t="s">
        <v>1196</v>
      </c>
      <c r="AK1220" s="55">
        <v>339.5</v>
      </c>
      <c r="AL1220" s="55">
        <v>111</v>
      </c>
      <c r="AM1220" s="55">
        <v>32.695139911634755</v>
      </c>
      <c r="AN1220" s="2" t="s">
        <v>103</v>
      </c>
      <c r="AO1220" s="2">
        <v>10</v>
      </c>
      <c r="AP1220" s="2">
        <v>1</v>
      </c>
      <c r="AQ1220" s="2">
        <v>3</v>
      </c>
      <c r="AR1220" s="53" t="s">
        <v>148</v>
      </c>
      <c r="AS1220" s="2" t="s">
        <v>73</v>
      </c>
      <c r="AT1220" s="2" t="s">
        <v>74</v>
      </c>
      <c r="AU1220" s="2" t="s">
        <v>75</v>
      </c>
      <c r="AV1220" s="2" t="s">
        <v>148</v>
      </c>
      <c r="AW1220" s="2" t="str">
        <f t="shared" si="19"/>
        <v xml:space="preserve">     PEGUE NA LOJA HOJE    SHIP FROM STORE    PEGUE NA LOJA   </v>
      </c>
    </row>
    <row r="1221" spans="2:49" ht="15" customHeight="1">
      <c r="B1221" t="s">
        <v>9366</v>
      </c>
      <c r="C1221" s="2">
        <v>5166</v>
      </c>
      <c r="D1221" s="2">
        <v>5166</v>
      </c>
      <c r="E1221" s="2" t="s">
        <v>9367</v>
      </c>
      <c r="F1221" s="58" t="s">
        <v>9368</v>
      </c>
      <c r="G1221" s="2" t="s">
        <v>108</v>
      </c>
      <c r="H1221" t="s">
        <v>109</v>
      </c>
      <c r="I1221" s="58" t="s">
        <v>110</v>
      </c>
      <c r="J1221" s="2">
        <v>66202</v>
      </c>
      <c r="K1221" s="2" t="s">
        <v>111</v>
      </c>
      <c r="L1221" s="2" t="s">
        <v>112</v>
      </c>
      <c r="M1221" s="58" t="s">
        <v>227</v>
      </c>
      <c r="N1221" s="58" t="s">
        <v>228</v>
      </c>
      <c r="O1221" s="58" t="s">
        <v>229</v>
      </c>
      <c r="P1221" s="2">
        <v>66230</v>
      </c>
      <c r="Q1221" s="2" t="s">
        <v>230</v>
      </c>
      <c r="R1221" s="2" t="s">
        <v>231</v>
      </c>
      <c r="S1221" s="10">
        <v>43553</v>
      </c>
      <c r="T1221" s="58" t="s">
        <v>232</v>
      </c>
      <c r="U1221" s="2" t="s">
        <v>233</v>
      </c>
      <c r="V1221" s="2" t="s">
        <v>92</v>
      </c>
      <c r="W1221" s="2" t="s">
        <v>1192</v>
      </c>
      <c r="X1221" s="2" t="s">
        <v>94</v>
      </c>
      <c r="Y1221" s="2">
        <v>24</v>
      </c>
      <c r="Z1221" s="2" t="s">
        <v>95</v>
      </c>
      <c r="AA1221" s="2" t="s">
        <v>96</v>
      </c>
      <c r="AB1221" s="58" t="s">
        <v>9368</v>
      </c>
      <c r="AC1221" s="58" t="s">
        <v>98</v>
      </c>
      <c r="AD1221" s="58" t="s">
        <v>9369</v>
      </c>
      <c r="AE1221" s="2" t="s">
        <v>9370</v>
      </c>
      <c r="AF1221" s="62">
        <v>-22.4706473</v>
      </c>
      <c r="AG1221" s="62">
        <v>-43.824309399999997</v>
      </c>
      <c r="AH1221" s="2" t="s">
        <v>9371</v>
      </c>
      <c r="AI1221" s="2" t="s">
        <v>147</v>
      </c>
      <c r="AJ1221" s="2" t="s">
        <v>1260</v>
      </c>
      <c r="AK1221" s="55">
        <v>278.06</v>
      </c>
      <c r="AL1221" s="55">
        <v>36</v>
      </c>
      <c r="AM1221" s="55">
        <v>12.94684600445947</v>
      </c>
      <c r="AN1221" s="2" t="s">
        <v>103</v>
      </c>
      <c r="AO1221" s="2">
        <v>8</v>
      </c>
      <c r="AP1221" s="2">
        <v>1</v>
      </c>
      <c r="AQ1221" s="2">
        <v>1</v>
      </c>
      <c r="AR1221" s="53" t="s">
        <v>148</v>
      </c>
      <c r="AS1221" s="2" t="s">
        <v>73</v>
      </c>
      <c r="AT1221" s="2" t="s">
        <v>148</v>
      </c>
      <c r="AU1221" s="2" t="s">
        <v>75</v>
      </c>
      <c r="AV1221" s="2" t="s">
        <v>148</v>
      </c>
      <c r="AW1221" s="2" t="str">
        <f t="shared" si="19"/>
        <v xml:space="preserve">     PEGUE NA LOJA HOJE         PEGUE NA LOJA   </v>
      </c>
    </row>
    <row r="1222" spans="2:49" ht="15" customHeight="1">
      <c r="B1222" t="s">
        <v>9372</v>
      </c>
      <c r="C1222" s="2">
        <v>5088</v>
      </c>
      <c r="D1222" s="2">
        <v>5088</v>
      </c>
      <c r="E1222" s="2" t="s">
        <v>9373</v>
      </c>
      <c r="F1222" s="58" t="s">
        <v>9374</v>
      </c>
      <c r="G1222" s="2" t="s">
        <v>168</v>
      </c>
      <c r="H1222" t="s">
        <v>169</v>
      </c>
      <c r="I1222" s="58" t="s">
        <v>170</v>
      </c>
      <c r="J1222" s="2">
        <v>66146</v>
      </c>
      <c r="K1222" s="2" t="s">
        <v>171</v>
      </c>
      <c r="L1222" s="2" t="s">
        <v>172</v>
      </c>
      <c r="M1222" s="58" t="s">
        <v>271</v>
      </c>
      <c r="N1222" s="58" t="s">
        <v>272</v>
      </c>
      <c r="O1222" s="58" t="s">
        <v>273</v>
      </c>
      <c r="P1222" s="2" t="s">
        <v>148</v>
      </c>
      <c r="Q1222" s="2" t="s">
        <v>274</v>
      </c>
      <c r="R1222" s="2" t="s">
        <v>268</v>
      </c>
      <c r="S1222" s="10">
        <v>43553</v>
      </c>
      <c r="T1222" s="58" t="s">
        <v>1979</v>
      </c>
      <c r="U1222" s="2" t="s">
        <v>1980</v>
      </c>
      <c r="V1222" s="2" t="s">
        <v>92</v>
      </c>
      <c r="W1222" s="2" t="s">
        <v>1192</v>
      </c>
      <c r="X1222" s="2" t="s">
        <v>140</v>
      </c>
      <c r="Y1222" s="2">
        <v>17</v>
      </c>
      <c r="Z1222" s="2" t="s">
        <v>95</v>
      </c>
      <c r="AA1222" s="2" t="s">
        <v>141</v>
      </c>
      <c r="AB1222" s="58" t="s">
        <v>9375</v>
      </c>
      <c r="AC1222" s="58" t="s">
        <v>98</v>
      </c>
      <c r="AD1222" s="58" t="s">
        <v>9376</v>
      </c>
      <c r="AE1222" s="2" t="s">
        <v>9377</v>
      </c>
      <c r="AF1222" s="62">
        <v>-20.738215700000001</v>
      </c>
      <c r="AG1222" s="62">
        <v>-48.912830599999999</v>
      </c>
      <c r="AH1222" s="2" t="s">
        <v>9378</v>
      </c>
      <c r="AI1222" s="2" t="s">
        <v>147</v>
      </c>
      <c r="AJ1222" s="2" t="s">
        <v>1196</v>
      </c>
      <c r="AK1222" s="55">
        <v>345.06</v>
      </c>
      <c r="AL1222" s="55">
        <v>45</v>
      </c>
      <c r="AM1222" s="55">
        <v>13.041210224308816</v>
      </c>
      <c r="AN1222" s="2" t="s">
        <v>103</v>
      </c>
      <c r="AO1222" s="2">
        <v>10</v>
      </c>
      <c r="AP1222" s="2">
        <v>1</v>
      </c>
      <c r="AQ1222" s="2">
        <v>3</v>
      </c>
      <c r="AR1222" s="53" t="s">
        <v>148</v>
      </c>
      <c r="AS1222" s="2" t="s">
        <v>73</v>
      </c>
      <c r="AT1222" s="2" t="s">
        <v>148</v>
      </c>
      <c r="AU1222" s="2" t="s">
        <v>75</v>
      </c>
      <c r="AV1222" s="2" t="s">
        <v>148</v>
      </c>
      <c r="AW1222" s="2" t="str">
        <f t="shared" si="19"/>
        <v xml:space="preserve">     PEGUE NA LOJA HOJE         PEGUE NA LOJA   </v>
      </c>
    </row>
    <row r="1223" spans="2:49" ht="15" customHeight="1">
      <c r="B1223" t="s">
        <v>9379</v>
      </c>
      <c r="C1223" s="2">
        <v>5151</v>
      </c>
      <c r="D1223" s="2">
        <v>5151</v>
      </c>
      <c r="E1223" s="2" t="s">
        <v>9380</v>
      </c>
      <c r="F1223" s="58" t="s">
        <v>9381</v>
      </c>
      <c r="G1223" s="2" t="s">
        <v>380</v>
      </c>
      <c r="H1223" t="s">
        <v>381</v>
      </c>
      <c r="I1223" s="58" t="s">
        <v>382</v>
      </c>
      <c r="J1223" s="2">
        <v>66147</v>
      </c>
      <c r="K1223" s="2" t="s">
        <v>383</v>
      </c>
      <c r="L1223" s="2" t="s">
        <v>384</v>
      </c>
      <c r="M1223" s="58" t="s">
        <v>385</v>
      </c>
      <c r="N1223" s="58" t="s">
        <v>386</v>
      </c>
      <c r="O1223" s="58" t="s">
        <v>387</v>
      </c>
      <c r="P1223" s="2">
        <v>66210</v>
      </c>
      <c r="Q1223" s="2" t="s">
        <v>388</v>
      </c>
      <c r="R1223" s="2" t="s">
        <v>389</v>
      </c>
      <c r="S1223" s="10">
        <v>43553</v>
      </c>
      <c r="T1223" s="58" t="s">
        <v>390</v>
      </c>
      <c r="U1223" s="2" t="s">
        <v>391</v>
      </c>
      <c r="V1223" s="2" t="s">
        <v>92</v>
      </c>
      <c r="W1223" s="2" t="s">
        <v>1192</v>
      </c>
      <c r="X1223" s="2" t="s">
        <v>248</v>
      </c>
      <c r="Y1223" s="2">
        <v>62</v>
      </c>
      <c r="Z1223" s="2" t="s">
        <v>160</v>
      </c>
      <c r="AA1223" s="2" t="s">
        <v>392</v>
      </c>
      <c r="AB1223" s="58" t="s">
        <v>379</v>
      </c>
      <c r="AC1223" s="58" t="s">
        <v>9382</v>
      </c>
      <c r="AD1223" s="58" t="s">
        <v>9383</v>
      </c>
      <c r="AE1223" s="2" t="s">
        <v>9384</v>
      </c>
      <c r="AF1223" s="62">
        <v>-16.6862238</v>
      </c>
      <c r="AG1223" s="62">
        <v>-49.270735199999997</v>
      </c>
      <c r="AH1223" s="2" t="s">
        <v>9385</v>
      </c>
      <c r="AI1223" s="2" t="s">
        <v>147</v>
      </c>
      <c r="AJ1223" s="2" t="s">
        <v>1196</v>
      </c>
      <c r="AK1223" s="55">
        <v>355.3</v>
      </c>
      <c r="AL1223" s="55">
        <v>50</v>
      </c>
      <c r="AM1223" s="55">
        <v>14.072614691809736</v>
      </c>
      <c r="AN1223" s="2" t="s">
        <v>331</v>
      </c>
      <c r="AO1223" s="2">
        <v>10</v>
      </c>
      <c r="AP1223" s="2">
        <v>1</v>
      </c>
      <c r="AQ1223" s="2">
        <v>3</v>
      </c>
      <c r="AR1223" s="53" t="s">
        <v>148</v>
      </c>
      <c r="AS1223" s="2" t="s">
        <v>73</v>
      </c>
      <c r="AT1223" s="2" t="s">
        <v>74</v>
      </c>
      <c r="AU1223" s="2" t="s">
        <v>75</v>
      </c>
      <c r="AV1223" s="2" t="s">
        <v>148</v>
      </c>
      <c r="AW1223" s="2" t="str">
        <f t="shared" si="19"/>
        <v xml:space="preserve">     PEGUE NA LOJA HOJE    SHIP FROM STORE    PEGUE NA LOJA   </v>
      </c>
    </row>
    <row r="1224" spans="2:49" ht="15" customHeight="1">
      <c r="B1224" t="s">
        <v>9386</v>
      </c>
      <c r="C1224" s="2">
        <v>1376</v>
      </c>
      <c r="D1224" s="2">
        <v>1376</v>
      </c>
      <c r="E1224" s="2" t="s">
        <v>9387</v>
      </c>
      <c r="F1224" s="58" t="s">
        <v>9388</v>
      </c>
      <c r="G1224" s="2" t="s">
        <v>431</v>
      </c>
      <c r="H1224" t="s">
        <v>432</v>
      </c>
      <c r="I1224" s="58" t="s">
        <v>433</v>
      </c>
      <c r="J1224" s="2">
        <v>66749</v>
      </c>
      <c r="K1224" s="2" t="s">
        <v>434</v>
      </c>
      <c r="L1224" s="2" t="s">
        <v>435</v>
      </c>
      <c r="M1224" s="58" t="s">
        <v>1051</v>
      </c>
      <c r="N1224" s="58" t="s">
        <v>1052</v>
      </c>
      <c r="O1224" s="58" t="s">
        <v>1053</v>
      </c>
      <c r="P1224" s="2" t="s">
        <v>148</v>
      </c>
      <c r="Q1224" s="2" t="s">
        <v>1054</v>
      </c>
      <c r="R1224" s="2" t="s">
        <v>1048</v>
      </c>
      <c r="S1224" s="10">
        <v>43553</v>
      </c>
      <c r="T1224" s="58" t="s">
        <v>1055</v>
      </c>
      <c r="U1224" s="2" t="s">
        <v>1056</v>
      </c>
      <c r="V1224" s="2" t="s">
        <v>92</v>
      </c>
      <c r="W1224" s="2" t="s">
        <v>93</v>
      </c>
      <c r="X1224" s="2" t="s">
        <v>442</v>
      </c>
      <c r="Y1224" s="2">
        <v>81</v>
      </c>
      <c r="Z1224" s="2" t="s">
        <v>160</v>
      </c>
      <c r="AA1224" s="2" t="s">
        <v>443</v>
      </c>
      <c r="AB1224" s="58" t="s">
        <v>3944</v>
      </c>
      <c r="AC1224" s="58" t="s">
        <v>9389</v>
      </c>
      <c r="AD1224" s="58" t="s">
        <v>9390</v>
      </c>
      <c r="AE1224" s="2" t="s">
        <v>9391</v>
      </c>
      <c r="AF1224" s="62">
        <v>-7.8463583999999997</v>
      </c>
      <c r="AG1224" s="62">
        <v>-35.235750000000003</v>
      </c>
      <c r="AH1224" s="2" t="s">
        <v>9392</v>
      </c>
      <c r="AI1224" s="2" t="s">
        <v>147</v>
      </c>
      <c r="AJ1224" s="2" t="s">
        <v>330</v>
      </c>
      <c r="AK1224" s="55">
        <v>747.04</v>
      </c>
      <c r="AL1224" s="55">
        <v>101</v>
      </c>
      <c r="AM1224" s="55">
        <v>13.520025701434998</v>
      </c>
      <c r="AN1224" s="2" t="s">
        <v>103</v>
      </c>
      <c r="AO1224" s="2">
        <v>4</v>
      </c>
      <c r="AP1224" s="2">
        <v>3</v>
      </c>
      <c r="AQ1224" s="2">
        <v>1</v>
      </c>
      <c r="AR1224" s="53" t="s">
        <v>148</v>
      </c>
      <c r="AS1224" s="2" t="s">
        <v>73</v>
      </c>
      <c r="AT1224" s="2" t="s">
        <v>148</v>
      </c>
      <c r="AU1224" s="2" t="s">
        <v>148</v>
      </c>
      <c r="AV1224" s="2" t="s">
        <v>148</v>
      </c>
      <c r="AW1224" s="2" t="str">
        <f t="shared" si="19"/>
        <v xml:space="preserve">     PEGUE NA LOJA HOJE             </v>
      </c>
    </row>
    <row r="1225" spans="2:49" ht="15" customHeight="1">
      <c r="B1225" t="s">
        <v>9393</v>
      </c>
      <c r="C1225" s="2">
        <v>1427</v>
      </c>
      <c r="D1225" s="2">
        <v>1427</v>
      </c>
      <c r="E1225" s="2" t="s">
        <v>9394</v>
      </c>
      <c r="F1225" s="58" t="s">
        <v>9395</v>
      </c>
      <c r="G1225" s="2" t="s">
        <v>81</v>
      </c>
      <c r="H1225" t="s">
        <v>82</v>
      </c>
      <c r="I1225" s="58" t="s">
        <v>83</v>
      </c>
      <c r="J1225" s="2">
        <v>66203</v>
      </c>
      <c r="K1225" s="2" t="s">
        <v>84</v>
      </c>
      <c r="L1225" s="2" t="s">
        <v>85</v>
      </c>
      <c r="M1225" s="58" t="s">
        <v>242</v>
      </c>
      <c r="N1225" s="58" t="s">
        <v>243</v>
      </c>
      <c r="O1225" s="58" t="s">
        <v>244</v>
      </c>
      <c r="P1225" s="2" t="s">
        <v>148</v>
      </c>
      <c r="Q1225" s="2" t="s">
        <v>245</v>
      </c>
      <c r="R1225" s="2" t="s">
        <v>239</v>
      </c>
      <c r="S1225" s="10">
        <v>43584</v>
      </c>
      <c r="T1225" s="58" t="s">
        <v>570</v>
      </c>
      <c r="U1225" s="2" t="s">
        <v>571</v>
      </c>
      <c r="V1225" s="2" t="s">
        <v>92</v>
      </c>
      <c r="W1225" s="2" t="s">
        <v>93</v>
      </c>
      <c r="X1225" s="2" t="s">
        <v>248</v>
      </c>
      <c r="Y1225" s="2">
        <v>37</v>
      </c>
      <c r="Z1225" s="2" t="s">
        <v>95</v>
      </c>
      <c r="AA1225" s="2" t="s">
        <v>206</v>
      </c>
      <c r="AB1225" s="58" t="s">
        <v>9395</v>
      </c>
      <c r="AC1225" s="58" t="s">
        <v>98</v>
      </c>
      <c r="AD1225" s="58" t="s">
        <v>9396</v>
      </c>
      <c r="AE1225" s="2" t="s">
        <v>9397</v>
      </c>
      <c r="AF1225" s="62">
        <v>-20.022451400000001</v>
      </c>
      <c r="AG1225" s="62">
        <v>-45.544015799999997</v>
      </c>
      <c r="AH1225" s="2" t="s">
        <v>9398</v>
      </c>
      <c r="AI1225" s="2" t="s">
        <v>147</v>
      </c>
      <c r="AJ1225" s="2" t="s">
        <v>1196</v>
      </c>
      <c r="AK1225" s="55">
        <v>425.24</v>
      </c>
      <c r="AL1225" s="55">
        <v>125</v>
      </c>
      <c r="AM1225" s="55">
        <v>29.395165083247104</v>
      </c>
      <c r="AN1225" s="2" t="s">
        <v>103</v>
      </c>
      <c r="AO1225" s="2">
        <v>12</v>
      </c>
      <c r="AP1225" s="2">
        <v>1</v>
      </c>
      <c r="AQ1225" s="2">
        <v>5</v>
      </c>
      <c r="AR1225" s="53" t="s">
        <v>148</v>
      </c>
      <c r="AS1225" s="2" t="s">
        <v>73</v>
      </c>
      <c r="AT1225" s="2" t="s">
        <v>148</v>
      </c>
      <c r="AU1225" s="2" t="s">
        <v>148</v>
      </c>
      <c r="AV1225" s="2" t="s">
        <v>148</v>
      </c>
      <c r="AW1225" s="2" t="str">
        <f t="shared" si="19"/>
        <v xml:space="preserve">     PEGUE NA LOJA HOJE             </v>
      </c>
    </row>
    <row r="1226" spans="2:49" ht="15" customHeight="1">
      <c r="B1226" t="s">
        <v>9399</v>
      </c>
      <c r="C1226" s="2">
        <v>5208</v>
      </c>
      <c r="D1226" s="2">
        <v>5208</v>
      </c>
      <c r="E1226" s="2" t="s">
        <v>9400</v>
      </c>
      <c r="F1226" s="58" t="s">
        <v>9401</v>
      </c>
      <c r="G1226" s="2" t="s">
        <v>81</v>
      </c>
      <c r="H1226" t="s">
        <v>82</v>
      </c>
      <c r="I1226" s="58" t="s">
        <v>83</v>
      </c>
      <c r="J1226" s="2">
        <v>66203</v>
      </c>
      <c r="K1226" s="2" t="s">
        <v>84</v>
      </c>
      <c r="L1226" s="2" t="s">
        <v>85</v>
      </c>
      <c r="M1226" s="58" t="s">
        <v>86</v>
      </c>
      <c r="N1226" s="58" t="s">
        <v>87</v>
      </c>
      <c r="O1226" s="58" t="s">
        <v>88</v>
      </c>
      <c r="P1226" s="2">
        <v>68551</v>
      </c>
      <c r="Q1226" s="2" t="s">
        <v>89</v>
      </c>
      <c r="R1226" s="2" t="s">
        <v>85</v>
      </c>
      <c r="S1226" s="10">
        <v>43585</v>
      </c>
      <c r="T1226" s="58" t="s">
        <v>90</v>
      </c>
      <c r="U1226" s="2" t="s">
        <v>91</v>
      </c>
      <c r="V1226" s="2" t="s">
        <v>92</v>
      </c>
      <c r="W1226" s="2" t="s">
        <v>1192</v>
      </c>
      <c r="X1226" s="2" t="s">
        <v>94</v>
      </c>
      <c r="Y1226" s="2">
        <v>21</v>
      </c>
      <c r="Z1226" s="2" t="s">
        <v>95</v>
      </c>
      <c r="AA1226" s="2" t="s">
        <v>96</v>
      </c>
      <c r="AB1226" s="58" t="s">
        <v>3242</v>
      </c>
      <c r="AC1226" s="58" t="s">
        <v>9402</v>
      </c>
      <c r="AD1226" s="58" t="s">
        <v>9403</v>
      </c>
      <c r="AE1226" s="2" t="s">
        <v>9404</v>
      </c>
      <c r="AF1226" s="62">
        <v>-22.773011100000002</v>
      </c>
      <c r="AG1226" s="62">
        <v>-42.922649799999903</v>
      </c>
      <c r="AH1226" s="2" t="s">
        <v>9405</v>
      </c>
      <c r="AI1226" s="2" t="s">
        <v>28</v>
      </c>
      <c r="AJ1226" s="2" t="s">
        <v>1260</v>
      </c>
      <c r="AK1226" s="55">
        <v>195.03</v>
      </c>
      <c r="AL1226" s="55">
        <v>13</v>
      </c>
      <c r="AM1226" s="55">
        <v>6.665641183407681</v>
      </c>
      <c r="AN1226" s="2" t="s">
        <v>103</v>
      </c>
      <c r="AO1226" s="2">
        <v>8</v>
      </c>
      <c r="AP1226" s="2">
        <v>1</v>
      </c>
      <c r="AQ1226" s="2">
        <v>1</v>
      </c>
      <c r="AR1226" s="53" t="s">
        <v>72</v>
      </c>
      <c r="AS1226" s="2" t="s">
        <v>73</v>
      </c>
      <c r="AT1226" s="2" t="s">
        <v>148</v>
      </c>
      <c r="AU1226" s="2" t="s">
        <v>75</v>
      </c>
      <c r="AV1226" s="2" t="s">
        <v>76</v>
      </c>
      <c r="AW1226" s="2" t="str">
        <f t="shared" si="19"/>
        <v>AMERICANAS SERVIÇOS    PEGUE NA LOJA HOJE         PEGUE NA LOJA  QUIOSQUE</v>
      </c>
    </row>
    <row r="1227" spans="2:49" ht="15" customHeight="1">
      <c r="B1227" t="s">
        <v>9406</v>
      </c>
      <c r="C1227" s="2">
        <v>5087</v>
      </c>
      <c r="D1227" s="2">
        <v>5087</v>
      </c>
      <c r="E1227" s="2" t="s">
        <v>9407</v>
      </c>
      <c r="F1227" s="58" t="s">
        <v>9408</v>
      </c>
      <c r="G1227" s="2" t="s">
        <v>285</v>
      </c>
      <c r="H1227" t="s">
        <v>286</v>
      </c>
      <c r="I1227" s="58" t="s">
        <v>287</v>
      </c>
      <c r="J1227" s="2">
        <v>68673</v>
      </c>
      <c r="K1227" s="2" t="s">
        <v>288</v>
      </c>
      <c r="L1227" s="2" t="s">
        <v>289</v>
      </c>
      <c r="M1227" s="58" t="s">
        <v>418</v>
      </c>
      <c r="N1227" s="58" t="s">
        <v>419</v>
      </c>
      <c r="O1227" s="58" t="s">
        <v>420</v>
      </c>
      <c r="P1227" s="2">
        <v>68308</v>
      </c>
      <c r="Q1227" s="2" t="s">
        <v>421</v>
      </c>
      <c r="R1227" s="2" t="s">
        <v>415</v>
      </c>
      <c r="S1227" s="10">
        <v>43585</v>
      </c>
      <c r="T1227" s="58" t="s">
        <v>422</v>
      </c>
      <c r="U1227" s="2" t="s">
        <v>423</v>
      </c>
      <c r="V1227" s="2" t="s">
        <v>92</v>
      </c>
      <c r="W1227" s="2" t="s">
        <v>1192</v>
      </c>
      <c r="X1227" s="2" t="s">
        <v>248</v>
      </c>
      <c r="Y1227" s="2">
        <v>67</v>
      </c>
      <c r="Z1227" s="2" t="s">
        <v>459</v>
      </c>
      <c r="AA1227" s="2" t="s">
        <v>418</v>
      </c>
      <c r="AB1227" s="58" t="s">
        <v>9409</v>
      </c>
      <c r="AC1227" s="58" t="s">
        <v>98</v>
      </c>
      <c r="AD1227" s="58" t="s">
        <v>9410</v>
      </c>
      <c r="AE1227" s="2" t="s">
        <v>9411</v>
      </c>
      <c r="AF1227" s="62">
        <v>-18.794671300000001</v>
      </c>
      <c r="AG1227" s="62">
        <v>-52.623181899999999</v>
      </c>
      <c r="AH1227" s="2" t="s">
        <v>9412</v>
      </c>
      <c r="AI1227" s="2" t="s">
        <v>147</v>
      </c>
      <c r="AJ1227" s="2" t="s">
        <v>1196</v>
      </c>
      <c r="AK1227" s="55">
        <v>474.55</v>
      </c>
      <c r="AL1227" s="55">
        <v>104</v>
      </c>
      <c r="AM1227" s="55">
        <v>21.915498893688756</v>
      </c>
      <c r="AN1227" s="2" t="s">
        <v>103</v>
      </c>
      <c r="AO1227" s="2">
        <v>13</v>
      </c>
      <c r="AP1227" s="2">
        <v>1</v>
      </c>
      <c r="AQ1227" s="2">
        <v>6</v>
      </c>
      <c r="AR1227" s="53" t="s">
        <v>148</v>
      </c>
      <c r="AS1227" s="2" t="s">
        <v>73</v>
      </c>
      <c r="AT1227" s="2" t="s">
        <v>148</v>
      </c>
      <c r="AU1227" s="2" t="s">
        <v>148</v>
      </c>
      <c r="AV1227" s="2" t="s">
        <v>148</v>
      </c>
      <c r="AW1227" s="2" t="str">
        <f t="shared" si="19"/>
        <v xml:space="preserve">     PEGUE NA LOJA HOJE             </v>
      </c>
    </row>
    <row r="1228" spans="2:49" ht="15" customHeight="1">
      <c r="B1228" t="s">
        <v>9413</v>
      </c>
      <c r="C1228" s="2">
        <v>5219</v>
      </c>
      <c r="D1228" s="2">
        <v>5219</v>
      </c>
      <c r="E1228" s="2" t="s">
        <v>9414</v>
      </c>
      <c r="F1228" s="58" t="s">
        <v>9415</v>
      </c>
      <c r="G1228" s="2" t="s">
        <v>108</v>
      </c>
      <c r="H1228" t="s">
        <v>109</v>
      </c>
      <c r="I1228" s="58" t="s">
        <v>110</v>
      </c>
      <c r="J1228" s="2">
        <v>66202</v>
      </c>
      <c r="K1228" s="2" t="s">
        <v>111</v>
      </c>
      <c r="L1228" s="2" t="s">
        <v>112</v>
      </c>
      <c r="M1228" s="58" t="s">
        <v>227</v>
      </c>
      <c r="N1228" s="58" t="s">
        <v>228</v>
      </c>
      <c r="O1228" s="58" t="s">
        <v>229</v>
      </c>
      <c r="P1228" s="2">
        <v>66230</v>
      </c>
      <c r="Q1228" s="2" t="s">
        <v>230</v>
      </c>
      <c r="R1228" s="2" t="s">
        <v>231</v>
      </c>
      <c r="S1228" s="10">
        <v>43600</v>
      </c>
      <c r="T1228" s="58" t="s">
        <v>232</v>
      </c>
      <c r="U1228" s="2" t="s">
        <v>233</v>
      </c>
      <c r="V1228" s="2" t="s">
        <v>92</v>
      </c>
      <c r="W1228" s="2" t="s">
        <v>1192</v>
      </c>
      <c r="X1228" s="2" t="s">
        <v>94</v>
      </c>
      <c r="Y1228" s="2">
        <v>22</v>
      </c>
      <c r="Z1228" s="2" t="s">
        <v>160</v>
      </c>
      <c r="AA1228" s="2" t="s">
        <v>96</v>
      </c>
      <c r="AB1228" s="58" t="s">
        <v>1412</v>
      </c>
      <c r="AC1228" s="58" t="s">
        <v>98</v>
      </c>
      <c r="AD1228" s="58" t="s">
        <v>9416</v>
      </c>
      <c r="AE1228" s="2" t="s">
        <v>9417</v>
      </c>
      <c r="AF1228" s="62">
        <v>-22.2802167</v>
      </c>
      <c r="AG1228" s="62">
        <v>-42.5334851</v>
      </c>
      <c r="AH1228" s="2" t="s">
        <v>9418</v>
      </c>
      <c r="AI1228" s="2" t="s">
        <v>147</v>
      </c>
      <c r="AJ1228" s="2" t="s">
        <v>1260</v>
      </c>
      <c r="AK1228" s="55">
        <v>133.78</v>
      </c>
      <c r="AL1228" s="55">
        <v>53</v>
      </c>
      <c r="AM1228" s="55">
        <v>39.617282104948423</v>
      </c>
      <c r="AN1228" s="2" t="s">
        <v>331</v>
      </c>
      <c r="AO1228" s="2">
        <v>5</v>
      </c>
      <c r="AP1228" s="2">
        <v>2</v>
      </c>
      <c r="AQ1228" s="2">
        <v>1</v>
      </c>
      <c r="AR1228" s="53" t="s">
        <v>148</v>
      </c>
      <c r="AS1228" s="2" t="s">
        <v>73</v>
      </c>
      <c r="AT1228" s="2" t="s">
        <v>148</v>
      </c>
      <c r="AU1228" s="2" t="s">
        <v>148</v>
      </c>
      <c r="AV1228" s="2" t="s">
        <v>148</v>
      </c>
      <c r="AW1228" s="2" t="str">
        <f t="shared" si="19"/>
        <v xml:space="preserve">     PEGUE NA LOJA HOJE             </v>
      </c>
    </row>
    <row r="1229" spans="2:49" ht="15" customHeight="1">
      <c r="B1229" t="s">
        <v>9419</v>
      </c>
      <c r="C1229" s="2">
        <v>1419</v>
      </c>
      <c r="D1229" s="2">
        <v>1419</v>
      </c>
      <c r="E1229" s="2" t="s">
        <v>9420</v>
      </c>
      <c r="F1229" s="58" t="s">
        <v>9421</v>
      </c>
      <c r="G1229" s="2" t="s">
        <v>431</v>
      </c>
      <c r="H1229" t="s">
        <v>432</v>
      </c>
      <c r="I1229" s="58" t="s">
        <v>433</v>
      </c>
      <c r="J1229" s="2">
        <v>66749</v>
      </c>
      <c r="K1229" s="2" t="s">
        <v>434</v>
      </c>
      <c r="L1229" s="2" t="s">
        <v>435</v>
      </c>
      <c r="M1229" s="58" t="s">
        <v>430</v>
      </c>
      <c r="N1229" s="58" t="s">
        <v>436</v>
      </c>
      <c r="O1229" s="58" t="s">
        <v>437</v>
      </c>
      <c r="P1229" s="2">
        <v>68343</v>
      </c>
      <c r="Q1229" s="2" t="s">
        <v>438</v>
      </c>
      <c r="R1229" s="2" t="s">
        <v>439</v>
      </c>
      <c r="S1229" s="10">
        <v>43600</v>
      </c>
      <c r="T1229" s="58" t="s">
        <v>440</v>
      </c>
      <c r="U1229" s="2" t="s">
        <v>441</v>
      </c>
      <c r="V1229" s="2" t="s">
        <v>92</v>
      </c>
      <c r="W1229" s="2" t="s">
        <v>93</v>
      </c>
      <c r="X1229" s="2" t="s">
        <v>442</v>
      </c>
      <c r="Y1229" s="2">
        <v>81</v>
      </c>
      <c r="Z1229" s="2" t="s">
        <v>160</v>
      </c>
      <c r="AA1229" s="2" t="s">
        <v>443</v>
      </c>
      <c r="AB1229" s="58" t="s">
        <v>3383</v>
      </c>
      <c r="AC1229" s="58" t="s">
        <v>3384</v>
      </c>
      <c r="AD1229" s="58" t="s">
        <v>9422</v>
      </c>
      <c r="AE1229" s="2" t="s">
        <v>9423</v>
      </c>
      <c r="AF1229" s="62">
        <v>-7.9934778999999896</v>
      </c>
      <c r="AG1229" s="62">
        <v>-34.840287099999998</v>
      </c>
      <c r="AH1229" s="2" t="s">
        <v>9424</v>
      </c>
      <c r="AI1229" s="2" t="s">
        <v>28</v>
      </c>
      <c r="AJ1229" s="2" t="s">
        <v>1351</v>
      </c>
      <c r="AK1229" s="55">
        <v>592.58000000000004</v>
      </c>
      <c r="AL1229" s="55">
        <v>70</v>
      </c>
      <c r="AM1229" s="55">
        <v>11.812751020959194</v>
      </c>
      <c r="AN1229" s="2" t="s">
        <v>331</v>
      </c>
      <c r="AO1229" s="2">
        <v>4</v>
      </c>
      <c r="AP1229" s="2">
        <v>3</v>
      </c>
      <c r="AQ1229" s="2">
        <v>1</v>
      </c>
      <c r="AR1229" s="53" t="s">
        <v>72</v>
      </c>
      <c r="AS1229" s="2" t="s">
        <v>73</v>
      </c>
      <c r="AT1229" s="2" t="s">
        <v>148</v>
      </c>
      <c r="AU1229" s="2" t="s">
        <v>148</v>
      </c>
      <c r="AV1229" s="2" t="s">
        <v>148</v>
      </c>
      <c r="AW1229" s="2" t="str">
        <f t="shared" si="19"/>
        <v xml:space="preserve">AMERICANAS SERVIÇOS    PEGUE NA LOJA HOJE             </v>
      </c>
    </row>
    <row r="1230" spans="2:49" ht="15" customHeight="1">
      <c r="B1230" t="s">
        <v>9425</v>
      </c>
      <c r="C1230" s="2">
        <v>5206</v>
      </c>
      <c r="D1230" s="2">
        <v>5206</v>
      </c>
      <c r="E1230" s="2" t="s">
        <v>9426</v>
      </c>
      <c r="F1230" s="58" t="s">
        <v>9427</v>
      </c>
      <c r="G1230" s="2" t="s">
        <v>431</v>
      </c>
      <c r="H1230" t="s">
        <v>432</v>
      </c>
      <c r="I1230" s="58" t="s">
        <v>433</v>
      </c>
      <c r="J1230" s="2">
        <v>66749</v>
      </c>
      <c r="K1230" s="2" t="s">
        <v>434</v>
      </c>
      <c r="L1230" s="2" t="s">
        <v>435</v>
      </c>
      <c r="M1230" s="58" t="s">
        <v>1648</v>
      </c>
      <c r="N1230" s="58" t="s">
        <v>1649</v>
      </c>
      <c r="O1230" s="58" t="s">
        <v>1650</v>
      </c>
      <c r="P1230" s="2" t="s">
        <v>148</v>
      </c>
      <c r="Q1230" s="2" t="s">
        <v>1651</v>
      </c>
      <c r="R1230" s="2" t="s">
        <v>1645</v>
      </c>
      <c r="S1230" s="10">
        <v>43614</v>
      </c>
      <c r="T1230" s="58" t="s">
        <v>1652</v>
      </c>
      <c r="U1230" s="2" t="s">
        <v>1653</v>
      </c>
      <c r="V1230" s="2" t="s">
        <v>92</v>
      </c>
      <c r="W1230" s="2" t="s">
        <v>1192</v>
      </c>
      <c r="X1230" s="2" t="s">
        <v>442</v>
      </c>
      <c r="Y1230" s="2">
        <v>81</v>
      </c>
      <c r="Z1230" s="2" t="s">
        <v>160</v>
      </c>
      <c r="AA1230" s="2" t="s">
        <v>443</v>
      </c>
      <c r="AB1230" s="58" t="s">
        <v>9428</v>
      </c>
      <c r="AC1230" s="58" t="s">
        <v>98</v>
      </c>
      <c r="AD1230" s="58" t="s">
        <v>9429</v>
      </c>
      <c r="AE1230" s="2" t="s">
        <v>9430</v>
      </c>
      <c r="AF1230" s="62">
        <v>-8.4889592</v>
      </c>
      <c r="AG1230" s="62">
        <v>-35.368567900000002</v>
      </c>
      <c r="AH1230" s="2" t="s">
        <v>9431</v>
      </c>
      <c r="AI1230" s="2" t="s">
        <v>28</v>
      </c>
      <c r="AJ1230" s="2" t="s">
        <v>1196</v>
      </c>
      <c r="AK1230" s="55">
        <v>352.15</v>
      </c>
      <c r="AL1230" s="55">
        <v>42</v>
      </c>
      <c r="AM1230" s="55">
        <v>11.926735766008804</v>
      </c>
      <c r="AN1230" s="2" t="s">
        <v>103</v>
      </c>
      <c r="AO1230" s="2">
        <v>5</v>
      </c>
      <c r="AP1230" s="2">
        <v>2</v>
      </c>
      <c r="AQ1230" s="2">
        <v>1</v>
      </c>
      <c r="AR1230" s="53" t="s">
        <v>148</v>
      </c>
      <c r="AS1230" s="2" t="s">
        <v>73</v>
      </c>
      <c r="AT1230" s="2" t="s">
        <v>148</v>
      </c>
      <c r="AU1230" s="2" t="s">
        <v>75</v>
      </c>
      <c r="AV1230" s="2" t="s">
        <v>76</v>
      </c>
      <c r="AW1230" s="2" t="str">
        <f t="shared" si="19"/>
        <v xml:space="preserve">     PEGUE NA LOJA HOJE         PEGUE NA LOJA  QUIOSQUE</v>
      </c>
    </row>
    <row r="1231" spans="2:49" ht="15" customHeight="1">
      <c r="B1231" t="s">
        <v>9432</v>
      </c>
      <c r="C1231" s="2">
        <v>5205</v>
      </c>
      <c r="D1231" s="2">
        <v>5205</v>
      </c>
      <c r="E1231" s="2" t="s">
        <v>9433</v>
      </c>
      <c r="F1231" s="58" t="s">
        <v>3143</v>
      </c>
      <c r="G1231" s="2" t="s">
        <v>431</v>
      </c>
      <c r="H1231" t="s">
        <v>432</v>
      </c>
      <c r="I1231" s="58" t="s">
        <v>433</v>
      </c>
      <c r="J1231" s="2">
        <v>66749</v>
      </c>
      <c r="K1231" s="2" t="s">
        <v>434</v>
      </c>
      <c r="L1231" s="2" t="s">
        <v>435</v>
      </c>
      <c r="M1231" s="58" t="s">
        <v>1648</v>
      </c>
      <c r="N1231" s="58" t="s">
        <v>1649</v>
      </c>
      <c r="O1231" s="58" t="s">
        <v>1650</v>
      </c>
      <c r="P1231" s="2" t="s">
        <v>148</v>
      </c>
      <c r="Q1231" s="2" t="s">
        <v>1651</v>
      </c>
      <c r="R1231" s="2" t="s">
        <v>1645</v>
      </c>
      <c r="S1231" s="10">
        <v>43615</v>
      </c>
      <c r="T1231" s="58" t="s">
        <v>1652</v>
      </c>
      <c r="U1231" s="2" t="s">
        <v>1653</v>
      </c>
      <c r="V1231" s="2" t="s">
        <v>92</v>
      </c>
      <c r="W1231" s="2" t="s">
        <v>1192</v>
      </c>
      <c r="X1231" s="2" t="s">
        <v>442</v>
      </c>
      <c r="Y1231" s="2">
        <v>81</v>
      </c>
      <c r="Z1231" s="2" t="s">
        <v>160</v>
      </c>
      <c r="AA1231" s="2" t="s">
        <v>443</v>
      </c>
      <c r="AB1231" s="58" t="s">
        <v>1654</v>
      </c>
      <c r="AC1231" s="58" t="s">
        <v>9434</v>
      </c>
      <c r="AD1231" s="58" t="s">
        <v>9435</v>
      </c>
      <c r="AE1231" s="2" t="s">
        <v>9436</v>
      </c>
      <c r="AF1231" s="62">
        <v>-8.2860908000000002</v>
      </c>
      <c r="AG1231" s="62">
        <v>-35.971345599999999</v>
      </c>
      <c r="AH1231" s="2" t="s">
        <v>9437</v>
      </c>
      <c r="AI1231" s="2" t="s">
        <v>147</v>
      </c>
      <c r="AJ1231" s="2" t="s">
        <v>1260</v>
      </c>
      <c r="AK1231" s="55">
        <v>290.23</v>
      </c>
      <c r="AL1231" s="55">
        <v>63</v>
      </c>
      <c r="AM1231" s="55">
        <v>21.706922096268475</v>
      </c>
      <c r="AN1231" s="2" t="s">
        <v>103</v>
      </c>
      <c r="AO1231" s="2">
        <v>8</v>
      </c>
      <c r="AP1231" s="2">
        <v>1</v>
      </c>
      <c r="AQ1231" s="2">
        <v>1</v>
      </c>
      <c r="AR1231" s="53" t="s">
        <v>148</v>
      </c>
      <c r="AS1231" s="2" t="s">
        <v>73</v>
      </c>
      <c r="AT1231" s="2" t="s">
        <v>74</v>
      </c>
      <c r="AU1231" s="2" t="s">
        <v>75</v>
      </c>
      <c r="AV1231" s="2" t="s">
        <v>148</v>
      </c>
      <c r="AW1231" s="2" t="str">
        <f t="shared" si="19"/>
        <v xml:space="preserve">     PEGUE NA LOJA HOJE    SHIP FROM STORE    PEGUE NA LOJA   </v>
      </c>
    </row>
    <row r="1232" spans="2:49" ht="15" customHeight="1">
      <c r="B1232" t="s">
        <v>9438</v>
      </c>
      <c r="C1232" s="2">
        <v>5086</v>
      </c>
      <c r="D1232" s="2">
        <v>5086</v>
      </c>
      <c r="E1232" s="2" t="s">
        <v>9439</v>
      </c>
      <c r="F1232" s="58" t="s">
        <v>9440</v>
      </c>
      <c r="G1232" s="2" t="s">
        <v>168</v>
      </c>
      <c r="H1232" t="s">
        <v>169</v>
      </c>
      <c r="I1232" s="58" t="s">
        <v>170</v>
      </c>
      <c r="J1232" s="2">
        <v>66146</v>
      </c>
      <c r="K1232" s="2" t="s">
        <v>171</v>
      </c>
      <c r="L1232" s="2" t="s">
        <v>172</v>
      </c>
      <c r="M1232" s="58" t="s">
        <v>173</v>
      </c>
      <c r="N1232" s="58" t="s">
        <v>174</v>
      </c>
      <c r="O1232" s="58" t="s">
        <v>175</v>
      </c>
      <c r="P1232" s="2">
        <v>65793</v>
      </c>
      <c r="Q1232" s="2" t="s">
        <v>176</v>
      </c>
      <c r="R1232" s="2" t="s">
        <v>177</v>
      </c>
      <c r="S1232" s="10">
        <v>43621</v>
      </c>
      <c r="T1232" s="58" t="s">
        <v>178</v>
      </c>
      <c r="U1232" s="2" t="s">
        <v>179</v>
      </c>
      <c r="V1232" s="2" t="s">
        <v>92</v>
      </c>
      <c r="W1232" s="2" t="s">
        <v>1192</v>
      </c>
      <c r="X1232" s="2" t="s">
        <v>140</v>
      </c>
      <c r="Y1232" s="2">
        <v>19</v>
      </c>
      <c r="Z1232" s="2" t="s">
        <v>95</v>
      </c>
      <c r="AA1232" s="2" t="s">
        <v>141</v>
      </c>
      <c r="AB1232" s="58" t="s">
        <v>4455</v>
      </c>
      <c r="AC1232" s="58" t="s">
        <v>98</v>
      </c>
      <c r="AD1232" s="58" t="s">
        <v>9441</v>
      </c>
      <c r="AE1232" s="2" t="s">
        <v>9442</v>
      </c>
      <c r="AF1232" s="62">
        <v>-22.748571699999999</v>
      </c>
      <c r="AG1232" s="62">
        <v>-46.893136800000001</v>
      </c>
      <c r="AH1232" s="2" t="s">
        <v>9443</v>
      </c>
      <c r="AI1232" s="2" t="s">
        <v>147</v>
      </c>
      <c r="AJ1232" s="2" t="s">
        <v>1196</v>
      </c>
      <c r="AK1232" s="55">
        <v>360.52</v>
      </c>
      <c r="AL1232" s="55">
        <v>32</v>
      </c>
      <c r="AM1232" s="55">
        <v>8.8760679019194502</v>
      </c>
      <c r="AN1232" s="2" t="s">
        <v>103</v>
      </c>
      <c r="AO1232" s="2">
        <v>5</v>
      </c>
      <c r="AP1232" s="2">
        <v>2</v>
      </c>
      <c r="AQ1232" s="2">
        <v>1</v>
      </c>
      <c r="AR1232" s="53" t="s">
        <v>148</v>
      </c>
      <c r="AS1232" s="2" t="s">
        <v>73</v>
      </c>
      <c r="AT1232" s="2" t="s">
        <v>148</v>
      </c>
      <c r="AU1232" s="2" t="s">
        <v>148</v>
      </c>
      <c r="AV1232" s="2" t="s">
        <v>148</v>
      </c>
      <c r="AW1232" s="2" t="str">
        <f t="shared" si="19"/>
        <v xml:space="preserve">     PEGUE NA LOJA HOJE             </v>
      </c>
    </row>
    <row r="1233" spans="2:49" ht="15" customHeight="1">
      <c r="B1233" t="s">
        <v>9444</v>
      </c>
      <c r="C1233" s="2">
        <v>1411</v>
      </c>
      <c r="D1233" s="2">
        <v>1411</v>
      </c>
      <c r="E1233" s="2" t="s">
        <v>9445</v>
      </c>
      <c r="F1233" s="58" t="s">
        <v>9446</v>
      </c>
      <c r="G1233" s="2" t="s">
        <v>380</v>
      </c>
      <c r="H1233" t="s">
        <v>381</v>
      </c>
      <c r="I1233" s="58" t="s">
        <v>382</v>
      </c>
      <c r="J1233" s="2">
        <v>66147</v>
      </c>
      <c r="K1233" s="2" t="s">
        <v>383</v>
      </c>
      <c r="L1233" s="2" t="s">
        <v>384</v>
      </c>
      <c r="M1233" s="58" t="s">
        <v>1379</v>
      </c>
      <c r="N1233" s="58" t="s">
        <v>1380</v>
      </c>
      <c r="O1233" s="58" t="s">
        <v>1381</v>
      </c>
      <c r="P1233" s="2" t="s">
        <v>148</v>
      </c>
      <c r="Q1233" s="2" t="s">
        <v>1382</v>
      </c>
      <c r="R1233" s="2" t="s">
        <v>1376</v>
      </c>
      <c r="S1233" s="10">
        <v>43624</v>
      </c>
      <c r="T1233" s="58" t="s">
        <v>1383</v>
      </c>
      <c r="U1233" s="2" t="s">
        <v>1384</v>
      </c>
      <c r="V1233" s="2" t="s">
        <v>92</v>
      </c>
      <c r="W1233" s="2" t="s">
        <v>93</v>
      </c>
      <c r="X1233" s="2" t="s">
        <v>248</v>
      </c>
      <c r="Y1233" s="2">
        <v>65</v>
      </c>
      <c r="Z1233" s="2" t="s">
        <v>95</v>
      </c>
      <c r="AA1233" s="2" t="s">
        <v>1385</v>
      </c>
      <c r="AB1233" s="58" t="s">
        <v>9446</v>
      </c>
      <c r="AC1233" s="58" t="s">
        <v>98</v>
      </c>
      <c r="AD1233" s="58" t="s">
        <v>9447</v>
      </c>
      <c r="AE1233" s="2" t="s">
        <v>5290</v>
      </c>
      <c r="AF1233" s="62">
        <v>-16.068801700000002</v>
      </c>
      <c r="AG1233" s="62">
        <v>-57.679625699999903</v>
      </c>
      <c r="AH1233" s="2" t="s">
        <v>9448</v>
      </c>
      <c r="AI1233" s="2" t="s">
        <v>147</v>
      </c>
      <c r="AJ1233" s="2" t="s">
        <v>330</v>
      </c>
      <c r="AK1233" s="55">
        <v>857.24</v>
      </c>
      <c r="AL1233" s="55">
        <v>71</v>
      </c>
      <c r="AM1233" s="55">
        <v>8.282394661938314</v>
      </c>
      <c r="AN1233" s="2" t="s">
        <v>103</v>
      </c>
      <c r="AO1233" s="2">
        <v>10</v>
      </c>
      <c r="AP1233" s="2">
        <v>1</v>
      </c>
      <c r="AQ1233" s="2">
        <v>3</v>
      </c>
      <c r="AR1233" s="53" t="s">
        <v>148</v>
      </c>
      <c r="AS1233" s="2" t="s">
        <v>73</v>
      </c>
      <c r="AT1233" s="2" t="s">
        <v>148</v>
      </c>
      <c r="AU1233" s="2" t="s">
        <v>148</v>
      </c>
      <c r="AV1233" s="2" t="s">
        <v>148</v>
      </c>
      <c r="AW1233" s="2" t="str">
        <f t="shared" si="19"/>
        <v xml:space="preserve">     PEGUE NA LOJA HOJE             </v>
      </c>
    </row>
    <row r="1234" spans="2:49" ht="15" customHeight="1">
      <c r="B1234" t="s">
        <v>9449</v>
      </c>
      <c r="C1234" s="2">
        <v>5143</v>
      </c>
      <c r="D1234" s="2">
        <v>5143</v>
      </c>
      <c r="E1234" s="2" t="s">
        <v>9450</v>
      </c>
      <c r="F1234" s="58" t="s">
        <v>9451</v>
      </c>
      <c r="G1234" s="2" t="s">
        <v>285</v>
      </c>
      <c r="H1234" t="s">
        <v>286</v>
      </c>
      <c r="I1234" s="58" t="s">
        <v>287</v>
      </c>
      <c r="J1234" s="2">
        <v>68673</v>
      </c>
      <c r="K1234" s="2" t="s">
        <v>288</v>
      </c>
      <c r="L1234" s="2" t="s">
        <v>289</v>
      </c>
      <c r="M1234" s="58" t="s">
        <v>1298</v>
      </c>
      <c r="N1234" s="58" t="s">
        <v>1299</v>
      </c>
      <c r="O1234" s="58" t="s">
        <v>1300</v>
      </c>
      <c r="P1234" s="2" t="s">
        <v>148</v>
      </c>
      <c r="Q1234" s="2" t="s">
        <v>1301</v>
      </c>
      <c r="R1234" s="2" t="s">
        <v>1302</v>
      </c>
      <c r="S1234" s="10">
        <v>43640</v>
      </c>
      <c r="T1234" s="58" t="s">
        <v>3222</v>
      </c>
      <c r="U1234" s="2" t="s">
        <v>3223</v>
      </c>
      <c r="V1234" s="2" t="s">
        <v>92</v>
      </c>
      <c r="W1234" s="2" t="s">
        <v>1192</v>
      </c>
      <c r="X1234" s="2" t="s">
        <v>458</v>
      </c>
      <c r="Y1234" s="2">
        <v>51</v>
      </c>
      <c r="Z1234" s="2" t="s">
        <v>160</v>
      </c>
      <c r="AA1234" s="2" t="s">
        <v>460</v>
      </c>
      <c r="AB1234" s="58" t="s">
        <v>4850</v>
      </c>
      <c r="AC1234" s="58" t="s">
        <v>98</v>
      </c>
      <c r="AD1234" s="58" t="s">
        <v>9452</v>
      </c>
      <c r="AE1234" s="2" t="s">
        <v>9453</v>
      </c>
      <c r="AF1234" s="62">
        <v>-29.648775100000002</v>
      </c>
      <c r="AG1234" s="62">
        <v>-50.781141400000003</v>
      </c>
      <c r="AH1234" s="2" t="s">
        <v>9454</v>
      </c>
      <c r="AI1234" s="2" t="s">
        <v>147</v>
      </c>
      <c r="AJ1234" s="2" t="s">
        <v>1196</v>
      </c>
      <c r="AK1234" s="55">
        <v>350.08</v>
      </c>
      <c r="AL1234" s="55">
        <v>62</v>
      </c>
      <c r="AM1234" s="55">
        <v>17.710237659963436</v>
      </c>
      <c r="AN1234" s="2" t="s">
        <v>103</v>
      </c>
      <c r="AO1234" s="2">
        <v>5</v>
      </c>
      <c r="AP1234" s="2">
        <v>2</v>
      </c>
      <c r="AQ1234" s="2">
        <v>1</v>
      </c>
      <c r="AR1234" s="53" t="s">
        <v>148</v>
      </c>
      <c r="AS1234" s="2" t="s">
        <v>73</v>
      </c>
      <c r="AT1234" s="2" t="s">
        <v>148</v>
      </c>
      <c r="AU1234" s="2" t="s">
        <v>75</v>
      </c>
      <c r="AV1234" s="2" t="s">
        <v>148</v>
      </c>
      <c r="AW1234" s="2" t="str">
        <f t="shared" si="19"/>
        <v xml:space="preserve">     PEGUE NA LOJA HOJE         PEGUE NA LOJA   </v>
      </c>
    </row>
    <row r="1235" spans="2:49" ht="15" customHeight="1">
      <c r="B1235" t="s">
        <v>9455</v>
      </c>
      <c r="C1235" s="2">
        <v>5221</v>
      </c>
      <c r="D1235" s="2">
        <v>5221</v>
      </c>
      <c r="E1235" s="2" t="s">
        <v>9456</v>
      </c>
      <c r="F1235" s="58" t="s">
        <v>9457</v>
      </c>
      <c r="G1235" s="2" t="s">
        <v>168</v>
      </c>
      <c r="H1235" t="s">
        <v>169</v>
      </c>
      <c r="I1235" s="58" t="s">
        <v>170</v>
      </c>
      <c r="J1235" s="2">
        <v>66146</v>
      </c>
      <c r="K1235" s="2" t="s">
        <v>171</v>
      </c>
      <c r="L1235" s="2" t="s">
        <v>172</v>
      </c>
      <c r="M1235" s="58" t="s">
        <v>214</v>
      </c>
      <c r="N1235" s="58" t="s">
        <v>215</v>
      </c>
      <c r="O1235" s="58" t="s">
        <v>216</v>
      </c>
      <c r="P1235" s="2" t="s">
        <v>148</v>
      </c>
      <c r="Q1235" s="2" t="s">
        <v>217</v>
      </c>
      <c r="R1235" s="2" t="s">
        <v>211</v>
      </c>
      <c r="S1235" s="10">
        <v>43641</v>
      </c>
      <c r="T1235" s="58" t="s">
        <v>218</v>
      </c>
      <c r="U1235" s="2" t="s">
        <v>219</v>
      </c>
      <c r="V1235" s="2" t="s">
        <v>92</v>
      </c>
      <c r="W1235" s="2" t="s">
        <v>1192</v>
      </c>
      <c r="X1235" s="2" t="s">
        <v>140</v>
      </c>
      <c r="Y1235" s="2">
        <v>14</v>
      </c>
      <c r="Z1235" s="2" t="s">
        <v>95</v>
      </c>
      <c r="AA1235" s="2" t="s">
        <v>141</v>
      </c>
      <c r="AB1235" s="58" t="s">
        <v>9458</v>
      </c>
      <c r="AC1235" s="58" t="s">
        <v>9459</v>
      </c>
      <c r="AD1235" s="58" t="s">
        <v>9460</v>
      </c>
      <c r="AE1235" s="2" t="s">
        <v>9461</v>
      </c>
      <c r="AF1235" s="62">
        <v>-22.211438399999999</v>
      </c>
      <c r="AG1235" s="62">
        <v>-49.661710900000003</v>
      </c>
      <c r="AH1235" s="2" t="s">
        <v>9462</v>
      </c>
      <c r="AI1235" s="2" t="s">
        <v>147</v>
      </c>
      <c r="AJ1235" s="2" t="s">
        <v>1260</v>
      </c>
      <c r="AK1235" s="55">
        <v>194.47</v>
      </c>
      <c r="AL1235" s="55">
        <v>63</v>
      </c>
      <c r="AM1235" s="55">
        <v>32.395742273872571</v>
      </c>
      <c r="AN1235" s="2" t="s">
        <v>103</v>
      </c>
      <c r="AO1235" s="2">
        <v>11</v>
      </c>
      <c r="AP1235" s="2">
        <v>1</v>
      </c>
      <c r="AQ1235" s="2">
        <v>4</v>
      </c>
      <c r="AR1235" s="53" t="s">
        <v>148</v>
      </c>
      <c r="AS1235" s="2" t="s">
        <v>73</v>
      </c>
      <c r="AT1235" s="2" t="s">
        <v>148</v>
      </c>
      <c r="AU1235" s="2" t="s">
        <v>75</v>
      </c>
      <c r="AV1235" s="2" t="s">
        <v>148</v>
      </c>
      <c r="AW1235" s="2" t="str">
        <f t="shared" si="19"/>
        <v xml:space="preserve">     PEGUE NA LOJA HOJE         PEGUE NA LOJA   </v>
      </c>
    </row>
    <row r="1236" spans="2:49" ht="15" customHeight="1">
      <c r="B1236" t="s">
        <v>9463</v>
      </c>
      <c r="C1236" s="2">
        <v>1316</v>
      </c>
      <c r="D1236" s="2">
        <v>1316</v>
      </c>
      <c r="E1236" s="2" t="s">
        <v>9464</v>
      </c>
      <c r="F1236" s="58" t="s">
        <v>9465</v>
      </c>
      <c r="G1236" s="2" t="s">
        <v>431</v>
      </c>
      <c r="H1236" t="s">
        <v>432</v>
      </c>
      <c r="I1236" s="58" t="s">
        <v>433</v>
      </c>
      <c r="J1236" s="2">
        <v>66749</v>
      </c>
      <c r="K1236" s="2" t="s">
        <v>434</v>
      </c>
      <c r="L1236" s="2" t="s">
        <v>435</v>
      </c>
      <c r="M1236" s="58" t="s">
        <v>815</v>
      </c>
      <c r="N1236" s="58" t="s">
        <v>816</v>
      </c>
      <c r="O1236" s="58" t="s">
        <v>817</v>
      </c>
      <c r="P1236" s="2">
        <v>66116</v>
      </c>
      <c r="Q1236" s="2" t="s">
        <v>818</v>
      </c>
      <c r="R1236" s="2" t="s">
        <v>812</v>
      </c>
      <c r="S1236" s="10">
        <v>43644</v>
      </c>
      <c r="T1236" s="58" t="s">
        <v>819</v>
      </c>
      <c r="U1236" s="2" t="s">
        <v>820</v>
      </c>
      <c r="V1236" s="2" t="s">
        <v>92</v>
      </c>
      <c r="W1236" s="2" t="s">
        <v>93</v>
      </c>
      <c r="X1236" s="2" t="s">
        <v>480</v>
      </c>
      <c r="Y1236" s="2">
        <v>79</v>
      </c>
      <c r="Z1236" s="2" t="s">
        <v>95</v>
      </c>
      <c r="AA1236" s="2" t="s">
        <v>143</v>
      </c>
      <c r="AB1236" s="58" t="s">
        <v>821</v>
      </c>
      <c r="AC1236" s="58" t="s">
        <v>98</v>
      </c>
      <c r="AD1236" s="58" t="s">
        <v>9466</v>
      </c>
      <c r="AE1236" s="2" t="s">
        <v>9467</v>
      </c>
      <c r="AF1236" s="62">
        <v>-10.9110788</v>
      </c>
      <c r="AG1236" s="62">
        <v>-37.071707099999998</v>
      </c>
      <c r="AH1236" s="2" t="s">
        <v>9468</v>
      </c>
      <c r="AI1236" s="2" t="s">
        <v>28</v>
      </c>
      <c r="AJ1236" s="2" t="s">
        <v>1351</v>
      </c>
      <c r="AK1236" s="55">
        <v>601.74</v>
      </c>
      <c r="AL1236" s="55">
        <v>65</v>
      </c>
      <c r="AM1236" s="55">
        <v>10.802007511549839</v>
      </c>
      <c r="AN1236" s="2" t="s">
        <v>103</v>
      </c>
      <c r="AO1236" s="2">
        <v>8</v>
      </c>
      <c r="AP1236" s="2">
        <v>1</v>
      </c>
      <c r="AQ1236" s="2">
        <v>1</v>
      </c>
      <c r="AR1236" s="53" t="s">
        <v>72</v>
      </c>
      <c r="AS1236" s="2" t="s">
        <v>73</v>
      </c>
      <c r="AT1236" s="2" t="s">
        <v>74</v>
      </c>
      <c r="AU1236" s="2" t="s">
        <v>75</v>
      </c>
      <c r="AV1236" s="2" t="s">
        <v>76</v>
      </c>
      <c r="AW1236" s="2" t="str">
        <f t="shared" si="19"/>
        <v>AMERICANAS SERVIÇOS    PEGUE NA LOJA HOJE    SHIP FROM STORE    PEGUE NA LOJA  QUIOSQUE</v>
      </c>
    </row>
    <row r="1237" spans="2:49" ht="15" customHeight="1">
      <c r="B1237" t="s">
        <v>9469</v>
      </c>
      <c r="C1237" s="2">
        <v>5093</v>
      </c>
      <c r="D1237" s="2">
        <v>5093</v>
      </c>
      <c r="E1237" s="2" t="s">
        <v>9470</v>
      </c>
      <c r="F1237" s="58" t="s">
        <v>9471</v>
      </c>
      <c r="G1237" s="2" t="s">
        <v>168</v>
      </c>
      <c r="H1237" t="s">
        <v>169</v>
      </c>
      <c r="I1237" s="58" t="s">
        <v>170</v>
      </c>
      <c r="J1237" s="2">
        <v>66146</v>
      </c>
      <c r="K1237" s="2" t="s">
        <v>171</v>
      </c>
      <c r="L1237" s="2" t="s">
        <v>172</v>
      </c>
      <c r="M1237" s="58" t="s">
        <v>271</v>
      </c>
      <c r="N1237" s="58" t="s">
        <v>272</v>
      </c>
      <c r="O1237" t="s">
        <v>273</v>
      </c>
      <c r="P1237" s="2" t="s">
        <v>148</v>
      </c>
      <c r="Q1237" s="2" t="s">
        <v>274</v>
      </c>
      <c r="R1237" s="2" t="s">
        <v>268</v>
      </c>
      <c r="S1237" s="10">
        <v>43645</v>
      </c>
      <c r="T1237" s="58" t="s">
        <v>275</v>
      </c>
      <c r="U1237" s="2" t="s">
        <v>276</v>
      </c>
      <c r="V1237" s="2" t="s">
        <v>92</v>
      </c>
      <c r="W1237" s="2" t="s">
        <v>1192</v>
      </c>
      <c r="X1237" s="2" t="s">
        <v>140</v>
      </c>
      <c r="Y1237" s="2">
        <v>16</v>
      </c>
      <c r="Z1237" s="2" t="s">
        <v>95</v>
      </c>
      <c r="AA1237" s="2" t="s">
        <v>141</v>
      </c>
      <c r="AB1237" s="58" t="s">
        <v>9472</v>
      </c>
      <c r="AC1237" s="58" t="s">
        <v>98</v>
      </c>
      <c r="AD1237" s="58" t="s">
        <v>9473</v>
      </c>
      <c r="AE1237" s="2" t="s">
        <v>9474</v>
      </c>
      <c r="AF1237" s="62">
        <v>-21.1934136</v>
      </c>
      <c r="AG1237" s="62">
        <v>-48.163424200000001</v>
      </c>
      <c r="AH1237" s="2" t="s">
        <v>9475</v>
      </c>
      <c r="AI1237" s="2" t="s">
        <v>147</v>
      </c>
      <c r="AJ1237" s="2" t="s">
        <v>1260</v>
      </c>
      <c r="AK1237" s="55">
        <v>295.83</v>
      </c>
      <c r="AL1237" s="55">
        <v>29</v>
      </c>
      <c r="AM1237" s="55">
        <v>9.8029273569279667</v>
      </c>
      <c r="AN1237" s="2" t="s">
        <v>103</v>
      </c>
      <c r="AO1237" s="2">
        <v>11</v>
      </c>
      <c r="AP1237" s="2">
        <v>1</v>
      </c>
      <c r="AQ1237" s="2">
        <v>4</v>
      </c>
      <c r="AR1237" s="53" t="s">
        <v>148</v>
      </c>
      <c r="AS1237" s="2" t="s">
        <v>73</v>
      </c>
      <c r="AT1237" s="2" t="s">
        <v>148</v>
      </c>
      <c r="AU1237" s="2" t="s">
        <v>148</v>
      </c>
      <c r="AV1237" s="2" t="s">
        <v>148</v>
      </c>
      <c r="AW1237" s="2" t="str">
        <f t="shared" si="19"/>
        <v xml:space="preserve">     PEGUE NA LOJA HOJE             </v>
      </c>
    </row>
    <row r="1238" spans="2:49" ht="15" customHeight="1">
      <c r="B1238" t="s">
        <v>9476</v>
      </c>
      <c r="C1238" s="2">
        <v>5069</v>
      </c>
      <c r="D1238" s="2">
        <v>5069</v>
      </c>
      <c r="E1238" s="2" t="s">
        <v>9477</v>
      </c>
      <c r="F1238" s="58" t="s">
        <v>9478</v>
      </c>
      <c r="G1238" s="2" t="s">
        <v>285</v>
      </c>
      <c r="H1238" t="s">
        <v>286</v>
      </c>
      <c r="I1238" s="58" t="s">
        <v>287</v>
      </c>
      <c r="J1238" s="2">
        <v>68673</v>
      </c>
      <c r="K1238" s="2" t="s">
        <v>288</v>
      </c>
      <c r="L1238" s="2" t="s">
        <v>289</v>
      </c>
      <c r="M1238" s="58" t="s">
        <v>418</v>
      </c>
      <c r="N1238" s="58" t="s">
        <v>419</v>
      </c>
      <c r="O1238" s="58" t="s">
        <v>420</v>
      </c>
      <c r="P1238" s="2">
        <v>68308</v>
      </c>
      <c r="Q1238" s="2" t="s">
        <v>421</v>
      </c>
      <c r="R1238" s="2" t="s">
        <v>415</v>
      </c>
      <c r="S1238" s="10">
        <v>43645</v>
      </c>
      <c r="T1238" s="58" t="s">
        <v>422</v>
      </c>
      <c r="U1238" s="2" t="s">
        <v>423</v>
      </c>
      <c r="V1238" s="2" t="s">
        <v>92</v>
      </c>
      <c r="W1238" s="2" t="s">
        <v>1192</v>
      </c>
      <c r="X1238" s="2" t="s">
        <v>248</v>
      </c>
      <c r="Y1238" s="2">
        <v>67</v>
      </c>
      <c r="Z1238" s="2" t="s">
        <v>95</v>
      </c>
      <c r="AA1238" s="2" t="s">
        <v>418</v>
      </c>
      <c r="AB1238" s="58" t="s">
        <v>9479</v>
      </c>
      <c r="AC1238" s="58" t="s">
        <v>98</v>
      </c>
      <c r="AD1238" s="58" t="s">
        <v>9480</v>
      </c>
      <c r="AE1238" s="2" t="s">
        <v>9481</v>
      </c>
      <c r="AF1238" s="62">
        <v>-19.676917199999998</v>
      </c>
      <c r="AG1238" s="62">
        <v>-51.188504700000003</v>
      </c>
      <c r="AH1238" s="2" t="s">
        <v>9482</v>
      </c>
      <c r="AI1238" s="2" t="s">
        <v>147</v>
      </c>
      <c r="AJ1238" s="2" t="s">
        <v>1351</v>
      </c>
      <c r="AK1238" s="55">
        <v>513.91999999999996</v>
      </c>
      <c r="AL1238" s="55">
        <v>52</v>
      </c>
      <c r="AM1238" s="55">
        <v>10.118306351183064</v>
      </c>
      <c r="AN1238" s="2" t="s">
        <v>103</v>
      </c>
      <c r="AO1238" s="2">
        <v>13</v>
      </c>
      <c r="AP1238" s="2">
        <v>1</v>
      </c>
      <c r="AQ1238" s="2">
        <v>6</v>
      </c>
      <c r="AR1238" s="53" t="s">
        <v>148</v>
      </c>
      <c r="AS1238" s="2" t="s">
        <v>73</v>
      </c>
      <c r="AT1238" s="2" t="s">
        <v>148</v>
      </c>
      <c r="AU1238" s="2" t="s">
        <v>148</v>
      </c>
      <c r="AV1238" s="2" t="s">
        <v>148</v>
      </c>
      <c r="AW1238" s="2" t="str">
        <f t="shared" si="19"/>
        <v xml:space="preserve">     PEGUE NA LOJA HOJE             </v>
      </c>
    </row>
    <row r="1239" spans="2:49" ht="15" customHeight="1">
      <c r="B1239" t="s">
        <v>9483</v>
      </c>
      <c r="C1239" s="2">
        <v>5229</v>
      </c>
      <c r="D1239" s="2">
        <v>5229</v>
      </c>
      <c r="E1239" s="2" t="s">
        <v>9484</v>
      </c>
      <c r="F1239" s="58" t="s">
        <v>9485</v>
      </c>
      <c r="G1239" s="2" t="s">
        <v>285</v>
      </c>
      <c r="H1239" t="s">
        <v>286</v>
      </c>
      <c r="I1239" s="58" t="s">
        <v>287</v>
      </c>
      <c r="J1239" s="2">
        <v>68673</v>
      </c>
      <c r="K1239" s="2" t="s">
        <v>288</v>
      </c>
      <c r="L1239" s="2" t="s">
        <v>289</v>
      </c>
      <c r="M1239" s="58" t="s">
        <v>452</v>
      </c>
      <c r="N1239" s="58" t="s">
        <v>453</v>
      </c>
      <c r="O1239" s="58" t="s">
        <v>454</v>
      </c>
      <c r="P1239" s="2" t="s">
        <v>148</v>
      </c>
      <c r="Q1239" s="2" t="s">
        <v>455</v>
      </c>
      <c r="R1239" s="2" t="s">
        <v>148</v>
      </c>
      <c r="S1239" s="10">
        <v>43645</v>
      </c>
      <c r="T1239" s="58" t="s">
        <v>3222</v>
      </c>
      <c r="U1239" s="2" t="s">
        <v>3223</v>
      </c>
      <c r="V1239" s="2" t="s">
        <v>92</v>
      </c>
      <c r="W1239" s="2" t="s">
        <v>1192</v>
      </c>
      <c r="X1239" s="2" t="s">
        <v>458</v>
      </c>
      <c r="Y1239" s="2">
        <v>54</v>
      </c>
      <c r="Z1239" s="2" t="s">
        <v>160</v>
      </c>
      <c r="AA1239" s="2" t="s">
        <v>460</v>
      </c>
      <c r="AB1239" s="58" t="s">
        <v>6681</v>
      </c>
      <c r="AC1239" s="58" t="s">
        <v>98</v>
      </c>
      <c r="AD1239" s="58" t="s">
        <v>9486</v>
      </c>
      <c r="AE1239" s="2" t="s">
        <v>9487</v>
      </c>
      <c r="AF1239" s="62">
        <v>-28.261957299999999</v>
      </c>
      <c r="AG1239" s="62">
        <v>-52.4069462</v>
      </c>
      <c r="AH1239" s="2" t="s">
        <v>9488</v>
      </c>
      <c r="AI1239" s="2" t="s">
        <v>147</v>
      </c>
      <c r="AJ1239" s="2" t="s">
        <v>1196</v>
      </c>
      <c r="AK1239" s="55">
        <v>396.51</v>
      </c>
      <c r="AL1239" s="55">
        <v>32</v>
      </c>
      <c r="AM1239" s="55">
        <v>8.0704143653375713</v>
      </c>
      <c r="AN1239" s="2" t="s">
        <v>103</v>
      </c>
      <c r="AO1239" s="2">
        <v>5</v>
      </c>
      <c r="AP1239" s="2">
        <v>2</v>
      </c>
      <c r="AQ1239" s="2">
        <v>1</v>
      </c>
      <c r="AR1239" s="53" t="s">
        <v>148</v>
      </c>
      <c r="AS1239" s="2" t="s">
        <v>73</v>
      </c>
      <c r="AT1239" s="2" t="s">
        <v>148</v>
      </c>
      <c r="AU1239" s="2" t="s">
        <v>75</v>
      </c>
      <c r="AV1239" s="2" t="s">
        <v>148</v>
      </c>
      <c r="AW1239" s="2" t="str">
        <f t="shared" si="19"/>
        <v xml:space="preserve">     PEGUE NA LOJA HOJE         PEGUE NA LOJA   </v>
      </c>
    </row>
    <row r="1240" spans="2:49" ht="15" customHeight="1">
      <c r="B1240" t="s">
        <v>9489</v>
      </c>
      <c r="C1240" s="2">
        <v>5096</v>
      </c>
      <c r="D1240" s="2">
        <v>5096</v>
      </c>
      <c r="E1240" s="2" t="s">
        <v>9490</v>
      </c>
      <c r="F1240" s="58" t="s">
        <v>9491</v>
      </c>
      <c r="G1240" s="2" t="s">
        <v>380</v>
      </c>
      <c r="H1240" t="s">
        <v>381</v>
      </c>
      <c r="I1240" s="58" t="s">
        <v>382</v>
      </c>
      <c r="J1240" s="2">
        <v>66147</v>
      </c>
      <c r="K1240" s="2" t="s">
        <v>383</v>
      </c>
      <c r="L1240" s="2" t="s">
        <v>384</v>
      </c>
      <c r="M1240" s="58" t="s">
        <v>1717</v>
      </c>
      <c r="N1240" s="58" t="s">
        <v>1718</v>
      </c>
      <c r="O1240" s="58" t="s">
        <v>1719</v>
      </c>
      <c r="P1240" s="2" t="s">
        <v>148</v>
      </c>
      <c r="Q1240" s="2" t="s">
        <v>1720</v>
      </c>
      <c r="R1240" s="2">
        <v>1003</v>
      </c>
      <c r="S1240" s="10">
        <v>43645</v>
      </c>
      <c r="T1240" s="58" t="s">
        <v>406</v>
      </c>
      <c r="U1240" s="2" t="s">
        <v>407</v>
      </c>
      <c r="V1240" s="2" t="s">
        <v>92</v>
      </c>
      <c r="W1240" s="2" t="s">
        <v>1192</v>
      </c>
      <c r="X1240" s="2" t="s">
        <v>248</v>
      </c>
      <c r="Y1240" s="2">
        <v>61</v>
      </c>
      <c r="Z1240" s="2" t="s">
        <v>160</v>
      </c>
      <c r="AA1240" s="2" t="s">
        <v>408</v>
      </c>
      <c r="AB1240" s="58" t="s">
        <v>7819</v>
      </c>
      <c r="AC1240" s="58" t="s">
        <v>9492</v>
      </c>
      <c r="AD1240" s="58" t="s">
        <v>9493</v>
      </c>
      <c r="AE1240" s="2" t="s">
        <v>9494</v>
      </c>
      <c r="AF1240" s="62">
        <v>-15.822896</v>
      </c>
      <c r="AG1240" s="62">
        <v>-48.113989099999998</v>
      </c>
      <c r="AH1240" s="2" t="s">
        <v>9495</v>
      </c>
      <c r="AI1240" s="2" t="s">
        <v>147</v>
      </c>
      <c r="AJ1240" s="2" t="s">
        <v>1260</v>
      </c>
      <c r="AK1240" s="55">
        <v>202.08</v>
      </c>
      <c r="AL1240" s="55">
        <v>35</v>
      </c>
      <c r="AM1240" s="55">
        <v>17.319873317498018</v>
      </c>
      <c r="AN1240" s="2" t="s">
        <v>331</v>
      </c>
      <c r="AO1240" s="2">
        <v>10</v>
      </c>
      <c r="AP1240" s="2">
        <v>1</v>
      </c>
      <c r="AQ1240" s="2">
        <v>3</v>
      </c>
      <c r="AR1240" s="53" t="s">
        <v>148</v>
      </c>
      <c r="AS1240" s="2" t="s">
        <v>73</v>
      </c>
      <c r="AT1240" s="2" t="s">
        <v>74</v>
      </c>
      <c r="AU1240" s="2" t="s">
        <v>75</v>
      </c>
      <c r="AV1240" s="2" t="s">
        <v>148</v>
      </c>
      <c r="AW1240" s="2" t="str">
        <f t="shared" si="19"/>
        <v xml:space="preserve">     PEGUE NA LOJA HOJE    SHIP FROM STORE    PEGUE NA LOJA   </v>
      </c>
    </row>
    <row r="1241" spans="2:49" ht="15" customHeight="1">
      <c r="B1241" t="s">
        <v>9496</v>
      </c>
      <c r="C1241" s="2">
        <v>1387</v>
      </c>
      <c r="D1241" s="2">
        <v>1387</v>
      </c>
      <c r="E1241" s="2" t="s">
        <v>9497</v>
      </c>
      <c r="F1241" s="58" t="s">
        <v>9498</v>
      </c>
      <c r="G1241" s="2" t="s">
        <v>380</v>
      </c>
      <c r="H1241" t="s">
        <v>381</v>
      </c>
      <c r="I1241" s="58" t="s">
        <v>382</v>
      </c>
      <c r="J1241" s="2">
        <v>66147</v>
      </c>
      <c r="K1241" s="2" t="s">
        <v>383</v>
      </c>
      <c r="L1241" s="2" t="s">
        <v>384</v>
      </c>
      <c r="M1241" s="58" t="s">
        <v>385</v>
      </c>
      <c r="N1241" s="58" t="s">
        <v>386</v>
      </c>
      <c r="O1241" s="58" t="s">
        <v>387</v>
      </c>
      <c r="P1241" s="2">
        <v>66210</v>
      </c>
      <c r="Q1241" s="2" t="s">
        <v>388</v>
      </c>
      <c r="R1241" s="2" t="s">
        <v>389</v>
      </c>
      <c r="S1241" s="10">
        <v>43645</v>
      </c>
      <c r="T1241" s="58" t="s">
        <v>3305</v>
      </c>
      <c r="U1241" s="2" t="s">
        <v>3306</v>
      </c>
      <c r="V1241" s="2" t="s">
        <v>92</v>
      </c>
      <c r="W1241" s="2" t="s">
        <v>93</v>
      </c>
      <c r="X1241" s="2" t="s">
        <v>248</v>
      </c>
      <c r="Y1241" s="2">
        <v>63</v>
      </c>
      <c r="Z1241" s="2" t="s">
        <v>160</v>
      </c>
      <c r="AA1241" s="2" t="s">
        <v>3307</v>
      </c>
      <c r="AB1241" s="58" t="s">
        <v>9498</v>
      </c>
      <c r="AC1241" s="58" t="s">
        <v>98</v>
      </c>
      <c r="AD1241" s="58" t="s">
        <v>9499</v>
      </c>
      <c r="AE1241" s="2" t="s">
        <v>9500</v>
      </c>
      <c r="AF1241" s="62">
        <v>-8.0550124000000007</v>
      </c>
      <c r="AG1241" s="62">
        <v>-48.478526299999999</v>
      </c>
      <c r="AH1241" s="2" t="s">
        <v>9501</v>
      </c>
      <c r="AI1241" s="2" t="s">
        <v>147</v>
      </c>
      <c r="AJ1241" s="2" t="s">
        <v>1351</v>
      </c>
      <c r="AK1241" s="55">
        <v>671.45</v>
      </c>
      <c r="AL1241" s="55">
        <v>163</v>
      </c>
      <c r="AM1241" s="55">
        <v>24.275820984436667</v>
      </c>
      <c r="AN1241" s="2" t="s">
        <v>103</v>
      </c>
      <c r="AO1241" s="2">
        <v>9</v>
      </c>
      <c r="AP1241" s="2">
        <v>1</v>
      </c>
      <c r="AQ1241" s="2">
        <v>2</v>
      </c>
      <c r="AR1241" s="53" t="s">
        <v>72</v>
      </c>
      <c r="AS1241" s="2" t="s">
        <v>73</v>
      </c>
      <c r="AT1241" s="2" t="s">
        <v>148</v>
      </c>
      <c r="AU1241" s="2" t="s">
        <v>75</v>
      </c>
      <c r="AV1241" s="2" t="s">
        <v>76</v>
      </c>
      <c r="AW1241" s="2" t="str">
        <f t="shared" si="19"/>
        <v>AMERICANAS SERVIÇOS    PEGUE NA LOJA HOJE         PEGUE NA LOJA  QUIOSQUE</v>
      </c>
    </row>
    <row r="1242" spans="2:49" ht="15" customHeight="1">
      <c r="B1242" t="s">
        <v>9502</v>
      </c>
      <c r="C1242" s="2">
        <v>1409</v>
      </c>
      <c r="D1242" s="2">
        <v>1409</v>
      </c>
      <c r="E1242" s="2" t="s">
        <v>9503</v>
      </c>
      <c r="F1242" s="58" t="s">
        <v>9504</v>
      </c>
      <c r="G1242" s="2" t="s">
        <v>534</v>
      </c>
      <c r="H1242" t="s">
        <v>535</v>
      </c>
      <c r="I1242" s="58" t="s">
        <v>536</v>
      </c>
      <c r="J1242" s="2">
        <v>65659</v>
      </c>
      <c r="K1242" s="2" t="s">
        <v>537</v>
      </c>
      <c r="L1242" s="2" t="s">
        <v>531</v>
      </c>
      <c r="M1242" s="58" t="s">
        <v>3340</v>
      </c>
      <c r="N1242" s="58" t="s">
        <v>3341</v>
      </c>
      <c r="O1242" s="58" t="s">
        <v>3342</v>
      </c>
      <c r="P1242" s="2" t="s">
        <v>148</v>
      </c>
      <c r="Q1242" s="2" t="s">
        <v>3343</v>
      </c>
      <c r="R1242" s="2" t="s">
        <v>3337</v>
      </c>
      <c r="S1242" s="10">
        <v>43645</v>
      </c>
      <c r="T1242" s="58" t="s">
        <v>3344</v>
      </c>
      <c r="U1242" s="2" t="s">
        <v>3345</v>
      </c>
      <c r="V1242" s="2" t="s">
        <v>92</v>
      </c>
      <c r="W1242" s="2" t="s">
        <v>93</v>
      </c>
      <c r="X1242" s="2" t="s">
        <v>545</v>
      </c>
      <c r="Y1242" s="2">
        <v>91</v>
      </c>
      <c r="Z1242" s="2" t="s">
        <v>95</v>
      </c>
      <c r="AA1242" s="2" t="s">
        <v>546</v>
      </c>
      <c r="AB1242" s="58" t="s">
        <v>9504</v>
      </c>
      <c r="AC1242" s="58" t="s">
        <v>98</v>
      </c>
      <c r="AD1242" s="58" t="s">
        <v>9505</v>
      </c>
      <c r="AE1242" s="2" t="s">
        <v>9506</v>
      </c>
      <c r="AF1242" s="62">
        <v>-1.0564321999999999</v>
      </c>
      <c r="AG1242" s="62">
        <v>-46.764476000000002</v>
      </c>
      <c r="AH1242" s="2" t="s">
        <v>9507</v>
      </c>
      <c r="AI1242" s="2" t="s">
        <v>28</v>
      </c>
      <c r="AJ1242" s="2" t="s">
        <v>330</v>
      </c>
      <c r="AK1242" s="55">
        <v>794.77</v>
      </c>
      <c r="AL1242" s="55">
        <v>81</v>
      </c>
      <c r="AM1242" s="55">
        <v>10.191627766523649</v>
      </c>
      <c r="AN1242" s="2" t="s">
        <v>103</v>
      </c>
      <c r="AO1242" s="2">
        <v>8</v>
      </c>
      <c r="AP1242" s="2">
        <v>1</v>
      </c>
      <c r="AQ1242" s="2">
        <v>1</v>
      </c>
      <c r="AR1242" s="53" t="s">
        <v>72</v>
      </c>
      <c r="AS1242" s="2" t="s">
        <v>73</v>
      </c>
      <c r="AT1242" s="2" t="s">
        <v>148</v>
      </c>
      <c r="AU1242" s="2" t="s">
        <v>75</v>
      </c>
      <c r="AV1242" s="2" t="s">
        <v>76</v>
      </c>
      <c r="AW1242" s="2" t="str">
        <f t="shared" si="19"/>
        <v>AMERICANAS SERVIÇOS    PEGUE NA LOJA HOJE         PEGUE NA LOJA  QUIOSQUE</v>
      </c>
    </row>
    <row r="1243" spans="2:49" ht="15" customHeight="1">
      <c r="B1243" t="s">
        <v>9508</v>
      </c>
      <c r="C1243" s="2">
        <v>5213</v>
      </c>
      <c r="D1243" s="2">
        <v>5213</v>
      </c>
      <c r="E1243" s="2" t="s">
        <v>9509</v>
      </c>
      <c r="F1243" s="58" t="s">
        <v>9510</v>
      </c>
      <c r="G1243" s="2" t="s">
        <v>431</v>
      </c>
      <c r="H1243" t="s">
        <v>432</v>
      </c>
      <c r="I1243" s="58" t="s">
        <v>433</v>
      </c>
      <c r="J1243" s="2">
        <v>66749</v>
      </c>
      <c r="K1243" s="2" t="s">
        <v>434</v>
      </c>
      <c r="L1243" s="2" t="s">
        <v>435</v>
      </c>
      <c r="M1243" s="58" t="s">
        <v>648</v>
      </c>
      <c r="N1243" s="58" t="s">
        <v>649</v>
      </c>
      <c r="O1243" s="58" t="s">
        <v>650</v>
      </c>
      <c r="P1243" s="2">
        <v>66215</v>
      </c>
      <c r="Q1243" s="2" t="s">
        <v>651</v>
      </c>
      <c r="R1243" s="2" t="s">
        <v>652</v>
      </c>
      <c r="S1243" s="10">
        <v>43645</v>
      </c>
      <c r="T1243" s="58" t="s">
        <v>653</v>
      </c>
      <c r="U1243" s="2" t="s">
        <v>654</v>
      </c>
      <c r="V1243" s="2" t="s">
        <v>92</v>
      </c>
      <c r="W1243" s="2" t="s">
        <v>1192</v>
      </c>
      <c r="X1243" s="2" t="s">
        <v>480</v>
      </c>
      <c r="Y1243" s="2">
        <v>75</v>
      </c>
      <c r="Z1243" s="2" t="s">
        <v>95</v>
      </c>
      <c r="AA1243" s="2" t="s">
        <v>481</v>
      </c>
      <c r="AB1243" s="58" t="s">
        <v>9511</v>
      </c>
      <c r="AC1243" s="58" t="s">
        <v>98</v>
      </c>
      <c r="AD1243" s="58" t="s">
        <v>9512</v>
      </c>
      <c r="AE1243" s="2" t="s">
        <v>9513</v>
      </c>
      <c r="AF1243" s="62">
        <v>-12.3305287</v>
      </c>
      <c r="AG1243" s="62">
        <v>-38.767329799999999</v>
      </c>
      <c r="AH1243" s="2" t="s">
        <v>9514</v>
      </c>
      <c r="AI1243" s="2" t="s">
        <v>147</v>
      </c>
      <c r="AJ1243" s="2" t="s">
        <v>1196</v>
      </c>
      <c r="AK1243" s="55">
        <v>396.37</v>
      </c>
      <c r="AL1243" s="55">
        <v>78</v>
      </c>
      <c r="AM1243" s="55">
        <v>19.678583142013775</v>
      </c>
      <c r="AN1243" s="2" t="s">
        <v>103</v>
      </c>
      <c r="AO1243" s="2">
        <v>5</v>
      </c>
      <c r="AP1243" s="2">
        <v>2</v>
      </c>
      <c r="AQ1243" s="2">
        <v>1</v>
      </c>
      <c r="AR1243" s="53" t="s">
        <v>72</v>
      </c>
      <c r="AS1243" s="2" t="s">
        <v>73</v>
      </c>
      <c r="AT1243" s="2" t="s">
        <v>148</v>
      </c>
      <c r="AU1243" s="2" t="s">
        <v>75</v>
      </c>
      <c r="AV1243" s="2" t="s">
        <v>76</v>
      </c>
      <c r="AW1243" s="2" t="str">
        <f t="shared" si="19"/>
        <v>AMERICANAS SERVIÇOS    PEGUE NA LOJA HOJE         PEGUE NA LOJA  QUIOSQUE</v>
      </c>
    </row>
    <row r="1244" spans="2:49" ht="15" customHeight="1">
      <c r="B1244" t="s">
        <v>9515</v>
      </c>
      <c r="C1244" s="2">
        <v>5216</v>
      </c>
      <c r="D1244" s="2">
        <v>5216</v>
      </c>
      <c r="E1244" s="2" t="s">
        <v>9516</v>
      </c>
      <c r="F1244" s="58" t="s">
        <v>9517</v>
      </c>
      <c r="G1244" s="2" t="s">
        <v>431</v>
      </c>
      <c r="H1244" t="s">
        <v>432</v>
      </c>
      <c r="I1244" s="58" t="s">
        <v>433</v>
      </c>
      <c r="J1244" s="2">
        <v>66749</v>
      </c>
      <c r="K1244" s="2" t="s">
        <v>434</v>
      </c>
      <c r="L1244" s="2" t="s">
        <v>435</v>
      </c>
      <c r="M1244" s="58" t="s">
        <v>815</v>
      </c>
      <c r="N1244" s="58" t="s">
        <v>816</v>
      </c>
      <c r="O1244" s="58" t="s">
        <v>817</v>
      </c>
      <c r="P1244" s="2">
        <v>66116</v>
      </c>
      <c r="Q1244" s="2" t="s">
        <v>818</v>
      </c>
      <c r="R1244" s="2" t="s">
        <v>812</v>
      </c>
      <c r="S1244" s="10">
        <v>43645</v>
      </c>
      <c r="T1244" s="58" t="s">
        <v>819</v>
      </c>
      <c r="U1244" s="2" t="s">
        <v>820</v>
      </c>
      <c r="V1244" s="2" t="s">
        <v>92</v>
      </c>
      <c r="W1244" s="2" t="s">
        <v>1192</v>
      </c>
      <c r="X1244" s="2" t="s">
        <v>480</v>
      </c>
      <c r="Y1244" s="2">
        <v>79</v>
      </c>
      <c r="Z1244" s="2" t="s">
        <v>459</v>
      </c>
      <c r="AA1244" s="2" t="s">
        <v>143</v>
      </c>
      <c r="AB1244" s="58" t="s">
        <v>9518</v>
      </c>
      <c r="AC1244" s="58" t="s">
        <v>98</v>
      </c>
      <c r="AD1244" s="58" t="s">
        <v>9519</v>
      </c>
      <c r="AE1244" s="2" t="s">
        <v>9520</v>
      </c>
      <c r="AF1244" s="62">
        <v>-11.190239800000001</v>
      </c>
      <c r="AG1244" s="62">
        <v>-38.003056299999997</v>
      </c>
      <c r="AH1244" s="2" t="s">
        <v>9521</v>
      </c>
      <c r="AI1244" s="2" t="s">
        <v>28</v>
      </c>
      <c r="AJ1244" s="2" t="s">
        <v>1196</v>
      </c>
      <c r="AK1244" s="55">
        <v>410.65</v>
      </c>
      <c r="AL1244" s="55">
        <v>71</v>
      </c>
      <c r="AM1244" s="55">
        <v>17.289662729818581</v>
      </c>
      <c r="AN1244" s="2" t="s">
        <v>103</v>
      </c>
      <c r="AO1244" s="2">
        <v>8</v>
      </c>
      <c r="AP1244" s="2">
        <v>1</v>
      </c>
      <c r="AQ1244" s="2">
        <v>1</v>
      </c>
      <c r="AR1244" s="53" t="s">
        <v>148</v>
      </c>
      <c r="AS1244" s="2" t="s">
        <v>73</v>
      </c>
      <c r="AT1244" s="2" t="s">
        <v>148</v>
      </c>
      <c r="AU1244" s="2" t="s">
        <v>75</v>
      </c>
      <c r="AV1244" s="2" t="s">
        <v>148</v>
      </c>
      <c r="AW1244" s="2" t="str">
        <f t="shared" si="19"/>
        <v xml:space="preserve">     PEGUE NA LOJA HOJE         PEGUE NA LOJA   </v>
      </c>
    </row>
    <row r="1245" spans="2:49" ht="15" customHeight="1">
      <c r="B1245" t="s">
        <v>9522</v>
      </c>
      <c r="C1245" s="2">
        <v>1392</v>
      </c>
      <c r="D1245" s="2">
        <v>1392</v>
      </c>
      <c r="E1245" s="2" t="s">
        <v>9523</v>
      </c>
      <c r="F1245" s="58" t="s">
        <v>9524</v>
      </c>
      <c r="G1245" s="2" t="s">
        <v>285</v>
      </c>
      <c r="H1245" t="s">
        <v>286</v>
      </c>
      <c r="I1245" s="58" t="s">
        <v>287</v>
      </c>
      <c r="J1245" s="2">
        <v>68673</v>
      </c>
      <c r="K1245" s="2" t="s">
        <v>288</v>
      </c>
      <c r="L1245" s="2" t="s">
        <v>289</v>
      </c>
      <c r="M1245" s="58" t="s">
        <v>336</v>
      </c>
      <c r="N1245" s="58" t="s">
        <v>337</v>
      </c>
      <c r="O1245" s="58" t="s">
        <v>338</v>
      </c>
      <c r="P1245" s="2">
        <v>68595</v>
      </c>
      <c r="Q1245" s="2" t="s">
        <v>339</v>
      </c>
      <c r="R1245" s="2" t="s">
        <v>340</v>
      </c>
      <c r="S1245" s="10">
        <v>43651</v>
      </c>
      <c r="T1245" s="58" t="s">
        <v>900</v>
      </c>
      <c r="U1245" s="2" t="s">
        <v>901</v>
      </c>
      <c r="V1245" s="2" t="s">
        <v>92</v>
      </c>
      <c r="W1245" s="2" t="s">
        <v>93</v>
      </c>
      <c r="X1245" s="2" t="s">
        <v>296</v>
      </c>
      <c r="Y1245" s="2">
        <v>42</v>
      </c>
      <c r="Z1245" s="2" t="s">
        <v>95</v>
      </c>
      <c r="AA1245" s="2" t="s">
        <v>297</v>
      </c>
      <c r="AB1245" s="58" t="s">
        <v>9525</v>
      </c>
      <c r="AC1245" s="58" t="s">
        <v>98</v>
      </c>
      <c r="AD1245" s="58" t="s">
        <v>9526</v>
      </c>
      <c r="AE1245" s="2" t="s">
        <v>9527</v>
      </c>
      <c r="AF1245" s="62">
        <v>-25.8702173</v>
      </c>
      <c r="AG1245" s="62">
        <v>-50.384019899999998</v>
      </c>
      <c r="AH1245" s="2" t="s">
        <v>9528</v>
      </c>
      <c r="AI1245" s="2" t="s">
        <v>147</v>
      </c>
      <c r="AJ1245" s="2" t="s">
        <v>1351</v>
      </c>
      <c r="AK1245" s="55">
        <v>554.6</v>
      </c>
      <c r="AL1245" s="55">
        <v>63</v>
      </c>
      <c r="AM1245" s="55">
        <v>11.359538406058419</v>
      </c>
      <c r="AN1245" s="2" t="s">
        <v>103</v>
      </c>
      <c r="AO1245" s="2">
        <v>8</v>
      </c>
      <c r="AP1245" s="2">
        <v>1</v>
      </c>
      <c r="AQ1245" s="2">
        <v>1</v>
      </c>
      <c r="AR1245" s="53" t="s">
        <v>148</v>
      </c>
      <c r="AS1245" s="2" t="s">
        <v>73</v>
      </c>
      <c r="AT1245" s="2" t="s">
        <v>148</v>
      </c>
      <c r="AU1245" s="2" t="s">
        <v>75</v>
      </c>
      <c r="AV1245" s="2" t="s">
        <v>148</v>
      </c>
      <c r="AW1245" s="2" t="str">
        <f t="shared" si="19"/>
        <v xml:space="preserve">     PEGUE NA LOJA HOJE         PEGUE NA LOJA   </v>
      </c>
    </row>
    <row r="1246" spans="2:49" ht="15" customHeight="1">
      <c r="B1246" t="s">
        <v>9529</v>
      </c>
      <c r="C1246" s="2">
        <v>1424</v>
      </c>
      <c r="D1246" s="2">
        <v>1424</v>
      </c>
      <c r="E1246" s="2" t="s">
        <v>9530</v>
      </c>
      <c r="F1246" s="58" t="s">
        <v>9531</v>
      </c>
      <c r="G1246" s="2" t="s">
        <v>285</v>
      </c>
      <c r="H1246" t="s">
        <v>286</v>
      </c>
      <c r="I1246" s="58" t="s">
        <v>287</v>
      </c>
      <c r="J1246" s="2">
        <v>68673</v>
      </c>
      <c r="K1246" s="2" t="s">
        <v>288</v>
      </c>
      <c r="L1246" s="2" t="s">
        <v>289</v>
      </c>
      <c r="M1246" s="58" t="s">
        <v>663</v>
      </c>
      <c r="N1246" s="58" t="s">
        <v>664</v>
      </c>
      <c r="O1246" s="58" t="s">
        <v>665</v>
      </c>
      <c r="P1246" s="2" t="s">
        <v>148</v>
      </c>
      <c r="Q1246" s="2" t="s">
        <v>666</v>
      </c>
      <c r="R1246" s="2" t="s">
        <v>660</v>
      </c>
      <c r="S1246" s="10">
        <v>43651</v>
      </c>
      <c r="T1246" s="58" t="s">
        <v>667</v>
      </c>
      <c r="U1246" s="2" t="s">
        <v>668</v>
      </c>
      <c r="V1246" s="2" t="s">
        <v>92</v>
      </c>
      <c r="W1246" s="2" t="s">
        <v>93</v>
      </c>
      <c r="X1246" s="2" t="s">
        <v>296</v>
      </c>
      <c r="Y1246" s="2">
        <v>47</v>
      </c>
      <c r="Z1246" s="2" t="s">
        <v>160</v>
      </c>
      <c r="AA1246" s="2" t="s">
        <v>669</v>
      </c>
      <c r="AB1246" s="58" t="s">
        <v>9531</v>
      </c>
      <c r="AC1246" s="58" t="s">
        <v>98</v>
      </c>
      <c r="AD1246" s="58" t="s">
        <v>9532</v>
      </c>
      <c r="AE1246" s="2" t="s">
        <v>9533</v>
      </c>
      <c r="AF1246" s="62">
        <v>-26.474690599999999</v>
      </c>
      <c r="AG1246" s="62">
        <v>-49.0037801</v>
      </c>
      <c r="AH1246" s="2" t="s">
        <v>9534</v>
      </c>
      <c r="AI1246" s="2" t="s">
        <v>147</v>
      </c>
      <c r="AJ1246" s="2" t="s">
        <v>1351</v>
      </c>
      <c r="AK1246" s="55">
        <v>609.52</v>
      </c>
      <c r="AL1246" s="55">
        <v>78</v>
      </c>
      <c r="AM1246" s="55">
        <v>12.79695498096863</v>
      </c>
      <c r="AN1246" s="2" t="s">
        <v>103</v>
      </c>
      <c r="AO1246" s="2">
        <v>8</v>
      </c>
      <c r="AP1246" s="2">
        <v>1</v>
      </c>
      <c r="AQ1246" s="2">
        <v>1</v>
      </c>
      <c r="AR1246" s="53" t="s">
        <v>148</v>
      </c>
      <c r="AS1246" s="2" t="s">
        <v>73</v>
      </c>
      <c r="AT1246" s="2" t="s">
        <v>148</v>
      </c>
      <c r="AU1246" s="2" t="s">
        <v>148</v>
      </c>
      <c r="AV1246" s="2" t="s">
        <v>148</v>
      </c>
      <c r="AW1246" s="2" t="str">
        <f t="shared" si="19"/>
        <v xml:space="preserve">     PEGUE NA LOJA HOJE             </v>
      </c>
    </row>
    <row r="1247" spans="2:49" ht="15" customHeight="1">
      <c r="B1247" t="s">
        <v>9535</v>
      </c>
      <c r="C1247" s="2">
        <v>5214</v>
      </c>
      <c r="D1247" s="2">
        <v>5214</v>
      </c>
      <c r="E1247" s="2" t="s">
        <v>9536</v>
      </c>
      <c r="F1247" s="58" t="s">
        <v>9537</v>
      </c>
      <c r="G1247" s="2" t="s">
        <v>380</v>
      </c>
      <c r="H1247" t="s">
        <v>381</v>
      </c>
      <c r="I1247" s="58" t="s">
        <v>382</v>
      </c>
      <c r="J1247" s="2">
        <v>66147</v>
      </c>
      <c r="K1247" s="2" t="s">
        <v>383</v>
      </c>
      <c r="L1247" s="2" t="s">
        <v>384</v>
      </c>
      <c r="M1247" s="58" t="s">
        <v>520</v>
      </c>
      <c r="N1247" s="58" t="s">
        <v>521</v>
      </c>
      <c r="O1247" s="58" t="s">
        <v>522</v>
      </c>
      <c r="P1247" s="2">
        <v>68701</v>
      </c>
      <c r="Q1247" s="2" t="s">
        <v>523</v>
      </c>
      <c r="R1247" s="2" t="s">
        <v>517</v>
      </c>
      <c r="S1247" s="10">
        <v>43655</v>
      </c>
      <c r="T1247" s="58" t="s">
        <v>524</v>
      </c>
      <c r="U1247" s="2" t="s">
        <v>525</v>
      </c>
      <c r="V1247" s="2" t="s">
        <v>92</v>
      </c>
      <c r="W1247" s="2" t="s">
        <v>1192</v>
      </c>
      <c r="X1247" s="2" t="s">
        <v>442</v>
      </c>
      <c r="Y1247" s="2">
        <v>88</v>
      </c>
      <c r="Z1247" s="2" t="s">
        <v>160</v>
      </c>
      <c r="AA1247" s="2" t="s">
        <v>526</v>
      </c>
      <c r="AB1247" s="58" t="s">
        <v>693</v>
      </c>
      <c r="AC1247" s="58" t="s">
        <v>98</v>
      </c>
      <c r="AD1247" s="58" t="s">
        <v>9538</v>
      </c>
      <c r="AE1247" s="2" t="s">
        <v>9539</v>
      </c>
      <c r="AF1247" s="62">
        <v>-5.1291867</v>
      </c>
      <c r="AG1247" s="62">
        <v>-39.732143700000002</v>
      </c>
      <c r="AH1247" s="2" t="s">
        <v>9540</v>
      </c>
      <c r="AI1247" s="2" t="s">
        <v>147</v>
      </c>
      <c r="AJ1247" s="2" t="s">
        <v>1351</v>
      </c>
      <c r="AK1247" s="55">
        <v>521.04</v>
      </c>
      <c r="AL1247" s="55">
        <v>50</v>
      </c>
      <c r="AM1247" s="55">
        <v>9.596192230922771</v>
      </c>
      <c r="AN1247" s="2" t="s">
        <v>103</v>
      </c>
      <c r="AO1247" s="2">
        <v>11</v>
      </c>
      <c r="AP1247" s="2">
        <v>1</v>
      </c>
      <c r="AQ1247" s="2">
        <v>4</v>
      </c>
      <c r="AR1247" s="53" t="s">
        <v>72</v>
      </c>
      <c r="AS1247" s="2" t="s">
        <v>73</v>
      </c>
      <c r="AT1247" s="2" t="s">
        <v>148</v>
      </c>
      <c r="AU1247" s="2" t="s">
        <v>75</v>
      </c>
      <c r="AV1247" s="2" t="s">
        <v>76</v>
      </c>
      <c r="AW1247" s="2" t="str">
        <f t="shared" si="19"/>
        <v>AMERICANAS SERVIÇOS    PEGUE NA LOJA HOJE         PEGUE NA LOJA  QUIOSQUE</v>
      </c>
    </row>
    <row r="1248" spans="2:49" ht="15" customHeight="1">
      <c r="B1248" t="s">
        <v>9541</v>
      </c>
      <c r="C1248" s="2">
        <v>1396</v>
      </c>
      <c r="D1248" s="2">
        <v>1396</v>
      </c>
      <c r="E1248" s="2" t="s">
        <v>9542</v>
      </c>
      <c r="F1248" s="58" t="s">
        <v>9543</v>
      </c>
      <c r="G1248" s="2" t="s">
        <v>380</v>
      </c>
      <c r="H1248" t="s">
        <v>381</v>
      </c>
      <c r="I1248" s="58" t="s">
        <v>382</v>
      </c>
      <c r="J1248" s="2">
        <v>66147</v>
      </c>
      <c r="K1248" s="2" t="s">
        <v>383</v>
      </c>
      <c r="L1248" s="2" t="s">
        <v>384</v>
      </c>
      <c r="M1248" s="58" t="s">
        <v>873</v>
      </c>
      <c r="N1248" s="58" t="s">
        <v>874</v>
      </c>
      <c r="O1248" s="58" t="s">
        <v>875</v>
      </c>
      <c r="P1248" s="2">
        <v>66229</v>
      </c>
      <c r="Q1248" s="2" t="s">
        <v>876</v>
      </c>
      <c r="R1248" s="2" t="s">
        <v>870</v>
      </c>
      <c r="S1248" s="10">
        <v>43655</v>
      </c>
      <c r="T1248" s="58" t="s">
        <v>877</v>
      </c>
      <c r="U1248" s="2" t="s">
        <v>878</v>
      </c>
      <c r="V1248" s="2" t="s">
        <v>92</v>
      </c>
      <c r="W1248" s="2" t="s">
        <v>93</v>
      </c>
      <c r="X1248" s="2" t="s">
        <v>442</v>
      </c>
      <c r="Y1248" s="2">
        <v>88</v>
      </c>
      <c r="Z1248" s="2" t="s">
        <v>160</v>
      </c>
      <c r="AA1248" s="2" t="s">
        <v>526</v>
      </c>
      <c r="AB1248" s="58" t="s">
        <v>9544</v>
      </c>
      <c r="AC1248" s="58" t="s">
        <v>98</v>
      </c>
      <c r="AD1248" s="58" t="s">
        <v>9545</v>
      </c>
      <c r="AE1248" s="2" t="s">
        <v>9546</v>
      </c>
      <c r="AF1248" s="62">
        <v>-6.4014178999999896</v>
      </c>
      <c r="AG1248" s="62">
        <v>-38.859301599999903</v>
      </c>
      <c r="AH1248" s="2" t="s">
        <v>9547</v>
      </c>
      <c r="AI1248" s="2" t="s">
        <v>147</v>
      </c>
      <c r="AJ1248" s="2" t="s">
        <v>1351</v>
      </c>
      <c r="AK1248" s="55">
        <v>538.6</v>
      </c>
      <c r="AL1248" s="55">
        <v>93</v>
      </c>
      <c r="AM1248" s="55">
        <v>17.26698848867434</v>
      </c>
      <c r="AN1248" s="2" t="s">
        <v>103</v>
      </c>
      <c r="AO1248" s="2">
        <v>11</v>
      </c>
      <c r="AP1248" s="2">
        <v>1</v>
      </c>
      <c r="AQ1248" s="2">
        <v>4</v>
      </c>
      <c r="AR1248" s="53" t="s">
        <v>148</v>
      </c>
      <c r="AS1248" s="2" t="s">
        <v>73</v>
      </c>
      <c r="AT1248" s="2" t="s">
        <v>148</v>
      </c>
      <c r="AU1248" s="2" t="s">
        <v>75</v>
      </c>
      <c r="AV1248" s="2" t="s">
        <v>148</v>
      </c>
      <c r="AW1248" s="2" t="str">
        <f t="shared" si="19"/>
        <v xml:space="preserve">     PEGUE NA LOJA HOJE         PEGUE NA LOJA   </v>
      </c>
    </row>
    <row r="1249" spans="2:49" ht="15" customHeight="1">
      <c r="B1249" t="s">
        <v>9548</v>
      </c>
      <c r="C1249" s="2">
        <v>1431</v>
      </c>
      <c r="D1249" s="2">
        <v>1431</v>
      </c>
      <c r="E1249" s="2" t="s">
        <v>9549</v>
      </c>
      <c r="F1249" s="58" t="s">
        <v>9550</v>
      </c>
      <c r="G1249" s="2" t="s">
        <v>380</v>
      </c>
      <c r="H1249" t="s">
        <v>381</v>
      </c>
      <c r="I1249" s="58" t="s">
        <v>382</v>
      </c>
      <c r="J1249" s="2">
        <v>66147</v>
      </c>
      <c r="K1249" s="2" t="s">
        <v>383</v>
      </c>
      <c r="L1249" s="2" t="s">
        <v>384</v>
      </c>
      <c r="M1249" s="58" t="s">
        <v>873</v>
      </c>
      <c r="N1249" s="58" t="s">
        <v>874</v>
      </c>
      <c r="O1249" s="58" t="s">
        <v>875</v>
      </c>
      <c r="P1249" s="2">
        <v>66229</v>
      </c>
      <c r="Q1249" s="2" t="s">
        <v>876</v>
      </c>
      <c r="R1249" s="2" t="s">
        <v>870</v>
      </c>
      <c r="S1249" s="10">
        <v>43655</v>
      </c>
      <c r="T1249" s="58" t="s">
        <v>877</v>
      </c>
      <c r="U1249" s="2" t="s">
        <v>878</v>
      </c>
      <c r="V1249" s="2" t="s">
        <v>92</v>
      </c>
      <c r="W1249" s="2" t="s">
        <v>93</v>
      </c>
      <c r="X1249" s="2" t="s">
        <v>442</v>
      </c>
      <c r="Y1249" s="2">
        <v>88</v>
      </c>
      <c r="Z1249" s="2" t="s">
        <v>160</v>
      </c>
      <c r="AA1249" s="2" t="s">
        <v>526</v>
      </c>
      <c r="AB1249" s="58" t="s">
        <v>9550</v>
      </c>
      <c r="AC1249" s="58" t="s">
        <v>98</v>
      </c>
      <c r="AD1249" s="58" t="s">
        <v>9551</v>
      </c>
      <c r="AE1249" s="2" t="s">
        <v>9552</v>
      </c>
      <c r="AF1249" s="62">
        <v>-6.0961026</v>
      </c>
      <c r="AG1249" s="62">
        <v>-39.451948899999998</v>
      </c>
      <c r="AH1249" s="2" t="s">
        <v>9553</v>
      </c>
      <c r="AI1249" s="2" t="s">
        <v>147</v>
      </c>
      <c r="AJ1249" s="2" t="s">
        <v>1196</v>
      </c>
      <c r="AK1249" s="55">
        <v>466.97</v>
      </c>
      <c r="AL1249" s="55">
        <v>73</v>
      </c>
      <c r="AM1249" s="55">
        <v>15.632695890528298</v>
      </c>
      <c r="AN1249" s="2" t="s">
        <v>103</v>
      </c>
      <c r="AO1249" s="2">
        <v>11</v>
      </c>
      <c r="AP1249" s="2">
        <v>1</v>
      </c>
      <c r="AQ1249" s="2">
        <v>4</v>
      </c>
      <c r="AR1249" s="53" t="s">
        <v>148</v>
      </c>
      <c r="AS1249" s="2" t="s">
        <v>73</v>
      </c>
      <c r="AT1249" s="2" t="s">
        <v>148</v>
      </c>
      <c r="AU1249" s="2" t="s">
        <v>75</v>
      </c>
      <c r="AV1249" s="2" t="s">
        <v>76</v>
      </c>
      <c r="AW1249" s="2" t="str">
        <f t="shared" si="19"/>
        <v xml:space="preserve">     PEGUE NA LOJA HOJE         PEGUE NA LOJA  QUIOSQUE</v>
      </c>
    </row>
    <row r="1250" spans="2:49" ht="15" customHeight="1">
      <c r="B1250" t="s">
        <v>9554</v>
      </c>
      <c r="C1250" s="2">
        <v>1413</v>
      </c>
      <c r="D1250" s="2">
        <v>1413</v>
      </c>
      <c r="E1250" s="2" t="s">
        <v>9555</v>
      </c>
      <c r="F1250" s="58" t="s">
        <v>9556</v>
      </c>
      <c r="G1250" s="2" t="s">
        <v>431</v>
      </c>
      <c r="H1250" t="s">
        <v>432</v>
      </c>
      <c r="I1250" s="58" t="s">
        <v>433</v>
      </c>
      <c r="J1250" s="2">
        <v>66749</v>
      </c>
      <c r="K1250" s="2" t="s">
        <v>434</v>
      </c>
      <c r="L1250" s="2" t="s">
        <v>435</v>
      </c>
      <c r="M1250" s="58" t="s">
        <v>1519</v>
      </c>
      <c r="N1250" s="58" t="s">
        <v>1520</v>
      </c>
      <c r="O1250" s="58" t="s">
        <v>1521</v>
      </c>
      <c r="P1250" s="2">
        <v>66162</v>
      </c>
      <c r="Q1250" s="2" t="s">
        <v>1522</v>
      </c>
      <c r="R1250" s="2">
        <v>1580</v>
      </c>
      <c r="S1250" s="10">
        <v>43655</v>
      </c>
      <c r="T1250" s="58" t="s">
        <v>1523</v>
      </c>
      <c r="U1250" s="2" t="s">
        <v>1524</v>
      </c>
      <c r="V1250" s="2" t="s">
        <v>92</v>
      </c>
      <c r="W1250" s="2" t="s">
        <v>93</v>
      </c>
      <c r="X1250" s="2" t="s">
        <v>442</v>
      </c>
      <c r="Y1250" s="2">
        <v>84</v>
      </c>
      <c r="Z1250" s="2" t="s">
        <v>160</v>
      </c>
      <c r="AA1250" s="2" t="s">
        <v>1519</v>
      </c>
      <c r="AB1250" s="58" t="s">
        <v>9557</v>
      </c>
      <c r="AC1250" s="58" t="s">
        <v>9558</v>
      </c>
      <c r="AD1250" s="58" t="s">
        <v>9559</v>
      </c>
      <c r="AE1250" s="2" t="s">
        <v>9560</v>
      </c>
      <c r="AF1250" s="62">
        <v>-5.7720941000000003</v>
      </c>
      <c r="AG1250" s="62">
        <v>-35.263393600000001</v>
      </c>
      <c r="AH1250" s="2" t="s">
        <v>9561</v>
      </c>
      <c r="AI1250" s="2" t="s">
        <v>28</v>
      </c>
      <c r="AJ1250" s="2" t="s">
        <v>330</v>
      </c>
      <c r="AK1250" s="55">
        <v>765.29</v>
      </c>
      <c r="AL1250" s="55">
        <v>80</v>
      </c>
      <c r="AM1250" s="55">
        <v>10.453553554861557</v>
      </c>
      <c r="AN1250" s="2" t="s">
        <v>331</v>
      </c>
      <c r="AO1250" s="2">
        <v>8</v>
      </c>
      <c r="AP1250" s="2">
        <v>1</v>
      </c>
      <c r="AQ1250" s="2">
        <v>1</v>
      </c>
      <c r="AR1250" s="53" t="s">
        <v>72</v>
      </c>
      <c r="AS1250" s="2" t="s">
        <v>73</v>
      </c>
      <c r="AT1250" s="2" t="s">
        <v>74</v>
      </c>
      <c r="AU1250" s="2" t="s">
        <v>148</v>
      </c>
      <c r="AV1250" s="2" t="s">
        <v>76</v>
      </c>
      <c r="AW1250" s="2" t="str">
        <f t="shared" si="19"/>
        <v>AMERICANAS SERVIÇOS    PEGUE NA LOJA HOJE    SHIP FROM STORE       QUIOSQUE</v>
      </c>
    </row>
    <row r="1251" spans="2:49" ht="15" customHeight="1">
      <c r="B1251" t="s">
        <v>9562</v>
      </c>
      <c r="C1251" s="2">
        <v>5215</v>
      </c>
      <c r="D1251" s="2">
        <v>5215</v>
      </c>
      <c r="E1251" s="2" t="s">
        <v>9563</v>
      </c>
      <c r="F1251" s="58" t="s">
        <v>9564</v>
      </c>
      <c r="G1251" s="2" t="s">
        <v>431</v>
      </c>
      <c r="H1251" t="s">
        <v>432</v>
      </c>
      <c r="I1251" s="58" t="s">
        <v>433</v>
      </c>
      <c r="J1251" s="2">
        <v>66749</v>
      </c>
      <c r="K1251" s="2" t="s">
        <v>434</v>
      </c>
      <c r="L1251" s="2" t="s">
        <v>435</v>
      </c>
      <c r="M1251" s="58" t="s">
        <v>1519</v>
      </c>
      <c r="N1251" s="58" t="s">
        <v>1520</v>
      </c>
      <c r="O1251" s="58" t="s">
        <v>1521</v>
      </c>
      <c r="P1251" s="2">
        <v>66162</v>
      </c>
      <c r="Q1251" s="2" t="s">
        <v>1522</v>
      </c>
      <c r="R1251" s="2">
        <v>1580</v>
      </c>
      <c r="S1251" s="10">
        <v>43658</v>
      </c>
      <c r="T1251" s="58" t="s">
        <v>1523</v>
      </c>
      <c r="U1251" s="2" t="s">
        <v>1524</v>
      </c>
      <c r="V1251" s="2" t="s">
        <v>92</v>
      </c>
      <c r="W1251" s="2" t="s">
        <v>1192</v>
      </c>
      <c r="X1251" s="2" t="s">
        <v>442</v>
      </c>
      <c r="Y1251" s="2">
        <v>84</v>
      </c>
      <c r="Z1251" s="2" t="s">
        <v>160</v>
      </c>
      <c r="AA1251" s="2" t="s">
        <v>1519</v>
      </c>
      <c r="AB1251" s="58" t="s">
        <v>3274</v>
      </c>
      <c r="AC1251" s="58" t="s">
        <v>98</v>
      </c>
      <c r="AD1251" s="58" t="s">
        <v>9565</v>
      </c>
      <c r="AE1251" s="2" t="s">
        <v>9566</v>
      </c>
      <c r="AF1251" s="62">
        <v>-6.2239132000000001</v>
      </c>
      <c r="AG1251" s="62">
        <v>-36.020228400000001</v>
      </c>
      <c r="AH1251" s="2" t="s">
        <v>9567</v>
      </c>
      <c r="AI1251" s="2" t="s">
        <v>147</v>
      </c>
      <c r="AJ1251" s="2" t="s">
        <v>1196</v>
      </c>
      <c r="AK1251" s="55">
        <v>362.58</v>
      </c>
      <c r="AL1251" s="55">
        <v>35</v>
      </c>
      <c r="AM1251" s="55">
        <v>9.6530420872635005</v>
      </c>
      <c r="AN1251" s="2" t="s">
        <v>103</v>
      </c>
      <c r="AO1251" s="2">
        <v>9</v>
      </c>
      <c r="AP1251" s="2">
        <v>1</v>
      </c>
      <c r="AQ1251" s="2">
        <v>2</v>
      </c>
      <c r="AR1251" s="53" t="s">
        <v>148</v>
      </c>
      <c r="AS1251" s="2" t="s">
        <v>73</v>
      </c>
      <c r="AT1251" s="2" t="s">
        <v>148</v>
      </c>
      <c r="AU1251" s="2" t="s">
        <v>75</v>
      </c>
      <c r="AV1251" s="2" t="s">
        <v>148</v>
      </c>
      <c r="AW1251" s="2" t="str">
        <f t="shared" si="19"/>
        <v xml:space="preserve">     PEGUE NA LOJA HOJE         PEGUE NA LOJA   </v>
      </c>
    </row>
    <row r="1252" spans="2:49" ht="15" customHeight="1">
      <c r="B1252" t="s">
        <v>9568</v>
      </c>
      <c r="C1252" s="2">
        <v>1340</v>
      </c>
      <c r="D1252" s="2">
        <v>1340</v>
      </c>
      <c r="E1252" s="2" t="s">
        <v>9569</v>
      </c>
      <c r="F1252" s="58" t="s">
        <v>9570</v>
      </c>
      <c r="G1252" s="2" t="s">
        <v>81</v>
      </c>
      <c r="H1252" t="s">
        <v>82</v>
      </c>
      <c r="I1252" s="58" t="s">
        <v>83</v>
      </c>
      <c r="J1252" s="2">
        <v>66203</v>
      </c>
      <c r="K1252" s="2" t="s">
        <v>84</v>
      </c>
      <c r="L1252" s="2" t="s">
        <v>85</v>
      </c>
      <c r="M1252" s="58" t="s">
        <v>556</v>
      </c>
      <c r="N1252" s="58" t="s">
        <v>557</v>
      </c>
      <c r="O1252" s="58" t="s">
        <v>558</v>
      </c>
      <c r="P1252" s="2">
        <v>68612</v>
      </c>
      <c r="Q1252" s="2" t="s">
        <v>559</v>
      </c>
      <c r="R1252" s="2" t="s">
        <v>560</v>
      </c>
      <c r="S1252" s="10">
        <v>43669</v>
      </c>
      <c r="T1252" s="58" t="s">
        <v>561</v>
      </c>
      <c r="U1252" s="2" t="s">
        <v>562</v>
      </c>
      <c r="V1252" s="2" t="s">
        <v>92</v>
      </c>
      <c r="W1252" s="2" t="s">
        <v>93</v>
      </c>
      <c r="X1252" s="2" t="s">
        <v>248</v>
      </c>
      <c r="Y1252" s="2">
        <v>34</v>
      </c>
      <c r="Z1252" s="2" t="s">
        <v>459</v>
      </c>
      <c r="AA1252" s="2" t="s">
        <v>206</v>
      </c>
      <c r="AB1252" s="58" t="s">
        <v>563</v>
      </c>
      <c r="AC1252" s="58" t="s">
        <v>1584</v>
      </c>
      <c r="AD1252" s="58" t="s">
        <v>9571</v>
      </c>
      <c r="AE1252" s="2" t="s">
        <v>9572</v>
      </c>
      <c r="AF1252" s="62">
        <v>-18.956009900000002</v>
      </c>
      <c r="AG1252" s="62">
        <v>-48.277526999999999</v>
      </c>
      <c r="AH1252" s="2" t="s">
        <v>9573</v>
      </c>
      <c r="AI1252" s="2" t="s">
        <v>147</v>
      </c>
      <c r="AJ1252" s="2" t="s">
        <v>1196</v>
      </c>
      <c r="AK1252" s="55">
        <v>491.74</v>
      </c>
      <c r="AL1252" s="55">
        <v>104</v>
      </c>
      <c r="AM1252" s="55">
        <v>21.149387887908244</v>
      </c>
      <c r="AN1252" s="2" t="s">
        <v>331</v>
      </c>
      <c r="AO1252" s="2">
        <v>3</v>
      </c>
      <c r="AP1252" s="2">
        <v>3</v>
      </c>
      <c r="AQ1252" s="2">
        <v>1</v>
      </c>
      <c r="AR1252" s="53" t="s">
        <v>148</v>
      </c>
      <c r="AS1252" s="2" t="s">
        <v>73</v>
      </c>
      <c r="AT1252" s="2" t="s">
        <v>74</v>
      </c>
      <c r="AU1252" s="2" t="s">
        <v>148</v>
      </c>
      <c r="AV1252" s="2" t="s">
        <v>148</v>
      </c>
      <c r="AW1252" s="2" t="str">
        <f t="shared" si="19"/>
        <v xml:space="preserve">     PEGUE NA LOJA HOJE    SHIP FROM STORE        </v>
      </c>
    </row>
    <row r="1253" spans="2:49" ht="15" customHeight="1">
      <c r="B1253" t="s">
        <v>9574</v>
      </c>
      <c r="C1253" s="2">
        <v>5142</v>
      </c>
      <c r="D1253" s="2">
        <v>5142</v>
      </c>
      <c r="E1253" s="2" t="s">
        <v>9575</v>
      </c>
      <c r="F1253" s="58" t="s">
        <v>9576</v>
      </c>
      <c r="G1253" s="2" t="s">
        <v>431</v>
      </c>
      <c r="H1253" t="s">
        <v>432</v>
      </c>
      <c r="I1253" s="58" t="s">
        <v>433</v>
      </c>
      <c r="J1253" s="2">
        <v>66749</v>
      </c>
      <c r="K1253" s="2" t="s">
        <v>434</v>
      </c>
      <c r="L1253" s="2" t="s">
        <v>435</v>
      </c>
      <c r="M1253" s="58" t="s">
        <v>1519</v>
      </c>
      <c r="N1253" s="58" t="s">
        <v>1520</v>
      </c>
      <c r="O1253" s="58" t="s">
        <v>1521</v>
      </c>
      <c r="P1253" s="2">
        <v>66162</v>
      </c>
      <c r="Q1253" s="2" t="s">
        <v>1522</v>
      </c>
      <c r="R1253" s="2">
        <v>1580</v>
      </c>
      <c r="S1253" s="10">
        <v>43669</v>
      </c>
      <c r="T1253" s="58" t="s">
        <v>1523</v>
      </c>
      <c r="U1253" s="2" t="s">
        <v>1524</v>
      </c>
      <c r="V1253" s="2" t="s">
        <v>92</v>
      </c>
      <c r="W1253" s="2" t="s">
        <v>1192</v>
      </c>
      <c r="X1253" s="2" t="s">
        <v>442</v>
      </c>
      <c r="Y1253" s="2">
        <v>83</v>
      </c>
      <c r="Z1253" s="2" t="s">
        <v>160</v>
      </c>
      <c r="AA1253" s="2" t="s">
        <v>1057</v>
      </c>
      <c r="AB1253" s="58" t="s">
        <v>9577</v>
      </c>
      <c r="AC1253" s="58" t="s">
        <v>98</v>
      </c>
      <c r="AD1253" s="58" t="s">
        <v>9578</v>
      </c>
      <c r="AE1253" s="2" t="s">
        <v>9579</v>
      </c>
      <c r="AF1253" s="62">
        <v>-6.7704401000000001</v>
      </c>
      <c r="AG1253" s="62">
        <v>-37.801544799999903</v>
      </c>
      <c r="AH1253" s="2" t="s">
        <v>9580</v>
      </c>
      <c r="AI1253" s="2" t="s">
        <v>147</v>
      </c>
      <c r="AJ1253" s="2" t="s">
        <v>1196</v>
      </c>
      <c r="AK1253" s="55">
        <v>351.17</v>
      </c>
      <c r="AL1253" s="55">
        <v>45</v>
      </c>
      <c r="AM1253" s="55">
        <v>12.814306461258079</v>
      </c>
      <c r="AN1253" s="2" t="s">
        <v>103</v>
      </c>
      <c r="AO1253" s="2">
        <v>8</v>
      </c>
      <c r="AP1253" s="2">
        <v>1</v>
      </c>
      <c r="AQ1253" s="2">
        <v>1</v>
      </c>
      <c r="AR1253" s="53" t="s">
        <v>148</v>
      </c>
      <c r="AS1253" s="2" t="s">
        <v>73</v>
      </c>
      <c r="AT1253" s="2" t="s">
        <v>148</v>
      </c>
      <c r="AU1253" s="2" t="s">
        <v>148</v>
      </c>
      <c r="AV1253" s="2" t="s">
        <v>76</v>
      </c>
      <c r="AW1253" s="2" t="str">
        <f t="shared" si="19"/>
        <v xml:space="preserve">     PEGUE NA LOJA HOJE            QUIOSQUE</v>
      </c>
    </row>
    <row r="1254" spans="2:49" ht="15" customHeight="1">
      <c r="B1254" t="s">
        <v>9581</v>
      </c>
      <c r="C1254" s="2">
        <v>5209</v>
      </c>
      <c r="D1254" s="2">
        <v>5209</v>
      </c>
      <c r="E1254" s="2" t="s">
        <v>9582</v>
      </c>
      <c r="F1254" s="58" t="s">
        <v>9583</v>
      </c>
      <c r="G1254" s="2" t="s">
        <v>81</v>
      </c>
      <c r="H1254" t="s">
        <v>82</v>
      </c>
      <c r="I1254" s="58" t="s">
        <v>83</v>
      </c>
      <c r="J1254" s="2">
        <v>66203</v>
      </c>
      <c r="K1254" s="2" t="s">
        <v>84</v>
      </c>
      <c r="L1254" s="2" t="s">
        <v>85</v>
      </c>
      <c r="M1254" s="58" t="s">
        <v>556</v>
      </c>
      <c r="N1254" s="58" t="s">
        <v>557</v>
      </c>
      <c r="O1254" s="58" t="s">
        <v>558</v>
      </c>
      <c r="P1254" s="2">
        <v>68612</v>
      </c>
      <c r="Q1254" s="2" t="s">
        <v>559</v>
      </c>
      <c r="R1254" s="2" t="s">
        <v>560</v>
      </c>
      <c r="S1254" s="10">
        <v>43670</v>
      </c>
      <c r="T1254" s="58" t="s">
        <v>561</v>
      </c>
      <c r="U1254" s="2" t="s">
        <v>562</v>
      </c>
      <c r="V1254" s="2" t="s">
        <v>92</v>
      </c>
      <c r="W1254" s="2" t="s">
        <v>1192</v>
      </c>
      <c r="X1254" s="2" t="s">
        <v>248</v>
      </c>
      <c r="Y1254" s="2">
        <v>31</v>
      </c>
      <c r="Z1254" s="2" t="s">
        <v>95</v>
      </c>
      <c r="AA1254" s="2" t="s">
        <v>206</v>
      </c>
      <c r="AB1254" s="58" t="s">
        <v>7366</v>
      </c>
      <c r="AC1254" s="58" t="s">
        <v>9584</v>
      </c>
      <c r="AD1254" s="58" t="s">
        <v>9585</v>
      </c>
      <c r="AE1254" s="2" t="s">
        <v>9586</v>
      </c>
      <c r="AF1254" s="62">
        <v>-20.061287499999999</v>
      </c>
      <c r="AG1254" s="62">
        <v>-43.9788341</v>
      </c>
      <c r="AH1254" s="2" t="s">
        <v>9587</v>
      </c>
      <c r="AI1254" s="2" t="s">
        <v>147</v>
      </c>
      <c r="AJ1254" s="2" t="s">
        <v>1260</v>
      </c>
      <c r="AK1254" s="55">
        <v>246.06</v>
      </c>
      <c r="AL1254" s="55">
        <v>46</v>
      </c>
      <c r="AM1254" s="55">
        <v>18.694627326668293</v>
      </c>
      <c r="AN1254" s="2" t="s">
        <v>103</v>
      </c>
      <c r="AO1254" s="2">
        <v>10</v>
      </c>
      <c r="AP1254" s="2">
        <v>1</v>
      </c>
      <c r="AQ1254" s="2">
        <v>3</v>
      </c>
      <c r="AR1254" s="53" t="s">
        <v>148</v>
      </c>
      <c r="AS1254" s="2" t="s">
        <v>73</v>
      </c>
      <c r="AT1254" s="2" t="s">
        <v>148</v>
      </c>
      <c r="AU1254" s="2" t="s">
        <v>148</v>
      </c>
      <c r="AV1254" s="2" t="s">
        <v>76</v>
      </c>
      <c r="AW1254" s="2" t="str">
        <f t="shared" si="19"/>
        <v xml:space="preserve">     PEGUE NA LOJA HOJE            QUIOSQUE</v>
      </c>
    </row>
    <row r="1255" spans="2:49" ht="15" customHeight="1">
      <c r="B1255" t="s">
        <v>9588</v>
      </c>
      <c r="C1255" s="2">
        <v>5228</v>
      </c>
      <c r="D1255" s="2">
        <v>5228</v>
      </c>
      <c r="E1255" s="2" t="s">
        <v>9589</v>
      </c>
      <c r="F1255" s="58" t="s">
        <v>9590</v>
      </c>
      <c r="G1255" s="2" t="s">
        <v>81</v>
      </c>
      <c r="H1255" t="s">
        <v>82</v>
      </c>
      <c r="I1255" s="58" t="s">
        <v>83</v>
      </c>
      <c r="J1255" s="2">
        <v>66203</v>
      </c>
      <c r="K1255" s="2" t="s">
        <v>84</v>
      </c>
      <c r="L1255" s="2" t="s">
        <v>85</v>
      </c>
      <c r="M1255" s="58" t="s">
        <v>86</v>
      </c>
      <c r="N1255" s="58" t="s">
        <v>87</v>
      </c>
      <c r="O1255" s="58" t="s">
        <v>88</v>
      </c>
      <c r="P1255" s="2">
        <v>68551</v>
      </c>
      <c r="Q1255" s="2" t="s">
        <v>89</v>
      </c>
      <c r="R1255" s="2" t="s">
        <v>85</v>
      </c>
      <c r="S1255" s="10">
        <v>43672</v>
      </c>
      <c r="T1255" s="58" t="s">
        <v>90</v>
      </c>
      <c r="U1255" s="2" t="s">
        <v>91</v>
      </c>
      <c r="V1255" s="2" t="s">
        <v>92</v>
      </c>
      <c r="W1255" s="2" t="s">
        <v>1192</v>
      </c>
      <c r="X1255" s="2" t="s">
        <v>94</v>
      </c>
      <c r="Y1255" s="2">
        <v>21</v>
      </c>
      <c r="Z1255" s="2" t="s">
        <v>95</v>
      </c>
      <c r="AA1255" s="2" t="s">
        <v>96</v>
      </c>
      <c r="AB1255" s="58" t="s">
        <v>1226</v>
      </c>
      <c r="AC1255" s="58" t="s">
        <v>4248</v>
      </c>
      <c r="AD1255" s="58" t="s">
        <v>9591</v>
      </c>
      <c r="AE1255" s="2" t="s">
        <v>9592</v>
      </c>
      <c r="AF1255" s="62">
        <v>-22.819016999999999</v>
      </c>
      <c r="AG1255" s="62">
        <v>-43.007646299999998</v>
      </c>
      <c r="AH1255" s="2" t="s">
        <v>9593</v>
      </c>
      <c r="AI1255" s="2" t="s">
        <v>147</v>
      </c>
      <c r="AJ1255" s="2" t="s">
        <v>1260</v>
      </c>
      <c r="AK1255" s="55">
        <v>239.3</v>
      </c>
      <c r="AL1255" s="55">
        <v>32</v>
      </c>
      <c r="AM1255" s="55">
        <v>13.372335979941496</v>
      </c>
      <c r="AN1255" s="2" t="s">
        <v>331</v>
      </c>
      <c r="AO1255" s="2">
        <v>4</v>
      </c>
      <c r="AP1255" s="2">
        <v>2</v>
      </c>
      <c r="AQ1255" s="2">
        <v>1</v>
      </c>
      <c r="AR1255" s="53" t="s">
        <v>148</v>
      </c>
      <c r="AS1255" s="2" t="s">
        <v>73</v>
      </c>
      <c r="AT1255" s="2" t="s">
        <v>148</v>
      </c>
      <c r="AU1255" s="2" t="s">
        <v>75</v>
      </c>
      <c r="AV1255" s="2" t="s">
        <v>148</v>
      </c>
      <c r="AW1255" s="2" t="str">
        <f t="shared" si="19"/>
        <v xml:space="preserve">     PEGUE NA LOJA HOJE         PEGUE NA LOJA   </v>
      </c>
    </row>
    <row r="1256" spans="2:49" ht="15" customHeight="1">
      <c r="B1256" t="s">
        <v>9594</v>
      </c>
      <c r="C1256" s="2">
        <v>5210</v>
      </c>
      <c r="D1256" s="2">
        <v>5210</v>
      </c>
      <c r="E1256" s="2" t="s">
        <v>9595</v>
      </c>
      <c r="F1256" s="58" t="s">
        <v>9596</v>
      </c>
      <c r="G1256" s="2" t="s">
        <v>81</v>
      </c>
      <c r="H1256" t="s">
        <v>82</v>
      </c>
      <c r="I1256" s="58" t="s">
        <v>83</v>
      </c>
      <c r="J1256" s="2">
        <v>66203</v>
      </c>
      <c r="K1256" s="2" t="s">
        <v>84</v>
      </c>
      <c r="L1256" s="2" t="s">
        <v>85</v>
      </c>
      <c r="M1256" s="58" t="s">
        <v>751</v>
      </c>
      <c r="N1256" s="58" t="s">
        <v>752</v>
      </c>
      <c r="O1256" s="58" t="s">
        <v>753</v>
      </c>
      <c r="P1256" s="2">
        <v>86530</v>
      </c>
      <c r="Q1256" s="2" t="s">
        <v>754</v>
      </c>
      <c r="R1256" s="2" t="s">
        <v>748</v>
      </c>
      <c r="S1256" s="10">
        <v>43676</v>
      </c>
      <c r="T1256" s="58" t="s">
        <v>1814</v>
      </c>
      <c r="U1256" s="2" t="s">
        <v>1815</v>
      </c>
      <c r="V1256" s="2" t="s">
        <v>92</v>
      </c>
      <c r="W1256" s="2" t="s">
        <v>1192</v>
      </c>
      <c r="X1256" s="2" t="s">
        <v>248</v>
      </c>
      <c r="Y1256" s="2">
        <v>38</v>
      </c>
      <c r="Z1256" s="2" t="s">
        <v>95</v>
      </c>
      <c r="AA1256" s="2" t="s">
        <v>206</v>
      </c>
      <c r="AB1256" s="58" t="s">
        <v>7007</v>
      </c>
      <c r="AC1256" s="58" t="s">
        <v>9597</v>
      </c>
      <c r="AD1256" s="58" t="s">
        <v>9598</v>
      </c>
      <c r="AE1256" s="2" t="s">
        <v>9599</v>
      </c>
      <c r="AF1256" s="62">
        <v>-16.167531100000001</v>
      </c>
      <c r="AG1256" s="62">
        <v>-42.294530399999999</v>
      </c>
      <c r="AH1256" s="2" t="s">
        <v>9600</v>
      </c>
      <c r="AI1256" s="2" t="s">
        <v>147</v>
      </c>
      <c r="AJ1256" s="2" t="s">
        <v>1196</v>
      </c>
      <c r="AK1256" s="55">
        <v>375.68</v>
      </c>
      <c r="AL1256" s="55">
        <v>49</v>
      </c>
      <c r="AM1256" s="55">
        <v>13.043015332197616</v>
      </c>
      <c r="AN1256" s="2" t="s">
        <v>103</v>
      </c>
      <c r="AO1256" s="2">
        <v>9</v>
      </c>
      <c r="AP1256" s="2">
        <v>1</v>
      </c>
      <c r="AQ1256" s="2">
        <v>2</v>
      </c>
      <c r="AR1256" s="53" t="s">
        <v>148</v>
      </c>
      <c r="AS1256" s="2" t="s">
        <v>73</v>
      </c>
      <c r="AT1256" s="2" t="s">
        <v>148</v>
      </c>
      <c r="AU1256" s="2" t="s">
        <v>148</v>
      </c>
      <c r="AV1256" s="2" t="s">
        <v>148</v>
      </c>
      <c r="AW1256" s="2" t="str">
        <f t="shared" si="19"/>
        <v xml:space="preserve">     PEGUE NA LOJA HOJE             </v>
      </c>
    </row>
    <row r="1257" spans="2:49" ht="15" customHeight="1">
      <c r="B1257" t="s">
        <v>9601</v>
      </c>
      <c r="C1257" s="2">
        <v>5135</v>
      </c>
      <c r="D1257" s="2">
        <v>5135</v>
      </c>
      <c r="E1257" s="2" t="s">
        <v>9602</v>
      </c>
      <c r="F1257" s="58" t="s">
        <v>9603</v>
      </c>
      <c r="G1257" s="2" t="s">
        <v>81</v>
      </c>
      <c r="H1257" t="s">
        <v>82</v>
      </c>
      <c r="I1257" s="58" t="s">
        <v>83</v>
      </c>
      <c r="J1257" s="2">
        <v>66203</v>
      </c>
      <c r="K1257" s="2" t="s">
        <v>84</v>
      </c>
      <c r="L1257" s="2" t="s">
        <v>85</v>
      </c>
      <c r="M1257" s="58" t="s">
        <v>556</v>
      </c>
      <c r="N1257" s="58" t="s">
        <v>557</v>
      </c>
      <c r="O1257" s="58" t="s">
        <v>558</v>
      </c>
      <c r="P1257" s="2">
        <v>68612</v>
      </c>
      <c r="Q1257" s="2" t="s">
        <v>559</v>
      </c>
      <c r="R1257" s="2" t="s">
        <v>560</v>
      </c>
      <c r="S1257" s="10">
        <v>43676</v>
      </c>
      <c r="T1257" s="58" t="s">
        <v>561</v>
      </c>
      <c r="U1257" s="2" t="s">
        <v>562</v>
      </c>
      <c r="V1257" s="2" t="s">
        <v>92</v>
      </c>
      <c r="W1257" s="2" t="s">
        <v>1192</v>
      </c>
      <c r="X1257" s="2" t="s">
        <v>248</v>
      </c>
      <c r="Y1257" s="2">
        <v>34</v>
      </c>
      <c r="Z1257" s="2" t="s">
        <v>95</v>
      </c>
      <c r="AA1257" s="2" t="s">
        <v>206</v>
      </c>
      <c r="AB1257" s="58" t="s">
        <v>9604</v>
      </c>
      <c r="AC1257" s="58" t="s">
        <v>98</v>
      </c>
      <c r="AD1257" s="58" t="s">
        <v>9605</v>
      </c>
      <c r="AE1257" s="2" t="s">
        <v>9606</v>
      </c>
      <c r="AF1257" s="62">
        <v>-20.026270799999999</v>
      </c>
      <c r="AG1257" s="62">
        <v>-48.938149600000003</v>
      </c>
      <c r="AH1257" s="2" t="s">
        <v>9607</v>
      </c>
      <c r="AI1257" s="2" t="s">
        <v>147</v>
      </c>
      <c r="AJ1257" s="2" t="s">
        <v>1196</v>
      </c>
      <c r="AK1257" s="55">
        <v>391.44</v>
      </c>
      <c r="AL1257" s="55">
        <v>42</v>
      </c>
      <c r="AM1257" s="55">
        <v>10.72961373390558</v>
      </c>
      <c r="AN1257" s="2" t="s">
        <v>103</v>
      </c>
      <c r="AO1257" s="2">
        <v>7</v>
      </c>
      <c r="AP1257" s="2">
        <v>2</v>
      </c>
      <c r="AQ1257" s="2">
        <v>3</v>
      </c>
      <c r="AR1257" s="53" t="s">
        <v>148</v>
      </c>
      <c r="AS1257" s="2" t="s">
        <v>73</v>
      </c>
      <c r="AT1257" s="2" t="s">
        <v>148</v>
      </c>
      <c r="AU1257" s="2" t="s">
        <v>75</v>
      </c>
      <c r="AV1257" s="2" t="s">
        <v>148</v>
      </c>
      <c r="AW1257" s="2" t="str">
        <f t="shared" si="19"/>
        <v xml:space="preserve">     PEGUE NA LOJA HOJE         PEGUE NA LOJA   </v>
      </c>
    </row>
    <row r="1258" spans="2:49" ht="15" customHeight="1">
      <c r="B1258" t="s">
        <v>9608</v>
      </c>
      <c r="C1258" s="2">
        <v>5236</v>
      </c>
      <c r="D1258" s="2">
        <v>5236</v>
      </c>
      <c r="E1258" s="2" t="s">
        <v>9609</v>
      </c>
      <c r="F1258" s="58" t="s">
        <v>9610</v>
      </c>
      <c r="G1258" s="2" t="s">
        <v>81</v>
      </c>
      <c r="H1258" t="s">
        <v>82</v>
      </c>
      <c r="I1258" s="58" t="s">
        <v>83</v>
      </c>
      <c r="J1258" s="2">
        <v>66203</v>
      </c>
      <c r="K1258" s="2" t="s">
        <v>84</v>
      </c>
      <c r="L1258" s="2" t="s">
        <v>85</v>
      </c>
      <c r="M1258" s="58" t="s">
        <v>556</v>
      </c>
      <c r="N1258" s="58" t="s">
        <v>557</v>
      </c>
      <c r="O1258" s="58" t="s">
        <v>558</v>
      </c>
      <c r="P1258" s="2">
        <v>68612</v>
      </c>
      <c r="Q1258" s="2" t="s">
        <v>559</v>
      </c>
      <c r="R1258" s="2" t="s">
        <v>560</v>
      </c>
      <c r="S1258" s="10">
        <v>43676</v>
      </c>
      <c r="T1258" s="58" t="s">
        <v>561</v>
      </c>
      <c r="U1258" s="2" t="s">
        <v>562</v>
      </c>
      <c r="V1258" s="2" t="s">
        <v>92</v>
      </c>
      <c r="W1258" s="2" t="s">
        <v>1192</v>
      </c>
      <c r="X1258" s="2" t="s">
        <v>248</v>
      </c>
      <c r="Y1258" s="2">
        <v>34</v>
      </c>
      <c r="Z1258" s="2" t="s">
        <v>459</v>
      </c>
      <c r="AA1258" s="2" t="s">
        <v>206</v>
      </c>
      <c r="AB1258" s="58" t="s">
        <v>563</v>
      </c>
      <c r="AC1258" s="58" t="s">
        <v>9611</v>
      </c>
      <c r="AD1258" s="58" t="s">
        <v>9612</v>
      </c>
      <c r="AE1258" s="2" t="s">
        <v>9613</v>
      </c>
      <c r="AF1258" s="62">
        <v>-18.879289100000001</v>
      </c>
      <c r="AG1258" s="62">
        <v>-48.245917300000002</v>
      </c>
      <c r="AH1258" s="2" t="s">
        <v>9614</v>
      </c>
      <c r="AI1258" s="2" t="s">
        <v>147</v>
      </c>
      <c r="AJ1258" s="2" t="s">
        <v>1260</v>
      </c>
      <c r="AK1258" s="55">
        <v>292.89</v>
      </c>
      <c r="AL1258" s="55">
        <v>20</v>
      </c>
      <c r="AM1258" s="55">
        <v>6.8285021680494387</v>
      </c>
      <c r="AN1258" s="2" t="s">
        <v>103</v>
      </c>
      <c r="AO1258" s="2">
        <v>3</v>
      </c>
      <c r="AP1258" s="2">
        <v>3</v>
      </c>
      <c r="AQ1258" s="2">
        <v>1</v>
      </c>
      <c r="AR1258" s="53" t="s">
        <v>148</v>
      </c>
      <c r="AS1258" s="2" t="s">
        <v>73</v>
      </c>
      <c r="AT1258" s="2" t="s">
        <v>74</v>
      </c>
      <c r="AU1258" s="2" t="s">
        <v>75</v>
      </c>
      <c r="AV1258" s="2" t="s">
        <v>148</v>
      </c>
      <c r="AW1258" s="2" t="str">
        <f t="shared" si="19"/>
        <v xml:space="preserve">     PEGUE NA LOJA HOJE    SHIP FROM STORE    PEGUE NA LOJA   </v>
      </c>
    </row>
    <row r="1259" spans="2:49" ht="15" customHeight="1">
      <c r="B1259" t="s">
        <v>9615</v>
      </c>
      <c r="C1259" s="2">
        <v>5126</v>
      </c>
      <c r="D1259" s="2">
        <v>5126</v>
      </c>
      <c r="E1259" s="2" t="s">
        <v>9616</v>
      </c>
      <c r="F1259" s="58" t="s">
        <v>9617</v>
      </c>
      <c r="G1259" s="2" t="s">
        <v>285</v>
      </c>
      <c r="H1259" t="s">
        <v>286</v>
      </c>
      <c r="I1259" s="58" t="s">
        <v>287</v>
      </c>
      <c r="J1259" s="2">
        <v>68673</v>
      </c>
      <c r="K1259" s="2" t="s">
        <v>288</v>
      </c>
      <c r="L1259" s="2" t="s">
        <v>289</v>
      </c>
      <c r="M1259" s="58" t="s">
        <v>1298</v>
      </c>
      <c r="N1259" s="58" t="s">
        <v>1299</v>
      </c>
      <c r="O1259" s="58" t="s">
        <v>1300</v>
      </c>
      <c r="P1259" s="2" t="s">
        <v>148</v>
      </c>
      <c r="Q1259" s="2" t="s">
        <v>1301</v>
      </c>
      <c r="R1259" s="2" t="s">
        <v>1302</v>
      </c>
      <c r="S1259" s="10">
        <v>43676</v>
      </c>
      <c r="T1259" s="58" t="s">
        <v>3222</v>
      </c>
      <c r="U1259" s="2" t="s">
        <v>3223</v>
      </c>
      <c r="V1259" s="2" t="s">
        <v>92</v>
      </c>
      <c r="W1259" s="2" t="s">
        <v>1192</v>
      </c>
      <c r="X1259" s="2" t="s">
        <v>458</v>
      </c>
      <c r="Y1259" s="2">
        <v>51</v>
      </c>
      <c r="Z1259" s="2" t="s">
        <v>160</v>
      </c>
      <c r="AA1259" s="2" t="s">
        <v>460</v>
      </c>
      <c r="AB1259" s="58" t="s">
        <v>9618</v>
      </c>
      <c r="AC1259" s="58" t="s">
        <v>98</v>
      </c>
      <c r="AD1259" s="58" t="s">
        <v>9619</v>
      </c>
      <c r="AE1259" s="2" t="s">
        <v>9620</v>
      </c>
      <c r="AF1259" s="62">
        <v>-29.630500000000001</v>
      </c>
      <c r="AG1259" s="62">
        <v>-50.834804899999902</v>
      </c>
      <c r="AH1259" s="2" t="s">
        <v>9621</v>
      </c>
      <c r="AI1259" s="2" t="s">
        <v>147</v>
      </c>
      <c r="AJ1259" s="2" t="s">
        <v>1196</v>
      </c>
      <c r="AK1259" s="55">
        <v>493.01</v>
      </c>
      <c r="AL1259" s="55">
        <v>61</v>
      </c>
      <c r="AM1259" s="55">
        <v>12.372974179022739</v>
      </c>
      <c r="AN1259" s="2" t="s">
        <v>103</v>
      </c>
      <c r="AO1259" s="2">
        <v>5</v>
      </c>
      <c r="AP1259" s="2">
        <v>2</v>
      </c>
      <c r="AQ1259" s="2">
        <v>1</v>
      </c>
      <c r="AR1259" s="53" t="s">
        <v>148</v>
      </c>
      <c r="AS1259" s="2" t="s">
        <v>73</v>
      </c>
      <c r="AT1259" s="2" t="s">
        <v>148</v>
      </c>
      <c r="AU1259" s="2" t="s">
        <v>75</v>
      </c>
      <c r="AV1259" s="2" t="s">
        <v>148</v>
      </c>
      <c r="AW1259" s="2" t="str">
        <f t="shared" si="19"/>
        <v xml:space="preserve">     PEGUE NA LOJA HOJE         PEGUE NA LOJA   </v>
      </c>
    </row>
    <row r="1260" spans="2:49" ht="15" customHeight="1">
      <c r="B1260" t="s">
        <v>9622</v>
      </c>
      <c r="C1260" s="2">
        <v>5241</v>
      </c>
      <c r="D1260" s="2">
        <v>5241</v>
      </c>
      <c r="E1260" s="2" t="s">
        <v>9623</v>
      </c>
      <c r="F1260" s="58" t="s">
        <v>9624</v>
      </c>
      <c r="G1260" s="2" t="s">
        <v>431</v>
      </c>
      <c r="H1260" t="s">
        <v>432</v>
      </c>
      <c r="I1260" s="58" t="s">
        <v>433</v>
      </c>
      <c r="J1260" s="2">
        <v>66749</v>
      </c>
      <c r="K1260" s="2" t="s">
        <v>434</v>
      </c>
      <c r="L1260" s="2" t="s">
        <v>435</v>
      </c>
      <c r="M1260" s="58" t="s">
        <v>430</v>
      </c>
      <c r="N1260" s="58" t="s">
        <v>436</v>
      </c>
      <c r="O1260" s="58" t="s">
        <v>437</v>
      </c>
      <c r="P1260" s="2">
        <v>68343</v>
      </c>
      <c r="Q1260" s="2" t="s">
        <v>438</v>
      </c>
      <c r="R1260" s="2" t="s">
        <v>439</v>
      </c>
      <c r="S1260" s="10">
        <v>43676</v>
      </c>
      <c r="T1260" s="58" t="s">
        <v>440</v>
      </c>
      <c r="U1260" s="2" t="s">
        <v>441</v>
      </c>
      <c r="V1260" s="2" t="s">
        <v>92</v>
      </c>
      <c r="W1260" s="2" t="s">
        <v>1192</v>
      </c>
      <c r="X1260" s="2" t="s">
        <v>442</v>
      </c>
      <c r="Y1260" s="2">
        <v>81</v>
      </c>
      <c r="Z1260" s="2" t="s">
        <v>160</v>
      </c>
      <c r="AA1260" s="2" t="s">
        <v>443</v>
      </c>
      <c r="AB1260" s="58" t="s">
        <v>9625</v>
      </c>
      <c r="AC1260" s="58" t="s">
        <v>98</v>
      </c>
      <c r="AD1260" s="58" t="s">
        <v>9626</v>
      </c>
      <c r="AE1260" s="2" t="s">
        <v>9627</v>
      </c>
      <c r="AF1260" s="62">
        <v>-8.2855410000000003</v>
      </c>
      <c r="AG1260" s="62">
        <v>-35.036686799999998</v>
      </c>
      <c r="AH1260" s="2" t="s">
        <v>9628</v>
      </c>
      <c r="AI1260" s="2" t="s">
        <v>28</v>
      </c>
      <c r="AJ1260" s="2" t="s">
        <v>1260</v>
      </c>
      <c r="AK1260" s="55">
        <v>287.18</v>
      </c>
      <c r="AL1260" s="55">
        <v>33</v>
      </c>
      <c r="AM1260" s="55">
        <v>11.491050908837662</v>
      </c>
      <c r="AN1260" s="2" t="s">
        <v>103</v>
      </c>
      <c r="AO1260" s="2">
        <v>5</v>
      </c>
      <c r="AP1260" s="2">
        <v>2</v>
      </c>
      <c r="AQ1260" s="2">
        <v>1</v>
      </c>
      <c r="AR1260" s="53" t="s">
        <v>148</v>
      </c>
      <c r="AS1260" s="2" t="s">
        <v>73</v>
      </c>
      <c r="AT1260" s="2" t="s">
        <v>148</v>
      </c>
      <c r="AU1260" s="2" t="s">
        <v>75</v>
      </c>
      <c r="AV1260" s="2" t="s">
        <v>76</v>
      </c>
      <c r="AW1260" s="2" t="str">
        <f t="shared" si="19"/>
        <v xml:space="preserve">     PEGUE NA LOJA HOJE         PEGUE NA LOJA  QUIOSQUE</v>
      </c>
    </row>
    <row r="1261" spans="2:49" ht="15" customHeight="1">
      <c r="B1261" t="s">
        <v>9629</v>
      </c>
      <c r="C1261" s="2">
        <v>5232</v>
      </c>
      <c r="D1261" s="2">
        <v>5232</v>
      </c>
      <c r="E1261" s="2" t="s">
        <v>9630</v>
      </c>
      <c r="F1261" s="58" t="s">
        <v>9631</v>
      </c>
      <c r="G1261" s="2" t="s">
        <v>431</v>
      </c>
      <c r="H1261" t="s">
        <v>432</v>
      </c>
      <c r="I1261" s="58" t="s">
        <v>433</v>
      </c>
      <c r="J1261" s="2">
        <v>66749</v>
      </c>
      <c r="K1261" s="2" t="s">
        <v>434</v>
      </c>
      <c r="L1261" s="2" t="s">
        <v>435</v>
      </c>
      <c r="M1261" s="58" t="s">
        <v>474</v>
      </c>
      <c r="N1261" s="58" t="s">
        <v>475</v>
      </c>
      <c r="O1261" s="58" t="s">
        <v>476</v>
      </c>
      <c r="P1261" s="2" t="s">
        <v>148</v>
      </c>
      <c r="Q1261" s="2" t="s">
        <v>477</v>
      </c>
      <c r="R1261" s="2" t="s">
        <v>435</v>
      </c>
      <c r="S1261" s="10">
        <v>43676</v>
      </c>
      <c r="T1261" s="58" t="s">
        <v>478</v>
      </c>
      <c r="U1261" s="2" t="s">
        <v>479</v>
      </c>
      <c r="V1261" s="2" t="s">
        <v>92</v>
      </c>
      <c r="W1261" s="2" t="s">
        <v>1192</v>
      </c>
      <c r="X1261" s="2" t="s">
        <v>480</v>
      </c>
      <c r="Y1261" s="2">
        <v>74</v>
      </c>
      <c r="Z1261" s="2" t="s">
        <v>160</v>
      </c>
      <c r="AA1261" s="2" t="s">
        <v>481</v>
      </c>
      <c r="AB1261" s="58" t="s">
        <v>9632</v>
      </c>
      <c r="AC1261" s="58" t="s">
        <v>98</v>
      </c>
      <c r="AD1261" s="58" t="s">
        <v>9633</v>
      </c>
      <c r="AE1261" s="2" t="s">
        <v>9634</v>
      </c>
      <c r="AF1261" s="62">
        <v>-10.5078025</v>
      </c>
      <c r="AG1261" s="62">
        <v>-40.322995499999998</v>
      </c>
      <c r="AH1261" s="2" t="s">
        <v>9635</v>
      </c>
      <c r="AI1261" s="2" t="s">
        <v>147</v>
      </c>
      <c r="AJ1261" s="2" t="s">
        <v>1260</v>
      </c>
      <c r="AK1261" s="55">
        <v>276.82</v>
      </c>
      <c r="AL1261" s="55">
        <v>52</v>
      </c>
      <c r="AM1261" s="55">
        <v>18.784769886568888</v>
      </c>
      <c r="AN1261" s="2" t="s">
        <v>103</v>
      </c>
      <c r="AO1261" s="2">
        <v>8</v>
      </c>
      <c r="AP1261" s="2">
        <v>1</v>
      </c>
      <c r="AQ1261" s="2">
        <v>1</v>
      </c>
      <c r="AR1261" s="53" t="s">
        <v>72</v>
      </c>
      <c r="AS1261" s="2" t="s">
        <v>73</v>
      </c>
      <c r="AT1261" s="2" t="s">
        <v>148</v>
      </c>
      <c r="AU1261" s="2" t="s">
        <v>75</v>
      </c>
      <c r="AV1261" s="2" t="s">
        <v>76</v>
      </c>
      <c r="AW1261" s="2" t="str">
        <f t="shared" si="19"/>
        <v>AMERICANAS SERVIÇOS    PEGUE NA LOJA HOJE         PEGUE NA LOJA  QUIOSQUE</v>
      </c>
    </row>
    <row r="1262" spans="2:49" ht="15" customHeight="1">
      <c r="B1262" t="s">
        <v>9636</v>
      </c>
      <c r="C1262" s="2">
        <v>5233</v>
      </c>
      <c r="D1262" s="2">
        <v>5233</v>
      </c>
      <c r="E1262" s="2" t="s">
        <v>9637</v>
      </c>
      <c r="F1262" s="58" t="s">
        <v>9638</v>
      </c>
      <c r="G1262" s="2" t="s">
        <v>168</v>
      </c>
      <c r="H1262" t="s">
        <v>169</v>
      </c>
      <c r="I1262" s="58" t="s">
        <v>170</v>
      </c>
      <c r="J1262" s="2">
        <v>66146</v>
      </c>
      <c r="K1262" s="2" t="s">
        <v>171</v>
      </c>
      <c r="L1262" s="2" t="s">
        <v>172</v>
      </c>
      <c r="M1262" s="58" t="s">
        <v>214</v>
      </c>
      <c r="N1262" s="58" t="s">
        <v>215</v>
      </c>
      <c r="O1262" s="58" t="s">
        <v>216</v>
      </c>
      <c r="P1262" s="2" t="s">
        <v>148</v>
      </c>
      <c r="Q1262" s="2" t="s">
        <v>217</v>
      </c>
      <c r="R1262" s="2" t="s">
        <v>211</v>
      </c>
      <c r="S1262" s="10">
        <v>43677</v>
      </c>
      <c r="T1262" s="58" t="s">
        <v>218</v>
      </c>
      <c r="U1262" s="2" t="s">
        <v>219</v>
      </c>
      <c r="V1262" s="2" t="s">
        <v>92</v>
      </c>
      <c r="W1262" s="2" t="s">
        <v>1192</v>
      </c>
      <c r="X1262" s="2" t="s">
        <v>140</v>
      </c>
      <c r="Y1262" s="2">
        <v>18</v>
      </c>
      <c r="Z1262" s="2" t="s">
        <v>95</v>
      </c>
      <c r="AA1262" s="2" t="s">
        <v>141</v>
      </c>
      <c r="AB1262" s="58" t="s">
        <v>3565</v>
      </c>
      <c r="AC1262" s="58" t="s">
        <v>98</v>
      </c>
      <c r="AD1262" s="58" t="s">
        <v>9639</v>
      </c>
      <c r="AE1262" s="2" t="s">
        <v>9640</v>
      </c>
      <c r="AF1262" s="62">
        <v>-21.783370900000001</v>
      </c>
      <c r="AG1262" s="62">
        <v>-50.908091300000002</v>
      </c>
      <c r="AH1262" s="2" t="s">
        <v>9641</v>
      </c>
      <c r="AI1262" s="2" t="s">
        <v>147</v>
      </c>
      <c r="AJ1262" s="2" t="s">
        <v>1260</v>
      </c>
      <c r="AK1262" s="55">
        <v>227.17</v>
      </c>
      <c r="AL1262" s="55">
        <v>51</v>
      </c>
      <c r="AM1262" s="55">
        <v>22.450147466654929</v>
      </c>
      <c r="AN1262" s="2" t="s">
        <v>103</v>
      </c>
      <c r="AO1262" s="2">
        <v>10</v>
      </c>
      <c r="AP1262" s="2">
        <v>1</v>
      </c>
      <c r="AQ1262" s="2">
        <v>3</v>
      </c>
      <c r="AR1262" s="53" t="s">
        <v>148</v>
      </c>
      <c r="AS1262" s="2" t="s">
        <v>73</v>
      </c>
      <c r="AT1262" s="2" t="s">
        <v>148</v>
      </c>
      <c r="AU1262" s="2" t="s">
        <v>148</v>
      </c>
      <c r="AV1262" s="2" t="s">
        <v>148</v>
      </c>
      <c r="AW1262" s="2" t="str">
        <f t="shared" si="19"/>
        <v xml:space="preserve">     PEGUE NA LOJA HOJE             </v>
      </c>
    </row>
    <row r="1263" spans="2:49" ht="15" customHeight="1">
      <c r="B1263" t="s">
        <v>9642</v>
      </c>
      <c r="C1263" s="2">
        <v>1429</v>
      </c>
      <c r="D1263" s="2">
        <v>1429</v>
      </c>
      <c r="E1263" s="2" t="s">
        <v>9643</v>
      </c>
      <c r="F1263" s="58" t="s">
        <v>9644</v>
      </c>
      <c r="G1263" s="2" t="s">
        <v>534</v>
      </c>
      <c r="H1263" t="s">
        <v>535</v>
      </c>
      <c r="I1263" s="58" t="s">
        <v>536</v>
      </c>
      <c r="J1263" s="2">
        <v>65659</v>
      </c>
      <c r="K1263" s="2" t="s">
        <v>537</v>
      </c>
      <c r="L1263" s="2" t="s">
        <v>531</v>
      </c>
      <c r="M1263" s="58" t="s">
        <v>2988</v>
      </c>
      <c r="N1263" s="58" t="s">
        <v>2989</v>
      </c>
      <c r="O1263" s="58" t="s">
        <v>2990</v>
      </c>
      <c r="P1263" s="2" t="s">
        <v>148</v>
      </c>
      <c r="Q1263" s="2" t="s">
        <v>2991</v>
      </c>
      <c r="R1263" s="2" t="s">
        <v>2985</v>
      </c>
      <c r="S1263" s="10">
        <v>43677</v>
      </c>
      <c r="T1263" s="58" t="s">
        <v>2992</v>
      </c>
      <c r="U1263" s="2" t="s">
        <v>2993</v>
      </c>
      <c r="V1263" s="2" t="s">
        <v>92</v>
      </c>
      <c r="W1263" s="2" t="s">
        <v>93</v>
      </c>
      <c r="X1263" s="2" t="s">
        <v>248</v>
      </c>
      <c r="Y1263" s="2">
        <v>69</v>
      </c>
      <c r="Z1263" s="2" t="s">
        <v>95</v>
      </c>
      <c r="AA1263" s="2" t="s">
        <v>2994</v>
      </c>
      <c r="AB1263" s="58" t="s">
        <v>9645</v>
      </c>
      <c r="AC1263" s="58" t="s">
        <v>98</v>
      </c>
      <c r="AD1263" s="58" t="s">
        <v>9646</v>
      </c>
      <c r="AE1263" s="2" t="s">
        <v>9647</v>
      </c>
      <c r="AF1263" s="62">
        <v>-10.7174494</v>
      </c>
      <c r="AG1263" s="62">
        <v>-62.251340499999998</v>
      </c>
      <c r="AH1263" s="2" t="s">
        <v>9648</v>
      </c>
      <c r="AI1263" s="2" t="s">
        <v>147</v>
      </c>
      <c r="AJ1263" s="2" t="s">
        <v>1351</v>
      </c>
      <c r="AK1263" s="55">
        <v>518.53</v>
      </c>
      <c r="AL1263" s="55">
        <v>120</v>
      </c>
      <c r="AM1263" s="55">
        <v>23.142344705224385</v>
      </c>
      <c r="AN1263" s="2" t="s">
        <v>103</v>
      </c>
      <c r="AO1263" s="2">
        <v>11</v>
      </c>
      <c r="AP1263" s="2">
        <v>1</v>
      </c>
      <c r="AQ1263" s="2">
        <v>4</v>
      </c>
      <c r="AR1263" s="53" t="s">
        <v>148</v>
      </c>
      <c r="AS1263" s="2" t="s">
        <v>73</v>
      </c>
      <c r="AT1263" s="2" t="s">
        <v>148</v>
      </c>
      <c r="AU1263" s="2" t="s">
        <v>75</v>
      </c>
      <c r="AV1263" s="2" t="s">
        <v>148</v>
      </c>
      <c r="AW1263" s="2" t="str">
        <f t="shared" si="19"/>
        <v xml:space="preserve">     PEGUE NA LOJA HOJE         PEGUE NA LOJA   </v>
      </c>
    </row>
    <row r="1264" spans="2:49" ht="15" customHeight="1">
      <c r="B1264" t="s">
        <v>9649</v>
      </c>
      <c r="C1264" s="2">
        <v>1385</v>
      </c>
      <c r="D1264" s="2">
        <v>1385</v>
      </c>
      <c r="E1264" s="2" t="s">
        <v>9650</v>
      </c>
      <c r="F1264" s="58" t="s">
        <v>9651</v>
      </c>
      <c r="G1264" s="2" t="s">
        <v>431</v>
      </c>
      <c r="H1264" t="s">
        <v>432</v>
      </c>
      <c r="I1264" s="58" t="s">
        <v>433</v>
      </c>
      <c r="J1264" s="2">
        <v>66749</v>
      </c>
      <c r="K1264" s="2" t="s">
        <v>434</v>
      </c>
      <c r="L1264" s="2" t="s">
        <v>435</v>
      </c>
      <c r="M1264" s="58" t="s">
        <v>1648</v>
      </c>
      <c r="N1264" s="58" t="s">
        <v>1649</v>
      </c>
      <c r="O1264" s="58" t="s">
        <v>1650</v>
      </c>
      <c r="P1264" s="2" t="s">
        <v>148</v>
      </c>
      <c r="Q1264" s="2" t="s">
        <v>1651</v>
      </c>
      <c r="R1264" s="2" t="s">
        <v>1645</v>
      </c>
      <c r="S1264" s="10">
        <v>43677</v>
      </c>
      <c r="T1264" s="58" t="s">
        <v>1652</v>
      </c>
      <c r="U1264" s="2" t="s">
        <v>1653</v>
      </c>
      <c r="V1264" s="2" t="s">
        <v>92</v>
      </c>
      <c r="W1264" s="2" t="s">
        <v>93</v>
      </c>
      <c r="X1264" s="2" t="s">
        <v>442</v>
      </c>
      <c r="Y1264" s="2">
        <v>87</v>
      </c>
      <c r="Z1264" s="2" t="s">
        <v>160</v>
      </c>
      <c r="AA1264" s="2" t="s">
        <v>443</v>
      </c>
      <c r="AB1264" s="58" t="s">
        <v>9651</v>
      </c>
      <c r="AC1264" s="58" t="s">
        <v>98</v>
      </c>
      <c r="AD1264" s="58" t="s">
        <v>9652</v>
      </c>
      <c r="AE1264" s="2" t="s">
        <v>9653</v>
      </c>
      <c r="AF1264" s="62">
        <v>-8.6619799999999998</v>
      </c>
      <c r="AG1264" s="62">
        <v>-36.324216</v>
      </c>
      <c r="AH1264" s="2" t="s">
        <v>9654</v>
      </c>
      <c r="AI1264" s="2" t="s">
        <v>147</v>
      </c>
      <c r="AJ1264" s="2" t="s">
        <v>1351</v>
      </c>
      <c r="AK1264" s="55">
        <v>550.38</v>
      </c>
      <c r="AL1264" s="55">
        <v>94</v>
      </c>
      <c r="AM1264" s="55">
        <v>17.079108979250698</v>
      </c>
      <c r="AN1264" s="2" t="s">
        <v>103</v>
      </c>
      <c r="AO1264" s="2">
        <v>8</v>
      </c>
      <c r="AP1264" s="2">
        <v>1</v>
      </c>
      <c r="AQ1264" s="2">
        <v>1</v>
      </c>
      <c r="AR1264" s="53" t="s">
        <v>72</v>
      </c>
      <c r="AS1264" s="2" t="s">
        <v>73</v>
      </c>
      <c r="AT1264" s="2" t="s">
        <v>148</v>
      </c>
      <c r="AU1264" s="2" t="s">
        <v>75</v>
      </c>
      <c r="AV1264" s="2" t="s">
        <v>76</v>
      </c>
      <c r="AW1264" s="2" t="str">
        <f t="shared" si="19"/>
        <v>AMERICANAS SERVIÇOS    PEGUE NA LOJA HOJE         PEGUE NA LOJA  QUIOSQUE</v>
      </c>
    </row>
    <row r="1265" spans="2:49" ht="15" customHeight="1">
      <c r="B1265" t="s">
        <v>9655</v>
      </c>
      <c r="C1265" s="2">
        <v>1352</v>
      </c>
      <c r="D1265" s="2">
        <v>1352</v>
      </c>
      <c r="E1265" s="2" t="s">
        <v>9656</v>
      </c>
      <c r="F1265" s="58" t="s">
        <v>9657</v>
      </c>
      <c r="G1265" s="2" t="s">
        <v>431</v>
      </c>
      <c r="H1265" t="s">
        <v>432</v>
      </c>
      <c r="I1265" s="58" t="s">
        <v>433</v>
      </c>
      <c r="J1265" s="2">
        <v>66749</v>
      </c>
      <c r="K1265" s="2" t="s">
        <v>434</v>
      </c>
      <c r="L1265" s="2" t="s">
        <v>435</v>
      </c>
      <c r="M1265" s="58" t="s">
        <v>474</v>
      </c>
      <c r="N1265" s="58" t="s">
        <v>475</v>
      </c>
      <c r="O1265" s="58" t="s">
        <v>476</v>
      </c>
      <c r="P1265" s="2" t="s">
        <v>148</v>
      </c>
      <c r="Q1265" s="2" t="s">
        <v>477</v>
      </c>
      <c r="R1265" s="2" t="s">
        <v>435</v>
      </c>
      <c r="S1265" s="10">
        <v>43682</v>
      </c>
      <c r="T1265" s="58" t="s">
        <v>478</v>
      </c>
      <c r="U1265" s="2" t="s">
        <v>479</v>
      </c>
      <c r="V1265" s="2" t="s">
        <v>92</v>
      </c>
      <c r="W1265" s="2" t="s">
        <v>93</v>
      </c>
      <c r="X1265" s="2" t="s">
        <v>480</v>
      </c>
      <c r="Y1265" s="2">
        <v>77</v>
      </c>
      <c r="Z1265" s="2" t="s">
        <v>160</v>
      </c>
      <c r="AA1265" s="2" t="s">
        <v>481</v>
      </c>
      <c r="AB1265" s="58" t="s">
        <v>9657</v>
      </c>
      <c r="AC1265" s="58" t="s">
        <v>98</v>
      </c>
      <c r="AD1265" s="58" t="s">
        <v>9658</v>
      </c>
      <c r="AE1265" s="2" t="s">
        <v>9659</v>
      </c>
      <c r="AF1265" s="62">
        <v>-12.180145100000001</v>
      </c>
      <c r="AG1265" s="62">
        <v>-43.217361500000003</v>
      </c>
      <c r="AH1265" s="2" t="s">
        <v>9660</v>
      </c>
      <c r="AI1265" s="2" t="s">
        <v>147</v>
      </c>
      <c r="AJ1265" s="2" t="s">
        <v>1351</v>
      </c>
      <c r="AK1265" s="55">
        <v>543.37</v>
      </c>
      <c r="AL1265" s="55">
        <v>103</v>
      </c>
      <c r="AM1265" s="55">
        <v>18.955775990577322</v>
      </c>
      <c r="AN1265" s="2" t="s">
        <v>103</v>
      </c>
      <c r="AO1265" s="2">
        <v>8</v>
      </c>
      <c r="AP1265" s="2">
        <v>1</v>
      </c>
      <c r="AQ1265" s="2">
        <v>1</v>
      </c>
      <c r="AR1265" s="53" t="s">
        <v>72</v>
      </c>
      <c r="AS1265" s="2" t="s">
        <v>73</v>
      </c>
      <c r="AT1265" s="2" t="s">
        <v>148</v>
      </c>
      <c r="AU1265" s="2" t="s">
        <v>75</v>
      </c>
      <c r="AV1265" s="2" t="s">
        <v>76</v>
      </c>
      <c r="AW1265" s="2" t="str">
        <f t="shared" si="19"/>
        <v>AMERICANAS SERVIÇOS    PEGUE NA LOJA HOJE         PEGUE NA LOJA  QUIOSQUE</v>
      </c>
    </row>
    <row r="1266" spans="2:49" ht="15" customHeight="1">
      <c r="B1266" t="s">
        <v>9661</v>
      </c>
      <c r="C1266" s="2">
        <v>5097</v>
      </c>
      <c r="D1266" s="2">
        <v>5097</v>
      </c>
      <c r="E1266" s="2" t="s">
        <v>9662</v>
      </c>
      <c r="F1266" s="58" t="s">
        <v>9663</v>
      </c>
      <c r="G1266" s="2" t="s">
        <v>128</v>
      </c>
      <c r="H1266" t="s">
        <v>129</v>
      </c>
      <c r="I1266" s="58" t="s">
        <v>130</v>
      </c>
      <c r="J1266" s="2">
        <v>66128</v>
      </c>
      <c r="K1266" s="2" t="s">
        <v>131</v>
      </c>
      <c r="L1266" s="2" t="s">
        <v>132</v>
      </c>
      <c r="M1266" s="58" t="s">
        <v>1451</v>
      </c>
      <c r="N1266" s="58" t="s">
        <v>1452</v>
      </c>
      <c r="O1266" s="58" t="s">
        <v>1453</v>
      </c>
      <c r="P1266" s="2">
        <v>68774</v>
      </c>
      <c r="Q1266" s="2" t="s">
        <v>1454</v>
      </c>
      <c r="R1266" s="2" t="s">
        <v>1455</v>
      </c>
      <c r="S1266" s="10">
        <v>43687</v>
      </c>
      <c r="T1266" s="58" t="s">
        <v>918</v>
      </c>
      <c r="U1266" s="2" t="s">
        <v>919</v>
      </c>
      <c r="V1266" s="2" t="s">
        <v>92</v>
      </c>
      <c r="W1266" s="2" t="s">
        <v>1192</v>
      </c>
      <c r="X1266" s="2" t="s">
        <v>140</v>
      </c>
      <c r="Y1266" s="2">
        <v>11</v>
      </c>
      <c r="Z1266" s="2" t="s">
        <v>95</v>
      </c>
      <c r="AA1266" s="2" t="s">
        <v>141</v>
      </c>
      <c r="AB1266" s="58" t="s">
        <v>9664</v>
      </c>
      <c r="AC1266" s="58" t="s">
        <v>9665</v>
      </c>
      <c r="AD1266" s="58" t="s">
        <v>9666</v>
      </c>
      <c r="AE1266" s="2" t="s">
        <v>9667</v>
      </c>
      <c r="AF1266" s="62">
        <v>-23.327832699999998</v>
      </c>
      <c r="AG1266" s="62">
        <v>-46.726809799999998</v>
      </c>
      <c r="AH1266" s="2" t="s">
        <v>9668</v>
      </c>
      <c r="AI1266" s="2" t="s">
        <v>147</v>
      </c>
      <c r="AJ1266" s="2" t="s">
        <v>1260</v>
      </c>
      <c r="AK1266" s="55">
        <v>257.54000000000002</v>
      </c>
      <c r="AL1266" s="55">
        <v>19</v>
      </c>
      <c r="AM1266" s="55">
        <v>7.3774947580958292</v>
      </c>
      <c r="AN1266" s="2" t="s">
        <v>331</v>
      </c>
      <c r="AO1266" s="2">
        <v>4</v>
      </c>
      <c r="AP1266" s="2">
        <v>3</v>
      </c>
      <c r="AQ1266" s="2">
        <v>1</v>
      </c>
      <c r="AR1266" s="53" t="s">
        <v>148</v>
      </c>
      <c r="AS1266" s="2" t="s">
        <v>73</v>
      </c>
      <c r="AT1266" s="2" t="s">
        <v>148</v>
      </c>
      <c r="AU1266" s="2" t="s">
        <v>148</v>
      </c>
      <c r="AV1266" s="2" t="s">
        <v>148</v>
      </c>
      <c r="AW1266" s="2" t="str">
        <f t="shared" si="19"/>
        <v xml:space="preserve">     PEGUE NA LOJA HOJE             </v>
      </c>
    </row>
    <row r="1267" spans="2:49" ht="15" customHeight="1">
      <c r="B1267" t="s">
        <v>9669</v>
      </c>
      <c r="C1267" s="2">
        <v>5212</v>
      </c>
      <c r="D1267" s="2">
        <v>5212</v>
      </c>
      <c r="E1267" s="2" t="s">
        <v>9670</v>
      </c>
      <c r="F1267" s="58" t="s">
        <v>9671</v>
      </c>
      <c r="G1267" s="2" t="s">
        <v>168</v>
      </c>
      <c r="H1267" t="s">
        <v>169</v>
      </c>
      <c r="I1267" s="58" t="s">
        <v>170</v>
      </c>
      <c r="J1267" s="2">
        <v>66146</v>
      </c>
      <c r="K1267" s="2" t="s">
        <v>171</v>
      </c>
      <c r="L1267" s="2" t="s">
        <v>172</v>
      </c>
      <c r="M1267" s="58" t="s">
        <v>271</v>
      </c>
      <c r="N1267" s="58" t="s">
        <v>272</v>
      </c>
      <c r="O1267" t="s">
        <v>273</v>
      </c>
      <c r="P1267" s="2" t="s">
        <v>148</v>
      </c>
      <c r="Q1267" s="2" t="s">
        <v>274</v>
      </c>
      <c r="R1267" s="2" t="s">
        <v>268</v>
      </c>
      <c r="S1267" s="10">
        <v>43690</v>
      </c>
      <c r="T1267" s="58" t="s">
        <v>275</v>
      </c>
      <c r="U1267" s="2" t="s">
        <v>276</v>
      </c>
      <c r="V1267" s="2" t="s">
        <v>92</v>
      </c>
      <c r="W1267" s="2" t="s">
        <v>1192</v>
      </c>
      <c r="X1267" s="2" t="s">
        <v>140</v>
      </c>
      <c r="Y1267" s="2">
        <v>16</v>
      </c>
      <c r="Z1267" s="2" t="s">
        <v>95</v>
      </c>
      <c r="AA1267" s="2" t="s">
        <v>141</v>
      </c>
      <c r="AB1267" s="58" t="s">
        <v>9672</v>
      </c>
      <c r="AC1267" s="58" t="s">
        <v>98</v>
      </c>
      <c r="AD1267" s="58" t="s">
        <v>9673</v>
      </c>
      <c r="AE1267" s="2" t="s">
        <v>9674</v>
      </c>
      <c r="AF1267" s="62">
        <v>-20.336731100000002</v>
      </c>
      <c r="AG1267" s="62">
        <v>-47.781613700000001</v>
      </c>
      <c r="AH1267" s="2" t="s">
        <v>9675</v>
      </c>
      <c r="AI1267" s="2" t="s">
        <v>147</v>
      </c>
      <c r="AJ1267" s="2" t="s">
        <v>1196</v>
      </c>
      <c r="AK1267" s="55">
        <v>391.09</v>
      </c>
      <c r="AL1267" s="55">
        <v>71</v>
      </c>
      <c r="AM1267" s="55">
        <v>18.15438901531617</v>
      </c>
      <c r="AN1267" s="2" t="s">
        <v>103</v>
      </c>
      <c r="AO1267" s="2">
        <v>10</v>
      </c>
      <c r="AP1267" s="2">
        <v>1</v>
      </c>
      <c r="AQ1267" s="2">
        <v>3</v>
      </c>
      <c r="AR1267" s="53" t="s">
        <v>148</v>
      </c>
      <c r="AS1267" s="2" t="s">
        <v>73</v>
      </c>
      <c r="AT1267" s="2" t="s">
        <v>148</v>
      </c>
      <c r="AU1267" s="2" t="s">
        <v>148</v>
      </c>
      <c r="AV1267" s="2" t="s">
        <v>148</v>
      </c>
      <c r="AW1267" s="2" t="str">
        <f t="shared" si="19"/>
        <v xml:space="preserve">     PEGUE NA LOJA HOJE             </v>
      </c>
    </row>
    <row r="1268" spans="2:49" ht="15" customHeight="1">
      <c r="B1268" t="s">
        <v>9676</v>
      </c>
      <c r="C1268" s="2">
        <v>5237</v>
      </c>
      <c r="D1268" s="2">
        <v>5237</v>
      </c>
      <c r="E1268" s="2" t="s">
        <v>9677</v>
      </c>
      <c r="F1268" s="58" t="s">
        <v>9678</v>
      </c>
      <c r="G1268" s="2" t="s">
        <v>431</v>
      </c>
      <c r="H1268" t="s">
        <v>432</v>
      </c>
      <c r="I1268" s="58" t="s">
        <v>433</v>
      </c>
      <c r="J1268" s="2">
        <v>66749</v>
      </c>
      <c r="K1268" s="2" t="s">
        <v>434</v>
      </c>
      <c r="L1268" s="2" t="s">
        <v>435</v>
      </c>
      <c r="M1268" s="58" t="s">
        <v>1648</v>
      </c>
      <c r="N1268" s="58" t="s">
        <v>1649</v>
      </c>
      <c r="O1268" s="58" t="s">
        <v>1650</v>
      </c>
      <c r="P1268" s="2" t="s">
        <v>148</v>
      </c>
      <c r="Q1268" s="2" t="s">
        <v>1651</v>
      </c>
      <c r="R1268" s="2" t="s">
        <v>1645</v>
      </c>
      <c r="S1268" s="10">
        <v>43692</v>
      </c>
      <c r="T1268" s="58" t="s">
        <v>1652</v>
      </c>
      <c r="U1268" s="2" t="s">
        <v>1653</v>
      </c>
      <c r="V1268" s="2" t="s">
        <v>92</v>
      </c>
      <c r="W1268" s="2" t="s">
        <v>1192</v>
      </c>
      <c r="X1268" s="2" t="s">
        <v>442</v>
      </c>
      <c r="Y1268" s="2">
        <v>87</v>
      </c>
      <c r="Z1268" s="2" t="s">
        <v>160</v>
      </c>
      <c r="AA1268" s="2" t="s">
        <v>443</v>
      </c>
      <c r="AB1268" s="58" t="s">
        <v>9679</v>
      </c>
      <c r="AC1268" s="58" t="s">
        <v>98</v>
      </c>
      <c r="AD1268" s="58" t="s">
        <v>9680</v>
      </c>
      <c r="AE1268" s="2" t="s">
        <v>9681</v>
      </c>
      <c r="AF1268" s="62">
        <v>-8.0884319999999992</v>
      </c>
      <c r="AG1268" s="62">
        <v>-37.643387300000001</v>
      </c>
      <c r="AH1268" s="2" t="s">
        <v>9682</v>
      </c>
      <c r="AI1268" s="2" t="s">
        <v>147</v>
      </c>
      <c r="AJ1268" s="2" t="s">
        <v>1260</v>
      </c>
      <c r="AK1268" s="55">
        <v>279.7</v>
      </c>
      <c r="AL1268" s="55">
        <v>60</v>
      </c>
      <c r="AM1268" s="55">
        <v>21.451555237754739</v>
      </c>
      <c r="AN1268" s="2" t="s">
        <v>103</v>
      </c>
      <c r="AO1268" s="2">
        <v>8</v>
      </c>
      <c r="AP1268" s="2">
        <v>1</v>
      </c>
      <c r="AQ1268" s="2">
        <v>1</v>
      </c>
      <c r="AR1268" s="53" t="s">
        <v>148</v>
      </c>
      <c r="AS1268" s="2" t="s">
        <v>73</v>
      </c>
      <c r="AT1268" s="2" t="s">
        <v>148</v>
      </c>
      <c r="AU1268" s="2" t="s">
        <v>75</v>
      </c>
      <c r="AV1268" s="2" t="s">
        <v>76</v>
      </c>
      <c r="AW1268" s="2" t="str">
        <f t="shared" si="19"/>
        <v xml:space="preserve">     PEGUE NA LOJA HOJE         PEGUE NA LOJA  QUIOSQUE</v>
      </c>
    </row>
    <row r="1269" spans="2:49" ht="15" customHeight="1">
      <c r="B1269" t="s">
        <v>9683</v>
      </c>
      <c r="C1269" s="2">
        <v>1399</v>
      </c>
      <c r="D1269" s="2">
        <v>1399</v>
      </c>
      <c r="E1269" s="2" t="s">
        <v>9684</v>
      </c>
      <c r="F1269" s="58" t="s">
        <v>9685</v>
      </c>
      <c r="G1269" s="2" t="s">
        <v>380</v>
      </c>
      <c r="H1269" t="s">
        <v>381</v>
      </c>
      <c r="I1269" s="58" t="s">
        <v>382</v>
      </c>
      <c r="J1269" s="2">
        <v>66147</v>
      </c>
      <c r="K1269" s="2" t="s">
        <v>383</v>
      </c>
      <c r="L1269" s="2" t="s">
        <v>384</v>
      </c>
      <c r="M1269" s="58" t="s">
        <v>2907</v>
      </c>
      <c r="N1269" s="58" t="s">
        <v>2908</v>
      </c>
      <c r="O1269" s="58" t="s">
        <v>2909</v>
      </c>
      <c r="P1269" s="2">
        <v>68222</v>
      </c>
      <c r="Q1269" s="2" t="s">
        <v>2910</v>
      </c>
      <c r="R1269" s="2">
        <v>1019</v>
      </c>
      <c r="S1269" s="10">
        <v>43693</v>
      </c>
      <c r="T1269" s="58" t="s">
        <v>2911</v>
      </c>
      <c r="U1269" s="2" t="s">
        <v>2912</v>
      </c>
      <c r="V1269" s="2" t="s">
        <v>92</v>
      </c>
      <c r="W1269" s="2" t="s">
        <v>93</v>
      </c>
      <c r="X1269" s="2" t="s">
        <v>442</v>
      </c>
      <c r="Y1269" s="2">
        <v>88</v>
      </c>
      <c r="Z1269" s="2" t="s">
        <v>160</v>
      </c>
      <c r="AA1269" s="2" t="s">
        <v>526</v>
      </c>
      <c r="AB1269" s="58" t="s">
        <v>9685</v>
      </c>
      <c r="AC1269" s="58" t="s">
        <v>98</v>
      </c>
      <c r="AD1269" s="58" t="s">
        <v>9686</v>
      </c>
      <c r="AE1269" s="2" t="s">
        <v>9687</v>
      </c>
      <c r="AF1269" s="62">
        <v>-4.3228024999999999</v>
      </c>
      <c r="AG1269" s="62">
        <v>-40.709638400000003</v>
      </c>
      <c r="AH1269" s="2" t="s">
        <v>9688</v>
      </c>
      <c r="AI1269" s="2" t="s">
        <v>147</v>
      </c>
      <c r="AJ1269" s="2" t="s">
        <v>1351</v>
      </c>
      <c r="AK1269" s="55">
        <v>582.16</v>
      </c>
      <c r="AL1269" s="55">
        <v>45</v>
      </c>
      <c r="AM1269" s="55">
        <v>7.7298337226879221</v>
      </c>
      <c r="AN1269" s="2" t="s">
        <v>103</v>
      </c>
      <c r="AO1269" s="2">
        <v>11</v>
      </c>
      <c r="AP1269" s="2">
        <v>1</v>
      </c>
      <c r="AQ1269" s="2">
        <v>4</v>
      </c>
      <c r="AR1269" s="53" t="s">
        <v>148</v>
      </c>
      <c r="AS1269" s="2" t="s">
        <v>73</v>
      </c>
      <c r="AT1269" s="2" t="s">
        <v>148</v>
      </c>
      <c r="AU1269" s="2" t="s">
        <v>75</v>
      </c>
      <c r="AV1269" s="2" t="s">
        <v>76</v>
      </c>
      <c r="AW1269" s="2" t="str">
        <f t="shared" si="19"/>
        <v xml:space="preserve">     PEGUE NA LOJA HOJE         PEGUE NA LOJA  QUIOSQUE</v>
      </c>
    </row>
    <row r="1270" spans="2:49" ht="15" customHeight="1">
      <c r="B1270" t="s">
        <v>9689</v>
      </c>
      <c r="C1270" s="2">
        <v>1432</v>
      </c>
      <c r="D1270" s="2">
        <v>1432</v>
      </c>
      <c r="E1270" s="2" t="s">
        <v>9690</v>
      </c>
      <c r="F1270" s="58" t="s">
        <v>9691</v>
      </c>
      <c r="G1270" s="2" t="s">
        <v>534</v>
      </c>
      <c r="H1270" t="s">
        <v>535</v>
      </c>
      <c r="I1270" s="58" t="s">
        <v>536</v>
      </c>
      <c r="J1270" s="2">
        <v>65659</v>
      </c>
      <c r="K1270" s="2" t="s">
        <v>537</v>
      </c>
      <c r="L1270" s="2" t="s">
        <v>531</v>
      </c>
      <c r="M1270" s="58" t="s">
        <v>3921</v>
      </c>
      <c r="N1270" s="58" t="s">
        <v>3922</v>
      </c>
      <c r="O1270" s="58" t="s">
        <v>3923</v>
      </c>
      <c r="P1270" s="2" t="s">
        <v>148</v>
      </c>
      <c r="Q1270" s="2" t="s">
        <v>3924</v>
      </c>
      <c r="R1270" s="2" t="s">
        <v>796</v>
      </c>
      <c r="S1270" s="10">
        <v>43694</v>
      </c>
      <c r="T1270" s="58" t="s">
        <v>3925</v>
      </c>
      <c r="U1270" s="2" t="s">
        <v>3926</v>
      </c>
      <c r="V1270" s="2" t="s">
        <v>92</v>
      </c>
      <c r="W1270" s="2" t="s">
        <v>93</v>
      </c>
      <c r="X1270" s="2" t="s">
        <v>545</v>
      </c>
      <c r="Y1270" s="2">
        <v>94</v>
      </c>
      <c r="Z1270" s="2" t="s">
        <v>95</v>
      </c>
      <c r="AA1270" s="2" t="s">
        <v>546</v>
      </c>
      <c r="AB1270" s="58" t="s">
        <v>9692</v>
      </c>
      <c r="AC1270" s="58" t="s">
        <v>2315</v>
      </c>
      <c r="AD1270" s="58" t="s">
        <v>9693</v>
      </c>
      <c r="AE1270" s="2" t="s">
        <v>3930</v>
      </c>
      <c r="AF1270" s="62">
        <v>-6.0733999999999897</v>
      </c>
      <c r="AG1270" s="62">
        <v>-49.893931700000003</v>
      </c>
      <c r="AH1270" s="2" t="s">
        <v>9694</v>
      </c>
      <c r="AI1270" s="2" t="s">
        <v>147</v>
      </c>
      <c r="AJ1270" s="2" t="s">
        <v>330</v>
      </c>
      <c r="AK1270" s="55">
        <v>750.44</v>
      </c>
      <c r="AL1270" s="55">
        <v>66</v>
      </c>
      <c r="AM1270" s="55">
        <v>8.7948403603219436</v>
      </c>
      <c r="AN1270" s="2" t="s">
        <v>103</v>
      </c>
      <c r="AO1270" s="2">
        <v>10</v>
      </c>
      <c r="AP1270" s="2">
        <v>1</v>
      </c>
      <c r="AQ1270" s="2">
        <v>3</v>
      </c>
      <c r="AR1270" s="53" t="s">
        <v>148</v>
      </c>
      <c r="AS1270" s="2" t="s">
        <v>73</v>
      </c>
      <c r="AT1270" s="2" t="s">
        <v>148</v>
      </c>
      <c r="AU1270" s="2" t="s">
        <v>148</v>
      </c>
      <c r="AV1270" s="2" t="s">
        <v>76</v>
      </c>
      <c r="AW1270" s="2" t="str">
        <f t="shared" si="19"/>
        <v xml:space="preserve">     PEGUE NA LOJA HOJE            QUIOSQUE</v>
      </c>
    </row>
    <row r="1271" spans="2:49" ht="15" customHeight="1">
      <c r="B1271" t="s">
        <v>9695</v>
      </c>
      <c r="C1271" s="2">
        <v>1425</v>
      </c>
      <c r="D1271" s="2">
        <v>1425</v>
      </c>
      <c r="E1271" s="2" t="s">
        <v>9696</v>
      </c>
      <c r="F1271" s="58" t="s">
        <v>9697</v>
      </c>
      <c r="G1271" s="2" t="s">
        <v>431</v>
      </c>
      <c r="H1271" t="s">
        <v>432</v>
      </c>
      <c r="I1271" s="58" t="s">
        <v>433</v>
      </c>
      <c r="J1271" s="2">
        <v>66749</v>
      </c>
      <c r="K1271" s="2" t="s">
        <v>434</v>
      </c>
      <c r="L1271" s="2" t="s">
        <v>435</v>
      </c>
      <c r="M1271" s="58" t="s">
        <v>580</v>
      </c>
      <c r="N1271" s="58" t="s">
        <v>581</v>
      </c>
      <c r="O1271" s="58" t="s">
        <v>582</v>
      </c>
      <c r="P1271" s="2" t="s">
        <v>148</v>
      </c>
      <c r="Q1271" s="2" t="s">
        <v>583</v>
      </c>
      <c r="R1271" s="2" t="s">
        <v>584</v>
      </c>
      <c r="S1271" s="10">
        <v>43694</v>
      </c>
      <c r="T1271" s="58" t="s">
        <v>585</v>
      </c>
      <c r="U1271" s="2" t="s">
        <v>586</v>
      </c>
      <c r="V1271" s="2" t="s">
        <v>92</v>
      </c>
      <c r="W1271" s="2" t="s">
        <v>93</v>
      </c>
      <c r="X1271" s="2" t="s">
        <v>442</v>
      </c>
      <c r="Y1271" s="2">
        <v>82</v>
      </c>
      <c r="Z1271" s="2" t="s">
        <v>160</v>
      </c>
      <c r="AA1271" s="2" t="s">
        <v>587</v>
      </c>
      <c r="AB1271" s="58" t="s">
        <v>9697</v>
      </c>
      <c r="AC1271" s="58" t="s">
        <v>98</v>
      </c>
      <c r="AD1271" s="58" t="s">
        <v>9698</v>
      </c>
      <c r="AE1271" s="2" t="s">
        <v>9699</v>
      </c>
      <c r="AF1271" s="62">
        <v>-9.1610988999999901</v>
      </c>
      <c r="AG1271" s="62">
        <v>-36.032665999999999</v>
      </c>
      <c r="AH1271" s="2" t="s">
        <v>9700</v>
      </c>
      <c r="AI1271" s="2" t="s">
        <v>147</v>
      </c>
      <c r="AJ1271" s="2" t="s">
        <v>1351</v>
      </c>
      <c r="AK1271" s="55">
        <v>640.29</v>
      </c>
      <c r="AL1271" s="55">
        <v>74</v>
      </c>
      <c r="AM1271" s="55">
        <v>11.557263115150947</v>
      </c>
      <c r="AN1271" s="2" t="s">
        <v>103</v>
      </c>
      <c r="AO1271" s="2">
        <v>8</v>
      </c>
      <c r="AP1271" s="2">
        <v>1</v>
      </c>
      <c r="AQ1271" s="2">
        <v>1</v>
      </c>
      <c r="AR1271" s="53" t="s">
        <v>72</v>
      </c>
      <c r="AS1271" s="2" t="s">
        <v>73</v>
      </c>
      <c r="AT1271" s="2" t="s">
        <v>148</v>
      </c>
      <c r="AU1271" s="2" t="s">
        <v>148</v>
      </c>
      <c r="AV1271" s="2" t="s">
        <v>76</v>
      </c>
      <c r="AW1271" s="2" t="str">
        <f t="shared" si="19"/>
        <v>AMERICANAS SERVIÇOS    PEGUE NA LOJA HOJE            QUIOSQUE</v>
      </c>
    </row>
    <row r="1272" spans="2:49" ht="15" customHeight="1">
      <c r="B1272" t="s">
        <v>9701</v>
      </c>
      <c r="C1272" s="2">
        <v>5121</v>
      </c>
      <c r="D1272" s="2">
        <v>5121</v>
      </c>
      <c r="E1272" s="2" t="s">
        <v>9702</v>
      </c>
      <c r="F1272" s="58" t="s">
        <v>9703</v>
      </c>
      <c r="G1272" s="2" t="s">
        <v>168</v>
      </c>
      <c r="H1272" t="s">
        <v>169</v>
      </c>
      <c r="I1272" s="58" t="s">
        <v>170</v>
      </c>
      <c r="J1272" s="2">
        <v>66146</v>
      </c>
      <c r="K1272" s="2" t="s">
        <v>171</v>
      </c>
      <c r="L1272" s="2" t="s">
        <v>172</v>
      </c>
      <c r="M1272" s="58" t="s">
        <v>858</v>
      </c>
      <c r="N1272" s="58" t="s">
        <v>859</v>
      </c>
      <c r="O1272" s="58" t="s">
        <v>860</v>
      </c>
      <c r="P1272" s="2">
        <v>68827</v>
      </c>
      <c r="Q1272" s="2" t="s">
        <v>861</v>
      </c>
      <c r="R1272" s="2" t="s">
        <v>855</v>
      </c>
      <c r="S1272" s="10">
        <v>43700</v>
      </c>
      <c r="T1272" s="58" t="s">
        <v>862</v>
      </c>
      <c r="U1272" s="2" t="s">
        <v>863</v>
      </c>
      <c r="V1272" s="2" t="s">
        <v>92</v>
      </c>
      <c r="W1272" s="2" t="s">
        <v>1192</v>
      </c>
      <c r="X1272" s="2" t="s">
        <v>140</v>
      </c>
      <c r="Y1272" s="2">
        <v>15</v>
      </c>
      <c r="Z1272" s="2" t="s">
        <v>95</v>
      </c>
      <c r="AA1272" s="2" t="s">
        <v>141</v>
      </c>
      <c r="AB1272" s="58" t="s">
        <v>9704</v>
      </c>
      <c r="AC1272" s="58" t="s">
        <v>98</v>
      </c>
      <c r="AD1272" s="58" t="s">
        <v>9705</v>
      </c>
      <c r="AE1272" s="2" t="s">
        <v>9706</v>
      </c>
      <c r="AF1272" s="62">
        <v>-23.651035100000001</v>
      </c>
      <c r="AG1272" s="62">
        <v>-47.572583799999997</v>
      </c>
      <c r="AH1272" s="2" t="s">
        <v>9707</v>
      </c>
      <c r="AI1272" s="2" t="s">
        <v>147</v>
      </c>
      <c r="AJ1272" s="2" t="s">
        <v>1196</v>
      </c>
      <c r="AK1272" s="55">
        <v>380.64</v>
      </c>
      <c r="AL1272" s="55">
        <v>39</v>
      </c>
      <c r="AM1272" s="55">
        <v>10.245901639344263</v>
      </c>
      <c r="AN1272" s="2" t="s">
        <v>103</v>
      </c>
      <c r="AO1272" s="2">
        <v>8</v>
      </c>
      <c r="AP1272" s="2">
        <v>1</v>
      </c>
      <c r="AQ1272" s="2">
        <v>1</v>
      </c>
      <c r="AR1272" s="53" t="s">
        <v>148</v>
      </c>
      <c r="AS1272" s="2" t="s">
        <v>73</v>
      </c>
      <c r="AT1272" s="2" t="s">
        <v>148</v>
      </c>
      <c r="AU1272" s="2" t="s">
        <v>148</v>
      </c>
      <c r="AV1272" s="2" t="s">
        <v>148</v>
      </c>
      <c r="AW1272" s="2" t="str">
        <f t="shared" si="19"/>
        <v xml:space="preserve">     PEGUE NA LOJA HOJE             </v>
      </c>
    </row>
    <row r="1273" spans="2:49" ht="15" customHeight="1">
      <c r="B1273" t="s">
        <v>9708</v>
      </c>
      <c r="C1273" s="2">
        <v>1402</v>
      </c>
      <c r="D1273" s="2">
        <v>1402</v>
      </c>
      <c r="E1273" s="2" t="s">
        <v>9709</v>
      </c>
      <c r="F1273" s="58" t="s">
        <v>7623</v>
      </c>
      <c r="G1273" s="2" t="s">
        <v>534</v>
      </c>
      <c r="H1273" t="s">
        <v>535</v>
      </c>
      <c r="I1273" s="58" t="s">
        <v>536</v>
      </c>
      <c r="J1273" s="2">
        <v>65659</v>
      </c>
      <c r="K1273" s="2" t="s">
        <v>537</v>
      </c>
      <c r="L1273" s="2" t="s">
        <v>531</v>
      </c>
      <c r="M1273" s="58" t="s">
        <v>3340</v>
      </c>
      <c r="N1273" s="58" t="s">
        <v>3341</v>
      </c>
      <c r="O1273" s="58" t="s">
        <v>3342</v>
      </c>
      <c r="P1273" s="2" t="s">
        <v>148</v>
      </c>
      <c r="Q1273" s="2" t="s">
        <v>3343</v>
      </c>
      <c r="R1273" s="2" t="s">
        <v>3337</v>
      </c>
      <c r="S1273" s="10">
        <v>43700</v>
      </c>
      <c r="T1273" s="58" t="s">
        <v>3344</v>
      </c>
      <c r="U1273" s="2" t="s">
        <v>3345</v>
      </c>
      <c r="V1273" s="2" t="s">
        <v>92</v>
      </c>
      <c r="W1273" s="2" t="s">
        <v>93</v>
      </c>
      <c r="X1273" s="2" t="s">
        <v>545</v>
      </c>
      <c r="Y1273" s="2">
        <v>91</v>
      </c>
      <c r="Z1273" s="2" t="s">
        <v>95</v>
      </c>
      <c r="AA1273" s="2" t="s">
        <v>546</v>
      </c>
      <c r="AB1273" s="58" t="s">
        <v>3421</v>
      </c>
      <c r="AC1273" s="58" t="s">
        <v>98</v>
      </c>
      <c r="AD1273" s="58" t="s">
        <v>9710</v>
      </c>
      <c r="AE1273" s="2" t="s">
        <v>9711</v>
      </c>
      <c r="AF1273" s="62">
        <v>-1.3473915999999999</v>
      </c>
      <c r="AG1273" s="62">
        <v>-48.3609559</v>
      </c>
      <c r="AH1273" s="2" t="s">
        <v>9712</v>
      </c>
      <c r="AI1273" s="2" t="s">
        <v>147</v>
      </c>
      <c r="AJ1273" s="2" t="s">
        <v>1351</v>
      </c>
      <c r="AK1273" s="55">
        <v>646.63</v>
      </c>
      <c r="AL1273" s="55">
        <v>73</v>
      </c>
      <c r="AM1273" s="55">
        <v>11.289299908757714</v>
      </c>
      <c r="AN1273" s="2" t="s">
        <v>103</v>
      </c>
      <c r="AO1273" s="2">
        <v>4</v>
      </c>
      <c r="AP1273" s="2">
        <v>3</v>
      </c>
      <c r="AQ1273" s="2">
        <v>1</v>
      </c>
      <c r="AR1273" s="53" t="s">
        <v>72</v>
      </c>
      <c r="AS1273" s="2" t="s">
        <v>73</v>
      </c>
      <c r="AT1273" s="2" t="s">
        <v>148</v>
      </c>
      <c r="AU1273" s="2" t="s">
        <v>75</v>
      </c>
      <c r="AV1273" s="2" t="s">
        <v>76</v>
      </c>
      <c r="AW1273" s="2" t="str">
        <f t="shared" si="19"/>
        <v>AMERICANAS SERVIÇOS    PEGUE NA LOJA HOJE         PEGUE NA LOJA  QUIOSQUE</v>
      </c>
    </row>
    <row r="1274" spans="2:49" ht="15" customHeight="1">
      <c r="B1274" t="s">
        <v>9713</v>
      </c>
      <c r="C1274" s="2">
        <v>5078</v>
      </c>
      <c r="D1274" s="2">
        <v>5078</v>
      </c>
      <c r="E1274" s="2" t="s">
        <v>9714</v>
      </c>
      <c r="F1274" s="58" t="s">
        <v>9715</v>
      </c>
      <c r="G1274" s="2" t="s">
        <v>128</v>
      </c>
      <c r="H1274" t="s">
        <v>129</v>
      </c>
      <c r="I1274" s="58" t="s">
        <v>130</v>
      </c>
      <c r="J1274" s="2">
        <v>66128</v>
      </c>
      <c r="K1274" s="2" t="s">
        <v>131</v>
      </c>
      <c r="L1274" s="2" t="s">
        <v>132</v>
      </c>
      <c r="M1274" s="58" t="s">
        <v>1451</v>
      </c>
      <c r="N1274" s="58" t="s">
        <v>1452</v>
      </c>
      <c r="O1274" s="58" t="s">
        <v>1453</v>
      </c>
      <c r="P1274" s="2">
        <v>68774</v>
      </c>
      <c r="Q1274" s="2" t="s">
        <v>1454</v>
      </c>
      <c r="R1274" s="2" t="s">
        <v>1455</v>
      </c>
      <c r="S1274" s="10">
        <v>43705</v>
      </c>
      <c r="T1274" s="58" t="s">
        <v>918</v>
      </c>
      <c r="U1274" s="2" t="s">
        <v>919</v>
      </c>
      <c r="V1274" s="2" t="s">
        <v>92</v>
      </c>
      <c r="W1274" s="2" t="s">
        <v>1192</v>
      </c>
      <c r="X1274" s="2" t="s">
        <v>140</v>
      </c>
      <c r="Y1274" s="2">
        <v>11</v>
      </c>
      <c r="Z1274" s="2" t="s">
        <v>95</v>
      </c>
      <c r="AA1274" s="2" t="s">
        <v>141</v>
      </c>
      <c r="AB1274" s="58" t="s">
        <v>9716</v>
      </c>
      <c r="AC1274" s="58" t="s">
        <v>9717</v>
      </c>
      <c r="AD1274" s="58" t="s">
        <v>9718</v>
      </c>
      <c r="AE1274" s="2" t="s">
        <v>9719</v>
      </c>
      <c r="AF1274" s="62">
        <v>-23.361424499999998</v>
      </c>
      <c r="AG1274" s="62">
        <v>-46.746054999999998</v>
      </c>
      <c r="AH1274" s="2" t="s">
        <v>9720</v>
      </c>
      <c r="AI1274" s="2" t="s">
        <v>147</v>
      </c>
      <c r="AJ1274" s="2" t="s">
        <v>1196</v>
      </c>
      <c r="AK1274" s="55">
        <v>443.75</v>
      </c>
      <c r="AL1274" s="55">
        <v>49</v>
      </c>
      <c r="AM1274" s="55">
        <v>11.04225352112676</v>
      </c>
      <c r="AN1274" s="2" t="s">
        <v>103</v>
      </c>
      <c r="AO1274" s="2">
        <v>4</v>
      </c>
      <c r="AP1274" s="2">
        <v>3</v>
      </c>
      <c r="AQ1274" s="2">
        <v>1</v>
      </c>
      <c r="AR1274" s="53" t="s">
        <v>148</v>
      </c>
      <c r="AS1274" s="2" t="s">
        <v>73</v>
      </c>
      <c r="AT1274" s="2" t="s">
        <v>148</v>
      </c>
      <c r="AU1274" s="2" t="s">
        <v>75</v>
      </c>
      <c r="AV1274" s="2" t="s">
        <v>148</v>
      </c>
      <c r="AW1274" s="2" t="str">
        <f t="shared" si="19"/>
        <v xml:space="preserve">     PEGUE NA LOJA HOJE         PEGUE NA LOJA   </v>
      </c>
    </row>
    <row r="1275" spans="2:49" ht="15" customHeight="1">
      <c r="B1275" t="s">
        <v>9721</v>
      </c>
      <c r="C1275" s="2">
        <v>5234</v>
      </c>
      <c r="D1275" s="2">
        <v>5234</v>
      </c>
      <c r="E1275" s="2" t="s">
        <v>9722</v>
      </c>
      <c r="F1275" s="58" t="s">
        <v>9723</v>
      </c>
      <c r="G1275" s="2" t="s">
        <v>108</v>
      </c>
      <c r="H1275" t="s">
        <v>109</v>
      </c>
      <c r="I1275" s="58" t="s">
        <v>110</v>
      </c>
      <c r="J1275" s="2">
        <v>66202</v>
      </c>
      <c r="K1275" s="2" t="s">
        <v>111</v>
      </c>
      <c r="L1275" s="2" t="s">
        <v>112</v>
      </c>
      <c r="M1275" s="58" t="s">
        <v>227</v>
      </c>
      <c r="N1275" s="58" t="s">
        <v>228</v>
      </c>
      <c r="O1275" s="58" t="s">
        <v>229</v>
      </c>
      <c r="P1275" s="2">
        <v>66230</v>
      </c>
      <c r="Q1275" s="2" t="s">
        <v>230</v>
      </c>
      <c r="R1275" s="2" t="s">
        <v>231</v>
      </c>
      <c r="S1275" s="10">
        <v>43706</v>
      </c>
      <c r="T1275" s="58" t="s">
        <v>232</v>
      </c>
      <c r="U1275" s="2" t="s">
        <v>233</v>
      </c>
      <c r="V1275" s="2" t="s">
        <v>92</v>
      </c>
      <c r="W1275" s="2" t="s">
        <v>1192</v>
      </c>
      <c r="X1275" s="2" t="s">
        <v>94</v>
      </c>
      <c r="Y1275" s="2">
        <v>21</v>
      </c>
      <c r="Z1275" s="2" t="s">
        <v>95</v>
      </c>
      <c r="AA1275" s="2" t="s">
        <v>96</v>
      </c>
      <c r="AB1275" s="58" t="s">
        <v>9724</v>
      </c>
      <c r="AC1275" s="58" t="s">
        <v>9725</v>
      </c>
      <c r="AD1275" s="58" t="s">
        <v>9726</v>
      </c>
      <c r="AE1275" s="2" t="s">
        <v>9727</v>
      </c>
      <c r="AF1275" s="62">
        <v>-22.411870499999999</v>
      </c>
      <c r="AG1275" s="62">
        <v>-42.953195699999903</v>
      </c>
      <c r="AH1275" s="2" t="s">
        <v>9728</v>
      </c>
      <c r="AI1275" s="2" t="s">
        <v>147</v>
      </c>
      <c r="AJ1275" s="2" t="s">
        <v>1260</v>
      </c>
      <c r="AK1275" s="55">
        <v>175.76</v>
      </c>
      <c r="AL1275" s="55">
        <v>45</v>
      </c>
      <c r="AM1275" s="55">
        <v>25.603095129722348</v>
      </c>
      <c r="AN1275" s="2" t="s">
        <v>103</v>
      </c>
      <c r="AO1275" s="2">
        <v>4</v>
      </c>
      <c r="AP1275" s="2">
        <v>3</v>
      </c>
      <c r="AQ1275" s="2">
        <v>1</v>
      </c>
      <c r="AR1275" s="53" t="s">
        <v>148</v>
      </c>
      <c r="AS1275" s="2" t="s">
        <v>73</v>
      </c>
      <c r="AT1275" s="2" t="s">
        <v>74</v>
      </c>
      <c r="AU1275" s="2" t="s">
        <v>75</v>
      </c>
      <c r="AV1275" s="2" t="s">
        <v>148</v>
      </c>
      <c r="AW1275" s="2" t="str">
        <f t="shared" si="19"/>
        <v xml:space="preserve">     PEGUE NA LOJA HOJE    SHIP FROM STORE    PEGUE NA LOJA   </v>
      </c>
    </row>
    <row r="1276" spans="2:49" ht="15" customHeight="1">
      <c r="B1276" t="s">
        <v>9729</v>
      </c>
      <c r="C1276" s="2">
        <v>5248</v>
      </c>
      <c r="D1276" s="2">
        <v>5248</v>
      </c>
      <c r="E1276" s="2" t="s">
        <v>9730</v>
      </c>
      <c r="F1276" s="58" t="s">
        <v>9731</v>
      </c>
      <c r="G1276" s="2" t="s">
        <v>285</v>
      </c>
      <c r="H1276" t="s">
        <v>286</v>
      </c>
      <c r="I1276" s="58" t="s">
        <v>287</v>
      </c>
      <c r="J1276" s="2">
        <v>68673</v>
      </c>
      <c r="K1276" s="2" t="s">
        <v>288</v>
      </c>
      <c r="L1276" s="2" t="s">
        <v>289</v>
      </c>
      <c r="M1276" s="58" t="s">
        <v>1298</v>
      </c>
      <c r="N1276" s="58" t="s">
        <v>1299</v>
      </c>
      <c r="O1276" s="58" t="s">
        <v>1300</v>
      </c>
      <c r="P1276" s="2" t="s">
        <v>148</v>
      </c>
      <c r="Q1276" s="2" t="s">
        <v>1301</v>
      </c>
      <c r="R1276" s="2" t="s">
        <v>1302</v>
      </c>
      <c r="S1276" s="10">
        <v>43707</v>
      </c>
      <c r="T1276" s="58" t="s">
        <v>456</v>
      </c>
      <c r="U1276" s="2" t="s">
        <v>457</v>
      </c>
      <c r="V1276" s="2" t="s">
        <v>92</v>
      </c>
      <c r="W1276" s="2" t="s">
        <v>1192</v>
      </c>
      <c r="X1276" s="2" t="s">
        <v>458</v>
      </c>
      <c r="Y1276" s="2">
        <v>51</v>
      </c>
      <c r="Z1276" s="2" t="s">
        <v>160</v>
      </c>
      <c r="AA1276" s="2" t="s">
        <v>460</v>
      </c>
      <c r="AB1276" s="58" t="s">
        <v>9732</v>
      </c>
      <c r="AC1276" s="58" t="s">
        <v>98</v>
      </c>
      <c r="AD1276" s="58" t="s">
        <v>9733</v>
      </c>
      <c r="AE1276" s="2" t="s">
        <v>9734</v>
      </c>
      <c r="AF1276" s="62">
        <v>-29.3374576</v>
      </c>
      <c r="AG1276" s="62">
        <v>-49.730435999999997</v>
      </c>
      <c r="AH1276" s="2" t="s">
        <v>9735</v>
      </c>
      <c r="AI1276" s="2" t="s">
        <v>28</v>
      </c>
      <c r="AJ1276" s="2" t="s">
        <v>1260</v>
      </c>
      <c r="AK1276" s="55">
        <v>267.75</v>
      </c>
      <c r="AL1276" s="55">
        <v>68</v>
      </c>
      <c r="AM1276" s="55">
        <v>25.396825396825395</v>
      </c>
      <c r="AN1276" s="2" t="s">
        <v>103</v>
      </c>
      <c r="AO1276" s="2">
        <v>5</v>
      </c>
      <c r="AP1276" s="2">
        <v>2</v>
      </c>
      <c r="AQ1276" s="2">
        <v>1</v>
      </c>
      <c r="AR1276" s="53" t="s">
        <v>148</v>
      </c>
      <c r="AS1276" s="2" t="s">
        <v>73</v>
      </c>
      <c r="AT1276" s="2" t="s">
        <v>148</v>
      </c>
      <c r="AU1276" s="2" t="s">
        <v>75</v>
      </c>
      <c r="AV1276" s="2" t="s">
        <v>148</v>
      </c>
      <c r="AW1276" s="2" t="str">
        <f t="shared" ref="AW1276:AW1339" si="20">SUBSTITUTE(AR1276&amp;"    "&amp;AS1276&amp;"    "&amp;AT1276&amp;"    "&amp;AU1276&amp;"  "&amp;AV1276,"-"," ")</f>
        <v xml:space="preserve">     PEGUE NA LOJA HOJE         PEGUE NA LOJA   </v>
      </c>
    </row>
    <row r="1277" spans="2:49" ht="15" customHeight="1">
      <c r="B1277" t="s">
        <v>9736</v>
      </c>
      <c r="C1277" s="2">
        <v>5226</v>
      </c>
      <c r="D1277" s="2">
        <v>5226</v>
      </c>
      <c r="E1277" s="2" t="s">
        <v>9737</v>
      </c>
      <c r="F1277" s="58" t="s">
        <v>9738</v>
      </c>
      <c r="G1277" s="2" t="s">
        <v>534</v>
      </c>
      <c r="H1277" t="s">
        <v>535</v>
      </c>
      <c r="I1277" s="58" t="s">
        <v>536</v>
      </c>
      <c r="J1277" s="2">
        <v>65659</v>
      </c>
      <c r="K1277" s="2" t="s">
        <v>537</v>
      </c>
      <c r="L1277" s="2" t="s">
        <v>531</v>
      </c>
      <c r="M1277" s="58" t="s">
        <v>538</v>
      </c>
      <c r="N1277" s="58" t="s">
        <v>539</v>
      </c>
      <c r="O1277" t="s">
        <v>540</v>
      </c>
      <c r="P1277" s="2" t="s">
        <v>148</v>
      </c>
      <c r="Q1277" s="2" t="s">
        <v>541</v>
      </c>
      <c r="R1277" s="2" t="s">
        <v>542</v>
      </c>
      <c r="S1277" s="10">
        <v>43707</v>
      </c>
      <c r="T1277" s="58" t="s">
        <v>543</v>
      </c>
      <c r="U1277" s="2" t="s">
        <v>544</v>
      </c>
      <c r="V1277" s="2" t="s">
        <v>92</v>
      </c>
      <c r="W1277" s="2" t="s">
        <v>1192</v>
      </c>
      <c r="X1277" s="2" t="s">
        <v>545</v>
      </c>
      <c r="Y1277" s="2">
        <v>91</v>
      </c>
      <c r="Z1277" s="2" t="s">
        <v>95</v>
      </c>
      <c r="AA1277" s="2" t="s">
        <v>546</v>
      </c>
      <c r="AB1277" s="58" t="s">
        <v>9739</v>
      </c>
      <c r="AC1277" s="58" t="s">
        <v>4455</v>
      </c>
      <c r="AD1277" s="58" t="s">
        <v>9740</v>
      </c>
      <c r="AE1277" s="2" t="s">
        <v>9741</v>
      </c>
      <c r="AF1277" s="62">
        <v>-1.8828244999999999</v>
      </c>
      <c r="AG1277" s="62">
        <v>-48.7655332</v>
      </c>
      <c r="AH1277" s="2" t="s">
        <v>9742</v>
      </c>
      <c r="AI1277" s="2" t="s">
        <v>147</v>
      </c>
      <c r="AJ1277" s="2" t="s">
        <v>1196</v>
      </c>
      <c r="AK1277" s="55">
        <v>392.91</v>
      </c>
      <c r="AL1277" s="55">
        <v>97</v>
      </c>
      <c r="AM1277" s="55">
        <v>24.687587488228854</v>
      </c>
      <c r="AN1277" s="2" t="s">
        <v>103</v>
      </c>
      <c r="AO1277" s="2">
        <v>8</v>
      </c>
      <c r="AP1277" s="2">
        <v>1</v>
      </c>
      <c r="AQ1277" s="2">
        <v>1</v>
      </c>
      <c r="AR1277" s="53" t="s">
        <v>72</v>
      </c>
      <c r="AS1277" s="2" t="s">
        <v>73</v>
      </c>
      <c r="AT1277" s="2" t="s">
        <v>148</v>
      </c>
      <c r="AU1277" s="2" t="s">
        <v>75</v>
      </c>
      <c r="AV1277" s="2" t="s">
        <v>76</v>
      </c>
      <c r="AW1277" s="2" t="str">
        <f t="shared" si="20"/>
        <v>AMERICANAS SERVIÇOS    PEGUE NA LOJA HOJE         PEGUE NA LOJA  QUIOSQUE</v>
      </c>
    </row>
    <row r="1278" spans="2:49" ht="15" customHeight="1">
      <c r="B1278" t="s">
        <v>9743</v>
      </c>
      <c r="C1278" s="2">
        <v>1435</v>
      </c>
      <c r="D1278" s="2">
        <v>1435</v>
      </c>
      <c r="E1278" s="2" t="s">
        <v>9744</v>
      </c>
      <c r="F1278" s="58" t="s">
        <v>9745</v>
      </c>
      <c r="G1278" s="2" t="s">
        <v>534</v>
      </c>
      <c r="H1278" t="s">
        <v>535</v>
      </c>
      <c r="I1278" s="58" t="s">
        <v>536</v>
      </c>
      <c r="J1278" s="2">
        <v>65659</v>
      </c>
      <c r="K1278" s="2" t="s">
        <v>537</v>
      </c>
      <c r="L1278" s="2" t="s">
        <v>531</v>
      </c>
      <c r="M1278" s="58" t="s">
        <v>3038</v>
      </c>
      <c r="N1278" s="58" t="s">
        <v>3039</v>
      </c>
      <c r="O1278" s="58" t="s">
        <v>3040</v>
      </c>
      <c r="P1278" s="2" t="s">
        <v>148</v>
      </c>
      <c r="Q1278" s="2" t="s">
        <v>3041</v>
      </c>
      <c r="R1278" s="2" t="s">
        <v>3035</v>
      </c>
      <c r="S1278" s="10">
        <v>43707</v>
      </c>
      <c r="T1278" s="58" t="s">
        <v>3042</v>
      </c>
      <c r="U1278" s="2" t="s">
        <v>3043</v>
      </c>
      <c r="V1278" s="2" t="s">
        <v>92</v>
      </c>
      <c r="W1278" s="2" t="s">
        <v>93</v>
      </c>
      <c r="X1278" s="2" t="s">
        <v>545</v>
      </c>
      <c r="Y1278" s="2">
        <v>16</v>
      </c>
      <c r="Z1278" s="2" t="s">
        <v>95</v>
      </c>
      <c r="AA1278" s="2" t="s">
        <v>3044</v>
      </c>
      <c r="AB1278" s="58" t="s">
        <v>9745</v>
      </c>
      <c r="AC1278" s="58" t="s">
        <v>98</v>
      </c>
      <c r="AD1278" s="58" t="s">
        <v>9746</v>
      </c>
      <c r="AE1278" s="2" t="s">
        <v>9747</v>
      </c>
      <c r="AF1278" s="62">
        <v>-4.2332412000000001</v>
      </c>
      <c r="AG1278" s="62">
        <v>-69.937097499999993</v>
      </c>
      <c r="AH1278" s="2" t="s">
        <v>9748</v>
      </c>
      <c r="AI1278" s="2" t="s">
        <v>147</v>
      </c>
      <c r="AJ1278" s="2" t="s">
        <v>1351</v>
      </c>
      <c r="AK1278" s="55">
        <v>517.58000000000004</v>
      </c>
      <c r="AL1278" s="55">
        <v>88</v>
      </c>
      <c r="AM1278" s="55">
        <v>17.002202558058656</v>
      </c>
      <c r="AN1278" s="2" t="s">
        <v>103</v>
      </c>
      <c r="AO1278" s="2">
        <v>39</v>
      </c>
      <c r="AP1278" s="2">
        <v>1</v>
      </c>
      <c r="AQ1278" s="2">
        <v>32</v>
      </c>
      <c r="AR1278" s="53" t="s">
        <v>72</v>
      </c>
      <c r="AS1278" s="2" t="s">
        <v>73</v>
      </c>
      <c r="AT1278" s="2" t="s">
        <v>148</v>
      </c>
      <c r="AU1278" s="2" t="s">
        <v>148</v>
      </c>
      <c r="AV1278" s="2" t="s">
        <v>76</v>
      </c>
      <c r="AW1278" s="2" t="str">
        <f t="shared" si="20"/>
        <v>AMERICANAS SERVIÇOS    PEGUE NA LOJA HOJE            QUIOSQUE</v>
      </c>
    </row>
    <row r="1279" spans="2:49" ht="15" customHeight="1">
      <c r="B1279" t="s">
        <v>9749</v>
      </c>
      <c r="C1279" s="2">
        <v>1428</v>
      </c>
      <c r="D1279" s="2">
        <v>1428</v>
      </c>
      <c r="E1279" s="2" t="s">
        <v>9750</v>
      </c>
      <c r="F1279" s="58" t="s">
        <v>9751</v>
      </c>
      <c r="G1279" s="2" t="s">
        <v>380</v>
      </c>
      <c r="H1279" t="s">
        <v>381</v>
      </c>
      <c r="I1279" s="58" t="s">
        <v>382</v>
      </c>
      <c r="J1279" s="2">
        <v>66147</v>
      </c>
      <c r="K1279" s="2" t="s">
        <v>383</v>
      </c>
      <c r="L1279" s="2" t="s">
        <v>384</v>
      </c>
      <c r="M1279" s="58" t="s">
        <v>1717</v>
      </c>
      <c r="N1279" s="58" t="s">
        <v>1718</v>
      </c>
      <c r="O1279" s="58" t="s">
        <v>1719</v>
      </c>
      <c r="P1279" s="2" t="s">
        <v>148</v>
      </c>
      <c r="Q1279" s="2" t="s">
        <v>1720</v>
      </c>
      <c r="R1279" s="2">
        <v>1003</v>
      </c>
      <c r="S1279" s="10">
        <v>43721</v>
      </c>
      <c r="T1279" s="58" t="s">
        <v>406</v>
      </c>
      <c r="U1279" s="2" t="s">
        <v>407</v>
      </c>
      <c r="V1279" s="2" t="s">
        <v>92</v>
      </c>
      <c r="W1279" s="2" t="s">
        <v>93</v>
      </c>
      <c r="X1279" s="2" t="s">
        <v>248</v>
      </c>
      <c r="Y1279" s="2">
        <v>61</v>
      </c>
      <c r="Z1279" s="2" t="s">
        <v>160</v>
      </c>
      <c r="AA1279" s="2" t="s">
        <v>392</v>
      </c>
      <c r="AB1279" s="58" t="s">
        <v>9752</v>
      </c>
      <c r="AC1279" s="58" t="s">
        <v>9753</v>
      </c>
      <c r="AD1279" s="58" t="s">
        <v>9754</v>
      </c>
      <c r="AE1279" s="2" t="s">
        <v>9755</v>
      </c>
      <c r="AF1279" s="62">
        <v>-16.051118200000001</v>
      </c>
      <c r="AG1279" s="62">
        <v>-47.978178200000002</v>
      </c>
      <c r="AH1279" s="2" t="s">
        <v>9756</v>
      </c>
      <c r="AI1279" s="2" t="s">
        <v>147</v>
      </c>
      <c r="AJ1279" s="2" t="s">
        <v>330</v>
      </c>
      <c r="AK1279" s="55">
        <v>739.87</v>
      </c>
      <c r="AL1279" s="55">
        <v>69</v>
      </c>
      <c r="AM1279" s="55">
        <v>9.3259626691175477</v>
      </c>
      <c r="AN1279" s="2" t="s">
        <v>103</v>
      </c>
      <c r="AO1279" s="2">
        <v>7</v>
      </c>
      <c r="AP1279" s="2">
        <v>2</v>
      </c>
      <c r="AQ1279" s="2">
        <v>3</v>
      </c>
      <c r="AR1279" s="53" t="s">
        <v>72</v>
      </c>
      <c r="AS1279" s="2" t="s">
        <v>73</v>
      </c>
      <c r="AT1279" s="2" t="s">
        <v>148</v>
      </c>
      <c r="AU1279" s="2" t="s">
        <v>75</v>
      </c>
      <c r="AV1279" s="2" t="s">
        <v>76</v>
      </c>
      <c r="AW1279" s="2" t="str">
        <f t="shared" si="20"/>
        <v>AMERICANAS SERVIÇOS    PEGUE NA LOJA HOJE         PEGUE NA LOJA  QUIOSQUE</v>
      </c>
    </row>
    <row r="1280" spans="2:49" ht="15" customHeight="1">
      <c r="B1280" t="s">
        <v>9757</v>
      </c>
      <c r="C1280" s="2">
        <v>1439</v>
      </c>
      <c r="D1280" s="2">
        <v>1439</v>
      </c>
      <c r="E1280" s="2" t="s">
        <v>9758</v>
      </c>
      <c r="F1280" s="58" t="s">
        <v>9759</v>
      </c>
      <c r="G1280" s="2" t="s">
        <v>380</v>
      </c>
      <c r="H1280" t="s">
        <v>381</v>
      </c>
      <c r="I1280" s="58" t="s">
        <v>382</v>
      </c>
      <c r="J1280" s="2">
        <v>66147</v>
      </c>
      <c r="K1280" s="2" t="s">
        <v>383</v>
      </c>
      <c r="L1280" s="2" t="s">
        <v>384</v>
      </c>
      <c r="M1280" s="58" t="s">
        <v>385</v>
      </c>
      <c r="N1280" s="58" t="s">
        <v>386</v>
      </c>
      <c r="O1280" s="58" t="s">
        <v>387</v>
      </c>
      <c r="P1280" s="2">
        <v>66210</v>
      </c>
      <c r="Q1280" s="2" t="s">
        <v>388</v>
      </c>
      <c r="R1280" s="2" t="s">
        <v>389</v>
      </c>
      <c r="S1280" s="10">
        <v>43721</v>
      </c>
      <c r="T1280" s="58" t="s">
        <v>390</v>
      </c>
      <c r="U1280" s="2" t="s">
        <v>391</v>
      </c>
      <c r="V1280" s="2" t="s">
        <v>92</v>
      </c>
      <c r="W1280" s="2" t="s">
        <v>93</v>
      </c>
      <c r="X1280" s="2" t="s">
        <v>248</v>
      </c>
      <c r="Y1280" s="2">
        <v>62</v>
      </c>
      <c r="Z1280" s="2" t="s">
        <v>160</v>
      </c>
      <c r="AA1280" s="2" t="s">
        <v>392</v>
      </c>
      <c r="AB1280" s="58" t="s">
        <v>9759</v>
      </c>
      <c r="AC1280" s="58" t="s">
        <v>9760</v>
      </c>
      <c r="AD1280" s="58" t="s">
        <v>9761</v>
      </c>
      <c r="AE1280" s="2" t="s">
        <v>9762</v>
      </c>
      <c r="AF1280" s="62">
        <v>-16.657084000000001</v>
      </c>
      <c r="AG1280" s="62">
        <v>-49.484719699999999</v>
      </c>
      <c r="AH1280" s="2" t="s">
        <v>9763</v>
      </c>
      <c r="AI1280" s="2" t="s">
        <v>147</v>
      </c>
      <c r="AJ1280" s="2" t="s">
        <v>1351</v>
      </c>
      <c r="AK1280" s="55">
        <v>512.66</v>
      </c>
      <c r="AL1280" s="55">
        <v>94</v>
      </c>
      <c r="AM1280" s="55">
        <v>18.335739086334023</v>
      </c>
      <c r="AN1280" s="2" t="s">
        <v>103</v>
      </c>
      <c r="AO1280" s="2">
        <v>10</v>
      </c>
      <c r="AP1280" s="2">
        <v>1</v>
      </c>
      <c r="AQ1280" s="2">
        <v>3</v>
      </c>
      <c r="AR1280" s="53" t="s">
        <v>72</v>
      </c>
      <c r="AS1280" s="2" t="s">
        <v>73</v>
      </c>
      <c r="AT1280" s="2" t="s">
        <v>148</v>
      </c>
      <c r="AU1280" s="2" t="s">
        <v>75</v>
      </c>
      <c r="AV1280" s="2" t="s">
        <v>76</v>
      </c>
      <c r="AW1280" s="2" t="str">
        <f t="shared" si="20"/>
        <v>AMERICANAS SERVIÇOS    PEGUE NA LOJA HOJE         PEGUE NA LOJA  QUIOSQUE</v>
      </c>
    </row>
    <row r="1281" spans="2:49" ht="15" customHeight="1">
      <c r="B1281" t="s">
        <v>9764</v>
      </c>
      <c r="C1281" s="2">
        <v>1401</v>
      </c>
      <c r="D1281" s="2">
        <v>1401</v>
      </c>
      <c r="E1281" s="2" t="s">
        <v>9765</v>
      </c>
      <c r="F1281" s="58" t="s">
        <v>9766</v>
      </c>
      <c r="G1281" s="2" t="s">
        <v>431</v>
      </c>
      <c r="H1281" t="s">
        <v>432</v>
      </c>
      <c r="I1281" s="58" t="s">
        <v>433</v>
      </c>
      <c r="J1281" s="2">
        <v>66749</v>
      </c>
      <c r="K1281" s="2" t="s">
        <v>434</v>
      </c>
      <c r="L1281" s="2" t="s">
        <v>435</v>
      </c>
      <c r="M1281" s="58" t="s">
        <v>1051</v>
      </c>
      <c r="N1281" s="58" t="s">
        <v>1052</v>
      </c>
      <c r="O1281" s="58" t="s">
        <v>1053</v>
      </c>
      <c r="P1281" s="2" t="s">
        <v>148</v>
      </c>
      <c r="Q1281" s="2" t="s">
        <v>1054</v>
      </c>
      <c r="R1281" s="2" t="s">
        <v>1048</v>
      </c>
      <c r="S1281" s="10">
        <v>43721</v>
      </c>
      <c r="T1281" s="58" t="s">
        <v>1055</v>
      </c>
      <c r="U1281" s="2" t="s">
        <v>1056</v>
      </c>
      <c r="V1281" s="2" t="s">
        <v>92</v>
      </c>
      <c r="W1281" s="2" t="s">
        <v>93</v>
      </c>
      <c r="X1281" s="2" t="s">
        <v>442</v>
      </c>
      <c r="Y1281" s="2">
        <v>83</v>
      </c>
      <c r="Z1281" s="2" t="s">
        <v>160</v>
      </c>
      <c r="AA1281" s="2" t="s">
        <v>1057</v>
      </c>
      <c r="AB1281" s="58" t="s">
        <v>9766</v>
      </c>
      <c r="AC1281" s="58" t="s">
        <v>98</v>
      </c>
      <c r="AD1281" s="58" t="s">
        <v>9767</v>
      </c>
      <c r="AE1281" s="2" t="s">
        <v>9768</v>
      </c>
      <c r="AF1281" s="62">
        <v>-7.3590840999999996</v>
      </c>
      <c r="AG1281" s="62">
        <v>-35.082858799999997</v>
      </c>
      <c r="AH1281" s="2" t="s">
        <v>9769</v>
      </c>
      <c r="AI1281" s="2" t="s">
        <v>28</v>
      </c>
      <c r="AJ1281" s="2" t="s">
        <v>1351</v>
      </c>
      <c r="AK1281" s="55">
        <v>586.30999999999995</v>
      </c>
      <c r="AL1281" s="55">
        <v>99</v>
      </c>
      <c r="AM1281" s="55">
        <v>16.885265473896062</v>
      </c>
      <c r="AN1281" s="2" t="s">
        <v>103</v>
      </c>
      <c r="AO1281" s="2">
        <v>8</v>
      </c>
      <c r="AP1281" s="2">
        <v>1</v>
      </c>
      <c r="AQ1281" s="2">
        <v>1</v>
      </c>
      <c r="AR1281" s="53" t="s">
        <v>72</v>
      </c>
      <c r="AS1281" s="2" t="s">
        <v>73</v>
      </c>
      <c r="AT1281" s="2" t="s">
        <v>148</v>
      </c>
      <c r="AU1281" s="2" t="s">
        <v>75</v>
      </c>
      <c r="AV1281" s="2" t="s">
        <v>76</v>
      </c>
      <c r="AW1281" s="2" t="str">
        <f t="shared" si="20"/>
        <v>AMERICANAS SERVIÇOS    PEGUE NA LOJA HOJE         PEGUE NA LOJA  QUIOSQUE</v>
      </c>
    </row>
    <row r="1282" spans="2:49" ht="15" customHeight="1">
      <c r="B1282" t="s">
        <v>9770</v>
      </c>
      <c r="C1282" s="2">
        <v>5243</v>
      </c>
      <c r="D1282" s="2">
        <v>5243</v>
      </c>
      <c r="E1282" s="2" t="s">
        <v>9771</v>
      </c>
      <c r="F1282" s="58" t="s">
        <v>9772</v>
      </c>
      <c r="G1282" s="2" t="s">
        <v>534</v>
      </c>
      <c r="H1282" t="s">
        <v>535</v>
      </c>
      <c r="I1282" s="58" t="s">
        <v>536</v>
      </c>
      <c r="J1282" s="2">
        <v>65659</v>
      </c>
      <c r="K1282" s="2" t="s">
        <v>537</v>
      </c>
      <c r="L1282" s="2" t="s">
        <v>531</v>
      </c>
      <c r="M1282" s="58" t="s">
        <v>3340</v>
      </c>
      <c r="N1282" s="58" t="s">
        <v>3341</v>
      </c>
      <c r="O1282" s="58" t="s">
        <v>3342</v>
      </c>
      <c r="P1282" s="2" t="s">
        <v>148</v>
      </c>
      <c r="Q1282" s="2" t="s">
        <v>3343</v>
      </c>
      <c r="R1282" s="2" t="s">
        <v>3337</v>
      </c>
      <c r="S1282" s="10">
        <v>43726</v>
      </c>
      <c r="T1282" s="58" t="s">
        <v>3344</v>
      </c>
      <c r="U1282" s="2" t="s">
        <v>3345</v>
      </c>
      <c r="V1282" s="2" t="s">
        <v>92</v>
      </c>
      <c r="W1282" s="2" t="s">
        <v>1192</v>
      </c>
      <c r="X1282" s="2" t="s">
        <v>545</v>
      </c>
      <c r="Y1282" s="2">
        <v>91</v>
      </c>
      <c r="Z1282" s="2" t="s">
        <v>95</v>
      </c>
      <c r="AA1282" s="2" t="s">
        <v>546</v>
      </c>
      <c r="AB1282" s="58" t="s">
        <v>9773</v>
      </c>
      <c r="AC1282" s="58" t="s">
        <v>98</v>
      </c>
      <c r="AD1282" s="58" t="s">
        <v>9774</v>
      </c>
      <c r="AE1282" s="2" t="s">
        <v>9775</v>
      </c>
      <c r="AF1282" s="62">
        <v>-2.0488662</v>
      </c>
      <c r="AG1282" s="62">
        <v>-47.5515227</v>
      </c>
      <c r="AH1282" s="2" t="s">
        <v>9776</v>
      </c>
      <c r="AI1282" s="2" t="s">
        <v>147</v>
      </c>
      <c r="AJ1282" s="2" t="s">
        <v>1196</v>
      </c>
      <c r="AK1282" s="55">
        <v>460.3</v>
      </c>
      <c r="AL1282" s="55">
        <v>28</v>
      </c>
      <c r="AM1282" s="55">
        <v>6.0829893547686291</v>
      </c>
      <c r="AN1282" s="2" t="s">
        <v>103</v>
      </c>
      <c r="AO1282" s="2">
        <v>8</v>
      </c>
      <c r="AP1282" s="2">
        <v>1</v>
      </c>
      <c r="AQ1282" s="2">
        <v>1</v>
      </c>
      <c r="AR1282" s="53" t="s">
        <v>72</v>
      </c>
      <c r="AS1282" s="2" t="s">
        <v>73</v>
      </c>
      <c r="AT1282" s="2" t="s">
        <v>148</v>
      </c>
      <c r="AU1282" s="2" t="s">
        <v>75</v>
      </c>
      <c r="AV1282" s="2" t="s">
        <v>76</v>
      </c>
      <c r="AW1282" s="2" t="str">
        <f t="shared" si="20"/>
        <v>AMERICANAS SERVIÇOS    PEGUE NA LOJA HOJE         PEGUE NA LOJA  QUIOSQUE</v>
      </c>
    </row>
    <row r="1283" spans="2:49" ht="15" customHeight="1">
      <c r="B1283" t="s">
        <v>9777</v>
      </c>
      <c r="C1283" s="2">
        <v>5222</v>
      </c>
      <c r="D1283" s="2">
        <v>5222</v>
      </c>
      <c r="E1283" s="2" t="s">
        <v>9778</v>
      </c>
      <c r="F1283" s="58" t="s">
        <v>9779</v>
      </c>
      <c r="G1283" s="2" t="s">
        <v>431</v>
      </c>
      <c r="H1283" t="s">
        <v>432</v>
      </c>
      <c r="I1283" s="58" t="s">
        <v>433</v>
      </c>
      <c r="J1283" s="2">
        <v>66749</v>
      </c>
      <c r="K1283" s="2" t="s">
        <v>434</v>
      </c>
      <c r="L1283" s="2" t="s">
        <v>435</v>
      </c>
      <c r="M1283" s="58" t="s">
        <v>1648</v>
      </c>
      <c r="N1283" s="58" t="s">
        <v>1649</v>
      </c>
      <c r="O1283" s="58" t="s">
        <v>1650</v>
      </c>
      <c r="P1283" s="2" t="s">
        <v>148</v>
      </c>
      <c r="Q1283" s="2" t="s">
        <v>1651</v>
      </c>
      <c r="R1283" s="2" t="s">
        <v>1645</v>
      </c>
      <c r="S1283" s="10">
        <v>43726</v>
      </c>
      <c r="T1283" s="58" t="s">
        <v>1652</v>
      </c>
      <c r="U1283" s="2" t="s">
        <v>1653</v>
      </c>
      <c r="V1283" s="2" t="s">
        <v>92</v>
      </c>
      <c r="W1283" s="2" t="s">
        <v>1192</v>
      </c>
      <c r="X1283" s="2" t="s">
        <v>442</v>
      </c>
      <c r="Y1283" s="2">
        <v>87</v>
      </c>
      <c r="Z1283" s="2" t="s">
        <v>160</v>
      </c>
      <c r="AA1283" s="2" t="s">
        <v>443</v>
      </c>
      <c r="AB1283" s="58" t="s">
        <v>9780</v>
      </c>
      <c r="AC1283" s="58" t="s">
        <v>98</v>
      </c>
      <c r="AD1283" s="58" t="s">
        <v>9781</v>
      </c>
      <c r="AE1283" s="2" t="s">
        <v>9782</v>
      </c>
      <c r="AF1283" s="62">
        <v>-7.4763267999999998</v>
      </c>
      <c r="AG1283" s="62">
        <v>-37.273541600000001</v>
      </c>
      <c r="AH1283" s="2" t="s">
        <v>9783</v>
      </c>
      <c r="AI1283" s="2" t="s">
        <v>147</v>
      </c>
      <c r="AJ1283" s="2" t="s">
        <v>1196</v>
      </c>
      <c r="AK1283" s="55">
        <v>344.26</v>
      </c>
      <c r="AL1283" s="55">
        <v>81</v>
      </c>
      <c r="AM1283" s="55">
        <v>23.52872828676001</v>
      </c>
      <c r="AN1283" s="2" t="s">
        <v>103</v>
      </c>
      <c r="AO1283" s="2">
        <v>9</v>
      </c>
      <c r="AP1283" s="2">
        <v>1</v>
      </c>
      <c r="AQ1283" s="2">
        <v>2</v>
      </c>
      <c r="AR1283" s="53" t="s">
        <v>72</v>
      </c>
      <c r="AS1283" s="2" t="s">
        <v>73</v>
      </c>
      <c r="AT1283" s="2" t="s">
        <v>148</v>
      </c>
      <c r="AU1283" s="2" t="s">
        <v>148</v>
      </c>
      <c r="AV1283" s="2" t="s">
        <v>76</v>
      </c>
      <c r="AW1283" s="2" t="str">
        <f t="shared" si="20"/>
        <v>AMERICANAS SERVIÇOS    PEGUE NA LOJA HOJE            QUIOSQUE</v>
      </c>
    </row>
    <row r="1284" spans="2:49" ht="15" customHeight="1">
      <c r="B1284" t="s">
        <v>9784</v>
      </c>
      <c r="C1284" s="2">
        <v>1426</v>
      </c>
      <c r="D1284" s="2">
        <v>1426</v>
      </c>
      <c r="E1284" s="2" t="s">
        <v>9785</v>
      </c>
      <c r="F1284" s="58" t="s">
        <v>9786</v>
      </c>
      <c r="G1284" s="2" t="s">
        <v>431</v>
      </c>
      <c r="H1284" t="s">
        <v>432</v>
      </c>
      <c r="I1284" s="58" t="s">
        <v>433</v>
      </c>
      <c r="J1284" s="2">
        <v>66749</v>
      </c>
      <c r="K1284" s="2" t="s">
        <v>434</v>
      </c>
      <c r="L1284" s="2" t="s">
        <v>435</v>
      </c>
      <c r="M1284" s="58" t="s">
        <v>1051</v>
      </c>
      <c r="N1284" s="58" t="s">
        <v>1052</v>
      </c>
      <c r="O1284" s="58" t="s">
        <v>1053</v>
      </c>
      <c r="P1284" s="2" t="s">
        <v>148</v>
      </c>
      <c r="Q1284" s="2" t="s">
        <v>1054</v>
      </c>
      <c r="R1284" s="2" t="s">
        <v>1048</v>
      </c>
      <c r="S1284" s="10">
        <v>43727</v>
      </c>
      <c r="T1284" s="58" t="s">
        <v>1055</v>
      </c>
      <c r="U1284" s="2" t="s">
        <v>1056</v>
      </c>
      <c r="V1284" s="2" t="s">
        <v>92</v>
      </c>
      <c r="W1284" s="2" t="s">
        <v>93</v>
      </c>
      <c r="X1284" s="2" t="s">
        <v>442</v>
      </c>
      <c r="Y1284" s="2">
        <v>83</v>
      </c>
      <c r="Z1284" s="2" t="s">
        <v>160</v>
      </c>
      <c r="AA1284" s="2" t="s">
        <v>1057</v>
      </c>
      <c r="AB1284" s="58" t="s">
        <v>9786</v>
      </c>
      <c r="AC1284" s="58" t="s">
        <v>98</v>
      </c>
      <c r="AD1284" s="58" t="s">
        <v>9787</v>
      </c>
      <c r="AE1284" s="2" t="s">
        <v>9788</v>
      </c>
      <c r="AF1284" s="62">
        <v>-6.7576273999999996</v>
      </c>
      <c r="AG1284" s="62">
        <v>-35.657333800000004</v>
      </c>
      <c r="AH1284" s="2" t="s">
        <v>9789</v>
      </c>
      <c r="AI1284" s="2" t="s">
        <v>147</v>
      </c>
      <c r="AJ1284" s="2" t="s">
        <v>1351</v>
      </c>
      <c r="AK1284" s="55">
        <v>525.79</v>
      </c>
      <c r="AL1284" s="55">
        <v>55</v>
      </c>
      <c r="AM1284" s="55">
        <v>10.460449989539551</v>
      </c>
      <c r="AN1284" s="2" t="s">
        <v>103</v>
      </c>
      <c r="AO1284" s="2">
        <v>6</v>
      </c>
      <c r="AP1284" s="2">
        <v>2</v>
      </c>
      <c r="AQ1284" s="2">
        <v>2</v>
      </c>
      <c r="AR1284" s="53" t="s">
        <v>72</v>
      </c>
      <c r="AS1284" s="2" t="s">
        <v>73</v>
      </c>
      <c r="AT1284" s="2" t="s">
        <v>148</v>
      </c>
      <c r="AU1284" s="2" t="s">
        <v>75</v>
      </c>
      <c r="AV1284" s="2" t="s">
        <v>76</v>
      </c>
      <c r="AW1284" s="2" t="str">
        <f t="shared" si="20"/>
        <v>AMERICANAS SERVIÇOS    PEGUE NA LOJA HOJE         PEGUE NA LOJA  QUIOSQUE</v>
      </c>
    </row>
    <row r="1285" spans="2:49" ht="15" customHeight="1">
      <c r="B1285" t="s">
        <v>9790</v>
      </c>
      <c r="C1285" s="2">
        <v>1414</v>
      </c>
      <c r="D1285" s="2">
        <v>1414</v>
      </c>
      <c r="E1285" s="2" t="s">
        <v>9791</v>
      </c>
      <c r="F1285" s="58" t="s">
        <v>9792</v>
      </c>
      <c r="G1285" s="2" t="s">
        <v>431</v>
      </c>
      <c r="H1285" t="s">
        <v>432</v>
      </c>
      <c r="I1285" s="58" t="s">
        <v>433</v>
      </c>
      <c r="J1285" s="2">
        <v>66749</v>
      </c>
      <c r="K1285" s="2" t="s">
        <v>434</v>
      </c>
      <c r="L1285" s="2" t="s">
        <v>435</v>
      </c>
      <c r="M1285" s="58" t="s">
        <v>815</v>
      </c>
      <c r="N1285" s="58" t="s">
        <v>816</v>
      </c>
      <c r="O1285" s="58" t="s">
        <v>817</v>
      </c>
      <c r="P1285" s="2">
        <v>66116</v>
      </c>
      <c r="Q1285" s="2" t="s">
        <v>818</v>
      </c>
      <c r="R1285" s="2" t="s">
        <v>812</v>
      </c>
      <c r="S1285" s="10">
        <v>43727</v>
      </c>
      <c r="T1285" s="58" t="s">
        <v>819</v>
      </c>
      <c r="U1285" s="2" t="s">
        <v>820</v>
      </c>
      <c r="V1285" s="2" t="s">
        <v>92</v>
      </c>
      <c r="W1285" s="2" t="s">
        <v>93</v>
      </c>
      <c r="X1285" s="2" t="s">
        <v>480</v>
      </c>
      <c r="Y1285" s="2">
        <v>79</v>
      </c>
      <c r="Z1285" s="2" t="s">
        <v>95</v>
      </c>
      <c r="AA1285" s="2" t="s">
        <v>143</v>
      </c>
      <c r="AB1285" s="58" t="s">
        <v>821</v>
      </c>
      <c r="AC1285" s="58" t="s">
        <v>8724</v>
      </c>
      <c r="AD1285" s="58" t="s">
        <v>9793</v>
      </c>
      <c r="AE1285" s="2" t="s">
        <v>9794</v>
      </c>
      <c r="AF1285" s="62">
        <v>-10.901261699999999</v>
      </c>
      <c r="AG1285" s="62">
        <v>-37.049593700000003</v>
      </c>
      <c r="AH1285" s="2" t="s">
        <v>9795</v>
      </c>
      <c r="AI1285" s="2" t="s">
        <v>28</v>
      </c>
      <c r="AJ1285" s="2" t="s">
        <v>330</v>
      </c>
      <c r="AK1285" s="55">
        <v>917.54</v>
      </c>
      <c r="AL1285" s="55">
        <v>146</v>
      </c>
      <c r="AM1285" s="55">
        <v>15.912112823419145</v>
      </c>
      <c r="AN1285" s="2" t="s">
        <v>331</v>
      </c>
      <c r="AO1285" s="2">
        <v>8</v>
      </c>
      <c r="AP1285" s="2">
        <v>1</v>
      </c>
      <c r="AQ1285" s="2">
        <v>1</v>
      </c>
      <c r="AR1285" s="53" t="s">
        <v>148</v>
      </c>
      <c r="AS1285" s="2" t="s">
        <v>73</v>
      </c>
      <c r="AT1285" s="2" t="s">
        <v>74</v>
      </c>
      <c r="AU1285" s="2" t="s">
        <v>75</v>
      </c>
      <c r="AV1285" s="2" t="s">
        <v>148</v>
      </c>
      <c r="AW1285" s="2" t="str">
        <f t="shared" si="20"/>
        <v xml:space="preserve">     PEGUE NA LOJA HOJE    SHIP FROM STORE    PEGUE NA LOJA   </v>
      </c>
    </row>
    <row r="1286" spans="2:49" ht="15" customHeight="1">
      <c r="B1286" t="s">
        <v>9796</v>
      </c>
      <c r="C1286" s="2">
        <v>5258</v>
      </c>
      <c r="D1286" s="2">
        <v>5258</v>
      </c>
      <c r="E1286" s="2" t="s">
        <v>9797</v>
      </c>
      <c r="F1286" s="58" t="s">
        <v>9798</v>
      </c>
      <c r="G1286" s="2" t="s">
        <v>534</v>
      </c>
      <c r="H1286" t="s">
        <v>535</v>
      </c>
      <c r="I1286" s="58" t="s">
        <v>536</v>
      </c>
      <c r="J1286" s="2">
        <v>65659</v>
      </c>
      <c r="K1286" s="2" t="s">
        <v>537</v>
      </c>
      <c r="L1286" s="2" t="s">
        <v>531</v>
      </c>
      <c r="M1286" s="58" t="s">
        <v>3340</v>
      </c>
      <c r="N1286" s="58" t="s">
        <v>3341</v>
      </c>
      <c r="O1286" s="58" t="s">
        <v>3342</v>
      </c>
      <c r="P1286" s="2" t="s">
        <v>148</v>
      </c>
      <c r="Q1286" s="2" t="s">
        <v>3343</v>
      </c>
      <c r="R1286" s="2" t="s">
        <v>3337</v>
      </c>
      <c r="S1286" s="10">
        <v>43732</v>
      </c>
      <c r="T1286" s="58" t="s">
        <v>3344</v>
      </c>
      <c r="U1286" s="2" t="s">
        <v>3345</v>
      </c>
      <c r="V1286" s="2" t="s">
        <v>92</v>
      </c>
      <c r="W1286" s="2" t="s">
        <v>1192</v>
      </c>
      <c r="X1286" s="2" t="s">
        <v>545</v>
      </c>
      <c r="Y1286" s="2">
        <v>91</v>
      </c>
      <c r="Z1286" s="2" t="s">
        <v>95</v>
      </c>
      <c r="AA1286" s="2" t="s">
        <v>546</v>
      </c>
      <c r="AB1286" s="58" t="s">
        <v>9799</v>
      </c>
      <c r="AC1286" s="58" t="s">
        <v>9800</v>
      </c>
      <c r="AD1286" s="58" t="s">
        <v>9801</v>
      </c>
      <c r="AE1286" s="2" t="s">
        <v>9802</v>
      </c>
      <c r="AF1286" s="62">
        <v>-2.4211418999999998</v>
      </c>
      <c r="AG1286" s="62">
        <v>-48.247449899999999</v>
      </c>
      <c r="AH1286" s="2" t="s">
        <v>9803</v>
      </c>
      <c r="AI1286" s="2" t="s">
        <v>147</v>
      </c>
      <c r="AJ1286" s="2" t="s">
        <v>1196</v>
      </c>
      <c r="AK1286" s="55">
        <v>369.84</v>
      </c>
      <c r="AL1286" s="55">
        <v>45</v>
      </c>
      <c r="AM1286" s="55">
        <v>12.167423750811162</v>
      </c>
      <c r="AN1286" s="2" t="s">
        <v>103</v>
      </c>
      <c r="AO1286" s="2">
        <v>8</v>
      </c>
      <c r="AP1286" s="2">
        <v>1</v>
      </c>
      <c r="AQ1286" s="2">
        <v>1</v>
      </c>
      <c r="AR1286" s="53" t="s">
        <v>72</v>
      </c>
      <c r="AS1286" s="2" t="s">
        <v>73</v>
      </c>
      <c r="AT1286" s="2" t="s">
        <v>148</v>
      </c>
      <c r="AU1286" s="2" t="s">
        <v>75</v>
      </c>
      <c r="AV1286" s="2" t="s">
        <v>76</v>
      </c>
      <c r="AW1286" s="2" t="str">
        <f t="shared" si="20"/>
        <v>AMERICANAS SERVIÇOS    PEGUE NA LOJA HOJE         PEGUE NA LOJA  QUIOSQUE</v>
      </c>
    </row>
    <row r="1287" spans="2:49" ht="15" customHeight="1">
      <c r="B1287" t="s">
        <v>9804</v>
      </c>
      <c r="C1287" s="2">
        <v>5262</v>
      </c>
      <c r="D1287" s="2">
        <v>5262</v>
      </c>
      <c r="E1287" s="2" t="s">
        <v>9805</v>
      </c>
      <c r="F1287" s="58" t="s">
        <v>9806</v>
      </c>
      <c r="G1287" s="2" t="s">
        <v>431</v>
      </c>
      <c r="H1287" t="s">
        <v>432</v>
      </c>
      <c r="I1287" s="58" t="s">
        <v>433</v>
      </c>
      <c r="J1287" s="2">
        <v>66749</v>
      </c>
      <c r="K1287" s="2" t="s">
        <v>434</v>
      </c>
      <c r="L1287" s="2" t="s">
        <v>435</v>
      </c>
      <c r="M1287" s="58" t="s">
        <v>1648</v>
      </c>
      <c r="N1287" s="58" t="s">
        <v>1649</v>
      </c>
      <c r="O1287" s="58" t="s">
        <v>1650</v>
      </c>
      <c r="P1287" s="2" t="s">
        <v>148</v>
      </c>
      <c r="Q1287" s="2" t="s">
        <v>1651</v>
      </c>
      <c r="R1287" s="2" t="s">
        <v>1645</v>
      </c>
      <c r="S1287" s="10">
        <v>43732</v>
      </c>
      <c r="T1287" s="58" t="s">
        <v>1652</v>
      </c>
      <c r="U1287" s="2" t="s">
        <v>1653</v>
      </c>
      <c r="V1287" s="2" t="s">
        <v>92</v>
      </c>
      <c r="W1287" s="2" t="s">
        <v>1192</v>
      </c>
      <c r="X1287" s="2" t="s">
        <v>442</v>
      </c>
      <c r="Y1287" s="2">
        <v>87</v>
      </c>
      <c r="Z1287" s="2" t="s">
        <v>160</v>
      </c>
      <c r="AA1287" s="2" t="s">
        <v>443</v>
      </c>
      <c r="AB1287" s="58" t="s">
        <v>9807</v>
      </c>
      <c r="AC1287" s="58" t="s">
        <v>98</v>
      </c>
      <c r="AD1287" s="58" t="s">
        <v>9808</v>
      </c>
      <c r="AE1287" s="2" t="s">
        <v>9809</v>
      </c>
      <c r="AF1287" s="62">
        <v>-8.0730798999999998</v>
      </c>
      <c r="AG1287" s="62">
        <v>-37.266174300000003</v>
      </c>
      <c r="AH1287" s="2" t="s">
        <v>9810</v>
      </c>
      <c r="AI1287" s="2" t="s">
        <v>147</v>
      </c>
      <c r="AJ1287" s="2" t="s">
        <v>1260</v>
      </c>
      <c r="AK1287" s="55">
        <v>269.8</v>
      </c>
      <c r="AL1287" s="55">
        <v>47</v>
      </c>
      <c r="AM1287" s="55">
        <v>17.420311341734617</v>
      </c>
      <c r="AN1287" s="2" t="s">
        <v>103</v>
      </c>
      <c r="AO1287" s="2">
        <v>8</v>
      </c>
      <c r="AP1287" s="2">
        <v>1</v>
      </c>
      <c r="AQ1287" s="2">
        <v>1</v>
      </c>
      <c r="AR1287" s="53" t="s">
        <v>72</v>
      </c>
      <c r="AS1287" s="2" t="s">
        <v>73</v>
      </c>
      <c r="AT1287" s="2" t="s">
        <v>148</v>
      </c>
      <c r="AU1287" s="2" t="s">
        <v>148</v>
      </c>
      <c r="AV1287" s="2" t="s">
        <v>76</v>
      </c>
      <c r="AW1287" s="2" t="str">
        <f t="shared" si="20"/>
        <v>AMERICANAS SERVIÇOS    PEGUE NA LOJA HOJE            QUIOSQUE</v>
      </c>
    </row>
    <row r="1288" spans="2:49" ht="15" customHeight="1">
      <c r="B1288" t="s">
        <v>9811</v>
      </c>
      <c r="C1288" s="2">
        <v>5267</v>
      </c>
      <c r="D1288" s="2">
        <v>5267</v>
      </c>
      <c r="E1288" s="2" t="s">
        <v>9812</v>
      </c>
      <c r="F1288" s="58" t="s">
        <v>9813</v>
      </c>
      <c r="G1288" s="2" t="s">
        <v>81</v>
      </c>
      <c r="H1288" t="s">
        <v>82</v>
      </c>
      <c r="I1288" s="58" t="s">
        <v>83</v>
      </c>
      <c r="J1288" s="2">
        <v>66203</v>
      </c>
      <c r="K1288" s="2" t="s">
        <v>84</v>
      </c>
      <c r="L1288" s="2" t="s">
        <v>85</v>
      </c>
      <c r="M1288" s="58" t="s">
        <v>358</v>
      </c>
      <c r="N1288" s="58" t="s">
        <v>359</v>
      </c>
      <c r="O1288" s="58" t="s">
        <v>360</v>
      </c>
      <c r="P1288" s="2">
        <v>66174</v>
      </c>
      <c r="Q1288" s="2" t="s">
        <v>361</v>
      </c>
      <c r="R1288" s="2" t="s">
        <v>362</v>
      </c>
      <c r="S1288" s="10">
        <v>43738</v>
      </c>
      <c r="T1288" s="58" t="s">
        <v>363</v>
      </c>
      <c r="U1288" s="2" t="s">
        <v>364</v>
      </c>
      <c r="V1288" s="2" t="s">
        <v>92</v>
      </c>
      <c r="W1288" s="2" t="s">
        <v>1192</v>
      </c>
      <c r="X1288" s="2" t="s">
        <v>94</v>
      </c>
      <c r="Y1288" s="2">
        <v>21</v>
      </c>
      <c r="Z1288" s="2" t="s">
        <v>95</v>
      </c>
      <c r="AA1288" s="2" t="s">
        <v>96</v>
      </c>
      <c r="AB1288" s="58" t="s">
        <v>834</v>
      </c>
      <c r="AC1288" s="58" t="s">
        <v>9814</v>
      </c>
      <c r="AD1288" s="58" t="s">
        <v>9815</v>
      </c>
      <c r="AE1288" s="2" t="s">
        <v>9816</v>
      </c>
      <c r="AF1288" s="62">
        <v>-22.7891035</v>
      </c>
      <c r="AG1288" s="62">
        <v>-43.306345700000001</v>
      </c>
      <c r="AH1288" s="2" t="s">
        <v>9817</v>
      </c>
      <c r="AI1288" s="2" t="s">
        <v>147</v>
      </c>
      <c r="AJ1288" s="2" t="s">
        <v>1260</v>
      </c>
      <c r="AK1288" s="55">
        <v>137.72</v>
      </c>
      <c r="AL1288" s="55">
        <v>23</v>
      </c>
      <c r="AM1288" s="55">
        <v>16.700551844321812</v>
      </c>
      <c r="AN1288" s="2" t="s">
        <v>331</v>
      </c>
      <c r="AO1288" s="2">
        <v>4</v>
      </c>
      <c r="AP1288" s="2">
        <v>2</v>
      </c>
      <c r="AQ1288" s="2">
        <v>1</v>
      </c>
      <c r="AR1288" s="53" t="s">
        <v>148</v>
      </c>
      <c r="AS1288" s="2" t="s">
        <v>73</v>
      </c>
      <c r="AT1288" s="2" t="s">
        <v>148</v>
      </c>
      <c r="AU1288" s="2" t="s">
        <v>148</v>
      </c>
      <c r="AV1288" s="2" t="s">
        <v>148</v>
      </c>
      <c r="AW1288" s="2" t="str">
        <f t="shared" si="20"/>
        <v xml:space="preserve">     PEGUE NA LOJA HOJE             </v>
      </c>
    </row>
    <row r="1289" spans="2:49" ht="15" customHeight="1">
      <c r="B1289" t="s">
        <v>9818</v>
      </c>
      <c r="C1289" s="2">
        <v>1433</v>
      </c>
      <c r="D1289" s="2">
        <v>1433</v>
      </c>
      <c r="E1289" s="2" t="s">
        <v>9819</v>
      </c>
      <c r="F1289" s="58" t="s">
        <v>9820</v>
      </c>
      <c r="G1289" s="2" t="s">
        <v>81</v>
      </c>
      <c r="H1289" t="s">
        <v>82</v>
      </c>
      <c r="I1289" s="58" t="s">
        <v>83</v>
      </c>
      <c r="J1289" s="2">
        <v>66203</v>
      </c>
      <c r="K1289" s="2" t="s">
        <v>84</v>
      </c>
      <c r="L1289" s="2" t="s">
        <v>85</v>
      </c>
      <c r="M1289" s="58" t="s">
        <v>751</v>
      </c>
      <c r="N1289" s="58" t="s">
        <v>752</v>
      </c>
      <c r="O1289" s="58" t="s">
        <v>753</v>
      </c>
      <c r="P1289" s="2">
        <v>86530</v>
      </c>
      <c r="Q1289" s="2" t="s">
        <v>754</v>
      </c>
      <c r="R1289" s="2" t="s">
        <v>748</v>
      </c>
      <c r="S1289" s="10">
        <v>43738</v>
      </c>
      <c r="T1289" s="58" t="s">
        <v>1814</v>
      </c>
      <c r="U1289" s="2" t="s">
        <v>1815</v>
      </c>
      <c r="V1289" s="2" t="s">
        <v>92</v>
      </c>
      <c r="W1289" s="2" t="s">
        <v>93</v>
      </c>
      <c r="X1289" s="2" t="s">
        <v>248</v>
      </c>
      <c r="Y1289" s="2">
        <v>38</v>
      </c>
      <c r="Z1289" s="2" t="s">
        <v>95</v>
      </c>
      <c r="AA1289" s="2" t="s">
        <v>206</v>
      </c>
      <c r="AB1289" s="58" t="s">
        <v>9820</v>
      </c>
      <c r="AC1289" s="58" t="s">
        <v>98</v>
      </c>
      <c r="AD1289" s="58" t="s">
        <v>9821</v>
      </c>
      <c r="AE1289" s="2" t="s">
        <v>9822</v>
      </c>
      <c r="AF1289" s="62">
        <v>-18.752687699999999</v>
      </c>
      <c r="AG1289" s="62">
        <v>-44.430333400000002</v>
      </c>
      <c r="AH1289" s="2" t="s">
        <v>9823</v>
      </c>
      <c r="AI1289" s="2" t="s">
        <v>147</v>
      </c>
      <c r="AJ1289" s="2" t="s">
        <v>1351</v>
      </c>
      <c r="AK1289" s="55">
        <v>510.7</v>
      </c>
      <c r="AL1289" s="55">
        <v>35</v>
      </c>
      <c r="AM1289" s="55">
        <v>6.8533385549246137</v>
      </c>
      <c r="AN1289" s="2" t="s">
        <v>331</v>
      </c>
      <c r="AO1289" s="2">
        <v>11</v>
      </c>
      <c r="AP1289" s="2">
        <v>1</v>
      </c>
      <c r="AQ1289" s="2">
        <v>4</v>
      </c>
      <c r="AR1289" s="53" t="s">
        <v>148</v>
      </c>
      <c r="AS1289" s="2" t="s">
        <v>73</v>
      </c>
      <c r="AT1289" s="2" t="s">
        <v>148</v>
      </c>
      <c r="AU1289" s="2" t="s">
        <v>148</v>
      </c>
      <c r="AV1289" s="2" t="s">
        <v>148</v>
      </c>
      <c r="AW1289" s="2" t="str">
        <f t="shared" si="20"/>
        <v xml:space="preserve">     PEGUE NA LOJA HOJE             </v>
      </c>
    </row>
    <row r="1290" spans="2:49" ht="15" customHeight="1">
      <c r="B1290" t="s">
        <v>9824</v>
      </c>
      <c r="C1290" s="2">
        <v>5207</v>
      </c>
      <c r="D1290" s="2">
        <v>5207</v>
      </c>
      <c r="E1290" s="2" t="s">
        <v>9825</v>
      </c>
      <c r="F1290" s="58" t="s">
        <v>9826</v>
      </c>
      <c r="G1290" s="2" t="s">
        <v>81</v>
      </c>
      <c r="H1290" t="s">
        <v>82</v>
      </c>
      <c r="I1290" s="58" t="s">
        <v>83</v>
      </c>
      <c r="J1290" s="2">
        <v>66203</v>
      </c>
      <c r="K1290" s="2" t="s">
        <v>84</v>
      </c>
      <c r="L1290" s="2" t="s">
        <v>85</v>
      </c>
      <c r="M1290" s="58" t="s">
        <v>751</v>
      </c>
      <c r="N1290" s="58" t="s">
        <v>752</v>
      </c>
      <c r="O1290" s="58" t="s">
        <v>753</v>
      </c>
      <c r="P1290" s="2">
        <v>86530</v>
      </c>
      <c r="Q1290" s="2" t="s">
        <v>754</v>
      </c>
      <c r="R1290" s="2" t="s">
        <v>748</v>
      </c>
      <c r="S1290" s="10">
        <v>43738</v>
      </c>
      <c r="T1290" s="58" t="s">
        <v>1814</v>
      </c>
      <c r="U1290" s="2" t="s">
        <v>1815</v>
      </c>
      <c r="V1290" s="2" t="s">
        <v>92</v>
      </c>
      <c r="W1290" s="2" t="s">
        <v>1192</v>
      </c>
      <c r="X1290" s="2" t="s">
        <v>248</v>
      </c>
      <c r="Y1290" s="2">
        <v>38</v>
      </c>
      <c r="Z1290" s="2" t="s">
        <v>95</v>
      </c>
      <c r="AA1290" s="2" t="s">
        <v>206</v>
      </c>
      <c r="AB1290" s="58" t="s">
        <v>9827</v>
      </c>
      <c r="AC1290" s="58" t="s">
        <v>98</v>
      </c>
      <c r="AD1290" s="58" t="s">
        <v>9828</v>
      </c>
      <c r="AE1290" s="2" t="s">
        <v>9829</v>
      </c>
      <c r="AF1290" s="62">
        <v>-17.598948400000001</v>
      </c>
      <c r="AG1290" s="62">
        <v>-44.733333799999997</v>
      </c>
      <c r="AH1290" s="2" t="s">
        <v>9830</v>
      </c>
      <c r="AI1290" s="2" t="s">
        <v>147</v>
      </c>
      <c r="AJ1290" s="2" t="s">
        <v>1196</v>
      </c>
      <c r="AK1290" s="55">
        <v>325.11</v>
      </c>
      <c r="AL1290" s="55">
        <v>48</v>
      </c>
      <c r="AM1290" s="55">
        <v>14.764233643997414</v>
      </c>
      <c r="AN1290" s="2" t="s">
        <v>103</v>
      </c>
      <c r="AO1290" s="2">
        <v>9</v>
      </c>
      <c r="AP1290" s="2">
        <v>1</v>
      </c>
      <c r="AQ1290" s="2">
        <v>2</v>
      </c>
      <c r="AR1290" s="53" t="s">
        <v>148</v>
      </c>
      <c r="AS1290" s="2" t="s">
        <v>73</v>
      </c>
      <c r="AT1290" s="2" t="s">
        <v>148</v>
      </c>
      <c r="AU1290" s="2" t="s">
        <v>148</v>
      </c>
      <c r="AV1290" s="2" t="s">
        <v>148</v>
      </c>
      <c r="AW1290" s="2" t="str">
        <f t="shared" si="20"/>
        <v xml:space="preserve">     PEGUE NA LOJA HOJE             </v>
      </c>
    </row>
    <row r="1291" spans="2:49" ht="15" customHeight="1">
      <c r="B1291" t="s">
        <v>9831</v>
      </c>
      <c r="C1291" s="2">
        <v>1405</v>
      </c>
      <c r="D1291" s="2">
        <v>1405</v>
      </c>
      <c r="E1291" s="2" t="s">
        <v>9832</v>
      </c>
      <c r="F1291" s="58" t="s">
        <v>9833</v>
      </c>
      <c r="G1291" s="2" t="s">
        <v>380</v>
      </c>
      <c r="H1291" t="s">
        <v>381</v>
      </c>
      <c r="I1291" s="58" t="s">
        <v>382</v>
      </c>
      <c r="J1291" s="2">
        <v>66147</v>
      </c>
      <c r="K1291" s="2" t="s">
        <v>383</v>
      </c>
      <c r="L1291" s="2" t="s">
        <v>384</v>
      </c>
      <c r="M1291" s="58" t="s">
        <v>1717</v>
      </c>
      <c r="N1291" s="58" t="s">
        <v>1718</v>
      </c>
      <c r="O1291" s="58" t="s">
        <v>1719</v>
      </c>
      <c r="P1291" s="2" t="s">
        <v>148</v>
      </c>
      <c r="Q1291" s="2" t="s">
        <v>1720</v>
      </c>
      <c r="R1291" s="2">
        <v>1003</v>
      </c>
      <c r="S1291" s="10">
        <v>43738</v>
      </c>
      <c r="T1291" s="58" t="s">
        <v>390</v>
      </c>
      <c r="U1291" s="2" t="s">
        <v>391</v>
      </c>
      <c r="V1291" s="2" t="s">
        <v>92</v>
      </c>
      <c r="W1291" s="2" t="s">
        <v>93</v>
      </c>
      <c r="X1291" s="2" t="s">
        <v>248</v>
      </c>
      <c r="Y1291" s="2">
        <v>64</v>
      </c>
      <c r="Z1291" s="2" t="s">
        <v>160</v>
      </c>
      <c r="AA1291" s="2" t="s">
        <v>392</v>
      </c>
      <c r="AB1291" s="58" t="s">
        <v>9833</v>
      </c>
      <c r="AC1291" s="58" t="s">
        <v>6976</v>
      </c>
      <c r="AD1291" s="58" t="s">
        <v>9834</v>
      </c>
      <c r="AE1291" s="2" t="s">
        <v>9835</v>
      </c>
      <c r="AF1291" s="62">
        <v>-17.7178133</v>
      </c>
      <c r="AG1291" s="62">
        <v>-49.122141399999997</v>
      </c>
      <c r="AH1291" s="2" t="s">
        <v>9836</v>
      </c>
      <c r="AI1291" s="2" t="s">
        <v>147</v>
      </c>
      <c r="AJ1291" s="2" t="s">
        <v>330</v>
      </c>
      <c r="AK1291" s="55">
        <v>717.55</v>
      </c>
      <c r="AL1291" s="55">
        <v>41</v>
      </c>
      <c r="AM1291" s="55">
        <v>5.7138875339697588</v>
      </c>
      <c r="AN1291" s="2" t="s">
        <v>103</v>
      </c>
      <c r="AO1291" s="2">
        <v>9</v>
      </c>
      <c r="AP1291" s="2">
        <v>1</v>
      </c>
      <c r="AQ1291" s="2">
        <v>2</v>
      </c>
      <c r="AR1291" s="53" t="s">
        <v>148</v>
      </c>
      <c r="AS1291" s="2" t="s">
        <v>73</v>
      </c>
      <c r="AT1291" s="2" t="s">
        <v>148</v>
      </c>
      <c r="AU1291" s="2" t="s">
        <v>148</v>
      </c>
      <c r="AV1291" s="2" t="s">
        <v>148</v>
      </c>
      <c r="AW1291" s="2" t="str">
        <f t="shared" si="20"/>
        <v xml:space="preserve">     PEGUE NA LOJA HOJE             </v>
      </c>
    </row>
    <row r="1292" spans="2:49" ht="15" customHeight="1">
      <c r="B1292" t="s">
        <v>9837</v>
      </c>
      <c r="C1292" s="2">
        <v>5260</v>
      </c>
      <c r="D1292" s="2">
        <v>5260</v>
      </c>
      <c r="E1292" s="2" t="s">
        <v>9838</v>
      </c>
      <c r="F1292" s="58" t="s">
        <v>9839</v>
      </c>
      <c r="G1292" s="2" t="s">
        <v>380</v>
      </c>
      <c r="H1292" t="s">
        <v>381</v>
      </c>
      <c r="I1292" s="58" t="s">
        <v>382</v>
      </c>
      <c r="J1292" s="2">
        <v>66147</v>
      </c>
      <c r="K1292" s="2" t="s">
        <v>383</v>
      </c>
      <c r="L1292" s="2" t="s">
        <v>384</v>
      </c>
      <c r="M1292" s="58" t="s">
        <v>2907</v>
      </c>
      <c r="N1292" s="58" t="s">
        <v>2908</v>
      </c>
      <c r="O1292" s="58" t="s">
        <v>2909</v>
      </c>
      <c r="P1292" s="2">
        <v>68222</v>
      </c>
      <c r="Q1292" s="2" t="s">
        <v>2910</v>
      </c>
      <c r="R1292" s="2">
        <v>1019</v>
      </c>
      <c r="S1292" s="10">
        <v>43738</v>
      </c>
      <c r="T1292" s="58" t="s">
        <v>2911</v>
      </c>
      <c r="U1292" s="2" t="s">
        <v>2912</v>
      </c>
      <c r="V1292" s="2" t="s">
        <v>92</v>
      </c>
      <c r="W1292" s="2" t="s">
        <v>1192</v>
      </c>
      <c r="X1292" s="2" t="s">
        <v>442</v>
      </c>
      <c r="Y1292" s="2">
        <v>88</v>
      </c>
      <c r="Z1292" s="2" t="s">
        <v>160</v>
      </c>
      <c r="AA1292" s="2" t="s">
        <v>526</v>
      </c>
      <c r="AB1292" s="58" t="s">
        <v>9840</v>
      </c>
      <c r="AC1292" s="58" t="s">
        <v>98</v>
      </c>
      <c r="AD1292" s="58" t="s">
        <v>9841</v>
      </c>
      <c r="AE1292" s="2" t="s">
        <v>9842</v>
      </c>
      <c r="AF1292" s="62">
        <v>-3.3621940000000001</v>
      </c>
      <c r="AG1292" s="62">
        <v>-39.830168700000002</v>
      </c>
      <c r="AH1292" s="2" t="s">
        <v>9843</v>
      </c>
      <c r="AI1292" s="2" t="s">
        <v>147</v>
      </c>
      <c r="AJ1292" s="2" t="s">
        <v>1196</v>
      </c>
      <c r="AK1292" s="55">
        <v>396.6</v>
      </c>
      <c r="AL1292" s="55">
        <v>68</v>
      </c>
      <c r="AM1292" s="55">
        <v>17.145738779626825</v>
      </c>
      <c r="AN1292" s="2" t="s">
        <v>103</v>
      </c>
      <c r="AO1292" s="2">
        <v>11</v>
      </c>
      <c r="AP1292" s="2">
        <v>1</v>
      </c>
      <c r="AQ1292" s="2">
        <v>4</v>
      </c>
      <c r="AR1292" s="53" t="s">
        <v>148</v>
      </c>
      <c r="AS1292" s="2" t="s">
        <v>73</v>
      </c>
      <c r="AT1292" s="2" t="s">
        <v>148</v>
      </c>
      <c r="AU1292" s="2" t="s">
        <v>75</v>
      </c>
      <c r="AV1292" s="2" t="s">
        <v>148</v>
      </c>
      <c r="AW1292" s="2" t="str">
        <f t="shared" si="20"/>
        <v xml:space="preserve">     PEGUE NA LOJA HOJE         PEGUE NA LOJA   </v>
      </c>
    </row>
    <row r="1293" spans="2:49" ht="15" customHeight="1">
      <c r="B1293" t="s">
        <v>9844</v>
      </c>
      <c r="C1293" s="2">
        <v>1446</v>
      </c>
      <c r="D1293" s="2">
        <v>1446</v>
      </c>
      <c r="E1293" s="2" t="s">
        <v>9845</v>
      </c>
      <c r="F1293" s="58" t="s">
        <v>9846</v>
      </c>
      <c r="G1293" s="2" t="s">
        <v>534</v>
      </c>
      <c r="H1293" t="s">
        <v>535</v>
      </c>
      <c r="I1293" s="58" t="s">
        <v>536</v>
      </c>
      <c r="J1293" s="2">
        <v>65659</v>
      </c>
      <c r="K1293" s="2" t="s">
        <v>537</v>
      </c>
      <c r="L1293" s="2" t="s">
        <v>531</v>
      </c>
      <c r="M1293" s="58" t="s">
        <v>2988</v>
      </c>
      <c r="N1293" s="58" t="s">
        <v>2989</v>
      </c>
      <c r="O1293" s="58" t="s">
        <v>2990</v>
      </c>
      <c r="P1293" s="2" t="s">
        <v>148</v>
      </c>
      <c r="Q1293" s="2" t="s">
        <v>2991</v>
      </c>
      <c r="R1293" s="2" t="s">
        <v>2985</v>
      </c>
      <c r="S1293" s="10">
        <v>43738</v>
      </c>
      <c r="T1293" s="58" t="s">
        <v>2992</v>
      </c>
      <c r="U1293" s="2" t="s">
        <v>2993</v>
      </c>
      <c r="V1293" s="2" t="s">
        <v>92</v>
      </c>
      <c r="W1293" s="2" t="s">
        <v>93</v>
      </c>
      <c r="X1293" s="2" t="s">
        <v>248</v>
      </c>
      <c r="Y1293" s="2">
        <v>69</v>
      </c>
      <c r="Z1293" s="2" t="s">
        <v>95</v>
      </c>
      <c r="AA1293" s="2" t="s">
        <v>2994</v>
      </c>
      <c r="AB1293" s="58" t="s">
        <v>9846</v>
      </c>
      <c r="AC1293" s="58" t="s">
        <v>98</v>
      </c>
      <c r="AD1293" s="58" t="s">
        <v>9847</v>
      </c>
      <c r="AE1293" s="2" t="s">
        <v>9848</v>
      </c>
      <c r="AF1293" s="62">
        <v>-11.5281175</v>
      </c>
      <c r="AG1293" s="62">
        <v>-61.013365399999998</v>
      </c>
      <c r="AH1293" s="2" t="s">
        <v>9849</v>
      </c>
      <c r="AI1293" s="2" t="s">
        <v>147</v>
      </c>
      <c r="AJ1293" s="2" t="s">
        <v>1196</v>
      </c>
      <c r="AK1293" s="55">
        <v>488.01</v>
      </c>
      <c r="AL1293" s="55">
        <v>101</v>
      </c>
      <c r="AM1293" s="55">
        <v>20.696297207024447</v>
      </c>
      <c r="AN1293" s="2" t="s">
        <v>103</v>
      </c>
      <c r="AO1293" s="2">
        <v>10</v>
      </c>
      <c r="AP1293" s="2">
        <v>1</v>
      </c>
      <c r="AQ1293" s="2">
        <v>3</v>
      </c>
      <c r="AR1293" s="53" t="s">
        <v>148</v>
      </c>
      <c r="AS1293" s="2" t="s">
        <v>73</v>
      </c>
      <c r="AT1293" s="2" t="s">
        <v>148</v>
      </c>
      <c r="AU1293" s="2" t="s">
        <v>148</v>
      </c>
      <c r="AV1293" s="2" t="s">
        <v>148</v>
      </c>
      <c r="AW1293" s="2" t="str">
        <f t="shared" si="20"/>
        <v xml:space="preserve">     PEGUE NA LOJA HOJE             </v>
      </c>
    </row>
    <row r="1294" spans="2:49" ht="15" customHeight="1">
      <c r="B1294" t="s">
        <v>9850</v>
      </c>
      <c r="C1294" s="2">
        <v>5211</v>
      </c>
      <c r="D1294" s="2">
        <v>5211</v>
      </c>
      <c r="E1294" s="2" t="s">
        <v>9851</v>
      </c>
      <c r="F1294" s="58" t="s">
        <v>9852</v>
      </c>
      <c r="G1294" s="2" t="s">
        <v>534</v>
      </c>
      <c r="H1294" t="s">
        <v>535</v>
      </c>
      <c r="I1294" s="58" t="s">
        <v>536</v>
      </c>
      <c r="J1294" s="2">
        <v>65659</v>
      </c>
      <c r="K1294" s="2" t="s">
        <v>537</v>
      </c>
      <c r="L1294" s="2" t="s">
        <v>531</v>
      </c>
      <c r="M1294" s="58" t="s">
        <v>3038</v>
      </c>
      <c r="N1294" s="58" t="s">
        <v>3039</v>
      </c>
      <c r="O1294" s="58" t="s">
        <v>3040</v>
      </c>
      <c r="P1294" s="2" t="s">
        <v>148</v>
      </c>
      <c r="Q1294" s="2" t="s">
        <v>3041</v>
      </c>
      <c r="R1294" s="2" t="s">
        <v>3035</v>
      </c>
      <c r="S1294" s="10">
        <v>43738</v>
      </c>
      <c r="T1294" s="58" t="s">
        <v>4141</v>
      </c>
      <c r="U1294" s="2" t="s">
        <v>4142</v>
      </c>
      <c r="V1294" s="2" t="s">
        <v>92</v>
      </c>
      <c r="W1294" s="2" t="s">
        <v>1192</v>
      </c>
      <c r="X1294" s="2" t="s">
        <v>545</v>
      </c>
      <c r="Y1294" s="2">
        <v>93</v>
      </c>
      <c r="Z1294" s="2" t="s">
        <v>95</v>
      </c>
      <c r="AA1294" s="2" t="s">
        <v>546</v>
      </c>
      <c r="AB1294" s="58" t="s">
        <v>9853</v>
      </c>
      <c r="AC1294" s="58" t="s">
        <v>4397</v>
      </c>
      <c r="AD1294" s="58" t="s">
        <v>9854</v>
      </c>
      <c r="AE1294" s="2" t="s">
        <v>9855</v>
      </c>
      <c r="AF1294" s="62">
        <v>-2.0056319</v>
      </c>
      <c r="AG1294" s="62">
        <v>-54.070778399999902</v>
      </c>
      <c r="AH1294" s="2" t="s">
        <v>9856</v>
      </c>
      <c r="AI1294" s="2" t="s">
        <v>147</v>
      </c>
      <c r="AJ1294" s="2" t="s">
        <v>1196</v>
      </c>
      <c r="AK1294" s="55">
        <v>465.33</v>
      </c>
      <c r="AL1294" s="55">
        <v>90</v>
      </c>
      <c r="AM1294" s="55">
        <v>19.341112758687384</v>
      </c>
      <c r="AN1294" s="2" t="s">
        <v>103</v>
      </c>
      <c r="AO1294" s="2">
        <v>15</v>
      </c>
      <c r="AP1294" s="2">
        <v>1</v>
      </c>
      <c r="AQ1294" s="2">
        <v>8</v>
      </c>
      <c r="AR1294" s="53" t="s">
        <v>72</v>
      </c>
      <c r="AS1294" s="2" t="s">
        <v>73</v>
      </c>
      <c r="AT1294" s="2" t="s">
        <v>148</v>
      </c>
      <c r="AU1294" s="2" t="s">
        <v>148</v>
      </c>
      <c r="AV1294" s="2" t="s">
        <v>76</v>
      </c>
      <c r="AW1294" s="2" t="str">
        <f t="shared" si="20"/>
        <v>AMERICANAS SERVIÇOS    PEGUE NA LOJA HOJE            QUIOSQUE</v>
      </c>
    </row>
    <row r="1295" spans="2:49" ht="15" customHeight="1">
      <c r="B1295" t="s">
        <v>9857</v>
      </c>
      <c r="C1295" s="2">
        <v>5092</v>
      </c>
      <c r="D1295" s="2">
        <v>5092</v>
      </c>
      <c r="E1295" s="2" t="s">
        <v>9858</v>
      </c>
      <c r="F1295" s="58" t="s">
        <v>9859</v>
      </c>
      <c r="G1295" s="2" t="s">
        <v>534</v>
      </c>
      <c r="H1295" t="s">
        <v>535</v>
      </c>
      <c r="I1295" s="58" t="s">
        <v>536</v>
      </c>
      <c r="J1295" s="2">
        <v>65659</v>
      </c>
      <c r="K1295" s="2" t="s">
        <v>537</v>
      </c>
      <c r="L1295" s="2" t="s">
        <v>531</v>
      </c>
      <c r="M1295" s="58" t="s">
        <v>721</v>
      </c>
      <c r="N1295" s="58" t="s">
        <v>722</v>
      </c>
      <c r="O1295" s="58" t="s">
        <v>723</v>
      </c>
      <c r="P1295" s="2" t="s">
        <v>148</v>
      </c>
      <c r="Q1295" s="2" t="s">
        <v>724</v>
      </c>
      <c r="R1295" s="2" t="s">
        <v>718</v>
      </c>
      <c r="S1295" s="10">
        <v>43738</v>
      </c>
      <c r="T1295" s="58" t="s">
        <v>725</v>
      </c>
      <c r="U1295" s="2" t="s">
        <v>726</v>
      </c>
      <c r="V1295" s="2" t="s">
        <v>92</v>
      </c>
      <c r="W1295" s="2" t="s">
        <v>1192</v>
      </c>
      <c r="X1295" s="2" t="s">
        <v>545</v>
      </c>
      <c r="Y1295" s="2">
        <v>98</v>
      </c>
      <c r="Z1295" s="2" t="s">
        <v>160</v>
      </c>
      <c r="AA1295" s="2" t="s">
        <v>727</v>
      </c>
      <c r="AB1295" s="58" t="s">
        <v>9860</v>
      </c>
      <c r="AC1295" s="58" t="s">
        <v>98</v>
      </c>
      <c r="AD1295" s="58" t="s">
        <v>9861</v>
      </c>
      <c r="AE1295" s="2" t="s">
        <v>9862</v>
      </c>
      <c r="AF1295" s="62">
        <v>-4.2565643</v>
      </c>
      <c r="AG1295" s="62">
        <v>-43.012912999999998</v>
      </c>
      <c r="AH1295" s="2" t="s">
        <v>9863</v>
      </c>
      <c r="AI1295" s="2" t="s">
        <v>147</v>
      </c>
      <c r="AJ1295" s="2" t="s">
        <v>1351</v>
      </c>
      <c r="AK1295" s="55">
        <v>509.38</v>
      </c>
      <c r="AL1295" s="55">
        <v>52</v>
      </c>
      <c r="AM1295" s="55">
        <v>10.208488751030664</v>
      </c>
      <c r="AN1295" s="2" t="s">
        <v>103</v>
      </c>
      <c r="AO1295" s="2">
        <v>11</v>
      </c>
      <c r="AP1295" s="2">
        <v>1</v>
      </c>
      <c r="AQ1295" s="2">
        <v>4</v>
      </c>
      <c r="AR1295" s="53" t="s">
        <v>148</v>
      </c>
      <c r="AS1295" s="2" t="s">
        <v>73</v>
      </c>
      <c r="AT1295" s="2" t="s">
        <v>148</v>
      </c>
      <c r="AU1295" s="2" t="s">
        <v>148</v>
      </c>
      <c r="AV1295" s="2" t="s">
        <v>76</v>
      </c>
      <c r="AW1295" s="2" t="str">
        <f t="shared" si="20"/>
        <v xml:space="preserve">     PEGUE NA LOJA HOJE            QUIOSQUE</v>
      </c>
    </row>
    <row r="1296" spans="2:49" ht="15" customHeight="1">
      <c r="B1296" t="s">
        <v>9864</v>
      </c>
      <c r="C1296" s="2">
        <v>1441</v>
      </c>
      <c r="D1296" s="2">
        <v>1441</v>
      </c>
      <c r="E1296" s="2" t="s">
        <v>9865</v>
      </c>
      <c r="F1296" s="58" t="s">
        <v>9866</v>
      </c>
      <c r="G1296" s="2" t="s">
        <v>431</v>
      </c>
      <c r="H1296" t="s">
        <v>432</v>
      </c>
      <c r="I1296" s="58" t="s">
        <v>433</v>
      </c>
      <c r="J1296" s="2">
        <v>66749</v>
      </c>
      <c r="K1296" s="2" t="s">
        <v>434</v>
      </c>
      <c r="L1296" s="2" t="s">
        <v>435</v>
      </c>
      <c r="M1296" s="58" t="s">
        <v>580</v>
      </c>
      <c r="N1296" s="58" t="s">
        <v>581</v>
      </c>
      <c r="O1296" s="58" t="s">
        <v>582</v>
      </c>
      <c r="P1296" s="2" t="s">
        <v>148</v>
      </c>
      <c r="Q1296" s="2" t="s">
        <v>583</v>
      </c>
      <c r="R1296" s="2" t="s">
        <v>584</v>
      </c>
      <c r="S1296" s="10">
        <v>43738</v>
      </c>
      <c r="T1296" s="58" t="s">
        <v>585</v>
      </c>
      <c r="U1296" s="2" t="s">
        <v>586</v>
      </c>
      <c r="V1296" s="2" t="s">
        <v>92</v>
      </c>
      <c r="W1296" s="2" t="s">
        <v>93</v>
      </c>
      <c r="X1296" s="2" t="s">
        <v>442</v>
      </c>
      <c r="Y1296" s="2">
        <v>82</v>
      </c>
      <c r="Z1296" s="2" t="s">
        <v>160</v>
      </c>
      <c r="AA1296" s="2" t="s">
        <v>587</v>
      </c>
      <c r="AB1296" s="58" t="s">
        <v>3549</v>
      </c>
      <c r="AC1296" s="58" t="s">
        <v>98</v>
      </c>
      <c r="AD1296" s="58" t="s">
        <v>9867</v>
      </c>
      <c r="AE1296" s="2" t="s">
        <v>9868</v>
      </c>
      <c r="AF1296" s="62">
        <v>-9.7502183000000002</v>
      </c>
      <c r="AG1296" s="62">
        <v>-36.659872200000002</v>
      </c>
      <c r="AH1296" s="2" t="s">
        <v>9869</v>
      </c>
      <c r="AI1296" s="2" t="s">
        <v>147</v>
      </c>
      <c r="AJ1296" s="2" t="s">
        <v>1351</v>
      </c>
      <c r="AK1296" s="55">
        <v>604.48</v>
      </c>
      <c r="AL1296" s="55">
        <v>117</v>
      </c>
      <c r="AM1296" s="55">
        <v>19.355479089465323</v>
      </c>
      <c r="AN1296" s="2" t="s">
        <v>103</v>
      </c>
      <c r="AO1296" s="2">
        <v>8</v>
      </c>
      <c r="AP1296" s="2">
        <v>1</v>
      </c>
      <c r="AQ1296" s="2">
        <v>1</v>
      </c>
      <c r="AR1296" s="53" t="s">
        <v>148</v>
      </c>
      <c r="AS1296" s="2" t="s">
        <v>73</v>
      </c>
      <c r="AT1296" s="2" t="s">
        <v>148</v>
      </c>
      <c r="AU1296" s="2" t="s">
        <v>148</v>
      </c>
      <c r="AV1296" s="2" t="s">
        <v>148</v>
      </c>
      <c r="AW1296" s="2" t="str">
        <f t="shared" si="20"/>
        <v xml:space="preserve">     PEGUE NA LOJA HOJE             </v>
      </c>
    </row>
    <row r="1297" spans="2:49" ht="15" customHeight="1">
      <c r="B1297" t="s">
        <v>9870</v>
      </c>
      <c r="C1297" s="2">
        <v>5259</v>
      </c>
      <c r="D1297" s="2">
        <v>5259</v>
      </c>
      <c r="E1297" s="2" t="s">
        <v>9871</v>
      </c>
      <c r="F1297" s="58" t="s">
        <v>9872</v>
      </c>
      <c r="G1297" s="2" t="s">
        <v>431</v>
      </c>
      <c r="H1297" t="s">
        <v>432</v>
      </c>
      <c r="I1297" s="58" t="s">
        <v>433</v>
      </c>
      <c r="J1297" s="2">
        <v>66749</v>
      </c>
      <c r="K1297" s="2" t="s">
        <v>434</v>
      </c>
      <c r="L1297" s="2" t="s">
        <v>435</v>
      </c>
      <c r="M1297" s="58" t="s">
        <v>1051</v>
      </c>
      <c r="N1297" s="58" t="s">
        <v>1052</v>
      </c>
      <c r="O1297" s="58" t="s">
        <v>1053</v>
      </c>
      <c r="P1297" s="2" t="s">
        <v>148</v>
      </c>
      <c r="Q1297" s="2" t="s">
        <v>1054</v>
      </c>
      <c r="R1297" s="2" t="s">
        <v>1048</v>
      </c>
      <c r="S1297" s="10">
        <v>43738</v>
      </c>
      <c r="T1297" s="58" t="s">
        <v>1055</v>
      </c>
      <c r="U1297" s="2" t="s">
        <v>1056</v>
      </c>
      <c r="V1297" s="2" t="s">
        <v>92</v>
      </c>
      <c r="W1297" s="2" t="s">
        <v>1192</v>
      </c>
      <c r="X1297" s="2" t="s">
        <v>442</v>
      </c>
      <c r="Y1297" s="2">
        <v>83</v>
      </c>
      <c r="Z1297" s="2" t="s">
        <v>160</v>
      </c>
      <c r="AA1297" s="2" t="s">
        <v>1057</v>
      </c>
      <c r="AB1297" s="58" t="s">
        <v>9873</v>
      </c>
      <c r="AC1297" s="58" t="s">
        <v>98</v>
      </c>
      <c r="AD1297" s="58" t="s">
        <v>9874</v>
      </c>
      <c r="AE1297" s="2" t="s">
        <v>9875</v>
      </c>
      <c r="AF1297" s="62">
        <v>-7.3637570999999999</v>
      </c>
      <c r="AG1297" s="62">
        <v>-35.902368099999997</v>
      </c>
      <c r="AH1297" s="2" t="s">
        <v>9876</v>
      </c>
      <c r="AI1297" s="2" t="s">
        <v>147</v>
      </c>
      <c r="AJ1297" s="2" t="s">
        <v>1196</v>
      </c>
      <c r="AK1297" s="55">
        <v>461.24</v>
      </c>
      <c r="AL1297" s="55">
        <v>91</v>
      </c>
      <c r="AM1297" s="55">
        <v>19.729425028184895</v>
      </c>
      <c r="AN1297" s="2" t="s">
        <v>103</v>
      </c>
      <c r="AO1297" s="2">
        <v>8</v>
      </c>
      <c r="AP1297" s="2">
        <v>1</v>
      </c>
      <c r="AQ1297" s="2">
        <v>1</v>
      </c>
      <c r="AR1297" s="53" t="s">
        <v>72</v>
      </c>
      <c r="AS1297" s="2" t="s">
        <v>73</v>
      </c>
      <c r="AT1297" s="2" t="s">
        <v>148</v>
      </c>
      <c r="AU1297" s="2" t="s">
        <v>75</v>
      </c>
      <c r="AV1297" s="2" t="s">
        <v>76</v>
      </c>
      <c r="AW1297" s="2" t="str">
        <f t="shared" si="20"/>
        <v>AMERICANAS SERVIÇOS    PEGUE NA LOJA HOJE         PEGUE NA LOJA  QUIOSQUE</v>
      </c>
    </row>
    <row r="1298" spans="2:49" ht="15" customHeight="1">
      <c r="B1298" t="s">
        <v>9877</v>
      </c>
      <c r="C1298" s="2">
        <v>5220</v>
      </c>
      <c r="D1298" s="2">
        <v>5220</v>
      </c>
      <c r="E1298" s="2" t="s">
        <v>9878</v>
      </c>
      <c r="F1298" s="58" t="s">
        <v>9879</v>
      </c>
      <c r="G1298" s="2" t="s">
        <v>431</v>
      </c>
      <c r="H1298" t="s">
        <v>432</v>
      </c>
      <c r="I1298" s="58" t="s">
        <v>433</v>
      </c>
      <c r="J1298" s="2">
        <v>66749</v>
      </c>
      <c r="K1298" s="2" t="s">
        <v>434</v>
      </c>
      <c r="L1298" s="2" t="s">
        <v>435</v>
      </c>
      <c r="M1298" s="58" t="s">
        <v>1648</v>
      </c>
      <c r="N1298" s="58" t="s">
        <v>1649</v>
      </c>
      <c r="O1298" s="58" t="s">
        <v>1650</v>
      </c>
      <c r="P1298" s="2" t="s">
        <v>148</v>
      </c>
      <c r="Q1298" s="2" t="s">
        <v>1651</v>
      </c>
      <c r="R1298" s="2" t="s">
        <v>1645</v>
      </c>
      <c r="S1298" s="10">
        <v>43738</v>
      </c>
      <c r="T1298" s="58" t="s">
        <v>1652</v>
      </c>
      <c r="U1298" s="2" t="s">
        <v>1653</v>
      </c>
      <c r="V1298" s="2" t="s">
        <v>92</v>
      </c>
      <c r="W1298" s="2" t="s">
        <v>1192</v>
      </c>
      <c r="X1298" s="2" t="s">
        <v>442</v>
      </c>
      <c r="Y1298" s="2">
        <v>87</v>
      </c>
      <c r="Z1298" s="2" t="s">
        <v>160</v>
      </c>
      <c r="AA1298" s="2" t="s">
        <v>443</v>
      </c>
      <c r="AB1298" s="58" t="s">
        <v>9880</v>
      </c>
      <c r="AC1298" s="58" t="s">
        <v>9881</v>
      </c>
      <c r="AD1298" s="58" t="s">
        <v>9882</v>
      </c>
      <c r="AE1298" s="2" t="s">
        <v>9883</v>
      </c>
      <c r="AF1298" s="62">
        <v>-7.9915590999999999</v>
      </c>
      <c r="AG1298" s="62">
        <v>-38.299282599999998</v>
      </c>
      <c r="AH1298" s="2" t="s">
        <v>9884</v>
      </c>
      <c r="AI1298" s="2" t="s">
        <v>147</v>
      </c>
      <c r="AJ1298" s="2" t="s">
        <v>1196</v>
      </c>
      <c r="AK1298" s="55">
        <v>316.41000000000003</v>
      </c>
      <c r="AL1298" s="55">
        <v>55</v>
      </c>
      <c r="AM1298" s="55">
        <v>17.382510034448973</v>
      </c>
      <c r="AN1298" s="2" t="s">
        <v>103</v>
      </c>
      <c r="AO1298" s="2">
        <v>8</v>
      </c>
      <c r="AP1298" s="2">
        <v>1</v>
      </c>
      <c r="AQ1298" s="2">
        <v>1</v>
      </c>
      <c r="AR1298" s="53" t="s">
        <v>72</v>
      </c>
      <c r="AS1298" s="2" t="s">
        <v>73</v>
      </c>
      <c r="AT1298" s="2" t="s">
        <v>148</v>
      </c>
      <c r="AU1298" s="2" t="s">
        <v>148</v>
      </c>
      <c r="AV1298" s="2" t="s">
        <v>76</v>
      </c>
      <c r="AW1298" s="2" t="str">
        <f t="shared" si="20"/>
        <v>AMERICANAS SERVIÇOS    PEGUE NA LOJA HOJE            QUIOSQUE</v>
      </c>
    </row>
    <row r="1299" spans="2:49" ht="15" customHeight="1">
      <c r="B1299" t="s">
        <v>9885</v>
      </c>
      <c r="C1299" s="2">
        <v>5269</v>
      </c>
      <c r="D1299" s="2">
        <v>5269</v>
      </c>
      <c r="E1299" s="2" t="s">
        <v>9886</v>
      </c>
      <c r="F1299" s="58" t="s">
        <v>9887</v>
      </c>
      <c r="G1299" s="2" t="s">
        <v>431</v>
      </c>
      <c r="H1299" t="s">
        <v>432</v>
      </c>
      <c r="I1299" s="58" t="s">
        <v>433</v>
      </c>
      <c r="J1299" s="2">
        <v>66749</v>
      </c>
      <c r="K1299" s="2" t="s">
        <v>434</v>
      </c>
      <c r="L1299" s="2" t="s">
        <v>435</v>
      </c>
      <c r="M1299" s="58" t="s">
        <v>1648</v>
      </c>
      <c r="N1299" s="58" t="s">
        <v>1649</v>
      </c>
      <c r="O1299" s="58" t="s">
        <v>1650</v>
      </c>
      <c r="P1299" s="2" t="s">
        <v>148</v>
      </c>
      <c r="Q1299" s="2" t="s">
        <v>1651</v>
      </c>
      <c r="R1299" s="2" t="s">
        <v>1645</v>
      </c>
      <c r="S1299" s="10">
        <v>43738</v>
      </c>
      <c r="T1299" s="58" t="s">
        <v>1652</v>
      </c>
      <c r="U1299" s="2" t="s">
        <v>1653</v>
      </c>
      <c r="V1299" s="2" t="s">
        <v>92</v>
      </c>
      <c r="W1299" s="2" t="s">
        <v>1192</v>
      </c>
      <c r="X1299" s="2" t="s">
        <v>442</v>
      </c>
      <c r="Y1299" s="2">
        <v>83</v>
      </c>
      <c r="Z1299" s="2" t="s">
        <v>160</v>
      </c>
      <c r="AA1299" s="2" t="s">
        <v>1057</v>
      </c>
      <c r="AB1299" s="58" t="s">
        <v>9888</v>
      </c>
      <c r="AC1299" s="58" t="s">
        <v>98</v>
      </c>
      <c r="AD1299" s="58" t="s">
        <v>9889</v>
      </c>
      <c r="AE1299" s="2" t="s">
        <v>9890</v>
      </c>
      <c r="AF1299" s="62">
        <v>-7.8942701</v>
      </c>
      <c r="AG1299" s="62">
        <v>-37.119132</v>
      </c>
      <c r="AH1299" s="2" t="s">
        <v>9891</v>
      </c>
      <c r="AI1299" s="2" t="s">
        <v>147</v>
      </c>
      <c r="AJ1299" s="2" t="s">
        <v>1196</v>
      </c>
      <c r="AK1299" s="55">
        <v>303.45999999999998</v>
      </c>
      <c r="AL1299" s="55">
        <v>43</v>
      </c>
      <c r="AM1299" s="55">
        <v>14.169907071772228</v>
      </c>
      <c r="AN1299" s="2" t="s">
        <v>103</v>
      </c>
      <c r="AO1299" s="2">
        <v>8</v>
      </c>
      <c r="AP1299" s="2">
        <v>1</v>
      </c>
      <c r="AQ1299" s="2">
        <v>1</v>
      </c>
      <c r="AR1299" s="53" t="s">
        <v>72</v>
      </c>
      <c r="AS1299" s="2" t="s">
        <v>73</v>
      </c>
      <c r="AT1299" s="2" t="s">
        <v>148</v>
      </c>
      <c r="AU1299" s="2" t="s">
        <v>75</v>
      </c>
      <c r="AV1299" s="2" t="s">
        <v>76</v>
      </c>
      <c r="AW1299" s="2" t="str">
        <f t="shared" si="20"/>
        <v>AMERICANAS SERVIÇOS    PEGUE NA LOJA HOJE         PEGUE NA LOJA  QUIOSQUE</v>
      </c>
    </row>
    <row r="1300" spans="2:49" ht="15" customHeight="1">
      <c r="B1300" t="s">
        <v>9892</v>
      </c>
      <c r="C1300" s="2">
        <v>5261</v>
      </c>
      <c r="D1300" s="2">
        <v>5261</v>
      </c>
      <c r="E1300" s="2" t="s">
        <v>9893</v>
      </c>
      <c r="F1300" s="58" t="s">
        <v>9894</v>
      </c>
      <c r="G1300" s="2" t="s">
        <v>431</v>
      </c>
      <c r="H1300" t="s">
        <v>432</v>
      </c>
      <c r="I1300" s="58" t="s">
        <v>433</v>
      </c>
      <c r="J1300" s="2">
        <v>66749</v>
      </c>
      <c r="K1300" s="2" t="s">
        <v>434</v>
      </c>
      <c r="L1300" s="2" t="s">
        <v>435</v>
      </c>
      <c r="M1300" s="58" t="s">
        <v>1519</v>
      </c>
      <c r="N1300" s="58" t="s">
        <v>1520</v>
      </c>
      <c r="O1300" s="58" t="s">
        <v>1521</v>
      </c>
      <c r="P1300" s="2">
        <v>66162</v>
      </c>
      <c r="Q1300" s="2" t="s">
        <v>1522</v>
      </c>
      <c r="R1300" s="2">
        <v>1580</v>
      </c>
      <c r="S1300" s="10">
        <v>43738</v>
      </c>
      <c r="T1300" s="58" t="s">
        <v>1523</v>
      </c>
      <c r="U1300" s="2" t="s">
        <v>1524</v>
      </c>
      <c r="V1300" s="2" t="s">
        <v>92</v>
      </c>
      <c r="W1300" s="2" t="s">
        <v>1192</v>
      </c>
      <c r="X1300" s="2" t="s">
        <v>442</v>
      </c>
      <c r="Y1300" s="2">
        <v>84</v>
      </c>
      <c r="Z1300" s="2" t="s">
        <v>160</v>
      </c>
      <c r="AA1300" s="2" t="s">
        <v>1519</v>
      </c>
      <c r="AB1300" s="58" t="s">
        <v>9895</v>
      </c>
      <c r="AC1300" s="58" t="s">
        <v>98</v>
      </c>
      <c r="AD1300" s="58" t="s">
        <v>9896</v>
      </c>
      <c r="AE1300" s="2" t="s">
        <v>9897</v>
      </c>
      <c r="AF1300" s="62">
        <v>-6.3810148999999896</v>
      </c>
      <c r="AG1300" s="62">
        <v>-35.130201700000001</v>
      </c>
      <c r="AH1300" s="2" t="s">
        <v>9898</v>
      </c>
      <c r="AI1300" s="2" t="s">
        <v>28</v>
      </c>
      <c r="AJ1300" s="2" t="s">
        <v>1196</v>
      </c>
      <c r="AK1300" s="55">
        <v>380.49</v>
      </c>
      <c r="AL1300" s="55">
        <v>27</v>
      </c>
      <c r="AM1300" s="55">
        <v>7.0961129070409203</v>
      </c>
      <c r="AN1300" s="2" t="s">
        <v>103</v>
      </c>
      <c r="AO1300" s="2">
        <v>8</v>
      </c>
      <c r="AP1300" s="2">
        <v>1</v>
      </c>
      <c r="AQ1300" s="2">
        <v>1</v>
      </c>
      <c r="AR1300" s="53" t="s">
        <v>72</v>
      </c>
      <c r="AS1300" s="2" t="s">
        <v>73</v>
      </c>
      <c r="AT1300" s="2" t="s">
        <v>148</v>
      </c>
      <c r="AU1300" s="2" t="s">
        <v>148</v>
      </c>
      <c r="AV1300" s="2" t="s">
        <v>76</v>
      </c>
      <c r="AW1300" s="2" t="str">
        <f t="shared" si="20"/>
        <v>AMERICANAS SERVIÇOS    PEGUE NA LOJA HOJE            QUIOSQUE</v>
      </c>
    </row>
    <row r="1301" spans="2:49" ht="15" customHeight="1">
      <c r="B1301" t="s">
        <v>9899</v>
      </c>
      <c r="C1301" s="2">
        <v>5266</v>
      </c>
      <c r="D1301" s="2">
        <v>5266</v>
      </c>
      <c r="E1301" s="2" t="s">
        <v>9900</v>
      </c>
      <c r="F1301" s="58" t="s">
        <v>9901</v>
      </c>
      <c r="G1301" s="2" t="s">
        <v>431</v>
      </c>
      <c r="H1301" t="s">
        <v>432</v>
      </c>
      <c r="I1301" s="58" t="s">
        <v>433</v>
      </c>
      <c r="J1301" s="2">
        <v>66749</v>
      </c>
      <c r="K1301" s="2" t="s">
        <v>434</v>
      </c>
      <c r="L1301" s="2" t="s">
        <v>435</v>
      </c>
      <c r="M1301" s="58" t="s">
        <v>1519</v>
      </c>
      <c r="N1301" s="58" t="s">
        <v>1520</v>
      </c>
      <c r="O1301" s="58" t="s">
        <v>1521</v>
      </c>
      <c r="P1301" s="2">
        <v>66162</v>
      </c>
      <c r="Q1301" s="2" t="s">
        <v>1522</v>
      </c>
      <c r="R1301" s="2">
        <v>1580</v>
      </c>
      <c r="S1301" s="10">
        <v>43738</v>
      </c>
      <c r="T1301" s="58" t="s">
        <v>1523</v>
      </c>
      <c r="U1301" s="2" t="s">
        <v>1524</v>
      </c>
      <c r="V1301" s="2" t="s">
        <v>92</v>
      </c>
      <c r="W1301" s="2" t="s">
        <v>1192</v>
      </c>
      <c r="X1301" s="2" t="s">
        <v>442</v>
      </c>
      <c r="Y1301" s="2">
        <v>84</v>
      </c>
      <c r="Z1301" s="2" t="s">
        <v>160</v>
      </c>
      <c r="AA1301" s="2" t="s">
        <v>1519</v>
      </c>
      <c r="AB1301" s="58" t="s">
        <v>9902</v>
      </c>
      <c r="AC1301" s="58" t="s">
        <v>98</v>
      </c>
      <c r="AD1301" s="58" t="s">
        <v>9903</v>
      </c>
      <c r="AE1301" s="2" t="s">
        <v>9904</v>
      </c>
      <c r="AF1301" s="62">
        <v>-5.5369169999999999</v>
      </c>
      <c r="AG1301" s="62">
        <v>-35.820068900000003</v>
      </c>
      <c r="AH1301" s="2" t="s">
        <v>9905</v>
      </c>
      <c r="AI1301" s="2" t="s">
        <v>147</v>
      </c>
      <c r="AJ1301" s="2" t="s">
        <v>1196</v>
      </c>
      <c r="AK1301" s="55">
        <v>426.36</v>
      </c>
      <c r="AL1301" s="55">
        <v>52</v>
      </c>
      <c r="AM1301" s="55">
        <v>12.196266066235106</v>
      </c>
      <c r="AN1301" s="2" t="s">
        <v>103</v>
      </c>
      <c r="AO1301" s="2">
        <v>8</v>
      </c>
      <c r="AP1301" s="2">
        <v>1</v>
      </c>
      <c r="AQ1301" s="2">
        <v>1</v>
      </c>
      <c r="AR1301" s="53" t="s">
        <v>72</v>
      </c>
      <c r="AS1301" s="2" t="s">
        <v>73</v>
      </c>
      <c r="AT1301" s="2" t="s">
        <v>148</v>
      </c>
      <c r="AU1301" s="2" t="s">
        <v>75</v>
      </c>
      <c r="AV1301" s="2" t="s">
        <v>76</v>
      </c>
      <c r="AW1301" s="2" t="str">
        <f t="shared" si="20"/>
        <v>AMERICANAS SERVIÇOS    PEGUE NA LOJA HOJE         PEGUE NA LOJA  QUIOSQUE</v>
      </c>
    </row>
    <row r="1302" spans="2:49" ht="15" customHeight="1">
      <c r="B1302" t="s">
        <v>9906</v>
      </c>
      <c r="C1302" s="2">
        <v>5116</v>
      </c>
      <c r="D1302" s="2">
        <v>5116</v>
      </c>
      <c r="E1302" s="2" t="s">
        <v>9907</v>
      </c>
      <c r="F1302" s="58" t="s">
        <v>9908</v>
      </c>
      <c r="G1302" s="2" t="s">
        <v>431</v>
      </c>
      <c r="H1302" t="s">
        <v>432</v>
      </c>
      <c r="I1302" s="58" t="s">
        <v>433</v>
      </c>
      <c r="J1302" s="2">
        <v>66749</v>
      </c>
      <c r="K1302" s="2" t="s">
        <v>434</v>
      </c>
      <c r="L1302" s="2" t="s">
        <v>435</v>
      </c>
      <c r="M1302" s="58" t="s">
        <v>815</v>
      </c>
      <c r="N1302" s="58" t="s">
        <v>816</v>
      </c>
      <c r="O1302" s="58" t="s">
        <v>817</v>
      </c>
      <c r="P1302" s="2">
        <v>66116</v>
      </c>
      <c r="Q1302" s="2" t="s">
        <v>818</v>
      </c>
      <c r="R1302" s="2" t="s">
        <v>812</v>
      </c>
      <c r="S1302" s="10">
        <v>43738</v>
      </c>
      <c r="T1302" s="58" t="s">
        <v>819</v>
      </c>
      <c r="U1302" s="2" t="s">
        <v>820</v>
      </c>
      <c r="V1302" s="2" t="s">
        <v>92</v>
      </c>
      <c r="W1302" s="2" t="s">
        <v>1192</v>
      </c>
      <c r="X1302" s="2" t="s">
        <v>480</v>
      </c>
      <c r="Y1302" s="2">
        <v>71</v>
      </c>
      <c r="Z1302" s="2" t="s">
        <v>95</v>
      </c>
      <c r="AA1302" s="2" t="s">
        <v>481</v>
      </c>
      <c r="AB1302" s="58" t="s">
        <v>4648</v>
      </c>
      <c r="AC1302" s="58" t="s">
        <v>9909</v>
      </c>
      <c r="AD1302" s="58" t="s">
        <v>9910</v>
      </c>
      <c r="AE1302" s="2" t="s">
        <v>9911</v>
      </c>
      <c r="AF1302" s="62">
        <v>-12.646972</v>
      </c>
      <c r="AG1302" s="62">
        <v>-38.077311299999998</v>
      </c>
      <c r="AH1302" s="2" t="s">
        <v>9912</v>
      </c>
      <c r="AI1302" s="2" t="s">
        <v>28</v>
      </c>
      <c r="AJ1302" s="2" t="s">
        <v>1196</v>
      </c>
      <c r="AK1302" s="55">
        <v>487.67</v>
      </c>
      <c r="AL1302" s="55">
        <v>89</v>
      </c>
      <c r="AM1302" s="55">
        <v>18.250046137757089</v>
      </c>
      <c r="AN1302" s="2" t="s">
        <v>103</v>
      </c>
      <c r="AO1302" s="2">
        <v>4</v>
      </c>
      <c r="AP1302" s="2">
        <v>3</v>
      </c>
      <c r="AQ1302" s="2">
        <v>1</v>
      </c>
      <c r="AR1302" s="53" t="s">
        <v>72</v>
      </c>
      <c r="AS1302" s="2" t="s">
        <v>73</v>
      </c>
      <c r="AT1302" s="2" t="s">
        <v>148</v>
      </c>
      <c r="AU1302" s="2" t="s">
        <v>75</v>
      </c>
      <c r="AV1302" s="2" t="s">
        <v>76</v>
      </c>
      <c r="AW1302" s="2" t="str">
        <f t="shared" si="20"/>
        <v>AMERICANAS SERVIÇOS    PEGUE NA LOJA HOJE         PEGUE NA LOJA  QUIOSQUE</v>
      </c>
    </row>
    <row r="1303" spans="2:49" ht="15" customHeight="1">
      <c r="B1303" t="s">
        <v>9913</v>
      </c>
      <c r="C1303" s="2">
        <v>5254</v>
      </c>
      <c r="D1303" s="2">
        <v>5254</v>
      </c>
      <c r="E1303" s="2" t="s">
        <v>9914</v>
      </c>
      <c r="F1303" s="58" t="s">
        <v>9915</v>
      </c>
      <c r="G1303" s="2" t="s">
        <v>431</v>
      </c>
      <c r="H1303" t="s">
        <v>432</v>
      </c>
      <c r="I1303" s="58" t="s">
        <v>433</v>
      </c>
      <c r="J1303" s="2">
        <v>66749</v>
      </c>
      <c r="K1303" s="2" t="s">
        <v>434</v>
      </c>
      <c r="L1303" s="2" t="s">
        <v>435</v>
      </c>
      <c r="M1303" s="58" t="s">
        <v>815</v>
      </c>
      <c r="N1303" s="58" t="s">
        <v>816</v>
      </c>
      <c r="O1303" s="58" t="s">
        <v>817</v>
      </c>
      <c r="P1303" s="2">
        <v>66116</v>
      </c>
      <c r="Q1303" s="2" t="s">
        <v>818</v>
      </c>
      <c r="R1303" s="2" t="s">
        <v>812</v>
      </c>
      <c r="S1303" s="10">
        <v>43738</v>
      </c>
      <c r="T1303" s="58" t="s">
        <v>819</v>
      </c>
      <c r="U1303" s="2" t="s">
        <v>820</v>
      </c>
      <c r="V1303" s="2" t="s">
        <v>92</v>
      </c>
      <c r="W1303" s="2" t="s">
        <v>1192</v>
      </c>
      <c r="X1303" s="2" t="s">
        <v>442</v>
      </c>
      <c r="Y1303" s="2">
        <v>82</v>
      </c>
      <c r="Z1303" s="2" t="s">
        <v>160</v>
      </c>
      <c r="AA1303" s="2" t="s">
        <v>587</v>
      </c>
      <c r="AB1303" s="58" t="s">
        <v>9916</v>
      </c>
      <c r="AC1303" s="58" t="s">
        <v>9917</v>
      </c>
      <c r="AD1303" s="58" t="s">
        <v>9918</v>
      </c>
      <c r="AE1303" s="2" t="s">
        <v>9919</v>
      </c>
      <c r="AF1303" s="62">
        <v>-9.6092996999999993</v>
      </c>
      <c r="AG1303" s="62">
        <v>-37.763093400000002</v>
      </c>
      <c r="AH1303" s="2" t="s">
        <v>9920</v>
      </c>
      <c r="AI1303" s="2" t="s">
        <v>147</v>
      </c>
      <c r="AJ1303" s="2" t="s">
        <v>1260</v>
      </c>
      <c r="AK1303" s="55">
        <v>297.82</v>
      </c>
      <c r="AL1303" s="55">
        <v>49</v>
      </c>
      <c r="AM1303" s="55">
        <v>16.452891007991404</v>
      </c>
      <c r="AN1303" s="2" t="s">
        <v>103</v>
      </c>
      <c r="AO1303" s="2">
        <v>9</v>
      </c>
      <c r="AP1303" s="2">
        <v>1</v>
      </c>
      <c r="AQ1303" s="2">
        <v>2</v>
      </c>
      <c r="AR1303" s="53" t="s">
        <v>148</v>
      </c>
      <c r="AS1303" s="2" t="s">
        <v>73</v>
      </c>
      <c r="AT1303" s="2" t="s">
        <v>148</v>
      </c>
      <c r="AU1303" s="2" t="s">
        <v>148</v>
      </c>
      <c r="AV1303" s="2" t="s">
        <v>148</v>
      </c>
      <c r="AW1303" s="2" t="str">
        <f t="shared" si="20"/>
        <v xml:space="preserve">     PEGUE NA LOJA HOJE             </v>
      </c>
    </row>
    <row r="1304" spans="2:49" ht="15" customHeight="1">
      <c r="B1304" t="s">
        <v>9921</v>
      </c>
      <c r="C1304" s="2">
        <v>5257</v>
      </c>
      <c r="D1304" s="2">
        <v>5257</v>
      </c>
      <c r="E1304" s="2" t="s">
        <v>9922</v>
      </c>
      <c r="F1304" s="58" t="s">
        <v>9923</v>
      </c>
      <c r="G1304" s="2" t="s">
        <v>431</v>
      </c>
      <c r="H1304" t="s">
        <v>432</v>
      </c>
      <c r="I1304" s="58" t="s">
        <v>433</v>
      </c>
      <c r="J1304" s="2">
        <v>66749</v>
      </c>
      <c r="K1304" s="2" t="s">
        <v>434</v>
      </c>
      <c r="L1304" s="2" t="s">
        <v>435</v>
      </c>
      <c r="M1304" s="58" t="s">
        <v>815</v>
      </c>
      <c r="N1304" s="58" t="s">
        <v>816</v>
      </c>
      <c r="O1304" s="58" t="s">
        <v>817</v>
      </c>
      <c r="P1304" s="2">
        <v>66116</v>
      </c>
      <c r="Q1304" s="2" t="s">
        <v>818</v>
      </c>
      <c r="R1304" s="2" t="s">
        <v>812</v>
      </c>
      <c r="S1304" s="10">
        <v>43738</v>
      </c>
      <c r="T1304" s="58" t="s">
        <v>819</v>
      </c>
      <c r="U1304" s="2" t="s">
        <v>820</v>
      </c>
      <c r="V1304" s="2" t="s">
        <v>92</v>
      </c>
      <c r="W1304" s="2" t="s">
        <v>1192</v>
      </c>
      <c r="X1304" s="2" t="s">
        <v>480</v>
      </c>
      <c r="Y1304" s="2">
        <v>79</v>
      </c>
      <c r="Z1304" s="2" t="s">
        <v>95</v>
      </c>
      <c r="AA1304" s="2" t="s">
        <v>143</v>
      </c>
      <c r="AB1304" s="58" t="s">
        <v>9924</v>
      </c>
      <c r="AC1304" s="58" t="s">
        <v>98</v>
      </c>
      <c r="AD1304" s="58" t="s">
        <v>9925</v>
      </c>
      <c r="AE1304" s="2" t="s">
        <v>9926</v>
      </c>
      <c r="AF1304" s="62">
        <v>-9.6596092999999996</v>
      </c>
      <c r="AG1304" s="62">
        <v>-37.788853699999997</v>
      </c>
      <c r="AH1304" s="2" t="s">
        <v>9927</v>
      </c>
      <c r="AI1304" s="2" t="s">
        <v>147</v>
      </c>
      <c r="AJ1304" s="2" t="s">
        <v>1196</v>
      </c>
      <c r="AK1304" s="55">
        <v>394.82</v>
      </c>
      <c r="AL1304" s="55">
        <v>40</v>
      </c>
      <c r="AM1304" s="55">
        <v>10.131199027404895</v>
      </c>
      <c r="AN1304" s="2" t="s">
        <v>103</v>
      </c>
      <c r="AO1304" s="2">
        <v>8</v>
      </c>
      <c r="AP1304" s="2">
        <v>1</v>
      </c>
      <c r="AQ1304" s="2">
        <v>1</v>
      </c>
      <c r="AR1304" s="53" t="s">
        <v>148</v>
      </c>
      <c r="AS1304" s="2" t="s">
        <v>73</v>
      </c>
      <c r="AT1304" s="2" t="s">
        <v>148</v>
      </c>
      <c r="AU1304" s="2" t="s">
        <v>148</v>
      </c>
      <c r="AV1304" s="2" t="s">
        <v>148</v>
      </c>
      <c r="AW1304" s="2" t="str">
        <f t="shared" si="20"/>
        <v xml:space="preserve">     PEGUE NA LOJA HOJE             </v>
      </c>
    </row>
    <row r="1305" spans="2:49" ht="15" customHeight="1">
      <c r="B1305" t="s">
        <v>9928</v>
      </c>
      <c r="C1305" s="2">
        <v>1450</v>
      </c>
      <c r="D1305" s="2">
        <v>1450</v>
      </c>
      <c r="E1305" s="2" t="s">
        <v>9929</v>
      </c>
      <c r="F1305" s="58" t="s">
        <v>9930</v>
      </c>
      <c r="G1305" s="2" t="s">
        <v>168</v>
      </c>
      <c r="H1305" t="s">
        <v>169</v>
      </c>
      <c r="I1305" s="58" t="s">
        <v>170</v>
      </c>
      <c r="J1305" s="2">
        <v>66146</v>
      </c>
      <c r="K1305" s="2" t="s">
        <v>171</v>
      </c>
      <c r="L1305" s="2" t="s">
        <v>172</v>
      </c>
      <c r="M1305" s="58" t="s">
        <v>214</v>
      </c>
      <c r="N1305" s="58" t="s">
        <v>215</v>
      </c>
      <c r="O1305" s="58" t="s">
        <v>216</v>
      </c>
      <c r="P1305" s="2" t="s">
        <v>148</v>
      </c>
      <c r="Q1305" s="2" t="s">
        <v>217</v>
      </c>
      <c r="R1305" s="2" t="s">
        <v>211</v>
      </c>
      <c r="S1305" s="10">
        <v>43753</v>
      </c>
      <c r="T1305" s="58" t="s">
        <v>218</v>
      </c>
      <c r="U1305" s="2" t="s">
        <v>219</v>
      </c>
      <c r="V1305" s="2" t="s">
        <v>92</v>
      </c>
      <c r="W1305" s="2" t="s">
        <v>93</v>
      </c>
      <c r="X1305" s="2" t="s">
        <v>140</v>
      </c>
      <c r="Y1305" s="2">
        <v>11</v>
      </c>
      <c r="Z1305" s="2" t="s">
        <v>95</v>
      </c>
      <c r="AA1305" s="2" t="s">
        <v>141</v>
      </c>
      <c r="AB1305" s="58" t="s">
        <v>9018</v>
      </c>
      <c r="AC1305" s="58" t="s">
        <v>9931</v>
      </c>
      <c r="AD1305" s="58" t="s">
        <v>9932</v>
      </c>
      <c r="AE1305" s="2" t="s">
        <v>9933</v>
      </c>
      <c r="AF1305" s="62">
        <v>-22.979516</v>
      </c>
      <c r="AG1305" s="62">
        <v>-49.862913800000001</v>
      </c>
      <c r="AH1305" s="2" t="s">
        <v>9934</v>
      </c>
      <c r="AI1305" s="2" t="s">
        <v>147</v>
      </c>
      <c r="AJ1305" s="2" t="s">
        <v>330</v>
      </c>
      <c r="AK1305" s="55">
        <v>720.27</v>
      </c>
      <c r="AL1305" s="55">
        <v>95</v>
      </c>
      <c r="AM1305" s="55">
        <v>13.189498382550987</v>
      </c>
      <c r="AN1305" s="2" t="s">
        <v>331</v>
      </c>
      <c r="AO1305" s="2">
        <v>10</v>
      </c>
      <c r="AP1305" s="2">
        <v>1</v>
      </c>
      <c r="AQ1305" s="2">
        <v>3</v>
      </c>
      <c r="AR1305" s="53" t="s">
        <v>148</v>
      </c>
      <c r="AS1305" s="2" t="s">
        <v>73</v>
      </c>
      <c r="AT1305" s="2" t="s">
        <v>148</v>
      </c>
      <c r="AU1305" s="2" t="s">
        <v>148</v>
      </c>
      <c r="AV1305" s="2" t="s">
        <v>148</v>
      </c>
      <c r="AW1305" s="2" t="str">
        <f t="shared" si="20"/>
        <v xml:space="preserve">     PEGUE NA LOJA HOJE             </v>
      </c>
    </row>
    <row r="1306" spans="2:49" ht="15" customHeight="1">
      <c r="B1306" t="s">
        <v>9935</v>
      </c>
      <c r="C1306" s="2">
        <v>1430</v>
      </c>
      <c r="D1306" s="2">
        <v>1430</v>
      </c>
      <c r="E1306" s="2" t="s">
        <v>9936</v>
      </c>
      <c r="F1306" s="58" t="s">
        <v>9937</v>
      </c>
      <c r="G1306" s="2" t="s">
        <v>534</v>
      </c>
      <c r="H1306" t="s">
        <v>535</v>
      </c>
      <c r="I1306" s="58" t="s">
        <v>536</v>
      </c>
      <c r="J1306" s="2">
        <v>65659</v>
      </c>
      <c r="K1306" s="2" t="s">
        <v>537</v>
      </c>
      <c r="L1306" s="2" t="s">
        <v>531</v>
      </c>
      <c r="M1306" s="58" t="s">
        <v>3340</v>
      </c>
      <c r="N1306" s="58" t="s">
        <v>3341</v>
      </c>
      <c r="O1306" s="58" t="s">
        <v>3342</v>
      </c>
      <c r="P1306" s="2" t="s">
        <v>148</v>
      </c>
      <c r="Q1306" s="2" t="s">
        <v>3343</v>
      </c>
      <c r="R1306" s="2" t="s">
        <v>3337</v>
      </c>
      <c r="S1306" s="10">
        <v>43759</v>
      </c>
      <c r="T1306" s="58" t="s">
        <v>3344</v>
      </c>
      <c r="U1306" s="2" t="s">
        <v>3345</v>
      </c>
      <c r="V1306" s="2" t="s">
        <v>92</v>
      </c>
      <c r="W1306" s="2" t="s">
        <v>93</v>
      </c>
      <c r="X1306" s="2" t="s">
        <v>545</v>
      </c>
      <c r="Y1306" s="2">
        <v>91</v>
      </c>
      <c r="Z1306" s="2" t="s">
        <v>95</v>
      </c>
      <c r="AA1306" s="2" t="s">
        <v>546</v>
      </c>
      <c r="AB1306" s="58" t="s">
        <v>9937</v>
      </c>
      <c r="AC1306" s="58" t="s">
        <v>3274</v>
      </c>
      <c r="AD1306" s="58" t="s">
        <v>9938</v>
      </c>
      <c r="AE1306" s="2" t="s">
        <v>9939</v>
      </c>
      <c r="AF1306" s="62">
        <v>-1.6884566000000001</v>
      </c>
      <c r="AG1306" s="62">
        <v>-50.487427199999999</v>
      </c>
      <c r="AH1306" s="2" t="s">
        <v>9940</v>
      </c>
      <c r="AI1306" s="2" t="s">
        <v>28</v>
      </c>
      <c r="AJ1306" s="2" t="s">
        <v>1351</v>
      </c>
      <c r="AK1306" s="55">
        <v>670.15</v>
      </c>
      <c r="AL1306" s="55">
        <v>196</v>
      </c>
      <c r="AM1306" s="55">
        <v>29.247183466388122</v>
      </c>
      <c r="AN1306" s="2" t="s">
        <v>103</v>
      </c>
      <c r="AO1306" s="2">
        <v>9</v>
      </c>
      <c r="AP1306" s="2">
        <v>1</v>
      </c>
      <c r="AQ1306" s="2">
        <v>2</v>
      </c>
      <c r="AR1306" s="53" t="s">
        <v>72</v>
      </c>
      <c r="AS1306" s="2" t="s">
        <v>73</v>
      </c>
      <c r="AT1306" s="2" t="s">
        <v>148</v>
      </c>
      <c r="AU1306" s="2" t="s">
        <v>148</v>
      </c>
      <c r="AV1306" s="2" t="s">
        <v>76</v>
      </c>
      <c r="AW1306" s="2" t="str">
        <f t="shared" si="20"/>
        <v>AMERICANAS SERVIÇOS    PEGUE NA LOJA HOJE            QUIOSQUE</v>
      </c>
    </row>
    <row r="1307" spans="2:49" ht="15" customHeight="1">
      <c r="B1307" t="s">
        <v>9941</v>
      </c>
      <c r="C1307" s="2">
        <v>5275</v>
      </c>
      <c r="D1307" s="2">
        <v>5275</v>
      </c>
      <c r="E1307" s="2" t="s">
        <v>9942</v>
      </c>
      <c r="F1307" s="58" t="s">
        <v>9943</v>
      </c>
      <c r="G1307" s="2" t="s">
        <v>108</v>
      </c>
      <c r="H1307" t="s">
        <v>109</v>
      </c>
      <c r="I1307" s="58" t="s">
        <v>110</v>
      </c>
      <c r="J1307" s="2">
        <v>66202</v>
      </c>
      <c r="K1307" s="2" t="s">
        <v>111</v>
      </c>
      <c r="L1307" s="2" t="s">
        <v>112</v>
      </c>
      <c r="M1307" s="58" t="s">
        <v>305</v>
      </c>
      <c r="N1307" s="58" t="s">
        <v>306</v>
      </c>
      <c r="O1307" s="58" t="s">
        <v>307</v>
      </c>
      <c r="P1307" s="2">
        <v>66197</v>
      </c>
      <c r="Q1307" s="2" t="s">
        <v>308</v>
      </c>
      <c r="R1307" s="2" t="s">
        <v>309</v>
      </c>
      <c r="S1307" s="10">
        <v>43760</v>
      </c>
      <c r="T1307" s="58" t="s">
        <v>1024</v>
      </c>
      <c r="U1307" s="2" t="s">
        <v>1025</v>
      </c>
      <c r="V1307" s="2" t="s">
        <v>92</v>
      </c>
      <c r="W1307" s="2" t="s">
        <v>1192</v>
      </c>
      <c r="X1307" s="2" t="s">
        <v>94</v>
      </c>
      <c r="Y1307" s="2">
        <v>21</v>
      </c>
      <c r="Z1307" s="2" t="s">
        <v>95</v>
      </c>
      <c r="AA1307" s="2" t="s">
        <v>96</v>
      </c>
      <c r="AB1307" s="58" t="s">
        <v>120</v>
      </c>
      <c r="AC1307" s="58" t="s">
        <v>9944</v>
      </c>
      <c r="AD1307" s="58" t="s">
        <v>9945</v>
      </c>
      <c r="AE1307" s="2" t="s">
        <v>9946</v>
      </c>
      <c r="AF1307" s="62">
        <v>-22.9681161</v>
      </c>
      <c r="AG1307" s="62">
        <v>-43.706749899999998</v>
      </c>
      <c r="AH1307" s="2" t="s">
        <v>9947</v>
      </c>
      <c r="AI1307" s="2" t="s">
        <v>28</v>
      </c>
      <c r="AJ1307" s="2" t="s">
        <v>1260</v>
      </c>
      <c r="AK1307" s="55">
        <v>200.62</v>
      </c>
      <c r="AL1307" s="55">
        <v>33</v>
      </c>
      <c r="AM1307" s="55">
        <v>16.449008074967601</v>
      </c>
      <c r="AN1307" s="2" t="s">
        <v>103</v>
      </c>
      <c r="AO1307" s="2">
        <v>8</v>
      </c>
      <c r="AP1307" s="2">
        <v>1</v>
      </c>
      <c r="AQ1307" s="2">
        <v>1</v>
      </c>
      <c r="AR1307" s="53" t="s">
        <v>148</v>
      </c>
      <c r="AS1307" s="2" t="s">
        <v>73</v>
      </c>
      <c r="AT1307" s="2" t="s">
        <v>74</v>
      </c>
      <c r="AU1307" s="2" t="s">
        <v>148</v>
      </c>
      <c r="AV1307" s="2" t="s">
        <v>148</v>
      </c>
      <c r="AW1307" s="2" t="str">
        <f t="shared" si="20"/>
        <v xml:space="preserve">     PEGUE NA LOJA HOJE    SHIP FROM STORE        </v>
      </c>
    </row>
    <row r="1308" spans="2:49" ht="15" customHeight="1">
      <c r="B1308" t="s">
        <v>9948</v>
      </c>
      <c r="C1308" s="2">
        <v>1437</v>
      </c>
      <c r="D1308" s="2">
        <v>1437</v>
      </c>
      <c r="E1308" s="2" t="s">
        <v>9949</v>
      </c>
      <c r="F1308" s="58" t="s">
        <v>9950</v>
      </c>
      <c r="G1308" s="2" t="s">
        <v>380</v>
      </c>
      <c r="H1308" t="s">
        <v>381</v>
      </c>
      <c r="I1308" s="58" t="s">
        <v>382</v>
      </c>
      <c r="J1308" s="2">
        <v>66147</v>
      </c>
      <c r="K1308" s="2" t="s">
        <v>383</v>
      </c>
      <c r="L1308" s="2" t="s">
        <v>384</v>
      </c>
      <c r="M1308" s="58" t="s">
        <v>1717</v>
      </c>
      <c r="N1308" s="58" t="s">
        <v>1718</v>
      </c>
      <c r="O1308" s="58" t="s">
        <v>1719</v>
      </c>
      <c r="P1308" s="2" t="s">
        <v>148</v>
      </c>
      <c r="Q1308" s="2" t="s">
        <v>1720</v>
      </c>
      <c r="R1308" s="2">
        <v>1003</v>
      </c>
      <c r="S1308" s="10">
        <v>43760</v>
      </c>
      <c r="T1308" s="58" t="s">
        <v>390</v>
      </c>
      <c r="U1308" s="2" t="s">
        <v>391</v>
      </c>
      <c r="V1308" s="2" t="s">
        <v>92</v>
      </c>
      <c r="W1308" s="2" t="s">
        <v>93</v>
      </c>
      <c r="X1308" s="2" t="s">
        <v>248</v>
      </c>
      <c r="Y1308" s="2">
        <v>64</v>
      </c>
      <c r="Z1308" s="2" t="s">
        <v>160</v>
      </c>
      <c r="AA1308" s="2" t="s">
        <v>392</v>
      </c>
      <c r="AB1308" s="58" t="s">
        <v>9951</v>
      </c>
      <c r="AC1308" s="58" t="s">
        <v>6976</v>
      </c>
      <c r="AD1308" s="58" t="s">
        <v>9952</v>
      </c>
      <c r="AE1308" s="2" t="s">
        <v>9953</v>
      </c>
      <c r="AF1308" s="62">
        <v>-17.813137600000001</v>
      </c>
      <c r="AG1308" s="62">
        <v>-50.597900099999997</v>
      </c>
      <c r="AH1308" s="2" t="s">
        <v>9954</v>
      </c>
      <c r="AI1308" s="2" t="s">
        <v>147</v>
      </c>
      <c r="AJ1308" s="2" t="s">
        <v>1351</v>
      </c>
      <c r="AK1308" s="55">
        <v>645.13</v>
      </c>
      <c r="AL1308" s="55">
        <v>71</v>
      </c>
      <c r="AM1308" s="55">
        <v>11.005533768387767</v>
      </c>
      <c r="AN1308" s="2" t="s">
        <v>103</v>
      </c>
      <c r="AO1308" s="2">
        <v>12</v>
      </c>
      <c r="AP1308" s="2">
        <v>1</v>
      </c>
      <c r="AQ1308" s="2">
        <v>5</v>
      </c>
      <c r="AR1308" s="53" t="s">
        <v>148</v>
      </c>
      <c r="AS1308" s="2" t="s">
        <v>73</v>
      </c>
      <c r="AT1308" s="2" t="s">
        <v>148</v>
      </c>
      <c r="AU1308" s="2" t="s">
        <v>148</v>
      </c>
      <c r="AV1308" s="2" t="s">
        <v>148</v>
      </c>
      <c r="AW1308" s="2" t="str">
        <f t="shared" si="20"/>
        <v xml:space="preserve">     PEGUE NA LOJA HOJE             </v>
      </c>
    </row>
    <row r="1309" spans="2:49" ht="15" customHeight="1">
      <c r="B1309" t="s">
        <v>9955</v>
      </c>
      <c r="C1309" s="2">
        <v>5253</v>
      </c>
      <c r="D1309" s="2">
        <v>5253</v>
      </c>
      <c r="E1309" s="2" t="s">
        <v>9956</v>
      </c>
      <c r="F1309" s="58" t="s">
        <v>9957</v>
      </c>
      <c r="G1309" s="2" t="s">
        <v>168</v>
      </c>
      <c r="H1309" t="s">
        <v>169</v>
      </c>
      <c r="I1309" s="58" t="s">
        <v>170</v>
      </c>
      <c r="J1309" s="2">
        <v>66146</v>
      </c>
      <c r="K1309" s="2" t="s">
        <v>171</v>
      </c>
      <c r="L1309" s="2" t="s">
        <v>172</v>
      </c>
      <c r="M1309" s="58" t="s">
        <v>858</v>
      </c>
      <c r="N1309" s="58" t="s">
        <v>859</v>
      </c>
      <c r="O1309" s="58" t="s">
        <v>860</v>
      </c>
      <c r="P1309" s="2">
        <v>68827</v>
      </c>
      <c r="Q1309" s="2" t="s">
        <v>861</v>
      </c>
      <c r="R1309" s="2" t="s">
        <v>855</v>
      </c>
      <c r="S1309" s="10">
        <v>43768</v>
      </c>
      <c r="T1309" s="58" t="s">
        <v>862</v>
      </c>
      <c r="U1309" s="2" t="s">
        <v>863</v>
      </c>
      <c r="V1309" s="2" t="s">
        <v>92</v>
      </c>
      <c r="W1309" s="2" t="s">
        <v>1192</v>
      </c>
      <c r="X1309" s="2" t="s">
        <v>140</v>
      </c>
      <c r="Y1309" s="2">
        <v>14</v>
      </c>
      <c r="Z1309" s="2" t="s">
        <v>95</v>
      </c>
      <c r="AA1309" s="2" t="s">
        <v>141</v>
      </c>
      <c r="AB1309" s="58" t="s">
        <v>9958</v>
      </c>
      <c r="AC1309" s="58" t="s">
        <v>9959</v>
      </c>
      <c r="AD1309" s="58" t="s">
        <v>9960</v>
      </c>
      <c r="AE1309" s="2" t="s">
        <v>9961</v>
      </c>
      <c r="AF1309" s="62">
        <v>-22.351581500000002</v>
      </c>
      <c r="AG1309" s="62">
        <v>-48.772255399999999</v>
      </c>
      <c r="AH1309" s="2" t="s">
        <v>9962</v>
      </c>
      <c r="AI1309" s="2" t="s">
        <v>147</v>
      </c>
      <c r="AJ1309" s="2" t="s">
        <v>1196</v>
      </c>
      <c r="AK1309" s="55">
        <v>332.07</v>
      </c>
      <c r="AL1309" s="55">
        <v>24</v>
      </c>
      <c r="AM1309" s="55">
        <v>7.2273918149787706</v>
      </c>
      <c r="AN1309" s="2" t="s">
        <v>103</v>
      </c>
      <c r="AO1309" s="2">
        <v>11</v>
      </c>
      <c r="AP1309" s="2">
        <v>1</v>
      </c>
      <c r="AQ1309" s="2">
        <v>4</v>
      </c>
      <c r="AR1309" s="53" t="s">
        <v>148</v>
      </c>
      <c r="AS1309" s="2" t="s">
        <v>73</v>
      </c>
      <c r="AT1309" s="2" t="s">
        <v>148</v>
      </c>
      <c r="AU1309" s="2" t="s">
        <v>148</v>
      </c>
      <c r="AV1309" s="2" t="s">
        <v>148</v>
      </c>
      <c r="AW1309" s="2" t="str">
        <f t="shared" si="20"/>
        <v xml:space="preserve">     PEGUE NA LOJA HOJE             </v>
      </c>
    </row>
    <row r="1310" spans="2:49" ht="15" customHeight="1">
      <c r="B1310" t="s">
        <v>9963</v>
      </c>
      <c r="C1310" s="2">
        <v>5255</v>
      </c>
      <c r="D1310" s="2">
        <v>5255</v>
      </c>
      <c r="E1310" s="2" t="s">
        <v>9964</v>
      </c>
      <c r="F1310" s="58" t="s">
        <v>9965</v>
      </c>
      <c r="G1310" s="2" t="s">
        <v>534</v>
      </c>
      <c r="H1310" t="s">
        <v>535</v>
      </c>
      <c r="I1310" s="58" t="s">
        <v>536</v>
      </c>
      <c r="J1310" s="2">
        <v>65659</v>
      </c>
      <c r="K1310" s="2" t="s">
        <v>537</v>
      </c>
      <c r="L1310" s="2" t="s">
        <v>531</v>
      </c>
      <c r="M1310" s="58" t="s">
        <v>3340</v>
      </c>
      <c r="N1310" s="58" t="s">
        <v>3341</v>
      </c>
      <c r="O1310" s="58" t="s">
        <v>3342</v>
      </c>
      <c r="P1310" s="2" t="s">
        <v>148</v>
      </c>
      <c r="Q1310" s="2" t="s">
        <v>3343</v>
      </c>
      <c r="R1310" s="2" t="s">
        <v>3337</v>
      </c>
      <c r="S1310" s="10">
        <v>43768</v>
      </c>
      <c r="T1310" s="58" t="s">
        <v>3344</v>
      </c>
      <c r="U1310" s="2" t="s">
        <v>3345</v>
      </c>
      <c r="V1310" s="2" t="s">
        <v>92</v>
      </c>
      <c r="W1310" s="2" t="s">
        <v>1192</v>
      </c>
      <c r="X1310" s="2" t="s">
        <v>545</v>
      </c>
      <c r="Y1310" s="2">
        <v>91</v>
      </c>
      <c r="Z1310" s="2" t="s">
        <v>95</v>
      </c>
      <c r="AA1310" s="2" t="s">
        <v>546</v>
      </c>
      <c r="AB1310" s="58" t="s">
        <v>9966</v>
      </c>
      <c r="AC1310" s="58" t="s">
        <v>98</v>
      </c>
      <c r="AD1310" s="58" t="s">
        <v>9967</v>
      </c>
      <c r="AE1310" s="2" t="s">
        <v>9968</v>
      </c>
      <c r="AF1310" s="62">
        <v>-1.3931616</v>
      </c>
      <c r="AG1310" s="62">
        <v>-48.1200592</v>
      </c>
      <c r="AH1310" s="2" t="s">
        <v>9969</v>
      </c>
      <c r="AI1310" s="2" t="s">
        <v>147</v>
      </c>
      <c r="AJ1310" s="2" t="s">
        <v>1196</v>
      </c>
      <c r="AK1310" s="55">
        <v>416.36</v>
      </c>
      <c r="AL1310" s="55">
        <v>34</v>
      </c>
      <c r="AM1310" s="55">
        <v>8.166010183495052</v>
      </c>
      <c r="AN1310" s="2" t="s">
        <v>103</v>
      </c>
      <c r="AO1310" s="2">
        <v>4</v>
      </c>
      <c r="AP1310" s="2">
        <v>3</v>
      </c>
      <c r="AQ1310" s="2">
        <v>1</v>
      </c>
      <c r="AR1310" s="53" t="s">
        <v>72</v>
      </c>
      <c r="AS1310" s="2" t="s">
        <v>73</v>
      </c>
      <c r="AT1310" s="2" t="s">
        <v>148</v>
      </c>
      <c r="AU1310" s="2" t="s">
        <v>148</v>
      </c>
      <c r="AV1310" s="2" t="s">
        <v>76</v>
      </c>
      <c r="AW1310" s="2" t="str">
        <f t="shared" si="20"/>
        <v>AMERICANAS SERVIÇOS    PEGUE NA LOJA HOJE            QUIOSQUE</v>
      </c>
    </row>
    <row r="1311" spans="2:49" ht="15" customHeight="1">
      <c r="B1311" t="s">
        <v>9970</v>
      </c>
      <c r="C1311" s="2">
        <v>5238</v>
      </c>
      <c r="D1311" s="2">
        <v>5238</v>
      </c>
      <c r="E1311" s="2" t="s">
        <v>9971</v>
      </c>
      <c r="F1311" s="58" t="s">
        <v>9972</v>
      </c>
      <c r="G1311" s="2" t="s">
        <v>81</v>
      </c>
      <c r="H1311" t="s">
        <v>82</v>
      </c>
      <c r="I1311" s="58" t="s">
        <v>83</v>
      </c>
      <c r="J1311" s="2">
        <v>66203</v>
      </c>
      <c r="K1311" s="2" t="s">
        <v>84</v>
      </c>
      <c r="L1311" s="2" t="s">
        <v>85</v>
      </c>
      <c r="M1311" s="58" t="s">
        <v>200</v>
      </c>
      <c r="N1311" s="58" t="s">
        <v>201</v>
      </c>
      <c r="O1311" s="58" t="s">
        <v>202</v>
      </c>
      <c r="P1311" s="2">
        <v>68608</v>
      </c>
      <c r="Q1311" s="2" t="s">
        <v>203</v>
      </c>
      <c r="R1311" s="2" t="s">
        <v>197</v>
      </c>
      <c r="S1311" s="10">
        <v>43769</v>
      </c>
      <c r="T1311" s="58" t="s">
        <v>204</v>
      </c>
      <c r="U1311" s="2" t="s">
        <v>205</v>
      </c>
      <c r="V1311" s="2" t="s">
        <v>92</v>
      </c>
      <c r="W1311" s="2" t="s">
        <v>1192</v>
      </c>
      <c r="X1311" s="2" t="s">
        <v>248</v>
      </c>
      <c r="Y1311" s="2">
        <v>31</v>
      </c>
      <c r="Z1311" s="2" t="s">
        <v>95</v>
      </c>
      <c r="AA1311" s="2" t="s">
        <v>206</v>
      </c>
      <c r="AB1311" s="58" t="s">
        <v>9973</v>
      </c>
      <c r="AC1311" s="58" t="s">
        <v>9974</v>
      </c>
      <c r="AD1311" s="58" t="s">
        <v>9975</v>
      </c>
      <c r="AE1311" s="2" t="s">
        <v>9976</v>
      </c>
      <c r="AF1311" s="62">
        <v>-20.5179896</v>
      </c>
      <c r="AG1311" s="62">
        <v>-43.708580699999999</v>
      </c>
      <c r="AH1311" s="2" t="s">
        <v>9977</v>
      </c>
      <c r="AI1311" s="2" t="s">
        <v>147</v>
      </c>
      <c r="AJ1311" s="2" t="s">
        <v>1196</v>
      </c>
      <c r="AK1311" s="55">
        <v>385.82</v>
      </c>
      <c r="AL1311" s="55">
        <v>87</v>
      </c>
      <c r="AM1311" s="55">
        <v>22.549375356383806</v>
      </c>
      <c r="AN1311" s="2" t="s">
        <v>103</v>
      </c>
      <c r="AO1311" s="2">
        <v>13</v>
      </c>
      <c r="AP1311" s="2">
        <v>1</v>
      </c>
      <c r="AQ1311" s="2">
        <v>6</v>
      </c>
      <c r="AR1311" s="53" t="s">
        <v>148</v>
      </c>
      <c r="AS1311" s="2" t="s">
        <v>73</v>
      </c>
      <c r="AT1311" s="2" t="s">
        <v>148</v>
      </c>
      <c r="AU1311" s="2" t="s">
        <v>148</v>
      </c>
      <c r="AV1311" s="2" t="s">
        <v>148</v>
      </c>
      <c r="AW1311" s="2" t="str">
        <f t="shared" si="20"/>
        <v xml:space="preserve">     PEGUE NA LOJA HOJE             </v>
      </c>
    </row>
    <row r="1312" spans="2:49" ht="15" customHeight="1">
      <c r="B1312" t="s">
        <v>9978</v>
      </c>
      <c r="C1312" s="2">
        <v>5276</v>
      </c>
      <c r="D1312" s="2">
        <v>5276</v>
      </c>
      <c r="E1312" s="2" t="s">
        <v>9979</v>
      </c>
      <c r="F1312" s="58" t="s">
        <v>9980</v>
      </c>
      <c r="G1312" s="2" t="s">
        <v>168</v>
      </c>
      <c r="H1312" t="s">
        <v>169</v>
      </c>
      <c r="I1312" s="58" t="s">
        <v>170</v>
      </c>
      <c r="J1312" s="2">
        <v>66146</v>
      </c>
      <c r="K1312" s="2" t="s">
        <v>171</v>
      </c>
      <c r="L1312" s="2" t="s">
        <v>172</v>
      </c>
      <c r="M1312" s="58" t="s">
        <v>214</v>
      </c>
      <c r="N1312" s="58" t="s">
        <v>215</v>
      </c>
      <c r="O1312" t="s">
        <v>216</v>
      </c>
      <c r="P1312" s="2" t="s">
        <v>148</v>
      </c>
      <c r="Q1312" s="2" t="s">
        <v>217</v>
      </c>
      <c r="R1312" s="2" t="s">
        <v>211</v>
      </c>
      <c r="S1312" s="10">
        <v>43769</v>
      </c>
      <c r="T1312" s="58" t="s">
        <v>218</v>
      </c>
      <c r="U1312" s="2" t="s">
        <v>219</v>
      </c>
      <c r="V1312" s="2" t="s">
        <v>92</v>
      </c>
      <c r="W1312" s="2" t="s">
        <v>1192</v>
      </c>
      <c r="X1312" s="2" t="s">
        <v>140</v>
      </c>
      <c r="Y1312" s="2">
        <v>16</v>
      </c>
      <c r="Z1312" s="2" t="s">
        <v>95</v>
      </c>
      <c r="AA1312" s="2" t="s">
        <v>141</v>
      </c>
      <c r="AB1312" s="58" t="s">
        <v>9981</v>
      </c>
      <c r="AC1312" s="58" t="s">
        <v>98</v>
      </c>
      <c r="AD1312" s="58" t="s">
        <v>9982</v>
      </c>
      <c r="AE1312" s="2" t="s">
        <v>9983</v>
      </c>
      <c r="AF1312" s="62">
        <v>-21.594019100000001</v>
      </c>
      <c r="AG1312" s="62">
        <v>-48.812303300000004</v>
      </c>
      <c r="AH1312" s="2" t="s">
        <v>9984</v>
      </c>
      <c r="AI1312" s="2" t="s">
        <v>147</v>
      </c>
      <c r="AJ1312" s="2" t="s">
        <v>1196</v>
      </c>
      <c r="AK1312" s="55">
        <v>314.18</v>
      </c>
      <c r="AL1312" s="55">
        <v>14</v>
      </c>
      <c r="AM1312" s="55">
        <v>4.4560443058119548</v>
      </c>
      <c r="AN1312" s="2" t="s">
        <v>103</v>
      </c>
      <c r="AO1312" s="2">
        <v>10</v>
      </c>
      <c r="AP1312" s="2">
        <v>1</v>
      </c>
      <c r="AQ1312" s="2">
        <v>3</v>
      </c>
      <c r="AR1312" s="53" t="s">
        <v>72</v>
      </c>
      <c r="AS1312" s="2" t="s">
        <v>73</v>
      </c>
      <c r="AT1312" s="2" t="s">
        <v>148</v>
      </c>
      <c r="AU1312" s="2" t="s">
        <v>148</v>
      </c>
      <c r="AV1312" s="2" t="s">
        <v>76</v>
      </c>
      <c r="AW1312" s="2" t="str">
        <f t="shared" si="20"/>
        <v>AMERICANAS SERVIÇOS    PEGUE NA LOJA HOJE            QUIOSQUE</v>
      </c>
    </row>
    <row r="1313" spans="2:49" ht="15" customHeight="1">
      <c r="B1313" t="s">
        <v>9985</v>
      </c>
      <c r="C1313" s="2">
        <v>1469</v>
      </c>
      <c r="D1313" s="2">
        <v>1469</v>
      </c>
      <c r="E1313" s="2" t="s">
        <v>9986</v>
      </c>
      <c r="F1313" s="58" t="s">
        <v>9987</v>
      </c>
      <c r="G1313" s="2" t="s">
        <v>285</v>
      </c>
      <c r="H1313" t="s">
        <v>286</v>
      </c>
      <c r="I1313" s="58" t="s">
        <v>287</v>
      </c>
      <c r="J1313" s="2">
        <v>68673</v>
      </c>
      <c r="K1313" s="2" t="s">
        <v>288</v>
      </c>
      <c r="L1313" s="2" t="s">
        <v>289</v>
      </c>
      <c r="M1313" s="58" t="s">
        <v>290</v>
      </c>
      <c r="N1313" s="58" t="s">
        <v>291</v>
      </c>
      <c r="O1313" s="58" t="s">
        <v>292</v>
      </c>
      <c r="P1313" s="2">
        <v>66228</v>
      </c>
      <c r="Q1313" s="2" t="s">
        <v>293</v>
      </c>
      <c r="R1313" s="2" t="s">
        <v>282</v>
      </c>
      <c r="S1313" s="10">
        <v>43769</v>
      </c>
      <c r="T1313" s="58" t="s">
        <v>900</v>
      </c>
      <c r="U1313" s="2" t="s">
        <v>901</v>
      </c>
      <c r="V1313" s="2" t="s">
        <v>92</v>
      </c>
      <c r="W1313" s="2" t="s">
        <v>93</v>
      </c>
      <c r="X1313" s="2" t="s">
        <v>296</v>
      </c>
      <c r="Y1313" s="2">
        <v>41</v>
      </c>
      <c r="Z1313" s="2" t="s">
        <v>95</v>
      </c>
      <c r="AA1313" s="2" t="s">
        <v>297</v>
      </c>
      <c r="AB1313" s="58" t="s">
        <v>284</v>
      </c>
      <c r="AC1313" s="58" t="s">
        <v>9988</v>
      </c>
      <c r="AD1313" s="58" t="s">
        <v>9989</v>
      </c>
      <c r="AE1313" s="2" t="s">
        <v>9990</v>
      </c>
      <c r="AF1313" s="62">
        <v>-25.429769700000001</v>
      </c>
      <c r="AG1313" s="62">
        <v>-49.214022</v>
      </c>
      <c r="AH1313" s="2" t="s">
        <v>9991</v>
      </c>
      <c r="AI1313" s="2" t="s">
        <v>147</v>
      </c>
      <c r="AJ1313" s="2" t="s">
        <v>1351</v>
      </c>
      <c r="AK1313" s="55">
        <v>588.89</v>
      </c>
      <c r="AL1313" s="55">
        <v>120</v>
      </c>
      <c r="AM1313" s="55">
        <v>20.37732004279237</v>
      </c>
      <c r="AN1313" s="2" t="s">
        <v>103</v>
      </c>
      <c r="AO1313" s="2">
        <v>4</v>
      </c>
      <c r="AP1313" s="2">
        <v>3</v>
      </c>
      <c r="AQ1313" s="2">
        <v>1</v>
      </c>
      <c r="AR1313" s="53" t="s">
        <v>148</v>
      </c>
      <c r="AS1313" s="2" t="s">
        <v>73</v>
      </c>
      <c r="AT1313" s="2" t="s">
        <v>74</v>
      </c>
      <c r="AU1313" s="2" t="s">
        <v>148</v>
      </c>
      <c r="AV1313" s="2" t="s">
        <v>148</v>
      </c>
      <c r="AW1313" s="2" t="str">
        <f t="shared" si="20"/>
        <v xml:space="preserve">     PEGUE NA LOJA HOJE    SHIP FROM STORE        </v>
      </c>
    </row>
    <row r="1314" spans="2:49" ht="15" customHeight="1">
      <c r="B1314" t="s">
        <v>9992</v>
      </c>
      <c r="C1314" s="2">
        <v>5297</v>
      </c>
      <c r="D1314" s="2">
        <v>5297</v>
      </c>
      <c r="E1314" s="2" t="s">
        <v>9993</v>
      </c>
      <c r="F1314" s="58" t="s">
        <v>9994</v>
      </c>
      <c r="G1314" s="2" t="s">
        <v>380</v>
      </c>
      <c r="H1314" t="s">
        <v>381</v>
      </c>
      <c r="I1314" s="58" t="s">
        <v>382</v>
      </c>
      <c r="J1314" s="2">
        <v>66147</v>
      </c>
      <c r="K1314" s="2" t="s">
        <v>383</v>
      </c>
      <c r="L1314" s="2" t="s">
        <v>384</v>
      </c>
      <c r="M1314" s="58" t="s">
        <v>520</v>
      </c>
      <c r="N1314" s="58" t="s">
        <v>521</v>
      </c>
      <c r="O1314" s="58" t="s">
        <v>522</v>
      </c>
      <c r="P1314" s="2">
        <v>68701</v>
      </c>
      <c r="Q1314" s="2" t="s">
        <v>523</v>
      </c>
      <c r="R1314" s="2" t="s">
        <v>517</v>
      </c>
      <c r="S1314" s="10">
        <v>43769</v>
      </c>
      <c r="T1314" s="58" t="s">
        <v>524</v>
      </c>
      <c r="U1314" s="2" t="s">
        <v>525</v>
      </c>
      <c r="V1314" s="2" t="s">
        <v>92</v>
      </c>
      <c r="W1314" s="2" t="s">
        <v>1192</v>
      </c>
      <c r="X1314" s="2" t="s">
        <v>442</v>
      </c>
      <c r="Y1314" s="2">
        <v>85</v>
      </c>
      <c r="Z1314" s="2" t="s">
        <v>160</v>
      </c>
      <c r="AA1314" s="2" t="s">
        <v>526</v>
      </c>
      <c r="AB1314" s="58" t="s">
        <v>9995</v>
      </c>
      <c r="AC1314" s="58" t="s">
        <v>98</v>
      </c>
      <c r="AD1314" s="58" t="s">
        <v>9996</v>
      </c>
      <c r="AE1314" s="2" t="s">
        <v>9997</v>
      </c>
      <c r="AF1314" s="62">
        <v>-3.2766457</v>
      </c>
      <c r="AG1314" s="62">
        <v>-39.267207499999998</v>
      </c>
      <c r="AH1314" s="2" t="s">
        <v>9998</v>
      </c>
      <c r="AI1314" s="2" t="s">
        <v>28</v>
      </c>
      <c r="AJ1314" s="2" t="s">
        <v>1196</v>
      </c>
      <c r="AK1314" s="55">
        <v>395.98</v>
      </c>
      <c r="AL1314" s="55">
        <v>23</v>
      </c>
      <c r="AM1314" s="55">
        <v>5.8083741603111267</v>
      </c>
      <c r="AN1314" s="2" t="s">
        <v>103</v>
      </c>
      <c r="AO1314" s="2">
        <v>11</v>
      </c>
      <c r="AP1314" s="2">
        <v>1</v>
      </c>
      <c r="AQ1314" s="2">
        <v>4</v>
      </c>
      <c r="AR1314" s="53" t="s">
        <v>72</v>
      </c>
      <c r="AS1314" s="2" t="s">
        <v>73</v>
      </c>
      <c r="AT1314" s="2" t="s">
        <v>148</v>
      </c>
      <c r="AU1314" s="2" t="s">
        <v>75</v>
      </c>
      <c r="AV1314" s="2" t="s">
        <v>76</v>
      </c>
      <c r="AW1314" s="2" t="str">
        <f t="shared" si="20"/>
        <v>AMERICANAS SERVIÇOS    PEGUE NA LOJA HOJE         PEGUE NA LOJA  QUIOSQUE</v>
      </c>
    </row>
    <row r="1315" spans="2:49" ht="15" customHeight="1">
      <c r="B1315" t="s">
        <v>9999</v>
      </c>
      <c r="C1315" s="2">
        <v>5271</v>
      </c>
      <c r="D1315" s="2">
        <v>5271</v>
      </c>
      <c r="E1315" s="2" t="s">
        <v>10000</v>
      </c>
      <c r="F1315" s="58" t="s">
        <v>10001</v>
      </c>
      <c r="G1315" s="2" t="s">
        <v>380</v>
      </c>
      <c r="H1315" t="s">
        <v>381</v>
      </c>
      <c r="I1315" s="58" t="s">
        <v>382</v>
      </c>
      <c r="J1315" s="2">
        <v>66147</v>
      </c>
      <c r="K1315" s="2" t="s">
        <v>383</v>
      </c>
      <c r="L1315" s="2" t="s">
        <v>384</v>
      </c>
      <c r="M1315" s="58" t="s">
        <v>873</v>
      </c>
      <c r="N1315" s="58" t="s">
        <v>874</v>
      </c>
      <c r="O1315" s="58" t="s">
        <v>875</v>
      </c>
      <c r="P1315" s="2">
        <v>66229</v>
      </c>
      <c r="Q1315" s="2" t="s">
        <v>876</v>
      </c>
      <c r="R1315" s="2" t="s">
        <v>870</v>
      </c>
      <c r="S1315" s="10">
        <v>43769</v>
      </c>
      <c r="T1315" s="58" t="s">
        <v>877</v>
      </c>
      <c r="U1315" s="2" t="s">
        <v>878</v>
      </c>
      <c r="V1315" s="2" t="s">
        <v>92</v>
      </c>
      <c r="W1315" s="2" t="s">
        <v>1192</v>
      </c>
      <c r="X1315" s="2" t="s">
        <v>442</v>
      </c>
      <c r="Y1315" s="2">
        <v>88</v>
      </c>
      <c r="Z1315" s="2" t="s">
        <v>160</v>
      </c>
      <c r="AA1315" s="2" t="s">
        <v>526</v>
      </c>
      <c r="AB1315" s="58" t="s">
        <v>10002</v>
      </c>
      <c r="AC1315" s="58" t="s">
        <v>98</v>
      </c>
      <c r="AD1315" s="58" t="s">
        <v>10003</v>
      </c>
      <c r="AE1315" s="2" t="s">
        <v>10004</v>
      </c>
      <c r="AF1315" s="62">
        <v>-7.4959770999999904</v>
      </c>
      <c r="AG1315" s="62">
        <v>-38.984250400000001</v>
      </c>
      <c r="AH1315" s="2" t="s">
        <v>10005</v>
      </c>
      <c r="AI1315" s="2" t="s">
        <v>147</v>
      </c>
      <c r="AJ1315" s="2" t="s">
        <v>1196</v>
      </c>
      <c r="AK1315" s="55">
        <v>441.3</v>
      </c>
      <c r="AL1315" s="55">
        <v>50</v>
      </c>
      <c r="AM1315" s="55">
        <v>11.330160888284613</v>
      </c>
      <c r="AN1315" s="2" t="s">
        <v>103</v>
      </c>
      <c r="AO1315" s="2">
        <v>9</v>
      </c>
      <c r="AP1315" s="2">
        <v>1</v>
      </c>
      <c r="AQ1315" s="2">
        <v>2</v>
      </c>
      <c r="AR1315" s="53" t="s">
        <v>148</v>
      </c>
      <c r="AS1315" s="2" t="s">
        <v>73</v>
      </c>
      <c r="AT1315" s="2" t="s">
        <v>148</v>
      </c>
      <c r="AU1315" s="2" t="s">
        <v>75</v>
      </c>
      <c r="AV1315" s="2" t="s">
        <v>148</v>
      </c>
      <c r="AW1315" s="2" t="str">
        <f t="shared" si="20"/>
        <v xml:space="preserve">     PEGUE NA LOJA HOJE         PEGUE NA LOJA   </v>
      </c>
    </row>
    <row r="1316" spans="2:49" ht="15" customHeight="1">
      <c r="B1316" t="s">
        <v>10006</v>
      </c>
      <c r="C1316" s="2">
        <v>5268</v>
      </c>
      <c r="D1316" s="2">
        <v>5268</v>
      </c>
      <c r="E1316" s="2" t="s">
        <v>10007</v>
      </c>
      <c r="F1316" s="58" t="s">
        <v>10008</v>
      </c>
      <c r="G1316" s="2" t="s">
        <v>380</v>
      </c>
      <c r="H1316" t="s">
        <v>381</v>
      </c>
      <c r="I1316" s="58" t="s">
        <v>382</v>
      </c>
      <c r="J1316" s="2">
        <v>66147</v>
      </c>
      <c r="K1316" s="2" t="s">
        <v>383</v>
      </c>
      <c r="L1316" s="2" t="s">
        <v>384</v>
      </c>
      <c r="M1316" s="58" t="s">
        <v>385</v>
      </c>
      <c r="N1316" s="58" t="s">
        <v>386</v>
      </c>
      <c r="O1316" s="58" t="s">
        <v>387</v>
      </c>
      <c r="P1316" s="2">
        <v>66210</v>
      </c>
      <c r="Q1316" s="2" t="s">
        <v>388</v>
      </c>
      <c r="R1316" s="2" t="s">
        <v>389</v>
      </c>
      <c r="S1316" s="10">
        <v>43769</v>
      </c>
      <c r="T1316" s="58" t="s">
        <v>390</v>
      </c>
      <c r="U1316" s="2" t="s">
        <v>391</v>
      </c>
      <c r="V1316" s="2" t="s">
        <v>92</v>
      </c>
      <c r="W1316" s="2" t="s">
        <v>1192</v>
      </c>
      <c r="X1316" s="2" t="s">
        <v>248</v>
      </c>
      <c r="Y1316" s="2">
        <v>62</v>
      </c>
      <c r="Z1316" s="2" t="s">
        <v>160</v>
      </c>
      <c r="AA1316" s="2" t="s">
        <v>392</v>
      </c>
      <c r="AB1316" s="58" t="s">
        <v>379</v>
      </c>
      <c r="AC1316" s="58" t="s">
        <v>393</v>
      </c>
      <c r="AD1316" s="58" t="s">
        <v>10009</v>
      </c>
      <c r="AE1316" s="2" t="s">
        <v>10010</v>
      </c>
      <c r="AF1316" s="62">
        <v>-16.662131500000001</v>
      </c>
      <c r="AG1316" s="62">
        <v>-49.2553263</v>
      </c>
      <c r="AH1316" s="2" t="s">
        <v>10011</v>
      </c>
      <c r="AI1316" s="2" t="s">
        <v>147</v>
      </c>
      <c r="AJ1316" s="2" t="s">
        <v>1260</v>
      </c>
      <c r="AK1316" s="55">
        <v>221.93</v>
      </c>
      <c r="AL1316" s="55">
        <v>8</v>
      </c>
      <c r="AM1316" s="55">
        <v>3.6047402334069298</v>
      </c>
      <c r="AN1316" s="2" t="s">
        <v>331</v>
      </c>
      <c r="AO1316" s="2">
        <v>10</v>
      </c>
      <c r="AP1316" s="2">
        <v>1</v>
      </c>
      <c r="AQ1316" s="2">
        <v>3</v>
      </c>
      <c r="AR1316" s="53" t="s">
        <v>148</v>
      </c>
      <c r="AS1316" s="2" t="s">
        <v>73</v>
      </c>
      <c r="AT1316" s="2" t="s">
        <v>74</v>
      </c>
      <c r="AU1316" s="2" t="s">
        <v>148</v>
      </c>
      <c r="AV1316" s="2" t="s">
        <v>148</v>
      </c>
      <c r="AW1316" s="2" t="str">
        <f t="shared" si="20"/>
        <v xml:space="preserve">     PEGUE NA LOJA HOJE    SHIP FROM STORE        </v>
      </c>
    </row>
    <row r="1317" spans="2:49" ht="15" customHeight="1">
      <c r="B1317" t="s">
        <v>10012</v>
      </c>
      <c r="C1317" s="2">
        <v>1390</v>
      </c>
      <c r="D1317" s="2">
        <v>1390</v>
      </c>
      <c r="E1317" s="2" t="s">
        <v>10013</v>
      </c>
      <c r="F1317" s="58" t="s">
        <v>10014</v>
      </c>
      <c r="G1317" s="2" t="s">
        <v>431</v>
      </c>
      <c r="H1317" t="s">
        <v>432</v>
      </c>
      <c r="I1317" s="58" t="s">
        <v>433</v>
      </c>
      <c r="J1317" s="2">
        <v>66749</v>
      </c>
      <c r="K1317" s="2" t="s">
        <v>434</v>
      </c>
      <c r="L1317" s="2" t="s">
        <v>435</v>
      </c>
      <c r="M1317" s="58" t="s">
        <v>580</v>
      </c>
      <c r="N1317" s="58" t="s">
        <v>581</v>
      </c>
      <c r="O1317" s="58" t="s">
        <v>582</v>
      </c>
      <c r="P1317" s="2" t="s">
        <v>148</v>
      </c>
      <c r="Q1317" s="2" t="s">
        <v>583</v>
      </c>
      <c r="R1317" s="2" t="s">
        <v>584</v>
      </c>
      <c r="S1317" s="10">
        <v>43769</v>
      </c>
      <c r="T1317" s="58" t="s">
        <v>585</v>
      </c>
      <c r="U1317" s="2" t="s">
        <v>586</v>
      </c>
      <c r="V1317" s="2" t="s">
        <v>92</v>
      </c>
      <c r="W1317" s="2" t="s">
        <v>93</v>
      </c>
      <c r="X1317" s="2" t="s">
        <v>442</v>
      </c>
      <c r="Y1317" s="2">
        <v>82</v>
      </c>
      <c r="Z1317" s="2" t="s">
        <v>160</v>
      </c>
      <c r="AA1317" s="2" t="s">
        <v>587</v>
      </c>
      <c r="AB1317" s="58" t="s">
        <v>588</v>
      </c>
      <c r="AC1317" s="58" t="s">
        <v>10014</v>
      </c>
      <c r="AD1317" s="58" t="s">
        <v>10015</v>
      </c>
      <c r="AE1317" s="2" t="s">
        <v>10016</v>
      </c>
      <c r="AF1317" s="62">
        <v>-9.5451630999999999</v>
      </c>
      <c r="AG1317" s="62">
        <v>-35.733648899999999</v>
      </c>
      <c r="AH1317" s="2" t="s">
        <v>10017</v>
      </c>
      <c r="AI1317" s="2" t="s">
        <v>28</v>
      </c>
      <c r="AJ1317" s="2" t="s">
        <v>1351</v>
      </c>
      <c r="AK1317" s="55">
        <v>652.57000000000005</v>
      </c>
      <c r="AL1317" s="55">
        <v>81</v>
      </c>
      <c r="AM1317" s="55">
        <v>12.412461498383315</v>
      </c>
      <c r="AN1317" s="2" t="s">
        <v>103</v>
      </c>
      <c r="AO1317" s="2">
        <v>8</v>
      </c>
      <c r="AP1317" s="2">
        <v>1</v>
      </c>
      <c r="AQ1317" s="2">
        <v>1</v>
      </c>
      <c r="AR1317" s="53" t="s">
        <v>72</v>
      </c>
      <c r="AS1317" s="2" t="s">
        <v>73</v>
      </c>
      <c r="AT1317" s="2" t="s">
        <v>74</v>
      </c>
      <c r="AU1317" s="2" t="s">
        <v>148</v>
      </c>
      <c r="AV1317" s="2" t="s">
        <v>76</v>
      </c>
      <c r="AW1317" s="2" t="str">
        <f t="shared" si="20"/>
        <v>AMERICANAS SERVIÇOS    PEGUE NA LOJA HOJE    SHIP FROM STORE       QUIOSQUE</v>
      </c>
    </row>
    <row r="1318" spans="2:49" ht="15" customHeight="1">
      <c r="B1318" t="s">
        <v>10018</v>
      </c>
      <c r="C1318" s="2">
        <v>1415</v>
      </c>
      <c r="D1318" s="2">
        <v>1415</v>
      </c>
      <c r="E1318" s="2" t="s">
        <v>10019</v>
      </c>
      <c r="F1318" s="58" t="s">
        <v>10020</v>
      </c>
      <c r="G1318" s="2" t="s">
        <v>431</v>
      </c>
      <c r="H1318" t="s">
        <v>432</v>
      </c>
      <c r="I1318" s="58" t="s">
        <v>433</v>
      </c>
      <c r="J1318" s="2">
        <v>66749</v>
      </c>
      <c r="K1318" s="2" t="s">
        <v>434</v>
      </c>
      <c r="L1318" s="2" t="s">
        <v>435</v>
      </c>
      <c r="M1318" s="58" t="s">
        <v>580</v>
      </c>
      <c r="N1318" s="58" t="s">
        <v>581</v>
      </c>
      <c r="O1318" s="58" t="s">
        <v>582</v>
      </c>
      <c r="P1318" s="2" t="s">
        <v>148</v>
      </c>
      <c r="Q1318" s="2" t="s">
        <v>583</v>
      </c>
      <c r="R1318" s="2" t="s">
        <v>584</v>
      </c>
      <c r="S1318" s="10">
        <v>43769</v>
      </c>
      <c r="T1318" s="58" t="s">
        <v>585</v>
      </c>
      <c r="U1318" s="2" t="s">
        <v>586</v>
      </c>
      <c r="V1318" s="2" t="s">
        <v>92</v>
      </c>
      <c r="W1318" s="2" t="s">
        <v>93</v>
      </c>
      <c r="X1318" s="2" t="s">
        <v>442</v>
      </c>
      <c r="Y1318" s="2">
        <v>82</v>
      </c>
      <c r="Z1318" s="2" t="s">
        <v>160</v>
      </c>
      <c r="AA1318" s="2" t="s">
        <v>587</v>
      </c>
      <c r="AB1318" s="58" t="s">
        <v>10021</v>
      </c>
      <c r="AC1318" s="58" t="s">
        <v>98</v>
      </c>
      <c r="AD1318" s="58" t="s">
        <v>10022</v>
      </c>
      <c r="AE1318" s="2" t="s">
        <v>10023</v>
      </c>
      <c r="AF1318" s="62">
        <v>-9.3721917000000001</v>
      </c>
      <c r="AG1318" s="62">
        <v>-37.246410400000002</v>
      </c>
      <c r="AH1318" s="2" t="s">
        <v>10024</v>
      </c>
      <c r="AI1318" s="2" t="s">
        <v>147</v>
      </c>
      <c r="AJ1318" s="2" t="s">
        <v>1351</v>
      </c>
      <c r="AK1318" s="55">
        <v>536.91</v>
      </c>
      <c r="AL1318" s="55">
        <v>71</v>
      </c>
      <c r="AM1318" s="55">
        <v>13.223817772066083</v>
      </c>
      <c r="AN1318" s="2" t="s">
        <v>103</v>
      </c>
      <c r="AO1318" s="2">
        <v>8</v>
      </c>
      <c r="AP1318" s="2">
        <v>1</v>
      </c>
      <c r="AQ1318" s="2">
        <v>1</v>
      </c>
      <c r="AR1318" s="53" t="s">
        <v>148</v>
      </c>
      <c r="AS1318" s="2" t="s">
        <v>73</v>
      </c>
      <c r="AT1318" s="2" t="s">
        <v>148</v>
      </c>
      <c r="AU1318" s="2" t="s">
        <v>148</v>
      </c>
      <c r="AV1318" s="2" t="s">
        <v>148</v>
      </c>
      <c r="AW1318" s="2" t="str">
        <f t="shared" si="20"/>
        <v xml:space="preserve">     PEGUE NA LOJA HOJE             </v>
      </c>
    </row>
    <row r="1319" spans="2:49" ht="15" customHeight="1">
      <c r="B1319" t="s">
        <v>10025</v>
      </c>
      <c r="C1319" s="2">
        <v>5299</v>
      </c>
      <c r="D1319" s="2">
        <v>5299</v>
      </c>
      <c r="E1319" s="2" t="s">
        <v>10026</v>
      </c>
      <c r="F1319" s="58" t="s">
        <v>10027</v>
      </c>
      <c r="G1319" s="2" t="s">
        <v>431</v>
      </c>
      <c r="H1319" t="s">
        <v>432</v>
      </c>
      <c r="I1319" s="58" t="s">
        <v>433</v>
      </c>
      <c r="J1319" s="2">
        <v>66749</v>
      </c>
      <c r="K1319" s="2" t="s">
        <v>434</v>
      </c>
      <c r="L1319" s="2" t="s">
        <v>435</v>
      </c>
      <c r="M1319" s="58" t="s">
        <v>1519</v>
      </c>
      <c r="N1319" s="58" t="s">
        <v>1520</v>
      </c>
      <c r="O1319" s="58" t="s">
        <v>1521</v>
      </c>
      <c r="P1319" s="2">
        <v>66162</v>
      </c>
      <c r="Q1319" s="2" t="s">
        <v>1522</v>
      </c>
      <c r="R1319" s="2">
        <v>1580</v>
      </c>
      <c r="S1319" s="10">
        <v>43769</v>
      </c>
      <c r="T1319" s="58" t="s">
        <v>1523</v>
      </c>
      <c r="U1319" s="2" t="s">
        <v>1524</v>
      </c>
      <c r="V1319" s="2" t="s">
        <v>92</v>
      </c>
      <c r="W1319" s="2" t="s">
        <v>1192</v>
      </c>
      <c r="X1319" s="2" t="s">
        <v>442</v>
      </c>
      <c r="Y1319" s="2">
        <v>83</v>
      </c>
      <c r="Z1319" s="2" t="s">
        <v>160</v>
      </c>
      <c r="AA1319" s="2" t="s">
        <v>1057</v>
      </c>
      <c r="AB1319" s="58" t="s">
        <v>10028</v>
      </c>
      <c r="AC1319" s="58" t="s">
        <v>98</v>
      </c>
      <c r="AD1319" s="58" t="s">
        <v>10029</v>
      </c>
      <c r="AE1319" s="2" t="s">
        <v>10030</v>
      </c>
      <c r="AF1319" s="62">
        <v>-6.3425789999999997</v>
      </c>
      <c r="AG1319" s="62">
        <v>-37.7467094</v>
      </c>
      <c r="AH1319" s="2" t="s">
        <v>10031</v>
      </c>
      <c r="AI1319" s="2" t="s">
        <v>147</v>
      </c>
      <c r="AJ1319" s="2" t="s">
        <v>1196</v>
      </c>
      <c r="AK1319" s="55">
        <v>436.67</v>
      </c>
      <c r="AL1319" s="55">
        <v>71</v>
      </c>
      <c r="AM1319" s="55">
        <v>16.259417867039183</v>
      </c>
      <c r="AN1319" s="2" t="s">
        <v>103</v>
      </c>
      <c r="AO1319" s="2">
        <v>9</v>
      </c>
      <c r="AP1319" s="2">
        <v>1</v>
      </c>
      <c r="AQ1319" s="2">
        <v>2</v>
      </c>
      <c r="AR1319" s="53" t="s">
        <v>72</v>
      </c>
      <c r="AS1319" s="2" t="s">
        <v>73</v>
      </c>
      <c r="AT1319" s="2" t="s">
        <v>148</v>
      </c>
      <c r="AU1319" s="2" t="s">
        <v>75</v>
      </c>
      <c r="AV1319" s="2" t="s">
        <v>76</v>
      </c>
      <c r="AW1319" s="2" t="str">
        <f t="shared" si="20"/>
        <v>AMERICANAS SERVIÇOS    PEGUE NA LOJA HOJE         PEGUE NA LOJA  QUIOSQUE</v>
      </c>
    </row>
    <row r="1320" spans="2:49" ht="15" customHeight="1">
      <c r="B1320" t="s">
        <v>10032</v>
      </c>
      <c r="C1320" s="2">
        <v>1436</v>
      </c>
      <c r="D1320" s="2">
        <v>1436</v>
      </c>
      <c r="E1320" s="2" t="s">
        <v>10033</v>
      </c>
      <c r="F1320" s="58" t="s">
        <v>10034</v>
      </c>
      <c r="G1320" s="2" t="s">
        <v>431</v>
      </c>
      <c r="H1320" t="s">
        <v>432</v>
      </c>
      <c r="I1320" s="58" t="s">
        <v>433</v>
      </c>
      <c r="J1320" s="2">
        <v>66749</v>
      </c>
      <c r="K1320" s="2" t="s">
        <v>434</v>
      </c>
      <c r="L1320" s="2" t="s">
        <v>435</v>
      </c>
      <c r="M1320" s="58" t="s">
        <v>815</v>
      </c>
      <c r="N1320" s="58" t="s">
        <v>816</v>
      </c>
      <c r="O1320" s="58" t="s">
        <v>817</v>
      </c>
      <c r="P1320" s="2">
        <v>66116</v>
      </c>
      <c r="Q1320" s="2" t="s">
        <v>818</v>
      </c>
      <c r="R1320" s="2" t="s">
        <v>812</v>
      </c>
      <c r="S1320" s="10">
        <v>43769</v>
      </c>
      <c r="T1320" s="58" t="s">
        <v>819</v>
      </c>
      <c r="U1320" s="2" t="s">
        <v>820</v>
      </c>
      <c r="V1320" s="2" t="s">
        <v>92</v>
      </c>
      <c r="W1320" s="2" t="s">
        <v>93</v>
      </c>
      <c r="X1320" s="2" t="s">
        <v>480</v>
      </c>
      <c r="Y1320" s="2">
        <v>79</v>
      </c>
      <c r="Z1320" s="2" t="s">
        <v>95</v>
      </c>
      <c r="AA1320" s="2" t="s">
        <v>143</v>
      </c>
      <c r="AB1320" s="58" t="s">
        <v>10035</v>
      </c>
      <c r="AC1320" s="58" t="s">
        <v>7863</v>
      </c>
      <c r="AD1320" s="58" t="s">
        <v>10036</v>
      </c>
      <c r="AE1320" s="2" t="s">
        <v>10037</v>
      </c>
      <c r="AF1320" s="62">
        <v>-10.214980600000001</v>
      </c>
      <c r="AG1320" s="62">
        <v>-37.4218148</v>
      </c>
      <c r="AH1320" s="2" t="s">
        <v>10038</v>
      </c>
      <c r="AI1320" s="2" t="s">
        <v>147</v>
      </c>
      <c r="AJ1320" s="2" t="s">
        <v>1351</v>
      </c>
      <c r="AK1320" s="55">
        <v>576.32000000000005</v>
      </c>
      <c r="AL1320" s="55">
        <v>35</v>
      </c>
      <c r="AM1320" s="55">
        <v>6.0730149916712932</v>
      </c>
      <c r="AN1320" s="2" t="s">
        <v>103</v>
      </c>
      <c r="AO1320" s="2">
        <v>8</v>
      </c>
      <c r="AP1320" s="2">
        <v>1</v>
      </c>
      <c r="AQ1320" s="2">
        <v>1</v>
      </c>
      <c r="AR1320" s="53" t="s">
        <v>72</v>
      </c>
      <c r="AS1320" s="2" t="s">
        <v>73</v>
      </c>
      <c r="AT1320" s="2" t="s">
        <v>148</v>
      </c>
      <c r="AU1320" s="2" t="s">
        <v>148</v>
      </c>
      <c r="AV1320" s="2" t="s">
        <v>76</v>
      </c>
      <c r="AW1320" s="2" t="str">
        <f t="shared" si="20"/>
        <v>AMERICANAS SERVIÇOS    PEGUE NA LOJA HOJE            QUIOSQUE</v>
      </c>
    </row>
    <row r="1321" spans="2:49" ht="15" customHeight="1">
      <c r="B1321" t="s">
        <v>10039</v>
      </c>
      <c r="C1321" s="2">
        <v>1466</v>
      </c>
      <c r="D1321" s="2">
        <v>1466</v>
      </c>
      <c r="E1321" s="2" t="s">
        <v>10040</v>
      </c>
      <c r="F1321" s="58" t="s">
        <v>10041</v>
      </c>
      <c r="G1321" s="2" t="s">
        <v>431</v>
      </c>
      <c r="H1321" t="s">
        <v>432</v>
      </c>
      <c r="I1321" s="58" t="s">
        <v>433</v>
      </c>
      <c r="J1321" s="2">
        <v>66749</v>
      </c>
      <c r="K1321" s="2" t="s">
        <v>434</v>
      </c>
      <c r="L1321" s="2" t="s">
        <v>435</v>
      </c>
      <c r="M1321" s="58" t="s">
        <v>815</v>
      </c>
      <c r="N1321" s="58" t="s">
        <v>816</v>
      </c>
      <c r="O1321" s="58" t="s">
        <v>817</v>
      </c>
      <c r="P1321" s="2">
        <v>66116</v>
      </c>
      <c r="Q1321" s="2" t="s">
        <v>818</v>
      </c>
      <c r="R1321" s="2" t="s">
        <v>812</v>
      </c>
      <c r="S1321" s="10">
        <v>43769</v>
      </c>
      <c r="T1321" s="58" t="s">
        <v>819</v>
      </c>
      <c r="U1321" s="2" t="s">
        <v>820</v>
      </c>
      <c r="V1321" s="2" t="s">
        <v>92</v>
      </c>
      <c r="W1321" s="2" t="s">
        <v>93</v>
      </c>
      <c r="X1321" s="2" t="s">
        <v>480</v>
      </c>
      <c r="Y1321" s="2">
        <v>79</v>
      </c>
      <c r="Z1321" s="2" t="s">
        <v>95</v>
      </c>
      <c r="AA1321" s="2" t="s">
        <v>143</v>
      </c>
      <c r="AB1321" s="58" t="s">
        <v>10041</v>
      </c>
      <c r="AC1321" s="58" t="s">
        <v>98</v>
      </c>
      <c r="AD1321" s="58" t="s">
        <v>10042</v>
      </c>
      <c r="AE1321" s="2" t="s">
        <v>10043</v>
      </c>
      <c r="AF1321" s="62">
        <v>-10.9173496</v>
      </c>
      <c r="AG1321" s="62">
        <v>-37.669383699999997</v>
      </c>
      <c r="AH1321" s="2" t="s">
        <v>10044</v>
      </c>
      <c r="AI1321" s="2" t="s">
        <v>28</v>
      </c>
      <c r="AJ1321" s="2" t="s">
        <v>1351</v>
      </c>
      <c r="AK1321" s="55">
        <v>680.03</v>
      </c>
      <c r="AL1321" s="55">
        <v>71</v>
      </c>
      <c r="AM1321" s="55">
        <v>10.440715850771291</v>
      </c>
      <c r="AN1321" s="2" t="s">
        <v>103</v>
      </c>
      <c r="AO1321" s="2">
        <v>9</v>
      </c>
      <c r="AP1321" s="2">
        <v>1</v>
      </c>
      <c r="AQ1321" s="2">
        <v>2</v>
      </c>
      <c r="AR1321" s="53" t="s">
        <v>148</v>
      </c>
      <c r="AS1321" s="2" t="s">
        <v>73</v>
      </c>
      <c r="AT1321" s="2" t="s">
        <v>148</v>
      </c>
      <c r="AU1321" s="2" t="s">
        <v>148</v>
      </c>
      <c r="AV1321" s="2" t="s">
        <v>148</v>
      </c>
      <c r="AW1321" s="2" t="str">
        <f t="shared" si="20"/>
        <v xml:space="preserve">     PEGUE NA LOJA HOJE             </v>
      </c>
    </row>
    <row r="1322" spans="2:49" ht="15" customHeight="1">
      <c r="B1322" t="s">
        <v>10045</v>
      </c>
      <c r="C1322" s="2">
        <v>5272</v>
      </c>
      <c r="D1322" s="2">
        <v>5272</v>
      </c>
      <c r="E1322" s="2" t="s">
        <v>10046</v>
      </c>
      <c r="F1322" s="58" t="s">
        <v>10047</v>
      </c>
      <c r="G1322" s="2" t="s">
        <v>285</v>
      </c>
      <c r="H1322" t="s">
        <v>286</v>
      </c>
      <c r="I1322" s="58" t="s">
        <v>287</v>
      </c>
      <c r="J1322" s="2">
        <v>68673</v>
      </c>
      <c r="K1322" s="2" t="s">
        <v>288</v>
      </c>
      <c r="L1322" s="2" t="s">
        <v>289</v>
      </c>
      <c r="M1322" s="58" t="s">
        <v>452</v>
      </c>
      <c r="N1322" s="58" t="s">
        <v>453</v>
      </c>
      <c r="O1322" s="58" t="s">
        <v>454</v>
      </c>
      <c r="P1322" s="2" t="s">
        <v>148</v>
      </c>
      <c r="Q1322" s="2" t="s">
        <v>455</v>
      </c>
      <c r="R1322" s="2" t="s">
        <v>148</v>
      </c>
      <c r="S1322" s="10">
        <v>43770</v>
      </c>
      <c r="T1322" s="58" t="s">
        <v>456</v>
      </c>
      <c r="U1322" s="2" t="s">
        <v>457</v>
      </c>
      <c r="V1322" s="2" t="s">
        <v>92</v>
      </c>
      <c r="W1322" s="2" t="s">
        <v>1192</v>
      </c>
      <c r="X1322" s="2" t="s">
        <v>458</v>
      </c>
      <c r="Y1322" s="2">
        <v>54</v>
      </c>
      <c r="Z1322" s="2" t="s">
        <v>160</v>
      </c>
      <c r="AA1322" s="2" t="s">
        <v>460</v>
      </c>
      <c r="AB1322" s="58" t="s">
        <v>10048</v>
      </c>
      <c r="AC1322" s="58" t="s">
        <v>7172</v>
      </c>
      <c r="AD1322" s="58" t="s">
        <v>10049</v>
      </c>
      <c r="AE1322" s="2" t="s">
        <v>10050</v>
      </c>
      <c r="AF1322" s="62">
        <v>-28.5045927</v>
      </c>
      <c r="AG1322" s="62">
        <v>-50.933626599999997</v>
      </c>
      <c r="AH1322" s="2" t="s">
        <v>10051</v>
      </c>
      <c r="AI1322" s="2" t="s">
        <v>147</v>
      </c>
      <c r="AJ1322" s="2" t="s">
        <v>1196</v>
      </c>
      <c r="AK1322" s="55">
        <v>302.58</v>
      </c>
      <c r="AL1322" s="55">
        <v>66</v>
      </c>
      <c r="AM1322" s="55">
        <v>21.812413246083683</v>
      </c>
      <c r="AN1322" s="2" t="s">
        <v>103</v>
      </c>
      <c r="AO1322" s="2">
        <v>5</v>
      </c>
      <c r="AP1322" s="2">
        <v>2</v>
      </c>
      <c r="AQ1322" s="2">
        <v>1</v>
      </c>
      <c r="AR1322" s="53" t="s">
        <v>148</v>
      </c>
      <c r="AS1322" s="2" t="s">
        <v>73</v>
      </c>
      <c r="AT1322" s="2" t="s">
        <v>148</v>
      </c>
      <c r="AU1322" s="2" t="s">
        <v>148</v>
      </c>
      <c r="AV1322" s="2" t="s">
        <v>148</v>
      </c>
      <c r="AW1322" s="2" t="str">
        <f t="shared" si="20"/>
        <v xml:space="preserve">     PEGUE NA LOJA HOJE             </v>
      </c>
    </row>
    <row r="1323" spans="2:49" ht="15" customHeight="1">
      <c r="B1323" t="s">
        <v>10052</v>
      </c>
      <c r="C1323" s="2">
        <v>5303</v>
      </c>
      <c r="D1323" s="2">
        <v>5303</v>
      </c>
      <c r="E1323" s="2" t="s">
        <v>10053</v>
      </c>
      <c r="F1323" s="58" t="s">
        <v>7877</v>
      </c>
      <c r="G1323" s="2" t="s">
        <v>285</v>
      </c>
      <c r="H1323" t="s">
        <v>286</v>
      </c>
      <c r="I1323" s="58" t="s">
        <v>287</v>
      </c>
      <c r="J1323" s="2">
        <v>68673</v>
      </c>
      <c r="K1323" s="2" t="s">
        <v>288</v>
      </c>
      <c r="L1323" s="2" t="s">
        <v>289</v>
      </c>
      <c r="M1323" s="58" t="s">
        <v>290</v>
      </c>
      <c r="N1323" s="58" t="s">
        <v>291</v>
      </c>
      <c r="O1323" s="58" t="s">
        <v>292</v>
      </c>
      <c r="P1323" s="2">
        <v>66228</v>
      </c>
      <c r="Q1323" s="2" t="s">
        <v>293</v>
      </c>
      <c r="R1323" s="2" t="s">
        <v>282</v>
      </c>
      <c r="S1323" s="10">
        <v>43776</v>
      </c>
      <c r="T1323" s="58" t="s">
        <v>294</v>
      </c>
      <c r="U1323" s="2" t="s">
        <v>295</v>
      </c>
      <c r="V1323" s="2" t="s">
        <v>92</v>
      </c>
      <c r="W1323" s="2" t="s">
        <v>1192</v>
      </c>
      <c r="X1323" s="2" t="s">
        <v>296</v>
      </c>
      <c r="Y1323" s="2">
        <v>44</v>
      </c>
      <c r="Z1323" s="2" t="s">
        <v>95</v>
      </c>
      <c r="AA1323" s="2" t="s">
        <v>297</v>
      </c>
      <c r="AB1323" s="58" t="s">
        <v>7878</v>
      </c>
      <c r="AC1323" s="58" t="s">
        <v>10054</v>
      </c>
      <c r="AD1323" s="58" t="s">
        <v>10055</v>
      </c>
      <c r="AE1323" s="2" t="s">
        <v>10056</v>
      </c>
      <c r="AF1323" s="62">
        <v>-24.081432199999998</v>
      </c>
      <c r="AG1323" s="62">
        <v>-54.251061100000001</v>
      </c>
      <c r="AH1323" s="2" t="s">
        <v>10057</v>
      </c>
      <c r="AI1323" s="2" t="s">
        <v>147</v>
      </c>
      <c r="AJ1323" s="2" t="s">
        <v>1260</v>
      </c>
      <c r="AK1323" s="55">
        <v>263.12</v>
      </c>
      <c r="AL1323" s="55">
        <v>31</v>
      </c>
      <c r="AM1323" s="55">
        <v>11.781696564305259</v>
      </c>
      <c r="AN1323" s="2" t="s">
        <v>103</v>
      </c>
      <c r="AO1323" s="2">
        <v>9</v>
      </c>
      <c r="AP1323" s="2">
        <v>1</v>
      </c>
      <c r="AQ1323" s="2">
        <v>2</v>
      </c>
      <c r="AR1323" s="53" t="s">
        <v>148</v>
      </c>
      <c r="AS1323" s="2" t="s">
        <v>73</v>
      </c>
      <c r="AT1323" s="2" t="s">
        <v>148</v>
      </c>
      <c r="AU1323" s="2" t="s">
        <v>75</v>
      </c>
      <c r="AV1323" s="2" t="s">
        <v>148</v>
      </c>
      <c r="AW1323" s="2" t="str">
        <f t="shared" si="20"/>
        <v xml:space="preserve">     PEGUE NA LOJA HOJE         PEGUE NA LOJA   </v>
      </c>
    </row>
    <row r="1324" spans="2:49" ht="15" customHeight="1">
      <c r="B1324" t="s">
        <v>10058</v>
      </c>
      <c r="C1324" s="2">
        <v>5296</v>
      </c>
      <c r="D1324" s="2">
        <v>5296</v>
      </c>
      <c r="E1324" s="2" t="s">
        <v>10059</v>
      </c>
      <c r="F1324" s="58" t="s">
        <v>10060</v>
      </c>
      <c r="G1324" s="2" t="s">
        <v>108</v>
      </c>
      <c r="H1324" t="s">
        <v>109</v>
      </c>
      <c r="I1324" s="58" t="s">
        <v>110</v>
      </c>
      <c r="J1324" s="2">
        <v>66202</v>
      </c>
      <c r="K1324" s="2" t="s">
        <v>111</v>
      </c>
      <c r="L1324" s="2" t="s">
        <v>112</v>
      </c>
      <c r="M1324" s="58" t="s">
        <v>187</v>
      </c>
      <c r="N1324" s="58" t="s">
        <v>188</v>
      </c>
      <c r="O1324" s="58" t="s">
        <v>189</v>
      </c>
      <c r="P1324" s="2">
        <v>68950</v>
      </c>
      <c r="Q1324" s="2" t="s">
        <v>190</v>
      </c>
      <c r="R1324" s="2" t="s">
        <v>184</v>
      </c>
      <c r="S1324" s="10">
        <v>43777</v>
      </c>
      <c r="T1324" s="58" t="s">
        <v>191</v>
      </c>
      <c r="U1324" s="2" t="s">
        <v>192</v>
      </c>
      <c r="V1324" s="2" t="s">
        <v>92</v>
      </c>
      <c r="W1324" s="2" t="s">
        <v>1192</v>
      </c>
      <c r="X1324" s="2" t="s">
        <v>94</v>
      </c>
      <c r="Y1324" s="2">
        <v>21</v>
      </c>
      <c r="Z1324" s="2" t="s">
        <v>95</v>
      </c>
      <c r="AA1324" s="2" t="s">
        <v>96</v>
      </c>
      <c r="AB1324" s="58" t="s">
        <v>120</v>
      </c>
      <c r="AC1324" s="58" t="s">
        <v>5870</v>
      </c>
      <c r="AD1324" s="58" t="s">
        <v>10061</v>
      </c>
      <c r="AE1324" s="2" t="s">
        <v>10062</v>
      </c>
      <c r="AF1324" s="62">
        <v>-23.021187000000001</v>
      </c>
      <c r="AG1324" s="62">
        <v>-43.487827499999902</v>
      </c>
      <c r="AH1324" s="2" t="s">
        <v>10063</v>
      </c>
      <c r="AI1324" s="2" t="s">
        <v>28</v>
      </c>
      <c r="AJ1324" s="2" t="s">
        <v>1196</v>
      </c>
      <c r="AK1324" s="55">
        <v>377.05</v>
      </c>
      <c r="AL1324" s="55">
        <v>16</v>
      </c>
      <c r="AM1324" s="55">
        <v>4.2434690359368785</v>
      </c>
      <c r="AN1324" s="2" t="s">
        <v>331</v>
      </c>
      <c r="AO1324" s="2">
        <v>3</v>
      </c>
      <c r="AP1324" s="2">
        <v>4</v>
      </c>
      <c r="AQ1324" s="2">
        <v>1</v>
      </c>
      <c r="AR1324" s="53" t="s">
        <v>148</v>
      </c>
      <c r="AS1324" s="2" t="s">
        <v>73</v>
      </c>
      <c r="AT1324" s="2" t="s">
        <v>74</v>
      </c>
      <c r="AU1324" s="2" t="s">
        <v>148</v>
      </c>
      <c r="AV1324" s="2" t="s">
        <v>148</v>
      </c>
      <c r="AW1324" s="2" t="str">
        <f t="shared" si="20"/>
        <v xml:space="preserve">     PEGUE NA LOJA HOJE    SHIP FROM STORE        </v>
      </c>
    </row>
    <row r="1325" spans="2:49" ht="15" customHeight="1">
      <c r="B1325" t="s">
        <v>10064</v>
      </c>
      <c r="C1325" s="2">
        <v>5277</v>
      </c>
      <c r="D1325" s="2">
        <v>5277</v>
      </c>
      <c r="E1325" s="2" t="s">
        <v>10065</v>
      </c>
      <c r="F1325" s="58" t="s">
        <v>10066</v>
      </c>
      <c r="G1325" s="2" t="s">
        <v>431</v>
      </c>
      <c r="H1325" t="s">
        <v>432</v>
      </c>
      <c r="I1325" s="58" t="s">
        <v>433</v>
      </c>
      <c r="J1325" s="2">
        <v>66749</v>
      </c>
      <c r="K1325" s="2" t="s">
        <v>434</v>
      </c>
      <c r="L1325" s="2" t="s">
        <v>435</v>
      </c>
      <c r="M1325" s="58" t="s">
        <v>3004</v>
      </c>
      <c r="N1325" s="58" t="s">
        <v>3005</v>
      </c>
      <c r="O1325" s="58" t="s">
        <v>3006</v>
      </c>
      <c r="P1325" s="2">
        <v>68685</v>
      </c>
      <c r="Q1325" s="2" t="s">
        <v>3007</v>
      </c>
      <c r="R1325" s="2" t="s">
        <v>3008</v>
      </c>
      <c r="S1325" s="10">
        <v>43778</v>
      </c>
      <c r="T1325" s="58" t="s">
        <v>1848</v>
      </c>
      <c r="U1325" s="2" t="s">
        <v>1849</v>
      </c>
      <c r="V1325" s="2" t="s">
        <v>92</v>
      </c>
      <c r="W1325" s="2" t="s">
        <v>1192</v>
      </c>
      <c r="X1325" s="2" t="s">
        <v>480</v>
      </c>
      <c r="Y1325" s="2">
        <v>77</v>
      </c>
      <c r="Z1325" s="2" t="s">
        <v>160</v>
      </c>
      <c r="AA1325" s="2" t="s">
        <v>481</v>
      </c>
      <c r="AB1325" s="58" t="s">
        <v>10067</v>
      </c>
      <c r="AC1325" s="58" t="s">
        <v>98</v>
      </c>
      <c r="AD1325" s="58" t="s">
        <v>10068</v>
      </c>
      <c r="AE1325" s="2" t="s">
        <v>10069</v>
      </c>
      <c r="AF1325" s="62">
        <v>-13.6464877</v>
      </c>
      <c r="AG1325" s="62">
        <v>-41.842539199999997</v>
      </c>
      <c r="AH1325" s="2" t="s">
        <v>10070</v>
      </c>
      <c r="AI1325" s="2" t="s">
        <v>147</v>
      </c>
      <c r="AJ1325" s="2" t="s">
        <v>1196</v>
      </c>
      <c r="AK1325" s="55">
        <v>361.69</v>
      </c>
      <c r="AL1325" s="55">
        <v>55</v>
      </c>
      <c r="AM1325" s="55">
        <v>15.206392214327186</v>
      </c>
      <c r="AN1325" s="2" t="s">
        <v>103</v>
      </c>
      <c r="AO1325" s="2">
        <v>8</v>
      </c>
      <c r="AP1325" s="2">
        <v>1</v>
      </c>
      <c r="AQ1325" s="2">
        <v>1</v>
      </c>
      <c r="AR1325" s="53" t="s">
        <v>72</v>
      </c>
      <c r="AS1325" s="2" t="s">
        <v>73</v>
      </c>
      <c r="AT1325" s="2" t="s">
        <v>148</v>
      </c>
      <c r="AU1325" s="2" t="s">
        <v>75</v>
      </c>
      <c r="AV1325" s="2" t="s">
        <v>76</v>
      </c>
      <c r="AW1325" s="2" t="str">
        <f t="shared" si="20"/>
        <v>AMERICANAS SERVIÇOS    PEGUE NA LOJA HOJE         PEGUE NA LOJA  QUIOSQUE</v>
      </c>
    </row>
    <row r="1326" spans="2:49" ht="15" customHeight="1">
      <c r="B1326" t="s">
        <v>10071</v>
      </c>
      <c r="C1326" s="2">
        <v>5153</v>
      </c>
      <c r="D1326" s="2">
        <v>5153</v>
      </c>
      <c r="E1326" s="2" t="s">
        <v>10072</v>
      </c>
      <c r="F1326" s="58" t="s">
        <v>10073</v>
      </c>
      <c r="G1326" s="2" t="s">
        <v>81</v>
      </c>
      <c r="H1326" t="s">
        <v>82</v>
      </c>
      <c r="I1326" s="58" t="s">
        <v>83</v>
      </c>
      <c r="J1326" s="2">
        <v>66203</v>
      </c>
      <c r="K1326" s="2" t="s">
        <v>84</v>
      </c>
      <c r="L1326" s="2" t="s">
        <v>85</v>
      </c>
      <c r="M1326" s="58" t="s">
        <v>242</v>
      </c>
      <c r="N1326" s="58" t="s">
        <v>243</v>
      </c>
      <c r="O1326" s="58" t="s">
        <v>244</v>
      </c>
      <c r="P1326" s="2" t="s">
        <v>148</v>
      </c>
      <c r="Q1326" s="2" t="s">
        <v>245</v>
      </c>
      <c r="R1326" s="2" t="s">
        <v>239</v>
      </c>
      <c r="S1326" s="10">
        <v>43783</v>
      </c>
      <c r="T1326" s="58" t="s">
        <v>570</v>
      </c>
      <c r="U1326" s="2" t="s">
        <v>571</v>
      </c>
      <c r="V1326" s="2" t="s">
        <v>92</v>
      </c>
      <c r="W1326" s="2" t="s">
        <v>1192</v>
      </c>
      <c r="X1326" s="2" t="s">
        <v>248</v>
      </c>
      <c r="Y1326" s="2">
        <v>31</v>
      </c>
      <c r="Z1326" s="2" t="s">
        <v>95</v>
      </c>
      <c r="AA1326" s="2" t="s">
        <v>206</v>
      </c>
      <c r="AB1326" s="58" t="s">
        <v>249</v>
      </c>
      <c r="AC1326" s="58" t="s">
        <v>10074</v>
      </c>
      <c r="AD1326" s="58" t="s">
        <v>10075</v>
      </c>
      <c r="AE1326" s="2" t="s">
        <v>10076</v>
      </c>
      <c r="AF1326" s="62">
        <v>-19.8274522</v>
      </c>
      <c r="AG1326" s="62">
        <v>-43.967348000000001</v>
      </c>
      <c r="AH1326" s="2" t="s">
        <v>10077</v>
      </c>
      <c r="AI1326" s="2" t="s">
        <v>147</v>
      </c>
      <c r="AJ1326" s="2" t="s">
        <v>1196</v>
      </c>
      <c r="AK1326" s="55">
        <v>434.17</v>
      </c>
      <c r="AL1326" s="55">
        <v>51</v>
      </c>
      <c r="AM1326" s="55">
        <v>11.746550890204297</v>
      </c>
      <c r="AN1326" s="2" t="s">
        <v>103</v>
      </c>
      <c r="AO1326" s="2">
        <v>7</v>
      </c>
      <c r="AP1326" s="2">
        <v>2</v>
      </c>
      <c r="AQ1326" s="2">
        <v>3</v>
      </c>
      <c r="AR1326" s="53" t="s">
        <v>148</v>
      </c>
      <c r="AS1326" s="2" t="s">
        <v>73</v>
      </c>
      <c r="AT1326" s="2" t="s">
        <v>74</v>
      </c>
      <c r="AU1326" s="2" t="s">
        <v>148</v>
      </c>
      <c r="AV1326" s="2" t="s">
        <v>148</v>
      </c>
      <c r="AW1326" s="2" t="str">
        <f t="shared" si="20"/>
        <v xml:space="preserve">     PEGUE NA LOJA HOJE    SHIP FROM STORE        </v>
      </c>
    </row>
    <row r="1327" spans="2:49" ht="15" customHeight="1">
      <c r="B1327" t="s">
        <v>10078</v>
      </c>
      <c r="C1327" s="2">
        <v>5302</v>
      </c>
      <c r="D1327" s="2">
        <v>5302</v>
      </c>
      <c r="E1327" s="2" t="s">
        <v>10079</v>
      </c>
      <c r="F1327" s="58" t="s">
        <v>10080</v>
      </c>
      <c r="G1327" s="2" t="s">
        <v>81</v>
      </c>
      <c r="H1327" t="s">
        <v>82</v>
      </c>
      <c r="I1327" s="58" t="s">
        <v>83</v>
      </c>
      <c r="J1327" s="2">
        <v>66203</v>
      </c>
      <c r="K1327" s="2" t="s">
        <v>84</v>
      </c>
      <c r="L1327" s="2" t="s">
        <v>85</v>
      </c>
      <c r="M1327" s="58" t="s">
        <v>242</v>
      </c>
      <c r="N1327" s="58" t="s">
        <v>243</v>
      </c>
      <c r="O1327" s="58" t="s">
        <v>244</v>
      </c>
      <c r="P1327" s="2" t="s">
        <v>148</v>
      </c>
      <c r="Q1327" s="2" t="s">
        <v>245</v>
      </c>
      <c r="R1327" s="2" t="s">
        <v>239</v>
      </c>
      <c r="S1327" s="10">
        <v>43783</v>
      </c>
      <c r="T1327" s="58" t="s">
        <v>246</v>
      </c>
      <c r="U1327" s="2" t="s">
        <v>247</v>
      </c>
      <c r="V1327" s="2" t="s">
        <v>92</v>
      </c>
      <c r="W1327" s="2" t="s">
        <v>1192</v>
      </c>
      <c r="X1327" s="2" t="s">
        <v>248</v>
      </c>
      <c r="Y1327" s="2">
        <v>31</v>
      </c>
      <c r="Z1327" s="2" t="s">
        <v>95</v>
      </c>
      <c r="AA1327" s="2" t="s">
        <v>206</v>
      </c>
      <c r="AB1327" s="58" t="s">
        <v>249</v>
      </c>
      <c r="AC1327" s="58" t="s">
        <v>10081</v>
      </c>
      <c r="AD1327" s="58" t="s">
        <v>10082</v>
      </c>
      <c r="AE1327" s="2" t="s">
        <v>10083</v>
      </c>
      <c r="AF1327" s="62">
        <v>-20.004959499999998</v>
      </c>
      <c r="AG1327" s="62">
        <v>-44.034679500000003</v>
      </c>
      <c r="AH1327" s="2" t="s">
        <v>10084</v>
      </c>
      <c r="AI1327" s="2" t="s">
        <v>147</v>
      </c>
      <c r="AJ1327" s="2" t="s">
        <v>1196</v>
      </c>
      <c r="AK1327" s="55">
        <v>348.79</v>
      </c>
      <c r="AL1327" s="55">
        <v>31</v>
      </c>
      <c r="AM1327" s="55">
        <v>8.8878694916712053</v>
      </c>
      <c r="AN1327" s="2" t="s">
        <v>103</v>
      </c>
      <c r="AO1327" s="2">
        <v>10</v>
      </c>
      <c r="AP1327" s="2">
        <v>1</v>
      </c>
      <c r="AQ1327" s="2">
        <v>3</v>
      </c>
      <c r="AR1327" s="53" t="s">
        <v>148</v>
      </c>
      <c r="AS1327" s="2" t="s">
        <v>73</v>
      </c>
      <c r="AT1327" s="2" t="s">
        <v>74</v>
      </c>
      <c r="AU1327" s="2" t="s">
        <v>75</v>
      </c>
      <c r="AV1327" s="2" t="s">
        <v>148</v>
      </c>
      <c r="AW1327" s="2" t="str">
        <f t="shared" si="20"/>
        <v xml:space="preserve">     PEGUE NA LOJA HOJE    SHIP FROM STORE    PEGUE NA LOJA   </v>
      </c>
    </row>
    <row r="1328" spans="2:49" ht="15" customHeight="1">
      <c r="B1328" t="s">
        <v>10085</v>
      </c>
      <c r="C1328" s="2" t="s">
        <v>10086</v>
      </c>
      <c r="D1328" s="2">
        <v>417</v>
      </c>
      <c r="E1328" s="2" t="s">
        <v>10087</v>
      </c>
      <c r="F1328" s="58" t="s">
        <v>10088</v>
      </c>
      <c r="G1328" s="2" t="s">
        <v>81</v>
      </c>
      <c r="H1328" t="s">
        <v>82</v>
      </c>
      <c r="I1328" s="58" t="s">
        <v>83</v>
      </c>
      <c r="J1328" s="2">
        <v>66203</v>
      </c>
      <c r="K1328" s="2" t="s">
        <v>84</v>
      </c>
      <c r="L1328" s="2" t="s">
        <v>85</v>
      </c>
      <c r="M1328" s="58" t="s">
        <v>200</v>
      </c>
      <c r="N1328" s="58" t="s">
        <v>201</v>
      </c>
      <c r="O1328" s="58" t="s">
        <v>202</v>
      </c>
      <c r="P1328" s="2">
        <v>68608</v>
      </c>
      <c r="Q1328" s="2" t="s">
        <v>203</v>
      </c>
      <c r="R1328" s="2" t="s">
        <v>197</v>
      </c>
      <c r="S1328" s="10">
        <v>43783</v>
      </c>
      <c r="T1328" s="58" t="s">
        <v>204</v>
      </c>
      <c r="U1328" s="2" t="s">
        <v>205</v>
      </c>
      <c r="V1328" s="2" t="s">
        <v>92</v>
      </c>
      <c r="W1328" s="2" t="s">
        <v>93</v>
      </c>
      <c r="X1328" s="2" t="s">
        <v>248</v>
      </c>
      <c r="Y1328" s="2">
        <v>31</v>
      </c>
      <c r="Z1328" s="2" t="s">
        <v>95</v>
      </c>
      <c r="AA1328" s="2" t="s">
        <v>206</v>
      </c>
      <c r="AB1328" s="58" t="s">
        <v>10088</v>
      </c>
      <c r="AC1328" s="58" t="s">
        <v>98</v>
      </c>
      <c r="AD1328" s="58" t="s">
        <v>10089</v>
      </c>
      <c r="AE1328" s="2" t="s">
        <v>10090</v>
      </c>
      <c r="AF1328" s="62">
        <v>-20.657934699999998</v>
      </c>
      <c r="AG1328" s="62">
        <v>-43.797162499999999</v>
      </c>
      <c r="AH1328" s="2" t="s">
        <v>10091</v>
      </c>
      <c r="AI1328" s="2" t="s">
        <v>147</v>
      </c>
      <c r="AJ1328" s="2" t="s">
        <v>330</v>
      </c>
      <c r="AK1328" s="55">
        <v>872.57</v>
      </c>
      <c r="AL1328" s="55">
        <v>112</v>
      </c>
      <c r="AM1328" s="55">
        <v>12.835646423782618</v>
      </c>
      <c r="AN1328" s="2" t="s">
        <v>103</v>
      </c>
      <c r="AO1328" s="2">
        <v>13</v>
      </c>
      <c r="AP1328" s="2">
        <v>1</v>
      </c>
      <c r="AQ1328" s="2">
        <v>6</v>
      </c>
      <c r="AR1328" s="53" t="s">
        <v>148</v>
      </c>
      <c r="AS1328" s="2" t="s">
        <v>73</v>
      </c>
      <c r="AT1328" s="2" t="s">
        <v>148</v>
      </c>
      <c r="AU1328" s="2" t="s">
        <v>148</v>
      </c>
      <c r="AV1328" s="2" t="s">
        <v>148</v>
      </c>
      <c r="AW1328" s="2" t="str">
        <f t="shared" si="20"/>
        <v xml:space="preserve">     PEGUE NA LOJA HOJE             </v>
      </c>
    </row>
    <row r="1329" spans="2:49" ht="15" customHeight="1">
      <c r="B1329" t="s">
        <v>10092</v>
      </c>
      <c r="C1329" s="2">
        <v>5263</v>
      </c>
      <c r="D1329" s="2">
        <v>5263</v>
      </c>
      <c r="E1329" s="2" t="s">
        <v>10093</v>
      </c>
      <c r="F1329" s="58" t="s">
        <v>10094</v>
      </c>
      <c r="G1329" s="2" t="s">
        <v>168</v>
      </c>
      <c r="H1329" t="s">
        <v>169</v>
      </c>
      <c r="I1329" s="58" t="s">
        <v>170</v>
      </c>
      <c r="J1329" s="2">
        <v>66146</v>
      </c>
      <c r="K1329" s="2" t="s">
        <v>171</v>
      </c>
      <c r="L1329" s="2" t="s">
        <v>172</v>
      </c>
      <c r="M1329" s="58" t="s">
        <v>214</v>
      </c>
      <c r="N1329" s="58" t="s">
        <v>215</v>
      </c>
      <c r="O1329" s="58" t="s">
        <v>216</v>
      </c>
      <c r="P1329" s="2" t="s">
        <v>148</v>
      </c>
      <c r="Q1329" s="2" t="s">
        <v>217</v>
      </c>
      <c r="R1329" s="2" t="s">
        <v>211</v>
      </c>
      <c r="S1329" s="10">
        <v>43783</v>
      </c>
      <c r="T1329" s="58" t="s">
        <v>218</v>
      </c>
      <c r="U1329" s="2" t="s">
        <v>219</v>
      </c>
      <c r="V1329" s="2" t="s">
        <v>92</v>
      </c>
      <c r="W1329" s="2" t="s">
        <v>1192</v>
      </c>
      <c r="X1329" s="2" t="s">
        <v>140</v>
      </c>
      <c r="Y1329" s="2">
        <v>14</v>
      </c>
      <c r="Z1329" s="2" t="s">
        <v>95</v>
      </c>
      <c r="AA1329" s="2" t="s">
        <v>141</v>
      </c>
      <c r="AB1329" s="58" t="s">
        <v>10095</v>
      </c>
      <c r="AC1329" s="58" t="s">
        <v>98</v>
      </c>
      <c r="AD1329" s="58" t="s">
        <v>10096</v>
      </c>
      <c r="AE1329" s="2" t="s">
        <v>10097</v>
      </c>
      <c r="AF1329" s="62">
        <v>-22.900850599999998</v>
      </c>
      <c r="AG1329" s="62">
        <v>-49.630275300000001</v>
      </c>
      <c r="AH1329" s="2" t="s">
        <v>10098</v>
      </c>
      <c r="AI1329" s="2" t="s">
        <v>147</v>
      </c>
      <c r="AJ1329" s="2" t="s">
        <v>1196</v>
      </c>
      <c r="AK1329" s="55">
        <v>439.69</v>
      </c>
      <c r="AL1329" s="55">
        <v>27</v>
      </c>
      <c r="AM1329" s="55">
        <v>6.1406900316131825</v>
      </c>
      <c r="AN1329" s="2" t="s">
        <v>103</v>
      </c>
      <c r="AO1329" s="2">
        <v>10</v>
      </c>
      <c r="AP1329" s="2">
        <v>1</v>
      </c>
      <c r="AQ1329" s="2">
        <v>3</v>
      </c>
      <c r="AR1329" s="53" t="s">
        <v>148</v>
      </c>
      <c r="AS1329" s="2" t="s">
        <v>73</v>
      </c>
      <c r="AT1329" s="2" t="s">
        <v>148</v>
      </c>
      <c r="AU1329" s="2" t="s">
        <v>148</v>
      </c>
      <c r="AV1329" s="2" t="s">
        <v>148</v>
      </c>
      <c r="AW1329" s="2" t="str">
        <f t="shared" si="20"/>
        <v xml:space="preserve">     PEGUE NA LOJA HOJE             </v>
      </c>
    </row>
    <row r="1330" spans="2:49" ht="15" customHeight="1">
      <c r="B1330" t="s">
        <v>10099</v>
      </c>
      <c r="C1330" s="2">
        <v>1455</v>
      </c>
      <c r="D1330" s="2">
        <v>1455</v>
      </c>
      <c r="E1330" s="2" t="s">
        <v>10100</v>
      </c>
      <c r="F1330" s="58" t="s">
        <v>3175</v>
      </c>
      <c r="G1330" s="2" t="s">
        <v>285</v>
      </c>
      <c r="H1330" t="s">
        <v>286</v>
      </c>
      <c r="I1330" s="58" t="s">
        <v>287</v>
      </c>
      <c r="J1330" s="2">
        <v>68673</v>
      </c>
      <c r="K1330" s="2" t="s">
        <v>288</v>
      </c>
      <c r="L1330" s="2" t="s">
        <v>289</v>
      </c>
      <c r="M1330" s="58" t="s">
        <v>1298</v>
      </c>
      <c r="N1330" s="58" t="s">
        <v>1299</v>
      </c>
      <c r="O1330" s="58" t="s">
        <v>1300</v>
      </c>
      <c r="P1330" s="2" t="s">
        <v>148</v>
      </c>
      <c r="Q1330" s="2" t="s">
        <v>1301</v>
      </c>
      <c r="R1330" s="2" t="s">
        <v>1302</v>
      </c>
      <c r="S1330" s="10">
        <v>43783</v>
      </c>
      <c r="T1330" s="58" t="s">
        <v>3222</v>
      </c>
      <c r="U1330" s="2" t="s">
        <v>3223</v>
      </c>
      <c r="V1330" s="2" t="s">
        <v>92</v>
      </c>
      <c r="W1330" s="2" t="s">
        <v>93</v>
      </c>
      <c r="X1330" s="2" t="s">
        <v>458</v>
      </c>
      <c r="Y1330" s="2">
        <v>51</v>
      </c>
      <c r="Z1330" s="2" t="s">
        <v>160</v>
      </c>
      <c r="AA1330" s="2" t="s">
        <v>460</v>
      </c>
      <c r="AB1330" s="58" t="s">
        <v>3175</v>
      </c>
      <c r="AC1330" s="58" t="s">
        <v>98</v>
      </c>
      <c r="AD1330" s="58" t="s">
        <v>10101</v>
      </c>
      <c r="AE1330" s="2" t="s">
        <v>10102</v>
      </c>
      <c r="AF1330" s="62">
        <v>-29.6375666</v>
      </c>
      <c r="AG1330" s="62">
        <v>-51.006193400000001</v>
      </c>
      <c r="AH1330" s="2" t="s">
        <v>10103</v>
      </c>
      <c r="AI1330" s="2" t="s">
        <v>147</v>
      </c>
      <c r="AJ1330" s="2" t="s">
        <v>1351</v>
      </c>
      <c r="AK1330" s="55">
        <v>513.91</v>
      </c>
      <c r="AL1330" s="55">
        <v>32</v>
      </c>
      <c r="AM1330" s="55">
        <v>6.2267712245334792</v>
      </c>
      <c r="AN1330" s="2" t="s">
        <v>103</v>
      </c>
      <c r="AO1330" s="2">
        <v>5</v>
      </c>
      <c r="AP1330" s="2">
        <v>2</v>
      </c>
      <c r="AQ1330" s="2">
        <v>1</v>
      </c>
      <c r="AR1330" s="53" t="s">
        <v>148</v>
      </c>
      <c r="AS1330" s="2" t="s">
        <v>73</v>
      </c>
      <c r="AT1330" s="2" t="s">
        <v>148</v>
      </c>
      <c r="AU1330" s="2" t="s">
        <v>148</v>
      </c>
      <c r="AV1330" s="2" t="s">
        <v>148</v>
      </c>
      <c r="AW1330" s="2" t="str">
        <f t="shared" si="20"/>
        <v xml:space="preserve">     PEGUE NA LOJA HOJE             </v>
      </c>
    </row>
    <row r="1331" spans="2:49" ht="15" customHeight="1">
      <c r="B1331" t="s">
        <v>10104</v>
      </c>
      <c r="C1331" s="2">
        <v>5286</v>
      </c>
      <c r="D1331" s="2">
        <v>5286</v>
      </c>
      <c r="E1331" s="2" t="s">
        <v>10105</v>
      </c>
      <c r="F1331" s="58" t="s">
        <v>10106</v>
      </c>
      <c r="G1331" s="2" t="s">
        <v>128</v>
      </c>
      <c r="H1331" t="s">
        <v>129</v>
      </c>
      <c r="I1331" s="58" t="s">
        <v>130</v>
      </c>
      <c r="J1331" s="2">
        <v>66128</v>
      </c>
      <c r="K1331" s="2" t="s">
        <v>131</v>
      </c>
      <c r="L1331" s="2" t="s">
        <v>132</v>
      </c>
      <c r="M1331" s="58" t="s">
        <v>777</v>
      </c>
      <c r="N1331" s="58" t="s">
        <v>778</v>
      </c>
      <c r="O1331" s="58" t="s">
        <v>779</v>
      </c>
      <c r="P1331" s="2">
        <v>66208</v>
      </c>
      <c r="Q1331" s="2" t="s">
        <v>780</v>
      </c>
      <c r="R1331" s="2" t="s">
        <v>781</v>
      </c>
      <c r="S1331" s="10">
        <v>43785</v>
      </c>
      <c r="T1331" s="58" t="s">
        <v>1067</v>
      </c>
      <c r="U1331" s="2" t="s">
        <v>1068</v>
      </c>
      <c r="V1331" s="2" t="s">
        <v>92</v>
      </c>
      <c r="W1331" s="2" t="s">
        <v>1192</v>
      </c>
      <c r="X1331" s="2" t="s">
        <v>140</v>
      </c>
      <c r="Y1331" s="2">
        <v>11</v>
      </c>
      <c r="Z1331" s="2" t="s">
        <v>95</v>
      </c>
      <c r="AA1331" s="2" t="s">
        <v>141</v>
      </c>
      <c r="AB1331" s="58" t="s">
        <v>142</v>
      </c>
      <c r="AC1331" s="58" t="s">
        <v>10107</v>
      </c>
      <c r="AD1331" s="58" t="s">
        <v>10108</v>
      </c>
      <c r="AE1331" s="2" t="s">
        <v>10109</v>
      </c>
      <c r="AF1331" s="62">
        <v>-23.567219000000001</v>
      </c>
      <c r="AG1331" s="62">
        <v>-46.542678100000003</v>
      </c>
      <c r="AH1331" s="2" t="s">
        <v>10110</v>
      </c>
      <c r="AI1331" s="2" t="s">
        <v>147</v>
      </c>
      <c r="AJ1331" s="2" t="s">
        <v>1196</v>
      </c>
      <c r="AK1331" s="55">
        <v>399.29</v>
      </c>
      <c r="AL1331" s="55">
        <v>45</v>
      </c>
      <c r="AM1331" s="55">
        <v>11.270004257557163</v>
      </c>
      <c r="AN1331" s="2" t="s">
        <v>103</v>
      </c>
      <c r="AO1331" s="2">
        <v>4</v>
      </c>
      <c r="AP1331" s="2">
        <v>3</v>
      </c>
      <c r="AQ1331" s="2">
        <v>1</v>
      </c>
      <c r="AR1331" s="53" t="s">
        <v>72</v>
      </c>
      <c r="AS1331" s="2" t="s">
        <v>73</v>
      </c>
      <c r="AT1331" s="2" t="s">
        <v>74</v>
      </c>
      <c r="AU1331" s="2" t="s">
        <v>75</v>
      </c>
      <c r="AV1331" s="2" t="s">
        <v>76</v>
      </c>
      <c r="AW1331" s="2" t="str">
        <f t="shared" si="20"/>
        <v>AMERICANAS SERVIÇOS    PEGUE NA LOJA HOJE    SHIP FROM STORE    PEGUE NA LOJA  QUIOSQUE</v>
      </c>
    </row>
    <row r="1332" spans="2:49" ht="15" customHeight="1">
      <c r="B1332" t="s">
        <v>10111</v>
      </c>
      <c r="C1332" s="2">
        <v>5281</v>
      </c>
      <c r="D1332" s="2">
        <v>5281</v>
      </c>
      <c r="E1332" s="2" t="s">
        <v>10112</v>
      </c>
      <c r="F1332" s="58" t="s">
        <v>10113</v>
      </c>
      <c r="G1332" s="2" t="s">
        <v>285</v>
      </c>
      <c r="H1332" t="s">
        <v>286</v>
      </c>
      <c r="I1332" s="58" t="s">
        <v>287</v>
      </c>
      <c r="J1332" s="2">
        <v>68673</v>
      </c>
      <c r="K1332" s="2" t="s">
        <v>288</v>
      </c>
      <c r="L1332" s="2" t="s">
        <v>289</v>
      </c>
      <c r="M1332" s="58" t="s">
        <v>418</v>
      </c>
      <c r="N1332" s="58" t="s">
        <v>419</v>
      </c>
      <c r="O1332" s="58" t="s">
        <v>420</v>
      </c>
      <c r="P1332" s="2">
        <v>68308</v>
      </c>
      <c r="Q1332" s="2" t="s">
        <v>421</v>
      </c>
      <c r="R1332" s="2" t="s">
        <v>415</v>
      </c>
      <c r="S1332" s="10">
        <v>43785</v>
      </c>
      <c r="T1332" s="58" t="s">
        <v>422</v>
      </c>
      <c r="U1332" s="2" t="s">
        <v>423</v>
      </c>
      <c r="V1332" s="2" t="s">
        <v>92</v>
      </c>
      <c r="W1332" s="2" t="s">
        <v>1192</v>
      </c>
      <c r="X1332" s="2" t="s">
        <v>248</v>
      </c>
      <c r="Y1332" s="2">
        <v>67</v>
      </c>
      <c r="Z1332" s="2" t="s">
        <v>95</v>
      </c>
      <c r="AA1332" s="2" t="s">
        <v>418</v>
      </c>
      <c r="AB1332" s="58" t="s">
        <v>10114</v>
      </c>
      <c r="AC1332" s="58" t="s">
        <v>98</v>
      </c>
      <c r="AD1332" s="58" t="s">
        <v>10115</v>
      </c>
      <c r="AE1332" s="2" t="s">
        <v>10116</v>
      </c>
      <c r="AF1332" s="62">
        <v>-19.1123744</v>
      </c>
      <c r="AG1332" s="62">
        <v>-51.734457900000002</v>
      </c>
      <c r="AH1332" s="2" t="s">
        <v>10117</v>
      </c>
      <c r="AI1332" s="2" t="s">
        <v>147</v>
      </c>
      <c r="AJ1332" s="2" t="s">
        <v>1260</v>
      </c>
      <c r="AK1332" s="55">
        <v>266.66000000000003</v>
      </c>
      <c r="AL1332" s="55">
        <v>83</v>
      </c>
      <c r="AM1332" s="55">
        <v>31.125778144453609</v>
      </c>
      <c r="AN1332" s="2" t="s">
        <v>103</v>
      </c>
      <c r="AO1332" s="2">
        <v>13</v>
      </c>
      <c r="AP1332" s="2">
        <v>1</v>
      </c>
      <c r="AQ1332" s="2">
        <v>6</v>
      </c>
      <c r="AR1332" s="53" t="s">
        <v>148</v>
      </c>
      <c r="AS1332" s="2" t="s">
        <v>73</v>
      </c>
      <c r="AT1332" s="2" t="s">
        <v>148</v>
      </c>
      <c r="AU1332" s="2" t="s">
        <v>148</v>
      </c>
      <c r="AV1332" s="2" t="s">
        <v>148</v>
      </c>
      <c r="AW1332" s="2" t="str">
        <f t="shared" si="20"/>
        <v xml:space="preserve">     PEGUE NA LOJA HOJE             </v>
      </c>
    </row>
    <row r="1333" spans="2:49" ht="15" customHeight="1">
      <c r="B1333" t="s">
        <v>10118</v>
      </c>
      <c r="C1333" s="2">
        <v>5306</v>
      </c>
      <c r="D1333" s="2">
        <v>5306</v>
      </c>
      <c r="E1333" s="2" t="s">
        <v>10119</v>
      </c>
      <c r="F1333" s="58" t="s">
        <v>10120</v>
      </c>
      <c r="G1333" s="2" t="s">
        <v>285</v>
      </c>
      <c r="H1333" t="s">
        <v>286</v>
      </c>
      <c r="I1333" s="58" t="s">
        <v>287</v>
      </c>
      <c r="J1333" s="2">
        <v>68673</v>
      </c>
      <c r="K1333" s="2" t="s">
        <v>288</v>
      </c>
      <c r="L1333" s="2" t="s">
        <v>289</v>
      </c>
      <c r="M1333" s="58" t="s">
        <v>452</v>
      </c>
      <c r="N1333" s="58" t="s">
        <v>453</v>
      </c>
      <c r="O1333" s="58" t="s">
        <v>454</v>
      </c>
      <c r="P1333" s="2" t="s">
        <v>148</v>
      </c>
      <c r="Q1333" s="2" t="s">
        <v>455</v>
      </c>
      <c r="R1333" s="2" t="s">
        <v>148</v>
      </c>
      <c r="S1333" s="10">
        <v>43785</v>
      </c>
      <c r="T1333" s="58" t="s">
        <v>456</v>
      </c>
      <c r="U1333" s="2" t="s">
        <v>457</v>
      </c>
      <c r="V1333" s="2" t="s">
        <v>92</v>
      </c>
      <c r="W1333" s="2" t="s">
        <v>1192</v>
      </c>
      <c r="X1333" s="2" t="s">
        <v>458</v>
      </c>
      <c r="Y1333" s="2">
        <v>55</v>
      </c>
      <c r="Z1333" s="2" t="s">
        <v>160</v>
      </c>
      <c r="AA1333" s="2" t="s">
        <v>460</v>
      </c>
      <c r="AB1333" s="58" t="s">
        <v>10121</v>
      </c>
      <c r="AC1333" s="58" t="s">
        <v>98</v>
      </c>
      <c r="AD1333" s="58" t="s">
        <v>10122</v>
      </c>
      <c r="AE1333" s="2" t="s">
        <v>10123</v>
      </c>
      <c r="AF1333" s="62">
        <v>-28.388768599999999</v>
      </c>
      <c r="AG1333" s="62">
        <v>-53.912846399999999</v>
      </c>
      <c r="AH1333" s="2" t="s">
        <v>10124</v>
      </c>
      <c r="AI1333" s="2" t="s">
        <v>147</v>
      </c>
      <c r="AJ1333" s="2" t="s">
        <v>1260</v>
      </c>
      <c r="AK1333" s="55">
        <v>246.03</v>
      </c>
      <c r="AL1333" s="55">
        <v>52</v>
      </c>
      <c r="AM1333" s="55">
        <v>21.135633865788726</v>
      </c>
      <c r="AN1333" s="2" t="s">
        <v>103</v>
      </c>
      <c r="AO1333" s="2">
        <v>8</v>
      </c>
      <c r="AP1333" s="2">
        <v>1</v>
      </c>
      <c r="AQ1333" s="2">
        <v>1</v>
      </c>
      <c r="AR1333" s="53" t="s">
        <v>148</v>
      </c>
      <c r="AS1333" s="2" t="s">
        <v>73</v>
      </c>
      <c r="AT1333" s="2" t="s">
        <v>148</v>
      </c>
      <c r="AU1333" s="2" t="s">
        <v>75</v>
      </c>
      <c r="AV1333" s="2" t="s">
        <v>148</v>
      </c>
      <c r="AW1333" s="2" t="str">
        <f t="shared" si="20"/>
        <v xml:space="preserve">     PEGUE NA LOJA HOJE         PEGUE NA LOJA   </v>
      </c>
    </row>
    <row r="1334" spans="2:49" ht="15" customHeight="1">
      <c r="B1334" t="s">
        <v>10125</v>
      </c>
      <c r="C1334" s="2">
        <v>1458</v>
      </c>
      <c r="D1334" s="2">
        <v>1458</v>
      </c>
      <c r="E1334" s="2" t="s">
        <v>10126</v>
      </c>
      <c r="F1334" s="58" t="s">
        <v>10127</v>
      </c>
      <c r="G1334" s="2" t="s">
        <v>380</v>
      </c>
      <c r="H1334" t="s">
        <v>381</v>
      </c>
      <c r="I1334" s="58" t="s">
        <v>382</v>
      </c>
      <c r="J1334" s="2">
        <v>66147</v>
      </c>
      <c r="K1334" s="2" t="s">
        <v>383</v>
      </c>
      <c r="L1334" s="2" t="s">
        <v>384</v>
      </c>
      <c r="M1334" s="58" t="s">
        <v>1717</v>
      </c>
      <c r="N1334" s="58" t="s">
        <v>1718</v>
      </c>
      <c r="O1334" s="58" t="s">
        <v>1719</v>
      </c>
      <c r="P1334" s="2" t="s">
        <v>148</v>
      </c>
      <c r="Q1334" s="2" t="s">
        <v>1720</v>
      </c>
      <c r="R1334" s="2">
        <v>1003</v>
      </c>
      <c r="S1334" s="10">
        <v>43785</v>
      </c>
      <c r="T1334" s="58" t="s">
        <v>406</v>
      </c>
      <c r="U1334" s="2" t="s">
        <v>407</v>
      </c>
      <c r="V1334" s="2" t="s">
        <v>92</v>
      </c>
      <c r="W1334" s="2" t="s">
        <v>93</v>
      </c>
      <c r="X1334" s="2" t="s">
        <v>248</v>
      </c>
      <c r="Y1334" s="2">
        <v>61</v>
      </c>
      <c r="Z1334" s="2" t="s">
        <v>160</v>
      </c>
      <c r="AA1334" s="2" t="s">
        <v>392</v>
      </c>
      <c r="AB1334" s="58" t="s">
        <v>10127</v>
      </c>
      <c r="AC1334" s="58" t="s">
        <v>6976</v>
      </c>
      <c r="AD1334" s="58" t="s">
        <v>10128</v>
      </c>
      <c r="AE1334" s="2" t="s">
        <v>10129</v>
      </c>
      <c r="AF1334" s="62">
        <v>-16.767218499999998</v>
      </c>
      <c r="AG1334" s="62">
        <v>-47.609375999999997</v>
      </c>
      <c r="AH1334" s="2" t="s">
        <v>10130</v>
      </c>
      <c r="AI1334" s="2" t="s">
        <v>147</v>
      </c>
      <c r="AJ1334" s="2" t="s">
        <v>330</v>
      </c>
      <c r="AK1334" s="55">
        <v>965.01</v>
      </c>
      <c r="AL1334" s="55">
        <v>52</v>
      </c>
      <c r="AM1334" s="55">
        <v>5.388545196422835</v>
      </c>
      <c r="AN1334" s="2" t="s">
        <v>103</v>
      </c>
      <c r="AO1334" s="2">
        <v>7</v>
      </c>
      <c r="AP1334" s="2">
        <v>2</v>
      </c>
      <c r="AQ1334" s="2">
        <v>3</v>
      </c>
      <c r="AR1334" s="53" t="s">
        <v>148</v>
      </c>
      <c r="AS1334" s="2" t="s">
        <v>73</v>
      </c>
      <c r="AT1334" s="2" t="s">
        <v>148</v>
      </c>
      <c r="AU1334" s="2" t="s">
        <v>148</v>
      </c>
      <c r="AV1334" s="2" t="s">
        <v>148</v>
      </c>
      <c r="AW1334" s="2" t="str">
        <f t="shared" si="20"/>
        <v xml:space="preserve">     PEGUE NA LOJA HOJE             </v>
      </c>
    </row>
    <row r="1335" spans="2:49" ht="15" customHeight="1">
      <c r="B1335" t="s">
        <v>10131</v>
      </c>
      <c r="C1335" s="2">
        <v>5244</v>
      </c>
      <c r="D1335" s="2">
        <v>5244</v>
      </c>
      <c r="E1335" s="2" t="s">
        <v>10132</v>
      </c>
      <c r="F1335" s="58" t="s">
        <v>10133</v>
      </c>
      <c r="G1335" s="2" t="s">
        <v>380</v>
      </c>
      <c r="H1335" t="s">
        <v>381</v>
      </c>
      <c r="I1335" s="58" t="s">
        <v>382</v>
      </c>
      <c r="J1335" s="2">
        <v>66147</v>
      </c>
      <c r="K1335" s="2" t="s">
        <v>383</v>
      </c>
      <c r="L1335" s="2" t="s">
        <v>384</v>
      </c>
      <c r="M1335" s="58" t="s">
        <v>1379</v>
      </c>
      <c r="N1335" s="58" t="s">
        <v>1380</v>
      </c>
      <c r="O1335" s="58" t="s">
        <v>1381</v>
      </c>
      <c r="P1335" s="2" t="s">
        <v>148</v>
      </c>
      <c r="Q1335" s="2" t="s">
        <v>1382</v>
      </c>
      <c r="R1335" s="2" t="s">
        <v>1376</v>
      </c>
      <c r="S1335" s="10">
        <v>43785</v>
      </c>
      <c r="T1335" s="58" t="s">
        <v>1383</v>
      </c>
      <c r="U1335" s="2" t="s">
        <v>1384</v>
      </c>
      <c r="V1335" s="2" t="s">
        <v>92</v>
      </c>
      <c r="W1335" s="2" t="s">
        <v>1192</v>
      </c>
      <c r="X1335" s="2" t="s">
        <v>248</v>
      </c>
      <c r="Y1335" s="2">
        <v>66</v>
      </c>
      <c r="Z1335" s="2" t="s">
        <v>95</v>
      </c>
      <c r="AA1335" s="2" t="s">
        <v>1385</v>
      </c>
      <c r="AB1335" s="58" t="s">
        <v>10134</v>
      </c>
      <c r="AC1335" s="58" t="s">
        <v>98</v>
      </c>
      <c r="AD1335" s="58" t="s">
        <v>10135</v>
      </c>
      <c r="AE1335" s="2" t="s">
        <v>10136</v>
      </c>
      <c r="AF1335" s="62">
        <v>-11.419984400000001</v>
      </c>
      <c r="AG1335" s="62">
        <v>-58.760298400000003</v>
      </c>
      <c r="AH1335" s="2" t="s">
        <v>10137</v>
      </c>
      <c r="AI1335" s="2" t="s">
        <v>147</v>
      </c>
      <c r="AJ1335" s="2" t="s">
        <v>1196</v>
      </c>
      <c r="AK1335" s="55">
        <v>423.54</v>
      </c>
      <c r="AL1335" s="55">
        <v>49</v>
      </c>
      <c r="AM1335" s="55">
        <v>11.569155215564054</v>
      </c>
      <c r="AN1335" s="2" t="s">
        <v>103</v>
      </c>
      <c r="AO1335" s="2">
        <v>12</v>
      </c>
      <c r="AP1335" s="2">
        <v>1</v>
      </c>
      <c r="AQ1335" s="2">
        <v>5</v>
      </c>
      <c r="AR1335" s="53" t="s">
        <v>148</v>
      </c>
      <c r="AS1335" s="2" t="s">
        <v>73</v>
      </c>
      <c r="AT1335" s="2" t="s">
        <v>148</v>
      </c>
      <c r="AU1335" s="2" t="s">
        <v>148</v>
      </c>
      <c r="AV1335" s="2" t="s">
        <v>148</v>
      </c>
      <c r="AW1335" s="2" t="str">
        <f t="shared" si="20"/>
        <v xml:space="preserve">     PEGUE NA LOJA HOJE             </v>
      </c>
    </row>
    <row r="1336" spans="2:49" ht="15" customHeight="1">
      <c r="B1336" t="s">
        <v>10138</v>
      </c>
      <c r="C1336" s="2">
        <v>1472</v>
      </c>
      <c r="D1336" s="2">
        <v>1472</v>
      </c>
      <c r="E1336" s="2" t="s">
        <v>10139</v>
      </c>
      <c r="F1336" s="58" t="s">
        <v>10140</v>
      </c>
      <c r="G1336" s="2" t="s">
        <v>534</v>
      </c>
      <c r="H1336" t="s">
        <v>535</v>
      </c>
      <c r="I1336" s="58" t="s">
        <v>536</v>
      </c>
      <c r="J1336" s="2">
        <v>65659</v>
      </c>
      <c r="K1336" s="2" t="s">
        <v>537</v>
      </c>
      <c r="L1336" s="2" t="s">
        <v>531</v>
      </c>
      <c r="M1336" s="58" t="s">
        <v>2988</v>
      </c>
      <c r="N1336" s="58" t="s">
        <v>2989</v>
      </c>
      <c r="O1336" s="58" t="s">
        <v>2990</v>
      </c>
      <c r="P1336" s="2" t="s">
        <v>148</v>
      </c>
      <c r="Q1336" s="2" t="s">
        <v>2991</v>
      </c>
      <c r="R1336" s="2" t="s">
        <v>2985</v>
      </c>
      <c r="S1336" s="10">
        <v>43785</v>
      </c>
      <c r="T1336" s="58" t="s">
        <v>2992</v>
      </c>
      <c r="U1336" s="2" t="s">
        <v>2993</v>
      </c>
      <c r="V1336" s="2" t="s">
        <v>92</v>
      </c>
      <c r="W1336" s="2" t="s">
        <v>93</v>
      </c>
      <c r="X1336" s="2" t="s">
        <v>248</v>
      </c>
      <c r="Y1336" s="2">
        <v>69</v>
      </c>
      <c r="Z1336" s="2" t="s">
        <v>95</v>
      </c>
      <c r="AA1336" s="2" t="s">
        <v>2994</v>
      </c>
      <c r="AB1336" s="58" t="s">
        <v>10140</v>
      </c>
      <c r="AC1336" s="58" t="s">
        <v>10141</v>
      </c>
      <c r="AD1336" s="58" t="s">
        <v>10142</v>
      </c>
      <c r="AE1336" s="2" t="s">
        <v>10143</v>
      </c>
      <c r="AF1336" s="62">
        <v>-10.2117206</v>
      </c>
      <c r="AG1336" s="62">
        <v>-63.828908300000002</v>
      </c>
      <c r="AH1336" s="2" t="s">
        <v>10144</v>
      </c>
      <c r="AI1336" s="2" t="s">
        <v>147</v>
      </c>
      <c r="AJ1336" s="2" t="s">
        <v>1351</v>
      </c>
      <c r="AK1336" s="55">
        <v>501.62</v>
      </c>
      <c r="AL1336" s="55">
        <v>52</v>
      </c>
      <c r="AM1336" s="55">
        <v>10.366412822455246</v>
      </c>
      <c r="AN1336" s="2" t="s">
        <v>103</v>
      </c>
      <c r="AO1336" s="2">
        <v>12</v>
      </c>
      <c r="AP1336" s="2">
        <v>1</v>
      </c>
      <c r="AQ1336" s="2">
        <v>5</v>
      </c>
      <c r="AR1336" s="53" t="s">
        <v>148</v>
      </c>
      <c r="AS1336" s="2" t="s">
        <v>73</v>
      </c>
      <c r="AT1336" s="2" t="s">
        <v>148</v>
      </c>
      <c r="AU1336" s="2" t="s">
        <v>148</v>
      </c>
      <c r="AV1336" s="2" t="s">
        <v>148</v>
      </c>
      <c r="AW1336" s="2" t="str">
        <f t="shared" si="20"/>
        <v xml:space="preserve">     PEGUE NA LOJA HOJE             </v>
      </c>
    </row>
    <row r="1337" spans="2:49" ht="15" customHeight="1">
      <c r="B1337" t="s">
        <v>10145</v>
      </c>
      <c r="C1337" s="2">
        <v>5204</v>
      </c>
      <c r="D1337" s="2">
        <v>5204</v>
      </c>
      <c r="E1337" s="2" t="s">
        <v>10146</v>
      </c>
      <c r="F1337" s="58" t="s">
        <v>10147</v>
      </c>
      <c r="G1337" s="2" t="s">
        <v>534</v>
      </c>
      <c r="H1337" t="s">
        <v>535</v>
      </c>
      <c r="I1337" s="58" t="s">
        <v>536</v>
      </c>
      <c r="J1337" s="2">
        <v>65659</v>
      </c>
      <c r="K1337" s="2" t="s">
        <v>537</v>
      </c>
      <c r="L1337" s="2" t="s">
        <v>531</v>
      </c>
      <c r="M1337" s="58" t="s">
        <v>3921</v>
      </c>
      <c r="N1337" s="58" t="s">
        <v>3922</v>
      </c>
      <c r="O1337" s="58" t="s">
        <v>3923</v>
      </c>
      <c r="P1337" s="2" t="s">
        <v>148</v>
      </c>
      <c r="Q1337" s="2" t="s">
        <v>3924</v>
      </c>
      <c r="R1337" s="2" t="s">
        <v>796</v>
      </c>
      <c r="S1337" s="10">
        <v>43785</v>
      </c>
      <c r="T1337" s="58" t="s">
        <v>3925</v>
      </c>
      <c r="U1337" s="2" t="s">
        <v>3926</v>
      </c>
      <c r="V1337" s="2" t="s">
        <v>92</v>
      </c>
      <c r="W1337" s="2" t="s">
        <v>1192</v>
      </c>
      <c r="X1337" s="2" t="s">
        <v>545</v>
      </c>
      <c r="Y1337" s="2">
        <v>99</v>
      </c>
      <c r="Z1337" s="2" t="s">
        <v>160</v>
      </c>
      <c r="AA1337" s="2" t="s">
        <v>727</v>
      </c>
      <c r="AB1337" s="58" t="s">
        <v>10148</v>
      </c>
      <c r="AC1337" s="58" t="s">
        <v>98</v>
      </c>
      <c r="AD1337" s="58" t="s">
        <v>10149</v>
      </c>
      <c r="AE1337" s="2" t="s">
        <v>10150</v>
      </c>
      <c r="AF1337" s="62">
        <v>-6.5588204999999897</v>
      </c>
      <c r="AG1337" s="62">
        <v>-47.4478784</v>
      </c>
      <c r="AH1337" s="2" t="s">
        <v>10151</v>
      </c>
      <c r="AI1337" s="2" t="s">
        <v>147</v>
      </c>
      <c r="AJ1337" s="2" t="s">
        <v>1196</v>
      </c>
      <c r="AK1337" s="55">
        <v>484.22</v>
      </c>
      <c r="AL1337" s="55">
        <v>52</v>
      </c>
      <c r="AM1337" s="55">
        <v>10.738920325471893</v>
      </c>
      <c r="AN1337" s="2" t="s">
        <v>103</v>
      </c>
      <c r="AO1337" s="2">
        <v>10</v>
      </c>
      <c r="AP1337" s="2">
        <v>1</v>
      </c>
      <c r="AQ1337" s="2">
        <v>3</v>
      </c>
      <c r="AR1337" s="53" t="s">
        <v>148</v>
      </c>
      <c r="AS1337" s="2" t="s">
        <v>73</v>
      </c>
      <c r="AT1337" s="2" t="s">
        <v>148</v>
      </c>
      <c r="AU1337" s="2" t="s">
        <v>148</v>
      </c>
      <c r="AV1337" s="2" t="s">
        <v>148</v>
      </c>
      <c r="AW1337" s="2" t="str">
        <f t="shared" si="20"/>
        <v xml:space="preserve">     PEGUE NA LOJA HOJE             </v>
      </c>
    </row>
    <row r="1338" spans="2:49" ht="15" customHeight="1">
      <c r="B1338" t="s">
        <v>10152</v>
      </c>
      <c r="C1338" s="2">
        <v>5282</v>
      </c>
      <c r="D1338" s="2">
        <v>5282</v>
      </c>
      <c r="E1338" s="2" t="s">
        <v>10153</v>
      </c>
      <c r="F1338" s="58" t="s">
        <v>10154</v>
      </c>
      <c r="G1338" s="2" t="s">
        <v>380</v>
      </c>
      <c r="H1338" t="s">
        <v>381</v>
      </c>
      <c r="I1338" s="58" t="s">
        <v>382</v>
      </c>
      <c r="J1338" s="2">
        <v>66147</v>
      </c>
      <c r="K1338" s="2" t="s">
        <v>383</v>
      </c>
      <c r="L1338" s="2" t="s">
        <v>384</v>
      </c>
      <c r="M1338" s="58" t="s">
        <v>401</v>
      </c>
      <c r="N1338" s="58" t="s">
        <v>402</v>
      </c>
      <c r="O1338" s="58" t="s">
        <v>403</v>
      </c>
      <c r="P1338" s="2">
        <v>66127</v>
      </c>
      <c r="Q1338" s="2" t="s">
        <v>404</v>
      </c>
      <c r="R1338" s="2" t="s">
        <v>405</v>
      </c>
      <c r="S1338" s="10">
        <v>43787</v>
      </c>
      <c r="T1338" s="58" t="s">
        <v>406</v>
      </c>
      <c r="U1338" s="2" t="s">
        <v>407</v>
      </c>
      <c r="V1338" s="2" t="s">
        <v>92</v>
      </c>
      <c r="W1338" s="2" t="s">
        <v>1192</v>
      </c>
      <c r="X1338" s="2" t="s">
        <v>248</v>
      </c>
      <c r="Y1338" s="2">
        <v>31</v>
      </c>
      <c r="Z1338" s="2" t="s">
        <v>160</v>
      </c>
      <c r="AA1338" s="2" t="s">
        <v>392</v>
      </c>
      <c r="AB1338" s="58" t="s">
        <v>5660</v>
      </c>
      <c r="AC1338" s="58" t="s">
        <v>98</v>
      </c>
      <c r="AD1338" s="58" t="s">
        <v>10155</v>
      </c>
      <c r="AE1338" s="2" t="s">
        <v>5662</v>
      </c>
      <c r="AF1338" s="62">
        <v>-15.540581</v>
      </c>
      <c r="AG1338" s="62">
        <v>-47.337244599999998</v>
      </c>
      <c r="AH1338" s="2" t="s">
        <v>10156</v>
      </c>
      <c r="AI1338" s="2" t="s">
        <v>147</v>
      </c>
      <c r="AJ1338" s="2" t="s">
        <v>1196</v>
      </c>
      <c r="AK1338" s="55">
        <v>421.47</v>
      </c>
      <c r="AL1338" s="55">
        <v>107</v>
      </c>
      <c r="AM1338" s="55">
        <v>25.387334804375161</v>
      </c>
      <c r="AN1338" s="2" t="s">
        <v>103</v>
      </c>
      <c r="AO1338" s="2">
        <v>10</v>
      </c>
      <c r="AP1338" s="2">
        <v>1</v>
      </c>
      <c r="AQ1338" s="2">
        <v>3</v>
      </c>
      <c r="AR1338" s="53" t="s">
        <v>148</v>
      </c>
      <c r="AS1338" s="2" t="s">
        <v>73</v>
      </c>
      <c r="AT1338" s="2" t="s">
        <v>148</v>
      </c>
      <c r="AU1338" s="2" t="s">
        <v>148</v>
      </c>
      <c r="AV1338" s="2" t="s">
        <v>148</v>
      </c>
      <c r="AW1338" s="2" t="str">
        <f t="shared" si="20"/>
        <v xml:space="preserve">     PEGUE NA LOJA HOJE             </v>
      </c>
    </row>
    <row r="1339" spans="2:49" ht="15" customHeight="1">
      <c r="B1339" t="s">
        <v>10157</v>
      </c>
      <c r="C1339" s="2">
        <v>5300</v>
      </c>
      <c r="D1339" s="2">
        <v>5300</v>
      </c>
      <c r="E1339" s="2" t="s">
        <v>10158</v>
      </c>
      <c r="F1339" s="58" t="s">
        <v>10159</v>
      </c>
      <c r="G1339" s="2" t="s">
        <v>380</v>
      </c>
      <c r="H1339" t="s">
        <v>381</v>
      </c>
      <c r="I1339" s="58" t="s">
        <v>382</v>
      </c>
      <c r="J1339" s="2">
        <v>66147</v>
      </c>
      <c r="K1339" s="2" t="s">
        <v>383</v>
      </c>
      <c r="L1339" s="2" t="s">
        <v>384</v>
      </c>
      <c r="M1339" s="58" t="s">
        <v>873</v>
      </c>
      <c r="N1339" s="58" t="s">
        <v>874</v>
      </c>
      <c r="O1339" s="58" t="s">
        <v>875</v>
      </c>
      <c r="P1339" s="2">
        <v>66229</v>
      </c>
      <c r="Q1339" s="2" t="s">
        <v>876</v>
      </c>
      <c r="R1339" s="2" t="s">
        <v>870</v>
      </c>
      <c r="S1339" s="10">
        <v>43787</v>
      </c>
      <c r="T1339" s="58" t="s">
        <v>877</v>
      </c>
      <c r="U1339" s="2" t="s">
        <v>878</v>
      </c>
      <c r="V1339" s="2" t="s">
        <v>92</v>
      </c>
      <c r="W1339" s="2" t="s">
        <v>1192</v>
      </c>
      <c r="X1339" s="2" t="s">
        <v>442</v>
      </c>
      <c r="Y1339" s="2">
        <v>88</v>
      </c>
      <c r="Z1339" s="2" t="s">
        <v>160</v>
      </c>
      <c r="AA1339" s="2" t="s">
        <v>526</v>
      </c>
      <c r="AB1339" s="58" t="s">
        <v>10160</v>
      </c>
      <c r="AC1339" s="58" t="s">
        <v>98</v>
      </c>
      <c r="AD1339" s="58" t="s">
        <v>10161</v>
      </c>
      <c r="AE1339" s="2" t="s">
        <v>10162</v>
      </c>
      <c r="AF1339" s="62">
        <v>-7.3132571000000004</v>
      </c>
      <c r="AG1339" s="62">
        <v>-38.944831600000001</v>
      </c>
      <c r="AH1339" s="2" t="s">
        <v>10163</v>
      </c>
      <c r="AI1339" s="2" t="s">
        <v>147</v>
      </c>
      <c r="AJ1339" s="2" t="s">
        <v>1196</v>
      </c>
      <c r="AK1339" s="55">
        <v>473.34</v>
      </c>
      <c r="AL1339" s="55">
        <v>43</v>
      </c>
      <c r="AM1339" s="55">
        <v>9.0843790932522079</v>
      </c>
      <c r="AN1339" s="2" t="s">
        <v>103</v>
      </c>
      <c r="AO1339" s="2">
        <v>9</v>
      </c>
      <c r="AP1339" s="2">
        <v>1</v>
      </c>
      <c r="AQ1339" s="2">
        <v>2</v>
      </c>
      <c r="AR1339" s="53" t="s">
        <v>148</v>
      </c>
      <c r="AS1339" s="2" t="s">
        <v>73</v>
      </c>
      <c r="AT1339" s="2" t="s">
        <v>148</v>
      </c>
      <c r="AU1339" s="2" t="s">
        <v>75</v>
      </c>
      <c r="AV1339" s="2" t="s">
        <v>76</v>
      </c>
      <c r="AW1339" s="2" t="str">
        <f t="shared" si="20"/>
        <v xml:space="preserve">     PEGUE NA LOJA HOJE         PEGUE NA LOJA  QUIOSQUE</v>
      </c>
    </row>
    <row r="1340" spans="2:49" ht="15" customHeight="1">
      <c r="B1340" t="s">
        <v>10164</v>
      </c>
      <c r="C1340" s="2">
        <v>1434</v>
      </c>
      <c r="D1340" s="2">
        <v>1434</v>
      </c>
      <c r="E1340" s="2" t="s">
        <v>10165</v>
      </c>
      <c r="F1340" s="58" t="s">
        <v>10166</v>
      </c>
      <c r="G1340" s="2" t="s">
        <v>380</v>
      </c>
      <c r="H1340" t="s">
        <v>381</v>
      </c>
      <c r="I1340" s="58" t="s">
        <v>382</v>
      </c>
      <c r="J1340" s="2">
        <v>66147</v>
      </c>
      <c r="K1340" s="2" t="s">
        <v>383</v>
      </c>
      <c r="L1340" s="2" t="s">
        <v>384</v>
      </c>
      <c r="M1340" s="58" t="s">
        <v>2907</v>
      </c>
      <c r="N1340" s="58" t="s">
        <v>2908</v>
      </c>
      <c r="O1340" s="58" t="s">
        <v>2909</v>
      </c>
      <c r="P1340" s="2">
        <v>68222</v>
      </c>
      <c r="Q1340" s="2" t="s">
        <v>2910</v>
      </c>
      <c r="R1340" s="2">
        <v>1019</v>
      </c>
      <c r="S1340" s="10">
        <v>43787</v>
      </c>
      <c r="T1340" s="58" t="s">
        <v>2911</v>
      </c>
      <c r="U1340" s="2" t="s">
        <v>2912</v>
      </c>
      <c r="V1340" s="2" t="s">
        <v>92</v>
      </c>
      <c r="W1340" s="2" t="s">
        <v>93</v>
      </c>
      <c r="X1340" s="2" t="s">
        <v>442</v>
      </c>
      <c r="Y1340" s="2">
        <v>86</v>
      </c>
      <c r="Z1340" s="2" t="s">
        <v>160</v>
      </c>
      <c r="AA1340" s="2" t="s">
        <v>2913</v>
      </c>
      <c r="AB1340" s="58" t="s">
        <v>10166</v>
      </c>
      <c r="AC1340" s="58" t="s">
        <v>98</v>
      </c>
      <c r="AD1340" s="58" t="s">
        <v>10167</v>
      </c>
      <c r="AE1340" s="2" t="s">
        <v>10168</v>
      </c>
      <c r="AF1340" s="62">
        <v>-4.8259743999999998</v>
      </c>
      <c r="AG1340" s="62">
        <v>-42.165448599999998</v>
      </c>
      <c r="AH1340" s="2" t="s">
        <v>10169</v>
      </c>
      <c r="AI1340" s="2" t="s">
        <v>147</v>
      </c>
      <c r="AJ1340" s="2" t="s">
        <v>1351</v>
      </c>
      <c r="AK1340" s="55">
        <v>592.86</v>
      </c>
      <c r="AL1340" s="55">
        <v>54</v>
      </c>
      <c r="AM1340" s="55">
        <v>9.1083898390851132</v>
      </c>
      <c r="AN1340" s="2" t="s">
        <v>103</v>
      </c>
      <c r="AO1340" s="2">
        <v>9</v>
      </c>
      <c r="AP1340" s="2">
        <v>1</v>
      </c>
      <c r="AQ1340" s="2">
        <v>2</v>
      </c>
      <c r="AR1340" s="53" t="s">
        <v>72</v>
      </c>
      <c r="AS1340" s="2" t="s">
        <v>73</v>
      </c>
      <c r="AT1340" s="2" t="s">
        <v>148</v>
      </c>
      <c r="AU1340" s="2" t="s">
        <v>148</v>
      </c>
      <c r="AV1340" s="2" t="s">
        <v>76</v>
      </c>
      <c r="AW1340" s="2" t="str">
        <f t="shared" ref="AW1340:AW1403" si="21">SUBSTITUTE(AR1340&amp;"    "&amp;AS1340&amp;"    "&amp;AT1340&amp;"    "&amp;AU1340&amp;"  "&amp;AV1340,"-"," ")</f>
        <v>AMERICANAS SERVIÇOS    PEGUE NA LOJA HOJE            QUIOSQUE</v>
      </c>
    </row>
    <row r="1341" spans="2:49" ht="15" customHeight="1">
      <c r="B1341" t="s">
        <v>10170</v>
      </c>
      <c r="C1341" s="2">
        <v>1473</v>
      </c>
      <c r="D1341" s="2">
        <v>1473</v>
      </c>
      <c r="E1341" s="2" t="s">
        <v>10171</v>
      </c>
      <c r="F1341" s="58" t="s">
        <v>10172</v>
      </c>
      <c r="G1341" s="2" t="s">
        <v>534</v>
      </c>
      <c r="H1341" t="s">
        <v>535</v>
      </c>
      <c r="I1341" s="58" t="s">
        <v>536</v>
      </c>
      <c r="J1341" s="2">
        <v>65659</v>
      </c>
      <c r="K1341" s="2" t="s">
        <v>537</v>
      </c>
      <c r="L1341" s="2" t="s">
        <v>531</v>
      </c>
      <c r="M1341" s="58" t="s">
        <v>721</v>
      </c>
      <c r="N1341" s="58" t="s">
        <v>722</v>
      </c>
      <c r="O1341" s="58" t="s">
        <v>723</v>
      </c>
      <c r="P1341" s="2" t="s">
        <v>148</v>
      </c>
      <c r="Q1341" s="2" t="s">
        <v>724</v>
      </c>
      <c r="R1341" s="2" t="s">
        <v>718</v>
      </c>
      <c r="S1341" s="10">
        <v>43788</v>
      </c>
      <c r="T1341" s="58" t="s">
        <v>725</v>
      </c>
      <c r="U1341" s="2" t="s">
        <v>726</v>
      </c>
      <c r="V1341" s="2" t="s">
        <v>92</v>
      </c>
      <c r="W1341" s="2" t="s">
        <v>93</v>
      </c>
      <c r="X1341" s="2" t="s">
        <v>545</v>
      </c>
      <c r="Y1341" s="2">
        <v>98</v>
      </c>
      <c r="Z1341" s="2" t="s">
        <v>160</v>
      </c>
      <c r="AA1341" s="2" t="s">
        <v>727</v>
      </c>
      <c r="AB1341" s="58" t="s">
        <v>10172</v>
      </c>
      <c r="AC1341" s="58" t="s">
        <v>98</v>
      </c>
      <c r="AD1341" s="58" t="s">
        <v>10173</v>
      </c>
      <c r="AE1341" s="2" t="s">
        <v>10174</v>
      </c>
      <c r="AF1341" s="62">
        <v>-3.3890782000000002</v>
      </c>
      <c r="AG1341" s="62">
        <v>-44.349946699999997</v>
      </c>
      <c r="AH1341" s="2" t="s">
        <v>10175</v>
      </c>
      <c r="AI1341" s="2" t="s">
        <v>147</v>
      </c>
      <c r="AJ1341" s="2" t="s">
        <v>1351</v>
      </c>
      <c r="AK1341" s="55">
        <v>626.47</v>
      </c>
      <c r="AL1341" s="55">
        <v>66</v>
      </c>
      <c r="AM1341" s="55">
        <v>10.535221159832075</v>
      </c>
      <c r="AN1341" s="2" t="s">
        <v>103</v>
      </c>
      <c r="AO1341" s="2">
        <v>11</v>
      </c>
      <c r="AP1341" s="2">
        <v>1</v>
      </c>
      <c r="AQ1341" s="2">
        <v>4</v>
      </c>
      <c r="AR1341" s="53" t="s">
        <v>148</v>
      </c>
      <c r="AS1341" s="2" t="s">
        <v>73</v>
      </c>
      <c r="AT1341" s="2" t="s">
        <v>148</v>
      </c>
      <c r="AU1341" s="2" t="s">
        <v>148</v>
      </c>
      <c r="AV1341" s="2" t="s">
        <v>148</v>
      </c>
      <c r="AW1341" s="2" t="str">
        <f t="shared" si="21"/>
        <v xml:space="preserve">     PEGUE NA LOJA HOJE             </v>
      </c>
    </row>
    <row r="1342" spans="2:49" ht="15" customHeight="1">
      <c r="B1342" t="s">
        <v>10176</v>
      </c>
      <c r="C1342" s="2">
        <v>1448</v>
      </c>
      <c r="D1342" s="2">
        <v>1448</v>
      </c>
      <c r="E1342" s="2" t="s">
        <v>10177</v>
      </c>
      <c r="F1342" s="58" t="s">
        <v>10178</v>
      </c>
      <c r="G1342" s="2" t="s">
        <v>534</v>
      </c>
      <c r="H1342" t="s">
        <v>535</v>
      </c>
      <c r="I1342" s="58" t="s">
        <v>536</v>
      </c>
      <c r="J1342" s="2">
        <v>65659</v>
      </c>
      <c r="K1342" s="2" t="s">
        <v>537</v>
      </c>
      <c r="L1342" s="2" t="s">
        <v>531</v>
      </c>
      <c r="M1342" s="58" t="s">
        <v>3038</v>
      </c>
      <c r="N1342" s="58" t="s">
        <v>3039</v>
      </c>
      <c r="O1342" s="58" t="s">
        <v>3040</v>
      </c>
      <c r="P1342" s="2" t="s">
        <v>148</v>
      </c>
      <c r="Q1342" s="2" t="s">
        <v>3041</v>
      </c>
      <c r="R1342" s="2" t="s">
        <v>3035</v>
      </c>
      <c r="S1342" s="10">
        <v>43790</v>
      </c>
      <c r="T1342" s="58" t="s">
        <v>3042</v>
      </c>
      <c r="U1342" s="2" t="s">
        <v>3043</v>
      </c>
      <c r="V1342" s="2" t="s">
        <v>92</v>
      </c>
      <c r="W1342" s="2" t="s">
        <v>93</v>
      </c>
      <c r="X1342" s="2" t="s">
        <v>545</v>
      </c>
      <c r="Y1342" s="2">
        <v>93</v>
      </c>
      <c r="Z1342" s="2" t="s">
        <v>95</v>
      </c>
      <c r="AA1342" s="2" t="s">
        <v>546</v>
      </c>
      <c r="AB1342" s="58" t="s">
        <v>5833</v>
      </c>
      <c r="AC1342" s="58" t="s">
        <v>10179</v>
      </c>
      <c r="AD1342" s="58" t="s">
        <v>10180</v>
      </c>
      <c r="AE1342" s="2" t="s">
        <v>10181</v>
      </c>
      <c r="AF1342" s="62">
        <v>-3.2084790000000001</v>
      </c>
      <c r="AG1342" s="62">
        <v>-52.218373800000002</v>
      </c>
      <c r="AH1342" s="2" t="s">
        <v>10182</v>
      </c>
      <c r="AI1342" s="2" t="s">
        <v>147</v>
      </c>
      <c r="AJ1342" s="2" t="s">
        <v>330</v>
      </c>
      <c r="AK1342" s="55">
        <v>925.63</v>
      </c>
      <c r="AL1342" s="55">
        <v>123</v>
      </c>
      <c r="AM1342" s="55">
        <v>13.288246923716821</v>
      </c>
      <c r="AN1342" s="2" t="s">
        <v>103</v>
      </c>
      <c r="AO1342" s="2">
        <v>9</v>
      </c>
      <c r="AP1342" s="2">
        <v>1</v>
      </c>
      <c r="AQ1342" s="2">
        <v>2</v>
      </c>
      <c r="AR1342" s="53" t="s">
        <v>148</v>
      </c>
      <c r="AS1342" s="2" t="s">
        <v>73</v>
      </c>
      <c r="AT1342" s="2" t="s">
        <v>148</v>
      </c>
      <c r="AU1342" s="2" t="s">
        <v>148</v>
      </c>
      <c r="AV1342" s="2" t="s">
        <v>148</v>
      </c>
      <c r="AW1342" s="2" t="str">
        <f t="shared" si="21"/>
        <v xml:space="preserve">     PEGUE NA LOJA HOJE             </v>
      </c>
    </row>
    <row r="1343" spans="2:49" ht="15" customHeight="1">
      <c r="B1343" t="s">
        <v>10183</v>
      </c>
      <c r="C1343" s="2">
        <v>1447</v>
      </c>
      <c r="D1343" s="2">
        <v>1447</v>
      </c>
      <c r="E1343" s="2" t="s">
        <v>10184</v>
      </c>
      <c r="F1343" s="58" t="s">
        <v>10185</v>
      </c>
      <c r="G1343" s="2" t="s">
        <v>534</v>
      </c>
      <c r="H1343" t="s">
        <v>535</v>
      </c>
      <c r="I1343" s="58" t="s">
        <v>536</v>
      </c>
      <c r="J1343" s="2">
        <v>65659</v>
      </c>
      <c r="K1343" s="2" t="s">
        <v>537</v>
      </c>
      <c r="L1343" s="2" t="s">
        <v>531</v>
      </c>
      <c r="M1343" s="58" t="s">
        <v>3921</v>
      </c>
      <c r="N1343" s="58" t="s">
        <v>3922</v>
      </c>
      <c r="O1343" s="58" t="s">
        <v>3923</v>
      </c>
      <c r="P1343" s="2" t="s">
        <v>148</v>
      </c>
      <c r="Q1343" s="2" t="s">
        <v>3924</v>
      </c>
      <c r="R1343" s="2" t="s">
        <v>796</v>
      </c>
      <c r="S1343" s="10">
        <v>43790</v>
      </c>
      <c r="T1343" s="58" t="s">
        <v>3925</v>
      </c>
      <c r="U1343" s="2" t="s">
        <v>3926</v>
      </c>
      <c r="V1343" s="2" t="s">
        <v>92</v>
      </c>
      <c r="W1343" s="2" t="s">
        <v>93</v>
      </c>
      <c r="X1343" s="2" t="s">
        <v>545</v>
      </c>
      <c r="Y1343" s="2">
        <v>94</v>
      </c>
      <c r="Z1343" s="2" t="s">
        <v>95</v>
      </c>
      <c r="AA1343" s="2" t="s">
        <v>546</v>
      </c>
      <c r="AB1343" s="58" t="s">
        <v>6391</v>
      </c>
      <c r="AC1343" s="58" t="s">
        <v>10186</v>
      </c>
      <c r="AD1343" s="58" t="s">
        <v>10187</v>
      </c>
      <c r="AE1343" s="2" t="s">
        <v>10188</v>
      </c>
      <c r="AF1343" s="62">
        <v>-8.0420850000000002</v>
      </c>
      <c r="AG1343" s="62">
        <v>-50.010008499999998</v>
      </c>
      <c r="AH1343" s="2" t="s">
        <v>10189</v>
      </c>
      <c r="AI1343" s="2" t="s">
        <v>147</v>
      </c>
      <c r="AJ1343" s="2" t="s">
        <v>1351</v>
      </c>
      <c r="AK1343" s="55">
        <v>646.80999999999995</v>
      </c>
      <c r="AL1343" s="55">
        <v>96</v>
      </c>
      <c r="AM1343" s="55">
        <v>14.842071087336315</v>
      </c>
      <c r="AN1343" s="2" t="s">
        <v>103</v>
      </c>
      <c r="AO1343" s="2">
        <v>11</v>
      </c>
      <c r="AP1343" s="2">
        <v>1</v>
      </c>
      <c r="AQ1343" s="2">
        <v>4</v>
      </c>
      <c r="AR1343" s="53" t="s">
        <v>148</v>
      </c>
      <c r="AS1343" s="2" t="s">
        <v>73</v>
      </c>
      <c r="AT1343" s="2" t="s">
        <v>148</v>
      </c>
      <c r="AU1343" s="2" t="s">
        <v>148</v>
      </c>
      <c r="AV1343" s="2" t="s">
        <v>148</v>
      </c>
      <c r="AW1343" s="2" t="str">
        <f t="shared" si="21"/>
        <v xml:space="preserve">     PEGUE NA LOJA HOJE             </v>
      </c>
    </row>
    <row r="1344" spans="2:49" ht="15" customHeight="1">
      <c r="B1344" t="s">
        <v>10190</v>
      </c>
      <c r="C1344" s="2">
        <v>5294</v>
      </c>
      <c r="D1344" s="2">
        <v>5294</v>
      </c>
      <c r="E1344" s="2" t="s">
        <v>10191</v>
      </c>
      <c r="F1344" s="58" t="s">
        <v>10192</v>
      </c>
      <c r="G1344" s="2" t="s">
        <v>380</v>
      </c>
      <c r="H1344" t="s">
        <v>381</v>
      </c>
      <c r="I1344" s="58" t="s">
        <v>382</v>
      </c>
      <c r="J1344" s="2">
        <v>66147</v>
      </c>
      <c r="K1344" s="2" t="s">
        <v>383</v>
      </c>
      <c r="L1344" s="2" t="s">
        <v>384</v>
      </c>
      <c r="M1344" s="58" t="s">
        <v>873</v>
      </c>
      <c r="N1344" s="58" t="s">
        <v>874</v>
      </c>
      <c r="O1344" s="58" t="s">
        <v>875</v>
      </c>
      <c r="P1344" s="2">
        <v>66229</v>
      </c>
      <c r="Q1344" s="2" t="s">
        <v>876</v>
      </c>
      <c r="R1344" s="2" t="s">
        <v>870</v>
      </c>
      <c r="S1344" s="10">
        <v>43792</v>
      </c>
      <c r="T1344" s="58" t="s">
        <v>877</v>
      </c>
      <c r="U1344" s="2" t="s">
        <v>878</v>
      </c>
      <c r="V1344" s="2" t="s">
        <v>92</v>
      </c>
      <c r="W1344" s="2" t="s">
        <v>1192</v>
      </c>
      <c r="X1344" s="2" t="s">
        <v>442</v>
      </c>
      <c r="Y1344" s="2">
        <v>88</v>
      </c>
      <c r="Z1344" s="2" t="s">
        <v>160</v>
      </c>
      <c r="AA1344" s="2" t="s">
        <v>526</v>
      </c>
      <c r="AB1344" s="58" t="s">
        <v>10193</v>
      </c>
      <c r="AC1344" s="58" t="s">
        <v>98</v>
      </c>
      <c r="AD1344" s="58" t="s">
        <v>10194</v>
      </c>
      <c r="AE1344" s="2" t="s">
        <v>10195</v>
      </c>
      <c r="AF1344" s="62">
        <v>-6.7915940999999904</v>
      </c>
      <c r="AG1344" s="62">
        <v>-39.298856600000001</v>
      </c>
      <c r="AH1344" s="2" t="s">
        <v>10196</v>
      </c>
      <c r="AI1344" s="2" t="s">
        <v>147</v>
      </c>
      <c r="AJ1344" s="2" t="s">
        <v>1196</v>
      </c>
      <c r="AK1344" s="55">
        <v>338.22</v>
      </c>
      <c r="AL1344" s="55">
        <v>43</v>
      </c>
      <c r="AM1344" s="55">
        <v>12.713618354916917</v>
      </c>
      <c r="AN1344" s="2" t="s">
        <v>103</v>
      </c>
      <c r="AO1344" s="2">
        <v>11</v>
      </c>
      <c r="AP1344" s="2">
        <v>1</v>
      </c>
      <c r="AQ1344" s="2">
        <v>4</v>
      </c>
      <c r="AR1344" s="53" t="s">
        <v>148</v>
      </c>
      <c r="AS1344" s="2" t="s">
        <v>73</v>
      </c>
      <c r="AT1344" s="2" t="s">
        <v>148</v>
      </c>
      <c r="AU1344" s="2" t="s">
        <v>75</v>
      </c>
      <c r="AV1344" s="2" t="s">
        <v>148</v>
      </c>
      <c r="AW1344" s="2" t="str">
        <f t="shared" si="21"/>
        <v xml:space="preserve">     PEGUE NA LOJA HOJE         PEGUE NA LOJA   </v>
      </c>
    </row>
    <row r="1345" spans="2:49" ht="15" customHeight="1">
      <c r="B1345" t="s">
        <v>10197</v>
      </c>
      <c r="C1345" s="2">
        <v>1470</v>
      </c>
      <c r="D1345" s="2">
        <v>1470</v>
      </c>
      <c r="E1345" s="2" t="s">
        <v>10198</v>
      </c>
      <c r="F1345" s="58" t="s">
        <v>10199</v>
      </c>
      <c r="G1345" s="2" t="s">
        <v>534</v>
      </c>
      <c r="H1345" t="s">
        <v>535</v>
      </c>
      <c r="I1345" s="58" t="s">
        <v>536</v>
      </c>
      <c r="J1345" s="2">
        <v>65659</v>
      </c>
      <c r="K1345" s="2" t="s">
        <v>537</v>
      </c>
      <c r="L1345" s="2" t="s">
        <v>531</v>
      </c>
      <c r="M1345" s="58" t="s">
        <v>721</v>
      </c>
      <c r="N1345" s="58" t="s">
        <v>722</v>
      </c>
      <c r="O1345" s="58" t="s">
        <v>723</v>
      </c>
      <c r="P1345" s="2" t="s">
        <v>148</v>
      </c>
      <c r="Q1345" s="2" t="s">
        <v>724</v>
      </c>
      <c r="R1345" s="2" t="s">
        <v>718</v>
      </c>
      <c r="S1345" s="10">
        <v>43792</v>
      </c>
      <c r="T1345" s="58" t="s">
        <v>725</v>
      </c>
      <c r="U1345" s="2" t="s">
        <v>726</v>
      </c>
      <c r="V1345" s="2" t="s">
        <v>92</v>
      </c>
      <c r="W1345" s="2" t="s">
        <v>93</v>
      </c>
      <c r="X1345" s="2" t="s">
        <v>545</v>
      </c>
      <c r="Y1345" s="2">
        <v>98</v>
      </c>
      <c r="Z1345" s="2" t="s">
        <v>160</v>
      </c>
      <c r="AA1345" s="2" t="s">
        <v>727</v>
      </c>
      <c r="AB1345" s="58" t="s">
        <v>10199</v>
      </c>
      <c r="AC1345" s="58" t="s">
        <v>98</v>
      </c>
      <c r="AD1345" s="58" t="s">
        <v>10200</v>
      </c>
      <c r="AE1345" s="2" t="s">
        <v>10201</v>
      </c>
      <c r="AF1345" s="62">
        <v>-2.7637833999999999</v>
      </c>
      <c r="AG1345" s="62">
        <v>-42.275333799999999</v>
      </c>
      <c r="AH1345" s="2" t="s">
        <v>10202</v>
      </c>
      <c r="AI1345" s="2" t="s">
        <v>147</v>
      </c>
      <c r="AJ1345" s="2" t="s">
        <v>1351</v>
      </c>
      <c r="AK1345" s="55">
        <v>660.31</v>
      </c>
      <c r="AL1345" s="55">
        <v>91</v>
      </c>
      <c r="AM1345" s="55">
        <v>13.781405703381747</v>
      </c>
      <c r="AN1345" s="2" t="s">
        <v>103</v>
      </c>
      <c r="AO1345" s="2">
        <v>11</v>
      </c>
      <c r="AP1345" s="2">
        <v>1</v>
      </c>
      <c r="AQ1345" s="2">
        <v>4</v>
      </c>
      <c r="AR1345" s="53" t="s">
        <v>72</v>
      </c>
      <c r="AS1345" s="2" t="s">
        <v>73</v>
      </c>
      <c r="AT1345" s="2" t="s">
        <v>148</v>
      </c>
      <c r="AU1345" s="2" t="s">
        <v>148</v>
      </c>
      <c r="AV1345" s="2" t="s">
        <v>76</v>
      </c>
      <c r="AW1345" s="2" t="str">
        <f t="shared" si="21"/>
        <v>AMERICANAS SERVIÇOS    PEGUE NA LOJA HOJE            QUIOSQUE</v>
      </c>
    </row>
    <row r="1346" spans="2:49" ht="15" customHeight="1">
      <c r="B1346" t="s">
        <v>10203</v>
      </c>
      <c r="C1346" s="2">
        <v>1464</v>
      </c>
      <c r="D1346" s="2">
        <v>1464</v>
      </c>
      <c r="E1346" s="2" t="s">
        <v>10204</v>
      </c>
      <c r="F1346" s="58" t="s">
        <v>10205</v>
      </c>
      <c r="G1346" s="2" t="s">
        <v>168</v>
      </c>
      <c r="H1346" t="s">
        <v>169</v>
      </c>
      <c r="I1346" s="58" t="s">
        <v>170</v>
      </c>
      <c r="J1346" s="2">
        <v>66146</v>
      </c>
      <c r="K1346" s="2" t="s">
        <v>171</v>
      </c>
      <c r="L1346" s="2" t="s">
        <v>172</v>
      </c>
      <c r="M1346" s="58" t="s">
        <v>173</v>
      </c>
      <c r="N1346" s="58" t="s">
        <v>174</v>
      </c>
      <c r="O1346" s="58" t="s">
        <v>175</v>
      </c>
      <c r="P1346" s="2">
        <v>65793</v>
      </c>
      <c r="Q1346" s="2" t="s">
        <v>176</v>
      </c>
      <c r="R1346" s="2" t="s">
        <v>177</v>
      </c>
      <c r="S1346" s="10">
        <v>43794</v>
      </c>
      <c r="T1346" s="58" t="s">
        <v>1174</v>
      </c>
      <c r="U1346" s="2" t="s">
        <v>1175</v>
      </c>
      <c r="V1346" s="2" t="s">
        <v>92</v>
      </c>
      <c r="W1346" s="2" t="s">
        <v>93</v>
      </c>
      <c r="X1346" s="2" t="s">
        <v>140</v>
      </c>
      <c r="Y1346" s="2">
        <v>19</v>
      </c>
      <c r="Z1346" s="2" t="s">
        <v>95</v>
      </c>
      <c r="AA1346" s="2" t="s">
        <v>141</v>
      </c>
      <c r="AB1346" s="58" t="s">
        <v>10206</v>
      </c>
      <c r="AC1346" s="58" t="s">
        <v>98</v>
      </c>
      <c r="AD1346" s="58" t="s">
        <v>10207</v>
      </c>
      <c r="AE1346" s="2" t="s">
        <v>10208</v>
      </c>
      <c r="AF1346" s="62">
        <v>-21.708908900000001</v>
      </c>
      <c r="AG1346" s="62">
        <v>-47.478598400000003</v>
      </c>
      <c r="AH1346" s="2" t="s">
        <v>10209</v>
      </c>
      <c r="AI1346" s="2" t="s">
        <v>147</v>
      </c>
      <c r="AJ1346" s="2" t="s">
        <v>1351</v>
      </c>
      <c r="AK1346" s="55">
        <v>505.55</v>
      </c>
      <c r="AL1346" s="55">
        <v>57</v>
      </c>
      <c r="AM1346" s="55">
        <v>11.274849174166748</v>
      </c>
      <c r="AN1346" s="2" t="s">
        <v>103</v>
      </c>
      <c r="AO1346" s="2">
        <v>10</v>
      </c>
      <c r="AP1346" s="2">
        <v>1</v>
      </c>
      <c r="AQ1346" s="2">
        <v>3</v>
      </c>
      <c r="AR1346" s="53" t="s">
        <v>148</v>
      </c>
      <c r="AS1346" s="2" t="s">
        <v>73</v>
      </c>
      <c r="AT1346" s="2" t="s">
        <v>148</v>
      </c>
      <c r="AU1346" s="2" t="s">
        <v>148</v>
      </c>
      <c r="AV1346" s="2" t="s">
        <v>148</v>
      </c>
      <c r="AW1346" s="2" t="str">
        <f t="shared" si="21"/>
        <v xml:space="preserve">     PEGUE NA LOJA HOJE             </v>
      </c>
    </row>
    <row r="1347" spans="2:49" ht="15" customHeight="1">
      <c r="B1347" t="s">
        <v>10210</v>
      </c>
      <c r="C1347" s="2">
        <v>5287</v>
      </c>
      <c r="D1347" s="2">
        <v>5287</v>
      </c>
      <c r="E1347" s="2" t="s">
        <v>10211</v>
      </c>
      <c r="F1347" s="58" t="s">
        <v>10212</v>
      </c>
      <c r="G1347" s="2" t="s">
        <v>431</v>
      </c>
      <c r="H1347" t="s">
        <v>432</v>
      </c>
      <c r="I1347" s="58" t="s">
        <v>433</v>
      </c>
      <c r="J1347" s="2">
        <v>66749</v>
      </c>
      <c r="K1347" s="2" t="s">
        <v>434</v>
      </c>
      <c r="L1347" s="2" t="s">
        <v>435</v>
      </c>
      <c r="M1347" s="58" t="s">
        <v>648</v>
      </c>
      <c r="N1347" s="58" t="s">
        <v>649</v>
      </c>
      <c r="O1347" s="58" t="s">
        <v>650</v>
      </c>
      <c r="P1347" s="2">
        <v>66215</v>
      </c>
      <c r="Q1347" s="2" t="s">
        <v>651</v>
      </c>
      <c r="R1347" s="2" t="s">
        <v>652</v>
      </c>
      <c r="S1347" s="10">
        <v>43794</v>
      </c>
      <c r="T1347" s="58" t="s">
        <v>653</v>
      </c>
      <c r="U1347" s="2" t="s">
        <v>654</v>
      </c>
      <c r="V1347" s="2" t="s">
        <v>92</v>
      </c>
      <c r="W1347" s="2" t="s">
        <v>1192</v>
      </c>
      <c r="X1347" s="2" t="s">
        <v>480</v>
      </c>
      <c r="Y1347" s="2">
        <v>71</v>
      </c>
      <c r="Z1347" s="2" t="s">
        <v>95</v>
      </c>
      <c r="AA1347" s="2" t="s">
        <v>481</v>
      </c>
      <c r="AB1347" s="58" t="s">
        <v>482</v>
      </c>
      <c r="AC1347" s="58" t="s">
        <v>10213</v>
      </c>
      <c r="AD1347" s="58" t="s">
        <v>10214</v>
      </c>
      <c r="AE1347" s="2" t="s">
        <v>10215</v>
      </c>
      <c r="AF1347" s="62">
        <v>-12.906985199999999</v>
      </c>
      <c r="AG1347" s="62">
        <v>-38.442838500000001</v>
      </c>
      <c r="AH1347" s="2" t="s">
        <v>10216</v>
      </c>
      <c r="AI1347" s="2" t="s">
        <v>28</v>
      </c>
      <c r="AJ1347" s="2" t="s">
        <v>1196</v>
      </c>
      <c r="AK1347" s="55">
        <v>442.16</v>
      </c>
      <c r="AL1347" s="55">
        <v>29</v>
      </c>
      <c r="AM1347" s="55">
        <v>6.5587117785417037</v>
      </c>
      <c r="AN1347" s="2" t="s">
        <v>103</v>
      </c>
      <c r="AO1347" s="2">
        <v>4</v>
      </c>
      <c r="AP1347" s="2">
        <v>3</v>
      </c>
      <c r="AQ1347" s="2">
        <v>1</v>
      </c>
      <c r="AR1347" s="53" t="s">
        <v>72</v>
      </c>
      <c r="AS1347" s="2" t="s">
        <v>73</v>
      </c>
      <c r="AT1347" s="2" t="s">
        <v>74</v>
      </c>
      <c r="AU1347" s="2" t="s">
        <v>75</v>
      </c>
      <c r="AV1347" s="2" t="s">
        <v>76</v>
      </c>
      <c r="AW1347" s="2" t="str">
        <f t="shared" si="21"/>
        <v>AMERICANAS SERVIÇOS    PEGUE NA LOJA HOJE    SHIP FROM STORE    PEGUE NA LOJA  QUIOSQUE</v>
      </c>
    </row>
    <row r="1348" spans="2:49" ht="15" customHeight="1">
      <c r="B1348" t="s">
        <v>10217</v>
      </c>
      <c r="C1348" s="2">
        <v>5311</v>
      </c>
      <c r="D1348" s="2">
        <v>5311</v>
      </c>
      <c r="E1348" s="2" t="s">
        <v>10218</v>
      </c>
      <c r="F1348" s="58" t="s">
        <v>10219</v>
      </c>
      <c r="G1348" s="2" t="s">
        <v>128</v>
      </c>
      <c r="H1348" t="s">
        <v>129</v>
      </c>
      <c r="I1348" s="58" t="s">
        <v>130</v>
      </c>
      <c r="J1348" s="2">
        <v>66128</v>
      </c>
      <c r="K1348" s="2" t="s">
        <v>131</v>
      </c>
      <c r="L1348" s="2" t="s">
        <v>132</v>
      </c>
      <c r="M1348" s="58" t="s">
        <v>1451</v>
      </c>
      <c r="N1348" s="58" t="s">
        <v>1452</v>
      </c>
      <c r="O1348" s="58" t="s">
        <v>1453</v>
      </c>
      <c r="P1348" s="2">
        <v>68774</v>
      </c>
      <c r="Q1348" s="2" t="s">
        <v>1454</v>
      </c>
      <c r="R1348" s="2" t="s">
        <v>1455</v>
      </c>
      <c r="S1348" s="10">
        <v>43804</v>
      </c>
      <c r="T1348" s="58" t="s">
        <v>1456</v>
      </c>
      <c r="U1348" s="2" t="s">
        <v>1457</v>
      </c>
      <c r="V1348" s="2" t="s">
        <v>92</v>
      </c>
      <c r="W1348" s="2" t="s">
        <v>1192</v>
      </c>
      <c r="X1348" s="2" t="s">
        <v>140</v>
      </c>
      <c r="Y1348" s="2">
        <v>11</v>
      </c>
      <c r="Z1348" s="2" t="s">
        <v>95</v>
      </c>
      <c r="AA1348" s="2" t="s">
        <v>141</v>
      </c>
      <c r="AB1348" s="58" t="s">
        <v>142</v>
      </c>
      <c r="AC1348" s="58" t="s">
        <v>10220</v>
      </c>
      <c r="AD1348" s="58" t="s">
        <v>10221</v>
      </c>
      <c r="AE1348" s="2" t="s">
        <v>10222</v>
      </c>
      <c r="AF1348" s="62">
        <v>-23.666005999999999</v>
      </c>
      <c r="AG1348" s="62">
        <v>-46.770731900000001</v>
      </c>
      <c r="AH1348" s="2" t="s">
        <v>10223</v>
      </c>
      <c r="AI1348" s="2" t="s">
        <v>147</v>
      </c>
      <c r="AJ1348" s="2" t="s">
        <v>1260</v>
      </c>
      <c r="AK1348" s="55">
        <v>235</v>
      </c>
      <c r="AL1348" s="55">
        <v>18</v>
      </c>
      <c r="AM1348" s="55">
        <v>7.6595744680851059</v>
      </c>
      <c r="AN1348" s="2" t="s">
        <v>103</v>
      </c>
      <c r="AO1348" s="2">
        <v>5</v>
      </c>
      <c r="AP1348" s="2">
        <v>2</v>
      </c>
      <c r="AQ1348" s="2">
        <v>1</v>
      </c>
      <c r="AR1348" s="53" t="s">
        <v>148</v>
      </c>
      <c r="AS1348" s="2" t="s">
        <v>73</v>
      </c>
      <c r="AT1348" s="2" t="s">
        <v>74</v>
      </c>
      <c r="AU1348" s="2" t="s">
        <v>148</v>
      </c>
      <c r="AV1348" s="2" t="s">
        <v>148</v>
      </c>
      <c r="AW1348" s="2" t="str">
        <f t="shared" si="21"/>
        <v xml:space="preserve">     PEGUE NA LOJA HOJE    SHIP FROM STORE        </v>
      </c>
    </row>
    <row r="1349" spans="2:49" ht="15" customHeight="1">
      <c r="B1349" t="s">
        <v>10224</v>
      </c>
      <c r="C1349" s="2">
        <v>5249</v>
      </c>
      <c r="D1349" s="2">
        <v>5249</v>
      </c>
      <c r="E1349" s="2" t="s">
        <v>10225</v>
      </c>
      <c r="F1349" s="58" t="s">
        <v>10226</v>
      </c>
      <c r="G1349" s="2" t="s">
        <v>81</v>
      </c>
      <c r="H1349" t="s">
        <v>82</v>
      </c>
      <c r="I1349" s="58" t="s">
        <v>83</v>
      </c>
      <c r="J1349" s="2">
        <v>66203</v>
      </c>
      <c r="K1349" s="2" t="s">
        <v>84</v>
      </c>
      <c r="L1349" s="2" t="s">
        <v>85</v>
      </c>
      <c r="M1349" s="58" t="s">
        <v>2875</v>
      </c>
      <c r="N1349" s="58" t="s">
        <v>2876</v>
      </c>
      <c r="O1349" s="58" t="s">
        <v>2877</v>
      </c>
      <c r="P1349" s="2">
        <v>68901</v>
      </c>
      <c r="Q1349" s="2" t="s">
        <v>2878</v>
      </c>
      <c r="R1349" s="2" t="s">
        <v>2879</v>
      </c>
      <c r="S1349" s="10">
        <v>43804</v>
      </c>
      <c r="T1349" s="58" t="s">
        <v>2880</v>
      </c>
      <c r="U1349" s="2" t="s">
        <v>2881</v>
      </c>
      <c r="V1349" s="2" t="s">
        <v>92</v>
      </c>
      <c r="W1349" s="2" t="s">
        <v>1192</v>
      </c>
      <c r="X1349" s="2" t="s">
        <v>94</v>
      </c>
      <c r="Y1349" s="2">
        <v>22</v>
      </c>
      <c r="Z1349" s="2" t="s">
        <v>95</v>
      </c>
      <c r="AA1349" s="2" t="s">
        <v>96</v>
      </c>
      <c r="AB1349" s="58" t="s">
        <v>10227</v>
      </c>
      <c r="AC1349" s="58" t="s">
        <v>1312</v>
      </c>
      <c r="AD1349" s="58" t="s">
        <v>10228</v>
      </c>
      <c r="AE1349" s="2" t="s">
        <v>10229</v>
      </c>
      <c r="AF1349" s="62">
        <v>-22.9680708</v>
      </c>
      <c r="AG1349" s="62">
        <v>-42.028436999999997</v>
      </c>
      <c r="AH1349" s="2" t="s">
        <v>10230</v>
      </c>
      <c r="AI1349" s="2" t="s">
        <v>28</v>
      </c>
      <c r="AJ1349" s="2" t="s">
        <v>1196</v>
      </c>
      <c r="AK1349" s="55">
        <v>315.77999999999997</v>
      </c>
      <c r="AL1349" s="55">
        <v>23</v>
      </c>
      <c r="AM1349" s="55">
        <v>7.2835518398885304</v>
      </c>
      <c r="AN1349" s="2" t="s">
        <v>103</v>
      </c>
      <c r="AO1349" s="2">
        <v>4</v>
      </c>
      <c r="AP1349" s="2">
        <v>3</v>
      </c>
      <c r="AQ1349" s="2">
        <v>1</v>
      </c>
      <c r="AR1349" s="53" t="s">
        <v>148</v>
      </c>
      <c r="AS1349" s="2" t="s">
        <v>73</v>
      </c>
      <c r="AT1349" s="2" t="s">
        <v>148</v>
      </c>
      <c r="AU1349" s="2" t="s">
        <v>148</v>
      </c>
      <c r="AV1349" s="2" t="s">
        <v>148</v>
      </c>
      <c r="AW1349" s="2" t="str">
        <f t="shared" si="21"/>
        <v xml:space="preserve">     PEGUE NA LOJA HOJE             </v>
      </c>
    </row>
    <row r="1350" spans="2:49" ht="15" customHeight="1">
      <c r="B1350" t="s">
        <v>10231</v>
      </c>
      <c r="C1350" s="2">
        <v>5310</v>
      </c>
      <c r="D1350" s="2">
        <v>5310</v>
      </c>
      <c r="E1350" s="2" t="s">
        <v>10232</v>
      </c>
      <c r="F1350" s="58" t="s">
        <v>10233</v>
      </c>
      <c r="G1350" s="2" t="s">
        <v>168</v>
      </c>
      <c r="H1350" t="s">
        <v>169</v>
      </c>
      <c r="I1350" s="58" t="s">
        <v>170</v>
      </c>
      <c r="J1350" s="2">
        <v>66146</v>
      </c>
      <c r="K1350" s="2" t="s">
        <v>171</v>
      </c>
      <c r="L1350" s="2" t="s">
        <v>172</v>
      </c>
      <c r="M1350" s="58" t="s">
        <v>173</v>
      </c>
      <c r="N1350" s="58" t="s">
        <v>174</v>
      </c>
      <c r="O1350" s="58" t="s">
        <v>175</v>
      </c>
      <c r="P1350" s="2">
        <v>65793</v>
      </c>
      <c r="Q1350" s="2" t="s">
        <v>176</v>
      </c>
      <c r="R1350" s="2" t="s">
        <v>177</v>
      </c>
      <c r="S1350" s="10">
        <v>43804</v>
      </c>
      <c r="T1350" s="58" t="s">
        <v>178</v>
      </c>
      <c r="U1350" s="2" t="s">
        <v>179</v>
      </c>
      <c r="V1350" s="2" t="s">
        <v>92</v>
      </c>
      <c r="W1350" s="2" t="s">
        <v>1192</v>
      </c>
      <c r="X1350" s="2" t="s">
        <v>140</v>
      </c>
      <c r="Y1350" s="2">
        <v>19</v>
      </c>
      <c r="Z1350" s="2" t="s">
        <v>95</v>
      </c>
      <c r="AA1350" s="2" t="s">
        <v>141</v>
      </c>
      <c r="AB1350" s="58" t="s">
        <v>167</v>
      </c>
      <c r="AC1350" s="58" t="s">
        <v>10234</v>
      </c>
      <c r="AD1350" s="58" t="s">
        <v>10235</v>
      </c>
      <c r="AE1350" s="2" t="s">
        <v>10236</v>
      </c>
      <c r="AF1350" s="62">
        <v>-22.944839999999999</v>
      </c>
      <c r="AG1350" s="62">
        <v>-47.051336499999998</v>
      </c>
      <c r="AH1350" s="2" t="s">
        <v>10237</v>
      </c>
      <c r="AI1350" s="2" t="s">
        <v>147</v>
      </c>
      <c r="AJ1350" s="2" t="s">
        <v>1260</v>
      </c>
      <c r="AK1350" s="55">
        <v>142.66</v>
      </c>
      <c r="AL1350" s="55">
        <v>8</v>
      </c>
      <c r="AM1350" s="55">
        <v>5.6077386793775412</v>
      </c>
      <c r="AN1350" s="2" t="s">
        <v>103</v>
      </c>
      <c r="AO1350" s="2">
        <v>4</v>
      </c>
      <c r="AP1350" s="2">
        <v>3</v>
      </c>
      <c r="AQ1350" s="2">
        <v>1</v>
      </c>
      <c r="AR1350" s="53" t="s">
        <v>148</v>
      </c>
      <c r="AS1350" s="2" t="s">
        <v>73</v>
      </c>
      <c r="AT1350" s="2" t="s">
        <v>74</v>
      </c>
      <c r="AU1350" s="2" t="s">
        <v>148</v>
      </c>
      <c r="AV1350" s="2" t="s">
        <v>148</v>
      </c>
      <c r="AW1350" s="2" t="str">
        <f t="shared" si="21"/>
        <v xml:space="preserve">     PEGUE NA LOJA HOJE    SHIP FROM STORE        </v>
      </c>
    </row>
    <row r="1351" spans="2:49" ht="15" customHeight="1">
      <c r="B1351" t="s">
        <v>10238</v>
      </c>
      <c r="C1351" s="2">
        <v>5322</v>
      </c>
      <c r="D1351" s="2">
        <v>5322</v>
      </c>
      <c r="E1351" s="2" t="s">
        <v>10239</v>
      </c>
      <c r="F1351" s="58" t="s">
        <v>10240</v>
      </c>
      <c r="G1351" s="2" t="s">
        <v>285</v>
      </c>
      <c r="H1351" t="s">
        <v>286</v>
      </c>
      <c r="I1351" s="58" t="s">
        <v>287</v>
      </c>
      <c r="J1351" s="2">
        <v>68673</v>
      </c>
      <c r="K1351" s="2" t="s">
        <v>288</v>
      </c>
      <c r="L1351" s="2" t="s">
        <v>289</v>
      </c>
      <c r="M1351" s="58" t="s">
        <v>290</v>
      </c>
      <c r="N1351" s="58" t="s">
        <v>291</v>
      </c>
      <c r="O1351" s="58" t="s">
        <v>292</v>
      </c>
      <c r="P1351" s="2">
        <v>66228</v>
      </c>
      <c r="Q1351" s="2" t="s">
        <v>293</v>
      </c>
      <c r="R1351" s="2" t="s">
        <v>282</v>
      </c>
      <c r="S1351" s="10">
        <v>43804</v>
      </c>
      <c r="T1351" s="58" t="s">
        <v>294</v>
      </c>
      <c r="U1351" s="2" t="s">
        <v>295</v>
      </c>
      <c r="V1351" s="2" t="s">
        <v>92</v>
      </c>
      <c r="W1351" s="2" t="s">
        <v>1192</v>
      </c>
      <c r="X1351" s="2" t="s">
        <v>296</v>
      </c>
      <c r="Y1351" s="2">
        <v>41</v>
      </c>
      <c r="Z1351" s="2" t="s">
        <v>95</v>
      </c>
      <c r="AA1351" s="2" t="s">
        <v>297</v>
      </c>
      <c r="AB1351" s="58" t="s">
        <v>10241</v>
      </c>
      <c r="AC1351" s="58" t="s">
        <v>6884</v>
      </c>
      <c r="AD1351" s="58" t="s">
        <v>10242</v>
      </c>
      <c r="AE1351" s="2" t="s">
        <v>10243</v>
      </c>
      <c r="AF1351" s="62">
        <v>-25.363900900000001</v>
      </c>
      <c r="AG1351" s="62">
        <v>-49.101035000000003</v>
      </c>
      <c r="AH1351" s="2" t="s">
        <v>10244</v>
      </c>
      <c r="AI1351" s="2" t="s">
        <v>147</v>
      </c>
      <c r="AJ1351" s="2" t="s">
        <v>1260</v>
      </c>
      <c r="AK1351" s="55">
        <v>222.68</v>
      </c>
      <c r="AL1351" s="55">
        <v>26</v>
      </c>
      <c r="AM1351" s="55">
        <v>11.675947548051015</v>
      </c>
      <c r="AN1351" s="2" t="s">
        <v>103</v>
      </c>
      <c r="AO1351" s="2">
        <v>8</v>
      </c>
      <c r="AP1351" s="2">
        <v>1</v>
      </c>
      <c r="AQ1351" s="2">
        <v>1</v>
      </c>
      <c r="AR1351" s="53" t="s">
        <v>148</v>
      </c>
      <c r="AS1351" s="2" t="s">
        <v>73</v>
      </c>
      <c r="AT1351" s="2" t="s">
        <v>148</v>
      </c>
      <c r="AU1351" s="2" t="s">
        <v>75</v>
      </c>
      <c r="AV1351" s="2" t="s">
        <v>148</v>
      </c>
      <c r="AW1351" s="2" t="str">
        <f t="shared" si="21"/>
        <v xml:space="preserve">     PEGUE NA LOJA HOJE         PEGUE NA LOJA   </v>
      </c>
    </row>
    <row r="1352" spans="2:49" ht="15" customHeight="1">
      <c r="B1352" t="s">
        <v>10245</v>
      </c>
      <c r="C1352" s="2">
        <v>5301</v>
      </c>
      <c r="D1352" s="2">
        <v>5301</v>
      </c>
      <c r="E1352" s="2" t="s">
        <v>10246</v>
      </c>
      <c r="F1352" s="58" t="s">
        <v>10247</v>
      </c>
      <c r="G1352" s="2" t="s">
        <v>380</v>
      </c>
      <c r="H1352" t="s">
        <v>381</v>
      </c>
      <c r="I1352" s="58" t="s">
        <v>382</v>
      </c>
      <c r="J1352" s="2">
        <v>66147</v>
      </c>
      <c r="K1352" s="2" t="s">
        <v>383</v>
      </c>
      <c r="L1352" s="2" t="s">
        <v>384</v>
      </c>
      <c r="M1352" s="58" t="s">
        <v>401</v>
      </c>
      <c r="N1352" s="58" t="s">
        <v>402</v>
      </c>
      <c r="O1352" s="58" t="s">
        <v>403</v>
      </c>
      <c r="P1352" s="2">
        <v>66127</v>
      </c>
      <c r="Q1352" s="2" t="s">
        <v>404</v>
      </c>
      <c r="R1352" s="2" t="s">
        <v>405</v>
      </c>
      <c r="S1352" s="10">
        <v>43804</v>
      </c>
      <c r="T1352" s="58" t="s">
        <v>945</v>
      </c>
      <c r="U1352" s="2" t="s">
        <v>946</v>
      </c>
      <c r="V1352" s="2" t="s">
        <v>92</v>
      </c>
      <c r="W1352" s="2" t="s">
        <v>1192</v>
      </c>
      <c r="X1352" s="2" t="s">
        <v>248</v>
      </c>
      <c r="Y1352" s="2">
        <v>61</v>
      </c>
      <c r="Z1352" s="2" t="s">
        <v>160</v>
      </c>
      <c r="AA1352" s="2" t="s">
        <v>408</v>
      </c>
      <c r="AB1352" s="58" t="s">
        <v>409</v>
      </c>
      <c r="AC1352" s="58" t="s">
        <v>410</v>
      </c>
      <c r="AD1352" s="58" t="s">
        <v>10248</v>
      </c>
      <c r="AE1352" s="2" t="s">
        <v>10249</v>
      </c>
      <c r="AF1352" s="62">
        <v>-15.796290300000001</v>
      </c>
      <c r="AG1352" s="62">
        <v>-47.891118800000001</v>
      </c>
      <c r="AH1352" s="2" t="s">
        <v>10250</v>
      </c>
      <c r="AI1352" s="2" t="s">
        <v>147</v>
      </c>
      <c r="AJ1352" s="2" t="s">
        <v>1196</v>
      </c>
      <c r="AK1352" s="55">
        <v>320.77999999999997</v>
      </c>
      <c r="AL1352" s="55">
        <v>34</v>
      </c>
      <c r="AM1352" s="55">
        <v>10.599164536442423</v>
      </c>
      <c r="AN1352" s="2" t="s">
        <v>103</v>
      </c>
      <c r="AO1352" s="2">
        <v>10</v>
      </c>
      <c r="AP1352" s="2">
        <v>1</v>
      </c>
      <c r="AQ1352" s="2">
        <v>3</v>
      </c>
      <c r="AR1352" s="53" t="s">
        <v>148</v>
      </c>
      <c r="AS1352" s="2" t="s">
        <v>73</v>
      </c>
      <c r="AT1352" s="2" t="s">
        <v>74</v>
      </c>
      <c r="AU1352" s="2" t="s">
        <v>75</v>
      </c>
      <c r="AV1352" s="2" t="s">
        <v>148</v>
      </c>
      <c r="AW1352" s="2" t="str">
        <f t="shared" si="21"/>
        <v xml:space="preserve">     PEGUE NA LOJA HOJE    SHIP FROM STORE    PEGUE NA LOJA   </v>
      </c>
    </row>
    <row r="1353" spans="2:49" ht="15" customHeight="1">
      <c r="B1353" t="s">
        <v>10251</v>
      </c>
      <c r="C1353" s="2">
        <v>5308</v>
      </c>
      <c r="D1353" s="2">
        <v>5308</v>
      </c>
      <c r="E1353" s="2" t="s">
        <v>10252</v>
      </c>
      <c r="F1353" s="58" t="s">
        <v>10253</v>
      </c>
      <c r="G1353" s="2" t="s">
        <v>534</v>
      </c>
      <c r="H1353" t="s">
        <v>535</v>
      </c>
      <c r="I1353" s="58" t="s">
        <v>536</v>
      </c>
      <c r="J1353" s="2">
        <v>65659</v>
      </c>
      <c r="K1353" s="2" t="s">
        <v>537</v>
      </c>
      <c r="L1353" s="2" t="s">
        <v>531</v>
      </c>
      <c r="M1353" s="58" t="s">
        <v>721</v>
      </c>
      <c r="N1353" s="58" t="s">
        <v>722</v>
      </c>
      <c r="O1353" s="58" t="s">
        <v>723</v>
      </c>
      <c r="P1353" s="2" t="s">
        <v>148</v>
      </c>
      <c r="Q1353" s="2" t="s">
        <v>724</v>
      </c>
      <c r="R1353" s="2" t="s">
        <v>718</v>
      </c>
      <c r="S1353" s="10">
        <v>43804</v>
      </c>
      <c r="T1353" s="58" t="s">
        <v>725</v>
      </c>
      <c r="U1353" s="2" t="s">
        <v>726</v>
      </c>
      <c r="V1353" s="2" t="s">
        <v>92</v>
      </c>
      <c r="W1353" s="2" t="s">
        <v>1192</v>
      </c>
      <c r="X1353" s="2" t="s">
        <v>545</v>
      </c>
      <c r="Y1353" s="2">
        <v>98</v>
      </c>
      <c r="Z1353" s="2" t="s">
        <v>160</v>
      </c>
      <c r="AA1353" s="2" t="s">
        <v>727</v>
      </c>
      <c r="AB1353" s="58" t="s">
        <v>10254</v>
      </c>
      <c r="AC1353" s="58" t="s">
        <v>98</v>
      </c>
      <c r="AD1353" s="58" t="s">
        <v>10255</v>
      </c>
      <c r="AE1353" s="2" t="s">
        <v>10256</v>
      </c>
      <c r="AF1353" s="62">
        <v>-3.2705177999999999</v>
      </c>
      <c r="AG1353" s="62">
        <v>-45.655746800000003</v>
      </c>
      <c r="AH1353" s="2" t="s">
        <v>10257</v>
      </c>
      <c r="AI1353" s="2" t="s">
        <v>147</v>
      </c>
      <c r="AJ1353" s="2" t="s">
        <v>1196</v>
      </c>
      <c r="AK1353" s="55">
        <v>474.21</v>
      </c>
      <c r="AL1353" s="55">
        <v>29</v>
      </c>
      <c r="AM1353" s="55">
        <v>6.1154340903818989</v>
      </c>
      <c r="AN1353" s="2" t="s">
        <v>103</v>
      </c>
      <c r="AO1353" s="2">
        <v>10</v>
      </c>
      <c r="AP1353" s="2">
        <v>1</v>
      </c>
      <c r="AQ1353" s="2">
        <v>3</v>
      </c>
      <c r="AR1353" s="53" t="s">
        <v>148</v>
      </c>
      <c r="AS1353" s="2" t="s">
        <v>73</v>
      </c>
      <c r="AT1353" s="2" t="s">
        <v>148</v>
      </c>
      <c r="AU1353" s="2" t="s">
        <v>75</v>
      </c>
      <c r="AV1353" s="2" t="s">
        <v>148</v>
      </c>
      <c r="AW1353" s="2" t="str">
        <f t="shared" si="21"/>
        <v xml:space="preserve">     PEGUE NA LOJA HOJE         PEGUE NA LOJA   </v>
      </c>
    </row>
    <row r="1354" spans="2:49" ht="15" customHeight="1">
      <c r="B1354" t="s">
        <v>10258</v>
      </c>
      <c r="C1354" s="2">
        <v>5304</v>
      </c>
      <c r="D1354" s="2">
        <v>5304</v>
      </c>
      <c r="E1354" s="2" t="s">
        <v>10259</v>
      </c>
      <c r="F1354" s="58" t="s">
        <v>10260</v>
      </c>
      <c r="G1354" s="2" t="s">
        <v>431</v>
      </c>
      <c r="H1354" t="s">
        <v>432</v>
      </c>
      <c r="I1354" s="58" t="s">
        <v>433</v>
      </c>
      <c r="J1354" s="2">
        <v>66749</v>
      </c>
      <c r="K1354" s="2" t="s">
        <v>434</v>
      </c>
      <c r="L1354" s="2" t="s">
        <v>435</v>
      </c>
      <c r="M1354" s="58" t="s">
        <v>580</v>
      </c>
      <c r="N1354" s="58" t="s">
        <v>581</v>
      </c>
      <c r="O1354" s="58" t="s">
        <v>582</v>
      </c>
      <c r="P1354" s="2" t="s">
        <v>148</v>
      </c>
      <c r="Q1354" s="2" t="s">
        <v>583</v>
      </c>
      <c r="R1354" s="2" t="s">
        <v>584</v>
      </c>
      <c r="S1354" s="10">
        <v>43804</v>
      </c>
      <c r="T1354" s="58" t="s">
        <v>585</v>
      </c>
      <c r="U1354" s="2" t="s">
        <v>586</v>
      </c>
      <c r="V1354" s="2" t="s">
        <v>92</v>
      </c>
      <c r="W1354" s="2" t="s">
        <v>1192</v>
      </c>
      <c r="X1354" s="2" t="s">
        <v>480</v>
      </c>
      <c r="Y1354" s="2">
        <v>74</v>
      </c>
      <c r="Z1354" s="2" t="s">
        <v>160</v>
      </c>
      <c r="AA1354" s="2" t="s">
        <v>481</v>
      </c>
      <c r="AB1354" s="58" t="s">
        <v>10261</v>
      </c>
      <c r="AC1354" s="58" t="s">
        <v>10262</v>
      </c>
      <c r="AD1354" s="58" t="s">
        <v>10263</v>
      </c>
      <c r="AE1354" s="2" t="s">
        <v>10264</v>
      </c>
      <c r="AF1354" s="62">
        <v>-9.6225389000000003</v>
      </c>
      <c r="AG1354" s="62">
        <v>-42.080614300000001</v>
      </c>
      <c r="AH1354" s="2" t="s">
        <v>10265</v>
      </c>
      <c r="AI1354" s="2" t="s">
        <v>147</v>
      </c>
      <c r="AJ1354" s="2" t="s">
        <v>1196</v>
      </c>
      <c r="AK1354" s="55">
        <v>448.44</v>
      </c>
      <c r="AL1354" s="55">
        <v>27</v>
      </c>
      <c r="AM1354" s="55">
        <v>6.020872357506021</v>
      </c>
      <c r="AN1354" s="2" t="s">
        <v>103</v>
      </c>
      <c r="AO1354" s="2">
        <v>9</v>
      </c>
      <c r="AP1354" s="2">
        <v>1</v>
      </c>
      <c r="AQ1354" s="2">
        <v>2</v>
      </c>
      <c r="AR1354" s="53" t="s">
        <v>72</v>
      </c>
      <c r="AS1354" s="2" t="s">
        <v>73</v>
      </c>
      <c r="AT1354" s="2" t="s">
        <v>148</v>
      </c>
      <c r="AU1354" s="2" t="s">
        <v>75</v>
      </c>
      <c r="AV1354" s="2" t="s">
        <v>76</v>
      </c>
      <c r="AW1354" s="2" t="str">
        <f t="shared" si="21"/>
        <v>AMERICANAS SERVIÇOS    PEGUE NA LOJA HOJE         PEGUE NA LOJA  QUIOSQUE</v>
      </c>
    </row>
    <row r="1355" spans="2:49" ht="15" customHeight="1">
      <c r="B1355" t="s">
        <v>10266</v>
      </c>
      <c r="C1355" s="2">
        <v>1459</v>
      </c>
      <c r="D1355" s="2">
        <v>1459</v>
      </c>
      <c r="E1355" s="2" t="s">
        <v>10267</v>
      </c>
      <c r="F1355" s="58" t="s">
        <v>10268</v>
      </c>
      <c r="G1355" s="2" t="s">
        <v>431</v>
      </c>
      <c r="H1355" t="s">
        <v>432</v>
      </c>
      <c r="I1355" s="58" t="s">
        <v>433</v>
      </c>
      <c r="J1355" s="2">
        <v>66749</v>
      </c>
      <c r="K1355" s="2" t="s">
        <v>434</v>
      </c>
      <c r="L1355" s="2" t="s">
        <v>435</v>
      </c>
      <c r="M1355" s="58" t="s">
        <v>1519</v>
      </c>
      <c r="N1355" s="58" t="s">
        <v>1520</v>
      </c>
      <c r="O1355" s="58" t="s">
        <v>1521</v>
      </c>
      <c r="P1355" s="2">
        <v>66162</v>
      </c>
      <c r="Q1355" s="2" t="s">
        <v>1522</v>
      </c>
      <c r="R1355" s="2">
        <v>1580</v>
      </c>
      <c r="S1355" s="10">
        <v>43804</v>
      </c>
      <c r="T1355" s="58" t="s">
        <v>1523</v>
      </c>
      <c r="U1355" s="2" t="s">
        <v>1524</v>
      </c>
      <c r="V1355" s="2" t="s">
        <v>92</v>
      </c>
      <c r="W1355" s="2" t="s">
        <v>93</v>
      </c>
      <c r="X1355" s="2" t="s">
        <v>442</v>
      </c>
      <c r="Y1355" s="2">
        <v>84</v>
      </c>
      <c r="Z1355" s="2" t="s">
        <v>160</v>
      </c>
      <c r="AA1355" s="2" t="s">
        <v>1519</v>
      </c>
      <c r="AB1355" s="58" t="s">
        <v>10268</v>
      </c>
      <c r="AC1355" s="58" t="s">
        <v>98</v>
      </c>
      <c r="AD1355" s="58" t="s">
        <v>10269</v>
      </c>
      <c r="AE1355" s="2" t="s">
        <v>10270</v>
      </c>
      <c r="AF1355" s="62">
        <v>-6.2631353000000001</v>
      </c>
      <c r="AG1355" s="62">
        <v>-36.515054499999998</v>
      </c>
      <c r="AH1355" s="2" t="s">
        <v>10271</v>
      </c>
      <c r="AI1355" s="2" t="s">
        <v>147</v>
      </c>
      <c r="AJ1355" s="2" t="s">
        <v>1351</v>
      </c>
      <c r="AK1355" s="55">
        <v>516.47</v>
      </c>
      <c r="AL1355" s="55">
        <v>56</v>
      </c>
      <c r="AM1355" s="55">
        <v>10.842836950839352</v>
      </c>
      <c r="AN1355" s="2" t="s">
        <v>103</v>
      </c>
      <c r="AO1355" s="2">
        <v>9</v>
      </c>
      <c r="AP1355" s="2">
        <v>1</v>
      </c>
      <c r="AQ1355" s="2">
        <v>2</v>
      </c>
      <c r="AR1355" s="53" t="s">
        <v>72</v>
      </c>
      <c r="AS1355" s="2" t="s">
        <v>73</v>
      </c>
      <c r="AT1355" s="2" t="s">
        <v>148</v>
      </c>
      <c r="AU1355" s="2" t="s">
        <v>148</v>
      </c>
      <c r="AV1355" s="2" t="s">
        <v>76</v>
      </c>
      <c r="AW1355" s="2" t="str">
        <f t="shared" si="21"/>
        <v>AMERICANAS SERVIÇOS    PEGUE NA LOJA HOJE            QUIOSQUE</v>
      </c>
    </row>
    <row r="1356" spans="2:49" ht="15" customHeight="1">
      <c r="B1356" t="s">
        <v>10272</v>
      </c>
      <c r="C1356" s="2">
        <v>1467</v>
      </c>
      <c r="D1356" s="2">
        <v>1467</v>
      </c>
      <c r="E1356" s="2" t="s">
        <v>10273</v>
      </c>
      <c r="F1356" s="58" t="s">
        <v>10274</v>
      </c>
      <c r="G1356" s="2" t="s">
        <v>431</v>
      </c>
      <c r="H1356" t="s">
        <v>432</v>
      </c>
      <c r="I1356" s="58" t="s">
        <v>433</v>
      </c>
      <c r="J1356" s="2">
        <v>66749</v>
      </c>
      <c r="K1356" s="2" t="s">
        <v>434</v>
      </c>
      <c r="L1356" s="2" t="s">
        <v>435</v>
      </c>
      <c r="M1356" s="58" t="s">
        <v>474</v>
      </c>
      <c r="N1356" s="58" t="s">
        <v>475</v>
      </c>
      <c r="O1356" s="58" t="s">
        <v>476</v>
      </c>
      <c r="P1356" s="2" t="s">
        <v>148</v>
      </c>
      <c r="Q1356" s="2" t="s">
        <v>477</v>
      </c>
      <c r="R1356" s="2" t="s">
        <v>435</v>
      </c>
      <c r="S1356" s="10">
        <v>43804</v>
      </c>
      <c r="T1356" s="58" t="s">
        <v>478</v>
      </c>
      <c r="U1356" s="2" t="s">
        <v>479</v>
      </c>
      <c r="V1356" s="2" t="s">
        <v>92</v>
      </c>
      <c r="W1356" s="2" t="s">
        <v>93</v>
      </c>
      <c r="X1356" s="2" t="s">
        <v>480</v>
      </c>
      <c r="Y1356" s="2">
        <v>77</v>
      </c>
      <c r="Z1356" s="2" t="s">
        <v>95</v>
      </c>
      <c r="AA1356" s="2" t="s">
        <v>481</v>
      </c>
      <c r="AB1356" s="58" t="s">
        <v>10274</v>
      </c>
      <c r="AC1356" s="58" t="s">
        <v>98</v>
      </c>
      <c r="AD1356" s="58" t="s">
        <v>10275</v>
      </c>
      <c r="AE1356" s="2" t="s">
        <v>10276</v>
      </c>
      <c r="AF1356" s="62">
        <v>-13.2567237</v>
      </c>
      <c r="AG1356" s="62">
        <v>-43.4211879</v>
      </c>
      <c r="AH1356" s="2" t="s">
        <v>10277</v>
      </c>
      <c r="AI1356" s="2" t="s">
        <v>147</v>
      </c>
      <c r="AJ1356" s="2" t="s">
        <v>1351</v>
      </c>
      <c r="AK1356" s="55">
        <v>535.61</v>
      </c>
      <c r="AL1356" s="55">
        <v>104</v>
      </c>
      <c r="AM1356" s="55">
        <v>19.417113198035885</v>
      </c>
      <c r="AN1356" s="2" t="s">
        <v>103</v>
      </c>
      <c r="AO1356" s="2">
        <v>8</v>
      </c>
      <c r="AP1356" s="2">
        <v>1</v>
      </c>
      <c r="AQ1356" s="2">
        <v>1</v>
      </c>
      <c r="AR1356" s="53" t="s">
        <v>148</v>
      </c>
      <c r="AS1356" s="2" t="s">
        <v>73</v>
      </c>
      <c r="AT1356" s="2" t="s">
        <v>148</v>
      </c>
      <c r="AU1356" s="2" t="s">
        <v>148</v>
      </c>
      <c r="AV1356" s="2" t="s">
        <v>148</v>
      </c>
      <c r="AW1356" s="2" t="str">
        <f t="shared" si="21"/>
        <v xml:space="preserve">     PEGUE NA LOJA HOJE             </v>
      </c>
    </row>
    <row r="1357" spans="2:49" ht="15" customHeight="1">
      <c r="B1357" t="s">
        <v>10278</v>
      </c>
      <c r="C1357" s="2">
        <v>1462</v>
      </c>
      <c r="D1357" s="2">
        <v>1462</v>
      </c>
      <c r="E1357" s="2" t="s">
        <v>10279</v>
      </c>
      <c r="F1357" s="58" t="s">
        <v>10280</v>
      </c>
      <c r="G1357" s="2" t="s">
        <v>285</v>
      </c>
      <c r="H1357" t="s">
        <v>286</v>
      </c>
      <c r="I1357" s="58" t="s">
        <v>287</v>
      </c>
      <c r="J1357" s="2">
        <v>68673</v>
      </c>
      <c r="K1357" s="2" t="s">
        <v>288</v>
      </c>
      <c r="L1357" s="2" t="s">
        <v>289</v>
      </c>
      <c r="M1357" s="58" t="s">
        <v>418</v>
      </c>
      <c r="N1357" s="58" t="s">
        <v>419</v>
      </c>
      <c r="O1357" s="58" t="s">
        <v>420</v>
      </c>
      <c r="P1357" s="2">
        <v>68308</v>
      </c>
      <c r="Q1357" s="2" t="s">
        <v>421</v>
      </c>
      <c r="R1357" s="2" t="s">
        <v>415</v>
      </c>
      <c r="S1357" s="10">
        <v>43806</v>
      </c>
      <c r="T1357" s="58" t="s">
        <v>422</v>
      </c>
      <c r="U1357" s="2" t="s">
        <v>423</v>
      </c>
      <c r="V1357" s="2" t="s">
        <v>92</v>
      </c>
      <c r="W1357" s="2" t="s">
        <v>93</v>
      </c>
      <c r="X1357" s="2" t="s">
        <v>248</v>
      </c>
      <c r="Y1357" s="2">
        <v>67</v>
      </c>
      <c r="Z1357" s="2" t="s">
        <v>95</v>
      </c>
      <c r="AA1357" s="2" t="s">
        <v>418</v>
      </c>
      <c r="AB1357" s="58" t="s">
        <v>10280</v>
      </c>
      <c r="AC1357" s="58" t="s">
        <v>98</v>
      </c>
      <c r="AD1357" s="58" t="s">
        <v>10281</v>
      </c>
      <c r="AE1357" s="2" t="s">
        <v>10282</v>
      </c>
      <c r="AF1357" s="62">
        <v>-22.305036399999999</v>
      </c>
      <c r="AG1357" s="62">
        <v>-53.818912699999998</v>
      </c>
      <c r="AH1357" s="2" t="s">
        <v>10283</v>
      </c>
      <c r="AI1357" s="2" t="s">
        <v>147</v>
      </c>
      <c r="AJ1357" s="2" t="s">
        <v>1351</v>
      </c>
      <c r="AK1357" s="55">
        <v>509.2</v>
      </c>
      <c r="AL1357" s="55">
        <v>57</v>
      </c>
      <c r="AM1357" s="55">
        <v>11.194029850746269</v>
      </c>
      <c r="AN1357" s="2" t="s">
        <v>103</v>
      </c>
      <c r="AO1357" s="2">
        <v>13</v>
      </c>
      <c r="AP1357" s="2">
        <v>1</v>
      </c>
      <c r="AQ1357" s="2">
        <v>6</v>
      </c>
      <c r="AR1357" s="53" t="s">
        <v>148</v>
      </c>
      <c r="AS1357" s="2" t="s">
        <v>73</v>
      </c>
      <c r="AT1357" s="2" t="s">
        <v>148</v>
      </c>
      <c r="AU1357" s="2" t="s">
        <v>148</v>
      </c>
      <c r="AV1357" s="2" t="s">
        <v>148</v>
      </c>
      <c r="AW1357" s="2" t="str">
        <f t="shared" si="21"/>
        <v xml:space="preserve">     PEGUE NA LOJA HOJE             </v>
      </c>
    </row>
    <row r="1358" spans="2:49" ht="15" customHeight="1">
      <c r="B1358" t="s">
        <v>10284</v>
      </c>
      <c r="C1358" s="2">
        <v>5328</v>
      </c>
      <c r="D1358" s="2">
        <v>5328</v>
      </c>
      <c r="E1358" s="2" t="s">
        <v>10285</v>
      </c>
      <c r="F1358" s="58" t="s">
        <v>10286</v>
      </c>
      <c r="G1358" s="2" t="s">
        <v>128</v>
      </c>
      <c r="H1358" t="s">
        <v>129</v>
      </c>
      <c r="I1358" s="58" t="s">
        <v>130</v>
      </c>
      <c r="J1358" s="2">
        <v>66128</v>
      </c>
      <c r="K1358" s="2" t="s">
        <v>131</v>
      </c>
      <c r="L1358" s="2" t="s">
        <v>132</v>
      </c>
      <c r="M1358" s="58" t="s">
        <v>1451</v>
      </c>
      <c r="N1358" s="58" t="s">
        <v>1452</v>
      </c>
      <c r="O1358" s="58" t="s">
        <v>1453</v>
      </c>
      <c r="P1358" s="2">
        <v>68774</v>
      </c>
      <c r="Q1358" s="2" t="s">
        <v>1454</v>
      </c>
      <c r="R1358" s="2" t="s">
        <v>1455</v>
      </c>
      <c r="S1358" s="10">
        <v>43809</v>
      </c>
      <c r="T1358" s="58" t="s">
        <v>918</v>
      </c>
      <c r="U1358" s="2" t="s">
        <v>919</v>
      </c>
      <c r="V1358" s="2" t="s">
        <v>92</v>
      </c>
      <c r="W1358" s="2" t="s">
        <v>1192</v>
      </c>
      <c r="X1358" s="2" t="s">
        <v>140</v>
      </c>
      <c r="Y1358" s="2">
        <v>11</v>
      </c>
      <c r="Z1358" s="2" t="s">
        <v>95</v>
      </c>
      <c r="AA1358" s="2" t="s">
        <v>141</v>
      </c>
      <c r="AB1358" s="58" t="s">
        <v>1670</v>
      </c>
      <c r="AC1358" s="58" t="s">
        <v>10287</v>
      </c>
      <c r="AD1358" s="58" t="s">
        <v>10288</v>
      </c>
      <c r="AE1358" s="2" t="s">
        <v>10289</v>
      </c>
      <c r="AF1358" s="62">
        <v>-23.490402700000001</v>
      </c>
      <c r="AG1358" s="62">
        <v>-46.9552233</v>
      </c>
      <c r="AH1358" s="2" t="s">
        <v>10290</v>
      </c>
      <c r="AI1358" s="2" t="s">
        <v>147</v>
      </c>
      <c r="AJ1358" s="2" t="s">
        <v>1260</v>
      </c>
      <c r="AK1358" s="55">
        <v>156.31</v>
      </c>
      <c r="AL1358" s="55">
        <v>23</v>
      </c>
      <c r="AM1358" s="55">
        <v>14.714349689719148</v>
      </c>
      <c r="AN1358" s="2" t="s">
        <v>103</v>
      </c>
      <c r="AO1358" s="2">
        <v>5</v>
      </c>
      <c r="AP1358" s="2">
        <v>2</v>
      </c>
      <c r="AQ1358" s="2">
        <v>1</v>
      </c>
      <c r="AR1358" s="53" t="s">
        <v>148</v>
      </c>
      <c r="AS1358" s="2" t="s">
        <v>73</v>
      </c>
      <c r="AT1358" s="2" t="s">
        <v>74</v>
      </c>
      <c r="AU1358" s="2" t="s">
        <v>75</v>
      </c>
      <c r="AV1358" s="2" t="s">
        <v>148</v>
      </c>
      <c r="AW1358" s="2" t="str">
        <f t="shared" si="21"/>
        <v xml:space="preserve">     PEGUE NA LOJA HOJE    SHIP FROM STORE    PEGUE NA LOJA   </v>
      </c>
    </row>
    <row r="1359" spans="2:49" ht="15" customHeight="1">
      <c r="B1359" t="s">
        <v>10291</v>
      </c>
      <c r="C1359" s="2">
        <v>5315</v>
      </c>
      <c r="D1359" s="2">
        <v>5315</v>
      </c>
      <c r="E1359" s="2" t="s">
        <v>10292</v>
      </c>
      <c r="F1359" s="58" t="s">
        <v>10293</v>
      </c>
      <c r="G1359" s="2" t="s">
        <v>81</v>
      </c>
      <c r="H1359" t="s">
        <v>82</v>
      </c>
      <c r="I1359" s="58" t="s">
        <v>83</v>
      </c>
      <c r="J1359" s="2">
        <v>66203</v>
      </c>
      <c r="K1359" s="2" t="s">
        <v>84</v>
      </c>
      <c r="L1359" s="2" t="s">
        <v>85</v>
      </c>
      <c r="M1359" s="58" t="s">
        <v>200</v>
      </c>
      <c r="N1359" s="58" t="s">
        <v>201</v>
      </c>
      <c r="O1359" s="58" t="s">
        <v>202</v>
      </c>
      <c r="P1359" s="2">
        <v>68608</v>
      </c>
      <c r="Q1359" s="2" t="s">
        <v>203</v>
      </c>
      <c r="R1359" s="2" t="s">
        <v>197</v>
      </c>
      <c r="S1359" s="10">
        <v>43809</v>
      </c>
      <c r="T1359" s="58" t="s">
        <v>204</v>
      </c>
      <c r="U1359" s="2" t="s">
        <v>205</v>
      </c>
      <c r="V1359" s="2" t="s">
        <v>92</v>
      </c>
      <c r="W1359" s="2" t="s">
        <v>1192</v>
      </c>
      <c r="X1359" s="2" t="s">
        <v>248</v>
      </c>
      <c r="Y1359" s="2">
        <v>35</v>
      </c>
      <c r="Z1359" s="2" t="s">
        <v>95</v>
      </c>
      <c r="AA1359" s="2" t="s">
        <v>206</v>
      </c>
      <c r="AB1359" s="58" t="s">
        <v>10294</v>
      </c>
      <c r="AC1359" s="58" t="s">
        <v>98</v>
      </c>
      <c r="AD1359" s="58" t="s">
        <v>10295</v>
      </c>
      <c r="AE1359" s="2" t="s">
        <v>10296</v>
      </c>
      <c r="AF1359" s="62">
        <v>-20.894122599999999</v>
      </c>
      <c r="AG1359" s="62">
        <v>-45.275523700000001</v>
      </c>
      <c r="AH1359" s="2" t="s">
        <v>10297</v>
      </c>
      <c r="AI1359" s="2" t="s">
        <v>147</v>
      </c>
      <c r="AJ1359" s="2" t="s">
        <v>1196</v>
      </c>
      <c r="AK1359" s="55">
        <v>329.43</v>
      </c>
      <c r="AL1359" s="55">
        <v>31</v>
      </c>
      <c r="AM1359" s="55">
        <v>9.410193364295905</v>
      </c>
      <c r="AN1359" s="2" t="s">
        <v>103</v>
      </c>
      <c r="AO1359" s="2">
        <v>10</v>
      </c>
      <c r="AP1359" s="2">
        <v>2</v>
      </c>
      <c r="AQ1359" s="2">
        <v>6</v>
      </c>
      <c r="AR1359" s="53" t="s">
        <v>148</v>
      </c>
      <c r="AS1359" s="2" t="s">
        <v>73</v>
      </c>
      <c r="AT1359" s="2" t="s">
        <v>148</v>
      </c>
      <c r="AU1359" s="2" t="s">
        <v>148</v>
      </c>
      <c r="AV1359" s="2" t="s">
        <v>148</v>
      </c>
      <c r="AW1359" s="2" t="str">
        <f t="shared" si="21"/>
        <v xml:space="preserve">     PEGUE NA LOJA HOJE             </v>
      </c>
    </row>
    <row r="1360" spans="2:49" ht="15" customHeight="1">
      <c r="B1360" t="s">
        <v>10298</v>
      </c>
      <c r="C1360" s="2">
        <v>1440</v>
      </c>
      <c r="D1360" s="2">
        <v>1440</v>
      </c>
      <c r="E1360" s="2" t="s">
        <v>10299</v>
      </c>
      <c r="F1360" s="58" t="s">
        <v>10300</v>
      </c>
      <c r="G1360" s="2" t="s">
        <v>534</v>
      </c>
      <c r="H1360" t="s">
        <v>535</v>
      </c>
      <c r="I1360" s="58" t="s">
        <v>536</v>
      </c>
      <c r="J1360" s="2">
        <v>65659</v>
      </c>
      <c r="K1360" s="2" t="s">
        <v>537</v>
      </c>
      <c r="L1360" s="2" t="s">
        <v>531</v>
      </c>
      <c r="M1360" s="58" t="s">
        <v>3921</v>
      </c>
      <c r="N1360" s="58" t="s">
        <v>3922</v>
      </c>
      <c r="O1360" s="58" t="s">
        <v>3923</v>
      </c>
      <c r="P1360" s="2" t="s">
        <v>148</v>
      </c>
      <c r="Q1360" s="2" t="s">
        <v>3924</v>
      </c>
      <c r="R1360" s="2" t="s">
        <v>796</v>
      </c>
      <c r="S1360" s="10">
        <v>43809</v>
      </c>
      <c r="T1360" s="58" t="s">
        <v>3925</v>
      </c>
      <c r="U1360" s="2" t="s">
        <v>3926</v>
      </c>
      <c r="V1360" s="2" t="s">
        <v>92</v>
      </c>
      <c r="W1360" s="2" t="s">
        <v>93</v>
      </c>
      <c r="X1360" s="2" t="s">
        <v>545</v>
      </c>
      <c r="Y1360" s="2">
        <v>94</v>
      </c>
      <c r="Z1360" s="2" t="s">
        <v>459</v>
      </c>
      <c r="AA1360" s="2" t="s">
        <v>546</v>
      </c>
      <c r="AB1360" s="58" t="s">
        <v>10301</v>
      </c>
      <c r="AC1360" s="58" t="s">
        <v>98</v>
      </c>
      <c r="AD1360" s="58" t="s">
        <v>10302</v>
      </c>
      <c r="AE1360" s="2" t="s">
        <v>10303</v>
      </c>
      <c r="AF1360" s="62">
        <v>-8.2595889000000007</v>
      </c>
      <c r="AG1360" s="62">
        <v>-49.268230500000001</v>
      </c>
      <c r="AH1360" s="2" t="s">
        <v>10304</v>
      </c>
      <c r="AI1360" s="2" t="s">
        <v>147</v>
      </c>
      <c r="AJ1360" s="2" t="s">
        <v>1351</v>
      </c>
      <c r="AK1360" s="55">
        <v>636.73</v>
      </c>
      <c r="AL1360" s="55">
        <v>85</v>
      </c>
      <c r="AM1360" s="55">
        <v>13.349457383820457</v>
      </c>
      <c r="AN1360" s="2" t="s">
        <v>103</v>
      </c>
      <c r="AO1360" s="2">
        <v>10</v>
      </c>
      <c r="AP1360" s="2">
        <v>1</v>
      </c>
      <c r="AQ1360" s="2">
        <v>3</v>
      </c>
      <c r="AR1360" s="53" t="s">
        <v>148</v>
      </c>
      <c r="AS1360" s="2" t="s">
        <v>73</v>
      </c>
      <c r="AT1360" s="2" t="s">
        <v>148</v>
      </c>
      <c r="AU1360" s="2" t="s">
        <v>148</v>
      </c>
      <c r="AV1360" s="2" t="s">
        <v>148</v>
      </c>
      <c r="AW1360" s="2" t="str">
        <f t="shared" si="21"/>
        <v xml:space="preserve">     PEGUE NA LOJA HOJE             </v>
      </c>
    </row>
    <row r="1361" spans="2:49" ht="15" customHeight="1">
      <c r="B1361" t="s">
        <v>10305</v>
      </c>
      <c r="C1361" s="2">
        <v>5290</v>
      </c>
      <c r="D1361" s="2">
        <v>5290</v>
      </c>
      <c r="E1361" s="2" t="s">
        <v>10306</v>
      </c>
      <c r="F1361" s="58" t="s">
        <v>10307</v>
      </c>
      <c r="G1361" s="2" t="s">
        <v>380</v>
      </c>
      <c r="H1361" t="s">
        <v>381</v>
      </c>
      <c r="I1361" s="58" t="s">
        <v>382</v>
      </c>
      <c r="J1361" s="2">
        <v>66147</v>
      </c>
      <c r="K1361" s="2" t="s">
        <v>383</v>
      </c>
      <c r="L1361" s="2" t="s">
        <v>384</v>
      </c>
      <c r="M1361" s="58" t="s">
        <v>873</v>
      </c>
      <c r="N1361" s="58" t="s">
        <v>874</v>
      </c>
      <c r="O1361" s="58" t="s">
        <v>875</v>
      </c>
      <c r="P1361" s="2">
        <v>66229</v>
      </c>
      <c r="Q1361" s="2" t="s">
        <v>876</v>
      </c>
      <c r="R1361" s="2" t="s">
        <v>870</v>
      </c>
      <c r="S1361" s="10">
        <v>43810</v>
      </c>
      <c r="T1361" s="58" t="s">
        <v>877</v>
      </c>
      <c r="U1361" s="2" t="s">
        <v>878</v>
      </c>
      <c r="V1361" s="2" t="s">
        <v>92</v>
      </c>
      <c r="W1361" s="2" t="s">
        <v>1192</v>
      </c>
      <c r="X1361" s="2" t="s">
        <v>442</v>
      </c>
      <c r="Y1361" s="2">
        <v>88</v>
      </c>
      <c r="Z1361" s="2" t="s">
        <v>160</v>
      </c>
      <c r="AA1361" s="2" t="s">
        <v>526</v>
      </c>
      <c r="AB1361" s="58" t="s">
        <v>1997</v>
      </c>
      <c r="AC1361" s="58" t="s">
        <v>98</v>
      </c>
      <c r="AD1361" s="58" t="s">
        <v>10308</v>
      </c>
      <c r="AE1361" s="2" t="s">
        <v>10309</v>
      </c>
      <c r="AF1361" s="62">
        <v>-7.2094672999999903</v>
      </c>
      <c r="AG1361" s="62">
        <v>-39.317589099999999</v>
      </c>
      <c r="AH1361" s="2" t="s">
        <v>10310</v>
      </c>
      <c r="AI1361" s="2" t="s">
        <v>147</v>
      </c>
      <c r="AJ1361" s="2" t="s">
        <v>1196</v>
      </c>
      <c r="AK1361" s="55">
        <v>463.05</v>
      </c>
      <c r="AL1361" s="55">
        <v>67</v>
      </c>
      <c r="AM1361" s="55">
        <v>14.469279775402224</v>
      </c>
      <c r="AN1361" s="2" t="s">
        <v>103</v>
      </c>
      <c r="AO1361" s="2">
        <v>10</v>
      </c>
      <c r="AP1361" s="2">
        <v>1</v>
      </c>
      <c r="AQ1361" s="2">
        <v>3</v>
      </c>
      <c r="AR1361" s="53" t="s">
        <v>72</v>
      </c>
      <c r="AS1361" s="2" t="s">
        <v>73</v>
      </c>
      <c r="AT1361" s="2" t="s">
        <v>74</v>
      </c>
      <c r="AU1361" s="2" t="s">
        <v>75</v>
      </c>
      <c r="AV1361" s="2" t="s">
        <v>76</v>
      </c>
      <c r="AW1361" s="2" t="str">
        <f t="shared" si="21"/>
        <v>AMERICANAS SERVIÇOS    PEGUE NA LOJA HOJE    SHIP FROM STORE    PEGUE NA LOJA  QUIOSQUE</v>
      </c>
    </row>
    <row r="1362" spans="2:49" ht="15" customHeight="1">
      <c r="B1362" t="s">
        <v>10311</v>
      </c>
      <c r="C1362" s="2">
        <v>1474</v>
      </c>
      <c r="D1362" s="2">
        <v>1474</v>
      </c>
      <c r="E1362" s="2" t="s">
        <v>10312</v>
      </c>
      <c r="F1362" s="58" t="s">
        <v>10313</v>
      </c>
      <c r="G1362" s="2" t="s">
        <v>534</v>
      </c>
      <c r="H1362" t="s">
        <v>535</v>
      </c>
      <c r="I1362" s="58" t="s">
        <v>536</v>
      </c>
      <c r="J1362" s="2">
        <v>65659</v>
      </c>
      <c r="K1362" s="2" t="s">
        <v>537</v>
      </c>
      <c r="L1362" s="2" t="s">
        <v>531</v>
      </c>
      <c r="M1362" s="58" t="s">
        <v>721</v>
      </c>
      <c r="N1362" s="58" t="s">
        <v>722</v>
      </c>
      <c r="O1362" s="58" t="s">
        <v>723</v>
      </c>
      <c r="P1362" s="2" t="s">
        <v>148</v>
      </c>
      <c r="Q1362" s="2" t="s">
        <v>724</v>
      </c>
      <c r="R1362" s="2" t="s">
        <v>718</v>
      </c>
      <c r="S1362" s="10">
        <v>43810</v>
      </c>
      <c r="T1362" s="58" t="s">
        <v>725</v>
      </c>
      <c r="U1362" s="2" t="s">
        <v>726</v>
      </c>
      <c r="V1362" s="2" t="s">
        <v>92</v>
      </c>
      <c r="W1362" s="2" t="s">
        <v>93</v>
      </c>
      <c r="X1362" s="2" t="s">
        <v>545</v>
      </c>
      <c r="Y1362" s="2">
        <v>98</v>
      </c>
      <c r="Z1362" s="2" t="s">
        <v>160</v>
      </c>
      <c r="AA1362" s="2" t="s">
        <v>727</v>
      </c>
      <c r="AB1362" s="58" t="s">
        <v>10313</v>
      </c>
      <c r="AC1362" s="58" t="s">
        <v>98</v>
      </c>
      <c r="AD1362" s="58" t="s">
        <v>10314</v>
      </c>
      <c r="AE1362" s="2" t="s">
        <v>10315</v>
      </c>
      <c r="AF1362" s="62">
        <v>-2.2297707999999998</v>
      </c>
      <c r="AG1362" s="62">
        <v>-45.300444900000002</v>
      </c>
      <c r="AH1362" s="2" t="s">
        <v>10316</v>
      </c>
      <c r="AI1362" s="2" t="s">
        <v>147</v>
      </c>
      <c r="AJ1362" s="2" t="s">
        <v>1351</v>
      </c>
      <c r="AK1362" s="55">
        <v>559.23</v>
      </c>
      <c r="AL1362" s="55">
        <v>73</v>
      </c>
      <c r="AM1362" s="55">
        <v>13.053663072438889</v>
      </c>
      <c r="AN1362" s="2" t="s">
        <v>103</v>
      </c>
      <c r="AO1362" s="2">
        <v>9</v>
      </c>
      <c r="AP1362" s="2">
        <v>1</v>
      </c>
      <c r="AQ1362" s="2">
        <v>2</v>
      </c>
      <c r="AR1362" s="53" t="s">
        <v>148</v>
      </c>
      <c r="AS1362" s="2" t="s">
        <v>73</v>
      </c>
      <c r="AT1362" s="2" t="s">
        <v>148</v>
      </c>
      <c r="AU1362" s="2" t="s">
        <v>148</v>
      </c>
      <c r="AV1362" s="2" t="s">
        <v>148</v>
      </c>
      <c r="AW1362" s="2" t="str">
        <f t="shared" si="21"/>
        <v xml:space="preserve">     PEGUE NA LOJA HOJE             </v>
      </c>
    </row>
    <row r="1363" spans="2:49" ht="15" customHeight="1">
      <c r="B1363" t="s">
        <v>10317</v>
      </c>
      <c r="C1363" s="2">
        <v>1482</v>
      </c>
      <c r="D1363" s="2">
        <v>1482</v>
      </c>
      <c r="E1363" s="2" t="s">
        <v>10318</v>
      </c>
      <c r="F1363" s="58" t="s">
        <v>10319</v>
      </c>
      <c r="G1363" s="2" t="s">
        <v>285</v>
      </c>
      <c r="H1363" t="s">
        <v>286</v>
      </c>
      <c r="I1363" s="58" t="s">
        <v>287</v>
      </c>
      <c r="J1363" s="2">
        <v>68673</v>
      </c>
      <c r="K1363" s="2" t="s">
        <v>288</v>
      </c>
      <c r="L1363" s="2" t="s">
        <v>289</v>
      </c>
      <c r="M1363" s="58" t="s">
        <v>336</v>
      </c>
      <c r="N1363" s="58" t="s">
        <v>337</v>
      </c>
      <c r="O1363" s="58" t="s">
        <v>338</v>
      </c>
      <c r="P1363" s="2">
        <v>68595</v>
      </c>
      <c r="Q1363" s="2" t="s">
        <v>339</v>
      </c>
      <c r="R1363" s="2" t="s">
        <v>340</v>
      </c>
      <c r="S1363" s="10">
        <v>43811</v>
      </c>
      <c r="T1363" s="58" t="s">
        <v>341</v>
      </c>
      <c r="U1363" s="2" t="s">
        <v>342</v>
      </c>
      <c r="V1363" s="2" t="s">
        <v>92</v>
      </c>
      <c r="W1363" s="2" t="s">
        <v>93</v>
      </c>
      <c r="X1363" s="2" t="s">
        <v>296</v>
      </c>
      <c r="Y1363" s="2">
        <v>43</v>
      </c>
      <c r="Z1363" s="2" t="s">
        <v>95</v>
      </c>
      <c r="AA1363" s="2" t="s">
        <v>297</v>
      </c>
      <c r="AB1363" s="58" t="s">
        <v>10319</v>
      </c>
      <c r="AC1363" s="58" t="s">
        <v>98</v>
      </c>
      <c r="AD1363" s="58" t="s">
        <v>10320</v>
      </c>
      <c r="AE1363" s="2" t="s">
        <v>10321</v>
      </c>
      <c r="AF1363" s="62">
        <v>-24.238052499999998</v>
      </c>
      <c r="AG1363" s="62">
        <v>-51.6642054</v>
      </c>
      <c r="AH1363" s="2" t="s">
        <v>10322</v>
      </c>
      <c r="AI1363" s="2" t="s">
        <v>147</v>
      </c>
      <c r="AJ1363" s="2" t="s">
        <v>1351</v>
      </c>
      <c r="AK1363" s="55">
        <v>500.38</v>
      </c>
      <c r="AL1363" s="55">
        <v>74</v>
      </c>
      <c r="AM1363" s="55">
        <v>14.788760541988088</v>
      </c>
      <c r="AN1363" s="2" t="s">
        <v>103</v>
      </c>
      <c r="AO1363" s="2">
        <v>9</v>
      </c>
      <c r="AP1363" s="2">
        <v>1</v>
      </c>
      <c r="AQ1363" s="2">
        <v>2</v>
      </c>
      <c r="AR1363" s="53" t="s">
        <v>148</v>
      </c>
      <c r="AS1363" s="2" t="s">
        <v>73</v>
      </c>
      <c r="AT1363" s="2" t="s">
        <v>148</v>
      </c>
      <c r="AU1363" s="2" t="s">
        <v>148</v>
      </c>
      <c r="AV1363" s="2" t="s">
        <v>148</v>
      </c>
      <c r="AW1363" s="2" t="str">
        <f t="shared" si="21"/>
        <v xml:space="preserve">     PEGUE NA LOJA HOJE             </v>
      </c>
    </row>
    <row r="1364" spans="2:49" ht="15" customHeight="1">
      <c r="B1364" t="s">
        <v>10323</v>
      </c>
      <c r="C1364" s="2">
        <v>5316</v>
      </c>
      <c r="D1364" s="2">
        <v>5316</v>
      </c>
      <c r="E1364" s="2" t="s">
        <v>10324</v>
      </c>
      <c r="F1364" s="58" t="s">
        <v>10325</v>
      </c>
      <c r="G1364" s="2" t="s">
        <v>431</v>
      </c>
      <c r="H1364" t="s">
        <v>432</v>
      </c>
      <c r="I1364" s="58" t="s">
        <v>433</v>
      </c>
      <c r="J1364" s="2">
        <v>66749</v>
      </c>
      <c r="K1364" s="2" t="s">
        <v>434</v>
      </c>
      <c r="L1364" s="2" t="s">
        <v>435</v>
      </c>
      <c r="M1364" s="58" t="s">
        <v>815</v>
      </c>
      <c r="N1364" s="58" t="s">
        <v>816</v>
      </c>
      <c r="O1364" s="58" t="s">
        <v>817</v>
      </c>
      <c r="P1364" s="2">
        <v>66116</v>
      </c>
      <c r="Q1364" s="2" t="s">
        <v>818</v>
      </c>
      <c r="R1364" s="2" t="s">
        <v>812</v>
      </c>
      <c r="S1364" s="10">
        <v>43811</v>
      </c>
      <c r="T1364" s="58" t="s">
        <v>819</v>
      </c>
      <c r="U1364" s="2" t="s">
        <v>820</v>
      </c>
      <c r="V1364" s="2" t="s">
        <v>92</v>
      </c>
      <c r="W1364" s="2" t="s">
        <v>1192</v>
      </c>
      <c r="X1364" s="2" t="s">
        <v>480</v>
      </c>
      <c r="Y1364" s="2">
        <v>75</v>
      </c>
      <c r="Z1364" s="2" t="s">
        <v>160</v>
      </c>
      <c r="AA1364" s="2" t="s">
        <v>481</v>
      </c>
      <c r="AB1364" s="58" t="s">
        <v>10326</v>
      </c>
      <c r="AC1364" s="58" t="s">
        <v>98</v>
      </c>
      <c r="AD1364" s="58" t="s">
        <v>10327</v>
      </c>
      <c r="AE1364" s="2" t="s">
        <v>10328</v>
      </c>
      <c r="AF1364" s="62">
        <v>-10.965827300000001</v>
      </c>
      <c r="AG1364" s="62">
        <v>-38.7850921</v>
      </c>
      <c r="AH1364" s="2" t="s">
        <v>10329</v>
      </c>
      <c r="AI1364" s="2" t="s">
        <v>147</v>
      </c>
      <c r="AJ1364" s="2" t="s">
        <v>1196</v>
      </c>
      <c r="AK1364" s="55">
        <v>396.56</v>
      </c>
      <c r="AL1364" s="55">
        <v>37</v>
      </c>
      <c r="AM1364" s="55">
        <v>9.3302400645551753</v>
      </c>
      <c r="AN1364" s="2" t="s">
        <v>103</v>
      </c>
      <c r="AO1364" s="2">
        <v>8</v>
      </c>
      <c r="AP1364" s="2">
        <v>1</v>
      </c>
      <c r="AQ1364" s="2">
        <v>1</v>
      </c>
      <c r="AR1364" s="53" t="s">
        <v>148</v>
      </c>
      <c r="AS1364" s="2" t="s">
        <v>73</v>
      </c>
      <c r="AT1364" s="2" t="s">
        <v>148</v>
      </c>
      <c r="AU1364" s="2" t="s">
        <v>75</v>
      </c>
      <c r="AV1364" s="2" t="s">
        <v>76</v>
      </c>
      <c r="AW1364" s="2" t="str">
        <f t="shared" si="21"/>
        <v xml:space="preserve">     PEGUE NA LOJA HOJE         PEGUE NA LOJA  QUIOSQUE</v>
      </c>
    </row>
    <row r="1365" spans="2:49" ht="15" customHeight="1">
      <c r="B1365" t="s">
        <v>10330</v>
      </c>
      <c r="C1365" s="2">
        <v>1449</v>
      </c>
      <c r="D1365" s="2">
        <v>1449</v>
      </c>
      <c r="E1365" s="2" t="s">
        <v>10331</v>
      </c>
      <c r="F1365" s="58" t="s">
        <v>10332</v>
      </c>
      <c r="G1365" s="2" t="s">
        <v>285</v>
      </c>
      <c r="H1365" t="s">
        <v>286</v>
      </c>
      <c r="I1365" s="58" t="s">
        <v>287</v>
      </c>
      <c r="J1365" s="2">
        <v>68673</v>
      </c>
      <c r="K1365" s="2" t="s">
        <v>288</v>
      </c>
      <c r="L1365" s="2" t="s">
        <v>289</v>
      </c>
      <c r="M1365" s="58" t="s">
        <v>418</v>
      </c>
      <c r="N1365" s="58" t="s">
        <v>419</v>
      </c>
      <c r="O1365" s="58" t="s">
        <v>420</v>
      </c>
      <c r="P1365" s="2">
        <v>68308</v>
      </c>
      <c r="Q1365" s="2" t="s">
        <v>421</v>
      </c>
      <c r="R1365" s="2" t="s">
        <v>415</v>
      </c>
      <c r="S1365" s="10">
        <v>43812</v>
      </c>
      <c r="T1365" s="58" t="s">
        <v>422</v>
      </c>
      <c r="U1365" s="2" t="s">
        <v>423</v>
      </c>
      <c r="V1365" s="2" t="s">
        <v>92</v>
      </c>
      <c r="W1365" s="2" t="s">
        <v>93</v>
      </c>
      <c r="X1365" s="2" t="s">
        <v>248</v>
      </c>
      <c r="Y1365" s="2">
        <v>67</v>
      </c>
      <c r="Z1365" s="2" t="s">
        <v>95</v>
      </c>
      <c r="AA1365" s="2" t="s">
        <v>418</v>
      </c>
      <c r="AB1365" s="58" t="s">
        <v>5633</v>
      </c>
      <c r="AC1365" s="58" t="s">
        <v>10333</v>
      </c>
      <c r="AD1365" s="58" t="s">
        <v>10334</v>
      </c>
      <c r="AE1365" s="2" t="s">
        <v>10335</v>
      </c>
      <c r="AF1365" s="62">
        <v>-20.734196799999999</v>
      </c>
      <c r="AG1365" s="62">
        <v>-51.67407</v>
      </c>
      <c r="AH1365" s="2" t="s">
        <v>10336</v>
      </c>
      <c r="AI1365" s="2" t="s">
        <v>147</v>
      </c>
      <c r="AJ1365" s="2" t="s">
        <v>1351</v>
      </c>
      <c r="AK1365" s="55">
        <v>699.25</v>
      </c>
      <c r="AL1365" s="55">
        <v>52</v>
      </c>
      <c r="AM1365" s="55">
        <v>7.4365391490883086</v>
      </c>
      <c r="AN1365" s="2" t="s">
        <v>331</v>
      </c>
      <c r="AO1365" s="2">
        <v>13</v>
      </c>
      <c r="AP1365" s="2">
        <v>1</v>
      </c>
      <c r="AQ1365" s="2">
        <v>6</v>
      </c>
      <c r="AR1365" s="53" t="s">
        <v>148</v>
      </c>
      <c r="AS1365" s="2" t="s">
        <v>73</v>
      </c>
      <c r="AT1365" s="2" t="s">
        <v>148</v>
      </c>
      <c r="AU1365" s="2" t="s">
        <v>148</v>
      </c>
      <c r="AV1365" s="2" t="s">
        <v>148</v>
      </c>
      <c r="AW1365" s="2" t="str">
        <f t="shared" si="21"/>
        <v xml:space="preserve">     PEGUE NA LOJA HOJE             </v>
      </c>
    </row>
    <row r="1366" spans="2:49" ht="15" customHeight="1">
      <c r="B1366" t="s">
        <v>10337</v>
      </c>
      <c r="C1366" s="2">
        <v>1475</v>
      </c>
      <c r="D1366" s="2">
        <v>1475</v>
      </c>
      <c r="E1366" s="2" t="s">
        <v>10338</v>
      </c>
      <c r="F1366" s="58" t="s">
        <v>10339</v>
      </c>
      <c r="G1366" s="2" t="s">
        <v>168</v>
      </c>
      <c r="H1366" t="s">
        <v>169</v>
      </c>
      <c r="I1366" s="58" t="s">
        <v>170</v>
      </c>
      <c r="J1366" s="2">
        <v>66146</v>
      </c>
      <c r="K1366" s="2" t="s">
        <v>171</v>
      </c>
      <c r="L1366" s="2" t="s">
        <v>172</v>
      </c>
      <c r="M1366" s="58" t="s">
        <v>678</v>
      </c>
      <c r="N1366" s="58" t="s">
        <v>679</v>
      </c>
      <c r="O1366" s="58" t="s">
        <v>680</v>
      </c>
      <c r="P1366" s="2" t="s">
        <v>148</v>
      </c>
      <c r="Q1366" s="2" t="s">
        <v>681</v>
      </c>
      <c r="R1366" s="2" t="s">
        <v>172</v>
      </c>
      <c r="S1366" s="10">
        <v>43813</v>
      </c>
      <c r="T1366" s="58" t="s">
        <v>682</v>
      </c>
      <c r="U1366" s="2" t="s">
        <v>683</v>
      </c>
      <c r="V1366" s="2" t="s">
        <v>92</v>
      </c>
      <c r="W1366" s="2" t="s">
        <v>93</v>
      </c>
      <c r="X1366" s="2" t="s">
        <v>140</v>
      </c>
      <c r="Y1366" s="2">
        <v>12</v>
      </c>
      <c r="Z1366" s="2" t="s">
        <v>95</v>
      </c>
      <c r="AA1366" s="2" t="s">
        <v>141</v>
      </c>
      <c r="AB1366" s="58" t="s">
        <v>4184</v>
      </c>
      <c r="AC1366" s="58" t="s">
        <v>10340</v>
      </c>
      <c r="AD1366" s="58" t="s">
        <v>10341</v>
      </c>
      <c r="AE1366" s="2" t="s">
        <v>10342</v>
      </c>
      <c r="AF1366" s="62">
        <v>-22.75489</v>
      </c>
      <c r="AG1366" s="62">
        <v>-45.105165100000001</v>
      </c>
      <c r="AH1366" s="2" t="s">
        <v>10343</v>
      </c>
      <c r="AI1366" s="2" t="s">
        <v>147</v>
      </c>
      <c r="AJ1366" s="2" t="s">
        <v>1351</v>
      </c>
      <c r="AK1366" s="55">
        <v>647.63</v>
      </c>
      <c r="AL1366" s="55">
        <v>53</v>
      </c>
      <c r="AM1366" s="55">
        <v>8.1836851288544388</v>
      </c>
      <c r="AN1366" s="2" t="s">
        <v>331</v>
      </c>
      <c r="AO1366" s="2">
        <v>8</v>
      </c>
      <c r="AP1366" s="2">
        <v>1</v>
      </c>
      <c r="AQ1366" s="2">
        <v>1</v>
      </c>
      <c r="AR1366" s="53" t="s">
        <v>72</v>
      </c>
      <c r="AS1366" s="2" t="s">
        <v>73</v>
      </c>
      <c r="AT1366" s="2" t="s">
        <v>148</v>
      </c>
      <c r="AU1366" s="2" t="s">
        <v>148</v>
      </c>
      <c r="AV1366" s="2" t="s">
        <v>148</v>
      </c>
      <c r="AW1366" s="2" t="str">
        <f t="shared" si="21"/>
        <v xml:space="preserve">AMERICANAS SERVIÇOS    PEGUE NA LOJA HOJE             </v>
      </c>
    </row>
    <row r="1367" spans="2:49" ht="15" customHeight="1">
      <c r="B1367" t="s">
        <v>10344</v>
      </c>
      <c r="C1367" s="2">
        <v>5312</v>
      </c>
      <c r="D1367" s="2">
        <v>5312</v>
      </c>
      <c r="E1367" s="2" t="s">
        <v>10345</v>
      </c>
      <c r="F1367" s="58" t="s">
        <v>10346</v>
      </c>
      <c r="G1367" s="2" t="s">
        <v>285</v>
      </c>
      <c r="H1367" t="s">
        <v>286</v>
      </c>
      <c r="I1367" s="58" t="s">
        <v>287</v>
      </c>
      <c r="J1367" s="2">
        <v>68673</v>
      </c>
      <c r="K1367" s="2" t="s">
        <v>288</v>
      </c>
      <c r="L1367" s="2" t="s">
        <v>289</v>
      </c>
      <c r="M1367" s="58" t="s">
        <v>418</v>
      </c>
      <c r="N1367" s="58" t="s">
        <v>419</v>
      </c>
      <c r="O1367" s="58" t="s">
        <v>420</v>
      </c>
      <c r="P1367" s="2">
        <v>68308</v>
      </c>
      <c r="Q1367" s="2" t="s">
        <v>421</v>
      </c>
      <c r="R1367" s="2" t="s">
        <v>415</v>
      </c>
      <c r="S1367" s="10">
        <v>43813</v>
      </c>
      <c r="T1367" s="58" t="s">
        <v>422</v>
      </c>
      <c r="U1367" s="2" t="s">
        <v>423</v>
      </c>
      <c r="V1367" s="2" t="s">
        <v>92</v>
      </c>
      <c r="W1367" s="2" t="s">
        <v>1192</v>
      </c>
      <c r="X1367" s="2" t="s">
        <v>248</v>
      </c>
      <c r="Y1367" s="2">
        <v>67</v>
      </c>
      <c r="Z1367" s="2" t="s">
        <v>95</v>
      </c>
      <c r="AA1367" s="2" t="s">
        <v>418</v>
      </c>
      <c r="AB1367" s="58" t="s">
        <v>7303</v>
      </c>
      <c r="AC1367" s="58" t="s">
        <v>98</v>
      </c>
      <c r="AD1367" s="58" t="s">
        <v>10347</v>
      </c>
      <c r="AE1367" s="2" t="s">
        <v>10348</v>
      </c>
      <c r="AF1367" s="62">
        <v>-21.482743500000002</v>
      </c>
      <c r="AG1367" s="62">
        <v>-56.142104699999997</v>
      </c>
      <c r="AH1367" s="2" t="s">
        <v>10349</v>
      </c>
      <c r="AI1367" s="2" t="s">
        <v>147</v>
      </c>
      <c r="AJ1367" s="2" t="s">
        <v>1196</v>
      </c>
      <c r="AK1367" s="55">
        <v>330.55</v>
      </c>
      <c r="AL1367" s="55">
        <v>71</v>
      </c>
      <c r="AM1367" s="55">
        <v>21.479352594161245</v>
      </c>
      <c r="AN1367" s="2" t="s">
        <v>103</v>
      </c>
      <c r="AO1367" s="2">
        <v>13</v>
      </c>
      <c r="AP1367" s="2">
        <v>1</v>
      </c>
      <c r="AQ1367" s="2">
        <v>6</v>
      </c>
      <c r="AR1367" s="53" t="s">
        <v>148</v>
      </c>
      <c r="AS1367" s="2" t="s">
        <v>73</v>
      </c>
      <c r="AT1367" s="2" t="s">
        <v>148</v>
      </c>
      <c r="AU1367" s="2" t="s">
        <v>75</v>
      </c>
      <c r="AV1367" s="2" t="s">
        <v>148</v>
      </c>
      <c r="AW1367" s="2" t="str">
        <f t="shared" si="21"/>
        <v xml:space="preserve">     PEGUE NA LOJA HOJE         PEGUE NA LOJA   </v>
      </c>
    </row>
    <row r="1368" spans="2:49" ht="15" customHeight="1">
      <c r="B1368" t="s">
        <v>10350</v>
      </c>
      <c r="C1368" s="2">
        <v>5325</v>
      </c>
      <c r="D1368" s="2">
        <v>5325</v>
      </c>
      <c r="E1368" s="2" t="s">
        <v>10351</v>
      </c>
      <c r="F1368" s="58" t="s">
        <v>10352</v>
      </c>
      <c r="G1368" s="2" t="s">
        <v>380</v>
      </c>
      <c r="H1368" t="s">
        <v>381</v>
      </c>
      <c r="I1368" s="58" t="s">
        <v>382</v>
      </c>
      <c r="J1368" s="2">
        <v>66147</v>
      </c>
      <c r="K1368" s="2" t="s">
        <v>383</v>
      </c>
      <c r="L1368" s="2" t="s">
        <v>384</v>
      </c>
      <c r="M1368" s="58" t="s">
        <v>1717</v>
      </c>
      <c r="N1368" s="58" t="s">
        <v>1718</v>
      </c>
      <c r="O1368" s="58" t="s">
        <v>1719</v>
      </c>
      <c r="P1368" s="2" t="s">
        <v>148</v>
      </c>
      <c r="Q1368" s="2" t="s">
        <v>1720</v>
      </c>
      <c r="R1368" s="2">
        <v>1003</v>
      </c>
      <c r="S1368" s="10">
        <v>43813</v>
      </c>
      <c r="T1368" s="58" t="s">
        <v>406</v>
      </c>
      <c r="U1368" s="2" t="s">
        <v>407</v>
      </c>
      <c r="V1368" s="2" t="s">
        <v>92</v>
      </c>
      <c r="W1368" s="2" t="s">
        <v>1192</v>
      </c>
      <c r="X1368" s="2" t="s">
        <v>248</v>
      </c>
      <c r="Y1368" s="2">
        <v>61</v>
      </c>
      <c r="Z1368" s="2" t="s">
        <v>160</v>
      </c>
      <c r="AA1368" s="2" t="s">
        <v>408</v>
      </c>
      <c r="AB1368" s="58" t="s">
        <v>7818</v>
      </c>
      <c r="AC1368" s="58" t="s">
        <v>7819</v>
      </c>
      <c r="AD1368" s="58" t="s">
        <v>10353</v>
      </c>
      <c r="AE1368" s="2" t="s">
        <v>10354</v>
      </c>
      <c r="AF1368" s="62">
        <v>-15.8086047</v>
      </c>
      <c r="AG1368" s="62">
        <v>-48.126157300000003</v>
      </c>
      <c r="AH1368" s="2" t="s">
        <v>10355</v>
      </c>
      <c r="AI1368" s="2" t="s">
        <v>147</v>
      </c>
      <c r="AJ1368" s="2" t="s">
        <v>1196</v>
      </c>
      <c r="AK1368" s="55">
        <v>474.52</v>
      </c>
      <c r="AL1368" s="55">
        <v>45</v>
      </c>
      <c r="AM1368" s="55">
        <v>9.4832673016943438</v>
      </c>
      <c r="AN1368" s="2" t="s">
        <v>331</v>
      </c>
      <c r="AO1368" s="2">
        <v>10</v>
      </c>
      <c r="AP1368" s="2">
        <v>1</v>
      </c>
      <c r="AQ1368" s="2">
        <v>3</v>
      </c>
      <c r="AR1368" s="53" t="s">
        <v>148</v>
      </c>
      <c r="AS1368" s="2" t="s">
        <v>73</v>
      </c>
      <c r="AT1368" s="2" t="s">
        <v>74</v>
      </c>
      <c r="AU1368" s="2" t="s">
        <v>148</v>
      </c>
      <c r="AV1368" s="2" t="s">
        <v>148</v>
      </c>
      <c r="AW1368" s="2" t="str">
        <f t="shared" si="21"/>
        <v xml:space="preserve">     PEGUE NA LOJA HOJE    SHIP FROM STORE        </v>
      </c>
    </row>
    <row r="1369" spans="2:49" ht="15" customHeight="1">
      <c r="B1369" t="s">
        <v>10356</v>
      </c>
      <c r="C1369" s="2">
        <v>1454</v>
      </c>
      <c r="D1369" s="2">
        <v>1454</v>
      </c>
      <c r="E1369" s="2" t="s">
        <v>10357</v>
      </c>
      <c r="F1369" s="58" t="s">
        <v>10358</v>
      </c>
      <c r="G1369" s="2" t="s">
        <v>534</v>
      </c>
      <c r="H1369" t="s">
        <v>535</v>
      </c>
      <c r="I1369" s="58" t="s">
        <v>536</v>
      </c>
      <c r="J1369" s="2">
        <v>65659</v>
      </c>
      <c r="K1369" s="2" t="s">
        <v>537</v>
      </c>
      <c r="L1369" s="2" t="s">
        <v>531</v>
      </c>
      <c r="M1369" s="58" t="s">
        <v>2988</v>
      </c>
      <c r="N1369" s="58" t="s">
        <v>2989</v>
      </c>
      <c r="O1369" s="58" t="s">
        <v>2990</v>
      </c>
      <c r="P1369" s="2" t="s">
        <v>148</v>
      </c>
      <c r="Q1369" s="2" t="s">
        <v>2991</v>
      </c>
      <c r="R1369" s="2" t="s">
        <v>2985</v>
      </c>
      <c r="S1369" s="10">
        <v>43813</v>
      </c>
      <c r="T1369" s="58" t="s">
        <v>2992</v>
      </c>
      <c r="U1369" s="2" t="s">
        <v>2993</v>
      </c>
      <c r="V1369" s="2" t="s">
        <v>92</v>
      </c>
      <c r="W1369" s="2" t="s">
        <v>93</v>
      </c>
      <c r="X1369" s="2" t="s">
        <v>248</v>
      </c>
      <c r="Y1369" s="2">
        <v>69</v>
      </c>
      <c r="Z1369" s="2" t="s">
        <v>95</v>
      </c>
      <c r="AA1369" s="2" t="s">
        <v>2994</v>
      </c>
      <c r="AB1369" s="58" t="s">
        <v>2995</v>
      </c>
      <c r="AC1369" s="58" t="s">
        <v>10359</v>
      </c>
      <c r="AD1369" s="58" t="s">
        <v>10360</v>
      </c>
      <c r="AE1369" s="2" t="s">
        <v>10361</v>
      </c>
      <c r="AF1369" s="62">
        <v>-8.7844312999999996</v>
      </c>
      <c r="AG1369" s="62">
        <v>-63.875560299999997</v>
      </c>
      <c r="AH1369" s="2" t="s">
        <v>10362</v>
      </c>
      <c r="AI1369" s="2" t="s">
        <v>147</v>
      </c>
      <c r="AJ1369" s="2" t="s">
        <v>1351</v>
      </c>
      <c r="AK1369" s="55">
        <v>529.45000000000005</v>
      </c>
      <c r="AL1369" s="55">
        <v>37</v>
      </c>
      <c r="AM1369" s="55">
        <v>6.988384172254225</v>
      </c>
      <c r="AN1369" s="2" t="s">
        <v>103</v>
      </c>
      <c r="AO1369" s="2">
        <v>13</v>
      </c>
      <c r="AP1369" s="2">
        <v>1</v>
      </c>
      <c r="AQ1369" s="2">
        <v>6</v>
      </c>
      <c r="AR1369" s="53" t="s">
        <v>148</v>
      </c>
      <c r="AS1369" s="2" t="s">
        <v>73</v>
      </c>
      <c r="AT1369" s="2" t="s">
        <v>74</v>
      </c>
      <c r="AU1369" s="2" t="s">
        <v>148</v>
      </c>
      <c r="AV1369" s="2" t="s">
        <v>148</v>
      </c>
      <c r="AW1369" s="2" t="str">
        <f t="shared" si="21"/>
        <v xml:space="preserve">     PEGUE NA LOJA HOJE    SHIP FROM STORE        </v>
      </c>
    </row>
    <row r="1370" spans="2:49" ht="15" customHeight="1">
      <c r="B1370" t="s">
        <v>10363</v>
      </c>
      <c r="C1370" s="2">
        <v>5305</v>
      </c>
      <c r="D1370" s="2">
        <v>5305</v>
      </c>
      <c r="E1370" s="2" t="s">
        <v>10364</v>
      </c>
      <c r="F1370" s="58" t="s">
        <v>7074</v>
      </c>
      <c r="G1370" s="2" t="s">
        <v>534</v>
      </c>
      <c r="H1370" t="s">
        <v>535</v>
      </c>
      <c r="I1370" s="58" t="s">
        <v>536</v>
      </c>
      <c r="J1370" s="2">
        <v>65659</v>
      </c>
      <c r="K1370" s="2" t="s">
        <v>537</v>
      </c>
      <c r="L1370" s="2" t="s">
        <v>531</v>
      </c>
      <c r="M1370" s="58" t="s">
        <v>721</v>
      </c>
      <c r="N1370" s="58" t="s">
        <v>722</v>
      </c>
      <c r="O1370" s="58" t="s">
        <v>723</v>
      </c>
      <c r="P1370" s="2" t="s">
        <v>148</v>
      </c>
      <c r="Q1370" s="2" t="s">
        <v>724</v>
      </c>
      <c r="R1370" s="2" t="s">
        <v>718</v>
      </c>
      <c r="S1370" s="10">
        <v>43813</v>
      </c>
      <c r="T1370" s="58" t="s">
        <v>725</v>
      </c>
      <c r="U1370" s="2" t="s">
        <v>726</v>
      </c>
      <c r="V1370" s="2" t="s">
        <v>92</v>
      </c>
      <c r="W1370" s="2" t="s">
        <v>1192</v>
      </c>
      <c r="X1370" s="2" t="s">
        <v>545</v>
      </c>
      <c r="Y1370" s="2">
        <v>98</v>
      </c>
      <c r="Z1370" s="2" t="s">
        <v>160</v>
      </c>
      <c r="AA1370" s="2" t="s">
        <v>727</v>
      </c>
      <c r="AB1370" s="58" t="s">
        <v>7075</v>
      </c>
      <c r="AC1370" s="58" t="s">
        <v>98</v>
      </c>
      <c r="AD1370" s="58" t="s">
        <v>10365</v>
      </c>
      <c r="AE1370" s="2" t="s">
        <v>10366</v>
      </c>
      <c r="AF1370" s="62">
        <v>-3.5430177</v>
      </c>
      <c r="AG1370" s="62">
        <v>-43.918428599999999</v>
      </c>
      <c r="AH1370" s="2" t="s">
        <v>10367</v>
      </c>
      <c r="AI1370" s="2" t="s">
        <v>147</v>
      </c>
      <c r="AJ1370" s="2" t="s">
        <v>1196</v>
      </c>
      <c r="AK1370" s="55">
        <v>470.65</v>
      </c>
      <c r="AL1370" s="55">
        <v>41</v>
      </c>
      <c r="AM1370" s="55">
        <v>8.7113566344417297</v>
      </c>
      <c r="AN1370" s="2" t="s">
        <v>103</v>
      </c>
      <c r="AO1370" s="2">
        <v>11</v>
      </c>
      <c r="AP1370" s="2">
        <v>1</v>
      </c>
      <c r="AQ1370" s="2">
        <v>4</v>
      </c>
      <c r="AR1370" s="53" t="s">
        <v>148</v>
      </c>
      <c r="AS1370" s="2" t="s">
        <v>73</v>
      </c>
      <c r="AT1370" s="2" t="s">
        <v>148</v>
      </c>
      <c r="AU1370" s="2" t="s">
        <v>75</v>
      </c>
      <c r="AV1370" s="2" t="s">
        <v>76</v>
      </c>
      <c r="AW1370" s="2" t="str">
        <f t="shared" si="21"/>
        <v xml:space="preserve">     PEGUE NA LOJA HOJE         PEGUE NA LOJA  QUIOSQUE</v>
      </c>
    </row>
    <row r="1371" spans="2:49" ht="15" customHeight="1">
      <c r="B1371" t="s">
        <v>10368</v>
      </c>
      <c r="C1371" s="2">
        <v>1476</v>
      </c>
      <c r="D1371" s="2">
        <v>1476</v>
      </c>
      <c r="E1371" s="2" t="s">
        <v>10369</v>
      </c>
      <c r="F1371" s="58" t="s">
        <v>10370</v>
      </c>
      <c r="G1371" s="2" t="s">
        <v>534</v>
      </c>
      <c r="H1371" t="s">
        <v>535</v>
      </c>
      <c r="I1371" s="58" t="s">
        <v>536</v>
      </c>
      <c r="J1371" s="2">
        <v>65659</v>
      </c>
      <c r="K1371" s="2" t="s">
        <v>537</v>
      </c>
      <c r="L1371" s="2" t="s">
        <v>531</v>
      </c>
      <c r="M1371" s="58" t="s">
        <v>3340</v>
      </c>
      <c r="N1371" s="58" t="s">
        <v>3341</v>
      </c>
      <c r="O1371" s="58" t="s">
        <v>3342</v>
      </c>
      <c r="P1371" s="2" t="s">
        <v>148</v>
      </c>
      <c r="Q1371" s="2" t="s">
        <v>3343</v>
      </c>
      <c r="R1371" s="2" t="s">
        <v>3337</v>
      </c>
      <c r="S1371" s="10">
        <v>43813</v>
      </c>
      <c r="T1371" s="58" t="s">
        <v>3344</v>
      </c>
      <c r="U1371" s="2" t="s">
        <v>3345</v>
      </c>
      <c r="V1371" s="2" t="s">
        <v>92</v>
      </c>
      <c r="W1371" s="2" t="s">
        <v>93</v>
      </c>
      <c r="X1371" s="2" t="s">
        <v>545</v>
      </c>
      <c r="Y1371" s="2">
        <v>91</v>
      </c>
      <c r="Z1371" s="2" t="s">
        <v>95</v>
      </c>
      <c r="AA1371" s="2" t="s">
        <v>546</v>
      </c>
      <c r="AB1371" s="58" t="s">
        <v>10371</v>
      </c>
      <c r="AC1371" s="58" t="s">
        <v>10372</v>
      </c>
      <c r="AD1371" s="58" t="s">
        <v>10373</v>
      </c>
      <c r="AE1371" s="2" t="s">
        <v>10374</v>
      </c>
      <c r="AF1371" s="62">
        <v>-1.6175143999999999</v>
      </c>
      <c r="AG1371" s="62">
        <v>-47.4804557</v>
      </c>
      <c r="AH1371" s="2" t="s">
        <v>10375</v>
      </c>
      <c r="AI1371" s="2" t="s">
        <v>147</v>
      </c>
      <c r="AJ1371" s="2" t="s">
        <v>1351</v>
      </c>
      <c r="AK1371" s="55">
        <v>545.4</v>
      </c>
      <c r="AL1371" s="55">
        <v>58</v>
      </c>
      <c r="AM1371" s="55">
        <v>10.634396773010636</v>
      </c>
      <c r="AN1371" s="2" t="s">
        <v>103</v>
      </c>
      <c r="AO1371" s="2">
        <v>8</v>
      </c>
      <c r="AP1371" s="2">
        <v>1</v>
      </c>
      <c r="AQ1371" s="2">
        <v>1</v>
      </c>
      <c r="AR1371" s="53" t="s">
        <v>72</v>
      </c>
      <c r="AS1371" s="2" t="s">
        <v>73</v>
      </c>
      <c r="AT1371" s="2" t="s">
        <v>148</v>
      </c>
      <c r="AU1371" s="2" t="s">
        <v>148</v>
      </c>
      <c r="AV1371" s="2" t="s">
        <v>76</v>
      </c>
      <c r="AW1371" s="2" t="str">
        <f t="shared" si="21"/>
        <v>AMERICANAS SERVIÇOS    PEGUE NA LOJA HOJE            QUIOSQUE</v>
      </c>
    </row>
    <row r="1372" spans="2:49" ht="15" customHeight="1">
      <c r="B1372" t="s">
        <v>10376</v>
      </c>
      <c r="C1372" s="2">
        <v>5239</v>
      </c>
      <c r="D1372" s="2">
        <v>5239</v>
      </c>
      <c r="E1372" s="2" t="s">
        <v>10377</v>
      </c>
      <c r="F1372" s="58" t="s">
        <v>10378</v>
      </c>
      <c r="G1372" s="2" t="s">
        <v>431</v>
      </c>
      <c r="H1372" t="s">
        <v>432</v>
      </c>
      <c r="I1372" s="58" t="s">
        <v>433</v>
      </c>
      <c r="J1372" s="2">
        <v>66749</v>
      </c>
      <c r="K1372" s="2" t="s">
        <v>434</v>
      </c>
      <c r="L1372" s="2" t="s">
        <v>435</v>
      </c>
      <c r="M1372" s="58" t="s">
        <v>474</v>
      </c>
      <c r="N1372" s="58" t="s">
        <v>475</v>
      </c>
      <c r="O1372" s="58" t="s">
        <v>476</v>
      </c>
      <c r="P1372" s="2" t="s">
        <v>148</v>
      </c>
      <c r="Q1372" s="2" t="s">
        <v>477</v>
      </c>
      <c r="R1372" s="2" t="s">
        <v>435</v>
      </c>
      <c r="S1372" s="10">
        <v>43813</v>
      </c>
      <c r="T1372" s="58" t="s">
        <v>478</v>
      </c>
      <c r="U1372" s="2" t="s">
        <v>479</v>
      </c>
      <c r="V1372" s="2" t="s">
        <v>92</v>
      </c>
      <c r="W1372" s="2" t="s">
        <v>1192</v>
      </c>
      <c r="X1372" s="2" t="s">
        <v>480</v>
      </c>
      <c r="Y1372" s="2">
        <v>71</v>
      </c>
      <c r="Z1372" s="2" t="s">
        <v>95</v>
      </c>
      <c r="AA1372" s="2" t="s">
        <v>481</v>
      </c>
      <c r="AB1372" s="58" t="s">
        <v>482</v>
      </c>
      <c r="AC1372" s="58" t="s">
        <v>98</v>
      </c>
      <c r="AD1372" s="58" t="s">
        <v>10379</v>
      </c>
      <c r="AE1372" s="2" t="s">
        <v>10380</v>
      </c>
      <c r="AF1372" s="62">
        <v>-12.933672</v>
      </c>
      <c r="AG1372" s="62">
        <v>-38.483288000000002</v>
      </c>
      <c r="AH1372" s="2" t="s">
        <v>10381</v>
      </c>
      <c r="AI1372" s="2" t="s">
        <v>28</v>
      </c>
      <c r="AJ1372" s="2" t="s">
        <v>1196</v>
      </c>
      <c r="AK1372" s="55">
        <v>359.59</v>
      </c>
      <c r="AL1372" s="55">
        <v>53</v>
      </c>
      <c r="AM1372" s="55">
        <v>14.739008315025448</v>
      </c>
      <c r="AN1372" s="2" t="s">
        <v>103</v>
      </c>
      <c r="AO1372" s="2">
        <v>4</v>
      </c>
      <c r="AP1372" s="2">
        <v>3</v>
      </c>
      <c r="AQ1372" s="2">
        <v>1</v>
      </c>
      <c r="AR1372" s="53" t="s">
        <v>72</v>
      </c>
      <c r="AS1372" s="2" t="s">
        <v>73</v>
      </c>
      <c r="AT1372" s="2" t="s">
        <v>74</v>
      </c>
      <c r="AU1372" s="2" t="s">
        <v>75</v>
      </c>
      <c r="AV1372" s="2" t="s">
        <v>76</v>
      </c>
      <c r="AW1372" s="2" t="str">
        <f t="shared" si="21"/>
        <v>AMERICANAS SERVIÇOS    PEGUE NA LOJA HOJE    SHIP FROM STORE    PEGUE NA LOJA  QUIOSQUE</v>
      </c>
    </row>
    <row r="1373" spans="2:49" ht="15" customHeight="1">
      <c r="B1373" t="s">
        <v>10382</v>
      </c>
      <c r="C1373" s="2">
        <v>5224</v>
      </c>
      <c r="D1373" s="2">
        <v>5224</v>
      </c>
      <c r="E1373" s="2" t="s">
        <v>10383</v>
      </c>
      <c r="F1373" s="58" t="s">
        <v>10384</v>
      </c>
      <c r="G1373" s="2" t="s">
        <v>81</v>
      </c>
      <c r="H1373" t="s">
        <v>82</v>
      </c>
      <c r="I1373" s="58" t="s">
        <v>83</v>
      </c>
      <c r="J1373" s="2">
        <v>66203</v>
      </c>
      <c r="K1373" s="2" t="s">
        <v>84</v>
      </c>
      <c r="L1373" s="2" t="s">
        <v>85</v>
      </c>
      <c r="M1373" s="58" t="s">
        <v>2875</v>
      </c>
      <c r="N1373" s="58" t="s">
        <v>2876</v>
      </c>
      <c r="O1373" s="58" t="s">
        <v>2877</v>
      </c>
      <c r="P1373" s="2">
        <v>68901</v>
      </c>
      <c r="Q1373" s="2" t="s">
        <v>2878</v>
      </c>
      <c r="R1373" s="2" t="s">
        <v>2879</v>
      </c>
      <c r="S1373" s="10">
        <v>43815</v>
      </c>
      <c r="T1373" s="58" t="s">
        <v>2880</v>
      </c>
      <c r="U1373" s="2" t="s">
        <v>2881</v>
      </c>
      <c r="V1373" s="2" t="s">
        <v>92</v>
      </c>
      <c r="W1373" s="2" t="s">
        <v>1192</v>
      </c>
      <c r="X1373" s="2" t="s">
        <v>94</v>
      </c>
      <c r="Y1373" s="2">
        <v>22</v>
      </c>
      <c r="Z1373" s="2" t="s">
        <v>95</v>
      </c>
      <c r="AA1373" s="2" t="s">
        <v>96</v>
      </c>
      <c r="AB1373" s="58" t="s">
        <v>10385</v>
      </c>
      <c r="AC1373" s="58" t="s">
        <v>98</v>
      </c>
      <c r="AD1373" s="58" t="s">
        <v>10386</v>
      </c>
      <c r="AE1373" s="2" t="s">
        <v>10387</v>
      </c>
      <c r="AF1373" s="62">
        <v>-21.541505000000001</v>
      </c>
      <c r="AG1373" s="62">
        <v>-42.180126600000001</v>
      </c>
      <c r="AH1373" s="2" t="s">
        <v>10388</v>
      </c>
      <c r="AI1373" s="2" t="s">
        <v>147</v>
      </c>
      <c r="AJ1373" s="2" t="s">
        <v>1260</v>
      </c>
      <c r="AK1373" s="55">
        <v>171.76</v>
      </c>
      <c r="AL1373" s="55">
        <v>46</v>
      </c>
      <c r="AM1373" s="55">
        <v>26.781555659059151</v>
      </c>
      <c r="AN1373" s="2" t="s">
        <v>103</v>
      </c>
      <c r="AO1373" s="2">
        <v>8</v>
      </c>
      <c r="AP1373" s="2">
        <v>1</v>
      </c>
      <c r="AQ1373" s="2">
        <v>1</v>
      </c>
      <c r="AR1373" s="53" t="s">
        <v>72</v>
      </c>
      <c r="AS1373" s="2" t="s">
        <v>73</v>
      </c>
      <c r="AT1373" s="2" t="s">
        <v>148</v>
      </c>
      <c r="AU1373" s="2" t="s">
        <v>148</v>
      </c>
      <c r="AV1373" s="2" t="s">
        <v>76</v>
      </c>
      <c r="AW1373" s="2" t="str">
        <f t="shared" si="21"/>
        <v>AMERICANAS SERVIÇOS    PEGUE NA LOJA HOJE            QUIOSQUE</v>
      </c>
    </row>
    <row r="1374" spans="2:49" ht="15" customHeight="1">
      <c r="B1374" t="s">
        <v>10389</v>
      </c>
      <c r="C1374" s="2">
        <v>5313</v>
      </c>
      <c r="D1374" s="2">
        <v>5313</v>
      </c>
      <c r="E1374" s="2" t="s">
        <v>10390</v>
      </c>
      <c r="F1374" s="58" t="s">
        <v>10391</v>
      </c>
      <c r="G1374" s="2" t="s">
        <v>168</v>
      </c>
      <c r="H1374" t="s">
        <v>169</v>
      </c>
      <c r="I1374" s="58" t="s">
        <v>170</v>
      </c>
      <c r="J1374" s="2">
        <v>66146</v>
      </c>
      <c r="K1374" s="2" t="s">
        <v>171</v>
      </c>
      <c r="L1374" s="2" t="s">
        <v>172</v>
      </c>
      <c r="M1374" s="58" t="s">
        <v>271</v>
      </c>
      <c r="N1374" s="58" t="s">
        <v>272</v>
      </c>
      <c r="O1374" s="58" t="s">
        <v>273</v>
      </c>
      <c r="P1374" s="2" t="s">
        <v>148</v>
      </c>
      <c r="Q1374" s="2" t="s">
        <v>274</v>
      </c>
      <c r="R1374" s="2" t="s">
        <v>268</v>
      </c>
      <c r="S1374" s="10">
        <v>43815</v>
      </c>
      <c r="T1374" s="58" t="s">
        <v>1979</v>
      </c>
      <c r="U1374" s="2" t="s">
        <v>1980</v>
      </c>
      <c r="V1374" s="2" t="s">
        <v>92</v>
      </c>
      <c r="W1374" s="2" t="s">
        <v>1192</v>
      </c>
      <c r="X1374" s="2" t="s">
        <v>140</v>
      </c>
      <c r="Y1374" s="2">
        <v>17</v>
      </c>
      <c r="Z1374" s="2" t="s">
        <v>95</v>
      </c>
      <c r="AA1374" s="2" t="s">
        <v>141</v>
      </c>
      <c r="AB1374" s="58" t="s">
        <v>10392</v>
      </c>
      <c r="AC1374" s="58" t="s">
        <v>98</v>
      </c>
      <c r="AD1374" s="58" t="s">
        <v>10393</v>
      </c>
      <c r="AE1374" s="2" t="s">
        <v>10394</v>
      </c>
      <c r="AF1374" s="62">
        <v>-20.817648899999998</v>
      </c>
      <c r="AG1374" s="62">
        <v>-49.512971699999902</v>
      </c>
      <c r="AH1374" s="2" t="s">
        <v>10395</v>
      </c>
      <c r="AI1374" s="2" t="s">
        <v>147</v>
      </c>
      <c r="AJ1374" s="2" t="s">
        <v>1260</v>
      </c>
      <c r="AK1374" s="55">
        <v>147.59</v>
      </c>
      <c r="AL1374" s="55">
        <v>14</v>
      </c>
      <c r="AM1374" s="55">
        <v>9.4857375160918753</v>
      </c>
      <c r="AN1374" s="2" t="s">
        <v>103</v>
      </c>
      <c r="AO1374" s="2">
        <v>10</v>
      </c>
      <c r="AP1374" s="2">
        <v>1</v>
      </c>
      <c r="AQ1374" s="2">
        <v>3</v>
      </c>
      <c r="AR1374" s="53" t="s">
        <v>148</v>
      </c>
      <c r="AS1374" s="2" t="s">
        <v>73</v>
      </c>
      <c r="AT1374" s="2" t="s">
        <v>148</v>
      </c>
      <c r="AU1374" s="2" t="s">
        <v>148</v>
      </c>
      <c r="AV1374" s="2" t="s">
        <v>148</v>
      </c>
      <c r="AW1374" s="2" t="str">
        <f t="shared" si="21"/>
        <v xml:space="preserve">     PEGUE NA LOJA HOJE             </v>
      </c>
    </row>
    <row r="1375" spans="2:49" ht="15" customHeight="1">
      <c r="B1375" t="s">
        <v>10396</v>
      </c>
      <c r="C1375" s="2">
        <v>1438</v>
      </c>
      <c r="D1375" s="2">
        <v>1438</v>
      </c>
      <c r="E1375" s="2" t="s">
        <v>10397</v>
      </c>
      <c r="F1375" s="58" t="s">
        <v>10398</v>
      </c>
      <c r="G1375" s="2" t="s">
        <v>534</v>
      </c>
      <c r="H1375" t="s">
        <v>535</v>
      </c>
      <c r="I1375" s="58" t="s">
        <v>536</v>
      </c>
      <c r="J1375" s="2">
        <v>65659</v>
      </c>
      <c r="K1375" s="2" t="s">
        <v>537</v>
      </c>
      <c r="L1375" s="2" t="s">
        <v>531</v>
      </c>
      <c r="M1375" s="58" t="s">
        <v>2988</v>
      </c>
      <c r="N1375" s="58" t="s">
        <v>2989</v>
      </c>
      <c r="O1375" s="58" t="s">
        <v>2990</v>
      </c>
      <c r="P1375" s="2" t="s">
        <v>148</v>
      </c>
      <c r="Q1375" s="2" t="s">
        <v>2991</v>
      </c>
      <c r="R1375" s="2" t="s">
        <v>2985</v>
      </c>
      <c r="S1375" s="10">
        <v>43815</v>
      </c>
      <c r="T1375" s="58" t="s">
        <v>4141</v>
      </c>
      <c r="U1375" s="2" t="s">
        <v>4142</v>
      </c>
      <c r="V1375" s="2" t="s">
        <v>92</v>
      </c>
      <c r="W1375" s="2" t="s">
        <v>93</v>
      </c>
      <c r="X1375" s="2" t="s">
        <v>248</v>
      </c>
      <c r="Y1375" s="2">
        <v>68</v>
      </c>
      <c r="Z1375" s="2" t="s">
        <v>95</v>
      </c>
      <c r="AA1375" s="2" t="s">
        <v>4143</v>
      </c>
      <c r="AB1375" s="58" t="s">
        <v>10398</v>
      </c>
      <c r="AC1375" s="58" t="s">
        <v>98</v>
      </c>
      <c r="AD1375" s="58" t="s">
        <v>10399</v>
      </c>
      <c r="AE1375" s="2" t="s">
        <v>10400</v>
      </c>
      <c r="AF1375" s="62">
        <v>-11.0277273</v>
      </c>
      <c r="AG1375" s="62">
        <v>-68.742395399999893</v>
      </c>
      <c r="AH1375" s="2" t="s">
        <v>10401</v>
      </c>
      <c r="AI1375" s="2" t="s">
        <v>147</v>
      </c>
      <c r="AJ1375" s="2" t="s">
        <v>1351</v>
      </c>
      <c r="AK1375" s="55">
        <v>549.97</v>
      </c>
      <c r="AL1375" s="55">
        <v>58</v>
      </c>
      <c r="AM1375" s="55">
        <v>10.546029783442732</v>
      </c>
      <c r="AN1375" s="2" t="s">
        <v>103</v>
      </c>
      <c r="AO1375" s="2">
        <v>14</v>
      </c>
      <c r="AP1375" s="2">
        <v>1</v>
      </c>
      <c r="AQ1375" s="2">
        <v>7</v>
      </c>
      <c r="AR1375" s="53" t="s">
        <v>148</v>
      </c>
      <c r="AS1375" s="2" t="s">
        <v>73</v>
      </c>
      <c r="AT1375" s="2" t="s">
        <v>148</v>
      </c>
      <c r="AU1375" s="2" t="s">
        <v>148</v>
      </c>
      <c r="AV1375" s="2" t="s">
        <v>148</v>
      </c>
      <c r="AW1375" s="2" t="str">
        <f t="shared" si="21"/>
        <v xml:space="preserve">     PEGUE NA LOJA HOJE             </v>
      </c>
    </row>
    <row r="1376" spans="2:49" ht="15" customHeight="1">
      <c r="B1376" t="s">
        <v>10402</v>
      </c>
      <c r="C1376" s="2">
        <v>1479</v>
      </c>
      <c r="D1376" s="2">
        <v>1479</v>
      </c>
      <c r="E1376" s="2" t="s">
        <v>10403</v>
      </c>
      <c r="F1376" s="58" t="s">
        <v>10404</v>
      </c>
      <c r="G1376" s="2" t="s">
        <v>534</v>
      </c>
      <c r="H1376" t="s">
        <v>535</v>
      </c>
      <c r="I1376" s="58" t="s">
        <v>536</v>
      </c>
      <c r="J1376" s="2">
        <v>65659</v>
      </c>
      <c r="K1376" s="2" t="s">
        <v>537</v>
      </c>
      <c r="L1376" s="2" t="s">
        <v>531</v>
      </c>
      <c r="M1376" s="58" t="s">
        <v>2988</v>
      </c>
      <c r="N1376" s="58" t="s">
        <v>2989</v>
      </c>
      <c r="O1376" s="58" t="s">
        <v>2990</v>
      </c>
      <c r="P1376" s="2" t="s">
        <v>148</v>
      </c>
      <c r="Q1376" s="2" t="s">
        <v>2991</v>
      </c>
      <c r="R1376" s="2" t="s">
        <v>2985</v>
      </c>
      <c r="S1376" s="10">
        <v>43815</v>
      </c>
      <c r="T1376" s="58" t="s">
        <v>2992</v>
      </c>
      <c r="U1376" s="2" t="s">
        <v>2993</v>
      </c>
      <c r="V1376" s="2" t="s">
        <v>92</v>
      </c>
      <c r="W1376" s="2" t="s">
        <v>93</v>
      </c>
      <c r="X1376" s="2" t="s">
        <v>248</v>
      </c>
      <c r="Y1376" s="2">
        <v>69</v>
      </c>
      <c r="Z1376" s="2" t="s">
        <v>95</v>
      </c>
      <c r="AA1376" s="2" t="s">
        <v>2994</v>
      </c>
      <c r="AB1376" s="58" t="s">
        <v>6000</v>
      </c>
      <c r="AC1376" s="58" t="s">
        <v>3478</v>
      </c>
      <c r="AD1376" s="58" t="s">
        <v>10405</v>
      </c>
      <c r="AE1376" s="2" t="s">
        <v>10406</v>
      </c>
      <c r="AF1376" s="62">
        <v>-11.440158500000001</v>
      </c>
      <c r="AG1376" s="62">
        <v>-61.434964200000003</v>
      </c>
      <c r="AH1376" s="2" t="s">
        <v>10407</v>
      </c>
      <c r="AI1376" s="2" t="s">
        <v>147</v>
      </c>
      <c r="AJ1376" s="2" t="s">
        <v>1351</v>
      </c>
      <c r="AK1376" s="55">
        <v>640.62</v>
      </c>
      <c r="AL1376" s="55">
        <v>87</v>
      </c>
      <c r="AM1376" s="55">
        <v>13.580593799756485</v>
      </c>
      <c r="AN1376" s="2" t="s">
        <v>331</v>
      </c>
      <c r="AO1376" s="2">
        <v>9</v>
      </c>
      <c r="AP1376" s="2">
        <v>1</v>
      </c>
      <c r="AQ1376" s="2">
        <v>2</v>
      </c>
      <c r="AR1376" s="53" t="s">
        <v>148</v>
      </c>
      <c r="AS1376" s="2" t="s">
        <v>73</v>
      </c>
      <c r="AT1376" s="2" t="s">
        <v>148</v>
      </c>
      <c r="AU1376" s="2" t="s">
        <v>148</v>
      </c>
      <c r="AV1376" s="2" t="s">
        <v>148</v>
      </c>
      <c r="AW1376" s="2" t="str">
        <f t="shared" si="21"/>
        <v xml:space="preserve">     PEGUE NA LOJA HOJE             </v>
      </c>
    </row>
    <row r="1377" spans="2:49" ht="15" customHeight="1">
      <c r="B1377" t="s">
        <v>10408</v>
      </c>
      <c r="C1377" s="2">
        <v>5273</v>
      </c>
      <c r="D1377" s="2">
        <v>5273</v>
      </c>
      <c r="E1377" s="2" t="s">
        <v>10409</v>
      </c>
      <c r="F1377" s="58" t="s">
        <v>10410</v>
      </c>
      <c r="G1377" s="2" t="s">
        <v>431</v>
      </c>
      <c r="H1377" t="s">
        <v>432</v>
      </c>
      <c r="I1377" s="58" t="s">
        <v>433</v>
      </c>
      <c r="J1377" s="2">
        <v>66749</v>
      </c>
      <c r="K1377" s="2" t="s">
        <v>434</v>
      </c>
      <c r="L1377" s="2" t="s">
        <v>435</v>
      </c>
      <c r="M1377" s="58" t="s">
        <v>1648</v>
      </c>
      <c r="N1377" s="58" t="s">
        <v>1649</v>
      </c>
      <c r="O1377" s="58" t="s">
        <v>1650</v>
      </c>
      <c r="P1377" s="2" t="s">
        <v>148</v>
      </c>
      <c r="Q1377" s="2" t="s">
        <v>1651</v>
      </c>
      <c r="R1377" s="2" t="s">
        <v>1645</v>
      </c>
      <c r="S1377" s="10">
        <v>43815</v>
      </c>
      <c r="T1377" s="58" t="s">
        <v>1652</v>
      </c>
      <c r="U1377" s="2" t="s">
        <v>1653</v>
      </c>
      <c r="V1377" s="2" t="s">
        <v>92</v>
      </c>
      <c r="W1377" s="2" t="s">
        <v>1192</v>
      </c>
      <c r="X1377" s="2" t="s">
        <v>480</v>
      </c>
      <c r="Y1377" s="2">
        <v>87</v>
      </c>
      <c r="Z1377" s="2" t="s">
        <v>160</v>
      </c>
      <c r="AA1377" s="2" t="s">
        <v>443</v>
      </c>
      <c r="AB1377" s="58" t="s">
        <v>10411</v>
      </c>
      <c r="AC1377" s="58" t="s">
        <v>98</v>
      </c>
      <c r="AD1377" s="58" t="s">
        <v>10412</v>
      </c>
      <c r="AE1377" s="2" t="s">
        <v>10413</v>
      </c>
      <c r="AF1377" s="62">
        <v>-8.98245369999999</v>
      </c>
      <c r="AG1377" s="62">
        <v>-38.218488000000001</v>
      </c>
      <c r="AH1377" s="2" t="s">
        <v>10414</v>
      </c>
      <c r="AI1377" s="2" t="s">
        <v>28</v>
      </c>
      <c r="AJ1377" s="2" t="s">
        <v>1196</v>
      </c>
      <c r="AK1377" s="55">
        <v>320.97000000000003</v>
      </c>
      <c r="AL1377" s="55">
        <v>61</v>
      </c>
      <c r="AM1377" s="55">
        <v>19.004891422874408</v>
      </c>
      <c r="AN1377" s="2" t="s">
        <v>103</v>
      </c>
      <c r="AO1377" s="2">
        <v>8</v>
      </c>
      <c r="AP1377" s="2">
        <v>1</v>
      </c>
      <c r="AQ1377" s="2">
        <v>1</v>
      </c>
      <c r="AR1377" s="53" t="s">
        <v>72</v>
      </c>
      <c r="AS1377" s="2" t="s">
        <v>73</v>
      </c>
      <c r="AT1377" s="2" t="s">
        <v>148</v>
      </c>
      <c r="AU1377" s="2" t="s">
        <v>75</v>
      </c>
      <c r="AV1377" s="2" t="s">
        <v>76</v>
      </c>
      <c r="AW1377" s="2" t="str">
        <f t="shared" si="21"/>
        <v>AMERICANAS SERVIÇOS    PEGUE NA LOJA HOJE         PEGUE NA LOJA  QUIOSQUE</v>
      </c>
    </row>
    <row r="1378" spans="2:49" ht="15" customHeight="1">
      <c r="B1378" t="s">
        <v>10415</v>
      </c>
      <c r="C1378" s="2">
        <v>5288</v>
      </c>
      <c r="D1378" s="2">
        <v>5288</v>
      </c>
      <c r="E1378" s="2" t="s">
        <v>10416</v>
      </c>
      <c r="F1378" s="58" t="s">
        <v>10417</v>
      </c>
      <c r="G1378" s="2" t="s">
        <v>431</v>
      </c>
      <c r="H1378" t="s">
        <v>432</v>
      </c>
      <c r="I1378" s="58" t="s">
        <v>433</v>
      </c>
      <c r="J1378" s="2">
        <v>66749</v>
      </c>
      <c r="K1378" s="2" t="s">
        <v>434</v>
      </c>
      <c r="L1378" s="2" t="s">
        <v>435</v>
      </c>
      <c r="M1378" s="58" t="s">
        <v>430</v>
      </c>
      <c r="N1378" s="58" t="s">
        <v>436</v>
      </c>
      <c r="O1378" s="58" t="s">
        <v>437</v>
      </c>
      <c r="P1378" s="2">
        <v>68343</v>
      </c>
      <c r="Q1378" s="2" t="s">
        <v>438</v>
      </c>
      <c r="R1378" s="2" t="s">
        <v>439</v>
      </c>
      <c r="S1378" s="10">
        <v>43815</v>
      </c>
      <c r="T1378" s="58" t="s">
        <v>440</v>
      </c>
      <c r="U1378" s="2" t="s">
        <v>441</v>
      </c>
      <c r="V1378" s="2" t="s">
        <v>92</v>
      </c>
      <c r="W1378" s="2" t="s">
        <v>1192</v>
      </c>
      <c r="X1378" s="2" t="s">
        <v>442</v>
      </c>
      <c r="Y1378" s="2">
        <v>81</v>
      </c>
      <c r="Z1378" s="2" t="s">
        <v>160</v>
      </c>
      <c r="AA1378" s="2" t="s">
        <v>443</v>
      </c>
      <c r="AB1378" s="58" t="s">
        <v>1806</v>
      </c>
      <c r="AC1378" s="58" t="s">
        <v>98</v>
      </c>
      <c r="AD1378" s="58" t="s">
        <v>10418</v>
      </c>
      <c r="AE1378" s="2" t="s">
        <v>10419</v>
      </c>
      <c r="AF1378" s="62">
        <v>-8.8133955000000004</v>
      </c>
      <c r="AG1378" s="62">
        <v>-35.1968569</v>
      </c>
      <c r="AH1378" s="2" t="s">
        <v>10420</v>
      </c>
      <c r="AI1378" s="2" t="s">
        <v>147</v>
      </c>
      <c r="AJ1378" s="2" t="s">
        <v>1196</v>
      </c>
      <c r="AK1378" s="55">
        <v>313.83999999999997</v>
      </c>
      <c r="AL1378" s="55">
        <v>111</v>
      </c>
      <c r="AM1378" s="55">
        <v>35.368340555697173</v>
      </c>
      <c r="AN1378" s="2" t="s">
        <v>103</v>
      </c>
      <c r="AO1378" s="2">
        <v>5</v>
      </c>
      <c r="AP1378" s="2">
        <v>2</v>
      </c>
      <c r="AQ1378" s="2">
        <v>1</v>
      </c>
      <c r="AR1378" s="53" t="s">
        <v>72</v>
      </c>
      <c r="AS1378" s="2" t="s">
        <v>73</v>
      </c>
      <c r="AT1378" s="2" t="s">
        <v>148</v>
      </c>
      <c r="AU1378" s="2" t="s">
        <v>148</v>
      </c>
      <c r="AV1378" s="2" t="s">
        <v>76</v>
      </c>
      <c r="AW1378" s="2" t="str">
        <f t="shared" si="21"/>
        <v>AMERICANAS SERVIÇOS    PEGUE NA LOJA HOJE            QUIOSQUE</v>
      </c>
    </row>
    <row r="1379" spans="2:49" ht="15" customHeight="1">
      <c r="B1379" t="s">
        <v>10421</v>
      </c>
      <c r="C1379" s="2">
        <v>1471</v>
      </c>
      <c r="D1379" s="2">
        <v>1471</v>
      </c>
      <c r="E1379" s="2" t="s">
        <v>10422</v>
      </c>
      <c r="F1379" s="58" t="s">
        <v>10423</v>
      </c>
      <c r="G1379" s="2" t="s">
        <v>431</v>
      </c>
      <c r="H1379" t="s">
        <v>432</v>
      </c>
      <c r="I1379" s="58" t="s">
        <v>433</v>
      </c>
      <c r="J1379" s="2">
        <v>66749</v>
      </c>
      <c r="K1379" s="2" t="s">
        <v>434</v>
      </c>
      <c r="L1379" s="2" t="s">
        <v>435</v>
      </c>
      <c r="M1379" s="58" t="s">
        <v>474</v>
      </c>
      <c r="N1379" s="58" t="s">
        <v>475</v>
      </c>
      <c r="O1379" s="58" t="s">
        <v>476</v>
      </c>
      <c r="P1379" s="2" t="s">
        <v>148</v>
      </c>
      <c r="Q1379" s="2" t="s">
        <v>477</v>
      </c>
      <c r="R1379" s="2" t="s">
        <v>435</v>
      </c>
      <c r="S1379" s="10">
        <v>43815</v>
      </c>
      <c r="T1379" s="58" t="s">
        <v>478</v>
      </c>
      <c r="U1379" s="2" t="s">
        <v>479</v>
      </c>
      <c r="V1379" s="2" t="s">
        <v>92</v>
      </c>
      <c r="W1379" s="2" t="s">
        <v>93</v>
      </c>
      <c r="X1379" s="2" t="s">
        <v>480</v>
      </c>
      <c r="Y1379" s="2">
        <v>73</v>
      </c>
      <c r="Z1379" s="2" t="s">
        <v>95</v>
      </c>
      <c r="AA1379" s="2" t="s">
        <v>481</v>
      </c>
      <c r="AB1379" s="58" t="s">
        <v>10423</v>
      </c>
      <c r="AC1379" s="58" t="s">
        <v>98</v>
      </c>
      <c r="AD1379" s="58" t="s">
        <v>10424</v>
      </c>
      <c r="AE1379" s="2" t="s">
        <v>10425</v>
      </c>
      <c r="AF1379" s="62">
        <v>-14.755274500000001</v>
      </c>
      <c r="AG1379" s="62">
        <v>-40.089832399999999</v>
      </c>
      <c r="AH1379" s="2" t="s">
        <v>10426</v>
      </c>
      <c r="AI1379" s="2" t="s">
        <v>147</v>
      </c>
      <c r="AJ1379" s="2" t="s">
        <v>1351</v>
      </c>
      <c r="AK1379" s="55">
        <v>528.87</v>
      </c>
      <c r="AL1379" s="55">
        <v>54</v>
      </c>
      <c r="AM1379" s="55">
        <v>10.210448692495321</v>
      </c>
      <c r="AN1379" s="2" t="s">
        <v>103</v>
      </c>
      <c r="AO1379" s="2">
        <v>8</v>
      </c>
      <c r="AP1379" s="2">
        <v>1</v>
      </c>
      <c r="AQ1379" s="2">
        <v>1</v>
      </c>
      <c r="AR1379" s="53" t="s">
        <v>148</v>
      </c>
      <c r="AS1379" s="2" t="s">
        <v>73</v>
      </c>
      <c r="AT1379" s="2" t="s">
        <v>148</v>
      </c>
      <c r="AU1379" s="2" t="s">
        <v>75</v>
      </c>
      <c r="AV1379" s="2" t="s">
        <v>148</v>
      </c>
      <c r="AW1379" s="2" t="str">
        <f t="shared" si="21"/>
        <v xml:space="preserve">     PEGUE NA LOJA HOJE         PEGUE NA LOJA   </v>
      </c>
    </row>
    <row r="1380" spans="2:49" ht="15" customHeight="1">
      <c r="B1380" t="s">
        <v>10427</v>
      </c>
      <c r="C1380" s="2">
        <v>5319</v>
      </c>
      <c r="D1380" s="2">
        <v>5319</v>
      </c>
      <c r="E1380" s="2" t="s">
        <v>10428</v>
      </c>
      <c r="F1380" s="58" t="s">
        <v>10429</v>
      </c>
      <c r="G1380" s="2" t="s">
        <v>168</v>
      </c>
      <c r="H1380" t="s">
        <v>169</v>
      </c>
      <c r="I1380" s="58" t="s">
        <v>170</v>
      </c>
      <c r="J1380" s="2">
        <v>66146</v>
      </c>
      <c r="K1380" s="2" t="s">
        <v>171</v>
      </c>
      <c r="L1380" s="2" t="s">
        <v>172</v>
      </c>
      <c r="M1380" s="58" t="s">
        <v>173</v>
      </c>
      <c r="N1380" s="58" t="s">
        <v>174</v>
      </c>
      <c r="O1380" s="58" t="s">
        <v>175</v>
      </c>
      <c r="P1380" s="2">
        <v>65793</v>
      </c>
      <c r="Q1380" s="2" t="s">
        <v>176</v>
      </c>
      <c r="R1380" s="2" t="s">
        <v>177</v>
      </c>
      <c r="S1380" s="10">
        <v>43816</v>
      </c>
      <c r="T1380" s="58" t="s">
        <v>1174</v>
      </c>
      <c r="U1380" s="2" t="s">
        <v>1175</v>
      </c>
      <c r="V1380" s="2" t="s">
        <v>92</v>
      </c>
      <c r="W1380" s="2" t="s">
        <v>1192</v>
      </c>
      <c r="X1380" s="2" t="s">
        <v>140</v>
      </c>
      <c r="Y1380" s="2">
        <v>19</v>
      </c>
      <c r="Z1380" s="2" t="s">
        <v>95</v>
      </c>
      <c r="AA1380" s="2" t="s">
        <v>141</v>
      </c>
      <c r="AB1380" s="58" t="s">
        <v>10430</v>
      </c>
      <c r="AC1380" s="58" t="s">
        <v>98</v>
      </c>
      <c r="AD1380" s="58" t="s">
        <v>10431</v>
      </c>
      <c r="AE1380" s="2" t="s">
        <v>10432</v>
      </c>
      <c r="AF1380" s="62">
        <v>-21.830494300000002</v>
      </c>
      <c r="AG1380" s="62">
        <v>-46.892059099999997</v>
      </c>
      <c r="AH1380" s="2" t="s">
        <v>10433</v>
      </c>
      <c r="AI1380" s="2" t="s">
        <v>147</v>
      </c>
      <c r="AJ1380" s="2" t="s">
        <v>1260</v>
      </c>
      <c r="AK1380" s="55">
        <v>226.74</v>
      </c>
      <c r="AL1380" s="55">
        <v>56</v>
      </c>
      <c r="AM1380" s="55">
        <v>24.69789185851636</v>
      </c>
      <c r="AN1380" s="2" t="s">
        <v>103</v>
      </c>
      <c r="AO1380" s="2">
        <v>10</v>
      </c>
      <c r="AP1380" s="2">
        <v>1</v>
      </c>
      <c r="AQ1380" s="2">
        <v>3</v>
      </c>
      <c r="AR1380" s="53" t="s">
        <v>148</v>
      </c>
      <c r="AS1380" s="2" t="s">
        <v>73</v>
      </c>
      <c r="AT1380" s="2" t="s">
        <v>148</v>
      </c>
      <c r="AU1380" s="2" t="s">
        <v>148</v>
      </c>
      <c r="AV1380" s="2" t="s">
        <v>148</v>
      </c>
      <c r="AW1380" s="2" t="str">
        <f t="shared" si="21"/>
        <v xml:space="preserve">     PEGUE NA LOJA HOJE             </v>
      </c>
    </row>
    <row r="1381" spans="2:49" ht="15" customHeight="1">
      <c r="B1381" t="s">
        <v>10434</v>
      </c>
      <c r="C1381" s="2">
        <v>1486</v>
      </c>
      <c r="D1381" s="2">
        <v>1486</v>
      </c>
      <c r="E1381" s="2" t="s">
        <v>10435</v>
      </c>
      <c r="F1381" s="58" t="s">
        <v>10436</v>
      </c>
      <c r="G1381" s="2" t="s">
        <v>534</v>
      </c>
      <c r="H1381" t="s">
        <v>535</v>
      </c>
      <c r="I1381" s="58" t="s">
        <v>536</v>
      </c>
      <c r="J1381" s="2">
        <v>65659</v>
      </c>
      <c r="K1381" s="2" t="s">
        <v>537</v>
      </c>
      <c r="L1381" s="2" t="s">
        <v>531</v>
      </c>
      <c r="M1381" s="58" t="s">
        <v>2988</v>
      </c>
      <c r="N1381" s="58" t="s">
        <v>2989</v>
      </c>
      <c r="O1381" s="58" t="s">
        <v>2990</v>
      </c>
      <c r="P1381" s="2" t="s">
        <v>148</v>
      </c>
      <c r="Q1381" s="2" t="s">
        <v>2991</v>
      </c>
      <c r="R1381" s="2" t="s">
        <v>2985</v>
      </c>
      <c r="S1381" s="10">
        <v>43816</v>
      </c>
      <c r="T1381" s="58" t="s">
        <v>4141</v>
      </c>
      <c r="U1381" s="2" t="s">
        <v>4142</v>
      </c>
      <c r="V1381" s="2" t="s">
        <v>92</v>
      </c>
      <c r="W1381" s="2" t="s">
        <v>93</v>
      </c>
      <c r="X1381" s="2" t="s">
        <v>248</v>
      </c>
      <c r="Y1381" s="2">
        <v>68</v>
      </c>
      <c r="Z1381" s="2" t="s">
        <v>95</v>
      </c>
      <c r="AA1381" s="2" t="s">
        <v>4143</v>
      </c>
      <c r="AB1381" s="58" t="s">
        <v>1322</v>
      </c>
      <c r="AC1381" s="58" t="s">
        <v>10437</v>
      </c>
      <c r="AD1381" s="58" t="s">
        <v>10438</v>
      </c>
      <c r="AE1381" s="2" t="s">
        <v>10439</v>
      </c>
      <c r="AF1381" s="62">
        <v>-9.9652750000000001</v>
      </c>
      <c r="AG1381" s="62">
        <v>-67.833971899999995</v>
      </c>
      <c r="AH1381" s="2" t="s">
        <v>10440</v>
      </c>
      <c r="AI1381" s="2" t="s">
        <v>147</v>
      </c>
      <c r="AJ1381" s="2" t="s">
        <v>1351</v>
      </c>
      <c r="AK1381" s="55">
        <v>581.39</v>
      </c>
      <c r="AL1381" s="55">
        <v>84</v>
      </c>
      <c r="AM1381" s="55">
        <v>14.448132922822889</v>
      </c>
      <c r="AN1381" s="2" t="s">
        <v>103</v>
      </c>
      <c r="AO1381" s="2">
        <v>13</v>
      </c>
      <c r="AP1381" s="2">
        <v>1</v>
      </c>
      <c r="AQ1381" s="2">
        <v>6</v>
      </c>
      <c r="AR1381" s="53" t="s">
        <v>148</v>
      </c>
      <c r="AS1381" s="2" t="s">
        <v>73</v>
      </c>
      <c r="AT1381" s="2" t="s">
        <v>148</v>
      </c>
      <c r="AU1381" s="2" t="s">
        <v>148</v>
      </c>
      <c r="AV1381" s="2" t="s">
        <v>148</v>
      </c>
      <c r="AW1381" s="2" t="str">
        <f t="shared" si="21"/>
        <v xml:space="preserve">     PEGUE NA LOJA HOJE             </v>
      </c>
    </row>
    <row r="1382" spans="2:49" ht="15" customHeight="1">
      <c r="B1382" t="s">
        <v>10441</v>
      </c>
      <c r="C1382" s="2">
        <v>5144</v>
      </c>
      <c r="D1382" s="2">
        <v>5144</v>
      </c>
      <c r="E1382" s="2" t="s">
        <v>10442</v>
      </c>
      <c r="F1382" s="58" t="s">
        <v>10443</v>
      </c>
      <c r="G1382" s="2" t="s">
        <v>81</v>
      </c>
      <c r="H1382" t="s">
        <v>82</v>
      </c>
      <c r="I1382" s="58" t="s">
        <v>83</v>
      </c>
      <c r="J1382" s="2">
        <v>66203</v>
      </c>
      <c r="K1382" s="2" t="s">
        <v>84</v>
      </c>
      <c r="L1382" s="2" t="s">
        <v>85</v>
      </c>
      <c r="M1382" s="58" t="s">
        <v>2875</v>
      </c>
      <c r="N1382" s="58" t="s">
        <v>2876</v>
      </c>
      <c r="O1382" s="58" t="s">
        <v>2877</v>
      </c>
      <c r="P1382" s="2">
        <v>68901</v>
      </c>
      <c r="Q1382" s="2" t="s">
        <v>2878</v>
      </c>
      <c r="R1382" s="2" t="s">
        <v>2879</v>
      </c>
      <c r="S1382" s="10">
        <v>43817</v>
      </c>
      <c r="T1382" s="58" t="s">
        <v>2880</v>
      </c>
      <c r="U1382" s="2" t="s">
        <v>2881</v>
      </c>
      <c r="V1382" s="2" t="s">
        <v>92</v>
      </c>
      <c r="W1382" s="2" t="s">
        <v>1192</v>
      </c>
      <c r="X1382" s="2" t="s">
        <v>94</v>
      </c>
      <c r="Y1382" s="2">
        <v>22</v>
      </c>
      <c r="Z1382" s="2" t="s">
        <v>95</v>
      </c>
      <c r="AA1382" s="2" t="s">
        <v>96</v>
      </c>
      <c r="AB1382" s="58" t="s">
        <v>10444</v>
      </c>
      <c r="AC1382" s="58" t="s">
        <v>98</v>
      </c>
      <c r="AD1382" s="58" t="s">
        <v>10445</v>
      </c>
      <c r="AE1382" s="2" t="s">
        <v>10446</v>
      </c>
      <c r="AF1382" s="62">
        <v>-22.842750299999999</v>
      </c>
      <c r="AG1382" s="62">
        <v>-42.226258199999997</v>
      </c>
      <c r="AH1382" s="2" t="s">
        <v>10447</v>
      </c>
      <c r="AI1382" s="2" t="s">
        <v>28</v>
      </c>
      <c r="AJ1382" s="2" t="s">
        <v>1196</v>
      </c>
      <c r="AK1382" s="55">
        <v>398.5</v>
      </c>
      <c r="AL1382" s="55">
        <v>40</v>
      </c>
      <c r="AM1382" s="55">
        <v>10.037641154328734</v>
      </c>
      <c r="AN1382" s="2" t="s">
        <v>103</v>
      </c>
      <c r="AO1382" s="2">
        <v>4</v>
      </c>
      <c r="AP1382" s="2">
        <v>3</v>
      </c>
      <c r="AQ1382" s="2">
        <v>1</v>
      </c>
      <c r="AR1382" s="53" t="s">
        <v>148</v>
      </c>
      <c r="AS1382" s="2" t="s">
        <v>73</v>
      </c>
      <c r="AT1382" s="2" t="s">
        <v>148</v>
      </c>
      <c r="AU1382" s="2" t="s">
        <v>148</v>
      </c>
      <c r="AV1382" s="2" t="s">
        <v>148</v>
      </c>
      <c r="AW1382" s="2" t="str">
        <f t="shared" si="21"/>
        <v xml:space="preserve">     PEGUE NA LOJA HOJE             </v>
      </c>
    </row>
    <row r="1383" spans="2:49" ht="15" customHeight="1">
      <c r="B1383" t="s">
        <v>10448</v>
      </c>
      <c r="C1383" s="2">
        <v>1477</v>
      </c>
      <c r="D1383" s="2">
        <v>1477</v>
      </c>
      <c r="E1383" s="2" t="s">
        <v>10449</v>
      </c>
      <c r="F1383" s="58" t="s">
        <v>10450</v>
      </c>
      <c r="G1383" s="2" t="s">
        <v>285</v>
      </c>
      <c r="H1383" t="s">
        <v>286</v>
      </c>
      <c r="I1383" s="58" t="s">
        <v>287</v>
      </c>
      <c r="J1383" s="2">
        <v>68673</v>
      </c>
      <c r="K1383" s="2" t="s">
        <v>288</v>
      </c>
      <c r="L1383" s="2" t="s">
        <v>289</v>
      </c>
      <c r="M1383" s="58" t="s">
        <v>418</v>
      </c>
      <c r="N1383" s="58" t="s">
        <v>419</v>
      </c>
      <c r="O1383" s="58" t="s">
        <v>420</v>
      </c>
      <c r="P1383" s="2">
        <v>68308</v>
      </c>
      <c r="Q1383" s="2" t="s">
        <v>421</v>
      </c>
      <c r="R1383" s="2" t="s">
        <v>415</v>
      </c>
      <c r="S1383" s="10">
        <v>43817</v>
      </c>
      <c r="T1383" s="58" t="s">
        <v>422</v>
      </c>
      <c r="U1383" s="2" t="s">
        <v>423</v>
      </c>
      <c r="V1383" s="2" t="s">
        <v>92</v>
      </c>
      <c r="W1383" s="2" t="s">
        <v>93</v>
      </c>
      <c r="X1383" s="2" t="s">
        <v>248</v>
      </c>
      <c r="Y1383" s="2">
        <v>67</v>
      </c>
      <c r="Z1383" s="2" t="s">
        <v>95</v>
      </c>
      <c r="AA1383" s="2" t="s">
        <v>418</v>
      </c>
      <c r="AB1383" s="58" t="s">
        <v>10451</v>
      </c>
      <c r="AC1383" s="58" t="s">
        <v>98</v>
      </c>
      <c r="AD1383" s="58" t="s">
        <v>10452</v>
      </c>
      <c r="AE1383" s="2" t="s">
        <v>10453</v>
      </c>
      <c r="AF1383" s="62">
        <v>-18.917311099999999</v>
      </c>
      <c r="AG1383" s="62">
        <v>-54.846274999999999</v>
      </c>
      <c r="AH1383" s="2" t="s">
        <v>10454</v>
      </c>
      <c r="AI1383" s="2" t="s">
        <v>147</v>
      </c>
      <c r="AJ1383" s="2" t="s">
        <v>1351</v>
      </c>
      <c r="AK1383" s="55">
        <v>580.98</v>
      </c>
      <c r="AL1383" s="55">
        <v>46</v>
      </c>
      <c r="AM1383" s="55">
        <v>7.9176563737133803</v>
      </c>
      <c r="AN1383" s="2" t="s">
        <v>103</v>
      </c>
      <c r="AO1383" s="2">
        <v>13</v>
      </c>
      <c r="AP1383" s="2">
        <v>1</v>
      </c>
      <c r="AQ1383" s="2">
        <v>6</v>
      </c>
      <c r="AR1383" s="53" t="s">
        <v>148</v>
      </c>
      <c r="AS1383" s="2" t="s">
        <v>73</v>
      </c>
      <c r="AT1383" s="2" t="s">
        <v>148</v>
      </c>
      <c r="AU1383" s="2" t="s">
        <v>148</v>
      </c>
      <c r="AV1383" s="2" t="s">
        <v>148</v>
      </c>
      <c r="AW1383" s="2" t="str">
        <f t="shared" si="21"/>
        <v xml:space="preserve">     PEGUE NA LOJA HOJE             </v>
      </c>
    </row>
    <row r="1384" spans="2:49" ht="15" customHeight="1">
      <c r="B1384" t="s">
        <v>10455</v>
      </c>
      <c r="C1384" s="2">
        <v>1406</v>
      </c>
      <c r="D1384" s="2">
        <v>1406</v>
      </c>
      <c r="E1384" s="2" t="s">
        <v>10456</v>
      </c>
      <c r="F1384" s="58" t="s">
        <v>10457</v>
      </c>
      <c r="G1384" s="2" t="s">
        <v>380</v>
      </c>
      <c r="H1384" t="s">
        <v>381</v>
      </c>
      <c r="I1384" s="58" t="s">
        <v>382</v>
      </c>
      <c r="J1384" s="2">
        <v>66147</v>
      </c>
      <c r="K1384" s="2" t="s">
        <v>383</v>
      </c>
      <c r="L1384" s="2" t="s">
        <v>384</v>
      </c>
      <c r="M1384" s="58" t="s">
        <v>385</v>
      </c>
      <c r="N1384" s="58" t="s">
        <v>386</v>
      </c>
      <c r="O1384" s="58" t="s">
        <v>387</v>
      </c>
      <c r="P1384" s="2">
        <v>66210</v>
      </c>
      <c r="Q1384" s="2" t="s">
        <v>388</v>
      </c>
      <c r="R1384" s="2" t="s">
        <v>389</v>
      </c>
      <c r="S1384" s="10">
        <v>43817</v>
      </c>
      <c r="T1384" s="58" t="s">
        <v>3305</v>
      </c>
      <c r="U1384" s="2" t="s">
        <v>3306</v>
      </c>
      <c r="V1384" s="2" t="s">
        <v>92</v>
      </c>
      <c r="W1384" s="2" t="s">
        <v>93</v>
      </c>
      <c r="X1384" s="2" t="s">
        <v>248</v>
      </c>
      <c r="Y1384" s="2">
        <v>62</v>
      </c>
      <c r="Z1384" s="2" t="s">
        <v>160</v>
      </c>
      <c r="AA1384" s="2" t="s">
        <v>392</v>
      </c>
      <c r="AB1384" s="58" t="s">
        <v>10457</v>
      </c>
      <c r="AC1384" s="58" t="s">
        <v>10458</v>
      </c>
      <c r="AD1384" s="58" t="s">
        <v>10459</v>
      </c>
      <c r="AE1384" s="2" t="s">
        <v>10460</v>
      </c>
      <c r="AF1384" s="62">
        <v>-13.4404757</v>
      </c>
      <c r="AG1384" s="62">
        <v>-49.146031000000001</v>
      </c>
      <c r="AH1384" s="2" t="s">
        <v>10461</v>
      </c>
      <c r="AI1384" s="2" t="s">
        <v>147</v>
      </c>
      <c r="AJ1384" s="2" t="s">
        <v>1351</v>
      </c>
      <c r="AK1384" s="55">
        <v>603.41</v>
      </c>
      <c r="AL1384" s="55">
        <v>56</v>
      </c>
      <c r="AM1384" s="55">
        <v>9.2805886544803702</v>
      </c>
      <c r="AN1384" s="2" t="s">
        <v>103</v>
      </c>
      <c r="AO1384" s="2">
        <v>12</v>
      </c>
      <c r="AP1384" s="2">
        <v>1</v>
      </c>
      <c r="AQ1384" s="2">
        <v>5</v>
      </c>
      <c r="AR1384" s="53" t="s">
        <v>148</v>
      </c>
      <c r="AS1384" s="2" t="s">
        <v>73</v>
      </c>
      <c r="AT1384" s="2" t="s">
        <v>148</v>
      </c>
      <c r="AU1384" s="2" t="s">
        <v>148</v>
      </c>
      <c r="AV1384" s="2" t="s">
        <v>148</v>
      </c>
      <c r="AW1384" s="2" t="str">
        <f t="shared" si="21"/>
        <v xml:space="preserve">     PEGUE NA LOJA HOJE             </v>
      </c>
    </row>
    <row r="1385" spans="2:49" ht="15" customHeight="1">
      <c r="B1385" t="s">
        <v>10462</v>
      </c>
      <c r="C1385" s="2">
        <v>1457</v>
      </c>
      <c r="D1385" s="2">
        <v>1457</v>
      </c>
      <c r="E1385" s="2" t="s">
        <v>10463</v>
      </c>
      <c r="F1385" s="58" t="s">
        <v>10464</v>
      </c>
      <c r="G1385" s="2" t="s">
        <v>380</v>
      </c>
      <c r="H1385" t="s">
        <v>381</v>
      </c>
      <c r="I1385" s="58" t="s">
        <v>382</v>
      </c>
      <c r="J1385" s="2">
        <v>66147</v>
      </c>
      <c r="K1385" s="2" t="s">
        <v>383</v>
      </c>
      <c r="L1385" s="2" t="s">
        <v>384</v>
      </c>
      <c r="M1385" s="58" t="s">
        <v>1379</v>
      </c>
      <c r="N1385" s="58" t="s">
        <v>1380</v>
      </c>
      <c r="O1385" s="58" t="s">
        <v>1381</v>
      </c>
      <c r="P1385" s="2" t="s">
        <v>148</v>
      </c>
      <c r="Q1385" s="2" t="s">
        <v>1382</v>
      </c>
      <c r="R1385" s="2" t="s">
        <v>1376</v>
      </c>
      <c r="S1385" s="10">
        <v>43817</v>
      </c>
      <c r="T1385" s="58" t="s">
        <v>1383</v>
      </c>
      <c r="U1385" s="2" t="s">
        <v>1384</v>
      </c>
      <c r="V1385" s="2" t="s">
        <v>92</v>
      </c>
      <c r="W1385" s="2" t="s">
        <v>93</v>
      </c>
      <c r="X1385" s="2" t="s">
        <v>248</v>
      </c>
      <c r="Y1385" s="2">
        <v>65</v>
      </c>
      <c r="Z1385" s="2" t="s">
        <v>95</v>
      </c>
      <c r="AA1385" s="2" t="s">
        <v>1385</v>
      </c>
      <c r="AB1385" s="58" t="s">
        <v>10464</v>
      </c>
      <c r="AC1385" s="58" t="s">
        <v>98</v>
      </c>
      <c r="AD1385" s="58" t="s">
        <v>10465</v>
      </c>
      <c r="AE1385" s="2" t="s">
        <v>10466</v>
      </c>
      <c r="AF1385" s="62">
        <v>-16.2556029</v>
      </c>
      <c r="AG1385" s="62">
        <v>-56.626202900000003</v>
      </c>
      <c r="AH1385" s="2" t="s">
        <v>10467</v>
      </c>
      <c r="AI1385" s="2" t="s">
        <v>147</v>
      </c>
      <c r="AJ1385" s="2" t="s">
        <v>1196</v>
      </c>
      <c r="AK1385" s="55">
        <v>494.38</v>
      </c>
      <c r="AL1385" s="55">
        <v>53</v>
      </c>
      <c r="AM1385" s="55">
        <v>10.720498402038919</v>
      </c>
      <c r="AN1385" s="2" t="s">
        <v>103</v>
      </c>
      <c r="AO1385" s="2">
        <v>13</v>
      </c>
      <c r="AP1385" s="2">
        <v>1</v>
      </c>
      <c r="AQ1385" s="2">
        <v>6</v>
      </c>
      <c r="AR1385" s="53" t="s">
        <v>148</v>
      </c>
      <c r="AS1385" s="2" t="s">
        <v>73</v>
      </c>
      <c r="AT1385" s="2" t="s">
        <v>148</v>
      </c>
      <c r="AU1385" s="2" t="s">
        <v>148</v>
      </c>
      <c r="AV1385" s="2" t="s">
        <v>148</v>
      </c>
      <c r="AW1385" s="2" t="str">
        <f t="shared" si="21"/>
        <v xml:space="preserve">     PEGUE NA LOJA HOJE             </v>
      </c>
    </row>
    <row r="1386" spans="2:49" ht="15" customHeight="1">
      <c r="B1386" t="s">
        <v>10468</v>
      </c>
      <c r="C1386" s="2">
        <v>5247</v>
      </c>
      <c r="D1386" s="2">
        <v>5247</v>
      </c>
      <c r="E1386" s="2" t="s">
        <v>10469</v>
      </c>
      <c r="F1386" s="58" t="s">
        <v>10470</v>
      </c>
      <c r="G1386" s="2" t="s">
        <v>380</v>
      </c>
      <c r="H1386" t="s">
        <v>381</v>
      </c>
      <c r="I1386" s="58" t="s">
        <v>382</v>
      </c>
      <c r="J1386" s="2">
        <v>66147</v>
      </c>
      <c r="K1386" s="2" t="s">
        <v>383</v>
      </c>
      <c r="L1386" s="2" t="s">
        <v>384</v>
      </c>
      <c r="M1386" s="58" t="s">
        <v>1379</v>
      </c>
      <c r="N1386" s="58" t="s">
        <v>1380</v>
      </c>
      <c r="O1386" s="58" t="s">
        <v>1381</v>
      </c>
      <c r="P1386" s="2" t="s">
        <v>148</v>
      </c>
      <c r="Q1386" s="2" t="s">
        <v>1382</v>
      </c>
      <c r="R1386" s="2" t="s">
        <v>1376</v>
      </c>
      <c r="S1386" s="10">
        <v>43818</v>
      </c>
      <c r="T1386" s="58" t="s">
        <v>1383</v>
      </c>
      <c r="U1386" s="2" t="s">
        <v>1384</v>
      </c>
      <c r="V1386" s="2" t="s">
        <v>92</v>
      </c>
      <c r="W1386" s="2" t="s">
        <v>1192</v>
      </c>
      <c r="X1386" s="2" t="s">
        <v>248</v>
      </c>
      <c r="Y1386" s="2">
        <v>66</v>
      </c>
      <c r="Z1386" s="2" t="s">
        <v>95</v>
      </c>
      <c r="AA1386" s="2" t="s">
        <v>1385</v>
      </c>
      <c r="AB1386" s="58" t="s">
        <v>10471</v>
      </c>
      <c r="AC1386" s="58" t="s">
        <v>98</v>
      </c>
      <c r="AD1386" s="58" t="s">
        <v>10472</v>
      </c>
      <c r="AE1386" s="2" t="s">
        <v>10473</v>
      </c>
      <c r="AF1386" s="62">
        <v>-9.9489448999999901</v>
      </c>
      <c r="AG1386" s="62">
        <v>-54.905554500000001</v>
      </c>
      <c r="AH1386" s="2" t="s">
        <v>10474</v>
      </c>
      <c r="AI1386" s="2" t="s">
        <v>147</v>
      </c>
      <c r="AJ1386" s="2" t="s">
        <v>1196</v>
      </c>
      <c r="AK1386" s="55">
        <v>415.22</v>
      </c>
      <c r="AL1386" s="55">
        <v>37</v>
      </c>
      <c r="AM1386" s="55">
        <v>8.9109387794422226</v>
      </c>
      <c r="AN1386" s="2" t="s">
        <v>103</v>
      </c>
      <c r="AO1386" s="2">
        <v>11</v>
      </c>
      <c r="AP1386" s="2">
        <v>1</v>
      </c>
      <c r="AQ1386" s="2">
        <v>4</v>
      </c>
      <c r="AR1386" s="53" t="s">
        <v>148</v>
      </c>
      <c r="AS1386" s="2" t="s">
        <v>148</v>
      </c>
      <c r="AT1386" s="2" t="s">
        <v>148</v>
      </c>
      <c r="AU1386" s="2" t="s">
        <v>148</v>
      </c>
      <c r="AV1386" s="2" t="s">
        <v>148</v>
      </c>
      <c r="AW1386" s="2" t="str">
        <f t="shared" si="21"/>
        <v xml:space="preserve">                   </v>
      </c>
    </row>
    <row r="1387" spans="2:49" ht="15" customHeight="1">
      <c r="B1387" t="s">
        <v>10475</v>
      </c>
      <c r="C1387" s="2">
        <v>5333</v>
      </c>
      <c r="D1387" s="2">
        <v>5333</v>
      </c>
      <c r="E1387" s="2" t="s">
        <v>10476</v>
      </c>
      <c r="F1387" s="58" t="s">
        <v>5449</v>
      </c>
      <c r="G1387" s="2" t="s">
        <v>380</v>
      </c>
      <c r="H1387" t="s">
        <v>381</v>
      </c>
      <c r="I1387" s="58" t="s">
        <v>382</v>
      </c>
      <c r="J1387" s="2">
        <v>66147</v>
      </c>
      <c r="K1387" s="2" t="s">
        <v>383</v>
      </c>
      <c r="L1387" s="2" t="s">
        <v>384</v>
      </c>
      <c r="M1387" s="58" t="s">
        <v>2907</v>
      </c>
      <c r="N1387" s="58" t="s">
        <v>2908</v>
      </c>
      <c r="O1387" s="58" t="s">
        <v>2909</v>
      </c>
      <c r="P1387" s="2">
        <v>68222</v>
      </c>
      <c r="Q1387" s="2" t="s">
        <v>2910</v>
      </c>
      <c r="R1387" s="2">
        <v>1019</v>
      </c>
      <c r="S1387" s="10">
        <v>43818</v>
      </c>
      <c r="T1387" s="58" t="s">
        <v>2911</v>
      </c>
      <c r="U1387" s="2" t="s">
        <v>2912</v>
      </c>
      <c r="V1387" s="2" t="s">
        <v>92</v>
      </c>
      <c r="W1387" s="2" t="s">
        <v>1192</v>
      </c>
      <c r="X1387" s="2" t="s">
        <v>442</v>
      </c>
      <c r="Y1387" s="2">
        <v>88</v>
      </c>
      <c r="Z1387" s="2" t="s">
        <v>160</v>
      </c>
      <c r="AA1387" s="2" t="s">
        <v>526</v>
      </c>
      <c r="AB1387" s="58" t="s">
        <v>5450</v>
      </c>
      <c r="AC1387" s="58" t="s">
        <v>98</v>
      </c>
      <c r="AD1387" s="58" t="s">
        <v>10477</v>
      </c>
      <c r="AE1387" s="2" t="s">
        <v>10478</v>
      </c>
      <c r="AF1387" s="62">
        <v>-3.5674977999999999</v>
      </c>
      <c r="AG1387" s="62">
        <v>-41.090755299999998</v>
      </c>
      <c r="AH1387" s="2" t="s">
        <v>10479</v>
      </c>
      <c r="AI1387" s="2" t="s">
        <v>147</v>
      </c>
      <c r="AJ1387" s="2" t="s">
        <v>1196</v>
      </c>
      <c r="AK1387" s="55">
        <v>325.14999999999998</v>
      </c>
      <c r="AL1387" s="55">
        <v>81</v>
      </c>
      <c r="AM1387" s="55">
        <v>24.911579271105648</v>
      </c>
      <c r="AN1387" s="2" t="s">
        <v>103</v>
      </c>
      <c r="AO1387" s="2">
        <v>11</v>
      </c>
      <c r="AP1387" s="2">
        <v>1</v>
      </c>
      <c r="AQ1387" s="2">
        <v>4</v>
      </c>
      <c r="AR1387" s="53" t="s">
        <v>148</v>
      </c>
      <c r="AS1387" s="2" t="s">
        <v>73</v>
      </c>
      <c r="AT1387" s="2" t="s">
        <v>148</v>
      </c>
      <c r="AU1387" s="2" t="s">
        <v>75</v>
      </c>
      <c r="AV1387" s="2" t="s">
        <v>148</v>
      </c>
      <c r="AW1387" s="2" t="str">
        <f t="shared" si="21"/>
        <v xml:space="preserve">     PEGUE NA LOJA HOJE         PEGUE NA LOJA   </v>
      </c>
    </row>
    <row r="1388" spans="2:49" ht="15" customHeight="1">
      <c r="B1388" t="s">
        <v>10480</v>
      </c>
      <c r="C1388" s="2">
        <v>5324</v>
      </c>
      <c r="D1388" s="2">
        <v>5324</v>
      </c>
      <c r="E1388" s="2" t="s">
        <v>10481</v>
      </c>
      <c r="F1388" s="58" t="s">
        <v>10482</v>
      </c>
      <c r="G1388" s="2" t="s">
        <v>128</v>
      </c>
      <c r="H1388" t="s">
        <v>129</v>
      </c>
      <c r="I1388" s="58" t="s">
        <v>130</v>
      </c>
      <c r="J1388" s="2">
        <v>66128</v>
      </c>
      <c r="K1388" s="2" t="s">
        <v>131</v>
      </c>
      <c r="L1388" s="2" t="s">
        <v>132</v>
      </c>
      <c r="M1388" s="58" t="s">
        <v>133</v>
      </c>
      <c r="N1388" s="58" t="s">
        <v>134</v>
      </c>
      <c r="O1388" s="58" t="s">
        <v>135</v>
      </c>
      <c r="P1388" s="2">
        <v>68981</v>
      </c>
      <c r="Q1388" s="2" t="s">
        <v>136</v>
      </c>
      <c r="R1388" s="2" t="s">
        <v>137</v>
      </c>
      <c r="S1388" s="10">
        <v>43819</v>
      </c>
      <c r="T1388" s="58" t="s">
        <v>138</v>
      </c>
      <c r="U1388" s="2" t="s">
        <v>139</v>
      </c>
      <c r="V1388" s="2" t="s">
        <v>92</v>
      </c>
      <c r="W1388" s="2" t="s">
        <v>1192</v>
      </c>
      <c r="X1388" s="2" t="s">
        <v>140</v>
      </c>
      <c r="Y1388" s="2">
        <v>11</v>
      </c>
      <c r="Z1388" s="2" t="s">
        <v>95</v>
      </c>
      <c r="AA1388" s="2" t="s">
        <v>141</v>
      </c>
      <c r="AB1388" s="58" t="s">
        <v>142</v>
      </c>
      <c r="AC1388" s="58" t="s">
        <v>10483</v>
      </c>
      <c r="AD1388" s="58" t="s">
        <v>10484</v>
      </c>
      <c r="AE1388" s="2" t="s">
        <v>10485</v>
      </c>
      <c r="AF1388" s="62">
        <v>-23.505600900000001</v>
      </c>
      <c r="AG1388" s="62">
        <v>-46.673302799999902</v>
      </c>
      <c r="AH1388" s="2" t="s">
        <v>10486</v>
      </c>
      <c r="AI1388" s="2" t="s">
        <v>147</v>
      </c>
      <c r="AJ1388" s="2" t="s">
        <v>1260</v>
      </c>
      <c r="AK1388" s="55">
        <v>296.77999999999997</v>
      </c>
      <c r="AL1388" s="55">
        <v>53</v>
      </c>
      <c r="AM1388" s="55">
        <v>17.858346249747289</v>
      </c>
      <c r="AN1388" s="2" t="s">
        <v>103</v>
      </c>
      <c r="AO1388" s="2">
        <v>5</v>
      </c>
      <c r="AP1388" s="2">
        <v>2</v>
      </c>
      <c r="AQ1388" s="2">
        <v>1</v>
      </c>
      <c r="AR1388" s="53" t="s">
        <v>148</v>
      </c>
      <c r="AS1388" s="2" t="s">
        <v>73</v>
      </c>
      <c r="AT1388" s="2" t="s">
        <v>74</v>
      </c>
      <c r="AU1388" s="2" t="s">
        <v>75</v>
      </c>
      <c r="AV1388" s="2" t="s">
        <v>148</v>
      </c>
      <c r="AW1388" s="2" t="str">
        <f t="shared" si="21"/>
        <v xml:space="preserve">     PEGUE NA LOJA HOJE    SHIP FROM STORE    PEGUE NA LOJA   </v>
      </c>
    </row>
    <row r="1389" spans="2:49" ht="15" customHeight="1">
      <c r="B1389" t="s">
        <v>10487</v>
      </c>
      <c r="C1389" s="2">
        <v>5291</v>
      </c>
      <c r="D1389" s="2">
        <v>5291</v>
      </c>
      <c r="E1389" s="2" t="s">
        <v>10488</v>
      </c>
      <c r="F1389" s="58" t="s">
        <v>10489</v>
      </c>
      <c r="G1389" s="2" t="s">
        <v>81</v>
      </c>
      <c r="H1389" t="s">
        <v>82</v>
      </c>
      <c r="I1389" s="58" t="s">
        <v>83</v>
      </c>
      <c r="J1389" s="2">
        <v>66203</v>
      </c>
      <c r="K1389" s="2" t="s">
        <v>84</v>
      </c>
      <c r="L1389" s="2" t="s">
        <v>85</v>
      </c>
      <c r="M1389" s="58" t="s">
        <v>200</v>
      </c>
      <c r="N1389" s="58" t="s">
        <v>201</v>
      </c>
      <c r="O1389" s="58" t="s">
        <v>202</v>
      </c>
      <c r="P1389" s="2">
        <v>68608</v>
      </c>
      <c r="Q1389" s="2" t="s">
        <v>203</v>
      </c>
      <c r="R1389" s="2" t="s">
        <v>197</v>
      </c>
      <c r="S1389" s="10">
        <v>43819</v>
      </c>
      <c r="T1389" s="58" t="s">
        <v>204</v>
      </c>
      <c r="U1389" s="2" t="s">
        <v>205</v>
      </c>
      <c r="V1389" s="2" t="s">
        <v>92</v>
      </c>
      <c r="W1389" s="2" t="s">
        <v>1192</v>
      </c>
      <c r="X1389" s="2" t="s">
        <v>248</v>
      </c>
      <c r="Y1389" s="2">
        <v>35</v>
      </c>
      <c r="Z1389" s="2" t="s">
        <v>95</v>
      </c>
      <c r="AA1389" s="2" t="s">
        <v>206</v>
      </c>
      <c r="AB1389" s="58" t="s">
        <v>10490</v>
      </c>
      <c r="AC1389" s="58" t="s">
        <v>98</v>
      </c>
      <c r="AD1389" s="58" t="s">
        <v>10491</v>
      </c>
      <c r="AE1389" s="2" t="s">
        <v>10492</v>
      </c>
      <c r="AF1389" s="62">
        <v>-22.608022600000002</v>
      </c>
      <c r="AG1389" s="62">
        <v>-46.057646699999999</v>
      </c>
      <c r="AH1389" s="2" t="s">
        <v>10493</v>
      </c>
      <c r="AI1389" s="2" t="s">
        <v>147</v>
      </c>
      <c r="AJ1389" s="2" t="s">
        <v>1196</v>
      </c>
      <c r="AK1389" s="55">
        <v>407.57</v>
      </c>
      <c r="AL1389" s="55">
        <v>63</v>
      </c>
      <c r="AM1389" s="55">
        <v>15.457467428907917</v>
      </c>
      <c r="AN1389" s="2" t="s">
        <v>103</v>
      </c>
      <c r="AO1389" s="2">
        <v>9</v>
      </c>
      <c r="AP1389" s="2">
        <v>1</v>
      </c>
      <c r="AQ1389" s="2">
        <v>2</v>
      </c>
      <c r="AR1389" s="53" t="s">
        <v>148</v>
      </c>
      <c r="AS1389" s="2" t="s">
        <v>73</v>
      </c>
      <c r="AT1389" s="2" t="s">
        <v>148</v>
      </c>
      <c r="AU1389" s="2" t="s">
        <v>75</v>
      </c>
      <c r="AV1389" s="2" t="s">
        <v>148</v>
      </c>
      <c r="AW1389" s="2" t="str">
        <f t="shared" si="21"/>
        <v xml:space="preserve">     PEGUE NA LOJA HOJE         PEGUE NA LOJA   </v>
      </c>
    </row>
    <row r="1390" spans="2:49" ht="15" customHeight="1">
      <c r="B1390" t="s">
        <v>10494</v>
      </c>
      <c r="C1390" s="2">
        <v>1444</v>
      </c>
      <c r="D1390" s="2">
        <v>1444</v>
      </c>
      <c r="E1390" s="2" t="s">
        <v>10495</v>
      </c>
      <c r="F1390" s="58" t="s">
        <v>9368</v>
      </c>
      <c r="G1390" s="2" t="s">
        <v>108</v>
      </c>
      <c r="H1390" t="s">
        <v>109</v>
      </c>
      <c r="I1390" s="58" t="s">
        <v>110</v>
      </c>
      <c r="J1390" s="2">
        <v>66202</v>
      </c>
      <c r="K1390" s="2" t="s">
        <v>111</v>
      </c>
      <c r="L1390" s="2" t="s">
        <v>112</v>
      </c>
      <c r="M1390" s="58" t="s">
        <v>227</v>
      </c>
      <c r="N1390" s="58" t="s">
        <v>228</v>
      </c>
      <c r="O1390" s="58" t="s">
        <v>229</v>
      </c>
      <c r="P1390" s="2">
        <v>66230</v>
      </c>
      <c r="Q1390" s="2" t="s">
        <v>230</v>
      </c>
      <c r="R1390" s="2" t="s">
        <v>231</v>
      </c>
      <c r="S1390" s="10">
        <v>43819</v>
      </c>
      <c r="T1390" s="58" t="s">
        <v>232</v>
      </c>
      <c r="U1390" s="2" t="s">
        <v>233</v>
      </c>
      <c r="V1390" s="2" t="s">
        <v>92</v>
      </c>
      <c r="W1390" s="2" t="s">
        <v>93</v>
      </c>
      <c r="X1390" s="2" t="s">
        <v>94</v>
      </c>
      <c r="Y1390" s="2">
        <v>24</v>
      </c>
      <c r="Z1390" s="2" t="s">
        <v>95</v>
      </c>
      <c r="AA1390" s="2" t="s">
        <v>96</v>
      </c>
      <c r="AB1390" s="58" t="s">
        <v>9368</v>
      </c>
      <c r="AC1390" s="58" t="s">
        <v>98</v>
      </c>
      <c r="AD1390" s="58" t="s">
        <v>10496</v>
      </c>
      <c r="AE1390" s="2" t="s">
        <v>10497</v>
      </c>
      <c r="AF1390" s="62">
        <v>-22.4678665</v>
      </c>
      <c r="AG1390" s="62">
        <v>-43.827376200000003</v>
      </c>
      <c r="AH1390" s="2" t="s">
        <v>10498</v>
      </c>
      <c r="AI1390" s="2" t="s">
        <v>147</v>
      </c>
      <c r="AJ1390" s="2" t="s">
        <v>1351</v>
      </c>
      <c r="AK1390" s="55">
        <v>548.63</v>
      </c>
      <c r="AL1390" s="55">
        <v>116</v>
      </c>
      <c r="AM1390" s="55">
        <v>21.1435758161238</v>
      </c>
      <c r="AN1390" s="2" t="s">
        <v>103</v>
      </c>
      <c r="AO1390" s="2">
        <v>8</v>
      </c>
      <c r="AP1390" s="2">
        <v>1</v>
      </c>
      <c r="AQ1390" s="2">
        <v>1</v>
      </c>
      <c r="AR1390" s="53" t="s">
        <v>148</v>
      </c>
      <c r="AS1390" s="2" t="s">
        <v>73</v>
      </c>
      <c r="AT1390" s="2" t="s">
        <v>148</v>
      </c>
      <c r="AU1390" s="2" t="s">
        <v>148</v>
      </c>
      <c r="AV1390" s="2" t="s">
        <v>148</v>
      </c>
      <c r="AW1390" s="2" t="str">
        <f t="shared" si="21"/>
        <v xml:space="preserve">     PEGUE NA LOJA HOJE             </v>
      </c>
    </row>
    <row r="1391" spans="2:49" ht="15" customHeight="1">
      <c r="B1391" t="s">
        <v>10499</v>
      </c>
      <c r="C1391" s="2">
        <v>1481</v>
      </c>
      <c r="D1391" s="2">
        <v>1481</v>
      </c>
      <c r="E1391" s="2" t="s">
        <v>10500</v>
      </c>
      <c r="F1391" s="58" t="s">
        <v>10501</v>
      </c>
      <c r="G1391" s="2" t="s">
        <v>108</v>
      </c>
      <c r="H1391" t="s">
        <v>109</v>
      </c>
      <c r="I1391" s="58" t="s">
        <v>110</v>
      </c>
      <c r="J1391" s="2">
        <v>66202</v>
      </c>
      <c r="K1391" s="2" t="s">
        <v>111</v>
      </c>
      <c r="L1391" s="2" t="s">
        <v>112</v>
      </c>
      <c r="M1391" s="58" t="s">
        <v>227</v>
      </c>
      <c r="N1391" s="58" t="s">
        <v>228</v>
      </c>
      <c r="O1391" s="58" t="s">
        <v>229</v>
      </c>
      <c r="P1391" s="2">
        <v>66230</v>
      </c>
      <c r="Q1391" s="2" t="s">
        <v>230</v>
      </c>
      <c r="R1391" s="2" t="s">
        <v>231</v>
      </c>
      <c r="S1391" s="10">
        <v>43819</v>
      </c>
      <c r="T1391" s="58" t="s">
        <v>232</v>
      </c>
      <c r="U1391" s="2" t="s">
        <v>233</v>
      </c>
      <c r="V1391" s="2" t="s">
        <v>92</v>
      </c>
      <c r="W1391" s="2" t="s">
        <v>93</v>
      </c>
      <c r="X1391" s="2" t="s">
        <v>94</v>
      </c>
      <c r="Y1391" s="2">
        <v>24</v>
      </c>
      <c r="Z1391" s="2" t="s">
        <v>95</v>
      </c>
      <c r="AA1391" s="2" t="s">
        <v>96</v>
      </c>
      <c r="AB1391" s="58" t="s">
        <v>10502</v>
      </c>
      <c r="AC1391" s="58" t="s">
        <v>98</v>
      </c>
      <c r="AD1391" s="58" t="s">
        <v>10503</v>
      </c>
      <c r="AE1391" s="2" t="s">
        <v>10504</v>
      </c>
      <c r="AF1391" s="62">
        <v>-22.509067699999999</v>
      </c>
      <c r="AG1391" s="62">
        <v>-43.169994000000003</v>
      </c>
      <c r="AH1391" s="2" t="s">
        <v>10505</v>
      </c>
      <c r="AI1391" s="2" t="s">
        <v>147</v>
      </c>
      <c r="AJ1391" s="2" t="s">
        <v>330</v>
      </c>
      <c r="AK1391" s="55">
        <v>709.29</v>
      </c>
      <c r="AL1391" s="55">
        <v>115</v>
      </c>
      <c r="AM1391" s="55">
        <v>16.213396495086638</v>
      </c>
      <c r="AN1391" s="2" t="s">
        <v>103</v>
      </c>
      <c r="AO1391" s="2">
        <v>5</v>
      </c>
      <c r="AP1391" s="2">
        <v>2</v>
      </c>
      <c r="AQ1391" s="2">
        <v>1</v>
      </c>
      <c r="AR1391" s="53" t="s">
        <v>148</v>
      </c>
      <c r="AS1391" s="2" t="s">
        <v>73</v>
      </c>
      <c r="AT1391" s="2" t="s">
        <v>74</v>
      </c>
      <c r="AU1391" s="2" t="s">
        <v>148</v>
      </c>
      <c r="AV1391" s="2" t="s">
        <v>148</v>
      </c>
      <c r="AW1391" s="2" t="str">
        <f t="shared" si="21"/>
        <v xml:space="preserve">     PEGUE NA LOJA HOJE    SHIP FROM STORE        </v>
      </c>
    </row>
    <row r="1392" spans="2:49" ht="15" customHeight="1">
      <c r="B1392" t="s">
        <v>10506</v>
      </c>
      <c r="C1392" s="2">
        <v>5334</v>
      </c>
      <c r="D1392" s="2">
        <v>5334</v>
      </c>
      <c r="E1392" s="2" t="s">
        <v>10507</v>
      </c>
      <c r="F1392" s="58" t="s">
        <v>10508</v>
      </c>
      <c r="G1392" s="2" t="s">
        <v>168</v>
      </c>
      <c r="H1392" t="s">
        <v>169</v>
      </c>
      <c r="I1392" s="58" t="s">
        <v>170</v>
      </c>
      <c r="J1392" s="2">
        <v>66146</v>
      </c>
      <c r="K1392" s="2" t="s">
        <v>171</v>
      </c>
      <c r="L1392" s="2" t="s">
        <v>172</v>
      </c>
      <c r="M1392" s="58" t="s">
        <v>214</v>
      </c>
      <c r="N1392" s="58" t="s">
        <v>215</v>
      </c>
      <c r="O1392" s="58" t="s">
        <v>216</v>
      </c>
      <c r="P1392" s="2" t="s">
        <v>148</v>
      </c>
      <c r="Q1392" s="2" t="s">
        <v>217</v>
      </c>
      <c r="R1392" s="2" t="s">
        <v>211</v>
      </c>
      <c r="S1392" s="10">
        <v>43819</v>
      </c>
      <c r="T1392" s="58" t="s">
        <v>218</v>
      </c>
      <c r="U1392" s="2" t="s">
        <v>219</v>
      </c>
      <c r="V1392" s="2" t="s">
        <v>92</v>
      </c>
      <c r="W1392" s="2" t="s">
        <v>1192</v>
      </c>
      <c r="X1392" s="2" t="s">
        <v>140</v>
      </c>
      <c r="Y1392" s="2">
        <v>18</v>
      </c>
      <c r="Z1392" s="2" t="s">
        <v>95</v>
      </c>
      <c r="AA1392" s="2" t="s">
        <v>141</v>
      </c>
      <c r="AB1392" s="58" t="s">
        <v>10509</v>
      </c>
      <c r="AC1392" s="58" t="s">
        <v>98</v>
      </c>
      <c r="AD1392" s="58" t="s">
        <v>10510</v>
      </c>
      <c r="AE1392" s="2" t="s">
        <v>10511</v>
      </c>
      <c r="AF1392" s="62">
        <v>-21.725492299999999</v>
      </c>
      <c r="AG1392" s="62">
        <v>-51.017236500000003</v>
      </c>
      <c r="AH1392" s="2" t="s">
        <v>10512</v>
      </c>
      <c r="AI1392" s="2" t="s">
        <v>147</v>
      </c>
      <c r="AJ1392" s="2" t="s">
        <v>1260</v>
      </c>
      <c r="AK1392" s="55">
        <v>199.2</v>
      </c>
      <c r="AL1392" s="55">
        <v>24</v>
      </c>
      <c r="AM1392" s="55">
        <v>12.048192771084338</v>
      </c>
      <c r="AN1392" s="2" t="s">
        <v>103</v>
      </c>
      <c r="AO1392" s="2">
        <v>10</v>
      </c>
      <c r="AP1392" s="2">
        <v>1</v>
      </c>
      <c r="AQ1392" s="2">
        <v>3</v>
      </c>
      <c r="AR1392" s="53" t="s">
        <v>148</v>
      </c>
      <c r="AS1392" s="2" t="s">
        <v>73</v>
      </c>
      <c r="AT1392" s="2" t="s">
        <v>148</v>
      </c>
      <c r="AU1392" s="2" t="s">
        <v>148</v>
      </c>
      <c r="AV1392" s="2" t="s">
        <v>148</v>
      </c>
      <c r="AW1392" s="2" t="str">
        <f t="shared" si="21"/>
        <v xml:space="preserve">     PEGUE NA LOJA HOJE             </v>
      </c>
    </row>
    <row r="1393" spans="2:49" ht="15" customHeight="1">
      <c r="B1393" t="s">
        <v>10513</v>
      </c>
      <c r="C1393" s="2">
        <v>1484</v>
      </c>
      <c r="D1393" s="2">
        <v>1484</v>
      </c>
      <c r="E1393" s="2" t="s">
        <v>10514</v>
      </c>
      <c r="F1393" s="58" t="s">
        <v>10515</v>
      </c>
      <c r="G1393" s="2" t="s">
        <v>168</v>
      </c>
      <c r="H1393" t="s">
        <v>169</v>
      </c>
      <c r="I1393" s="58" t="s">
        <v>170</v>
      </c>
      <c r="J1393" s="2">
        <v>66146</v>
      </c>
      <c r="K1393" s="2" t="s">
        <v>171</v>
      </c>
      <c r="L1393" s="2" t="s">
        <v>172</v>
      </c>
      <c r="M1393" s="58" t="s">
        <v>173</v>
      </c>
      <c r="N1393" s="58" t="s">
        <v>174</v>
      </c>
      <c r="O1393" s="58" t="s">
        <v>175</v>
      </c>
      <c r="P1393" s="2">
        <v>65793</v>
      </c>
      <c r="Q1393" s="2" t="s">
        <v>176</v>
      </c>
      <c r="R1393" s="2" t="s">
        <v>177</v>
      </c>
      <c r="S1393" s="10">
        <v>43819</v>
      </c>
      <c r="T1393" s="58" t="s">
        <v>1174</v>
      </c>
      <c r="U1393" s="2" t="s">
        <v>1175</v>
      </c>
      <c r="V1393" s="2" t="s">
        <v>92</v>
      </c>
      <c r="W1393" s="2" t="s">
        <v>93</v>
      </c>
      <c r="X1393" s="2" t="s">
        <v>140</v>
      </c>
      <c r="Y1393" s="2">
        <v>19</v>
      </c>
      <c r="Z1393" s="2" t="s">
        <v>95</v>
      </c>
      <c r="AA1393" s="2" t="s">
        <v>141</v>
      </c>
      <c r="AB1393" s="58" t="s">
        <v>10516</v>
      </c>
      <c r="AC1393" s="58" t="s">
        <v>6884</v>
      </c>
      <c r="AD1393" s="58" t="s">
        <v>10517</v>
      </c>
      <c r="AE1393" s="2" t="s">
        <v>10518</v>
      </c>
      <c r="AF1393" s="62">
        <v>-22.830803899999999</v>
      </c>
      <c r="AG1393" s="62">
        <v>-47.265620599999998</v>
      </c>
      <c r="AH1393" s="2" t="s">
        <v>10519</v>
      </c>
      <c r="AI1393" s="2" t="s">
        <v>147</v>
      </c>
      <c r="AJ1393" s="2" t="s">
        <v>330</v>
      </c>
      <c r="AK1393" s="55">
        <v>792.7</v>
      </c>
      <c r="AL1393" s="55">
        <v>118</v>
      </c>
      <c r="AM1393" s="55">
        <v>14.885833228207392</v>
      </c>
      <c r="AN1393" s="2" t="s">
        <v>331</v>
      </c>
      <c r="AO1393" s="2">
        <v>4</v>
      </c>
      <c r="AP1393" s="2">
        <v>3</v>
      </c>
      <c r="AQ1393" s="2">
        <v>1</v>
      </c>
      <c r="AR1393" s="53" t="s">
        <v>148</v>
      </c>
      <c r="AS1393" s="2" t="s">
        <v>73</v>
      </c>
      <c r="AT1393" s="2" t="s">
        <v>74</v>
      </c>
      <c r="AU1393" s="2" t="s">
        <v>148</v>
      </c>
      <c r="AV1393" s="2" t="s">
        <v>148</v>
      </c>
      <c r="AW1393" s="2" t="str">
        <f t="shared" si="21"/>
        <v xml:space="preserve">     PEGUE NA LOJA HOJE    SHIP FROM STORE        </v>
      </c>
    </row>
    <row r="1394" spans="2:49" ht="15" customHeight="1">
      <c r="B1394" t="s">
        <v>10520</v>
      </c>
      <c r="C1394" s="2">
        <v>1461</v>
      </c>
      <c r="D1394" s="2">
        <v>1461</v>
      </c>
      <c r="E1394" s="2" t="s">
        <v>10521</v>
      </c>
      <c r="F1394" s="58" t="s">
        <v>10522</v>
      </c>
      <c r="G1394" s="2" t="s">
        <v>285</v>
      </c>
      <c r="H1394" t="s">
        <v>286</v>
      </c>
      <c r="I1394" s="58" t="s">
        <v>287</v>
      </c>
      <c r="J1394" s="2">
        <v>68673</v>
      </c>
      <c r="K1394" s="2" t="s">
        <v>288</v>
      </c>
      <c r="L1394" s="2" t="s">
        <v>289</v>
      </c>
      <c r="M1394" s="58" t="s">
        <v>290</v>
      </c>
      <c r="N1394" s="58" t="s">
        <v>291</v>
      </c>
      <c r="O1394" s="58" t="s">
        <v>292</v>
      </c>
      <c r="P1394" s="2">
        <v>66228</v>
      </c>
      <c r="Q1394" s="2" t="s">
        <v>293</v>
      </c>
      <c r="R1394" s="2" t="s">
        <v>282</v>
      </c>
      <c r="S1394" s="10">
        <v>43819</v>
      </c>
      <c r="T1394" s="58" t="s">
        <v>294</v>
      </c>
      <c r="U1394" s="2" t="s">
        <v>295</v>
      </c>
      <c r="V1394" s="2" t="s">
        <v>92</v>
      </c>
      <c r="W1394" s="2" t="s">
        <v>93</v>
      </c>
      <c r="X1394" s="2" t="s">
        <v>296</v>
      </c>
      <c r="Y1394" s="2">
        <v>44</v>
      </c>
      <c r="Z1394" s="2" t="s">
        <v>95</v>
      </c>
      <c r="AA1394" s="2" t="s">
        <v>297</v>
      </c>
      <c r="AB1394" s="58" t="s">
        <v>10522</v>
      </c>
      <c r="AC1394" s="58" t="s">
        <v>10523</v>
      </c>
      <c r="AD1394" s="58" t="s">
        <v>10524</v>
      </c>
      <c r="AE1394" s="2" t="s">
        <v>10525</v>
      </c>
      <c r="AF1394" s="62">
        <v>-24.161161700000001</v>
      </c>
      <c r="AG1394" s="62">
        <v>-53.067390499999902</v>
      </c>
      <c r="AH1394" s="2" t="s">
        <v>10526</v>
      </c>
      <c r="AI1394" s="2" t="s">
        <v>147</v>
      </c>
      <c r="AJ1394" s="2" t="s">
        <v>1351</v>
      </c>
      <c r="AK1394" s="55">
        <v>547.08000000000004</v>
      </c>
      <c r="AL1394" s="55">
        <v>72</v>
      </c>
      <c r="AM1394" s="55">
        <v>13.160780872998465</v>
      </c>
      <c r="AN1394" s="2" t="s">
        <v>103</v>
      </c>
      <c r="AO1394" s="2">
        <v>5</v>
      </c>
      <c r="AP1394" s="2">
        <v>2</v>
      </c>
      <c r="AQ1394" s="2">
        <v>1</v>
      </c>
      <c r="AR1394" s="53" t="s">
        <v>72</v>
      </c>
      <c r="AS1394" s="2" t="s">
        <v>73</v>
      </c>
      <c r="AT1394" s="2" t="s">
        <v>148</v>
      </c>
      <c r="AU1394" s="2" t="s">
        <v>148</v>
      </c>
      <c r="AV1394" s="2" t="s">
        <v>76</v>
      </c>
      <c r="AW1394" s="2" t="str">
        <f t="shared" si="21"/>
        <v>AMERICANAS SERVIÇOS    PEGUE NA LOJA HOJE            QUIOSQUE</v>
      </c>
    </row>
    <row r="1395" spans="2:49" ht="15" customHeight="1">
      <c r="B1395" t="s">
        <v>10527</v>
      </c>
      <c r="C1395" s="2">
        <v>5338</v>
      </c>
      <c r="D1395" s="2">
        <v>5338</v>
      </c>
      <c r="E1395" s="2" t="s">
        <v>10528</v>
      </c>
      <c r="F1395" s="58" t="s">
        <v>10529</v>
      </c>
      <c r="G1395" s="2" t="s">
        <v>285</v>
      </c>
      <c r="H1395" t="s">
        <v>286</v>
      </c>
      <c r="I1395" s="58" t="s">
        <v>287</v>
      </c>
      <c r="J1395" s="2">
        <v>68673</v>
      </c>
      <c r="K1395" s="2" t="s">
        <v>288</v>
      </c>
      <c r="L1395" s="2" t="s">
        <v>289</v>
      </c>
      <c r="M1395" s="58" t="s">
        <v>336</v>
      </c>
      <c r="N1395" s="58" t="s">
        <v>337</v>
      </c>
      <c r="O1395" s="58" t="s">
        <v>338</v>
      </c>
      <c r="P1395" s="2">
        <v>68595</v>
      </c>
      <c r="Q1395" s="2" t="s">
        <v>339</v>
      </c>
      <c r="R1395" s="2" t="s">
        <v>340</v>
      </c>
      <c r="S1395" s="10">
        <v>43819</v>
      </c>
      <c r="T1395" s="58" t="s">
        <v>341</v>
      </c>
      <c r="U1395" s="2" t="s">
        <v>342</v>
      </c>
      <c r="V1395" s="2" t="s">
        <v>92</v>
      </c>
      <c r="W1395" s="2" t="s">
        <v>1192</v>
      </c>
      <c r="X1395" s="2" t="s">
        <v>296</v>
      </c>
      <c r="Y1395" s="2">
        <v>43</v>
      </c>
      <c r="Z1395" s="2" t="s">
        <v>95</v>
      </c>
      <c r="AA1395" s="2" t="s">
        <v>297</v>
      </c>
      <c r="AB1395" s="58" t="s">
        <v>10530</v>
      </c>
      <c r="AC1395" s="58" t="s">
        <v>98</v>
      </c>
      <c r="AD1395" s="58" t="s">
        <v>10531</v>
      </c>
      <c r="AE1395" s="2" t="s">
        <v>10532</v>
      </c>
      <c r="AF1395" s="62">
        <v>-23.270205600000001</v>
      </c>
      <c r="AG1395" s="62">
        <v>-51.049407299999999</v>
      </c>
      <c r="AH1395" s="2" t="s">
        <v>10533</v>
      </c>
      <c r="AI1395" s="2" t="s">
        <v>147</v>
      </c>
      <c r="AJ1395" s="2" t="s">
        <v>1196</v>
      </c>
      <c r="AK1395" s="55">
        <v>300.64999999999998</v>
      </c>
      <c r="AL1395" s="55">
        <v>30</v>
      </c>
      <c r="AM1395" s="55">
        <v>9.9783801762847162</v>
      </c>
      <c r="AN1395" s="2" t="s">
        <v>103</v>
      </c>
      <c r="AO1395" s="2">
        <v>9</v>
      </c>
      <c r="AP1395" s="2">
        <v>1</v>
      </c>
      <c r="AQ1395" s="2">
        <v>2</v>
      </c>
      <c r="AR1395" s="53" t="s">
        <v>148</v>
      </c>
      <c r="AS1395" s="2" t="s">
        <v>73</v>
      </c>
      <c r="AT1395" s="2" t="s">
        <v>148</v>
      </c>
      <c r="AU1395" s="2" t="s">
        <v>148</v>
      </c>
      <c r="AV1395" s="2" t="s">
        <v>148</v>
      </c>
      <c r="AW1395" s="2" t="str">
        <f t="shared" si="21"/>
        <v xml:space="preserve">     PEGUE NA LOJA HOJE             </v>
      </c>
    </row>
    <row r="1396" spans="2:49" ht="15" customHeight="1">
      <c r="B1396" t="s">
        <v>10534</v>
      </c>
      <c r="C1396" s="2">
        <v>1288</v>
      </c>
      <c r="D1396" s="2">
        <v>1288</v>
      </c>
      <c r="E1396" s="2" t="s">
        <v>10535</v>
      </c>
      <c r="F1396" s="58" t="s">
        <v>10536</v>
      </c>
      <c r="G1396" s="2" t="s">
        <v>285</v>
      </c>
      <c r="H1396" t="s">
        <v>286</v>
      </c>
      <c r="I1396" s="58" t="s">
        <v>287</v>
      </c>
      <c r="J1396" s="2">
        <v>68673</v>
      </c>
      <c r="K1396" s="2" t="s">
        <v>288</v>
      </c>
      <c r="L1396" s="2" t="s">
        <v>289</v>
      </c>
      <c r="M1396" s="58" t="s">
        <v>418</v>
      </c>
      <c r="N1396" s="58" t="s">
        <v>419</v>
      </c>
      <c r="O1396" s="58" t="s">
        <v>420</v>
      </c>
      <c r="P1396" s="2">
        <v>68308</v>
      </c>
      <c r="Q1396" s="2" t="s">
        <v>421</v>
      </c>
      <c r="R1396" s="2" t="s">
        <v>415</v>
      </c>
      <c r="S1396" s="10">
        <v>43819</v>
      </c>
      <c r="T1396" s="58" t="s">
        <v>422</v>
      </c>
      <c r="U1396" s="2" t="s">
        <v>423</v>
      </c>
      <c r="V1396" s="2" t="s">
        <v>92</v>
      </c>
      <c r="W1396" s="2" t="s">
        <v>93</v>
      </c>
      <c r="X1396" s="2" t="s">
        <v>248</v>
      </c>
      <c r="Y1396" s="2">
        <v>67</v>
      </c>
      <c r="Z1396" s="2" t="s">
        <v>95</v>
      </c>
      <c r="AA1396" s="2" t="s">
        <v>418</v>
      </c>
      <c r="AB1396" s="58" t="s">
        <v>10537</v>
      </c>
      <c r="AC1396" s="58" t="s">
        <v>98</v>
      </c>
      <c r="AD1396" s="58" t="s">
        <v>10538</v>
      </c>
      <c r="AE1396" s="2" t="s">
        <v>10539</v>
      </c>
      <c r="AF1396" s="62">
        <v>-23.063814900000001</v>
      </c>
      <c r="AG1396" s="62">
        <v>-54.196933299999998</v>
      </c>
      <c r="AH1396" s="2" t="s">
        <v>10540</v>
      </c>
      <c r="AI1396" s="2" t="s">
        <v>147</v>
      </c>
      <c r="AJ1396" s="2" t="s">
        <v>1196</v>
      </c>
      <c r="AK1396" s="55">
        <v>350.22</v>
      </c>
      <c r="AL1396" s="55">
        <v>108</v>
      </c>
      <c r="AM1396" s="55">
        <v>30.83775912283707</v>
      </c>
      <c r="AN1396" s="2" t="s">
        <v>103</v>
      </c>
      <c r="AO1396" s="2">
        <v>13</v>
      </c>
      <c r="AP1396" s="2">
        <v>1</v>
      </c>
      <c r="AQ1396" s="2">
        <v>6</v>
      </c>
      <c r="AR1396" s="53" t="s">
        <v>148</v>
      </c>
      <c r="AS1396" s="2" t="s">
        <v>73</v>
      </c>
      <c r="AT1396" s="2" t="s">
        <v>148</v>
      </c>
      <c r="AU1396" s="2" t="s">
        <v>148</v>
      </c>
      <c r="AV1396" s="2" t="s">
        <v>76</v>
      </c>
      <c r="AW1396" s="2" t="str">
        <f t="shared" si="21"/>
        <v xml:space="preserve">     PEGUE NA LOJA HOJE            QUIOSQUE</v>
      </c>
    </row>
    <row r="1397" spans="2:49" ht="15" customHeight="1">
      <c r="B1397" t="s">
        <v>10541</v>
      </c>
      <c r="C1397" s="2">
        <v>1488</v>
      </c>
      <c r="D1397" s="2">
        <v>1488</v>
      </c>
      <c r="E1397" s="2" t="s">
        <v>10542</v>
      </c>
      <c r="F1397" s="58" t="s">
        <v>10543</v>
      </c>
      <c r="G1397" s="2" t="s">
        <v>285</v>
      </c>
      <c r="H1397" t="s">
        <v>286</v>
      </c>
      <c r="I1397" s="58" t="s">
        <v>287</v>
      </c>
      <c r="J1397" s="2">
        <v>68673</v>
      </c>
      <c r="K1397" s="2" t="s">
        <v>288</v>
      </c>
      <c r="L1397" s="2" t="s">
        <v>289</v>
      </c>
      <c r="M1397" s="58" t="s">
        <v>418</v>
      </c>
      <c r="N1397" s="58" t="s">
        <v>419</v>
      </c>
      <c r="O1397" s="58" t="s">
        <v>420</v>
      </c>
      <c r="P1397" s="2">
        <v>68308</v>
      </c>
      <c r="Q1397" s="2" t="s">
        <v>421</v>
      </c>
      <c r="R1397" s="2" t="s">
        <v>415</v>
      </c>
      <c r="S1397" s="10">
        <v>43819</v>
      </c>
      <c r="T1397" s="58" t="s">
        <v>422</v>
      </c>
      <c r="U1397" s="2" t="s">
        <v>423</v>
      </c>
      <c r="V1397" s="2" t="s">
        <v>92</v>
      </c>
      <c r="W1397" s="2" t="s">
        <v>93</v>
      </c>
      <c r="X1397" s="2" t="s">
        <v>248</v>
      </c>
      <c r="Y1397" s="2">
        <v>67</v>
      </c>
      <c r="Z1397" s="2" t="s">
        <v>95</v>
      </c>
      <c r="AA1397" s="2" t="s">
        <v>418</v>
      </c>
      <c r="AB1397" s="58" t="s">
        <v>10543</v>
      </c>
      <c r="AC1397" s="58" t="s">
        <v>10544</v>
      </c>
      <c r="AD1397" s="58" t="s">
        <v>10545</v>
      </c>
      <c r="AE1397" s="2" t="s">
        <v>10546</v>
      </c>
      <c r="AF1397" s="62">
        <v>-20.235958</v>
      </c>
      <c r="AG1397" s="62">
        <v>-56.375103699999997</v>
      </c>
      <c r="AH1397" s="2" t="s">
        <v>10547</v>
      </c>
      <c r="AI1397" s="2" t="s">
        <v>147</v>
      </c>
      <c r="AJ1397" s="2" t="s">
        <v>1351</v>
      </c>
      <c r="AK1397" s="55">
        <v>567.13</v>
      </c>
      <c r="AL1397" s="55">
        <v>57</v>
      </c>
      <c r="AM1397" s="55">
        <v>10.050605681237105</v>
      </c>
      <c r="AN1397" s="2" t="s">
        <v>103</v>
      </c>
      <c r="AO1397" s="2">
        <v>13</v>
      </c>
      <c r="AP1397" s="2">
        <v>1</v>
      </c>
      <c r="AQ1397" s="2">
        <v>6</v>
      </c>
      <c r="AR1397" s="53" t="s">
        <v>148</v>
      </c>
      <c r="AS1397" s="2" t="s">
        <v>73</v>
      </c>
      <c r="AT1397" s="2" t="s">
        <v>148</v>
      </c>
      <c r="AU1397" s="2" t="s">
        <v>148</v>
      </c>
      <c r="AV1397" s="2" t="s">
        <v>76</v>
      </c>
      <c r="AW1397" s="2" t="str">
        <f t="shared" si="21"/>
        <v xml:space="preserve">     PEGUE NA LOJA HOJE            QUIOSQUE</v>
      </c>
    </row>
    <row r="1398" spans="2:49" ht="15" customHeight="1">
      <c r="B1398" t="s">
        <v>10548</v>
      </c>
      <c r="C1398" s="2">
        <v>5330</v>
      </c>
      <c r="D1398" s="2">
        <v>5330</v>
      </c>
      <c r="E1398" s="2" t="s">
        <v>10549</v>
      </c>
      <c r="F1398" s="58" t="s">
        <v>10550</v>
      </c>
      <c r="G1398" s="2" t="s">
        <v>285</v>
      </c>
      <c r="H1398" t="s">
        <v>286</v>
      </c>
      <c r="I1398" s="58" t="s">
        <v>287</v>
      </c>
      <c r="J1398" s="2">
        <v>68673</v>
      </c>
      <c r="K1398" s="2" t="s">
        <v>288</v>
      </c>
      <c r="L1398" s="2" t="s">
        <v>289</v>
      </c>
      <c r="M1398" s="58" t="s">
        <v>418</v>
      </c>
      <c r="N1398" s="58" t="s">
        <v>419</v>
      </c>
      <c r="O1398" s="58" t="s">
        <v>420</v>
      </c>
      <c r="P1398" s="2">
        <v>68308</v>
      </c>
      <c r="Q1398" s="2" t="s">
        <v>421</v>
      </c>
      <c r="R1398" s="2" t="s">
        <v>415</v>
      </c>
      <c r="S1398" s="10">
        <v>43819</v>
      </c>
      <c r="T1398" s="58" t="s">
        <v>422</v>
      </c>
      <c r="U1398" s="2" t="s">
        <v>423</v>
      </c>
      <c r="V1398" s="2" t="s">
        <v>92</v>
      </c>
      <c r="W1398" s="2" t="s">
        <v>1192</v>
      </c>
      <c r="X1398" s="2" t="s">
        <v>248</v>
      </c>
      <c r="Y1398" s="2">
        <v>67</v>
      </c>
      <c r="Z1398" s="2" t="s">
        <v>95</v>
      </c>
      <c r="AA1398" s="2" t="s">
        <v>418</v>
      </c>
      <c r="AB1398" s="58" t="s">
        <v>10551</v>
      </c>
      <c r="AC1398" s="58" t="s">
        <v>8179</v>
      </c>
      <c r="AD1398" s="58" t="s">
        <v>10552</v>
      </c>
      <c r="AE1398" s="2" t="s">
        <v>10553</v>
      </c>
      <c r="AF1398" s="62">
        <v>-20.4483952</v>
      </c>
      <c r="AG1398" s="62">
        <v>-53.759256000000001</v>
      </c>
      <c r="AH1398" s="2" t="s">
        <v>10554</v>
      </c>
      <c r="AI1398" s="2" t="s">
        <v>147</v>
      </c>
      <c r="AJ1398" s="2" t="s">
        <v>1196</v>
      </c>
      <c r="AK1398" s="55">
        <v>301.61</v>
      </c>
      <c r="AL1398" s="55">
        <v>70</v>
      </c>
      <c r="AM1398" s="55">
        <v>23.208779549749675</v>
      </c>
      <c r="AN1398" s="2" t="s">
        <v>103</v>
      </c>
      <c r="AO1398" s="2">
        <v>13</v>
      </c>
      <c r="AP1398" s="2">
        <v>1</v>
      </c>
      <c r="AQ1398" s="2">
        <v>6</v>
      </c>
      <c r="AR1398" s="53" t="s">
        <v>148</v>
      </c>
      <c r="AS1398" s="2" t="s">
        <v>73</v>
      </c>
      <c r="AT1398" s="2" t="s">
        <v>148</v>
      </c>
      <c r="AU1398" s="2" t="s">
        <v>75</v>
      </c>
      <c r="AV1398" s="2" t="s">
        <v>148</v>
      </c>
      <c r="AW1398" s="2" t="str">
        <f t="shared" si="21"/>
        <v xml:space="preserve">     PEGUE NA LOJA HOJE         PEGUE NA LOJA   </v>
      </c>
    </row>
    <row r="1399" spans="2:49" ht="15" customHeight="1">
      <c r="B1399" t="s">
        <v>10555</v>
      </c>
      <c r="C1399" s="2">
        <v>5335</v>
      </c>
      <c r="D1399" s="2">
        <v>5335</v>
      </c>
      <c r="E1399" s="2" t="s">
        <v>10556</v>
      </c>
      <c r="F1399" s="58" t="s">
        <v>10557</v>
      </c>
      <c r="G1399" s="2" t="s">
        <v>285</v>
      </c>
      <c r="H1399" t="s">
        <v>286</v>
      </c>
      <c r="I1399" s="58" t="s">
        <v>287</v>
      </c>
      <c r="J1399" s="2">
        <v>68673</v>
      </c>
      <c r="K1399" s="2" t="s">
        <v>288</v>
      </c>
      <c r="L1399" s="2" t="s">
        <v>289</v>
      </c>
      <c r="M1399" s="58" t="s">
        <v>418</v>
      </c>
      <c r="N1399" s="58" t="s">
        <v>419</v>
      </c>
      <c r="O1399" s="58" t="s">
        <v>420</v>
      </c>
      <c r="P1399" s="2">
        <v>68308</v>
      </c>
      <c r="Q1399" s="2" t="s">
        <v>421</v>
      </c>
      <c r="R1399" s="2" t="s">
        <v>415</v>
      </c>
      <c r="S1399" s="10">
        <v>43819</v>
      </c>
      <c r="T1399" s="58" t="s">
        <v>422</v>
      </c>
      <c r="U1399" s="2" t="s">
        <v>423</v>
      </c>
      <c r="V1399" s="2" t="s">
        <v>92</v>
      </c>
      <c r="W1399" s="2" t="s">
        <v>1192</v>
      </c>
      <c r="X1399" s="2" t="s">
        <v>248</v>
      </c>
      <c r="Y1399" s="2">
        <v>67</v>
      </c>
      <c r="Z1399" s="2" t="s">
        <v>95</v>
      </c>
      <c r="AA1399" s="2" t="s">
        <v>418</v>
      </c>
      <c r="AB1399" s="58" t="s">
        <v>10558</v>
      </c>
      <c r="AC1399" s="58" t="s">
        <v>98</v>
      </c>
      <c r="AD1399" s="58" t="s">
        <v>10559</v>
      </c>
      <c r="AE1399" s="2" t="s">
        <v>10560</v>
      </c>
      <c r="AF1399" s="62">
        <v>-20.146533600000001</v>
      </c>
      <c r="AG1399" s="62">
        <v>-51.263181299999999</v>
      </c>
      <c r="AH1399" s="2" t="s">
        <v>10561</v>
      </c>
      <c r="AI1399" s="2" t="s">
        <v>147</v>
      </c>
      <c r="AJ1399" s="2" t="s">
        <v>1196</v>
      </c>
      <c r="AK1399" s="55">
        <v>314.95</v>
      </c>
      <c r="AL1399" s="55">
        <v>22</v>
      </c>
      <c r="AM1399" s="55">
        <v>6.9852357517066199</v>
      </c>
      <c r="AN1399" s="2" t="s">
        <v>103</v>
      </c>
      <c r="AO1399" s="2">
        <v>13</v>
      </c>
      <c r="AP1399" s="2">
        <v>1</v>
      </c>
      <c r="AQ1399" s="2">
        <v>6</v>
      </c>
      <c r="AR1399" s="53" t="s">
        <v>148</v>
      </c>
      <c r="AS1399" s="2" t="s">
        <v>73</v>
      </c>
      <c r="AT1399" s="2" t="s">
        <v>148</v>
      </c>
      <c r="AU1399" s="2" t="s">
        <v>148</v>
      </c>
      <c r="AV1399" s="2" t="s">
        <v>148</v>
      </c>
      <c r="AW1399" s="2" t="str">
        <f t="shared" si="21"/>
        <v xml:space="preserve">     PEGUE NA LOJA HOJE             </v>
      </c>
    </row>
    <row r="1400" spans="2:49" ht="15" customHeight="1">
      <c r="B1400" t="s">
        <v>10562</v>
      </c>
      <c r="C1400" s="2">
        <v>5295</v>
      </c>
      <c r="D1400" s="2">
        <v>5295</v>
      </c>
      <c r="E1400" s="2" t="s">
        <v>10563</v>
      </c>
      <c r="F1400" s="58" t="s">
        <v>10564</v>
      </c>
      <c r="G1400" s="2" t="s">
        <v>380</v>
      </c>
      <c r="H1400" t="s">
        <v>381</v>
      </c>
      <c r="I1400" s="58" t="s">
        <v>382</v>
      </c>
      <c r="J1400" s="2">
        <v>66147</v>
      </c>
      <c r="K1400" s="2" t="s">
        <v>383</v>
      </c>
      <c r="L1400" s="2" t="s">
        <v>384</v>
      </c>
      <c r="M1400" s="58" t="s">
        <v>2907</v>
      </c>
      <c r="N1400" s="58" t="s">
        <v>2908</v>
      </c>
      <c r="O1400" s="58" t="s">
        <v>2909</v>
      </c>
      <c r="P1400" s="2">
        <v>68222</v>
      </c>
      <c r="Q1400" s="2" t="s">
        <v>2910</v>
      </c>
      <c r="R1400" s="2">
        <v>1019</v>
      </c>
      <c r="S1400" s="10">
        <v>43819</v>
      </c>
      <c r="T1400" s="58" t="s">
        <v>2911</v>
      </c>
      <c r="U1400" s="2" t="s">
        <v>2912</v>
      </c>
      <c r="V1400" s="2" t="s">
        <v>92</v>
      </c>
      <c r="W1400" s="2" t="s">
        <v>1192</v>
      </c>
      <c r="X1400" s="2" t="s">
        <v>442</v>
      </c>
      <c r="Y1400" s="2">
        <v>88</v>
      </c>
      <c r="Z1400" s="2" t="s">
        <v>160</v>
      </c>
      <c r="AA1400" s="2" t="s">
        <v>526</v>
      </c>
      <c r="AB1400" s="58" t="s">
        <v>10565</v>
      </c>
      <c r="AC1400" s="58" t="s">
        <v>98</v>
      </c>
      <c r="AD1400" s="58" t="s">
        <v>10566</v>
      </c>
      <c r="AE1400" s="2" t="s">
        <v>5029</v>
      </c>
      <c r="AF1400" s="62">
        <v>-3.7301791999999998</v>
      </c>
      <c r="AG1400" s="62">
        <v>-40.9952367</v>
      </c>
      <c r="AH1400" s="2" t="s">
        <v>10567</v>
      </c>
      <c r="AI1400" s="2" t="s">
        <v>147</v>
      </c>
      <c r="AJ1400" s="2" t="s">
        <v>1196</v>
      </c>
      <c r="AK1400" s="55">
        <v>462.97</v>
      </c>
      <c r="AL1400" s="55">
        <v>35</v>
      </c>
      <c r="AM1400" s="55">
        <v>7.5598850897466363</v>
      </c>
      <c r="AN1400" s="2" t="s">
        <v>331</v>
      </c>
      <c r="AO1400" s="2">
        <v>11</v>
      </c>
      <c r="AP1400" s="2">
        <v>1</v>
      </c>
      <c r="AQ1400" s="2">
        <v>4</v>
      </c>
      <c r="AR1400" s="53" t="s">
        <v>72</v>
      </c>
      <c r="AS1400" s="2" t="s">
        <v>73</v>
      </c>
      <c r="AT1400" s="2" t="s">
        <v>148</v>
      </c>
      <c r="AU1400" s="2" t="s">
        <v>75</v>
      </c>
      <c r="AV1400" s="2" t="s">
        <v>76</v>
      </c>
      <c r="AW1400" s="2" t="str">
        <f t="shared" si="21"/>
        <v>AMERICANAS SERVIÇOS    PEGUE NA LOJA HOJE         PEGUE NA LOJA  QUIOSQUE</v>
      </c>
    </row>
    <row r="1401" spans="2:49" ht="15" customHeight="1">
      <c r="B1401" t="s">
        <v>10568</v>
      </c>
      <c r="C1401" s="2">
        <v>5327</v>
      </c>
      <c r="D1401" s="2">
        <v>5327</v>
      </c>
      <c r="E1401" s="2" t="s">
        <v>10569</v>
      </c>
      <c r="F1401" s="58" t="s">
        <v>10570</v>
      </c>
      <c r="G1401" s="2" t="s">
        <v>534</v>
      </c>
      <c r="H1401" t="s">
        <v>535</v>
      </c>
      <c r="I1401" s="58" t="s">
        <v>536</v>
      </c>
      <c r="J1401" s="2">
        <v>65659</v>
      </c>
      <c r="K1401" s="2" t="s">
        <v>537</v>
      </c>
      <c r="L1401" s="2" t="s">
        <v>531</v>
      </c>
      <c r="M1401" s="58" t="s">
        <v>721</v>
      </c>
      <c r="N1401" s="58" t="s">
        <v>722</v>
      </c>
      <c r="O1401" s="58" t="s">
        <v>723</v>
      </c>
      <c r="P1401" s="2" t="s">
        <v>148</v>
      </c>
      <c r="Q1401" s="2" t="s">
        <v>724</v>
      </c>
      <c r="R1401" s="2" t="s">
        <v>718</v>
      </c>
      <c r="S1401" s="10">
        <v>43819</v>
      </c>
      <c r="T1401" s="58" t="s">
        <v>725</v>
      </c>
      <c r="U1401" s="2" t="s">
        <v>726</v>
      </c>
      <c r="V1401" s="2" t="s">
        <v>92</v>
      </c>
      <c r="W1401" s="2" t="s">
        <v>1192</v>
      </c>
      <c r="X1401" s="2" t="s">
        <v>545</v>
      </c>
      <c r="Y1401" s="2">
        <v>98</v>
      </c>
      <c r="Z1401" s="2" t="s">
        <v>160</v>
      </c>
      <c r="AA1401" s="2" t="s">
        <v>727</v>
      </c>
      <c r="AB1401" s="58" t="s">
        <v>10571</v>
      </c>
      <c r="AC1401" s="58" t="s">
        <v>10572</v>
      </c>
      <c r="AD1401" s="58" t="s">
        <v>10573</v>
      </c>
      <c r="AE1401" s="2" t="s">
        <v>10574</v>
      </c>
      <c r="AF1401" s="62">
        <v>-3.2060833</v>
      </c>
      <c r="AG1401" s="62">
        <v>-44.993640300000003</v>
      </c>
      <c r="AH1401" s="2" t="s">
        <v>10575</v>
      </c>
      <c r="AI1401" s="2" t="s">
        <v>147</v>
      </c>
      <c r="AJ1401" s="2" t="s">
        <v>1196</v>
      </c>
      <c r="AK1401" s="55">
        <v>431.41</v>
      </c>
      <c r="AL1401" s="55">
        <v>29</v>
      </c>
      <c r="AM1401" s="55">
        <v>6.7221436684360576</v>
      </c>
      <c r="AN1401" s="2" t="s">
        <v>103</v>
      </c>
      <c r="AO1401" s="2">
        <v>9</v>
      </c>
      <c r="AP1401" s="2">
        <v>1</v>
      </c>
      <c r="AQ1401" s="2">
        <v>2</v>
      </c>
      <c r="AR1401" s="53" t="s">
        <v>72</v>
      </c>
      <c r="AS1401" s="2" t="s">
        <v>73</v>
      </c>
      <c r="AT1401" s="2" t="s">
        <v>148</v>
      </c>
      <c r="AU1401" s="2" t="s">
        <v>75</v>
      </c>
      <c r="AV1401" s="2" t="s">
        <v>76</v>
      </c>
      <c r="AW1401" s="2" t="str">
        <f t="shared" si="21"/>
        <v>AMERICANAS SERVIÇOS    PEGUE NA LOJA HOJE         PEGUE NA LOJA  QUIOSQUE</v>
      </c>
    </row>
    <row r="1402" spans="2:49" ht="15" customHeight="1">
      <c r="B1402" t="s">
        <v>10576</v>
      </c>
      <c r="C1402" s="2">
        <v>5331</v>
      </c>
      <c r="D1402" s="2">
        <v>5331</v>
      </c>
      <c r="E1402" s="2" t="s">
        <v>10577</v>
      </c>
      <c r="F1402" s="58" t="s">
        <v>10578</v>
      </c>
      <c r="G1402" s="2" t="s">
        <v>431</v>
      </c>
      <c r="H1402" t="s">
        <v>432</v>
      </c>
      <c r="I1402" s="58" t="s">
        <v>433</v>
      </c>
      <c r="J1402" s="2">
        <v>66749</v>
      </c>
      <c r="K1402" s="2" t="s">
        <v>434</v>
      </c>
      <c r="L1402" s="2" t="s">
        <v>435</v>
      </c>
      <c r="M1402" s="58" t="s">
        <v>1519</v>
      </c>
      <c r="N1402" s="58" t="s">
        <v>1520</v>
      </c>
      <c r="O1402" s="58" t="s">
        <v>1521</v>
      </c>
      <c r="P1402" s="2">
        <v>66162</v>
      </c>
      <c r="Q1402" s="2" t="s">
        <v>1522</v>
      </c>
      <c r="R1402" s="2">
        <v>1580</v>
      </c>
      <c r="S1402" s="10">
        <v>43819</v>
      </c>
      <c r="T1402" s="58" t="s">
        <v>1523</v>
      </c>
      <c r="U1402" s="2" t="s">
        <v>1524</v>
      </c>
      <c r="V1402" s="2" t="s">
        <v>92</v>
      </c>
      <c r="W1402" s="2" t="s">
        <v>1192</v>
      </c>
      <c r="X1402" s="2" t="s">
        <v>442</v>
      </c>
      <c r="Y1402" s="2">
        <v>84</v>
      </c>
      <c r="Z1402" s="2" t="s">
        <v>160</v>
      </c>
      <c r="AA1402" s="2" t="s">
        <v>1519</v>
      </c>
      <c r="AB1402" s="58" t="s">
        <v>10579</v>
      </c>
      <c r="AC1402" s="58" t="s">
        <v>98</v>
      </c>
      <c r="AD1402" s="58" t="s">
        <v>10580</v>
      </c>
      <c r="AE1402" s="2" t="s">
        <v>10581</v>
      </c>
      <c r="AF1402" s="62">
        <v>-5.1163299000000002</v>
      </c>
      <c r="AG1402" s="62">
        <v>-36.633488999999997</v>
      </c>
      <c r="AH1402" s="2" t="s">
        <v>10582</v>
      </c>
      <c r="AI1402" s="2" t="s">
        <v>28</v>
      </c>
      <c r="AJ1402" s="2" t="s">
        <v>1260</v>
      </c>
      <c r="AK1402" s="55">
        <v>292.58</v>
      </c>
      <c r="AL1402" s="55">
        <v>56</v>
      </c>
      <c r="AM1402" s="55">
        <v>19.140064255930003</v>
      </c>
      <c r="AN1402" s="2" t="s">
        <v>103</v>
      </c>
      <c r="AO1402" s="2">
        <v>8</v>
      </c>
      <c r="AP1402" s="2">
        <v>1</v>
      </c>
      <c r="AQ1402" s="2">
        <v>1</v>
      </c>
      <c r="AR1402" s="53" t="s">
        <v>72</v>
      </c>
      <c r="AS1402" s="2" t="s">
        <v>73</v>
      </c>
      <c r="AT1402" s="2" t="s">
        <v>148</v>
      </c>
      <c r="AU1402" s="2" t="s">
        <v>75</v>
      </c>
      <c r="AV1402" s="2" t="s">
        <v>76</v>
      </c>
      <c r="AW1402" s="2" t="str">
        <f t="shared" si="21"/>
        <v>AMERICANAS SERVIÇOS    PEGUE NA LOJA HOJE         PEGUE NA LOJA  QUIOSQUE</v>
      </c>
    </row>
    <row r="1403" spans="2:49" ht="15" customHeight="1">
      <c r="B1403" t="s">
        <v>10583</v>
      </c>
      <c r="C1403" s="2">
        <v>5337</v>
      </c>
      <c r="D1403" s="2">
        <v>5337</v>
      </c>
      <c r="E1403" s="2" t="s">
        <v>10584</v>
      </c>
      <c r="F1403" s="58" t="s">
        <v>10585</v>
      </c>
      <c r="G1403" s="2" t="s">
        <v>431</v>
      </c>
      <c r="H1403" t="s">
        <v>432</v>
      </c>
      <c r="I1403" s="58" t="s">
        <v>433</v>
      </c>
      <c r="J1403" s="2">
        <v>66749</v>
      </c>
      <c r="K1403" s="2" t="s">
        <v>434</v>
      </c>
      <c r="L1403" s="2" t="s">
        <v>435</v>
      </c>
      <c r="M1403" s="58" t="s">
        <v>474</v>
      </c>
      <c r="N1403" s="58" t="s">
        <v>475</v>
      </c>
      <c r="O1403" s="58" t="s">
        <v>476</v>
      </c>
      <c r="P1403" s="2" t="s">
        <v>148</v>
      </c>
      <c r="Q1403" s="2" t="s">
        <v>477</v>
      </c>
      <c r="R1403" s="2" t="s">
        <v>435</v>
      </c>
      <c r="S1403" s="10">
        <v>43819</v>
      </c>
      <c r="T1403" s="58" t="s">
        <v>478</v>
      </c>
      <c r="U1403" s="2" t="s">
        <v>479</v>
      </c>
      <c r="V1403" s="2" t="s">
        <v>92</v>
      </c>
      <c r="W1403" s="2" t="s">
        <v>1192</v>
      </c>
      <c r="X1403" s="2" t="s">
        <v>480</v>
      </c>
      <c r="Y1403" s="2">
        <v>73</v>
      </c>
      <c r="Z1403" s="2" t="s">
        <v>160</v>
      </c>
      <c r="AA1403" s="2" t="s">
        <v>481</v>
      </c>
      <c r="AB1403" s="58" t="s">
        <v>10586</v>
      </c>
      <c r="AC1403" s="58" t="s">
        <v>98</v>
      </c>
      <c r="AD1403" s="58" t="s">
        <v>10587</v>
      </c>
      <c r="AE1403" s="2" t="s">
        <v>10588</v>
      </c>
      <c r="AF1403" s="62">
        <v>-15.4179756</v>
      </c>
      <c r="AG1403" s="62">
        <v>-39.496735000000001</v>
      </c>
      <c r="AH1403" s="2" t="s">
        <v>10589</v>
      </c>
      <c r="AI1403" s="2" t="s">
        <v>147</v>
      </c>
      <c r="AJ1403" s="2" t="s">
        <v>1196</v>
      </c>
      <c r="AK1403" s="55">
        <v>320.08999999999997</v>
      </c>
      <c r="AL1403" s="55">
        <v>50</v>
      </c>
      <c r="AM1403" s="55">
        <v>15.620606704364398</v>
      </c>
      <c r="AN1403" s="2" t="s">
        <v>103</v>
      </c>
      <c r="AO1403" s="2">
        <v>9</v>
      </c>
      <c r="AP1403" s="2">
        <v>1</v>
      </c>
      <c r="AQ1403" s="2">
        <v>2</v>
      </c>
      <c r="AR1403" s="53" t="s">
        <v>148</v>
      </c>
      <c r="AS1403" s="2" t="s">
        <v>73</v>
      </c>
      <c r="AT1403" s="2" t="s">
        <v>148</v>
      </c>
      <c r="AU1403" s="2" t="s">
        <v>148</v>
      </c>
      <c r="AV1403" s="2" t="s">
        <v>76</v>
      </c>
      <c r="AW1403" s="2" t="str">
        <f t="shared" si="21"/>
        <v xml:space="preserve">     PEGUE NA LOJA HOJE            QUIOSQUE</v>
      </c>
    </row>
    <row r="1404" spans="2:49" ht="15" customHeight="1">
      <c r="B1404" t="s">
        <v>10590</v>
      </c>
      <c r="C1404" s="2">
        <v>1421</v>
      </c>
      <c r="D1404" s="2">
        <v>1421</v>
      </c>
      <c r="E1404" s="2" t="s">
        <v>10591</v>
      </c>
      <c r="F1404" s="58" t="s">
        <v>10592</v>
      </c>
      <c r="G1404" s="2" t="s">
        <v>380</v>
      </c>
      <c r="H1404" t="s">
        <v>381</v>
      </c>
      <c r="I1404" s="58" t="s">
        <v>382</v>
      </c>
      <c r="J1404" s="2">
        <v>66147</v>
      </c>
      <c r="K1404" s="2" t="s">
        <v>383</v>
      </c>
      <c r="L1404" s="2" t="s">
        <v>384</v>
      </c>
      <c r="M1404" s="58" t="s">
        <v>1717</v>
      </c>
      <c r="N1404" s="58" t="s">
        <v>1718</v>
      </c>
      <c r="O1404" s="58" t="s">
        <v>1719</v>
      </c>
      <c r="P1404" s="2" t="s">
        <v>148</v>
      </c>
      <c r="Q1404" s="2" t="s">
        <v>1720</v>
      </c>
      <c r="R1404" s="2">
        <v>1003</v>
      </c>
      <c r="S1404" s="10">
        <v>43820</v>
      </c>
      <c r="T1404" s="58" t="s">
        <v>406</v>
      </c>
      <c r="U1404" s="2" t="s">
        <v>407</v>
      </c>
      <c r="V1404" s="2" t="s">
        <v>92</v>
      </c>
      <c r="W1404" s="2" t="s">
        <v>93</v>
      </c>
      <c r="X1404" s="2" t="s">
        <v>248</v>
      </c>
      <c r="Y1404" s="2">
        <v>61</v>
      </c>
      <c r="Z1404" s="2" t="s">
        <v>160</v>
      </c>
      <c r="AA1404" s="2" t="s">
        <v>392</v>
      </c>
      <c r="AB1404" s="58" t="s">
        <v>10592</v>
      </c>
      <c r="AC1404" s="58" t="s">
        <v>98</v>
      </c>
      <c r="AD1404" s="58" t="s">
        <v>10593</v>
      </c>
      <c r="AE1404" s="2" t="s">
        <v>10594</v>
      </c>
      <c r="AF1404" s="62">
        <v>-16.119561900000001</v>
      </c>
      <c r="AG1404" s="62">
        <v>-47.939977399999997</v>
      </c>
      <c r="AH1404" s="2" t="s">
        <v>10595</v>
      </c>
      <c r="AI1404" s="2" t="s">
        <v>147</v>
      </c>
      <c r="AJ1404" s="2" t="s">
        <v>1351</v>
      </c>
      <c r="AK1404" s="55">
        <v>620.89</v>
      </c>
      <c r="AL1404" s="55">
        <v>55</v>
      </c>
      <c r="AM1404" s="55">
        <v>8.8582518642593691</v>
      </c>
      <c r="AN1404" s="2" t="s">
        <v>103</v>
      </c>
      <c r="AO1404" s="2">
        <v>7</v>
      </c>
      <c r="AP1404" s="2">
        <v>2</v>
      </c>
      <c r="AQ1404" s="2">
        <v>3</v>
      </c>
      <c r="AR1404" s="53" t="s">
        <v>72</v>
      </c>
      <c r="AS1404" s="2" t="s">
        <v>73</v>
      </c>
      <c r="AT1404" s="2" t="s">
        <v>74</v>
      </c>
      <c r="AU1404" s="2" t="s">
        <v>148</v>
      </c>
      <c r="AV1404" s="2" t="s">
        <v>76</v>
      </c>
      <c r="AW1404" s="2" t="str">
        <f t="shared" ref="AW1404:AW1465" si="22">SUBSTITUTE(AR1404&amp;"    "&amp;AS1404&amp;"    "&amp;AT1404&amp;"    "&amp;AU1404&amp;"  "&amp;AV1404,"-"," ")</f>
        <v>AMERICANAS SERVIÇOS    PEGUE NA LOJA HOJE    SHIP FROM STORE       QUIOSQUE</v>
      </c>
    </row>
    <row r="1405" spans="2:49" ht="15" customHeight="1">
      <c r="B1405" t="s">
        <v>10596</v>
      </c>
      <c r="C1405" s="2">
        <v>5289</v>
      </c>
      <c r="D1405" s="2">
        <v>5289</v>
      </c>
      <c r="E1405" s="2" t="s">
        <v>10597</v>
      </c>
      <c r="F1405" s="58" t="s">
        <v>10598</v>
      </c>
      <c r="G1405" s="2" t="s">
        <v>168</v>
      </c>
      <c r="H1405" t="s">
        <v>169</v>
      </c>
      <c r="I1405" s="58" t="s">
        <v>170</v>
      </c>
      <c r="J1405" s="2">
        <v>66146</v>
      </c>
      <c r="K1405" s="2" t="s">
        <v>171</v>
      </c>
      <c r="L1405" s="2" t="s">
        <v>172</v>
      </c>
      <c r="M1405" s="58" t="s">
        <v>173</v>
      </c>
      <c r="N1405" s="58" t="s">
        <v>174</v>
      </c>
      <c r="O1405" s="58" t="s">
        <v>175</v>
      </c>
      <c r="P1405" s="2">
        <v>65793</v>
      </c>
      <c r="Q1405" s="2" t="s">
        <v>176</v>
      </c>
      <c r="R1405" s="2" t="s">
        <v>177</v>
      </c>
      <c r="S1405" s="10">
        <v>43826</v>
      </c>
      <c r="T1405" s="58" t="s">
        <v>1174</v>
      </c>
      <c r="U1405" s="2" t="s">
        <v>1175</v>
      </c>
      <c r="V1405" s="2" t="s">
        <v>92</v>
      </c>
      <c r="W1405" s="2" t="s">
        <v>1192</v>
      </c>
      <c r="X1405" s="2" t="s">
        <v>140</v>
      </c>
      <c r="Y1405" s="2">
        <v>19</v>
      </c>
      <c r="Z1405" s="2" t="s">
        <v>459</v>
      </c>
      <c r="AA1405" s="2" t="s">
        <v>141</v>
      </c>
      <c r="AB1405" s="58" t="s">
        <v>10599</v>
      </c>
      <c r="AC1405" s="58" t="s">
        <v>98</v>
      </c>
      <c r="AD1405" s="58" t="s">
        <v>10600</v>
      </c>
      <c r="AE1405" s="2" t="s">
        <v>10601</v>
      </c>
      <c r="AF1405" s="62">
        <v>-21.855819700000001</v>
      </c>
      <c r="AG1405" s="62">
        <v>-47.4799674</v>
      </c>
      <c r="AH1405" s="2" t="s">
        <v>10602</v>
      </c>
      <c r="AI1405" s="2" t="s">
        <v>147</v>
      </c>
      <c r="AJ1405" s="2" t="s">
        <v>1196</v>
      </c>
      <c r="AK1405" s="55">
        <v>363.92</v>
      </c>
      <c r="AL1405" s="55">
        <v>44</v>
      </c>
      <c r="AM1405" s="55">
        <v>12.090569355902396</v>
      </c>
      <c r="AN1405" s="2" t="s">
        <v>10603</v>
      </c>
      <c r="AO1405" s="2">
        <v>10</v>
      </c>
      <c r="AP1405" s="2">
        <v>1</v>
      </c>
      <c r="AQ1405" s="2">
        <v>3</v>
      </c>
      <c r="AR1405" s="53" t="s">
        <v>148</v>
      </c>
      <c r="AS1405" s="2" t="s">
        <v>73</v>
      </c>
      <c r="AT1405" s="2" t="s">
        <v>148</v>
      </c>
      <c r="AU1405" s="2" t="s">
        <v>148</v>
      </c>
      <c r="AV1405" s="2" t="s">
        <v>148</v>
      </c>
      <c r="AW1405" s="2" t="str">
        <f t="shared" si="22"/>
        <v xml:space="preserve">     PEGUE NA LOJA HOJE             </v>
      </c>
    </row>
    <row r="1406" spans="2:49" ht="15" customHeight="1">
      <c r="B1406" t="s">
        <v>10604</v>
      </c>
      <c r="C1406" s="2">
        <v>5245</v>
      </c>
      <c r="D1406" s="2">
        <v>5245</v>
      </c>
      <c r="E1406" s="2" t="s">
        <v>10605</v>
      </c>
      <c r="F1406" s="58" t="s">
        <v>10606</v>
      </c>
      <c r="G1406" s="2" t="s">
        <v>285</v>
      </c>
      <c r="H1406" t="s">
        <v>286</v>
      </c>
      <c r="I1406" s="58" t="s">
        <v>287</v>
      </c>
      <c r="J1406" s="2">
        <v>68673</v>
      </c>
      <c r="K1406" s="2" t="s">
        <v>288</v>
      </c>
      <c r="L1406" s="2" t="s">
        <v>289</v>
      </c>
      <c r="M1406" s="58" t="s">
        <v>1298</v>
      </c>
      <c r="N1406" s="58" t="s">
        <v>1299</v>
      </c>
      <c r="O1406" s="58" t="s">
        <v>1300</v>
      </c>
      <c r="P1406" s="2" t="s">
        <v>148</v>
      </c>
      <c r="Q1406" s="2" t="s">
        <v>1301</v>
      </c>
      <c r="R1406" s="2" t="s">
        <v>1302</v>
      </c>
      <c r="S1406" s="10">
        <v>43853</v>
      </c>
      <c r="T1406" s="58" t="s">
        <v>3222</v>
      </c>
      <c r="U1406" s="2" t="s">
        <v>3223</v>
      </c>
      <c r="V1406" s="2" t="s">
        <v>92</v>
      </c>
      <c r="W1406" s="2" t="s">
        <v>1192</v>
      </c>
      <c r="X1406" s="2" t="s">
        <v>458</v>
      </c>
      <c r="Y1406" s="2">
        <v>51</v>
      </c>
      <c r="Z1406" s="2" t="s">
        <v>160</v>
      </c>
      <c r="AA1406" s="2" t="s">
        <v>460</v>
      </c>
      <c r="AB1406" s="58" t="s">
        <v>10607</v>
      </c>
      <c r="AC1406" s="58" t="s">
        <v>9025</v>
      </c>
      <c r="AD1406" s="58" t="s">
        <v>10608</v>
      </c>
      <c r="AE1406" s="2" t="s">
        <v>10609</v>
      </c>
      <c r="AF1406" s="62">
        <v>-29.830726899999998</v>
      </c>
      <c r="AG1406" s="62">
        <v>-50.524254199999902</v>
      </c>
      <c r="AH1406" s="2" t="s">
        <v>10610</v>
      </c>
      <c r="AI1406" s="2" t="s">
        <v>147</v>
      </c>
      <c r="AJ1406" s="2" t="s">
        <v>1196</v>
      </c>
      <c r="AK1406" s="55">
        <v>401.87</v>
      </c>
      <c r="AL1406" s="55">
        <v>32</v>
      </c>
      <c r="AM1406" s="55">
        <v>7.9627740314031898</v>
      </c>
      <c r="AN1406" s="2" t="s">
        <v>103</v>
      </c>
      <c r="AO1406" s="2">
        <v>5</v>
      </c>
      <c r="AP1406" s="2">
        <v>2</v>
      </c>
      <c r="AQ1406" s="2">
        <v>1</v>
      </c>
      <c r="AR1406" s="53" t="s">
        <v>148</v>
      </c>
      <c r="AS1406" s="2" t="s">
        <v>73</v>
      </c>
      <c r="AT1406" s="2" t="s">
        <v>148</v>
      </c>
      <c r="AU1406" s="2" t="s">
        <v>148</v>
      </c>
      <c r="AV1406" s="2" t="s">
        <v>148</v>
      </c>
      <c r="AW1406" s="2" t="str">
        <f t="shared" si="22"/>
        <v xml:space="preserve">     PEGUE NA LOJA HOJE             </v>
      </c>
    </row>
    <row r="1407" spans="2:49" ht="15" customHeight="1">
      <c r="B1407" t="s">
        <v>10611</v>
      </c>
      <c r="C1407" s="2">
        <v>5264</v>
      </c>
      <c r="D1407" s="2">
        <v>5264</v>
      </c>
      <c r="E1407" s="2" t="s">
        <v>10612</v>
      </c>
      <c r="F1407" s="58" t="s">
        <v>10613</v>
      </c>
      <c r="G1407" s="2" t="s">
        <v>431</v>
      </c>
      <c r="H1407" t="s">
        <v>432</v>
      </c>
      <c r="I1407" s="58" t="s">
        <v>433</v>
      </c>
      <c r="J1407" s="2">
        <v>66749</v>
      </c>
      <c r="K1407" s="2" t="s">
        <v>434</v>
      </c>
      <c r="L1407" s="2" t="s">
        <v>435</v>
      </c>
      <c r="M1407" s="58" t="s">
        <v>648</v>
      </c>
      <c r="N1407" s="58" t="s">
        <v>649</v>
      </c>
      <c r="O1407" s="58" t="s">
        <v>650</v>
      </c>
      <c r="P1407" s="2">
        <v>66215</v>
      </c>
      <c r="Q1407" s="2" t="s">
        <v>651</v>
      </c>
      <c r="R1407" s="2" t="s">
        <v>652</v>
      </c>
      <c r="S1407" s="10">
        <v>43869</v>
      </c>
      <c r="T1407" s="58" t="s">
        <v>653</v>
      </c>
      <c r="U1407" s="2" t="s">
        <v>654</v>
      </c>
      <c r="V1407" s="2" t="s">
        <v>92</v>
      </c>
      <c r="W1407" s="2" t="s">
        <v>1192</v>
      </c>
      <c r="X1407" s="2" t="s">
        <v>480</v>
      </c>
      <c r="Y1407" s="2">
        <v>75</v>
      </c>
      <c r="Z1407" s="2" t="s">
        <v>160</v>
      </c>
      <c r="AA1407" s="2" t="s">
        <v>481</v>
      </c>
      <c r="AB1407" s="58" t="s">
        <v>2176</v>
      </c>
      <c r="AC1407" s="58" t="s">
        <v>98</v>
      </c>
      <c r="AD1407" s="58" t="s">
        <v>10614</v>
      </c>
      <c r="AE1407" s="2" t="s">
        <v>10615</v>
      </c>
      <c r="AF1407" s="62">
        <v>-11.8031978</v>
      </c>
      <c r="AG1407" s="62">
        <v>-37.943965899999903</v>
      </c>
      <c r="AH1407" s="2" t="s">
        <v>10616</v>
      </c>
      <c r="AI1407" s="2" t="s">
        <v>147</v>
      </c>
      <c r="AJ1407" s="2" t="s">
        <v>1260</v>
      </c>
      <c r="AK1407" s="55">
        <v>240.27</v>
      </c>
      <c r="AL1407" s="55">
        <v>70</v>
      </c>
      <c r="AM1407" s="55">
        <v>29.133891039247512</v>
      </c>
      <c r="AN1407" s="2" t="s">
        <v>103</v>
      </c>
      <c r="AO1407" s="2">
        <v>5</v>
      </c>
      <c r="AP1407" s="2">
        <v>2</v>
      </c>
      <c r="AQ1407" s="2">
        <v>1</v>
      </c>
      <c r="AR1407" s="53" t="s">
        <v>148</v>
      </c>
      <c r="AS1407" s="2" t="s">
        <v>73</v>
      </c>
      <c r="AT1407" s="2" t="s">
        <v>148</v>
      </c>
      <c r="AU1407" s="2" t="s">
        <v>148</v>
      </c>
      <c r="AV1407" s="2" t="s">
        <v>148</v>
      </c>
      <c r="AW1407" s="2" t="str">
        <f t="shared" si="22"/>
        <v xml:space="preserve">     PEGUE NA LOJA HOJE             </v>
      </c>
    </row>
    <row r="1408" spans="2:49" ht="15" customHeight="1">
      <c r="B1408" t="s">
        <v>10617</v>
      </c>
      <c r="C1408" s="2">
        <v>1465</v>
      </c>
      <c r="D1408" s="2">
        <v>1465</v>
      </c>
      <c r="E1408" s="2" t="s">
        <v>10618</v>
      </c>
      <c r="F1408" s="58" t="s">
        <v>10619</v>
      </c>
      <c r="G1408" s="2" t="s">
        <v>285</v>
      </c>
      <c r="H1408" t="s">
        <v>286</v>
      </c>
      <c r="I1408" s="58" t="s">
        <v>287</v>
      </c>
      <c r="J1408" s="2">
        <v>68673</v>
      </c>
      <c r="K1408" s="2" t="s">
        <v>288</v>
      </c>
      <c r="L1408" s="2" t="s">
        <v>289</v>
      </c>
      <c r="M1408" s="58" t="s">
        <v>418</v>
      </c>
      <c r="N1408" s="58" t="s">
        <v>419</v>
      </c>
      <c r="O1408" s="58" t="s">
        <v>420</v>
      </c>
      <c r="P1408" s="2">
        <v>68308</v>
      </c>
      <c r="Q1408" s="2" t="s">
        <v>421</v>
      </c>
      <c r="R1408" s="2" t="s">
        <v>415</v>
      </c>
      <c r="S1408" s="10">
        <v>43893</v>
      </c>
      <c r="T1408" s="58" t="s">
        <v>422</v>
      </c>
      <c r="U1408" s="2" t="s">
        <v>423</v>
      </c>
      <c r="V1408" s="2" t="s">
        <v>92</v>
      </c>
      <c r="W1408" s="2" t="s">
        <v>93</v>
      </c>
      <c r="X1408" s="2" t="s">
        <v>248</v>
      </c>
      <c r="Y1408" s="2">
        <v>67</v>
      </c>
      <c r="Z1408" s="2" t="s">
        <v>95</v>
      </c>
      <c r="AA1408" s="2" t="s">
        <v>418</v>
      </c>
      <c r="AB1408" s="58" t="s">
        <v>10619</v>
      </c>
      <c r="AC1408" s="58" t="s">
        <v>98</v>
      </c>
      <c r="AD1408" s="58" t="s">
        <v>10620</v>
      </c>
      <c r="AE1408" s="2" t="s">
        <v>10621</v>
      </c>
      <c r="AF1408" s="62">
        <v>-19.398128700000001</v>
      </c>
      <c r="AG1408" s="62">
        <v>-54.571381600000002</v>
      </c>
      <c r="AH1408" s="2" t="s">
        <v>10622</v>
      </c>
      <c r="AI1408" s="2" t="s">
        <v>147</v>
      </c>
      <c r="AJ1408" s="2" t="s">
        <v>1196</v>
      </c>
      <c r="AK1408" s="55">
        <v>498.61</v>
      </c>
      <c r="AL1408" s="55">
        <v>38</v>
      </c>
      <c r="AM1408" s="55">
        <v>7.6211868995808345</v>
      </c>
      <c r="AN1408" s="2" t="s">
        <v>103</v>
      </c>
      <c r="AO1408" s="2">
        <v>13</v>
      </c>
      <c r="AP1408" s="2">
        <v>1</v>
      </c>
      <c r="AQ1408" s="2">
        <v>6</v>
      </c>
      <c r="AR1408" s="53" t="s">
        <v>148</v>
      </c>
      <c r="AS1408" s="2" t="s">
        <v>73</v>
      </c>
      <c r="AT1408" s="2" t="s">
        <v>148</v>
      </c>
      <c r="AU1408" s="2" t="s">
        <v>148</v>
      </c>
      <c r="AV1408" s="2" t="s">
        <v>148</v>
      </c>
      <c r="AW1408" s="2" t="str">
        <f t="shared" si="22"/>
        <v xml:space="preserve">     PEGUE NA LOJA HOJE             </v>
      </c>
    </row>
    <row r="1409" spans="2:49" ht="15" customHeight="1">
      <c r="B1409" t="s">
        <v>10623</v>
      </c>
      <c r="C1409" s="2">
        <v>5225</v>
      </c>
      <c r="D1409" s="2">
        <v>5225</v>
      </c>
      <c r="E1409" s="2" t="s">
        <v>10618</v>
      </c>
      <c r="F1409" s="58" t="s">
        <v>10624</v>
      </c>
      <c r="G1409" s="2" t="s">
        <v>168</v>
      </c>
      <c r="H1409" t="s">
        <v>169</v>
      </c>
      <c r="I1409" s="58" t="s">
        <v>170</v>
      </c>
      <c r="J1409" s="2">
        <v>66146</v>
      </c>
      <c r="K1409" s="2" t="s">
        <v>171</v>
      </c>
      <c r="L1409" s="2" t="s">
        <v>172</v>
      </c>
      <c r="M1409" s="58" t="s">
        <v>271</v>
      </c>
      <c r="N1409" s="58" t="s">
        <v>272</v>
      </c>
      <c r="O1409" t="s">
        <v>273</v>
      </c>
      <c r="P1409" s="2" t="s">
        <v>148</v>
      </c>
      <c r="Q1409" s="2" t="s">
        <v>274</v>
      </c>
      <c r="R1409" s="2" t="s">
        <v>268</v>
      </c>
      <c r="S1409" s="10">
        <v>43895</v>
      </c>
      <c r="T1409" s="58" t="s">
        <v>275</v>
      </c>
      <c r="U1409" s="2" t="s">
        <v>276</v>
      </c>
      <c r="V1409" s="2" t="s">
        <v>92</v>
      </c>
      <c r="W1409" s="2" t="s">
        <v>1192</v>
      </c>
      <c r="X1409" s="2" t="s">
        <v>140</v>
      </c>
      <c r="Y1409" s="2">
        <v>16</v>
      </c>
      <c r="Z1409" s="2" t="s">
        <v>95</v>
      </c>
      <c r="AA1409" s="2" t="s">
        <v>141</v>
      </c>
      <c r="AB1409" s="58" t="s">
        <v>10625</v>
      </c>
      <c r="AC1409" s="58" t="s">
        <v>98</v>
      </c>
      <c r="AD1409" s="58" t="s">
        <v>10626</v>
      </c>
      <c r="AE1409" s="2" t="s">
        <v>10627</v>
      </c>
      <c r="AF1409" s="62">
        <v>-20.717173200000001</v>
      </c>
      <c r="AG1409" s="62">
        <v>-47.902036699999996</v>
      </c>
      <c r="AH1409" s="2" t="s">
        <v>10628</v>
      </c>
      <c r="AI1409" s="2" t="s">
        <v>147</v>
      </c>
      <c r="AJ1409" s="2" t="s">
        <v>1196</v>
      </c>
      <c r="AK1409" s="55">
        <v>365.69</v>
      </c>
      <c r="AL1409" s="55">
        <v>43</v>
      </c>
      <c r="AM1409" s="55">
        <v>11.758593344089256</v>
      </c>
      <c r="AN1409" s="2" t="s">
        <v>103</v>
      </c>
      <c r="AO1409" s="2">
        <v>10</v>
      </c>
      <c r="AP1409" s="2">
        <v>1</v>
      </c>
      <c r="AQ1409" s="2">
        <v>3</v>
      </c>
      <c r="AR1409" s="53" t="s">
        <v>148</v>
      </c>
      <c r="AS1409" s="2" t="s">
        <v>73</v>
      </c>
      <c r="AT1409" s="2" t="s">
        <v>148</v>
      </c>
      <c r="AU1409" s="2" t="s">
        <v>148</v>
      </c>
      <c r="AV1409" s="2" t="s">
        <v>76</v>
      </c>
      <c r="AW1409" s="2" t="str">
        <f t="shared" si="22"/>
        <v xml:space="preserve">     PEGUE NA LOJA HOJE            QUIOSQUE</v>
      </c>
    </row>
    <row r="1410" spans="2:49" ht="15" customHeight="1">
      <c r="B1410" t="s">
        <v>10629</v>
      </c>
      <c r="C1410" s="2">
        <v>1442</v>
      </c>
      <c r="D1410" s="2">
        <v>1442</v>
      </c>
      <c r="E1410" s="2" t="s">
        <v>10630</v>
      </c>
      <c r="F1410" s="58" t="s">
        <v>10631</v>
      </c>
      <c r="G1410" s="2" t="s">
        <v>431</v>
      </c>
      <c r="H1410" t="s">
        <v>432</v>
      </c>
      <c r="I1410" s="58" t="s">
        <v>433</v>
      </c>
      <c r="J1410" s="2">
        <v>66749</v>
      </c>
      <c r="K1410" s="2" t="s">
        <v>434</v>
      </c>
      <c r="L1410" s="2" t="s">
        <v>435</v>
      </c>
      <c r="M1410" s="58" t="s">
        <v>3004</v>
      </c>
      <c r="N1410" s="58" t="s">
        <v>3005</v>
      </c>
      <c r="O1410" s="58" t="s">
        <v>3006</v>
      </c>
      <c r="P1410" s="2">
        <v>68685</v>
      </c>
      <c r="Q1410" s="2" t="s">
        <v>3007</v>
      </c>
      <c r="R1410" s="2" t="s">
        <v>3008</v>
      </c>
      <c r="S1410" s="10">
        <v>43907</v>
      </c>
      <c r="T1410" s="58" t="s">
        <v>1848</v>
      </c>
      <c r="U1410" s="2" t="s">
        <v>1849</v>
      </c>
      <c r="V1410" s="2" t="s">
        <v>92</v>
      </c>
      <c r="W1410" s="2" t="s">
        <v>93</v>
      </c>
      <c r="X1410" s="2" t="s">
        <v>480</v>
      </c>
      <c r="Y1410" s="2">
        <v>71</v>
      </c>
      <c r="Z1410" s="2" t="s">
        <v>95</v>
      </c>
      <c r="AA1410" s="2" t="s">
        <v>481</v>
      </c>
      <c r="AB1410" s="58" t="s">
        <v>3159</v>
      </c>
      <c r="AC1410" s="58" t="s">
        <v>98</v>
      </c>
      <c r="AD1410" s="58" t="s">
        <v>10632</v>
      </c>
      <c r="AE1410" s="2" t="s">
        <v>10633</v>
      </c>
      <c r="AF1410" s="62">
        <v>-12.8989546</v>
      </c>
      <c r="AG1410" s="62">
        <v>-38.331862000000001</v>
      </c>
      <c r="AH1410" s="2" t="s">
        <v>10634</v>
      </c>
      <c r="AI1410" s="2" t="s">
        <v>28</v>
      </c>
      <c r="AJ1410" s="2" t="s">
        <v>102</v>
      </c>
      <c r="AK1410" s="55">
        <v>1183.42</v>
      </c>
      <c r="AL1410" s="55">
        <v>115</v>
      </c>
      <c r="AM1410" s="55">
        <v>9.7175981477412918</v>
      </c>
      <c r="AN1410" s="2" t="s">
        <v>331</v>
      </c>
      <c r="AO1410" s="2">
        <v>4</v>
      </c>
      <c r="AP1410" s="2">
        <v>3</v>
      </c>
      <c r="AQ1410" s="2">
        <v>1</v>
      </c>
      <c r="AR1410" s="53" t="s">
        <v>72</v>
      </c>
      <c r="AS1410" s="2" t="s">
        <v>73</v>
      </c>
      <c r="AT1410" s="2" t="s">
        <v>74</v>
      </c>
      <c r="AU1410" s="2" t="s">
        <v>148</v>
      </c>
      <c r="AV1410" s="2" t="s">
        <v>148</v>
      </c>
      <c r="AW1410" s="2" t="str">
        <f t="shared" si="22"/>
        <v xml:space="preserve">AMERICANAS SERVIÇOS    PEGUE NA LOJA HOJE    SHIP FROM STORE        </v>
      </c>
    </row>
    <row r="1411" spans="2:49" ht="15" customHeight="1">
      <c r="B1411" t="s">
        <v>10635</v>
      </c>
      <c r="C1411" s="2">
        <v>1489</v>
      </c>
      <c r="D1411" s="2">
        <v>1489</v>
      </c>
      <c r="E1411" s="2" t="s">
        <v>10636</v>
      </c>
      <c r="F1411" s="58" t="s">
        <v>10637</v>
      </c>
      <c r="G1411" s="2" t="s">
        <v>285</v>
      </c>
      <c r="H1411" t="s">
        <v>286</v>
      </c>
      <c r="I1411" s="58" t="s">
        <v>287</v>
      </c>
      <c r="J1411" s="2">
        <v>68673</v>
      </c>
      <c r="K1411" s="2" t="s">
        <v>288</v>
      </c>
      <c r="L1411" s="2" t="s">
        <v>289</v>
      </c>
      <c r="M1411" s="58" t="s">
        <v>663</v>
      </c>
      <c r="N1411" s="58" t="s">
        <v>664</v>
      </c>
      <c r="O1411" s="58" t="s">
        <v>665</v>
      </c>
      <c r="P1411" s="2" t="s">
        <v>148</v>
      </c>
      <c r="Q1411" s="2" t="s">
        <v>666</v>
      </c>
      <c r="R1411" s="2" t="s">
        <v>660</v>
      </c>
      <c r="S1411" s="10">
        <v>43908</v>
      </c>
      <c r="T1411" s="58" t="s">
        <v>667</v>
      </c>
      <c r="U1411" s="2" t="s">
        <v>668</v>
      </c>
      <c r="V1411" s="2" t="s">
        <v>92</v>
      </c>
      <c r="W1411" s="2" t="s">
        <v>93</v>
      </c>
      <c r="X1411" s="2" t="s">
        <v>296</v>
      </c>
      <c r="Y1411" s="2">
        <v>48</v>
      </c>
      <c r="Z1411" s="2" t="s">
        <v>160</v>
      </c>
      <c r="AA1411" s="2" t="s">
        <v>669</v>
      </c>
      <c r="AB1411" s="58" t="s">
        <v>1937</v>
      </c>
      <c r="AC1411" s="58" t="s">
        <v>10638</v>
      </c>
      <c r="AD1411" s="58" t="s">
        <v>10639</v>
      </c>
      <c r="AE1411" s="2" t="s">
        <v>10640</v>
      </c>
      <c r="AF1411" s="62">
        <v>-28.686448200000001</v>
      </c>
      <c r="AG1411" s="62">
        <v>-49.332206199999902</v>
      </c>
      <c r="AH1411" s="2" t="s">
        <v>10641</v>
      </c>
      <c r="AI1411" s="2" t="s">
        <v>147</v>
      </c>
      <c r="AJ1411" s="2" t="s">
        <v>330</v>
      </c>
      <c r="AK1411" s="55">
        <v>755.03</v>
      </c>
      <c r="AL1411" s="55">
        <v>120</v>
      </c>
      <c r="AM1411" s="55">
        <v>15.89340820894534</v>
      </c>
      <c r="AN1411" s="2" t="s">
        <v>331</v>
      </c>
      <c r="AO1411" s="2">
        <v>9</v>
      </c>
      <c r="AP1411" s="2">
        <v>1</v>
      </c>
      <c r="AQ1411" s="2">
        <v>2</v>
      </c>
      <c r="AR1411" s="53" t="s">
        <v>148</v>
      </c>
      <c r="AS1411" s="2" t="s">
        <v>73</v>
      </c>
      <c r="AT1411" s="2" t="s">
        <v>148</v>
      </c>
      <c r="AU1411" s="2" t="s">
        <v>148</v>
      </c>
      <c r="AV1411" s="2" t="s">
        <v>148</v>
      </c>
      <c r="AW1411" s="2" t="str">
        <f t="shared" si="22"/>
        <v xml:space="preserve">     PEGUE NA LOJA HOJE             </v>
      </c>
    </row>
    <row r="1412" spans="2:49" ht="15" customHeight="1">
      <c r="B1412" t="s">
        <v>10642</v>
      </c>
      <c r="C1412" s="2">
        <v>1483</v>
      </c>
      <c r="D1412" s="2">
        <v>1483</v>
      </c>
      <c r="E1412" s="2" t="s">
        <v>10630</v>
      </c>
      <c r="F1412" s="58" t="s">
        <v>10643</v>
      </c>
      <c r="G1412" s="2" t="s">
        <v>534</v>
      </c>
      <c r="H1412" t="s">
        <v>535</v>
      </c>
      <c r="I1412" s="58" t="s">
        <v>536</v>
      </c>
      <c r="J1412" s="2">
        <v>65659</v>
      </c>
      <c r="K1412" s="2" t="s">
        <v>537</v>
      </c>
      <c r="L1412" s="2" t="s">
        <v>531</v>
      </c>
      <c r="M1412" s="58" t="s">
        <v>2988</v>
      </c>
      <c r="N1412" s="58" t="s">
        <v>2989</v>
      </c>
      <c r="O1412" s="58" t="s">
        <v>2990</v>
      </c>
      <c r="P1412" s="2" t="s">
        <v>148</v>
      </c>
      <c r="Q1412" s="2" t="s">
        <v>2991</v>
      </c>
      <c r="R1412" s="2" t="s">
        <v>2985</v>
      </c>
      <c r="S1412" s="10">
        <v>43910</v>
      </c>
      <c r="T1412" s="58" t="s">
        <v>4141</v>
      </c>
      <c r="U1412" s="2" t="s">
        <v>4142</v>
      </c>
      <c r="V1412" s="2" t="s">
        <v>92</v>
      </c>
      <c r="W1412" s="2" t="s">
        <v>93</v>
      </c>
      <c r="X1412" s="2" t="s">
        <v>248</v>
      </c>
      <c r="Y1412" s="2">
        <v>68</v>
      </c>
      <c r="Z1412" s="2" t="s">
        <v>95</v>
      </c>
      <c r="AA1412" s="2" t="s">
        <v>4143</v>
      </c>
      <c r="AB1412" s="58" t="s">
        <v>8510</v>
      </c>
      <c r="AC1412" s="58" t="s">
        <v>10644</v>
      </c>
      <c r="AD1412" s="58" t="s">
        <v>10645</v>
      </c>
      <c r="AE1412" s="2" t="s">
        <v>8512</v>
      </c>
      <c r="AF1412" s="62">
        <v>-7.6303874</v>
      </c>
      <c r="AG1412" s="62">
        <v>-72.674217100000007</v>
      </c>
      <c r="AH1412" s="2" t="s">
        <v>10646</v>
      </c>
      <c r="AI1412" s="2" t="s">
        <v>147</v>
      </c>
      <c r="AJ1412" s="2" t="s">
        <v>330</v>
      </c>
      <c r="AK1412" s="55">
        <v>711.5</v>
      </c>
      <c r="AL1412" s="55">
        <v>43</v>
      </c>
      <c r="AM1412" s="55">
        <v>6.0435699226985244</v>
      </c>
      <c r="AN1412" s="2" t="s">
        <v>331</v>
      </c>
      <c r="AO1412" s="2">
        <v>14</v>
      </c>
      <c r="AP1412" s="2">
        <v>1</v>
      </c>
      <c r="AQ1412" s="2">
        <v>7</v>
      </c>
      <c r="AR1412" s="53" t="s">
        <v>148</v>
      </c>
      <c r="AS1412" s="2" t="s">
        <v>73</v>
      </c>
      <c r="AT1412" s="2" t="s">
        <v>148</v>
      </c>
      <c r="AU1412" s="2" t="s">
        <v>148</v>
      </c>
      <c r="AV1412" s="2" t="s">
        <v>148</v>
      </c>
      <c r="AW1412" s="2" t="str">
        <f t="shared" si="22"/>
        <v xml:space="preserve">     PEGUE NA LOJA HOJE             </v>
      </c>
    </row>
    <row r="1413" spans="2:49" ht="15" customHeight="1">
      <c r="B1413" t="s">
        <v>10647</v>
      </c>
      <c r="C1413" s="2">
        <v>1443</v>
      </c>
      <c r="D1413" s="2">
        <v>1443</v>
      </c>
      <c r="E1413" s="2" t="s">
        <v>10648</v>
      </c>
      <c r="F1413" s="58" t="s">
        <v>10649</v>
      </c>
      <c r="G1413" s="2" t="s">
        <v>431</v>
      </c>
      <c r="H1413" t="s">
        <v>432</v>
      </c>
      <c r="I1413" s="58" t="s">
        <v>433</v>
      </c>
      <c r="J1413" s="2">
        <v>66749</v>
      </c>
      <c r="K1413" s="2" t="s">
        <v>434</v>
      </c>
      <c r="L1413" s="2" t="s">
        <v>435</v>
      </c>
      <c r="M1413" s="58" t="s">
        <v>1648</v>
      </c>
      <c r="N1413" s="58" t="s">
        <v>1649</v>
      </c>
      <c r="O1413" s="58" t="s">
        <v>1650</v>
      </c>
      <c r="P1413" s="2" t="s">
        <v>148</v>
      </c>
      <c r="Q1413" s="2" t="s">
        <v>1651</v>
      </c>
      <c r="R1413" s="2" t="s">
        <v>1645</v>
      </c>
      <c r="S1413" s="10">
        <v>44042</v>
      </c>
      <c r="T1413" s="58" t="s">
        <v>1652</v>
      </c>
      <c r="U1413" s="2" t="s">
        <v>1653</v>
      </c>
      <c r="V1413" s="2" t="s">
        <v>92</v>
      </c>
      <c r="W1413" s="2" t="s">
        <v>93</v>
      </c>
      <c r="X1413" s="2" t="s">
        <v>442</v>
      </c>
      <c r="Y1413" s="2">
        <v>87</v>
      </c>
      <c r="Z1413" s="2" t="s">
        <v>160</v>
      </c>
      <c r="AA1413" s="2" t="s">
        <v>443</v>
      </c>
      <c r="AB1413" s="58" t="s">
        <v>9880</v>
      </c>
      <c r="AC1413" s="58" t="s">
        <v>3557</v>
      </c>
      <c r="AD1413" s="58" t="s">
        <v>10650</v>
      </c>
      <c r="AE1413" s="2" t="s">
        <v>10651</v>
      </c>
      <c r="AF1413" s="62">
        <v>-7.9859899999999904</v>
      </c>
      <c r="AG1413" s="62">
        <v>-38.300137599999999</v>
      </c>
      <c r="AH1413" s="2" t="s">
        <v>10652</v>
      </c>
      <c r="AI1413" s="2" t="s">
        <v>147</v>
      </c>
      <c r="AJ1413" s="2" t="s">
        <v>330</v>
      </c>
      <c r="AK1413" s="55">
        <v>899.64</v>
      </c>
      <c r="AL1413" s="55">
        <v>97</v>
      </c>
      <c r="AM1413" s="55">
        <v>10.782090614023387</v>
      </c>
      <c r="AN1413" s="2" t="s">
        <v>331</v>
      </c>
      <c r="AO1413" s="2">
        <v>8</v>
      </c>
      <c r="AP1413" s="2">
        <v>1</v>
      </c>
      <c r="AQ1413" s="2">
        <v>1</v>
      </c>
      <c r="AR1413" s="53" t="s">
        <v>72</v>
      </c>
      <c r="AS1413" s="2" t="s">
        <v>73</v>
      </c>
      <c r="AT1413" s="2" t="s">
        <v>148</v>
      </c>
      <c r="AU1413" s="2" t="s">
        <v>148</v>
      </c>
      <c r="AV1413" s="2" t="s">
        <v>148</v>
      </c>
      <c r="AW1413" s="2" t="str">
        <f t="shared" si="22"/>
        <v xml:space="preserve">AMERICANAS SERVIÇOS    PEGUE NA LOJA HOJE             </v>
      </c>
    </row>
    <row r="1414" spans="2:49" ht="15" customHeight="1">
      <c r="B1414" t="s">
        <v>10653</v>
      </c>
      <c r="C1414" s="2">
        <v>5280</v>
      </c>
      <c r="D1414" s="2">
        <v>5280</v>
      </c>
      <c r="E1414" s="2" t="s">
        <v>10654</v>
      </c>
      <c r="F1414" s="58" t="s">
        <v>10655</v>
      </c>
      <c r="G1414" s="2" t="s">
        <v>380</v>
      </c>
      <c r="H1414" t="s">
        <v>381</v>
      </c>
      <c r="I1414" s="58" t="s">
        <v>382</v>
      </c>
      <c r="J1414" s="2">
        <v>66147</v>
      </c>
      <c r="K1414" s="2" t="s">
        <v>383</v>
      </c>
      <c r="L1414" s="2" t="s">
        <v>384</v>
      </c>
      <c r="M1414" s="58" t="s">
        <v>2907</v>
      </c>
      <c r="N1414" s="58" t="s">
        <v>2908</v>
      </c>
      <c r="O1414" s="58" t="s">
        <v>2909</v>
      </c>
      <c r="P1414" s="2">
        <v>68222</v>
      </c>
      <c r="Q1414" s="2" t="s">
        <v>2910</v>
      </c>
      <c r="R1414" s="2">
        <v>1019</v>
      </c>
      <c r="S1414" s="10">
        <v>44078</v>
      </c>
      <c r="T1414" s="58" t="s">
        <v>2911</v>
      </c>
      <c r="U1414" s="2" t="s">
        <v>2912</v>
      </c>
      <c r="V1414" s="2" t="s">
        <v>92</v>
      </c>
      <c r="W1414" s="2" t="s">
        <v>1192</v>
      </c>
      <c r="X1414" s="2" t="s">
        <v>442</v>
      </c>
      <c r="Y1414" s="2">
        <v>88</v>
      </c>
      <c r="Z1414" s="2" t="s">
        <v>160</v>
      </c>
      <c r="AA1414" s="2" t="s">
        <v>526</v>
      </c>
      <c r="AB1414" s="58" t="s">
        <v>10656</v>
      </c>
      <c r="AC1414" s="58" t="s">
        <v>98</v>
      </c>
      <c r="AD1414" s="58" t="s">
        <v>10657</v>
      </c>
      <c r="AE1414" s="2" t="s">
        <v>10658</v>
      </c>
      <c r="AF1414" s="62">
        <v>-4.3343999999999996</v>
      </c>
      <c r="AG1414" s="62">
        <v>-40.151293000000003</v>
      </c>
      <c r="AH1414" s="2" t="s">
        <v>10659</v>
      </c>
      <c r="AI1414" s="2" t="s">
        <v>28</v>
      </c>
      <c r="AJ1414" s="2" t="s">
        <v>1196</v>
      </c>
      <c r="AK1414" s="55">
        <v>374.62</v>
      </c>
      <c r="AL1414" s="55">
        <v>37</v>
      </c>
      <c r="AM1414" s="55">
        <v>9.8766750306977737</v>
      </c>
      <c r="AN1414" s="2" t="s">
        <v>103</v>
      </c>
      <c r="AO1414" s="2">
        <v>12</v>
      </c>
      <c r="AP1414" s="2">
        <v>1</v>
      </c>
      <c r="AQ1414" s="2">
        <v>5</v>
      </c>
      <c r="AR1414" s="53" t="s">
        <v>148</v>
      </c>
      <c r="AS1414" s="2" t="s">
        <v>73</v>
      </c>
      <c r="AT1414" s="2" t="s">
        <v>148</v>
      </c>
      <c r="AU1414" s="2" t="s">
        <v>148</v>
      </c>
      <c r="AV1414" s="2" t="s">
        <v>76</v>
      </c>
      <c r="AW1414" s="2" t="str">
        <f t="shared" si="22"/>
        <v xml:space="preserve">     PEGUE NA LOJA HOJE            QUIOSQUE</v>
      </c>
    </row>
    <row r="1415" spans="2:49" ht="15" customHeight="1">
      <c r="B1415" t="s">
        <v>10660</v>
      </c>
      <c r="C1415" s="2">
        <v>1468</v>
      </c>
      <c r="D1415" s="2">
        <v>1468</v>
      </c>
      <c r="E1415" s="2" t="s">
        <v>10661</v>
      </c>
      <c r="F1415" s="58" t="s">
        <v>10662</v>
      </c>
      <c r="G1415" s="2" t="s">
        <v>380</v>
      </c>
      <c r="H1415" t="s">
        <v>381</v>
      </c>
      <c r="I1415" s="58" t="s">
        <v>382</v>
      </c>
      <c r="J1415" s="2">
        <v>66147</v>
      </c>
      <c r="K1415" s="2" t="s">
        <v>383</v>
      </c>
      <c r="L1415" s="2" t="s">
        <v>384</v>
      </c>
      <c r="M1415" s="58" t="s">
        <v>385</v>
      </c>
      <c r="N1415" s="58" t="s">
        <v>386</v>
      </c>
      <c r="O1415" s="58" t="s">
        <v>387</v>
      </c>
      <c r="P1415" s="2">
        <v>66210</v>
      </c>
      <c r="Q1415" s="2" t="s">
        <v>388</v>
      </c>
      <c r="R1415" s="2" t="s">
        <v>389</v>
      </c>
      <c r="S1415" s="10">
        <v>44099</v>
      </c>
      <c r="T1415" s="58" t="s">
        <v>3305</v>
      </c>
      <c r="U1415" s="2" t="s">
        <v>3306</v>
      </c>
      <c r="V1415" s="2" t="s">
        <v>92</v>
      </c>
      <c r="W1415" s="2" t="s">
        <v>93</v>
      </c>
      <c r="X1415" s="2" t="s">
        <v>248</v>
      </c>
      <c r="Y1415" s="2">
        <v>63</v>
      </c>
      <c r="Z1415" s="2" t="s">
        <v>160</v>
      </c>
      <c r="AA1415" s="2" t="s">
        <v>3307</v>
      </c>
      <c r="AB1415" s="58" t="s">
        <v>10662</v>
      </c>
      <c r="AC1415" s="58" t="s">
        <v>98</v>
      </c>
      <c r="AD1415" s="58" t="s">
        <v>10663</v>
      </c>
      <c r="AE1415" s="2" t="s">
        <v>10664</v>
      </c>
      <c r="AF1415" s="62">
        <v>-5.6521466999999896</v>
      </c>
      <c r="AG1415" s="62">
        <v>-48.123841300000002</v>
      </c>
      <c r="AH1415" s="2" t="s">
        <v>10665</v>
      </c>
      <c r="AI1415" s="2" t="s">
        <v>147</v>
      </c>
      <c r="AJ1415" s="2" t="s">
        <v>330</v>
      </c>
      <c r="AK1415" s="55">
        <v>707.35</v>
      </c>
      <c r="AL1415" s="55">
        <v>72</v>
      </c>
      <c r="AM1415" s="55">
        <v>10.17883650243868</v>
      </c>
      <c r="AN1415" s="2" t="s">
        <v>103</v>
      </c>
      <c r="AO1415" s="2">
        <v>11</v>
      </c>
      <c r="AP1415" s="2">
        <v>1</v>
      </c>
      <c r="AQ1415" s="2">
        <v>4</v>
      </c>
      <c r="AR1415" s="53" t="s">
        <v>72</v>
      </c>
      <c r="AS1415" s="2" t="s">
        <v>73</v>
      </c>
      <c r="AT1415" s="2" t="s">
        <v>148</v>
      </c>
      <c r="AU1415" s="2" t="s">
        <v>148</v>
      </c>
      <c r="AV1415" s="2" t="s">
        <v>76</v>
      </c>
      <c r="AW1415" s="2" t="str">
        <f t="shared" si="22"/>
        <v>AMERICANAS SERVIÇOS    PEGUE NA LOJA HOJE            QUIOSQUE</v>
      </c>
    </row>
    <row r="1416" spans="2:49" ht="15" customHeight="1">
      <c r="B1416" t="s">
        <v>10666</v>
      </c>
      <c r="C1416" s="2">
        <v>5321</v>
      </c>
      <c r="D1416" s="2">
        <v>5321</v>
      </c>
      <c r="E1416" s="2" t="s">
        <v>10667</v>
      </c>
      <c r="F1416" s="58" t="s">
        <v>10668</v>
      </c>
      <c r="G1416" s="2" t="s">
        <v>431</v>
      </c>
      <c r="H1416" t="s">
        <v>432</v>
      </c>
      <c r="I1416" s="58" t="s">
        <v>433</v>
      </c>
      <c r="J1416" s="2">
        <v>66749</v>
      </c>
      <c r="K1416" s="2" t="s">
        <v>434</v>
      </c>
      <c r="L1416" s="2" t="s">
        <v>435</v>
      </c>
      <c r="M1416" s="58" t="s">
        <v>1519</v>
      </c>
      <c r="N1416" s="58" t="s">
        <v>1520</v>
      </c>
      <c r="O1416" s="58" t="s">
        <v>1521</v>
      </c>
      <c r="P1416" s="2">
        <v>66162</v>
      </c>
      <c r="Q1416" s="2" t="s">
        <v>1522</v>
      </c>
      <c r="R1416" s="2">
        <v>1580</v>
      </c>
      <c r="S1416" s="10">
        <v>44102</v>
      </c>
      <c r="T1416" s="58" t="s">
        <v>1523</v>
      </c>
      <c r="U1416" s="2" t="s">
        <v>1524</v>
      </c>
      <c r="V1416" s="2" t="s">
        <v>92</v>
      </c>
      <c r="W1416" s="2" t="s">
        <v>1192</v>
      </c>
      <c r="X1416" s="2" t="s">
        <v>442</v>
      </c>
      <c r="Y1416" s="2">
        <v>84</v>
      </c>
      <c r="Z1416" s="2" t="s">
        <v>160</v>
      </c>
      <c r="AA1416" s="2" t="s">
        <v>1519</v>
      </c>
      <c r="AB1416" s="58" t="s">
        <v>10669</v>
      </c>
      <c r="AC1416" s="58" t="s">
        <v>98</v>
      </c>
      <c r="AD1416" s="58" t="s">
        <v>10670</v>
      </c>
      <c r="AE1416" s="2" t="s">
        <v>10671</v>
      </c>
      <c r="AF1416" s="62">
        <v>-6.0723460999999999</v>
      </c>
      <c r="AG1416" s="62">
        <v>-35.239453400000002</v>
      </c>
      <c r="AH1416" s="2" t="s">
        <v>10672</v>
      </c>
      <c r="AI1416" s="2" t="s">
        <v>147</v>
      </c>
      <c r="AJ1416" s="2" t="s">
        <v>1196</v>
      </c>
      <c r="AK1416" s="55">
        <v>372.79</v>
      </c>
      <c r="AL1416" s="55">
        <v>23</v>
      </c>
      <c r="AM1416" s="55">
        <v>6.1696933930631186</v>
      </c>
      <c r="AN1416" s="2" t="s">
        <v>103</v>
      </c>
      <c r="AO1416" s="2">
        <v>8</v>
      </c>
      <c r="AP1416" s="2">
        <v>1</v>
      </c>
      <c r="AQ1416" s="2">
        <v>1</v>
      </c>
      <c r="AR1416" s="53" t="s">
        <v>72</v>
      </c>
      <c r="AS1416" s="2" t="s">
        <v>73</v>
      </c>
      <c r="AT1416" s="2" t="s">
        <v>148</v>
      </c>
      <c r="AU1416" s="2" t="s">
        <v>148</v>
      </c>
      <c r="AV1416" s="2" t="s">
        <v>76</v>
      </c>
      <c r="AW1416" s="2" t="str">
        <f t="shared" si="22"/>
        <v>AMERICANAS SERVIÇOS    PEGUE NA LOJA HOJE            QUIOSQUE</v>
      </c>
    </row>
    <row r="1417" spans="2:49" ht="15" customHeight="1">
      <c r="B1417" t="s">
        <v>10673</v>
      </c>
      <c r="C1417" s="2">
        <v>1395</v>
      </c>
      <c r="D1417" s="2">
        <v>1395</v>
      </c>
      <c r="E1417" s="2" t="s">
        <v>10674</v>
      </c>
      <c r="F1417" s="58" t="s">
        <v>10675</v>
      </c>
      <c r="G1417" s="2" t="s">
        <v>285</v>
      </c>
      <c r="H1417" t="s">
        <v>286</v>
      </c>
      <c r="I1417" s="58" t="s">
        <v>287</v>
      </c>
      <c r="J1417" s="2">
        <v>68673</v>
      </c>
      <c r="K1417" s="2" t="s">
        <v>288</v>
      </c>
      <c r="L1417" s="2" t="s">
        <v>289</v>
      </c>
      <c r="M1417" s="58" t="s">
        <v>1298</v>
      </c>
      <c r="N1417" s="58" t="s">
        <v>1299</v>
      </c>
      <c r="O1417" s="58" t="s">
        <v>1300</v>
      </c>
      <c r="P1417" s="2" t="s">
        <v>148</v>
      </c>
      <c r="Q1417" s="2" t="s">
        <v>1301</v>
      </c>
      <c r="R1417" s="2" t="s">
        <v>1302</v>
      </c>
      <c r="S1417" s="10">
        <v>44119</v>
      </c>
      <c r="T1417" s="58" t="s">
        <v>3222</v>
      </c>
      <c r="U1417" s="2" t="s">
        <v>3223</v>
      </c>
      <c r="V1417" s="2" t="s">
        <v>92</v>
      </c>
      <c r="W1417" s="2" t="s">
        <v>93</v>
      </c>
      <c r="X1417" s="2" t="s">
        <v>458</v>
      </c>
      <c r="Y1417" s="2">
        <v>55</v>
      </c>
      <c r="Z1417" s="2" t="s">
        <v>160</v>
      </c>
      <c r="AA1417" s="2" t="s">
        <v>460</v>
      </c>
      <c r="AB1417" s="58" t="s">
        <v>10675</v>
      </c>
      <c r="AC1417" s="58" t="s">
        <v>98</v>
      </c>
      <c r="AD1417" s="58" t="s">
        <v>10676</v>
      </c>
      <c r="AE1417" s="2" t="s">
        <v>10677</v>
      </c>
      <c r="AF1417" s="62">
        <v>-30.2555932</v>
      </c>
      <c r="AG1417" s="62">
        <v>-54.9183667</v>
      </c>
      <c r="AH1417" s="2" t="s">
        <v>10678</v>
      </c>
      <c r="AI1417" s="2" t="s">
        <v>147</v>
      </c>
      <c r="AJ1417" s="2" t="s">
        <v>1351</v>
      </c>
      <c r="AK1417" s="55">
        <v>631.91999999999996</v>
      </c>
      <c r="AL1417" s="55">
        <v>76</v>
      </c>
      <c r="AM1417" s="55">
        <v>12.02683884035954</v>
      </c>
      <c r="AN1417" s="2" t="s">
        <v>103</v>
      </c>
      <c r="AO1417" s="2">
        <v>9</v>
      </c>
      <c r="AP1417" s="2">
        <v>1</v>
      </c>
      <c r="AQ1417" s="2">
        <v>2</v>
      </c>
      <c r="AR1417" s="53" t="s">
        <v>148</v>
      </c>
      <c r="AS1417" s="2" t="s">
        <v>73</v>
      </c>
      <c r="AT1417" s="2" t="s">
        <v>148</v>
      </c>
      <c r="AU1417" s="2" t="s">
        <v>148</v>
      </c>
      <c r="AV1417" s="2" t="s">
        <v>148</v>
      </c>
      <c r="AW1417" s="2" t="str">
        <f t="shared" si="22"/>
        <v xml:space="preserve">     PEGUE NA LOJA HOJE             </v>
      </c>
    </row>
    <row r="1418" spans="2:49" ht="15" customHeight="1">
      <c r="B1418" t="s">
        <v>10679</v>
      </c>
      <c r="C1418" s="2">
        <v>1456</v>
      </c>
      <c r="D1418" s="2">
        <v>1456</v>
      </c>
      <c r="E1418" s="2" t="s">
        <v>10680</v>
      </c>
      <c r="F1418" s="58" t="s">
        <v>10681</v>
      </c>
      <c r="G1418" s="2" t="s">
        <v>534</v>
      </c>
      <c r="H1418" t="s">
        <v>535</v>
      </c>
      <c r="I1418" s="58" t="s">
        <v>536</v>
      </c>
      <c r="J1418" s="2">
        <v>65659</v>
      </c>
      <c r="K1418" s="2" t="s">
        <v>537</v>
      </c>
      <c r="L1418" s="2" t="s">
        <v>531</v>
      </c>
      <c r="M1418" s="58" t="s">
        <v>3340</v>
      </c>
      <c r="N1418" s="58" t="s">
        <v>3341</v>
      </c>
      <c r="O1418" s="58" t="s">
        <v>3342</v>
      </c>
      <c r="P1418" s="2" t="s">
        <v>148</v>
      </c>
      <c r="Q1418" s="2" t="s">
        <v>3343</v>
      </c>
      <c r="R1418" s="2" t="s">
        <v>3337</v>
      </c>
      <c r="S1418" s="10">
        <v>44119</v>
      </c>
      <c r="T1418" s="58" t="s">
        <v>3344</v>
      </c>
      <c r="U1418" s="2" t="s">
        <v>3345</v>
      </c>
      <c r="V1418" s="2" t="s">
        <v>92</v>
      </c>
      <c r="W1418" s="2" t="s">
        <v>93</v>
      </c>
      <c r="X1418" s="2" t="s">
        <v>545</v>
      </c>
      <c r="Y1418" s="2">
        <v>94</v>
      </c>
      <c r="Z1418" s="2" t="s">
        <v>459</v>
      </c>
      <c r="AA1418" s="2" t="s">
        <v>546</v>
      </c>
      <c r="AB1418" s="58" t="s">
        <v>10681</v>
      </c>
      <c r="AC1418" s="58" t="s">
        <v>98</v>
      </c>
      <c r="AD1418" s="58" t="s">
        <v>10682</v>
      </c>
      <c r="AE1418" s="2" t="s">
        <v>10683</v>
      </c>
      <c r="AF1418" s="62">
        <v>-4.2985968999999997</v>
      </c>
      <c r="AG1418" s="62">
        <v>-47.555947499999903</v>
      </c>
      <c r="AH1418" s="2" t="s">
        <v>10684</v>
      </c>
      <c r="AI1418" s="2" t="s">
        <v>147</v>
      </c>
      <c r="AJ1418" s="2" t="s">
        <v>1351</v>
      </c>
      <c r="AK1418" s="55">
        <v>503.77</v>
      </c>
      <c r="AL1418" s="55">
        <v>49</v>
      </c>
      <c r="AM1418" s="55">
        <v>9.7266609762391578</v>
      </c>
      <c r="AN1418" s="2" t="s">
        <v>103</v>
      </c>
      <c r="AO1418" s="2">
        <v>9</v>
      </c>
      <c r="AP1418" s="2">
        <v>1</v>
      </c>
      <c r="AQ1418" s="2">
        <v>2</v>
      </c>
      <c r="AR1418" s="53" t="s">
        <v>148</v>
      </c>
      <c r="AS1418" s="2" t="s">
        <v>73</v>
      </c>
      <c r="AT1418" s="2" t="s">
        <v>148</v>
      </c>
      <c r="AU1418" s="2" t="s">
        <v>148</v>
      </c>
      <c r="AV1418" s="2" t="s">
        <v>148</v>
      </c>
      <c r="AW1418" s="2" t="str">
        <f t="shared" si="22"/>
        <v xml:space="preserve">     PEGUE NA LOJA HOJE             </v>
      </c>
    </row>
    <row r="1419" spans="2:49" ht="15" customHeight="1">
      <c r="B1419" t="s">
        <v>10685</v>
      </c>
      <c r="C1419" s="2">
        <v>5332</v>
      </c>
      <c r="D1419" s="2">
        <v>5332</v>
      </c>
      <c r="E1419" s="2" t="s">
        <v>10686</v>
      </c>
      <c r="F1419" s="58" t="s">
        <v>10687</v>
      </c>
      <c r="G1419" s="2" t="s">
        <v>128</v>
      </c>
      <c r="H1419" t="s">
        <v>129</v>
      </c>
      <c r="I1419" s="58" t="s">
        <v>130</v>
      </c>
      <c r="J1419" s="2">
        <v>66128</v>
      </c>
      <c r="K1419" s="2" t="s">
        <v>131</v>
      </c>
      <c r="L1419" s="2" t="s">
        <v>132</v>
      </c>
      <c r="M1419" s="58" t="s">
        <v>777</v>
      </c>
      <c r="N1419" s="58" t="s">
        <v>778</v>
      </c>
      <c r="O1419" s="58" t="s">
        <v>779</v>
      </c>
      <c r="P1419" s="2">
        <v>66208</v>
      </c>
      <c r="Q1419" s="2" t="s">
        <v>780</v>
      </c>
      <c r="R1419" s="2" t="s">
        <v>781</v>
      </c>
      <c r="S1419" s="10">
        <v>44126</v>
      </c>
      <c r="T1419" s="58" t="s">
        <v>1067</v>
      </c>
      <c r="U1419" s="2" t="s">
        <v>1068</v>
      </c>
      <c r="V1419" s="2" t="s">
        <v>92</v>
      </c>
      <c r="W1419" s="2" t="s">
        <v>1192</v>
      </c>
      <c r="X1419" s="2" t="s">
        <v>140</v>
      </c>
      <c r="Y1419" s="2">
        <v>11</v>
      </c>
      <c r="Z1419" s="2" t="s">
        <v>95</v>
      </c>
      <c r="AA1419" s="2" t="s">
        <v>141</v>
      </c>
      <c r="AB1419" s="58" t="s">
        <v>142</v>
      </c>
      <c r="AC1419" s="58" t="s">
        <v>10688</v>
      </c>
      <c r="AD1419" s="58" t="s">
        <v>10689</v>
      </c>
      <c r="AE1419" s="2" t="s">
        <v>10690</v>
      </c>
      <c r="AF1419" s="62">
        <v>-23.5988492</v>
      </c>
      <c r="AG1419" s="62">
        <v>-46.519289299999997</v>
      </c>
      <c r="AH1419" s="2" t="s">
        <v>10691</v>
      </c>
      <c r="AI1419" s="2" t="s">
        <v>147</v>
      </c>
      <c r="AJ1419" s="2" t="s">
        <v>1196</v>
      </c>
      <c r="AK1419" s="55">
        <v>369.28</v>
      </c>
      <c r="AL1419" s="55">
        <v>72</v>
      </c>
      <c r="AM1419" s="55">
        <v>19.497400346620452</v>
      </c>
      <c r="AN1419" s="2" t="s">
        <v>103</v>
      </c>
      <c r="AO1419" s="2">
        <v>4</v>
      </c>
      <c r="AP1419" s="2">
        <v>3</v>
      </c>
      <c r="AQ1419" s="2">
        <v>1</v>
      </c>
      <c r="AR1419" s="53" t="s">
        <v>148</v>
      </c>
      <c r="AS1419" s="2" t="s">
        <v>73</v>
      </c>
      <c r="AT1419" s="2" t="s">
        <v>74</v>
      </c>
      <c r="AU1419" s="2" t="s">
        <v>148</v>
      </c>
      <c r="AV1419" s="2" t="s">
        <v>148</v>
      </c>
      <c r="AW1419" s="2" t="str">
        <f t="shared" si="22"/>
        <v xml:space="preserve">     PEGUE NA LOJA HOJE    SHIP FROM STORE        </v>
      </c>
    </row>
    <row r="1420" spans="2:49" ht="15" customHeight="1">
      <c r="B1420" t="s">
        <v>10692</v>
      </c>
      <c r="C1420" s="2">
        <v>1463</v>
      </c>
      <c r="D1420" s="2">
        <v>1463</v>
      </c>
      <c r="E1420" s="2" t="s">
        <v>10693</v>
      </c>
      <c r="F1420" s="58" t="s">
        <v>10694</v>
      </c>
      <c r="G1420" s="2" t="s">
        <v>108</v>
      </c>
      <c r="H1420" t="s">
        <v>109</v>
      </c>
      <c r="I1420" s="58" t="s">
        <v>110</v>
      </c>
      <c r="J1420" s="2">
        <v>66202</v>
      </c>
      <c r="K1420" s="2" t="s">
        <v>111</v>
      </c>
      <c r="L1420" s="2" t="s">
        <v>112</v>
      </c>
      <c r="M1420" s="58" t="s">
        <v>187</v>
      </c>
      <c r="N1420" s="58" t="s">
        <v>188</v>
      </c>
      <c r="O1420" s="58" t="s">
        <v>189</v>
      </c>
      <c r="P1420" s="2">
        <v>68950</v>
      </c>
      <c r="Q1420" s="2" t="s">
        <v>190</v>
      </c>
      <c r="R1420" s="2" t="s">
        <v>184</v>
      </c>
      <c r="S1420" s="10">
        <v>44130</v>
      </c>
      <c r="T1420" s="58" t="s">
        <v>191</v>
      </c>
      <c r="U1420" s="2" t="s">
        <v>192</v>
      </c>
      <c r="V1420" s="2" t="s">
        <v>92</v>
      </c>
      <c r="W1420" s="2" t="s">
        <v>93</v>
      </c>
      <c r="X1420" s="2" t="s">
        <v>94</v>
      </c>
      <c r="Y1420" s="2">
        <v>21</v>
      </c>
      <c r="Z1420" s="2" t="s">
        <v>95</v>
      </c>
      <c r="AA1420" s="2" t="s">
        <v>96</v>
      </c>
      <c r="AB1420" s="58" t="s">
        <v>120</v>
      </c>
      <c r="AC1420" s="58" t="s">
        <v>5870</v>
      </c>
      <c r="AD1420" s="58" t="s">
        <v>10695</v>
      </c>
      <c r="AE1420" s="2" t="s">
        <v>10696</v>
      </c>
      <c r="AF1420" s="62">
        <v>-23.0230818</v>
      </c>
      <c r="AG1420" s="62">
        <v>-43.477255999999997</v>
      </c>
      <c r="AH1420" s="2" t="s">
        <v>10697</v>
      </c>
      <c r="AI1420" s="2" t="s">
        <v>28</v>
      </c>
      <c r="AJ1420" s="2" t="s">
        <v>1351</v>
      </c>
      <c r="AK1420" s="55">
        <v>504.17</v>
      </c>
      <c r="AL1420" s="55">
        <v>46</v>
      </c>
      <c r="AM1420" s="55">
        <v>9.1239066187992144</v>
      </c>
      <c r="AN1420" s="2" t="s">
        <v>103</v>
      </c>
      <c r="AO1420" s="2">
        <v>3</v>
      </c>
      <c r="AP1420" s="2">
        <v>4</v>
      </c>
      <c r="AQ1420" s="2">
        <v>1</v>
      </c>
      <c r="AR1420" s="53" t="s">
        <v>148</v>
      </c>
      <c r="AS1420" s="2" t="s">
        <v>73</v>
      </c>
      <c r="AT1420" s="2" t="s">
        <v>74</v>
      </c>
      <c r="AU1420" s="2" t="s">
        <v>148</v>
      </c>
      <c r="AV1420" s="2" t="s">
        <v>148</v>
      </c>
      <c r="AW1420" s="2" t="str">
        <f t="shared" si="22"/>
        <v xml:space="preserve">     PEGUE NA LOJA HOJE    SHIP FROM STORE        </v>
      </c>
    </row>
    <row r="1421" spans="2:49">
      <c r="B1421" t="s">
        <v>10698</v>
      </c>
      <c r="C1421" s="2">
        <v>1491</v>
      </c>
      <c r="D1421" s="2">
        <v>1491</v>
      </c>
      <c r="E1421" s="2" t="s">
        <v>10699</v>
      </c>
      <c r="F1421" s="58" t="s">
        <v>10700</v>
      </c>
      <c r="G1421" s="2" t="s">
        <v>380</v>
      </c>
      <c r="H1421" t="s">
        <v>381</v>
      </c>
      <c r="I1421" s="58" t="s">
        <v>382</v>
      </c>
      <c r="J1421" s="2">
        <v>66147</v>
      </c>
      <c r="K1421" s="2" t="s">
        <v>383</v>
      </c>
      <c r="L1421" s="2" t="s">
        <v>384</v>
      </c>
      <c r="M1421" s="58" t="s">
        <v>1717</v>
      </c>
      <c r="N1421" s="58" t="s">
        <v>1718</v>
      </c>
      <c r="O1421" s="58" t="s">
        <v>1719</v>
      </c>
      <c r="P1421" s="2" t="s">
        <v>148</v>
      </c>
      <c r="Q1421" s="2" t="s">
        <v>1720</v>
      </c>
      <c r="R1421" s="2">
        <v>1003</v>
      </c>
      <c r="S1421" s="10">
        <v>44134</v>
      </c>
      <c r="T1421" s="58" t="s">
        <v>406</v>
      </c>
      <c r="U1421" s="2" t="s">
        <v>407</v>
      </c>
      <c r="V1421" s="2" t="s">
        <v>92</v>
      </c>
      <c r="W1421" s="2" t="s">
        <v>93</v>
      </c>
      <c r="X1421" s="2" t="s">
        <v>248</v>
      </c>
      <c r="Y1421" s="2">
        <v>61</v>
      </c>
      <c r="Z1421" s="2" t="s">
        <v>160</v>
      </c>
      <c r="AA1421" s="2" t="s">
        <v>408</v>
      </c>
      <c r="AB1421" s="58" t="s">
        <v>409</v>
      </c>
      <c r="AC1421" s="58" t="s">
        <v>10701</v>
      </c>
      <c r="AD1421" s="58" t="s">
        <v>10702</v>
      </c>
      <c r="AE1421" s="2" t="s">
        <v>10703</v>
      </c>
      <c r="AF1421" s="62">
        <v>-15.673200899999999</v>
      </c>
      <c r="AG1421" s="62">
        <v>-48.200809100000001</v>
      </c>
      <c r="AH1421" s="2" t="s">
        <v>10704</v>
      </c>
      <c r="AI1421" s="2" t="s">
        <v>147</v>
      </c>
      <c r="AJ1421" s="2" t="s">
        <v>1351</v>
      </c>
      <c r="AK1421" s="55">
        <v>526.15</v>
      </c>
      <c r="AL1421" s="55">
        <v>105</v>
      </c>
      <c r="AM1421" s="55">
        <v>19.956286230162501</v>
      </c>
      <c r="AN1421" s="2" t="s">
        <v>103</v>
      </c>
      <c r="AO1421" s="2">
        <v>10</v>
      </c>
      <c r="AP1421" s="2">
        <v>1</v>
      </c>
      <c r="AQ1421" s="2">
        <v>3</v>
      </c>
      <c r="AR1421" s="53" t="s">
        <v>72</v>
      </c>
      <c r="AS1421" s="2" t="s">
        <v>73</v>
      </c>
      <c r="AT1421" s="2" t="s">
        <v>74</v>
      </c>
      <c r="AU1421" s="2" t="s">
        <v>148</v>
      </c>
      <c r="AV1421" s="2" t="s">
        <v>76</v>
      </c>
      <c r="AW1421" s="2" t="str">
        <f t="shared" si="22"/>
        <v>AMERICANAS SERVIÇOS    PEGUE NA LOJA HOJE    SHIP FROM STORE       QUIOSQUE</v>
      </c>
    </row>
    <row r="1422" spans="2:49">
      <c r="B1422" t="s">
        <v>10705</v>
      </c>
      <c r="C1422" s="2">
        <v>1453</v>
      </c>
      <c r="D1422" s="2">
        <v>1453</v>
      </c>
      <c r="E1422" s="2" t="s">
        <v>10706</v>
      </c>
      <c r="F1422" s="58" t="s">
        <v>10707</v>
      </c>
      <c r="G1422" s="2" t="s">
        <v>431</v>
      </c>
      <c r="H1422" t="s">
        <v>432</v>
      </c>
      <c r="I1422" s="58" t="s">
        <v>433</v>
      </c>
      <c r="J1422" s="2">
        <v>66749</v>
      </c>
      <c r="K1422" s="2" t="s">
        <v>434</v>
      </c>
      <c r="L1422" s="2" t="s">
        <v>435</v>
      </c>
      <c r="M1422" s="58" t="s">
        <v>580</v>
      </c>
      <c r="N1422" s="58" t="s">
        <v>581</v>
      </c>
      <c r="O1422" s="58" t="s">
        <v>582</v>
      </c>
      <c r="P1422" s="2" t="s">
        <v>148</v>
      </c>
      <c r="Q1422" s="2" t="s">
        <v>583</v>
      </c>
      <c r="R1422" s="2" t="s">
        <v>584</v>
      </c>
      <c r="S1422" s="10">
        <v>44141</v>
      </c>
      <c r="T1422" s="58" t="s">
        <v>585</v>
      </c>
      <c r="U1422" s="2" t="s">
        <v>586</v>
      </c>
      <c r="V1422" s="2" t="s">
        <v>92</v>
      </c>
      <c r="W1422" s="2" t="s">
        <v>93</v>
      </c>
      <c r="X1422" s="2" t="s">
        <v>442</v>
      </c>
      <c r="Y1422" s="2">
        <v>82</v>
      </c>
      <c r="Z1422" s="2" t="s">
        <v>160</v>
      </c>
      <c r="AA1422" s="2" t="s">
        <v>587</v>
      </c>
      <c r="AB1422" s="58" t="s">
        <v>10707</v>
      </c>
      <c r="AC1422" s="58" t="s">
        <v>98</v>
      </c>
      <c r="AD1422" s="58" t="s">
        <v>10708</v>
      </c>
      <c r="AE1422" s="2" t="s">
        <v>10709</v>
      </c>
      <c r="AF1422" s="62">
        <v>-10.127345099999999</v>
      </c>
      <c r="AG1422" s="62">
        <v>-36.1736985</v>
      </c>
      <c r="AH1422" s="2" t="s">
        <v>10710</v>
      </c>
      <c r="AI1422" s="2" t="s">
        <v>147</v>
      </c>
      <c r="AJ1422" s="2" t="s">
        <v>1351</v>
      </c>
      <c r="AK1422" s="55">
        <v>529.67999999999995</v>
      </c>
      <c r="AL1422" s="55">
        <v>94</v>
      </c>
      <c r="AM1422" s="55">
        <v>17.746563963147562</v>
      </c>
      <c r="AN1422" s="2" t="s">
        <v>103</v>
      </c>
      <c r="AO1422" s="2">
        <v>8</v>
      </c>
      <c r="AP1422" s="2">
        <v>1</v>
      </c>
      <c r="AQ1422" s="2">
        <v>1</v>
      </c>
      <c r="AR1422" s="53" t="s">
        <v>148</v>
      </c>
      <c r="AS1422" s="2" t="s">
        <v>73</v>
      </c>
      <c r="AT1422" s="2" t="s">
        <v>148</v>
      </c>
      <c r="AU1422" s="2" t="s">
        <v>148</v>
      </c>
      <c r="AV1422" s="2" t="s">
        <v>148</v>
      </c>
      <c r="AW1422" s="2" t="str">
        <f t="shared" si="22"/>
        <v xml:space="preserve">     PEGUE NA LOJA HOJE             </v>
      </c>
    </row>
    <row r="1423" spans="2:49">
      <c r="B1423" t="s">
        <v>10711</v>
      </c>
      <c r="C1423" s="2">
        <v>1495</v>
      </c>
      <c r="D1423" s="2">
        <v>1495</v>
      </c>
      <c r="E1423" s="2" t="s">
        <v>10712</v>
      </c>
      <c r="F1423" s="58" t="s">
        <v>10713</v>
      </c>
      <c r="G1423" s="2" t="s">
        <v>431</v>
      </c>
      <c r="H1423" t="s">
        <v>432</v>
      </c>
      <c r="I1423" s="58" t="s">
        <v>433</v>
      </c>
      <c r="J1423" s="2">
        <v>66749</v>
      </c>
      <c r="K1423" s="2" t="s">
        <v>434</v>
      </c>
      <c r="L1423" s="2" t="s">
        <v>435</v>
      </c>
      <c r="M1423" s="58" t="s">
        <v>580</v>
      </c>
      <c r="N1423" s="58" t="s">
        <v>581</v>
      </c>
      <c r="O1423" s="58" t="s">
        <v>582</v>
      </c>
      <c r="P1423" s="2" t="s">
        <v>148</v>
      </c>
      <c r="Q1423" s="2" t="s">
        <v>583</v>
      </c>
      <c r="R1423" s="2" t="s">
        <v>584</v>
      </c>
      <c r="S1423" s="10">
        <v>44141</v>
      </c>
      <c r="T1423" s="58" t="s">
        <v>585</v>
      </c>
      <c r="U1423" s="2" t="s">
        <v>586</v>
      </c>
      <c r="V1423" s="2" t="s">
        <v>92</v>
      </c>
      <c r="W1423" s="2" t="s">
        <v>93</v>
      </c>
      <c r="X1423" s="2" t="s">
        <v>442</v>
      </c>
      <c r="Y1423" s="2">
        <v>82</v>
      </c>
      <c r="Z1423" s="2" t="s">
        <v>160</v>
      </c>
      <c r="AA1423" s="2" t="s">
        <v>587</v>
      </c>
      <c r="AB1423" s="58" t="s">
        <v>10713</v>
      </c>
      <c r="AC1423" s="58" t="s">
        <v>10714</v>
      </c>
      <c r="AD1423" s="58" t="s">
        <v>10715</v>
      </c>
      <c r="AE1423" s="2" t="s">
        <v>10716</v>
      </c>
      <c r="AF1423" s="62">
        <v>-9.9097396</v>
      </c>
      <c r="AG1423" s="62">
        <v>-36.356313399999998</v>
      </c>
      <c r="AH1423" s="2" t="s">
        <v>10717</v>
      </c>
      <c r="AI1423" s="2" t="s">
        <v>147</v>
      </c>
      <c r="AJ1423" s="2" t="s">
        <v>1351</v>
      </c>
      <c r="AK1423" s="55">
        <v>601.29999999999995</v>
      </c>
      <c r="AL1423" s="55">
        <v>101</v>
      </c>
      <c r="AM1423" s="55">
        <v>16.796939963412608</v>
      </c>
      <c r="AN1423" s="2" t="s">
        <v>103</v>
      </c>
      <c r="AO1423" s="2">
        <v>8</v>
      </c>
      <c r="AP1423" s="2">
        <v>1</v>
      </c>
      <c r="AQ1423" s="2">
        <v>1</v>
      </c>
      <c r="AR1423" s="53" t="s">
        <v>148</v>
      </c>
      <c r="AS1423" s="2" t="s">
        <v>73</v>
      </c>
      <c r="AT1423" s="2" t="s">
        <v>148</v>
      </c>
      <c r="AU1423" s="2" t="s">
        <v>148</v>
      </c>
      <c r="AV1423" s="2" t="s">
        <v>148</v>
      </c>
      <c r="AW1423" s="2" t="str">
        <f t="shared" si="22"/>
        <v xml:space="preserve">     PEGUE NA LOJA HOJE             </v>
      </c>
    </row>
    <row r="1424" spans="2:49">
      <c r="B1424" t="s">
        <v>10718</v>
      </c>
      <c r="C1424" s="2">
        <v>5307</v>
      </c>
      <c r="D1424" s="2">
        <v>5307</v>
      </c>
      <c r="E1424" s="2" t="s">
        <v>10719</v>
      </c>
      <c r="F1424" s="58" t="s">
        <v>10720</v>
      </c>
      <c r="G1424" s="2" t="s">
        <v>380</v>
      </c>
      <c r="H1424" t="s">
        <v>381</v>
      </c>
      <c r="I1424" s="58" t="s">
        <v>382</v>
      </c>
      <c r="J1424" s="2">
        <v>66147</v>
      </c>
      <c r="K1424" s="2" t="s">
        <v>383</v>
      </c>
      <c r="L1424" s="2" t="s">
        <v>384</v>
      </c>
      <c r="M1424" s="58" t="s">
        <v>2907</v>
      </c>
      <c r="N1424" s="58" t="s">
        <v>2908</v>
      </c>
      <c r="O1424" s="58" t="s">
        <v>2909</v>
      </c>
      <c r="P1424" s="2">
        <v>68222</v>
      </c>
      <c r="Q1424" s="2" t="s">
        <v>2910</v>
      </c>
      <c r="R1424" s="2">
        <v>1019</v>
      </c>
      <c r="S1424" s="10">
        <v>44147</v>
      </c>
      <c r="T1424" s="58" t="s">
        <v>2911</v>
      </c>
      <c r="U1424" s="2" t="s">
        <v>2912</v>
      </c>
      <c r="V1424" s="2" t="s">
        <v>92</v>
      </c>
      <c r="W1424" s="2" t="s">
        <v>1192</v>
      </c>
      <c r="X1424" s="2" t="s">
        <v>442</v>
      </c>
      <c r="Y1424" s="2">
        <v>88</v>
      </c>
      <c r="Z1424" s="2" t="s">
        <v>160</v>
      </c>
      <c r="AA1424" s="2" t="s">
        <v>526</v>
      </c>
      <c r="AB1424" s="58" t="s">
        <v>10721</v>
      </c>
      <c r="AC1424" s="58" t="s">
        <v>98</v>
      </c>
      <c r="AD1424" s="58" t="s">
        <v>10722</v>
      </c>
      <c r="AE1424" s="2" t="s">
        <v>10723</v>
      </c>
      <c r="AF1424" s="62">
        <v>-2.9211684999999998</v>
      </c>
      <c r="AG1424" s="62">
        <v>-39.915875999999997</v>
      </c>
      <c r="AH1424" s="2" t="s">
        <v>10724</v>
      </c>
      <c r="AI1424" s="2" t="s">
        <v>28</v>
      </c>
      <c r="AJ1424" s="2" t="s">
        <v>1196</v>
      </c>
      <c r="AK1424" s="55">
        <v>350.79</v>
      </c>
      <c r="AL1424" s="55">
        <v>50</v>
      </c>
      <c r="AM1424" s="55">
        <v>14.253542005188288</v>
      </c>
      <c r="AN1424" s="2" t="s">
        <v>103</v>
      </c>
      <c r="AO1424" s="2">
        <v>11</v>
      </c>
      <c r="AP1424" s="2">
        <v>1</v>
      </c>
      <c r="AQ1424" s="2">
        <v>4</v>
      </c>
      <c r="AR1424" s="53" t="s">
        <v>148</v>
      </c>
      <c r="AS1424" s="2" t="s">
        <v>73</v>
      </c>
      <c r="AT1424" s="2" t="s">
        <v>148</v>
      </c>
      <c r="AU1424" s="2" t="s">
        <v>148</v>
      </c>
      <c r="AV1424" s="2" t="s">
        <v>148</v>
      </c>
      <c r="AW1424" s="2" t="str">
        <f t="shared" si="22"/>
        <v xml:space="preserve">     PEGUE NA LOJA HOJE             </v>
      </c>
    </row>
    <row r="1425" spans="2:49">
      <c r="B1425" t="s">
        <v>10725</v>
      </c>
      <c r="C1425" s="2">
        <v>5292</v>
      </c>
      <c r="D1425" s="2">
        <v>5292</v>
      </c>
      <c r="E1425" s="2" t="s">
        <v>10726</v>
      </c>
      <c r="F1425" s="58" t="s">
        <v>10727</v>
      </c>
      <c r="G1425" s="2" t="s">
        <v>380</v>
      </c>
      <c r="H1425" t="s">
        <v>381</v>
      </c>
      <c r="I1425" s="58" t="s">
        <v>382</v>
      </c>
      <c r="J1425" s="2">
        <v>66147</v>
      </c>
      <c r="K1425" s="2" t="s">
        <v>383</v>
      </c>
      <c r="L1425" s="2" t="s">
        <v>384</v>
      </c>
      <c r="M1425" s="58" t="s">
        <v>2907</v>
      </c>
      <c r="N1425" s="58" t="s">
        <v>2908</v>
      </c>
      <c r="O1425" s="58" t="s">
        <v>2909</v>
      </c>
      <c r="P1425" s="2">
        <v>68222</v>
      </c>
      <c r="Q1425" s="2" t="s">
        <v>2910</v>
      </c>
      <c r="R1425" s="2">
        <v>1019</v>
      </c>
      <c r="S1425" s="10">
        <v>44148</v>
      </c>
      <c r="T1425" s="58" t="s">
        <v>2911</v>
      </c>
      <c r="U1425" s="2" t="s">
        <v>2912</v>
      </c>
      <c r="V1425" s="2" t="s">
        <v>92</v>
      </c>
      <c r="W1425" s="2" t="s">
        <v>1192</v>
      </c>
      <c r="X1425" s="2" t="s">
        <v>442</v>
      </c>
      <c r="Y1425" s="2">
        <v>88</v>
      </c>
      <c r="Z1425" s="2" t="s">
        <v>160</v>
      </c>
      <c r="AA1425" s="2" t="s">
        <v>526</v>
      </c>
      <c r="AB1425" s="58" t="s">
        <v>10728</v>
      </c>
      <c r="AC1425" s="58" t="s">
        <v>98</v>
      </c>
      <c r="AD1425" s="58" t="s">
        <v>10729</v>
      </c>
      <c r="AE1425" s="2" t="s">
        <v>10730</v>
      </c>
      <c r="AF1425" s="62">
        <v>-2.7946751000000001</v>
      </c>
      <c r="AG1425" s="62">
        <v>-40.517235100000001</v>
      </c>
      <c r="AH1425" s="2" t="s">
        <v>10731</v>
      </c>
      <c r="AI1425" s="2" t="s">
        <v>28</v>
      </c>
      <c r="AJ1425" s="2" t="s">
        <v>1196</v>
      </c>
      <c r="AK1425" s="55">
        <v>306.72000000000003</v>
      </c>
      <c r="AL1425" s="55">
        <v>15</v>
      </c>
      <c r="AM1425" s="55">
        <v>4.8904538341158057</v>
      </c>
      <c r="AN1425" s="2" t="s">
        <v>103</v>
      </c>
      <c r="AO1425" s="2">
        <v>11</v>
      </c>
      <c r="AP1425" s="2">
        <v>1</v>
      </c>
      <c r="AQ1425" s="2">
        <v>4</v>
      </c>
      <c r="AR1425" s="53" t="s">
        <v>148</v>
      </c>
      <c r="AS1425" s="2" t="s">
        <v>73</v>
      </c>
      <c r="AT1425" s="2" t="s">
        <v>148</v>
      </c>
      <c r="AU1425" s="2" t="s">
        <v>148</v>
      </c>
      <c r="AV1425" s="2" t="s">
        <v>148</v>
      </c>
      <c r="AW1425" s="2" t="str">
        <f t="shared" si="22"/>
        <v xml:space="preserve">     PEGUE NA LOJA HOJE             </v>
      </c>
    </row>
    <row r="1426" spans="2:49">
      <c r="B1426" t="s">
        <v>10732</v>
      </c>
      <c r="C1426" s="2">
        <v>1496</v>
      </c>
      <c r="D1426" s="2">
        <v>1496</v>
      </c>
      <c r="E1426" s="2" t="s">
        <v>10733</v>
      </c>
      <c r="F1426" s="58" t="s">
        <v>10734</v>
      </c>
      <c r="G1426" s="2" t="s">
        <v>128</v>
      </c>
      <c r="H1426" t="s">
        <v>129</v>
      </c>
      <c r="I1426" s="58" t="s">
        <v>130</v>
      </c>
      <c r="J1426" s="2">
        <v>66128</v>
      </c>
      <c r="K1426" s="2" t="s">
        <v>131</v>
      </c>
      <c r="L1426" s="2" t="s">
        <v>132</v>
      </c>
      <c r="M1426" s="58" t="s">
        <v>1451</v>
      </c>
      <c r="N1426" s="58" t="s">
        <v>1452</v>
      </c>
      <c r="O1426" s="58" t="s">
        <v>1453</v>
      </c>
      <c r="P1426" s="2">
        <v>68774</v>
      </c>
      <c r="Q1426" s="2" t="s">
        <v>1454</v>
      </c>
      <c r="R1426" s="2" t="s">
        <v>1455</v>
      </c>
      <c r="S1426" s="10">
        <v>44175</v>
      </c>
      <c r="T1426" s="58" t="s">
        <v>918</v>
      </c>
      <c r="U1426" s="2" t="s">
        <v>919</v>
      </c>
      <c r="V1426" s="2" t="s">
        <v>92</v>
      </c>
      <c r="W1426" s="2" t="s">
        <v>93</v>
      </c>
      <c r="X1426" s="2" t="s">
        <v>140</v>
      </c>
      <c r="Y1426" s="2">
        <v>11</v>
      </c>
      <c r="Z1426" s="2" t="s">
        <v>95</v>
      </c>
      <c r="AA1426" s="2" t="s">
        <v>141</v>
      </c>
      <c r="AB1426" s="58" t="s">
        <v>10735</v>
      </c>
      <c r="AC1426" s="58" t="s">
        <v>10736</v>
      </c>
      <c r="AD1426" s="58" t="s">
        <v>10737</v>
      </c>
      <c r="AE1426" s="2" t="s">
        <v>10738</v>
      </c>
      <c r="AF1426" s="62">
        <v>-23.553045399999998</v>
      </c>
      <c r="AG1426" s="62">
        <v>-46.8375451</v>
      </c>
      <c r="AH1426" s="2" t="s">
        <v>10739</v>
      </c>
      <c r="AI1426" s="2" t="s">
        <v>147</v>
      </c>
      <c r="AJ1426" s="2" t="s">
        <v>330</v>
      </c>
      <c r="AK1426" s="55">
        <v>828.42</v>
      </c>
      <c r="AL1426" s="55">
        <v>115</v>
      </c>
      <c r="AM1426" s="55">
        <v>13.881847372105938</v>
      </c>
      <c r="AN1426" s="2" t="s">
        <v>331</v>
      </c>
      <c r="AO1426" s="2">
        <v>3</v>
      </c>
      <c r="AP1426" s="2">
        <v>4</v>
      </c>
      <c r="AQ1426" s="2">
        <v>1</v>
      </c>
      <c r="AR1426" s="53" t="s">
        <v>72</v>
      </c>
      <c r="AS1426" s="2" t="s">
        <v>73</v>
      </c>
      <c r="AT1426" s="2" t="s">
        <v>74</v>
      </c>
      <c r="AU1426" s="2" t="s">
        <v>148</v>
      </c>
      <c r="AV1426" s="2" t="s">
        <v>148</v>
      </c>
      <c r="AW1426" s="2" t="str">
        <f t="shared" si="22"/>
        <v xml:space="preserve">AMERICANAS SERVIÇOS    PEGUE NA LOJA HOJE    SHIP FROM STORE        </v>
      </c>
    </row>
    <row r="1427" spans="2:49">
      <c r="B1427" t="s">
        <v>10740</v>
      </c>
      <c r="C1427" s="2">
        <v>5274</v>
      </c>
      <c r="D1427" s="2">
        <v>5274</v>
      </c>
      <c r="E1427" s="2" t="s">
        <v>10741</v>
      </c>
      <c r="F1427" s="58" t="s">
        <v>10742</v>
      </c>
      <c r="G1427" s="2" t="s">
        <v>380</v>
      </c>
      <c r="H1427" t="s">
        <v>381</v>
      </c>
      <c r="I1427" s="58" t="s">
        <v>382</v>
      </c>
      <c r="J1427" s="2">
        <v>66147</v>
      </c>
      <c r="K1427" s="2" t="s">
        <v>383</v>
      </c>
      <c r="L1427" s="2" t="s">
        <v>384</v>
      </c>
      <c r="M1427" s="58" t="s">
        <v>873</v>
      </c>
      <c r="N1427" s="58" t="s">
        <v>874</v>
      </c>
      <c r="O1427" s="58" t="s">
        <v>875</v>
      </c>
      <c r="P1427" s="2">
        <v>66229</v>
      </c>
      <c r="Q1427" s="2" t="s">
        <v>876</v>
      </c>
      <c r="R1427" s="2" t="s">
        <v>870</v>
      </c>
      <c r="S1427" s="10">
        <v>44175</v>
      </c>
      <c r="T1427" s="58" t="s">
        <v>877</v>
      </c>
      <c r="U1427" s="2" t="s">
        <v>878</v>
      </c>
      <c r="V1427" s="2" t="s">
        <v>92</v>
      </c>
      <c r="W1427" s="2" t="s">
        <v>1192</v>
      </c>
      <c r="X1427" s="2" t="s">
        <v>442</v>
      </c>
      <c r="Y1427" s="2">
        <v>88</v>
      </c>
      <c r="Z1427" s="2" t="s">
        <v>160</v>
      </c>
      <c r="AA1427" s="2" t="s">
        <v>526</v>
      </c>
      <c r="AB1427" s="58" t="s">
        <v>10743</v>
      </c>
      <c r="AC1427" s="58" t="s">
        <v>98</v>
      </c>
      <c r="AD1427" s="58" t="s">
        <v>10744</v>
      </c>
      <c r="AE1427" s="2" t="s">
        <v>10745</v>
      </c>
      <c r="AF1427" s="62">
        <v>-4.9396266999999998</v>
      </c>
      <c r="AG1427" s="62">
        <v>-37.975334500000002</v>
      </c>
      <c r="AH1427" s="2" t="s">
        <v>10746</v>
      </c>
      <c r="AI1427" s="2" t="s">
        <v>147</v>
      </c>
      <c r="AJ1427" s="2" t="s">
        <v>1196</v>
      </c>
      <c r="AK1427" s="55">
        <v>355.77</v>
      </c>
      <c r="AL1427" s="55">
        <v>83</v>
      </c>
      <c r="AM1427" s="55">
        <v>23.329679287179921</v>
      </c>
      <c r="AN1427" s="2" t="s">
        <v>103</v>
      </c>
      <c r="AO1427" s="2">
        <v>8</v>
      </c>
      <c r="AP1427" s="2">
        <v>2</v>
      </c>
      <c r="AQ1427" s="2">
        <v>4</v>
      </c>
      <c r="AR1427" s="53" t="s">
        <v>72</v>
      </c>
      <c r="AS1427" s="2" t="s">
        <v>73</v>
      </c>
      <c r="AT1427" s="2" t="s">
        <v>148</v>
      </c>
      <c r="AU1427" s="2" t="s">
        <v>148</v>
      </c>
      <c r="AV1427" s="2" t="s">
        <v>76</v>
      </c>
      <c r="AW1427" s="2" t="str">
        <f t="shared" si="22"/>
        <v>AMERICANAS SERVIÇOS    PEGUE NA LOJA HOJE            QUIOSQUE</v>
      </c>
    </row>
    <row r="1428" spans="2:49">
      <c r="B1428" t="s">
        <v>10747</v>
      </c>
      <c r="C1428" s="2">
        <v>1445</v>
      </c>
      <c r="D1428" s="2">
        <v>1445</v>
      </c>
      <c r="E1428" s="2" t="s">
        <v>10748</v>
      </c>
      <c r="F1428" s="58" t="s">
        <v>10749</v>
      </c>
      <c r="G1428" s="2" t="s">
        <v>431</v>
      </c>
      <c r="H1428" t="s">
        <v>432</v>
      </c>
      <c r="I1428" s="58" t="s">
        <v>433</v>
      </c>
      <c r="J1428" s="2">
        <v>66749</v>
      </c>
      <c r="K1428" s="2" t="s">
        <v>434</v>
      </c>
      <c r="L1428" s="2" t="s">
        <v>435</v>
      </c>
      <c r="M1428" s="58" t="s">
        <v>1519</v>
      </c>
      <c r="N1428" s="58" t="s">
        <v>1520</v>
      </c>
      <c r="O1428" s="58" t="s">
        <v>1521</v>
      </c>
      <c r="P1428" s="2">
        <v>66162</v>
      </c>
      <c r="Q1428" s="2" t="s">
        <v>1522</v>
      </c>
      <c r="R1428" s="2">
        <v>1580</v>
      </c>
      <c r="S1428" s="10">
        <v>44179</v>
      </c>
      <c r="T1428" s="58" t="s">
        <v>1523</v>
      </c>
      <c r="U1428" s="2" t="s">
        <v>1524</v>
      </c>
      <c r="V1428" s="2" t="s">
        <v>92</v>
      </c>
      <c r="W1428" s="2" t="s">
        <v>93</v>
      </c>
      <c r="X1428" s="2" t="s">
        <v>442</v>
      </c>
      <c r="Y1428" s="2">
        <v>84</v>
      </c>
      <c r="Z1428" s="2" t="s">
        <v>160</v>
      </c>
      <c r="AA1428" s="2" t="s">
        <v>1519</v>
      </c>
      <c r="AB1428" s="58" t="s">
        <v>10749</v>
      </c>
      <c r="AC1428" s="58" t="s">
        <v>98</v>
      </c>
      <c r="AD1428" s="58" t="s">
        <v>10750</v>
      </c>
      <c r="AE1428" s="2" t="s">
        <v>10751</v>
      </c>
      <c r="AF1428" s="62">
        <v>-6.1178039999999996</v>
      </c>
      <c r="AG1428" s="62">
        <v>-38.168855899999997</v>
      </c>
      <c r="AH1428" s="2" t="s">
        <v>10752</v>
      </c>
      <c r="AI1428" s="2" t="s">
        <v>147</v>
      </c>
      <c r="AJ1428" s="2" t="s">
        <v>1351</v>
      </c>
      <c r="AK1428" s="55">
        <v>513.35</v>
      </c>
      <c r="AL1428" s="55">
        <v>53</v>
      </c>
      <c r="AM1428" s="55">
        <v>10.32434011882731</v>
      </c>
      <c r="AN1428" s="2" t="s">
        <v>103</v>
      </c>
      <c r="AO1428" s="2">
        <v>8</v>
      </c>
      <c r="AP1428" s="2">
        <v>1</v>
      </c>
      <c r="AQ1428" s="2">
        <v>1</v>
      </c>
      <c r="AR1428" s="53" t="s">
        <v>72</v>
      </c>
      <c r="AS1428" s="2" t="s">
        <v>73</v>
      </c>
      <c r="AT1428" s="2" t="s">
        <v>148</v>
      </c>
      <c r="AU1428" s="2" t="s">
        <v>148</v>
      </c>
      <c r="AV1428" s="2" t="s">
        <v>76</v>
      </c>
      <c r="AW1428" s="2" t="str">
        <f t="shared" si="22"/>
        <v>AMERICANAS SERVIÇOS    PEGUE NA LOJA HOJE            QUIOSQUE</v>
      </c>
    </row>
    <row r="1429" spans="2:49">
      <c r="B1429" t="s">
        <v>10753</v>
      </c>
      <c r="C1429" s="2">
        <v>1497</v>
      </c>
      <c r="D1429" s="2">
        <v>1497</v>
      </c>
      <c r="E1429" s="2" t="s">
        <v>10754</v>
      </c>
      <c r="F1429" s="58" t="s">
        <v>1850</v>
      </c>
      <c r="G1429" s="2" t="s">
        <v>431</v>
      </c>
      <c r="H1429" t="s">
        <v>432</v>
      </c>
      <c r="I1429" s="58" t="s">
        <v>433</v>
      </c>
      <c r="J1429" s="2">
        <v>66749</v>
      </c>
      <c r="K1429" s="2" t="s">
        <v>434</v>
      </c>
      <c r="L1429" s="2" t="s">
        <v>435</v>
      </c>
      <c r="M1429" s="58" t="s">
        <v>648</v>
      </c>
      <c r="N1429" s="58" t="s">
        <v>649</v>
      </c>
      <c r="O1429" s="58" t="s">
        <v>650</v>
      </c>
      <c r="P1429" s="2">
        <v>66215</v>
      </c>
      <c r="Q1429" s="2" t="s">
        <v>651</v>
      </c>
      <c r="R1429" s="2" t="s">
        <v>652</v>
      </c>
      <c r="S1429" s="10">
        <v>44180</v>
      </c>
      <c r="T1429" s="58" t="s">
        <v>1848</v>
      </c>
      <c r="U1429" s="2" t="s">
        <v>1849</v>
      </c>
      <c r="V1429" s="2" t="s">
        <v>92</v>
      </c>
      <c r="W1429" s="2" t="s">
        <v>93</v>
      </c>
      <c r="X1429" s="2" t="s">
        <v>480</v>
      </c>
      <c r="Y1429" s="2">
        <v>77</v>
      </c>
      <c r="Z1429" s="2" t="s">
        <v>160</v>
      </c>
      <c r="AA1429" s="2" t="s">
        <v>481</v>
      </c>
      <c r="AB1429" s="58" t="s">
        <v>1850</v>
      </c>
      <c r="AC1429" s="58" t="s">
        <v>98</v>
      </c>
      <c r="AD1429" s="58" t="s">
        <v>10755</v>
      </c>
      <c r="AE1429" s="2" t="s">
        <v>10756</v>
      </c>
      <c r="AF1429" s="62">
        <v>-14.8515227</v>
      </c>
      <c r="AG1429" s="62">
        <v>-40.8388688</v>
      </c>
      <c r="AH1429" s="2" t="s">
        <v>10757</v>
      </c>
      <c r="AI1429" s="2" t="s">
        <v>147</v>
      </c>
      <c r="AJ1429" s="2" t="s">
        <v>1351</v>
      </c>
      <c r="AK1429" s="55">
        <v>500.07</v>
      </c>
      <c r="AL1429" s="55">
        <v>57</v>
      </c>
      <c r="AM1429" s="55">
        <v>11.398404223408724</v>
      </c>
      <c r="AN1429" s="2" t="s">
        <v>103</v>
      </c>
      <c r="AO1429" s="2">
        <v>5</v>
      </c>
      <c r="AP1429" s="2">
        <v>2</v>
      </c>
      <c r="AQ1429" s="2">
        <v>1</v>
      </c>
      <c r="AR1429" s="53" t="s">
        <v>72</v>
      </c>
      <c r="AS1429" s="2" t="s">
        <v>73</v>
      </c>
      <c r="AT1429" s="2" t="s">
        <v>148</v>
      </c>
      <c r="AU1429" s="2" t="s">
        <v>148</v>
      </c>
      <c r="AV1429" s="2" t="s">
        <v>76</v>
      </c>
      <c r="AW1429" s="2" t="str">
        <f t="shared" si="22"/>
        <v>AMERICANAS SERVIÇOS    PEGUE NA LOJA HOJE            QUIOSQUE</v>
      </c>
    </row>
    <row r="1430" spans="2:49">
      <c r="B1430" t="s">
        <v>10758</v>
      </c>
      <c r="C1430" s="2">
        <v>5223</v>
      </c>
      <c r="D1430" s="2">
        <v>5223</v>
      </c>
      <c r="E1430" s="2" t="s">
        <v>10759</v>
      </c>
      <c r="F1430" s="58" t="s">
        <v>10760</v>
      </c>
      <c r="G1430" s="2" t="s">
        <v>81</v>
      </c>
      <c r="H1430" t="s">
        <v>82</v>
      </c>
      <c r="I1430" s="58" t="s">
        <v>83</v>
      </c>
      <c r="J1430" s="2">
        <v>66203</v>
      </c>
      <c r="K1430" s="2" t="s">
        <v>84</v>
      </c>
      <c r="L1430" s="2" t="s">
        <v>85</v>
      </c>
      <c r="M1430" s="58" t="s">
        <v>358</v>
      </c>
      <c r="N1430" s="58" t="s">
        <v>359</v>
      </c>
      <c r="O1430" s="58" t="s">
        <v>360</v>
      </c>
      <c r="P1430" s="2">
        <v>66174</v>
      </c>
      <c r="Q1430" s="2" t="s">
        <v>361</v>
      </c>
      <c r="R1430" s="2" t="s">
        <v>362</v>
      </c>
      <c r="S1430" s="10">
        <v>44181</v>
      </c>
      <c r="T1430" s="58" t="s">
        <v>363</v>
      </c>
      <c r="U1430" s="2" t="s">
        <v>364</v>
      </c>
      <c r="V1430" s="2" t="s">
        <v>92</v>
      </c>
      <c r="W1430" s="2" t="s">
        <v>1192</v>
      </c>
      <c r="X1430" s="2" t="s">
        <v>94</v>
      </c>
      <c r="Y1430" s="2">
        <v>21</v>
      </c>
      <c r="Z1430" s="2" t="s">
        <v>95</v>
      </c>
      <c r="AA1430" s="2" t="s">
        <v>96</v>
      </c>
      <c r="AB1430" s="58" t="s">
        <v>120</v>
      </c>
      <c r="AC1430" s="58" t="s">
        <v>98</v>
      </c>
      <c r="AD1430" s="58" t="s">
        <v>10761</v>
      </c>
      <c r="AE1430" s="2" t="s">
        <v>10762</v>
      </c>
      <c r="AF1430" s="62">
        <v>-22.809400499999999</v>
      </c>
      <c r="AG1430" s="62">
        <v>-43.415683299999998</v>
      </c>
      <c r="AH1430" s="2" t="s">
        <v>10763</v>
      </c>
      <c r="AI1430" s="2" t="s">
        <v>28</v>
      </c>
      <c r="AJ1430" s="2" t="s">
        <v>1196</v>
      </c>
      <c r="AK1430" s="55">
        <v>384.4</v>
      </c>
      <c r="AL1430" s="55">
        <v>18</v>
      </c>
      <c r="AM1430" s="55">
        <v>4.6826222684703431</v>
      </c>
      <c r="AN1430" s="2" t="s">
        <v>103</v>
      </c>
      <c r="AO1430" s="2">
        <v>3</v>
      </c>
      <c r="AP1430" s="2">
        <v>5</v>
      </c>
      <c r="AQ1430" s="2">
        <v>1</v>
      </c>
      <c r="AR1430" s="53" t="s">
        <v>72</v>
      </c>
      <c r="AS1430" s="2" t="s">
        <v>73</v>
      </c>
      <c r="AT1430" s="2" t="s">
        <v>148</v>
      </c>
      <c r="AU1430" s="2" t="s">
        <v>148</v>
      </c>
      <c r="AV1430" s="2" t="s">
        <v>76</v>
      </c>
      <c r="AW1430" s="2" t="str">
        <f t="shared" si="22"/>
        <v>AMERICANAS SERVIÇOS    PEGUE NA LOJA HOJE            QUIOSQUE</v>
      </c>
    </row>
    <row r="1431" spans="2:49">
      <c r="B1431" t="s">
        <v>10764</v>
      </c>
      <c r="C1431" s="2">
        <v>1499</v>
      </c>
      <c r="D1431" s="2">
        <v>1499</v>
      </c>
      <c r="E1431" s="2" t="s">
        <v>10765</v>
      </c>
      <c r="F1431" s="58" t="s">
        <v>10766</v>
      </c>
      <c r="G1431" s="2" t="s">
        <v>534</v>
      </c>
      <c r="H1431" t="s">
        <v>535</v>
      </c>
      <c r="I1431" s="58" t="s">
        <v>536</v>
      </c>
      <c r="J1431" s="2">
        <v>65659</v>
      </c>
      <c r="K1431" s="2" t="s">
        <v>537</v>
      </c>
      <c r="L1431" s="2" t="s">
        <v>531</v>
      </c>
      <c r="M1431" s="58" t="s">
        <v>2988</v>
      </c>
      <c r="N1431" s="58" t="s">
        <v>2989</v>
      </c>
      <c r="O1431" s="58" t="s">
        <v>2990</v>
      </c>
      <c r="P1431" s="2" t="s">
        <v>148</v>
      </c>
      <c r="Q1431" s="2" t="s">
        <v>2991</v>
      </c>
      <c r="R1431" s="2" t="s">
        <v>2985</v>
      </c>
      <c r="S1431" s="10">
        <v>44186</v>
      </c>
      <c r="T1431" s="58" t="s">
        <v>4141</v>
      </c>
      <c r="U1431" s="2" t="s">
        <v>4142</v>
      </c>
      <c r="V1431" s="2" t="s">
        <v>92</v>
      </c>
      <c r="W1431" s="2" t="s">
        <v>93</v>
      </c>
      <c r="X1431" s="2" t="s">
        <v>248</v>
      </c>
      <c r="Y1431" s="2">
        <v>68</v>
      </c>
      <c r="Z1431" s="2" t="s">
        <v>95</v>
      </c>
      <c r="AA1431" s="2" t="s">
        <v>4143</v>
      </c>
      <c r="AB1431" s="58" t="s">
        <v>10766</v>
      </c>
      <c r="AC1431" s="58" t="s">
        <v>98</v>
      </c>
      <c r="AD1431" s="58" t="s">
        <v>10767</v>
      </c>
      <c r="AE1431" s="2" t="s">
        <v>10768</v>
      </c>
      <c r="AF1431" s="62">
        <v>-9.0655691999999899</v>
      </c>
      <c r="AG1431" s="62">
        <v>-68.655112399999993</v>
      </c>
      <c r="AH1431" s="2" t="s">
        <v>10769</v>
      </c>
      <c r="AI1431" s="2" t="s">
        <v>147</v>
      </c>
      <c r="AJ1431" s="2" t="s">
        <v>1351</v>
      </c>
      <c r="AK1431" s="55">
        <v>584.04999999999995</v>
      </c>
      <c r="AL1431" s="55">
        <v>99</v>
      </c>
      <c r="AM1431" s="55">
        <v>16.950603544217106</v>
      </c>
      <c r="AN1431" s="2" t="s">
        <v>103</v>
      </c>
      <c r="AO1431" s="2">
        <v>12</v>
      </c>
      <c r="AP1431" s="2">
        <v>1</v>
      </c>
      <c r="AQ1431" s="2">
        <v>5</v>
      </c>
      <c r="AR1431" s="53" t="s">
        <v>148</v>
      </c>
      <c r="AS1431" s="2" t="s">
        <v>73</v>
      </c>
      <c r="AT1431" s="2" t="s">
        <v>148</v>
      </c>
      <c r="AU1431" s="2" t="s">
        <v>148</v>
      </c>
      <c r="AV1431" s="2" t="s">
        <v>148</v>
      </c>
      <c r="AW1431" s="2" t="str">
        <f t="shared" si="22"/>
        <v xml:space="preserve">     PEGUE NA LOJA HOJE             </v>
      </c>
    </row>
    <row r="1432" spans="2:49">
      <c r="B1432" t="s">
        <v>10770</v>
      </c>
      <c r="C1432" s="2">
        <v>5240</v>
      </c>
      <c r="D1432" s="2">
        <v>5240</v>
      </c>
      <c r="E1432" s="2" t="s">
        <v>10771</v>
      </c>
      <c r="F1432" s="58" t="s">
        <v>10772</v>
      </c>
      <c r="G1432" s="2" t="s">
        <v>81</v>
      </c>
      <c r="H1432" t="s">
        <v>82</v>
      </c>
      <c r="I1432" s="58" t="s">
        <v>83</v>
      </c>
      <c r="J1432" s="2">
        <v>66203</v>
      </c>
      <c r="K1432" s="2" t="s">
        <v>84</v>
      </c>
      <c r="L1432" s="2" t="s">
        <v>85</v>
      </c>
      <c r="M1432" s="58" t="s">
        <v>358</v>
      </c>
      <c r="N1432" s="58" t="s">
        <v>359</v>
      </c>
      <c r="O1432" s="58" t="s">
        <v>360</v>
      </c>
      <c r="P1432" s="2">
        <v>66174</v>
      </c>
      <c r="Q1432" s="2" t="s">
        <v>361</v>
      </c>
      <c r="R1432" s="2" t="s">
        <v>362</v>
      </c>
      <c r="S1432" s="10">
        <v>44187</v>
      </c>
      <c r="T1432" s="58" t="s">
        <v>363</v>
      </c>
      <c r="U1432" s="2" t="s">
        <v>364</v>
      </c>
      <c r="V1432" s="2" t="s">
        <v>92</v>
      </c>
      <c r="W1432" s="2" t="s">
        <v>1192</v>
      </c>
      <c r="X1432" s="2" t="s">
        <v>94</v>
      </c>
      <c r="Y1432" s="2">
        <v>21</v>
      </c>
      <c r="Z1432" s="2" t="s">
        <v>95</v>
      </c>
      <c r="AA1432" s="2" t="s">
        <v>96</v>
      </c>
      <c r="AB1432" s="58" t="s">
        <v>10773</v>
      </c>
      <c r="AC1432" s="58" t="s">
        <v>98</v>
      </c>
      <c r="AD1432" s="58" t="s">
        <v>10774</v>
      </c>
      <c r="AE1432" s="2" t="s">
        <v>10775</v>
      </c>
      <c r="AF1432" s="62">
        <v>-22.7841551</v>
      </c>
      <c r="AG1432" s="62">
        <v>-43.4304396</v>
      </c>
      <c r="AH1432" s="2" t="s">
        <v>10776</v>
      </c>
      <c r="AI1432" s="2" t="s">
        <v>147</v>
      </c>
      <c r="AJ1432" s="2" t="s">
        <v>1196</v>
      </c>
      <c r="AK1432" s="55">
        <v>465.34</v>
      </c>
      <c r="AL1432" s="55">
        <v>38</v>
      </c>
      <c r="AM1432" s="55">
        <v>8.1660721193106127</v>
      </c>
      <c r="AN1432" s="2" t="s">
        <v>103</v>
      </c>
      <c r="AO1432" s="2">
        <v>3</v>
      </c>
      <c r="AP1432" s="2">
        <v>4</v>
      </c>
      <c r="AQ1432" s="2">
        <v>1</v>
      </c>
      <c r="AR1432" s="53" t="s">
        <v>148</v>
      </c>
      <c r="AS1432" s="2" t="s">
        <v>73</v>
      </c>
      <c r="AT1432" s="2" t="s">
        <v>148</v>
      </c>
      <c r="AU1432" s="2" t="s">
        <v>148</v>
      </c>
      <c r="AV1432" s="2" t="s">
        <v>76</v>
      </c>
      <c r="AW1432" s="2" t="str">
        <f t="shared" si="22"/>
        <v xml:space="preserve">     PEGUE NA LOJA HOJE            QUIOSQUE</v>
      </c>
    </row>
    <row r="1433" spans="2:49">
      <c r="B1433" t="s">
        <v>10777</v>
      </c>
      <c r="C1433" s="2">
        <v>5187</v>
      </c>
      <c r="D1433" s="2">
        <v>5187</v>
      </c>
      <c r="E1433" s="2" t="s">
        <v>10778</v>
      </c>
      <c r="F1433" s="58" t="s">
        <v>10779</v>
      </c>
      <c r="G1433" s="2" t="s">
        <v>534</v>
      </c>
      <c r="H1433" t="s">
        <v>535</v>
      </c>
      <c r="I1433" s="58" t="s">
        <v>536</v>
      </c>
      <c r="J1433" s="2">
        <v>65659</v>
      </c>
      <c r="K1433" s="2" t="s">
        <v>537</v>
      </c>
      <c r="L1433" s="2" t="s">
        <v>531</v>
      </c>
      <c r="M1433" s="58" t="s">
        <v>721</v>
      </c>
      <c r="N1433" s="58" t="s">
        <v>722</v>
      </c>
      <c r="O1433" s="58" t="s">
        <v>723</v>
      </c>
      <c r="P1433" s="2" t="s">
        <v>148</v>
      </c>
      <c r="Q1433" s="2" t="s">
        <v>724</v>
      </c>
      <c r="R1433" s="2" t="s">
        <v>718</v>
      </c>
      <c r="S1433" s="10">
        <v>44188</v>
      </c>
      <c r="T1433" s="58" t="s">
        <v>725</v>
      </c>
      <c r="U1433" s="2" t="s">
        <v>726</v>
      </c>
      <c r="V1433" s="2" t="s">
        <v>92</v>
      </c>
      <c r="W1433" s="2" t="s">
        <v>1192</v>
      </c>
      <c r="X1433" s="2" t="s">
        <v>545</v>
      </c>
      <c r="Y1433" s="2">
        <v>99</v>
      </c>
      <c r="Z1433" s="2" t="s">
        <v>160</v>
      </c>
      <c r="AA1433" s="2" t="s">
        <v>727</v>
      </c>
      <c r="AB1433" s="58" t="s">
        <v>10780</v>
      </c>
      <c r="AC1433" s="58" t="s">
        <v>98</v>
      </c>
      <c r="AD1433" s="58" t="s">
        <v>10781</v>
      </c>
      <c r="AE1433" s="2" t="s">
        <v>10782</v>
      </c>
      <c r="AF1433" s="62">
        <v>-4.0376344</v>
      </c>
      <c r="AG1433" s="62">
        <v>-44.467303899999997</v>
      </c>
      <c r="AH1433" s="2" t="s">
        <v>10783</v>
      </c>
      <c r="AI1433" s="2" t="s">
        <v>147</v>
      </c>
      <c r="AJ1433" s="2" t="s">
        <v>1196</v>
      </c>
      <c r="AK1433" s="55">
        <v>385.18</v>
      </c>
      <c r="AL1433" s="55">
        <v>54</v>
      </c>
      <c r="AM1433" s="55">
        <v>14.019419492185472</v>
      </c>
      <c r="AN1433" s="2" t="s">
        <v>103</v>
      </c>
      <c r="AO1433" s="2">
        <v>11</v>
      </c>
      <c r="AP1433" s="2">
        <v>1</v>
      </c>
      <c r="AQ1433" s="2">
        <v>4</v>
      </c>
      <c r="AR1433" s="53" t="s">
        <v>148</v>
      </c>
      <c r="AS1433" s="2" t="s">
        <v>73</v>
      </c>
      <c r="AT1433" s="2" t="s">
        <v>148</v>
      </c>
      <c r="AU1433" s="2" t="s">
        <v>148</v>
      </c>
      <c r="AV1433" s="2" t="s">
        <v>148</v>
      </c>
      <c r="AW1433" s="2" t="str">
        <f t="shared" si="22"/>
        <v xml:space="preserve">     PEGUE NA LOJA HOJE             </v>
      </c>
    </row>
    <row r="1434" spans="2:49">
      <c r="B1434" t="s">
        <v>10784</v>
      </c>
      <c r="C1434" s="2">
        <v>5342</v>
      </c>
      <c r="D1434" s="2">
        <v>5342</v>
      </c>
      <c r="E1434" s="2" t="s">
        <v>10785</v>
      </c>
      <c r="F1434" s="58" t="s">
        <v>10786</v>
      </c>
      <c r="G1434" s="2" t="s">
        <v>81</v>
      </c>
      <c r="H1434" t="s">
        <v>82</v>
      </c>
      <c r="I1434" s="58" t="s">
        <v>83</v>
      </c>
      <c r="J1434" s="2">
        <v>66203</v>
      </c>
      <c r="K1434" s="2" t="s">
        <v>84</v>
      </c>
      <c r="L1434" s="2" t="s">
        <v>85</v>
      </c>
      <c r="M1434" s="58" t="s">
        <v>751</v>
      </c>
      <c r="N1434" s="58" t="s">
        <v>752</v>
      </c>
      <c r="O1434" s="58" t="s">
        <v>753</v>
      </c>
      <c r="P1434" s="2">
        <v>86530</v>
      </c>
      <c r="Q1434" s="2" t="s">
        <v>754</v>
      </c>
      <c r="R1434" s="2" t="s">
        <v>748</v>
      </c>
      <c r="S1434" s="10">
        <v>44194</v>
      </c>
      <c r="T1434" s="58" t="s">
        <v>1814</v>
      </c>
      <c r="U1434" s="2" t="s">
        <v>1815</v>
      </c>
      <c r="V1434" s="2" t="s">
        <v>92</v>
      </c>
      <c r="W1434" s="2" t="s">
        <v>1192</v>
      </c>
      <c r="X1434" s="2" t="s">
        <v>248</v>
      </c>
      <c r="Y1434" s="2">
        <v>31</v>
      </c>
      <c r="Z1434" s="2" t="s">
        <v>95</v>
      </c>
      <c r="AA1434" s="2" t="s">
        <v>206</v>
      </c>
      <c r="AB1434" s="58" t="s">
        <v>10787</v>
      </c>
      <c r="AC1434" s="58" t="s">
        <v>10788</v>
      </c>
      <c r="AD1434" s="58" t="s">
        <v>10789</v>
      </c>
      <c r="AE1434" s="2" t="s">
        <v>10790</v>
      </c>
      <c r="AF1434" s="62">
        <v>-19.807886700000001</v>
      </c>
      <c r="AG1434" s="62">
        <v>-43.174526999999998</v>
      </c>
      <c r="AH1434" s="2" t="s">
        <v>10791</v>
      </c>
      <c r="AI1434" s="2" t="s">
        <v>147</v>
      </c>
      <c r="AJ1434" s="2" t="s">
        <v>1196</v>
      </c>
      <c r="AK1434" s="55">
        <v>412.92</v>
      </c>
      <c r="AL1434" s="55">
        <v>75</v>
      </c>
      <c r="AM1434" s="55">
        <v>18.163324614937519</v>
      </c>
      <c r="AN1434" s="2" t="s">
        <v>103</v>
      </c>
      <c r="AO1434" s="2">
        <v>11</v>
      </c>
      <c r="AP1434" s="2">
        <v>1</v>
      </c>
      <c r="AQ1434" s="2">
        <v>4</v>
      </c>
      <c r="AR1434" s="53" t="s">
        <v>148</v>
      </c>
      <c r="AS1434" s="2" t="s">
        <v>73</v>
      </c>
      <c r="AT1434" s="2" t="s">
        <v>148</v>
      </c>
      <c r="AU1434" s="2" t="s">
        <v>148</v>
      </c>
      <c r="AV1434" s="2" t="s">
        <v>148</v>
      </c>
      <c r="AW1434" s="2" t="str">
        <f t="shared" si="22"/>
        <v xml:space="preserve">     PEGUE NA LOJA HOJE             </v>
      </c>
    </row>
    <row r="1435" spans="2:49">
      <c r="B1435" t="s">
        <v>10792</v>
      </c>
      <c r="C1435" s="2">
        <v>1502</v>
      </c>
      <c r="D1435" s="2">
        <v>1502</v>
      </c>
      <c r="E1435" s="2" t="s">
        <v>10793</v>
      </c>
      <c r="F1435" s="58" t="s">
        <v>10794</v>
      </c>
      <c r="G1435" s="2" t="s">
        <v>431</v>
      </c>
      <c r="H1435" t="s">
        <v>432</v>
      </c>
      <c r="I1435" s="58" t="s">
        <v>433</v>
      </c>
      <c r="J1435" s="2">
        <v>66749</v>
      </c>
      <c r="K1435" s="2" t="s">
        <v>434</v>
      </c>
      <c r="L1435" s="2" t="s">
        <v>435</v>
      </c>
      <c r="M1435" s="58" t="s">
        <v>430</v>
      </c>
      <c r="N1435" s="58" t="s">
        <v>436</v>
      </c>
      <c r="O1435" s="58" t="s">
        <v>437</v>
      </c>
      <c r="P1435" s="2">
        <v>68343</v>
      </c>
      <c r="Q1435" s="2" t="s">
        <v>438</v>
      </c>
      <c r="R1435" s="2" t="s">
        <v>439</v>
      </c>
      <c r="S1435" s="10">
        <v>44298</v>
      </c>
      <c r="T1435" s="58" t="s">
        <v>440</v>
      </c>
      <c r="U1435" s="2" t="s">
        <v>441</v>
      </c>
      <c r="V1435" s="2" t="s">
        <v>92</v>
      </c>
      <c r="W1435" s="2" t="s">
        <v>93</v>
      </c>
      <c r="X1435" s="2" t="s">
        <v>442</v>
      </c>
      <c r="Y1435" s="2">
        <v>81</v>
      </c>
      <c r="Z1435" s="2" t="s">
        <v>160</v>
      </c>
      <c r="AA1435" s="2" t="s">
        <v>443</v>
      </c>
      <c r="AB1435" s="58" t="s">
        <v>3383</v>
      </c>
      <c r="AC1435" s="58" t="s">
        <v>10794</v>
      </c>
      <c r="AD1435" s="58" t="s">
        <v>10795</v>
      </c>
      <c r="AE1435" s="2" t="s">
        <v>10796</v>
      </c>
      <c r="AF1435" s="62">
        <v>-8.0131005999999996</v>
      </c>
      <c r="AG1435" s="62">
        <v>-34.871857400000003</v>
      </c>
      <c r="AH1435" s="2" t="s">
        <v>10797</v>
      </c>
      <c r="AI1435" s="2" t="s">
        <v>147</v>
      </c>
      <c r="AJ1435" s="2" t="s">
        <v>330</v>
      </c>
      <c r="AK1435" s="55">
        <v>731.49</v>
      </c>
      <c r="AL1435" s="55">
        <v>113</v>
      </c>
      <c r="AM1435" s="55">
        <v>15.447921365979028</v>
      </c>
      <c r="AN1435" s="2" t="s">
        <v>103</v>
      </c>
      <c r="AO1435" s="2">
        <v>4</v>
      </c>
      <c r="AP1435" s="2">
        <v>3</v>
      </c>
      <c r="AQ1435" s="2">
        <v>1</v>
      </c>
      <c r="AR1435" s="53" t="s">
        <v>148</v>
      </c>
      <c r="AS1435" s="2" t="s">
        <v>73</v>
      </c>
      <c r="AT1435" s="2" t="s">
        <v>148</v>
      </c>
      <c r="AU1435" s="2" t="s">
        <v>148</v>
      </c>
      <c r="AV1435" s="2" t="s">
        <v>148</v>
      </c>
      <c r="AW1435" s="2" t="str">
        <f t="shared" si="22"/>
        <v xml:space="preserve">     PEGUE NA LOJA HOJE             </v>
      </c>
    </row>
    <row r="1436" spans="2:49">
      <c r="B1436" t="s">
        <v>10798</v>
      </c>
      <c r="C1436" s="2">
        <v>1492</v>
      </c>
      <c r="D1436" s="2">
        <v>1492</v>
      </c>
      <c r="E1436" s="2" t="s">
        <v>10799</v>
      </c>
      <c r="F1436" s="58" t="s">
        <v>10800</v>
      </c>
      <c r="G1436" s="2" t="s">
        <v>380</v>
      </c>
      <c r="H1436" t="s">
        <v>381</v>
      </c>
      <c r="I1436" s="58" t="s">
        <v>382</v>
      </c>
      <c r="J1436" s="2">
        <v>66147</v>
      </c>
      <c r="K1436" s="2" t="s">
        <v>383</v>
      </c>
      <c r="L1436" s="2" t="s">
        <v>384</v>
      </c>
      <c r="M1436" s="58" t="s">
        <v>2907</v>
      </c>
      <c r="N1436" s="58" t="s">
        <v>2908</v>
      </c>
      <c r="O1436" s="58" t="s">
        <v>2909</v>
      </c>
      <c r="P1436" s="2">
        <v>68222</v>
      </c>
      <c r="Q1436" s="2" t="s">
        <v>2910</v>
      </c>
      <c r="R1436" s="2">
        <v>1019</v>
      </c>
      <c r="S1436" s="10">
        <v>44315</v>
      </c>
      <c r="T1436" s="58" t="s">
        <v>2911</v>
      </c>
      <c r="U1436" s="2" t="s">
        <v>2912</v>
      </c>
      <c r="V1436" s="2" t="s">
        <v>92</v>
      </c>
      <c r="W1436" s="2" t="s">
        <v>93</v>
      </c>
      <c r="X1436" s="2" t="s">
        <v>442</v>
      </c>
      <c r="Y1436" s="2">
        <v>88</v>
      </c>
      <c r="Z1436" s="2" t="s">
        <v>160</v>
      </c>
      <c r="AA1436" s="2" t="s">
        <v>526</v>
      </c>
      <c r="AB1436" s="58" t="s">
        <v>10800</v>
      </c>
      <c r="AC1436" s="58" t="s">
        <v>98</v>
      </c>
      <c r="AD1436" s="58" t="s">
        <v>10801</v>
      </c>
      <c r="AE1436" s="2" t="s">
        <v>10802</v>
      </c>
      <c r="AF1436" s="62">
        <v>-4.1615289999999998</v>
      </c>
      <c r="AG1436" s="62">
        <v>-40.750086600000003</v>
      </c>
      <c r="AH1436" s="2" t="s">
        <v>10803</v>
      </c>
      <c r="AI1436" s="2" t="s">
        <v>147</v>
      </c>
      <c r="AJ1436" s="2" t="s">
        <v>1351</v>
      </c>
      <c r="AK1436" s="55">
        <v>505.83</v>
      </c>
      <c r="AL1436" s="55">
        <v>49</v>
      </c>
      <c r="AM1436" s="55">
        <v>9.687049008560189</v>
      </c>
      <c r="AN1436" s="2" t="s">
        <v>103</v>
      </c>
      <c r="AO1436" s="2">
        <v>11</v>
      </c>
      <c r="AP1436" s="2">
        <v>1</v>
      </c>
      <c r="AQ1436" s="2">
        <v>4</v>
      </c>
      <c r="AR1436" s="53" t="s">
        <v>148</v>
      </c>
      <c r="AS1436" s="2" t="s">
        <v>73</v>
      </c>
      <c r="AT1436" s="2" t="s">
        <v>148</v>
      </c>
      <c r="AU1436" s="2" t="s">
        <v>148</v>
      </c>
      <c r="AV1436" s="2" t="s">
        <v>148</v>
      </c>
      <c r="AW1436" s="2" t="str">
        <f t="shared" si="22"/>
        <v xml:space="preserve">     PEGUE NA LOJA HOJE             </v>
      </c>
    </row>
    <row r="1437" spans="2:49">
      <c r="B1437" t="s">
        <v>10804</v>
      </c>
      <c r="C1437" s="2">
        <v>1507</v>
      </c>
      <c r="D1437" s="2">
        <v>1507</v>
      </c>
      <c r="E1437" s="2" t="s">
        <v>10805</v>
      </c>
      <c r="F1437" s="58" t="s">
        <v>3494</v>
      </c>
      <c r="G1437" s="2" t="s">
        <v>128</v>
      </c>
      <c r="H1437" t="s">
        <v>129</v>
      </c>
      <c r="I1437" s="58" t="s">
        <v>130</v>
      </c>
      <c r="J1437" s="2">
        <v>66128</v>
      </c>
      <c r="K1437" s="2" t="s">
        <v>131</v>
      </c>
      <c r="L1437" s="2" t="s">
        <v>132</v>
      </c>
      <c r="M1437" s="58" t="s">
        <v>777</v>
      </c>
      <c r="N1437" s="58" t="s">
        <v>778</v>
      </c>
      <c r="O1437" s="58" t="s">
        <v>779</v>
      </c>
      <c r="P1437" s="2">
        <v>66208</v>
      </c>
      <c r="Q1437" s="2" t="s">
        <v>780</v>
      </c>
      <c r="R1437" s="2" t="s">
        <v>781</v>
      </c>
      <c r="S1437" s="10">
        <v>44327</v>
      </c>
      <c r="T1437" s="58" t="s">
        <v>1067</v>
      </c>
      <c r="U1437" s="2" t="s">
        <v>1068</v>
      </c>
      <c r="V1437" s="2" t="s">
        <v>92</v>
      </c>
      <c r="W1437" s="2" t="s">
        <v>93</v>
      </c>
      <c r="X1437" s="2" t="s">
        <v>140</v>
      </c>
      <c r="Y1437" s="2">
        <v>11</v>
      </c>
      <c r="Z1437" s="2" t="s">
        <v>95</v>
      </c>
      <c r="AA1437" s="2" t="s">
        <v>141</v>
      </c>
      <c r="AB1437" s="58" t="s">
        <v>3494</v>
      </c>
      <c r="AC1437" s="58" t="s">
        <v>10806</v>
      </c>
      <c r="AD1437" s="58" t="s">
        <v>10807</v>
      </c>
      <c r="AE1437" s="2" t="s">
        <v>10808</v>
      </c>
      <c r="AF1437" s="62">
        <v>-23.6922812</v>
      </c>
      <c r="AG1437" s="62">
        <v>-46.581908499999997</v>
      </c>
      <c r="AH1437" s="2" t="s">
        <v>10809</v>
      </c>
      <c r="AI1437" s="2" t="s">
        <v>147</v>
      </c>
      <c r="AJ1437" s="2" t="s">
        <v>1351</v>
      </c>
      <c r="AK1437" s="55">
        <v>532.61</v>
      </c>
      <c r="AL1437" s="55">
        <v>49</v>
      </c>
      <c r="AM1437" s="55">
        <v>9.1999774694429313</v>
      </c>
      <c r="AN1437" s="2" t="s">
        <v>103</v>
      </c>
      <c r="AO1437" s="2">
        <v>4</v>
      </c>
      <c r="AP1437" s="2">
        <v>3</v>
      </c>
      <c r="AQ1437" s="2">
        <v>1</v>
      </c>
      <c r="AR1437" s="53" t="s">
        <v>148</v>
      </c>
      <c r="AS1437" s="2" t="s">
        <v>73</v>
      </c>
      <c r="AT1437" s="2" t="s">
        <v>74</v>
      </c>
      <c r="AU1437" s="2" t="s">
        <v>148</v>
      </c>
      <c r="AV1437" s="2" t="s">
        <v>148</v>
      </c>
      <c r="AW1437" s="2" t="str">
        <f t="shared" si="22"/>
        <v xml:space="preserve">     PEGUE NA LOJA HOJE    SHIP FROM STORE        </v>
      </c>
    </row>
    <row r="1438" spans="2:49">
      <c r="B1438" t="s">
        <v>10810</v>
      </c>
      <c r="C1438" s="2">
        <v>5343</v>
      </c>
      <c r="D1438" s="2">
        <v>5343</v>
      </c>
      <c r="E1438" s="2" t="s">
        <v>10811</v>
      </c>
      <c r="F1438" s="58" t="s">
        <v>10812</v>
      </c>
      <c r="G1438" s="2" t="s">
        <v>380</v>
      </c>
      <c r="H1438" t="s">
        <v>381</v>
      </c>
      <c r="I1438" s="58" t="s">
        <v>382</v>
      </c>
      <c r="J1438" s="2">
        <v>66147</v>
      </c>
      <c r="K1438" s="2" t="s">
        <v>383</v>
      </c>
      <c r="L1438" s="2" t="s">
        <v>384</v>
      </c>
      <c r="M1438" s="58" t="s">
        <v>401</v>
      </c>
      <c r="N1438" s="58" t="s">
        <v>402</v>
      </c>
      <c r="O1438" s="58" t="s">
        <v>403</v>
      </c>
      <c r="P1438" s="2">
        <v>66127</v>
      </c>
      <c r="Q1438" s="2" t="s">
        <v>404</v>
      </c>
      <c r="R1438" s="2" t="s">
        <v>405</v>
      </c>
      <c r="S1438" s="10">
        <v>44347</v>
      </c>
      <c r="T1438" s="58" t="s">
        <v>945</v>
      </c>
      <c r="U1438" s="2" t="s">
        <v>946</v>
      </c>
      <c r="V1438" s="2" t="s">
        <v>92</v>
      </c>
      <c r="W1438" s="2" t="s">
        <v>1192</v>
      </c>
      <c r="X1438" s="2" t="s">
        <v>248</v>
      </c>
      <c r="Y1438" s="2">
        <v>61</v>
      </c>
      <c r="Z1438" s="2" t="s">
        <v>160</v>
      </c>
      <c r="AA1438" s="2" t="s">
        <v>408</v>
      </c>
      <c r="AB1438" s="58" t="s">
        <v>409</v>
      </c>
      <c r="AC1438" s="58" t="s">
        <v>947</v>
      </c>
      <c r="AD1438" s="58" t="s">
        <v>10813</v>
      </c>
      <c r="AE1438" s="2" t="s">
        <v>10814</v>
      </c>
      <c r="AF1438" s="62">
        <v>-15.763947399999999</v>
      </c>
      <c r="AG1438" s="62">
        <v>-47.892218399999997</v>
      </c>
      <c r="AH1438" s="2" t="s">
        <v>10815</v>
      </c>
      <c r="AI1438" s="2" t="s">
        <v>147</v>
      </c>
      <c r="AJ1438" s="2" t="s">
        <v>1196</v>
      </c>
      <c r="AK1438" s="55">
        <v>484.84</v>
      </c>
      <c r="AL1438" s="55">
        <v>38</v>
      </c>
      <c r="AM1438" s="55">
        <v>7.837637158650276</v>
      </c>
      <c r="AN1438" s="2" t="s">
        <v>103</v>
      </c>
      <c r="AO1438" s="2">
        <v>10</v>
      </c>
      <c r="AP1438" s="2">
        <v>1</v>
      </c>
      <c r="AQ1438" s="2">
        <v>3</v>
      </c>
      <c r="AR1438" s="53" t="s">
        <v>148</v>
      </c>
      <c r="AS1438" s="2" t="s">
        <v>73</v>
      </c>
      <c r="AT1438" s="2" t="s">
        <v>74</v>
      </c>
      <c r="AU1438" s="2" t="s">
        <v>148</v>
      </c>
      <c r="AV1438" s="2" t="s">
        <v>148</v>
      </c>
      <c r="AW1438" s="2" t="str">
        <f t="shared" si="22"/>
        <v xml:space="preserve">     PEGUE NA LOJA HOJE    SHIP FROM STORE        </v>
      </c>
    </row>
    <row r="1439" spans="2:49">
      <c r="B1439" t="s">
        <v>10816</v>
      </c>
      <c r="C1439" s="2">
        <v>1498</v>
      </c>
      <c r="D1439" s="2">
        <v>1498</v>
      </c>
      <c r="E1439" s="2" t="s">
        <v>10817</v>
      </c>
      <c r="F1439" s="58" t="s">
        <v>10818</v>
      </c>
      <c r="G1439" s="2" t="s">
        <v>380</v>
      </c>
      <c r="H1439" t="s">
        <v>381</v>
      </c>
      <c r="I1439" s="58" t="s">
        <v>382</v>
      </c>
      <c r="J1439" s="2">
        <v>66147</v>
      </c>
      <c r="K1439" s="2" t="s">
        <v>383</v>
      </c>
      <c r="L1439" s="2" t="s">
        <v>384</v>
      </c>
      <c r="M1439" s="58" t="s">
        <v>873</v>
      </c>
      <c r="N1439" s="58" t="s">
        <v>874</v>
      </c>
      <c r="O1439" s="58" t="s">
        <v>875</v>
      </c>
      <c r="P1439" s="2">
        <v>66229</v>
      </c>
      <c r="Q1439" s="2" t="s">
        <v>876</v>
      </c>
      <c r="R1439" s="2" t="s">
        <v>870</v>
      </c>
      <c r="S1439" s="10">
        <v>44357</v>
      </c>
      <c r="T1439" s="58" t="s">
        <v>877</v>
      </c>
      <c r="U1439" s="2" t="s">
        <v>878</v>
      </c>
      <c r="V1439" s="2" t="s">
        <v>92</v>
      </c>
      <c r="W1439" s="2" t="s">
        <v>93</v>
      </c>
      <c r="X1439" s="2" t="s">
        <v>442</v>
      </c>
      <c r="Y1439" s="2">
        <v>88</v>
      </c>
      <c r="Z1439" s="2" t="s">
        <v>160</v>
      </c>
      <c r="AA1439" s="2" t="s">
        <v>526</v>
      </c>
      <c r="AB1439" s="58" t="s">
        <v>10818</v>
      </c>
      <c r="AC1439" s="58" t="s">
        <v>98</v>
      </c>
      <c r="AD1439" s="58" t="s">
        <v>10819</v>
      </c>
      <c r="AE1439" s="2" t="s">
        <v>10820</v>
      </c>
      <c r="AF1439" s="62">
        <v>-5.144717</v>
      </c>
      <c r="AG1439" s="62">
        <v>-38.098196899999998</v>
      </c>
      <c r="AH1439" s="2" t="s">
        <v>10821</v>
      </c>
      <c r="AI1439" s="2" t="s">
        <v>147</v>
      </c>
      <c r="AJ1439" s="2" t="s">
        <v>1351</v>
      </c>
      <c r="AK1439" s="55">
        <v>571.79</v>
      </c>
      <c r="AL1439" s="55">
        <v>56</v>
      </c>
      <c r="AM1439" s="55">
        <v>9.7938054180730685</v>
      </c>
      <c r="AN1439" s="2" t="s">
        <v>103</v>
      </c>
      <c r="AO1439" s="2">
        <v>11</v>
      </c>
      <c r="AP1439" s="2">
        <v>1</v>
      </c>
      <c r="AQ1439" s="2">
        <v>4</v>
      </c>
      <c r="AR1439" s="53" t="s">
        <v>72</v>
      </c>
      <c r="AS1439" s="2" t="s">
        <v>73</v>
      </c>
      <c r="AT1439" s="2" t="s">
        <v>148</v>
      </c>
      <c r="AU1439" s="2" t="s">
        <v>148</v>
      </c>
      <c r="AV1439" s="2" t="s">
        <v>76</v>
      </c>
      <c r="AW1439" s="2" t="str">
        <f t="shared" si="22"/>
        <v>AMERICANAS SERVIÇOS    PEGUE NA LOJA HOJE            QUIOSQUE</v>
      </c>
    </row>
    <row r="1440" spans="2:49">
      <c r="B1440" t="s">
        <v>10822</v>
      </c>
      <c r="C1440" s="2">
        <v>1505</v>
      </c>
      <c r="D1440" s="2">
        <v>1505</v>
      </c>
      <c r="E1440" s="2" t="s">
        <v>10823</v>
      </c>
      <c r="F1440" s="58" t="s">
        <v>10824</v>
      </c>
      <c r="G1440" s="2" t="s">
        <v>81</v>
      </c>
      <c r="H1440" t="s">
        <v>82</v>
      </c>
      <c r="I1440" s="58" t="s">
        <v>83</v>
      </c>
      <c r="J1440" s="2">
        <v>66203</v>
      </c>
      <c r="K1440" s="2" t="s">
        <v>84</v>
      </c>
      <c r="L1440" s="2" t="s">
        <v>85</v>
      </c>
      <c r="M1440" s="58" t="s">
        <v>242</v>
      </c>
      <c r="N1440" s="58" t="s">
        <v>243</v>
      </c>
      <c r="O1440" s="58" t="s">
        <v>244</v>
      </c>
      <c r="P1440" s="2" t="s">
        <v>148</v>
      </c>
      <c r="Q1440" s="2" t="s">
        <v>245</v>
      </c>
      <c r="R1440" s="2" t="s">
        <v>239</v>
      </c>
      <c r="S1440" s="10">
        <v>44376</v>
      </c>
      <c r="T1440" s="58" t="s">
        <v>246</v>
      </c>
      <c r="U1440" s="2" t="s">
        <v>247</v>
      </c>
      <c r="V1440" s="2" t="s">
        <v>92</v>
      </c>
      <c r="W1440" s="2" t="s">
        <v>93</v>
      </c>
      <c r="X1440" s="2" t="s">
        <v>248</v>
      </c>
      <c r="Y1440" s="2">
        <v>31</v>
      </c>
      <c r="Z1440" s="2" t="s">
        <v>95</v>
      </c>
      <c r="AA1440" s="2" t="s">
        <v>206</v>
      </c>
      <c r="AB1440" s="58" t="s">
        <v>249</v>
      </c>
      <c r="AC1440" s="58" t="s">
        <v>4857</v>
      </c>
      <c r="AD1440" s="58" t="s">
        <v>10825</v>
      </c>
      <c r="AE1440" s="2" t="s">
        <v>10826</v>
      </c>
      <c r="AF1440" s="62">
        <v>-19.886703900000001</v>
      </c>
      <c r="AG1440" s="62">
        <v>-44.006334299999999</v>
      </c>
      <c r="AH1440" s="2" t="s">
        <v>10827</v>
      </c>
      <c r="AI1440" s="2" t="s">
        <v>147</v>
      </c>
      <c r="AJ1440" s="2" t="s">
        <v>1351</v>
      </c>
      <c r="AK1440" s="55">
        <v>500.01</v>
      </c>
      <c r="AL1440" s="55">
        <v>39</v>
      </c>
      <c r="AM1440" s="55">
        <v>7.7998440031199383</v>
      </c>
      <c r="AN1440" s="2" t="s">
        <v>103</v>
      </c>
      <c r="AO1440" s="2">
        <v>7</v>
      </c>
      <c r="AP1440" s="2">
        <v>2</v>
      </c>
      <c r="AQ1440" s="2">
        <v>3</v>
      </c>
      <c r="AR1440" s="53" t="s">
        <v>148</v>
      </c>
      <c r="AS1440" s="2" t="s">
        <v>73</v>
      </c>
      <c r="AT1440" s="2" t="s">
        <v>74</v>
      </c>
      <c r="AU1440" s="2" t="s">
        <v>148</v>
      </c>
      <c r="AV1440" s="2" t="s">
        <v>148</v>
      </c>
      <c r="AW1440" s="2" t="str">
        <f t="shared" si="22"/>
        <v xml:space="preserve">     PEGUE NA LOJA HOJE    SHIP FROM STORE        </v>
      </c>
    </row>
    <row r="1441" spans="1:49">
      <c r="B1441" t="s">
        <v>10828</v>
      </c>
      <c r="C1441" s="2">
        <v>1501</v>
      </c>
      <c r="D1441" s="2">
        <v>1501</v>
      </c>
      <c r="E1441" s="2" t="s">
        <v>10829</v>
      </c>
      <c r="F1441" s="58" t="s">
        <v>10830</v>
      </c>
      <c r="G1441" s="2" t="s">
        <v>380</v>
      </c>
      <c r="H1441" t="s">
        <v>381</v>
      </c>
      <c r="I1441" s="58" t="s">
        <v>382</v>
      </c>
      <c r="J1441" s="2">
        <v>66147</v>
      </c>
      <c r="K1441" s="2" t="s">
        <v>383</v>
      </c>
      <c r="L1441" s="2" t="s">
        <v>384</v>
      </c>
      <c r="M1441" s="58" t="s">
        <v>2907</v>
      </c>
      <c r="N1441" s="58" t="s">
        <v>2908</v>
      </c>
      <c r="O1441" s="58" t="s">
        <v>2909</v>
      </c>
      <c r="P1441" s="2">
        <v>68222</v>
      </c>
      <c r="Q1441" s="2" t="s">
        <v>2910</v>
      </c>
      <c r="R1441" s="2">
        <v>1019</v>
      </c>
      <c r="S1441" s="10">
        <v>44377</v>
      </c>
      <c r="T1441" s="58" t="s">
        <v>2911</v>
      </c>
      <c r="U1441" s="2" t="s">
        <v>2912</v>
      </c>
      <c r="V1441" s="2" t="s">
        <v>92</v>
      </c>
      <c r="W1441" s="2" t="s">
        <v>93</v>
      </c>
      <c r="X1441" s="2" t="s">
        <v>442</v>
      </c>
      <c r="Y1441" s="2">
        <v>88</v>
      </c>
      <c r="Z1441" s="2" t="s">
        <v>160</v>
      </c>
      <c r="AA1441" s="2" t="s">
        <v>526</v>
      </c>
      <c r="AB1441" s="58" t="s">
        <v>10830</v>
      </c>
      <c r="AC1441" s="58" t="s">
        <v>98</v>
      </c>
      <c r="AD1441" s="58" t="s">
        <v>10831</v>
      </c>
      <c r="AE1441" s="2" t="s">
        <v>10832</v>
      </c>
      <c r="AF1441" s="62">
        <v>-3.5235750000000001</v>
      </c>
      <c r="AG1441" s="62">
        <v>-40.342654400000001</v>
      </c>
      <c r="AH1441" s="2" t="s">
        <v>10833</v>
      </c>
      <c r="AI1441" s="2" t="s">
        <v>147</v>
      </c>
      <c r="AJ1441" s="2" t="s">
        <v>1351</v>
      </c>
      <c r="AK1441" s="55">
        <v>504.18</v>
      </c>
      <c r="AL1441" s="55">
        <v>75</v>
      </c>
      <c r="AM1441" s="55">
        <v>14.875639652505058</v>
      </c>
      <c r="AN1441" s="2" t="s">
        <v>103</v>
      </c>
      <c r="AO1441" s="2">
        <v>11</v>
      </c>
      <c r="AP1441" s="2">
        <v>1</v>
      </c>
      <c r="AQ1441" s="2">
        <v>4</v>
      </c>
      <c r="AR1441" s="53" t="s">
        <v>72</v>
      </c>
      <c r="AS1441" s="2" t="s">
        <v>73</v>
      </c>
      <c r="AT1441" s="2" t="s">
        <v>148</v>
      </c>
      <c r="AU1441" s="2" t="s">
        <v>148</v>
      </c>
      <c r="AV1441" s="2" t="s">
        <v>76</v>
      </c>
      <c r="AW1441" s="2" t="str">
        <f t="shared" si="22"/>
        <v>AMERICANAS SERVIÇOS    PEGUE NA LOJA HOJE            QUIOSQUE</v>
      </c>
    </row>
    <row r="1442" spans="1:49">
      <c r="B1442" t="s">
        <v>10834</v>
      </c>
      <c r="C1442" s="2">
        <v>1503</v>
      </c>
      <c r="D1442" s="2">
        <v>1503</v>
      </c>
      <c r="E1442" s="2" t="s">
        <v>10835</v>
      </c>
      <c r="F1442" s="58" t="s">
        <v>10836</v>
      </c>
      <c r="G1442" s="2" t="s">
        <v>534</v>
      </c>
      <c r="H1442" t="s">
        <v>535</v>
      </c>
      <c r="I1442" s="58" t="s">
        <v>536</v>
      </c>
      <c r="J1442" s="2">
        <v>65659</v>
      </c>
      <c r="K1442" s="2" t="s">
        <v>537</v>
      </c>
      <c r="L1442" s="2" t="s">
        <v>531</v>
      </c>
      <c r="M1442" s="58" t="s">
        <v>3340</v>
      </c>
      <c r="N1442" s="58" t="s">
        <v>3341</v>
      </c>
      <c r="O1442" s="58" t="s">
        <v>3342</v>
      </c>
      <c r="P1442" s="2" t="s">
        <v>148</v>
      </c>
      <c r="Q1442" s="2" t="s">
        <v>3343</v>
      </c>
      <c r="R1442" s="2" t="s">
        <v>3337</v>
      </c>
      <c r="S1442" s="10">
        <v>44377</v>
      </c>
      <c r="T1442" s="58" t="s">
        <v>3344</v>
      </c>
      <c r="U1442" s="2" t="s">
        <v>3345</v>
      </c>
      <c r="V1442" s="2" t="s">
        <v>92</v>
      </c>
      <c r="W1442" s="2" t="s">
        <v>93</v>
      </c>
      <c r="X1442" s="2" t="s">
        <v>545</v>
      </c>
      <c r="Y1442" s="2">
        <v>94</v>
      </c>
      <c r="Z1442" s="2" t="s">
        <v>95</v>
      </c>
      <c r="AA1442" s="2" t="s">
        <v>546</v>
      </c>
      <c r="AB1442" s="58" t="s">
        <v>10836</v>
      </c>
      <c r="AC1442" s="58" t="s">
        <v>98</v>
      </c>
      <c r="AD1442" s="58" t="s">
        <v>10837</v>
      </c>
      <c r="AE1442" s="2" t="s">
        <v>10838</v>
      </c>
      <c r="AF1442" s="62">
        <v>-4.7744369000000004</v>
      </c>
      <c r="AG1442" s="62">
        <v>-48.067038699999998</v>
      </c>
      <c r="AH1442" s="2" t="s">
        <v>10839</v>
      </c>
      <c r="AI1442" s="2" t="s">
        <v>147</v>
      </c>
      <c r="AJ1442" s="2" t="s">
        <v>1196</v>
      </c>
      <c r="AK1442" s="55">
        <v>499.67</v>
      </c>
      <c r="AL1442" s="55">
        <v>67</v>
      </c>
      <c r="AM1442" s="55">
        <v>13.408849840894991</v>
      </c>
      <c r="AN1442" s="2" t="s">
        <v>103</v>
      </c>
      <c r="AO1442" s="2">
        <v>9</v>
      </c>
      <c r="AP1442" s="2">
        <v>1</v>
      </c>
      <c r="AQ1442" s="2">
        <v>2</v>
      </c>
      <c r="AR1442" s="53" t="s">
        <v>72</v>
      </c>
      <c r="AS1442" s="2" t="s">
        <v>73</v>
      </c>
      <c r="AT1442" s="2" t="s">
        <v>148</v>
      </c>
      <c r="AU1442" s="2" t="s">
        <v>148</v>
      </c>
      <c r="AV1442" s="2" t="s">
        <v>76</v>
      </c>
      <c r="AW1442" s="2" t="str">
        <f t="shared" si="22"/>
        <v>AMERICANAS SERVIÇOS    PEGUE NA LOJA HOJE            QUIOSQUE</v>
      </c>
    </row>
    <row r="1443" spans="1:49">
      <c r="B1443" t="s">
        <v>10840</v>
      </c>
      <c r="C1443" s="2">
        <v>1515</v>
      </c>
      <c r="D1443" s="2">
        <v>1515</v>
      </c>
      <c r="E1443" s="2" t="s">
        <v>10841</v>
      </c>
      <c r="F1443" s="58" t="s">
        <v>10842</v>
      </c>
      <c r="G1443" s="2" t="s">
        <v>285</v>
      </c>
      <c r="H1443" t="s">
        <v>286</v>
      </c>
      <c r="I1443" s="58" t="s">
        <v>287</v>
      </c>
      <c r="J1443" s="2">
        <v>68673</v>
      </c>
      <c r="K1443" s="2" t="s">
        <v>288</v>
      </c>
      <c r="L1443" s="2" t="s">
        <v>289</v>
      </c>
      <c r="M1443" s="58" t="s">
        <v>1298</v>
      </c>
      <c r="N1443" s="58" t="s">
        <v>1299</v>
      </c>
      <c r="O1443" s="58" t="s">
        <v>1300</v>
      </c>
      <c r="P1443" s="2" t="s">
        <v>148</v>
      </c>
      <c r="Q1443" s="2" t="s">
        <v>1301</v>
      </c>
      <c r="R1443" s="2" t="s">
        <v>1302</v>
      </c>
      <c r="S1443" s="10">
        <v>44392</v>
      </c>
      <c r="T1443" s="58" t="s">
        <v>3222</v>
      </c>
      <c r="U1443" s="2" t="s">
        <v>3223</v>
      </c>
      <c r="V1443" s="2" t="s">
        <v>92</v>
      </c>
      <c r="W1443" s="2" t="s">
        <v>93</v>
      </c>
      <c r="X1443" s="2" t="s">
        <v>458</v>
      </c>
      <c r="Y1443" s="2">
        <v>55</v>
      </c>
      <c r="Z1443" s="2" t="s">
        <v>160</v>
      </c>
      <c r="AA1443" s="2" t="s">
        <v>460</v>
      </c>
      <c r="AB1443" s="58" t="s">
        <v>10842</v>
      </c>
      <c r="AC1443" s="58" t="s">
        <v>98</v>
      </c>
      <c r="AD1443" s="58" t="s">
        <v>10843</v>
      </c>
      <c r="AE1443" s="2" t="s">
        <v>10844</v>
      </c>
      <c r="AF1443" s="62">
        <v>-28.657793000000002</v>
      </c>
      <c r="AG1443" s="62">
        <v>-56.005584900000002</v>
      </c>
      <c r="AH1443" s="2" t="s">
        <v>10845</v>
      </c>
      <c r="AI1443" s="2" t="s">
        <v>147</v>
      </c>
      <c r="AJ1443" s="2" t="s">
        <v>1351</v>
      </c>
      <c r="AK1443" s="55">
        <v>522.15</v>
      </c>
      <c r="AL1443" s="55">
        <v>62</v>
      </c>
      <c r="AM1443" s="55">
        <v>11.873982572057837</v>
      </c>
      <c r="AN1443" s="2" t="s">
        <v>103</v>
      </c>
      <c r="AO1443" s="2">
        <v>8</v>
      </c>
      <c r="AP1443" s="2">
        <v>1</v>
      </c>
      <c r="AQ1443" s="2">
        <v>1</v>
      </c>
      <c r="AR1443" s="53" t="s">
        <v>148</v>
      </c>
      <c r="AS1443" s="2" t="s">
        <v>73</v>
      </c>
      <c r="AT1443" s="2" t="s">
        <v>148</v>
      </c>
      <c r="AU1443" s="2" t="s">
        <v>148</v>
      </c>
      <c r="AV1443" s="2" t="s">
        <v>76</v>
      </c>
      <c r="AW1443" s="2" t="str">
        <f t="shared" si="22"/>
        <v xml:space="preserve">     PEGUE NA LOJA HOJE            QUIOSQUE</v>
      </c>
    </row>
    <row r="1444" spans="1:49">
      <c r="B1444" t="s">
        <v>10846</v>
      </c>
      <c r="C1444" s="2">
        <v>5345</v>
      </c>
      <c r="D1444" s="2">
        <v>5345</v>
      </c>
      <c r="E1444" s="2" t="s">
        <v>10847</v>
      </c>
      <c r="F1444" s="58" t="s">
        <v>10848</v>
      </c>
      <c r="G1444" s="2" t="s">
        <v>380</v>
      </c>
      <c r="H1444" t="s">
        <v>381</v>
      </c>
      <c r="I1444" s="58" t="s">
        <v>382</v>
      </c>
      <c r="J1444" s="2">
        <v>66147</v>
      </c>
      <c r="K1444" s="2" t="s">
        <v>383</v>
      </c>
      <c r="L1444" s="2" t="s">
        <v>384</v>
      </c>
      <c r="M1444" s="58" t="s">
        <v>1379</v>
      </c>
      <c r="N1444" s="58" t="s">
        <v>1380</v>
      </c>
      <c r="O1444" s="58" t="s">
        <v>1381</v>
      </c>
      <c r="P1444" s="2" t="s">
        <v>148</v>
      </c>
      <c r="Q1444" s="2" t="s">
        <v>1382</v>
      </c>
      <c r="R1444" s="2" t="s">
        <v>1376</v>
      </c>
      <c r="S1444" s="10">
        <v>44392</v>
      </c>
      <c r="T1444" s="58" t="s">
        <v>1383</v>
      </c>
      <c r="U1444" s="2" t="s">
        <v>1384</v>
      </c>
      <c r="V1444" s="2" t="s">
        <v>92</v>
      </c>
      <c r="W1444" s="2" t="s">
        <v>1192</v>
      </c>
      <c r="X1444" s="2" t="s">
        <v>248</v>
      </c>
      <c r="Y1444" s="2">
        <v>66</v>
      </c>
      <c r="Z1444" s="2" t="s">
        <v>95</v>
      </c>
      <c r="AA1444" s="2" t="s">
        <v>1385</v>
      </c>
      <c r="AB1444" s="58" t="s">
        <v>10849</v>
      </c>
      <c r="AC1444" s="58" t="s">
        <v>98</v>
      </c>
      <c r="AD1444" s="58" t="s">
        <v>10850</v>
      </c>
      <c r="AE1444" s="2" t="s">
        <v>10851</v>
      </c>
      <c r="AF1444" s="62">
        <v>-11.259775299999999</v>
      </c>
      <c r="AG1444" s="62">
        <v>-57.512223799999902</v>
      </c>
      <c r="AH1444" s="2" t="s">
        <v>10852</v>
      </c>
      <c r="AI1444" s="2" t="s">
        <v>147</v>
      </c>
      <c r="AJ1444" s="2" t="s">
        <v>1196</v>
      </c>
      <c r="AK1444" s="55">
        <v>343.73</v>
      </c>
      <c r="AL1444" s="55">
        <v>50</v>
      </c>
      <c r="AM1444" s="55">
        <v>14.546300875687312</v>
      </c>
      <c r="AN1444" s="2" t="s">
        <v>103</v>
      </c>
      <c r="AO1444" s="2">
        <v>11</v>
      </c>
      <c r="AP1444" s="2">
        <v>1</v>
      </c>
      <c r="AQ1444" s="2">
        <v>4</v>
      </c>
      <c r="AR1444" s="53" t="s">
        <v>148</v>
      </c>
      <c r="AS1444" s="2" t="s">
        <v>73</v>
      </c>
      <c r="AT1444" s="2" t="s">
        <v>148</v>
      </c>
      <c r="AU1444" s="2" t="s">
        <v>148</v>
      </c>
      <c r="AV1444" s="2" t="s">
        <v>148</v>
      </c>
      <c r="AW1444" s="2" t="str">
        <f t="shared" si="22"/>
        <v xml:space="preserve">     PEGUE NA LOJA HOJE             </v>
      </c>
    </row>
    <row r="1445" spans="1:49">
      <c r="B1445" t="s">
        <v>10853</v>
      </c>
      <c r="C1445" s="2">
        <v>1523</v>
      </c>
      <c r="D1445" s="2">
        <v>1523</v>
      </c>
      <c r="E1445" s="2" t="s">
        <v>10854</v>
      </c>
      <c r="F1445" s="58" t="s">
        <v>10855</v>
      </c>
      <c r="G1445" s="2" t="s">
        <v>285</v>
      </c>
      <c r="H1445" t="s">
        <v>286</v>
      </c>
      <c r="I1445" s="58" t="s">
        <v>287</v>
      </c>
      <c r="J1445" s="2">
        <v>68673</v>
      </c>
      <c r="K1445" s="2" t="s">
        <v>288</v>
      </c>
      <c r="L1445" s="2" t="s">
        <v>289</v>
      </c>
      <c r="M1445" s="58" t="s">
        <v>452</v>
      </c>
      <c r="N1445" s="58" t="s">
        <v>453</v>
      </c>
      <c r="O1445" s="58" t="s">
        <v>454</v>
      </c>
      <c r="P1445" s="2" t="s">
        <v>148</v>
      </c>
      <c r="Q1445" s="2" t="s">
        <v>455</v>
      </c>
      <c r="R1445" s="2" t="s">
        <v>148</v>
      </c>
      <c r="S1445" s="10">
        <v>44403</v>
      </c>
      <c r="T1445" s="58" t="s">
        <v>456</v>
      </c>
      <c r="U1445" s="2" t="s">
        <v>457</v>
      </c>
      <c r="V1445" s="2" t="s">
        <v>92</v>
      </c>
      <c r="W1445" s="2" t="s">
        <v>93</v>
      </c>
      <c r="X1445" s="2" t="s">
        <v>458</v>
      </c>
      <c r="Y1445" s="2">
        <v>51</v>
      </c>
      <c r="Z1445" s="2" t="s">
        <v>459</v>
      </c>
      <c r="AA1445" s="2" t="s">
        <v>460</v>
      </c>
      <c r="AB1445" s="58" t="s">
        <v>451</v>
      </c>
      <c r="AC1445" s="58" t="s">
        <v>10856</v>
      </c>
      <c r="AD1445" s="58" t="s">
        <v>10857</v>
      </c>
      <c r="AE1445" s="2" t="s">
        <v>10858</v>
      </c>
      <c r="AF1445" s="62">
        <v>-30.0251223</v>
      </c>
      <c r="AG1445" s="62">
        <v>-51.162419800000002</v>
      </c>
      <c r="AH1445" s="2" t="s">
        <v>10859</v>
      </c>
      <c r="AI1445" s="2" t="s">
        <v>28</v>
      </c>
      <c r="AJ1445" s="2" t="s">
        <v>1351</v>
      </c>
      <c r="AK1445" s="55">
        <v>640.58000000000004</v>
      </c>
      <c r="AL1445" s="55">
        <v>65</v>
      </c>
      <c r="AM1445" s="55">
        <v>10.147054232102157</v>
      </c>
      <c r="AN1445" s="2" t="s">
        <v>331</v>
      </c>
      <c r="AO1445" s="2">
        <v>3</v>
      </c>
      <c r="AP1445" s="2">
        <v>4</v>
      </c>
      <c r="AQ1445" s="2">
        <v>1</v>
      </c>
      <c r="AR1445" s="53" t="s">
        <v>148</v>
      </c>
      <c r="AS1445" s="2" t="s">
        <v>73</v>
      </c>
      <c r="AT1445" s="2" t="s">
        <v>74</v>
      </c>
      <c r="AU1445" s="2" t="s">
        <v>148</v>
      </c>
      <c r="AV1445" s="2" t="s">
        <v>148</v>
      </c>
      <c r="AW1445" s="2" t="str">
        <f t="shared" si="22"/>
        <v xml:space="preserve">     PEGUE NA LOJA HOJE    SHIP FROM STORE        </v>
      </c>
    </row>
    <row r="1446" spans="1:49">
      <c r="B1446" t="s">
        <v>10860</v>
      </c>
      <c r="C1446" s="2">
        <v>5356</v>
      </c>
      <c r="D1446" s="2">
        <v>5356</v>
      </c>
      <c r="E1446" s="2" t="s">
        <v>10861</v>
      </c>
      <c r="F1446" s="58" t="s">
        <v>10862</v>
      </c>
      <c r="G1446" s="2" t="s">
        <v>285</v>
      </c>
      <c r="H1446" t="s">
        <v>286</v>
      </c>
      <c r="I1446" s="58" t="s">
        <v>287</v>
      </c>
      <c r="J1446" s="2">
        <v>68673</v>
      </c>
      <c r="K1446" s="2" t="s">
        <v>288</v>
      </c>
      <c r="L1446" s="2" t="s">
        <v>289</v>
      </c>
      <c r="M1446" s="58" t="s">
        <v>663</v>
      </c>
      <c r="N1446" s="58" t="s">
        <v>664</v>
      </c>
      <c r="O1446" s="58" t="s">
        <v>665</v>
      </c>
      <c r="P1446" s="2" t="s">
        <v>148</v>
      </c>
      <c r="Q1446" s="2" t="s">
        <v>666</v>
      </c>
      <c r="R1446" s="2" t="s">
        <v>660</v>
      </c>
      <c r="S1446" s="10">
        <v>44410</v>
      </c>
      <c r="T1446" s="58" t="s">
        <v>667</v>
      </c>
      <c r="U1446" s="2" t="s">
        <v>668</v>
      </c>
      <c r="V1446" s="2" t="s">
        <v>92</v>
      </c>
      <c r="W1446" s="2" t="s">
        <v>1192</v>
      </c>
      <c r="X1446" s="2" t="s">
        <v>458</v>
      </c>
      <c r="Y1446" s="2">
        <v>55</v>
      </c>
      <c r="Z1446" s="2" t="s">
        <v>160</v>
      </c>
      <c r="AA1446" s="2" t="s">
        <v>460</v>
      </c>
      <c r="AB1446" s="58" t="s">
        <v>10863</v>
      </c>
      <c r="AC1446" s="58" t="s">
        <v>98</v>
      </c>
      <c r="AD1446" s="58" t="s">
        <v>10864</v>
      </c>
      <c r="AE1446" s="2" t="s">
        <v>10865</v>
      </c>
      <c r="AF1446" s="62">
        <v>-27.3560005</v>
      </c>
      <c r="AG1446" s="62">
        <v>-53.395694300000002</v>
      </c>
      <c r="AH1446" s="2" t="s">
        <v>10866</v>
      </c>
      <c r="AI1446" s="2" t="s">
        <v>147</v>
      </c>
      <c r="AJ1446" s="2" t="s">
        <v>1196</v>
      </c>
      <c r="AK1446" s="55">
        <v>325.27</v>
      </c>
      <c r="AL1446" s="55">
        <v>63</v>
      </c>
      <c r="AM1446" s="55">
        <v>19.368524610323732</v>
      </c>
      <c r="AN1446" s="2" t="s">
        <v>103</v>
      </c>
      <c r="AO1446" s="2">
        <v>5</v>
      </c>
      <c r="AP1446" s="2">
        <v>2</v>
      </c>
      <c r="AQ1446" s="2">
        <v>1</v>
      </c>
      <c r="AR1446" s="53" t="s">
        <v>148</v>
      </c>
      <c r="AS1446" s="2" t="s">
        <v>73</v>
      </c>
      <c r="AT1446" s="2" t="s">
        <v>148</v>
      </c>
      <c r="AU1446" s="2" t="s">
        <v>148</v>
      </c>
      <c r="AV1446" s="2" t="s">
        <v>148</v>
      </c>
      <c r="AW1446" s="2" t="str">
        <f t="shared" si="22"/>
        <v xml:space="preserve">     PEGUE NA LOJA HOJE             </v>
      </c>
    </row>
    <row r="1447" spans="1:49">
      <c r="B1447" t="s">
        <v>10867</v>
      </c>
      <c r="C1447" s="2">
        <v>5354</v>
      </c>
      <c r="D1447" s="2">
        <v>5354</v>
      </c>
      <c r="E1447" s="2" t="s">
        <v>10868</v>
      </c>
      <c r="F1447" s="58" t="s">
        <v>10869</v>
      </c>
      <c r="G1447" s="2" t="s">
        <v>285</v>
      </c>
      <c r="H1447" t="s">
        <v>286</v>
      </c>
      <c r="I1447" s="58" t="s">
        <v>287</v>
      </c>
      <c r="J1447" s="2">
        <v>68673</v>
      </c>
      <c r="K1447" s="2" t="s">
        <v>288</v>
      </c>
      <c r="L1447" s="2" t="s">
        <v>289</v>
      </c>
      <c r="M1447" s="58" t="s">
        <v>452</v>
      </c>
      <c r="N1447" s="58" t="s">
        <v>453</v>
      </c>
      <c r="O1447" s="58" t="s">
        <v>454</v>
      </c>
      <c r="P1447" s="2" t="s">
        <v>148</v>
      </c>
      <c r="Q1447" s="2" t="s">
        <v>455</v>
      </c>
      <c r="R1447" s="2" t="s">
        <v>148</v>
      </c>
      <c r="S1447" s="10">
        <v>44411</v>
      </c>
      <c r="T1447" s="58" t="s">
        <v>456</v>
      </c>
      <c r="U1447" s="2" t="s">
        <v>457</v>
      </c>
      <c r="V1447" s="2" t="s">
        <v>92</v>
      </c>
      <c r="W1447" s="2" t="s">
        <v>1192</v>
      </c>
      <c r="X1447" s="2" t="s">
        <v>458</v>
      </c>
      <c r="Y1447" s="2">
        <v>51</v>
      </c>
      <c r="Z1447" s="2" t="s">
        <v>160</v>
      </c>
      <c r="AA1447" s="2" t="s">
        <v>460</v>
      </c>
      <c r="AB1447" s="58" t="s">
        <v>10870</v>
      </c>
      <c r="AC1447" s="58" t="s">
        <v>98</v>
      </c>
      <c r="AD1447" s="58" t="s">
        <v>10871</v>
      </c>
      <c r="AE1447" s="2" t="s">
        <v>10872</v>
      </c>
      <c r="AF1447" s="62">
        <v>-29.939844299999901</v>
      </c>
      <c r="AG1447" s="62">
        <v>-51.718987400000003</v>
      </c>
      <c r="AH1447" s="2" t="s">
        <v>10873</v>
      </c>
      <c r="AI1447" s="2" t="s">
        <v>147</v>
      </c>
      <c r="AJ1447" s="2" t="s">
        <v>1196</v>
      </c>
      <c r="AK1447" s="55">
        <v>300.7</v>
      </c>
      <c r="AL1447" s="55">
        <v>62</v>
      </c>
      <c r="AM1447" s="55">
        <v>20.618556701030929</v>
      </c>
      <c r="AN1447" s="2" t="s">
        <v>103</v>
      </c>
      <c r="AO1447" s="2">
        <v>5</v>
      </c>
      <c r="AP1447" s="2">
        <v>2</v>
      </c>
      <c r="AQ1447" s="2">
        <v>1</v>
      </c>
      <c r="AR1447" s="53" t="s">
        <v>148</v>
      </c>
      <c r="AS1447" s="2" t="s">
        <v>73</v>
      </c>
      <c r="AT1447" s="2" t="s">
        <v>148</v>
      </c>
      <c r="AU1447" s="2" t="s">
        <v>148</v>
      </c>
      <c r="AV1447" s="2" t="s">
        <v>148</v>
      </c>
      <c r="AW1447" s="2" t="str">
        <f t="shared" si="22"/>
        <v xml:space="preserve">     PEGUE NA LOJA HOJE             </v>
      </c>
    </row>
    <row r="1448" spans="1:49">
      <c r="B1448" t="s">
        <v>10874</v>
      </c>
      <c r="C1448" s="2">
        <v>1511</v>
      </c>
      <c r="D1448" s="2">
        <v>1511</v>
      </c>
      <c r="E1448" s="2" t="s">
        <v>10875</v>
      </c>
      <c r="F1448" s="58" t="s">
        <v>10876</v>
      </c>
      <c r="G1448" s="2" t="s">
        <v>285</v>
      </c>
      <c r="H1448" t="s">
        <v>286</v>
      </c>
      <c r="I1448" s="58" t="s">
        <v>287</v>
      </c>
      <c r="J1448" s="2">
        <v>68673</v>
      </c>
      <c r="K1448" s="2" t="s">
        <v>288</v>
      </c>
      <c r="L1448" s="2" t="s">
        <v>289</v>
      </c>
      <c r="M1448" s="58" t="s">
        <v>663</v>
      </c>
      <c r="N1448" s="58" t="s">
        <v>664</v>
      </c>
      <c r="O1448" s="58" t="s">
        <v>665</v>
      </c>
      <c r="P1448" s="2" t="s">
        <v>148</v>
      </c>
      <c r="Q1448" s="2" t="s">
        <v>666</v>
      </c>
      <c r="R1448" s="2" t="s">
        <v>660</v>
      </c>
      <c r="S1448" s="10">
        <v>44412</v>
      </c>
      <c r="T1448" s="58" t="s">
        <v>667</v>
      </c>
      <c r="U1448" s="2" t="s">
        <v>668</v>
      </c>
      <c r="V1448" s="2" t="s">
        <v>92</v>
      </c>
      <c r="W1448" s="2" t="s">
        <v>93</v>
      </c>
      <c r="X1448" s="2" t="s">
        <v>296</v>
      </c>
      <c r="Y1448" s="2">
        <v>47</v>
      </c>
      <c r="Z1448" s="2" t="s">
        <v>160</v>
      </c>
      <c r="AA1448" s="2" t="s">
        <v>669</v>
      </c>
      <c r="AB1448" s="58" t="s">
        <v>10876</v>
      </c>
      <c r="AC1448" s="58" t="s">
        <v>98</v>
      </c>
      <c r="AD1448" s="58" t="s">
        <v>10877</v>
      </c>
      <c r="AE1448" s="2" t="s">
        <v>10878</v>
      </c>
      <c r="AF1448" s="62">
        <v>-26.174642500000001</v>
      </c>
      <c r="AG1448" s="62">
        <v>-50.388924400000001</v>
      </c>
      <c r="AH1448" s="2" t="s">
        <v>10879</v>
      </c>
      <c r="AI1448" s="2" t="s">
        <v>147</v>
      </c>
      <c r="AJ1448" s="2" t="s">
        <v>1351</v>
      </c>
      <c r="AK1448" s="55">
        <v>550.04</v>
      </c>
      <c r="AL1448" s="55">
        <v>42</v>
      </c>
      <c r="AM1448" s="55">
        <v>7.6358083048505572</v>
      </c>
      <c r="AN1448" s="2" t="s">
        <v>103</v>
      </c>
      <c r="AO1448" s="2">
        <v>8</v>
      </c>
      <c r="AP1448" s="2">
        <v>1</v>
      </c>
      <c r="AQ1448" s="2">
        <v>1</v>
      </c>
      <c r="AR1448" s="53" t="s">
        <v>148</v>
      </c>
      <c r="AS1448" s="2" t="s">
        <v>73</v>
      </c>
      <c r="AT1448" s="2" t="s">
        <v>148</v>
      </c>
      <c r="AU1448" s="2" t="s">
        <v>148</v>
      </c>
      <c r="AV1448" s="2" t="s">
        <v>148</v>
      </c>
      <c r="AW1448" s="2" t="str">
        <f t="shared" si="22"/>
        <v xml:space="preserve">     PEGUE NA LOJA HOJE             </v>
      </c>
    </row>
    <row r="1449" spans="1:49">
      <c r="B1449" t="s">
        <v>10880</v>
      </c>
      <c r="C1449" s="2">
        <v>5122</v>
      </c>
      <c r="D1449" s="2">
        <v>5122</v>
      </c>
      <c r="E1449" s="2" t="s">
        <v>10881</v>
      </c>
      <c r="F1449" s="58" t="s">
        <v>10882</v>
      </c>
      <c r="G1449" s="2" t="s">
        <v>81</v>
      </c>
      <c r="H1449" t="s">
        <v>82</v>
      </c>
      <c r="I1449" s="58" t="s">
        <v>83</v>
      </c>
      <c r="J1449" s="2">
        <v>66203</v>
      </c>
      <c r="K1449" s="2" t="s">
        <v>84</v>
      </c>
      <c r="L1449" s="2" t="s">
        <v>85</v>
      </c>
      <c r="M1449" s="58" t="s">
        <v>751</v>
      </c>
      <c r="N1449" s="58" t="s">
        <v>752</v>
      </c>
      <c r="O1449" s="58" t="s">
        <v>753</v>
      </c>
      <c r="P1449" s="2">
        <v>86530</v>
      </c>
      <c r="Q1449" s="2" t="s">
        <v>754</v>
      </c>
      <c r="R1449" s="2" t="s">
        <v>748</v>
      </c>
      <c r="S1449" s="10">
        <v>44414</v>
      </c>
      <c r="T1449" s="58" t="s">
        <v>1814</v>
      </c>
      <c r="U1449" s="2" t="s">
        <v>1815</v>
      </c>
      <c r="V1449" s="2" t="s">
        <v>92</v>
      </c>
      <c r="W1449" s="2" t="s">
        <v>1192</v>
      </c>
      <c r="X1449" s="2" t="s">
        <v>248</v>
      </c>
      <c r="Y1449" s="2">
        <v>31</v>
      </c>
      <c r="Z1449" s="2" t="s">
        <v>95</v>
      </c>
      <c r="AA1449" s="2" t="s">
        <v>206</v>
      </c>
      <c r="AB1449" s="58" t="s">
        <v>10883</v>
      </c>
      <c r="AC1449" s="58" t="s">
        <v>98</v>
      </c>
      <c r="AD1449" s="58" t="s">
        <v>10884</v>
      </c>
      <c r="AE1449" s="2" t="s">
        <v>10885</v>
      </c>
      <c r="AF1449" s="62">
        <v>-16.238260799999999</v>
      </c>
      <c r="AG1449" s="62">
        <v>-44.437060600000002</v>
      </c>
      <c r="AH1449" s="2" t="s">
        <v>10886</v>
      </c>
      <c r="AI1449" s="2" t="s">
        <v>147</v>
      </c>
      <c r="AJ1449" s="2" t="s">
        <v>1260</v>
      </c>
      <c r="AK1449" s="55">
        <v>150.86000000000001</v>
      </c>
      <c r="AL1449" s="55">
        <v>22</v>
      </c>
      <c r="AM1449" s="55">
        <v>14.583057139069336</v>
      </c>
      <c r="AN1449" s="2" t="s">
        <v>331</v>
      </c>
      <c r="AO1449" s="2">
        <v>9</v>
      </c>
      <c r="AP1449" s="2">
        <v>1</v>
      </c>
      <c r="AQ1449" s="2">
        <v>2</v>
      </c>
      <c r="AR1449" s="53" t="s">
        <v>148</v>
      </c>
      <c r="AS1449" s="2" t="s">
        <v>73</v>
      </c>
      <c r="AT1449" s="2" t="s">
        <v>148</v>
      </c>
      <c r="AU1449" s="2" t="s">
        <v>148</v>
      </c>
      <c r="AV1449" s="2" t="s">
        <v>148</v>
      </c>
      <c r="AW1449" s="2" t="str">
        <f t="shared" si="22"/>
        <v xml:space="preserve">     PEGUE NA LOJA HOJE             </v>
      </c>
    </row>
    <row r="1450" spans="1:49">
      <c r="B1450" t="s">
        <v>10887</v>
      </c>
      <c r="C1450" s="2">
        <v>5352</v>
      </c>
      <c r="D1450" s="2">
        <v>5352</v>
      </c>
      <c r="E1450" s="2" t="s">
        <v>10888</v>
      </c>
      <c r="F1450" s="58" t="s">
        <v>10889</v>
      </c>
      <c r="G1450" s="2" t="s">
        <v>285</v>
      </c>
      <c r="H1450" t="s">
        <v>286</v>
      </c>
      <c r="I1450" s="58" t="s">
        <v>287</v>
      </c>
      <c r="J1450" s="2">
        <v>68673</v>
      </c>
      <c r="K1450" s="2" t="s">
        <v>288</v>
      </c>
      <c r="L1450" s="2" t="s">
        <v>289</v>
      </c>
      <c r="M1450" s="58" t="s">
        <v>418</v>
      </c>
      <c r="N1450" s="58" t="s">
        <v>419</v>
      </c>
      <c r="O1450" s="58" t="s">
        <v>420</v>
      </c>
      <c r="P1450" s="2">
        <v>68308</v>
      </c>
      <c r="Q1450" s="2" t="s">
        <v>421</v>
      </c>
      <c r="R1450" s="2" t="s">
        <v>415</v>
      </c>
      <c r="S1450" s="10">
        <v>44428</v>
      </c>
      <c r="T1450" s="58" t="s">
        <v>422</v>
      </c>
      <c r="U1450" s="2" t="s">
        <v>423</v>
      </c>
      <c r="V1450" s="2" t="s">
        <v>92</v>
      </c>
      <c r="W1450" s="2" t="s">
        <v>1192</v>
      </c>
      <c r="X1450" s="2" t="s">
        <v>248</v>
      </c>
      <c r="Y1450" s="2">
        <v>67</v>
      </c>
      <c r="Z1450" s="2" t="s">
        <v>95</v>
      </c>
      <c r="AA1450" s="2" t="s">
        <v>418</v>
      </c>
      <c r="AB1450" s="58" t="s">
        <v>10890</v>
      </c>
      <c r="AC1450" s="58" t="s">
        <v>98</v>
      </c>
      <c r="AD1450" s="58" t="s">
        <v>10891</v>
      </c>
      <c r="AE1450" s="2" t="s">
        <v>10892</v>
      </c>
      <c r="AF1450" s="62">
        <v>-23.108615499999999</v>
      </c>
      <c r="AG1450" s="62">
        <v>-55.228536900000002</v>
      </c>
      <c r="AH1450" s="2" t="s">
        <v>10893</v>
      </c>
      <c r="AI1450" s="2" t="s">
        <v>147</v>
      </c>
      <c r="AJ1450" s="2" t="s">
        <v>1196</v>
      </c>
      <c r="AK1450" s="55">
        <v>452.5</v>
      </c>
      <c r="AL1450" s="55">
        <v>45</v>
      </c>
      <c r="AM1450" s="55">
        <v>9.94475138121547</v>
      </c>
      <c r="AN1450" s="2" t="s">
        <v>103</v>
      </c>
      <c r="AO1450" s="2">
        <v>13</v>
      </c>
      <c r="AP1450" s="2">
        <v>1</v>
      </c>
      <c r="AQ1450" s="2">
        <v>6</v>
      </c>
      <c r="AR1450" s="53" t="s">
        <v>148</v>
      </c>
      <c r="AS1450" s="2" t="s">
        <v>73</v>
      </c>
      <c r="AT1450" s="2" t="s">
        <v>148</v>
      </c>
      <c r="AU1450" s="2" t="s">
        <v>148</v>
      </c>
      <c r="AV1450" s="2" t="s">
        <v>148</v>
      </c>
      <c r="AW1450" s="2" t="str">
        <f t="shared" si="22"/>
        <v xml:space="preserve">     PEGUE NA LOJA HOJE             </v>
      </c>
    </row>
    <row r="1451" spans="1:49" s="15" customFormat="1">
      <c r="A1451"/>
      <c r="B1451" t="s">
        <v>10894</v>
      </c>
      <c r="C1451" s="2">
        <v>5350</v>
      </c>
      <c r="D1451" s="2">
        <v>5350</v>
      </c>
      <c r="E1451" s="2" t="s">
        <v>10895</v>
      </c>
      <c r="F1451" s="58" t="s">
        <v>10896</v>
      </c>
      <c r="G1451" s="2" t="s">
        <v>431</v>
      </c>
      <c r="H1451" t="s">
        <v>432</v>
      </c>
      <c r="I1451" s="58" t="s">
        <v>433</v>
      </c>
      <c r="J1451" s="2">
        <v>66749</v>
      </c>
      <c r="K1451" s="2" t="s">
        <v>434</v>
      </c>
      <c r="L1451" s="2" t="s">
        <v>435</v>
      </c>
      <c r="M1451" s="58" t="s">
        <v>1051</v>
      </c>
      <c r="N1451" s="58" t="s">
        <v>1052</v>
      </c>
      <c r="O1451" s="58" t="s">
        <v>1053</v>
      </c>
      <c r="P1451" s="2" t="s">
        <v>148</v>
      </c>
      <c r="Q1451" s="2" t="s">
        <v>1054</v>
      </c>
      <c r="R1451" s="2" t="s">
        <v>1048</v>
      </c>
      <c r="S1451" s="10">
        <v>44428</v>
      </c>
      <c r="T1451" s="58" t="s">
        <v>1055</v>
      </c>
      <c r="U1451" s="2" t="s">
        <v>1056</v>
      </c>
      <c r="V1451" s="2" t="s">
        <v>92</v>
      </c>
      <c r="W1451" s="2" t="s">
        <v>1192</v>
      </c>
      <c r="X1451" s="2" t="s">
        <v>442</v>
      </c>
      <c r="Y1451" s="2">
        <v>81</v>
      </c>
      <c r="Z1451" s="2" t="s">
        <v>160</v>
      </c>
      <c r="AA1451" s="2" t="s">
        <v>443</v>
      </c>
      <c r="AB1451" s="58" t="s">
        <v>10897</v>
      </c>
      <c r="AC1451" s="58" t="s">
        <v>98</v>
      </c>
      <c r="AD1451" s="58" t="s">
        <v>10898</v>
      </c>
      <c r="AE1451" s="2" t="s">
        <v>10899</v>
      </c>
      <c r="AF1451" s="62">
        <v>-7.5863315999999896</v>
      </c>
      <c r="AG1451" s="62">
        <v>-35.1928634</v>
      </c>
      <c r="AH1451" s="2" t="s">
        <v>10900</v>
      </c>
      <c r="AI1451" s="2" t="s">
        <v>147</v>
      </c>
      <c r="AJ1451" s="2" t="s">
        <v>1196</v>
      </c>
      <c r="AK1451" s="55">
        <v>323.41000000000003</v>
      </c>
      <c r="AL1451" s="55">
        <v>12</v>
      </c>
      <c r="AM1451" s="55">
        <v>3.7104604062954141</v>
      </c>
      <c r="AN1451" s="2" t="s">
        <v>103</v>
      </c>
      <c r="AO1451" s="2">
        <v>8</v>
      </c>
      <c r="AP1451" s="2">
        <v>1</v>
      </c>
      <c r="AQ1451" s="2">
        <v>1</v>
      </c>
      <c r="AR1451" s="53" t="s">
        <v>148</v>
      </c>
      <c r="AS1451" s="2" t="s">
        <v>73</v>
      </c>
      <c r="AT1451" s="2" t="s">
        <v>148</v>
      </c>
      <c r="AU1451" s="2" t="s">
        <v>148</v>
      </c>
      <c r="AV1451" s="2" t="s">
        <v>148</v>
      </c>
      <c r="AW1451" s="2" t="str">
        <f t="shared" si="22"/>
        <v xml:space="preserve">     PEGUE NA LOJA HOJE             </v>
      </c>
    </row>
    <row r="1452" spans="1:49">
      <c r="B1452" t="s">
        <v>10901</v>
      </c>
      <c r="C1452" s="2">
        <v>5349</v>
      </c>
      <c r="D1452" s="2">
        <v>5349</v>
      </c>
      <c r="E1452" s="2" t="s">
        <v>10902</v>
      </c>
      <c r="F1452" s="58" t="s">
        <v>10903</v>
      </c>
      <c r="G1452" s="2" t="s">
        <v>431</v>
      </c>
      <c r="H1452" t="s">
        <v>432</v>
      </c>
      <c r="I1452" s="58" t="s">
        <v>433</v>
      </c>
      <c r="J1452" s="2">
        <v>66749</v>
      </c>
      <c r="K1452" s="2" t="s">
        <v>434</v>
      </c>
      <c r="L1452" s="2" t="s">
        <v>435</v>
      </c>
      <c r="M1452" s="58" t="s">
        <v>430</v>
      </c>
      <c r="N1452" s="58" t="s">
        <v>436</v>
      </c>
      <c r="O1452" s="58" t="s">
        <v>437</v>
      </c>
      <c r="P1452" s="2">
        <v>68343</v>
      </c>
      <c r="Q1452" s="2" t="s">
        <v>438</v>
      </c>
      <c r="R1452" s="2" t="s">
        <v>439</v>
      </c>
      <c r="S1452" s="10">
        <v>44428</v>
      </c>
      <c r="T1452" s="58" t="s">
        <v>440</v>
      </c>
      <c r="U1452" s="2" t="s">
        <v>441</v>
      </c>
      <c r="V1452" s="2" t="s">
        <v>92</v>
      </c>
      <c r="W1452" s="2" t="s">
        <v>1192</v>
      </c>
      <c r="X1452" s="2" t="s">
        <v>442</v>
      </c>
      <c r="Y1452" s="2">
        <v>81</v>
      </c>
      <c r="Z1452" s="2" t="s">
        <v>160</v>
      </c>
      <c r="AA1452" s="2" t="s">
        <v>443</v>
      </c>
      <c r="AB1452" s="58" t="s">
        <v>430</v>
      </c>
      <c r="AC1452" s="58" t="s">
        <v>98</v>
      </c>
      <c r="AD1452" s="58" t="s">
        <v>10904</v>
      </c>
      <c r="AE1452" s="2" t="s">
        <v>10905</v>
      </c>
      <c r="AF1452" s="62">
        <v>-8.1112091999999993</v>
      </c>
      <c r="AG1452" s="62">
        <v>-35.143701499999999</v>
      </c>
      <c r="AH1452" s="2" t="s">
        <v>10906</v>
      </c>
      <c r="AI1452" s="2" t="s">
        <v>147</v>
      </c>
      <c r="AJ1452" s="2" t="s">
        <v>1196</v>
      </c>
      <c r="AK1452" s="55">
        <v>342.34</v>
      </c>
      <c r="AL1452" s="55">
        <v>15</v>
      </c>
      <c r="AM1452" s="55">
        <v>4.3816089267979201</v>
      </c>
      <c r="AN1452" s="2" t="s">
        <v>331</v>
      </c>
      <c r="AO1452" s="2">
        <v>8</v>
      </c>
      <c r="AP1452" s="2">
        <v>1</v>
      </c>
      <c r="AQ1452" s="2">
        <v>1</v>
      </c>
      <c r="AR1452" s="53" t="s">
        <v>148</v>
      </c>
      <c r="AS1452" s="2" t="s">
        <v>73</v>
      </c>
      <c r="AT1452" s="2" t="s">
        <v>148</v>
      </c>
      <c r="AU1452" s="2" t="s">
        <v>148</v>
      </c>
      <c r="AV1452" s="2" t="s">
        <v>148</v>
      </c>
      <c r="AW1452" s="2" t="str">
        <f t="shared" si="22"/>
        <v xml:space="preserve">     PEGUE NA LOJA HOJE             </v>
      </c>
    </row>
    <row r="1453" spans="1:49">
      <c r="B1453" t="s">
        <v>10907</v>
      </c>
      <c r="C1453" s="2">
        <v>5353</v>
      </c>
      <c r="D1453" s="2">
        <v>5353</v>
      </c>
      <c r="E1453" s="2" t="s">
        <v>10908</v>
      </c>
      <c r="F1453" s="58" t="s">
        <v>10909</v>
      </c>
      <c r="G1453" s="2" t="s">
        <v>380</v>
      </c>
      <c r="H1453" t="s">
        <v>381</v>
      </c>
      <c r="I1453" s="58" t="s">
        <v>382</v>
      </c>
      <c r="J1453" s="2">
        <v>66147</v>
      </c>
      <c r="K1453" s="2" t="s">
        <v>383</v>
      </c>
      <c r="L1453" s="2" t="s">
        <v>384</v>
      </c>
      <c r="M1453" s="58" t="s">
        <v>1379</v>
      </c>
      <c r="N1453" s="58" t="s">
        <v>1380</v>
      </c>
      <c r="O1453" s="58" t="s">
        <v>1381</v>
      </c>
      <c r="P1453" s="2" t="s">
        <v>148</v>
      </c>
      <c r="Q1453" s="2" t="s">
        <v>1382</v>
      </c>
      <c r="R1453" s="2" t="s">
        <v>1376</v>
      </c>
      <c r="S1453" s="10">
        <v>44454</v>
      </c>
      <c r="T1453" s="58" t="s">
        <v>1383</v>
      </c>
      <c r="U1453" s="2" t="s">
        <v>1384</v>
      </c>
      <c r="V1453" s="2" t="s">
        <v>92</v>
      </c>
      <c r="W1453" s="2" t="s">
        <v>1192</v>
      </c>
      <c r="X1453" s="2" t="s">
        <v>248</v>
      </c>
      <c r="Y1453" s="2">
        <v>65</v>
      </c>
      <c r="Z1453" s="2" t="s">
        <v>95</v>
      </c>
      <c r="AA1453" s="2" t="s">
        <v>1385</v>
      </c>
      <c r="AB1453" s="58" t="s">
        <v>10910</v>
      </c>
      <c r="AC1453" s="58" t="s">
        <v>10911</v>
      </c>
      <c r="AD1453" s="58" t="s">
        <v>10912</v>
      </c>
      <c r="AE1453" s="2" t="s">
        <v>10913</v>
      </c>
      <c r="AF1453" s="62">
        <v>-15.0705872</v>
      </c>
      <c r="AG1453" s="62">
        <v>-57.188284699999997</v>
      </c>
      <c r="AH1453" s="2" t="s">
        <v>10914</v>
      </c>
      <c r="AI1453" s="2" t="s">
        <v>147</v>
      </c>
      <c r="AJ1453" s="2" t="s">
        <v>1196</v>
      </c>
      <c r="AK1453" s="55">
        <v>340.17</v>
      </c>
      <c r="AL1453" s="55">
        <v>22</v>
      </c>
      <c r="AM1453" s="55">
        <v>6.4673545580151091</v>
      </c>
      <c r="AN1453" s="2" t="s">
        <v>103</v>
      </c>
      <c r="AO1453" s="2">
        <v>10</v>
      </c>
      <c r="AP1453" s="2">
        <v>1</v>
      </c>
      <c r="AQ1453" s="2">
        <v>3</v>
      </c>
      <c r="AR1453" s="53" t="s">
        <v>148</v>
      </c>
      <c r="AS1453" s="2" t="s">
        <v>73</v>
      </c>
      <c r="AT1453" s="2" t="s">
        <v>148</v>
      </c>
      <c r="AU1453" s="2" t="s">
        <v>148</v>
      </c>
      <c r="AV1453" s="2" t="s">
        <v>148</v>
      </c>
      <c r="AW1453" s="2" t="str">
        <f t="shared" si="22"/>
        <v xml:space="preserve">     PEGUE NA LOJA HOJE             </v>
      </c>
    </row>
    <row r="1454" spans="1:49">
      <c r="B1454" t="s">
        <v>10915</v>
      </c>
      <c r="C1454" s="2">
        <v>1521</v>
      </c>
      <c r="D1454" s="2">
        <v>1521</v>
      </c>
      <c r="E1454" s="2" t="s">
        <v>10916</v>
      </c>
      <c r="F1454" s="58" t="s">
        <v>10917</v>
      </c>
      <c r="G1454" s="2" t="s">
        <v>534</v>
      </c>
      <c r="H1454" t="s">
        <v>535</v>
      </c>
      <c r="I1454" s="58" t="s">
        <v>536</v>
      </c>
      <c r="J1454" s="2">
        <v>65659</v>
      </c>
      <c r="K1454" s="2" t="s">
        <v>537</v>
      </c>
      <c r="L1454" s="2" t="s">
        <v>531</v>
      </c>
      <c r="M1454" s="58" t="s">
        <v>2988</v>
      </c>
      <c r="N1454" s="58" t="s">
        <v>2989</v>
      </c>
      <c r="O1454" s="58" t="s">
        <v>2990</v>
      </c>
      <c r="P1454" s="2" t="s">
        <v>148</v>
      </c>
      <c r="Q1454" s="2" t="s">
        <v>2991</v>
      </c>
      <c r="R1454" s="2" t="s">
        <v>2985</v>
      </c>
      <c r="S1454" s="10">
        <v>44454</v>
      </c>
      <c r="T1454" s="58" t="s">
        <v>2992</v>
      </c>
      <c r="U1454" s="2" t="s">
        <v>2993</v>
      </c>
      <c r="V1454" s="2" t="s">
        <v>92</v>
      </c>
      <c r="W1454" s="2" t="s">
        <v>93</v>
      </c>
      <c r="X1454" s="2" t="s">
        <v>248</v>
      </c>
      <c r="Y1454" s="2">
        <v>69</v>
      </c>
      <c r="Z1454" s="2" t="s">
        <v>95</v>
      </c>
      <c r="AA1454" s="2" t="s">
        <v>2994</v>
      </c>
      <c r="AB1454" s="58" t="s">
        <v>2995</v>
      </c>
      <c r="AC1454" s="58" t="s">
        <v>98</v>
      </c>
      <c r="AD1454" s="58" t="s">
        <v>10918</v>
      </c>
      <c r="AE1454" s="2" t="s">
        <v>10919</v>
      </c>
      <c r="AF1454" s="62">
        <v>-8.7647677999999996</v>
      </c>
      <c r="AG1454" s="62">
        <v>-63.904038199999903</v>
      </c>
      <c r="AH1454" s="2" t="s">
        <v>10920</v>
      </c>
      <c r="AI1454" s="2" t="s">
        <v>147</v>
      </c>
      <c r="AJ1454" s="2" t="s">
        <v>330</v>
      </c>
      <c r="AK1454" s="55">
        <v>742.97</v>
      </c>
      <c r="AL1454" s="55">
        <v>110</v>
      </c>
      <c r="AM1454" s="55">
        <v>14.805443019233616</v>
      </c>
      <c r="AN1454" s="2" t="s">
        <v>103</v>
      </c>
      <c r="AO1454" s="2">
        <v>13</v>
      </c>
      <c r="AP1454" s="2">
        <v>1</v>
      </c>
      <c r="AQ1454" s="2">
        <v>6</v>
      </c>
      <c r="AR1454" s="53" t="s">
        <v>148</v>
      </c>
      <c r="AS1454" s="2" t="s">
        <v>73</v>
      </c>
      <c r="AT1454" s="2" t="s">
        <v>74</v>
      </c>
      <c r="AU1454" s="2" t="s">
        <v>148</v>
      </c>
      <c r="AV1454" s="2" t="s">
        <v>148</v>
      </c>
      <c r="AW1454" s="2" t="str">
        <f t="shared" si="22"/>
        <v xml:space="preserve">     PEGUE NA LOJA HOJE    SHIP FROM STORE        </v>
      </c>
    </row>
    <row r="1455" spans="1:49">
      <c r="B1455" t="s">
        <v>10921</v>
      </c>
      <c r="C1455" s="2">
        <v>1516</v>
      </c>
      <c r="D1455" s="2">
        <v>1516</v>
      </c>
      <c r="E1455" s="2" t="s">
        <v>10922</v>
      </c>
      <c r="F1455" s="58" t="s">
        <v>10923</v>
      </c>
      <c r="G1455" s="2" t="s">
        <v>534</v>
      </c>
      <c r="H1455" t="s">
        <v>535</v>
      </c>
      <c r="I1455" s="58" t="s">
        <v>536</v>
      </c>
      <c r="J1455" s="2">
        <v>65659</v>
      </c>
      <c r="K1455" s="2" t="s">
        <v>537</v>
      </c>
      <c r="L1455" s="2" t="s">
        <v>531</v>
      </c>
      <c r="M1455" s="58" t="s">
        <v>721</v>
      </c>
      <c r="N1455" s="58" t="s">
        <v>722</v>
      </c>
      <c r="O1455" s="58" t="s">
        <v>723</v>
      </c>
      <c r="P1455" s="2" t="s">
        <v>148</v>
      </c>
      <c r="Q1455" s="2" t="s">
        <v>724</v>
      </c>
      <c r="R1455" s="2" t="s">
        <v>718</v>
      </c>
      <c r="S1455" s="10">
        <v>44454</v>
      </c>
      <c r="T1455" s="58" t="s">
        <v>725</v>
      </c>
      <c r="U1455" s="2" t="s">
        <v>726</v>
      </c>
      <c r="V1455" s="2" t="s">
        <v>92</v>
      </c>
      <c r="W1455" s="2" t="s">
        <v>93</v>
      </c>
      <c r="X1455" s="2" t="s">
        <v>545</v>
      </c>
      <c r="Y1455" s="2">
        <v>98</v>
      </c>
      <c r="Z1455" s="2" t="s">
        <v>160</v>
      </c>
      <c r="AA1455" s="2" t="s">
        <v>727</v>
      </c>
      <c r="AB1455" s="58" t="s">
        <v>10923</v>
      </c>
      <c r="AC1455" s="58" t="s">
        <v>98</v>
      </c>
      <c r="AD1455" s="58" t="s">
        <v>10924</v>
      </c>
      <c r="AE1455" s="2" t="s">
        <v>10925</v>
      </c>
      <c r="AF1455" s="62">
        <v>-2.9384598</v>
      </c>
      <c r="AG1455" s="62">
        <v>-44.2466826</v>
      </c>
      <c r="AH1455" s="2" t="s">
        <v>10926</v>
      </c>
      <c r="AI1455" s="2" t="s">
        <v>147</v>
      </c>
      <c r="AJ1455" s="2" t="s">
        <v>1351</v>
      </c>
      <c r="AK1455" s="55">
        <v>537.71</v>
      </c>
      <c r="AL1455" s="55">
        <v>75</v>
      </c>
      <c r="AM1455" s="55">
        <v>13.948038905729854</v>
      </c>
      <c r="AN1455" s="2" t="s">
        <v>103</v>
      </c>
      <c r="AO1455" s="2">
        <v>10</v>
      </c>
      <c r="AP1455" s="2">
        <v>1</v>
      </c>
      <c r="AQ1455" s="2">
        <v>3</v>
      </c>
      <c r="AR1455" s="53" t="s">
        <v>72</v>
      </c>
      <c r="AS1455" s="2" t="s">
        <v>73</v>
      </c>
      <c r="AT1455" s="2" t="s">
        <v>148</v>
      </c>
      <c r="AU1455" s="2" t="s">
        <v>148</v>
      </c>
      <c r="AV1455" s="2" t="s">
        <v>76</v>
      </c>
      <c r="AW1455" s="2" t="str">
        <f t="shared" si="22"/>
        <v>AMERICANAS SERVIÇOS    PEGUE NA LOJA HOJE            QUIOSQUE</v>
      </c>
    </row>
    <row r="1456" spans="1:49">
      <c r="B1456" t="s">
        <v>10927</v>
      </c>
      <c r="C1456" s="2">
        <v>1519</v>
      </c>
      <c r="D1456" s="2">
        <v>1519</v>
      </c>
      <c r="E1456" s="2" t="s">
        <v>10928</v>
      </c>
      <c r="F1456" s="58" t="s">
        <v>10929</v>
      </c>
      <c r="G1456" s="2" t="s">
        <v>285</v>
      </c>
      <c r="H1456" t="s">
        <v>286</v>
      </c>
      <c r="I1456" s="58" t="s">
        <v>287</v>
      </c>
      <c r="J1456" s="2">
        <v>68673</v>
      </c>
      <c r="K1456" s="2" t="s">
        <v>288</v>
      </c>
      <c r="L1456" s="2" t="s">
        <v>289</v>
      </c>
      <c r="M1456" s="58" t="s">
        <v>1298</v>
      </c>
      <c r="N1456" s="58" t="s">
        <v>1299</v>
      </c>
      <c r="O1456" s="58" t="s">
        <v>1300</v>
      </c>
      <c r="P1456" s="2" t="s">
        <v>148</v>
      </c>
      <c r="Q1456" s="2" t="s">
        <v>1301</v>
      </c>
      <c r="R1456" s="2" t="s">
        <v>1302</v>
      </c>
      <c r="S1456" s="10">
        <v>44456</v>
      </c>
      <c r="T1456" s="58" t="s">
        <v>3222</v>
      </c>
      <c r="U1456" s="2" t="s">
        <v>3223</v>
      </c>
      <c r="V1456" s="2" t="s">
        <v>92</v>
      </c>
      <c r="W1456" s="2" t="s">
        <v>93</v>
      </c>
      <c r="X1456" s="2" t="s">
        <v>458</v>
      </c>
      <c r="Y1456" s="2">
        <v>53</v>
      </c>
      <c r="Z1456" s="2" t="s">
        <v>160</v>
      </c>
      <c r="AA1456" s="2" t="s">
        <v>460</v>
      </c>
      <c r="AB1456" s="58" t="s">
        <v>5247</v>
      </c>
      <c r="AC1456" s="58" t="s">
        <v>98</v>
      </c>
      <c r="AD1456" s="58" t="s">
        <v>10930</v>
      </c>
      <c r="AE1456" s="2" t="s">
        <v>10931</v>
      </c>
      <c r="AF1456" s="62">
        <v>-31.7665121</v>
      </c>
      <c r="AG1456" s="62">
        <v>-52.3417903</v>
      </c>
      <c r="AH1456" s="2" t="s">
        <v>10932</v>
      </c>
      <c r="AI1456" s="2" t="s">
        <v>147</v>
      </c>
      <c r="AJ1456" s="2" t="s">
        <v>330</v>
      </c>
      <c r="AK1456" s="55">
        <v>768.23</v>
      </c>
      <c r="AL1456" s="55">
        <v>59</v>
      </c>
      <c r="AM1456" s="55">
        <v>7.6799916691615788</v>
      </c>
      <c r="AN1456" s="2" t="s">
        <v>103</v>
      </c>
      <c r="AO1456" s="2">
        <v>5</v>
      </c>
      <c r="AP1456" s="2">
        <v>2</v>
      </c>
      <c r="AQ1456" s="2">
        <v>1</v>
      </c>
      <c r="AR1456" s="53" t="s">
        <v>72</v>
      </c>
      <c r="AS1456" s="2" t="s">
        <v>73</v>
      </c>
      <c r="AT1456" s="2" t="s">
        <v>74</v>
      </c>
      <c r="AU1456" s="2" t="s">
        <v>148</v>
      </c>
      <c r="AV1456" s="2" t="s">
        <v>76</v>
      </c>
      <c r="AW1456" s="2" t="str">
        <f t="shared" si="22"/>
        <v>AMERICANAS SERVIÇOS    PEGUE NA LOJA HOJE    SHIP FROM STORE       QUIOSQUE</v>
      </c>
    </row>
    <row r="1457" spans="2:49">
      <c r="B1457" t="s">
        <v>10933</v>
      </c>
      <c r="C1457" s="2">
        <v>5344</v>
      </c>
      <c r="D1457" s="2">
        <v>5344</v>
      </c>
      <c r="E1457" s="2" t="s">
        <v>10934</v>
      </c>
      <c r="F1457" s="58" t="s">
        <v>10935</v>
      </c>
      <c r="G1457" s="2" t="s">
        <v>431</v>
      </c>
      <c r="H1457" t="s">
        <v>432</v>
      </c>
      <c r="I1457" s="58" t="s">
        <v>433</v>
      </c>
      <c r="J1457" s="2">
        <v>66749</v>
      </c>
      <c r="K1457" s="2" t="s">
        <v>434</v>
      </c>
      <c r="L1457" s="2" t="s">
        <v>435</v>
      </c>
      <c r="M1457" s="58" t="s">
        <v>430</v>
      </c>
      <c r="N1457" s="58" t="s">
        <v>436</v>
      </c>
      <c r="O1457" s="58" t="s">
        <v>437</v>
      </c>
      <c r="P1457" s="2">
        <v>68343</v>
      </c>
      <c r="Q1457" s="2" t="s">
        <v>438</v>
      </c>
      <c r="R1457" s="2" t="s">
        <v>439</v>
      </c>
      <c r="S1457" s="10">
        <v>44459</v>
      </c>
      <c r="T1457" s="58" t="s">
        <v>440</v>
      </c>
      <c r="U1457" s="2" t="s">
        <v>441</v>
      </c>
      <c r="V1457" s="2" t="s">
        <v>92</v>
      </c>
      <c r="W1457" s="2" t="s">
        <v>1192</v>
      </c>
      <c r="X1457" s="2" t="s">
        <v>442</v>
      </c>
      <c r="Y1457" s="2">
        <v>81</v>
      </c>
      <c r="Z1457" s="2" t="s">
        <v>160</v>
      </c>
      <c r="AA1457" s="2" t="s">
        <v>443</v>
      </c>
      <c r="AB1457" s="58" t="s">
        <v>4798</v>
      </c>
      <c r="AC1457" s="58" t="s">
        <v>10936</v>
      </c>
      <c r="AD1457" s="58" t="s">
        <v>10937</v>
      </c>
      <c r="AE1457" s="2" t="s">
        <v>4800</v>
      </c>
      <c r="AF1457" s="62">
        <v>-8.5041533000000005</v>
      </c>
      <c r="AG1457" s="62">
        <v>-35.004976800000001</v>
      </c>
      <c r="AH1457" s="2" t="s">
        <v>10938</v>
      </c>
      <c r="AI1457" s="2" t="s">
        <v>28</v>
      </c>
      <c r="AJ1457" s="2" t="s">
        <v>1260</v>
      </c>
      <c r="AK1457" s="55">
        <v>272.35000000000002</v>
      </c>
      <c r="AL1457" s="55">
        <v>15</v>
      </c>
      <c r="AM1457" s="55">
        <v>5.5076188727740032</v>
      </c>
      <c r="AN1457" s="2" t="s">
        <v>103</v>
      </c>
      <c r="AO1457" s="2">
        <v>4</v>
      </c>
      <c r="AP1457" s="2">
        <v>3</v>
      </c>
      <c r="AQ1457" s="2">
        <v>1</v>
      </c>
      <c r="AR1457" s="53" t="s">
        <v>72</v>
      </c>
      <c r="AS1457" s="2" t="s">
        <v>73</v>
      </c>
      <c r="AT1457" s="2" t="s">
        <v>148</v>
      </c>
      <c r="AU1457" s="2" t="s">
        <v>148</v>
      </c>
      <c r="AV1457" s="2" t="s">
        <v>76</v>
      </c>
      <c r="AW1457" s="2" t="str">
        <f t="shared" si="22"/>
        <v>AMERICANAS SERVIÇOS    PEGUE NA LOJA HOJE            QUIOSQUE</v>
      </c>
    </row>
    <row r="1458" spans="2:49">
      <c r="B1458" t="s">
        <v>10939</v>
      </c>
      <c r="C1458" s="2">
        <v>1493</v>
      </c>
      <c r="D1458" s="2">
        <v>1493</v>
      </c>
      <c r="E1458" s="2" t="s">
        <v>10940</v>
      </c>
      <c r="F1458" s="58" t="s">
        <v>10941</v>
      </c>
      <c r="G1458" s="2" t="s">
        <v>168</v>
      </c>
      <c r="H1458" t="s">
        <v>169</v>
      </c>
      <c r="I1458" s="58" t="s">
        <v>170</v>
      </c>
      <c r="J1458" s="2">
        <v>66146</v>
      </c>
      <c r="K1458" s="2" t="s">
        <v>171</v>
      </c>
      <c r="L1458" s="2" t="s">
        <v>172</v>
      </c>
      <c r="M1458" s="58" t="s">
        <v>678</v>
      </c>
      <c r="N1458" s="58" t="s">
        <v>679</v>
      </c>
      <c r="O1458" s="58" t="s">
        <v>680</v>
      </c>
      <c r="P1458" s="2" t="s">
        <v>148</v>
      </c>
      <c r="Q1458" s="2" t="s">
        <v>681</v>
      </c>
      <c r="R1458" s="2" t="s">
        <v>172</v>
      </c>
      <c r="S1458" s="10">
        <v>44461</v>
      </c>
      <c r="T1458" s="58" t="s">
        <v>682</v>
      </c>
      <c r="U1458" s="2" t="s">
        <v>683</v>
      </c>
      <c r="V1458" s="2" t="s">
        <v>92</v>
      </c>
      <c r="W1458" s="2" t="s">
        <v>93</v>
      </c>
      <c r="X1458" s="2" t="s">
        <v>140</v>
      </c>
      <c r="Y1458" s="2">
        <v>12</v>
      </c>
      <c r="Z1458" s="2" t="s">
        <v>160</v>
      </c>
      <c r="AA1458" s="2" t="s">
        <v>141</v>
      </c>
      <c r="AB1458" s="58" t="s">
        <v>684</v>
      </c>
      <c r="AC1458" s="58" t="s">
        <v>10942</v>
      </c>
      <c r="AD1458" s="58" t="s">
        <v>10943</v>
      </c>
      <c r="AE1458" s="2" t="s">
        <v>10944</v>
      </c>
      <c r="AF1458" s="62">
        <v>-23.2366378</v>
      </c>
      <c r="AG1458" s="62">
        <v>-45.897693199999999</v>
      </c>
      <c r="AH1458" s="2" t="s">
        <v>10945</v>
      </c>
      <c r="AI1458" s="2" t="s">
        <v>147</v>
      </c>
      <c r="AJ1458" s="2" t="s">
        <v>330</v>
      </c>
      <c r="AK1458" s="55">
        <v>853.22</v>
      </c>
      <c r="AL1458" s="55">
        <v>91</v>
      </c>
      <c r="AM1458" s="55">
        <v>10.665479008930873</v>
      </c>
      <c r="AN1458" s="2" t="s">
        <v>331</v>
      </c>
      <c r="AO1458" s="2">
        <v>5</v>
      </c>
      <c r="AP1458" s="2">
        <v>2</v>
      </c>
      <c r="AQ1458" s="2">
        <v>1</v>
      </c>
      <c r="AR1458" s="53" t="s">
        <v>148</v>
      </c>
      <c r="AS1458" s="2" t="s">
        <v>73</v>
      </c>
      <c r="AT1458" s="2" t="s">
        <v>74</v>
      </c>
      <c r="AU1458" s="2" t="s">
        <v>148</v>
      </c>
      <c r="AV1458" s="2" t="s">
        <v>148</v>
      </c>
      <c r="AW1458" s="2" t="str">
        <f t="shared" si="22"/>
        <v xml:space="preserve">     PEGUE NA LOJA HOJE    SHIP FROM STORE        </v>
      </c>
    </row>
    <row r="1459" spans="2:49">
      <c r="B1459" t="s">
        <v>10946</v>
      </c>
      <c r="C1459" s="2">
        <v>1531</v>
      </c>
      <c r="D1459" s="2">
        <v>1531</v>
      </c>
      <c r="E1459" s="2" t="s">
        <v>10947</v>
      </c>
      <c r="F1459" s="58" t="s">
        <v>10948</v>
      </c>
      <c r="G1459" s="2" t="s">
        <v>81</v>
      </c>
      <c r="H1459" t="s">
        <v>82</v>
      </c>
      <c r="I1459" s="58" t="s">
        <v>83</v>
      </c>
      <c r="J1459" s="2">
        <v>66203</v>
      </c>
      <c r="K1459" s="2" t="s">
        <v>84</v>
      </c>
      <c r="L1459" s="2" t="s">
        <v>85</v>
      </c>
      <c r="M1459" s="58" t="s">
        <v>200</v>
      </c>
      <c r="N1459" s="58" t="s">
        <v>201</v>
      </c>
      <c r="O1459" s="58" t="s">
        <v>202</v>
      </c>
      <c r="P1459" s="2">
        <v>68608</v>
      </c>
      <c r="Q1459" s="2" t="s">
        <v>203</v>
      </c>
      <c r="R1459" s="2" t="s">
        <v>197</v>
      </c>
      <c r="S1459" s="10">
        <v>44463</v>
      </c>
      <c r="T1459" s="58" t="s">
        <v>204</v>
      </c>
      <c r="U1459" s="2" t="s">
        <v>205</v>
      </c>
      <c r="V1459" s="2" t="s">
        <v>92</v>
      </c>
      <c r="W1459" s="2" t="s">
        <v>93</v>
      </c>
      <c r="X1459" s="2" t="s">
        <v>248</v>
      </c>
      <c r="Y1459" s="2">
        <v>32</v>
      </c>
      <c r="Z1459" s="2" t="s">
        <v>95</v>
      </c>
      <c r="AA1459" s="2" t="s">
        <v>206</v>
      </c>
      <c r="AB1459" s="58" t="s">
        <v>10949</v>
      </c>
      <c r="AC1459" s="58" t="s">
        <v>10950</v>
      </c>
      <c r="AD1459" s="58" t="s">
        <v>10951</v>
      </c>
      <c r="AE1459" s="2" t="s">
        <v>10952</v>
      </c>
      <c r="AF1459" s="62">
        <v>-21.1289546</v>
      </c>
      <c r="AG1459" s="62">
        <v>-44.239241300000003</v>
      </c>
      <c r="AH1459" s="2" t="s">
        <v>10953</v>
      </c>
      <c r="AI1459" s="2" t="s">
        <v>147</v>
      </c>
      <c r="AJ1459" s="2" t="s">
        <v>1351</v>
      </c>
      <c r="AK1459" s="55">
        <v>502.16</v>
      </c>
      <c r="AL1459" s="55">
        <v>24</v>
      </c>
      <c r="AM1459" s="55">
        <v>4.7793531942010512</v>
      </c>
      <c r="AN1459" s="2" t="s">
        <v>103</v>
      </c>
      <c r="AO1459" s="2">
        <v>13</v>
      </c>
      <c r="AP1459" s="2">
        <v>1</v>
      </c>
      <c r="AQ1459" s="2">
        <v>6</v>
      </c>
      <c r="AR1459" s="53" t="s">
        <v>72</v>
      </c>
      <c r="AS1459" s="2" t="s">
        <v>73</v>
      </c>
      <c r="AT1459" s="2" t="s">
        <v>148</v>
      </c>
      <c r="AU1459" s="2" t="s">
        <v>148</v>
      </c>
      <c r="AV1459" s="2" t="s">
        <v>76</v>
      </c>
      <c r="AW1459" s="2" t="str">
        <f t="shared" si="22"/>
        <v>AMERICANAS SERVIÇOS    PEGUE NA LOJA HOJE            QUIOSQUE</v>
      </c>
    </row>
    <row r="1460" spans="2:49">
      <c r="B1460" t="s">
        <v>10954</v>
      </c>
      <c r="C1460" s="2">
        <v>1518</v>
      </c>
      <c r="D1460" s="2">
        <v>1518</v>
      </c>
      <c r="E1460" s="2" t="s">
        <v>10955</v>
      </c>
      <c r="F1460" s="58" t="s">
        <v>10956</v>
      </c>
      <c r="G1460" s="2" t="s">
        <v>431</v>
      </c>
      <c r="H1460" t="s">
        <v>432</v>
      </c>
      <c r="I1460" s="58" t="s">
        <v>433</v>
      </c>
      <c r="J1460" s="2">
        <v>66749</v>
      </c>
      <c r="K1460" s="2" t="s">
        <v>434</v>
      </c>
      <c r="L1460" s="2" t="s">
        <v>435</v>
      </c>
      <c r="M1460" s="58" t="s">
        <v>1519</v>
      </c>
      <c r="N1460" s="58" t="s">
        <v>1520</v>
      </c>
      <c r="O1460" s="58" t="s">
        <v>1521</v>
      </c>
      <c r="P1460" s="2">
        <v>66162</v>
      </c>
      <c r="Q1460" s="2" t="s">
        <v>1522</v>
      </c>
      <c r="R1460" s="2">
        <v>1580</v>
      </c>
      <c r="S1460" s="10">
        <v>44467</v>
      </c>
      <c r="T1460" s="58" t="s">
        <v>1523</v>
      </c>
      <c r="U1460" s="2" t="s">
        <v>1524</v>
      </c>
      <c r="V1460" s="2" t="s">
        <v>92</v>
      </c>
      <c r="W1460" s="2" t="s">
        <v>93</v>
      </c>
      <c r="X1460" s="2" t="s">
        <v>442</v>
      </c>
      <c r="Y1460" s="2">
        <v>84</v>
      </c>
      <c r="Z1460" s="2" t="s">
        <v>160</v>
      </c>
      <c r="AA1460" s="2" t="s">
        <v>1519</v>
      </c>
      <c r="AB1460" s="58" t="s">
        <v>10956</v>
      </c>
      <c r="AC1460" s="58" t="s">
        <v>98</v>
      </c>
      <c r="AD1460" s="58" t="s">
        <v>10957</v>
      </c>
      <c r="AE1460" s="2" t="s">
        <v>10958</v>
      </c>
      <c r="AF1460" s="62">
        <v>-6.4747401999999896</v>
      </c>
      <c r="AG1460" s="62">
        <v>-35.436989599999997</v>
      </c>
      <c r="AH1460" s="2" t="s">
        <v>10959</v>
      </c>
      <c r="AI1460" s="2" t="s">
        <v>147</v>
      </c>
      <c r="AJ1460" s="2" t="s">
        <v>1351</v>
      </c>
      <c r="AK1460" s="55">
        <v>558.75</v>
      </c>
      <c r="AL1460" s="55">
        <v>62</v>
      </c>
      <c r="AM1460" s="55">
        <v>11.096196868008947</v>
      </c>
      <c r="AN1460" s="2" t="s">
        <v>103</v>
      </c>
      <c r="AO1460" s="2">
        <v>8</v>
      </c>
      <c r="AP1460" s="2">
        <v>1</v>
      </c>
      <c r="AQ1460" s="2">
        <v>1</v>
      </c>
      <c r="AR1460" s="53" t="s">
        <v>148</v>
      </c>
      <c r="AS1460" s="2" t="s">
        <v>73</v>
      </c>
      <c r="AT1460" s="2" t="s">
        <v>148</v>
      </c>
      <c r="AU1460" s="2" t="s">
        <v>148</v>
      </c>
      <c r="AV1460" s="2" t="s">
        <v>148</v>
      </c>
      <c r="AW1460" s="2" t="str">
        <f t="shared" si="22"/>
        <v xml:space="preserve">     PEGUE NA LOJA HOJE             </v>
      </c>
    </row>
    <row r="1461" spans="2:49">
      <c r="B1461" t="s">
        <v>10960</v>
      </c>
      <c r="C1461" s="2">
        <v>5279</v>
      </c>
      <c r="D1461" s="2">
        <v>5279</v>
      </c>
      <c r="E1461" s="2" t="s">
        <v>10961</v>
      </c>
      <c r="F1461" s="58" t="s">
        <v>10962</v>
      </c>
      <c r="G1461" s="2" t="s">
        <v>81</v>
      </c>
      <c r="H1461" t="s">
        <v>82</v>
      </c>
      <c r="I1461" s="58" t="s">
        <v>83</v>
      </c>
      <c r="J1461" s="2">
        <v>66203</v>
      </c>
      <c r="K1461" s="2" t="s">
        <v>84</v>
      </c>
      <c r="L1461" s="2" t="s">
        <v>85</v>
      </c>
      <c r="M1461" s="58" t="s">
        <v>751</v>
      </c>
      <c r="N1461" s="58" t="s">
        <v>752</v>
      </c>
      <c r="O1461" s="58" t="s">
        <v>753</v>
      </c>
      <c r="P1461" s="2">
        <v>86530</v>
      </c>
      <c r="Q1461" s="2" t="s">
        <v>754</v>
      </c>
      <c r="R1461" s="2" t="s">
        <v>748</v>
      </c>
      <c r="S1461" s="10">
        <v>44469</v>
      </c>
      <c r="T1461" s="58" t="s">
        <v>1814</v>
      </c>
      <c r="U1461" s="2" t="s">
        <v>1815</v>
      </c>
      <c r="V1461" s="2" t="s">
        <v>92</v>
      </c>
      <c r="W1461" s="2" t="s">
        <v>1192</v>
      </c>
      <c r="X1461" s="2" t="s">
        <v>248</v>
      </c>
      <c r="Y1461" s="2">
        <v>33</v>
      </c>
      <c r="Z1461" s="2" t="s">
        <v>95</v>
      </c>
      <c r="AA1461" s="2" t="s">
        <v>206</v>
      </c>
      <c r="AB1461" s="58" t="s">
        <v>10962</v>
      </c>
      <c r="AC1461" s="58" t="s">
        <v>98</v>
      </c>
      <c r="AD1461" s="58" t="s">
        <v>10963</v>
      </c>
      <c r="AE1461" s="2" t="s">
        <v>10964</v>
      </c>
      <c r="AF1461" s="62">
        <v>-18.7757152</v>
      </c>
      <c r="AG1461" s="62">
        <v>-42.937116899999999</v>
      </c>
      <c r="AH1461" s="2" t="s">
        <v>10965</v>
      </c>
      <c r="AI1461" s="2" t="s">
        <v>147</v>
      </c>
      <c r="AJ1461" s="2" t="s">
        <v>1196</v>
      </c>
      <c r="AK1461" s="55">
        <v>327.27</v>
      </c>
      <c r="AL1461" s="55">
        <v>36</v>
      </c>
      <c r="AM1461" s="55">
        <v>11.000091667430564</v>
      </c>
      <c r="AN1461" s="2" t="s">
        <v>331</v>
      </c>
      <c r="AO1461" s="2">
        <v>13</v>
      </c>
      <c r="AP1461" s="2">
        <v>1</v>
      </c>
      <c r="AQ1461" s="2">
        <v>6</v>
      </c>
      <c r="AR1461" s="53" t="s">
        <v>148</v>
      </c>
      <c r="AS1461" s="2" t="s">
        <v>73</v>
      </c>
      <c r="AT1461" s="2" t="s">
        <v>148</v>
      </c>
      <c r="AU1461" s="2" t="s">
        <v>148</v>
      </c>
      <c r="AV1461" s="2" t="s">
        <v>148</v>
      </c>
      <c r="AW1461" s="2" t="str">
        <f t="shared" si="22"/>
        <v xml:space="preserve">     PEGUE NA LOJA HOJE             </v>
      </c>
    </row>
    <row r="1462" spans="2:49">
      <c r="B1462" t="s">
        <v>10966</v>
      </c>
      <c r="C1462" s="2">
        <v>1510</v>
      </c>
      <c r="D1462" s="2">
        <v>1510</v>
      </c>
      <c r="E1462" s="2" t="s">
        <v>10967</v>
      </c>
      <c r="F1462" s="58" t="s">
        <v>10968</v>
      </c>
      <c r="G1462" s="2" t="s">
        <v>534</v>
      </c>
      <c r="H1462" t="s">
        <v>535</v>
      </c>
      <c r="I1462" s="58" t="s">
        <v>536</v>
      </c>
      <c r="J1462" s="2">
        <v>65659</v>
      </c>
      <c r="K1462" s="2" t="s">
        <v>537</v>
      </c>
      <c r="L1462" s="2" t="s">
        <v>531</v>
      </c>
      <c r="M1462" s="58" t="s">
        <v>538</v>
      </c>
      <c r="N1462" s="58" t="s">
        <v>539</v>
      </c>
      <c r="O1462" t="s">
        <v>540</v>
      </c>
      <c r="P1462" s="2" t="s">
        <v>148</v>
      </c>
      <c r="Q1462" s="2" t="s">
        <v>541</v>
      </c>
      <c r="R1462" s="2" t="s">
        <v>542</v>
      </c>
      <c r="S1462" s="10">
        <v>44476</v>
      </c>
      <c r="T1462" s="58" t="s">
        <v>543</v>
      </c>
      <c r="U1462" s="2" t="s">
        <v>544</v>
      </c>
      <c r="V1462" s="2" t="s">
        <v>92</v>
      </c>
      <c r="W1462" s="2" t="s">
        <v>93</v>
      </c>
      <c r="X1462" s="2" t="s">
        <v>545</v>
      </c>
      <c r="Y1462" s="2">
        <v>94</v>
      </c>
      <c r="Z1462" s="2" t="s">
        <v>95</v>
      </c>
      <c r="AA1462" s="2" t="s">
        <v>546</v>
      </c>
      <c r="AB1462" s="58" t="s">
        <v>10968</v>
      </c>
      <c r="AC1462" s="58" t="s">
        <v>98</v>
      </c>
      <c r="AD1462" s="58" t="s">
        <v>10969</v>
      </c>
      <c r="AE1462" s="2" t="s">
        <v>10970</v>
      </c>
      <c r="AF1462" s="62">
        <v>-3.8390498000000002</v>
      </c>
      <c r="AG1462" s="62">
        <v>-49.100867000000001</v>
      </c>
      <c r="AH1462" s="2" t="s">
        <v>10971</v>
      </c>
      <c r="AI1462" s="2" t="s">
        <v>147</v>
      </c>
      <c r="AJ1462" s="2" t="s">
        <v>1351</v>
      </c>
      <c r="AK1462" s="55">
        <v>585.88</v>
      </c>
      <c r="AL1462" s="55">
        <v>63</v>
      </c>
      <c r="AM1462" s="55">
        <v>10.753055233153546</v>
      </c>
      <c r="AN1462" s="2" t="s">
        <v>103</v>
      </c>
      <c r="AO1462" s="2">
        <v>9</v>
      </c>
      <c r="AP1462" s="2">
        <v>1</v>
      </c>
      <c r="AQ1462" s="2">
        <v>2</v>
      </c>
      <c r="AR1462" s="53" t="s">
        <v>148</v>
      </c>
      <c r="AS1462" s="2" t="s">
        <v>73</v>
      </c>
      <c r="AT1462" s="2" t="s">
        <v>148</v>
      </c>
      <c r="AU1462" s="2" t="s">
        <v>148</v>
      </c>
      <c r="AV1462" s="2" t="s">
        <v>148</v>
      </c>
      <c r="AW1462" s="2" t="str">
        <f t="shared" si="22"/>
        <v xml:space="preserve">     PEGUE NA LOJA HOJE             </v>
      </c>
    </row>
    <row r="1463" spans="2:49">
      <c r="B1463" t="s">
        <v>10972</v>
      </c>
      <c r="C1463" s="2">
        <v>5357</v>
      </c>
      <c r="D1463" s="2">
        <v>5357</v>
      </c>
      <c r="E1463" s="2" t="s">
        <v>10973</v>
      </c>
      <c r="F1463" s="58" t="s">
        <v>10974</v>
      </c>
      <c r="G1463" s="2" t="s">
        <v>431</v>
      </c>
      <c r="H1463" t="s">
        <v>432</v>
      </c>
      <c r="I1463" s="58" t="s">
        <v>433</v>
      </c>
      <c r="J1463" s="2">
        <v>66749</v>
      </c>
      <c r="K1463" s="2" t="s">
        <v>434</v>
      </c>
      <c r="L1463" s="2" t="s">
        <v>435</v>
      </c>
      <c r="M1463" s="58" t="s">
        <v>3004</v>
      </c>
      <c r="N1463" s="58" t="s">
        <v>3005</v>
      </c>
      <c r="O1463" s="58" t="s">
        <v>3006</v>
      </c>
      <c r="P1463" s="2">
        <v>68685</v>
      </c>
      <c r="Q1463" s="2" t="s">
        <v>3007</v>
      </c>
      <c r="R1463" s="2" t="s">
        <v>3008</v>
      </c>
      <c r="S1463" s="10">
        <v>44484</v>
      </c>
      <c r="T1463" s="58" t="s">
        <v>1848</v>
      </c>
      <c r="U1463" s="2" t="s">
        <v>1849</v>
      </c>
      <c r="V1463" s="2" t="s">
        <v>92</v>
      </c>
      <c r="W1463" s="2" t="s">
        <v>1192</v>
      </c>
      <c r="X1463" s="2" t="s">
        <v>480</v>
      </c>
      <c r="Y1463" s="2">
        <v>73</v>
      </c>
      <c r="Z1463" s="2" t="s">
        <v>160</v>
      </c>
      <c r="AA1463" s="2" t="s">
        <v>481</v>
      </c>
      <c r="AB1463" s="58" t="s">
        <v>10975</v>
      </c>
      <c r="AC1463" s="58" t="s">
        <v>98</v>
      </c>
      <c r="AD1463" s="58" t="s">
        <v>10976</v>
      </c>
      <c r="AE1463" s="2" t="s">
        <v>10977</v>
      </c>
      <c r="AF1463" s="62">
        <v>-13.796833299999999</v>
      </c>
      <c r="AG1463" s="62">
        <v>-39.465738000000002</v>
      </c>
      <c r="AH1463" s="2" t="s">
        <v>10978</v>
      </c>
      <c r="AI1463" s="2" t="s">
        <v>147</v>
      </c>
      <c r="AJ1463" s="2" t="s">
        <v>1196</v>
      </c>
      <c r="AK1463" s="55">
        <v>393.2</v>
      </c>
      <c r="AL1463" s="55">
        <v>55</v>
      </c>
      <c r="AM1463" s="55">
        <v>13.987792472024415</v>
      </c>
      <c r="AN1463" s="2" t="s">
        <v>103</v>
      </c>
      <c r="AO1463" s="2">
        <v>8</v>
      </c>
      <c r="AP1463" s="2">
        <v>1</v>
      </c>
      <c r="AQ1463" s="2">
        <v>1</v>
      </c>
      <c r="AR1463" s="53" t="s">
        <v>148</v>
      </c>
      <c r="AS1463" s="2" t="s">
        <v>73</v>
      </c>
      <c r="AT1463" s="2" t="s">
        <v>148</v>
      </c>
      <c r="AU1463" s="2" t="s">
        <v>148</v>
      </c>
      <c r="AV1463" s="2" t="s">
        <v>148</v>
      </c>
      <c r="AW1463" s="2" t="str">
        <f t="shared" si="22"/>
        <v xml:space="preserve">     PEGUE NA LOJA HOJE             </v>
      </c>
    </row>
    <row r="1464" spans="2:49">
      <c r="B1464" t="s">
        <v>10979</v>
      </c>
      <c r="C1464" s="2">
        <v>5368</v>
      </c>
      <c r="D1464" s="2">
        <v>5368</v>
      </c>
      <c r="E1464" s="2" t="s">
        <v>10980</v>
      </c>
      <c r="F1464" s="58" t="s">
        <v>10981</v>
      </c>
      <c r="G1464" s="2" t="s">
        <v>285</v>
      </c>
      <c r="H1464" t="s">
        <v>286</v>
      </c>
      <c r="I1464" s="58" t="s">
        <v>287</v>
      </c>
      <c r="J1464" s="2">
        <v>68673</v>
      </c>
      <c r="K1464" s="2" t="s">
        <v>288</v>
      </c>
      <c r="L1464" s="2" t="s">
        <v>289</v>
      </c>
      <c r="M1464" s="58" t="s">
        <v>663</v>
      </c>
      <c r="N1464" s="58" t="s">
        <v>664</v>
      </c>
      <c r="O1464" s="58" t="s">
        <v>665</v>
      </c>
      <c r="P1464" s="2" t="s">
        <v>148</v>
      </c>
      <c r="Q1464" s="2" t="s">
        <v>666</v>
      </c>
      <c r="R1464" s="2" t="s">
        <v>660</v>
      </c>
      <c r="S1464" s="10">
        <v>44489</v>
      </c>
      <c r="T1464" s="58" t="s">
        <v>667</v>
      </c>
      <c r="U1464" s="2" t="s">
        <v>668</v>
      </c>
      <c r="V1464" s="2" t="s">
        <v>92</v>
      </c>
      <c r="W1464" s="2" t="s">
        <v>1192</v>
      </c>
      <c r="X1464" s="2" t="s">
        <v>296</v>
      </c>
      <c r="Y1464" s="2">
        <v>47</v>
      </c>
      <c r="Z1464" s="2" t="s">
        <v>160</v>
      </c>
      <c r="AA1464" s="2" t="s">
        <v>669</v>
      </c>
      <c r="AB1464" s="58" t="s">
        <v>10982</v>
      </c>
      <c r="AC1464" s="58" t="s">
        <v>10983</v>
      </c>
      <c r="AD1464" s="58" t="s">
        <v>10984</v>
      </c>
      <c r="AE1464" s="2" t="s">
        <v>10985</v>
      </c>
      <c r="AF1464" s="62">
        <v>-27.1568133</v>
      </c>
      <c r="AG1464" s="62">
        <v>-48.547370000000001</v>
      </c>
      <c r="AH1464" s="2" t="s">
        <v>10986</v>
      </c>
      <c r="AI1464" s="2" t="s">
        <v>28</v>
      </c>
      <c r="AJ1464" s="2" t="s">
        <v>1196</v>
      </c>
      <c r="AK1464" s="55">
        <v>400.85</v>
      </c>
      <c r="AL1464" s="55">
        <v>34</v>
      </c>
      <c r="AM1464" s="55">
        <v>8.4819758014219779</v>
      </c>
      <c r="AN1464" s="2" t="s">
        <v>331</v>
      </c>
      <c r="AO1464" s="2">
        <v>9</v>
      </c>
      <c r="AP1464" s="2">
        <v>1</v>
      </c>
      <c r="AQ1464" s="2">
        <v>2</v>
      </c>
      <c r="AR1464" s="53" t="s">
        <v>148</v>
      </c>
      <c r="AS1464" s="2" t="s">
        <v>73</v>
      </c>
      <c r="AT1464" s="2" t="s">
        <v>148</v>
      </c>
      <c r="AU1464" s="2" t="s">
        <v>148</v>
      </c>
      <c r="AV1464" s="2" t="s">
        <v>148</v>
      </c>
      <c r="AW1464" s="2" t="str">
        <f t="shared" si="22"/>
        <v xml:space="preserve">     PEGUE NA LOJA HOJE             </v>
      </c>
    </row>
    <row r="1465" spans="2:49">
      <c r="B1465" t="s">
        <v>10987</v>
      </c>
      <c r="C1465" s="2">
        <v>1508</v>
      </c>
      <c r="D1465" s="2">
        <v>1508</v>
      </c>
      <c r="E1465" s="2" t="s">
        <v>10988</v>
      </c>
      <c r="F1465" s="58" t="s">
        <v>10989</v>
      </c>
      <c r="G1465" s="2" t="s">
        <v>534</v>
      </c>
      <c r="H1465" t="s">
        <v>535</v>
      </c>
      <c r="I1465" s="58" t="s">
        <v>536</v>
      </c>
      <c r="J1465" s="2">
        <v>65659</v>
      </c>
      <c r="K1465" s="2" t="s">
        <v>537</v>
      </c>
      <c r="L1465" s="2" t="s">
        <v>531</v>
      </c>
      <c r="M1465" s="58" t="s">
        <v>2988</v>
      </c>
      <c r="N1465" s="58" t="s">
        <v>2989</v>
      </c>
      <c r="O1465" s="58" t="s">
        <v>2990</v>
      </c>
      <c r="P1465" s="2" t="s">
        <v>148</v>
      </c>
      <c r="Q1465" s="2" t="s">
        <v>2991</v>
      </c>
      <c r="R1465" s="2" t="s">
        <v>2985</v>
      </c>
      <c r="S1465" s="10">
        <v>44490</v>
      </c>
      <c r="T1465" s="58" t="s">
        <v>2992</v>
      </c>
      <c r="U1465" s="2" t="s">
        <v>2993</v>
      </c>
      <c r="V1465" s="2" t="s">
        <v>92</v>
      </c>
      <c r="W1465" s="2" t="s">
        <v>93</v>
      </c>
      <c r="X1465" s="2" t="s">
        <v>248</v>
      </c>
      <c r="Y1465" s="2">
        <v>69</v>
      </c>
      <c r="Z1465" s="2" t="s">
        <v>95</v>
      </c>
      <c r="AA1465" s="2" t="s">
        <v>2994</v>
      </c>
      <c r="AB1465" s="58" t="s">
        <v>6623</v>
      </c>
      <c r="AC1465" s="58" t="s">
        <v>10990</v>
      </c>
      <c r="AD1465" s="58" t="s">
        <v>10991</v>
      </c>
      <c r="AE1465" s="2" t="s">
        <v>10992</v>
      </c>
      <c r="AF1465" s="62">
        <v>-9.9097059999999999</v>
      </c>
      <c r="AG1465" s="62">
        <v>-63.034644999999898</v>
      </c>
      <c r="AH1465" s="2" t="s">
        <v>10993</v>
      </c>
      <c r="AI1465" s="2" t="s">
        <v>147</v>
      </c>
      <c r="AJ1465" s="2" t="s">
        <v>330</v>
      </c>
      <c r="AK1465" s="55">
        <v>794.04</v>
      </c>
      <c r="AL1465" s="55">
        <v>75</v>
      </c>
      <c r="AM1465" s="55">
        <v>9.4453679915369495</v>
      </c>
      <c r="AN1465" s="2" t="s">
        <v>103</v>
      </c>
      <c r="AO1465" s="2">
        <v>10</v>
      </c>
      <c r="AP1465" s="2">
        <v>1</v>
      </c>
      <c r="AQ1465" s="2">
        <v>3</v>
      </c>
      <c r="AR1465" s="53" t="s">
        <v>148</v>
      </c>
      <c r="AS1465" s="2" t="s">
        <v>73</v>
      </c>
      <c r="AT1465" s="2" t="s">
        <v>148</v>
      </c>
      <c r="AU1465" s="2" t="s">
        <v>148</v>
      </c>
      <c r="AV1465" s="2" t="s">
        <v>148</v>
      </c>
      <c r="AW1465" s="2" t="str">
        <f t="shared" si="22"/>
        <v xml:space="preserve">     PEGUE NA LOJA HOJE             </v>
      </c>
    </row>
    <row r="1466" spans="2:49">
      <c r="B1466" t="s">
        <v>10994</v>
      </c>
      <c r="C1466" s="2">
        <v>5382</v>
      </c>
      <c r="D1466" s="2">
        <v>5382</v>
      </c>
      <c r="E1466" s="2" t="s">
        <v>10995</v>
      </c>
      <c r="F1466" s="58" t="s">
        <v>10996</v>
      </c>
      <c r="G1466" s="2" t="s">
        <v>168</v>
      </c>
      <c r="H1466" t="s">
        <v>169</v>
      </c>
      <c r="I1466" s="58" t="s">
        <v>170</v>
      </c>
      <c r="J1466" s="2">
        <v>66146</v>
      </c>
      <c r="K1466" s="2" t="s">
        <v>171</v>
      </c>
      <c r="L1466" s="2" t="s">
        <v>172</v>
      </c>
      <c r="M1466" s="58" t="s">
        <v>271</v>
      </c>
      <c r="N1466" s="58" t="s">
        <v>272</v>
      </c>
      <c r="O1466" s="58" t="s">
        <v>273</v>
      </c>
      <c r="P1466" s="2" t="s">
        <v>148</v>
      </c>
      <c r="Q1466" s="2" t="s">
        <v>274</v>
      </c>
      <c r="R1466" s="2" t="s">
        <v>268</v>
      </c>
      <c r="S1466" s="10">
        <v>44496</v>
      </c>
      <c r="T1466" s="58" t="s">
        <v>1979</v>
      </c>
      <c r="U1466" s="2" t="s">
        <v>1980</v>
      </c>
      <c r="V1466" s="2" t="s">
        <v>92</v>
      </c>
      <c r="W1466" s="2" t="s">
        <v>1192</v>
      </c>
      <c r="X1466" s="2" t="s">
        <v>140</v>
      </c>
      <c r="Y1466" s="2">
        <v>17</v>
      </c>
      <c r="Z1466" s="2" t="s">
        <v>95</v>
      </c>
      <c r="AA1466" s="2" t="s">
        <v>141</v>
      </c>
      <c r="AB1466" s="58" t="s">
        <v>10997</v>
      </c>
      <c r="AC1466" s="58" t="s">
        <v>98</v>
      </c>
      <c r="AD1466" s="58" t="s">
        <v>10998</v>
      </c>
      <c r="AE1466" s="2" t="s">
        <v>10999</v>
      </c>
      <c r="AF1466" s="62">
        <v>-20.280301999999999</v>
      </c>
      <c r="AG1466" s="62">
        <v>-50.254148800000003</v>
      </c>
      <c r="AH1466" s="2" t="s">
        <v>11000</v>
      </c>
      <c r="AI1466" s="2" t="s">
        <v>147</v>
      </c>
      <c r="AJ1466" s="2" t="s">
        <v>1260</v>
      </c>
      <c r="AK1466" s="55">
        <v>237.12</v>
      </c>
      <c r="AL1466" s="55">
        <v>5</v>
      </c>
      <c r="AM1466" s="55">
        <v>2.1086369770580298</v>
      </c>
      <c r="AN1466" s="2" t="s">
        <v>103</v>
      </c>
      <c r="AO1466" s="2">
        <v>11</v>
      </c>
      <c r="AP1466" s="2">
        <v>1</v>
      </c>
      <c r="AQ1466" s="2">
        <v>4</v>
      </c>
      <c r="AR1466" s="53" t="s">
        <v>148</v>
      </c>
      <c r="AS1466" s="2" t="s">
        <v>73</v>
      </c>
      <c r="AT1466" s="2" t="s">
        <v>148</v>
      </c>
      <c r="AU1466" s="2" t="s">
        <v>148</v>
      </c>
      <c r="AV1466" s="2" t="s">
        <v>148</v>
      </c>
      <c r="AW1466" s="2" t="str">
        <f t="shared" ref="AW1466:AW1527" si="23">SUBSTITUTE(AR1466&amp;"    "&amp;AS1466&amp;"    "&amp;AT1466&amp;"    "&amp;AU1466&amp;"  "&amp;AV1466,"-"," ")</f>
        <v xml:space="preserve">     PEGUE NA LOJA HOJE             </v>
      </c>
    </row>
    <row r="1467" spans="2:49">
      <c r="B1467" t="s">
        <v>11001</v>
      </c>
      <c r="C1467" s="2">
        <v>1537</v>
      </c>
      <c r="D1467" s="2">
        <v>1537</v>
      </c>
      <c r="E1467" s="2" t="s">
        <v>11002</v>
      </c>
      <c r="F1467" s="58" t="s">
        <v>11003</v>
      </c>
      <c r="G1467" s="2" t="s">
        <v>380</v>
      </c>
      <c r="H1467" t="s">
        <v>381</v>
      </c>
      <c r="I1467" s="58" t="s">
        <v>382</v>
      </c>
      <c r="J1467" s="2">
        <v>66147</v>
      </c>
      <c r="K1467" s="2" t="s">
        <v>383</v>
      </c>
      <c r="L1467" s="2" t="s">
        <v>384</v>
      </c>
      <c r="M1467" s="58" t="s">
        <v>1379</v>
      </c>
      <c r="N1467" s="58" t="s">
        <v>1380</v>
      </c>
      <c r="O1467" s="58" t="s">
        <v>1381</v>
      </c>
      <c r="P1467" s="2" t="s">
        <v>148</v>
      </c>
      <c r="Q1467" s="2" t="s">
        <v>1382</v>
      </c>
      <c r="R1467" s="2" t="s">
        <v>1376</v>
      </c>
      <c r="S1467" s="10">
        <v>44497</v>
      </c>
      <c r="T1467" s="58" t="s">
        <v>1383</v>
      </c>
      <c r="U1467" s="2" t="s">
        <v>1384</v>
      </c>
      <c r="V1467" s="2" t="s">
        <v>92</v>
      </c>
      <c r="W1467" s="2" t="s">
        <v>93</v>
      </c>
      <c r="X1467" s="2" t="s">
        <v>248</v>
      </c>
      <c r="Y1467" s="2">
        <v>66</v>
      </c>
      <c r="Z1467" s="2" t="s">
        <v>95</v>
      </c>
      <c r="AA1467" s="2" t="s">
        <v>1385</v>
      </c>
      <c r="AB1467" s="58" t="s">
        <v>3935</v>
      </c>
      <c r="AC1467" s="58" t="s">
        <v>11004</v>
      </c>
      <c r="AD1467" s="58" t="s">
        <v>11005</v>
      </c>
      <c r="AE1467" s="2" t="s">
        <v>11006</v>
      </c>
      <c r="AF1467" s="62">
        <v>-11.8605623</v>
      </c>
      <c r="AG1467" s="62">
        <v>-55.486372499999902</v>
      </c>
      <c r="AH1467" s="2" t="s">
        <v>11007</v>
      </c>
      <c r="AI1467" s="2" t="s">
        <v>147</v>
      </c>
      <c r="AJ1467" s="2" t="s">
        <v>330</v>
      </c>
      <c r="AK1467" s="55">
        <v>801.16</v>
      </c>
      <c r="AL1467" s="55">
        <v>48</v>
      </c>
      <c r="AM1467" s="55">
        <v>5.9913125967347343</v>
      </c>
      <c r="AN1467" s="2" t="s">
        <v>331</v>
      </c>
      <c r="AO1467" s="2">
        <v>10</v>
      </c>
      <c r="AP1467" s="2">
        <v>1</v>
      </c>
      <c r="AQ1467" s="2">
        <v>3</v>
      </c>
      <c r="AR1467" s="53" t="s">
        <v>148</v>
      </c>
      <c r="AS1467" s="2" t="s">
        <v>73</v>
      </c>
      <c r="AT1467" s="2" t="s">
        <v>148</v>
      </c>
      <c r="AU1467" s="2" t="s">
        <v>148</v>
      </c>
      <c r="AV1467" s="2" t="s">
        <v>148</v>
      </c>
      <c r="AW1467" s="2" t="str">
        <f t="shared" si="23"/>
        <v xml:space="preserve">     PEGUE NA LOJA HOJE             </v>
      </c>
    </row>
    <row r="1468" spans="2:49">
      <c r="B1468" t="s">
        <v>11008</v>
      </c>
      <c r="C1468" s="2" t="s">
        <v>11009</v>
      </c>
      <c r="D1468" s="2">
        <v>10</v>
      </c>
      <c r="E1468" s="2" t="s">
        <v>11010</v>
      </c>
      <c r="F1468" s="58" t="s">
        <v>11011</v>
      </c>
      <c r="G1468" s="2" t="s">
        <v>108</v>
      </c>
      <c r="H1468" t="s">
        <v>109</v>
      </c>
      <c r="I1468" s="58" t="s">
        <v>110</v>
      </c>
      <c r="J1468" s="2">
        <v>66202</v>
      </c>
      <c r="K1468" s="2" t="s">
        <v>111</v>
      </c>
      <c r="L1468" s="2" t="s">
        <v>112</v>
      </c>
      <c r="M1468" s="58" t="s">
        <v>187</v>
      </c>
      <c r="N1468" s="58" t="s">
        <v>188</v>
      </c>
      <c r="O1468" s="58" t="s">
        <v>189</v>
      </c>
      <c r="P1468" s="2">
        <v>68950</v>
      </c>
      <c r="Q1468" s="2" t="s">
        <v>190</v>
      </c>
      <c r="R1468" s="2" t="s">
        <v>184</v>
      </c>
      <c r="S1468" s="10">
        <v>44499</v>
      </c>
      <c r="T1468" s="58" t="s">
        <v>191</v>
      </c>
      <c r="U1468" s="2" t="s">
        <v>192</v>
      </c>
      <c r="V1468" s="2" t="s">
        <v>11012</v>
      </c>
      <c r="W1468" s="2" t="s">
        <v>93</v>
      </c>
      <c r="X1468" s="2" t="s">
        <v>94</v>
      </c>
      <c r="Y1468" s="2">
        <v>21</v>
      </c>
      <c r="Z1468" s="2" t="s">
        <v>95</v>
      </c>
      <c r="AA1468" s="2" t="s">
        <v>96</v>
      </c>
      <c r="AB1468" s="58" t="s">
        <v>120</v>
      </c>
      <c r="AC1468" s="58" t="s">
        <v>985</v>
      </c>
      <c r="AD1468" s="58" t="s">
        <v>11013</v>
      </c>
      <c r="AE1468" s="2" t="s">
        <v>11014</v>
      </c>
      <c r="AF1468" s="62">
        <v>-22.9572979</v>
      </c>
      <c r="AG1468" s="62">
        <v>-43.177043400000002</v>
      </c>
      <c r="AH1468" s="2" t="s">
        <v>11015</v>
      </c>
      <c r="AI1468" s="2" t="s">
        <v>28</v>
      </c>
      <c r="AJ1468" s="2" t="s">
        <v>330</v>
      </c>
      <c r="AK1468" s="55">
        <v>936.51</v>
      </c>
      <c r="AL1468" s="55">
        <v>46</v>
      </c>
      <c r="AM1468" s="55">
        <v>4.9118535840514257</v>
      </c>
      <c r="AN1468" s="2" t="s">
        <v>331</v>
      </c>
      <c r="AO1468" s="2">
        <v>3</v>
      </c>
      <c r="AP1468" s="2">
        <v>6</v>
      </c>
      <c r="AQ1468" s="2">
        <v>1</v>
      </c>
      <c r="AR1468" s="53" t="s">
        <v>148</v>
      </c>
      <c r="AS1468" s="2" t="s">
        <v>73</v>
      </c>
      <c r="AT1468" s="2" t="s">
        <v>74</v>
      </c>
      <c r="AU1468" s="2" t="s">
        <v>148</v>
      </c>
      <c r="AV1468" s="2" t="s">
        <v>148</v>
      </c>
      <c r="AW1468" s="2" t="str">
        <f t="shared" si="23"/>
        <v xml:space="preserve">     PEGUE NA LOJA HOJE    SHIP FROM STORE        </v>
      </c>
    </row>
    <row r="1469" spans="2:49">
      <c r="B1469" t="s">
        <v>11016</v>
      </c>
      <c r="C1469" s="2">
        <v>1526</v>
      </c>
      <c r="D1469" s="2">
        <v>1526</v>
      </c>
      <c r="E1469" s="2" t="s">
        <v>11017</v>
      </c>
      <c r="F1469" s="58" t="s">
        <v>11018</v>
      </c>
      <c r="G1469" s="2" t="s">
        <v>534</v>
      </c>
      <c r="H1469" t="s">
        <v>535</v>
      </c>
      <c r="I1469" s="58" t="s">
        <v>536</v>
      </c>
      <c r="J1469" s="2">
        <v>65659</v>
      </c>
      <c r="K1469" s="2" t="s">
        <v>537</v>
      </c>
      <c r="L1469" s="2" t="s">
        <v>531</v>
      </c>
      <c r="M1469" s="58" t="s">
        <v>538</v>
      </c>
      <c r="N1469" s="58" t="s">
        <v>539</v>
      </c>
      <c r="O1469" t="s">
        <v>540</v>
      </c>
      <c r="P1469" s="2" t="s">
        <v>148</v>
      </c>
      <c r="Q1469" s="2" t="s">
        <v>541</v>
      </c>
      <c r="R1469" s="2" t="s">
        <v>542</v>
      </c>
      <c r="S1469" s="10">
        <v>44499</v>
      </c>
      <c r="T1469" s="58" t="s">
        <v>543</v>
      </c>
      <c r="U1469" s="2" t="s">
        <v>544</v>
      </c>
      <c r="V1469" s="2" t="s">
        <v>92</v>
      </c>
      <c r="W1469" s="2" t="s">
        <v>93</v>
      </c>
      <c r="X1469" s="2" t="s">
        <v>545</v>
      </c>
      <c r="Y1469" s="2">
        <v>91</v>
      </c>
      <c r="Z1469" s="2" t="s">
        <v>95</v>
      </c>
      <c r="AA1469" s="2" t="s">
        <v>546</v>
      </c>
      <c r="AB1469" s="58" t="s">
        <v>11018</v>
      </c>
      <c r="AC1469" s="58" t="s">
        <v>98</v>
      </c>
      <c r="AD1469" s="58" t="s">
        <v>11019</v>
      </c>
      <c r="AE1469" s="2" t="s">
        <v>11020</v>
      </c>
      <c r="AF1469" s="62">
        <v>-2.2355057999999999</v>
      </c>
      <c r="AG1469" s="62">
        <v>-49.527999600000001</v>
      </c>
      <c r="AH1469" s="2" t="s">
        <v>11021</v>
      </c>
      <c r="AI1469" s="2" t="s">
        <v>147</v>
      </c>
      <c r="AJ1469" s="2" t="s">
        <v>1351</v>
      </c>
      <c r="AK1469" s="55">
        <v>569.41999999999996</v>
      </c>
      <c r="AL1469" s="55">
        <v>77</v>
      </c>
      <c r="AM1469" s="55">
        <v>13.522531698921711</v>
      </c>
      <c r="AN1469" s="2" t="s">
        <v>103</v>
      </c>
      <c r="AO1469" s="2">
        <v>9</v>
      </c>
      <c r="AP1469" s="2">
        <v>1</v>
      </c>
      <c r="AQ1469" s="2">
        <v>2</v>
      </c>
      <c r="AR1469" s="53" t="s">
        <v>72</v>
      </c>
      <c r="AS1469" s="2" t="s">
        <v>73</v>
      </c>
      <c r="AT1469" s="2" t="s">
        <v>148</v>
      </c>
      <c r="AU1469" s="2" t="s">
        <v>148</v>
      </c>
      <c r="AV1469" s="2" t="s">
        <v>76</v>
      </c>
      <c r="AW1469" s="2" t="str">
        <f t="shared" si="23"/>
        <v>AMERICANAS SERVIÇOS    PEGUE NA LOJA HOJE            QUIOSQUE</v>
      </c>
    </row>
    <row r="1470" spans="2:49">
      <c r="B1470" t="s">
        <v>11022</v>
      </c>
      <c r="C1470" s="2">
        <v>1547</v>
      </c>
      <c r="D1470" s="2">
        <v>1547</v>
      </c>
      <c r="E1470" s="2" t="s">
        <v>11023</v>
      </c>
      <c r="F1470" s="58" t="s">
        <v>11024</v>
      </c>
      <c r="G1470" s="2" t="s">
        <v>168</v>
      </c>
      <c r="H1470" t="s">
        <v>169</v>
      </c>
      <c r="I1470" s="58" t="s">
        <v>170</v>
      </c>
      <c r="J1470" s="2">
        <v>66146</v>
      </c>
      <c r="K1470" s="2" t="s">
        <v>171</v>
      </c>
      <c r="L1470" s="2" t="s">
        <v>172</v>
      </c>
      <c r="M1470" s="58" t="s">
        <v>858</v>
      </c>
      <c r="N1470" s="58" t="s">
        <v>859</v>
      </c>
      <c r="O1470" s="58" t="s">
        <v>860</v>
      </c>
      <c r="P1470" s="2">
        <v>68827</v>
      </c>
      <c r="Q1470" s="2" t="s">
        <v>861</v>
      </c>
      <c r="R1470" s="2" t="s">
        <v>855</v>
      </c>
      <c r="S1470" s="10">
        <v>44505</v>
      </c>
      <c r="T1470" s="58" t="s">
        <v>862</v>
      </c>
      <c r="U1470" s="2" t="s">
        <v>863</v>
      </c>
      <c r="V1470" s="2" t="s">
        <v>92</v>
      </c>
      <c r="W1470" s="2" t="s">
        <v>93</v>
      </c>
      <c r="X1470" s="2" t="s">
        <v>140</v>
      </c>
      <c r="Y1470" s="2">
        <v>19</v>
      </c>
      <c r="Z1470" s="2" t="s">
        <v>160</v>
      </c>
      <c r="AA1470" s="2" t="s">
        <v>141</v>
      </c>
      <c r="AB1470" s="58" t="s">
        <v>3589</v>
      </c>
      <c r="AC1470" s="58" t="s">
        <v>11025</v>
      </c>
      <c r="AD1470" s="58" t="s">
        <v>11026</v>
      </c>
      <c r="AE1470" s="2" t="s">
        <v>11027</v>
      </c>
      <c r="AF1470" s="62">
        <v>-23.116326000000001</v>
      </c>
      <c r="AG1470" s="62">
        <v>-47.219427499999902</v>
      </c>
      <c r="AH1470" s="2" t="s">
        <v>11028</v>
      </c>
      <c r="AI1470" s="2" t="s">
        <v>147</v>
      </c>
      <c r="AJ1470" s="2" t="s">
        <v>330</v>
      </c>
      <c r="AK1470" s="55">
        <v>863.07</v>
      </c>
      <c r="AL1470" s="55">
        <v>94</v>
      </c>
      <c r="AM1470" s="55">
        <v>10.891352960941754</v>
      </c>
      <c r="AN1470" s="2" t="s">
        <v>331</v>
      </c>
      <c r="AO1470" s="2">
        <v>8</v>
      </c>
      <c r="AP1470" s="2">
        <v>1</v>
      </c>
      <c r="AQ1470" s="2">
        <v>1</v>
      </c>
      <c r="AR1470" s="53" t="s">
        <v>148</v>
      </c>
      <c r="AS1470" s="2" t="s">
        <v>73</v>
      </c>
      <c r="AT1470" s="2" t="s">
        <v>74</v>
      </c>
      <c r="AU1470" s="2" t="s">
        <v>148</v>
      </c>
      <c r="AV1470" s="2" t="s">
        <v>148</v>
      </c>
      <c r="AW1470" s="2" t="str">
        <f t="shared" si="23"/>
        <v xml:space="preserve">     PEGUE NA LOJA HOJE    SHIP FROM STORE        </v>
      </c>
    </row>
    <row r="1471" spans="2:49">
      <c r="B1471" t="s">
        <v>11029</v>
      </c>
      <c r="C1471" s="2">
        <v>5367</v>
      </c>
      <c r="D1471" s="2">
        <v>5367</v>
      </c>
      <c r="E1471" s="2" t="s">
        <v>11030</v>
      </c>
      <c r="F1471" s="58" t="s">
        <v>11031</v>
      </c>
      <c r="G1471" s="2" t="s">
        <v>534</v>
      </c>
      <c r="H1471" t="s">
        <v>535</v>
      </c>
      <c r="I1471" s="58" t="s">
        <v>536</v>
      </c>
      <c r="J1471" s="2">
        <v>65659</v>
      </c>
      <c r="K1471" s="2" t="s">
        <v>537</v>
      </c>
      <c r="L1471" s="2" t="s">
        <v>531</v>
      </c>
      <c r="M1471" s="58" t="s">
        <v>2988</v>
      </c>
      <c r="N1471" s="58" t="s">
        <v>2989</v>
      </c>
      <c r="O1471" s="58" t="s">
        <v>2990</v>
      </c>
      <c r="P1471" s="2" t="s">
        <v>148</v>
      </c>
      <c r="Q1471" s="2" t="s">
        <v>2991</v>
      </c>
      <c r="R1471" s="2" t="s">
        <v>2985</v>
      </c>
      <c r="S1471" s="10">
        <v>44505</v>
      </c>
      <c r="T1471" s="58" t="s">
        <v>2992</v>
      </c>
      <c r="U1471" s="2" t="s">
        <v>2993</v>
      </c>
      <c r="V1471" s="2" t="s">
        <v>92</v>
      </c>
      <c r="W1471" s="2" t="s">
        <v>1192</v>
      </c>
      <c r="X1471" s="2" t="s">
        <v>248</v>
      </c>
      <c r="Y1471" s="2">
        <v>69</v>
      </c>
      <c r="Z1471" s="2" t="s">
        <v>459</v>
      </c>
      <c r="AA1471" s="2" t="s">
        <v>2994</v>
      </c>
      <c r="AB1471" s="58" t="s">
        <v>11032</v>
      </c>
      <c r="AC1471" s="58" t="s">
        <v>98</v>
      </c>
      <c r="AD1471" s="58" t="s">
        <v>11033</v>
      </c>
      <c r="AE1471" s="2" t="s">
        <v>11034</v>
      </c>
      <c r="AF1471" s="62">
        <v>-10.7911191</v>
      </c>
      <c r="AG1471" s="62">
        <v>-65.347414000000001</v>
      </c>
      <c r="AH1471" s="2" t="s">
        <v>11035</v>
      </c>
      <c r="AI1471" s="2" t="s">
        <v>147</v>
      </c>
      <c r="AJ1471" s="2" t="s">
        <v>1196</v>
      </c>
      <c r="AK1471" s="55">
        <v>373.63</v>
      </c>
      <c r="AL1471" s="55">
        <v>16</v>
      </c>
      <c r="AM1471" s="55">
        <v>4.2823113775660415</v>
      </c>
      <c r="AN1471" s="2" t="s">
        <v>103</v>
      </c>
      <c r="AO1471" s="2">
        <v>14</v>
      </c>
      <c r="AP1471" s="2">
        <v>1</v>
      </c>
      <c r="AQ1471" s="2">
        <v>7</v>
      </c>
      <c r="AR1471" s="53" t="s">
        <v>148</v>
      </c>
      <c r="AS1471" s="2" t="s">
        <v>73</v>
      </c>
      <c r="AT1471" s="2" t="s">
        <v>148</v>
      </c>
      <c r="AU1471" s="2" t="s">
        <v>148</v>
      </c>
      <c r="AV1471" s="2" t="s">
        <v>148</v>
      </c>
      <c r="AW1471" s="2" t="str">
        <f t="shared" si="23"/>
        <v xml:space="preserve">     PEGUE NA LOJA HOJE             </v>
      </c>
    </row>
    <row r="1472" spans="2:49">
      <c r="B1472" t="s">
        <v>11036</v>
      </c>
      <c r="C1472" s="2">
        <v>1527</v>
      </c>
      <c r="D1472" s="2">
        <v>1527</v>
      </c>
      <c r="E1472" s="2" t="s">
        <v>11037</v>
      </c>
      <c r="F1472" s="58" t="s">
        <v>11038</v>
      </c>
      <c r="G1472" s="2" t="s">
        <v>534</v>
      </c>
      <c r="H1472" t="s">
        <v>535</v>
      </c>
      <c r="I1472" s="58" t="s">
        <v>536</v>
      </c>
      <c r="J1472" s="2">
        <v>65659</v>
      </c>
      <c r="K1472" s="2" t="s">
        <v>537</v>
      </c>
      <c r="L1472" s="2" t="s">
        <v>531</v>
      </c>
      <c r="M1472" s="58" t="s">
        <v>3038</v>
      </c>
      <c r="N1472" s="58" t="s">
        <v>3039</v>
      </c>
      <c r="O1472" s="58" t="s">
        <v>3040</v>
      </c>
      <c r="P1472" s="2" t="s">
        <v>148</v>
      </c>
      <c r="Q1472" s="2" t="s">
        <v>3041</v>
      </c>
      <c r="R1472" s="2" t="s">
        <v>3035</v>
      </c>
      <c r="S1472" s="10">
        <v>44508</v>
      </c>
      <c r="T1472" s="58" t="s">
        <v>4141</v>
      </c>
      <c r="U1472" s="2" t="s">
        <v>4142</v>
      </c>
      <c r="V1472" s="2" t="s">
        <v>92</v>
      </c>
      <c r="W1472" s="2" t="s">
        <v>93</v>
      </c>
      <c r="X1472" s="2" t="s">
        <v>545</v>
      </c>
      <c r="Y1472" s="2">
        <v>93</v>
      </c>
      <c r="Z1472" s="2" t="s">
        <v>95</v>
      </c>
      <c r="AA1472" s="2" t="s">
        <v>546</v>
      </c>
      <c r="AB1472" s="58" t="s">
        <v>11038</v>
      </c>
      <c r="AC1472" s="58" t="s">
        <v>98</v>
      </c>
      <c r="AD1472" s="58" t="s">
        <v>11039</v>
      </c>
      <c r="AE1472" s="2" t="s">
        <v>11040</v>
      </c>
      <c r="AF1472" s="62">
        <v>-1.9495258</v>
      </c>
      <c r="AG1472" s="62">
        <v>-54.735486299999998</v>
      </c>
      <c r="AH1472" s="2" t="s">
        <v>11041</v>
      </c>
      <c r="AI1472" s="2" t="s">
        <v>147</v>
      </c>
      <c r="AJ1472" s="2" t="s">
        <v>330</v>
      </c>
      <c r="AK1472" s="55">
        <v>750.18</v>
      </c>
      <c r="AL1472" s="55">
        <v>81</v>
      </c>
      <c r="AM1472" s="55">
        <v>10.797408621930737</v>
      </c>
      <c r="AN1472" s="2" t="s">
        <v>103</v>
      </c>
      <c r="AO1472" s="2">
        <v>15</v>
      </c>
      <c r="AP1472" s="2">
        <v>1</v>
      </c>
      <c r="AQ1472" s="2">
        <v>8</v>
      </c>
      <c r="AR1472" s="53" t="s">
        <v>72</v>
      </c>
      <c r="AS1472" s="2" t="s">
        <v>73</v>
      </c>
      <c r="AT1472" s="2" t="s">
        <v>148</v>
      </c>
      <c r="AU1472" s="2" t="s">
        <v>148</v>
      </c>
      <c r="AV1472" s="2" t="s">
        <v>76</v>
      </c>
      <c r="AW1472" s="2" t="str">
        <f t="shared" si="23"/>
        <v>AMERICANAS SERVIÇOS    PEGUE NA LOJA HOJE            QUIOSQUE</v>
      </c>
    </row>
    <row r="1473" spans="2:49">
      <c r="B1473" t="s">
        <v>11042</v>
      </c>
      <c r="C1473" s="2">
        <v>5372</v>
      </c>
      <c r="D1473" s="2">
        <v>5372</v>
      </c>
      <c r="E1473" s="2" t="s">
        <v>11043</v>
      </c>
      <c r="F1473" s="58" t="s">
        <v>11044</v>
      </c>
      <c r="G1473" s="2" t="s">
        <v>380</v>
      </c>
      <c r="H1473" t="s">
        <v>381</v>
      </c>
      <c r="I1473" s="58" t="s">
        <v>382</v>
      </c>
      <c r="J1473" s="2">
        <v>66147</v>
      </c>
      <c r="K1473" s="2" t="s">
        <v>383</v>
      </c>
      <c r="L1473" s="2" t="s">
        <v>384</v>
      </c>
      <c r="M1473" s="58" t="s">
        <v>401</v>
      </c>
      <c r="N1473" s="58" t="s">
        <v>402</v>
      </c>
      <c r="O1473" s="58" t="s">
        <v>403</v>
      </c>
      <c r="P1473" s="2">
        <v>66127</v>
      </c>
      <c r="Q1473" s="2" t="s">
        <v>404</v>
      </c>
      <c r="R1473" s="2" t="s">
        <v>405</v>
      </c>
      <c r="S1473" s="10">
        <v>44509</v>
      </c>
      <c r="T1473" s="58" t="s">
        <v>945</v>
      </c>
      <c r="U1473" s="2" t="s">
        <v>946</v>
      </c>
      <c r="V1473" s="2" t="s">
        <v>92</v>
      </c>
      <c r="W1473" s="2" t="s">
        <v>1192</v>
      </c>
      <c r="X1473" s="2" t="s">
        <v>248</v>
      </c>
      <c r="Y1473" s="2">
        <v>61</v>
      </c>
      <c r="Z1473" s="2" t="s">
        <v>160</v>
      </c>
      <c r="AA1473" s="2" t="s">
        <v>408</v>
      </c>
      <c r="AB1473" s="58" t="s">
        <v>11045</v>
      </c>
      <c r="AC1473" s="58" t="s">
        <v>11046</v>
      </c>
      <c r="AD1473" s="58" t="s">
        <v>11047</v>
      </c>
      <c r="AE1473" s="2" t="s">
        <v>11048</v>
      </c>
      <c r="AF1473" s="62">
        <v>-15.806673200000001</v>
      </c>
      <c r="AG1473" s="62">
        <v>-48.018549499999999</v>
      </c>
      <c r="AH1473" s="2" t="s">
        <v>11049</v>
      </c>
      <c r="AI1473" s="2" t="s">
        <v>147</v>
      </c>
      <c r="AJ1473" s="2" t="s">
        <v>1196</v>
      </c>
      <c r="AK1473" s="55">
        <v>385.46</v>
      </c>
      <c r="AL1473" s="55">
        <v>28</v>
      </c>
      <c r="AM1473" s="55">
        <v>7.264048150262024</v>
      </c>
      <c r="AN1473" s="2" t="s">
        <v>103</v>
      </c>
      <c r="AO1473" s="2">
        <v>10</v>
      </c>
      <c r="AP1473" s="2">
        <v>1</v>
      </c>
      <c r="AQ1473" s="2">
        <v>3</v>
      </c>
      <c r="AR1473" s="53" t="s">
        <v>148</v>
      </c>
      <c r="AS1473" s="2" t="s">
        <v>73</v>
      </c>
      <c r="AT1473" s="2" t="s">
        <v>74</v>
      </c>
      <c r="AU1473" s="2" t="s">
        <v>148</v>
      </c>
      <c r="AV1473" s="2" t="s">
        <v>148</v>
      </c>
      <c r="AW1473" s="2" t="str">
        <f t="shared" si="23"/>
        <v xml:space="preserve">     PEGUE NA LOJA HOJE    SHIP FROM STORE        </v>
      </c>
    </row>
    <row r="1474" spans="2:49">
      <c r="B1474" t="s">
        <v>11050</v>
      </c>
      <c r="C1474" s="2">
        <v>1520</v>
      </c>
      <c r="D1474" s="2">
        <v>1520</v>
      </c>
      <c r="E1474" s="2" t="s">
        <v>11051</v>
      </c>
      <c r="F1474" s="58" t="s">
        <v>11052</v>
      </c>
      <c r="G1474" s="2" t="s">
        <v>534</v>
      </c>
      <c r="H1474" t="s">
        <v>535</v>
      </c>
      <c r="I1474" s="58" t="s">
        <v>536</v>
      </c>
      <c r="J1474" s="2">
        <v>65659</v>
      </c>
      <c r="K1474" s="2" t="s">
        <v>537</v>
      </c>
      <c r="L1474" s="2" t="s">
        <v>531</v>
      </c>
      <c r="M1474" s="58" t="s">
        <v>538</v>
      </c>
      <c r="N1474" s="58" t="s">
        <v>539</v>
      </c>
      <c r="O1474" t="s">
        <v>540</v>
      </c>
      <c r="P1474" s="2" t="s">
        <v>148</v>
      </c>
      <c r="Q1474" s="2" t="s">
        <v>541</v>
      </c>
      <c r="R1474" s="2" t="s">
        <v>542</v>
      </c>
      <c r="S1474" s="10">
        <v>44509</v>
      </c>
      <c r="T1474" s="58" t="s">
        <v>543</v>
      </c>
      <c r="U1474" s="2" t="s">
        <v>544</v>
      </c>
      <c r="V1474" s="2" t="s">
        <v>92</v>
      </c>
      <c r="W1474" s="2" t="s">
        <v>93</v>
      </c>
      <c r="X1474" s="2" t="s">
        <v>545</v>
      </c>
      <c r="Y1474" s="2">
        <v>91</v>
      </c>
      <c r="Z1474" s="2" t="s">
        <v>95</v>
      </c>
      <c r="AA1474" s="2" t="s">
        <v>546</v>
      </c>
      <c r="AB1474" s="58" t="s">
        <v>11053</v>
      </c>
      <c r="AC1474" s="58" t="s">
        <v>98</v>
      </c>
      <c r="AD1474" s="58" t="s">
        <v>11054</v>
      </c>
      <c r="AE1474" s="2" t="s">
        <v>11055</v>
      </c>
      <c r="AF1474" s="62">
        <v>-1.9850819</v>
      </c>
      <c r="AG1474" s="62">
        <v>-48.962690590000001</v>
      </c>
      <c r="AH1474" s="2" t="s">
        <v>11056</v>
      </c>
      <c r="AI1474" s="2" t="s">
        <v>147</v>
      </c>
      <c r="AJ1474" s="2" t="s">
        <v>1351</v>
      </c>
      <c r="AK1474" s="55">
        <v>609.27</v>
      </c>
      <c r="AL1474" s="55">
        <v>40</v>
      </c>
      <c r="AM1474" s="55">
        <v>6.5652338043888587</v>
      </c>
      <c r="AN1474" s="2" t="s">
        <v>103</v>
      </c>
      <c r="AO1474" s="2">
        <v>9</v>
      </c>
      <c r="AP1474" s="2">
        <v>1</v>
      </c>
      <c r="AQ1474" s="2">
        <v>2</v>
      </c>
      <c r="AR1474" s="53" t="s">
        <v>148</v>
      </c>
      <c r="AS1474" s="2" t="s">
        <v>73</v>
      </c>
      <c r="AT1474" s="2" t="s">
        <v>148</v>
      </c>
      <c r="AU1474" s="2" t="s">
        <v>148</v>
      </c>
      <c r="AV1474" s="2" t="s">
        <v>148</v>
      </c>
      <c r="AW1474" s="2" t="str">
        <f t="shared" si="23"/>
        <v xml:space="preserve">     PEGUE NA LOJA HOJE             </v>
      </c>
    </row>
    <row r="1475" spans="2:49">
      <c r="B1475" t="s">
        <v>11057</v>
      </c>
      <c r="C1475" s="2">
        <v>1509</v>
      </c>
      <c r="D1475" s="2">
        <v>1509</v>
      </c>
      <c r="E1475" s="2" t="s">
        <v>11058</v>
      </c>
      <c r="F1475" s="58" t="s">
        <v>11059</v>
      </c>
      <c r="G1475" s="2" t="s">
        <v>534</v>
      </c>
      <c r="H1475" t="s">
        <v>535</v>
      </c>
      <c r="I1475" s="58" t="s">
        <v>536</v>
      </c>
      <c r="J1475" s="2">
        <v>65659</v>
      </c>
      <c r="K1475" s="2" t="s">
        <v>537</v>
      </c>
      <c r="L1475" s="2" t="s">
        <v>531</v>
      </c>
      <c r="M1475" s="58" t="s">
        <v>3340</v>
      </c>
      <c r="N1475" s="58" t="s">
        <v>3341</v>
      </c>
      <c r="O1475" s="58" t="s">
        <v>3342</v>
      </c>
      <c r="P1475" s="2" t="s">
        <v>148</v>
      </c>
      <c r="Q1475" s="2" t="s">
        <v>3343</v>
      </c>
      <c r="R1475" s="2" t="s">
        <v>3337</v>
      </c>
      <c r="S1475" s="10">
        <v>44509</v>
      </c>
      <c r="T1475" s="58" t="s">
        <v>3344</v>
      </c>
      <c r="U1475" s="2" t="s">
        <v>3345</v>
      </c>
      <c r="V1475" s="2" t="s">
        <v>92</v>
      </c>
      <c r="W1475" s="2" t="s">
        <v>93</v>
      </c>
      <c r="X1475" s="2" t="s">
        <v>545</v>
      </c>
      <c r="Y1475" s="2">
        <v>98</v>
      </c>
      <c r="Z1475" s="2" t="s">
        <v>160</v>
      </c>
      <c r="AA1475" s="2" t="s">
        <v>727</v>
      </c>
      <c r="AB1475" s="58" t="s">
        <v>11059</v>
      </c>
      <c r="AC1475" s="58" t="s">
        <v>98</v>
      </c>
      <c r="AD1475" s="58" t="s">
        <v>11060</v>
      </c>
      <c r="AE1475" s="2" t="s">
        <v>11061</v>
      </c>
      <c r="AF1475" s="62">
        <v>-4.3173005</v>
      </c>
      <c r="AG1475" s="62">
        <v>-46.462040999999999</v>
      </c>
      <c r="AH1475" s="2" t="s">
        <v>11062</v>
      </c>
      <c r="AI1475" s="2" t="s">
        <v>147</v>
      </c>
      <c r="AJ1475" s="2" t="s">
        <v>330</v>
      </c>
      <c r="AK1475" s="55">
        <v>731.67</v>
      </c>
      <c r="AL1475" s="55">
        <v>68</v>
      </c>
      <c r="AM1475" s="55">
        <v>9.293807317506527</v>
      </c>
      <c r="AN1475" s="2" t="s">
        <v>103</v>
      </c>
      <c r="AO1475" s="2">
        <v>10</v>
      </c>
      <c r="AP1475" s="2">
        <v>1</v>
      </c>
      <c r="AQ1475" s="2">
        <v>3</v>
      </c>
      <c r="AR1475" s="53" t="s">
        <v>148</v>
      </c>
      <c r="AS1475" s="2" t="s">
        <v>73</v>
      </c>
      <c r="AT1475" s="2" t="s">
        <v>148</v>
      </c>
      <c r="AU1475" s="2" t="s">
        <v>148</v>
      </c>
      <c r="AV1475" s="2" t="s">
        <v>148</v>
      </c>
      <c r="AW1475" s="2" t="str">
        <f t="shared" si="23"/>
        <v xml:space="preserve">     PEGUE NA LOJA HOJE             </v>
      </c>
    </row>
    <row r="1476" spans="2:49">
      <c r="B1476" t="s">
        <v>11063</v>
      </c>
      <c r="C1476" s="2">
        <v>5348</v>
      </c>
      <c r="D1476" s="2">
        <v>5348</v>
      </c>
      <c r="E1476" s="2" t="s">
        <v>11064</v>
      </c>
      <c r="F1476" s="58" t="s">
        <v>11065</v>
      </c>
      <c r="G1476" s="2" t="s">
        <v>81</v>
      </c>
      <c r="H1476" t="s">
        <v>82</v>
      </c>
      <c r="I1476" s="58" t="s">
        <v>83</v>
      </c>
      <c r="J1476" s="2">
        <v>66203</v>
      </c>
      <c r="K1476" s="2" t="s">
        <v>84</v>
      </c>
      <c r="L1476" s="2" t="s">
        <v>85</v>
      </c>
      <c r="M1476" s="58" t="s">
        <v>2875</v>
      </c>
      <c r="N1476" s="58" t="s">
        <v>2876</v>
      </c>
      <c r="O1476" s="58" t="s">
        <v>2877</v>
      </c>
      <c r="P1476" s="2">
        <v>68901</v>
      </c>
      <c r="Q1476" s="2" t="s">
        <v>2878</v>
      </c>
      <c r="R1476" s="2" t="s">
        <v>2879</v>
      </c>
      <c r="S1476" s="10">
        <v>44510</v>
      </c>
      <c r="T1476" s="58" t="s">
        <v>2880</v>
      </c>
      <c r="U1476" s="2" t="s">
        <v>2881</v>
      </c>
      <c r="V1476" s="2" t="s">
        <v>92</v>
      </c>
      <c r="W1476" s="2" t="s">
        <v>1192</v>
      </c>
      <c r="X1476" s="2" t="s">
        <v>94</v>
      </c>
      <c r="Y1476" s="2">
        <v>21</v>
      </c>
      <c r="Z1476" s="2" t="s">
        <v>95</v>
      </c>
      <c r="AA1476" s="2" t="s">
        <v>96</v>
      </c>
      <c r="AB1476" s="58" t="s">
        <v>11066</v>
      </c>
      <c r="AC1476" s="58" t="s">
        <v>98</v>
      </c>
      <c r="AD1476" s="58" t="s">
        <v>11067</v>
      </c>
      <c r="AE1476" s="2" t="s">
        <v>11068</v>
      </c>
      <c r="AF1476" s="62">
        <v>-21.479770899999998</v>
      </c>
      <c r="AG1476" s="62">
        <v>-41.106282399999998</v>
      </c>
      <c r="AH1476" s="2" t="s">
        <v>11069</v>
      </c>
      <c r="AI1476" s="2" t="s">
        <v>28</v>
      </c>
      <c r="AJ1476" s="2" t="s">
        <v>1196</v>
      </c>
      <c r="AK1476" s="55">
        <v>465.26</v>
      </c>
      <c r="AL1476" s="55">
        <v>48</v>
      </c>
      <c r="AM1476" s="55">
        <v>10.316812105059537</v>
      </c>
      <c r="AN1476" s="2" t="s">
        <v>103</v>
      </c>
      <c r="AO1476" s="2">
        <v>8</v>
      </c>
      <c r="AP1476" s="2">
        <v>1</v>
      </c>
      <c r="AQ1476" s="2">
        <v>1</v>
      </c>
      <c r="AR1476" s="53" t="s">
        <v>148</v>
      </c>
      <c r="AS1476" s="2" t="s">
        <v>73</v>
      </c>
      <c r="AT1476" s="2" t="s">
        <v>148</v>
      </c>
      <c r="AU1476" s="2" t="s">
        <v>148</v>
      </c>
      <c r="AV1476" s="2" t="s">
        <v>148</v>
      </c>
      <c r="AW1476" s="2" t="str">
        <f t="shared" si="23"/>
        <v xml:space="preserve">     PEGUE NA LOJA HOJE             </v>
      </c>
    </row>
    <row r="1477" spans="2:49">
      <c r="B1477" t="s">
        <v>11070</v>
      </c>
      <c r="C1477" s="2">
        <v>5347</v>
      </c>
      <c r="D1477" s="2">
        <v>5347</v>
      </c>
      <c r="E1477" s="2" t="s">
        <v>11071</v>
      </c>
      <c r="F1477" s="58" t="s">
        <v>11072</v>
      </c>
      <c r="G1477" s="2" t="s">
        <v>431</v>
      </c>
      <c r="H1477" t="s">
        <v>432</v>
      </c>
      <c r="I1477" s="58" t="s">
        <v>433</v>
      </c>
      <c r="J1477" s="2">
        <v>66749</v>
      </c>
      <c r="K1477" s="2" t="s">
        <v>434</v>
      </c>
      <c r="L1477" s="2" t="s">
        <v>435</v>
      </c>
      <c r="M1477" s="58" t="s">
        <v>1051</v>
      </c>
      <c r="N1477" s="58" t="s">
        <v>1052</v>
      </c>
      <c r="O1477" s="58" t="s">
        <v>1053</v>
      </c>
      <c r="P1477" s="2" t="s">
        <v>148</v>
      </c>
      <c r="Q1477" s="2" t="s">
        <v>1054</v>
      </c>
      <c r="R1477" s="2" t="s">
        <v>1048</v>
      </c>
      <c r="S1477" s="10">
        <v>44512</v>
      </c>
      <c r="T1477" s="58" t="s">
        <v>1055</v>
      </c>
      <c r="U1477" s="2" t="s">
        <v>1056</v>
      </c>
      <c r="V1477" s="2" t="s">
        <v>92</v>
      </c>
      <c r="W1477" s="2" t="s">
        <v>1192</v>
      </c>
      <c r="X1477" s="2" t="s">
        <v>442</v>
      </c>
      <c r="Y1477" s="2">
        <v>81</v>
      </c>
      <c r="Z1477" s="2" t="s">
        <v>160</v>
      </c>
      <c r="AA1477" s="2" t="s">
        <v>443</v>
      </c>
      <c r="AB1477" s="58" t="s">
        <v>11073</v>
      </c>
      <c r="AC1477" s="58" t="s">
        <v>98</v>
      </c>
      <c r="AD1477" s="58" t="s">
        <v>11074</v>
      </c>
      <c r="AE1477" s="2" t="s">
        <v>11075</v>
      </c>
      <c r="AF1477" s="62">
        <v>-7.8971935000000002</v>
      </c>
      <c r="AG1477" s="62">
        <v>-35.176780000000001</v>
      </c>
      <c r="AH1477" s="2" t="s">
        <v>11076</v>
      </c>
      <c r="AI1477" s="2" t="s">
        <v>147</v>
      </c>
      <c r="AJ1477" s="2" t="s">
        <v>1260</v>
      </c>
      <c r="AK1477" s="55">
        <v>286.66000000000003</v>
      </c>
      <c r="AL1477" s="55">
        <v>57</v>
      </c>
      <c r="AM1477" s="55">
        <v>19.884183353101236</v>
      </c>
      <c r="AN1477" s="2" t="s">
        <v>103</v>
      </c>
      <c r="AO1477" s="2">
        <v>5</v>
      </c>
      <c r="AP1477" s="2">
        <v>2</v>
      </c>
      <c r="AQ1477" s="2">
        <v>1</v>
      </c>
      <c r="AR1477" s="53" t="s">
        <v>148</v>
      </c>
      <c r="AS1477" s="2" t="s">
        <v>73</v>
      </c>
      <c r="AT1477" s="2" t="s">
        <v>148</v>
      </c>
      <c r="AU1477" s="2" t="s">
        <v>148</v>
      </c>
      <c r="AV1477" s="2" t="s">
        <v>148</v>
      </c>
      <c r="AW1477" s="2" t="str">
        <f t="shared" si="23"/>
        <v xml:space="preserve">     PEGUE NA LOJA HOJE             </v>
      </c>
    </row>
    <row r="1478" spans="2:49">
      <c r="B1478" t="s">
        <v>11077</v>
      </c>
      <c r="C1478" s="2">
        <v>5360</v>
      </c>
      <c r="D1478" s="2">
        <v>5360</v>
      </c>
      <c r="E1478" s="2" t="s">
        <v>11078</v>
      </c>
      <c r="F1478" s="58" t="s">
        <v>11079</v>
      </c>
      <c r="G1478" s="2" t="s">
        <v>81</v>
      </c>
      <c r="H1478" t="s">
        <v>82</v>
      </c>
      <c r="I1478" s="58" t="s">
        <v>83</v>
      </c>
      <c r="J1478" s="2">
        <v>66203</v>
      </c>
      <c r="K1478" s="2" t="s">
        <v>84</v>
      </c>
      <c r="L1478" s="2" t="s">
        <v>85</v>
      </c>
      <c r="M1478" s="58" t="s">
        <v>751</v>
      </c>
      <c r="N1478" s="58" t="s">
        <v>752</v>
      </c>
      <c r="O1478" s="58" t="s">
        <v>753</v>
      </c>
      <c r="P1478" s="2">
        <v>86530</v>
      </c>
      <c r="Q1478" s="2" t="s">
        <v>754</v>
      </c>
      <c r="R1478" s="2" t="s">
        <v>748</v>
      </c>
      <c r="S1478" s="10">
        <v>44518</v>
      </c>
      <c r="T1478" s="58" t="s">
        <v>1814</v>
      </c>
      <c r="U1478" s="2" t="s">
        <v>1815</v>
      </c>
      <c r="V1478" s="2" t="s">
        <v>92</v>
      </c>
      <c r="W1478" s="2" t="s">
        <v>1192</v>
      </c>
      <c r="X1478" s="2" t="s">
        <v>248</v>
      </c>
      <c r="Y1478" s="2">
        <v>38</v>
      </c>
      <c r="Z1478" s="2" t="s">
        <v>95</v>
      </c>
      <c r="AA1478" s="2" t="s">
        <v>206</v>
      </c>
      <c r="AB1478" s="58" t="s">
        <v>11080</v>
      </c>
      <c r="AC1478" s="58" t="s">
        <v>98</v>
      </c>
      <c r="AD1478" s="58" t="s">
        <v>11081</v>
      </c>
      <c r="AE1478" s="2" t="s">
        <v>11082</v>
      </c>
      <c r="AF1478" s="62">
        <v>-15.485072000000001</v>
      </c>
      <c r="AG1478" s="62">
        <v>-44.363579000000001</v>
      </c>
      <c r="AH1478" s="2" t="s">
        <v>11083</v>
      </c>
      <c r="AI1478" s="2" t="s">
        <v>147</v>
      </c>
      <c r="AJ1478" s="2" t="s">
        <v>1196</v>
      </c>
      <c r="AK1478" s="55">
        <v>449.08</v>
      </c>
      <c r="AL1478" s="55">
        <v>50</v>
      </c>
      <c r="AM1478" s="55">
        <v>11.133873697336778</v>
      </c>
      <c r="AN1478" s="2" t="s">
        <v>103</v>
      </c>
      <c r="AO1478" s="2">
        <v>10</v>
      </c>
      <c r="AP1478" s="2">
        <v>1</v>
      </c>
      <c r="AQ1478" s="2">
        <v>3</v>
      </c>
      <c r="AR1478" s="53" t="s">
        <v>72</v>
      </c>
      <c r="AS1478" s="2" t="s">
        <v>73</v>
      </c>
      <c r="AT1478" s="2" t="s">
        <v>148</v>
      </c>
      <c r="AU1478" s="2" t="s">
        <v>148</v>
      </c>
      <c r="AV1478" s="2" t="s">
        <v>76</v>
      </c>
      <c r="AW1478" s="2" t="str">
        <f t="shared" si="23"/>
        <v>AMERICANAS SERVIÇOS    PEGUE NA LOJA HOJE            QUIOSQUE</v>
      </c>
    </row>
    <row r="1479" spans="2:49">
      <c r="B1479" t="s">
        <v>11084</v>
      </c>
      <c r="C1479" s="2">
        <v>1451</v>
      </c>
      <c r="D1479" s="2">
        <v>1451</v>
      </c>
      <c r="E1479" s="2" t="s">
        <v>11085</v>
      </c>
      <c r="F1479" s="58" t="s">
        <v>11086</v>
      </c>
      <c r="G1479" s="2" t="s">
        <v>108</v>
      </c>
      <c r="H1479" t="s">
        <v>109</v>
      </c>
      <c r="I1479" s="58" t="s">
        <v>110</v>
      </c>
      <c r="J1479" s="2">
        <v>66202</v>
      </c>
      <c r="K1479" s="2" t="s">
        <v>111</v>
      </c>
      <c r="L1479" s="2" t="s">
        <v>112</v>
      </c>
      <c r="M1479" s="58" t="s">
        <v>113</v>
      </c>
      <c r="N1479" s="58" t="s">
        <v>114</v>
      </c>
      <c r="O1479" s="58" t="s">
        <v>115</v>
      </c>
      <c r="P1479" s="2">
        <v>66198</v>
      </c>
      <c r="Q1479" s="2" t="s">
        <v>116</v>
      </c>
      <c r="R1479" s="2" t="s">
        <v>117</v>
      </c>
      <c r="S1479" s="10">
        <v>44518</v>
      </c>
      <c r="T1479" s="58" t="s">
        <v>1024</v>
      </c>
      <c r="U1479" s="2" t="s">
        <v>1025</v>
      </c>
      <c r="V1479" s="2" t="s">
        <v>92</v>
      </c>
      <c r="W1479" s="2" t="s">
        <v>93</v>
      </c>
      <c r="X1479" s="2" t="s">
        <v>94</v>
      </c>
      <c r="Y1479" s="2">
        <v>21</v>
      </c>
      <c r="Z1479" s="2" t="s">
        <v>95</v>
      </c>
      <c r="AA1479" s="2" t="s">
        <v>96</v>
      </c>
      <c r="AB1479" s="58" t="s">
        <v>120</v>
      </c>
      <c r="AC1479" s="58" t="s">
        <v>11087</v>
      </c>
      <c r="AD1479" s="58" t="s">
        <v>11088</v>
      </c>
      <c r="AE1479" s="2" t="s">
        <v>11089</v>
      </c>
      <c r="AF1479" s="62">
        <v>-22.954049300000001</v>
      </c>
      <c r="AG1479" s="62">
        <v>-43.337886099999999</v>
      </c>
      <c r="AH1479" s="2" t="s">
        <v>11090</v>
      </c>
      <c r="AI1479" s="2" t="s">
        <v>28</v>
      </c>
      <c r="AJ1479" s="2" t="s">
        <v>330</v>
      </c>
      <c r="AK1479" s="55">
        <v>843.49</v>
      </c>
      <c r="AL1479" s="55">
        <v>91</v>
      </c>
      <c r="AM1479" s="55">
        <v>10.788509644453402</v>
      </c>
      <c r="AN1479" s="2" t="s">
        <v>331</v>
      </c>
      <c r="AO1479" s="2">
        <v>3</v>
      </c>
      <c r="AP1479" s="2">
        <v>6</v>
      </c>
      <c r="AQ1479" s="2">
        <v>1</v>
      </c>
      <c r="AR1479" s="53" t="s">
        <v>72</v>
      </c>
      <c r="AS1479" s="2" t="s">
        <v>73</v>
      </c>
      <c r="AT1479" s="2" t="s">
        <v>74</v>
      </c>
      <c r="AU1479" s="2" t="s">
        <v>148</v>
      </c>
      <c r="AV1479" s="2" t="s">
        <v>148</v>
      </c>
      <c r="AW1479" s="2" t="str">
        <f t="shared" si="23"/>
        <v xml:space="preserve">AMERICANAS SERVIÇOS    PEGUE NA LOJA HOJE    SHIP FROM STORE        </v>
      </c>
    </row>
    <row r="1480" spans="2:49">
      <c r="B1480" t="s">
        <v>11091</v>
      </c>
      <c r="C1480" s="2">
        <v>5363</v>
      </c>
      <c r="D1480" s="2">
        <v>5363</v>
      </c>
      <c r="E1480" s="2" t="s">
        <v>11092</v>
      </c>
      <c r="F1480" s="58" t="s">
        <v>11093</v>
      </c>
      <c r="G1480" s="2" t="s">
        <v>285</v>
      </c>
      <c r="H1480" t="s">
        <v>286</v>
      </c>
      <c r="I1480" s="58" t="s">
        <v>287</v>
      </c>
      <c r="J1480" s="2">
        <v>68673</v>
      </c>
      <c r="K1480" s="2" t="s">
        <v>288</v>
      </c>
      <c r="L1480" s="2" t="s">
        <v>289</v>
      </c>
      <c r="M1480" s="58" t="s">
        <v>290</v>
      </c>
      <c r="N1480" s="58" t="s">
        <v>291</v>
      </c>
      <c r="O1480" s="58" t="s">
        <v>292</v>
      </c>
      <c r="P1480" s="2">
        <v>66228</v>
      </c>
      <c r="Q1480" s="2" t="s">
        <v>293</v>
      </c>
      <c r="R1480" s="2" t="s">
        <v>282</v>
      </c>
      <c r="S1480" s="10">
        <v>44519</v>
      </c>
      <c r="T1480" s="58" t="s">
        <v>294</v>
      </c>
      <c r="U1480" s="2" t="s">
        <v>295</v>
      </c>
      <c r="V1480" s="2" t="s">
        <v>92</v>
      </c>
      <c r="W1480" s="2" t="s">
        <v>1192</v>
      </c>
      <c r="X1480" s="2" t="s">
        <v>296</v>
      </c>
      <c r="Y1480" s="2">
        <v>44</v>
      </c>
      <c r="Z1480" s="2" t="s">
        <v>95</v>
      </c>
      <c r="AA1480" s="2" t="s">
        <v>297</v>
      </c>
      <c r="AB1480" s="58" t="s">
        <v>5005</v>
      </c>
      <c r="AC1480" s="58" t="s">
        <v>98</v>
      </c>
      <c r="AD1480" s="58" t="s">
        <v>11094</v>
      </c>
      <c r="AE1480" s="2" t="s">
        <v>11095</v>
      </c>
      <c r="AF1480" s="62">
        <v>-23.759333600000001</v>
      </c>
      <c r="AG1480" s="62">
        <v>-53.3005712</v>
      </c>
      <c r="AH1480" s="2" t="s">
        <v>11096</v>
      </c>
      <c r="AI1480" s="2" t="s">
        <v>147</v>
      </c>
      <c r="AJ1480" s="2" t="s">
        <v>1196</v>
      </c>
      <c r="AK1480" s="55">
        <v>420.4</v>
      </c>
      <c r="AL1480" s="55">
        <v>22</v>
      </c>
      <c r="AM1480" s="55">
        <v>5.233111322549953</v>
      </c>
      <c r="AN1480" s="2" t="s">
        <v>331</v>
      </c>
      <c r="AO1480" s="2">
        <v>5</v>
      </c>
      <c r="AP1480" s="2">
        <v>2</v>
      </c>
      <c r="AQ1480" s="2">
        <v>1</v>
      </c>
      <c r="AR1480" s="53" t="s">
        <v>148</v>
      </c>
      <c r="AS1480" s="2" t="s">
        <v>73</v>
      </c>
      <c r="AT1480" s="2" t="s">
        <v>148</v>
      </c>
      <c r="AU1480" s="2" t="s">
        <v>148</v>
      </c>
      <c r="AV1480" s="2" t="s">
        <v>148</v>
      </c>
      <c r="AW1480" s="2" t="str">
        <f t="shared" si="23"/>
        <v xml:space="preserve">     PEGUE NA LOJA HOJE             </v>
      </c>
    </row>
    <row r="1481" spans="2:49">
      <c r="B1481" t="s">
        <v>11097</v>
      </c>
      <c r="C1481" s="2">
        <v>5359</v>
      </c>
      <c r="D1481" s="2">
        <v>5359</v>
      </c>
      <c r="E1481" s="2" t="s">
        <v>11098</v>
      </c>
      <c r="F1481" s="58" t="s">
        <v>11099</v>
      </c>
      <c r="G1481" s="2" t="s">
        <v>81</v>
      </c>
      <c r="H1481" t="s">
        <v>82</v>
      </c>
      <c r="I1481" s="58" t="s">
        <v>83</v>
      </c>
      <c r="J1481" s="2">
        <v>66203</v>
      </c>
      <c r="K1481" s="2" t="s">
        <v>84</v>
      </c>
      <c r="L1481" s="2" t="s">
        <v>85</v>
      </c>
      <c r="M1481" s="58" t="s">
        <v>200</v>
      </c>
      <c r="N1481" s="58" t="s">
        <v>201</v>
      </c>
      <c r="O1481" s="58" t="s">
        <v>202</v>
      </c>
      <c r="P1481" s="2">
        <v>68608</v>
      </c>
      <c r="Q1481" s="2" t="s">
        <v>203</v>
      </c>
      <c r="R1481" s="2" t="s">
        <v>197</v>
      </c>
      <c r="S1481" s="10">
        <v>44522</v>
      </c>
      <c r="T1481" s="58" t="s">
        <v>204</v>
      </c>
      <c r="U1481" s="2" t="s">
        <v>205</v>
      </c>
      <c r="V1481" s="2" t="s">
        <v>92</v>
      </c>
      <c r="W1481" s="2" t="s">
        <v>1192</v>
      </c>
      <c r="X1481" s="2" t="s">
        <v>248</v>
      </c>
      <c r="Y1481" s="2">
        <v>35</v>
      </c>
      <c r="Z1481" s="2" t="s">
        <v>95</v>
      </c>
      <c r="AA1481" s="2" t="s">
        <v>206</v>
      </c>
      <c r="AB1481" s="58" t="s">
        <v>11100</v>
      </c>
      <c r="AC1481" s="58" t="s">
        <v>98</v>
      </c>
      <c r="AD1481" s="58" t="s">
        <v>11101</v>
      </c>
      <c r="AE1481" s="2" t="s">
        <v>11102</v>
      </c>
      <c r="AF1481" s="62">
        <v>-21.016547800000001</v>
      </c>
      <c r="AG1481" s="62">
        <v>-45.638512499999997</v>
      </c>
      <c r="AH1481" s="2" t="s">
        <v>11103</v>
      </c>
      <c r="AI1481" s="2" t="s">
        <v>147</v>
      </c>
      <c r="AJ1481" s="2" t="s">
        <v>1196</v>
      </c>
      <c r="AK1481" s="55">
        <v>300.2</v>
      </c>
      <c r="AL1481" s="55">
        <v>29</v>
      </c>
      <c r="AM1481" s="55">
        <v>9.6602265156562304</v>
      </c>
      <c r="AN1481" s="2" t="s">
        <v>103</v>
      </c>
      <c r="AO1481" s="2">
        <v>9</v>
      </c>
      <c r="AP1481" s="2">
        <v>1</v>
      </c>
      <c r="AQ1481" s="2">
        <v>2</v>
      </c>
      <c r="AR1481" s="53" t="s">
        <v>148</v>
      </c>
      <c r="AS1481" s="2" t="s">
        <v>73</v>
      </c>
      <c r="AT1481" s="2" t="s">
        <v>148</v>
      </c>
      <c r="AU1481" s="2" t="s">
        <v>148</v>
      </c>
      <c r="AV1481" s="2" t="s">
        <v>148</v>
      </c>
      <c r="AW1481" s="2" t="str">
        <f t="shared" si="23"/>
        <v xml:space="preserve">     PEGUE NA LOJA HOJE             </v>
      </c>
    </row>
    <row r="1482" spans="2:49">
      <c r="B1482" t="s">
        <v>11104</v>
      </c>
      <c r="C1482" s="2">
        <v>1540</v>
      </c>
      <c r="D1482" s="2">
        <v>1540</v>
      </c>
      <c r="E1482" s="2" t="s">
        <v>11105</v>
      </c>
      <c r="F1482" s="58" t="s">
        <v>11106</v>
      </c>
      <c r="G1482" s="2" t="s">
        <v>380</v>
      </c>
      <c r="H1482" t="s">
        <v>381</v>
      </c>
      <c r="I1482" s="58" t="s">
        <v>382</v>
      </c>
      <c r="J1482" s="2">
        <v>66147</v>
      </c>
      <c r="K1482" s="2" t="s">
        <v>383</v>
      </c>
      <c r="L1482" s="2" t="s">
        <v>384</v>
      </c>
      <c r="M1482" s="58" t="s">
        <v>1717</v>
      </c>
      <c r="N1482" s="58" t="s">
        <v>1718</v>
      </c>
      <c r="O1482" s="58" t="s">
        <v>1719</v>
      </c>
      <c r="P1482" s="2" t="s">
        <v>148</v>
      </c>
      <c r="Q1482" s="2" t="s">
        <v>1720</v>
      </c>
      <c r="R1482" s="2">
        <v>1003</v>
      </c>
      <c r="S1482" s="10">
        <v>44522</v>
      </c>
      <c r="T1482" s="58" t="s">
        <v>406</v>
      </c>
      <c r="U1482" s="2" t="s">
        <v>407</v>
      </c>
      <c r="V1482" s="2" t="s">
        <v>92</v>
      </c>
      <c r="W1482" s="2" t="s">
        <v>93</v>
      </c>
      <c r="X1482" s="2" t="s">
        <v>248</v>
      </c>
      <c r="Y1482" s="2">
        <v>62</v>
      </c>
      <c r="Z1482" s="2" t="s">
        <v>160</v>
      </c>
      <c r="AA1482" s="2" t="s">
        <v>392</v>
      </c>
      <c r="AB1482" s="58" t="s">
        <v>11106</v>
      </c>
      <c r="AC1482" s="58" t="s">
        <v>6976</v>
      </c>
      <c r="AD1482" s="58" t="s">
        <v>11107</v>
      </c>
      <c r="AE1482" s="2" t="s">
        <v>11108</v>
      </c>
      <c r="AF1482" s="62">
        <v>-15.8550114</v>
      </c>
      <c r="AG1482" s="62">
        <v>-48.957709899999998</v>
      </c>
      <c r="AH1482" s="2" t="s">
        <v>11109</v>
      </c>
      <c r="AI1482" s="2" t="s">
        <v>147</v>
      </c>
      <c r="AJ1482" s="2" t="s">
        <v>1351</v>
      </c>
      <c r="AK1482" s="55">
        <v>584.41999999999996</v>
      </c>
      <c r="AL1482" s="55">
        <v>24</v>
      </c>
      <c r="AM1482" s="55">
        <v>4.1066356387529517</v>
      </c>
      <c r="AN1482" s="2" t="s">
        <v>103</v>
      </c>
      <c r="AO1482" s="2">
        <v>12</v>
      </c>
      <c r="AP1482" s="2">
        <v>1</v>
      </c>
      <c r="AQ1482" s="2">
        <v>5</v>
      </c>
      <c r="AR1482" s="53" t="s">
        <v>148</v>
      </c>
      <c r="AS1482" s="2" t="s">
        <v>73</v>
      </c>
      <c r="AT1482" s="2" t="s">
        <v>148</v>
      </c>
      <c r="AU1482" s="2" t="s">
        <v>148</v>
      </c>
      <c r="AV1482" s="2" t="s">
        <v>148</v>
      </c>
      <c r="AW1482" s="2" t="str">
        <f t="shared" si="23"/>
        <v xml:space="preserve">     PEGUE NA LOJA HOJE             </v>
      </c>
    </row>
    <row r="1483" spans="2:49">
      <c r="B1483" t="s">
        <v>11110</v>
      </c>
      <c r="C1483" s="2">
        <v>1550</v>
      </c>
      <c r="D1483" s="2">
        <v>1550</v>
      </c>
      <c r="E1483" s="2" t="s">
        <v>11111</v>
      </c>
      <c r="F1483" s="58" t="s">
        <v>11112</v>
      </c>
      <c r="G1483" s="2" t="s">
        <v>380</v>
      </c>
      <c r="H1483" t="s">
        <v>381</v>
      </c>
      <c r="I1483" s="58" t="s">
        <v>382</v>
      </c>
      <c r="J1483" s="2">
        <v>66147</v>
      </c>
      <c r="K1483" s="2" t="s">
        <v>383</v>
      </c>
      <c r="L1483" s="2" t="s">
        <v>384</v>
      </c>
      <c r="M1483" s="58" t="s">
        <v>385</v>
      </c>
      <c r="N1483" s="58" t="s">
        <v>386</v>
      </c>
      <c r="O1483" s="58" t="s">
        <v>387</v>
      </c>
      <c r="P1483" s="2">
        <v>66210</v>
      </c>
      <c r="Q1483" s="2" t="s">
        <v>388</v>
      </c>
      <c r="R1483" s="2" t="s">
        <v>389</v>
      </c>
      <c r="S1483" s="10">
        <v>44522</v>
      </c>
      <c r="T1483" s="58" t="s">
        <v>3305</v>
      </c>
      <c r="U1483" s="2" t="s">
        <v>3306</v>
      </c>
      <c r="V1483" s="2" t="s">
        <v>92</v>
      </c>
      <c r="W1483" s="2" t="s">
        <v>93</v>
      </c>
      <c r="X1483" s="2" t="s">
        <v>248</v>
      </c>
      <c r="Y1483" s="2">
        <v>62</v>
      </c>
      <c r="Z1483" s="2" t="s">
        <v>160</v>
      </c>
      <c r="AA1483" s="2" t="s">
        <v>392</v>
      </c>
      <c r="AB1483" s="58" t="s">
        <v>11112</v>
      </c>
      <c r="AC1483" s="58" t="s">
        <v>6976</v>
      </c>
      <c r="AD1483" s="58" t="s">
        <v>11113</v>
      </c>
      <c r="AE1483" s="2" t="s">
        <v>11114</v>
      </c>
      <c r="AF1483" s="62">
        <v>-14.5250187</v>
      </c>
      <c r="AG1483" s="62">
        <v>-49.145380699999997</v>
      </c>
      <c r="AH1483" s="2" t="s">
        <v>11115</v>
      </c>
      <c r="AI1483" s="2" t="s">
        <v>147</v>
      </c>
      <c r="AJ1483" s="2" t="s">
        <v>1351</v>
      </c>
      <c r="AK1483" s="55">
        <v>604.14</v>
      </c>
      <c r="AL1483" s="55">
        <v>67</v>
      </c>
      <c r="AM1483" s="55">
        <v>11.090144668454332</v>
      </c>
      <c r="AN1483" s="2" t="s">
        <v>103</v>
      </c>
      <c r="AO1483" s="2">
        <v>12</v>
      </c>
      <c r="AP1483" s="2">
        <v>1</v>
      </c>
      <c r="AQ1483" s="2">
        <v>5</v>
      </c>
      <c r="AR1483" s="53" t="s">
        <v>148</v>
      </c>
      <c r="AS1483" s="2" t="s">
        <v>73</v>
      </c>
      <c r="AT1483" s="2" t="s">
        <v>148</v>
      </c>
      <c r="AU1483" s="2" t="s">
        <v>148</v>
      </c>
      <c r="AV1483" s="2" t="s">
        <v>148</v>
      </c>
      <c r="AW1483" s="2" t="str">
        <f t="shared" si="23"/>
        <v xml:space="preserve">     PEGUE NA LOJA HOJE             </v>
      </c>
    </row>
    <row r="1484" spans="2:49">
      <c r="B1484" t="s">
        <v>11116</v>
      </c>
      <c r="C1484" s="2">
        <v>5391</v>
      </c>
      <c r="D1484" s="2">
        <v>5391</v>
      </c>
      <c r="E1484" s="2" t="s">
        <v>11117</v>
      </c>
      <c r="F1484" s="58" t="s">
        <v>11118</v>
      </c>
      <c r="G1484" s="2" t="s">
        <v>534</v>
      </c>
      <c r="H1484" t="s">
        <v>535</v>
      </c>
      <c r="I1484" s="58" t="s">
        <v>536</v>
      </c>
      <c r="J1484" s="2">
        <v>65659</v>
      </c>
      <c r="K1484" s="2" t="s">
        <v>537</v>
      </c>
      <c r="L1484" s="2" t="s">
        <v>531</v>
      </c>
      <c r="M1484" s="58" t="s">
        <v>538</v>
      </c>
      <c r="N1484" s="58" t="s">
        <v>539</v>
      </c>
      <c r="O1484" t="s">
        <v>540</v>
      </c>
      <c r="P1484" s="2" t="s">
        <v>148</v>
      </c>
      <c r="Q1484" s="2" t="s">
        <v>541</v>
      </c>
      <c r="R1484" s="2" t="s">
        <v>3337</v>
      </c>
      <c r="S1484" s="10">
        <v>44530</v>
      </c>
      <c r="T1484" s="58" t="s">
        <v>3344</v>
      </c>
      <c r="U1484" s="2" t="s">
        <v>3345</v>
      </c>
      <c r="V1484" s="2" t="s">
        <v>92</v>
      </c>
      <c r="W1484" s="2" t="s">
        <v>1192</v>
      </c>
      <c r="X1484" s="2" t="s">
        <v>545</v>
      </c>
      <c r="Y1484" s="2">
        <v>91</v>
      </c>
      <c r="Z1484" s="2" t="s">
        <v>95</v>
      </c>
      <c r="AA1484" s="2" t="s">
        <v>546</v>
      </c>
      <c r="AB1484" s="58" t="s">
        <v>11119</v>
      </c>
      <c r="AC1484" s="58" t="s">
        <v>98</v>
      </c>
      <c r="AD1484" s="58" t="s">
        <v>11120</v>
      </c>
      <c r="AE1484" s="2" t="s">
        <v>11121</v>
      </c>
      <c r="AF1484" s="62">
        <v>-1.5149588</v>
      </c>
      <c r="AG1484" s="62">
        <v>-48.046913400000001</v>
      </c>
      <c r="AH1484" s="2" t="s">
        <v>11122</v>
      </c>
      <c r="AI1484" s="2" t="s">
        <v>147</v>
      </c>
      <c r="AJ1484" s="2" t="s">
        <v>1260</v>
      </c>
      <c r="AK1484" s="55">
        <v>223.32</v>
      </c>
      <c r="AL1484" s="55">
        <v>18</v>
      </c>
      <c r="AM1484" s="55">
        <v>8.0601826974744757</v>
      </c>
      <c r="AN1484" s="2" t="s">
        <v>103</v>
      </c>
      <c r="AO1484" s="2">
        <v>8</v>
      </c>
      <c r="AP1484" s="2">
        <v>1</v>
      </c>
      <c r="AQ1484" s="2">
        <v>1</v>
      </c>
      <c r="AR1484" s="53" t="s">
        <v>148</v>
      </c>
      <c r="AS1484" s="2" t="s">
        <v>73</v>
      </c>
      <c r="AT1484" s="2" t="s">
        <v>148</v>
      </c>
      <c r="AU1484" s="2" t="s">
        <v>148</v>
      </c>
      <c r="AV1484" s="2" t="s">
        <v>148</v>
      </c>
      <c r="AW1484" s="2" t="str">
        <f t="shared" si="23"/>
        <v xml:space="preserve">     PEGUE NA LOJA HOJE             </v>
      </c>
    </row>
    <row r="1485" spans="2:49">
      <c r="B1485" t="s">
        <v>11123</v>
      </c>
      <c r="C1485" s="2">
        <v>1530</v>
      </c>
      <c r="D1485" s="2">
        <v>1530</v>
      </c>
      <c r="E1485" s="2" t="s">
        <v>11124</v>
      </c>
      <c r="F1485" s="58" t="s">
        <v>11125</v>
      </c>
      <c r="G1485" s="2" t="s">
        <v>380</v>
      </c>
      <c r="H1485" t="s">
        <v>381</v>
      </c>
      <c r="I1485" s="58" t="s">
        <v>382</v>
      </c>
      <c r="J1485" s="2">
        <v>66147</v>
      </c>
      <c r="K1485" s="2" t="s">
        <v>383</v>
      </c>
      <c r="L1485" s="2" t="s">
        <v>384</v>
      </c>
      <c r="M1485" s="58" t="s">
        <v>385</v>
      </c>
      <c r="N1485" s="58" t="s">
        <v>386</v>
      </c>
      <c r="O1485" s="58" t="s">
        <v>387</v>
      </c>
      <c r="P1485" s="2">
        <v>66210</v>
      </c>
      <c r="Q1485" s="2" t="s">
        <v>388</v>
      </c>
      <c r="R1485" s="2" t="s">
        <v>389</v>
      </c>
      <c r="S1485" s="10">
        <v>44538</v>
      </c>
      <c r="T1485" s="58" t="s">
        <v>3305</v>
      </c>
      <c r="U1485" s="2" t="s">
        <v>3306</v>
      </c>
      <c r="V1485" s="2" t="s">
        <v>92</v>
      </c>
      <c r="W1485" s="2" t="s">
        <v>93</v>
      </c>
      <c r="X1485" s="2" t="s">
        <v>248</v>
      </c>
      <c r="Y1485" s="2">
        <v>63</v>
      </c>
      <c r="Z1485" s="2" t="s">
        <v>160</v>
      </c>
      <c r="AA1485" s="2" t="s">
        <v>3307</v>
      </c>
      <c r="AB1485" s="58" t="s">
        <v>4588</v>
      </c>
      <c r="AC1485" s="58" t="s">
        <v>393</v>
      </c>
      <c r="AD1485" s="58" t="s">
        <v>11126</v>
      </c>
      <c r="AE1485" s="2" t="s">
        <v>4590</v>
      </c>
      <c r="AF1485" s="62">
        <v>-11.7378058</v>
      </c>
      <c r="AG1485" s="62">
        <v>-49.0778447</v>
      </c>
      <c r="AH1485" s="2" t="s">
        <v>11127</v>
      </c>
      <c r="AI1485" s="2" t="s">
        <v>147</v>
      </c>
      <c r="AJ1485" s="2" t="s">
        <v>330</v>
      </c>
      <c r="AK1485" s="55">
        <v>796.45</v>
      </c>
      <c r="AL1485" s="55">
        <v>91</v>
      </c>
      <c r="AM1485" s="55">
        <v>11.425701550630924</v>
      </c>
      <c r="AN1485" s="2" t="s">
        <v>331</v>
      </c>
      <c r="AO1485" s="2">
        <v>8</v>
      </c>
      <c r="AP1485" s="2">
        <v>1</v>
      </c>
      <c r="AQ1485" s="2">
        <v>1</v>
      </c>
      <c r="AR1485" s="53" t="s">
        <v>148</v>
      </c>
      <c r="AS1485" s="2" t="s">
        <v>73</v>
      </c>
      <c r="AT1485" s="2" t="s">
        <v>148</v>
      </c>
      <c r="AU1485" s="2" t="s">
        <v>148</v>
      </c>
      <c r="AV1485" s="2" t="s">
        <v>148</v>
      </c>
      <c r="AW1485" s="2" t="str">
        <f t="shared" si="23"/>
        <v xml:space="preserve">     PEGUE NA LOJA HOJE             </v>
      </c>
    </row>
    <row r="1486" spans="2:49">
      <c r="B1486" t="s">
        <v>11128</v>
      </c>
      <c r="C1486" s="2">
        <v>5365</v>
      </c>
      <c r="D1486" s="2">
        <v>5365</v>
      </c>
      <c r="E1486" s="2" t="s">
        <v>11129</v>
      </c>
      <c r="F1486" s="58" t="s">
        <v>11130</v>
      </c>
      <c r="G1486" s="2" t="s">
        <v>380</v>
      </c>
      <c r="H1486" t="s">
        <v>381</v>
      </c>
      <c r="I1486" s="58" t="s">
        <v>382</v>
      </c>
      <c r="J1486" s="2">
        <v>66147</v>
      </c>
      <c r="K1486" s="2" t="s">
        <v>383</v>
      </c>
      <c r="L1486" s="2" t="s">
        <v>384</v>
      </c>
      <c r="M1486" s="58" t="s">
        <v>520</v>
      </c>
      <c r="N1486" s="58" t="s">
        <v>521</v>
      </c>
      <c r="O1486" s="58" t="s">
        <v>522</v>
      </c>
      <c r="P1486" s="2">
        <v>68701</v>
      </c>
      <c r="Q1486" s="2" t="s">
        <v>523</v>
      </c>
      <c r="R1486" s="2" t="s">
        <v>517</v>
      </c>
      <c r="S1486" s="10">
        <v>44543</v>
      </c>
      <c r="T1486" s="58" t="s">
        <v>524</v>
      </c>
      <c r="U1486" s="2" t="s">
        <v>525</v>
      </c>
      <c r="V1486" s="2" t="s">
        <v>92</v>
      </c>
      <c r="W1486" s="2" t="s">
        <v>1192</v>
      </c>
      <c r="X1486" s="2" t="s">
        <v>442</v>
      </c>
      <c r="Y1486" s="2">
        <v>85</v>
      </c>
      <c r="Z1486" s="2" t="s">
        <v>160</v>
      </c>
      <c r="AA1486" s="2" t="s">
        <v>526</v>
      </c>
      <c r="AB1486" s="58" t="s">
        <v>11131</v>
      </c>
      <c r="AC1486" s="58" t="s">
        <v>98</v>
      </c>
      <c r="AD1486" s="58" t="s">
        <v>11132</v>
      </c>
      <c r="AE1486" s="2" t="s">
        <v>11133</v>
      </c>
      <c r="AF1486" s="62">
        <v>-3.4387051</v>
      </c>
      <c r="AG1486" s="62">
        <v>-39.148369099999996</v>
      </c>
      <c r="AH1486" s="2" t="s">
        <v>11134</v>
      </c>
      <c r="AI1486" s="2" t="s">
        <v>28</v>
      </c>
      <c r="AJ1486" s="2" t="s">
        <v>1196</v>
      </c>
      <c r="AK1486" s="55">
        <v>443.5</v>
      </c>
      <c r="AL1486" s="55">
        <v>41</v>
      </c>
      <c r="AM1486" s="55">
        <v>9.244644870349493</v>
      </c>
      <c r="AN1486" s="2" t="s">
        <v>103</v>
      </c>
      <c r="AO1486" s="2">
        <v>11</v>
      </c>
      <c r="AP1486" s="2">
        <v>1</v>
      </c>
      <c r="AQ1486" s="2">
        <v>4</v>
      </c>
      <c r="AR1486" s="53" t="s">
        <v>72</v>
      </c>
      <c r="AS1486" s="2" t="s">
        <v>73</v>
      </c>
      <c r="AT1486" s="2" t="s">
        <v>148</v>
      </c>
      <c r="AU1486" s="2" t="s">
        <v>148</v>
      </c>
      <c r="AV1486" s="2" t="s">
        <v>76</v>
      </c>
      <c r="AW1486" s="2" t="str">
        <f t="shared" si="23"/>
        <v>AMERICANAS SERVIÇOS    PEGUE NA LOJA HOJE            QUIOSQUE</v>
      </c>
    </row>
    <row r="1487" spans="2:49">
      <c r="B1487" t="s">
        <v>11135</v>
      </c>
      <c r="C1487" s="2">
        <v>1541</v>
      </c>
      <c r="D1487" s="2">
        <v>1541</v>
      </c>
      <c r="E1487" s="2" t="s">
        <v>11136</v>
      </c>
      <c r="F1487" s="58" t="s">
        <v>11137</v>
      </c>
      <c r="G1487" s="2" t="s">
        <v>380</v>
      </c>
      <c r="H1487" t="s">
        <v>381</v>
      </c>
      <c r="I1487" s="58" t="s">
        <v>382</v>
      </c>
      <c r="J1487" s="2">
        <v>66147</v>
      </c>
      <c r="K1487" s="2" t="s">
        <v>383</v>
      </c>
      <c r="L1487" s="2" t="s">
        <v>384</v>
      </c>
      <c r="M1487" s="58" t="s">
        <v>1379</v>
      </c>
      <c r="N1487" s="58" t="s">
        <v>1380</v>
      </c>
      <c r="O1487" s="58" t="s">
        <v>1381</v>
      </c>
      <c r="P1487" s="2" t="s">
        <v>148</v>
      </c>
      <c r="Q1487" s="2" t="s">
        <v>1382</v>
      </c>
      <c r="R1487" s="2" t="s">
        <v>1376</v>
      </c>
      <c r="S1487" s="10">
        <v>44543</v>
      </c>
      <c r="T1487" s="58" t="s">
        <v>1383</v>
      </c>
      <c r="U1487" s="2" t="s">
        <v>1384</v>
      </c>
      <c r="V1487" s="2" t="s">
        <v>92</v>
      </c>
      <c r="W1487" s="2" t="s">
        <v>93</v>
      </c>
      <c r="X1487" s="2" t="s">
        <v>248</v>
      </c>
      <c r="Y1487" s="2">
        <v>66</v>
      </c>
      <c r="Z1487" s="2" t="s">
        <v>95</v>
      </c>
      <c r="AA1487" s="2" t="s">
        <v>1385</v>
      </c>
      <c r="AB1487" s="58" t="s">
        <v>11137</v>
      </c>
      <c r="AC1487" s="58" t="s">
        <v>98</v>
      </c>
      <c r="AD1487" s="58" t="s">
        <v>11138</v>
      </c>
      <c r="AE1487" s="2" t="s">
        <v>11139</v>
      </c>
      <c r="AF1487" s="62">
        <v>-9.4548802999999992</v>
      </c>
      <c r="AG1487" s="62">
        <v>-59.220143200000003</v>
      </c>
      <c r="AH1487" s="2" t="s">
        <v>11140</v>
      </c>
      <c r="AI1487" s="2" t="s">
        <v>147</v>
      </c>
      <c r="AJ1487" s="2" t="s">
        <v>1351</v>
      </c>
      <c r="AK1487" s="55">
        <v>532.16</v>
      </c>
      <c r="AL1487" s="55">
        <v>20</v>
      </c>
      <c r="AM1487" s="55">
        <v>3.7582681900180401</v>
      </c>
      <c r="AN1487" s="2" t="s">
        <v>103</v>
      </c>
      <c r="AO1487" s="2">
        <v>13</v>
      </c>
      <c r="AP1487" s="2">
        <v>1</v>
      </c>
      <c r="AQ1487" s="2">
        <v>6</v>
      </c>
      <c r="AR1487" s="53" t="s">
        <v>148</v>
      </c>
      <c r="AS1487" s="2" t="s">
        <v>73</v>
      </c>
      <c r="AT1487" s="2" t="s">
        <v>148</v>
      </c>
      <c r="AU1487" s="2" t="s">
        <v>148</v>
      </c>
      <c r="AV1487" s="2" t="s">
        <v>148</v>
      </c>
      <c r="AW1487" s="2" t="str">
        <f t="shared" si="23"/>
        <v xml:space="preserve">     PEGUE NA LOJA HOJE             </v>
      </c>
    </row>
    <row r="1488" spans="2:49">
      <c r="B1488" t="s">
        <v>11141</v>
      </c>
      <c r="C1488" s="2">
        <v>1548</v>
      </c>
      <c r="D1488" s="2">
        <v>1548</v>
      </c>
      <c r="E1488" s="2" t="s">
        <v>11142</v>
      </c>
      <c r="F1488" s="58" t="s">
        <v>11143</v>
      </c>
      <c r="G1488" s="2" t="s">
        <v>534</v>
      </c>
      <c r="H1488" t="s">
        <v>535</v>
      </c>
      <c r="I1488" s="58" t="s">
        <v>536</v>
      </c>
      <c r="J1488" s="2">
        <v>65659</v>
      </c>
      <c r="K1488" s="2" t="s">
        <v>537</v>
      </c>
      <c r="L1488" s="2" t="s">
        <v>531</v>
      </c>
      <c r="M1488" s="58" t="s">
        <v>3340</v>
      </c>
      <c r="N1488" s="58" t="s">
        <v>3341</v>
      </c>
      <c r="O1488" s="58" t="s">
        <v>3342</v>
      </c>
      <c r="P1488" s="2" t="s">
        <v>148</v>
      </c>
      <c r="Q1488" s="2" t="s">
        <v>3343</v>
      </c>
      <c r="R1488" s="2" t="s">
        <v>3337</v>
      </c>
      <c r="S1488" s="10">
        <v>44544</v>
      </c>
      <c r="T1488" s="58" t="s">
        <v>3344</v>
      </c>
      <c r="U1488" s="2" t="s">
        <v>3345</v>
      </c>
      <c r="V1488" s="2" t="s">
        <v>92</v>
      </c>
      <c r="W1488" s="2" t="s">
        <v>93</v>
      </c>
      <c r="X1488" s="2" t="s">
        <v>545</v>
      </c>
      <c r="Y1488" s="2">
        <v>91</v>
      </c>
      <c r="Z1488" s="2" t="s">
        <v>95</v>
      </c>
      <c r="AA1488" s="2" t="s">
        <v>546</v>
      </c>
      <c r="AB1488" s="58" t="s">
        <v>11143</v>
      </c>
      <c r="AC1488" s="58" t="s">
        <v>98</v>
      </c>
      <c r="AD1488" s="58" t="s">
        <v>11144</v>
      </c>
      <c r="AE1488" s="2" t="s">
        <v>11145</v>
      </c>
      <c r="AF1488" s="62">
        <v>-1.3613343</v>
      </c>
      <c r="AG1488" s="62">
        <v>-48.2425481</v>
      </c>
      <c r="AH1488" s="2" t="s">
        <v>11146</v>
      </c>
      <c r="AI1488" s="2" t="s">
        <v>147</v>
      </c>
      <c r="AJ1488" s="2" t="s">
        <v>1351</v>
      </c>
      <c r="AK1488" s="55">
        <v>504</v>
      </c>
      <c r="AL1488" s="55">
        <v>8</v>
      </c>
      <c r="AM1488" s="55">
        <v>1.5873015873015872</v>
      </c>
      <c r="AN1488" s="2" t="s">
        <v>103</v>
      </c>
      <c r="AO1488" s="2">
        <v>4</v>
      </c>
      <c r="AP1488" s="2">
        <v>3</v>
      </c>
      <c r="AQ1488" s="2">
        <v>1</v>
      </c>
      <c r="AR1488" s="53" t="s">
        <v>72</v>
      </c>
      <c r="AS1488" s="2" t="s">
        <v>73</v>
      </c>
      <c r="AT1488" s="2" t="s">
        <v>148</v>
      </c>
      <c r="AU1488" s="2" t="s">
        <v>148</v>
      </c>
      <c r="AV1488" s="2" t="s">
        <v>76</v>
      </c>
      <c r="AW1488" s="2" t="str">
        <f t="shared" si="23"/>
        <v>AMERICANAS SERVIÇOS    PEGUE NA LOJA HOJE            QUIOSQUE</v>
      </c>
    </row>
    <row r="1489" spans="2:49">
      <c r="B1489" t="s">
        <v>11147</v>
      </c>
      <c r="C1489" s="2">
        <v>1561</v>
      </c>
      <c r="D1489" s="2">
        <v>1561</v>
      </c>
      <c r="E1489" s="2" t="s">
        <v>11148</v>
      </c>
      <c r="F1489" s="58" t="s">
        <v>11149</v>
      </c>
      <c r="G1489" s="2" t="s">
        <v>285</v>
      </c>
      <c r="H1489" t="s">
        <v>286</v>
      </c>
      <c r="I1489" s="58" t="s">
        <v>287</v>
      </c>
      <c r="J1489" s="2">
        <v>68673</v>
      </c>
      <c r="K1489" s="2" t="s">
        <v>288</v>
      </c>
      <c r="L1489" s="2" t="s">
        <v>289</v>
      </c>
      <c r="M1489" s="58" t="s">
        <v>1298</v>
      </c>
      <c r="N1489" s="58" t="s">
        <v>1299</v>
      </c>
      <c r="O1489" s="58" t="s">
        <v>1300</v>
      </c>
      <c r="P1489" s="2" t="s">
        <v>148</v>
      </c>
      <c r="Q1489" s="2" t="s">
        <v>1301</v>
      </c>
      <c r="R1489" s="2" t="s">
        <v>1302</v>
      </c>
      <c r="S1489" s="10">
        <v>44545</v>
      </c>
      <c r="T1489" s="58" t="s">
        <v>3222</v>
      </c>
      <c r="U1489" s="2" t="s">
        <v>3223</v>
      </c>
      <c r="V1489" s="2" t="s">
        <v>92</v>
      </c>
      <c r="W1489" s="2" t="s">
        <v>93</v>
      </c>
      <c r="X1489" s="2" t="s">
        <v>458</v>
      </c>
      <c r="Y1489" s="2">
        <v>51</v>
      </c>
      <c r="Z1489" s="2" t="s">
        <v>160</v>
      </c>
      <c r="AA1489" s="2" t="s">
        <v>460</v>
      </c>
      <c r="AB1489" s="58" t="s">
        <v>11149</v>
      </c>
      <c r="AC1489" s="58" t="s">
        <v>98</v>
      </c>
      <c r="AD1489" s="58" t="s">
        <v>11150</v>
      </c>
      <c r="AE1489" s="2" t="s">
        <v>11151</v>
      </c>
      <c r="AF1489" s="62">
        <v>-29.5712127</v>
      </c>
      <c r="AG1489" s="62">
        <v>-50.7911243</v>
      </c>
      <c r="AH1489" s="2" t="s">
        <v>11152</v>
      </c>
      <c r="AI1489" s="2" t="s">
        <v>147</v>
      </c>
      <c r="AJ1489" s="2" t="s">
        <v>1351</v>
      </c>
      <c r="AK1489" s="55">
        <v>552.45000000000005</v>
      </c>
      <c r="AL1489" s="55">
        <v>23</v>
      </c>
      <c r="AM1489" s="55">
        <v>4.1632726943614804</v>
      </c>
      <c r="AN1489" s="2" t="s">
        <v>103</v>
      </c>
      <c r="AO1489" s="2">
        <v>8</v>
      </c>
      <c r="AP1489" s="2">
        <v>1</v>
      </c>
      <c r="AQ1489" s="2">
        <v>1</v>
      </c>
      <c r="AR1489" s="53" t="s">
        <v>148</v>
      </c>
      <c r="AS1489" s="2" t="s">
        <v>73</v>
      </c>
      <c r="AT1489" s="2" t="s">
        <v>148</v>
      </c>
      <c r="AU1489" s="2" t="s">
        <v>148</v>
      </c>
      <c r="AV1489" s="2" t="s">
        <v>148</v>
      </c>
      <c r="AW1489" s="2" t="str">
        <f t="shared" si="23"/>
        <v xml:space="preserve">     PEGUE NA LOJA HOJE             </v>
      </c>
    </row>
    <row r="1490" spans="2:49">
      <c r="B1490" t="s">
        <v>11153</v>
      </c>
      <c r="C1490" s="2">
        <v>5362</v>
      </c>
      <c r="D1490" s="2">
        <v>5362</v>
      </c>
      <c r="E1490" s="2" t="s">
        <v>11154</v>
      </c>
      <c r="F1490" s="58" t="s">
        <v>11155</v>
      </c>
      <c r="G1490" s="2" t="s">
        <v>285</v>
      </c>
      <c r="H1490" t="s">
        <v>286</v>
      </c>
      <c r="I1490" s="58" t="s">
        <v>287</v>
      </c>
      <c r="J1490" s="2">
        <v>68673</v>
      </c>
      <c r="K1490" s="2" t="s">
        <v>288</v>
      </c>
      <c r="L1490" s="2" t="s">
        <v>289</v>
      </c>
      <c r="M1490" s="58" t="s">
        <v>1298</v>
      </c>
      <c r="N1490" s="58" t="s">
        <v>1299</v>
      </c>
      <c r="O1490" s="58" t="s">
        <v>1300</v>
      </c>
      <c r="P1490" s="2" t="s">
        <v>148</v>
      </c>
      <c r="Q1490" s="2" t="s">
        <v>1301</v>
      </c>
      <c r="R1490" s="2" t="s">
        <v>1302</v>
      </c>
      <c r="S1490" s="10">
        <v>44545</v>
      </c>
      <c r="T1490" s="58" t="s">
        <v>3222</v>
      </c>
      <c r="U1490" s="2" t="s">
        <v>3223</v>
      </c>
      <c r="V1490" s="2" t="s">
        <v>92</v>
      </c>
      <c r="W1490" s="2" t="s">
        <v>1192</v>
      </c>
      <c r="X1490" s="2" t="s">
        <v>458</v>
      </c>
      <c r="Y1490" s="2">
        <v>51</v>
      </c>
      <c r="Z1490" s="2" t="s">
        <v>160</v>
      </c>
      <c r="AA1490" s="2" t="s">
        <v>460</v>
      </c>
      <c r="AB1490" s="58" t="s">
        <v>11156</v>
      </c>
      <c r="AC1490" s="58" t="s">
        <v>98</v>
      </c>
      <c r="AD1490" s="58" t="s">
        <v>11157</v>
      </c>
      <c r="AE1490" s="2" t="s">
        <v>11158</v>
      </c>
      <c r="AF1490" s="62">
        <v>-29.652017300000001</v>
      </c>
      <c r="AG1490" s="62">
        <v>-51.172673600000003</v>
      </c>
      <c r="AH1490" s="2" t="s">
        <v>11159</v>
      </c>
      <c r="AI1490" s="2" t="s">
        <v>147</v>
      </c>
      <c r="AJ1490" s="2" t="s">
        <v>1196</v>
      </c>
      <c r="AK1490" s="55">
        <v>488.5</v>
      </c>
      <c r="AL1490" s="55">
        <v>38</v>
      </c>
      <c r="AM1490" s="55">
        <v>7.7789150460593648</v>
      </c>
      <c r="AN1490" s="2" t="s">
        <v>103</v>
      </c>
      <c r="AO1490" s="2">
        <v>5</v>
      </c>
      <c r="AP1490" s="2">
        <v>2</v>
      </c>
      <c r="AQ1490" s="2">
        <v>1</v>
      </c>
      <c r="AR1490" s="53" t="s">
        <v>148</v>
      </c>
      <c r="AS1490" s="2" t="s">
        <v>73</v>
      </c>
      <c r="AT1490" s="2" t="s">
        <v>148</v>
      </c>
      <c r="AU1490" s="2" t="s">
        <v>148</v>
      </c>
      <c r="AV1490" s="2" t="s">
        <v>148</v>
      </c>
      <c r="AW1490" s="2" t="str">
        <f t="shared" si="23"/>
        <v xml:space="preserve">     PEGUE NA LOJA HOJE             </v>
      </c>
    </row>
    <row r="1491" spans="2:49">
      <c r="B1491" t="s">
        <v>11160</v>
      </c>
      <c r="C1491" s="2">
        <v>1460</v>
      </c>
      <c r="D1491" s="2">
        <v>1460</v>
      </c>
      <c r="E1491" s="2" t="s">
        <v>11161</v>
      </c>
      <c r="F1491" s="58" t="s">
        <v>11162</v>
      </c>
      <c r="G1491" s="2" t="s">
        <v>534</v>
      </c>
      <c r="H1491" t="s">
        <v>535</v>
      </c>
      <c r="I1491" s="58" t="s">
        <v>536</v>
      </c>
      <c r="J1491" s="2">
        <v>65659</v>
      </c>
      <c r="K1491" s="2" t="s">
        <v>537</v>
      </c>
      <c r="L1491" s="2" t="s">
        <v>531</v>
      </c>
      <c r="M1491" s="58" t="s">
        <v>2988</v>
      </c>
      <c r="N1491" s="58" t="s">
        <v>2989</v>
      </c>
      <c r="O1491" s="58" t="s">
        <v>2990</v>
      </c>
      <c r="P1491" s="2" t="s">
        <v>148</v>
      </c>
      <c r="Q1491" s="2" t="s">
        <v>2991</v>
      </c>
      <c r="R1491" s="2" t="s">
        <v>2985</v>
      </c>
      <c r="S1491" s="10">
        <v>44545</v>
      </c>
      <c r="T1491" s="58" t="s">
        <v>4141</v>
      </c>
      <c r="U1491" s="2" t="s">
        <v>4142</v>
      </c>
      <c r="V1491" s="2" t="s">
        <v>92</v>
      </c>
      <c r="W1491" s="2" t="s">
        <v>93</v>
      </c>
      <c r="X1491" s="2" t="s">
        <v>248</v>
      </c>
      <c r="Y1491" s="2">
        <v>68</v>
      </c>
      <c r="Z1491" s="2" t="s">
        <v>95</v>
      </c>
      <c r="AA1491" s="2" t="s">
        <v>4143</v>
      </c>
      <c r="AB1491" s="58" t="s">
        <v>1322</v>
      </c>
      <c r="AC1491" s="58" t="s">
        <v>98</v>
      </c>
      <c r="AD1491" s="58" t="s">
        <v>11163</v>
      </c>
      <c r="AE1491" s="2" t="s">
        <v>11164</v>
      </c>
      <c r="AF1491" s="62">
        <v>-9.9726195000000004</v>
      </c>
      <c r="AG1491" s="62">
        <v>-67.806548199999995</v>
      </c>
      <c r="AH1491" s="2" t="s">
        <v>11165</v>
      </c>
      <c r="AI1491" s="2" t="s">
        <v>147</v>
      </c>
      <c r="AJ1491" s="2" t="s">
        <v>330</v>
      </c>
      <c r="AK1491" s="55">
        <v>877.7</v>
      </c>
      <c r="AL1491" s="55">
        <v>30</v>
      </c>
      <c r="AM1491" s="55">
        <v>3.4180243819072573</v>
      </c>
      <c r="AN1491" s="2" t="s">
        <v>103</v>
      </c>
      <c r="AO1491" s="2">
        <v>13</v>
      </c>
      <c r="AP1491" s="2">
        <v>1</v>
      </c>
      <c r="AQ1491" s="2">
        <v>6</v>
      </c>
      <c r="AR1491" s="53" t="s">
        <v>72</v>
      </c>
      <c r="AS1491" s="2" t="s">
        <v>73</v>
      </c>
      <c r="AT1491" s="2" t="s">
        <v>148</v>
      </c>
      <c r="AU1491" s="2" t="s">
        <v>148</v>
      </c>
      <c r="AV1491" s="2" t="s">
        <v>76</v>
      </c>
      <c r="AW1491" s="2" t="str">
        <f t="shared" si="23"/>
        <v>AMERICANAS SERVIÇOS    PEGUE NA LOJA HOJE            QUIOSQUE</v>
      </c>
    </row>
    <row r="1492" spans="2:49">
      <c r="B1492" t="s">
        <v>11166</v>
      </c>
      <c r="C1492" s="2">
        <v>1543</v>
      </c>
      <c r="D1492" s="2">
        <v>1543</v>
      </c>
      <c r="E1492" s="2" t="s">
        <v>11167</v>
      </c>
      <c r="F1492" s="58" t="s">
        <v>11168</v>
      </c>
      <c r="G1492" s="2" t="s">
        <v>534</v>
      </c>
      <c r="H1492" t="s">
        <v>535</v>
      </c>
      <c r="I1492" s="58" t="s">
        <v>536</v>
      </c>
      <c r="J1492" s="2">
        <v>65659</v>
      </c>
      <c r="K1492" s="2" t="s">
        <v>537</v>
      </c>
      <c r="L1492" s="2" t="s">
        <v>531</v>
      </c>
      <c r="M1492" s="58" t="s">
        <v>3921</v>
      </c>
      <c r="N1492" s="58" t="s">
        <v>3922</v>
      </c>
      <c r="O1492" s="58" t="s">
        <v>3923</v>
      </c>
      <c r="P1492" s="2" t="s">
        <v>148</v>
      </c>
      <c r="Q1492" s="2" t="s">
        <v>3924</v>
      </c>
      <c r="R1492" s="2" t="s">
        <v>796</v>
      </c>
      <c r="S1492" s="10">
        <v>44545</v>
      </c>
      <c r="T1492" s="58" t="s">
        <v>3925</v>
      </c>
      <c r="U1492" s="2" t="s">
        <v>3926</v>
      </c>
      <c r="V1492" s="2" t="s">
        <v>92</v>
      </c>
      <c r="W1492" s="2" t="s">
        <v>93</v>
      </c>
      <c r="X1492" s="2" t="s">
        <v>545</v>
      </c>
      <c r="Y1492" s="2">
        <v>94</v>
      </c>
      <c r="Z1492" s="2" t="s">
        <v>95</v>
      </c>
      <c r="AA1492" s="2" t="s">
        <v>546</v>
      </c>
      <c r="AB1492" s="58" t="s">
        <v>11169</v>
      </c>
      <c r="AC1492" s="58" t="s">
        <v>98</v>
      </c>
      <c r="AD1492" s="58" t="s">
        <v>11170</v>
      </c>
      <c r="AE1492" s="2" t="s">
        <v>11171</v>
      </c>
      <c r="AF1492" s="62">
        <v>-5.6395369000000004</v>
      </c>
      <c r="AG1492" s="62">
        <v>-48.759312799999996</v>
      </c>
      <c r="AH1492" s="2" t="s">
        <v>11172</v>
      </c>
      <c r="AI1492" s="2" t="s">
        <v>147</v>
      </c>
      <c r="AJ1492" s="2" t="s">
        <v>1351</v>
      </c>
      <c r="AK1492" s="55">
        <v>540.33000000000004</v>
      </c>
      <c r="AL1492" s="55">
        <v>16</v>
      </c>
      <c r="AM1492" s="55">
        <v>2.961153369237318</v>
      </c>
      <c r="AN1492" s="2" t="s">
        <v>103</v>
      </c>
      <c r="AO1492" s="2">
        <v>9</v>
      </c>
      <c r="AP1492" s="2">
        <v>1</v>
      </c>
      <c r="AQ1492" s="2">
        <v>2</v>
      </c>
      <c r="AR1492" s="53" t="s">
        <v>72</v>
      </c>
      <c r="AS1492" s="2" t="s">
        <v>73</v>
      </c>
      <c r="AT1492" s="2" t="s">
        <v>148</v>
      </c>
      <c r="AU1492" s="2" t="s">
        <v>148</v>
      </c>
      <c r="AV1492" s="2" t="s">
        <v>76</v>
      </c>
      <c r="AW1492" s="2" t="str">
        <f t="shared" si="23"/>
        <v>AMERICANAS SERVIÇOS    PEGUE NA LOJA HOJE            QUIOSQUE</v>
      </c>
    </row>
    <row r="1493" spans="2:49">
      <c r="B1493" t="s">
        <v>11173</v>
      </c>
      <c r="C1493" s="2">
        <v>5393</v>
      </c>
      <c r="D1493" s="2">
        <v>5393</v>
      </c>
      <c r="E1493" s="2" t="s">
        <v>11174</v>
      </c>
      <c r="F1493" s="58" t="s">
        <v>11175</v>
      </c>
      <c r="G1493" s="2" t="s">
        <v>431</v>
      </c>
      <c r="H1493" t="s">
        <v>432</v>
      </c>
      <c r="I1493" s="58" t="s">
        <v>433</v>
      </c>
      <c r="J1493" s="2">
        <v>66749</v>
      </c>
      <c r="K1493" s="2" t="s">
        <v>434</v>
      </c>
      <c r="L1493" s="2" t="s">
        <v>435</v>
      </c>
      <c r="M1493" s="58" t="s">
        <v>648</v>
      </c>
      <c r="N1493" s="58" t="s">
        <v>649</v>
      </c>
      <c r="O1493" s="58" t="s">
        <v>650</v>
      </c>
      <c r="P1493" s="2">
        <v>66215</v>
      </c>
      <c r="Q1493" s="2" t="s">
        <v>651</v>
      </c>
      <c r="R1493" s="2" t="s">
        <v>652</v>
      </c>
      <c r="S1493" s="10">
        <v>44545</v>
      </c>
      <c r="T1493" s="58" t="s">
        <v>653</v>
      </c>
      <c r="U1493" s="2" t="s">
        <v>654</v>
      </c>
      <c r="V1493" s="2" t="s">
        <v>92</v>
      </c>
      <c r="W1493" s="2" t="s">
        <v>1192</v>
      </c>
      <c r="X1493" s="2" t="s">
        <v>480</v>
      </c>
      <c r="Y1493" s="2">
        <v>75</v>
      </c>
      <c r="Z1493" s="2" t="s">
        <v>160</v>
      </c>
      <c r="AA1493" s="2" t="s">
        <v>481</v>
      </c>
      <c r="AB1493" s="58" t="s">
        <v>11176</v>
      </c>
      <c r="AC1493" s="58" t="s">
        <v>98</v>
      </c>
      <c r="AD1493" s="58" t="s">
        <v>11177</v>
      </c>
      <c r="AE1493" s="2" t="s">
        <v>11178</v>
      </c>
      <c r="AF1493" s="62">
        <v>-12.0450304</v>
      </c>
      <c r="AG1493" s="62">
        <v>-38.764985699999997</v>
      </c>
      <c r="AH1493" s="2" t="s">
        <v>11179</v>
      </c>
      <c r="AI1493" s="2" t="s">
        <v>147</v>
      </c>
      <c r="AJ1493" s="2" t="s">
        <v>1196</v>
      </c>
      <c r="AK1493" s="55">
        <v>444.9</v>
      </c>
      <c r="AL1493" s="55">
        <v>22</v>
      </c>
      <c r="AM1493" s="55">
        <v>4.9449314452686002</v>
      </c>
      <c r="AN1493" s="2" t="s">
        <v>103</v>
      </c>
      <c r="AO1493" s="2">
        <v>8</v>
      </c>
      <c r="AP1493" s="2">
        <v>1</v>
      </c>
      <c r="AQ1493" s="2">
        <v>1</v>
      </c>
      <c r="AR1493" s="53" t="s">
        <v>148</v>
      </c>
      <c r="AS1493" s="2" t="s">
        <v>73</v>
      </c>
      <c r="AT1493" s="2" t="s">
        <v>148</v>
      </c>
      <c r="AU1493" s="2" t="s">
        <v>148</v>
      </c>
      <c r="AV1493" s="2" t="s">
        <v>76</v>
      </c>
      <c r="AW1493" s="2" t="str">
        <f t="shared" si="23"/>
        <v xml:space="preserve">     PEGUE NA LOJA HOJE            QUIOSQUE</v>
      </c>
    </row>
    <row r="1494" spans="2:49">
      <c r="B1494" t="s">
        <v>11180</v>
      </c>
      <c r="C1494" s="2">
        <v>1544</v>
      </c>
      <c r="D1494" s="2">
        <v>1544</v>
      </c>
      <c r="E1494" s="2" t="s">
        <v>11181</v>
      </c>
      <c r="F1494" s="58" t="s">
        <v>11182</v>
      </c>
      <c r="G1494" s="2" t="s">
        <v>168</v>
      </c>
      <c r="H1494" t="s">
        <v>169</v>
      </c>
      <c r="I1494" s="58" t="s">
        <v>170</v>
      </c>
      <c r="J1494" s="2">
        <v>66146</v>
      </c>
      <c r="K1494" s="2" t="s">
        <v>171</v>
      </c>
      <c r="L1494" s="2" t="s">
        <v>172</v>
      </c>
      <c r="M1494" s="58" t="s">
        <v>858</v>
      </c>
      <c r="N1494" s="58" t="s">
        <v>859</v>
      </c>
      <c r="O1494" s="58" t="s">
        <v>860</v>
      </c>
      <c r="P1494" s="2">
        <v>68827</v>
      </c>
      <c r="Q1494" s="2" t="s">
        <v>861</v>
      </c>
      <c r="R1494" s="2" t="s">
        <v>855</v>
      </c>
      <c r="S1494" s="10">
        <v>44547</v>
      </c>
      <c r="T1494" s="58" t="s">
        <v>862</v>
      </c>
      <c r="U1494" s="2" t="s">
        <v>863</v>
      </c>
      <c r="V1494" s="2" t="s">
        <v>92</v>
      </c>
      <c r="W1494" s="2" t="s">
        <v>93</v>
      </c>
      <c r="X1494" s="2" t="s">
        <v>140</v>
      </c>
      <c r="Y1494" s="2">
        <v>11</v>
      </c>
      <c r="Z1494" s="2" t="s">
        <v>160</v>
      </c>
      <c r="AA1494" s="2" t="s">
        <v>141</v>
      </c>
      <c r="AB1494" s="58" t="s">
        <v>8321</v>
      </c>
      <c r="AC1494" s="58" t="s">
        <v>11183</v>
      </c>
      <c r="AD1494" s="58" t="s">
        <v>11184</v>
      </c>
      <c r="AE1494" s="2" t="s">
        <v>11185</v>
      </c>
      <c r="AF1494" s="62">
        <v>-23.208933399999999</v>
      </c>
      <c r="AG1494" s="62">
        <v>-46.811403299999903</v>
      </c>
      <c r="AH1494" s="2" t="s">
        <v>11186</v>
      </c>
      <c r="AI1494" s="2" t="s">
        <v>147</v>
      </c>
      <c r="AJ1494" s="2" t="s">
        <v>330</v>
      </c>
      <c r="AK1494" s="55">
        <v>804.58</v>
      </c>
      <c r="AL1494" s="55">
        <v>54</v>
      </c>
      <c r="AM1494" s="55">
        <v>6.7115762261055449</v>
      </c>
      <c r="AN1494" s="2" t="s">
        <v>331</v>
      </c>
      <c r="AO1494" s="2">
        <v>5</v>
      </c>
      <c r="AP1494" s="2">
        <v>2</v>
      </c>
      <c r="AQ1494" s="2">
        <v>1</v>
      </c>
      <c r="AR1494" s="53" t="s">
        <v>148</v>
      </c>
      <c r="AS1494" s="2" t="s">
        <v>73</v>
      </c>
      <c r="AT1494" s="2" t="s">
        <v>148</v>
      </c>
      <c r="AU1494" s="2" t="s">
        <v>148</v>
      </c>
      <c r="AV1494" s="2" t="s">
        <v>148</v>
      </c>
      <c r="AW1494" s="2" t="str">
        <f t="shared" si="23"/>
        <v xml:space="preserve">     PEGUE NA LOJA HOJE             </v>
      </c>
    </row>
    <row r="1495" spans="2:49">
      <c r="B1495" t="s">
        <v>11187</v>
      </c>
      <c r="C1495" s="2">
        <v>5355</v>
      </c>
      <c r="D1495" s="2">
        <v>5355</v>
      </c>
      <c r="E1495" s="2" t="s">
        <v>11188</v>
      </c>
      <c r="F1495" s="58" t="s">
        <v>11189</v>
      </c>
      <c r="G1495" s="2" t="s">
        <v>380</v>
      </c>
      <c r="H1495" t="s">
        <v>381</v>
      </c>
      <c r="I1495" s="58" t="s">
        <v>382</v>
      </c>
      <c r="J1495" s="2">
        <v>66147</v>
      </c>
      <c r="K1495" s="2" t="s">
        <v>383</v>
      </c>
      <c r="L1495" s="2" t="s">
        <v>384</v>
      </c>
      <c r="M1495" s="58" t="s">
        <v>1717</v>
      </c>
      <c r="N1495" s="58" t="s">
        <v>1718</v>
      </c>
      <c r="O1495" s="58" t="s">
        <v>1719</v>
      </c>
      <c r="P1495" s="2" t="s">
        <v>148</v>
      </c>
      <c r="Q1495" s="2" t="s">
        <v>1720</v>
      </c>
      <c r="R1495" s="2">
        <v>1003</v>
      </c>
      <c r="S1495" s="10">
        <v>44547</v>
      </c>
      <c r="T1495" s="58" t="s">
        <v>3305</v>
      </c>
      <c r="U1495" s="2" t="s">
        <v>3306</v>
      </c>
      <c r="V1495" s="2" t="s">
        <v>92</v>
      </c>
      <c r="W1495" s="2" t="s">
        <v>1192</v>
      </c>
      <c r="X1495" s="2" t="s">
        <v>248</v>
      </c>
      <c r="Y1495" s="2">
        <v>64</v>
      </c>
      <c r="Z1495" s="2" t="s">
        <v>160</v>
      </c>
      <c r="AA1495" s="2" t="s">
        <v>392</v>
      </c>
      <c r="AB1495" s="58" t="s">
        <v>11190</v>
      </c>
      <c r="AC1495" s="58" t="s">
        <v>98</v>
      </c>
      <c r="AD1495" s="58" t="s">
        <v>11191</v>
      </c>
      <c r="AE1495" s="2" t="s">
        <v>11192</v>
      </c>
      <c r="AF1495" s="62">
        <v>-18.013211099999999</v>
      </c>
      <c r="AG1495" s="62">
        <v>-49.359192700000001</v>
      </c>
      <c r="AH1495" s="2" t="s">
        <v>11193</v>
      </c>
      <c r="AI1495" s="2" t="s">
        <v>147</v>
      </c>
      <c r="AJ1495" s="2" t="s">
        <v>1196</v>
      </c>
      <c r="AK1495" s="55">
        <v>469.37</v>
      </c>
      <c r="AL1495" s="55">
        <v>0</v>
      </c>
      <c r="AM1495" s="55">
        <v>0</v>
      </c>
      <c r="AN1495" s="2" t="s">
        <v>103</v>
      </c>
      <c r="AO1495" s="2">
        <v>9</v>
      </c>
      <c r="AP1495" s="2">
        <v>1</v>
      </c>
      <c r="AQ1495" s="2">
        <v>2</v>
      </c>
      <c r="AR1495" s="53" t="s">
        <v>148</v>
      </c>
      <c r="AS1495" s="2" t="s">
        <v>73</v>
      </c>
      <c r="AT1495" s="2" t="s">
        <v>148</v>
      </c>
      <c r="AU1495" s="2" t="s">
        <v>148</v>
      </c>
      <c r="AV1495" s="2" t="s">
        <v>76</v>
      </c>
      <c r="AW1495" s="2" t="str">
        <f t="shared" si="23"/>
        <v xml:space="preserve">     PEGUE NA LOJA HOJE            QUIOSQUE</v>
      </c>
    </row>
    <row r="1496" spans="2:49">
      <c r="B1496" t="s">
        <v>11194</v>
      </c>
      <c r="C1496" s="2">
        <v>1549</v>
      </c>
      <c r="D1496" s="2">
        <v>1549</v>
      </c>
      <c r="E1496" s="2" t="s">
        <v>11195</v>
      </c>
      <c r="F1496" s="58" t="s">
        <v>11196</v>
      </c>
      <c r="G1496" s="2" t="s">
        <v>380</v>
      </c>
      <c r="H1496" t="s">
        <v>381</v>
      </c>
      <c r="I1496" s="58" t="s">
        <v>382</v>
      </c>
      <c r="J1496" s="2">
        <v>66147</v>
      </c>
      <c r="K1496" s="2" t="s">
        <v>383</v>
      </c>
      <c r="L1496" s="2" t="s">
        <v>384</v>
      </c>
      <c r="M1496" s="58" t="s">
        <v>385</v>
      </c>
      <c r="N1496" s="58" t="s">
        <v>386</v>
      </c>
      <c r="O1496" s="58" t="s">
        <v>387</v>
      </c>
      <c r="P1496" s="2">
        <v>66210</v>
      </c>
      <c r="Q1496" s="2" t="s">
        <v>388</v>
      </c>
      <c r="R1496" s="2" t="s">
        <v>389</v>
      </c>
      <c r="S1496" s="10">
        <v>44547</v>
      </c>
      <c r="T1496" s="58" t="s">
        <v>3305</v>
      </c>
      <c r="U1496" s="2" t="s">
        <v>3306</v>
      </c>
      <c r="V1496" s="2" t="s">
        <v>92</v>
      </c>
      <c r="W1496" s="2" t="s">
        <v>93</v>
      </c>
      <c r="X1496" s="2" t="s">
        <v>248</v>
      </c>
      <c r="Y1496" s="2">
        <v>62</v>
      </c>
      <c r="Z1496" s="2" t="s">
        <v>160</v>
      </c>
      <c r="AA1496" s="2" t="s">
        <v>392</v>
      </c>
      <c r="AB1496" s="58" t="s">
        <v>11196</v>
      </c>
      <c r="AC1496" s="58" t="s">
        <v>11197</v>
      </c>
      <c r="AD1496" s="58" t="s">
        <v>11198</v>
      </c>
      <c r="AE1496" s="2" t="s">
        <v>11199</v>
      </c>
      <c r="AF1496" s="62">
        <v>-14.4715177</v>
      </c>
      <c r="AG1496" s="62">
        <v>-48.558748999999999</v>
      </c>
      <c r="AH1496" s="2" t="s">
        <v>11200</v>
      </c>
      <c r="AI1496" s="2" t="s">
        <v>147</v>
      </c>
      <c r="AJ1496" s="2" t="s">
        <v>1351</v>
      </c>
      <c r="AK1496" s="55">
        <v>610.72</v>
      </c>
      <c r="AL1496" s="55">
        <v>48</v>
      </c>
      <c r="AM1496" s="55">
        <v>7.8595755829185228</v>
      </c>
      <c r="AN1496" s="2" t="s">
        <v>103</v>
      </c>
      <c r="AO1496" s="2">
        <v>12</v>
      </c>
      <c r="AP1496" s="2">
        <v>1</v>
      </c>
      <c r="AQ1496" s="2">
        <v>5</v>
      </c>
      <c r="AR1496" s="53" t="s">
        <v>148</v>
      </c>
      <c r="AS1496" s="2" t="s">
        <v>73</v>
      </c>
      <c r="AT1496" s="2" t="s">
        <v>148</v>
      </c>
      <c r="AU1496" s="2" t="s">
        <v>148</v>
      </c>
      <c r="AV1496" s="2" t="s">
        <v>148</v>
      </c>
      <c r="AW1496" s="2" t="str">
        <f t="shared" si="23"/>
        <v xml:space="preserve">     PEGUE NA LOJA HOJE             </v>
      </c>
    </row>
    <row r="1497" spans="2:49">
      <c r="B1497" t="s">
        <v>11201</v>
      </c>
      <c r="C1497" s="2">
        <v>5346</v>
      </c>
      <c r="D1497" s="2">
        <v>5346</v>
      </c>
      <c r="E1497" s="2" t="s">
        <v>11202</v>
      </c>
      <c r="F1497" s="58" t="s">
        <v>11203</v>
      </c>
      <c r="G1497" s="2" t="s">
        <v>380</v>
      </c>
      <c r="H1497" t="s">
        <v>381</v>
      </c>
      <c r="I1497" s="58" t="s">
        <v>382</v>
      </c>
      <c r="J1497" s="2">
        <v>66147</v>
      </c>
      <c r="K1497" s="2" t="s">
        <v>383</v>
      </c>
      <c r="L1497" s="2" t="s">
        <v>384</v>
      </c>
      <c r="M1497" s="58" t="s">
        <v>1379</v>
      </c>
      <c r="N1497" s="58" t="s">
        <v>1380</v>
      </c>
      <c r="O1497" s="58" t="s">
        <v>1381</v>
      </c>
      <c r="P1497" s="2" t="s">
        <v>148</v>
      </c>
      <c r="Q1497" s="2" t="s">
        <v>1382</v>
      </c>
      <c r="R1497" s="2" t="s">
        <v>1376</v>
      </c>
      <c r="S1497" s="10">
        <v>44547</v>
      </c>
      <c r="T1497" s="58" t="s">
        <v>1383</v>
      </c>
      <c r="U1497" s="2" t="s">
        <v>1384</v>
      </c>
      <c r="V1497" s="2" t="s">
        <v>92</v>
      </c>
      <c r="W1497" s="2" t="s">
        <v>1192</v>
      </c>
      <c r="X1497" s="2" t="s">
        <v>248</v>
      </c>
      <c r="Y1497" s="2">
        <v>66</v>
      </c>
      <c r="Z1497" s="2" t="s">
        <v>95</v>
      </c>
      <c r="AA1497" s="2" t="s">
        <v>1385</v>
      </c>
      <c r="AB1497" s="58" t="s">
        <v>11204</v>
      </c>
      <c r="AC1497" s="58" t="s">
        <v>98</v>
      </c>
      <c r="AD1497" s="58" t="s">
        <v>11205</v>
      </c>
      <c r="AE1497" s="2" t="s">
        <v>11206</v>
      </c>
      <c r="AF1497" s="62">
        <v>-15.966810600000001</v>
      </c>
      <c r="AG1497" s="62">
        <v>-54.967298198999998</v>
      </c>
      <c r="AH1497" s="2" t="s">
        <v>11207</v>
      </c>
      <c r="AI1497" s="2" t="s">
        <v>147</v>
      </c>
      <c r="AJ1497" s="2" t="s">
        <v>1196</v>
      </c>
      <c r="AK1497" s="55">
        <v>431.41</v>
      </c>
      <c r="AL1497" s="55">
        <v>53</v>
      </c>
      <c r="AM1497" s="55">
        <v>12.285297049210726</v>
      </c>
      <c r="AN1497" s="2" t="s">
        <v>103</v>
      </c>
      <c r="AO1497" s="2">
        <v>10</v>
      </c>
      <c r="AP1497" s="2">
        <v>1</v>
      </c>
      <c r="AQ1497" s="2">
        <v>3</v>
      </c>
      <c r="AR1497" s="53" t="s">
        <v>148</v>
      </c>
      <c r="AS1497" s="2" t="s">
        <v>148</v>
      </c>
      <c r="AT1497" s="2" t="s">
        <v>148</v>
      </c>
      <c r="AU1497" s="2" t="s">
        <v>148</v>
      </c>
      <c r="AV1497" s="2" t="s">
        <v>148</v>
      </c>
      <c r="AW1497" s="2" t="str">
        <f t="shared" si="23"/>
        <v xml:space="preserve">                   </v>
      </c>
    </row>
    <row r="1498" spans="2:49">
      <c r="B1498" t="s">
        <v>11208</v>
      </c>
      <c r="C1498" s="2">
        <v>1559</v>
      </c>
      <c r="D1498" s="2">
        <v>1559</v>
      </c>
      <c r="E1498" s="2" t="s">
        <v>11209</v>
      </c>
      <c r="F1498" s="58" t="s">
        <v>11210</v>
      </c>
      <c r="G1498" s="2" t="s">
        <v>534</v>
      </c>
      <c r="H1498" t="s">
        <v>535</v>
      </c>
      <c r="I1498" s="58" t="s">
        <v>536</v>
      </c>
      <c r="J1498" s="2">
        <v>65659</v>
      </c>
      <c r="K1498" s="2" t="s">
        <v>537</v>
      </c>
      <c r="L1498" s="2" t="s">
        <v>531</v>
      </c>
      <c r="M1498" s="58" t="s">
        <v>3038</v>
      </c>
      <c r="N1498" s="58" t="s">
        <v>3039</v>
      </c>
      <c r="O1498" s="58" t="s">
        <v>3040</v>
      </c>
      <c r="P1498" s="2" t="s">
        <v>148</v>
      </c>
      <c r="Q1498" s="2" t="s">
        <v>3041</v>
      </c>
      <c r="R1498" s="2" t="s">
        <v>3035</v>
      </c>
      <c r="S1498" s="10">
        <v>44547</v>
      </c>
      <c r="T1498" s="58" t="s">
        <v>3042</v>
      </c>
      <c r="U1498" s="2" t="s">
        <v>3043</v>
      </c>
      <c r="V1498" s="2" t="s">
        <v>92</v>
      </c>
      <c r="W1498" s="2" t="s">
        <v>93</v>
      </c>
      <c r="X1498" s="2" t="s">
        <v>545</v>
      </c>
      <c r="Y1498" s="2">
        <v>93</v>
      </c>
      <c r="Z1498" s="2" t="s">
        <v>95</v>
      </c>
      <c r="AA1498" s="2" t="s">
        <v>546</v>
      </c>
      <c r="AB1498" s="58" t="s">
        <v>11210</v>
      </c>
      <c r="AC1498" s="58" t="s">
        <v>98</v>
      </c>
      <c r="AD1498" s="58" t="s">
        <v>11211</v>
      </c>
      <c r="AE1498" s="2" t="s">
        <v>11212</v>
      </c>
      <c r="AF1498" s="62">
        <v>-3.7161217999999998</v>
      </c>
      <c r="AG1498" s="62">
        <v>-53.738945100000002</v>
      </c>
      <c r="AH1498" s="2" t="s">
        <v>11213</v>
      </c>
      <c r="AI1498" s="2" t="s">
        <v>147</v>
      </c>
      <c r="AJ1498" s="2" t="s">
        <v>1351</v>
      </c>
      <c r="AK1498" s="55">
        <v>571.05999999999995</v>
      </c>
      <c r="AL1498" s="55">
        <v>42</v>
      </c>
      <c r="AM1498" s="55">
        <v>7.3547438097572941</v>
      </c>
      <c r="AN1498" s="2" t="s">
        <v>103</v>
      </c>
      <c r="AO1498" s="2">
        <v>10</v>
      </c>
      <c r="AP1498" s="2">
        <v>1</v>
      </c>
      <c r="AQ1498" s="2">
        <v>3</v>
      </c>
      <c r="AR1498" s="53" t="s">
        <v>148</v>
      </c>
      <c r="AS1498" s="2" t="s">
        <v>73</v>
      </c>
      <c r="AT1498" s="2" t="s">
        <v>148</v>
      </c>
      <c r="AU1498" s="2" t="s">
        <v>148</v>
      </c>
      <c r="AV1498" s="2" t="s">
        <v>148</v>
      </c>
      <c r="AW1498" s="2" t="str">
        <f t="shared" si="23"/>
        <v xml:space="preserve">     PEGUE NA LOJA HOJE             </v>
      </c>
    </row>
    <row r="1499" spans="2:49">
      <c r="B1499" t="s">
        <v>11214</v>
      </c>
      <c r="C1499" s="2">
        <v>5378</v>
      </c>
      <c r="D1499" s="2">
        <v>5378</v>
      </c>
      <c r="E1499" s="2" t="s">
        <v>11215</v>
      </c>
      <c r="F1499" s="58" t="s">
        <v>11216</v>
      </c>
      <c r="G1499" s="2" t="s">
        <v>431</v>
      </c>
      <c r="H1499" t="s">
        <v>432</v>
      </c>
      <c r="I1499" s="58" t="s">
        <v>433</v>
      </c>
      <c r="J1499" s="2">
        <v>66749</v>
      </c>
      <c r="K1499" s="2" t="s">
        <v>434</v>
      </c>
      <c r="L1499" s="2" t="s">
        <v>435</v>
      </c>
      <c r="M1499" s="58" t="s">
        <v>3004</v>
      </c>
      <c r="N1499" s="58" t="s">
        <v>3005</v>
      </c>
      <c r="O1499" s="58" t="s">
        <v>3006</v>
      </c>
      <c r="P1499" s="2">
        <v>68685</v>
      </c>
      <c r="Q1499" s="2" t="s">
        <v>3007</v>
      </c>
      <c r="R1499" s="2" t="s">
        <v>3008</v>
      </c>
      <c r="S1499" s="10">
        <v>44547</v>
      </c>
      <c r="T1499" s="58" t="s">
        <v>1848</v>
      </c>
      <c r="U1499" s="2" t="s">
        <v>1849</v>
      </c>
      <c r="V1499" s="2" t="s">
        <v>92</v>
      </c>
      <c r="W1499" s="2" t="s">
        <v>1192</v>
      </c>
      <c r="X1499" s="2" t="s">
        <v>480</v>
      </c>
      <c r="Y1499" s="2">
        <v>73</v>
      </c>
      <c r="Z1499" s="2" t="s">
        <v>160</v>
      </c>
      <c r="AA1499" s="2" t="s">
        <v>481</v>
      </c>
      <c r="AB1499" s="58" t="s">
        <v>11217</v>
      </c>
      <c r="AC1499" s="58" t="s">
        <v>98</v>
      </c>
      <c r="AD1499" s="58" t="s">
        <v>11218</v>
      </c>
      <c r="AE1499" s="2" t="s">
        <v>11219</v>
      </c>
      <c r="AF1499" s="62">
        <v>-14.2150582</v>
      </c>
      <c r="AG1499" s="62">
        <v>-39.520009100000003</v>
      </c>
      <c r="AH1499" s="2" t="s">
        <v>11220</v>
      </c>
      <c r="AI1499" s="2" t="s">
        <v>147</v>
      </c>
      <c r="AJ1499" s="2" t="s">
        <v>1196</v>
      </c>
      <c r="AK1499" s="55">
        <v>379.56</v>
      </c>
      <c r="AL1499" s="55">
        <v>39</v>
      </c>
      <c r="AM1499" s="55">
        <v>10.275055327220993</v>
      </c>
      <c r="AN1499" s="2" t="s">
        <v>103</v>
      </c>
      <c r="AO1499" s="2">
        <v>8</v>
      </c>
      <c r="AP1499" s="2">
        <v>1</v>
      </c>
      <c r="AQ1499" s="2">
        <v>1</v>
      </c>
      <c r="AR1499" s="53" t="s">
        <v>148</v>
      </c>
      <c r="AS1499" s="2" t="s">
        <v>73</v>
      </c>
      <c r="AT1499" s="2" t="s">
        <v>148</v>
      </c>
      <c r="AU1499" s="2" t="s">
        <v>148</v>
      </c>
      <c r="AV1499" s="2" t="s">
        <v>148</v>
      </c>
      <c r="AW1499" s="2" t="str">
        <f t="shared" si="23"/>
        <v xml:space="preserve">     PEGUE NA LOJA HOJE             </v>
      </c>
    </row>
    <row r="1500" spans="2:49">
      <c r="B1500" t="s">
        <v>11221</v>
      </c>
      <c r="C1500" s="2">
        <v>5392</v>
      </c>
      <c r="D1500" s="2">
        <v>5392</v>
      </c>
      <c r="E1500" s="2" t="s">
        <v>11222</v>
      </c>
      <c r="F1500" s="58" t="s">
        <v>11223</v>
      </c>
      <c r="G1500" s="2" t="s">
        <v>431</v>
      </c>
      <c r="H1500" t="s">
        <v>432</v>
      </c>
      <c r="I1500" s="58" t="s">
        <v>433</v>
      </c>
      <c r="J1500" s="2">
        <v>66749</v>
      </c>
      <c r="K1500" s="2" t="s">
        <v>434</v>
      </c>
      <c r="L1500" s="2" t="s">
        <v>435</v>
      </c>
      <c r="M1500" s="58" t="s">
        <v>3004</v>
      </c>
      <c r="N1500" s="58" t="s">
        <v>3005</v>
      </c>
      <c r="O1500" s="58" t="s">
        <v>3006</v>
      </c>
      <c r="P1500" s="2">
        <v>68685</v>
      </c>
      <c r="Q1500" s="2" t="s">
        <v>3007</v>
      </c>
      <c r="R1500" s="2" t="s">
        <v>3008</v>
      </c>
      <c r="S1500" s="10">
        <v>44547</v>
      </c>
      <c r="T1500" s="58" t="s">
        <v>1848</v>
      </c>
      <c r="U1500" s="2" t="s">
        <v>1849</v>
      </c>
      <c r="V1500" s="2" t="s">
        <v>92</v>
      </c>
      <c r="W1500" s="2" t="s">
        <v>1192</v>
      </c>
      <c r="X1500" s="2" t="s">
        <v>480</v>
      </c>
      <c r="Y1500" s="2">
        <v>73</v>
      </c>
      <c r="Z1500" s="2" t="s">
        <v>160</v>
      </c>
      <c r="AA1500" s="2" t="s">
        <v>481</v>
      </c>
      <c r="AB1500" s="58" t="s">
        <v>11224</v>
      </c>
      <c r="AC1500" s="58" t="s">
        <v>98</v>
      </c>
      <c r="AD1500" s="58" t="s">
        <v>11225</v>
      </c>
      <c r="AE1500" s="2" t="s">
        <v>11226</v>
      </c>
      <c r="AF1500" s="62">
        <v>-13.9478955</v>
      </c>
      <c r="AG1500" s="62">
        <v>-39.1037289</v>
      </c>
      <c r="AH1500" s="2" t="s">
        <v>11227</v>
      </c>
      <c r="AI1500" s="2" t="s">
        <v>28</v>
      </c>
      <c r="AJ1500" s="2" t="s">
        <v>1196</v>
      </c>
      <c r="AK1500" s="55">
        <v>312.98</v>
      </c>
      <c r="AL1500" s="55">
        <v>19</v>
      </c>
      <c r="AM1500" s="55">
        <v>6.0706754425202885</v>
      </c>
      <c r="AN1500" s="2" t="s">
        <v>103</v>
      </c>
      <c r="AO1500" s="2">
        <v>8</v>
      </c>
      <c r="AP1500" s="2">
        <v>1</v>
      </c>
      <c r="AQ1500" s="2">
        <v>1</v>
      </c>
      <c r="AR1500" s="53" t="s">
        <v>72</v>
      </c>
      <c r="AS1500" s="2" t="s">
        <v>73</v>
      </c>
      <c r="AT1500" s="2" t="s">
        <v>148</v>
      </c>
      <c r="AU1500" s="2" t="s">
        <v>148</v>
      </c>
      <c r="AV1500" s="2" t="s">
        <v>76</v>
      </c>
      <c r="AW1500" s="2" t="str">
        <f t="shared" si="23"/>
        <v>AMERICANAS SERVIÇOS    PEGUE NA LOJA HOJE            QUIOSQUE</v>
      </c>
    </row>
    <row r="1501" spans="2:49">
      <c r="B1501" t="s">
        <v>11228</v>
      </c>
      <c r="C1501" s="2">
        <v>5427</v>
      </c>
      <c r="D1501" s="2">
        <v>5427</v>
      </c>
      <c r="E1501" s="2" t="s">
        <v>11229</v>
      </c>
      <c r="F1501" s="58" t="s">
        <v>11230</v>
      </c>
      <c r="G1501" s="2" t="s">
        <v>81</v>
      </c>
      <c r="H1501" t="s">
        <v>82</v>
      </c>
      <c r="I1501" s="58" t="s">
        <v>83</v>
      </c>
      <c r="J1501" s="2">
        <v>66203</v>
      </c>
      <c r="K1501" s="2" t="s">
        <v>84</v>
      </c>
      <c r="L1501" s="2" t="s">
        <v>85</v>
      </c>
      <c r="M1501" s="58" t="s">
        <v>242</v>
      </c>
      <c r="N1501" s="58" t="s">
        <v>243</v>
      </c>
      <c r="O1501" s="58" t="s">
        <v>244</v>
      </c>
      <c r="P1501" s="2" t="s">
        <v>148</v>
      </c>
      <c r="Q1501" s="2" t="s">
        <v>245</v>
      </c>
      <c r="R1501" s="2" t="s">
        <v>239</v>
      </c>
      <c r="S1501" s="10">
        <v>44548</v>
      </c>
      <c r="T1501" s="58" t="s">
        <v>246</v>
      </c>
      <c r="U1501" s="2" t="s">
        <v>247</v>
      </c>
      <c r="V1501" s="2" t="s">
        <v>92</v>
      </c>
      <c r="W1501" s="2" t="s">
        <v>1192</v>
      </c>
      <c r="X1501" s="2" t="s">
        <v>248</v>
      </c>
      <c r="Y1501" s="2">
        <v>31</v>
      </c>
      <c r="Z1501" s="2" t="s">
        <v>95</v>
      </c>
      <c r="AA1501" s="2" t="s">
        <v>206</v>
      </c>
      <c r="AB1501" s="58" t="s">
        <v>11231</v>
      </c>
      <c r="AC1501" s="58" t="s">
        <v>98</v>
      </c>
      <c r="AD1501" s="58" t="s">
        <v>11232</v>
      </c>
      <c r="AE1501" s="2" t="s">
        <v>11233</v>
      </c>
      <c r="AF1501" s="62">
        <v>-20.062503199999998</v>
      </c>
      <c r="AG1501" s="62">
        <v>-44.115041300000001</v>
      </c>
      <c r="AH1501" s="2" t="s">
        <v>11234</v>
      </c>
      <c r="AI1501" s="2" t="s">
        <v>147</v>
      </c>
      <c r="AJ1501" s="2" t="s">
        <v>1260</v>
      </c>
      <c r="AK1501" s="55">
        <v>289.64</v>
      </c>
      <c r="AL1501" s="55">
        <v>35</v>
      </c>
      <c r="AM1501" s="55">
        <v>12.083966302996824</v>
      </c>
      <c r="AN1501" s="2" t="s">
        <v>331</v>
      </c>
      <c r="AO1501" s="2">
        <v>10</v>
      </c>
      <c r="AP1501" s="2">
        <v>1</v>
      </c>
      <c r="AQ1501" s="2">
        <v>3</v>
      </c>
      <c r="AR1501" s="53" t="s">
        <v>148</v>
      </c>
      <c r="AS1501" s="2" t="s">
        <v>73</v>
      </c>
      <c r="AT1501" s="2" t="s">
        <v>148</v>
      </c>
      <c r="AU1501" s="2" t="s">
        <v>148</v>
      </c>
      <c r="AV1501" s="2" t="s">
        <v>148</v>
      </c>
      <c r="AW1501" s="2" t="str">
        <f t="shared" si="23"/>
        <v xml:space="preserve">     PEGUE NA LOJA HOJE             </v>
      </c>
    </row>
    <row r="1502" spans="2:49">
      <c r="B1502" t="s">
        <v>11235</v>
      </c>
      <c r="C1502" s="2">
        <v>1564</v>
      </c>
      <c r="D1502" s="2">
        <v>1564</v>
      </c>
      <c r="E1502" s="2" t="s">
        <v>11236</v>
      </c>
      <c r="F1502" s="58" t="s">
        <v>11237</v>
      </c>
      <c r="G1502" s="2" t="s">
        <v>534</v>
      </c>
      <c r="H1502" t="s">
        <v>535</v>
      </c>
      <c r="I1502" s="58" t="s">
        <v>536</v>
      </c>
      <c r="J1502" s="2">
        <v>65659</v>
      </c>
      <c r="K1502" s="2" t="s">
        <v>537</v>
      </c>
      <c r="L1502" s="2" t="s">
        <v>531</v>
      </c>
      <c r="M1502" s="58" t="s">
        <v>2988</v>
      </c>
      <c r="N1502" s="58" t="s">
        <v>2989</v>
      </c>
      <c r="O1502" s="58" t="s">
        <v>2990</v>
      </c>
      <c r="P1502" s="2" t="s">
        <v>148</v>
      </c>
      <c r="Q1502" s="2" t="s">
        <v>2991</v>
      </c>
      <c r="R1502" s="2" t="s">
        <v>2985</v>
      </c>
      <c r="S1502" s="10">
        <v>44548</v>
      </c>
      <c r="T1502" s="58" t="s">
        <v>2992</v>
      </c>
      <c r="U1502" s="2" t="s">
        <v>2993</v>
      </c>
      <c r="V1502" s="2" t="s">
        <v>92</v>
      </c>
      <c r="W1502" s="2" t="s">
        <v>93</v>
      </c>
      <c r="X1502" s="2" t="s">
        <v>248</v>
      </c>
      <c r="Y1502" s="2">
        <v>97</v>
      </c>
      <c r="Z1502" s="2" t="s">
        <v>95</v>
      </c>
      <c r="AA1502" s="2" t="s">
        <v>3044</v>
      </c>
      <c r="AB1502" s="58" t="s">
        <v>11237</v>
      </c>
      <c r="AC1502" s="58" t="s">
        <v>98</v>
      </c>
      <c r="AD1502" s="58" t="s">
        <v>11238</v>
      </c>
      <c r="AE1502" s="2" t="s">
        <v>11239</v>
      </c>
      <c r="AF1502" s="62">
        <v>-7.2620373999999996</v>
      </c>
      <c r="AG1502" s="62">
        <v>-64.798755599999893</v>
      </c>
      <c r="AH1502" s="2" t="s">
        <v>11240</v>
      </c>
      <c r="AI1502" s="2" t="s">
        <v>147</v>
      </c>
      <c r="AJ1502" s="2" t="s">
        <v>1351</v>
      </c>
      <c r="AK1502" s="55">
        <v>626.29999999999995</v>
      </c>
      <c r="AL1502" s="55">
        <v>38</v>
      </c>
      <c r="AM1502" s="55">
        <v>6.0673798499121832</v>
      </c>
      <c r="AN1502" s="2" t="s">
        <v>103</v>
      </c>
      <c r="AO1502" s="2">
        <v>11</v>
      </c>
      <c r="AP1502" s="2">
        <v>1</v>
      </c>
      <c r="AQ1502" s="2">
        <v>4</v>
      </c>
      <c r="AR1502" s="53" t="s">
        <v>148</v>
      </c>
      <c r="AS1502" s="2" t="s">
        <v>73</v>
      </c>
      <c r="AT1502" s="2" t="s">
        <v>148</v>
      </c>
      <c r="AU1502" s="2" t="s">
        <v>148</v>
      </c>
      <c r="AV1502" s="2" t="s">
        <v>76</v>
      </c>
      <c r="AW1502" s="2" t="str">
        <f t="shared" si="23"/>
        <v xml:space="preserve">     PEGUE NA LOJA HOJE            QUIOSQUE</v>
      </c>
    </row>
    <row r="1503" spans="2:49">
      <c r="B1503" t="s">
        <v>11241</v>
      </c>
      <c r="C1503" s="2">
        <v>5421</v>
      </c>
      <c r="D1503" s="2">
        <v>5421</v>
      </c>
      <c r="E1503" s="2" t="s">
        <v>11242</v>
      </c>
      <c r="F1503" s="58" t="s">
        <v>11243</v>
      </c>
      <c r="G1503" s="2" t="s">
        <v>534</v>
      </c>
      <c r="H1503" t="s">
        <v>535</v>
      </c>
      <c r="I1503" s="58" t="s">
        <v>536</v>
      </c>
      <c r="J1503" s="2">
        <v>65659</v>
      </c>
      <c r="K1503" s="2" t="s">
        <v>537</v>
      </c>
      <c r="L1503" s="2" t="s">
        <v>531</v>
      </c>
      <c r="M1503" s="58" t="s">
        <v>2988</v>
      </c>
      <c r="N1503" s="58" t="s">
        <v>2989</v>
      </c>
      <c r="O1503" s="58" t="s">
        <v>2990</v>
      </c>
      <c r="P1503" s="2" t="s">
        <v>148</v>
      </c>
      <c r="Q1503" s="2" t="s">
        <v>2991</v>
      </c>
      <c r="R1503" s="2" t="s">
        <v>2985</v>
      </c>
      <c r="S1503" s="10">
        <v>44548</v>
      </c>
      <c r="T1503" s="58" t="s">
        <v>4141</v>
      </c>
      <c r="U1503" s="2" t="s">
        <v>4142</v>
      </c>
      <c r="V1503" s="2" t="s">
        <v>92</v>
      </c>
      <c r="W1503" s="2" t="s">
        <v>1192</v>
      </c>
      <c r="X1503" s="2" t="s">
        <v>248</v>
      </c>
      <c r="Y1503" s="2">
        <v>68</v>
      </c>
      <c r="Z1503" s="2" t="s">
        <v>95</v>
      </c>
      <c r="AA1503" s="2" t="s">
        <v>4143</v>
      </c>
      <c r="AB1503" s="58" t="s">
        <v>11244</v>
      </c>
      <c r="AC1503" s="58" t="s">
        <v>98</v>
      </c>
      <c r="AD1503" s="58" t="s">
        <v>11245</v>
      </c>
      <c r="AE1503" s="2" t="s">
        <v>11246</v>
      </c>
      <c r="AF1503" s="62">
        <v>-10.1516152</v>
      </c>
      <c r="AG1503" s="62">
        <v>-67.739181899999906</v>
      </c>
      <c r="AH1503" s="2" t="s">
        <v>11247</v>
      </c>
      <c r="AI1503" s="2" t="s">
        <v>147</v>
      </c>
      <c r="AJ1503" s="2" t="s">
        <v>1196</v>
      </c>
      <c r="AK1503" s="55">
        <v>363.74</v>
      </c>
      <c r="AL1503" s="55">
        <v>0</v>
      </c>
      <c r="AM1503" s="55">
        <v>0</v>
      </c>
      <c r="AN1503" s="2" t="s">
        <v>103</v>
      </c>
      <c r="AO1503" s="2">
        <v>14</v>
      </c>
      <c r="AP1503" s="2">
        <v>1</v>
      </c>
      <c r="AQ1503" s="2">
        <v>7</v>
      </c>
      <c r="AR1503" s="53" t="s">
        <v>148</v>
      </c>
      <c r="AS1503" s="2" t="s">
        <v>73</v>
      </c>
      <c r="AT1503" s="2" t="s">
        <v>148</v>
      </c>
      <c r="AU1503" s="2" t="s">
        <v>148</v>
      </c>
      <c r="AV1503" s="2" t="s">
        <v>148</v>
      </c>
      <c r="AW1503" s="2" t="str">
        <f t="shared" si="23"/>
        <v xml:space="preserve">     PEGUE NA LOJA HOJE             </v>
      </c>
    </row>
    <row r="1504" spans="2:49">
      <c r="B1504" t="s">
        <v>11248</v>
      </c>
      <c r="C1504" s="2">
        <v>5408</v>
      </c>
      <c r="D1504" s="2">
        <v>5408</v>
      </c>
      <c r="E1504" s="2" t="s">
        <v>11249</v>
      </c>
      <c r="F1504" s="58" t="s">
        <v>11250</v>
      </c>
      <c r="G1504" s="2" t="s">
        <v>81</v>
      </c>
      <c r="H1504" t="s">
        <v>82</v>
      </c>
      <c r="I1504" s="58" t="s">
        <v>83</v>
      </c>
      <c r="J1504" s="2">
        <v>66203</v>
      </c>
      <c r="K1504" s="2" t="s">
        <v>84</v>
      </c>
      <c r="L1504" s="2" t="s">
        <v>85</v>
      </c>
      <c r="M1504" s="58" t="s">
        <v>751</v>
      </c>
      <c r="N1504" s="58" t="s">
        <v>752</v>
      </c>
      <c r="O1504" s="58" t="s">
        <v>753</v>
      </c>
      <c r="P1504" s="2">
        <v>86530</v>
      </c>
      <c r="Q1504" s="2" t="s">
        <v>754</v>
      </c>
      <c r="R1504" s="2" t="s">
        <v>748</v>
      </c>
      <c r="S1504" s="10">
        <v>44550</v>
      </c>
      <c r="T1504" s="58" t="s">
        <v>1814</v>
      </c>
      <c r="U1504" s="2" t="s">
        <v>1815</v>
      </c>
      <c r="V1504" s="2" t="s">
        <v>92</v>
      </c>
      <c r="W1504" s="2" t="s">
        <v>1192</v>
      </c>
      <c r="X1504" s="2" t="s">
        <v>248</v>
      </c>
      <c r="Y1504" s="2">
        <v>33</v>
      </c>
      <c r="Z1504" s="2" t="s">
        <v>95</v>
      </c>
      <c r="AA1504" s="2" t="s">
        <v>206</v>
      </c>
      <c r="AB1504" s="58" t="s">
        <v>11251</v>
      </c>
      <c r="AC1504" s="58" t="s">
        <v>98</v>
      </c>
      <c r="AD1504" s="58" t="s">
        <v>11252</v>
      </c>
      <c r="AE1504" s="2" t="s">
        <v>11253</v>
      </c>
      <c r="AF1504" s="62">
        <v>-16.180110599999999</v>
      </c>
      <c r="AG1504" s="62">
        <v>-40.694955399999998</v>
      </c>
      <c r="AH1504" s="2" t="s">
        <v>11254</v>
      </c>
      <c r="AI1504" s="2" t="s">
        <v>147</v>
      </c>
      <c r="AJ1504" s="2" t="s">
        <v>1196</v>
      </c>
      <c r="AK1504" s="55">
        <v>356.31</v>
      </c>
      <c r="AL1504" s="55">
        <v>14</v>
      </c>
      <c r="AM1504" s="55">
        <v>3.9291628076674807</v>
      </c>
      <c r="AN1504" s="2" t="s">
        <v>103</v>
      </c>
      <c r="AO1504" s="2">
        <v>13</v>
      </c>
      <c r="AP1504" s="2">
        <v>1</v>
      </c>
      <c r="AQ1504" s="2">
        <v>6</v>
      </c>
      <c r="AR1504" s="53" t="s">
        <v>148</v>
      </c>
      <c r="AS1504" s="2" t="s">
        <v>73</v>
      </c>
      <c r="AT1504" s="2" t="s">
        <v>148</v>
      </c>
      <c r="AU1504" s="2" t="s">
        <v>148</v>
      </c>
      <c r="AV1504" s="2" t="s">
        <v>148</v>
      </c>
      <c r="AW1504" s="2" t="str">
        <f t="shared" si="23"/>
        <v xml:space="preserve">     PEGUE NA LOJA HOJE             </v>
      </c>
    </row>
    <row r="1505" spans="2:49">
      <c r="B1505" t="s">
        <v>11255</v>
      </c>
      <c r="C1505" s="2">
        <v>5416</v>
      </c>
      <c r="D1505" s="2">
        <v>5416</v>
      </c>
      <c r="E1505" s="2" t="s">
        <v>11256</v>
      </c>
      <c r="F1505" s="58" t="s">
        <v>11257</v>
      </c>
      <c r="G1505" s="2" t="s">
        <v>108</v>
      </c>
      <c r="H1505" t="s">
        <v>109</v>
      </c>
      <c r="I1505" s="58" t="s">
        <v>110</v>
      </c>
      <c r="J1505" s="2">
        <v>66202</v>
      </c>
      <c r="K1505" s="2" t="s">
        <v>111</v>
      </c>
      <c r="L1505" s="2" t="s">
        <v>112</v>
      </c>
      <c r="M1505" s="58" t="s">
        <v>498</v>
      </c>
      <c r="N1505" s="58" t="s">
        <v>499</v>
      </c>
      <c r="O1505" s="58" t="s">
        <v>500</v>
      </c>
      <c r="P1505" s="2">
        <v>66136</v>
      </c>
      <c r="Q1505" s="2" t="s">
        <v>501</v>
      </c>
      <c r="R1505" s="2" t="s">
        <v>495</v>
      </c>
      <c r="S1505" s="10">
        <v>44550</v>
      </c>
      <c r="T1505" s="58" t="s">
        <v>502</v>
      </c>
      <c r="U1505" s="2" t="s">
        <v>503</v>
      </c>
      <c r="V1505" s="2" t="s">
        <v>92</v>
      </c>
      <c r="W1505" s="2" t="s">
        <v>1192</v>
      </c>
      <c r="X1505" s="2" t="s">
        <v>480</v>
      </c>
      <c r="Y1505" s="2">
        <v>28</v>
      </c>
      <c r="Z1505" s="2" t="s">
        <v>95</v>
      </c>
      <c r="AA1505" s="2" t="s">
        <v>504</v>
      </c>
      <c r="AB1505" s="58" t="s">
        <v>11258</v>
      </c>
      <c r="AC1505" s="58" t="s">
        <v>11259</v>
      </c>
      <c r="AD1505" s="58" t="s">
        <v>11260</v>
      </c>
      <c r="AE1505" s="2" t="s">
        <v>11261</v>
      </c>
      <c r="AF1505" s="62">
        <v>-21.030429999999999</v>
      </c>
      <c r="AG1505" s="62">
        <v>-40.817515399999998</v>
      </c>
      <c r="AH1505" s="2" t="s">
        <v>11262</v>
      </c>
      <c r="AI1505" s="2" t="s">
        <v>28</v>
      </c>
      <c r="AJ1505" s="2" t="s">
        <v>1196</v>
      </c>
      <c r="AK1505" s="55">
        <v>446.07</v>
      </c>
      <c r="AL1505" s="55">
        <v>37</v>
      </c>
      <c r="AM1505" s="55">
        <v>8.2946622727374635</v>
      </c>
      <c r="AN1505" s="2" t="s">
        <v>103</v>
      </c>
      <c r="AO1505" s="2">
        <v>9</v>
      </c>
      <c r="AP1505" s="2">
        <v>2</v>
      </c>
      <c r="AQ1505" s="2">
        <v>5</v>
      </c>
      <c r="AR1505" s="53" t="s">
        <v>148</v>
      </c>
      <c r="AS1505" s="2" t="s">
        <v>73</v>
      </c>
      <c r="AT1505" s="2" t="s">
        <v>148</v>
      </c>
      <c r="AU1505" s="2" t="s">
        <v>148</v>
      </c>
      <c r="AV1505" s="2" t="s">
        <v>148</v>
      </c>
      <c r="AW1505" s="2" t="str">
        <f t="shared" si="23"/>
        <v xml:space="preserve">     PEGUE NA LOJA HOJE             </v>
      </c>
    </row>
    <row r="1506" spans="2:49">
      <c r="B1506" t="s">
        <v>11263</v>
      </c>
      <c r="C1506" s="2">
        <v>5409</v>
      </c>
      <c r="D1506" s="2">
        <v>5409</v>
      </c>
      <c r="E1506" s="2" t="s">
        <v>11264</v>
      </c>
      <c r="F1506" s="58" t="s">
        <v>11265</v>
      </c>
      <c r="G1506" s="2" t="s">
        <v>285</v>
      </c>
      <c r="H1506" t="s">
        <v>286</v>
      </c>
      <c r="I1506" s="58" t="s">
        <v>287</v>
      </c>
      <c r="J1506" s="2">
        <v>68673</v>
      </c>
      <c r="K1506" s="2" t="s">
        <v>288</v>
      </c>
      <c r="L1506" s="2" t="s">
        <v>289</v>
      </c>
      <c r="M1506" s="58" t="s">
        <v>290</v>
      </c>
      <c r="N1506" s="58" t="s">
        <v>291</v>
      </c>
      <c r="O1506" s="58" t="s">
        <v>292</v>
      </c>
      <c r="P1506" s="2">
        <v>66228</v>
      </c>
      <c r="Q1506" s="2" t="s">
        <v>293</v>
      </c>
      <c r="R1506" s="2" t="s">
        <v>282</v>
      </c>
      <c r="S1506" s="10">
        <v>44550</v>
      </c>
      <c r="T1506" s="58" t="s">
        <v>294</v>
      </c>
      <c r="U1506" s="2" t="s">
        <v>295</v>
      </c>
      <c r="V1506" s="2" t="s">
        <v>92</v>
      </c>
      <c r="W1506" s="2" t="s">
        <v>1192</v>
      </c>
      <c r="X1506" s="2" t="s">
        <v>296</v>
      </c>
      <c r="Y1506" s="2">
        <v>49</v>
      </c>
      <c r="Z1506" s="2" t="s">
        <v>459</v>
      </c>
      <c r="AA1506" s="2" t="s">
        <v>297</v>
      </c>
      <c r="AB1506" s="58" t="s">
        <v>11266</v>
      </c>
      <c r="AC1506" s="58" t="s">
        <v>98</v>
      </c>
      <c r="AD1506" s="58" t="s">
        <v>11267</v>
      </c>
      <c r="AE1506" s="2" t="s">
        <v>11268</v>
      </c>
      <c r="AF1506" s="62">
        <v>-26.2540637</v>
      </c>
      <c r="AG1506" s="62">
        <v>-53.6369671</v>
      </c>
      <c r="AH1506" s="2" t="s">
        <v>11269</v>
      </c>
      <c r="AI1506" s="2" t="s">
        <v>147</v>
      </c>
      <c r="AJ1506" s="2" t="s">
        <v>1196</v>
      </c>
      <c r="AK1506" s="55">
        <v>336.3</v>
      </c>
      <c r="AL1506" s="55">
        <v>24</v>
      </c>
      <c r="AM1506" s="55">
        <v>7.1364852809991079</v>
      </c>
      <c r="AN1506" s="2" t="s">
        <v>103</v>
      </c>
      <c r="AO1506" s="2">
        <v>9</v>
      </c>
      <c r="AP1506" s="2">
        <v>1</v>
      </c>
      <c r="AQ1506" s="2">
        <v>2</v>
      </c>
      <c r="AR1506" s="53" t="s">
        <v>148</v>
      </c>
      <c r="AS1506" s="2" t="s">
        <v>73</v>
      </c>
      <c r="AT1506" s="2" t="s">
        <v>148</v>
      </c>
      <c r="AU1506" s="2" t="s">
        <v>148</v>
      </c>
      <c r="AV1506" s="2" t="s">
        <v>148</v>
      </c>
      <c r="AW1506" s="2" t="str">
        <f t="shared" si="23"/>
        <v xml:space="preserve">     PEGUE NA LOJA HOJE             </v>
      </c>
    </row>
    <row r="1507" spans="2:49">
      <c r="B1507" t="s">
        <v>11270</v>
      </c>
      <c r="C1507" s="2">
        <v>5394</v>
      </c>
      <c r="D1507" s="2">
        <v>5394</v>
      </c>
      <c r="E1507" s="2" t="s">
        <v>11271</v>
      </c>
      <c r="F1507" s="58" t="s">
        <v>11272</v>
      </c>
      <c r="G1507" s="2" t="s">
        <v>380</v>
      </c>
      <c r="H1507" t="s">
        <v>381</v>
      </c>
      <c r="I1507" s="58" t="s">
        <v>382</v>
      </c>
      <c r="J1507" s="2">
        <v>66147</v>
      </c>
      <c r="K1507" s="2" t="s">
        <v>383</v>
      </c>
      <c r="L1507" s="2" t="s">
        <v>384</v>
      </c>
      <c r="M1507" s="58" t="s">
        <v>1717</v>
      </c>
      <c r="N1507" s="58" t="s">
        <v>1718</v>
      </c>
      <c r="O1507" s="58" t="s">
        <v>1719</v>
      </c>
      <c r="P1507" s="2" t="s">
        <v>148</v>
      </c>
      <c r="Q1507" s="2" t="s">
        <v>1720</v>
      </c>
      <c r="R1507" s="2">
        <v>1003</v>
      </c>
      <c r="S1507" s="10">
        <v>44550</v>
      </c>
      <c r="T1507" s="58" t="s">
        <v>3305</v>
      </c>
      <c r="U1507" s="2" t="s">
        <v>3306</v>
      </c>
      <c r="V1507" s="2" t="s">
        <v>92</v>
      </c>
      <c r="W1507" s="2" t="s">
        <v>1192</v>
      </c>
      <c r="X1507" s="2" t="s">
        <v>248</v>
      </c>
      <c r="Y1507" s="2">
        <v>64</v>
      </c>
      <c r="Z1507" s="2" t="s">
        <v>160</v>
      </c>
      <c r="AA1507" s="2" t="s">
        <v>392</v>
      </c>
      <c r="AB1507" s="58" t="s">
        <v>7261</v>
      </c>
      <c r="AC1507" s="58" t="s">
        <v>11273</v>
      </c>
      <c r="AD1507" s="58" t="s">
        <v>11274</v>
      </c>
      <c r="AE1507" s="2" t="s">
        <v>11275</v>
      </c>
      <c r="AF1507" s="62">
        <v>-17.545847599999998</v>
      </c>
      <c r="AG1507" s="62">
        <v>-52.5431016</v>
      </c>
      <c r="AH1507" s="2" t="s">
        <v>11276</v>
      </c>
      <c r="AI1507" s="2" t="s">
        <v>147</v>
      </c>
      <c r="AJ1507" s="2" t="s">
        <v>1196</v>
      </c>
      <c r="AK1507" s="55">
        <v>375.64</v>
      </c>
      <c r="AL1507" s="55">
        <v>38</v>
      </c>
      <c r="AM1507" s="55">
        <v>10.116068576296454</v>
      </c>
      <c r="AN1507" s="2" t="s">
        <v>331</v>
      </c>
      <c r="AO1507" s="2">
        <v>12</v>
      </c>
      <c r="AP1507" s="2">
        <v>1</v>
      </c>
      <c r="AQ1507" s="2">
        <v>5</v>
      </c>
      <c r="AR1507" s="53" t="s">
        <v>148</v>
      </c>
      <c r="AS1507" s="2" t="s">
        <v>73</v>
      </c>
      <c r="AT1507" s="2" t="s">
        <v>148</v>
      </c>
      <c r="AU1507" s="2" t="s">
        <v>148</v>
      </c>
      <c r="AV1507" s="2" t="s">
        <v>148</v>
      </c>
      <c r="AW1507" s="2" t="str">
        <f t="shared" si="23"/>
        <v xml:space="preserve">     PEGUE NA LOJA HOJE             </v>
      </c>
    </row>
    <row r="1508" spans="2:49">
      <c r="B1508" t="s">
        <v>11277</v>
      </c>
      <c r="C1508" s="2">
        <v>5407</v>
      </c>
      <c r="D1508" s="2">
        <v>5407</v>
      </c>
      <c r="E1508" s="2" t="s">
        <v>11278</v>
      </c>
      <c r="F1508" s="58" t="s">
        <v>11279</v>
      </c>
      <c r="G1508" s="2" t="s">
        <v>534</v>
      </c>
      <c r="H1508" t="s">
        <v>535</v>
      </c>
      <c r="I1508" s="58" t="s">
        <v>536</v>
      </c>
      <c r="J1508" s="2">
        <v>65659</v>
      </c>
      <c r="K1508" s="2" t="s">
        <v>537</v>
      </c>
      <c r="L1508" s="2" t="s">
        <v>531</v>
      </c>
      <c r="M1508" s="58" t="s">
        <v>3038</v>
      </c>
      <c r="N1508" s="58" t="s">
        <v>3039</v>
      </c>
      <c r="O1508" s="58" t="s">
        <v>3040</v>
      </c>
      <c r="P1508" s="2" t="s">
        <v>148</v>
      </c>
      <c r="Q1508" s="2" t="s">
        <v>3041</v>
      </c>
      <c r="R1508" s="2" t="s">
        <v>3035</v>
      </c>
      <c r="S1508" s="10">
        <v>44551</v>
      </c>
      <c r="T1508" s="58" t="s">
        <v>4141</v>
      </c>
      <c r="U1508" s="2" t="s">
        <v>4142</v>
      </c>
      <c r="V1508" s="2" t="s">
        <v>92</v>
      </c>
      <c r="W1508" s="2" t="s">
        <v>1192</v>
      </c>
      <c r="X1508" s="2" t="s">
        <v>545</v>
      </c>
      <c r="Y1508" s="2">
        <v>93</v>
      </c>
      <c r="Z1508" s="2" t="s">
        <v>95</v>
      </c>
      <c r="AA1508" s="2" t="s">
        <v>546</v>
      </c>
      <c r="AB1508" s="58" t="s">
        <v>11280</v>
      </c>
      <c r="AC1508" s="58" t="s">
        <v>98</v>
      </c>
      <c r="AD1508" s="58" t="s">
        <v>11281</v>
      </c>
      <c r="AE1508" s="2" t="s">
        <v>11282</v>
      </c>
      <c r="AF1508" s="62">
        <v>-4.0957083000000001</v>
      </c>
      <c r="AG1508" s="62">
        <v>-54.911193300000001</v>
      </c>
      <c r="AH1508" s="2" t="s">
        <v>11283</v>
      </c>
      <c r="AI1508" s="2" t="s">
        <v>147</v>
      </c>
      <c r="AJ1508" s="2" t="s">
        <v>1196</v>
      </c>
      <c r="AK1508" s="55">
        <v>487.55</v>
      </c>
      <c r="AL1508" s="55">
        <v>56</v>
      </c>
      <c r="AM1508" s="55">
        <v>11.486001435750179</v>
      </c>
      <c r="AN1508" s="2" t="s">
        <v>103</v>
      </c>
      <c r="AO1508" s="2">
        <v>11</v>
      </c>
      <c r="AP1508" s="2">
        <v>1</v>
      </c>
      <c r="AQ1508" s="2">
        <v>4</v>
      </c>
      <c r="AR1508" s="53" t="s">
        <v>148</v>
      </c>
      <c r="AS1508" s="2" t="s">
        <v>73</v>
      </c>
      <c r="AT1508" s="2" t="s">
        <v>148</v>
      </c>
      <c r="AU1508" s="2" t="s">
        <v>148</v>
      </c>
      <c r="AV1508" s="2" t="s">
        <v>148</v>
      </c>
      <c r="AW1508" s="2" t="str">
        <f t="shared" si="23"/>
        <v xml:space="preserve">     PEGUE NA LOJA HOJE             </v>
      </c>
    </row>
    <row r="1509" spans="2:49">
      <c r="B1509" t="s">
        <v>11284</v>
      </c>
      <c r="C1509" s="2">
        <v>1517</v>
      </c>
      <c r="D1509" s="2">
        <v>1517</v>
      </c>
      <c r="E1509" s="2" t="s">
        <v>11285</v>
      </c>
      <c r="F1509" s="58" t="s">
        <v>11286</v>
      </c>
      <c r="G1509" s="2" t="s">
        <v>380</v>
      </c>
      <c r="H1509" t="s">
        <v>381</v>
      </c>
      <c r="I1509" s="58" t="s">
        <v>382</v>
      </c>
      <c r="J1509" s="2">
        <v>66147</v>
      </c>
      <c r="K1509" s="2" t="s">
        <v>383</v>
      </c>
      <c r="L1509" s="2" t="s">
        <v>384</v>
      </c>
      <c r="M1509" s="58" t="s">
        <v>520</v>
      </c>
      <c r="N1509" s="58" t="s">
        <v>521</v>
      </c>
      <c r="O1509" s="58" t="s">
        <v>522</v>
      </c>
      <c r="P1509" s="2">
        <v>68701</v>
      </c>
      <c r="Q1509" s="2" t="s">
        <v>523</v>
      </c>
      <c r="R1509" s="2" t="s">
        <v>517</v>
      </c>
      <c r="S1509" s="10">
        <v>44552</v>
      </c>
      <c r="T1509" s="58" t="s">
        <v>524</v>
      </c>
      <c r="U1509" s="2" t="s">
        <v>525</v>
      </c>
      <c r="V1509" s="2" t="s">
        <v>92</v>
      </c>
      <c r="W1509" s="2" t="s">
        <v>93</v>
      </c>
      <c r="X1509" s="2" t="s">
        <v>442</v>
      </c>
      <c r="Y1509" s="2">
        <v>85</v>
      </c>
      <c r="Z1509" s="2" t="s">
        <v>160</v>
      </c>
      <c r="AA1509" s="2" t="s">
        <v>526</v>
      </c>
      <c r="AB1509" s="58" t="s">
        <v>11286</v>
      </c>
      <c r="AC1509" s="58" t="s">
        <v>98</v>
      </c>
      <c r="AD1509" s="58" t="s">
        <v>11287</v>
      </c>
      <c r="AE1509" s="2" t="s">
        <v>11288</v>
      </c>
      <c r="AF1509" s="62">
        <v>-3.9724511999999899</v>
      </c>
      <c r="AG1509" s="62">
        <v>-38.529988099999997</v>
      </c>
      <c r="AH1509" s="2" t="s">
        <v>11289</v>
      </c>
      <c r="AI1509" s="2" t="s">
        <v>147</v>
      </c>
      <c r="AJ1509" s="2" t="s">
        <v>1351</v>
      </c>
      <c r="AK1509" s="55">
        <v>508.07</v>
      </c>
      <c r="AL1509" s="55">
        <v>45</v>
      </c>
      <c r="AM1509" s="55">
        <v>8.8570472572677001</v>
      </c>
      <c r="AN1509" s="2" t="s">
        <v>103</v>
      </c>
      <c r="AO1509" s="2">
        <v>11</v>
      </c>
      <c r="AP1509" s="2">
        <v>1</v>
      </c>
      <c r="AQ1509" s="2">
        <v>4</v>
      </c>
      <c r="AR1509" s="53" t="s">
        <v>148</v>
      </c>
      <c r="AS1509" s="2" t="s">
        <v>73</v>
      </c>
      <c r="AT1509" s="2" t="s">
        <v>148</v>
      </c>
      <c r="AU1509" s="2" t="s">
        <v>148</v>
      </c>
      <c r="AV1509" s="2" t="s">
        <v>148</v>
      </c>
      <c r="AW1509" s="2" t="str">
        <f t="shared" si="23"/>
        <v xml:space="preserve">     PEGUE NA LOJA HOJE             </v>
      </c>
    </row>
    <row r="1510" spans="2:49">
      <c r="B1510" t="s">
        <v>11290</v>
      </c>
      <c r="C1510" s="2">
        <v>5411</v>
      </c>
      <c r="D1510" s="2">
        <v>5411</v>
      </c>
      <c r="E1510" s="2" t="s">
        <v>11291</v>
      </c>
      <c r="F1510" s="58" t="s">
        <v>11292</v>
      </c>
      <c r="G1510" s="2" t="s">
        <v>534</v>
      </c>
      <c r="H1510" t="s">
        <v>535</v>
      </c>
      <c r="I1510" s="58" t="s">
        <v>536</v>
      </c>
      <c r="J1510" s="2">
        <v>65659</v>
      </c>
      <c r="K1510" s="2" t="s">
        <v>537</v>
      </c>
      <c r="L1510" s="2" t="s">
        <v>531</v>
      </c>
      <c r="M1510" s="58" t="s">
        <v>3038</v>
      </c>
      <c r="N1510" s="58" t="s">
        <v>3039</v>
      </c>
      <c r="O1510" s="58" t="s">
        <v>3040</v>
      </c>
      <c r="P1510" s="2" t="s">
        <v>148</v>
      </c>
      <c r="Q1510" s="2" t="s">
        <v>3041</v>
      </c>
      <c r="R1510" s="2" t="s">
        <v>3035</v>
      </c>
      <c r="S1510" s="10">
        <v>44552</v>
      </c>
      <c r="T1510" s="58" t="s">
        <v>4141</v>
      </c>
      <c r="U1510" s="2" t="s">
        <v>4142</v>
      </c>
      <c r="V1510" s="2" t="s">
        <v>92</v>
      </c>
      <c r="W1510" s="2" t="s">
        <v>1192</v>
      </c>
      <c r="X1510" s="2" t="s">
        <v>545</v>
      </c>
      <c r="Y1510" s="2">
        <v>93</v>
      </c>
      <c r="Z1510" s="2" t="s">
        <v>95</v>
      </c>
      <c r="AA1510" s="2" t="s">
        <v>546</v>
      </c>
      <c r="AB1510" s="58" t="s">
        <v>5986</v>
      </c>
      <c r="AC1510" s="58" t="s">
        <v>11293</v>
      </c>
      <c r="AD1510" s="58" t="s">
        <v>11294</v>
      </c>
      <c r="AE1510" s="2" t="s">
        <v>11295</v>
      </c>
      <c r="AF1510" s="62">
        <v>-2.4274293999999998</v>
      </c>
      <c r="AG1510" s="62">
        <v>-54.733121300000001</v>
      </c>
      <c r="AH1510" s="2" t="s">
        <v>11296</v>
      </c>
      <c r="AI1510" s="2" t="s">
        <v>28</v>
      </c>
      <c r="AJ1510" s="2" t="s">
        <v>1196</v>
      </c>
      <c r="AK1510" s="55">
        <v>458.47</v>
      </c>
      <c r="AL1510" s="55">
        <v>0</v>
      </c>
      <c r="AM1510" s="55">
        <v>0</v>
      </c>
      <c r="AN1510" s="2" t="s">
        <v>331</v>
      </c>
      <c r="AO1510" s="2">
        <v>13</v>
      </c>
      <c r="AP1510" s="2">
        <v>1</v>
      </c>
      <c r="AQ1510" s="2">
        <v>6</v>
      </c>
      <c r="AR1510" s="53" t="s">
        <v>148</v>
      </c>
      <c r="AS1510" s="2" t="s">
        <v>73</v>
      </c>
      <c r="AT1510" s="2" t="s">
        <v>148</v>
      </c>
      <c r="AU1510" s="2" t="s">
        <v>148</v>
      </c>
      <c r="AV1510" s="2" t="s">
        <v>148</v>
      </c>
      <c r="AW1510" s="2" t="str">
        <f t="shared" si="23"/>
        <v xml:space="preserve">     PEGUE NA LOJA HOJE             </v>
      </c>
    </row>
    <row r="1511" spans="2:49">
      <c r="B1511" t="s">
        <v>11297</v>
      </c>
      <c r="C1511" s="2">
        <v>1525</v>
      </c>
      <c r="D1511" s="2">
        <v>1525</v>
      </c>
      <c r="E1511" s="2" t="s">
        <v>11298</v>
      </c>
      <c r="F1511" s="58" t="s">
        <v>11299</v>
      </c>
      <c r="G1511" s="2" t="s">
        <v>534</v>
      </c>
      <c r="H1511" t="s">
        <v>535</v>
      </c>
      <c r="I1511" s="58" t="s">
        <v>536</v>
      </c>
      <c r="J1511" s="2">
        <v>65659</v>
      </c>
      <c r="K1511" s="2" t="s">
        <v>537</v>
      </c>
      <c r="L1511" s="2" t="s">
        <v>531</v>
      </c>
      <c r="M1511" s="58" t="s">
        <v>3340</v>
      </c>
      <c r="N1511" s="58" t="s">
        <v>3341</v>
      </c>
      <c r="O1511" s="58" t="s">
        <v>3342</v>
      </c>
      <c r="P1511" s="2" t="s">
        <v>148</v>
      </c>
      <c r="Q1511" s="2" t="s">
        <v>3343</v>
      </c>
      <c r="R1511" s="2" t="s">
        <v>3337</v>
      </c>
      <c r="S1511" s="10">
        <v>44552</v>
      </c>
      <c r="T1511" s="58" t="s">
        <v>3344</v>
      </c>
      <c r="U1511" s="2" t="s">
        <v>3345</v>
      </c>
      <c r="V1511" s="2" t="s">
        <v>92</v>
      </c>
      <c r="W1511" s="2" t="s">
        <v>93</v>
      </c>
      <c r="X1511" s="2" t="s">
        <v>545</v>
      </c>
      <c r="Y1511" s="2">
        <v>91</v>
      </c>
      <c r="Z1511" s="2" t="s">
        <v>459</v>
      </c>
      <c r="AA1511" s="2" t="s">
        <v>546</v>
      </c>
      <c r="AB1511" s="58" t="s">
        <v>11299</v>
      </c>
      <c r="AC1511" s="58" t="s">
        <v>98</v>
      </c>
      <c r="AD1511" s="58" t="s">
        <v>11300</v>
      </c>
      <c r="AE1511" s="2" t="s">
        <v>11301</v>
      </c>
      <c r="AF1511" s="62">
        <v>-3.755614</v>
      </c>
      <c r="AG1511" s="62">
        <v>-47.498513799999998</v>
      </c>
      <c r="AH1511" s="2" t="s">
        <v>11302</v>
      </c>
      <c r="AI1511" s="2" t="s">
        <v>147</v>
      </c>
      <c r="AJ1511" s="2" t="s">
        <v>1351</v>
      </c>
      <c r="AK1511" s="55">
        <v>610.67999999999995</v>
      </c>
      <c r="AL1511" s="55">
        <v>56</v>
      </c>
      <c r="AM1511" s="55">
        <v>9.1701054562127471</v>
      </c>
      <c r="AN1511" s="2" t="s">
        <v>103</v>
      </c>
      <c r="AO1511" s="2">
        <v>9</v>
      </c>
      <c r="AP1511" s="2">
        <v>1</v>
      </c>
      <c r="AQ1511" s="2">
        <v>2</v>
      </c>
      <c r="AR1511" s="53" t="s">
        <v>72</v>
      </c>
      <c r="AS1511" s="2" t="s">
        <v>73</v>
      </c>
      <c r="AT1511" s="2" t="s">
        <v>148</v>
      </c>
      <c r="AU1511" s="2" t="s">
        <v>148</v>
      </c>
      <c r="AV1511" s="2" t="s">
        <v>76</v>
      </c>
      <c r="AW1511" s="2" t="str">
        <f t="shared" si="23"/>
        <v>AMERICANAS SERVIÇOS    PEGUE NA LOJA HOJE            QUIOSQUE</v>
      </c>
    </row>
    <row r="1512" spans="2:49">
      <c r="B1512" t="s">
        <v>11303</v>
      </c>
      <c r="C1512" s="2">
        <v>1528</v>
      </c>
      <c r="D1512" s="2">
        <v>1528</v>
      </c>
      <c r="E1512" s="2" t="s">
        <v>11304</v>
      </c>
      <c r="F1512" s="58" t="s">
        <v>11305</v>
      </c>
      <c r="G1512" s="2" t="s">
        <v>534</v>
      </c>
      <c r="H1512" t="s">
        <v>535</v>
      </c>
      <c r="I1512" s="58" t="s">
        <v>536</v>
      </c>
      <c r="J1512" s="2">
        <v>65659</v>
      </c>
      <c r="K1512" s="2" t="s">
        <v>537</v>
      </c>
      <c r="L1512" s="2" t="s">
        <v>531</v>
      </c>
      <c r="M1512" s="58" t="s">
        <v>3340</v>
      </c>
      <c r="N1512" s="58" t="s">
        <v>3341</v>
      </c>
      <c r="O1512" s="58" t="s">
        <v>3342</v>
      </c>
      <c r="P1512" s="2" t="s">
        <v>148</v>
      </c>
      <c r="Q1512" s="2" t="s">
        <v>3343</v>
      </c>
      <c r="R1512" s="2" t="s">
        <v>3337</v>
      </c>
      <c r="S1512" s="10">
        <v>44552</v>
      </c>
      <c r="T1512" s="58" t="s">
        <v>3344</v>
      </c>
      <c r="U1512" s="2" t="s">
        <v>3345</v>
      </c>
      <c r="V1512" s="2" t="s">
        <v>92</v>
      </c>
      <c r="W1512" s="2" t="s">
        <v>93</v>
      </c>
      <c r="X1512" s="2" t="s">
        <v>545</v>
      </c>
      <c r="Y1512" s="2">
        <v>91</v>
      </c>
      <c r="Z1512" s="2" t="s">
        <v>95</v>
      </c>
      <c r="AA1512" s="2" t="s">
        <v>546</v>
      </c>
      <c r="AB1512" s="58" t="s">
        <v>11305</v>
      </c>
      <c r="AC1512" s="58" t="s">
        <v>98</v>
      </c>
      <c r="AD1512" s="58" t="s">
        <v>11306</v>
      </c>
      <c r="AE1512" s="2" t="s">
        <v>11307</v>
      </c>
      <c r="AF1512" s="62">
        <v>-1.9612687</v>
      </c>
      <c r="AG1512" s="62">
        <v>-48.199610200000002</v>
      </c>
      <c r="AH1512" s="2" t="s">
        <v>11308</v>
      </c>
      <c r="AI1512" s="2" t="s">
        <v>147</v>
      </c>
      <c r="AJ1512" s="2" t="s">
        <v>330</v>
      </c>
      <c r="AK1512" s="55">
        <v>703.67</v>
      </c>
      <c r="AL1512" s="55">
        <v>71</v>
      </c>
      <c r="AM1512" s="55">
        <v>10.089956940042919</v>
      </c>
      <c r="AN1512" s="2" t="s">
        <v>103</v>
      </c>
      <c r="AO1512" s="2">
        <v>8</v>
      </c>
      <c r="AP1512" s="2">
        <v>1</v>
      </c>
      <c r="AQ1512" s="2">
        <v>1</v>
      </c>
      <c r="AR1512" s="53" t="s">
        <v>72</v>
      </c>
      <c r="AS1512" s="2" t="s">
        <v>73</v>
      </c>
      <c r="AT1512" s="2" t="s">
        <v>148</v>
      </c>
      <c r="AU1512" s="2" t="s">
        <v>148</v>
      </c>
      <c r="AV1512" s="2" t="s">
        <v>76</v>
      </c>
      <c r="AW1512" s="2" t="str">
        <f t="shared" si="23"/>
        <v>AMERICANAS SERVIÇOS    PEGUE NA LOJA HOJE            QUIOSQUE</v>
      </c>
    </row>
    <row r="1513" spans="2:49">
      <c r="B1513" t="s">
        <v>11309</v>
      </c>
      <c r="C1513" s="2">
        <v>1553</v>
      </c>
      <c r="D1513" s="2">
        <v>1553</v>
      </c>
      <c r="E1513" s="2" t="s">
        <v>11310</v>
      </c>
      <c r="F1513" s="58" t="s">
        <v>11311</v>
      </c>
      <c r="G1513" s="2" t="s">
        <v>534</v>
      </c>
      <c r="H1513" t="s">
        <v>535</v>
      </c>
      <c r="I1513" s="58" t="s">
        <v>536</v>
      </c>
      <c r="J1513" s="2">
        <v>65659</v>
      </c>
      <c r="K1513" s="2" t="s">
        <v>537</v>
      </c>
      <c r="L1513" s="2" t="s">
        <v>531</v>
      </c>
      <c r="M1513" s="58" t="s">
        <v>3340</v>
      </c>
      <c r="N1513" s="58" t="s">
        <v>3341</v>
      </c>
      <c r="O1513" s="58" t="s">
        <v>3342</v>
      </c>
      <c r="P1513" s="2" t="s">
        <v>148</v>
      </c>
      <c r="Q1513" s="2" t="s">
        <v>3343</v>
      </c>
      <c r="R1513" s="2" t="s">
        <v>3337</v>
      </c>
      <c r="S1513" s="10">
        <v>44552</v>
      </c>
      <c r="T1513" s="58" t="s">
        <v>3344</v>
      </c>
      <c r="U1513" s="2" t="s">
        <v>3345</v>
      </c>
      <c r="V1513" s="2" t="s">
        <v>92</v>
      </c>
      <c r="W1513" s="2" t="s">
        <v>93</v>
      </c>
      <c r="X1513" s="2" t="s">
        <v>545</v>
      </c>
      <c r="Y1513" s="2">
        <v>91</v>
      </c>
      <c r="Z1513" s="2" t="s">
        <v>95</v>
      </c>
      <c r="AA1513" s="2" t="s">
        <v>546</v>
      </c>
      <c r="AB1513" s="58" t="s">
        <v>11311</v>
      </c>
      <c r="AC1513" s="58" t="s">
        <v>98</v>
      </c>
      <c r="AD1513" s="58" t="s">
        <v>11312</v>
      </c>
      <c r="AE1513" s="2" t="s">
        <v>11313</v>
      </c>
      <c r="AF1513" s="62">
        <v>-1.9363356</v>
      </c>
      <c r="AG1513" s="62">
        <v>-50.816477399999997</v>
      </c>
      <c r="AH1513" s="2" t="s">
        <v>11314</v>
      </c>
      <c r="AI1513" s="2" t="s">
        <v>147</v>
      </c>
      <c r="AJ1513" s="2" t="s">
        <v>330</v>
      </c>
      <c r="AK1513" s="55">
        <v>712.19</v>
      </c>
      <c r="AL1513" s="55">
        <v>49</v>
      </c>
      <c r="AM1513" s="55">
        <v>6.8801864670944539</v>
      </c>
      <c r="AN1513" s="2" t="s">
        <v>103</v>
      </c>
      <c r="AO1513" s="2">
        <v>10</v>
      </c>
      <c r="AP1513" s="2">
        <v>1</v>
      </c>
      <c r="AQ1513" s="2">
        <v>3</v>
      </c>
      <c r="AR1513" s="53" t="s">
        <v>72</v>
      </c>
      <c r="AS1513" s="2" t="s">
        <v>73</v>
      </c>
      <c r="AT1513" s="2" t="s">
        <v>148</v>
      </c>
      <c r="AU1513" s="2" t="s">
        <v>148</v>
      </c>
      <c r="AV1513" s="2" t="s">
        <v>76</v>
      </c>
      <c r="AW1513" s="2" t="str">
        <f t="shared" si="23"/>
        <v>AMERICANAS SERVIÇOS    PEGUE NA LOJA HOJE            QUIOSQUE</v>
      </c>
    </row>
    <row r="1514" spans="2:49">
      <c r="B1514" t="s">
        <v>11315</v>
      </c>
      <c r="C1514" s="2">
        <v>5425</v>
      </c>
      <c r="D1514" s="2">
        <v>5425</v>
      </c>
      <c r="E1514" s="2" t="s">
        <v>11316</v>
      </c>
      <c r="F1514" s="58" t="s">
        <v>11317</v>
      </c>
      <c r="G1514" s="2" t="s">
        <v>534</v>
      </c>
      <c r="H1514" t="s">
        <v>535</v>
      </c>
      <c r="I1514" s="58" t="s">
        <v>536</v>
      </c>
      <c r="J1514" s="2">
        <v>65659</v>
      </c>
      <c r="K1514" s="2" t="s">
        <v>537</v>
      </c>
      <c r="L1514" s="2" t="s">
        <v>531</v>
      </c>
      <c r="M1514" s="58" t="s">
        <v>3921</v>
      </c>
      <c r="N1514" s="58" t="s">
        <v>3922</v>
      </c>
      <c r="O1514" s="58" t="s">
        <v>3923</v>
      </c>
      <c r="P1514" s="2" t="s">
        <v>148</v>
      </c>
      <c r="Q1514" s="2" t="s">
        <v>3924</v>
      </c>
      <c r="R1514" s="2" t="s">
        <v>796</v>
      </c>
      <c r="S1514" s="10">
        <v>44552</v>
      </c>
      <c r="T1514" s="58" t="s">
        <v>3925</v>
      </c>
      <c r="U1514" s="2" t="s">
        <v>3926</v>
      </c>
      <c r="V1514" s="2" t="s">
        <v>92</v>
      </c>
      <c r="W1514" s="2" t="s">
        <v>1192</v>
      </c>
      <c r="X1514" s="2" t="s">
        <v>545</v>
      </c>
      <c r="Y1514" s="2">
        <v>99</v>
      </c>
      <c r="Z1514" s="2" t="s">
        <v>160</v>
      </c>
      <c r="AA1514" s="2" t="s">
        <v>727</v>
      </c>
      <c r="AB1514" s="58" t="s">
        <v>11318</v>
      </c>
      <c r="AC1514" s="58" t="s">
        <v>98</v>
      </c>
      <c r="AD1514" s="58" t="s">
        <v>11319</v>
      </c>
      <c r="AE1514" s="2" t="s">
        <v>11320</v>
      </c>
      <c r="AF1514" s="62">
        <v>-5.5219994999999997</v>
      </c>
      <c r="AG1514" s="62">
        <v>-43.202169099999999</v>
      </c>
      <c r="AH1514" s="2" t="s">
        <v>11321</v>
      </c>
      <c r="AI1514" s="2" t="s">
        <v>147</v>
      </c>
      <c r="AJ1514" s="2" t="s">
        <v>1196</v>
      </c>
      <c r="AK1514" s="55">
        <v>380.36</v>
      </c>
      <c r="AL1514" s="55">
        <v>0</v>
      </c>
      <c r="AM1514" s="55">
        <v>0</v>
      </c>
      <c r="AN1514" s="2" t="s">
        <v>103</v>
      </c>
      <c r="AO1514" s="2">
        <v>13</v>
      </c>
      <c r="AP1514" s="2">
        <v>1</v>
      </c>
      <c r="AQ1514" s="2">
        <v>6</v>
      </c>
      <c r="AR1514" s="53" t="s">
        <v>72</v>
      </c>
      <c r="AS1514" s="2" t="s">
        <v>73</v>
      </c>
      <c r="AT1514" s="2" t="s">
        <v>148</v>
      </c>
      <c r="AU1514" s="2" t="s">
        <v>148</v>
      </c>
      <c r="AV1514" s="2" t="s">
        <v>76</v>
      </c>
      <c r="AW1514" s="2" t="str">
        <f t="shared" si="23"/>
        <v>AMERICANAS SERVIÇOS    PEGUE NA LOJA HOJE            QUIOSQUE</v>
      </c>
    </row>
    <row r="1515" spans="2:49">
      <c r="B1515" t="s">
        <v>11322</v>
      </c>
      <c r="C1515" s="2">
        <v>5426</v>
      </c>
      <c r="D1515" s="2">
        <v>5426</v>
      </c>
      <c r="E1515" s="2" t="s">
        <v>11323</v>
      </c>
      <c r="F1515" s="58" t="s">
        <v>11324</v>
      </c>
      <c r="G1515" s="2" t="s">
        <v>534</v>
      </c>
      <c r="H1515" t="s">
        <v>535</v>
      </c>
      <c r="I1515" s="58" t="s">
        <v>536</v>
      </c>
      <c r="J1515" s="2">
        <v>65659</v>
      </c>
      <c r="K1515" s="2" t="s">
        <v>537</v>
      </c>
      <c r="L1515" s="2" t="s">
        <v>531</v>
      </c>
      <c r="M1515" s="58" t="s">
        <v>3921</v>
      </c>
      <c r="N1515" s="58" t="s">
        <v>3922</v>
      </c>
      <c r="O1515" s="58" t="s">
        <v>3923</v>
      </c>
      <c r="P1515" s="2" t="s">
        <v>148</v>
      </c>
      <c r="Q1515" s="2" t="s">
        <v>3924</v>
      </c>
      <c r="R1515" s="2" t="s">
        <v>796</v>
      </c>
      <c r="S1515" s="10">
        <v>44552</v>
      </c>
      <c r="T1515" s="58" t="s">
        <v>3925</v>
      </c>
      <c r="U1515" s="2" t="s">
        <v>3926</v>
      </c>
      <c r="V1515" s="2" t="s">
        <v>92</v>
      </c>
      <c r="W1515" s="2" t="s">
        <v>1192</v>
      </c>
      <c r="X1515" s="2" t="s">
        <v>545</v>
      </c>
      <c r="Y1515" s="2">
        <v>99</v>
      </c>
      <c r="Z1515" s="2" t="s">
        <v>160</v>
      </c>
      <c r="AA1515" s="2" t="s">
        <v>727</v>
      </c>
      <c r="AB1515" s="58" t="s">
        <v>11325</v>
      </c>
      <c r="AC1515" s="58" t="s">
        <v>98</v>
      </c>
      <c r="AD1515" s="58" t="s">
        <v>11326</v>
      </c>
      <c r="AE1515" s="2" t="s">
        <v>11327</v>
      </c>
      <c r="AF1515" s="62">
        <v>-6.0272531999999996</v>
      </c>
      <c r="AG1515" s="62">
        <v>-44.246159899999903</v>
      </c>
      <c r="AH1515" s="2" t="s">
        <v>11328</v>
      </c>
      <c r="AI1515" s="2" t="s">
        <v>147</v>
      </c>
      <c r="AJ1515" s="2" t="s">
        <v>1196</v>
      </c>
      <c r="AK1515" s="55">
        <v>441.17</v>
      </c>
      <c r="AL1515" s="55">
        <v>25</v>
      </c>
      <c r="AM1515" s="55">
        <v>5.666749778996758</v>
      </c>
      <c r="AN1515" s="2" t="s">
        <v>103</v>
      </c>
      <c r="AO1515" s="2">
        <v>13</v>
      </c>
      <c r="AP1515" s="2">
        <v>1</v>
      </c>
      <c r="AQ1515" s="2">
        <v>6</v>
      </c>
      <c r="AR1515" s="53" t="s">
        <v>72</v>
      </c>
      <c r="AS1515" s="2" t="s">
        <v>73</v>
      </c>
      <c r="AT1515" s="2" t="s">
        <v>148</v>
      </c>
      <c r="AU1515" s="2" t="s">
        <v>148</v>
      </c>
      <c r="AV1515" s="2" t="s">
        <v>76</v>
      </c>
      <c r="AW1515" s="2" t="str">
        <f t="shared" si="23"/>
        <v>AMERICANAS SERVIÇOS    PEGUE NA LOJA HOJE            QUIOSQUE</v>
      </c>
    </row>
    <row r="1516" spans="2:49">
      <c r="B1516" t="s">
        <v>11329</v>
      </c>
      <c r="C1516" s="2">
        <v>1252</v>
      </c>
      <c r="D1516" s="2">
        <v>1252</v>
      </c>
      <c r="E1516" s="2" t="s">
        <v>11330</v>
      </c>
      <c r="F1516" s="58" t="s">
        <v>11331</v>
      </c>
      <c r="G1516" s="2" t="s">
        <v>431</v>
      </c>
      <c r="H1516" t="s">
        <v>432</v>
      </c>
      <c r="I1516" s="58" t="s">
        <v>433</v>
      </c>
      <c r="J1516" s="2">
        <v>66749</v>
      </c>
      <c r="K1516" s="2" t="s">
        <v>434</v>
      </c>
      <c r="L1516" s="2" t="s">
        <v>435</v>
      </c>
      <c r="M1516" s="58" t="s">
        <v>1051</v>
      </c>
      <c r="N1516" s="58" t="s">
        <v>1052</v>
      </c>
      <c r="O1516" s="58" t="s">
        <v>1053</v>
      </c>
      <c r="P1516" s="2" t="s">
        <v>148</v>
      </c>
      <c r="Q1516" s="2" t="s">
        <v>1054</v>
      </c>
      <c r="R1516" s="2" t="s">
        <v>1048</v>
      </c>
      <c r="S1516" s="10">
        <v>44552</v>
      </c>
      <c r="T1516" s="58" t="s">
        <v>1055</v>
      </c>
      <c r="U1516" s="2" t="s">
        <v>1056</v>
      </c>
      <c r="V1516" s="2" t="s">
        <v>92</v>
      </c>
      <c r="W1516" s="2" t="s">
        <v>93</v>
      </c>
      <c r="X1516" s="2" t="s">
        <v>442</v>
      </c>
      <c r="Y1516" s="2">
        <v>83</v>
      </c>
      <c r="Z1516" s="2" t="s">
        <v>160</v>
      </c>
      <c r="AA1516" s="2" t="s">
        <v>1057</v>
      </c>
      <c r="AB1516" s="58" t="s">
        <v>1058</v>
      </c>
      <c r="AC1516" s="58" t="s">
        <v>11332</v>
      </c>
      <c r="AD1516" s="58" t="s">
        <v>11333</v>
      </c>
      <c r="AE1516" s="2" t="s">
        <v>11334</v>
      </c>
      <c r="AF1516" s="62">
        <v>-7.1514157999999997</v>
      </c>
      <c r="AG1516" s="62">
        <v>-34.872952900000001</v>
      </c>
      <c r="AH1516" s="2" t="s">
        <v>11335</v>
      </c>
      <c r="AI1516" s="2" t="s">
        <v>28</v>
      </c>
      <c r="AJ1516" s="2" t="s">
        <v>330</v>
      </c>
      <c r="AK1516" s="55">
        <v>808.14</v>
      </c>
      <c r="AL1516" s="55">
        <v>61</v>
      </c>
      <c r="AM1516" s="55">
        <v>7.5481970945628234</v>
      </c>
      <c r="AN1516" s="2" t="s">
        <v>103</v>
      </c>
      <c r="AO1516" s="2">
        <v>8</v>
      </c>
      <c r="AP1516" s="2">
        <v>1</v>
      </c>
      <c r="AQ1516" s="2">
        <v>1</v>
      </c>
      <c r="AR1516" s="53" t="s">
        <v>148</v>
      </c>
      <c r="AS1516" s="2" t="s">
        <v>73</v>
      </c>
      <c r="AT1516" s="2" t="s">
        <v>148</v>
      </c>
      <c r="AU1516" s="2" t="s">
        <v>148</v>
      </c>
      <c r="AV1516" s="2" t="s">
        <v>148</v>
      </c>
      <c r="AW1516" s="2" t="str">
        <f t="shared" si="23"/>
        <v xml:space="preserve">     PEGUE NA LOJA HOJE             </v>
      </c>
    </row>
    <row r="1517" spans="2:49">
      <c r="B1517" t="s">
        <v>11336</v>
      </c>
      <c r="C1517" s="2">
        <v>5412</v>
      </c>
      <c r="D1517" s="2">
        <v>5412</v>
      </c>
      <c r="E1517" s="2" t="s">
        <v>11337</v>
      </c>
      <c r="F1517" s="58" t="s">
        <v>11338</v>
      </c>
      <c r="G1517" s="2" t="s">
        <v>108</v>
      </c>
      <c r="H1517" t="s">
        <v>109</v>
      </c>
      <c r="I1517" s="58" t="s">
        <v>110</v>
      </c>
      <c r="J1517" s="2">
        <v>66202</v>
      </c>
      <c r="K1517" s="2" t="s">
        <v>111</v>
      </c>
      <c r="L1517" s="2" t="s">
        <v>112</v>
      </c>
      <c r="M1517" s="58" t="s">
        <v>187</v>
      </c>
      <c r="N1517" s="58" t="s">
        <v>188</v>
      </c>
      <c r="O1517" s="58" t="s">
        <v>189</v>
      </c>
      <c r="P1517" s="2">
        <v>68950</v>
      </c>
      <c r="Q1517" s="2" t="s">
        <v>190</v>
      </c>
      <c r="R1517" s="2" t="s">
        <v>184</v>
      </c>
      <c r="S1517" s="10">
        <v>44553</v>
      </c>
      <c r="T1517" s="58" t="s">
        <v>191</v>
      </c>
      <c r="U1517" s="2" t="s">
        <v>192</v>
      </c>
      <c r="V1517" s="2" t="s">
        <v>92</v>
      </c>
      <c r="W1517" s="2" t="s">
        <v>1192</v>
      </c>
      <c r="X1517" s="2" t="s">
        <v>94</v>
      </c>
      <c r="Y1517" s="2">
        <v>21</v>
      </c>
      <c r="Z1517" s="2" t="s">
        <v>95</v>
      </c>
      <c r="AA1517" s="2" t="s">
        <v>96</v>
      </c>
      <c r="AB1517" s="58" t="s">
        <v>120</v>
      </c>
      <c r="AC1517" s="58" t="s">
        <v>1584</v>
      </c>
      <c r="AD1517" s="58" t="s">
        <v>11339</v>
      </c>
      <c r="AE1517" s="2" t="s">
        <v>11340</v>
      </c>
      <c r="AF1517" s="62">
        <v>-22.975240500000002</v>
      </c>
      <c r="AG1517" s="62">
        <v>-43.228428200000003</v>
      </c>
      <c r="AH1517" s="2" t="s">
        <v>11341</v>
      </c>
      <c r="AI1517" s="2" t="s">
        <v>28</v>
      </c>
      <c r="AJ1517" s="2" t="s">
        <v>1196</v>
      </c>
      <c r="AK1517" s="55">
        <v>311.19</v>
      </c>
      <c r="AL1517" s="55">
        <v>0</v>
      </c>
      <c r="AM1517" s="55">
        <v>0</v>
      </c>
      <c r="AN1517" s="2" t="s">
        <v>331</v>
      </c>
      <c r="AO1517" s="2">
        <v>3</v>
      </c>
      <c r="AP1517" s="2">
        <v>4</v>
      </c>
      <c r="AQ1517" s="2">
        <v>1</v>
      </c>
      <c r="AR1517" s="53" t="s">
        <v>148</v>
      </c>
      <c r="AS1517" s="2" t="s">
        <v>73</v>
      </c>
      <c r="AT1517" s="2" t="s">
        <v>148</v>
      </c>
      <c r="AU1517" s="2" t="s">
        <v>148</v>
      </c>
      <c r="AV1517" s="2" t="s">
        <v>148</v>
      </c>
      <c r="AW1517" s="2" t="str">
        <f t="shared" si="23"/>
        <v xml:space="preserve">     PEGUE NA LOJA HOJE             </v>
      </c>
    </row>
    <row r="1518" spans="2:49">
      <c r="B1518" t="s">
        <v>11342</v>
      </c>
      <c r="C1518" s="2">
        <v>1535</v>
      </c>
      <c r="D1518" s="2">
        <v>1535</v>
      </c>
      <c r="E1518" s="2" t="s">
        <v>11343</v>
      </c>
      <c r="F1518" s="58" t="s">
        <v>11344</v>
      </c>
      <c r="G1518" s="2" t="s">
        <v>380</v>
      </c>
      <c r="H1518" t="s">
        <v>381</v>
      </c>
      <c r="I1518" s="58" t="s">
        <v>382</v>
      </c>
      <c r="J1518" s="2">
        <v>66147</v>
      </c>
      <c r="K1518" s="2" t="s">
        <v>383</v>
      </c>
      <c r="L1518" s="2" t="s">
        <v>384</v>
      </c>
      <c r="M1518" s="58" t="s">
        <v>873</v>
      </c>
      <c r="N1518" s="58" t="s">
        <v>874</v>
      </c>
      <c r="O1518" s="58" t="s">
        <v>875</v>
      </c>
      <c r="P1518" s="2">
        <v>66229</v>
      </c>
      <c r="Q1518" s="2" t="s">
        <v>876</v>
      </c>
      <c r="R1518" s="2" t="s">
        <v>870</v>
      </c>
      <c r="S1518" s="10">
        <v>44553</v>
      </c>
      <c r="T1518" s="58" t="s">
        <v>877</v>
      </c>
      <c r="U1518" s="2" t="s">
        <v>878</v>
      </c>
      <c r="V1518" s="2" t="s">
        <v>92</v>
      </c>
      <c r="W1518" s="2" t="s">
        <v>93</v>
      </c>
      <c r="X1518" s="2" t="s">
        <v>442</v>
      </c>
      <c r="Y1518" s="2">
        <v>85</v>
      </c>
      <c r="Z1518" s="2" t="s">
        <v>160</v>
      </c>
      <c r="AA1518" s="2" t="s">
        <v>526</v>
      </c>
      <c r="AB1518" s="58" t="s">
        <v>4835</v>
      </c>
      <c r="AC1518" s="58" t="s">
        <v>98</v>
      </c>
      <c r="AD1518" s="58" t="s">
        <v>11345</v>
      </c>
      <c r="AE1518" s="2" t="s">
        <v>11346</v>
      </c>
      <c r="AF1518" s="62">
        <v>-4.1826806999999997</v>
      </c>
      <c r="AG1518" s="62">
        <v>-38.132154300000003</v>
      </c>
      <c r="AH1518" s="2" t="s">
        <v>11347</v>
      </c>
      <c r="AI1518" s="2" t="s">
        <v>28</v>
      </c>
      <c r="AJ1518" s="2" t="s">
        <v>1351</v>
      </c>
      <c r="AK1518" s="55">
        <v>588.25</v>
      </c>
      <c r="AL1518" s="55">
        <v>67</v>
      </c>
      <c r="AM1518" s="55">
        <v>11.389715257118572</v>
      </c>
      <c r="AN1518" s="2" t="s">
        <v>331</v>
      </c>
      <c r="AO1518" s="2">
        <v>11</v>
      </c>
      <c r="AP1518" s="2">
        <v>1</v>
      </c>
      <c r="AQ1518" s="2">
        <v>4</v>
      </c>
      <c r="AR1518" s="53" t="s">
        <v>72</v>
      </c>
      <c r="AS1518" s="2" t="s">
        <v>73</v>
      </c>
      <c r="AT1518" s="2" t="s">
        <v>148</v>
      </c>
      <c r="AU1518" s="2" t="s">
        <v>148</v>
      </c>
      <c r="AV1518" s="2" t="s">
        <v>148</v>
      </c>
      <c r="AW1518" s="2" t="str">
        <f t="shared" si="23"/>
        <v xml:space="preserve">AMERICANAS SERVIÇOS    PEGUE NA LOJA HOJE             </v>
      </c>
    </row>
    <row r="1519" spans="2:49">
      <c r="B1519" t="s">
        <v>11348</v>
      </c>
      <c r="C1519" s="2">
        <v>1568</v>
      </c>
      <c r="D1519" s="2">
        <v>1568</v>
      </c>
      <c r="E1519" s="2" t="s">
        <v>11349</v>
      </c>
      <c r="F1519" s="58" t="s">
        <v>11350</v>
      </c>
      <c r="G1519" s="2" t="s">
        <v>534</v>
      </c>
      <c r="H1519" t="s">
        <v>535</v>
      </c>
      <c r="I1519" s="58" t="s">
        <v>536</v>
      </c>
      <c r="J1519" s="2">
        <v>65659</v>
      </c>
      <c r="K1519" s="2" t="s">
        <v>537</v>
      </c>
      <c r="L1519" s="2" t="s">
        <v>531</v>
      </c>
      <c r="M1519" s="58" t="s">
        <v>3921</v>
      </c>
      <c r="N1519" s="58" t="s">
        <v>3922</v>
      </c>
      <c r="O1519" s="58" t="s">
        <v>3923</v>
      </c>
      <c r="P1519" s="2" t="s">
        <v>148</v>
      </c>
      <c r="Q1519" s="2" t="s">
        <v>3924</v>
      </c>
      <c r="R1519" s="2" t="s">
        <v>796</v>
      </c>
      <c r="S1519" s="10">
        <v>44553</v>
      </c>
      <c r="T1519" s="58" t="s">
        <v>3925</v>
      </c>
      <c r="U1519" s="2" t="s">
        <v>3926</v>
      </c>
      <c r="V1519" s="2" t="s">
        <v>92</v>
      </c>
      <c r="W1519" s="2" t="s">
        <v>93</v>
      </c>
      <c r="X1519" s="2" t="s">
        <v>545</v>
      </c>
      <c r="Y1519" s="2">
        <v>94</v>
      </c>
      <c r="Z1519" s="2" t="s">
        <v>95</v>
      </c>
      <c r="AA1519" s="2" t="s">
        <v>546</v>
      </c>
      <c r="AB1519" s="58" t="s">
        <v>11350</v>
      </c>
      <c r="AC1519" s="58" t="s">
        <v>98</v>
      </c>
      <c r="AD1519" s="58" t="s">
        <v>11351</v>
      </c>
      <c r="AE1519" s="2" t="s">
        <v>11352</v>
      </c>
      <c r="AF1519" s="62">
        <v>-6.7541868999999997</v>
      </c>
      <c r="AG1519" s="62">
        <v>-51.071766799999999</v>
      </c>
      <c r="AH1519" s="2" t="s">
        <v>11353</v>
      </c>
      <c r="AI1519" s="2" t="s">
        <v>147</v>
      </c>
      <c r="AJ1519" s="2" t="s">
        <v>1351</v>
      </c>
      <c r="AK1519" s="55">
        <v>540.87</v>
      </c>
      <c r="AL1519" s="55">
        <v>48</v>
      </c>
      <c r="AM1519" s="55">
        <v>8.8745909368240063</v>
      </c>
      <c r="AN1519" s="2" t="s">
        <v>103</v>
      </c>
      <c r="AO1519" s="2">
        <v>10</v>
      </c>
      <c r="AP1519" s="2">
        <v>1</v>
      </c>
      <c r="AQ1519" s="2">
        <v>3</v>
      </c>
      <c r="AR1519" s="53" t="s">
        <v>72</v>
      </c>
      <c r="AS1519" s="2" t="s">
        <v>73</v>
      </c>
      <c r="AT1519" s="2" t="s">
        <v>148</v>
      </c>
      <c r="AU1519" s="2" t="s">
        <v>148</v>
      </c>
      <c r="AV1519" s="2" t="s">
        <v>76</v>
      </c>
      <c r="AW1519" s="2" t="str">
        <f t="shared" si="23"/>
        <v>AMERICANAS SERVIÇOS    PEGUE NA LOJA HOJE            QUIOSQUE</v>
      </c>
    </row>
    <row r="1520" spans="2:49">
      <c r="B1520" t="s">
        <v>11354</v>
      </c>
      <c r="C1520" s="2">
        <v>5351</v>
      </c>
      <c r="D1520" s="2">
        <v>5351</v>
      </c>
      <c r="E1520" s="2" t="s">
        <v>11355</v>
      </c>
      <c r="F1520" s="58" t="s">
        <v>11356</v>
      </c>
      <c r="G1520" s="2" t="s">
        <v>81</v>
      </c>
      <c r="H1520" t="s">
        <v>82</v>
      </c>
      <c r="I1520" s="58" t="s">
        <v>83</v>
      </c>
      <c r="J1520" s="2">
        <v>66203</v>
      </c>
      <c r="K1520" s="2" t="s">
        <v>84</v>
      </c>
      <c r="L1520" s="2" t="s">
        <v>85</v>
      </c>
      <c r="M1520" s="58" t="s">
        <v>751</v>
      </c>
      <c r="N1520" s="58" t="s">
        <v>752</v>
      </c>
      <c r="O1520" s="58" t="s">
        <v>753</v>
      </c>
      <c r="P1520" s="2">
        <v>86530</v>
      </c>
      <c r="Q1520" s="2" t="s">
        <v>754</v>
      </c>
      <c r="R1520" s="2" t="s">
        <v>748</v>
      </c>
      <c r="S1520" s="10">
        <v>44558</v>
      </c>
      <c r="T1520" s="58" t="s">
        <v>1814</v>
      </c>
      <c r="U1520" s="2" t="s">
        <v>1815</v>
      </c>
      <c r="V1520" s="2" t="s">
        <v>92</v>
      </c>
      <c r="W1520" s="2" t="s">
        <v>1192</v>
      </c>
      <c r="X1520" s="2" t="s">
        <v>248</v>
      </c>
      <c r="Y1520" s="2">
        <v>38</v>
      </c>
      <c r="Z1520" s="2" t="s">
        <v>95</v>
      </c>
      <c r="AA1520" s="2" t="s">
        <v>206</v>
      </c>
      <c r="AB1520" s="58" t="s">
        <v>11357</v>
      </c>
      <c r="AC1520" s="58" t="s">
        <v>98</v>
      </c>
      <c r="AD1520" s="58" t="s">
        <v>11358</v>
      </c>
      <c r="AE1520" s="2" t="s">
        <v>11359</v>
      </c>
      <c r="AF1520" s="62">
        <v>-15.7438869</v>
      </c>
      <c r="AG1520" s="62">
        <v>-43.0273459</v>
      </c>
      <c r="AH1520" s="2" t="s">
        <v>11360</v>
      </c>
      <c r="AI1520" s="2" t="s">
        <v>147</v>
      </c>
      <c r="AJ1520" s="2" t="s">
        <v>1196</v>
      </c>
      <c r="AK1520" s="55">
        <v>464.03</v>
      </c>
      <c r="AL1520" s="55">
        <v>43</v>
      </c>
      <c r="AM1520" s="55">
        <v>9.2666422429584294</v>
      </c>
      <c r="AN1520" s="2" t="s">
        <v>103</v>
      </c>
      <c r="AO1520" s="2">
        <v>9</v>
      </c>
      <c r="AP1520" s="2">
        <v>1</v>
      </c>
      <c r="AQ1520" s="2">
        <v>2</v>
      </c>
      <c r="AR1520" s="53" t="s">
        <v>148</v>
      </c>
      <c r="AS1520" s="2" t="s">
        <v>73</v>
      </c>
      <c r="AT1520" s="2" t="s">
        <v>148</v>
      </c>
      <c r="AU1520" s="2" t="s">
        <v>148</v>
      </c>
      <c r="AV1520" s="2" t="s">
        <v>148</v>
      </c>
      <c r="AW1520" s="2" t="str">
        <f t="shared" si="23"/>
        <v xml:space="preserve">     PEGUE NA LOJA HOJE             </v>
      </c>
    </row>
    <row r="1521" spans="2:49">
      <c r="B1521" t="s">
        <v>11361</v>
      </c>
      <c r="C1521" s="2">
        <v>5388</v>
      </c>
      <c r="D1521" s="2">
        <v>5388</v>
      </c>
      <c r="E1521" s="2" t="s">
        <v>11362</v>
      </c>
      <c r="F1521" s="58" t="s">
        <v>11363</v>
      </c>
      <c r="G1521" s="2" t="s">
        <v>81</v>
      </c>
      <c r="H1521" t="s">
        <v>82</v>
      </c>
      <c r="I1521" s="58" t="s">
        <v>83</v>
      </c>
      <c r="J1521" s="2">
        <v>66203</v>
      </c>
      <c r="K1521" s="2" t="s">
        <v>84</v>
      </c>
      <c r="L1521" s="2" t="s">
        <v>85</v>
      </c>
      <c r="M1521" s="58" t="s">
        <v>556</v>
      </c>
      <c r="N1521" s="58" t="s">
        <v>557</v>
      </c>
      <c r="O1521" s="58" t="s">
        <v>558</v>
      </c>
      <c r="P1521" s="2">
        <v>68612</v>
      </c>
      <c r="Q1521" s="2" t="s">
        <v>559</v>
      </c>
      <c r="R1521" s="2" t="s">
        <v>560</v>
      </c>
      <c r="S1521" s="10">
        <v>44558</v>
      </c>
      <c r="T1521" s="58" t="s">
        <v>561</v>
      </c>
      <c r="U1521" s="2" t="s">
        <v>562</v>
      </c>
      <c r="V1521" s="2" t="s">
        <v>92</v>
      </c>
      <c r="W1521" s="2" t="s">
        <v>1192</v>
      </c>
      <c r="X1521" s="2" t="s">
        <v>248</v>
      </c>
      <c r="Y1521" s="2">
        <v>34</v>
      </c>
      <c r="Z1521" s="2" t="s">
        <v>95</v>
      </c>
      <c r="AA1521" s="2" t="s">
        <v>206</v>
      </c>
      <c r="AB1521" s="58" t="s">
        <v>11364</v>
      </c>
      <c r="AC1521" s="58" t="s">
        <v>98</v>
      </c>
      <c r="AD1521" s="58" t="s">
        <v>11365</v>
      </c>
      <c r="AE1521" s="2" t="s">
        <v>11366</v>
      </c>
      <c r="AF1521" s="62">
        <v>-19.971623000000001</v>
      </c>
      <c r="AG1521" s="62">
        <v>-48.319027599999998</v>
      </c>
      <c r="AH1521" s="2" t="s">
        <v>11367</v>
      </c>
      <c r="AI1521" s="2" t="s">
        <v>147</v>
      </c>
      <c r="AJ1521" s="2" t="s">
        <v>1260</v>
      </c>
      <c r="AK1521" s="55">
        <v>273.54000000000002</v>
      </c>
      <c r="AL1521" s="55">
        <v>0</v>
      </c>
      <c r="AM1521" s="55">
        <v>0</v>
      </c>
      <c r="AN1521" s="2" t="s">
        <v>103</v>
      </c>
      <c r="AO1521" s="2">
        <v>5</v>
      </c>
      <c r="AP1521" s="2">
        <v>2</v>
      </c>
      <c r="AQ1521" s="2">
        <v>1</v>
      </c>
      <c r="AR1521" s="53" t="s">
        <v>148</v>
      </c>
      <c r="AS1521" s="2" t="s">
        <v>73</v>
      </c>
      <c r="AT1521" s="2" t="s">
        <v>148</v>
      </c>
      <c r="AU1521" s="2" t="s">
        <v>148</v>
      </c>
      <c r="AV1521" s="2" t="s">
        <v>148</v>
      </c>
      <c r="AW1521" s="2" t="str">
        <f t="shared" si="23"/>
        <v xml:space="preserve">     PEGUE NA LOJA HOJE             </v>
      </c>
    </row>
    <row r="1522" spans="2:49">
      <c r="B1522" t="s">
        <v>11368</v>
      </c>
      <c r="C1522" s="2">
        <v>5442</v>
      </c>
      <c r="D1522" s="2">
        <v>5442</v>
      </c>
      <c r="E1522" s="2" t="s">
        <v>11369</v>
      </c>
      <c r="F1522" s="58" t="s">
        <v>11370</v>
      </c>
      <c r="G1522" s="2" t="s">
        <v>285</v>
      </c>
      <c r="H1522" t="s">
        <v>286</v>
      </c>
      <c r="I1522" s="58" t="s">
        <v>287</v>
      </c>
      <c r="J1522" s="2">
        <v>68673</v>
      </c>
      <c r="K1522" s="2" t="s">
        <v>288</v>
      </c>
      <c r="L1522" s="2" t="s">
        <v>289</v>
      </c>
      <c r="M1522" s="58" t="s">
        <v>1298</v>
      </c>
      <c r="N1522" s="58" t="s">
        <v>1299</v>
      </c>
      <c r="O1522" s="58" t="s">
        <v>1300</v>
      </c>
      <c r="P1522" s="2" t="s">
        <v>148</v>
      </c>
      <c r="Q1522" s="2" t="s">
        <v>1301</v>
      </c>
      <c r="R1522" s="2" t="s">
        <v>1302</v>
      </c>
      <c r="S1522" s="10">
        <v>44558</v>
      </c>
      <c r="T1522" s="58" t="s">
        <v>3222</v>
      </c>
      <c r="U1522" s="2" t="s">
        <v>3223</v>
      </c>
      <c r="V1522" s="2" t="s">
        <v>92</v>
      </c>
      <c r="W1522" s="2" t="s">
        <v>1192</v>
      </c>
      <c r="X1522" s="2" t="s">
        <v>458</v>
      </c>
      <c r="Y1522" s="2">
        <v>51</v>
      </c>
      <c r="Z1522" s="2" t="s">
        <v>160</v>
      </c>
      <c r="AA1522" s="2" t="s">
        <v>460</v>
      </c>
      <c r="AB1522" s="58" t="s">
        <v>11371</v>
      </c>
      <c r="AC1522" s="58" t="s">
        <v>98</v>
      </c>
      <c r="AD1522" s="58" t="s">
        <v>11372</v>
      </c>
      <c r="AE1522" s="2" t="s">
        <v>11373</v>
      </c>
      <c r="AF1522" s="62">
        <v>-29.653708900000002</v>
      </c>
      <c r="AG1522" s="62">
        <v>-50.577244899999997</v>
      </c>
      <c r="AH1522" s="2" t="s">
        <v>11374</v>
      </c>
      <c r="AI1522" s="2" t="s">
        <v>147</v>
      </c>
      <c r="AJ1522" s="2" t="s">
        <v>1260</v>
      </c>
      <c r="AK1522" s="55">
        <v>207.53</v>
      </c>
      <c r="AL1522" s="55">
        <v>0</v>
      </c>
      <c r="AM1522" s="55">
        <v>0</v>
      </c>
      <c r="AN1522" s="2" t="s">
        <v>103</v>
      </c>
      <c r="AO1522" s="2">
        <v>4</v>
      </c>
      <c r="AP1522" s="2">
        <v>2</v>
      </c>
      <c r="AQ1522" s="2">
        <v>1</v>
      </c>
      <c r="AR1522" s="53" t="s">
        <v>148</v>
      </c>
      <c r="AS1522" s="2" t="s">
        <v>73</v>
      </c>
      <c r="AT1522" s="2" t="s">
        <v>148</v>
      </c>
      <c r="AU1522" s="2" t="s">
        <v>148</v>
      </c>
      <c r="AV1522" s="2" t="s">
        <v>148</v>
      </c>
      <c r="AW1522" s="2" t="str">
        <f t="shared" si="23"/>
        <v xml:space="preserve">     PEGUE NA LOJA HOJE             </v>
      </c>
    </row>
    <row r="1523" spans="2:49">
      <c r="B1523" t="s">
        <v>11375</v>
      </c>
      <c r="C1523" s="2">
        <v>1542</v>
      </c>
      <c r="D1523" s="2">
        <v>1542</v>
      </c>
      <c r="E1523" s="2" t="s">
        <v>11376</v>
      </c>
      <c r="F1523" s="58" t="s">
        <v>11377</v>
      </c>
      <c r="G1523" s="2" t="s">
        <v>380</v>
      </c>
      <c r="H1523" t="s">
        <v>381</v>
      </c>
      <c r="I1523" s="58" t="s">
        <v>382</v>
      </c>
      <c r="J1523" s="2">
        <v>66147</v>
      </c>
      <c r="K1523" s="2" t="s">
        <v>383</v>
      </c>
      <c r="L1523" s="2" t="s">
        <v>384</v>
      </c>
      <c r="M1523" s="58" t="s">
        <v>401</v>
      </c>
      <c r="N1523" s="58" t="s">
        <v>402</v>
      </c>
      <c r="O1523" s="58" t="s">
        <v>403</v>
      </c>
      <c r="P1523" s="2">
        <v>66127</v>
      </c>
      <c r="Q1523" s="2" t="s">
        <v>404</v>
      </c>
      <c r="R1523" s="2" t="s">
        <v>405</v>
      </c>
      <c r="S1523" s="10">
        <v>44558</v>
      </c>
      <c r="T1523" s="58" t="s">
        <v>945</v>
      </c>
      <c r="U1523" s="2" t="s">
        <v>946</v>
      </c>
      <c r="V1523" s="2" t="s">
        <v>92</v>
      </c>
      <c r="W1523" s="2" t="s">
        <v>93</v>
      </c>
      <c r="X1523" s="2" t="s">
        <v>248</v>
      </c>
      <c r="Y1523" s="2">
        <v>61</v>
      </c>
      <c r="Z1523" s="2" t="s">
        <v>160</v>
      </c>
      <c r="AA1523" s="2" t="s">
        <v>408</v>
      </c>
      <c r="AB1523" s="58" t="s">
        <v>409</v>
      </c>
      <c r="AC1523" s="58" t="s">
        <v>11378</v>
      </c>
      <c r="AD1523" s="58" t="s">
        <v>11379</v>
      </c>
      <c r="AE1523" s="2" t="s">
        <v>11380</v>
      </c>
      <c r="AF1523" s="62">
        <v>-15.9068495</v>
      </c>
      <c r="AG1523" s="62">
        <v>-48.049538499999997</v>
      </c>
      <c r="AH1523" s="2" t="s">
        <v>11381</v>
      </c>
      <c r="AI1523" s="2" t="s">
        <v>147</v>
      </c>
      <c r="AJ1523" s="2" t="s">
        <v>1351</v>
      </c>
      <c r="AK1523" s="55">
        <v>506.76</v>
      </c>
      <c r="AL1523" s="55">
        <v>0</v>
      </c>
      <c r="AM1523" s="55">
        <v>0</v>
      </c>
      <c r="AN1523" s="2" t="s">
        <v>103</v>
      </c>
      <c r="AO1523" s="2">
        <v>10</v>
      </c>
      <c r="AP1523" s="2">
        <v>1</v>
      </c>
      <c r="AQ1523" s="2">
        <v>3</v>
      </c>
      <c r="AR1523" s="53" t="s">
        <v>148</v>
      </c>
      <c r="AS1523" s="2" t="s">
        <v>73</v>
      </c>
      <c r="AT1523" s="2" t="s">
        <v>148</v>
      </c>
      <c r="AU1523" s="2" t="s">
        <v>148</v>
      </c>
      <c r="AV1523" s="2" t="s">
        <v>148</v>
      </c>
      <c r="AW1523" s="2" t="str">
        <f t="shared" si="23"/>
        <v xml:space="preserve">     PEGUE NA LOJA HOJE             </v>
      </c>
    </row>
    <row r="1524" spans="2:49">
      <c r="B1524" t="s">
        <v>11382</v>
      </c>
      <c r="C1524" s="2">
        <v>5374</v>
      </c>
      <c r="D1524" s="2">
        <v>5374</v>
      </c>
      <c r="E1524" s="2" t="s">
        <v>11383</v>
      </c>
      <c r="F1524" s="58" t="s">
        <v>11384</v>
      </c>
      <c r="G1524" s="2" t="s">
        <v>380</v>
      </c>
      <c r="H1524" t="s">
        <v>381</v>
      </c>
      <c r="I1524" s="58" t="s">
        <v>382</v>
      </c>
      <c r="J1524" s="2">
        <v>66147</v>
      </c>
      <c r="K1524" s="2" t="s">
        <v>383</v>
      </c>
      <c r="L1524" s="2" t="s">
        <v>384</v>
      </c>
      <c r="M1524" s="58" t="s">
        <v>385</v>
      </c>
      <c r="N1524" s="58" t="s">
        <v>386</v>
      </c>
      <c r="O1524" s="58" t="s">
        <v>387</v>
      </c>
      <c r="P1524" s="2">
        <v>66210</v>
      </c>
      <c r="Q1524" s="2" t="s">
        <v>388</v>
      </c>
      <c r="R1524" s="2" t="s">
        <v>389</v>
      </c>
      <c r="S1524" s="10">
        <v>44558</v>
      </c>
      <c r="T1524" s="58" t="s">
        <v>390</v>
      </c>
      <c r="U1524" s="2" t="s">
        <v>391</v>
      </c>
      <c r="V1524" s="2" t="s">
        <v>92</v>
      </c>
      <c r="W1524" s="2" t="s">
        <v>1192</v>
      </c>
      <c r="X1524" s="2" t="s">
        <v>248</v>
      </c>
      <c r="Y1524" s="2">
        <v>62</v>
      </c>
      <c r="Z1524" s="2" t="s">
        <v>160</v>
      </c>
      <c r="AA1524" s="2" t="s">
        <v>392</v>
      </c>
      <c r="AB1524" s="58" t="s">
        <v>11385</v>
      </c>
      <c r="AC1524" s="58" t="s">
        <v>11386</v>
      </c>
      <c r="AD1524" s="58" t="s">
        <v>11387</v>
      </c>
      <c r="AE1524" s="2" t="s">
        <v>11388</v>
      </c>
      <c r="AF1524" s="62">
        <v>-16.5063602</v>
      </c>
      <c r="AG1524" s="62">
        <v>-49.4275552</v>
      </c>
      <c r="AH1524" s="2" t="s">
        <v>11389</v>
      </c>
      <c r="AI1524" s="2" t="s">
        <v>147</v>
      </c>
      <c r="AJ1524" s="2" t="s">
        <v>1196</v>
      </c>
      <c r="AK1524" s="55">
        <v>420.43</v>
      </c>
      <c r="AL1524" s="55">
        <v>0</v>
      </c>
      <c r="AM1524" s="55">
        <v>0</v>
      </c>
      <c r="AN1524" s="2" t="s">
        <v>103</v>
      </c>
      <c r="AO1524" s="2">
        <v>10</v>
      </c>
      <c r="AP1524" s="2">
        <v>1</v>
      </c>
      <c r="AQ1524" s="2">
        <v>3</v>
      </c>
      <c r="AR1524" s="53" t="s">
        <v>72</v>
      </c>
      <c r="AS1524" s="2" t="s">
        <v>73</v>
      </c>
      <c r="AT1524" s="2" t="s">
        <v>148</v>
      </c>
      <c r="AU1524" s="2" t="s">
        <v>148</v>
      </c>
      <c r="AV1524" s="2" t="s">
        <v>76</v>
      </c>
      <c r="AW1524" s="2" t="str">
        <f t="shared" si="23"/>
        <v>AMERICANAS SERVIÇOS    PEGUE NA LOJA HOJE            QUIOSQUE</v>
      </c>
    </row>
    <row r="1525" spans="2:49">
      <c r="B1525" t="s">
        <v>11390</v>
      </c>
      <c r="C1525" s="2">
        <v>5371</v>
      </c>
      <c r="D1525" s="2">
        <v>5371</v>
      </c>
      <c r="E1525" s="2" t="s">
        <v>11391</v>
      </c>
      <c r="F1525" s="58" t="s">
        <v>11392</v>
      </c>
      <c r="G1525" s="2" t="s">
        <v>534</v>
      </c>
      <c r="H1525" t="s">
        <v>535</v>
      </c>
      <c r="I1525" s="58" t="s">
        <v>536</v>
      </c>
      <c r="J1525" s="2">
        <v>65659</v>
      </c>
      <c r="K1525" s="2" t="s">
        <v>537</v>
      </c>
      <c r="L1525" s="2" t="s">
        <v>531</v>
      </c>
      <c r="M1525" s="58" t="s">
        <v>721</v>
      </c>
      <c r="N1525" s="58" t="s">
        <v>722</v>
      </c>
      <c r="O1525" s="58" t="s">
        <v>723</v>
      </c>
      <c r="P1525" s="2" t="s">
        <v>148</v>
      </c>
      <c r="Q1525" s="2" t="s">
        <v>724</v>
      </c>
      <c r="R1525" s="2" t="s">
        <v>718</v>
      </c>
      <c r="S1525" s="10">
        <v>44558</v>
      </c>
      <c r="T1525" s="58" t="s">
        <v>725</v>
      </c>
      <c r="U1525" s="2" t="s">
        <v>726</v>
      </c>
      <c r="V1525" s="2" t="s">
        <v>92</v>
      </c>
      <c r="W1525" s="2" t="s">
        <v>1192</v>
      </c>
      <c r="X1525" s="2" t="s">
        <v>545</v>
      </c>
      <c r="Y1525" s="2">
        <v>98</v>
      </c>
      <c r="Z1525" s="2" t="s">
        <v>160</v>
      </c>
      <c r="AA1525" s="2" t="s">
        <v>727</v>
      </c>
      <c r="AB1525" s="58" t="s">
        <v>11393</v>
      </c>
      <c r="AC1525" s="58" t="s">
        <v>98</v>
      </c>
      <c r="AD1525" s="58" t="s">
        <v>11394</v>
      </c>
      <c r="AE1525" s="2" t="s">
        <v>11395</v>
      </c>
      <c r="AF1525" s="62">
        <v>-3.5098478000000002</v>
      </c>
      <c r="AG1525" s="62">
        <v>-44.738143200000003</v>
      </c>
      <c r="AH1525" s="2" t="s">
        <v>11396</v>
      </c>
      <c r="AI1525" s="2" t="s">
        <v>147</v>
      </c>
      <c r="AJ1525" s="2" t="s">
        <v>1196</v>
      </c>
      <c r="AK1525" s="55">
        <v>429.07</v>
      </c>
      <c r="AL1525" s="55">
        <v>26</v>
      </c>
      <c r="AM1525" s="55">
        <v>6.0596173118605359</v>
      </c>
      <c r="AN1525" s="2" t="s">
        <v>103</v>
      </c>
      <c r="AO1525" s="2">
        <v>10</v>
      </c>
      <c r="AP1525" s="2">
        <v>1</v>
      </c>
      <c r="AQ1525" s="2">
        <v>3</v>
      </c>
      <c r="AR1525" s="53" t="s">
        <v>72</v>
      </c>
      <c r="AS1525" s="2" t="s">
        <v>73</v>
      </c>
      <c r="AT1525" s="2" t="s">
        <v>148</v>
      </c>
      <c r="AU1525" s="2" t="s">
        <v>148</v>
      </c>
      <c r="AV1525" s="2" t="s">
        <v>76</v>
      </c>
      <c r="AW1525" s="2" t="str">
        <f t="shared" si="23"/>
        <v>AMERICANAS SERVIÇOS    PEGUE NA LOJA HOJE            QUIOSQUE</v>
      </c>
    </row>
    <row r="1526" spans="2:49">
      <c r="B1526" t="s">
        <v>11397</v>
      </c>
      <c r="C1526" s="2">
        <v>5436</v>
      </c>
      <c r="D1526" s="2">
        <v>5436</v>
      </c>
      <c r="E1526" s="2" t="s">
        <v>11398</v>
      </c>
      <c r="F1526" s="58" t="s">
        <v>11399</v>
      </c>
      <c r="G1526" s="2" t="s">
        <v>534</v>
      </c>
      <c r="H1526" t="s">
        <v>535</v>
      </c>
      <c r="I1526" s="58" t="s">
        <v>536</v>
      </c>
      <c r="J1526" s="2">
        <v>65659</v>
      </c>
      <c r="K1526" s="2" t="s">
        <v>537</v>
      </c>
      <c r="L1526" s="2" t="s">
        <v>531</v>
      </c>
      <c r="M1526" s="58" t="s">
        <v>3921</v>
      </c>
      <c r="N1526" s="58" t="s">
        <v>3922</v>
      </c>
      <c r="O1526" s="58" t="s">
        <v>3923</v>
      </c>
      <c r="P1526" s="2" t="s">
        <v>148</v>
      </c>
      <c r="Q1526" s="2" t="s">
        <v>3924</v>
      </c>
      <c r="R1526" s="2" t="s">
        <v>796</v>
      </c>
      <c r="S1526" s="10">
        <v>44558</v>
      </c>
      <c r="T1526" s="58" t="s">
        <v>3925</v>
      </c>
      <c r="U1526" s="2" t="s">
        <v>3926</v>
      </c>
      <c r="V1526" s="2" t="s">
        <v>92</v>
      </c>
      <c r="W1526" s="2" t="s">
        <v>1192</v>
      </c>
      <c r="X1526" s="2" t="s">
        <v>545</v>
      </c>
      <c r="Y1526" s="2">
        <v>99</v>
      </c>
      <c r="Z1526" s="2" t="s">
        <v>160</v>
      </c>
      <c r="AA1526" s="2" t="s">
        <v>727</v>
      </c>
      <c r="AB1526" s="58" t="s">
        <v>11400</v>
      </c>
      <c r="AC1526" s="58" t="s">
        <v>98</v>
      </c>
      <c r="AD1526" s="58" t="s">
        <v>11401</v>
      </c>
      <c r="AE1526" s="2" t="s">
        <v>11402</v>
      </c>
      <c r="AF1526" s="62">
        <v>-6.5850344999999999</v>
      </c>
      <c r="AG1526" s="62">
        <v>-43.599128</v>
      </c>
      <c r="AH1526" s="2" t="s">
        <v>11403</v>
      </c>
      <c r="AI1526" s="2" t="s">
        <v>147</v>
      </c>
      <c r="AJ1526" s="2" t="s">
        <v>1260</v>
      </c>
      <c r="AK1526" s="55">
        <v>277.42</v>
      </c>
      <c r="AL1526" s="55">
        <v>30</v>
      </c>
      <c r="AM1526" s="55">
        <v>10.813928339701535</v>
      </c>
      <c r="AN1526" s="2" t="s">
        <v>103</v>
      </c>
      <c r="AO1526" s="2">
        <v>12</v>
      </c>
      <c r="AP1526" s="2">
        <v>1</v>
      </c>
      <c r="AQ1526" s="2">
        <v>5</v>
      </c>
      <c r="AR1526" s="53" t="s">
        <v>148</v>
      </c>
      <c r="AS1526" s="2" t="s">
        <v>73</v>
      </c>
      <c r="AT1526" s="2" t="s">
        <v>148</v>
      </c>
      <c r="AU1526" s="2" t="s">
        <v>148</v>
      </c>
      <c r="AV1526" s="2" t="s">
        <v>148</v>
      </c>
      <c r="AW1526" s="2" t="str">
        <f t="shared" si="23"/>
        <v xml:space="preserve">     PEGUE NA LOJA HOJE             </v>
      </c>
    </row>
    <row r="1527" spans="2:49">
      <c r="B1527" t="s">
        <v>11404</v>
      </c>
      <c r="C1527" s="2">
        <v>5405</v>
      </c>
      <c r="D1527" s="2">
        <v>5405</v>
      </c>
      <c r="E1527" s="2" t="s">
        <v>11405</v>
      </c>
      <c r="F1527" s="58" t="s">
        <v>11406</v>
      </c>
      <c r="G1527" s="2" t="s">
        <v>431</v>
      </c>
      <c r="H1527" t="s">
        <v>432</v>
      </c>
      <c r="I1527" s="58" t="s">
        <v>433</v>
      </c>
      <c r="J1527" s="2">
        <v>66749</v>
      </c>
      <c r="K1527" s="2" t="s">
        <v>434</v>
      </c>
      <c r="L1527" s="2" t="s">
        <v>435</v>
      </c>
      <c r="M1527" s="58" t="s">
        <v>648</v>
      </c>
      <c r="N1527" s="58" t="s">
        <v>649</v>
      </c>
      <c r="O1527" s="58" t="s">
        <v>650</v>
      </c>
      <c r="P1527" s="2">
        <v>66215</v>
      </c>
      <c r="Q1527" s="2" t="s">
        <v>651</v>
      </c>
      <c r="R1527" s="2" t="s">
        <v>652</v>
      </c>
      <c r="S1527" s="10">
        <v>44558</v>
      </c>
      <c r="T1527" s="58" t="s">
        <v>653</v>
      </c>
      <c r="U1527" s="2" t="s">
        <v>654</v>
      </c>
      <c r="V1527" s="2" t="s">
        <v>92</v>
      </c>
      <c r="W1527" s="2" t="s">
        <v>1192</v>
      </c>
      <c r="X1527" s="2" t="s">
        <v>480</v>
      </c>
      <c r="Y1527" s="2">
        <v>75</v>
      </c>
      <c r="Z1527" s="2" t="s">
        <v>160</v>
      </c>
      <c r="AA1527" s="2" t="s">
        <v>481</v>
      </c>
      <c r="AB1527" s="58" t="s">
        <v>11407</v>
      </c>
      <c r="AC1527" s="58" t="s">
        <v>98</v>
      </c>
      <c r="AD1527" s="58" t="s">
        <v>11408</v>
      </c>
      <c r="AE1527" s="2" t="s">
        <v>11409</v>
      </c>
      <c r="AF1527" s="62">
        <v>-11.2049412</v>
      </c>
      <c r="AG1527" s="62">
        <v>-39.403587600000002</v>
      </c>
      <c r="AH1527" s="2" t="s">
        <v>11410</v>
      </c>
      <c r="AI1527" s="2" t="s">
        <v>147</v>
      </c>
      <c r="AJ1527" s="2" t="s">
        <v>1260</v>
      </c>
      <c r="AK1527" s="55">
        <v>217.83</v>
      </c>
      <c r="AL1527" s="55">
        <v>23</v>
      </c>
      <c r="AM1527" s="55">
        <v>10.558692558417114</v>
      </c>
      <c r="AN1527" s="2" t="s">
        <v>103</v>
      </c>
      <c r="AO1527" s="2">
        <v>8</v>
      </c>
      <c r="AP1527" s="2">
        <v>1</v>
      </c>
      <c r="AQ1527" s="2">
        <v>1</v>
      </c>
      <c r="AR1527" s="53" t="s">
        <v>148</v>
      </c>
      <c r="AS1527" s="2" t="s">
        <v>73</v>
      </c>
      <c r="AT1527" s="2" t="s">
        <v>148</v>
      </c>
      <c r="AU1527" s="2" t="s">
        <v>148</v>
      </c>
      <c r="AV1527" s="2" t="s">
        <v>76</v>
      </c>
      <c r="AW1527" s="2" t="str">
        <f t="shared" si="23"/>
        <v xml:space="preserve">     PEGUE NA LOJA HOJE            QUIOSQUE</v>
      </c>
    </row>
    <row r="1528" spans="2:49">
      <c r="B1528" t="s">
        <v>11411</v>
      </c>
      <c r="C1528" s="2">
        <v>1551</v>
      </c>
      <c r="D1528" s="2">
        <v>1551</v>
      </c>
      <c r="E1528" s="2" t="s">
        <v>11412</v>
      </c>
      <c r="F1528" s="58" t="s">
        <v>3494</v>
      </c>
      <c r="G1528" s="2" t="s">
        <v>128</v>
      </c>
      <c r="H1528" t="s">
        <v>129</v>
      </c>
      <c r="I1528" s="58" t="s">
        <v>130</v>
      </c>
      <c r="J1528" s="2">
        <v>66128</v>
      </c>
      <c r="K1528" s="2" t="s">
        <v>131</v>
      </c>
      <c r="L1528" s="2" t="s">
        <v>132</v>
      </c>
      <c r="M1528" s="58" t="s">
        <v>777</v>
      </c>
      <c r="N1528" s="58" t="s">
        <v>778</v>
      </c>
      <c r="O1528" s="58" t="s">
        <v>779</v>
      </c>
      <c r="P1528" s="2">
        <v>66208</v>
      </c>
      <c r="Q1528" s="2" t="s">
        <v>780</v>
      </c>
      <c r="R1528" s="2" t="s">
        <v>781</v>
      </c>
      <c r="S1528" s="10">
        <v>44559</v>
      </c>
      <c r="T1528" s="58" t="s">
        <v>1067</v>
      </c>
      <c r="U1528" s="2" t="s">
        <v>1068</v>
      </c>
      <c r="V1528" s="2" t="s">
        <v>92</v>
      </c>
      <c r="W1528" s="2" t="s">
        <v>93</v>
      </c>
      <c r="X1528" s="2" t="s">
        <v>140</v>
      </c>
      <c r="Y1528" s="2">
        <v>11</v>
      </c>
      <c r="Z1528" s="2" t="s">
        <v>95</v>
      </c>
      <c r="AA1528" s="2" t="s">
        <v>141</v>
      </c>
      <c r="AB1528" s="58" t="s">
        <v>3494</v>
      </c>
      <c r="AC1528" s="58" t="s">
        <v>98</v>
      </c>
      <c r="AD1528" s="58" t="s">
        <v>11413</v>
      </c>
      <c r="AE1528" s="2" t="s">
        <v>11414</v>
      </c>
      <c r="AF1528" s="62">
        <v>-23.686152199999999</v>
      </c>
      <c r="AG1528" s="62">
        <v>-46.624628100000002</v>
      </c>
      <c r="AH1528" s="2" t="s">
        <v>11415</v>
      </c>
      <c r="AI1528" s="2" t="s">
        <v>147</v>
      </c>
      <c r="AJ1528" s="2" t="s">
        <v>1351</v>
      </c>
      <c r="AK1528" s="55">
        <v>556.14</v>
      </c>
      <c r="AL1528" s="55">
        <v>9</v>
      </c>
      <c r="AM1528" s="55">
        <v>1.6182975509763731</v>
      </c>
      <c r="AN1528" s="2" t="s">
        <v>103</v>
      </c>
      <c r="AO1528" s="2">
        <v>3</v>
      </c>
      <c r="AP1528" s="2">
        <v>4</v>
      </c>
      <c r="AQ1528" s="2">
        <v>1</v>
      </c>
      <c r="AR1528" s="53" t="s">
        <v>72</v>
      </c>
      <c r="AS1528" s="2" t="s">
        <v>73</v>
      </c>
      <c r="AT1528" s="2" t="s">
        <v>74</v>
      </c>
      <c r="AU1528" s="2" t="s">
        <v>148</v>
      </c>
      <c r="AV1528" s="2" t="s">
        <v>76</v>
      </c>
      <c r="AW1528" s="2" t="str">
        <f t="shared" ref="AW1528:AW1588" si="24">SUBSTITUTE(AR1528&amp;"    "&amp;AS1528&amp;"    "&amp;AT1528&amp;"    "&amp;AU1528&amp;"  "&amp;AV1528,"-"," ")</f>
        <v>AMERICANAS SERVIÇOS    PEGUE NA LOJA HOJE    SHIP FROM STORE       QUIOSQUE</v>
      </c>
    </row>
    <row r="1529" spans="2:49">
      <c r="B1529" t="s">
        <v>11416</v>
      </c>
      <c r="C1529" s="2">
        <v>1532</v>
      </c>
      <c r="D1529" s="2">
        <v>1532</v>
      </c>
      <c r="E1529" s="2" t="s">
        <v>11417</v>
      </c>
      <c r="F1529" s="58" t="s">
        <v>11418</v>
      </c>
      <c r="G1529" s="2" t="s">
        <v>81</v>
      </c>
      <c r="H1529" t="s">
        <v>82</v>
      </c>
      <c r="I1529" s="58" t="s">
        <v>83</v>
      </c>
      <c r="J1529" s="2">
        <v>66203</v>
      </c>
      <c r="K1529" s="2" t="s">
        <v>84</v>
      </c>
      <c r="L1529" s="2" t="s">
        <v>85</v>
      </c>
      <c r="M1529" s="58" t="s">
        <v>751</v>
      </c>
      <c r="N1529" s="58" t="s">
        <v>752</v>
      </c>
      <c r="O1529" s="58" t="s">
        <v>753</v>
      </c>
      <c r="P1529" s="2">
        <v>86530</v>
      </c>
      <c r="Q1529" s="2" t="s">
        <v>754</v>
      </c>
      <c r="R1529" s="2" t="s">
        <v>748</v>
      </c>
      <c r="S1529" s="10">
        <v>44559</v>
      </c>
      <c r="T1529" s="58" t="s">
        <v>1814</v>
      </c>
      <c r="U1529" s="2" t="s">
        <v>1815</v>
      </c>
      <c r="V1529" s="2" t="s">
        <v>92</v>
      </c>
      <c r="W1529" s="2" t="s">
        <v>93</v>
      </c>
      <c r="X1529" s="2" t="s">
        <v>248</v>
      </c>
      <c r="Y1529" s="2">
        <v>38</v>
      </c>
      <c r="Z1529" s="2" t="s">
        <v>95</v>
      </c>
      <c r="AA1529" s="2" t="s">
        <v>206</v>
      </c>
      <c r="AB1529" s="58" t="s">
        <v>11418</v>
      </c>
      <c r="AC1529" s="58" t="s">
        <v>98</v>
      </c>
      <c r="AD1529" s="58" t="s">
        <v>11419</v>
      </c>
      <c r="AE1529" s="2" t="s">
        <v>11420</v>
      </c>
      <c r="AF1529" s="62">
        <v>-15.7703021</v>
      </c>
      <c r="AG1529" s="62">
        <v>-41.9989718</v>
      </c>
      <c r="AH1529" s="2" t="s">
        <v>11421</v>
      </c>
      <c r="AI1529" s="2" t="s">
        <v>147</v>
      </c>
      <c r="AJ1529" s="2" t="s">
        <v>1351</v>
      </c>
      <c r="AK1529" s="55">
        <v>510.61</v>
      </c>
      <c r="AL1529" s="55">
        <v>21</v>
      </c>
      <c r="AM1529" s="55">
        <v>4.1127279136718826</v>
      </c>
      <c r="AN1529" s="2" t="s">
        <v>103</v>
      </c>
      <c r="AO1529" s="2">
        <v>10</v>
      </c>
      <c r="AP1529" s="2">
        <v>1</v>
      </c>
      <c r="AQ1529" s="2">
        <v>3</v>
      </c>
      <c r="AR1529" s="53" t="s">
        <v>148</v>
      </c>
      <c r="AS1529" s="2" t="s">
        <v>73</v>
      </c>
      <c r="AT1529" s="2" t="s">
        <v>148</v>
      </c>
      <c r="AU1529" s="2" t="s">
        <v>148</v>
      </c>
      <c r="AV1529" s="2" t="s">
        <v>148</v>
      </c>
      <c r="AW1529" s="2" t="str">
        <f t="shared" si="24"/>
        <v xml:space="preserve">     PEGUE NA LOJA HOJE             </v>
      </c>
    </row>
    <row r="1530" spans="2:49">
      <c r="B1530" t="s">
        <v>11422</v>
      </c>
      <c r="C1530" s="2">
        <v>5430</v>
      </c>
      <c r="D1530" s="2">
        <v>5430</v>
      </c>
      <c r="E1530" s="2" t="s">
        <v>11423</v>
      </c>
      <c r="F1530" s="58" t="s">
        <v>11424</v>
      </c>
      <c r="G1530" s="2" t="s">
        <v>285</v>
      </c>
      <c r="H1530" t="s">
        <v>286</v>
      </c>
      <c r="I1530" s="58" t="s">
        <v>287</v>
      </c>
      <c r="J1530" s="2">
        <v>68673</v>
      </c>
      <c r="K1530" s="2" t="s">
        <v>288</v>
      </c>
      <c r="L1530" s="2" t="s">
        <v>289</v>
      </c>
      <c r="M1530" s="58" t="s">
        <v>452</v>
      </c>
      <c r="N1530" s="58" t="s">
        <v>453</v>
      </c>
      <c r="O1530" s="58" t="s">
        <v>454</v>
      </c>
      <c r="P1530" s="2" t="s">
        <v>148</v>
      </c>
      <c r="Q1530" s="2" t="s">
        <v>455</v>
      </c>
      <c r="R1530" s="2" t="s">
        <v>148</v>
      </c>
      <c r="S1530" s="10">
        <v>44559</v>
      </c>
      <c r="T1530" s="58" t="s">
        <v>456</v>
      </c>
      <c r="U1530" s="2" t="s">
        <v>457</v>
      </c>
      <c r="V1530" s="2" t="s">
        <v>92</v>
      </c>
      <c r="W1530" s="2" t="s">
        <v>1192</v>
      </c>
      <c r="X1530" s="2" t="s">
        <v>458</v>
      </c>
      <c r="Y1530" s="2">
        <v>54</v>
      </c>
      <c r="Z1530" s="2" t="s">
        <v>459</v>
      </c>
      <c r="AA1530" s="2" t="s">
        <v>460</v>
      </c>
      <c r="AB1530" s="58" t="s">
        <v>11425</v>
      </c>
      <c r="AC1530" s="58" t="s">
        <v>98</v>
      </c>
      <c r="AD1530" s="58" t="s">
        <v>11426</v>
      </c>
      <c r="AE1530" s="2" t="s">
        <v>11427</v>
      </c>
      <c r="AF1530" s="62">
        <v>-28.788445100000001</v>
      </c>
      <c r="AG1530" s="62">
        <v>-51.609282700000001</v>
      </c>
      <c r="AH1530" s="2" t="s">
        <v>11428</v>
      </c>
      <c r="AI1530" s="2" t="s">
        <v>147</v>
      </c>
      <c r="AJ1530" s="2" t="s">
        <v>1260</v>
      </c>
      <c r="AK1530" s="55">
        <v>219.34</v>
      </c>
      <c r="AL1530" s="55">
        <v>0</v>
      </c>
      <c r="AM1530" s="55">
        <v>0</v>
      </c>
      <c r="AN1530" s="2" t="s">
        <v>103</v>
      </c>
      <c r="AO1530" s="2">
        <v>8</v>
      </c>
      <c r="AP1530" s="2">
        <v>1</v>
      </c>
      <c r="AQ1530" s="2">
        <v>1</v>
      </c>
      <c r="AR1530" s="53" t="s">
        <v>148</v>
      </c>
      <c r="AS1530" s="2" t="s">
        <v>73</v>
      </c>
      <c r="AT1530" s="2" t="s">
        <v>148</v>
      </c>
      <c r="AU1530" s="2" t="s">
        <v>148</v>
      </c>
      <c r="AV1530" s="2" t="s">
        <v>148</v>
      </c>
      <c r="AW1530" s="2" t="str">
        <f t="shared" si="24"/>
        <v xml:space="preserve">     PEGUE NA LOJA HOJE             </v>
      </c>
    </row>
    <row r="1531" spans="2:49">
      <c r="B1531" t="s">
        <v>11429</v>
      </c>
      <c r="C1531" s="2">
        <v>1529</v>
      </c>
      <c r="D1531" s="2">
        <v>1529</v>
      </c>
      <c r="E1531" s="2" t="s">
        <v>11430</v>
      </c>
      <c r="F1531" s="58" t="s">
        <v>11431</v>
      </c>
      <c r="G1531" s="2" t="s">
        <v>380</v>
      </c>
      <c r="H1531" t="s">
        <v>381</v>
      </c>
      <c r="I1531" s="58" t="s">
        <v>382</v>
      </c>
      <c r="J1531" s="2">
        <v>66147</v>
      </c>
      <c r="K1531" s="2" t="s">
        <v>383</v>
      </c>
      <c r="L1531" s="2" t="s">
        <v>384</v>
      </c>
      <c r="M1531" s="58" t="s">
        <v>1717</v>
      </c>
      <c r="N1531" s="58" t="s">
        <v>1718</v>
      </c>
      <c r="O1531" s="58" t="s">
        <v>1719</v>
      </c>
      <c r="P1531" s="2" t="s">
        <v>148</v>
      </c>
      <c r="Q1531" s="2" t="s">
        <v>1720</v>
      </c>
      <c r="R1531" s="2">
        <v>1003</v>
      </c>
      <c r="S1531" s="10">
        <v>44559</v>
      </c>
      <c r="T1531" s="58" t="s">
        <v>406</v>
      </c>
      <c r="U1531" s="2" t="s">
        <v>407</v>
      </c>
      <c r="V1531" s="2" t="s">
        <v>92</v>
      </c>
      <c r="W1531" s="2" t="s">
        <v>93</v>
      </c>
      <c r="X1531" s="2" t="s">
        <v>248</v>
      </c>
      <c r="Y1531" s="2">
        <v>62</v>
      </c>
      <c r="Z1531" s="2" t="s">
        <v>160</v>
      </c>
      <c r="AA1531" s="2" t="s">
        <v>392</v>
      </c>
      <c r="AB1531" s="58" t="s">
        <v>11431</v>
      </c>
      <c r="AC1531" s="58" t="s">
        <v>98</v>
      </c>
      <c r="AD1531" s="58" t="s">
        <v>11432</v>
      </c>
      <c r="AE1531" s="2" t="s">
        <v>11433</v>
      </c>
      <c r="AF1531" s="62">
        <v>-15.3090124</v>
      </c>
      <c r="AG1531" s="62">
        <v>-49.592348299999998</v>
      </c>
      <c r="AH1531" s="2" t="s">
        <v>11434</v>
      </c>
      <c r="AI1531" s="2" t="s">
        <v>147</v>
      </c>
      <c r="AJ1531" s="2" t="s">
        <v>1351</v>
      </c>
      <c r="AK1531" s="55">
        <v>610.66999999999996</v>
      </c>
      <c r="AL1531" s="55">
        <v>33</v>
      </c>
      <c r="AM1531" s="55">
        <v>5.4039006337301663</v>
      </c>
      <c r="AN1531" s="2" t="s">
        <v>103</v>
      </c>
      <c r="AO1531" s="2">
        <v>12</v>
      </c>
      <c r="AP1531" s="2">
        <v>1</v>
      </c>
      <c r="AQ1531" s="2">
        <v>5</v>
      </c>
      <c r="AR1531" s="53" t="s">
        <v>148</v>
      </c>
      <c r="AS1531" s="2" t="s">
        <v>73</v>
      </c>
      <c r="AT1531" s="2" t="s">
        <v>148</v>
      </c>
      <c r="AU1531" s="2" t="s">
        <v>148</v>
      </c>
      <c r="AV1531" s="2" t="s">
        <v>148</v>
      </c>
      <c r="AW1531" s="2" t="str">
        <f t="shared" si="24"/>
        <v xml:space="preserve">     PEGUE NA LOJA HOJE             </v>
      </c>
    </row>
    <row r="1532" spans="2:49">
      <c r="B1532" t="s">
        <v>11435</v>
      </c>
      <c r="C1532" s="2">
        <v>1524</v>
      </c>
      <c r="D1532" s="2">
        <v>1524</v>
      </c>
      <c r="E1532" s="2" t="s">
        <v>11436</v>
      </c>
      <c r="F1532" s="58" t="s">
        <v>11437</v>
      </c>
      <c r="G1532" s="2" t="s">
        <v>380</v>
      </c>
      <c r="H1532" t="s">
        <v>381</v>
      </c>
      <c r="I1532" s="58" t="s">
        <v>382</v>
      </c>
      <c r="J1532" s="2">
        <v>66147</v>
      </c>
      <c r="K1532" s="2" t="s">
        <v>383</v>
      </c>
      <c r="L1532" s="2" t="s">
        <v>384</v>
      </c>
      <c r="M1532" s="58" t="s">
        <v>520</v>
      </c>
      <c r="N1532" s="58" t="s">
        <v>521</v>
      </c>
      <c r="O1532" s="58" t="s">
        <v>522</v>
      </c>
      <c r="P1532" s="2">
        <v>68701</v>
      </c>
      <c r="Q1532" s="2" t="s">
        <v>523</v>
      </c>
      <c r="R1532" s="2" t="s">
        <v>517</v>
      </c>
      <c r="S1532" s="10">
        <v>44559</v>
      </c>
      <c r="T1532" s="58" t="s">
        <v>524</v>
      </c>
      <c r="U1532" s="2" t="s">
        <v>525</v>
      </c>
      <c r="V1532" s="2" t="s">
        <v>92</v>
      </c>
      <c r="W1532" s="2" t="s">
        <v>93</v>
      </c>
      <c r="X1532" s="2" t="s">
        <v>442</v>
      </c>
      <c r="Y1532" s="2">
        <v>85</v>
      </c>
      <c r="Z1532" s="2" t="s">
        <v>160</v>
      </c>
      <c r="AA1532" s="2" t="s">
        <v>526</v>
      </c>
      <c r="AB1532" s="58" t="s">
        <v>11437</v>
      </c>
      <c r="AC1532" s="58" t="s">
        <v>98</v>
      </c>
      <c r="AD1532" s="58" t="s">
        <v>11438</v>
      </c>
      <c r="AE1532" s="2" t="s">
        <v>11439</v>
      </c>
      <c r="AF1532" s="62">
        <v>-3.9845581999999999</v>
      </c>
      <c r="AG1532" s="62">
        <v>-38.619530699999999</v>
      </c>
      <c r="AH1532" s="2" t="s">
        <v>11440</v>
      </c>
      <c r="AI1532" s="2" t="s">
        <v>147</v>
      </c>
      <c r="AJ1532" s="2" t="s">
        <v>1351</v>
      </c>
      <c r="AK1532" s="55">
        <v>570.91999999999996</v>
      </c>
      <c r="AL1532" s="55">
        <v>49</v>
      </c>
      <c r="AM1532" s="55">
        <v>8.5826385483079939</v>
      </c>
      <c r="AN1532" s="2" t="s">
        <v>103</v>
      </c>
      <c r="AO1532" s="2">
        <v>11</v>
      </c>
      <c r="AP1532" s="2">
        <v>1</v>
      </c>
      <c r="AQ1532" s="2">
        <v>4</v>
      </c>
      <c r="AR1532" s="53" t="s">
        <v>148</v>
      </c>
      <c r="AS1532" s="2" t="s">
        <v>73</v>
      </c>
      <c r="AT1532" s="2" t="s">
        <v>148</v>
      </c>
      <c r="AU1532" s="2" t="s">
        <v>148</v>
      </c>
      <c r="AV1532" s="2" t="s">
        <v>148</v>
      </c>
      <c r="AW1532" s="2" t="str">
        <f t="shared" si="24"/>
        <v xml:space="preserve">     PEGUE NA LOJA HOJE             </v>
      </c>
    </row>
    <row r="1533" spans="2:49">
      <c r="B1533" t="s">
        <v>11441</v>
      </c>
      <c r="C1533" s="2">
        <v>1514</v>
      </c>
      <c r="D1533" s="2">
        <v>1514</v>
      </c>
      <c r="E1533" s="2" t="s">
        <v>11442</v>
      </c>
      <c r="F1533" s="58" t="s">
        <v>11443</v>
      </c>
      <c r="G1533" s="2" t="s">
        <v>380</v>
      </c>
      <c r="H1533" t="s">
        <v>381</v>
      </c>
      <c r="I1533" s="58" t="s">
        <v>382</v>
      </c>
      <c r="J1533" s="2">
        <v>66147</v>
      </c>
      <c r="K1533" s="2" t="s">
        <v>383</v>
      </c>
      <c r="L1533" s="2" t="s">
        <v>384</v>
      </c>
      <c r="M1533" s="58" t="s">
        <v>2907</v>
      </c>
      <c r="N1533" s="58" t="s">
        <v>2908</v>
      </c>
      <c r="O1533" s="58" t="s">
        <v>2909</v>
      </c>
      <c r="P1533" s="2">
        <v>68222</v>
      </c>
      <c r="Q1533" s="2" t="s">
        <v>2910</v>
      </c>
      <c r="R1533" s="2">
        <v>1019</v>
      </c>
      <c r="S1533" s="10">
        <v>44559</v>
      </c>
      <c r="T1533" s="58" t="s">
        <v>2911</v>
      </c>
      <c r="U1533" s="2" t="s">
        <v>2912</v>
      </c>
      <c r="V1533" s="2" t="s">
        <v>92</v>
      </c>
      <c r="W1533" s="2" t="s">
        <v>93</v>
      </c>
      <c r="X1533" s="2" t="s">
        <v>442</v>
      </c>
      <c r="Y1533" s="2">
        <v>86</v>
      </c>
      <c r="Z1533" s="2" t="s">
        <v>160</v>
      </c>
      <c r="AA1533" s="2" t="s">
        <v>2913</v>
      </c>
      <c r="AB1533" s="58" t="s">
        <v>11443</v>
      </c>
      <c r="AC1533" s="58" t="s">
        <v>98</v>
      </c>
      <c r="AD1533" s="58" t="s">
        <v>11444</v>
      </c>
      <c r="AE1533" s="2" t="s">
        <v>11445</v>
      </c>
      <c r="AF1533" s="62">
        <v>-3.8459435000000002</v>
      </c>
      <c r="AG1533" s="62">
        <v>-42.196771599999998</v>
      </c>
      <c r="AH1533" s="2" t="s">
        <v>11446</v>
      </c>
      <c r="AI1533" s="2" t="s">
        <v>147</v>
      </c>
      <c r="AJ1533" s="2" t="s">
        <v>1351</v>
      </c>
      <c r="AK1533" s="55">
        <v>501.24</v>
      </c>
      <c r="AL1533" s="55">
        <v>33</v>
      </c>
      <c r="AM1533" s="55">
        <v>6.5836724922192964</v>
      </c>
      <c r="AN1533" s="2" t="s">
        <v>103</v>
      </c>
      <c r="AO1533" s="2">
        <v>10</v>
      </c>
      <c r="AP1533" s="2">
        <v>1</v>
      </c>
      <c r="AQ1533" s="2">
        <v>3</v>
      </c>
      <c r="AR1533" s="53" t="s">
        <v>72</v>
      </c>
      <c r="AS1533" s="2" t="s">
        <v>73</v>
      </c>
      <c r="AT1533" s="2" t="s">
        <v>148</v>
      </c>
      <c r="AU1533" s="2" t="s">
        <v>148</v>
      </c>
      <c r="AV1533" s="2" t="s">
        <v>76</v>
      </c>
      <c r="AW1533" s="2" t="str">
        <f t="shared" si="24"/>
        <v>AMERICANAS SERVIÇOS    PEGUE NA LOJA HOJE            QUIOSQUE</v>
      </c>
    </row>
    <row r="1534" spans="2:49">
      <c r="B1534" t="s">
        <v>11447</v>
      </c>
      <c r="C1534" s="2">
        <v>1558</v>
      </c>
      <c r="D1534" s="2">
        <v>1558</v>
      </c>
      <c r="E1534" s="2" t="s">
        <v>11448</v>
      </c>
      <c r="F1534" s="58" t="s">
        <v>11449</v>
      </c>
      <c r="G1534" s="2" t="s">
        <v>534</v>
      </c>
      <c r="H1534" t="s">
        <v>535</v>
      </c>
      <c r="I1534" s="58" t="s">
        <v>536</v>
      </c>
      <c r="J1534" s="2">
        <v>65659</v>
      </c>
      <c r="K1534" s="2" t="s">
        <v>537</v>
      </c>
      <c r="L1534" s="2" t="s">
        <v>531</v>
      </c>
      <c r="M1534" s="58" t="s">
        <v>3038</v>
      </c>
      <c r="N1534" s="58" t="s">
        <v>3039</v>
      </c>
      <c r="O1534" s="58" t="s">
        <v>3040</v>
      </c>
      <c r="P1534" s="2" t="s">
        <v>148</v>
      </c>
      <c r="Q1534" s="2" t="s">
        <v>3041</v>
      </c>
      <c r="R1534" s="2" t="s">
        <v>3035</v>
      </c>
      <c r="S1534" s="10">
        <v>44559</v>
      </c>
      <c r="T1534" s="58" t="s">
        <v>3042</v>
      </c>
      <c r="U1534" s="2" t="s">
        <v>3043</v>
      </c>
      <c r="V1534" s="2" t="s">
        <v>92</v>
      </c>
      <c r="W1534" s="2" t="s">
        <v>93</v>
      </c>
      <c r="X1534" s="2" t="s">
        <v>545</v>
      </c>
      <c r="Y1534" s="2">
        <v>93</v>
      </c>
      <c r="Z1534" s="2" t="s">
        <v>95</v>
      </c>
      <c r="AA1534" s="2" t="s">
        <v>546</v>
      </c>
      <c r="AB1534" s="58" t="s">
        <v>11449</v>
      </c>
      <c r="AC1534" s="58" t="s">
        <v>98</v>
      </c>
      <c r="AD1534" s="58" t="s">
        <v>11450</v>
      </c>
      <c r="AE1534" s="2" t="s">
        <v>11451</v>
      </c>
      <c r="AF1534" s="62">
        <v>-3.4528642000000001</v>
      </c>
      <c r="AG1534" s="62">
        <v>-52.88908</v>
      </c>
      <c r="AH1534" s="2" t="s">
        <v>11452</v>
      </c>
      <c r="AI1534" s="2" t="s">
        <v>147</v>
      </c>
      <c r="AJ1534" s="2" t="s">
        <v>1351</v>
      </c>
      <c r="AK1534" s="55">
        <v>512.03</v>
      </c>
      <c r="AL1534" s="55">
        <v>15</v>
      </c>
      <c r="AM1534" s="55">
        <v>2.9295158486807416</v>
      </c>
      <c r="AN1534" s="2" t="s">
        <v>103</v>
      </c>
      <c r="AO1534" s="2">
        <v>10</v>
      </c>
      <c r="AP1534" s="2">
        <v>1</v>
      </c>
      <c r="AQ1534" s="2">
        <v>3</v>
      </c>
      <c r="AR1534" s="53" t="s">
        <v>148</v>
      </c>
      <c r="AS1534" s="2" t="s">
        <v>73</v>
      </c>
      <c r="AT1534" s="2" t="s">
        <v>148</v>
      </c>
      <c r="AU1534" s="2" t="s">
        <v>148</v>
      </c>
      <c r="AV1534" s="2" t="s">
        <v>148</v>
      </c>
      <c r="AW1534" s="2" t="str">
        <f t="shared" si="24"/>
        <v xml:space="preserve">     PEGUE NA LOJA HOJE             </v>
      </c>
    </row>
    <row r="1535" spans="2:49">
      <c r="B1535" t="s">
        <v>11453</v>
      </c>
      <c r="C1535" s="2">
        <v>5419</v>
      </c>
      <c r="D1535" s="2">
        <v>5419</v>
      </c>
      <c r="E1535" s="2" t="s">
        <v>11454</v>
      </c>
      <c r="F1535" s="58" t="s">
        <v>11455</v>
      </c>
      <c r="G1535" s="2" t="s">
        <v>534</v>
      </c>
      <c r="H1535" t="s">
        <v>535</v>
      </c>
      <c r="I1535" s="58" t="s">
        <v>536</v>
      </c>
      <c r="J1535" s="2">
        <v>65659</v>
      </c>
      <c r="K1535" s="2" t="s">
        <v>537</v>
      </c>
      <c r="L1535" s="2" t="s">
        <v>531</v>
      </c>
      <c r="M1535" s="58" t="s">
        <v>721</v>
      </c>
      <c r="N1535" s="58" t="s">
        <v>722</v>
      </c>
      <c r="O1535" s="58" t="s">
        <v>723</v>
      </c>
      <c r="P1535" s="2" t="s">
        <v>148</v>
      </c>
      <c r="Q1535" s="2" t="s">
        <v>724</v>
      </c>
      <c r="R1535" s="2" t="s">
        <v>718</v>
      </c>
      <c r="S1535" s="10">
        <v>44559</v>
      </c>
      <c r="T1535" s="58" t="s">
        <v>725</v>
      </c>
      <c r="U1535" s="2" t="s">
        <v>726</v>
      </c>
      <c r="V1535" s="2" t="s">
        <v>92</v>
      </c>
      <c r="W1535" s="2" t="s">
        <v>1192</v>
      </c>
      <c r="X1535" s="2" t="s">
        <v>545</v>
      </c>
      <c r="Y1535" s="2">
        <v>98</v>
      </c>
      <c r="Z1535" s="2" t="s">
        <v>160</v>
      </c>
      <c r="AA1535" s="2" t="s">
        <v>727</v>
      </c>
      <c r="AB1535" s="58" t="s">
        <v>11456</v>
      </c>
      <c r="AC1535" s="58" t="s">
        <v>98</v>
      </c>
      <c r="AD1535" s="58" t="s">
        <v>11457</v>
      </c>
      <c r="AE1535" s="2" t="s">
        <v>11458</v>
      </c>
      <c r="AF1535" s="62">
        <v>-3.2076310000000001</v>
      </c>
      <c r="AG1535" s="62">
        <v>-43.403244699999902</v>
      </c>
      <c r="AH1535" s="2" t="s">
        <v>11459</v>
      </c>
      <c r="AI1535" s="2" t="s">
        <v>147</v>
      </c>
      <c r="AJ1535" s="2" t="s">
        <v>1196</v>
      </c>
      <c r="AK1535" s="55">
        <v>379.62</v>
      </c>
      <c r="AL1535" s="55">
        <v>0</v>
      </c>
      <c r="AM1535" s="55">
        <v>0</v>
      </c>
      <c r="AN1535" s="2" t="s">
        <v>103</v>
      </c>
      <c r="AO1535" s="2">
        <v>11</v>
      </c>
      <c r="AP1535" s="2">
        <v>1</v>
      </c>
      <c r="AQ1535" s="2">
        <v>4</v>
      </c>
      <c r="AR1535" s="53" t="s">
        <v>148</v>
      </c>
      <c r="AS1535" s="2" t="s">
        <v>73</v>
      </c>
      <c r="AT1535" s="2" t="s">
        <v>148</v>
      </c>
      <c r="AU1535" s="2" t="s">
        <v>148</v>
      </c>
      <c r="AV1535" s="2" t="s">
        <v>148</v>
      </c>
      <c r="AW1535" s="2" t="str">
        <f t="shared" si="24"/>
        <v xml:space="preserve">     PEGUE NA LOJA HOJE             </v>
      </c>
    </row>
    <row r="1536" spans="2:49">
      <c r="B1536" t="s">
        <v>11460</v>
      </c>
      <c r="C1536" s="2">
        <v>5424</v>
      </c>
      <c r="D1536" s="2">
        <v>5424</v>
      </c>
      <c r="E1536" s="2" t="s">
        <v>11461</v>
      </c>
      <c r="F1536" s="58" t="s">
        <v>11462</v>
      </c>
      <c r="G1536" s="2" t="s">
        <v>534</v>
      </c>
      <c r="H1536" t="s">
        <v>535</v>
      </c>
      <c r="I1536" s="58" t="s">
        <v>536</v>
      </c>
      <c r="J1536" s="2">
        <v>65659</v>
      </c>
      <c r="K1536" s="2" t="s">
        <v>537</v>
      </c>
      <c r="L1536" s="2" t="s">
        <v>531</v>
      </c>
      <c r="M1536" s="58" t="s">
        <v>3921</v>
      </c>
      <c r="N1536" s="58" t="s">
        <v>3922</v>
      </c>
      <c r="O1536" s="58" t="s">
        <v>3923</v>
      </c>
      <c r="P1536" s="2" t="s">
        <v>148</v>
      </c>
      <c r="Q1536" s="2" t="s">
        <v>3924</v>
      </c>
      <c r="R1536" s="2" t="s">
        <v>796</v>
      </c>
      <c r="S1536" s="10">
        <v>44559</v>
      </c>
      <c r="T1536" s="58" t="s">
        <v>3925</v>
      </c>
      <c r="U1536" s="2" t="s">
        <v>3926</v>
      </c>
      <c r="V1536" s="2" t="s">
        <v>92</v>
      </c>
      <c r="W1536" s="2" t="s">
        <v>1192</v>
      </c>
      <c r="X1536" s="2" t="s">
        <v>545</v>
      </c>
      <c r="Y1536" s="2">
        <v>99</v>
      </c>
      <c r="Z1536" s="2" t="s">
        <v>160</v>
      </c>
      <c r="AA1536" s="2" t="s">
        <v>727</v>
      </c>
      <c r="AB1536" s="58" t="s">
        <v>11463</v>
      </c>
      <c r="AC1536" s="58" t="s">
        <v>98</v>
      </c>
      <c r="AD1536" s="58" t="s">
        <v>11464</v>
      </c>
      <c r="AE1536" s="2" t="s">
        <v>11465</v>
      </c>
      <c r="AF1536" s="62">
        <v>-5.6824905000000001</v>
      </c>
      <c r="AG1536" s="62">
        <v>-43.093350100000002</v>
      </c>
      <c r="AH1536" s="2" t="s">
        <v>11466</v>
      </c>
      <c r="AI1536" s="2" t="s">
        <v>147</v>
      </c>
      <c r="AJ1536" s="2" t="s">
        <v>1260</v>
      </c>
      <c r="AK1536" s="55">
        <v>267.04000000000002</v>
      </c>
      <c r="AL1536" s="55">
        <v>0</v>
      </c>
      <c r="AM1536" s="55">
        <v>0</v>
      </c>
      <c r="AN1536" s="2" t="s">
        <v>103</v>
      </c>
      <c r="AO1536" s="2">
        <v>13</v>
      </c>
      <c r="AP1536" s="2">
        <v>1</v>
      </c>
      <c r="AQ1536" s="2">
        <v>6</v>
      </c>
      <c r="AR1536" s="53" t="s">
        <v>148</v>
      </c>
      <c r="AS1536" s="2" t="s">
        <v>73</v>
      </c>
      <c r="AT1536" s="2" t="s">
        <v>148</v>
      </c>
      <c r="AU1536" s="2" t="s">
        <v>148</v>
      </c>
      <c r="AV1536" s="2" t="s">
        <v>76</v>
      </c>
      <c r="AW1536" s="2" t="str">
        <f t="shared" si="24"/>
        <v xml:space="preserve">     PEGUE NA LOJA HOJE            QUIOSQUE</v>
      </c>
    </row>
    <row r="1537" spans="2:49">
      <c r="B1537" t="s">
        <v>11467</v>
      </c>
      <c r="C1537" s="2">
        <v>5435</v>
      </c>
      <c r="D1537" s="2">
        <v>5435</v>
      </c>
      <c r="E1537" s="2" t="s">
        <v>11468</v>
      </c>
      <c r="F1537" s="58" t="s">
        <v>11469</v>
      </c>
      <c r="G1537" s="2" t="s">
        <v>431</v>
      </c>
      <c r="H1537" t="s">
        <v>432</v>
      </c>
      <c r="I1537" s="58" t="s">
        <v>433</v>
      </c>
      <c r="J1537" s="2">
        <v>66749</v>
      </c>
      <c r="K1537" s="2" t="s">
        <v>434</v>
      </c>
      <c r="L1537" s="2" t="s">
        <v>435</v>
      </c>
      <c r="M1537" s="58" t="s">
        <v>1648</v>
      </c>
      <c r="N1537" s="58" t="s">
        <v>1649</v>
      </c>
      <c r="O1537" s="58" t="s">
        <v>1650</v>
      </c>
      <c r="P1537" s="2" t="s">
        <v>148</v>
      </c>
      <c r="Q1537" s="2" t="s">
        <v>1651</v>
      </c>
      <c r="R1537" s="2" t="s">
        <v>1645</v>
      </c>
      <c r="S1537" s="10">
        <v>44559</v>
      </c>
      <c r="T1537" s="58" t="s">
        <v>1652</v>
      </c>
      <c r="U1537" s="2" t="s">
        <v>1653</v>
      </c>
      <c r="V1537" s="2" t="s">
        <v>92</v>
      </c>
      <c r="W1537" s="2" t="s">
        <v>1192</v>
      </c>
      <c r="X1537" s="2" t="s">
        <v>442</v>
      </c>
      <c r="Y1537" s="2">
        <v>81</v>
      </c>
      <c r="Z1537" s="2" t="s">
        <v>160</v>
      </c>
      <c r="AA1537" s="2" t="s">
        <v>443</v>
      </c>
      <c r="AB1537" s="58" t="s">
        <v>11470</v>
      </c>
      <c r="AC1537" s="58" t="s">
        <v>98</v>
      </c>
      <c r="AD1537" s="58" t="s">
        <v>11471</v>
      </c>
      <c r="AE1537" s="2" t="s">
        <v>11472</v>
      </c>
      <c r="AF1537" s="62">
        <v>-8.7083774999999992</v>
      </c>
      <c r="AG1537" s="62">
        <v>-35.519895900000002</v>
      </c>
      <c r="AH1537" s="2" t="s">
        <v>11473</v>
      </c>
      <c r="AI1537" s="2" t="s">
        <v>147</v>
      </c>
      <c r="AJ1537" s="2" t="s">
        <v>1260</v>
      </c>
      <c r="AK1537" s="55">
        <v>271.11</v>
      </c>
      <c r="AL1537" s="55">
        <v>0</v>
      </c>
      <c r="AM1537" s="55">
        <v>0</v>
      </c>
      <c r="AN1537" s="2" t="s">
        <v>103</v>
      </c>
      <c r="AO1537" s="2">
        <v>8</v>
      </c>
      <c r="AP1537" s="2">
        <v>1</v>
      </c>
      <c r="AQ1537" s="2">
        <v>1</v>
      </c>
      <c r="AR1537" s="53" t="s">
        <v>148</v>
      </c>
      <c r="AS1537" s="2" t="s">
        <v>73</v>
      </c>
      <c r="AT1537" s="2" t="s">
        <v>148</v>
      </c>
      <c r="AU1537" s="2" t="s">
        <v>148</v>
      </c>
      <c r="AV1537" s="2" t="s">
        <v>148</v>
      </c>
      <c r="AW1537" s="2" t="str">
        <f t="shared" si="24"/>
        <v xml:space="preserve">     PEGUE NA LOJA HOJE             </v>
      </c>
    </row>
    <row r="1538" spans="2:49">
      <c r="B1538" t="s">
        <v>11474</v>
      </c>
      <c r="C1538" s="2">
        <v>5443</v>
      </c>
      <c r="D1538" s="2">
        <v>5443</v>
      </c>
      <c r="E1538" s="2" t="s">
        <v>11475</v>
      </c>
      <c r="F1538" s="58" t="s">
        <v>11476</v>
      </c>
      <c r="G1538" s="2" t="s">
        <v>128</v>
      </c>
      <c r="H1538" t="s">
        <v>129</v>
      </c>
      <c r="I1538" s="58" t="s">
        <v>130</v>
      </c>
      <c r="J1538" s="2">
        <v>66128</v>
      </c>
      <c r="K1538" s="2" t="s">
        <v>131</v>
      </c>
      <c r="L1538" s="2" t="s">
        <v>132</v>
      </c>
      <c r="M1538" s="58" t="s">
        <v>1451</v>
      </c>
      <c r="N1538" s="58" t="s">
        <v>1452</v>
      </c>
      <c r="O1538" s="58" t="s">
        <v>1453</v>
      </c>
      <c r="P1538" s="2">
        <v>68774</v>
      </c>
      <c r="Q1538" s="2" t="s">
        <v>1454</v>
      </c>
      <c r="R1538" s="2" t="s">
        <v>1455</v>
      </c>
      <c r="S1538" s="10">
        <v>44560</v>
      </c>
      <c r="T1538" s="58" t="s">
        <v>1456</v>
      </c>
      <c r="U1538" s="2" t="s">
        <v>1457</v>
      </c>
      <c r="V1538" s="2" t="s">
        <v>92</v>
      </c>
      <c r="W1538" s="2" t="s">
        <v>1192</v>
      </c>
      <c r="X1538" s="2" t="s">
        <v>140</v>
      </c>
      <c r="Y1538" s="2">
        <v>11</v>
      </c>
      <c r="Z1538" s="2" t="s">
        <v>95</v>
      </c>
      <c r="AA1538" s="2" t="s">
        <v>141</v>
      </c>
      <c r="AB1538" s="58" t="s">
        <v>2603</v>
      </c>
      <c r="AC1538" s="58" t="s">
        <v>11477</v>
      </c>
      <c r="AD1538" s="58" t="s">
        <v>11478</v>
      </c>
      <c r="AE1538" s="2" t="s">
        <v>8076</v>
      </c>
      <c r="AF1538" s="62">
        <v>-23.6082897</v>
      </c>
      <c r="AG1538" s="62">
        <v>-46.9244056</v>
      </c>
      <c r="AH1538" s="2" t="s">
        <v>11479</v>
      </c>
      <c r="AI1538" s="2" t="s">
        <v>147</v>
      </c>
      <c r="AJ1538" s="2" t="s">
        <v>1260</v>
      </c>
      <c r="AK1538" s="55">
        <v>208.7</v>
      </c>
      <c r="AL1538" s="55">
        <v>0</v>
      </c>
      <c r="AM1538" s="55">
        <v>0</v>
      </c>
      <c r="AN1538" s="2" t="s">
        <v>103</v>
      </c>
      <c r="AO1538" s="2">
        <v>5</v>
      </c>
      <c r="AP1538" s="2">
        <v>2</v>
      </c>
      <c r="AQ1538" s="2">
        <v>1</v>
      </c>
      <c r="AR1538" s="53" t="s">
        <v>148</v>
      </c>
      <c r="AS1538" s="2" t="s">
        <v>73</v>
      </c>
      <c r="AT1538" s="2" t="s">
        <v>148</v>
      </c>
      <c r="AU1538" s="2" t="s">
        <v>148</v>
      </c>
      <c r="AV1538" s="2" t="s">
        <v>148</v>
      </c>
      <c r="AW1538" s="2" t="str">
        <f t="shared" si="24"/>
        <v xml:space="preserve">     PEGUE NA LOJA HOJE             </v>
      </c>
    </row>
    <row r="1539" spans="2:49">
      <c r="B1539" t="s">
        <v>11480</v>
      </c>
      <c r="C1539" s="2">
        <v>5429</v>
      </c>
      <c r="D1539" s="2">
        <v>5429</v>
      </c>
      <c r="E1539" s="2" t="s">
        <v>11481</v>
      </c>
      <c r="F1539" s="58" t="s">
        <v>11482</v>
      </c>
      <c r="G1539" s="2" t="s">
        <v>285</v>
      </c>
      <c r="H1539" t="s">
        <v>286</v>
      </c>
      <c r="I1539" s="58" t="s">
        <v>287</v>
      </c>
      <c r="J1539" s="2">
        <v>68673</v>
      </c>
      <c r="K1539" s="2" t="s">
        <v>288</v>
      </c>
      <c r="L1539" s="2" t="s">
        <v>289</v>
      </c>
      <c r="M1539" s="58" t="s">
        <v>418</v>
      </c>
      <c r="N1539" s="58" t="s">
        <v>419</v>
      </c>
      <c r="O1539" s="58" t="s">
        <v>420</v>
      </c>
      <c r="P1539" s="2">
        <v>68308</v>
      </c>
      <c r="Q1539" s="2" t="s">
        <v>421</v>
      </c>
      <c r="R1539" s="2" t="s">
        <v>415</v>
      </c>
      <c r="S1539" s="10">
        <v>44560</v>
      </c>
      <c r="T1539" s="58" t="s">
        <v>422</v>
      </c>
      <c r="U1539" s="2" t="s">
        <v>423</v>
      </c>
      <c r="V1539" s="2" t="s">
        <v>92</v>
      </c>
      <c r="W1539" s="2" t="s">
        <v>1192</v>
      </c>
      <c r="X1539" s="2" t="s">
        <v>248</v>
      </c>
      <c r="Y1539" s="2">
        <v>67</v>
      </c>
      <c r="Z1539" s="2" t="s">
        <v>95</v>
      </c>
      <c r="AA1539" s="2" t="s">
        <v>418</v>
      </c>
      <c r="AB1539" s="58" t="s">
        <v>11483</v>
      </c>
      <c r="AC1539" s="58" t="s">
        <v>98</v>
      </c>
      <c r="AD1539" s="58" t="s">
        <v>11484</v>
      </c>
      <c r="AE1539" s="2" t="s">
        <v>11485</v>
      </c>
      <c r="AF1539" s="62">
        <v>-21.799937700000001</v>
      </c>
      <c r="AG1539" s="62">
        <v>-54.539347999999997</v>
      </c>
      <c r="AH1539" s="2" t="s">
        <v>11486</v>
      </c>
      <c r="AI1539" s="2" t="s">
        <v>147</v>
      </c>
      <c r="AJ1539" s="2" t="s">
        <v>1196</v>
      </c>
      <c r="AK1539" s="55">
        <v>406.55</v>
      </c>
      <c r="AL1539" s="55">
        <v>0</v>
      </c>
      <c r="AM1539" s="55">
        <v>0</v>
      </c>
      <c r="AN1539" s="2" t="s">
        <v>103</v>
      </c>
      <c r="AO1539" s="2">
        <v>13</v>
      </c>
      <c r="AP1539" s="2">
        <v>1</v>
      </c>
      <c r="AQ1539" s="2">
        <v>6</v>
      </c>
      <c r="AR1539" s="53" t="s">
        <v>148</v>
      </c>
      <c r="AS1539" s="2" t="s">
        <v>73</v>
      </c>
      <c r="AT1539" s="2" t="s">
        <v>148</v>
      </c>
      <c r="AU1539" s="2" t="s">
        <v>148</v>
      </c>
      <c r="AV1539" s="2" t="s">
        <v>148</v>
      </c>
      <c r="AW1539" s="2" t="str">
        <f t="shared" si="24"/>
        <v xml:space="preserve">     PEGUE NA LOJA HOJE             </v>
      </c>
    </row>
    <row r="1540" spans="2:49">
      <c r="B1540" t="s">
        <v>11487</v>
      </c>
      <c r="C1540" s="2">
        <v>1567</v>
      </c>
      <c r="D1540" s="2">
        <v>1567</v>
      </c>
      <c r="E1540" s="2" t="s">
        <v>11488</v>
      </c>
      <c r="F1540" s="58" t="s">
        <v>7059</v>
      </c>
      <c r="G1540" s="2" t="s">
        <v>380</v>
      </c>
      <c r="H1540" t="s">
        <v>381</v>
      </c>
      <c r="I1540" s="58" t="s">
        <v>382</v>
      </c>
      <c r="J1540" s="2">
        <v>66147</v>
      </c>
      <c r="K1540" s="2" t="s">
        <v>383</v>
      </c>
      <c r="L1540" s="2" t="s">
        <v>384</v>
      </c>
      <c r="M1540" s="58" t="s">
        <v>401</v>
      </c>
      <c r="N1540" s="58" t="s">
        <v>402</v>
      </c>
      <c r="O1540" s="58" t="s">
        <v>403</v>
      </c>
      <c r="P1540" s="2">
        <v>66127</v>
      </c>
      <c r="Q1540" s="2" t="s">
        <v>404</v>
      </c>
      <c r="R1540" s="2" t="s">
        <v>405</v>
      </c>
      <c r="S1540" s="10">
        <v>44560</v>
      </c>
      <c r="T1540" s="58" t="s">
        <v>945</v>
      </c>
      <c r="U1540" s="2" t="s">
        <v>946</v>
      </c>
      <c r="V1540" s="2" t="s">
        <v>92</v>
      </c>
      <c r="W1540" s="2" t="s">
        <v>93</v>
      </c>
      <c r="X1540" s="2" t="s">
        <v>248</v>
      </c>
      <c r="Y1540" s="2">
        <v>61</v>
      </c>
      <c r="Z1540" s="2" t="s">
        <v>160</v>
      </c>
      <c r="AA1540" s="2" t="s">
        <v>408</v>
      </c>
      <c r="AB1540" s="58" t="s">
        <v>7059</v>
      </c>
      <c r="AC1540" s="58" t="s">
        <v>11489</v>
      </c>
      <c r="AD1540" s="58" t="s">
        <v>11490</v>
      </c>
      <c r="AE1540" s="2" t="s">
        <v>11491</v>
      </c>
      <c r="AF1540" s="62">
        <v>-15.907771</v>
      </c>
      <c r="AG1540" s="62">
        <v>-47.760942100000001</v>
      </c>
      <c r="AH1540" s="2" t="s">
        <v>11492</v>
      </c>
      <c r="AI1540" s="2" t="s">
        <v>147</v>
      </c>
      <c r="AJ1540" s="2" t="s">
        <v>1351</v>
      </c>
      <c r="AK1540" s="55">
        <v>544.29999999999995</v>
      </c>
      <c r="AL1540" s="55">
        <v>28</v>
      </c>
      <c r="AM1540" s="55">
        <v>5.1442219364321158</v>
      </c>
      <c r="AN1540" s="2" t="s">
        <v>103</v>
      </c>
      <c r="AO1540" s="2">
        <v>10</v>
      </c>
      <c r="AP1540" s="2">
        <v>1</v>
      </c>
      <c r="AQ1540" s="2">
        <v>3</v>
      </c>
      <c r="AR1540" s="53" t="s">
        <v>72</v>
      </c>
      <c r="AS1540" s="2" t="s">
        <v>73</v>
      </c>
      <c r="AT1540" s="2" t="s">
        <v>148</v>
      </c>
      <c r="AU1540" s="2" t="s">
        <v>148</v>
      </c>
      <c r="AV1540" s="2" t="s">
        <v>76</v>
      </c>
      <c r="AW1540" s="2" t="str">
        <f t="shared" si="24"/>
        <v>AMERICANAS SERVIÇOS    PEGUE NA LOJA HOJE            QUIOSQUE</v>
      </c>
    </row>
    <row r="1541" spans="2:49">
      <c r="B1541" t="s">
        <v>11493</v>
      </c>
      <c r="C1541" s="2">
        <v>5398</v>
      </c>
      <c r="D1541" s="2">
        <v>5398</v>
      </c>
      <c r="E1541" s="2" t="s">
        <v>11494</v>
      </c>
      <c r="F1541" s="58" t="s">
        <v>11495</v>
      </c>
      <c r="G1541" s="2" t="s">
        <v>380</v>
      </c>
      <c r="H1541" t="s">
        <v>381</v>
      </c>
      <c r="I1541" s="58" t="s">
        <v>382</v>
      </c>
      <c r="J1541" s="2">
        <v>66147</v>
      </c>
      <c r="K1541" s="2" t="s">
        <v>383</v>
      </c>
      <c r="L1541" s="2" t="s">
        <v>384</v>
      </c>
      <c r="M1541" s="58" t="s">
        <v>873</v>
      </c>
      <c r="N1541" s="58" t="s">
        <v>874</v>
      </c>
      <c r="O1541" s="58" t="s">
        <v>875</v>
      </c>
      <c r="P1541" s="2">
        <v>66229</v>
      </c>
      <c r="Q1541" s="2" t="s">
        <v>876</v>
      </c>
      <c r="R1541" s="2" t="s">
        <v>870</v>
      </c>
      <c r="S1541" s="10">
        <v>44560</v>
      </c>
      <c r="T1541" s="58" t="s">
        <v>877</v>
      </c>
      <c r="U1541" s="2" t="s">
        <v>878</v>
      </c>
      <c r="V1541" s="2" t="s">
        <v>92</v>
      </c>
      <c r="W1541" s="2" t="s">
        <v>1192</v>
      </c>
      <c r="X1541" s="2" t="s">
        <v>442</v>
      </c>
      <c r="Y1541" s="2">
        <v>88</v>
      </c>
      <c r="Z1541" s="2" t="s">
        <v>160</v>
      </c>
      <c r="AA1541" s="2" t="s">
        <v>526</v>
      </c>
      <c r="AB1541" s="58" t="s">
        <v>11496</v>
      </c>
      <c r="AC1541" s="58" t="s">
        <v>98</v>
      </c>
      <c r="AD1541" s="58" t="s">
        <v>11497</v>
      </c>
      <c r="AE1541" s="2" t="s">
        <v>11498</v>
      </c>
      <c r="AF1541" s="62">
        <v>-7.0746829</v>
      </c>
      <c r="AG1541" s="62">
        <v>-40.371665999999998</v>
      </c>
      <c r="AH1541" s="2" t="s">
        <v>11499</v>
      </c>
      <c r="AI1541" s="2" t="s">
        <v>147</v>
      </c>
      <c r="AJ1541" s="2" t="s">
        <v>1260</v>
      </c>
      <c r="AK1541" s="55">
        <v>260.67</v>
      </c>
      <c r="AL1541" s="55">
        <v>15</v>
      </c>
      <c r="AM1541" s="55">
        <v>5.7544021176199793</v>
      </c>
      <c r="AN1541" s="2" t="s">
        <v>103</v>
      </c>
      <c r="AO1541" s="2">
        <v>10</v>
      </c>
      <c r="AP1541" s="2">
        <v>1</v>
      </c>
      <c r="AQ1541" s="2">
        <v>3</v>
      </c>
      <c r="AR1541" s="53" t="s">
        <v>148</v>
      </c>
      <c r="AS1541" s="2" t="s">
        <v>73</v>
      </c>
      <c r="AT1541" s="2" t="s">
        <v>148</v>
      </c>
      <c r="AU1541" s="2" t="s">
        <v>148</v>
      </c>
      <c r="AV1541" s="2" t="s">
        <v>148</v>
      </c>
      <c r="AW1541" s="2" t="str">
        <f t="shared" si="24"/>
        <v xml:space="preserve">     PEGUE NA LOJA HOJE             </v>
      </c>
    </row>
    <row r="1542" spans="2:49">
      <c r="B1542" t="s">
        <v>11500</v>
      </c>
      <c r="C1542" s="2">
        <v>1538</v>
      </c>
      <c r="D1542" s="2">
        <v>1538</v>
      </c>
      <c r="E1542" s="2" t="s">
        <v>11501</v>
      </c>
      <c r="F1542" s="58" t="s">
        <v>11502</v>
      </c>
      <c r="G1542" s="2" t="s">
        <v>534</v>
      </c>
      <c r="H1542" t="s">
        <v>535</v>
      </c>
      <c r="I1542" s="58" t="s">
        <v>536</v>
      </c>
      <c r="J1542" s="2">
        <v>65659</v>
      </c>
      <c r="K1542" s="2" t="s">
        <v>537</v>
      </c>
      <c r="L1542" s="2" t="s">
        <v>531</v>
      </c>
      <c r="M1542" s="58" t="s">
        <v>538</v>
      </c>
      <c r="N1542" s="58" t="s">
        <v>539</v>
      </c>
      <c r="O1542" t="s">
        <v>540</v>
      </c>
      <c r="P1542" s="2" t="s">
        <v>148</v>
      </c>
      <c r="Q1542" s="2" t="s">
        <v>541</v>
      </c>
      <c r="R1542" s="2" t="s">
        <v>542</v>
      </c>
      <c r="S1542" s="10">
        <v>44560</v>
      </c>
      <c r="T1542" s="58" t="s">
        <v>543</v>
      </c>
      <c r="U1542" s="2" t="s">
        <v>544</v>
      </c>
      <c r="V1542" s="2" t="s">
        <v>92</v>
      </c>
      <c r="W1542" s="2" t="s">
        <v>93</v>
      </c>
      <c r="X1542" s="2" t="s">
        <v>545</v>
      </c>
      <c r="Y1542" s="2">
        <v>96</v>
      </c>
      <c r="Z1542" s="2" t="s">
        <v>95</v>
      </c>
      <c r="AA1542" s="2" t="s">
        <v>4610</v>
      </c>
      <c r="AB1542" s="58" t="s">
        <v>4611</v>
      </c>
      <c r="AC1542" s="58" t="s">
        <v>11503</v>
      </c>
      <c r="AD1542" s="58" t="s">
        <v>11504</v>
      </c>
      <c r="AE1542" s="2" t="s">
        <v>11505</v>
      </c>
      <c r="AF1542" s="62">
        <v>6.2008300000000002E-2</v>
      </c>
      <c r="AG1542" s="62">
        <v>-51.056919600000001</v>
      </c>
      <c r="AH1542" s="2" t="s">
        <v>11506</v>
      </c>
      <c r="AI1542" s="2" t="s">
        <v>147</v>
      </c>
      <c r="AJ1542" s="2" t="s">
        <v>1351</v>
      </c>
      <c r="AK1542" s="55">
        <v>688.26</v>
      </c>
      <c r="AL1542" s="55">
        <v>49</v>
      </c>
      <c r="AM1542" s="55">
        <v>7.1194025513614045</v>
      </c>
      <c r="AN1542" s="2" t="s">
        <v>103</v>
      </c>
      <c r="AO1542" s="2">
        <v>11</v>
      </c>
      <c r="AP1542" s="2">
        <v>1</v>
      </c>
      <c r="AQ1542" s="2">
        <v>4</v>
      </c>
      <c r="AR1542" s="53" t="s">
        <v>72</v>
      </c>
      <c r="AS1542" s="2" t="s">
        <v>73</v>
      </c>
      <c r="AT1542" s="2" t="s">
        <v>148</v>
      </c>
      <c r="AU1542" s="2" t="s">
        <v>148</v>
      </c>
      <c r="AV1542" s="2" t="s">
        <v>76</v>
      </c>
      <c r="AW1542" s="2" t="str">
        <f t="shared" si="24"/>
        <v>AMERICANAS SERVIÇOS    PEGUE NA LOJA HOJE            QUIOSQUE</v>
      </c>
    </row>
    <row r="1543" spans="2:49">
      <c r="B1543" t="s">
        <v>11507</v>
      </c>
      <c r="C1543" s="2">
        <v>1522</v>
      </c>
      <c r="D1543" s="2">
        <v>1522</v>
      </c>
      <c r="E1543" s="2" t="s">
        <v>11508</v>
      </c>
      <c r="F1543" s="58" t="s">
        <v>11509</v>
      </c>
      <c r="G1543" s="2" t="s">
        <v>534</v>
      </c>
      <c r="H1543" t="s">
        <v>535</v>
      </c>
      <c r="I1543" s="58" t="s">
        <v>536</v>
      </c>
      <c r="J1543" s="2">
        <v>65659</v>
      </c>
      <c r="K1543" s="2" t="s">
        <v>537</v>
      </c>
      <c r="L1543" s="2" t="s">
        <v>531</v>
      </c>
      <c r="M1543" s="58" t="s">
        <v>3340</v>
      </c>
      <c r="N1543" s="58" t="s">
        <v>3341</v>
      </c>
      <c r="O1543" s="58" t="s">
        <v>3342</v>
      </c>
      <c r="P1543" s="2" t="s">
        <v>148</v>
      </c>
      <c r="Q1543" s="2" t="s">
        <v>3343</v>
      </c>
      <c r="R1543" s="2" t="s">
        <v>3337</v>
      </c>
      <c r="S1543" s="10">
        <v>44560</v>
      </c>
      <c r="T1543" s="58" t="s">
        <v>3344</v>
      </c>
      <c r="U1543" s="2" t="s">
        <v>3345</v>
      </c>
      <c r="V1543" s="2" t="s">
        <v>92</v>
      </c>
      <c r="W1543" s="2" t="s">
        <v>93</v>
      </c>
      <c r="X1543" s="2" t="s">
        <v>545</v>
      </c>
      <c r="Y1543" s="2">
        <v>91</v>
      </c>
      <c r="Z1543" s="2" t="s">
        <v>95</v>
      </c>
      <c r="AA1543" s="2" t="s">
        <v>546</v>
      </c>
      <c r="AB1543" s="58" t="s">
        <v>11509</v>
      </c>
      <c r="AC1543" s="58" t="s">
        <v>98</v>
      </c>
      <c r="AD1543" s="58" t="s">
        <v>11510</v>
      </c>
      <c r="AE1543" s="2" t="s">
        <v>11511</v>
      </c>
      <c r="AF1543" s="62">
        <v>-1.201206</v>
      </c>
      <c r="AG1543" s="62">
        <v>-46.145201200000002</v>
      </c>
      <c r="AH1543" s="2" t="s">
        <v>11512</v>
      </c>
      <c r="AI1543" s="2" t="s">
        <v>28</v>
      </c>
      <c r="AJ1543" s="2" t="s">
        <v>1351</v>
      </c>
      <c r="AK1543" s="55">
        <v>500.46</v>
      </c>
      <c r="AL1543" s="55">
        <v>59</v>
      </c>
      <c r="AM1543" s="55">
        <v>11.789153978339929</v>
      </c>
      <c r="AN1543" s="2" t="s">
        <v>103</v>
      </c>
      <c r="AO1543" s="2">
        <v>9</v>
      </c>
      <c r="AP1543" s="2">
        <v>1</v>
      </c>
      <c r="AQ1543" s="2">
        <v>2</v>
      </c>
      <c r="AR1543" s="53" t="s">
        <v>72</v>
      </c>
      <c r="AS1543" s="2" t="s">
        <v>73</v>
      </c>
      <c r="AT1543" s="2" t="s">
        <v>148</v>
      </c>
      <c r="AU1543" s="2" t="s">
        <v>148</v>
      </c>
      <c r="AV1543" s="2" t="s">
        <v>76</v>
      </c>
      <c r="AW1543" s="2" t="str">
        <f t="shared" si="24"/>
        <v>AMERICANAS SERVIÇOS    PEGUE NA LOJA HOJE            QUIOSQUE</v>
      </c>
    </row>
    <row r="1544" spans="2:49">
      <c r="B1544" t="s">
        <v>11513</v>
      </c>
      <c r="C1544" s="2">
        <v>1565</v>
      </c>
      <c r="D1544" s="2">
        <v>1565</v>
      </c>
      <c r="E1544" s="2" t="s">
        <v>11514</v>
      </c>
      <c r="F1544" s="58" t="s">
        <v>11515</v>
      </c>
      <c r="G1544" s="2" t="s">
        <v>534</v>
      </c>
      <c r="H1544" t="s">
        <v>535</v>
      </c>
      <c r="I1544" s="58" t="s">
        <v>536</v>
      </c>
      <c r="J1544" s="2">
        <v>65659</v>
      </c>
      <c r="K1544" s="2" t="s">
        <v>537</v>
      </c>
      <c r="L1544" s="2" t="s">
        <v>531</v>
      </c>
      <c r="M1544" s="58" t="s">
        <v>3921</v>
      </c>
      <c r="N1544" s="58" t="s">
        <v>3922</v>
      </c>
      <c r="O1544" s="58" t="s">
        <v>3923</v>
      </c>
      <c r="P1544" s="2" t="s">
        <v>148</v>
      </c>
      <c r="Q1544" s="2" t="s">
        <v>3924</v>
      </c>
      <c r="R1544" s="2" t="s">
        <v>796</v>
      </c>
      <c r="S1544" s="10">
        <v>44560</v>
      </c>
      <c r="T1544" s="58" t="s">
        <v>3925</v>
      </c>
      <c r="U1544" s="2" t="s">
        <v>3926</v>
      </c>
      <c r="V1544" s="2" t="s">
        <v>92</v>
      </c>
      <c r="W1544" s="2" t="s">
        <v>93</v>
      </c>
      <c r="X1544" s="2" t="s">
        <v>545</v>
      </c>
      <c r="Y1544" s="2">
        <v>94</v>
      </c>
      <c r="Z1544" s="2" t="s">
        <v>160</v>
      </c>
      <c r="AA1544" s="2" t="s">
        <v>546</v>
      </c>
      <c r="AB1544" s="58" t="s">
        <v>11515</v>
      </c>
      <c r="AC1544" s="58" t="s">
        <v>98</v>
      </c>
      <c r="AD1544" s="58" t="s">
        <v>11516</v>
      </c>
      <c r="AE1544" s="2" t="s">
        <v>11517</v>
      </c>
      <c r="AF1544" s="62">
        <v>-6.6410875999999996</v>
      </c>
      <c r="AG1544" s="62">
        <v>-51.978171799999998</v>
      </c>
      <c r="AH1544" s="2" t="s">
        <v>11518</v>
      </c>
      <c r="AI1544" s="2" t="s">
        <v>28</v>
      </c>
      <c r="AJ1544" s="2" t="s">
        <v>1351</v>
      </c>
      <c r="AK1544" s="55">
        <v>636.99</v>
      </c>
      <c r="AL1544" s="55">
        <v>0</v>
      </c>
      <c r="AM1544" s="55">
        <v>0</v>
      </c>
      <c r="AN1544" s="2" t="s">
        <v>103</v>
      </c>
      <c r="AO1544" s="2">
        <v>10</v>
      </c>
      <c r="AP1544" s="2">
        <v>1</v>
      </c>
      <c r="AQ1544" s="2">
        <v>3</v>
      </c>
      <c r="AR1544" s="53" t="s">
        <v>148</v>
      </c>
      <c r="AS1544" s="2" t="s">
        <v>73</v>
      </c>
      <c r="AT1544" s="2" t="s">
        <v>148</v>
      </c>
      <c r="AU1544" s="2" t="s">
        <v>148</v>
      </c>
      <c r="AV1544" s="2" t="s">
        <v>148</v>
      </c>
      <c r="AW1544" s="2" t="str">
        <f t="shared" si="24"/>
        <v xml:space="preserve">     PEGUE NA LOJA HOJE             </v>
      </c>
    </row>
    <row r="1545" spans="2:49">
      <c r="B1545" t="s">
        <v>11519</v>
      </c>
      <c r="C1545" s="2">
        <v>1534</v>
      </c>
      <c r="D1545" s="2">
        <v>1534</v>
      </c>
      <c r="E1545" s="2" t="s">
        <v>11520</v>
      </c>
      <c r="F1545" s="58" t="s">
        <v>11521</v>
      </c>
      <c r="G1545" s="2" t="s">
        <v>431</v>
      </c>
      <c r="H1545" t="s">
        <v>432</v>
      </c>
      <c r="I1545" s="58" t="s">
        <v>433</v>
      </c>
      <c r="J1545" s="2">
        <v>66749</v>
      </c>
      <c r="K1545" s="2" t="s">
        <v>434</v>
      </c>
      <c r="L1545" s="2" t="s">
        <v>435</v>
      </c>
      <c r="M1545" s="58" t="s">
        <v>580</v>
      </c>
      <c r="N1545" s="58" t="s">
        <v>581</v>
      </c>
      <c r="O1545" s="58" t="s">
        <v>582</v>
      </c>
      <c r="P1545" s="2" t="s">
        <v>148</v>
      </c>
      <c r="Q1545" s="2" t="s">
        <v>583</v>
      </c>
      <c r="R1545" s="2" t="s">
        <v>584</v>
      </c>
      <c r="S1545" s="10">
        <v>44560</v>
      </c>
      <c r="T1545" s="58" t="s">
        <v>585</v>
      </c>
      <c r="U1545" s="2" t="s">
        <v>586</v>
      </c>
      <c r="V1545" s="2" t="s">
        <v>92</v>
      </c>
      <c r="W1545" s="2" t="s">
        <v>93</v>
      </c>
      <c r="X1545" s="2" t="s">
        <v>442</v>
      </c>
      <c r="Y1545" s="2">
        <v>82</v>
      </c>
      <c r="Z1545" s="2" t="s">
        <v>160</v>
      </c>
      <c r="AA1545" s="2" t="s">
        <v>587</v>
      </c>
      <c r="AB1545" s="58" t="s">
        <v>11521</v>
      </c>
      <c r="AC1545" s="58" t="s">
        <v>11522</v>
      </c>
      <c r="AD1545" s="58" t="s">
        <v>11523</v>
      </c>
      <c r="AE1545" s="2" t="s">
        <v>11524</v>
      </c>
      <c r="AF1545" s="62">
        <v>-9.5942133999999992</v>
      </c>
      <c r="AG1545" s="62">
        <v>-35.953973699999999</v>
      </c>
      <c r="AH1545" s="2" t="s">
        <v>11525</v>
      </c>
      <c r="AI1545" s="2" t="s">
        <v>147</v>
      </c>
      <c r="AJ1545" s="2" t="s">
        <v>1351</v>
      </c>
      <c r="AK1545" s="55">
        <v>574.73</v>
      </c>
      <c r="AL1545" s="55">
        <v>0</v>
      </c>
      <c r="AM1545" s="55">
        <v>0</v>
      </c>
      <c r="AN1545" s="2" t="s">
        <v>103</v>
      </c>
      <c r="AO1545" s="2">
        <v>8</v>
      </c>
      <c r="AP1545" s="2">
        <v>1</v>
      </c>
      <c r="AQ1545" s="2">
        <v>1</v>
      </c>
      <c r="AR1545" s="53" t="s">
        <v>72</v>
      </c>
      <c r="AS1545" s="2" t="s">
        <v>73</v>
      </c>
      <c r="AT1545" s="2" t="s">
        <v>148</v>
      </c>
      <c r="AU1545" s="2" t="s">
        <v>148</v>
      </c>
      <c r="AV1545" s="2" t="s">
        <v>76</v>
      </c>
      <c r="AW1545" s="2" t="str">
        <f t="shared" si="24"/>
        <v>AMERICANAS SERVIÇOS    PEGUE NA LOJA HOJE            QUIOSQUE</v>
      </c>
    </row>
    <row r="1546" spans="2:49">
      <c r="B1546" t="s">
        <v>11526</v>
      </c>
      <c r="C1546" s="2">
        <v>1533</v>
      </c>
      <c r="D1546" s="2">
        <v>1533</v>
      </c>
      <c r="E1546" s="2" t="s">
        <v>11527</v>
      </c>
      <c r="F1546" s="58" t="s">
        <v>11528</v>
      </c>
      <c r="G1546" s="2" t="s">
        <v>431</v>
      </c>
      <c r="H1546" t="s">
        <v>432</v>
      </c>
      <c r="I1546" s="58" t="s">
        <v>433</v>
      </c>
      <c r="J1546" s="2">
        <v>66749</v>
      </c>
      <c r="K1546" s="2" t="s">
        <v>434</v>
      </c>
      <c r="L1546" s="2" t="s">
        <v>435</v>
      </c>
      <c r="M1546" s="58" t="s">
        <v>1519</v>
      </c>
      <c r="N1546" s="58" t="s">
        <v>1520</v>
      </c>
      <c r="O1546" s="58" t="s">
        <v>1521</v>
      </c>
      <c r="P1546" s="2">
        <v>66162</v>
      </c>
      <c r="Q1546" s="2" t="s">
        <v>1522</v>
      </c>
      <c r="R1546" s="2">
        <v>1580</v>
      </c>
      <c r="S1546" s="10">
        <v>44560</v>
      </c>
      <c r="T1546" s="58" t="s">
        <v>1523</v>
      </c>
      <c r="U1546" s="2" t="s">
        <v>1524</v>
      </c>
      <c r="V1546" s="2" t="s">
        <v>92</v>
      </c>
      <c r="W1546" s="2" t="s">
        <v>93</v>
      </c>
      <c r="X1546" s="2" t="s">
        <v>442</v>
      </c>
      <c r="Y1546" s="2">
        <v>84</v>
      </c>
      <c r="Z1546" s="2" t="s">
        <v>160</v>
      </c>
      <c r="AA1546" s="2" t="s">
        <v>1519</v>
      </c>
      <c r="AB1546" s="58" t="s">
        <v>2184</v>
      </c>
      <c r="AC1546" s="58" t="s">
        <v>98</v>
      </c>
      <c r="AD1546" s="58" t="s">
        <v>11529</v>
      </c>
      <c r="AE1546" s="2" t="s">
        <v>11530</v>
      </c>
      <c r="AF1546" s="62">
        <v>-5.1933474999999998</v>
      </c>
      <c r="AG1546" s="62">
        <v>-37.342078299999997</v>
      </c>
      <c r="AH1546" s="2" t="s">
        <v>11531</v>
      </c>
      <c r="AI1546" s="2" t="s">
        <v>147</v>
      </c>
      <c r="AJ1546" s="2" t="s">
        <v>1351</v>
      </c>
      <c r="AK1546" s="55">
        <v>500.9</v>
      </c>
      <c r="AL1546" s="55">
        <v>0</v>
      </c>
      <c r="AM1546" s="55">
        <v>0</v>
      </c>
      <c r="AN1546" s="2" t="s">
        <v>103</v>
      </c>
      <c r="AO1546" s="2">
        <v>8</v>
      </c>
      <c r="AP1546" s="2">
        <v>1</v>
      </c>
      <c r="AQ1546" s="2">
        <v>1</v>
      </c>
      <c r="AR1546" s="53" t="s">
        <v>148</v>
      </c>
      <c r="AS1546" s="2" t="s">
        <v>73</v>
      </c>
      <c r="AT1546" s="2" t="s">
        <v>148</v>
      </c>
      <c r="AU1546" s="2" t="s">
        <v>148</v>
      </c>
      <c r="AV1546" s="2" t="s">
        <v>148</v>
      </c>
      <c r="AW1546" s="2" t="str">
        <f t="shared" si="24"/>
        <v xml:space="preserve">     PEGUE NA LOJA HOJE             </v>
      </c>
    </row>
    <row r="1547" spans="2:49">
      <c r="B1547" t="s">
        <v>11532</v>
      </c>
      <c r="C1547" s="2">
        <v>1580</v>
      </c>
      <c r="D1547" s="2">
        <v>1580</v>
      </c>
      <c r="E1547" s="2" t="s">
        <v>11533</v>
      </c>
      <c r="F1547" s="58" t="s">
        <v>11534</v>
      </c>
      <c r="G1547" s="2" t="s">
        <v>431</v>
      </c>
      <c r="H1547" t="s">
        <v>432</v>
      </c>
      <c r="I1547" s="58" t="s">
        <v>433</v>
      </c>
      <c r="J1547" s="2">
        <v>66749</v>
      </c>
      <c r="K1547" s="2" t="s">
        <v>434</v>
      </c>
      <c r="L1547" s="2" t="s">
        <v>435</v>
      </c>
      <c r="M1547" s="58" t="s">
        <v>1519</v>
      </c>
      <c r="N1547" s="58" t="s">
        <v>1520</v>
      </c>
      <c r="O1547" s="58" t="s">
        <v>1521</v>
      </c>
      <c r="P1547" s="2">
        <v>66162</v>
      </c>
      <c r="Q1547" s="2" t="s">
        <v>1522</v>
      </c>
      <c r="R1547" s="2">
        <v>1580</v>
      </c>
      <c r="S1547" s="10">
        <v>44560</v>
      </c>
      <c r="T1547" s="58" t="s">
        <v>1523</v>
      </c>
      <c r="U1547" s="2" t="s">
        <v>1524</v>
      </c>
      <c r="V1547" s="2" t="s">
        <v>92</v>
      </c>
      <c r="W1547" s="2" t="s">
        <v>93</v>
      </c>
      <c r="X1547" s="2" t="s">
        <v>442</v>
      </c>
      <c r="Y1547" s="2">
        <v>84</v>
      </c>
      <c r="Z1547" s="2" t="s">
        <v>160</v>
      </c>
      <c r="AA1547" s="2" t="s">
        <v>1519</v>
      </c>
      <c r="AB1547" s="58" t="s">
        <v>1525</v>
      </c>
      <c r="AC1547" s="58" t="s">
        <v>6791</v>
      </c>
      <c r="AD1547" s="58" t="s">
        <v>11535</v>
      </c>
      <c r="AE1547" s="2" t="s">
        <v>11536</v>
      </c>
      <c r="AF1547" s="62">
        <v>-5.7874955999999997</v>
      </c>
      <c r="AG1547" s="62">
        <v>-35.205702100000003</v>
      </c>
      <c r="AH1547" s="2" t="s">
        <v>11537</v>
      </c>
      <c r="AI1547" s="2" t="s">
        <v>28</v>
      </c>
      <c r="AJ1547" s="2" t="s">
        <v>330</v>
      </c>
      <c r="AK1547" s="55">
        <v>847.16</v>
      </c>
      <c r="AL1547" s="55">
        <v>0</v>
      </c>
      <c r="AM1547" s="55">
        <v>0</v>
      </c>
      <c r="AN1547" s="2" t="s">
        <v>103</v>
      </c>
      <c r="AO1547" s="2">
        <v>8</v>
      </c>
      <c r="AP1547" s="2">
        <v>1</v>
      </c>
      <c r="AQ1547" s="2">
        <v>1</v>
      </c>
      <c r="AR1547" s="53" t="s">
        <v>72</v>
      </c>
      <c r="AS1547" s="2" t="s">
        <v>73</v>
      </c>
      <c r="AT1547" s="2" t="s">
        <v>148</v>
      </c>
      <c r="AU1547" s="2" t="s">
        <v>148</v>
      </c>
      <c r="AV1547" s="2" t="s">
        <v>76</v>
      </c>
      <c r="AW1547" s="2" t="str">
        <f t="shared" si="24"/>
        <v>AMERICANAS SERVIÇOS    PEGUE NA LOJA HOJE            QUIOSQUE</v>
      </c>
    </row>
    <row r="1548" spans="2:49">
      <c r="B1548" t="s">
        <v>11538</v>
      </c>
      <c r="C1548" s="2">
        <v>5444</v>
      </c>
      <c r="D1548" s="2">
        <v>5444</v>
      </c>
      <c r="E1548" s="2" t="s">
        <v>11539</v>
      </c>
      <c r="F1548" s="58" t="s">
        <v>11540</v>
      </c>
      <c r="G1548" s="2" t="s">
        <v>431</v>
      </c>
      <c r="H1548" t="s">
        <v>432</v>
      </c>
      <c r="I1548" s="58" t="s">
        <v>433</v>
      </c>
      <c r="J1548" s="2">
        <v>66749</v>
      </c>
      <c r="K1548" s="2" t="s">
        <v>434</v>
      </c>
      <c r="L1548" s="2" t="s">
        <v>435</v>
      </c>
      <c r="M1548" s="58" t="s">
        <v>1519</v>
      </c>
      <c r="N1548" s="58" t="s">
        <v>1520</v>
      </c>
      <c r="O1548" s="58" t="s">
        <v>1521</v>
      </c>
      <c r="P1548" s="2">
        <v>66162</v>
      </c>
      <c r="Q1548" s="2" t="s">
        <v>1522</v>
      </c>
      <c r="R1548" s="2">
        <v>1580</v>
      </c>
      <c r="S1548" s="10">
        <v>44560</v>
      </c>
      <c r="T1548" s="58" t="s">
        <v>1523</v>
      </c>
      <c r="U1548" s="2" t="s">
        <v>1524</v>
      </c>
      <c r="V1548" s="2" t="s">
        <v>92</v>
      </c>
      <c r="W1548" s="2" t="s">
        <v>1192</v>
      </c>
      <c r="X1548" s="2" t="s">
        <v>442</v>
      </c>
      <c r="Y1548" s="2">
        <v>83</v>
      </c>
      <c r="Z1548" s="2" t="s">
        <v>160</v>
      </c>
      <c r="AA1548" s="2" t="s">
        <v>1057</v>
      </c>
      <c r="AB1548" s="58" t="s">
        <v>11541</v>
      </c>
      <c r="AC1548" s="58" t="s">
        <v>98</v>
      </c>
      <c r="AD1548" s="58" t="s">
        <v>11542</v>
      </c>
      <c r="AE1548" s="2" t="s">
        <v>11543</v>
      </c>
      <c r="AF1548" s="62">
        <v>-6.6131140000000004</v>
      </c>
      <c r="AG1548" s="62">
        <v>-35.291224999999997</v>
      </c>
      <c r="AH1548" s="2" t="s">
        <v>11544</v>
      </c>
      <c r="AI1548" s="2" t="s">
        <v>147</v>
      </c>
      <c r="AJ1548" s="2" t="s">
        <v>1260</v>
      </c>
      <c r="AK1548" s="55">
        <v>245.66</v>
      </c>
      <c r="AL1548" s="55">
        <v>0</v>
      </c>
      <c r="AM1548" s="55">
        <v>0</v>
      </c>
      <c r="AN1548" s="2" t="s">
        <v>103</v>
      </c>
      <c r="AO1548" s="2">
        <v>8</v>
      </c>
      <c r="AP1548" s="2">
        <v>1</v>
      </c>
      <c r="AQ1548" s="2">
        <v>1</v>
      </c>
      <c r="AR1548" s="53" t="s">
        <v>148</v>
      </c>
      <c r="AS1548" s="2" t="s">
        <v>73</v>
      </c>
      <c r="AT1548" s="2" t="s">
        <v>148</v>
      </c>
      <c r="AU1548" s="2" t="s">
        <v>148</v>
      </c>
      <c r="AV1548" s="2" t="s">
        <v>148</v>
      </c>
      <c r="AW1548" s="2" t="str">
        <f t="shared" si="24"/>
        <v xml:space="preserve">     PEGUE NA LOJA HOJE             </v>
      </c>
    </row>
    <row r="1549" spans="2:49">
      <c r="B1549" t="s">
        <v>11545</v>
      </c>
      <c r="C1549" s="2">
        <v>1539</v>
      </c>
      <c r="D1549" s="2">
        <v>1539</v>
      </c>
      <c r="E1549" s="2" t="s">
        <v>11546</v>
      </c>
      <c r="F1549" s="58" t="s">
        <v>11547</v>
      </c>
      <c r="G1549" s="2" t="s">
        <v>431</v>
      </c>
      <c r="H1549" t="s">
        <v>432</v>
      </c>
      <c r="I1549" s="58" t="s">
        <v>433</v>
      </c>
      <c r="J1549" s="2">
        <v>66749</v>
      </c>
      <c r="K1549" s="2" t="s">
        <v>434</v>
      </c>
      <c r="L1549" s="2" t="s">
        <v>435</v>
      </c>
      <c r="M1549" s="58" t="s">
        <v>648</v>
      </c>
      <c r="N1549" s="58" t="s">
        <v>649</v>
      </c>
      <c r="O1549" s="58" t="s">
        <v>650</v>
      </c>
      <c r="P1549" s="2">
        <v>66215</v>
      </c>
      <c r="Q1549" s="2" t="s">
        <v>651</v>
      </c>
      <c r="R1549" s="2" t="s">
        <v>652</v>
      </c>
      <c r="S1549" s="10">
        <v>44560</v>
      </c>
      <c r="T1549" s="58" t="s">
        <v>653</v>
      </c>
      <c r="U1549" s="2" t="s">
        <v>654</v>
      </c>
      <c r="V1549" s="2" t="s">
        <v>92</v>
      </c>
      <c r="W1549" s="2" t="s">
        <v>93</v>
      </c>
      <c r="X1549" s="2" t="s">
        <v>480</v>
      </c>
      <c r="Y1549" s="2">
        <v>75</v>
      </c>
      <c r="Z1549" s="2" t="s">
        <v>95</v>
      </c>
      <c r="AA1549" s="2" t="s">
        <v>481</v>
      </c>
      <c r="AB1549" s="58" t="s">
        <v>11548</v>
      </c>
      <c r="AC1549" s="58" t="s">
        <v>98</v>
      </c>
      <c r="AD1549" s="58" t="s">
        <v>11549</v>
      </c>
      <c r="AE1549" s="2" t="s">
        <v>11550</v>
      </c>
      <c r="AF1549" s="62">
        <v>-12.434946200000001</v>
      </c>
      <c r="AG1549" s="62">
        <v>-38.945932599999999</v>
      </c>
      <c r="AH1549" s="2" t="s">
        <v>11551</v>
      </c>
      <c r="AI1549" s="2" t="s">
        <v>147</v>
      </c>
      <c r="AJ1549" s="2" t="s">
        <v>1351</v>
      </c>
      <c r="AK1549" s="55">
        <v>661.82</v>
      </c>
      <c r="AL1549" s="55">
        <v>39</v>
      </c>
      <c r="AM1549" s="55">
        <v>5.8928409537336437</v>
      </c>
      <c r="AN1549" s="2" t="s">
        <v>103</v>
      </c>
      <c r="AO1549" s="2">
        <v>8</v>
      </c>
      <c r="AP1549" s="2">
        <v>1</v>
      </c>
      <c r="AQ1549" s="2">
        <v>1</v>
      </c>
      <c r="AR1549" s="53" t="s">
        <v>148</v>
      </c>
      <c r="AS1549" s="2" t="s">
        <v>73</v>
      </c>
      <c r="AT1549" s="2" t="s">
        <v>148</v>
      </c>
      <c r="AU1549" s="2" t="s">
        <v>148</v>
      </c>
      <c r="AV1549" s="2" t="s">
        <v>148</v>
      </c>
      <c r="AW1549" s="2" t="str">
        <f t="shared" si="24"/>
        <v xml:space="preserve">     PEGUE NA LOJA HOJE             </v>
      </c>
    </row>
    <row r="1550" spans="2:49">
      <c r="B1550" t="s">
        <v>11552</v>
      </c>
      <c r="C1550" s="2">
        <v>5457</v>
      </c>
      <c r="D1550" s="2">
        <v>5457</v>
      </c>
      <c r="E1550" s="2" t="s">
        <v>11553</v>
      </c>
      <c r="F1550" s="58" t="s">
        <v>11554</v>
      </c>
      <c r="G1550" s="2" t="s">
        <v>128</v>
      </c>
      <c r="H1550" t="s">
        <v>129</v>
      </c>
      <c r="I1550" s="58" t="s">
        <v>130</v>
      </c>
      <c r="J1550" s="2">
        <v>66128</v>
      </c>
      <c r="K1550" s="2" t="s">
        <v>131</v>
      </c>
      <c r="L1550" s="2" t="s">
        <v>132</v>
      </c>
      <c r="M1550" s="58" t="s">
        <v>133</v>
      </c>
      <c r="N1550" s="58" t="s">
        <v>134</v>
      </c>
      <c r="O1550" s="58" t="s">
        <v>135</v>
      </c>
      <c r="P1550" s="2">
        <v>68981</v>
      </c>
      <c r="Q1550" s="2" t="s">
        <v>136</v>
      </c>
      <c r="R1550" s="2" t="s">
        <v>137</v>
      </c>
      <c r="S1550" s="10">
        <v>44561</v>
      </c>
      <c r="T1550" s="58" t="s">
        <v>138</v>
      </c>
      <c r="U1550" s="2" t="s">
        <v>139</v>
      </c>
      <c r="V1550" s="2" t="s">
        <v>92</v>
      </c>
      <c r="W1550" s="2" t="s">
        <v>1192</v>
      </c>
      <c r="X1550" s="2" t="s">
        <v>140</v>
      </c>
      <c r="Y1550" s="2">
        <v>11</v>
      </c>
      <c r="Z1550" s="2" t="s">
        <v>95</v>
      </c>
      <c r="AA1550" s="2" t="s">
        <v>141</v>
      </c>
      <c r="AB1550" s="58" t="s">
        <v>142</v>
      </c>
      <c r="AC1550" s="58" t="s">
        <v>1914</v>
      </c>
      <c r="AD1550" s="58" t="s">
        <v>11555</v>
      </c>
      <c r="AE1550" s="2" t="s">
        <v>11556</v>
      </c>
      <c r="AF1550" s="62">
        <v>-23.5451458</v>
      </c>
      <c r="AG1550" s="62">
        <v>-46.639854100000001</v>
      </c>
      <c r="AH1550" s="2" t="s">
        <v>11557</v>
      </c>
      <c r="AI1550" s="2" t="s">
        <v>147</v>
      </c>
      <c r="AJ1550" s="2" t="s">
        <v>1196</v>
      </c>
      <c r="AK1550" s="55">
        <v>434.05</v>
      </c>
      <c r="AL1550" s="55">
        <v>0</v>
      </c>
      <c r="AM1550" s="55">
        <v>0</v>
      </c>
      <c r="AN1550" s="2" t="s">
        <v>103</v>
      </c>
      <c r="AO1550" s="2">
        <v>3</v>
      </c>
      <c r="AP1550" s="2">
        <v>4</v>
      </c>
      <c r="AQ1550" s="2">
        <v>1</v>
      </c>
      <c r="AR1550" s="53" t="s">
        <v>148</v>
      </c>
      <c r="AS1550" s="2" t="s">
        <v>73</v>
      </c>
      <c r="AT1550" s="2" t="s">
        <v>148</v>
      </c>
      <c r="AU1550" s="2" t="s">
        <v>148</v>
      </c>
      <c r="AV1550" s="2" t="s">
        <v>148</v>
      </c>
      <c r="AW1550" s="2" t="str">
        <f t="shared" si="24"/>
        <v xml:space="preserve">     PEGUE NA LOJA HOJE             </v>
      </c>
    </row>
    <row r="1551" spans="2:49">
      <c r="B1551" t="s">
        <v>11558</v>
      </c>
      <c r="C1551" s="2">
        <v>5358</v>
      </c>
      <c r="D1551" s="2">
        <v>5358</v>
      </c>
      <c r="E1551" s="2" t="s">
        <v>11559</v>
      </c>
      <c r="F1551" s="58" t="s">
        <v>11560</v>
      </c>
      <c r="G1551" s="2" t="s">
        <v>81</v>
      </c>
      <c r="H1551" t="s">
        <v>82</v>
      </c>
      <c r="I1551" s="58" t="s">
        <v>83</v>
      </c>
      <c r="J1551" s="2">
        <v>66203</v>
      </c>
      <c r="K1551" s="2" t="s">
        <v>84</v>
      </c>
      <c r="L1551" s="2" t="s">
        <v>85</v>
      </c>
      <c r="M1551" s="58" t="s">
        <v>751</v>
      </c>
      <c r="N1551" s="58" t="s">
        <v>752</v>
      </c>
      <c r="O1551" s="58" t="s">
        <v>753</v>
      </c>
      <c r="P1551" s="2">
        <v>86530</v>
      </c>
      <c r="Q1551" s="2" t="s">
        <v>754</v>
      </c>
      <c r="R1551" s="2" t="s">
        <v>748</v>
      </c>
      <c r="S1551" s="10">
        <v>44561</v>
      </c>
      <c r="T1551" s="58" t="s">
        <v>1814</v>
      </c>
      <c r="U1551" s="2" t="s">
        <v>1815</v>
      </c>
      <c r="V1551" s="2" t="s">
        <v>92</v>
      </c>
      <c r="W1551" s="2" t="s">
        <v>1192</v>
      </c>
      <c r="X1551" s="2" t="s">
        <v>248</v>
      </c>
      <c r="Y1551" s="2">
        <v>38</v>
      </c>
      <c r="Z1551" s="2" t="s">
        <v>95</v>
      </c>
      <c r="AA1551" s="2" t="s">
        <v>206</v>
      </c>
      <c r="AB1551" s="58" t="s">
        <v>11561</v>
      </c>
      <c r="AC1551" s="58" t="s">
        <v>98</v>
      </c>
      <c r="AD1551" s="58" t="s">
        <v>11562</v>
      </c>
      <c r="AE1551" s="2" t="s">
        <v>11563</v>
      </c>
      <c r="AF1551" s="62">
        <v>-16.429826200000001</v>
      </c>
      <c r="AG1551" s="62">
        <v>-43.560694599999998</v>
      </c>
      <c r="AH1551" s="2" t="s">
        <v>11564</v>
      </c>
      <c r="AI1551" s="2" t="s">
        <v>147</v>
      </c>
      <c r="AJ1551" s="2" t="s">
        <v>1260</v>
      </c>
      <c r="AK1551" s="55">
        <v>271.7</v>
      </c>
      <c r="AL1551" s="55">
        <v>0</v>
      </c>
      <c r="AM1551" s="55">
        <v>0</v>
      </c>
      <c r="AN1551" s="2" t="s">
        <v>103</v>
      </c>
      <c r="AO1551" s="2">
        <v>9</v>
      </c>
      <c r="AP1551" s="2">
        <v>1</v>
      </c>
      <c r="AQ1551" s="2">
        <v>2</v>
      </c>
      <c r="AR1551" s="53" t="s">
        <v>148</v>
      </c>
      <c r="AS1551" s="2" t="s">
        <v>73</v>
      </c>
      <c r="AT1551" s="2" t="s">
        <v>148</v>
      </c>
      <c r="AU1551" s="2" t="s">
        <v>148</v>
      </c>
      <c r="AV1551" s="2" t="s">
        <v>148</v>
      </c>
      <c r="AW1551" s="2" t="str">
        <f t="shared" si="24"/>
        <v xml:space="preserve">     PEGUE NA LOJA HOJE             </v>
      </c>
    </row>
    <row r="1552" spans="2:49">
      <c r="B1552" t="s">
        <v>11565</v>
      </c>
      <c r="C1552" s="2">
        <v>5420</v>
      </c>
      <c r="D1552" s="2">
        <v>5420</v>
      </c>
      <c r="E1552" s="2" t="s">
        <v>11566</v>
      </c>
      <c r="F1552" s="58" t="s">
        <v>11567</v>
      </c>
      <c r="G1552" s="2" t="s">
        <v>81</v>
      </c>
      <c r="H1552" t="s">
        <v>82</v>
      </c>
      <c r="I1552" s="58" t="s">
        <v>83</v>
      </c>
      <c r="J1552" s="2">
        <v>66203</v>
      </c>
      <c r="K1552" s="2" t="s">
        <v>84</v>
      </c>
      <c r="L1552" s="2" t="s">
        <v>85</v>
      </c>
      <c r="M1552" s="58" t="s">
        <v>86</v>
      </c>
      <c r="N1552" s="58" t="s">
        <v>87</v>
      </c>
      <c r="O1552" s="58" t="s">
        <v>88</v>
      </c>
      <c r="P1552" s="2">
        <v>68551</v>
      </c>
      <c r="Q1552" s="2" t="s">
        <v>89</v>
      </c>
      <c r="R1552" s="2" t="s">
        <v>85</v>
      </c>
      <c r="S1552" s="10">
        <v>44561</v>
      </c>
      <c r="T1552" s="58" t="s">
        <v>90</v>
      </c>
      <c r="U1552" s="2" t="s">
        <v>91</v>
      </c>
      <c r="V1552" s="2" t="s">
        <v>92</v>
      </c>
      <c r="W1552" s="2" t="s">
        <v>1192</v>
      </c>
      <c r="X1552" s="2" t="s">
        <v>94</v>
      </c>
      <c r="Y1552" s="2">
        <v>21</v>
      </c>
      <c r="Z1552" s="2" t="s">
        <v>95</v>
      </c>
      <c r="AA1552" s="2" t="s">
        <v>96</v>
      </c>
      <c r="AB1552" s="58" t="s">
        <v>11568</v>
      </c>
      <c r="AC1552" s="58" t="s">
        <v>11569</v>
      </c>
      <c r="AD1552" s="58" t="s">
        <v>11570</v>
      </c>
      <c r="AE1552" s="2" t="s">
        <v>11571</v>
      </c>
      <c r="AF1552" s="62">
        <v>-22.788383400000001</v>
      </c>
      <c r="AG1552" s="62">
        <v>-42.727158699999997</v>
      </c>
      <c r="AH1552" s="2" t="s">
        <v>11572</v>
      </c>
      <c r="AI1552" s="2" t="s">
        <v>147</v>
      </c>
      <c r="AJ1552" s="2" t="s">
        <v>1196</v>
      </c>
      <c r="AK1552" s="55">
        <v>435.33</v>
      </c>
      <c r="AL1552" s="55">
        <v>7</v>
      </c>
      <c r="AM1552" s="55">
        <v>1.6079755587715068</v>
      </c>
      <c r="AN1552" s="2" t="s">
        <v>103</v>
      </c>
      <c r="AO1552" s="2">
        <v>5</v>
      </c>
      <c r="AP1552" s="2">
        <v>2</v>
      </c>
      <c r="AQ1552" s="2">
        <v>1</v>
      </c>
      <c r="AR1552" s="53" t="s">
        <v>72</v>
      </c>
      <c r="AS1552" s="2" t="s">
        <v>73</v>
      </c>
      <c r="AT1552" s="2" t="s">
        <v>148</v>
      </c>
      <c r="AU1552" s="2" t="s">
        <v>148</v>
      </c>
      <c r="AV1552" s="2" t="s">
        <v>76</v>
      </c>
      <c r="AW1552" s="2" t="str">
        <f t="shared" si="24"/>
        <v>AMERICANAS SERVIÇOS    PEGUE NA LOJA HOJE            QUIOSQUE</v>
      </c>
    </row>
    <row r="1553" spans="2:49">
      <c r="B1553" t="s">
        <v>11573</v>
      </c>
      <c r="C1553" s="2">
        <v>5434</v>
      </c>
      <c r="D1553" s="2">
        <v>5434</v>
      </c>
      <c r="E1553" s="2" t="s">
        <v>11574</v>
      </c>
      <c r="F1553" s="58" t="s">
        <v>11575</v>
      </c>
      <c r="G1553" s="2" t="s">
        <v>81</v>
      </c>
      <c r="H1553" t="s">
        <v>82</v>
      </c>
      <c r="I1553" s="58" t="s">
        <v>83</v>
      </c>
      <c r="J1553" s="2">
        <v>66203</v>
      </c>
      <c r="K1553" s="2" t="s">
        <v>84</v>
      </c>
      <c r="L1553" s="2" t="s">
        <v>85</v>
      </c>
      <c r="M1553" s="58" t="s">
        <v>2875</v>
      </c>
      <c r="N1553" s="58" t="s">
        <v>2876</v>
      </c>
      <c r="O1553" s="58" t="s">
        <v>2877</v>
      </c>
      <c r="P1553" s="2">
        <v>68901</v>
      </c>
      <c r="Q1553" s="2" t="s">
        <v>2878</v>
      </c>
      <c r="R1553" s="2" t="s">
        <v>2879</v>
      </c>
      <c r="S1553" s="10">
        <v>44561</v>
      </c>
      <c r="T1553" s="58" t="s">
        <v>2880</v>
      </c>
      <c r="U1553" s="2" t="s">
        <v>2881</v>
      </c>
      <c r="V1553" s="2" t="s">
        <v>92</v>
      </c>
      <c r="W1553" s="2" t="s">
        <v>1192</v>
      </c>
      <c r="X1553" s="2" t="s">
        <v>94</v>
      </c>
      <c r="Y1553" s="2">
        <v>22</v>
      </c>
      <c r="Z1553" s="2" t="s">
        <v>95</v>
      </c>
      <c r="AA1553" s="2" t="s">
        <v>96</v>
      </c>
      <c r="AB1553" s="58" t="s">
        <v>3437</v>
      </c>
      <c r="AC1553" s="58" t="s">
        <v>11576</v>
      </c>
      <c r="AD1553" s="58" t="s">
        <v>11577</v>
      </c>
      <c r="AE1553" s="2" t="s">
        <v>11578</v>
      </c>
      <c r="AF1553" s="62">
        <v>-21.7385442</v>
      </c>
      <c r="AG1553" s="62">
        <v>-41.313533799999902</v>
      </c>
      <c r="AH1553" s="2" t="s">
        <v>11579</v>
      </c>
      <c r="AI1553" s="2" t="s">
        <v>147</v>
      </c>
      <c r="AJ1553" s="2" t="s">
        <v>1196</v>
      </c>
      <c r="AK1553" s="55">
        <v>334.92</v>
      </c>
      <c r="AL1553" s="55">
        <v>0</v>
      </c>
      <c r="AM1553" s="55">
        <v>0</v>
      </c>
      <c r="AN1553" s="2" t="s">
        <v>331</v>
      </c>
      <c r="AO1553" s="2">
        <v>8</v>
      </c>
      <c r="AP1553" s="2">
        <v>1</v>
      </c>
      <c r="AQ1553" s="2">
        <v>1</v>
      </c>
      <c r="AR1553" s="53" t="s">
        <v>148</v>
      </c>
      <c r="AS1553" s="2" t="s">
        <v>73</v>
      </c>
      <c r="AT1553" s="2" t="s">
        <v>148</v>
      </c>
      <c r="AU1553" s="2" t="s">
        <v>148</v>
      </c>
      <c r="AV1553" s="2" t="s">
        <v>148</v>
      </c>
      <c r="AW1553" s="2" t="str">
        <f t="shared" si="24"/>
        <v xml:space="preserve">     PEGUE NA LOJA HOJE             </v>
      </c>
    </row>
    <row r="1554" spans="2:49">
      <c r="B1554" t="s">
        <v>11580</v>
      </c>
      <c r="C1554" s="2">
        <v>5450</v>
      </c>
      <c r="D1554" s="2">
        <v>5450</v>
      </c>
      <c r="E1554" s="2" t="s">
        <v>11581</v>
      </c>
      <c r="F1554" s="58" t="s">
        <v>11582</v>
      </c>
      <c r="G1554" s="2" t="s">
        <v>285</v>
      </c>
      <c r="H1554" t="s">
        <v>286</v>
      </c>
      <c r="I1554" s="58" t="s">
        <v>287</v>
      </c>
      <c r="J1554" s="2">
        <v>68673</v>
      </c>
      <c r="K1554" s="2" t="s">
        <v>288</v>
      </c>
      <c r="L1554" s="2" t="s">
        <v>289</v>
      </c>
      <c r="M1554" s="58" t="s">
        <v>1298</v>
      </c>
      <c r="N1554" s="58" t="s">
        <v>1299</v>
      </c>
      <c r="O1554" s="58" t="s">
        <v>1300</v>
      </c>
      <c r="P1554" s="2" t="s">
        <v>148</v>
      </c>
      <c r="Q1554" s="2" t="s">
        <v>1301</v>
      </c>
      <c r="R1554" s="2" t="s">
        <v>1302</v>
      </c>
      <c r="S1554" s="10">
        <v>44561</v>
      </c>
      <c r="T1554" s="58" t="s">
        <v>3222</v>
      </c>
      <c r="U1554" s="2" t="s">
        <v>3223</v>
      </c>
      <c r="V1554" s="2" t="s">
        <v>92</v>
      </c>
      <c r="W1554" s="2" t="s">
        <v>1192</v>
      </c>
      <c r="X1554" s="2" t="s">
        <v>458</v>
      </c>
      <c r="Y1554" s="2">
        <v>55</v>
      </c>
      <c r="Z1554" s="2" t="s">
        <v>160</v>
      </c>
      <c r="AA1554" s="2" t="s">
        <v>460</v>
      </c>
      <c r="AB1554" s="58" t="s">
        <v>11583</v>
      </c>
      <c r="AC1554" s="58" t="s">
        <v>98</v>
      </c>
      <c r="AD1554" s="58" t="s">
        <v>11584</v>
      </c>
      <c r="AE1554" s="2" t="s">
        <v>11585</v>
      </c>
      <c r="AF1554" s="62">
        <v>-29.242993500000001</v>
      </c>
      <c r="AG1554" s="62">
        <v>-56.471992800000002</v>
      </c>
      <c r="AH1554" s="2" t="s">
        <v>11586</v>
      </c>
      <c r="AI1554" s="2" t="s">
        <v>147</v>
      </c>
      <c r="AJ1554" s="2" t="s">
        <v>1196</v>
      </c>
      <c r="AK1554" s="55">
        <v>398.9</v>
      </c>
      <c r="AL1554" s="55">
        <v>0</v>
      </c>
      <c r="AM1554" s="55">
        <v>0</v>
      </c>
      <c r="AN1554" s="2" t="s">
        <v>103</v>
      </c>
      <c r="AO1554" s="2">
        <v>8</v>
      </c>
      <c r="AP1554" s="2">
        <v>1</v>
      </c>
      <c r="AQ1554" s="2">
        <v>1</v>
      </c>
      <c r="AR1554" s="53" t="s">
        <v>148</v>
      </c>
      <c r="AS1554" s="2" t="s">
        <v>73</v>
      </c>
      <c r="AT1554" s="2" t="s">
        <v>148</v>
      </c>
      <c r="AU1554" s="2" t="s">
        <v>148</v>
      </c>
      <c r="AV1554" s="2" t="s">
        <v>148</v>
      </c>
      <c r="AW1554" s="2" t="str">
        <f t="shared" si="24"/>
        <v xml:space="preserve">     PEGUE NA LOJA HOJE             </v>
      </c>
    </row>
    <row r="1555" spans="2:49">
      <c r="B1555" t="s">
        <v>11587</v>
      </c>
      <c r="C1555" s="2">
        <v>5455</v>
      </c>
      <c r="D1555" s="2">
        <v>5455</v>
      </c>
      <c r="E1555" s="2" t="s">
        <v>11588</v>
      </c>
      <c r="F1555" s="58" t="s">
        <v>11589</v>
      </c>
      <c r="G1555" s="2" t="s">
        <v>285</v>
      </c>
      <c r="H1555" t="s">
        <v>286</v>
      </c>
      <c r="I1555" s="58" t="s">
        <v>287</v>
      </c>
      <c r="J1555" s="2">
        <v>68673</v>
      </c>
      <c r="K1555" s="2" t="s">
        <v>288</v>
      </c>
      <c r="L1555" s="2" t="s">
        <v>289</v>
      </c>
      <c r="M1555" s="58" t="s">
        <v>663</v>
      </c>
      <c r="N1555" s="58" t="s">
        <v>664</v>
      </c>
      <c r="O1555" s="58" t="s">
        <v>665</v>
      </c>
      <c r="P1555" s="2" t="s">
        <v>148</v>
      </c>
      <c r="Q1555" s="2" t="s">
        <v>666</v>
      </c>
      <c r="R1555" s="2" t="s">
        <v>660</v>
      </c>
      <c r="S1555" s="10">
        <v>44561</v>
      </c>
      <c r="T1555" s="58" t="s">
        <v>667</v>
      </c>
      <c r="U1555" s="2" t="s">
        <v>668</v>
      </c>
      <c r="V1555" s="2" t="s">
        <v>92</v>
      </c>
      <c r="W1555" s="2" t="s">
        <v>1192</v>
      </c>
      <c r="X1555" s="2" t="s">
        <v>296</v>
      </c>
      <c r="Y1555" s="2">
        <v>47</v>
      </c>
      <c r="Z1555" s="2" t="s">
        <v>160</v>
      </c>
      <c r="AA1555" s="2" t="s">
        <v>669</v>
      </c>
      <c r="AB1555" s="58" t="s">
        <v>1134</v>
      </c>
      <c r="AC1555" s="58" t="s">
        <v>98</v>
      </c>
      <c r="AD1555" s="58" t="s">
        <v>11590</v>
      </c>
      <c r="AE1555" s="2" t="s">
        <v>11591</v>
      </c>
      <c r="AF1555" s="62">
        <v>-26.298464800000001</v>
      </c>
      <c r="AG1555" s="62">
        <v>-48.848268900000001</v>
      </c>
      <c r="AH1555" s="2" t="s">
        <v>11592</v>
      </c>
      <c r="AI1555" s="2" t="s">
        <v>147</v>
      </c>
      <c r="AJ1555" s="2" t="s">
        <v>1196</v>
      </c>
      <c r="AK1555" s="55">
        <v>310.87</v>
      </c>
      <c r="AL1555" s="55">
        <v>0</v>
      </c>
      <c r="AM1555" s="55">
        <v>0</v>
      </c>
      <c r="AN1555" s="2" t="s">
        <v>331</v>
      </c>
      <c r="AO1555" s="2">
        <v>5</v>
      </c>
      <c r="AP1555" s="2">
        <v>2</v>
      </c>
      <c r="AQ1555" s="2">
        <v>1</v>
      </c>
      <c r="AR1555" s="53" t="s">
        <v>148</v>
      </c>
      <c r="AS1555" s="2" t="s">
        <v>73</v>
      </c>
      <c r="AT1555" s="2" t="s">
        <v>148</v>
      </c>
      <c r="AU1555" s="2" t="s">
        <v>148</v>
      </c>
      <c r="AV1555" s="2" t="s">
        <v>148</v>
      </c>
      <c r="AW1555" s="2" t="str">
        <f t="shared" si="24"/>
        <v xml:space="preserve">     PEGUE NA LOJA HOJE             </v>
      </c>
    </row>
    <row r="1556" spans="2:49">
      <c r="B1556" t="s">
        <v>11593</v>
      </c>
      <c r="C1556" s="2">
        <v>1546</v>
      </c>
      <c r="D1556" s="2">
        <v>1546</v>
      </c>
      <c r="E1556" s="2" t="s">
        <v>11594</v>
      </c>
      <c r="F1556" s="58" t="s">
        <v>11595</v>
      </c>
      <c r="G1556" s="2" t="s">
        <v>380</v>
      </c>
      <c r="H1556" t="s">
        <v>381</v>
      </c>
      <c r="I1556" s="58" t="s">
        <v>382</v>
      </c>
      <c r="J1556" s="2">
        <v>66147</v>
      </c>
      <c r="K1556" s="2" t="s">
        <v>383</v>
      </c>
      <c r="L1556" s="2" t="s">
        <v>384</v>
      </c>
      <c r="M1556" s="58" t="s">
        <v>2907</v>
      </c>
      <c r="N1556" s="58" t="s">
        <v>2908</v>
      </c>
      <c r="O1556" s="58" t="s">
        <v>2909</v>
      </c>
      <c r="P1556" s="2">
        <v>68222</v>
      </c>
      <c r="Q1556" s="2" t="s">
        <v>2910</v>
      </c>
      <c r="R1556" s="2">
        <v>1019</v>
      </c>
      <c r="S1556" s="10">
        <v>44561</v>
      </c>
      <c r="T1556" s="58" t="s">
        <v>2911</v>
      </c>
      <c r="U1556" s="2" t="s">
        <v>2912</v>
      </c>
      <c r="V1556" s="2" t="s">
        <v>92</v>
      </c>
      <c r="W1556" s="2" t="s">
        <v>93</v>
      </c>
      <c r="X1556" s="2" t="s">
        <v>442</v>
      </c>
      <c r="Y1556" s="2">
        <v>85</v>
      </c>
      <c r="Z1556" s="2" t="s">
        <v>160</v>
      </c>
      <c r="AA1556" s="2" t="s">
        <v>526</v>
      </c>
      <c r="AB1556" s="58" t="s">
        <v>11595</v>
      </c>
      <c r="AC1556" s="58" t="s">
        <v>98</v>
      </c>
      <c r="AD1556" s="58" t="s">
        <v>11596</v>
      </c>
      <c r="AE1556" s="2" t="s">
        <v>11597</v>
      </c>
      <c r="AF1556" s="62">
        <v>-3.6838654000000002</v>
      </c>
      <c r="AG1556" s="62">
        <v>-39.584667400000001</v>
      </c>
      <c r="AH1556" s="2" t="s">
        <v>11598</v>
      </c>
      <c r="AI1556" s="2" t="s">
        <v>147</v>
      </c>
      <c r="AJ1556" s="2" t="s">
        <v>1351</v>
      </c>
      <c r="AK1556" s="55">
        <v>502.76</v>
      </c>
      <c r="AL1556" s="55">
        <v>50</v>
      </c>
      <c r="AM1556" s="55">
        <v>9.9451030312674042</v>
      </c>
      <c r="AN1556" s="2" t="s">
        <v>103</v>
      </c>
      <c r="AO1556" s="2">
        <v>11</v>
      </c>
      <c r="AP1556" s="2">
        <v>1</v>
      </c>
      <c r="AQ1556" s="2">
        <v>4</v>
      </c>
      <c r="AR1556" s="53" t="s">
        <v>148</v>
      </c>
      <c r="AS1556" s="2" t="s">
        <v>73</v>
      </c>
      <c r="AT1556" s="2" t="s">
        <v>148</v>
      </c>
      <c r="AU1556" s="2" t="s">
        <v>148</v>
      </c>
      <c r="AV1556" s="2" t="s">
        <v>148</v>
      </c>
      <c r="AW1556" s="2" t="str">
        <f t="shared" si="24"/>
        <v xml:space="preserve">     PEGUE NA LOJA HOJE             </v>
      </c>
    </row>
    <row r="1557" spans="2:49">
      <c r="B1557" t="s">
        <v>11599</v>
      </c>
      <c r="C1557" s="2">
        <v>1545</v>
      </c>
      <c r="D1557" s="2">
        <v>1545</v>
      </c>
      <c r="E1557" s="2" t="s">
        <v>11600</v>
      </c>
      <c r="F1557" s="58" t="s">
        <v>11601</v>
      </c>
      <c r="G1557" s="2" t="s">
        <v>534</v>
      </c>
      <c r="H1557" t="s">
        <v>535</v>
      </c>
      <c r="I1557" s="58" t="s">
        <v>536</v>
      </c>
      <c r="J1557" s="2">
        <v>65659</v>
      </c>
      <c r="K1557" s="2" t="s">
        <v>537</v>
      </c>
      <c r="L1557" s="2" t="s">
        <v>531</v>
      </c>
      <c r="M1557" s="58" t="s">
        <v>2988</v>
      </c>
      <c r="N1557" s="58" t="s">
        <v>2989</v>
      </c>
      <c r="O1557" s="58" t="s">
        <v>2990</v>
      </c>
      <c r="P1557" s="2" t="s">
        <v>148</v>
      </c>
      <c r="Q1557" s="2" t="s">
        <v>2991</v>
      </c>
      <c r="R1557" s="2" t="s">
        <v>2985</v>
      </c>
      <c r="S1557" s="10">
        <v>44561</v>
      </c>
      <c r="T1557" s="58" t="s">
        <v>2992</v>
      </c>
      <c r="U1557" s="2" t="s">
        <v>2993</v>
      </c>
      <c r="V1557" s="2" t="s">
        <v>92</v>
      </c>
      <c r="W1557" s="2" t="s">
        <v>93</v>
      </c>
      <c r="X1557" s="2" t="s">
        <v>248</v>
      </c>
      <c r="Y1557" s="2">
        <v>69</v>
      </c>
      <c r="Z1557" s="2" t="s">
        <v>95</v>
      </c>
      <c r="AA1557" s="2" t="s">
        <v>2994</v>
      </c>
      <c r="AB1557" s="58" t="s">
        <v>11601</v>
      </c>
      <c r="AC1557" s="58" t="s">
        <v>98</v>
      </c>
      <c r="AD1557" s="58" t="s">
        <v>11602</v>
      </c>
      <c r="AE1557" s="2" t="s">
        <v>11603</v>
      </c>
      <c r="AF1557" s="62">
        <v>-11.928226</v>
      </c>
      <c r="AG1557" s="62">
        <v>-61.993687799999996</v>
      </c>
      <c r="AH1557" s="2" t="s">
        <v>11604</v>
      </c>
      <c r="AI1557" s="2" t="s">
        <v>147</v>
      </c>
      <c r="AJ1557" s="2" t="s">
        <v>1351</v>
      </c>
      <c r="AK1557" s="55">
        <v>533.27</v>
      </c>
      <c r="AL1557" s="55">
        <v>0</v>
      </c>
      <c r="AM1557" s="55">
        <v>0</v>
      </c>
      <c r="AN1557" s="2" t="s">
        <v>103</v>
      </c>
      <c r="AO1557" s="2">
        <v>11</v>
      </c>
      <c r="AP1557" s="2">
        <v>1</v>
      </c>
      <c r="AQ1557" s="2">
        <v>4</v>
      </c>
      <c r="AR1557" s="53" t="s">
        <v>148</v>
      </c>
      <c r="AS1557" s="2" t="s">
        <v>73</v>
      </c>
      <c r="AT1557" s="2" t="s">
        <v>148</v>
      </c>
      <c r="AU1557" s="2" t="s">
        <v>148</v>
      </c>
      <c r="AV1557" s="2" t="s">
        <v>148</v>
      </c>
      <c r="AW1557" s="2" t="str">
        <f t="shared" si="24"/>
        <v xml:space="preserve">     PEGUE NA LOJA HOJE             </v>
      </c>
    </row>
    <row r="1558" spans="2:49">
      <c r="B1558" t="s">
        <v>11605</v>
      </c>
      <c r="C1558" s="2">
        <v>5438</v>
      </c>
      <c r="D1558" s="2">
        <v>5438</v>
      </c>
      <c r="E1558" s="2" t="s">
        <v>11606</v>
      </c>
      <c r="F1558" s="58" t="s">
        <v>11607</v>
      </c>
      <c r="G1558" s="2" t="s">
        <v>534</v>
      </c>
      <c r="H1558" t="s">
        <v>535</v>
      </c>
      <c r="I1558" s="58" t="s">
        <v>536</v>
      </c>
      <c r="J1558" s="2">
        <v>65659</v>
      </c>
      <c r="K1558" s="2" t="s">
        <v>537</v>
      </c>
      <c r="L1558" s="2" t="s">
        <v>531</v>
      </c>
      <c r="M1558" s="58" t="s">
        <v>2988</v>
      </c>
      <c r="N1558" s="58" t="s">
        <v>2989</v>
      </c>
      <c r="O1558" s="58" t="s">
        <v>2990</v>
      </c>
      <c r="P1558" s="2" t="s">
        <v>148</v>
      </c>
      <c r="Q1558" s="2" t="s">
        <v>2991</v>
      </c>
      <c r="R1558" s="2" t="s">
        <v>2985</v>
      </c>
      <c r="S1558" s="10">
        <v>44561</v>
      </c>
      <c r="T1558" s="58" t="s">
        <v>2992</v>
      </c>
      <c r="U1558" s="2" t="s">
        <v>2993</v>
      </c>
      <c r="V1558" s="2" t="s">
        <v>92</v>
      </c>
      <c r="W1558" s="2" t="s">
        <v>1192</v>
      </c>
      <c r="X1558" s="2" t="s">
        <v>248</v>
      </c>
      <c r="Y1558" s="2">
        <v>69</v>
      </c>
      <c r="Z1558" s="2" t="s">
        <v>95</v>
      </c>
      <c r="AA1558" s="2" t="s">
        <v>2994</v>
      </c>
      <c r="AB1558" s="58" t="s">
        <v>11608</v>
      </c>
      <c r="AC1558" s="58" t="s">
        <v>98</v>
      </c>
      <c r="AD1558" s="58" t="s">
        <v>11609</v>
      </c>
      <c r="AE1558" s="2" t="s">
        <v>11610</v>
      </c>
      <c r="AF1558" s="62">
        <v>-11.1709604</v>
      </c>
      <c r="AG1558" s="62">
        <v>-61.901982999999902</v>
      </c>
      <c r="AH1558" s="2" t="s">
        <v>11611</v>
      </c>
      <c r="AI1558" s="2" t="s">
        <v>147</v>
      </c>
      <c r="AJ1558" s="2" t="s">
        <v>1196</v>
      </c>
      <c r="AK1558" s="55">
        <v>481.98</v>
      </c>
      <c r="AL1558" s="55">
        <v>0</v>
      </c>
      <c r="AM1558" s="55">
        <v>0</v>
      </c>
      <c r="AN1558" s="2" t="s">
        <v>103</v>
      </c>
      <c r="AO1558" s="2">
        <v>11</v>
      </c>
      <c r="AP1558" s="2">
        <v>1</v>
      </c>
      <c r="AQ1558" s="2">
        <v>4</v>
      </c>
      <c r="AR1558" s="53" t="s">
        <v>148</v>
      </c>
      <c r="AS1558" s="2" t="s">
        <v>73</v>
      </c>
      <c r="AT1558" s="2" t="s">
        <v>148</v>
      </c>
      <c r="AU1558" s="2" t="s">
        <v>148</v>
      </c>
      <c r="AV1558" s="2" t="s">
        <v>148</v>
      </c>
      <c r="AW1558" s="2" t="str">
        <f t="shared" si="24"/>
        <v xml:space="preserve">     PEGUE NA LOJA HOJE             </v>
      </c>
    </row>
    <row r="1559" spans="2:49">
      <c r="B1559" t="s">
        <v>11612</v>
      </c>
      <c r="C1559" s="2">
        <v>1556</v>
      </c>
      <c r="D1559" s="2">
        <v>1556</v>
      </c>
      <c r="E1559" s="2" t="s">
        <v>11613</v>
      </c>
      <c r="F1559" s="58" t="s">
        <v>11614</v>
      </c>
      <c r="G1559" s="2" t="s">
        <v>534</v>
      </c>
      <c r="H1559" t="s">
        <v>535</v>
      </c>
      <c r="I1559" s="58" t="s">
        <v>536</v>
      </c>
      <c r="J1559" s="2">
        <v>65659</v>
      </c>
      <c r="K1559" s="2" t="s">
        <v>537</v>
      </c>
      <c r="L1559" s="2" t="s">
        <v>531</v>
      </c>
      <c r="M1559" s="58" t="s">
        <v>3340</v>
      </c>
      <c r="N1559" s="58" t="s">
        <v>3341</v>
      </c>
      <c r="O1559" s="58" t="s">
        <v>3342</v>
      </c>
      <c r="P1559" s="2" t="s">
        <v>148</v>
      </c>
      <c r="Q1559" s="2" t="s">
        <v>3343</v>
      </c>
      <c r="R1559" s="2" t="s">
        <v>3337</v>
      </c>
      <c r="S1559" s="10">
        <v>44561</v>
      </c>
      <c r="T1559" s="58" t="s">
        <v>3344</v>
      </c>
      <c r="U1559" s="2" t="s">
        <v>3345</v>
      </c>
      <c r="V1559" s="2" t="s">
        <v>92</v>
      </c>
      <c r="W1559" s="2" t="s">
        <v>93</v>
      </c>
      <c r="X1559" s="2" t="s">
        <v>545</v>
      </c>
      <c r="Y1559" s="2">
        <v>91</v>
      </c>
      <c r="Z1559" s="2" t="s">
        <v>95</v>
      </c>
      <c r="AA1559" s="2" t="s">
        <v>546</v>
      </c>
      <c r="AB1559" s="58" t="s">
        <v>11614</v>
      </c>
      <c r="AC1559" s="58" t="s">
        <v>98</v>
      </c>
      <c r="AD1559" s="58" t="s">
        <v>11615</v>
      </c>
      <c r="AE1559" s="2" t="s">
        <v>11616</v>
      </c>
      <c r="AF1559" s="62">
        <v>-1.7487858999999999</v>
      </c>
      <c r="AG1559" s="62">
        <v>-47.058950000000003</v>
      </c>
      <c r="AH1559" s="2" t="s">
        <v>11617</v>
      </c>
      <c r="AI1559" s="2" t="s">
        <v>147</v>
      </c>
      <c r="AJ1559" s="2" t="s">
        <v>1351</v>
      </c>
      <c r="AK1559" s="55">
        <v>558.6</v>
      </c>
      <c r="AL1559" s="55">
        <v>0</v>
      </c>
      <c r="AM1559" s="55">
        <v>0</v>
      </c>
      <c r="AN1559" s="2" t="s">
        <v>103</v>
      </c>
      <c r="AO1559" s="2">
        <v>8</v>
      </c>
      <c r="AP1559" s="2">
        <v>1</v>
      </c>
      <c r="AQ1559" s="2">
        <v>1</v>
      </c>
      <c r="AR1559" s="53" t="s">
        <v>72</v>
      </c>
      <c r="AS1559" s="2" t="s">
        <v>73</v>
      </c>
      <c r="AT1559" s="2" t="s">
        <v>148</v>
      </c>
      <c r="AU1559" s="2" t="s">
        <v>148</v>
      </c>
      <c r="AV1559" s="2" t="s">
        <v>76</v>
      </c>
      <c r="AW1559" s="2" t="str">
        <f t="shared" si="24"/>
        <v>AMERICANAS SERVIÇOS    PEGUE NA LOJA HOJE            QUIOSQUE</v>
      </c>
    </row>
    <row r="1560" spans="2:49">
      <c r="B1560" t="s">
        <v>11618</v>
      </c>
      <c r="C1560" s="2">
        <v>1513</v>
      </c>
      <c r="D1560" s="2">
        <v>1513</v>
      </c>
      <c r="E1560" s="2" t="s">
        <v>11619</v>
      </c>
      <c r="F1560" s="58" t="s">
        <v>5841</v>
      </c>
      <c r="G1560" s="2" t="s">
        <v>285</v>
      </c>
      <c r="H1560" t="s">
        <v>286</v>
      </c>
      <c r="I1560" s="58" t="s">
        <v>287</v>
      </c>
      <c r="J1560" s="2">
        <v>68673</v>
      </c>
      <c r="K1560" s="2" t="s">
        <v>288</v>
      </c>
      <c r="L1560" s="2" t="s">
        <v>289</v>
      </c>
      <c r="M1560" s="58" t="s">
        <v>1298</v>
      </c>
      <c r="N1560" s="58" t="s">
        <v>1299</v>
      </c>
      <c r="O1560" s="58" t="s">
        <v>1300</v>
      </c>
      <c r="P1560" s="2" t="s">
        <v>148</v>
      </c>
      <c r="Q1560" s="2" t="s">
        <v>1301</v>
      </c>
      <c r="R1560" s="2" t="s">
        <v>1302</v>
      </c>
      <c r="S1560" s="10">
        <v>44635</v>
      </c>
      <c r="T1560" s="58" t="s">
        <v>3222</v>
      </c>
      <c r="U1560" s="2" t="s">
        <v>3223</v>
      </c>
      <c r="V1560" s="2" t="s">
        <v>92</v>
      </c>
      <c r="W1560" s="2" t="s">
        <v>93</v>
      </c>
      <c r="X1560" s="2" t="s">
        <v>458</v>
      </c>
      <c r="Y1560" s="2">
        <v>53</v>
      </c>
      <c r="Z1560" s="2" t="s">
        <v>95</v>
      </c>
      <c r="AA1560" s="2" t="s">
        <v>460</v>
      </c>
      <c r="AB1560" s="58" t="s">
        <v>5841</v>
      </c>
      <c r="AC1560" s="58" t="s">
        <v>98</v>
      </c>
      <c r="AD1560" s="58" t="s">
        <v>11620</v>
      </c>
      <c r="AE1560" s="2" t="s">
        <v>11621</v>
      </c>
      <c r="AF1560" s="62">
        <v>-32.031694999999999</v>
      </c>
      <c r="AG1560" s="62">
        <v>-52.095687900000001</v>
      </c>
      <c r="AH1560" s="2" t="s">
        <v>11622</v>
      </c>
      <c r="AI1560" s="2" t="s">
        <v>28</v>
      </c>
      <c r="AJ1560" s="2" t="s">
        <v>1351</v>
      </c>
      <c r="AK1560" s="55">
        <v>587.01</v>
      </c>
      <c r="AL1560" s="55">
        <v>0</v>
      </c>
      <c r="AM1560" s="55">
        <v>0</v>
      </c>
      <c r="AN1560" s="2" t="s">
        <v>103</v>
      </c>
      <c r="AO1560" s="2">
        <v>5</v>
      </c>
      <c r="AP1560" s="2">
        <v>2</v>
      </c>
      <c r="AQ1560" s="2">
        <v>1</v>
      </c>
      <c r="AR1560" s="53" t="s">
        <v>148</v>
      </c>
      <c r="AS1560" s="2" t="s">
        <v>73</v>
      </c>
      <c r="AT1560" s="2" t="s">
        <v>148</v>
      </c>
      <c r="AU1560" s="2" t="s">
        <v>148</v>
      </c>
      <c r="AV1560" s="2" t="s">
        <v>148</v>
      </c>
      <c r="AW1560" s="2" t="str">
        <f t="shared" si="24"/>
        <v xml:space="preserve">     PEGUE NA LOJA HOJE             </v>
      </c>
    </row>
    <row r="1561" spans="2:49">
      <c r="B1561" t="s">
        <v>11623</v>
      </c>
      <c r="C1561" s="2">
        <v>1563</v>
      </c>
      <c r="D1561" s="2">
        <v>1563</v>
      </c>
      <c r="E1561" s="2" t="s">
        <v>11624</v>
      </c>
      <c r="F1561" s="58" t="s">
        <v>11625</v>
      </c>
      <c r="G1561" s="2" t="s">
        <v>534</v>
      </c>
      <c r="H1561" t="s">
        <v>535</v>
      </c>
      <c r="I1561" s="58" t="s">
        <v>536</v>
      </c>
      <c r="J1561" s="2">
        <v>65659</v>
      </c>
      <c r="K1561" s="2" t="s">
        <v>537</v>
      </c>
      <c r="L1561" s="2" t="s">
        <v>531</v>
      </c>
      <c r="M1561" s="58" t="s">
        <v>3340</v>
      </c>
      <c r="N1561" s="58" t="s">
        <v>3341</v>
      </c>
      <c r="O1561" s="58" t="s">
        <v>3342</v>
      </c>
      <c r="P1561" s="2" t="s">
        <v>148</v>
      </c>
      <c r="Q1561" s="2" t="s">
        <v>3343</v>
      </c>
      <c r="R1561" s="2" t="s">
        <v>3337</v>
      </c>
      <c r="S1561" s="10">
        <v>44648</v>
      </c>
      <c r="T1561" s="58" t="s">
        <v>3344</v>
      </c>
      <c r="U1561" s="2" t="s">
        <v>3345</v>
      </c>
      <c r="V1561" s="2" t="s">
        <v>92</v>
      </c>
      <c r="W1561" s="2" t="s">
        <v>93</v>
      </c>
      <c r="X1561" s="2" t="s">
        <v>545</v>
      </c>
      <c r="Y1561" s="2">
        <v>99</v>
      </c>
      <c r="Z1561" s="2" t="s">
        <v>160</v>
      </c>
      <c r="AA1561" s="2" t="s">
        <v>727</v>
      </c>
      <c r="AB1561" s="58" t="s">
        <v>11625</v>
      </c>
      <c r="AC1561" s="58" t="s">
        <v>98</v>
      </c>
      <c r="AD1561" s="58" t="s">
        <v>11626</v>
      </c>
      <c r="AE1561" s="2" t="s">
        <v>11627</v>
      </c>
      <c r="AF1561" s="62">
        <v>-4.7746105999999999</v>
      </c>
      <c r="AG1561" s="62">
        <v>-47.214241700000002</v>
      </c>
      <c r="AH1561" s="2" t="s">
        <v>11628</v>
      </c>
      <c r="AI1561" s="2" t="s">
        <v>147</v>
      </c>
      <c r="AJ1561" s="2" t="s">
        <v>1351</v>
      </c>
      <c r="AK1561" s="55">
        <v>533.61</v>
      </c>
      <c r="AL1561" s="55">
        <v>0</v>
      </c>
      <c r="AM1561" s="55">
        <v>0</v>
      </c>
      <c r="AN1561" s="2" t="s">
        <v>103</v>
      </c>
      <c r="AO1561" s="2">
        <v>9</v>
      </c>
      <c r="AP1561" s="2">
        <v>1</v>
      </c>
      <c r="AQ1561" s="2">
        <v>2</v>
      </c>
      <c r="AR1561" s="53" t="s">
        <v>148</v>
      </c>
      <c r="AS1561" s="2" t="s">
        <v>73</v>
      </c>
      <c r="AT1561" s="2" t="s">
        <v>148</v>
      </c>
      <c r="AU1561" s="2" t="s">
        <v>148</v>
      </c>
      <c r="AV1561" s="2" t="s">
        <v>148</v>
      </c>
      <c r="AW1561" s="2" t="str">
        <f t="shared" si="24"/>
        <v xml:space="preserve">     PEGUE NA LOJA HOJE             </v>
      </c>
    </row>
    <row r="1562" spans="2:49">
      <c r="B1562" t="s">
        <v>11629</v>
      </c>
      <c r="C1562" s="2">
        <v>1569</v>
      </c>
      <c r="D1562" s="2">
        <v>1569</v>
      </c>
      <c r="E1562" s="2" t="s">
        <v>11630</v>
      </c>
      <c r="F1562" s="58" t="s">
        <v>11631</v>
      </c>
      <c r="G1562" s="2" t="s">
        <v>168</v>
      </c>
      <c r="H1562" t="s">
        <v>169</v>
      </c>
      <c r="I1562" s="58" t="s">
        <v>170</v>
      </c>
      <c r="J1562" s="2">
        <v>66146</v>
      </c>
      <c r="K1562" s="2" t="s">
        <v>171</v>
      </c>
      <c r="L1562" s="2" t="s">
        <v>172</v>
      </c>
      <c r="M1562" s="58" t="s">
        <v>214</v>
      </c>
      <c r="N1562" s="58" t="s">
        <v>215</v>
      </c>
      <c r="O1562" s="58" t="s">
        <v>216</v>
      </c>
      <c r="P1562" s="2" t="s">
        <v>148</v>
      </c>
      <c r="Q1562" s="2" t="s">
        <v>217</v>
      </c>
      <c r="R1562" s="2" t="s">
        <v>211</v>
      </c>
      <c r="S1562" s="10">
        <v>44650</v>
      </c>
      <c r="T1562" s="58" t="s">
        <v>218</v>
      </c>
      <c r="U1562" s="2" t="s">
        <v>219</v>
      </c>
      <c r="V1562" s="2" t="s">
        <v>92</v>
      </c>
      <c r="W1562" s="2" t="s">
        <v>93</v>
      </c>
      <c r="X1562" s="2" t="s">
        <v>140</v>
      </c>
      <c r="Y1562" s="2">
        <v>18</v>
      </c>
      <c r="Z1562" s="2" t="s">
        <v>95</v>
      </c>
      <c r="AA1562" s="2" t="s">
        <v>141</v>
      </c>
      <c r="AB1562" s="58" t="s">
        <v>1356</v>
      </c>
      <c r="AC1562" s="58" t="s">
        <v>11632</v>
      </c>
      <c r="AD1562" s="58" t="s">
        <v>11633</v>
      </c>
      <c r="AE1562" s="2" t="s">
        <v>11634</v>
      </c>
      <c r="AF1562" s="62">
        <v>-22.1156936</v>
      </c>
      <c r="AG1562" s="62">
        <v>-51.408486500000002</v>
      </c>
      <c r="AH1562" s="2" t="s">
        <v>11635</v>
      </c>
      <c r="AI1562" s="2" t="s">
        <v>147</v>
      </c>
      <c r="AJ1562" s="2" t="s">
        <v>1351</v>
      </c>
      <c r="AK1562" s="55">
        <v>527.16999999999996</v>
      </c>
      <c r="AL1562" s="55">
        <v>0</v>
      </c>
      <c r="AM1562" s="55">
        <v>0</v>
      </c>
      <c r="AN1562" s="2" t="s">
        <v>331</v>
      </c>
      <c r="AO1562" s="2">
        <v>11</v>
      </c>
      <c r="AP1562" s="2">
        <v>1</v>
      </c>
      <c r="AQ1562" s="2">
        <v>4</v>
      </c>
      <c r="AR1562" s="53" t="s">
        <v>148</v>
      </c>
      <c r="AS1562" s="2" t="s">
        <v>73</v>
      </c>
      <c r="AT1562" s="2" t="s">
        <v>148</v>
      </c>
      <c r="AU1562" s="2" t="s">
        <v>148</v>
      </c>
      <c r="AV1562" s="2" t="s">
        <v>148</v>
      </c>
      <c r="AW1562" s="2" t="str">
        <f t="shared" si="24"/>
        <v xml:space="preserve">     PEGUE NA LOJA HOJE             </v>
      </c>
    </row>
    <row r="1563" spans="2:49">
      <c r="B1563" t="s">
        <v>11636</v>
      </c>
      <c r="C1563" s="2">
        <v>5428</v>
      </c>
      <c r="D1563" s="2">
        <v>5428</v>
      </c>
      <c r="E1563" s="2" t="s">
        <v>11637</v>
      </c>
      <c r="F1563" s="58" t="s">
        <v>11638</v>
      </c>
      <c r="G1563" s="2" t="s">
        <v>285</v>
      </c>
      <c r="H1563" t="s">
        <v>286</v>
      </c>
      <c r="I1563" s="58" t="s">
        <v>287</v>
      </c>
      <c r="J1563" s="2">
        <v>68673</v>
      </c>
      <c r="K1563" s="2" t="s">
        <v>288</v>
      </c>
      <c r="L1563" s="2" t="s">
        <v>289</v>
      </c>
      <c r="M1563" s="58" t="s">
        <v>418</v>
      </c>
      <c r="N1563" s="58" t="s">
        <v>419</v>
      </c>
      <c r="O1563" s="58" t="s">
        <v>420</v>
      </c>
      <c r="P1563" s="2">
        <v>68308</v>
      </c>
      <c r="Q1563" s="2" t="s">
        <v>421</v>
      </c>
      <c r="R1563" s="2" t="s">
        <v>415</v>
      </c>
      <c r="S1563" s="10">
        <v>44657</v>
      </c>
      <c r="T1563" s="58" t="s">
        <v>422</v>
      </c>
      <c r="U1563" s="2" t="s">
        <v>423</v>
      </c>
      <c r="V1563" s="2" t="s">
        <v>92</v>
      </c>
      <c r="W1563" s="2" t="s">
        <v>1192</v>
      </c>
      <c r="X1563" s="2" t="s">
        <v>248</v>
      </c>
      <c r="Y1563" s="2">
        <v>67</v>
      </c>
      <c r="Z1563" s="2" t="s">
        <v>95</v>
      </c>
      <c r="AA1563" s="2" t="s">
        <v>418</v>
      </c>
      <c r="AB1563" s="58" t="s">
        <v>11639</v>
      </c>
      <c r="AC1563" s="58" t="s">
        <v>98</v>
      </c>
      <c r="AD1563" s="58" t="s">
        <v>11640</v>
      </c>
      <c r="AE1563" s="2" t="s">
        <v>11641</v>
      </c>
      <c r="AF1563" s="62">
        <v>-22.636808899999998</v>
      </c>
      <c r="AG1563" s="62">
        <v>-54.825496399999999</v>
      </c>
      <c r="AH1563" s="2" t="s">
        <v>11642</v>
      </c>
      <c r="AI1563" s="2" t="s">
        <v>147</v>
      </c>
      <c r="AJ1563" s="2" t="s">
        <v>1196</v>
      </c>
      <c r="AK1563" s="55">
        <v>323.67</v>
      </c>
      <c r="AL1563" s="55">
        <v>0</v>
      </c>
      <c r="AM1563" s="55">
        <v>0</v>
      </c>
      <c r="AN1563" s="2" t="s">
        <v>103</v>
      </c>
      <c r="AO1563" s="2">
        <v>13</v>
      </c>
      <c r="AP1563" s="2">
        <v>1</v>
      </c>
      <c r="AQ1563" s="2">
        <v>6</v>
      </c>
      <c r="AR1563" s="53" t="s">
        <v>148</v>
      </c>
      <c r="AS1563" s="2" t="s">
        <v>73</v>
      </c>
      <c r="AT1563" s="2" t="s">
        <v>148</v>
      </c>
      <c r="AU1563" s="2" t="s">
        <v>148</v>
      </c>
      <c r="AV1563" s="2" t="s">
        <v>148</v>
      </c>
      <c r="AW1563" s="2" t="str">
        <f t="shared" si="24"/>
        <v xml:space="preserve">     PEGUE NA LOJA HOJE             </v>
      </c>
    </row>
    <row r="1564" spans="2:49">
      <c r="B1564" t="s">
        <v>11643</v>
      </c>
      <c r="C1564" s="2" t="s">
        <v>11644</v>
      </c>
      <c r="D1564" s="2">
        <v>211</v>
      </c>
      <c r="E1564" s="2" t="s">
        <v>11645</v>
      </c>
      <c r="F1564" s="58" t="s">
        <v>11646</v>
      </c>
      <c r="G1564" s="2" t="s">
        <v>380</v>
      </c>
      <c r="H1564" t="s">
        <v>381</v>
      </c>
      <c r="I1564" s="58" t="s">
        <v>382</v>
      </c>
      <c r="J1564" s="2">
        <v>66147</v>
      </c>
      <c r="K1564" s="2" t="s">
        <v>383</v>
      </c>
      <c r="L1564" s="2" t="s">
        <v>384</v>
      </c>
      <c r="M1564" s="58" t="s">
        <v>401</v>
      </c>
      <c r="N1564" s="58" t="s">
        <v>402</v>
      </c>
      <c r="O1564" s="58" t="s">
        <v>403</v>
      </c>
      <c r="P1564" s="2">
        <v>66127</v>
      </c>
      <c r="Q1564" s="2" t="s">
        <v>404</v>
      </c>
      <c r="R1564" s="2" t="s">
        <v>405</v>
      </c>
      <c r="S1564" s="10">
        <v>44672</v>
      </c>
      <c r="T1564" s="58" t="s">
        <v>945</v>
      </c>
      <c r="U1564" s="2" t="s">
        <v>946</v>
      </c>
      <c r="V1564" s="2" t="s">
        <v>92</v>
      </c>
      <c r="W1564" s="2" t="s">
        <v>93</v>
      </c>
      <c r="X1564" s="2" t="s">
        <v>248</v>
      </c>
      <c r="Y1564" s="2">
        <v>61</v>
      </c>
      <c r="Z1564" s="2" t="s">
        <v>160</v>
      </c>
      <c r="AA1564" s="2" t="s">
        <v>408</v>
      </c>
      <c r="AB1564" s="58" t="s">
        <v>409</v>
      </c>
      <c r="AC1564" s="58" t="s">
        <v>11646</v>
      </c>
      <c r="AD1564" s="58" t="s">
        <v>11647</v>
      </c>
      <c r="AE1564" s="2" t="s">
        <v>11648</v>
      </c>
      <c r="AF1564" s="62">
        <v>-15.8332198</v>
      </c>
      <c r="AG1564" s="62">
        <v>-48.016614099999998</v>
      </c>
      <c r="AH1564" s="2" t="s">
        <v>11649</v>
      </c>
      <c r="AI1564" s="2" t="s">
        <v>147</v>
      </c>
      <c r="AJ1564" s="2" t="s">
        <v>1351</v>
      </c>
      <c r="AK1564" s="55">
        <v>612.9</v>
      </c>
      <c r="AL1564" s="55">
        <v>162</v>
      </c>
      <c r="AM1564" s="55">
        <v>26.431718061674008</v>
      </c>
      <c r="AN1564" s="2" t="s">
        <v>103</v>
      </c>
      <c r="AO1564" s="2">
        <v>7</v>
      </c>
      <c r="AP1564" s="2">
        <v>2</v>
      </c>
      <c r="AQ1564" s="2">
        <v>3</v>
      </c>
      <c r="AR1564" s="53" t="s">
        <v>72</v>
      </c>
      <c r="AS1564" s="2" t="s">
        <v>73</v>
      </c>
      <c r="AT1564" s="2" t="s">
        <v>74</v>
      </c>
      <c r="AU1564" s="2" t="s">
        <v>148</v>
      </c>
      <c r="AV1564" s="2" t="s">
        <v>76</v>
      </c>
      <c r="AW1564" s="2" t="str">
        <f t="shared" si="24"/>
        <v>AMERICANAS SERVIÇOS    PEGUE NA LOJA HOJE    SHIP FROM STORE       QUIOSQUE</v>
      </c>
    </row>
    <row r="1565" spans="2:49">
      <c r="B1565" t="s">
        <v>11650</v>
      </c>
      <c r="C1565" s="2">
        <v>1494</v>
      </c>
      <c r="D1565" s="2">
        <v>1494</v>
      </c>
      <c r="E1565" s="2" t="s">
        <v>11651</v>
      </c>
      <c r="F1565" s="58" t="s">
        <v>11652</v>
      </c>
      <c r="G1565" s="2" t="s">
        <v>285</v>
      </c>
      <c r="H1565" t="s">
        <v>286</v>
      </c>
      <c r="I1565" s="58" t="s">
        <v>287</v>
      </c>
      <c r="J1565" s="2">
        <v>68673</v>
      </c>
      <c r="K1565" s="2" t="s">
        <v>288</v>
      </c>
      <c r="L1565" s="2" t="s">
        <v>289</v>
      </c>
      <c r="M1565" s="58" t="s">
        <v>290</v>
      </c>
      <c r="N1565" s="58" t="s">
        <v>291</v>
      </c>
      <c r="O1565" s="58" t="s">
        <v>292</v>
      </c>
      <c r="P1565" s="2">
        <v>66228</v>
      </c>
      <c r="Q1565" s="2" t="s">
        <v>293</v>
      </c>
      <c r="R1565" s="2" t="s">
        <v>282</v>
      </c>
      <c r="S1565" s="10">
        <v>44679</v>
      </c>
      <c r="T1565" s="58" t="s">
        <v>294</v>
      </c>
      <c r="U1565" s="2" t="s">
        <v>295</v>
      </c>
      <c r="V1565" s="2" t="s">
        <v>92</v>
      </c>
      <c r="W1565" s="2" t="s">
        <v>93</v>
      </c>
      <c r="X1565" s="2" t="s">
        <v>296</v>
      </c>
      <c r="Y1565" s="2">
        <v>46</v>
      </c>
      <c r="Z1565" s="2" t="s">
        <v>95</v>
      </c>
      <c r="AA1565" s="2" t="s">
        <v>297</v>
      </c>
      <c r="AB1565" s="58" t="s">
        <v>11653</v>
      </c>
      <c r="AC1565" s="58" t="s">
        <v>5897</v>
      </c>
      <c r="AD1565" s="58" t="s">
        <v>11654</v>
      </c>
      <c r="AE1565" s="2" t="s">
        <v>11655</v>
      </c>
      <c r="AF1565" s="62">
        <v>-26.206521299999999</v>
      </c>
      <c r="AG1565" s="62">
        <v>-52.664874400000002</v>
      </c>
      <c r="AH1565" s="2" t="s">
        <v>11656</v>
      </c>
      <c r="AI1565" s="2" t="s">
        <v>147</v>
      </c>
      <c r="AJ1565" s="2" t="s">
        <v>330</v>
      </c>
      <c r="AK1565" s="55">
        <v>817.94</v>
      </c>
      <c r="AL1565" s="55">
        <v>0</v>
      </c>
      <c r="AM1565" s="55">
        <v>0</v>
      </c>
      <c r="AN1565" s="2" t="s">
        <v>331</v>
      </c>
      <c r="AO1565" s="2">
        <v>9</v>
      </c>
      <c r="AP1565" s="2">
        <v>1</v>
      </c>
      <c r="AQ1565" s="2">
        <v>2</v>
      </c>
      <c r="AR1565" s="53" t="s">
        <v>148</v>
      </c>
      <c r="AS1565" s="2" t="s">
        <v>73</v>
      </c>
      <c r="AT1565" s="2" t="s">
        <v>148</v>
      </c>
      <c r="AU1565" s="2" t="s">
        <v>148</v>
      </c>
      <c r="AV1565" s="2" t="s">
        <v>148</v>
      </c>
      <c r="AW1565" s="2" t="str">
        <f t="shared" si="24"/>
        <v xml:space="preserve">     PEGUE NA LOJA HOJE             </v>
      </c>
    </row>
    <row r="1566" spans="2:49">
      <c r="B1566" t="s">
        <v>11657</v>
      </c>
      <c r="C1566" s="2">
        <v>5448</v>
      </c>
      <c r="D1566" s="2">
        <v>5448</v>
      </c>
      <c r="E1566" s="2" t="s">
        <v>11658</v>
      </c>
      <c r="F1566" s="58" t="s">
        <v>11659</v>
      </c>
      <c r="G1566" s="2" t="s">
        <v>431</v>
      </c>
      <c r="H1566" t="s">
        <v>432</v>
      </c>
      <c r="I1566" s="58" t="s">
        <v>433</v>
      </c>
      <c r="J1566" s="2">
        <v>66749</v>
      </c>
      <c r="K1566" s="2" t="s">
        <v>434</v>
      </c>
      <c r="L1566" s="2" t="s">
        <v>435</v>
      </c>
      <c r="M1566" s="58" t="s">
        <v>3004</v>
      </c>
      <c r="N1566" s="58" t="s">
        <v>3005</v>
      </c>
      <c r="O1566" s="58" t="s">
        <v>3006</v>
      </c>
      <c r="P1566" s="2">
        <v>68685</v>
      </c>
      <c r="Q1566" s="2" t="s">
        <v>3007</v>
      </c>
      <c r="R1566" s="2" t="s">
        <v>3008</v>
      </c>
      <c r="S1566" s="10">
        <v>44679</v>
      </c>
      <c r="T1566" s="58" t="s">
        <v>1848</v>
      </c>
      <c r="U1566" s="2" t="s">
        <v>1849</v>
      </c>
      <c r="V1566" s="2" t="s">
        <v>92</v>
      </c>
      <c r="W1566" s="2" t="s">
        <v>1192</v>
      </c>
      <c r="X1566" s="2" t="s">
        <v>480</v>
      </c>
      <c r="Y1566" s="2">
        <v>73</v>
      </c>
      <c r="Z1566" s="2" t="s">
        <v>95</v>
      </c>
      <c r="AA1566" s="2" t="s">
        <v>481</v>
      </c>
      <c r="AB1566" s="58" t="s">
        <v>11660</v>
      </c>
      <c r="AC1566" s="58" t="s">
        <v>98</v>
      </c>
      <c r="AD1566" s="58" t="s">
        <v>11661</v>
      </c>
      <c r="AE1566" s="2" t="s">
        <v>11662</v>
      </c>
      <c r="AF1566" s="62">
        <v>-14.3135105</v>
      </c>
      <c r="AG1566" s="62">
        <v>-39.325417799999997</v>
      </c>
      <c r="AH1566" s="2" t="s">
        <v>11663</v>
      </c>
      <c r="AI1566" s="2" t="s">
        <v>147</v>
      </c>
      <c r="AJ1566" s="2" t="s">
        <v>1196</v>
      </c>
      <c r="AK1566" s="55">
        <v>331.02</v>
      </c>
      <c r="AL1566" s="55">
        <v>0</v>
      </c>
      <c r="AM1566" s="55">
        <v>0</v>
      </c>
      <c r="AN1566" s="2" t="s">
        <v>103</v>
      </c>
      <c r="AO1566" s="2">
        <v>8</v>
      </c>
      <c r="AP1566" s="2">
        <v>1</v>
      </c>
      <c r="AQ1566" s="2">
        <v>1</v>
      </c>
      <c r="AR1566" s="53" t="s">
        <v>148</v>
      </c>
      <c r="AS1566" s="2" t="s">
        <v>73</v>
      </c>
      <c r="AT1566" s="2" t="s">
        <v>148</v>
      </c>
      <c r="AU1566" s="2" t="s">
        <v>148</v>
      </c>
      <c r="AV1566" s="2" t="s">
        <v>148</v>
      </c>
      <c r="AW1566" s="2" t="str">
        <f t="shared" si="24"/>
        <v xml:space="preserve">     PEGUE NA LOJA HOJE             </v>
      </c>
    </row>
    <row r="1567" spans="2:49">
      <c r="B1567" t="s">
        <v>11664</v>
      </c>
      <c r="C1567" s="2" t="s">
        <v>11665</v>
      </c>
      <c r="D1567" s="2">
        <v>98</v>
      </c>
      <c r="E1567" s="2" t="s">
        <v>11666</v>
      </c>
      <c r="F1567" s="58" t="s">
        <v>11667</v>
      </c>
      <c r="G1567" s="2" t="s">
        <v>168</v>
      </c>
      <c r="H1567" t="s">
        <v>169</v>
      </c>
      <c r="I1567" s="58" t="s">
        <v>170</v>
      </c>
      <c r="J1567" s="2">
        <v>66146</v>
      </c>
      <c r="K1567" s="2" t="s">
        <v>171</v>
      </c>
      <c r="L1567" s="2" t="s">
        <v>172</v>
      </c>
      <c r="M1567" s="58" t="s">
        <v>173</v>
      </c>
      <c r="N1567" s="58" t="s">
        <v>174</v>
      </c>
      <c r="O1567" s="58" t="s">
        <v>175</v>
      </c>
      <c r="P1567" s="2">
        <v>65793</v>
      </c>
      <c r="Q1567" s="2" t="s">
        <v>176</v>
      </c>
      <c r="R1567" s="2" t="s">
        <v>177</v>
      </c>
      <c r="S1567" s="10">
        <v>44681</v>
      </c>
      <c r="T1567" s="58" t="s">
        <v>178</v>
      </c>
      <c r="U1567" s="2" t="s">
        <v>179</v>
      </c>
      <c r="V1567" s="2" t="s">
        <v>92</v>
      </c>
      <c r="W1567" s="2" t="s">
        <v>93</v>
      </c>
      <c r="X1567" s="2" t="s">
        <v>140</v>
      </c>
      <c r="Y1567" s="2">
        <v>19</v>
      </c>
      <c r="Z1567" s="2" t="s">
        <v>95</v>
      </c>
      <c r="AA1567" s="2" t="s">
        <v>141</v>
      </c>
      <c r="AB1567" s="58" t="s">
        <v>167</v>
      </c>
      <c r="AC1567" s="58" t="s">
        <v>11668</v>
      </c>
      <c r="AD1567" s="58" t="s">
        <v>11669</v>
      </c>
      <c r="AE1567" s="2" t="s">
        <v>11670</v>
      </c>
      <c r="AF1567" s="62">
        <v>-22.924773600000002</v>
      </c>
      <c r="AG1567" s="62">
        <v>-47.1257698</v>
      </c>
      <c r="AH1567" s="2" t="s">
        <v>11671</v>
      </c>
      <c r="AI1567" s="2" t="s">
        <v>147</v>
      </c>
      <c r="AJ1567" s="2" t="s">
        <v>330</v>
      </c>
      <c r="AK1567" s="55">
        <v>730.48</v>
      </c>
      <c r="AL1567" s="55">
        <v>222</v>
      </c>
      <c r="AM1567" s="55">
        <v>30.390975796736392</v>
      </c>
      <c r="AN1567" s="2" t="s">
        <v>331</v>
      </c>
      <c r="AO1567" s="2">
        <v>8</v>
      </c>
      <c r="AP1567" s="2">
        <v>1</v>
      </c>
      <c r="AQ1567" s="2">
        <v>1</v>
      </c>
      <c r="AR1567" s="53" t="s">
        <v>148</v>
      </c>
      <c r="AS1567" s="2" t="s">
        <v>73</v>
      </c>
      <c r="AT1567" s="2" t="s">
        <v>74</v>
      </c>
      <c r="AU1567" s="2" t="s">
        <v>148</v>
      </c>
      <c r="AV1567" s="2" t="s">
        <v>148</v>
      </c>
      <c r="AW1567" s="2" t="str">
        <f t="shared" si="24"/>
        <v xml:space="preserve">     PEGUE NA LOJA HOJE    SHIP FROM STORE        </v>
      </c>
    </row>
    <row r="1568" spans="2:49">
      <c r="B1568" t="s">
        <v>11672</v>
      </c>
      <c r="C1568" s="2">
        <v>5404</v>
      </c>
      <c r="D1568" s="2">
        <v>5404</v>
      </c>
      <c r="E1568" s="2" t="s">
        <v>11673</v>
      </c>
      <c r="F1568" s="58" t="s">
        <v>11674</v>
      </c>
      <c r="G1568" s="2" t="s">
        <v>534</v>
      </c>
      <c r="H1568" t="s">
        <v>535</v>
      </c>
      <c r="I1568" s="58" t="s">
        <v>536</v>
      </c>
      <c r="J1568" s="2">
        <v>65659</v>
      </c>
      <c r="K1568" s="2" t="s">
        <v>537</v>
      </c>
      <c r="L1568" s="2" t="s">
        <v>531</v>
      </c>
      <c r="M1568" s="58" t="s">
        <v>721</v>
      </c>
      <c r="N1568" s="58" t="s">
        <v>722</v>
      </c>
      <c r="O1568" s="58" t="s">
        <v>723</v>
      </c>
      <c r="P1568" s="2" t="s">
        <v>148</v>
      </c>
      <c r="Q1568" s="2" t="s">
        <v>724</v>
      </c>
      <c r="R1568" s="2" t="s">
        <v>718</v>
      </c>
      <c r="S1568" s="10">
        <v>44690</v>
      </c>
      <c r="T1568" s="58" t="s">
        <v>725</v>
      </c>
      <c r="U1568" s="2" t="s">
        <v>726</v>
      </c>
      <c r="V1568" s="2" t="s">
        <v>92</v>
      </c>
      <c r="W1568" s="2" t="s">
        <v>1192</v>
      </c>
      <c r="X1568" s="2" t="s">
        <v>545</v>
      </c>
      <c r="Y1568" s="2">
        <v>98</v>
      </c>
      <c r="Z1568" s="2" t="s">
        <v>160</v>
      </c>
      <c r="AA1568" s="2" t="s">
        <v>727</v>
      </c>
      <c r="AB1568" s="58" t="s">
        <v>11675</v>
      </c>
      <c r="AC1568" s="58" t="s">
        <v>11676</v>
      </c>
      <c r="AD1568" s="58" t="s">
        <v>11677</v>
      </c>
      <c r="AE1568" s="2" t="s">
        <v>11678</v>
      </c>
      <c r="AF1568" s="62">
        <v>-2.5444738999999998</v>
      </c>
      <c r="AG1568" s="62">
        <v>-45.773347999999999</v>
      </c>
      <c r="AH1568" s="2" t="s">
        <v>11679</v>
      </c>
      <c r="AI1568" s="2" t="s">
        <v>147</v>
      </c>
      <c r="AJ1568" s="2" t="s">
        <v>1260</v>
      </c>
      <c r="AK1568" s="55">
        <v>280.52</v>
      </c>
      <c r="AL1568" s="55">
        <v>0</v>
      </c>
      <c r="AM1568" s="55">
        <v>0</v>
      </c>
      <c r="AN1568" s="2" t="s">
        <v>103</v>
      </c>
      <c r="AO1568" s="2">
        <v>10</v>
      </c>
      <c r="AP1568" s="2">
        <v>1</v>
      </c>
      <c r="AQ1568" s="2">
        <v>3</v>
      </c>
      <c r="AR1568" s="53" t="s">
        <v>148</v>
      </c>
      <c r="AS1568" s="2" t="s">
        <v>73</v>
      </c>
      <c r="AT1568" s="2" t="s">
        <v>148</v>
      </c>
      <c r="AU1568" s="2" t="s">
        <v>148</v>
      </c>
      <c r="AV1568" s="2" t="s">
        <v>148</v>
      </c>
      <c r="AW1568" s="2" t="str">
        <f t="shared" si="24"/>
        <v xml:space="preserve">     PEGUE NA LOJA HOJE             </v>
      </c>
    </row>
    <row r="1569" spans="2:49">
      <c r="B1569" t="s">
        <v>11680</v>
      </c>
      <c r="C1569" s="2">
        <v>5402</v>
      </c>
      <c r="D1569" s="2">
        <v>5402</v>
      </c>
      <c r="E1569" s="2" t="s">
        <v>11681</v>
      </c>
      <c r="F1569" s="58" t="s">
        <v>11682</v>
      </c>
      <c r="G1569" s="2" t="s">
        <v>285</v>
      </c>
      <c r="H1569" t="s">
        <v>286</v>
      </c>
      <c r="I1569" s="58" t="s">
        <v>287</v>
      </c>
      <c r="J1569" s="2">
        <v>68673</v>
      </c>
      <c r="K1569" s="2" t="s">
        <v>288</v>
      </c>
      <c r="L1569" s="2" t="s">
        <v>289</v>
      </c>
      <c r="M1569" s="58" t="s">
        <v>452</v>
      </c>
      <c r="N1569" s="58" t="s">
        <v>453</v>
      </c>
      <c r="O1569" s="58" t="s">
        <v>454</v>
      </c>
      <c r="P1569" s="2" t="s">
        <v>148</v>
      </c>
      <c r="Q1569" s="2" t="s">
        <v>455</v>
      </c>
      <c r="R1569" s="2" t="s">
        <v>148</v>
      </c>
      <c r="S1569" s="10">
        <v>44700</v>
      </c>
      <c r="T1569" s="58" t="s">
        <v>456</v>
      </c>
      <c r="U1569" s="2" t="s">
        <v>457</v>
      </c>
      <c r="V1569" s="2" t="s">
        <v>92</v>
      </c>
      <c r="W1569" s="2" t="s">
        <v>1192</v>
      </c>
      <c r="X1569" s="2" t="s">
        <v>458</v>
      </c>
      <c r="Y1569" s="2">
        <v>54</v>
      </c>
      <c r="Z1569" s="2" t="s">
        <v>160</v>
      </c>
      <c r="AA1569" s="2" t="s">
        <v>460</v>
      </c>
      <c r="AB1569" s="58" t="s">
        <v>11683</v>
      </c>
      <c r="AC1569" s="58" t="s">
        <v>98</v>
      </c>
      <c r="AD1569" s="58" t="s">
        <v>11684</v>
      </c>
      <c r="AE1569" s="2" t="s">
        <v>11685</v>
      </c>
      <c r="AF1569" s="62">
        <v>-29.1653308</v>
      </c>
      <c r="AG1569" s="62">
        <v>-51.516850099999999</v>
      </c>
      <c r="AH1569" s="2" t="s">
        <v>11686</v>
      </c>
      <c r="AI1569" s="2" t="s">
        <v>147</v>
      </c>
      <c r="AJ1569" s="2" t="s">
        <v>1196</v>
      </c>
      <c r="AK1569" s="55">
        <v>417.14</v>
      </c>
      <c r="AL1569" s="55">
        <v>25</v>
      </c>
      <c r="AM1569" s="55">
        <v>5.9931917341899608</v>
      </c>
      <c r="AN1569" s="2" t="s">
        <v>103</v>
      </c>
      <c r="AO1569" s="2">
        <v>8</v>
      </c>
      <c r="AP1569" s="2">
        <v>1</v>
      </c>
      <c r="AQ1569" s="2">
        <v>1</v>
      </c>
      <c r="AR1569" s="53" t="s">
        <v>148</v>
      </c>
      <c r="AS1569" s="2" t="s">
        <v>73</v>
      </c>
      <c r="AT1569" s="2" t="s">
        <v>148</v>
      </c>
      <c r="AU1569" s="2" t="s">
        <v>148</v>
      </c>
      <c r="AV1569" s="2" t="s">
        <v>148</v>
      </c>
      <c r="AW1569" s="2" t="str">
        <f t="shared" si="24"/>
        <v xml:space="preserve">     PEGUE NA LOJA HOJE             </v>
      </c>
    </row>
    <row r="1570" spans="2:49">
      <c r="B1570" t="s">
        <v>11687</v>
      </c>
      <c r="C1570" s="2">
        <v>5284</v>
      </c>
      <c r="D1570" s="2">
        <v>5284</v>
      </c>
      <c r="E1570" s="2" t="s">
        <v>11688</v>
      </c>
      <c r="F1570" s="58" t="s">
        <v>11689</v>
      </c>
      <c r="G1570" s="2" t="s">
        <v>380</v>
      </c>
      <c r="H1570" t="s">
        <v>381</v>
      </c>
      <c r="I1570" s="58" t="s">
        <v>382</v>
      </c>
      <c r="J1570" s="2">
        <v>66147</v>
      </c>
      <c r="K1570" s="2" t="s">
        <v>383</v>
      </c>
      <c r="L1570" s="2" t="s">
        <v>384</v>
      </c>
      <c r="M1570" s="58" t="s">
        <v>520</v>
      </c>
      <c r="N1570" s="58" t="s">
        <v>521</v>
      </c>
      <c r="O1570" s="58" t="s">
        <v>522</v>
      </c>
      <c r="P1570" s="2">
        <v>68701</v>
      </c>
      <c r="Q1570" s="2" t="s">
        <v>523</v>
      </c>
      <c r="R1570" s="2" t="s">
        <v>517</v>
      </c>
      <c r="S1570" s="10">
        <v>44739</v>
      </c>
      <c r="T1570" s="58" t="s">
        <v>524</v>
      </c>
      <c r="U1570" s="2" t="s">
        <v>525</v>
      </c>
      <c r="V1570" s="2" t="s">
        <v>92</v>
      </c>
      <c r="W1570" s="2" t="s">
        <v>1192</v>
      </c>
      <c r="X1570" s="2" t="s">
        <v>442</v>
      </c>
      <c r="Y1570" s="2">
        <v>88</v>
      </c>
      <c r="Z1570" s="2" t="s">
        <v>160</v>
      </c>
      <c r="AA1570" s="2" t="s">
        <v>526</v>
      </c>
      <c r="AB1570" s="58" t="s">
        <v>11690</v>
      </c>
      <c r="AC1570" s="58" t="s">
        <v>98</v>
      </c>
      <c r="AD1570" s="58" t="s">
        <v>11691</v>
      </c>
      <c r="AE1570" s="2" t="s">
        <v>11692</v>
      </c>
      <c r="AF1570" s="62">
        <v>-5.4538190999999996</v>
      </c>
      <c r="AG1570" s="62">
        <v>-39.714730699999997</v>
      </c>
      <c r="AH1570" s="2" t="s">
        <v>11693</v>
      </c>
      <c r="AI1570" s="2" t="s">
        <v>28</v>
      </c>
      <c r="AJ1570" s="2" t="s">
        <v>1196</v>
      </c>
      <c r="AK1570" s="55">
        <v>439.22</v>
      </c>
      <c r="AL1570" s="55">
        <v>34</v>
      </c>
      <c r="AM1570" s="55">
        <v>7.7409954009380266</v>
      </c>
      <c r="AN1570" s="2" t="s">
        <v>103</v>
      </c>
      <c r="AO1570" s="2">
        <v>11</v>
      </c>
      <c r="AP1570" s="2">
        <v>1</v>
      </c>
      <c r="AQ1570" s="2">
        <v>4</v>
      </c>
      <c r="AR1570" s="53" t="s">
        <v>148</v>
      </c>
      <c r="AS1570" s="2" t="s">
        <v>73</v>
      </c>
      <c r="AT1570" s="2" t="s">
        <v>148</v>
      </c>
      <c r="AU1570" s="2" t="s">
        <v>148</v>
      </c>
      <c r="AV1570" s="2" t="s">
        <v>148</v>
      </c>
      <c r="AW1570" s="2" t="str">
        <f t="shared" si="24"/>
        <v xml:space="preserve">     PEGUE NA LOJA HOJE             </v>
      </c>
    </row>
    <row r="1571" spans="2:49">
      <c r="B1571" t="s">
        <v>11694</v>
      </c>
      <c r="C1571" s="2">
        <v>5387</v>
      </c>
      <c r="D1571" s="2">
        <v>5387</v>
      </c>
      <c r="E1571" s="2" t="s">
        <v>11695</v>
      </c>
      <c r="F1571" s="58" t="s">
        <v>11696</v>
      </c>
      <c r="G1571" s="2" t="s">
        <v>431</v>
      </c>
      <c r="H1571" t="s">
        <v>432</v>
      </c>
      <c r="I1571" s="58" t="s">
        <v>433</v>
      </c>
      <c r="J1571" s="2">
        <v>66749</v>
      </c>
      <c r="K1571" s="2" t="s">
        <v>434</v>
      </c>
      <c r="L1571" s="2" t="s">
        <v>435</v>
      </c>
      <c r="M1571" s="58" t="s">
        <v>3004</v>
      </c>
      <c r="N1571" s="58" t="s">
        <v>3005</v>
      </c>
      <c r="O1571" s="58" t="s">
        <v>3006</v>
      </c>
      <c r="P1571" s="2">
        <v>68685</v>
      </c>
      <c r="Q1571" s="2" t="s">
        <v>3007</v>
      </c>
      <c r="R1571" s="2" t="s">
        <v>3008</v>
      </c>
      <c r="S1571" s="10">
        <v>44739</v>
      </c>
      <c r="T1571" s="58" t="s">
        <v>1848</v>
      </c>
      <c r="U1571" s="2" t="s">
        <v>1849</v>
      </c>
      <c r="V1571" s="2" t="s">
        <v>92</v>
      </c>
      <c r="W1571" s="2" t="s">
        <v>1192</v>
      </c>
      <c r="X1571" s="2" t="s">
        <v>480</v>
      </c>
      <c r="Y1571" s="2">
        <v>73</v>
      </c>
      <c r="Z1571" s="2" t="s">
        <v>160</v>
      </c>
      <c r="AA1571" s="2" t="s">
        <v>481</v>
      </c>
      <c r="AB1571" s="58" t="s">
        <v>11697</v>
      </c>
      <c r="AC1571" s="58" t="s">
        <v>11698</v>
      </c>
      <c r="AD1571" s="58" t="s">
        <v>11699</v>
      </c>
      <c r="AE1571" s="2" t="s">
        <v>11700</v>
      </c>
      <c r="AF1571" s="62">
        <v>-16.3738022</v>
      </c>
      <c r="AG1571" s="62">
        <v>-39.240096600000001</v>
      </c>
      <c r="AH1571" s="2" t="s">
        <v>11701</v>
      </c>
      <c r="AI1571" s="2" t="s">
        <v>28</v>
      </c>
      <c r="AJ1571" s="2" t="s">
        <v>1260</v>
      </c>
      <c r="AK1571" s="55">
        <v>224.83</v>
      </c>
      <c r="AL1571" s="55">
        <v>0</v>
      </c>
      <c r="AM1571" s="55">
        <v>0</v>
      </c>
      <c r="AN1571" s="2" t="s">
        <v>103</v>
      </c>
      <c r="AO1571" s="2">
        <v>8</v>
      </c>
      <c r="AP1571" s="2">
        <v>1</v>
      </c>
      <c r="AQ1571" s="2">
        <v>1</v>
      </c>
      <c r="AR1571" s="53" t="s">
        <v>148</v>
      </c>
      <c r="AS1571" s="2" t="s">
        <v>73</v>
      </c>
      <c r="AT1571" s="2" t="s">
        <v>148</v>
      </c>
      <c r="AU1571" s="2" t="s">
        <v>148</v>
      </c>
      <c r="AV1571" s="2" t="s">
        <v>148</v>
      </c>
      <c r="AW1571" s="2" t="str">
        <f t="shared" si="24"/>
        <v xml:space="preserve">     PEGUE NA LOJA HOJE             </v>
      </c>
    </row>
    <row r="1572" spans="2:49">
      <c r="B1572" t="s">
        <v>11702</v>
      </c>
      <c r="C1572" s="2">
        <v>1560</v>
      </c>
      <c r="D1572" s="2">
        <v>1560</v>
      </c>
      <c r="E1572" s="2" t="s">
        <v>11703</v>
      </c>
      <c r="F1572" s="58" t="s">
        <v>11704</v>
      </c>
      <c r="G1572" s="2" t="s">
        <v>380</v>
      </c>
      <c r="H1572" t="s">
        <v>381</v>
      </c>
      <c r="I1572" s="58" t="s">
        <v>382</v>
      </c>
      <c r="J1572" s="2">
        <v>66147</v>
      </c>
      <c r="K1572" s="2" t="s">
        <v>383</v>
      </c>
      <c r="L1572" s="2" t="s">
        <v>384</v>
      </c>
      <c r="M1572" s="58" t="s">
        <v>520</v>
      </c>
      <c r="N1572" s="58" t="s">
        <v>521</v>
      </c>
      <c r="O1572" s="58" t="s">
        <v>522</v>
      </c>
      <c r="P1572" s="2">
        <v>68701</v>
      </c>
      <c r="Q1572" s="2" t="s">
        <v>523</v>
      </c>
      <c r="R1572" s="2" t="s">
        <v>517</v>
      </c>
      <c r="S1572" s="10">
        <v>44740</v>
      </c>
      <c r="T1572" s="58" t="s">
        <v>524</v>
      </c>
      <c r="U1572" s="2" t="s">
        <v>525</v>
      </c>
      <c r="V1572" s="2" t="s">
        <v>92</v>
      </c>
      <c r="W1572" s="2" t="s">
        <v>93</v>
      </c>
      <c r="X1572" s="2" t="s">
        <v>442</v>
      </c>
      <c r="Y1572" s="2">
        <v>85</v>
      </c>
      <c r="Z1572" s="2" t="s">
        <v>160</v>
      </c>
      <c r="AA1572" s="2" t="s">
        <v>526</v>
      </c>
      <c r="AB1572" s="58" t="s">
        <v>11704</v>
      </c>
      <c r="AC1572" s="58" t="s">
        <v>98</v>
      </c>
      <c r="AD1572" s="58" t="s">
        <v>11705</v>
      </c>
      <c r="AE1572" s="2" t="s">
        <v>11706</v>
      </c>
      <c r="AF1572" s="62">
        <v>-3.4280002999999999</v>
      </c>
      <c r="AG1572" s="62">
        <v>-39.035656899999999</v>
      </c>
      <c r="AH1572" s="2" t="s">
        <v>11707</v>
      </c>
      <c r="AI1572" s="2" t="s">
        <v>28</v>
      </c>
      <c r="AJ1572" s="2" t="s">
        <v>1351</v>
      </c>
      <c r="AK1572" s="55">
        <v>534.72</v>
      </c>
      <c r="AL1572" s="55">
        <v>0</v>
      </c>
      <c r="AM1572" s="55">
        <v>0</v>
      </c>
      <c r="AN1572" s="2" t="s">
        <v>103</v>
      </c>
      <c r="AO1572" s="2">
        <v>11</v>
      </c>
      <c r="AP1572" s="2">
        <v>1</v>
      </c>
      <c r="AQ1572" s="2">
        <v>4</v>
      </c>
      <c r="AR1572" s="53" t="s">
        <v>148</v>
      </c>
      <c r="AS1572" s="2" t="s">
        <v>73</v>
      </c>
      <c r="AT1572" s="2" t="s">
        <v>148</v>
      </c>
      <c r="AU1572" s="2" t="s">
        <v>148</v>
      </c>
      <c r="AV1572" s="2" t="s">
        <v>148</v>
      </c>
      <c r="AW1572" s="2" t="str">
        <f t="shared" si="24"/>
        <v xml:space="preserve">     PEGUE NA LOJA HOJE             </v>
      </c>
    </row>
    <row r="1573" spans="2:49">
      <c r="B1573" t="s">
        <v>11708</v>
      </c>
      <c r="C1573" s="2">
        <v>1572</v>
      </c>
      <c r="D1573" s="2">
        <v>1572</v>
      </c>
      <c r="E1573" s="2" t="s">
        <v>11709</v>
      </c>
      <c r="F1573" s="58" t="s">
        <v>11710</v>
      </c>
      <c r="G1573" s="2" t="s">
        <v>534</v>
      </c>
      <c r="H1573" t="s">
        <v>535</v>
      </c>
      <c r="I1573" s="58" t="s">
        <v>536</v>
      </c>
      <c r="J1573" s="2">
        <v>65659</v>
      </c>
      <c r="K1573" s="2" t="s">
        <v>537</v>
      </c>
      <c r="L1573" s="2" t="s">
        <v>531</v>
      </c>
      <c r="M1573" s="58" t="s">
        <v>3921</v>
      </c>
      <c r="N1573" s="58" t="s">
        <v>3922</v>
      </c>
      <c r="O1573" s="58" t="s">
        <v>3923</v>
      </c>
      <c r="P1573" s="2" t="s">
        <v>148</v>
      </c>
      <c r="Q1573" s="2" t="s">
        <v>3924</v>
      </c>
      <c r="R1573" s="2" t="s">
        <v>796</v>
      </c>
      <c r="S1573" s="10">
        <v>44742</v>
      </c>
      <c r="T1573" s="58" t="s">
        <v>3925</v>
      </c>
      <c r="U1573" s="2" t="s">
        <v>3926</v>
      </c>
      <c r="V1573" s="2" t="s">
        <v>92</v>
      </c>
      <c r="W1573" s="2" t="s">
        <v>93</v>
      </c>
      <c r="X1573" s="2" t="s">
        <v>545</v>
      </c>
      <c r="Y1573" s="2">
        <v>94</v>
      </c>
      <c r="Z1573" s="2" t="s">
        <v>160</v>
      </c>
      <c r="AA1573" s="2" t="s">
        <v>546</v>
      </c>
      <c r="AB1573" s="58" t="s">
        <v>11710</v>
      </c>
      <c r="AC1573" s="58" t="s">
        <v>11711</v>
      </c>
      <c r="AD1573" s="58" t="s">
        <v>11712</v>
      </c>
      <c r="AE1573" s="2" t="s">
        <v>11713</v>
      </c>
      <c r="AF1573" s="62">
        <v>-9.2291156999999995</v>
      </c>
      <c r="AG1573" s="62">
        <v>-50.5135589</v>
      </c>
      <c r="AH1573" s="2" t="s">
        <v>11714</v>
      </c>
      <c r="AI1573" s="2" t="s">
        <v>147</v>
      </c>
      <c r="AJ1573" s="2" t="s">
        <v>1351</v>
      </c>
      <c r="AK1573" s="55">
        <v>668.79</v>
      </c>
      <c r="AL1573" s="55">
        <v>0</v>
      </c>
      <c r="AM1573" s="55">
        <v>0</v>
      </c>
      <c r="AN1573" s="2" t="s">
        <v>103</v>
      </c>
      <c r="AO1573" s="2">
        <v>11</v>
      </c>
      <c r="AP1573" s="2">
        <v>1</v>
      </c>
      <c r="AQ1573" s="2">
        <v>4</v>
      </c>
      <c r="AR1573" s="53" t="s">
        <v>148</v>
      </c>
      <c r="AS1573" s="2" t="s">
        <v>73</v>
      </c>
      <c r="AT1573" s="2" t="s">
        <v>148</v>
      </c>
      <c r="AU1573" s="2" t="s">
        <v>148</v>
      </c>
      <c r="AV1573" s="2" t="s">
        <v>148</v>
      </c>
      <c r="AW1573" s="2" t="str">
        <f t="shared" si="24"/>
        <v xml:space="preserve">     PEGUE NA LOJA HOJE             </v>
      </c>
    </row>
    <row r="1574" spans="2:49">
      <c r="B1574" t="s">
        <v>11715</v>
      </c>
      <c r="C1574" s="2">
        <v>5397</v>
      </c>
      <c r="D1574" s="2">
        <v>5397</v>
      </c>
      <c r="E1574" s="2" t="s">
        <v>11716</v>
      </c>
      <c r="F1574" s="58" t="s">
        <v>11717</v>
      </c>
      <c r="G1574" s="2" t="s">
        <v>380</v>
      </c>
      <c r="H1574" t="s">
        <v>381</v>
      </c>
      <c r="I1574" s="58" t="s">
        <v>382</v>
      </c>
      <c r="J1574" s="2">
        <v>66147</v>
      </c>
      <c r="K1574" s="2" t="s">
        <v>383</v>
      </c>
      <c r="L1574" s="2" t="s">
        <v>384</v>
      </c>
      <c r="M1574" s="58" t="s">
        <v>2907</v>
      </c>
      <c r="N1574" s="58" t="s">
        <v>2908</v>
      </c>
      <c r="O1574" s="58" t="s">
        <v>2909</v>
      </c>
      <c r="P1574" s="2">
        <v>68222</v>
      </c>
      <c r="Q1574" s="2" t="s">
        <v>2910</v>
      </c>
      <c r="R1574" s="2">
        <v>1019</v>
      </c>
      <c r="S1574" s="10">
        <v>44785</v>
      </c>
      <c r="T1574" s="58" t="s">
        <v>2911</v>
      </c>
      <c r="U1574" s="2" t="s">
        <v>2912</v>
      </c>
      <c r="V1574" s="2" t="s">
        <v>92</v>
      </c>
      <c r="W1574" s="2" t="s">
        <v>1192</v>
      </c>
      <c r="X1574" s="2" t="s">
        <v>442</v>
      </c>
      <c r="Y1574" s="2">
        <v>89</v>
      </c>
      <c r="Z1574" s="2" t="s">
        <v>160</v>
      </c>
      <c r="AA1574" s="2" t="s">
        <v>2913</v>
      </c>
      <c r="AB1574" s="58" t="s">
        <v>11718</v>
      </c>
      <c r="AC1574" s="58" t="s">
        <v>98</v>
      </c>
      <c r="AD1574" s="58" t="s">
        <v>11719</v>
      </c>
      <c r="AE1574" s="2" t="s">
        <v>11720</v>
      </c>
      <c r="AF1574" s="62">
        <v>-6.7672572999999998</v>
      </c>
      <c r="AG1574" s="62">
        <v>-43.021231</v>
      </c>
      <c r="AH1574" s="2" t="s">
        <v>11721</v>
      </c>
      <c r="AI1574" s="2" t="s">
        <v>147</v>
      </c>
      <c r="AJ1574" s="2" t="s">
        <v>1196</v>
      </c>
      <c r="AK1574" s="55">
        <v>373.56</v>
      </c>
      <c r="AL1574" s="55">
        <v>0</v>
      </c>
      <c r="AM1574" s="55">
        <v>0</v>
      </c>
      <c r="AN1574" s="2" t="s">
        <v>103</v>
      </c>
      <c r="AO1574" s="2">
        <v>10</v>
      </c>
      <c r="AP1574" s="2">
        <v>1</v>
      </c>
      <c r="AQ1574" s="2">
        <v>3</v>
      </c>
      <c r="AR1574" s="53" t="s">
        <v>148</v>
      </c>
      <c r="AS1574" s="2" t="s">
        <v>73</v>
      </c>
      <c r="AT1574" s="2" t="s">
        <v>148</v>
      </c>
      <c r="AU1574" s="2" t="s">
        <v>148</v>
      </c>
      <c r="AV1574" s="2" t="s">
        <v>148</v>
      </c>
      <c r="AW1574" s="2" t="str">
        <f t="shared" si="24"/>
        <v xml:space="preserve">     PEGUE NA LOJA HOJE             </v>
      </c>
    </row>
    <row r="1575" spans="2:49">
      <c r="B1575" t="s">
        <v>11722</v>
      </c>
      <c r="C1575" s="2">
        <v>1557</v>
      </c>
      <c r="D1575" s="2">
        <v>1557</v>
      </c>
      <c r="E1575" s="2" t="s">
        <v>11723</v>
      </c>
      <c r="F1575" s="58" t="s">
        <v>11724</v>
      </c>
      <c r="G1575" s="2" t="s">
        <v>431</v>
      </c>
      <c r="H1575" t="s">
        <v>432</v>
      </c>
      <c r="I1575" s="58" t="s">
        <v>433</v>
      </c>
      <c r="J1575" s="2">
        <v>66749</v>
      </c>
      <c r="K1575" s="2" t="s">
        <v>434</v>
      </c>
      <c r="L1575" s="2" t="s">
        <v>435</v>
      </c>
      <c r="M1575" s="58" t="s">
        <v>1051</v>
      </c>
      <c r="N1575" s="58" t="s">
        <v>1052</v>
      </c>
      <c r="O1575" s="58" t="s">
        <v>1053</v>
      </c>
      <c r="P1575" s="2" t="s">
        <v>148</v>
      </c>
      <c r="Q1575" s="2" t="s">
        <v>1054</v>
      </c>
      <c r="R1575" s="2" t="s">
        <v>1048</v>
      </c>
      <c r="S1575" s="10">
        <v>44785</v>
      </c>
      <c r="T1575" s="58" t="s">
        <v>1055</v>
      </c>
      <c r="U1575" s="2" t="s">
        <v>1056</v>
      </c>
      <c r="V1575" s="2" t="s">
        <v>92</v>
      </c>
      <c r="W1575" s="2" t="s">
        <v>93</v>
      </c>
      <c r="X1575" s="2" t="s">
        <v>442</v>
      </c>
      <c r="Y1575" s="2">
        <v>83</v>
      </c>
      <c r="Z1575" s="2" t="s">
        <v>160</v>
      </c>
      <c r="AA1575" s="2" t="s">
        <v>1057</v>
      </c>
      <c r="AB1575" s="58" t="s">
        <v>11724</v>
      </c>
      <c r="AC1575" s="58" t="s">
        <v>98</v>
      </c>
      <c r="AD1575" s="58" t="s">
        <v>11725</v>
      </c>
      <c r="AE1575" s="2" t="s">
        <v>11726</v>
      </c>
      <c r="AF1575" s="62">
        <v>-7.0185328</v>
      </c>
      <c r="AG1575" s="62">
        <v>-35.859141800000003</v>
      </c>
      <c r="AH1575" s="2" t="s">
        <v>11727</v>
      </c>
      <c r="AI1575" s="2" t="s">
        <v>147</v>
      </c>
      <c r="AJ1575" s="2" t="s">
        <v>1351</v>
      </c>
      <c r="AK1575" s="55">
        <v>525.65</v>
      </c>
      <c r="AL1575" s="55">
        <v>0</v>
      </c>
      <c r="AM1575" s="55">
        <v>0</v>
      </c>
      <c r="AN1575" s="2" t="s">
        <v>103</v>
      </c>
      <c r="AO1575" s="2">
        <v>8</v>
      </c>
      <c r="AP1575" s="2">
        <v>1</v>
      </c>
      <c r="AQ1575" s="2">
        <v>1</v>
      </c>
      <c r="AR1575" s="53" t="s">
        <v>148</v>
      </c>
      <c r="AS1575" s="2" t="s">
        <v>73</v>
      </c>
      <c r="AT1575" s="2" t="s">
        <v>148</v>
      </c>
      <c r="AU1575" s="2" t="s">
        <v>148</v>
      </c>
      <c r="AV1575" s="2" t="s">
        <v>148</v>
      </c>
      <c r="AW1575" s="2" t="str">
        <f t="shared" si="24"/>
        <v xml:space="preserve">     PEGUE NA LOJA HOJE             </v>
      </c>
    </row>
    <row r="1576" spans="2:49">
      <c r="B1576" t="s">
        <v>11728</v>
      </c>
      <c r="C1576" s="2">
        <v>1555</v>
      </c>
      <c r="D1576" s="2">
        <v>1555</v>
      </c>
      <c r="E1576" s="2" t="s">
        <v>11729</v>
      </c>
      <c r="F1576" s="58" t="s">
        <v>4663</v>
      </c>
      <c r="G1576" s="2" t="s">
        <v>81</v>
      </c>
      <c r="H1576" t="s">
        <v>82</v>
      </c>
      <c r="I1576" s="58" t="s">
        <v>83</v>
      </c>
      <c r="J1576" s="2">
        <v>66203</v>
      </c>
      <c r="K1576" s="2" t="s">
        <v>84</v>
      </c>
      <c r="L1576" s="2" t="s">
        <v>85</v>
      </c>
      <c r="M1576" s="58" t="s">
        <v>358</v>
      </c>
      <c r="N1576" s="58" t="s">
        <v>359</v>
      </c>
      <c r="O1576" s="58" t="s">
        <v>360</v>
      </c>
      <c r="P1576" s="2">
        <v>66174</v>
      </c>
      <c r="Q1576" s="2" t="s">
        <v>361</v>
      </c>
      <c r="R1576" s="2" t="s">
        <v>362</v>
      </c>
      <c r="S1576" s="10">
        <v>44812</v>
      </c>
      <c r="T1576" s="58" t="s">
        <v>363</v>
      </c>
      <c r="U1576" s="2" t="s">
        <v>364</v>
      </c>
      <c r="V1576" s="2" t="s">
        <v>92</v>
      </c>
      <c r="W1576" s="2" t="s">
        <v>93</v>
      </c>
      <c r="X1576" s="2" t="s">
        <v>94</v>
      </c>
      <c r="Y1576" s="2">
        <v>21</v>
      </c>
      <c r="Z1576" s="2" t="s">
        <v>95</v>
      </c>
      <c r="AA1576" s="2" t="s">
        <v>96</v>
      </c>
      <c r="AB1576" s="58" t="s">
        <v>4663</v>
      </c>
      <c r="AC1576" s="58" t="s">
        <v>98</v>
      </c>
      <c r="AD1576" s="58" t="s">
        <v>11730</v>
      </c>
      <c r="AE1576" s="2" t="s">
        <v>11731</v>
      </c>
      <c r="AF1576" s="62">
        <v>-22.7183837</v>
      </c>
      <c r="AG1576" s="62">
        <v>-43.555652600000002</v>
      </c>
      <c r="AH1576" s="2" t="s">
        <v>11732</v>
      </c>
      <c r="AI1576" s="2" t="s">
        <v>147</v>
      </c>
      <c r="AJ1576" s="2" t="s">
        <v>1351</v>
      </c>
      <c r="AK1576" s="55">
        <v>620.62</v>
      </c>
      <c r="AL1576" s="55">
        <v>0</v>
      </c>
      <c r="AM1576" s="55">
        <v>0</v>
      </c>
      <c r="AN1576" s="2" t="s">
        <v>103</v>
      </c>
      <c r="AO1576" s="2">
        <v>5</v>
      </c>
      <c r="AP1576" s="2">
        <v>2</v>
      </c>
      <c r="AQ1576" s="2">
        <v>1</v>
      </c>
      <c r="AR1576" s="53" t="s">
        <v>148</v>
      </c>
      <c r="AS1576" s="2" t="s">
        <v>73</v>
      </c>
      <c r="AT1576" s="2" t="s">
        <v>148</v>
      </c>
      <c r="AU1576" s="2" t="s">
        <v>148</v>
      </c>
      <c r="AV1576" s="2" t="s">
        <v>148</v>
      </c>
      <c r="AW1576" s="2" t="str">
        <f t="shared" si="24"/>
        <v xml:space="preserve">     PEGUE NA LOJA HOJE             </v>
      </c>
    </row>
    <row r="1577" spans="2:49">
      <c r="B1577" t="s">
        <v>11733</v>
      </c>
      <c r="C1577" s="2">
        <v>5466</v>
      </c>
      <c r="D1577" s="2">
        <v>5466</v>
      </c>
      <c r="E1577" s="2" t="s">
        <v>11734</v>
      </c>
      <c r="F1577" s="58" t="s">
        <v>11735</v>
      </c>
      <c r="G1577" s="2" t="s">
        <v>285</v>
      </c>
      <c r="H1577" t="s">
        <v>286</v>
      </c>
      <c r="I1577" s="58" t="s">
        <v>287</v>
      </c>
      <c r="J1577" s="2">
        <v>68673</v>
      </c>
      <c r="K1577" s="2" t="s">
        <v>288</v>
      </c>
      <c r="L1577" s="2" t="s">
        <v>289</v>
      </c>
      <c r="M1577" s="58" t="s">
        <v>663</v>
      </c>
      <c r="N1577" s="58" t="s">
        <v>664</v>
      </c>
      <c r="O1577" s="58" t="s">
        <v>665</v>
      </c>
      <c r="P1577" s="2" t="s">
        <v>148</v>
      </c>
      <c r="Q1577" s="2" t="s">
        <v>666</v>
      </c>
      <c r="R1577" s="2" t="s">
        <v>660</v>
      </c>
      <c r="S1577" s="10">
        <v>44817</v>
      </c>
      <c r="T1577" s="58" t="s">
        <v>667</v>
      </c>
      <c r="U1577" s="2" t="s">
        <v>668</v>
      </c>
      <c r="V1577" s="2" t="s">
        <v>92</v>
      </c>
      <c r="W1577" s="2" t="s">
        <v>1192</v>
      </c>
      <c r="X1577" s="2" t="s">
        <v>296</v>
      </c>
      <c r="Y1577" s="2">
        <v>49</v>
      </c>
      <c r="Z1577" s="2" t="s">
        <v>160</v>
      </c>
      <c r="AA1577" s="2" t="s">
        <v>669</v>
      </c>
      <c r="AB1577" s="58" t="s">
        <v>11736</v>
      </c>
      <c r="AC1577" s="58" t="s">
        <v>98</v>
      </c>
      <c r="AD1577" s="58" t="s">
        <v>11737</v>
      </c>
      <c r="AE1577" s="2" t="s">
        <v>11738</v>
      </c>
      <c r="AF1577" s="62">
        <v>-27.287991600000002</v>
      </c>
      <c r="AG1577" s="62">
        <v>-50.577550700000003</v>
      </c>
      <c r="AH1577" s="2" t="s">
        <v>11739</v>
      </c>
      <c r="AI1577" s="2" t="s">
        <v>147</v>
      </c>
      <c r="AJ1577" s="2" t="s">
        <v>1196</v>
      </c>
      <c r="AK1577" s="55">
        <v>490.86</v>
      </c>
      <c r="AL1577" s="55">
        <v>0</v>
      </c>
      <c r="AM1577" s="55">
        <v>0</v>
      </c>
      <c r="AN1577" s="2" t="s">
        <v>103</v>
      </c>
      <c r="AO1577" s="2">
        <v>8</v>
      </c>
      <c r="AP1577" s="2">
        <v>1</v>
      </c>
      <c r="AQ1577" s="2">
        <v>1</v>
      </c>
      <c r="AR1577" s="53" t="s">
        <v>148</v>
      </c>
      <c r="AS1577" s="2" t="s">
        <v>73</v>
      </c>
      <c r="AT1577" s="2" t="s">
        <v>148</v>
      </c>
      <c r="AU1577" s="2" t="s">
        <v>148</v>
      </c>
      <c r="AV1577" s="2" t="s">
        <v>148</v>
      </c>
      <c r="AW1577" s="2" t="str">
        <f t="shared" si="24"/>
        <v xml:space="preserve">     PEGUE NA LOJA HOJE             </v>
      </c>
    </row>
    <row r="1578" spans="2:49">
      <c r="B1578" t="s">
        <v>11740</v>
      </c>
      <c r="C1578" s="2">
        <v>5400</v>
      </c>
      <c r="D1578" s="2">
        <v>5400</v>
      </c>
      <c r="E1578" s="2" t="s">
        <v>11741</v>
      </c>
      <c r="F1578" s="58" t="s">
        <v>11742</v>
      </c>
      <c r="G1578" s="2" t="s">
        <v>431</v>
      </c>
      <c r="H1578" t="s">
        <v>432</v>
      </c>
      <c r="I1578" s="58" t="s">
        <v>433</v>
      </c>
      <c r="J1578" s="2">
        <v>66749</v>
      </c>
      <c r="K1578" s="2" t="s">
        <v>434</v>
      </c>
      <c r="L1578" s="2" t="s">
        <v>435</v>
      </c>
      <c r="M1578" s="58" t="s">
        <v>648</v>
      </c>
      <c r="N1578" s="58" t="s">
        <v>649</v>
      </c>
      <c r="O1578" s="58" t="s">
        <v>650</v>
      </c>
      <c r="P1578" s="2">
        <v>66215</v>
      </c>
      <c r="Q1578" s="2" t="s">
        <v>651</v>
      </c>
      <c r="R1578" s="2" t="s">
        <v>652</v>
      </c>
      <c r="S1578" s="10">
        <v>44819</v>
      </c>
      <c r="T1578" s="58" t="s">
        <v>653</v>
      </c>
      <c r="U1578" s="2" t="s">
        <v>654</v>
      </c>
      <c r="V1578" s="2" t="s">
        <v>92</v>
      </c>
      <c r="W1578" s="2" t="s">
        <v>1192</v>
      </c>
      <c r="X1578" s="2" t="s">
        <v>480</v>
      </c>
      <c r="Y1578" s="2">
        <v>71</v>
      </c>
      <c r="Z1578" s="2" t="s">
        <v>95</v>
      </c>
      <c r="AA1578" s="2" t="s">
        <v>481</v>
      </c>
      <c r="AB1578" s="58" t="s">
        <v>11743</v>
      </c>
      <c r="AC1578" s="58" t="s">
        <v>11744</v>
      </c>
      <c r="AD1578" s="58" t="s">
        <v>11745</v>
      </c>
      <c r="AE1578" s="2" t="s">
        <v>11746</v>
      </c>
      <c r="AF1578" s="62">
        <v>-12.529069</v>
      </c>
      <c r="AG1578" s="62">
        <v>-38.296271099999998</v>
      </c>
      <c r="AH1578" s="2" t="s">
        <v>11747</v>
      </c>
      <c r="AI1578" s="2" t="s">
        <v>147</v>
      </c>
      <c r="AJ1578" s="2" t="s">
        <v>1196</v>
      </c>
      <c r="AK1578" s="55">
        <v>383.33</v>
      </c>
      <c r="AL1578" s="55">
        <v>0</v>
      </c>
      <c r="AM1578" s="55">
        <v>0</v>
      </c>
      <c r="AN1578" s="2" t="s">
        <v>103</v>
      </c>
      <c r="AO1578" s="2">
        <v>5</v>
      </c>
      <c r="AP1578" s="2">
        <v>2</v>
      </c>
      <c r="AQ1578" s="2">
        <v>1</v>
      </c>
      <c r="AR1578" s="53" t="s">
        <v>148</v>
      </c>
      <c r="AS1578" s="2" t="s">
        <v>73</v>
      </c>
      <c r="AT1578" s="2" t="s">
        <v>148</v>
      </c>
      <c r="AU1578" s="2" t="s">
        <v>148</v>
      </c>
      <c r="AV1578" s="2" t="s">
        <v>148</v>
      </c>
      <c r="AW1578" s="2" t="str">
        <f t="shared" si="24"/>
        <v xml:space="preserve">     PEGUE NA LOJA HOJE             </v>
      </c>
    </row>
    <row r="1579" spans="2:49">
      <c r="B1579" t="s">
        <v>11748</v>
      </c>
      <c r="C1579" s="2">
        <v>1585</v>
      </c>
      <c r="D1579" s="2">
        <v>1585</v>
      </c>
      <c r="E1579" s="2" t="s">
        <v>11749</v>
      </c>
      <c r="F1579" s="58" t="s">
        <v>11750</v>
      </c>
      <c r="G1579" s="2" t="s">
        <v>534</v>
      </c>
      <c r="H1579" t="s">
        <v>535</v>
      </c>
      <c r="I1579" s="58" t="s">
        <v>536</v>
      </c>
      <c r="J1579" s="2">
        <v>65659</v>
      </c>
      <c r="K1579" s="2" t="s">
        <v>537</v>
      </c>
      <c r="L1579" s="2" t="s">
        <v>531</v>
      </c>
      <c r="M1579" s="58" t="s">
        <v>721</v>
      </c>
      <c r="N1579" s="58" t="s">
        <v>722</v>
      </c>
      <c r="O1579" s="58" t="s">
        <v>723</v>
      </c>
      <c r="P1579" s="2" t="s">
        <v>148</v>
      </c>
      <c r="Q1579" s="2" t="s">
        <v>724</v>
      </c>
      <c r="R1579" s="2" t="s">
        <v>718</v>
      </c>
      <c r="S1579" s="10">
        <v>44826</v>
      </c>
      <c r="T1579" s="58" t="s">
        <v>725</v>
      </c>
      <c r="U1579" s="2" t="s">
        <v>726</v>
      </c>
      <c r="V1579" s="2" t="s">
        <v>92</v>
      </c>
      <c r="W1579" s="2" t="s">
        <v>93</v>
      </c>
      <c r="X1579" s="2" t="s">
        <v>545</v>
      </c>
      <c r="Y1579" s="2">
        <v>98</v>
      </c>
      <c r="Z1579" s="2" t="s">
        <v>160</v>
      </c>
      <c r="AA1579" s="2" t="s">
        <v>727</v>
      </c>
      <c r="AB1579" s="58" t="s">
        <v>11750</v>
      </c>
      <c r="AC1579" s="58" t="s">
        <v>98</v>
      </c>
      <c r="AD1579" s="58" t="s">
        <v>11751</v>
      </c>
      <c r="AE1579" s="2" t="s">
        <v>11752</v>
      </c>
      <c r="AF1579" s="62">
        <v>-4.5716649999999897</v>
      </c>
      <c r="AG1579" s="62">
        <v>-44.6011484</v>
      </c>
      <c r="AH1579" s="2" t="s">
        <v>11753</v>
      </c>
      <c r="AI1579" s="2" t="s">
        <v>147</v>
      </c>
      <c r="AJ1579" s="2" t="s">
        <v>1351</v>
      </c>
      <c r="AK1579" s="55">
        <v>649.54999999999995</v>
      </c>
      <c r="AL1579" s="55">
        <v>0</v>
      </c>
      <c r="AM1579" s="55">
        <v>0</v>
      </c>
      <c r="AN1579" s="2" t="s">
        <v>103</v>
      </c>
      <c r="AO1579" s="2">
        <v>10</v>
      </c>
      <c r="AP1579" s="2">
        <v>1</v>
      </c>
      <c r="AQ1579" s="2">
        <v>3</v>
      </c>
      <c r="AR1579" s="53" t="s">
        <v>148</v>
      </c>
      <c r="AS1579" s="2" t="s">
        <v>73</v>
      </c>
      <c r="AT1579" s="2" t="s">
        <v>148</v>
      </c>
      <c r="AU1579" s="2" t="s">
        <v>148</v>
      </c>
      <c r="AV1579" s="2" t="s">
        <v>148</v>
      </c>
      <c r="AW1579" s="2" t="str">
        <f t="shared" si="24"/>
        <v xml:space="preserve">     PEGUE NA LOJA HOJE             </v>
      </c>
    </row>
    <row r="1580" spans="2:49">
      <c r="B1580" t="s">
        <v>11754</v>
      </c>
      <c r="C1580" s="2">
        <v>5464</v>
      </c>
      <c r="D1580" s="2">
        <v>5464</v>
      </c>
      <c r="E1580" s="2" t="s">
        <v>11755</v>
      </c>
      <c r="F1580" s="58" t="s">
        <v>11756</v>
      </c>
      <c r="G1580" s="2" t="s">
        <v>285</v>
      </c>
      <c r="H1580" t="s">
        <v>286</v>
      </c>
      <c r="I1580" s="58" t="s">
        <v>287</v>
      </c>
      <c r="J1580" s="2">
        <v>68673</v>
      </c>
      <c r="K1580" s="2" t="s">
        <v>288</v>
      </c>
      <c r="L1580" s="2" t="s">
        <v>289</v>
      </c>
      <c r="M1580" s="58" t="s">
        <v>418</v>
      </c>
      <c r="N1580" s="58" t="s">
        <v>419</v>
      </c>
      <c r="O1580" s="58" t="s">
        <v>420</v>
      </c>
      <c r="P1580" s="2">
        <v>68308</v>
      </c>
      <c r="Q1580" s="2" t="s">
        <v>421</v>
      </c>
      <c r="R1580" s="2" t="s">
        <v>415</v>
      </c>
      <c r="S1580" s="10">
        <v>44841</v>
      </c>
      <c r="T1580" s="58" t="s">
        <v>422</v>
      </c>
      <c r="U1580" s="2" t="s">
        <v>423</v>
      </c>
      <c r="V1580" s="2" t="s">
        <v>92</v>
      </c>
      <c r="W1580" s="2" t="s">
        <v>1192</v>
      </c>
      <c r="X1580" s="2" t="s">
        <v>248</v>
      </c>
      <c r="Y1580" s="2">
        <v>67</v>
      </c>
      <c r="Z1580" s="2" t="s">
        <v>95</v>
      </c>
      <c r="AA1580" s="2" t="s">
        <v>418</v>
      </c>
      <c r="AB1580" s="58" t="s">
        <v>11757</v>
      </c>
      <c r="AC1580" s="58" t="s">
        <v>98</v>
      </c>
      <c r="AD1580" s="58" t="s">
        <v>11758</v>
      </c>
      <c r="AE1580" s="2" t="s">
        <v>11759</v>
      </c>
      <c r="AF1580" s="62">
        <v>-21.125897500000001</v>
      </c>
      <c r="AG1580" s="62">
        <v>-56.489940399999902</v>
      </c>
      <c r="AH1580" s="2" t="s">
        <v>11760</v>
      </c>
      <c r="AI1580" s="2" t="s">
        <v>147</v>
      </c>
      <c r="AJ1580" s="2" t="s">
        <v>1260</v>
      </c>
      <c r="AK1580" s="55">
        <v>287.87</v>
      </c>
      <c r="AL1580" s="55">
        <v>0</v>
      </c>
      <c r="AM1580" s="55">
        <v>0</v>
      </c>
      <c r="AN1580" s="2" t="s">
        <v>103</v>
      </c>
      <c r="AO1580" s="2">
        <v>13</v>
      </c>
      <c r="AP1580" s="2">
        <v>1</v>
      </c>
      <c r="AQ1580" s="2">
        <v>6</v>
      </c>
      <c r="AR1580" s="53" t="s">
        <v>148</v>
      </c>
      <c r="AS1580" s="2" t="s">
        <v>73</v>
      </c>
      <c r="AT1580" s="2" t="s">
        <v>148</v>
      </c>
      <c r="AU1580" s="2" t="s">
        <v>148</v>
      </c>
      <c r="AV1580" s="2" t="s">
        <v>148</v>
      </c>
      <c r="AW1580" s="2" t="str">
        <f t="shared" si="24"/>
        <v xml:space="preserve">     PEGUE NA LOJA HOJE             </v>
      </c>
    </row>
    <row r="1581" spans="2:49">
      <c r="B1581" t="s">
        <v>11761</v>
      </c>
      <c r="C1581" s="2">
        <v>5469</v>
      </c>
      <c r="D1581" s="2">
        <v>5469</v>
      </c>
      <c r="E1581" s="2" t="s">
        <v>11762</v>
      </c>
      <c r="F1581" s="58" t="s">
        <v>11763</v>
      </c>
      <c r="G1581" s="2" t="s">
        <v>380</v>
      </c>
      <c r="H1581" t="s">
        <v>381</v>
      </c>
      <c r="I1581" s="58" t="s">
        <v>382</v>
      </c>
      <c r="J1581" s="2">
        <v>66147</v>
      </c>
      <c r="K1581" s="2" t="s">
        <v>383</v>
      </c>
      <c r="L1581" s="2" t="s">
        <v>384</v>
      </c>
      <c r="M1581" s="58" t="s">
        <v>520</v>
      </c>
      <c r="N1581" s="58" t="s">
        <v>521</v>
      </c>
      <c r="O1581" s="58" t="s">
        <v>522</v>
      </c>
      <c r="P1581" s="2">
        <v>68701</v>
      </c>
      <c r="Q1581" s="2" t="s">
        <v>523</v>
      </c>
      <c r="R1581" s="2" t="s">
        <v>517</v>
      </c>
      <c r="S1581" s="10">
        <v>44862</v>
      </c>
      <c r="T1581" s="58" t="s">
        <v>524</v>
      </c>
      <c r="U1581" s="2" t="s">
        <v>525</v>
      </c>
      <c r="V1581" s="2" t="s">
        <v>92</v>
      </c>
      <c r="W1581" s="2" t="s">
        <v>1192</v>
      </c>
      <c r="X1581" s="2" t="s">
        <v>442</v>
      </c>
      <c r="Y1581" s="2">
        <v>85</v>
      </c>
      <c r="Z1581" s="2" t="s">
        <v>160</v>
      </c>
      <c r="AA1581" s="2" t="s">
        <v>526</v>
      </c>
      <c r="AB1581" s="58" t="s">
        <v>519</v>
      </c>
      <c r="AC1581" s="58" t="s">
        <v>98</v>
      </c>
      <c r="AD1581" s="58" t="s">
        <v>11764</v>
      </c>
      <c r="AE1581" s="2" t="s">
        <v>11765</v>
      </c>
      <c r="AF1581" s="62">
        <v>-3.724326</v>
      </c>
      <c r="AG1581" s="62">
        <v>-38.513609099999996</v>
      </c>
      <c r="AH1581" s="2" t="s">
        <v>11766</v>
      </c>
      <c r="AI1581" s="2" t="s">
        <v>28</v>
      </c>
      <c r="AJ1581" s="2" t="s">
        <v>1196</v>
      </c>
      <c r="AK1581" s="55">
        <v>351.84</v>
      </c>
      <c r="AL1581" s="55">
        <v>0</v>
      </c>
      <c r="AM1581" s="55">
        <v>0</v>
      </c>
      <c r="AN1581" s="2" t="s">
        <v>103</v>
      </c>
      <c r="AO1581" s="2">
        <v>11</v>
      </c>
      <c r="AP1581" s="2">
        <v>1</v>
      </c>
      <c r="AQ1581" s="2">
        <v>4</v>
      </c>
      <c r="AR1581" s="53" t="s">
        <v>148</v>
      </c>
      <c r="AS1581" s="2" t="s">
        <v>73</v>
      </c>
      <c r="AT1581" s="2" t="s">
        <v>74</v>
      </c>
      <c r="AU1581" s="2" t="s">
        <v>148</v>
      </c>
      <c r="AV1581" s="2" t="s">
        <v>148</v>
      </c>
      <c r="AW1581" s="2" t="str">
        <f t="shared" si="24"/>
        <v xml:space="preserve">     PEGUE NA LOJA HOJE    SHIP FROM STORE        </v>
      </c>
    </row>
    <row r="1582" spans="2:49">
      <c r="B1582" t="s">
        <v>11767</v>
      </c>
      <c r="C1582" s="2">
        <v>1571</v>
      </c>
      <c r="D1582" s="2">
        <v>1571</v>
      </c>
      <c r="E1582" s="2" t="s">
        <v>11768</v>
      </c>
      <c r="F1582" s="58" t="s">
        <v>11769</v>
      </c>
      <c r="G1582" s="2" t="s">
        <v>534</v>
      </c>
      <c r="H1582" t="s">
        <v>535</v>
      </c>
      <c r="I1582" s="58" t="s">
        <v>536</v>
      </c>
      <c r="J1582" s="2">
        <v>65659</v>
      </c>
      <c r="K1582" s="2" t="s">
        <v>537</v>
      </c>
      <c r="L1582" s="2" t="s">
        <v>531</v>
      </c>
      <c r="M1582" s="58" t="s">
        <v>538</v>
      </c>
      <c r="N1582" s="58" t="s">
        <v>539</v>
      </c>
      <c r="O1582" t="s">
        <v>540</v>
      </c>
      <c r="P1582" s="2" t="s">
        <v>148</v>
      </c>
      <c r="Q1582" s="2" t="s">
        <v>541</v>
      </c>
      <c r="R1582" s="2" t="s">
        <v>542</v>
      </c>
      <c r="S1582" s="10">
        <v>44862</v>
      </c>
      <c r="T1582" s="58" t="s">
        <v>543</v>
      </c>
      <c r="U1582" s="2" t="s">
        <v>544</v>
      </c>
      <c r="V1582" s="2" t="s">
        <v>92</v>
      </c>
      <c r="W1582" s="2" t="s">
        <v>93</v>
      </c>
      <c r="X1582" s="2" t="s">
        <v>545</v>
      </c>
      <c r="Y1582" s="2">
        <v>91</v>
      </c>
      <c r="Z1582" s="2" t="s">
        <v>95</v>
      </c>
      <c r="AA1582" s="2" t="s">
        <v>546</v>
      </c>
      <c r="AB1582" s="58" t="s">
        <v>547</v>
      </c>
      <c r="AC1582" s="58" t="s">
        <v>11769</v>
      </c>
      <c r="AD1582" s="58" t="s">
        <v>11770</v>
      </c>
      <c r="AE1582" s="2" t="s">
        <v>11771</v>
      </c>
      <c r="AF1582" s="62">
        <v>-1.4698386999999999</v>
      </c>
      <c r="AG1582" s="62">
        <v>-48.4892301</v>
      </c>
      <c r="AH1582" s="2" t="s">
        <v>11772</v>
      </c>
      <c r="AI1582" s="2" t="s">
        <v>28</v>
      </c>
      <c r="AJ1582" s="2" t="s">
        <v>330</v>
      </c>
      <c r="AK1582" s="55">
        <v>749.61</v>
      </c>
      <c r="AL1582" s="55">
        <v>0</v>
      </c>
      <c r="AM1582" s="55">
        <v>0</v>
      </c>
      <c r="AN1582" s="2" t="s">
        <v>103</v>
      </c>
      <c r="AO1582" s="2">
        <v>4</v>
      </c>
      <c r="AP1582" s="2">
        <v>3</v>
      </c>
      <c r="AQ1582" s="2">
        <v>1</v>
      </c>
      <c r="AR1582" s="53" t="s">
        <v>148</v>
      </c>
      <c r="AS1582" s="2" t="s">
        <v>73</v>
      </c>
      <c r="AT1582" s="2" t="s">
        <v>148</v>
      </c>
      <c r="AU1582" s="2" t="s">
        <v>148</v>
      </c>
      <c r="AV1582" s="2" t="s">
        <v>148</v>
      </c>
      <c r="AW1582" s="2" t="str">
        <f t="shared" si="24"/>
        <v xml:space="preserve">     PEGUE NA LOJA HOJE             </v>
      </c>
    </row>
    <row r="1583" spans="2:49">
      <c r="B1583" t="s">
        <v>11773</v>
      </c>
      <c r="C1583" s="2">
        <v>1570</v>
      </c>
      <c r="D1583" s="2">
        <v>1570</v>
      </c>
      <c r="E1583" s="2" t="s">
        <v>11774</v>
      </c>
      <c r="F1583" s="58" t="s">
        <v>11775</v>
      </c>
      <c r="G1583" s="2" t="s">
        <v>380</v>
      </c>
      <c r="H1583" t="s">
        <v>381</v>
      </c>
      <c r="I1583" s="58" t="s">
        <v>382</v>
      </c>
      <c r="J1583" s="2">
        <v>66147</v>
      </c>
      <c r="K1583" s="2" t="s">
        <v>383</v>
      </c>
      <c r="L1583" s="2" t="s">
        <v>384</v>
      </c>
      <c r="M1583" s="58" t="s">
        <v>520</v>
      </c>
      <c r="N1583" s="58" t="s">
        <v>521</v>
      </c>
      <c r="O1583" s="58" t="s">
        <v>522</v>
      </c>
      <c r="P1583" s="2">
        <v>68701</v>
      </c>
      <c r="Q1583" s="2" t="s">
        <v>523</v>
      </c>
      <c r="R1583" s="2" t="s">
        <v>517</v>
      </c>
      <c r="S1583" s="10">
        <v>44868</v>
      </c>
      <c r="T1583" s="58" t="s">
        <v>524</v>
      </c>
      <c r="U1583" s="2" t="s">
        <v>525</v>
      </c>
      <c r="V1583" s="2" t="s">
        <v>92</v>
      </c>
      <c r="W1583" s="2" t="s">
        <v>93</v>
      </c>
      <c r="X1583" s="2" t="s">
        <v>442</v>
      </c>
      <c r="Y1583" s="2">
        <v>85</v>
      </c>
      <c r="Z1583" s="2" t="s">
        <v>160</v>
      </c>
      <c r="AA1583" s="2" t="s">
        <v>526</v>
      </c>
      <c r="AB1583" s="58" t="s">
        <v>11775</v>
      </c>
      <c r="AC1583" s="58" t="s">
        <v>98</v>
      </c>
      <c r="AD1583" s="58" t="s">
        <v>11776</v>
      </c>
      <c r="AE1583" s="2" t="s">
        <v>11777</v>
      </c>
      <c r="AF1583" s="62">
        <v>-3.6062063000000002</v>
      </c>
      <c r="AG1583" s="62">
        <v>-38.968263499999999</v>
      </c>
      <c r="AH1583" s="2" t="s">
        <v>11778</v>
      </c>
      <c r="AI1583" s="2" t="s">
        <v>147</v>
      </c>
      <c r="AJ1583" s="2" t="s">
        <v>330</v>
      </c>
      <c r="AK1583" s="55">
        <v>748.91</v>
      </c>
      <c r="AL1583" s="55">
        <v>0</v>
      </c>
      <c r="AM1583" s="55">
        <v>0</v>
      </c>
      <c r="AN1583" s="2" t="s">
        <v>103</v>
      </c>
      <c r="AO1583" s="2">
        <v>11</v>
      </c>
      <c r="AP1583" s="2">
        <v>1</v>
      </c>
      <c r="AQ1583" s="2">
        <v>4</v>
      </c>
      <c r="AR1583" s="53" t="s">
        <v>148</v>
      </c>
      <c r="AS1583" s="2" t="s">
        <v>73</v>
      </c>
      <c r="AT1583" s="2" t="s">
        <v>148</v>
      </c>
      <c r="AU1583" s="2" t="s">
        <v>148</v>
      </c>
      <c r="AV1583" s="2" t="s">
        <v>148</v>
      </c>
      <c r="AW1583" s="2" t="str">
        <f t="shared" si="24"/>
        <v xml:space="preserve">     PEGUE NA LOJA HOJE             </v>
      </c>
    </row>
    <row r="1584" spans="2:49">
      <c r="B1584" t="s">
        <v>11779</v>
      </c>
      <c r="C1584" s="2">
        <v>1586</v>
      </c>
      <c r="D1584" s="2">
        <v>1586</v>
      </c>
      <c r="E1584" s="2" t="s">
        <v>11780</v>
      </c>
      <c r="F1584" s="58" t="s">
        <v>6612</v>
      </c>
      <c r="G1584" s="2" t="s">
        <v>380</v>
      </c>
      <c r="H1584" t="s">
        <v>381</v>
      </c>
      <c r="I1584" s="58" t="s">
        <v>382</v>
      </c>
      <c r="J1584" s="2">
        <v>66147</v>
      </c>
      <c r="K1584" s="2" t="s">
        <v>383</v>
      </c>
      <c r="L1584" s="2" t="s">
        <v>384</v>
      </c>
      <c r="M1584" s="58" t="s">
        <v>401</v>
      </c>
      <c r="N1584" s="58" t="s">
        <v>402</v>
      </c>
      <c r="O1584" s="58" t="s">
        <v>403</v>
      </c>
      <c r="P1584" s="2">
        <v>66127</v>
      </c>
      <c r="Q1584" s="2" t="s">
        <v>404</v>
      </c>
      <c r="R1584" s="2" t="s">
        <v>405</v>
      </c>
      <c r="S1584" s="10">
        <v>44869</v>
      </c>
      <c r="T1584" s="58" t="s">
        <v>945</v>
      </c>
      <c r="U1584" s="2" t="s">
        <v>946</v>
      </c>
      <c r="V1584" s="2" t="s">
        <v>92</v>
      </c>
      <c r="W1584" s="2" t="s">
        <v>93</v>
      </c>
      <c r="X1584" s="2" t="s">
        <v>248</v>
      </c>
      <c r="Y1584" s="2">
        <v>61</v>
      </c>
      <c r="Z1584" s="2" t="s">
        <v>160</v>
      </c>
      <c r="AA1584" s="2" t="s">
        <v>408</v>
      </c>
      <c r="AB1584" s="58" t="s">
        <v>400</v>
      </c>
      <c r="AC1584" s="58" t="s">
        <v>11781</v>
      </c>
      <c r="AD1584" s="58" t="s">
        <v>11782</v>
      </c>
      <c r="AE1584" s="2" t="s">
        <v>11783</v>
      </c>
      <c r="AF1584" s="62">
        <v>-15.8464159</v>
      </c>
      <c r="AG1584" s="62">
        <v>-48.009109000000002</v>
      </c>
      <c r="AH1584" s="2" t="s">
        <v>11784</v>
      </c>
      <c r="AI1584" s="2" t="s">
        <v>147</v>
      </c>
      <c r="AJ1584" s="2" t="s">
        <v>1351</v>
      </c>
      <c r="AK1584" s="55">
        <v>502.92</v>
      </c>
      <c r="AL1584" s="55">
        <v>0</v>
      </c>
      <c r="AM1584" s="55">
        <v>0</v>
      </c>
      <c r="AN1584" s="2" t="s">
        <v>103</v>
      </c>
      <c r="AO1584" s="2">
        <v>7</v>
      </c>
      <c r="AP1584" s="2">
        <v>2</v>
      </c>
      <c r="AQ1584" s="2">
        <v>3</v>
      </c>
      <c r="AR1584" s="53" t="s">
        <v>148</v>
      </c>
      <c r="AS1584" s="2" t="s">
        <v>73</v>
      </c>
      <c r="AT1584" s="2" t="s">
        <v>74</v>
      </c>
      <c r="AU1584" s="2" t="s">
        <v>148</v>
      </c>
      <c r="AV1584" s="2" t="s">
        <v>148</v>
      </c>
      <c r="AW1584" s="2" t="str">
        <f t="shared" si="24"/>
        <v xml:space="preserve">     PEGUE NA LOJA HOJE    SHIP FROM STORE        </v>
      </c>
    </row>
    <row r="1585" spans="2:49">
      <c r="B1585" t="s">
        <v>11785</v>
      </c>
      <c r="C1585" s="2">
        <v>5473</v>
      </c>
      <c r="D1585" s="2">
        <v>5473</v>
      </c>
      <c r="E1585" s="2" t="s">
        <v>11786</v>
      </c>
      <c r="F1585" s="58" t="s">
        <v>11787</v>
      </c>
      <c r="G1585" s="2" t="s">
        <v>108</v>
      </c>
      <c r="H1585" t="s">
        <v>109</v>
      </c>
      <c r="I1585" s="58" t="s">
        <v>110</v>
      </c>
      <c r="J1585" s="2">
        <v>66202</v>
      </c>
      <c r="K1585" s="2" t="s">
        <v>111</v>
      </c>
      <c r="L1585" s="2" t="s">
        <v>112</v>
      </c>
      <c r="M1585" s="58" t="s">
        <v>227</v>
      </c>
      <c r="N1585" s="58" t="s">
        <v>228</v>
      </c>
      <c r="O1585" s="58" t="s">
        <v>229</v>
      </c>
      <c r="P1585" s="2">
        <v>66230</v>
      </c>
      <c r="Q1585" s="2" t="s">
        <v>230</v>
      </c>
      <c r="R1585" s="2" t="s">
        <v>231</v>
      </c>
      <c r="S1585" s="10">
        <v>44875</v>
      </c>
      <c r="T1585" s="58" t="s">
        <v>232</v>
      </c>
      <c r="U1585" s="2" t="s">
        <v>233</v>
      </c>
      <c r="V1585" s="2" t="s">
        <v>92</v>
      </c>
      <c r="W1585" s="2" t="s">
        <v>1192</v>
      </c>
      <c r="X1585" s="2" t="s">
        <v>94</v>
      </c>
      <c r="Y1585" s="2">
        <v>24</v>
      </c>
      <c r="Z1585" s="2" t="s">
        <v>95</v>
      </c>
      <c r="AA1585" s="2" t="s">
        <v>96</v>
      </c>
      <c r="AB1585" s="58" t="s">
        <v>257</v>
      </c>
      <c r="AC1585" s="58" t="s">
        <v>98</v>
      </c>
      <c r="AD1585" s="58" t="s">
        <v>11788</v>
      </c>
      <c r="AE1585" s="2" t="s">
        <v>11789</v>
      </c>
      <c r="AF1585" s="62">
        <v>-22.512336999999999</v>
      </c>
      <c r="AG1585" s="62">
        <v>-43.177539000000003</v>
      </c>
      <c r="AH1585" s="2" t="s">
        <v>11790</v>
      </c>
      <c r="AI1585" s="2" t="s">
        <v>147</v>
      </c>
      <c r="AJ1585" s="2" t="s">
        <v>1260</v>
      </c>
      <c r="AK1585" s="55">
        <v>296.23</v>
      </c>
      <c r="AL1585" s="55">
        <v>0</v>
      </c>
      <c r="AM1585" s="55">
        <v>0</v>
      </c>
      <c r="AN1585" s="2" t="s">
        <v>331</v>
      </c>
      <c r="AO1585" s="2">
        <v>5</v>
      </c>
      <c r="AP1585" s="2">
        <v>2</v>
      </c>
      <c r="AQ1585" s="2">
        <v>1</v>
      </c>
      <c r="AR1585" s="53" t="s">
        <v>148</v>
      </c>
      <c r="AS1585" s="2" t="s">
        <v>73</v>
      </c>
      <c r="AT1585" s="2" t="s">
        <v>148</v>
      </c>
      <c r="AU1585" s="2" t="s">
        <v>148</v>
      </c>
      <c r="AV1585" s="2" t="s">
        <v>148</v>
      </c>
      <c r="AW1585" s="2" t="str">
        <f t="shared" si="24"/>
        <v xml:space="preserve">     PEGUE NA LOJA HOJE             </v>
      </c>
    </row>
    <row r="1586" spans="2:49">
      <c r="B1586" t="s">
        <v>11791</v>
      </c>
      <c r="C1586" s="2">
        <v>5468</v>
      </c>
      <c r="D1586" s="2">
        <v>5468</v>
      </c>
      <c r="E1586" s="2" t="s">
        <v>11792</v>
      </c>
      <c r="F1586" s="58" t="s">
        <v>11793</v>
      </c>
      <c r="G1586" s="2" t="s">
        <v>431</v>
      </c>
      <c r="H1586" t="s">
        <v>432</v>
      </c>
      <c r="I1586" s="58" t="s">
        <v>433</v>
      </c>
      <c r="J1586" s="2">
        <v>66749</v>
      </c>
      <c r="K1586" s="2" t="s">
        <v>434</v>
      </c>
      <c r="L1586" s="2" t="s">
        <v>435</v>
      </c>
      <c r="M1586" s="58" t="s">
        <v>1648</v>
      </c>
      <c r="N1586" s="58" t="s">
        <v>1649</v>
      </c>
      <c r="O1586" s="58" t="s">
        <v>1650</v>
      </c>
      <c r="P1586" s="2" t="s">
        <v>148</v>
      </c>
      <c r="Q1586" s="2" t="s">
        <v>1651</v>
      </c>
      <c r="R1586" s="2" t="s">
        <v>1645</v>
      </c>
      <c r="S1586" s="10">
        <v>44881</v>
      </c>
      <c r="T1586" s="58" t="s">
        <v>1652</v>
      </c>
      <c r="U1586" s="2" t="s">
        <v>1653</v>
      </c>
      <c r="V1586" s="2" t="s">
        <v>92</v>
      </c>
      <c r="W1586" s="2" t="s">
        <v>1192</v>
      </c>
      <c r="X1586" s="2" t="s">
        <v>442</v>
      </c>
      <c r="Y1586" s="2">
        <v>87</v>
      </c>
      <c r="Z1586" s="2" t="s">
        <v>160</v>
      </c>
      <c r="AA1586" s="2" t="s">
        <v>443</v>
      </c>
      <c r="AB1586" s="58" t="s">
        <v>11794</v>
      </c>
      <c r="AC1586" s="58" t="s">
        <v>98</v>
      </c>
      <c r="AD1586" s="58" t="s">
        <v>11795</v>
      </c>
      <c r="AE1586" s="2" t="s">
        <v>11796</v>
      </c>
      <c r="AF1586" s="62">
        <v>-9.1130466999999999</v>
      </c>
      <c r="AG1586" s="62">
        <v>-37.121299800000003</v>
      </c>
      <c r="AH1586" s="2" t="s">
        <v>11797</v>
      </c>
      <c r="AI1586" s="2" t="s">
        <v>147</v>
      </c>
      <c r="AJ1586" s="2" t="s">
        <v>1196</v>
      </c>
      <c r="AK1586" s="55">
        <v>313.94</v>
      </c>
      <c r="AL1586" s="55">
        <v>0</v>
      </c>
      <c r="AM1586" s="55">
        <v>0</v>
      </c>
      <c r="AN1586" s="2" t="s">
        <v>103</v>
      </c>
      <c r="AO1586" s="2">
        <v>9</v>
      </c>
      <c r="AP1586" s="2">
        <v>1</v>
      </c>
      <c r="AQ1586" s="2">
        <v>2</v>
      </c>
      <c r="AR1586" s="53" t="s">
        <v>148</v>
      </c>
      <c r="AS1586" s="2" t="s">
        <v>73</v>
      </c>
      <c r="AT1586" s="2" t="s">
        <v>148</v>
      </c>
      <c r="AU1586" s="2" t="s">
        <v>148</v>
      </c>
      <c r="AV1586" s="2" t="s">
        <v>148</v>
      </c>
      <c r="AW1586" s="2" t="str">
        <f t="shared" si="24"/>
        <v xml:space="preserve">     PEGUE NA LOJA HOJE             </v>
      </c>
    </row>
    <row r="1587" spans="2:49">
      <c r="B1587" t="s">
        <v>11798</v>
      </c>
      <c r="C1587" s="2">
        <v>1578</v>
      </c>
      <c r="D1587" s="2">
        <v>1578</v>
      </c>
      <c r="E1587" s="2" t="s">
        <v>11799</v>
      </c>
      <c r="F1587" s="58" t="s">
        <v>11800</v>
      </c>
      <c r="G1587" s="2" t="s">
        <v>108</v>
      </c>
      <c r="H1587" t="s">
        <v>109</v>
      </c>
      <c r="I1587" s="58" t="s">
        <v>110</v>
      </c>
      <c r="J1587" s="2">
        <v>66202</v>
      </c>
      <c r="K1587" s="2" t="s">
        <v>111</v>
      </c>
      <c r="L1587" s="2" t="s">
        <v>112</v>
      </c>
      <c r="M1587" s="58" t="s">
        <v>113</v>
      </c>
      <c r="N1587" s="58" t="s">
        <v>114</v>
      </c>
      <c r="O1587" s="58" t="s">
        <v>115</v>
      </c>
      <c r="P1587" s="2">
        <v>66198</v>
      </c>
      <c r="Q1587" s="2" t="s">
        <v>116</v>
      </c>
      <c r="R1587" s="2" t="s">
        <v>117</v>
      </c>
      <c r="S1587" s="10">
        <v>44882</v>
      </c>
      <c r="T1587" s="58" t="s">
        <v>1024</v>
      </c>
      <c r="U1587" s="2" t="s">
        <v>1025</v>
      </c>
      <c r="V1587" s="2" t="s">
        <v>92</v>
      </c>
      <c r="W1587" s="2" t="s">
        <v>93</v>
      </c>
      <c r="X1587" s="2" t="s">
        <v>94</v>
      </c>
      <c r="Y1587" s="2">
        <v>21</v>
      </c>
      <c r="Z1587" s="2" t="s">
        <v>95</v>
      </c>
      <c r="AA1587" s="2" t="s">
        <v>96</v>
      </c>
      <c r="AB1587" s="58" t="s">
        <v>120</v>
      </c>
      <c r="AC1587" s="58" t="s">
        <v>4850</v>
      </c>
      <c r="AD1587" s="58" t="s">
        <v>11801</v>
      </c>
      <c r="AE1587" s="2" t="s">
        <v>11802</v>
      </c>
      <c r="AF1587" s="62">
        <v>-22.923427400000001</v>
      </c>
      <c r="AG1587" s="62">
        <v>-43.375221199999999</v>
      </c>
      <c r="AH1587" s="2" t="s">
        <v>11803</v>
      </c>
      <c r="AI1587" s="2" t="s">
        <v>28</v>
      </c>
      <c r="AJ1587" s="2" t="s">
        <v>330</v>
      </c>
      <c r="AK1587" s="55">
        <v>858.08</v>
      </c>
      <c r="AL1587" s="55">
        <v>0</v>
      </c>
      <c r="AM1587" s="55">
        <v>0</v>
      </c>
      <c r="AN1587" s="2" t="s">
        <v>331</v>
      </c>
      <c r="AO1587" s="2">
        <v>5</v>
      </c>
      <c r="AP1587" s="2">
        <v>2</v>
      </c>
      <c r="AQ1587" s="2">
        <v>1</v>
      </c>
      <c r="AR1587" s="53" t="s">
        <v>148</v>
      </c>
      <c r="AS1587" s="2" t="s">
        <v>73</v>
      </c>
      <c r="AT1587" s="2" t="s">
        <v>74</v>
      </c>
      <c r="AU1587" s="2" t="s">
        <v>148</v>
      </c>
      <c r="AV1587" s="2" t="s">
        <v>148</v>
      </c>
      <c r="AW1587" s="2" t="str">
        <f t="shared" si="24"/>
        <v xml:space="preserve">     PEGUE NA LOJA HOJE    SHIP FROM STORE        </v>
      </c>
    </row>
    <row r="1588" spans="2:49">
      <c r="B1588" t="s">
        <v>11804</v>
      </c>
      <c r="C1588" s="2">
        <v>5422</v>
      </c>
      <c r="D1588" s="2">
        <v>5422</v>
      </c>
      <c r="E1588" s="2" t="s">
        <v>11805</v>
      </c>
      <c r="F1588" s="58" t="s">
        <v>11806</v>
      </c>
      <c r="G1588" s="2" t="s">
        <v>380</v>
      </c>
      <c r="H1588" t="s">
        <v>381</v>
      </c>
      <c r="I1588" s="58" t="s">
        <v>382</v>
      </c>
      <c r="J1588" s="2">
        <v>66147</v>
      </c>
      <c r="K1588" s="2" t="s">
        <v>383</v>
      </c>
      <c r="L1588" s="2" t="s">
        <v>384</v>
      </c>
      <c r="M1588" s="58" t="s">
        <v>520</v>
      </c>
      <c r="N1588" s="58" t="s">
        <v>521</v>
      </c>
      <c r="O1588" s="58" t="s">
        <v>522</v>
      </c>
      <c r="P1588" s="2">
        <v>68701</v>
      </c>
      <c r="Q1588" s="2" t="s">
        <v>523</v>
      </c>
      <c r="R1588" s="2" t="s">
        <v>517</v>
      </c>
      <c r="S1588" s="10">
        <v>44882</v>
      </c>
      <c r="T1588" s="58" t="s">
        <v>524</v>
      </c>
      <c r="U1588" s="2" t="s">
        <v>525</v>
      </c>
      <c r="V1588" s="2" t="s">
        <v>92</v>
      </c>
      <c r="W1588" s="2" t="s">
        <v>1192</v>
      </c>
      <c r="X1588" s="2" t="s">
        <v>442</v>
      </c>
      <c r="Y1588" s="2">
        <v>85</v>
      </c>
      <c r="Z1588" s="2" t="s">
        <v>160</v>
      </c>
      <c r="AA1588" s="2" t="s">
        <v>526</v>
      </c>
      <c r="AB1588" s="58" t="s">
        <v>11807</v>
      </c>
      <c r="AC1588" s="58" t="s">
        <v>98</v>
      </c>
      <c r="AD1588" s="58" t="s">
        <v>11808</v>
      </c>
      <c r="AE1588" s="2" t="s">
        <v>11809</v>
      </c>
      <c r="AF1588" s="62">
        <v>-3.7929165</v>
      </c>
      <c r="AG1588" s="62">
        <v>-39.271251599999999</v>
      </c>
      <c r="AH1588" s="2" t="s">
        <v>11810</v>
      </c>
      <c r="AI1588" s="2" t="s">
        <v>147</v>
      </c>
      <c r="AJ1588" s="2" t="s">
        <v>1196</v>
      </c>
      <c r="AK1588" s="55">
        <v>357.11</v>
      </c>
      <c r="AL1588" s="55">
        <v>0</v>
      </c>
      <c r="AM1588" s="55">
        <v>0</v>
      </c>
      <c r="AN1588" s="2" t="s">
        <v>103</v>
      </c>
      <c r="AO1588" s="2">
        <v>11</v>
      </c>
      <c r="AP1588" s="2">
        <v>1</v>
      </c>
      <c r="AQ1588" s="2">
        <v>4</v>
      </c>
      <c r="AR1588" s="53" t="s">
        <v>148</v>
      </c>
      <c r="AS1588" s="2" t="s">
        <v>73</v>
      </c>
      <c r="AT1588" s="2" t="s">
        <v>148</v>
      </c>
      <c r="AU1588" s="2" t="s">
        <v>148</v>
      </c>
      <c r="AV1588" s="2" t="s">
        <v>148</v>
      </c>
      <c r="AW1588" s="2" t="str">
        <f t="shared" si="24"/>
        <v xml:space="preserve">     PEGUE NA LOJA HOJE             </v>
      </c>
    </row>
    <row r="1589" spans="2:49">
      <c r="B1589" t="s">
        <v>11811</v>
      </c>
      <c r="C1589" s="2">
        <v>1592</v>
      </c>
      <c r="D1589" s="2">
        <v>1592</v>
      </c>
      <c r="E1589" s="2" t="s">
        <v>11812</v>
      </c>
      <c r="F1589" s="58" t="s">
        <v>11813</v>
      </c>
      <c r="G1589" s="2" t="s">
        <v>285</v>
      </c>
      <c r="H1589" t="s">
        <v>286</v>
      </c>
      <c r="I1589" s="58" t="s">
        <v>287</v>
      </c>
      <c r="J1589" s="2">
        <v>68673</v>
      </c>
      <c r="K1589" s="2" t="s">
        <v>288</v>
      </c>
      <c r="L1589" s="2" t="s">
        <v>289</v>
      </c>
      <c r="M1589" s="58" t="s">
        <v>663</v>
      </c>
      <c r="N1589" s="58" t="s">
        <v>664</v>
      </c>
      <c r="O1589" s="58" t="s">
        <v>665</v>
      </c>
      <c r="P1589" s="2" t="s">
        <v>148</v>
      </c>
      <c r="Q1589" s="2" t="s">
        <v>666</v>
      </c>
      <c r="R1589" s="2" t="s">
        <v>660</v>
      </c>
      <c r="S1589" s="10">
        <v>44886</v>
      </c>
      <c r="T1589" s="58" t="s">
        <v>667</v>
      </c>
      <c r="U1589" s="2" t="s">
        <v>668</v>
      </c>
      <c r="V1589" s="2" t="s">
        <v>92</v>
      </c>
      <c r="W1589" s="2" t="s">
        <v>93</v>
      </c>
      <c r="X1589" s="2" t="s">
        <v>296</v>
      </c>
      <c r="Y1589" s="2">
        <v>47</v>
      </c>
      <c r="Z1589" s="2" t="s">
        <v>160</v>
      </c>
      <c r="AA1589" s="2" t="s">
        <v>669</v>
      </c>
      <c r="AB1589" s="58" t="s">
        <v>11813</v>
      </c>
      <c r="AC1589" s="58" t="s">
        <v>98</v>
      </c>
      <c r="AD1589" s="58" t="s">
        <v>11814</v>
      </c>
      <c r="AE1589" s="2" t="s">
        <v>11815</v>
      </c>
      <c r="AF1589" s="62">
        <v>-26.906145899999999</v>
      </c>
      <c r="AG1589" s="62">
        <v>-48.6598416</v>
      </c>
      <c r="AH1589" s="2" t="s">
        <v>11816</v>
      </c>
      <c r="AI1589" s="2" t="s">
        <v>28</v>
      </c>
      <c r="AJ1589" s="2" t="s">
        <v>1351</v>
      </c>
      <c r="AK1589" s="55">
        <v>530.47</v>
      </c>
      <c r="AL1589" s="55">
        <v>0</v>
      </c>
      <c r="AM1589" s="55">
        <v>0</v>
      </c>
      <c r="AN1589" s="2" t="s">
        <v>103</v>
      </c>
      <c r="AO1589" s="2">
        <v>6</v>
      </c>
      <c r="AP1589" s="2">
        <v>2</v>
      </c>
      <c r="AQ1589" s="2">
        <v>2</v>
      </c>
      <c r="AR1589" s="53" t="s">
        <v>148</v>
      </c>
      <c r="AS1589" s="2" t="s">
        <v>73</v>
      </c>
      <c r="AT1589" s="2" t="s">
        <v>148</v>
      </c>
      <c r="AU1589" s="2" t="s">
        <v>148</v>
      </c>
      <c r="AV1589" s="2" t="s">
        <v>148</v>
      </c>
      <c r="AW1589" s="2" t="str">
        <f t="shared" ref="AW1589:AW1623" si="25">SUBSTITUTE(AR1589&amp;"    "&amp;AS1589&amp;"    "&amp;AT1589&amp;"    "&amp;AU1589&amp;"  "&amp;AV1589,"-"," ")</f>
        <v xml:space="preserve">     PEGUE NA LOJA HOJE             </v>
      </c>
    </row>
    <row r="1590" spans="2:49">
      <c r="B1590" t="s">
        <v>11817</v>
      </c>
      <c r="C1590" s="2">
        <v>1584</v>
      </c>
      <c r="D1590" s="2">
        <v>1584</v>
      </c>
      <c r="E1590" s="2" t="s">
        <v>11818</v>
      </c>
      <c r="F1590" s="58" t="s">
        <v>11819</v>
      </c>
      <c r="G1590" s="2" t="s">
        <v>380</v>
      </c>
      <c r="H1590" t="s">
        <v>381</v>
      </c>
      <c r="I1590" s="58" t="s">
        <v>382</v>
      </c>
      <c r="J1590" s="2">
        <v>66147</v>
      </c>
      <c r="K1590" s="2" t="s">
        <v>383</v>
      </c>
      <c r="L1590" s="2" t="s">
        <v>384</v>
      </c>
      <c r="M1590" s="58" t="s">
        <v>873</v>
      </c>
      <c r="N1590" s="58" t="s">
        <v>874</v>
      </c>
      <c r="O1590" s="58" t="s">
        <v>875</v>
      </c>
      <c r="P1590" s="2">
        <v>66229</v>
      </c>
      <c r="Q1590" s="2" t="s">
        <v>876</v>
      </c>
      <c r="R1590" s="2" t="s">
        <v>870</v>
      </c>
      <c r="S1590" s="10">
        <v>44887</v>
      </c>
      <c r="T1590" s="58" t="s">
        <v>877</v>
      </c>
      <c r="U1590" s="2" t="s">
        <v>878</v>
      </c>
      <c r="V1590" s="2" t="s">
        <v>92</v>
      </c>
      <c r="W1590" s="2" t="s">
        <v>93</v>
      </c>
      <c r="X1590" s="2" t="s">
        <v>442</v>
      </c>
      <c r="Y1590" s="2">
        <v>88</v>
      </c>
      <c r="Z1590" s="2" t="s">
        <v>160</v>
      </c>
      <c r="AA1590" s="2" t="s">
        <v>526</v>
      </c>
      <c r="AB1590" s="58" t="s">
        <v>11819</v>
      </c>
      <c r="AC1590" s="58" t="s">
        <v>98</v>
      </c>
      <c r="AD1590" s="58" t="s">
        <v>11820</v>
      </c>
      <c r="AE1590" s="2" t="s">
        <v>11821</v>
      </c>
      <c r="AF1590" s="62">
        <v>-6.0189935999999999</v>
      </c>
      <c r="AG1590" s="62">
        <v>-38.736818700000001</v>
      </c>
      <c r="AH1590" s="2" t="s">
        <v>11822</v>
      </c>
      <c r="AI1590" s="2" t="s">
        <v>147</v>
      </c>
      <c r="AJ1590" s="2" t="s">
        <v>1351</v>
      </c>
      <c r="AK1590" s="55">
        <v>534.17999999999995</v>
      </c>
      <c r="AL1590" s="55">
        <v>0</v>
      </c>
      <c r="AM1590" s="55">
        <v>0</v>
      </c>
      <c r="AN1590" s="2" t="s">
        <v>103</v>
      </c>
      <c r="AO1590" s="2">
        <v>11</v>
      </c>
      <c r="AP1590" s="2">
        <v>1</v>
      </c>
      <c r="AQ1590" s="2">
        <v>4</v>
      </c>
      <c r="AR1590" s="53" t="s">
        <v>148</v>
      </c>
      <c r="AS1590" s="2" t="s">
        <v>73</v>
      </c>
      <c r="AT1590" s="2" t="s">
        <v>148</v>
      </c>
      <c r="AU1590" s="2" t="s">
        <v>148</v>
      </c>
      <c r="AV1590" s="2" t="s">
        <v>148</v>
      </c>
      <c r="AW1590" s="2" t="str">
        <f t="shared" si="25"/>
        <v xml:space="preserve">     PEGUE NA LOJA HOJE             </v>
      </c>
    </row>
    <row r="1591" spans="2:49">
      <c r="B1591" t="s">
        <v>11823</v>
      </c>
      <c r="C1591" s="2">
        <v>5467</v>
      </c>
      <c r="D1591" s="2">
        <v>5467</v>
      </c>
      <c r="E1591" s="2" t="s">
        <v>11824</v>
      </c>
      <c r="F1591" s="58" t="s">
        <v>11825</v>
      </c>
      <c r="G1591" s="2" t="s">
        <v>431</v>
      </c>
      <c r="H1591" t="s">
        <v>432</v>
      </c>
      <c r="I1591" s="58" t="s">
        <v>433</v>
      </c>
      <c r="J1591" s="2">
        <v>66749</v>
      </c>
      <c r="K1591" s="2" t="s">
        <v>434</v>
      </c>
      <c r="L1591" s="2" t="s">
        <v>435</v>
      </c>
      <c r="M1591" s="58" t="s">
        <v>474</v>
      </c>
      <c r="N1591" s="58" t="s">
        <v>475</v>
      </c>
      <c r="O1591" s="58" t="s">
        <v>476</v>
      </c>
      <c r="P1591" s="2" t="s">
        <v>148</v>
      </c>
      <c r="Q1591" s="2" t="s">
        <v>477</v>
      </c>
      <c r="R1591" s="2" t="s">
        <v>435</v>
      </c>
      <c r="S1591" s="10">
        <v>44891</v>
      </c>
      <c r="T1591" s="58" t="s">
        <v>478</v>
      </c>
      <c r="U1591" s="2" t="s">
        <v>479</v>
      </c>
      <c r="V1591" s="2" t="s">
        <v>92</v>
      </c>
      <c r="W1591" s="2" t="s">
        <v>1192</v>
      </c>
      <c r="X1591" s="2" t="s">
        <v>480</v>
      </c>
      <c r="Y1591" s="2">
        <v>75</v>
      </c>
      <c r="Z1591" s="2" t="s">
        <v>95</v>
      </c>
      <c r="AA1591" s="2" t="s">
        <v>481</v>
      </c>
      <c r="AB1591" s="58" t="s">
        <v>11826</v>
      </c>
      <c r="AC1591" s="58" t="s">
        <v>98</v>
      </c>
      <c r="AD1591" s="58" t="s">
        <v>11827</v>
      </c>
      <c r="AE1591" s="2" t="s">
        <v>11828</v>
      </c>
      <c r="AF1591" s="62">
        <v>-12.6008823</v>
      </c>
      <c r="AG1591" s="62">
        <v>-38.966928500000002</v>
      </c>
      <c r="AH1591" s="2" t="s">
        <v>11829</v>
      </c>
      <c r="AI1591" s="2" t="s">
        <v>147</v>
      </c>
      <c r="AJ1591" s="2" t="s">
        <v>1196</v>
      </c>
      <c r="AK1591" s="55">
        <v>307.38</v>
      </c>
      <c r="AL1591" s="55">
        <v>0</v>
      </c>
      <c r="AM1591" s="55">
        <v>0</v>
      </c>
      <c r="AN1591" s="2" t="s">
        <v>103</v>
      </c>
      <c r="AO1591" s="2">
        <v>8</v>
      </c>
      <c r="AP1591" s="2">
        <v>1</v>
      </c>
      <c r="AQ1591" s="2">
        <v>1</v>
      </c>
      <c r="AR1591" s="53" t="s">
        <v>148</v>
      </c>
      <c r="AS1591" s="2" t="s">
        <v>73</v>
      </c>
      <c r="AT1591" s="2" t="s">
        <v>148</v>
      </c>
      <c r="AU1591" s="2" t="s">
        <v>148</v>
      </c>
      <c r="AV1591" s="2" t="s">
        <v>148</v>
      </c>
      <c r="AW1591" s="2" t="str">
        <f t="shared" si="25"/>
        <v xml:space="preserve">     PEGUE NA LOJA HOJE             </v>
      </c>
    </row>
    <row r="1592" spans="2:49">
      <c r="B1592" t="s">
        <v>11830</v>
      </c>
      <c r="C1592" s="2">
        <v>1595</v>
      </c>
      <c r="D1592" s="2">
        <v>1595</v>
      </c>
      <c r="E1592" s="2" t="s">
        <v>11831</v>
      </c>
      <c r="F1592" s="58" t="s">
        <v>11832</v>
      </c>
      <c r="G1592" s="2" t="s">
        <v>431</v>
      </c>
      <c r="H1592" t="s">
        <v>432</v>
      </c>
      <c r="I1592" s="58" t="s">
        <v>433</v>
      </c>
      <c r="J1592" s="2">
        <v>66749</v>
      </c>
      <c r="K1592" s="2" t="s">
        <v>434</v>
      </c>
      <c r="L1592" s="2" t="s">
        <v>435</v>
      </c>
      <c r="M1592" s="58" t="s">
        <v>1051</v>
      </c>
      <c r="N1592" s="58" t="s">
        <v>1052</v>
      </c>
      <c r="O1592" s="58" t="s">
        <v>1053</v>
      </c>
      <c r="P1592" s="2" t="s">
        <v>148</v>
      </c>
      <c r="Q1592" s="2" t="s">
        <v>1054</v>
      </c>
      <c r="R1592" s="2" t="s">
        <v>1048</v>
      </c>
      <c r="S1592" s="10">
        <v>44893</v>
      </c>
      <c r="T1592" s="58" t="s">
        <v>1055</v>
      </c>
      <c r="U1592" s="2" t="s">
        <v>1056</v>
      </c>
      <c r="V1592" s="2" t="s">
        <v>92</v>
      </c>
      <c r="W1592" s="2" t="s">
        <v>93</v>
      </c>
      <c r="X1592" s="2" t="s">
        <v>442</v>
      </c>
      <c r="Y1592" s="2">
        <v>83</v>
      </c>
      <c r="Z1592" s="2" t="s">
        <v>160</v>
      </c>
      <c r="AA1592" s="2" t="s">
        <v>1057</v>
      </c>
      <c r="AB1592" s="58" t="s">
        <v>1058</v>
      </c>
      <c r="AC1592" s="58" t="s">
        <v>98</v>
      </c>
      <c r="AD1592" s="58" t="s">
        <v>11833</v>
      </c>
      <c r="AE1592" s="2" t="s">
        <v>11834</v>
      </c>
      <c r="AF1592" s="62">
        <v>-7.1175851999999997</v>
      </c>
      <c r="AG1592" s="62">
        <v>-34.881167900000001</v>
      </c>
      <c r="AH1592" s="2" t="s">
        <v>11835</v>
      </c>
      <c r="AI1592" s="2" t="s">
        <v>28</v>
      </c>
      <c r="AJ1592" s="2" t="s">
        <v>1351</v>
      </c>
      <c r="AK1592" s="55">
        <v>508.21</v>
      </c>
      <c r="AL1592" s="55">
        <v>0</v>
      </c>
      <c r="AM1592" s="55">
        <v>0</v>
      </c>
      <c r="AN1592" s="2" t="s">
        <v>103</v>
      </c>
      <c r="AO1592" s="2">
        <v>8</v>
      </c>
      <c r="AP1592" s="2">
        <v>1</v>
      </c>
      <c r="AQ1592" s="2">
        <v>1</v>
      </c>
      <c r="AR1592" s="53" t="s">
        <v>148</v>
      </c>
      <c r="AS1592" s="2" t="s">
        <v>73</v>
      </c>
      <c r="AT1592" s="2" t="s">
        <v>74</v>
      </c>
      <c r="AU1592" s="2" t="s">
        <v>148</v>
      </c>
      <c r="AV1592" s="2" t="s">
        <v>76</v>
      </c>
      <c r="AW1592" s="2" t="str">
        <f t="shared" si="25"/>
        <v xml:space="preserve">     PEGUE NA LOJA HOJE    SHIP FROM STORE       QUIOSQUE</v>
      </c>
    </row>
    <row r="1593" spans="2:49">
      <c r="B1593" t="s">
        <v>11836</v>
      </c>
      <c r="C1593" s="2">
        <v>5480</v>
      </c>
      <c r="D1593" s="2">
        <v>5480</v>
      </c>
      <c r="E1593" s="2" t="s">
        <v>11837</v>
      </c>
      <c r="F1593" s="58" t="s">
        <v>11838</v>
      </c>
      <c r="G1593" s="2" t="s">
        <v>108</v>
      </c>
      <c r="H1593" t="s">
        <v>109</v>
      </c>
      <c r="I1593" s="58" t="s">
        <v>110</v>
      </c>
      <c r="J1593" s="2">
        <v>66202</v>
      </c>
      <c r="K1593" s="2" t="s">
        <v>111</v>
      </c>
      <c r="L1593" s="2" t="s">
        <v>112</v>
      </c>
      <c r="M1593" s="58" t="s">
        <v>305</v>
      </c>
      <c r="N1593" s="58" t="s">
        <v>306</v>
      </c>
      <c r="O1593" s="58" t="s">
        <v>307</v>
      </c>
      <c r="P1593" s="2">
        <v>66197</v>
      </c>
      <c r="Q1593" s="2" t="s">
        <v>308</v>
      </c>
      <c r="R1593" s="2" t="s">
        <v>309</v>
      </c>
      <c r="S1593" s="10">
        <v>44907</v>
      </c>
      <c r="T1593" s="58" t="s">
        <v>1024</v>
      </c>
      <c r="U1593" s="2" t="s">
        <v>1025</v>
      </c>
      <c r="V1593" s="2" t="s">
        <v>92</v>
      </c>
      <c r="W1593" s="2" t="s">
        <v>1192</v>
      </c>
      <c r="X1593" s="2" t="s">
        <v>94</v>
      </c>
      <c r="Y1593" s="2">
        <v>21</v>
      </c>
      <c r="Z1593" s="2" t="s">
        <v>95</v>
      </c>
      <c r="AA1593" s="2" t="s">
        <v>96</v>
      </c>
      <c r="AB1593" s="58" t="s">
        <v>120</v>
      </c>
      <c r="AC1593" s="58" t="s">
        <v>11839</v>
      </c>
      <c r="AD1593" s="58" t="s">
        <v>11840</v>
      </c>
      <c r="AE1593" s="2" t="s">
        <v>11841</v>
      </c>
      <c r="AF1593" s="62">
        <v>-22.972102499999998</v>
      </c>
      <c r="AG1593" s="62">
        <v>-43.647725399999999</v>
      </c>
      <c r="AH1593" s="2" t="s">
        <v>11842</v>
      </c>
      <c r="AI1593" s="2" t="s">
        <v>28</v>
      </c>
      <c r="AJ1593" s="2" t="s">
        <v>1196</v>
      </c>
      <c r="AK1593" s="55">
        <v>389.89</v>
      </c>
      <c r="AL1593" s="55">
        <v>0</v>
      </c>
      <c r="AM1593" s="55">
        <v>0</v>
      </c>
      <c r="AN1593" s="2" t="s">
        <v>103</v>
      </c>
      <c r="AO1593" s="2">
        <v>8</v>
      </c>
      <c r="AP1593" s="2">
        <v>1</v>
      </c>
      <c r="AQ1593" s="2">
        <v>1</v>
      </c>
      <c r="AR1593" s="53" t="s">
        <v>148</v>
      </c>
      <c r="AS1593" s="2" t="s">
        <v>73</v>
      </c>
      <c r="AT1593" s="2" t="s">
        <v>74</v>
      </c>
      <c r="AU1593" s="2" t="s">
        <v>148</v>
      </c>
      <c r="AV1593" s="2" t="s">
        <v>148</v>
      </c>
      <c r="AW1593" s="2" t="str">
        <f t="shared" si="25"/>
        <v xml:space="preserve">     PEGUE NA LOJA HOJE    SHIP FROM STORE        </v>
      </c>
    </row>
    <row r="1594" spans="2:49">
      <c r="B1594" t="s">
        <v>11843</v>
      </c>
      <c r="C1594" s="2">
        <v>5478</v>
      </c>
      <c r="D1594" s="2">
        <v>5478</v>
      </c>
      <c r="E1594" s="2" t="s">
        <v>11844</v>
      </c>
      <c r="F1594" s="58" t="s">
        <v>11845</v>
      </c>
      <c r="G1594" s="2" t="s">
        <v>168</v>
      </c>
      <c r="H1594" t="s">
        <v>169</v>
      </c>
      <c r="I1594" s="58" t="s">
        <v>170</v>
      </c>
      <c r="J1594" s="2">
        <v>66146</v>
      </c>
      <c r="K1594" s="2" t="s">
        <v>171</v>
      </c>
      <c r="L1594" s="2" t="s">
        <v>172</v>
      </c>
      <c r="M1594" s="58" t="s">
        <v>173</v>
      </c>
      <c r="N1594" s="58" t="s">
        <v>174</v>
      </c>
      <c r="O1594" s="58" t="s">
        <v>175</v>
      </c>
      <c r="P1594" s="2">
        <v>65793</v>
      </c>
      <c r="Q1594" s="2" t="s">
        <v>176</v>
      </c>
      <c r="R1594" s="2" t="s">
        <v>177</v>
      </c>
      <c r="S1594" s="10">
        <v>44907</v>
      </c>
      <c r="T1594" s="58" t="s">
        <v>1174</v>
      </c>
      <c r="U1594" s="2" t="s">
        <v>1175</v>
      </c>
      <c r="V1594" s="2" t="s">
        <v>92</v>
      </c>
      <c r="W1594" s="2" t="s">
        <v>1192</v>
      </c>
      <c r="X1594" s="2" t="s">
        <v>140</v>
      </c>
      <c r="Y1594" s="2">
        <v>19</v>
      </c>
      <c r="Z1594" s="2" t="s">
        <v>95</v>
      </c>
      <c r="AA1594" s="2" t="s">
        <v>141</v>
      </c>
      <c r="AB1594" s="58" t="s">
        <v>11846</v>
      </c>
      <c r="AC1594" s="58" t="s">
        <v>98</v>
      </c>
      <c r="AD1594" s="58" t="s">
        <v>11847</v>
      </c>
      <c r="AE1594" s="2" t="s">
        <v>11848</v>
      </c>
      <c r="AF1594" s="62">
        <v>-22.434283000000001</v>
      </c>
      <c r="AG1594" s="62">
        <v>-46.956699</v>
      </c>
      <c r="AH1594" s="2" t="s">
        <v>11849</v>
      </c>
      <c r="AI1594" s="2" t="s">
        <v>147</v>
      </c>
      <c r="AJ1594" s="2" t="s">
        <v>1260</v>
      </c>
      <c r="AK1594" s="55">
        <v>258.85000000000002</v>
      </c>
      <c r="AL1594" s="55">
        <v>0</v>
      </c>
      <c r="AM1594" s="55">
        <v>0</v>
      </c>
      <c r="AN1594" s="2" t="s">
        <v>103</v>
      </c>
      <c r="AO1594" s="2">
        <v>8</v>
      </c>
      <c r="AP1594" s="2">
        <v>1</v>
      </c>
      <c r="AQ1594" s="2">
        <v>1</v>
      </c>
      <c r="AR1594" s="53" t="s">
        <v>148</v>
      </c>
      <c r="AS1594" s="2" t="s">
        <v>73</v>
      </c>
      <c r="AT1594" s="2" t="s">
        <v>148</v>
      </c>
      <c r="AU1594" s="2" t="s">
        <v>148</v>
      </c>
      <c r="AV1594" s="2" t="s">
        <v>148</v>
      </c>
      <c r="AW1594" s="2" t="str">
        <f t="shared" si="25"/>
        <v xml:space="preserve">     PEGUE NA LOJA HOJE             </v>
      </c>
    </row>
    <row r="1595" spans="2:49">
      <c r="B1595" t="s">
        <v>11850</v>
      </c>
      <c r="C1595" s="2">
        <v>1588</v>
      </c>
      <c r="D1595" s="2">
        <v>1588</v>
      </c>
      <c r="E1595" s="2" t="s">
        <v>11851</v>
      </c>
      <c r="F1595" s="58" t="s">
        <v>11852</v>
      </c>
      <c r="G1595" s="2" t="s">
        <v>285</v>
      </c>
      <c r="H1595" t="s">
        <v>286</v>
      </c>
      <c r="I1595" s="58" t="s">
        <v>287</v>
      </c>
      <c r="J1595" s="2">
        <v>68673</v>
      </c>
      <c r="K1595" s="2" t="s">
        <v>288</v>
      </c>
      <c r="L1595" s="2" t="s">
        <v>289</v>
      </c>
      <c r="M1595" s="58" t="s">
        <v>663</v>
      </c>
      <c r="N1595" s="58" t="s">
        <v>664</v>
      </c>
      <c r="O1595" s="58" t="s">
        <v>665</v>
      </c>
      <c r="P1595" s="2" t="s">
        <v>148</v>
      </c>
      <c r="Q1595" s="2" t="s">
        <v>666</v>
      </c>
      <c r="R1595" s="2" t="s">
        <v>660</v>
      </c>
      <c r="S1595" s="10">
        <v>44910</v>
      </c>
      <c r="T1595" s="58" t="s">
        <v>667</v>
      </c>
      <c r="U1595" s="2" t="s">
        <v>668</v>
      </c>
      <c r="V1595" s="2" t="s">
        <v>92</v>
      </c>
      <c r="W1595" s="2" t="s">
        <v>93</v>
      </c>
      <c r="X1595" s="2" t="s">
        <v>296</v>
      </c>
      <c r="Y1595" s="2">
        <v>48</v>
      </c>
      <c r="Z1595" s="2" t="s">
        <v>160</v>
      </c>
      <c r="AA1595" s="2" t="s">
        <v>669</v>
      </c>
      <c r="AB1595" s="58" t="s">
        <v>11852</v>
      </c>
      <c r="AC1595" s="58" t="s">
        <v>98</v>
      </c>
      <c r="AD1595" s="58" t="s">
        <v>11853</v>
      </c>
      <c r="AE1595" s="2" t="s">
        <v>11854</v>
      </c>
      <c r="AF1595" s="62">
        <v>-29.1123972</v>
      </c>
      <c r="AG1595" s="62">
        <v>-49.636128900000003</v>
      </c>
      <c r="AH1595" s="2" t="s">
        <v>11855</v>
      </c>
      <c r="AI1595" s="2" t="s">
        <v>28</v>
      </c>
      <c r="AJ1595" s="2" t="s">
        <v>1351</v>
      </c>
      <c r="AK1595" s="55">
        <v>515.41999999999996</v>
      </c>
      <c r="AL1595" s="55">
        <v>0</v>
      </c>
      <c r="AM1595" s="55">
        <v>0</v>
      </c>
      <c r="AN1595" s="2" t="s">
        <v>103</v>
      </c>
      <c r="AO1595" s="2">
        <v>9</v>
      </c>
      <c r="AP1595" s="2">
        <v>1</v>
      </c>
      <c r="AQ1595" s="2">
        <v>2</v>
      </c>
      <c r="AR1595" s="53" t="s">
        <v>148</v>
      </c>
      <c r="AS1595" s="2" t="s">
        <v>73</v>
      </c>
      <c r="AT1595" s="2" t="s">
        <v>148</v>
      </c>
      <c r="AU1595" s="2" t="s">
        <v>148</v>
      </c>
      <c r="AV1595" s="2" t="s">
        <v>76</v>
      </c>
      <c r="AW1595" s="2" t="str">
        <f t="shared" si="25"/>
        <v xml:space="preserve">     PEGUE NA LOJA HOJE            QUIOSQUE</v>
      </c>
    </row>
    <row r="1596" spans="2:49">
      <c r="B1596" t="s">
        <v>11856</v>
      </c>
      <c r="C1596" s="2">
        <v>5459</v>
      </c>
      <c r="D1596" s="2">
        <v>5459</v>
      </c>
      <c r="E1596" s="2" t="s">
        <v>11857</v>
      </c>
      <c r="F1596" s="58" t="s">
        <v>11858</v>
      </c>
      <c r="G1596" s="2" t="s">
        <v>431</v>
      </c>
      <c r="H1596" t="s">
        <v>432</v>
      </c>
      <c r="I1596" s="58" t="s">
        <v>433</v>
      </c>
      <c r="J1596" s="2">
        <v>66749</v>
      </c>
      <c r="K1596" s="2" t="s">
        <v>434</v>
      </c>
      <c r="L1596" s="2" t="s">
        <v>435</v>
      </c>
      <c r="M1596" s="58" t="s">
        <v>815</v>
      </c>
      <c r="N1596" s="58" t="s">
        <v>816</v>
      </c>
      <c r="O1596" s="58" t="s">
        <v>817</v>
      </c>
      <c r="P1596" s="2">
        <v>66116</v>
      </c>
      <c r="Q1596" s="2" t="s">
        <v>818</v>
      </c>
      <c r="R1596" s="2" t="s">
        <v>812</v>
      </c>
      <c r="S1596" s="10">
        <v>44911</v>
      </c>
      <c r="T1596" s="58" t="s">
        <v>819</v>
      </c>
      <c r="U1596" s="2" t="s">
        <v>820</v>
      </c>
      <c r="V1596" s="2" t="s">
        <v>92</v>
      </c>
      <c r="W1596" s="2" t="s">
        <v>1192</v>
      </c>
      <c r="X1596" s="2" t="s">
        <v>480</v>
      </c>
      <c r="Y1596" s="2">
        <v>75</v>
      </c>
      <c r="Z1596" s="2" t="s">
        <v>459</v>
      </c>
      <c r="AA1596" s="2" t="s">
        <v>481</v>
      </c>
      <c r="AB1596" s="58" t="s">
        <v>11859</v>
      </c>
      <c r="AC1596" s="58" t="s">
        <v>98</v>
      </c>
      <c r="AD1596" s="58" t="s">
        <v>11860</v>
      </c>
      <c r="AE1596" s="2" t="s">
        <v>11861</v>
      </c>
      <c r="AF1596" s="62">
        <v>-10.440011699999999</v>
      </c>
      <c r="AG1596" s="62">
        <v>-39.333310500000003</v>
      </c>
      <c r="AH1596" s="2" t="s">
        <v>11862</v>
      </c>
      <c r="AI1596" s="2" t="s">
        <v>147</v>
      </c>
      <c r="AJ1596" s="2" t="s">
        <v>1196</v>
      </c>
      <c r="AK1596" s="55">
        <v>398.96</v>
      </c>
      <c r="AL1596" s="55">
        <v>0</v>
      </c>
      <c r="AM1596" s="55">
        <v>0</v>
      </c>
      <c r="AN1596" s="2" t="s">
        <v>103</v>
      </c>
      <c r="AO1596" s="2">
        <v>8</v>
      </c>
      <c r="AP1596" s="2">
        <v>1</v>
      </c>
      <c r="AQ1596" s="2">
        <v>1</v>
      </c>
      <c r="AR1596" s="53" t="s">
        <v>148</v>
      </c>
      <c r="AS1596" s="2" t="s">
        <v>73</v>
      </c>
      <c r="AT1596" s="2" t="s">
        <v>148</v>
      </c>
      <c r="AU1596" s="2" t="s">
        <v>148</v>
      </c>
      <c r="AV1596" s="2" t="s">
        <v>148</v>
      </c>
      <c r="AW1596" s="2" t="str">
        <f t="shared" si="25"/>
        <v xml:space="preserve">     PEGUE NA LOJA HOJE             </v>
      </c>
    </row>
    <row r="1597" spans="2:49">
      <c r="B1597" t="s">
        <v>11863</v>
      </c>
      <c r="C1597" s="2">
        <v>5479</v>
      </c>
      <c r="D1597" s="2">
        <v>5479</v>
      </c>
      <c r="E1597" s="2" t="s">
        <v>11864</v>
      </c>
      <c r="F1597" s="58" t="s">
        <v>11865</v>
      </c>
      <c r="G1597" s="2" t="s">
        <v>81</v>
      </c>
      <c r="H1597" t="s">
        <v>82</v>
      </c>
      <c r="I1597" s="58" t="s">
        <v>83</v>
      </c>
      <c r="J1597" s="2">
        <v>66203</v>
      </c>
      <c r="K1597" s="2" t="s">
        <v>84</v>
      </c>
      <c r="L1597" s="2" t="s">
        <v>85</v>
      </c>
      <c r="M1597" s="58" t="s">
        <v>200</v>
      </c>
      <c r="N1597" s="58" t="s">
        <v>201</v>
      </c>
      <c r="O1597" s="58" t="s">
        <v>202</v>
      </c>
      <c r="P1597" s="2">
        <v>68608</v>
      </c>
      <c r="Q1597" s="2" t="s">
        <v>203</v>
      </c>
      <c r="R1597" s="2" t="s">
        <v>197</v>
      </c>
      <c r="S1597" s="10">
        <v>44912</v>
      </c>
      <c r="T1597" s="58" t="s">
        <v>204</v>
      </c>
      <c r="U1597" s="2" t="s">
        <v>205</v>
      </c>
      <c r="V1597" s="2" t="s">
        <v>92</v>
      </c>
      <c r="W1597" s="2" t="s">
        <v>1192</v>
      </c>
      <c r="X1597" s="2" t="s">
        <v>248</v>
      </c>
      <c r="Y1597" s="2">
        <v>37</v>
      </c>
      <c r="Z1597" s="2" t="s">
        <v>95</v>
      </c>
      <c r="AA1597" s="2" t="s">
        <v>206</v>
      </c>
      <c r="AB1597" s="58" t="s">
        <v>11866</v>
      </c>
      <c r="AC1597" s="58" t="s">
        <v>98</v>
      </c>
      <c r="AD1597" s="58" t="s">
        <v>11867</v>
      </c>
      <c r="AE1597" s="2" t="s">
        <v>11868</v>
      </c>
      <c r="AF1597" s="62">
        <v>-20.469955599999999</v>
      </c>
      <c r="AG1597" s="62">
        <v>-45.961213399999998</v>
      </c>
      <c r="AH1597" s="2" t="s">
        <v>11869</v>
      </c>
      <c r="AI1597" s="2" t="s">
        <v>147</v>
      </c>
      <c r="AJ1597" s="2" t="s">
        <v>1196</v>
      </c>
      <c r="AK1597" s="55">
        <v>317.36</v>
      </c>
      <c r="AL1597" s="55">
        <v>0</v>
      </c>
      <c r="AM1597" s="55">
        <v>0</v>
      </c>
      <c r="AN1597" s="2" t="s">
        <v>103</v>
      </c>
      <c r="AO1597" s="2">
        <v>12</v>
      </c>
      <c r="AP1597" s="2">
        <v>1</v>
      </c>
      <c r="AQ1597" s="2">
        <v>5</v>
      </c>
      <c r="AR1597" s="53" t="s">
        <v>148</v>
      </c>
      <c r="AS1597" s="2" t="s">
        <v>73</v>
      </c>
      <c r="AT1597" s="2" t="s">
        <v>148</v>
      </c>
      <c r="AU1597" s="2" t="s">
        <v>148</v>
      </c>
      <c r="AV1597" s="2" t="s">
        <v>148</v>
      </c>
      <c r="AW1597" s="2" t="str">
        <f t="shared" si="25"/>
        <v xml:space="preserve">     PEGUE NA LOJA HOJE             </v>
      </c>
    </row>
    <row r="1598" spans="2:49">
      <c r="B1598" t="s">
        <v>11870</v>
      </c>
      <c r="C1598" s="2">
        <v>5476</v>
      </c>
      <c r="D1598" s="2">
        <v>5476</v>
      </c>
      <c r="E1598" s="2" t="s">
        <v>11871</v>
      </c>
      <c r="F1598" s="58" t="s">
        <v>11872</v>
      </c>
      <c r="G1598" s="2" t="s">
        <v>285</v>
      </c>
      <c r="H1598" t="s">
        <v>286</v>
      </c>
      <c r="I1598" s="58" t="s">
        <v>287</v>
      </c>
      <c r="J1598" s="2">
        <v>68673</v>
      </c>
      <c r="K1598" s="2" t="s">
        <v>288</v>
      </c>
      <c r="L1598" s="2" t="s">
        <v>289</v>
      </c>
      <c r="M1598" s="58" t="s">
        <v>290</v>
      </c>
      <c r="N1598" s="58" t="s">
        <v>291</v>
      </c>
      <c r="O1598" s="58" t="s">
        <v>292</v>
      </c>
      <c r="P1598" s="2">
        <v>66228</v>
      </c>
      <c r="Q1598" s="2" t="s">
        <v>293</v>
      </c>
      <c r="R1598" s="2" t="s">
        <v>282</v>
      </c>
      <c r="S1598" s="10">
        <v>44914</v>
      </c>
      <c r="T1598" s="58" t="s">
        <v>294</v>
      </c>
      <c r="U1598" s="2" t="s">
        <v>295</v>
      </c>
      <c r="V1598" s="2" t="s">
        <v>92</v>
      </c>
      <c r="W1598" s="2" t="s">
        <v>1192</v>
      </c>
      <c r="X1598" s="2" t="s">
        <v>296</v>
      </c>
      <c r="Y1598" s="2">
        <v>44</v>
      </c>
      <c r="Z1598" s="2" t="s">
        <v>95</v>
      </c>
      <c r="AA1598" s="2" t="s">
        <v>297</v>
      </c>
      <c r="AB1598" s="58" t="s">
        <v>11873</v>
      </c>
      <c r="AC1598" s="58" t="s">
        <v>11874</v>
      </c>
      <c r="AD1598" s="58" t="s">
        <v>11875</v>
      </c>
      <c r="AE1598" s="2" t="s">
        <v>11876</v>
      </c>
      <c r="AF1598" s="62">
        <v>-24.409852000000001</v>
      </c>
      <c r="AG1598" s="62">
        <v>-53.518956600000003</v>
      </c>
      <c r="AH1598" s="2" t="s">
        <v>11877</v>
      </c>
      <c r="AI1598" s="2" t="s">
        <v>147</v>
      </c>
      <c r="AJ1598" s="2" t="s">
        <v>1196</v>
      </c>
      <c r="AK1598" s="55">
        <v>429.3</v>
      </c>
      <c r="AL1598" s="55">
        <v>0</v>
      </c>
      <c r="AM1598" s="55">
        <v>0</v>
      </c>
      <c r="AN1598" s="2" t="s">
        <v>103</v>
      </c>
      <c r="AO1598" s="2">
        <v>8</v>
      </c>
      <c r="AP1598" s="2">
        <v>1</v>
      </c>
      <c r="AQ1598" s="2">
        <v>1</v>
      </c>
      <c r="AR1598" s="53" t="s">
        <v>148</v>
      </c>
      <c r="AS1598" s="2" t="s">
        <v>73</v>
      </c>
      <c r="AT1598" s="2" t="s">
        <v>148</v>
      </c>
      <c r="AU1598" s="2" t="s">
        <v>148</v>
      </c>
      <c r="AV1598" s="2" t="s">
        <v>148</v>
      </c>
      <c r="AW1598" s="2" t="str">
        <f t="shared" si="25"/>
        <v xml:space="preserve">     PEGUE NA LOJA HOJE             </v>
      </c>
    </row>
    <row r="1599" spans="2:49">
      <c r="B1599" t="s">
        <v>11878</v>
      </c>
      <c r="C1599" s="2">
        <v>5471</v>
      </c>
      <c r="D1599" s="2">
        <v>5471</v>
      </c>
      <c r="E1599" s="2" t="s">
        <v>11879</v>
      </c>
      <c r="F1599" s="58" t="s">
        <v>11880</v>
      </c>
      <c r="G1599" s="2" t="s">
        <v>380</v>
      </c>
      <c r="H1599" t="s">
        <v>381</v>
      </c>
      <c r="I1599" s="58" t="s">
        <v>382</v>
      </c>
      <c r="J1599" s="2">
        <v>66147</v>
      </c>
      <c r="K1599" s="2" t="s">
        <v>383</v>
      </c>
      <c r="L1599" s="2" t="s">
        <v>384</v>
      </c>
      <c r="M1599" s="58" t="s">
        <v>2907</v>
      </c>
      <c r="N1599" s="58" t="s">
        <v>2908</v>
      </c>
      <c r="O1599" s="58" t="s">
        <v>2909</v>
      </c>
      <c r="P1599" s="2">
        <v>68222</v>
      </c>
      <c r="Q1599" s="2" t="s">
        <v>2910</v>
      </c>
      <c r="R1599" s="2">
        <v>1019</v>
      </c>
      <c r="S1599" s="10">
        <v>44915</v>
      </c>
      <c r="T1599" s="58" t="s">
        <v>2911</v>
      </c>
      <c r="U1599" s="2" t="s">
        <v>2912</v>
      </c>
      <c r="V1599" s="2" t="s">
        <v>92</v>
      </c>
      <c r="W1599" s="2" t="s">
        <v>1192</v>
      </c>
      <c r="X1599" s="2" t="s">
        <v>442</v>
      </c>
      <c r="Y1599" s="2">
        <v>86</v>
      </c>
      <c r="Z1599" s="2" t="s">
        <v>160</v>
      </c>
      <c r="AA1599" s="2" t="s">
        <v>2913</v>
      </c>
      <c r="AB1599" s="58" t="s">
        <v>11881</v>
      </c>
      <c r="AC1599" s="58" t="s">
        <v>98</v>
      </c>
      <c r="AD1599" s="58" t="s">
        <v>11882</v>
      </c>
      <c r="AE1599" s="2" t="s">
        <v>11883</v>
      </c>
      <c r="AF1599" s="62">
        <v>-4.4320852000000004</v>
      </c>
      <c r="AG1599" s="62">
        <v>-41.450139999999998</v>
      </c>
      <c r="AH1599" s="2" t="s">
        <v>11884</v>
      </c>
      <c r="AI1599" s="2" t="s">
        <v>147</v>
      </c>
      <c r="AJ1599" s="2" t="s">
        <v>1196</v>
      </c>
      <c r="AK1599" s="55">
        <v>420.24</v>
      </c>
      <c r="AL1599" s="55">
        <v>0</v>
      </c>
      <c r="AM1599" s="55">
        <v>0</v>
      </c>
      <c r="AN1599" s="2" t="s">
        <v>103</v>
      </c>
      <c r="AO1599" s="2">
        <v>9</v>
      </c>
      <c r="AP1599" s="2">
        <v>1</v>
      </c>
      <c r="AQ1599" s="2">
        <v>2</v>
      </c>
      <c r="AR1599" s="53" t="s">
        <v>148</v>
      </c>
      <c r="AS1599" s="2" t="s">
        <v>73</v>
      </c>
      <c r="AT1599" s="2" t="s">
        <v>148</v>
      </c>
      <c r="AU1599" s="2" t="s">
        <v>148</v>
      </c>
      <c r="AV1599" s="2" t="s">
        <v>148</v>
      </c>
      <c r="AW1599" s="2" t="str">
        <f t="shared" si="25"/>
        <v xml:space="preserve">     PEGUE NA LOJA HOJE             </v>
      </c>
    </row>
    <row r="1600" spans="2:49">
      <c r="B1600" t="s">
        <v>11885</v>
      </c>
      <c r="C1600" s="2">
        <v>5482</v>
      </c>
      <c r="D1600" s="2">
        <v>5482</v>
      </c>
      <c r="E1600" s="2" t="s">
        <v>11886</v>
      </c>
      <c r="F1600" s="58" t="s">
        <v>11887</v>
      </c>
      <c r="G1600" s="2" t="s">
        <v>431</v>
      </c>
      <c r="H1600" t="s">
        <v>432</v>
      </c>
      <c r="I1600" s="58" t="s">
        <v>433</v>
      </c>
      <c r="J1600" s="2">
        <v>66749</v>
      </c>
      <c r="K1600" s="2" t="s">
        <v>434</v>
      </c>
      <c r="L1600" s="2" t="s">
        <v>435</v>
      </c>
      <c r="M1600" s="58" t="s">
        <v>1051</v>
      </c>
      <c r="N1600" s="58" t="s">
        <v>1052</v>
      </c>
      <c r="O1600" s="58" t="s">
        <v>1053</v>
      </c>
      <c r="P1600" s="2" t="s">
        <v>148</v>
      </c>
      <c r="Q1600" s="2" t="s">
        <v>1054</v>
      </c>
      <c r="R1600" s="2" t="s">
        <v>1048</v>
      </c>
      <c r="S1600" s="10">
        <v>44915</v>
      </c>
      <c r="T1600" s="58" t="s">
        <v>1055</v>
      </c>
      <c r="U1600" s="2" t="s">
        <v>1056</v>
      </c>
      <c r="V1600" s="2" t="s">
        <v>92</v>
      </c>
      <c r="W1600" s="2" t="s">
        <v>1192</v>
      </c>
      <c r="X1600" s="2" t="s">
        <v>442</v>
      </c>
      <c r="Y1600" s="2">
        <v>81</v>
      </c>
      <c r="Z1600" s="2" t="s">
        <v>160</v>
      </c>
      <c r="AA1600" s="2" t="s">
        <v>443</v>
      </c>
      <c r="AB1600" s="58" t="s">
        <v>11888</v>
      </c>
      <c r="AC1600" s="58" t="s">
        <v>98</v>
      </c>
      <c r="AD1600" s="58" t="s">
        <v>11889</v>
      </c>
      <c r="AE1600" s="2" t="s">
        <v>11890</v>
      </c>
      <c r="AF1600" s="62">
        <v>-7.7285733999999904</v>
      </c>
      <c r="AG1600" s="62">
        <v>-35.236824599999998</v>
      </c>
      <c r="AH1600" s="2" t="s">
        <v>11891</v>
      </c>
      <c r="AI1600" s="2" t="s">
        <v>147</v>
      </c>
      <c r="AJ1600" s="2" t="s">
        <v>1196</v>
      </c>
      <c r="AK1600" s="55">
        <v>369.31</v>
      </c>
      <c r="AL1600" s="55">
        <v>0</v>
      </c>
      <c r="AM1600" s="55">
        <v>0</v>
      </c>
      <c r="AN1600" s="2" t="s">
        <v>103</v>
      </c>
      <c r="AO1600" s="2">
        <v>4</v>
      </c>
      <c r="AP1600" s="2">
        <v>3</v>
      </c>
      <c r="AQ1600" s="2">
        <v>1</v>
      </c>
      <c r="AR1600" s="53" t="s">
        <v>148</v>
      </c>
      <c r="AS1600" s="2" t="s">
        <v>73</v>
      </c>
      <c r="AT1600" s="2" t="s">
        <v>148</v>
      </c>
      <c r="AU1600" s="2" t="s">
        <v>148</v>
      </c>
      <c r="AV1600" s="2" t="s">
        <v>76</v>
      </c>
      <c r="AW1600" s="2" t="str">
        <f t="shared" si="25"/>
        <v xml:space="preserve">     PEGUE NA LOJA HOJE            QUIOSQUE</v>
      </c>
    </row>
    <row r="1601" spans="2:49">
      <c r="B1601" t="s">
        <v>11892</v>
      </c>
      <c r="C1601" s="2">
        <v>1593</v>
      </c>
      <c r="D1601" s="2">
        <v>1593</v>
      </c>
      <c r="E1601" s="2" t="s">
        <v>11893</v>
      </c>
      <c r="F1601" s="58" t="s">
        <v>11894</v>
      </c>
      <c r="G1601" s="2" t="s">
        <v>534</v>
      </c>
      <c r="H1601" t="s">
        <v>535</v>
      </c>
      <c r="I1601" s="58" t="s">
        <v>536</v>
      </c>
      <c r="J1601" s="2">
        <v>65659</v>
      </c>
      <c r="K1601" s="2" t="s">
        <v>537</v>
      </c>
      <c r="L1601" s="2" t="s">
        <v>531</v>
      </c>
      <c r="M1601" s="58" t="s">
        <v>538</v>
      </c>
      <c r="N1601" s="58" t="s">
        <v>539</v>
      </c>
      <c r="O1601" t="s">
        <v>540</v>
      </c>
      <c r="P1601" s="2" t="s">
        <v>148</v>
      </c>
      <c r="Q1601" s="2" t="s">
        <v>541</v>
      </c>
      <c r="R1601" s="2" t="s">
        <v>542</v>
      </c>
      <c r="S1601" s="10">
        <v>44919</v>
      </c>
      <c r="T1601" s="58" t="s">
        <v>543</v>
      </c>
      <c r="U1601" s="2" t="s">
        <v>544</v>
      </c>
      <c r="V1601" s="2" t="s">
        <v>92</v>
      </c>
      <c r="W1601" s="2" t="s">
        <v>93</v>
      </c>
      <c r="X1601" s="2" t="s">
        <v>545</v>
      </c>
      <c r="Y1601" s="2">
        <v>91</v>
      </c>
      <c r="Z1601" s="2" t="s">
        <v>95</v>
      </c>
      <c r="AA1601" s="2" t="s">
        <v>546</v>
      </c>
      <c r="AB1601" s="58" t="s">
        <v>9119</v>
      </c>
      <c r="AC1601" s="58" t="s">
        <v>98</v>
      </c>
      <c r="AD1601" s="58" t="s">
        <v>11895</v>
      </c>
      <c r="AE1601" s="2" t="s">
        <v>9121</v>
      </c>
      <c r="AF1601" s="62">
        <v>-1.7239289</v>
      </c>
      <c r="AG1601" s="62">
        <v>-48.886868999999997</v>
      </c>
      <c r="AH1601" s="2" t="s">
        <v>11896</v>
      </c>
      <c r="AI1601" s="2" t="s">
        <v>28</v>
      </c>
      <c r="AJ1601" s="2" t="s">
        <v>330</v>
      </c>
      <c r="AK1601" s="55">
        <v>840</v>
      </c>
      <c r="AL1601" s="55">
        <v>0</v>
      </c>
      <c r="AM1601" s="55">
        <v>0</v>
      </c>
      <c r="AN1601" s="2" t="s">
        <v>103</v>
      </c>
      <c r="AO1601" s="2">
        <v>8</v>
      </c>
      <c r="AP1601" s="2">
        <v>1</v>
      </c>
      <c r="AQ1601" s="2">
        <v>1</v>
      </c>
      <c r="AR1601" s="53" t="s">
        <v>148</v>
      </c>
      <c r="AS1601" s="2" t="s">
        <v>73</v>
      </c>
      <c r="AT1601" s="2" t="s">
        <v>148</v>
      </c>
      <c r="AU1601" s="2" t="s">
        <v>148</v>
      </c>
      <c r="AV1601" s="2" t="s">
        <v>76</v>
      </c>
      <c r="AW1601" s="2" t="str">
        <f t="shared" si="25"/>
        <v xml:space="preserve">     PEGUE NA LOJA HOJE            QUIOSQUE</v>
      </c>
    </row>
    <row r="1602" spans="2:49">
      <c r="B1602" t="s">
        <v>11897</v>
      </c>
      <c r="C1602" s="2">
        <v>5483</v>
      </c>
      <c r="D1602" s="2">
        <v>5483</v>
      </c>
      <c r="E1602" s="2" t="s">
        <v>11898</v>
      </c>
      <c r="F1602" s="58" t="s">
        <v>11899</v>
      </c>
      <c r="G1602" s="2" t="s">
        <v>534</v>
      </c>
      <c r="H1602" t="s">
        <v>535</v>
      </c>
      <c r="I1602" s="58" t="s">
        <v>536</v>
      </c>
      <c r="J1602" s="2">
        <v>65659</v>
      </c>
      <c r="K1602" s="2" t="s">
        <v>537</v>
      </c>
      <c r="L1602" s="2" t="s">
        <v>531</v>
      </c>
      <c r="M1602" s="58" t="s">
        <v>2988</v>
      </c>
      <c r="N1602" s="58" t="s">
        <v>2989</v>
      </c>
      <c r="O1602" s="58" t="s">
        <v>2990</v>
      </c>
      <c r="P1602" s="2" t="s">
        <v>148</v>
      </c>
      <c r="Q1602" s="2" t="s">
        <v>2991</v>
      </c>
      <c r="R1602" s="2" t="s">
        <v>2985</v>
      </c>
      <c r="S1602" s="10">
        <v>44923</v>
      </c>
      <c r="T1602" s="58" t="s">
        <v>4141</v>
      </c>
      <c r="U1602" s="2" t="s">
        <v>4142</v>
      </c>
      <c r="V1602" s="2" t="s">
        <v>92</v>
      </c>
      <c r="W1602" s="2" t="s">
        <v>1192</v>
      </c>
      <c r="X1602" s="2" t="s">
        <v>248</v>
      </c>
      <c r="Y1602" s="2">
        <v>68</v>
      </c>
      <c r="Z1602" s="2" t="s">
        <v>95</v>
      </c>
      <c r="AA1602" s="2" t="s">
        <v>4143</v>
      </c>
      <c r="AB1602" s="58" t="s">
        <v>11900</v>
      </c>
      <c r="AC1602" s="58" t="s">
        <v>98</v>
      </c>
      <c r="AD1602" s="58" t="s">
        <v>11901</v>
      </c>
      <c r="AE1602" s="2" t="s">
        <v>11902</v>
      </c>
      <c r="AF1602" s="62">
        <v>-8.1717839999999899</v>
      </c>
      <c r="AG1602" s="62">
        <v>-70.359454700000001</v>
      </c>
      <c r="AH1602" s="2" t="s">
        <v>11903</v>
      </c>
      <c r="AI1602" s="2" t="s">
        <v>147</v>
      </c>
      <c r="AJ1602" s="2" t="s">
        <v>1196</v>
      </c>
      <c r="AK1602" s="55">
        <v>440.82</v>
      </c>
      <c r="AL1602" s="55">
        <v>0</v>
      </c>
      <c r="AM1602" s="55">
        <v>0</v>
      </c>
      <c r="AN1602" s="2" t="s">
        <v>103</v>
      </c>
      <c r="AO1602" s="2">
        <v>12</v>
      </c>
      <c r="AP1602" s="2">
        <v>1</v>
      </c>
      <c r="AQ1602" s="2">
        <v>5</v>
      </c>
      <c r="AR1602" s="53" t="s">
        <v>148</v>
      </c>
      <c r="AS1602" s="2" t="s">
        <v>73</v>
      </c>
      <c r="AT1602" s="2" t="s">
        <v>148</v>
      </c>
      <c r="AU1602" s="2" t="s">
        <v>148</v>
      </c>
      <c r="AV1602" s="2" t="s">
        <v>148</v>
      </c>
      <c r="AW1602" s="2" t="str">
        <f t="shared" si="25"/>
        <v xml:space="preserve">     PEGUE NA LOJA HOJE             </v>
      </c>
    </row>
    <row r="1603" spans="2:49">
      <c r="B1603" t="s">
        <v>11904</v>
      </c>
      <c r="C1603" s="2">
        <v>1600</v>
      </c>
      <c r="D1603" s="2">
        <v>1600</v>
      </c>
      <c r="E1603" s="2" t="s">
        <v>11905</v>
      </c>
      <c r="F1603" s="58" t="s">
        <v>11906</v>
      </c>
      <c r="G1603" s="2" t="s">
        <v>534</v>
      </c>
      <c r="H1603" t="s">
        <v>535</v>
      </c>
      <c r="I1603" s="58" t="s">
        <v>536</v>
      </c>
      <c r="J1603" s="2">
        <v>65659</v>
      </c>
      <c r="K1603" s="2" t="s">
        <v>537</v>
      </c>
      <c r="L1603" s="2" t="s">
        <v>531</v>
      </c>
      <c r="M1603" s="58" t="s">
        <v>3921</v>
      </c>
      <c r="N1603" s="58" t="s">
        <v>3922</v>
      </c>
      <c r="O1603" s="58" t="s">
        <v>3923</v>
      </c>
      <c r="P1603" s="2" t="s">
        <v>148</v>
      </c>
      <c r="Q1603" s="2" t="s">
        <v>3924</v>
      </c>
      <c r="R1603" s="2" t="s">
        <v>796</v>
      </c>
      <c r="S1603" s="10">
        <v>44923</v>
      </c>
      <c r="T1603" s="58" t="s">
        <v>3925</v>
      </c>
      <c r="U1603" s="2" t="s">
        <v>3926</v>
      </c>
      <c r="V1603" s="2" t="s">
        <v>92</v>
      </c>
      <c r="W1603" s="2" t="s">
        <v>93</v>
      </c>
      <c r="X1603" s="2" t="s">
        <v>545</v>
      </c>
      <c r="Y1603" s="2">
        <v>94</v>
      </c>
      <c r="Z1603" s="2" t="s">
        <v>95</v>
      </c>
      <c r="AA1603" s="2" t="s">
        <v>546</v>
      </c>
      <c r="AB1603" s="58" t="s">
        <v>5125</v>
      </c>
      <c r="AC1603" s="58" t="s">
        <v>11907</v>
      </c>
      <c r="AD1603" s="58" t="s">
        <v>11908</v>
      </c>
      <c r="AE1603" s="2" t="s">
        <v>11909</v>
      </c>
      <c r="AF1603" s="62">
        <v>-5.2881103999999999</v>
      </c>
      <c r="AG1603" s="62">
        <v>-49.076273100000002</v>
      </c>
      <c r="AH1603" s="2" t="s">
        <v>11910</v>
      </c>
      <c r="AI1603" s="2" t="s">
        <v>147</v>
      </c>
      <c r="AJ1603" s="2" t="s">
        <v>1351</v>
      </c>
      <c r="AK1603" s="55">
        <v>663.23</v>
      </c>
      <c r="AL1603" s="55">
        <v>0</v>
      </c>
      <c r="AM1603" s="55">
        <v>0</v>
      </c>
      <c r="AN1603" s="2" t="s">
        <v>103</v>
      </c>
      <c r="AO1603" s="2">
        <v>9</v>
      </c>
      <c r="AP1603" s="2">
        <v>1</v>
      </c>
      <c r="AQ1603" s="2">
        <v>2</v>
      </c>
      <c r="AR1603" s="53" t="s">
        <v>148</v>
      </c>
      <c r="AS1603" s="2" t="s">
        <v>73</v>
      </c>
      <c r="AT1603" s="2" t="s">
        <v>148</v>
      </c>
      <c r="AU1603" s="2" t="s">
        <v>148</v>
      </c>
      <c r="AV1603" s="2" t="s">
        <v>148</v>
      </c>
      <c r="AW1603" s="2" t="str">
        <f t="shared" si="25"/>
        <v xml:space="preserve">     PEGUE NA LOJA HOJE             </v>
      </c>
    </row>
    <row r="1604" spans="2:49">
      <c r="B1604" t="s">
        <v>11911</v>
      </c>
      <c r="C1604" s="2">
        <v>1602</v>
      </c>
      <c r="D1604" s="2">
        <v>1602</v>
      </c>
      <c r="E1604" s="2" t="s">
        <v>11912</v>
      </c>
      <c r="F1604" s="58" t="s">
        <v>11913</v>
      </c>
      <c r="G1604" s="2" t="s">
        <v>431</v>
      </c>
      <c r="H1604" t="s">
        <v>432</v>
      </c>
      <c r="I1604" s="58" t="s">
        <v>433</v>
      </c>
      <c r="J1604" s="2">
        <v>66749</v>
      </c>
      <c r="K1604" s="2" t="s">
        <v>434</v>
      </c>
      <c r="L1604" s="2" t="s">
        <v>435</v>
      </c>
      <c r="M1604" s="58" t="s">
        <v>1051</v>
      </c>
      <c r="N1604" s="58" t="s">
        <v>1052</v>
      </c>
      <c r="O1604" s="58" t="s">
        <v>1053</v>
      </c>
      <c r="P1604" s="2" t="s">
        <v>148</v>
      </c>
      <c r="Q1604" s="2" t="s">
        <v>1054</v>
      </c>
      <c r="R1604" s="2" t="s">
        <v>1048</v>
      </c>
      <c r="S1604" s="10">
        <v>44923</v>
      </c>
      <c r="T1604" s="58" t="s">
        <v>1055</v>
      </c>
      <c r="U1604" s="2" t="s">
        <v>1056</v>
      </c>
      <c r="V1604" s="2" t="s">
        <v>92</v>
      </c>
      <c r="W1604" s="2" t="s">
        <v>93</v>
      </c>
      <c r="X1604" s="2" t="s">
        <v>442</v>
      </c>
      <c r="Y1604" s="2">
        <v>83</v>
      </c>
      <c r="Z1604" s="2" t="s">
        <v>160</v>
      </c>
      <c r="AA1604" s="2" t="s">
        <v>1057</v>
      </c>
      <c r="AB1604" s="58" t="s">
        <v>1058</v>
      </c>
      <c r="AC1604" s="58" t="s">
        <v>11914</v>
      </c>
      <c r="AD1604" s="58" t="s">
        <v>11915</v>
      </c>
      <c r="AE1604" s="2" t="s">
        <v>11916</v>
      </c>
      <c r="AF1604" s="62">
        <v>-7.1150367000000001</v>
      </c>
      <c r="AG1604" s="62">
        <v>-34.824051099999998</v>
      </c>
      <c r="AH1604" s="2" t="s">
        <v>11917</v>
      </c>
      <c r="AI1604" s="2" t="s">
        <v>28</v>
      </c>
      <c r="AJ1604" s="2" t="s">
        <v>1351</v>
      </c>
      <c r="AK1604" s="55">
        <v>518.74</v>
      </c>
      <c r="AL1604" s="55">
        <v>0</v>
      </c>
      <c r="AM1604" s="55">
        <v>0</v>
      </c>
      <c r="AN1604" s="2" t="s">
        <v>331</v>
      </c>
      <c r="AO1604" s="2">
        <v>8</v>
      </c>
      <c r="AP1604" s="2">
        <v>1</v>
      </c>
      <c r="AQ1604" s="2">
        <v>1</v>
      </c>
      <c r="AR1604" s="53" t="s">
        <v>148</v>
      </c>
      <c r="AS1604" s="2" t="s">
        <v>73</v>
      </c>
      <c r="AT1604" s="2" t="s">
        <v>74</v>
      </c>
      <c r="AU1604" s="2" t="s">
        <v>148</v>
      </c>
      <c r="AV1604" s="2" t="s">
        <v>148</v>
      </c>
      <c r="AW1604" s="2" t="str">
        <f t="shared" si="25"/>
        <v xml:space="preserve">     PEGUE NA LOJA HOJE    SHIP FROM STORE        </v>
      </c>
    </row>
    <row r="1605" spans="2:49">
      <c r="B1605" t="s">
        <v>11918</v>
      </c>
      <c r="C1605" s="2">
        <v>5410</v>
      </c>
      <c r="D1605" s="2">
        <v>5410</v>
      </c>
      <c r="E1605" s="2" t="s">
        <v>11919</v>
      </c>
      <c r="F1605" s="58" t="s">
        <v>11920</v>
      </c>
      <c r="G1605" s="2" t="s">
        <v>431</v>
      </c>
      <c r="H1605" t="s">
        <v>432</v>
      </c>
      <c r="I1605" s="58" t="s">
        <v>433</v>
      </c>
      <c r="J1605" s="2">
        <v>66749</v>
      </c>
      <c r="K1605" s="2" t="s">
        <v>434</v>
      </c>
      <c r="L1605" s="2" t="s">
        <v>435</v>
      </c>
      <c r="M1605" s="58" t="s">
        <v>1648</v>
      </c>
      <c r="N1605" s="58" t="s">
        <v>1649</v>
      </c>
      <c r="O1605" s="58" t="s">
        <v>1650</v>
      </c>
      <c r="P1605" s="2" t="s">
        <v>148</v>
      </c>
      <c r="Q1605" s="2" t="s">
        <v>1651</v>
      </c>
      <c r="R1605" s="2" t="s">
        <v>1645</v>
      </c>
      <c r="S1605" s="10">
        <v>44923</v>
      </c>
      <c r="T1605" s="58" t="s">
        <v>1652</v>
      </c>
      <c r="U1605" s="2" t="s">
        <v>1653</v>
      </c>
      <c r="V1605" s="2" t="s">
        <v>92</v>
      </c>
      <c r="W1605" s="2" t="s">
        <v>1192</v>
      </c>
      <c r="X1605" s="2" t="s">
        <v>442</v>
      </c>
      <c r="Y1605" s="2">
        <v>81</v>
      </c>
      <c r="Z1605" s="2" t="s">
        <v>160</v>
      </c>
      <c r="AA1605" s="2" t="s">
        <v>443</v>
      </c>
      <c r="AB1605" s="58" t="s">
        <v>11921</v>
      </c>
      <c r="AC1605" s="58" t="s">
        <v>98</v>
      </c>
      <c r="AD1605" s="58" t="s">
        <v>11922</v>
      </c>
      <c r="AE1605" s="2" t="s">
        <v>11923</v>
      </c>
      <c r="AF1605" s="62">
        <v>-8.6702844999999993</v>
      </c>
      <c r="AG1605" s="62">
        <v>-35.721218800000003</v>
      </c>
      <c r="AH1605" s="2" t="s">
        <v>11924</v>
      </c>
      <c r="AI1605" s="2" t="s">
        <v>147</v>
      </c>
      <c r="AJ1605" s="2" t="s">
        <v>1196</v>
      </c>
      <c r="AK1605" s="55">
        <v>350.23</v>
      </c>
      <c r="AL1605" s="55">
        <v>0</v>
      </c>
      <c r="AM1605" s="55">
        <v>0</v>
      </c>
      <c r="AN1605" s="2" t="s">
        <v>103</v>
      </c>
      <c r="AO1605" s="2">
        <v>6</v>
      </c>
      <c r="AP1605" s="2">
        <v>2</v>
      </c>
      <c r="AQ1605" s="2">
        <v>2</v>
      </c>
      <c r="AR1605" s="53" t="s">
        <v>148</v>
      </c>
      <c r="AS1605" s="2" t="s">
        <v>73</v>
      </c>
      <c r="AT1605" s="2" t="s">
        <v>148</v>
      </c>
      <c r="AU1605" s="2" t="s">
        <v>148</v>
      </c>
      <c r="AV1605" s="2" t="s">
        <v>148</v>
      </c>
      <c r="AW1605" s="2" t="str">
        <f t="shared" si="25"/>
        <v xml:space="preserve">     PEGUE NA LOJA HOJE             </v>
      </c>
    </row>
    <row r="1606" spans="2:49">
      <c r="B1606" t="s">
        <v>11925</v>
      </c>
      <c r="C1606" s="2">
        <v>5477</v>
      </c>
      <c r="D1606" s="2">
        <v>5477</v>
      </c>
      <c r="E1606" s="2" t="s">
        <v>11926</v>
      </c>
      <c r="F1606" s="58" t="s">
        <v>11927</v>
      </c>
      <c r="G1606" s="2" t="s">
        <v>431</v>
      </c>
      <c r="H1606" t="s">
        <v>432</v>
      </c>
      <c r="I1606" s="58" t="s">
        <v>433</v>
      </c>
      <c r="J1606" s="2">
        <v>66749</v>
      </c>
      <c r="K1606" s="2" t="s">
        <v>434</v>
      </c>
      <c r="L1606" s="2" t="s">
        <v>435</v>
      </c>
      <c r="M1606" s="58" t="s">
        <v>815</v>
      </c>
      <c r="N1606" s="58" t="s">
        <v>816</v>
      </c>
      <c r="O1606" s="58" t="s">
        <v>817</v>
      </c>
      <c r="P1606" s="2">
        <v>66116</v>
      </c>
      <c r="Q1606" s="2" t="s">
        <v>818</v>
      </c>
      <c r="R1606" s="2" t="s">
        <v>812</v>
      </c>
      <c r="S1606" s="10">
        <v>44923</v>
      </c>
      <c r="T1606" s="58" t="s">
        <v>819</v>
      </c>
      <c r="U1606" s="2" t="s">
        <v>820</v>
      </c>
      <c r="V1606" s="2" t="s">
        <v>92</v>
      </c>
      <c r="W1606" s="2" t="s">
        <v>1192</v>
      </c>
      <c r="X1606" s="2" t="s">
        <v>480</v>
      </c>
      <c r="Y1606" s="2">
        <v>79</v>
      </c>
      <c r="Z1606" s="2" t="s">
        <v>95</v>
      </c>
      <c r="AA1606" s="2" t="s">
        <v>143</v>
      </c>
      <c r="AB1606" s="58" t="s">
        <v>3669</v>
      </c>
      <c r="AC1606" s="58" t="s">
        <v>98</v>
      </c>
      <c r="AD1606" s="58" t="s">
        <v>11928</v>
      </c>
      <c r="AE1606" s="2" t="s">
        <v>11929</v>
      </c>
      <c r="AF1606" s="62">
        <v>-11.27547</v>
      </c>
      <c r="AG1606" s="62">
        <v>-37.789012</v>
      </c>
      <c r="AH1606" s="2" t="s">
        <v>11930</v>
      </c>
      <c r="AI1606" s="2" t="s">
        <v>147</v>
      </c>
      <c r="AJ1606" s="2" t="s">
        <v>1196</v>
      </c>
      <c r="AK1606" s="55">
        <v>331.99</v>
      </c>
      <c r="AL1606" s="55">
        <v>0</v>
      </c>
      <c r="AM1606" s="55">
        <v>0</v>
      </c>
      <c r="AN1606" s="2" t="s">
        <v>103</v>
      </c>
      <c r="AO1606" s="2">
        <v>8</v>
      </c>
      <c r="AP1606" s="2">
        <v>1</v>
      </c>
      <c r="AQ1606" s="2">
        <v>1</v>
      </c>
      <c r="AR1606" s="53" t="s">
        <v>148</v>
      </c>
      <c r="AS1606" s="2" t="s">
        <v>73</v>
      </c>
      <c r="AT1606" s="2" t="s">
        <v>148</v>
      </c>
      <c r="AU1606" s="2" t="s">
        <v>148</v>
      </c>
      <c r="AV1606" s="2" t="s">
        <v>148</v>
      </c>
      <c r="AW1606" s="2" t="str">
        <f t="shared" si="25"/>
        <v xml:space="preserve">     PEGUE NA LOJA HOJE             </v>
      </c>
    </row>
    <row r="1607" spans="2:49">
      <c r="B1607" t="s">
        <v>11931</v>
      </c>
      <c r="C1607" s="2">
        <v>5489</v>
      </c>
      <c r="D1607" s="2">
        <v>5489</v>
      </c>
      <c r="E1607" s="2" t="s">
        <v>11932</v>
      </c>
      <c r="F1607" s="58" t="s">
        <v>11933</v>
      </c>
      <c r="G1607" s="2" t="s">
        <v>128</v>
      </c>
      <c r="H1607" t="s">
        <v>129</v>
      </c>
      <c r="I1607" s="58" t="s">
        <v>130</v>
      </c>
      <c r="J1607" s="2">
        <v>66128</v>
      </c>
      <c r="K1607" s="2" t="s">
        <v>131</v>
      </c>
      <c r="L1607" s="2" t="s">
        <v>132</v>
      </c>
      <c r="M1607" s="58" t="s">
        <v>1451</v>
      </c>
      <c r="N1607" s="58" t="s">
        <v>1452</v>
      </c>
      <c r="O1607" s="58" t="s">
        <v>1453</v>
      </c>
      <c r="P1607" s="2">
        <v>68774</v>
      </c>
      <c r="Q1607" s="2" t="s">
        <v>1454</v>
      </c>
      <c r="R1607" s="2" t="s">
        <v>1455</v>
      </c>
      <c r="S1607" s="10">
        <v>44924</v>
      </c>
      <c r="T1607" s="58" t="s">
        <v>918</v>
      </c>
      <c r="U1607" s="2" t="s">
        <v>919</v>
      </c>
      <c r="V1607" s="2" t="s">
        <v>92</v>
      </c>
      <c r="W1607" s="2" t="s">
        <v>1192</v>
      </c>
      <c r="X1607" s="2" t="s">
        <v>140</v>
      </c>
      <c r="Y1607" s="2">
        <v>11</v>
      </c>
      <c r="Z1607" s="2" t="s">
        <v>95</v>
      </c>
      <c r="AA1607" s="2" t="s">
        <v>141</v>
      </c>
      <c r="AB1607" s="58" t="s">
        <v>11934</v>
      </c>
      <c r="AC1607" s="58" t="s">
        <v>5615</v>
      </c>
      <c r="AD1607" s="58" t="s">
        <v>11935</v>
      </c>
      <c r="AE1607" s="2" t="s">
        <v>11936</v>
      </c>
      <c r="AF1607" s="62">
        <v>-23.5209376</v>
      </c>
      <c r="AG1607" s="62">
        <v>-46.833601399999999</v>
      </c>
      <c r="AH1607" s="2" t="s">
        <v>11937</v>
      </c>
      <c r="AI1607" s="2" t="s">
        <v>147</v>
      </c>
      <c r="AJ1607" s="2" t="s">
        <v>1260</v>
      </c>
      <c r="AK1607" s="55">
        <v>296.2</v>
      </c>
      <c r="AL1607" s="55">
        <v>0</v>
      </c>
      <c r="AM1607" s="55">
        <v>0</v>
      </c>
      <c r="AN1607" s="2" t="s">
        <v>103</v>
      </c>
      <c r="AO1607" s="2">
        <v>5</v>
      </c>
      <c r="AP1607" s="2">
        <v>2</v>
      </c>
      <c r="AQ1607" s="2">
        <v>1</v>
      </c>
      <c r="AR1607" s="53" t="s">
        <v>148</v>
      </c>
      <c r="AS1607" s="2" t="s">
        <v>73</v>
      </c>
      <c r="AT1607" s="2" t="s">
        <v>74</v>
      </c>
      <c r="AU1607" s="2" t="s">
        <v>148</v>
      </c>
      <c r="AV1607" s="2" t="s">
        <v>148</v>
      </c>
      <c r="AW1607" s="2" t="str">
        <f t="shared" si="25"/>
        <v xml:space="preserve">     PEGUE NA LOJA HOJE    SHIP FROM STORE        </v>
      </c>
    </row>
    <row r="1608" spans="2:49">
      <c r="B1608" t="s">
        <v>11938</v>
      </c>
      <c r="C1608" s="2">
        <v>5491</v>
      </c>
      <c r="D1608" s="2">
        <v>5491</v>
      </c>
      <c r="E1608" s="2" t="s">
        <v>11939</v>
      </c>
      <c r="F1608" s="58" t="s">
        <v>11940</v>
      </c>
      <c r="G1608" s="2" t="s">
        <v>380</v>
      </c>
      <c r="H1608" t="s">
        <v>381</v>
      </c>
      <c r="I1608" s="58" t="s">
        <v>382</v>
      </c>
      <c r="J1608" s="2">
        <v>66147</v>
      </c>
      <c r="K1608" s="2" t="s">
        <v>383</v>
      </c>
      <c r="L1608" s="2" t="s">
        <v>384</v>
      </c>
      <c r="M1608" s="58" t="s">
        <v>520</v>
      </c>
      <c r="N1608" s="58" t="s">
        <v>521</v>
      </c>
      <c r="O1608" s="58" t="s">
        <v>522</v>
      </c>
      <c r="P1608" s="2">
        <v>68701</v>
      </c>
      <c r="Q1608" s="2" t="s">
        <v>523</v>
      </c>
      <c r="R1608" s="2" t="s">
        <v>517</v>
      </c>
      <c r="S1608" s="10">
        <v>44924</v>
      </c>
      <c r="T1608" s="58" t="s">
        <v>524</v>
      </c>
      <c r="U1608" s="2" t="s">
        <v>525</v>
      </c>
      <c r="V1608" s="2" t="s">
        <v>92</v>
      </c>
      <c r="W1608" s="2" t="s">
        <v>1192</v>
      </c>
      <c r="X1608" s="2" t="s">
        <v>442</v>
      </c>
      <c r="Y1608" s="2">
        <v>88</v>
      </c>
      <c r="Z1608" s="2" t="s">
        <v>160</v>
      </c>
      <c r="AA1608" s="2" t="s">
        <v>526</v>
      </c>
      <c r="AB1608" s="58" t="s">
        <v>11941</v>
      </c>
      <c r="AC1608" s="58" t="s">
        <v>98</v>
      </c>
      <c r="AD1608" s="58" t="s">
        <v>11942</v>
      </c>
      <c r="AE1608" s="2" t="s">
        <v>11943</v>
      </c>
      <c r="AF1608" s="62">
        <v>-5.5891183999999896</v>
      </c>
      <c r="AG1608" s="62">
        <v>-39.445028099999902</v>
      </c>
      <c r="AH1608" s="2" t="s">
        <v>11944</v>
      </c>
      <c r="AI1608" s="2" t="s">
        <v>147</v>
      </c>
      <c r="AJ1608" s="2" t="s">
        <v>1196</v>
      </c>
      <c r="AK1608" s="55">
        <v>357.77</v>
      </c>
      <c r="AL1608" s="55">
        <v>0</v>
      </c>
      <c r="AM1608" s="55">
        <v>0</v>
      </c>
      <c r="AN1608" s="2" t="s">
        <v>103</v>
      </c>
      <c r="AO1608" s="2">
        <v>11</v>
      </c>
      <c r="AP1608" s="2">
        <v>1</v>
      </c>
      <c r="AQ1608" s="2">
        <v>4</v>
      </c>
      <c r="AR1608" s="53" t="s">
        <v>148</v>
      </c>
      <c r="AS1608" s="2" t="s">
        <v>73</v>
      </c>
      <c r="AT1608" s="2" t="s">
        <v>148</v>
      </c>
      <c r="AU1608" s="2" t="s">
        <v>148</v>
      </c>
      <c r="AV1608" s="2" t="s">
        <v>148</v>
      </c>
      <c r="AW1608" s="2" t="str">
        <f t="shared" si="25"/>
        <v xml:space="preserve">     PEGUE NA LOJA HOJE             </v>
      </c>
    </row>
    <row r="1609" spans="2:49">
      <c r="B1609" t="s">
        <v>11945</v>
      </c>
      <c r="C1609" s="2">
        <v>5487</v>
      </c>
      <c r="D1609" s="2">
        <v>5487</v>
      </c>
      <c r="E1609" s="2" t="s">
        <v>11946</v>
      </c>
      <c r="F1609" s="58" t="s">
        <v>11947</v>
      </c>
      <c r="G1609" s="2" t="s">
        <v>380</v>
      </c>
      <c r="H1609" t="s">
        <v>381</v>
      </c>
      <c r="I1609" s="58" t="s">
        <v>382</v>
      </c>
      <c r="J1609" s="2">
        <v>66147</v>
      </c>
      <c r="K1609" s="2" t="s">
        <v>383</v>
      </c>
      <c r="L1609" s="2" t="s">
        <v>384</v>
      </c>
      <c r="M1609" s="58" t="s">
        <v>873</v>
      </c>
      <c r="N1609" s="58" t="s">
        <v>874</v>
      </c>
      <c r="O1609" s="58" t="s">
        <v>875</v>
      </c>
      <c r="P1609" s="2">
        <v>66229</v>
      </c>
      <c r="Q1609" s="2" t="s">
        <v>876</v>
      </c>
      <c r="R1609" s="2" t="s">
        <v>870</v>
      </c>
      <c r="S1609" s="10">
        <v>44924</v>
      </c>
      <c r="T1609" s="58" t="s">
        <v>877</v>
      </c>
      <c r="U1609" s="2" t="s">
        <v>878</v>
      </c>
      <c r="V1609" s="2" t="s">
        <v>92</v>
      </c>
      <c r="W1609" s="2" t="s">
        <v>1192</v>
      </c>
      <c r="X1609" s="2" t="s">
        <v>442</v>
      </c>
      <c r="Y1609" s="2">
        <v>88</v>
      </c>
      <c r="Z1609" s="2" t="s">
        <v>160</v>
      </c>
      <c r="AA1609" s="2" t="s">
        <v>526</v>
      </c>
      <c r="AB1609" s="58" t="s">
        <v>11948</v>
      </c>
      <c r="AC1609" s="58" t="s">
        <v>98</v>
      </c>
      <c r="AD1609" s="58" t="s">
        <v>11949</v>
      </c>
      <c r="AE1609" s="2" t="s">
        <v>11950</v>
      </c>
      <c r="AF1609" s="62">
        <v>-7.0403286999999999</v>
      </c>
      <c r="AG1609" s="62">
        <v>-39.284491000000003</v>
      </c>
      <c r="AH1609" s="2" t="s">
        <v>11951</v>
      </c>
      <c r="AI1609" s="2" t="s">
        <v>147</v>
      </c>
      <c r="AJ1609" s="2" t="s">
        <v>1196</v>
      </c>
      <c r="AK1609" s="55">
        <v>404.42</v>
      </c>
      <c r="AL1609" s="55">
        <v>0</v>
      </c>
      <c r="AM1609" s="55">
        <v>0</v>
      </c>
      <c r="AN1609" s="2" t="s">
        <v>103</v>
      </c>
      <c r="AO1609" s="2">
        <v>11</v>
      </c>
      <c r="AP1609" s="2">
        <v>1</v>
      </c>
      <c r="AQ1609" s="2">
        <v>4</v>
      </c>
      <c r="AR1609" s="53" t="s">
        <v>148</v>
      </c>
      <c r="AS1609" s="2" t="s">
        <v>73</v>
      </c>
      <c r="AT1609" s="2" t="s">
        <v>148</v>
      </c>
      <c r="AU1609" s="2" t="s">
        <v>148</v>
      </c>
      <c r="AV1609" s="2" t="s">
        <v>148</v>
      </c>
      <c r="AW1609" s="2" t="str">
        <f t="shared" si="25"/>
        <v xml:space="preserve">     PEGUE NA LOJA HOJE             </v>
      </c>
    </row>
    <row r="1610" spans="2:49">
      <c r="B1610" t="s">
        <v>11952</v>
      </c>
      <c r="C1610" s="2">
        <v>1598</v>
      </c>
      <c r="D1610" s="2">
        <v>1598</v>
      </c>
      <c r="E1610" s="2" t="s">
        <v>11953</v>
      </c>
      <c r="F1610" s="58" t="s">
        <v>11954</v>
      </c>
      <c r="G1610" s="2" t="s">
        <v>380</v>
      </c>
      <c r="H1610" t="s">
        <v>381</v>
      </c>
      <c r="I1610" s="58" t="s">
        <v>382</v>
      </c>
      <c r="J1610" s="2">
        <v>66147</v>
      </c>
      <c r="K1610" s="2" t="s">
        <v>383</v>
      </c>
      <c r="L1610" s="2" t="s">
        <v>384</v>
      </c>
      <c r="M1610" s="58" t="s">
        <v>2907</v>
      </c>
      <c r="N1610" s="58" t="s">
        <v>2908</v>
      </c>
      <c r="O1610" s="58" t="s">
        <v>2909</v>
      </c>
      <c r="P1610" s="2">
        <v>68222</v>
      </c>
      <c r="Q1610" s="2" t="s">
        <v>2910</v>
      </c>
      <c r="R1610" s="2">
        <v>1019</v>
      </c>
      <c r="S1610" s="10">
        <v>44924</v>
      </c>
      <c r="T1610" s="58" t="s">
        <v>2911</v>
      </c>
      <c r="U1610" s="2" t="s">
        <v>2912</v>
      </c>
      <c r="V1610" s="2" t="s">
        <v>92</v>
      </c>
      <c r="W1610" s="2" t="s">
        <v>93</v>
      </c>
      <c r="X1610" s="2" t="s">
        <v>442</v>
      </c>
      <c r="Y1610" s="2">
        <v>86</v>
      </c>
      <c r="Z1610" s="2" t="s">
        <v>160</v>
      </c>
      <c r="AA1610" s="2" t="s">
        <v>2913</v>
      </c>
      <c r="AB1610" s="58" t="s">
        <v>2906</v>
      </c>
      <c r="AC1610" s="58" t="s">
        <v>11954</v>
      </c>
      <c r="AD1610" s="58" t="s">
        <v>11955</v>
      </c>
      <c r="AE1610" s="2" t="s">
        <v>11956</v>
      </c>
      <c r="AF1610" s="62">
        <v>-5.1085288000000002</v>
      </c>
      <c r="AG1610" s="62">
        <v>-42.752682</v>
      </c>
      <c r="AH1610" s="2" t="s">
        <v>11957</v>
      </c>
      <c r="AI1610" s="2" t="s">
        <v>147</v>
      </c>
      <c r="AJ1610" s="2" t="s">
        <v>330</v>
      </c>
      <c r="AK1610" s="55">
        <v>710.07</v>
      </c>
      <c r="AL1610" s="55">
        <v>0</v>
      </c>
      <c r="AM1610" s="55">
        <v>0</v>
      </c>
      <c r="AN1610" s="2" t="s">
        <v>103</v>
      </c>
      <c r="AO1610" s="2">
        <v>9</v>
      </c>
      <c r="AP1610" s="2">
        <v>1</v>
      </c>
      <c r="AQ1610" s="2">
        <v>2</v>
      </c>
      <c r="AR1610" s="53" t="s">
        <v>148</v>
      </c>
      <c r="AS1610" s="2" t="s">
        <v>73</v>
      </c>
      <c r="AT1610" s="2" t="s">
        <v>74</v>
      </c>
      <c r="AU1610" s="2" t="s">
        <v>148</v>
      </c>
      <c r="AV1610" s="2" t="s">
        <v>148</v>
      </c>
      <c r="AW1610" s="2" t="str">
        <f t="shared" si="25"/>
        <v xml:space="preserve">     PEGUE NA LOJA HOJE    SHIP FROM STORE        </v>
      </c>
    </row>
    <row r="1611" spans="2:49">
      <c r="B1611" t="s">
        <v>11958</v>
      </c>
      <c r="C1611" s="2">
        <v>5493</v>
      </c>
      <c r="D1611" s="2">
        <v>5493</v>
      </c>
      <c r="E1611" s="2" t="s">
        <v>11959</v>
      </c>
      <c r="F1611" s="58" t="s">
        <v>11960</v>
      </c>
      <c r="G1611" s="2" t="s">
        <v>534</v>
      </c>
      <c r="H1611" t="s">
        <v>535</v>
      </c>
      <c r="I1611" s="58" t="s">
        <v>536</v>
      </c>
      <c r="J1611" s="2">
        <v>65659</v>
      </c>
      <c r="K1611" s="2" t="s">
        <v>537</v>
      </c>
      <c r="L1611" s="2" t="s">
        <v>531</v>
      </c>
      <c r="M1611" s="58" t="s">
        <v>3038</v>
      </c>
      <c r="N1611" s="58" t="s">
        <v>3039</v>
      </c>
      <c r="O1611" s="58" t="s">
        <v>3040</v>
      </c>
      <c r="P1611" s="2" t="s">
        <v>148</v>
      </c>
      <c r="Q1611" s="2" t="s">
        <v>3041</v>
      </c>
      <c r="R1611" s="2" t="s">
        <v>3035</v>
      </c>
      <c r="S1611" s="10">
        <v>44924</v>
      </c>
      <c r="T1611" s="58" t="s">
        <v>3042</v>
      </c>
      <c r="U1611" s="2" t="s">
        <v>3043</v>
      </c>
      <c r="V1611" s="2" t="s">
        <v>92</v>
      </c>
      <c r="W1611" s="2" t="s">
        <v>1192</v>
      </c>
      <c r="X1611" s="2" t="s">
        <v>545</v>
      </c>
      <c r="Y1611" s="2">
        <v>91</v>
      </c>
      <c r="Z1611" s="2" t="s">
        <v>95</v>
      </c>
      <c r="AA1611" s="2" t="s">
        <v>546</v>
      </c>
      <c r="AB1611" s="58" t="s">
        <v>11961</v>
      </c>
      <c r="AC1611" s="58" t="s">
        <v>98</v>
      </c>
      <c r="AD1611" s="58" t="s">
        <v>11962</v>
      </c>
      <c r="AE1611" s="2" t="s">
        <v>11963</v>
      </c>
      <c r="AF1611" s="62">
        <v>-3.8350930000000001</v>
      </c>
      <c r="AG1611" s="62">
        <v>-50.6383504</v>
      </c>
      <c r="AH1611" s="2" t="s">
        <v>11964</v>
      </c>
      <c r="AI1611" s="2" t="s">
        <v>147</v>
      </c>
      <c r="AJ1611" s="2" t="s">
        <v>1196</v>
      </c>
      <c r="AK1611" s="55">
        <v>479.77</v>
      </c>
      <c r="AL1611" s="55">
        <v>0</v>
      </c>
      <c r="AM1611" s="55">
        <v>0</v>
      </c>
      <c r="AN1611" s="2" t="s">
        <v>103</v>
      </c>
      <c r="AO1611" s="2">
        <v>9</v>
      </c>
      <c r="AP1611" s="2">
        <v>1</v>
      </c>
      <c r="AQ1611" s="2">
        <v>2</v>
      </c>
      <c r="AR1611" s="53" t="s">
        <v>148</v>
      </c>
      <c r="AS1611" s="2" t="s">
        <v>73</v>
      </c>
      <c r="AT1611" s="2" t="s">
        <v>148</v>
      </c>
      <c r="AU1611" s="2" t="s">
        <v>148</v>
      </c>
      <c r="AV1611" s="2" t="s">
        <v>148</v>
      </c>
      <c r="AW1611" s="2" t="str">
        <f t="shared" si="25"/>
        <v xml:space="preserve">     PEGUE NA LOJA HOJE             </v>
      </c>
    </row>
    <row r="1612" spans="2:49">
      <c r="B1612" t="s">
        <v>11965</v>
      </c>
      <c r="C1612" s="2">
        <v>5486</v>
      </c>
      <c r="D1612" s="2">
        <v>5486</v>
      </c>
      <c r="E1612" s="2" t="s">
        <v>11966</v>
      </c>
      <c r="F1612" s="58" t="s">
        <v>7636</v>
      </c>
      <c r="G1612" s="2" t="s">
        <v>431</v>
      </c>
      <c r="H1612" t="s">
        <v>432</v>
      </c>
      <c r="I1612" s="58" t="s">
        <v>433</v>
      </c>
      <c r="J1612" s="2">
        <v>66749</v>
      </c>
      <c r="K1612" s="2" t="s">
        <v>434</v>
      </c>
      <c r="L1612" s="2" t="s">
        <v>435</v>
      </c>
      <c r="M1612" s="58" t="s">
        <v>1519</v>
      </c>
      <c r="N1612" s="58" t="s">
        <v>1520</v>
      </c>
      <c r="O1612" s="58" t="s">
        <v>1521</v>
      </c>
      <c r="P1612" s="2">
        <v>66162</v>
      </c>
      <c r="Q1612" s="2" t="s">
        <v>1522</v>
      </c>
      <c r="R1612" s="2">
        <v>1580</v>
      </c>
      <c r="S1612" s="10">
        <v>44924</v>
      </c>
      <c r="T1612" s="58" t="s">
        <v>1523</v>
      </c>
      <c r="U1612" s="2" t="s">
        <v>1524</v>
      </c>
      <c r="V1612" s="2" t="s">
        <v>92</v>
      </c>
      <c r="W1612" s="2" t="s">
        <v>1192</v>
      </c>
      <c r="X1612" s="2" t="s">
        <v>442</v>
      </c>
      <c r="Y1612" s="2">
        <v>84</v>
      </c>
      <c r="Z1612" s="2" t="s">
        <v>160</v>
      </c>
      <c r="AA1612" s="2" t="s">
        <v>1519</v>
      </c>
      <c r="AB1612" s="58" t="s">
        <v>11967</v>
      </c>
      <c r="AC1612" s="58" t="s">
        <v>98</v>
      </c>
      <c r="AD1612" s="58" t="s">
        <v>11968</v>
      </c>
      <c r="AE1612" s="2" t="s">
        <v>11969</v>
      </c>
      <c r="AF1612" s="62">
        <v>-6.2127257</v>
      </c>
      <c r="AG1612" s="62">
        <v>-38.497126199999997</v>
      </c>
      <c r="AH1612" s="2" t="s">
        <v>11970</v>
      </c>
      <c r="AI1612" s="2" t="s">
        <v>147</v>
      </c>
      <c r="AJ1612" s="2" t="s">
        <v>1196</v>
      </c>
      <c r="AK1612" s="55">
        <v>348.74</v>
      </c>
      <c r="AL1612" s="55">
        <v>0</v>
      </c>
      <c r="AM1612" s="55">
        <v>0</v>
      </c>
      <c r="AN1612" s="2" t="s">
        <v>103</v>
      </c>
      <c r="AO1612" s="2">
        <v>9</v>
      </c>
      <c r="AP1612" s="2">
        <v>1</v>
      </c>
      <c r="AQ1612" s="2">
        <v>2</v>
      </c>
      <c r="AR1612" s="53" t="s">
        <v>148</v>
      </c>
      <c r="AS1612" s="2" t="s">
        <v>73</v>
      </c>
      <c r="AT1612" s="2" t="s">
        <v>148</v>
      </c>
      <c r="AU1612" s="2" t="s">
        <v>148</v>
      </c>
      <c r="AV1612" s="2" t="s">
        <v>148</v>
      </c>
      <c r="AW1612" s="2" t="str">
        <f t="shared" si="25"/>
        <v xml:space="preserve">     PEGUE NA LOJA HOJE             </v>
      </c>
    </row>
    <row r="1613" spans="2:49">
      <c r="B1613" t="s">
        <v>11971</v>
      </c>
      <c r="C1613" s="2">
        <v>5485</v>
      </c>
      <c r="D1613" s="2">
        <v>5485</v>
      </c>
      <c r="E1613" s="2" t="s">
        <v>11972</v>
      </c>
      <c r="F1613" s="58" t="s">
        <v>11973</v>
      </c>
      <c r="G1613" s="2" t="s">
        <v>431</v>
      </c>
      <c r="H1613" t="s">
        <v>432</v>
      </c>
      <c r="I1613" s="58" t="s">
        <v>433</v>
      </c>
      <c r="J1613" s="2">
        <v>66749</v>
      </c>
      <c r="K1613" s="2" t="s">
        <v>434</v>
      </c>
      <c r="L1613" s="2" t="s">
        <v>435</v>
      </c>
      <c r="M1613" s="58" t="s">
        <v>815</v>
      </c>
      <c r="N1613" s="58" t="s">
        <v>816</v>
      </c>
      <c r="O1613" s="58" t="s">
        <v>817</v>
      </c>
      <c r="P1613" s="2">
        <v>66116</v>
      </c>
      <c r="Q1613" s="2" t="s">
        <v>818</v>
      </c>
      <c r="R1613" s="2" t="s">
        <v>812</v>
      </c>
      <c r="S1613" s="10">
        <v>44924</v>
      </c>
      <c r="T1613" s="58" t="s">
        <v>819</v>
      </c>
      <c r="U1613" s="2" t="s">
        <v>820</v>
      </c>
      <c r="V1613" s="2" t="s">
        <v>92</v>
      </c>
      <c r="W1613" s="2" t="s">
        <v>1192</v>
      </c>
      <c r="X1613" s="2" t="s">
        <v>480</v>
      </c>
      <c r="Y1613" s="2">
        <v>79</v>
      </c>
      <c r="Z1613" s="2" t="s">
        <v>95</v>
      </c>
      <c r="AA1613" s="2" t="s">
        <v>143</v>
      </c>
      <c r="AB1613" s="58" t="s">
        <v>11974</v>
      </c>
      <c r="AC1613" s="58" t="s">
        <v>98</v>
      </c>
      <c r="AD1613" s="58" t="s">
        <v>11975</v>
      </c>
      <c r="AE1613" s="2" t="s">
        <v>11976</v>
      </c>
      <c r="AF1613" s="62">
        <v>-10.7365847</v>
      </c>
      <c r="AG1613" s="62">
        <v>-37.809449299999997</v>
      </c>
      <c r="AH1613" s="2" t="s">
        <v>11977</v>
      </c>
      <c r="AI1613" s="2" t="s">
        <v>147</v>
      </c>
      <c r="AJ1613" s="2" t="s">
        <v>1196</v>
      </c>
      <c r="AK1613" s="55">
        <v>335.83</v>
      </c>
      <c r="AL1613" s="55">
        <v>0</v>
      </c>
      <c r="AM1613" s="55">
        <v>0</v>
      </c>
      <c r="AN1613" s="2" t="s">
        <v>103</v>
      </c>
      <c r="AO1613" s="2">
        <v>9</v>
      </c>
      <c r="AP1613" s="2">
        <v>1</v>
      </c>
      <c r="AQ1613" s="2">
        <v>2</v>
      </c>
      <c r="AR1613" s="53" t="s">
        <v>148</v>
      </c>
      <c r="AS1613" s="2" t="s">
        <v>73</v>
      </c>
      <c r="AT1613" s="2" t="s">
        <v>148</v>
      </c>
      <c r="AU1613" s="2" t="s">
        <v>148</v>
      </c>
      <c r="AV1613" s="2" t="s">
        <v>148</v>
      </c>
      <c r="AW1613" s="2" t="str">
        <f t="shared" si="25"/>
        <v xml:space="preserve">     PEGUE NA LOJA HOJE             </v>
      </c>
    </row>
    <row r="1614" spans="2:49">
      <c r="B1614" t="s">
        <v>11978</v>
      </c>
      <c r="C1614" s="2" t="s">
        <v>11979</v>
      </c>
      <c r="D1614" s="2">
        <v>182</v>
      </c>
      <c r="E1614" s="2" t="s">
        <v>11980</v>
      </c>
      <c r="F1614" s="58" t="s">
        <v>11981</v>
      </c>
      <c r="G1614" s="2" t="s">
        <v>285</v>
      </c>
      <c r="H1614" t="s">
        <v>286</v>
      </c>
      <c r="I1614" s="58" t="s">
        <v>287</v>
      </c>
      <c r="J1614" s="2">
        <v>68673</v>
      </c>
      <c r="K1614" s="2" t="s">
        <v>288</v>
      </c>
      <c r="L1614" s="2" t="s">
        <v>289</v>
      </c>
      <c r="M1614" s="58" t="s">
        <v>663</v>
      </c>
      <c r="N1614" s="58" t="s">
        <v>664</v>
      </c>
      <c r="O1614" s="58" t="s">
        <v>665</v>
      </c>
      <c r="P1614" s="2" t="s">
        <v>148</v>
      </c>
      <c r="Q1614" s="2" t="s">
        <v>666</v>
      </c>
      <c r="R1614" s="2" t="s">
        <v>660</v>
      </c>
      <c r="S1614" s="10">
        <v>44925</v>
      </c>
      <c r="T1614" s="58" t="s">
        <v>667</v>
      </c>
      <c r="U1614" s="2" t="s">
        <v>668</v>
      </c>
      <c r="V1614" s="2" t="s">
        <v>92</v>
      </c>
      <c r="W1614" s="2" t="s">
        <v>93</v>
      </c>
      <c r="X1614" s="2" t="s">
        <v>296</v>
      </c>
      <c r="Y1614" s="2">
        <v>47</v>
      </c>
      <c r="Z1614" s="2" t="s">
        <v>160</v>
      </c>
      <c r="AA1614" s="2" t="s">
        <v>669</v>
      </c>
      <c r="AB1614" s="58" t="s">
        <v>11982</v>
      </c>
      <c r="AC1614" s="58" t="s">
        <v>11983</v>
      </c>
      <c r="AD1614" s="58" t="s">
        <v>11984</v>
      </c>
      <c r="AE1614" s="2" t="s">
        <v>11985</v>
      </c>
      <c r="AF1614" s="62">
        <v>-26.903615800000001</v>
      </c>
      <c r="AG1614" s="62">
        <v>-48.660390100000001</v>
      </c>
      <c r="AH1614" s="2" t="s">
        <v>11986</v>
      </c>
      <c r="AI1614" s="2" t="s">
        <v>28</v>
      </c>
      <c r="AJ1614" s="2" t="s">
        <v>1351</v>
      </c>
      <c r="AK1614" s="55">
        <v>535.27</v>
      </c>
      <c r="AL1614" s="55">
        <v>0</v>
      </c>
      <c r="AM1614" s="55">
        <v>0</v>
      </c>
      <c r="AN1614" s="2" t="s">
        <v>331</v>
      </c>
      <c r="AO1614" s="2">
        <v>6</v>
      </c>
      <c r="AP1614" s="2">
        <v>2</v>
      </c>
      <c r="AQ1614" s="2">
        <v>2</v>
      </c>
      <c r="AR1614" s="53" t="s">
        <v>148</v>
      </c>
      <c r="AS1614" s="2" t="s">
        <v>73</v>
      </c>
      <c r="AT1614" s="2" t="s">
        <v>148</v>
      </c>
      <c r="AU1614" s="2" t="s">
        <v>148</v>
      </c>
      <c r="AV1614" s="2" t="s">
        <v>148</v>
      </c>
      <c r="AW1614" s="2" t="str">
        <f t="shared" si="25"/>
        <v xml:space="preserve">     PEGUE NA LOJA HOJE             </v>
      </c>
    </row>
    <row r="1615" spans="2:49">
      <c r="B1615" t="s">
        <v>11987</v>
      </c>
      <c r="C1615" s="2">
        <v>5475</v>
      </c>
      <c r="D1615" s="2">
        <v>5475</v>
      </c>
      <c r="E1615" s="2" t="s">
        <v>11988</v>
      </c>
      <c r="F1615" s="58" t="s">
        <v>11989</v>
      </c>
      <c r="G1615" s="2" t="s">
        <v>431</v>
      </c>
      <c r="H1615" t="s">
        <v>432</v>
      </c>
      <c r="I1615" s="58" t="s">
        <v>433</v>
      </c>
      <c r="J1615" s="2">
        <v>66749</v>
      </c>
      <c r="K1615" s="2" t="s">
        <v>434</v>
      </c>
      <c r="L1615" s="2" t="s">
        <v>435</v>
      </c>
      <c r="M1615" s="58" t="s">
        <v>3004</v>
      </c>
      <c r="N1615" s="58" t="s">
        <v>3005</v>
      </c>
      <c r="O1615" s="58" t="s">
        <v>3006</v>
      </c>
      <c r="P1615" s="2">
        <v>68685</v>
      </c>
      <c r="Q1615" s="2" t="s">
        <v>3007</v>
      </c>
      <c r="R1615" s="2" t="s">
        <v>3008</v>
      </c>
      <c r="S1615" s="10">
        <v>44926</v>
      </c>
      <c r="T1615" s="58" t="s">
        <v>1848</v>
      </c>
      <c r="U1615" s="2" t="s">
        <v>1849</v>
      </c>
      <c r="V1615" s="2" t="s">
        <v>92</v>
      </c>
      <c r="W1615" s="2" t="s">
        <v>1192</v>
      </c>
      <c r="X1615" s="2" t="s">
        <v>480</v>
      </c>
      <c r="Y1615" s="2">
        <v>73</v>
      </c>
      <c r="Z1615" s="2" t="s">
        <v>160</v>
      </c>
      <c r="AA1615" s="2" t="s">
        <v>481</v>
      </c>
      <c r="AB1615" s="58" t="s">
        <v>11990</v>
      </c>
      <c r="AC1615" s="58" t="s">
        <v>11991</v>
      </c>
      <c r="AD1615" s="58" t="s">
        <v>11992</v>
      </c>
      <c r="AE1615" s="2" t="s">
        <v>11993</v>
      </c>
      <c r="AF1615" s="62">
        <v>-13.8921505</v>
      </c>
      <c r="AG1615" s="62">
        <v>-38.949970399999998</v>
      </c>
      <c r="AH1615" s="2" t="s">
        <v>11994</v>
      </c>
      <c r="AI1615" s="2" t="s">
        <v>28</v>
      </c>
      <c r="AJ1615" s="2" t="s">
        <v>1260</v>
      </c>
      <c r="AK1615" s="55">
        <v>291</v>
      </c>
      <c r="AL1615" s="55">
        <v>0</v>
      </c>
      <c r="AM1615" s="55">
        <v>0</v>
      </c>
      <c r="AN1615" s="2" t="s">
        <v>103</v>
      </c>
      <c r="AO1615" s="2">
        <v>8</v>
      </c>
      <c r="AP1615" s="2">
        <v>1</v>
      </c>
      <c r="AQ1615" s="2">
        <v>1</v>
      </c>
      <c r="AR1615" s="53" t="s">
        <v>148</v>
      </c>
      <c r="AS1615" s="2" t="s">
        <v>73</v>
      </c>
      <c r="AT1615" s="2" t="s">
        <v>148</v>
      </c>
      <c r="AU1615" s="2" t="s">
        <v>148</v>
      </c>
      <c r="AV1615" s="2" t="s">
        <v>148</v>
      </c>
      <c r="AW1615" s="2" t="str">
        <f t="shared" si="25"/>
        <v xml:space="preserve">     PEGUE NA LOJA HOJE             </v>
      </c>
    </row>
    <row r="1616" spans="2:49">
      <c r="B1616" t="s">
        <v>11995</v>
      </c>
      <c r="C1616" s="2">
        <v>1594</v>
      </c>
      <c r="D1616" s="2">
        <v>1594</v>
      </c>
      <c r="E1616" s="2" t="s">
        <v>11996</v>
      </c>
      <c r="F1616" s="58" t="s">
        <v>9724</v>
      </c>
      <c r="G1616" s="2" t="s">
        <v>108</v>
      </c>
      <c r="H1616" t="s">
        <v>109</v>
      </c>
      <c r="I1616" s="58" t="s">
        <v>110</v>
      </c>
      <c r="J1616" s="2">
        <v>66202</v>
      </c>
      <c r="K1616" s="2" t="s">
        <v>111</v>
      </c>
      <c r="L1616" s="2" t="s">
        <v>112</v>
      </c>
      <c r="M1616" s="58" t="s">
        <v>227</v>
      </c>
      <c r="N1616" s="58" t="s">
        <v>228</v>
      </c>
      <c r="O1616" s="58" t="s">
        <v>229</v>
      </c>
      <c r="P1616" s="2">
        <v>66230</v>
      </c>
      <c r="Q1616" s="2" t="s">
        <v>230</v>
      </c>
      <c r="R1616" s="2" t="s">
        <v>231</v>
      </c>
      <c r="S1616" s="10">
        <v>44942</v>
      </c>
      <c r="T1616" s="58" t="s">
        <v>232</v>
      </c>
      <c r="U1616" s="2" t="s">
        <v>233</v>
      </c>
      <c r="V1616" s="2" t="s">
        <v>92</v>
      </c>
      <c r="W1616" s="2" t="s">
        <v>93</v>
      </c>
      <c r="X1616" s="2" t="s">
        <v>94</v>
      </c>
      <c r="Y1616" s="2">
        <v>21</v>
      </c>
      <c r="Z1616" s="2" t="s">
        <v>95</v>
      </c>
      <c r="AA1616" s="2" t="s">
        <v>96</v>
      </c>
      <c r="AB1616" s="58" t="s">
        <v>9724</v>
      </c>
      <c r="AC1616" s="58" t="s">
        <v>2130</v>
      </c>
      <c r="AD1616" s="58" t="s">
        <v>11997</v>
      </c>
      <c r="AE1616" s="2" t="s">
        <v>11998</v>
      </c>
      <c r="AF1616" s="62">
        <v>-22.409427900000001</v>
      </c>
      <c r="AG1616" s="62">
        <v>-42.967268999999902</v>
      </c>
      <c r="AH1616" s="2" t="s">
        <v>11999</v>
      </c>
      <c r="AI1616" s="2" t="s">
        <v>147</v>
      </c>
      <c r="AJ1616" s="2" t="s">
        <v>1196</v>
      </c>
      <c r="AK1616" s="55">
        <v>500</v>
      </c>
      <c r="AL1616" s="55">
        <v>0</v>
      </c>
      <c r="AM1616" s="55">
        <v>0</v>
      </c>
      <c r="AN1616" s="2" t="s">
        <v>103</v>
      </c>
      <c r="AO1616" s="2">
        <v>4</v>
      </c>
      <c r="AP1616" s="2">
        <v>3</v>
      </c>
      <c r="AQ1616" s="2">
        <v>1</v>
      </c>
      <c r="AR1616" s="53" t="s">
        <v>148</v>
      </c>
      <c r="AS1616" s="2" t="s">
        <v>73</v>
      </c>
      <c r="AT1616" s="2" t="s">
        <v>74</v>
      </c>
      <c r="AU1616" s="2" t="s">
        <v>148</v>
      </c>
      <c r="AV1616" s="2" t="s">
        <v>148</v>
      </c>
      <c r="AW1616" s="2" t="str">
        <f t="shared" si="25"/>
        <v xml:space="preserve">     PEGUE NA LOJA HOJE    SHIP FROM STORE        </v>
      </c>
    </row>
    <row r="1617" spans="2:49">
      <c r="B1617" t="s">
        <v>12000</v>
      </c>
      <c r="C1617" s="2">
        <v>5390</v>
      </c>
      <c r="D1617" s="2">
        <v>5390</v>
      </c>
      <c r="E1617" s="2" t="s">
        <v>12001</v>
      </c>
      <c r="F1617" s="58" t="s">
        <v>12002</v>
      </c>
      <c r="G1617" s="2" t="s">
        <v>81</v>
      </c>
      <c r="H1617" t="s">
        <v>82</v>
      </c>
      <c r="I1617" s="58" t="s">
        <v>83</v>
      </c>
      <c r="J1617" s="2">
        <v>66203</v>
      </c>
      <c r="K1617" s="2" t="s">
        <v>84</v>
      </c>
      <c r="L1617" s="2" t="s">
        <v>85</v>
      </c>
      <c r="M1617" s="58" t="s">
        <v>358</v>
      </c>
      <c r="N1617" s="58" t="s">
        <v>359</v>
      </c>
      <c r="O1617" s="58" t="s">
        <v>360</v>
      </c>
      <c r="P1617" s="2">
        <v>66174</v>
      </c>
      <c r="Q1617" s="2" t="s">
        <v>361</v>
      </c>
      <c r="R1617" s="2" t="s">
        <v>362</v>
      </c>
      <c r="S1617" s="10">
        <v>44954</v>
      </c>
      <c r="T1617" s="58" t="s">
        <v>363</v>
      </c>
      <c r="U1617" s="2" t="s">
        <v>364</v>
      </c>
      <c r="V1617" s="2" t="s">
        <v>92</v>
      </c>
      <c r="W1617" s="2" t="s">
        <v>1192</v>
      </c>
      <c r="X1617" s="2" t="s">
        <v>94</v>
      </c>
      <c r="Y1617" s="2">
        <v>24</v>
      </c>
      <c r="Z1617" s="2" t="s">
        <v>95</v>
      </c>
      <c r="AA1617" s="2" t="s">
        <v>96</v>
      </c>
      <c r="AB1617" s="58" t="s">
        <v>12003</v>
      </c>
      <c r="AC1617" s="58" t="s">
        <v>98</v>
      </c>
      <c r="AD1617" s="58" t="s">
        <v>12004</v>
      </c>
      <c r="AE1617" s="2" t="s">
        <v>12005</v>
      </c>
      <c r="AF1617" s="62">
        <v>-22.4544052</v>
      </c>
      <c r="AG1617" s="62">
        <v>-43.469828999999997</v>
      </c>
      <c r="AH1617" s="2" t="s">
        <v>12006</v>
      </c>
      <c r="AI1617" s="2" t="s">
        <v>147</v>
      </c>
      <c r="AJ1617" s="2" t="s">
        <v>1196</v>
      </c>
      <c r="AK1617" s="55">
        <v>347</v>
      </c>
      <c r="AL1617" s="55">
        <v>0</v>
      </c>
      <c r="AM1617" s="55">
        <v>0</v>
      </c>
      <c r="AN1617" s="2" t="s">
        <v>103</v>
      </c>
      <c r="AO1617" s="2">
        <v>7</v>
      </c>
      <c r="AP1617" s="2">
        <v>1</v>
      </c>
      <c r="AQ1617" s="2">
        <v>1</v>
      </c>
      <c r="AR1617" s="53" t="s">
        <v>148</v>
      </c>
      <c r="AS1617" s="2" t="s">
        <v>73</v>
      </c>
      <c r="AT1617" s="2" t="s">
        <v>148</v>
      </c>
      <c r="AU1617" s="2" t="s">
        <v>148</v>
      </c>
      <c r="AV1617" s="2" t="s">
        <v>148</v>
      </c>
      <c r="AW1617" s="2" t="str">
        <f t="shared" si="25"/>
        <v xml:space="preserve">     PEGUE NA LOJA HOJE             </v>
      </c>
    </row>
    <row r="1618" spans="2:49">
      <c r="B1618" t="s">
        <v>12007</v>
      </c>
      <c r="C1618" s="2">
        <v>5494</v>
      </c>
      <c r="D1618" s="2">
        <v>5494</v>
      </c>
      <c r="E1618" s="2" t="s">
        <v>12008</v>
      </c>
      <c r="F1618" s="58" t="s">
        <v>12009</v>
      </c>
      <c r="G1618" s="2" t="s">
        <v>380</v>
      </c>
      <c r="H1618" t="s">
        <v>381</v>
      </c>
      <c r="I1618" s="58" t="s">
        <v>382</v>
      </c>
      <c r="J1618" s="2">
        <v>66147</v>
      </c>
      <c r="K1618" s="2" t="s">
        <v>383</v>
      </c>
      <c r="L1618" s="2" t="s">
        <v>384</v>
      </c>
      <c r="M1618" s="58" t="s">
        <v>873</v>
      </c>
      <c r="N1618" s="58" t="s">
        <v>874</v>
      </c>
      <c r="O1618" s="58" t="s">
        <v>875</v>
      </c>
      <c r="P1618" s="2">
        <v>66229</v>
      </c>
      <c r="Q1618" s="2" t="s">
        <v>876</v>
      </c>
      <c r="R1618" s="2" t="s">
        <v>870</v>
      </c>
      <c r="S1618" s="10">
        <v>45016</v>
      </c>
      <c r="T1618" s="58" t="s">
        <v>877</v>
      </c>
      <c r="U1618" s="2" t="s">
        <v>878</v>
      </c>
      <c r="V1618" s="2" t="s">
        <v>92</v>
      </c>
      <c r="W1618" s="2" t="s">
        <v>1192</v>
      </c>
      <c r="X1618" s="2" t="s">
        <v>442</v>
      </c>
      <c r="Y1618" s="2">
        <v>88</v>
      </c>
      <c r="Z1618" s="2" t="s">
        <v>160</v>
      </c>
      <c r="AA1618" s="2" t="s">
        <v>526</v>
      </c>
      <c r="AB1618" s="58" t="s">
        <v>12009</v>
      </c>
      <c r="AC1618" s="58" t="s">
        <v>98</v>
      </c>
      <c r="AD1618" s="58" t="s">
        <v>12010</v>
      </c>
      <c r="AE1618" s="2" t="s">
        <v>12011</v>
      </c>
      <c r="AF1618" s="62">
        <v>-5.2478759999999998</v>
      </c>
      <c r="AG1618" s="62">
        <v>-38.128373099999997</v>
      </c>
      <c r="AH1618" s="2" t="s">
        <v>12012</v>
      </c>
      <c r="AI1618" s="2" t="s">
        <v>147</v>
      </c>
      <c r="AJ1618" s="2" t="s">
        <v>1196</v>
      </c>
      <c r="AK1618" s="55">
        <v>315.63</v>
      </c>
      <c r="AL1618" s="55">
        <v>0</v>
      </c>
      <c r="AM1618" s="55">
        <v>0</v>
      </c>
      <c r="AN1618" s="2" t="s">
        <v>103</v>
      </c>
      <c r="AO1618" s="2">
        <v>11</v>
      </c>
      <c r="AP1618" s="2">
        <v>1</v>
      </c>
      <c r="AQ1618" s="2">
        <v>4</v>
      </c>
      <c r="AR1618" s="53" t="s">
        <v>148</v>
      </c>
      <c r="AS1618" s="2" t="s">
        <v>73</v>
      </c>
      <c r="AT1618" s="2" t="s">
        <v>148</v>
      </c>
      <c r="AU1618" s="2" t="s">
        <v>148</v>
      </c>
      <c r="AV1618" s="2" t="s">
        <v>148</v>
      </c>
      <c r="AW1618" s="2" t="str">
        <f t="shared" si="25"/>
        <v xml:space="preserve">     PEGUE NA LOJA HOJE             </v>
      </c>
    </row>
    <row r="1619" spans="2:49">
      <c r="B1619" t="s">
        <v>12013</v>
      </c>
      <c r="C1619" s="2">
        <v>5492</v>
      </c>
      <c r="D1619" s="2">
        <v>5492</v>
      </c>
      <c r="E1619" s="2" t="s">
        <v>12014</v>
      </c>
      <c r="F1619" s="58" t="s">
        <v>12015</v>
      </c>
      <c r="G1619" s="2" t="s">
        <v>431</v>
      </c>
      <c r="H1619" t="s">
        <v>432</v>
      </c>
      <c r="I1619" s="58" t="s">
        <v>433</v>
      </c>
      <c r="J1619" s="2">
        <v>66749</v>
      </c>
      <c r="K1619" s="2" t="s">
        <v>434</v>
      </c>
      <c r="L1619" s="2" t="s">
        <v>435</v>
      </c>
      <c r="M1619" s="58" t="s">
        <v>580</v>
      </c>
      <c r="N1619" s="58" t="s">
        <v>581</v>
      </c>
      <c r="O1619" s="58" t="s">
        <v>582</v>
      </c>
      <c r="P1619" s="2" t="s">
        <v>148</v>
      </c>
      <c r="Q1619" s="2" t="s">
        <v>583</v>
      </c>
      <c r="R1619" s="2" t="s">
        <v>584</v>
      </c>
      <c r="S1619" s="10">
        <v>45016</v>
      </c>
      <c r="T1619" s="58" t="s">
        <v>585</v>
      </c>
      <c r="U1619" s="2" t="s">
        <v>586</v>
      </c>
      <c r="V1619" s="2" t="s">
        <v>92</v>
      </c>
      <c r="W1619" s="2" t="s">
        <v>1192</v>
      </c>
      <c r="X1619" s="2" t="s">
        <v>442</v>
      </c>
      <c r="Y1619" s="2">
        <v>87</v>
      </c>
      <c r="Z1619" s="2" t="s">
        <v>160</v>
      </c>
      <c r="AA1619" s="2" t="s">
        <v>443</v>
      </c>
      <c r="AB1619" s="58" t="s">
        <v>12016</v>
      </c>
      <c r="AC1619" s="58" t="s">
        <v>98</v>
      </c>
      <c r="AD1619" s="58" t="s">
        <v>12017</v>
      </c>
      <c r="AE1619" s="2" t="s">
        <v>12018</v>
      </c>
      <c r="AF1619" s="62">
        <v>-7.51185469999999</v>
      </c>
      <c r="AG1619" s="62">
        <v>-39.721726199999999</v>
      </c>
      <c r="AH1619" s="2" t="s">
        <v>12019</v>
      </c>
      <c r="AI1619" s="2" t="s">
        <v>147</v>
      </c>
      <c r="AJ1619" s="2" t="s">
        <v>1196</v>
      </c>
      <c r="AK1619" s="55">
        <v>350.02</v>
      </c>
      <c r="AL1619" s="55">
        <v>0</v>
      </c>
      <c r="AM1619" s="55">
        <v>0</v>
      </c>
      <c r="AN1619" s="2" t="s">
        <v>103</v>
      </c>
      <c r="AO1619" s="2">
        <v>8</v>
      </c>
      <c r="AP1619" s="2">
        <v>1</v>
      </c>
      <c r="AQ1619" s="2">
        <v>1</v>
      </c>
      <c r="AR1619" s="53" t="s">
        <v>148</v>
      </c>
      <c r="AS1619" s="2" t="s">
        <v>73</v>
      </c>
      <c r="AT1619" s="2" t="s">
        <v>148</v>
      </c>
      <c r="AU1619" s="2" t="s">
        <v>148</v>
      </c>
      <c r="AV1619" s="2" t="s">
        <v>148</v>
      </c>
      <c r="AW1619" s="2" t="str">
        <f t="shared" si="25"/>
        <v xml:space="preserve">     PEGUE NA LOJA HOJE             </v>
      </c>
    </row>
    <row r="1620" spans="2:49">
      <c r="B1620" t="s">
        <v>12020</v>
      </c>
      <c r="C1620" s="2">
        <v>1686</v>
      </c>
      <c r="D1620" s="2">
        <v>1686</v>
      </c>
      <c r="E1620" s="2" t="s">
        <v>12021</v>
      </c>
      <c r="F1620" s="58" t="s">
        <v>10714</v>
      </c>
      <c r="G1620" s="2" t="s">
        <v>380</v>
      </c>
      <c r="H1620" t="s">
        <v>381</v>
      </c>
      <c r="I1620" s="58" t="s">
        <v>382</v>
      </c>
      <c r="J1620" s="2">
        <v>66147</v>
      </c>
      <c r="K1620" s="2" t="s">
        <v>383</v>
      </c>
      <c r="L1620" s="2" t="s">
        <v>384</v>
      </c>
      <c r="M1620" s="58" t="s">
        <v>385</v>
      </c>
      <c r="N1620" s="58" t="s">
        <v>386</v>
      </c>
      <c r="O1620" s="58" t="s">
        <v>387</v>
      </c>
      <c r="P1620" s="2">
        <v>66210</v>
      </c>
      <c r="Q1620" s="2" t="s">
        <v>388</v>
      </c>
      <c r="R1620" s="2" t="s">
        <v>389</v>
      </c>
      <c r="S1620" s="10">
        <v>45083</v>
      </c>
      <c r="T1620" s="58" t="s">
        <v>390</v>
      </c>
      <c r="U1620" s="2" t="s">
        <v>391</v>
      </c>
      <c r="V1620" s="2" t="s">
        <v>92</v>
      </c>
      <c r="W1620" s="2" t="s">
        <v>93</v>
      </c>
      <c r="X1620" s="2" t="s">
        <v>248</v>
      </c>
      <c r="Y1620" s="2">
        <v>62</v>
      </c>
      <c r="Z1620" s="2" t="s">
        <v>160</v>
      </c>
      <c r="AA1620" s="2" t="s">
        <v>392</v>
      </c>
      <c r="AB1620" s="58" t="s">
        <v>10714</v>
      </c>
      <c r="AC1620" s="58" t="s">
        <v>98</v>
      </c>
      <c r="AD1620" s="58" t="s">
        <v>12022</v>
      </c>
      <c r="AE1620" s="2" t="s">
        <v>12023</v>
      </c>
      <c r="AF1620" s="62">
        <v>-16.359779</v>
      </c>
      <c r="AG1620" s="62">
        <v>-49.500672000000002</v>
      </c>
      <c r="AH1620" s="2" t="s">
        <v>12024</v>
      </c>
      <c r="AI1620" s="2" t="s">
        <v>147</v>
      </c>
      <c r="AJ1620" s="2" t="s">
        <v>1351</v>
      </c>
      <c r="AK1620" s="55">
        <v>650.01</v>
      </c>
      <c r="AL1620" s="55">
        <v>95</v>
      </c>
      <c r="AM1620" s="55">
        <v>14.61515976677282</v>
      </c>
      <c r="AN1620" s="2" t="s">
        <v>103</v>
      </c>
      <c r="AO1620" s="2">
        <v>12</v>
      </c>
      <c r="AP1620" s="2">
        <v>1</v>
      </c>
      <c r="AQ1620" s="2">
        <v>5</v>
      </c>
      <c r="AR1620" s="53" t="s">
        <v>148</v>
      </c>
      <c r="AS1620" s="2" t="s">
        <v>73</v>
      </c>
      <c r="AT1620" s="2" t="s">
        <v>148</v>
      </c>
      <c r="AU1620" s="2" t="s">
        <v>148</v>
      </c>
      <c r="AV1620" s="2" t="s">
        <v>148</v>
      </c>
      <c r="AW1620" s="2" t="str">
        <f t="shared" si="25"/>
        <v xml:space="preserve">     PEGUE NA LOJA HOJE             </v>
      </c>
    </row>
    <row r="1621" spans="2:49">
      <c r="B1621" t="s">
        <v>12025</v>
      </c>
      <c r="C1621" s="2">
        <v>1596</v>
      </c>
      <c r="D1621" s="2">
        <v>1596</v>
      </c>
      <c r="E1621" s="2" t="s">
        <v>12026</v>
      </c>
      <c r="F1621" s="58" t="s">
        <v>12027</v>
      </c>
      <c r="G1621" s="2" t="s">
        <v>534</v>
      </c>
      <c r="H1621" t="s">
        <v>535</v>
      </c>
      <c r="I1621" s="58" t="s">
        <v>536</v>
      </c>
      <c r="J1621" s="2">
        <v>65659</v>
      </c>
      <c r="K1621" s="2" t="s">
        <v>537</v>
      </c>
      <c r="L1621" s="2" t="s">
        <v>531</v>
      </c>
      <c r="M1621" s="58" t="s">
        <v>2988</v>
      </c>
      <c r="N1621" s="58" t="s">
        <v>2989</v>
      </c>
      <c r="O1621" s="58" t="s">
        <v>2990</v>
      </c>
      <c r="P1621" s="2" t="s">
        <v>148</v>
      </c>
      <c r="Q1621" s="2" t="s">
        <v>2991</v>
      </c>
      <c r="R1621" s="2" t="s">
        <v>2985</v>
      </c>
      <c r="S1621" s="10">
        <v>45147</v>
      </c>
      <c r="T1621" s="58" t="s">
        <v>4141</v>
      </c>
      <c r="U1621" s="2" t="s">
        <v>4142</v>
      </c>
      <c r="V1621" s="2" t="s">
        <v>92</v>
      </c>
      <c r="W1621" s="2" t="s">
        <v>93</v>
      </c>
      <c r="X1621" s="2" t="s">
        <v>248</v>
      </c>
      <c r="Y1621" s="2">
        <v>68</v>
      </c>
      <c r="Z1621" s="2" t="s">
        <v>95</v>
      </c>
      <c r="AA1621" s="2" t="s">
        <v>4143</v>
      </c>
      <c r="AB1621" s="58" t="s">
        <v>12028</v>
      </c>
      <c r="AC1621" s="58" t="s">
        <v>98</v>
      </c>
      <c r="AD1621" s="58" t="s">
        <v>12029</v>
      </c>
      <c r="AE1621" s="2" t="s">
        <v>12030</v>
      </c>
      <c r="AF1621" s="62">
        <v>-8.1610150000000008</v>
      </c>
      <c r="AG1621" s="62">
        <v>-70.762026000000006</v>
      </c>
      <c r="AH1621" s="2" t="s">
        <v>12031</v>
      </c>
      <c r="AI1621" s="2" t="s">
        <v>147</v>
      </c>
      <c r="AJ1621" s="2" t="s">
        <v>1351</v>
      </c>
      <c r="AK1621" s="55">
        <v>608.46</v>
      </c>
      <c r="AL1621" s="55">
        <v>0</v>
      </c>
      <c r="AM1621" s="55">
        <v>0</v>
      </c>
      <c r="AN1621" s="2" t="s">
        <v>103</v>
      </c>
      <c r="AO1621" s="2">
        <v>13</v>
      </c>
      <c r="AP1621" s="2">
        <v>1</v>
      </c>
      <c r="AQ1621" s="2">
        <v>6</v>
      </c>
      <c r="AR1621" s="53" t="s">
        <v>148</v>
      </c>
      <c r="AS1621" s="2" t="s">
        <v>73</v>
      </c>
      <c r="AT1621" s="2" t="s">
        <v>148</v>
      </c>
      <c r="AU1621" s="2" t="s">
        <v>148</v>
      </c>
      <c r="AV1621" s="2" t="s">
        <v>148</v>
      </c>
      <c r="AW1621" s="2" t="str">
        <f t="shared" si="25"/>
        <v xml:space="preserve">     PEGUE NA LOJA HOJE             </v>
      </c>
    </row>
    <row r="1622" spans="2:49">
      <c r="B1622" t="s">
        <v>12032</v>
      </c>
      <c r="C1622" s="2">
        <v>1589</v>
      </c>
      <c r="D1622" s="2">
        <v>1589</v>
      </c>
      <c r="E1622" s="2" t="s">
        <v>12033</v>
      </c>
      <c r="F1622" s="58" t="s">
        <v>12034</v>
      </c>
      <c r="G1622" s="2" t="s">
        <v>431</v>
      </c>
      <c r="H1622" t="s">
        <v>432</v>
      </c>
      <c r="I1622" s="58" t="s">
        <v>433</v>
      </c>
      <c r="J1622" s="2">
        <v>66749</v>
      </c>
      <c r="K1622" s="2" t="s">
        <v>434</v>
      </c>
      <c r="L1622" s="2" t="s">
        <v>435</v>
      </c>
      <c r="M1622" s="58" t="s">
        <v>580</v>
      </c>
      <c r="N1622" s="58" t="s">
        <v>581</v>
      </c>
      <c r="O1622" s="58" t="s">
        <v>582</v>
      </c>
      <c r="P1622" s="2" t="s">
        <v>148</v>
      </c>
      <c r="Q1622" s="2" t="s">
        <v>583</v>
      </c>
      <c r="R1622" s="2" t="s">
        <v>584</v>
      </c>
      <c r="S1622" s="10">
        <v>45184</v>
      </c>
      <c r="T1622" s="58" t="s">
        <v>585</v>
      </c>
      <c r="U1622" s="2" t="s">
        <v>586</v>
      </c>
      <c r="V1622" s="2" t="s">
        <v>92</v>
      </c>
      <c r="W1622" s="2" t="s">
        <v>93</v>
      </c>
      <c r="X1622" s="2" t="s">
        <v>442</v>
      </c>
      <c r="Y1622" s="2">
        <v>82</v>
      </c>
      <c r="Z1622" s="2" t="s">
        <v>160</v>
      </c>
      <c r="AA1622" s="2" t="s">
        <v>587</v>
      </c>
      <c r="AB1622" s="58" t="s">
        <v>12034</v>
      </c>
      <c r="AC1622" s="58" t="s">
        <v>12035</v>
      </c>
      <c r="AD1622" s="58" t="s">
        <v>12036</v>
      </c>
      <c r="AE1622" s="2" t="s">
        <v>12037</v>
      </c>
      <c r="AF1622" s="62">
        <v>-9.0118120000000008</v>
      </c>
      <c r="AG1622" s="62">
        <v>-35.220965999999997</v>
      </c>
      <c r="AH1622" s="2" t="s">
        <v>12038</v>
      </c>
      <c r="AI1622" s="2" t="s">
        <v>28</v>
      </c>
      <c r="AJ1622" s="2" t="s">
        <v>1351</v>
      </c>
      <c r="AK1622" s="55">
        <v>506.02</v>
      </c>
      <c r="AL1622" s="55">
        <v>0</v>
      </c>
      <c r="AM1622" s="55">
        <v>0</v>
      </c>
      <c r="AN1622" s="2" t="s">
        <v>103</v>
      </c>
      <c r="AO1622" s="2">
        <v>4</v>
      </c>
      <c r="AP1622" s="2">
        <v>3</v>
      </c>
      <c r="AQ1622" s="2">
        <v>1</v>
      </c>
      <c r="AR1622" s="53" t="s">
        <v>148</v>
      </c>
      <c r="AS1622" s="2" t="s">
        <v>148</v>
      </c>
      <c r="AT1622" s="2" t="s">
        <v>148</v>
      </c>
      <c r="AU1622" s="2" t="s">
        <v>148</v>
      </c>
      <c r="AV1622" s="2" t="s">
        <v>148</v>
      </c>
      <c r="AW1622" s="2" t="str">
        <f t="shared" si="25"/>
        <v xml:space="preserve">                   </v>
      </c>
    </row>
    <row r="1623" spans="2:49">
      <c r="B1623" t="s">
        <v>12039</v>
      </c>
      <c r="C1623" s="2">
        <v>1597</v>
      </c>
      <c r="D1623" s="2">
        <v>1597</v>
      </c>
      <c r="E1623" s="2" t="s">
        <v>12040</v>
      </c>
      <c r="F1623" s="58" t="s">
        <v>12041</v>
      </c>
      <c r="G1623" s="2" t="s">
        <v>534</v>
      </c>
      <c r="H1623" t="s">
        <v>535</v>
      </c>
      <c r="I1623" s="58" t="s">
        <v>536</v>
      </c>
      <c r="J1623" s="2">
        <v>65659</v>
      </c>
      <c r="K1623" s="2" t="s">
        <v>537</v>
      </c>
      <c r="L1623" s="2" t="s">
        <v>531</v>
      </c>
      <c r="M1623" s="58" t="s">
        <v>2988</v>
      </c>
      <c r="N1623" s="58" t="s">
        <v>2989</v>
      </c>
      <c r="O1623" s="58" t="s">
        <v>2990</v>
      </c>
      <c r="P1623" s="2" t="s">
        <v>148</v>
      </c>
      <c r="Q1623" s="2" t="s">
        <v>2991</v>
      </c>
      <c r="R1623" s="2" t="s">
        <v>2985</v>
      </c>
      <c r="S1623" s="10">
        <v>45189</v>
      </c>
      <c r="T1623" s="58" t="s">
        <v>2992</v>
      </c>
      <c r="U1623" s="2" t="s">
        <v>2993</v>
      </c>
      <c r="V1623" s="2" t="s">
        <v>92</v>
      </c>
      <c r="W1623" s="2" t="s">
        <v>93</v>
      </c>
      <c r="X1623" s="2" t="s">
        <v>248</v>
      </c>
      <c r="Y1623" s="2">
        <v>97</v>
      </c>
      <c r="Z1623" s="2" t="s">
        <v>95</v>
      </c>
      <c r="AA1623" s="2" t="s">
        <v>3044</v>
      </c>
      <c r="AB1623" s="58" t="s">
        <v>12041</v>
      </c>
      <c r="AC1623" s="58" t="s">
        <v>98</v>
      </c>
      <c r="AD1623" s="58" t="s">
        <v>12042</v>
      </c>
      <c r="AE1623" s="2" t="s">
        <v>12043</v>
      </c>
      <c r="AF1623" s="62">
        <v>-7.5098260000000003</v>
      </c>
      <c r="AG1623" s="62">
        <v>-63.023561999999998</v>
      </c>
      <c r="AH1623" s="2" t="s">
        <v>12044</v>
      </c>
      <c r="AI1623" s="2" t="s">
        <v>147</v>
      </c>
      <c r="AJ1623" s="2" t="s">
        <v>1351</v>
      </c>
      <c r="AK1623" s="55">
        <v>500.26</v>
      </c>
      <c r="AL1623" s="55">
        <v>0</v>
      </c>
      <c r="AM1623" s="55">
        <v>0</v>
      </c>
      <c r="AN1623" s="2" t="s">
        <v>103</v>
      </c>
      <c r="AO1623" s="2">
        <v>11</v>
      </c>
      <c r="AP1623" s="2">
        <v>1</v>
      </c>
      <c r="AQ1623" s="2">
        <v>4</v>
      </c>
      <c r="AR1623" s="53" t="s">
        <v>148</v>
      </c>
      <c r="AS1623" s="2" t="s">
        <v>148</v>
      </c>
      <c r="AT1623" s="2" t="s">
        <v>148</v>
      </c>
      <c r="AU1623" s="2" t="s">
        <v>148</v>
      </c>
      <c r="AV1623" s="2" t="s">
        <v>148</v>
      </c>
      <c r="AW1623" s="2" t="str">
        <f t="shared" si="25"/>
        <v xml:space="preserve">                   </v>
      </c>
    </row>
    <row r="1624" spans="2:49">
      <c r="AD1624" s="58"/>
    </row>
    <row r="1625" spans="2:49">
      <c r="AD1625" s="58"/>
    </row>
  </sheetData>
  <autoFilter ref="B2:AW1623" xr:uid="{00000000-0009-0000-0000-000003000000}"/>
  <sortState xmlns:xlrd2="http://schemas.microsoft.com/office/spreadsheetml/2017/richdata2" ref="B3:BF1690">
    <sortCondition ref="G3:G1690"/>
    <sortCondition ref="M3:M1690"/>
    <sortCondition ref="D3:D1690"/>
  </sortState>
  <hyperlinks>
    <hyperlink ref="E1620" r:id="rId1" xr:uid="{00000000-0004-0000-0300-000000000000}"/>
  </hyperlinks>
  <pageMargins left="0.511811024" right="0.511811024" top="0.78740157499999996" bottom="0.78740157499999996" header="0.31496062000000002" footer="0.31496062000000002"/>
  <pageSetup paperSize="9" orientation="portrait" r:id="rId2"/>
  <headerFooter>
    <oddHeader>&amp;R&amp;"Calibri"&amp;10&amp;K000000 RESERVADA&amp;1#_x000D_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B1:CJ423"/>
  <sheetViews>
    <sheetView showGridLines="0" zoomScale="85" zoomScaleNormal="85" workbookViewId="0">
      <pane ySplit="2" topLeftCell="C424" activePane="bottomLeft" state="frozen"/>
      <selection pane="bottomLeft" activeCell="C424" sqref="C424"/>
      <selection activeCell="D191" sqref="D191"/>
    </sheetView>
  </sheetViews>
  <sheetFormatPr defaultColWidth="9.140625" defaultRowHeight="15"/>
  <cols>
    <col min="1" max="1" width="1.5703125" customWidth="1"/>
    <col min="2" max="2" width="15.5703125" style="2" bestFit="1" customWidth="1"/>
    <col min="3" max="3" width="23.85546875" style="10" customWidth="1"/>
    <col min="4" max="4" width="51.140625" style="2" bestFit="1" customWidth="1"/>
    <col min="5" max="5" width="9.140625" style="2" bestFit="1" customWidth="1"/>
    <col min="6" max="7" width="14.140625" style="2" customWidth="1"/>
    <col min="8" max="8" width="16.140625" style="2" bestFit="1" customWidth="1"/>
    <col min="9" max="9" width="27.5703125" style="2" bestFit="1" customWidth="1"/>
    <col min="10" max="10" width="14.140625" style="10" customWidth="1"/>
    <col min="11" max="11" width="12.85546875" style="2" customWidth="1"/>
    <col min="12" max="12" width="15.85546875" style="2" bestFit="1" customWidth="1"/>
    <col min="13" max="13" width="14.140625" style="2" customWidth="1"/>
    <col min="14" max="14" width="18.5703125" style="2" customWidth="1"/>
    <col min="15" max="15" width="8.42578125" style="2" customWidth="1"/>
    <col min="16" max="16" width="16" style="2" customWidth="1"/>
    <col min="17" max="17" width="10" style="2" customWidth="1"/>
    <col min="18" max="18" width="11.85546875" style="2" customWidth="1"/>
    <col min="19" max="19" width="31" style="2" customWidth="1"/>
    <col min="20" max="20" width="11.42578125" style="2" customWidth="1"/>
    <col min="21" max="21" width="18.140625" style="2" bestFit="1" customWidth="1"/>
    <col min="22" max="22" width="12.7109375" style="2" bestFit="1" customWidth="1"/>
    <col min="23" max="23" width="11.42578125" style="2" customWidth="1"/>
    <col min="24" max="24" width="11.5703125" style="2" customWidth="1"/>
    <col min="25" max="25" width="10" style="2" customWidth="1"/>
    <col min="26" max="26" width="10.140625" style="2" customWidth="1"/>
    <col min="27" max="27" width="11.42578125" style="2" customWidth="1"/>
    <col min="28" max="28" width="12.42578125" style="2" customWidth="1"/>
    <col min="29" max="29" width="14" style="2" customWidth="1"/>
    <col min="30" max="30" width="14.85546875" style="2" customWidth="1"/>
  </cols>
  <sheetData>
    <row r="1" spans="2:31" ht="12.75" customHeight="1">
      <c r="C1" s="2" t="s">
        <v>12045</v>
      </c>
      <c r="J1" s="2"/>
      <c r="AE1" s="19"/>
    </row>
    <row r="2" spans="2:31" ht="46.5" customHeight="1">
      <c r="B2" s="20" t="s">
        <v>12046</v>
      </c>
      <c r="C2" s="20" t="s">
        <v>12047</v>
      </c>
      <c r="D2" s="20" t="s">
        <v>12048</v>
      </c>
      <c r="E2" s="20" t="s">
        <v>58</v>
      </c>
      <c r="F2" s="20" t="s">
        <v>59</v>
      </c>
      <c r="G2" s="20" t="s">
        <v>12049</v>
      </c>
      <c r="H2" s="20" t="s">
        <v>12050</v>
      </c>
      <c r="I2" s="20" t="s">
        <v>12051</v>
      </c>
      <c r="J2" s="20" t="s">
        <v>12052</v>
      </c>
      <c r="K2" s="20" t="s">
        <v>12053</v>
      </c>
      <c r="L2" s="21" t="s">
        <v>12054</v>
      </c>
      <c r="M2" s="22" t="s">
        <v>11012</v>
      </c>
      <c r="N2" s="20" t="s">
        <v>12055</v>
      </c>
      <c r="O2" s="20" t="s">
        <v>23</v>
      </c>
      <c r="P2" s="20" t="s">
        <v>12056</v>
      </c>
      <c r="Q2" s="20" t="s">
        <v>50</v>
      </c>
      <c r="R2" s="20" t="s">
        <v>12057</v>
      </c>
      <c r="S2" s="23" t="s">
        <v>12058</v>
      </c>
      <c r="T2" s="20" t="s">
        <v>54</v>
      </c>
      <c r="U2" s="20" t="s">
        <v>55</v>
      </c>
      <c r="V2" s="20" t="s">
        <v>8207</v>
      </c>
      <c r="W2" s="20" t="s">
        <v>12059</v>
      </c>
      <c r="X2" s="20" t="s">
        <v>12060</v>
      </c>
      <c r="Y2" s="20" t="s">
        <v>12061</v>
      </c>
      <c r="Z2" s="20" t="s">
        <v>12062</v>
      </c>
      <c r="AA2" s="20" t="s">
        <v>12063</v>
      </c>
      <c r="AB2" s="20" t="s">
        <v>12064</v>
      </c>
      <c r="AC2" s="20" t="s">
        <v>12065</v>
      </c>
      <c r="AD2" s="20" t="s">
        <v>12066</v>
      </c>
    </row>
    <row r="3" spans="2:31">
      <c r="B3" s="2" t="s">
        <v>12067</v>
      </c>
      <c r="C3" s="10">
        <v>43514</v>
      </c>
      <c r="D3" s="58" t="s">
        <v>12068</v>
      </c>
      <c r="E3" s="2" t="s">
        <v>12069</v>
      </c>
      <c r="F3" s="2">
        <v>804</v>
      </c>
      <c r="G3" s="2" t="s">
        <v>12070</v>
      </c>
      <c r="H3" s="2" t="s">
        <v>285</v>
      </c>
      <c r="I3" s="2" t="s">
        <v>12071</v>
      </c>
      <c r="J3" s="10">
        <v>39437</v>
      </c>
      <c r="K3" s="2" t="s">
        <v>12072</v>
      </c>
      <c r="L3" s="2" t="s">
        <v>12073</v>
      </c>
      <c r="M3" s="2" t="s">
        <v>92</v>
      </c>
      <c r="N3" s="2" t="s">
        <v>12074</v>
      </c>
      <c r="O3" s="2" t="s">
        <v>12075</v>
      </c>
      <c r="P3" s="2" t="s">
        <v>142</v>
      </c>
      <c r="Q3" s="2" t="s">
        <v>141</v>
      </c>
      <c r="R3" s="2" t="s">
        <v>12076</v>
      </c>
      <c r="S3" s="58" t="s">
        <v>12077</v>
      </c>
      <c r="T3" s="2" t="s">
        <v>12078</v>
      </c>
      <c r="U3" s="2" t="s">
        <v>148</v>
      </c>
      <c r="V3" s="2" t="s">
        <v>147</v>
      </c>
      <c r="W3" s="2" t="s">
        <v>1260</v>
      </c>
      <c r="X3" s="2">
        <v>327</v>
      </c>
      <c r="Y3" s="2">
        <v>0</v>
      </c>
      <c r="Z3" s="2">
        <v>0</v>
      </c>
      <c r="AA3" s="2" t="s">
        <v>103</v>
      </c>
      <c r="AB3" s="2">
        <v>4.5</v>
      </c>
      <c r="AC3" s="2">
        <v>2</v>
      </c>
      <c r="AD3" s="2">
        <v>1</v>
      </c>
    </row>
    <row r="4" spans="2:31">
      <c r="B4" s="2" t="s">
        <v>12067</v>
      </c>
      <c r="C4" s="10">
        <v>43517</v>
      </c>
      <c r="D4" s="58" t="s">
        <v>12079</v>
      </c>
      <c r="E4" s="2" t="s">
        <v>12080</v>
      </c>
      <c r="F4" s="2">
        <v>2</v>
      </c>
      <c r="G4" s="2" t="s">
        <v>12081</v>
      </c>
      <c r="H4" s="2" t="s">
        <v>81</v>
      </c>
      <c r="I4" s="2" t="s">
        <v>113</v>
      </c>
      <c r="J4" s="10">
        <v>41241</v>
      </c>
      <c r="K4" s="2" t="s">
        <v>12082</v>
      </c>
      <c r="L4" s="2" t="s">
        <v>12083</v>
      </c>
      <c r="M4" s="2" t="s">
        <v>92</v>
      </c>
      <c r="N4" s="2" t="s">
        <v>12074</v>
      </c>
      <c r="O4" s="2" t="s">
        <v>12084</v>
      </c>
      <c r="P4" s="2" t="s">
        <v>120</v>
      </c>
      <c r="Q4" s="2" t="s">
        <v>96</v>
      </c>
      <c r="R4" s="2" t="s">
        <v>98</v>
      </c>
      <c r="S4" s="58" t="s">
        <v>12085</v>
      </c>
      <c r="T4" s="2" t="s">
        <v>12086</v>
      </c>
      <c r="U4" s="2" t="s">
        <v>148</v>
      </c>
      <c r="V4" s="2" t="s">
        <v>28</v>
      </c>
      <c r="W4" s="2" t="s">
        <v>1351</v>
      </c>
      <c r="X4" s="2">
        <v>1207</v>
      </c>
      <c r="Y4" s="2">
        <v>193</v>
      </c>
      <c r="Z4" s="2">
        <v>16</v>
      </c>
      <c r="AA4" s="2" t="s">
        <v>103</v>
      </c>
      <c r="AB4" s="2">
        <v>8</v>
      </c>
      <c r="AC4" s="2">
        <v>1</v>
      </c>
      <c r="AD4" s="2">
        <v>1</v>
      </c>
    </row>
    <row r="5" spans="2:31">
      <c r="B5" s="2" t="s">
        <v>12067</v>
      </c>
      <c r="C5" s="10" t="s">
        <v>148</v>
      </c>
      <c r="D5" s="58" t="s">
        <v>12087</v>
      </c>
      <c r="E5" s="2" t="s">
        <v>12088</v>
      </c>
      <c r="F5" s="2">
        <v>4</v>
      </c>
      <c r="G5" s="2" t="s">
        <v>148</v>
      </c>
      <c r="H5" s="2" t="s">
        <v>148</v>
      </c>
      <c r="I5" s="2" t="s">
        <v>148</v>
      </c>
      <c r="J5" s="10" t="s">
        <v>148</v>
      </c>
      <c r="K5" s="2" t="s">
        <v>148</v>
      </c>
      <c r="L5" s="2" t="s">
        <v>148</v>
      </c>
      <c r="M5" s="2" t="s">
        <v>148</v>
      </c>
      <c r="N5" s="2" t="s">
        <v>148</v>
      </c>
      <c r="O5" s="2" t="s">
        <v>148</v>
      </c>
      <c r="P5" s="2" t="s">
        <v>148</v>
      </c>
      <c r="Q5" s="2" t="s">
        <v>148</v>
      </c>
      <c r="R5" s="2" t="s">
        <v>148</v>
      </c>
      <c r="S5" s="58" t="s">
        <v>148</v>
      </c>
      <c r="T5" s="2" t="s">
        <v>148</v>
      </c>
      <c r="U5" s="2" t="s">
        <v>148</v>
      </c>
      <c r="V5" s="2" t="s">
        <v>148</v>
      </c>
      <c r="W5" s="2" t="s">
        <v>148</v>
      </c>
      <c r="X5" s="2" t="s">
        <v>148</v>
      </c>
      <c r="Y5" s="2" t="s">
        <v>148</v>
      </c>
      <c r="Z5" s="2" t="s">
        <v>148</v>
      </c>
      <c r="AA5" s="2" t="s">
        <v>148</v>
      </c>
      <c r="AB5" s="2" t="s">
        <v>148</v>
      </c>
      <c r="AC5" s="2" t="s">
        <v>148</v>
      </c>
      <c r="AD5" s="2" t="s">
        <v>148</v>
      </c>
    </row>
    <row r="6" spans="2:31">
      <c r="B6" s="2" t="s">
        <v>12067</v>
      </c>
      <c r="C6" s="10" t="s">
        <v>148</v>
      </c>
      <c r="D6" s="58" t="s">
        <v>12089</v>
      </c>
      <c r="E6" s="2" t="s">
        <v>12090</v>
      </c>
      <c r="F6" s="2">
        <v>62</v>
      </c>
      <c r="G6" s="2" t="s">
        <v>148</v>
      </c>
      <c r="H6" s="2" t="s">
        <v>148</v>
      </c>
      <c r="I6" s="2" t="s">
        <v>148</v>
      </c>
      <c r="J6" s="10" t="s">
        <v>148</v>
      </c>
      <c r="K6" s="2" t="s">
        <v>148</v>
      </c>
      <c r="L6" s="2" t="s">
        <v>148</v>
      </c>
      <c r="M6" s="2" t="s">
        <v>148</v>
      </c>
      <c r="N6" s="2" t="s">
        <v>148</v>
      </c>
      <c r="O6" s="2" t="s">
        <v>148</v>
      </c>
      <c r="P6" s="2" t="s">
        <v>148</v>
      </c>
      <c r="Q6" s="2" t="s">
        <v>148</v>
      </c>
      <c r="R6" s="2" t="s">
        <v>148</v>
      </c>
      <c r="S6" s="58" t="s">
        <v>148</v>
      </c>
      <c r="T6" s="2" t="s">
        <v>148</v>
      </c>
      <c r="U6" s="2" t="s">
        <v>148</v>
      </c>
      <c r="V6" s="2" t="s">
        <v>148</v>
      </c>
      <c r="W6" s="2" t="s">
        <v>148</v>
      </c>
      <c r="X6" s="2" t="s">
        <v>148</v>
      </c>
      <c r="Y6" s="2" t="s">
        <v>148</v>
      </c>
      <c r="Z6" s="2" t="s">
        <v>148</v>
      </c>
      <c r="AA6" s="2" t="s">
        <v>148</v>
      </c>
      <c r="AB6" s="2" t="s">
        <v>148</v>
      </c>
      <c r="AC6" s="2" t="s">
        <v>148</v>
      </c>
      <c r="AD6" s="2" t="s">
        <v>148</v>
      </c>
    </row>
    <row r="7" spans="2:31">
      <c r="B7" s="2" t="s">
        <v>12067</v>
      </c>
      <c r="C7" s="10">
        <v>42779</v>
      </c>
      <c r="D7" s="58" t="s">
        <v>12091</v>
      </c>
      <c r="E7" s="2" t="s">
        <v>12092</v>
      </c>
      <c r="F7" s="2">
        <v>109</v>
      </c>
      <c r="G7" s="2" t="s">
        <v>148</v>
      </c>
      <c r="H7" s="2" t="s">
        <v>285</v>
      </c>
      <c r="I7" s="2" t="s">
        <v>12093</v>
      </c>
      <c r="J7" s="10">
        <v>34668</v>
      </c>
      <c r="K7" s="2" t="s">
        <v>148</v>
      </c>
      <c r="L7" s="2" t="s">
        <v>12083</v>
      </c>
      <c r="M7" s="2" t="s">
        <v>148</v>
      </c>
      <c r="N7" s="2" t="s">
        <v>148</v>
      </c>
      <c r="O7" s="2" t="s">
        <v>148</v>
      </c>
      <c r="P7" s="2" t="s">
        <v>662</v>
      </c>
      <c r="Q7" s="2" t="s">
        <v>669</v>
      </c>
      <c r="R7" s="2" t="s">
        <v>98</v>
      </c>
      <c r="S7" s="58" t="s">
        <v>12094</v>
      </c>
      <c r="T7" s="2" t="s">
        <v>12095</v>
      </c>
      <c r="U7" s="2" t="s">
        <v>148</v>
      </c>
      <c r="V7" s="2" t="s">
        <v>148</v>
      </c>
      <c r="W7" s="2" t="s">
        <v>148</v>
      </c>
      <c r="X7" s="2" t="s">
        <v>148</v>
      </c>
      <c r="Y7" s="2" t="s">
        <v>148</v>
      </c>
      <c r="Z7" s="2" t="s">
        <v>148</v>
      </c>
      <c r="AA7" s="2" t="s">
        <v>148</v>
      </c>
      <c r="AB7" s="2" t="s">
        <v>148</v>
      </c>
      <c r="AC7" s="2" t="s">
        <v>148</v>
      </c>
      <c r="AD7" s="2" t="s">
        <v>148</v>
      </c>
    </row>
    <row r="8" spans="2:31">
      <c r="B8" s="2" t="s">
        <v>12067</v>
      </c>
      <c r="C8" s="10">
        <v>38867</v>
      </c>
      <c r="D8" s="58" t="s">
        <v>12096</v>
      </c>
      <c r="E8" s="2" t="s">
        <v>12097</v>
      </c>
      <c r="F8" s="2">
        <v>160</v>
      </c>
      <c r="G8" s="2" t="s">
        <v>148</v>
      </c>
      <c r="H8" s="2" t="s">
        <v>128</v>
      </c>
      <c r="I8" s="2" t="s">
        <v>12098</v>
      </c>
      <c r="J8" s="10">
        <v>37567</v>
      </c>
      <c r="K8" s="2" t="s">
        <v>148</v>
      </c>
      <c r="L8" s="2" t="s">
        <v>12083</v>
      </c>
      <c r="M8" s="2" t="s">
        <v>148</v>
      </c>
      <c r="N8" s="2" t="s">
        <v>148</v>
      </c>
      <c r="O8" s="2" t="s">
        <v>148</v>
      </c>
      <c r="P8" s="2" t="s">
        <v>755</v>
      </c>
      <c r="Q8" s="2" t="s">
        <v>141</v>
      </c>
      <c r="R8" s="2" t="s">
        <v>2666</v>
      </c>
      <c r="S8" s="58" t="s">
        <v>12099</v>
      </c>
      <c r="T8" s="2" t="s">
        <v>12100</v>
      </c>
      <c r="U8" s="2" t="s">
        <v>148</v>
      </c>
      <c r="V8" s="2" t="s">
        <v>148</v>
      </c>
      <c r="W8" s="2" t="s">
        <v>148</v>
      </c>
      <c r="X8" s="2" t="s">
        <v>148</v>
      </c>
      <c r="Y8" s="2" t="s">
        <v>148</v>
      </c>
      <c r="Z8" s="2" t="s">
        <v>148</v>
      </c>
      <c r="AA8" s="2" t="s">
        <v>148</v>
      </c>
      <c r="AB8" s="2" t="s">
        <v>148</v>
      </c>
      <c r="AC8" s="2" t="s">
        <v>148</v>
      </c>
      <c r="AD8" s="2" t="s">
        <v>148</v>
      </c>
    </row>
    <row r="9" spans="2:31">
      <c r="B9" s="2" t="s">
        <v>12067</v>
      </c>
      <c r="C9" s="10">
        <v>40543</v>
      </c>
      <c r="D9" s="58" t="s">
        <v>12101</v>
      </c>
      <c r="E9" s="2" t="s">
        <v>12102</v>
      </c>
      <c r="F9" s="2">
        <v>237</v>
      </c>
      <c r="G9" s="2" t="s">
        <v>148</v>
      </c>
      <c r="H9" s="2" t="s">
        <v>128</v>
      </c>
      <c r="I9" s="2" t="s">
        <v>167</v>
      </c>
      <c r="J9" s="10">
        <v>38847</v>
      </c>
      <c r="K9" s="2" t="s">
        <v>148</v>
      </c>
      <c r="L9" s="2" t="s">
        <v>12103</v>
      </c>
      <c r="M9" s="2" t="s">
        <v>148</v>
      </c>
      <c r="N9" s="2" t="s">
        <v>148</v>
      </c>
      <c r="O9" s="2" t="s">
        <v>148</v>
      </c>
      <c r="P9" s="2" t="s">
        <v>755</v>
      </c>
      <c r="Q9" s="2" t="s">
        <v>141</v>
      </c>
      <c r="R9" s="2" t="s">
        <v>2756</v>
      </c>
      <c r="S9" s="58" t="s">
        <v>12104</v>
      </c>
      <c r="T9" s="2" t="s">
        <v>2758</v>
      </c>
      <c r="U9" s="2" t="s">
        <v>148</v>
      </c>
      <c r="V9" s="2" t="s">
        <v>148</v>
      </c>
      <c r="W9" s="2" t="s">
        <v>148</v>
      </c>
      <c r="X9" s="2" t="s">
        <v>148</v>
      </c>
      <c r="Y9" s="2" t="s">
        <v>148</v>
      </c>
      <c r="Z9" s="2" t="s">
        <v>148</v>
      </c>
      <c r="AA9" s="2" t="s">
        <v>148</v>
      </c>
      <c r="AB9" s="2" t="s">
        <v>148</v>
      </c>
      <c r="AC9" s="2" t="s">
        <v>148</v>
      </c>
      <c r="AD9" s="2" t="s">
        <v>148</v>
      </c>
    </row>
    <row r="10" spans="2:31">
      <c r="B10" s="2" t="s">
        <v>12067</v>
      </c>
      <c r="C10" s="10">
        <v>41503</v>
      </c>
      <c r="D10" s="58" t="s">
        <v>12105</v>
      </c>
      <c r="E10" s="2" t="s">
        <v>12106</v>
      </c>
      <c r="F10" s="2">
        <v>309</v>
      </c>
      <c r="G10" s="2" t="s">
        <v>148</v>
      </c>
      <c r="H10" s="2" t="s">
        <v>168</v>
      </c>
      <c r="I10" s="2" t="s">
        <v>12107</v>
      </c>
      <c r="J10" s="10">
        <v>39765</v>
      </c>
      <c r="K10" s="2" t="s">
        <v>148</v>
      </c>
      <c r="L10" s="2" t="s">
        <v>12083</v>
      </c>
      <c r="M10" s="2" t="s">
        <v>148</v>
      </c>
      <c r="N10" s="2" t="s">
        <v>148</v>
      </c>
      <c r="O10" s="2" t="s">
        <v>148</v>
      </c>
      <c r="P10" s="2" t="s">
        <v>3045</v>
      </c>
      <c r="Q10" s="2" t="s">
        <v>3044</v>
      </c>
      <c r="R10" s="2" t="s">
        <v>98</v>
      </c>
      <c r="S10" s="58" t="s">
        <v>12108</v>
      </c>
      <c r="T10" s="2" t="s">
        <v>12109</v>
      </c>
      <c r="U10" s="2" t="s">
        <v>148</v>
      </c>
      <c r="V10" s="2" t="s">
        <v>148</v>
      </c>
      <c r="W10" s="2" t="s">
        <v>148</v>
      </c>
      <c r="X10" s="2" t="s">
        <v>148</v>
      </c>
      <c r="Y10" s="2" t="s">
        <v>148</v>
      </c>
      <c r="Z10" s="2" t="s">
        <v>148</v>
      </c>
      <c r="AA10" s="2" t="s">
        <v>148</v>
      </c>
      <c r="AB10" s="2" t="s">
        <v>148</v>
      </c>
      <c r="AC10" s="2" t="s">
        <v>148</v>
      </c>
      <c r="AD10" s="2" t="s">
        <v>148</v>
      </c>
    </row>
    <row r="11" spans="2:31">
      <c r="B11" s="2" t="s">
        <v>12067</v>
      </c>
      <c r="C11" s="10">
        <v>41761</v>
      </c>
      <c r="D11" s="58" t="s">
        <v>12110</v>
      </c>
      <c r="E11" s="2" t="s">
        <v>12111</v>
      </c>
      <c r="F11" s="2">
        <v>319</v>
      </c>
      <c r="G11" s="2" t="s">
        <v>148</v>
      </c>
      <c r="H11" s="2" t="s">
        <v>12112</v>
      </c>
      <c r="I11" s="2" t="s">
        <v>12113</v>
      </c>
      <c r="J11" s="10">
        <v>39427</v>
      </c>
      <c r="K11" s="2" t="s">
        <v>148</v>
      </c>
      <c r="L11" s="2" t="s">
        <v>12083</v>
      </c>
      <c r="M11" s="2" t="s">
        <v>148</v>
      </c>
      <c r="N11" s="2" t="s">
        <v>148</v>
      </c>
      <c r="O11" s="2" t="s">
        <v>148</v>
      </c>
      <c r="P11" s="2" t="s">
        <v>482</v>
      </c>
      <c r="Q11" s="2" t="s">
        <v>481</v>
      </c>
      <c r="R11" s="2" t="s">
        <v>12114</v>
      </c>
      <c r="S11" s="58" t="s">
        <v>12115</v>
      </c>
      <c r="T11" s="2" t="s">
        <v>12116</v>
      </c>
      <c r="U11" s="2" t="s">
        <v>148</v>
      </c>
      <c r="V11" s="2" t="s">
        <v>148</v>
      </c>
      <c r="W11" s="2" t="s">
        <v>148</v>
      </c>
      <c r="X11" s="2" t="s">
        <v>148</v>
      </c>
      <c r="Y11" s="2" t="s">
        <v>148</v>
      </c>
      <c r="Z11" s="2" t="s">
        <v>148</v>
      </c>
      <c r="AA11" s="2" t="s">
        <v>148</v>
      </c>
      <c r="AB11" s="2" t="s">
        <v>148</v>
      </c>
      <c r="AC11" s="2" t="s">
        <v>148</v>
      </c>
      <c r="AD11" s="2" t="s">
        <v>148</v>
      </c>
    </row>
    <row r="12" spans="2:31">
      <c r="B12" s="2" t="s">
        <v>12067</v>
      </c>
      <c r="C12" s="10">
        <v>42134</v>
      </c>
      <c r="D12" s="58" t="s">
        <v>12117</v>
      </c>
      <c r="E12" s="2" t="s">
        <v>12118</v>
      </c>
      <c r="F12" s="2">
        <v>363</v>
      </c>
      <c r="G12" s="2" t="s">
        <v>148</v>
      </c>
      <c r="H12" s="2" t="s">
        <v>12112</v>
      </c>
      <c r="I12" s="2" t="s">
        <v>12119</v>
      </c>
      <c r="J12" s="10">
        <v>40143</v>
      </c>
      <c r="K12" s="2" t="s">
        <v>148</v>
      </c>
      <c r="L12" s="2" t="s">
        <v>12083</v>
      </c>
      <c r="M12" s="2" t="s">
        <v>148</v>
      </c>
      <c r="N12" s="2" t="s">
        <v>148</v>
      </c>
      <c r="O12" s="2" t="s">
        <v>148</v>
      </c>
      <c r="P12" s="2" t="s">
        <v>519</v>
      </c>
      <c r="Q12" s="2" t="s">
        <v>526</v>
      </c>
      <c r="R12" s="2" t="s">
        <v>98</v>
      </c>
      <c r="S12" s="58" t="s">
        <v>12120</v>
      </c>
      <c r="T12" s="2" t="s">
        <v>12121</v>
      </c>
      <c r="U12" s="2" t="s">
        <v>148</v>
      </c>
      <c r="V12" s="2" t="s">
        <v>148</v>
      </c>
      <c r="W12" s="2" t="s">
        <v>148</v>
      </c>
      <c r="X12" s="2" t="s">
        <v>148</v>
      </c>
      <c r="Y12" s="2" t="s">
        <v>148</v>
      </c>
      <c r="Z12" s="2" t="s">
        <v>148</v>
      </c>
      <c r="AA12" s="2" t="s">
        <v>148</v>
      </c>
      <c r="AB12" s="2" t="s">
        <v>148</v>
      </c>
      <c r="AC12" s="2" t="s">
        <v>148</v>
      </c>
      <c r="AD12" s="2" t="s">
        <v>148</v>
      </c>
    </row>
    <row r="13" spans="2:31">
      <c r="B13" s="2" t="s">
        <v>12067</v>
      </c>
      <c r="C13" s="10">
        <v>43291</v>
      </c>
      <c r="D13" s="58" t="s">
        <v>12122</v>
      </c>
      <c r="E13" s="2" t="s">
        <v>12123</v>
      </c>
      <c r="F13" s="2">
        <v>425</v>
      </c>
      <c r="G13" s="2" t="s">
        <v>148</v>
      </c>
      <c r="H13" s="2" t="s">
        <v>431</v>
      </c>
      <c r="I13" s="2" t="s">
        <v>12124</v>
      </c>
      <c r="J13" s="10">
        <v>40511</v>
      </c>
      <c r="K13" s="2" t="s">
        <v>148</v>
      </c>
      <c r="L13" s="2" t="s">
        <v>12083</v>
      </c>
      <c r="M13" s="2" t="s">
        <v>148</v>
      </c>
      <c r="N13" s="2" t="s">
        <v>148</v>
      </c>
      <c r="O13" s="2" t="s">
        <v>148</v>
      </c>
      <c r="P13" s="2" t="s">
        <v>120</v>
      </c>
      <c r="Q13" s="2" t="s">
        <v>96</v>
      </c>
      <c r="R13" s="2" t="s">
        <v>2076</v>
      </c>
      <c r="S13" s="58" t="s">
        <v>12125</v>
      </c>
      <c r="T13" s="2" t="s">
        <v>12126</v>
      </c>
      <c r="U13" s="2" t="s">
        <v>148</v>
      </c>
      <c r="V13" s="2" t="s">
        <v>148</v>
      </c>
      <c r="W13" s="2" t="s">
        <v>148</v>
      </c>
      <c r="X13" s="2" t="s">
        <v>148</v>
      </c>
      <c r="Y13" s="2" t="s">
        <v>148</v>
      </c>
      <c r="Z13" s="2" t="s">
        <v>148</v>
      </c>
      <c r="AA13" s="2" t="s">
        <v>148</v>
      </c>
      <c r="AB13" s="2" t="s">
        <v>148</v>
      </c>
      <c r="AC13" s="2" t="s">
        <v>148</v>
      </c>
      <c r="AD13" s="2" t="s">
        <v>148</v>
      </c>
    </row>
    <row r="14" spans="2:31">
      <c r="B14" s="2" t="s">
        <v>12067</v>
      </c>
      <c r="C14" s="10" t="s">
        <v>148</v>
      </c>
      <c r="D14" s="58" t="s">
        <v>12127</v>
      </c>
      <c r="E14" s="2" t="s">
        <v>12128</v>
      </c>
      <c r="F14" s="2">
        <v>450</v>
      </c>
      <c r="G14" s="2" t="s">
        <v>148</v>
      </c>
      <c r="H14" s="2" t="s">
        <v>148</v>
      </c>
      <c r="I14" s="2" t="s">
        <v>148</v>
      </c>
      <c r="J14" s="10" t="s">
        <v>148</v>
      </c>
      <c r="K14" s="2" t="s">
        <v>148</v>
      </c>
      <c r="L14" s="2" t="s">
        <v>148</v>
      </c>
      <c r="M14" s="2" t="s">
        <v>148</v>
      </c>
      <c r="N14" s="2" t="s">
        <v>148</v>
      </c>
      <c r="O14" s="2" t="s">
        <v>148</v>
      </c>
      <c r="P14" s="2" t="s">
        <v>148</v>
      </c>
      <c r="Q14" s="2" t="s">
        <v>148</v>
      </c>
      <c r="R14" s="2" t="s">
        <v>148</v>
      </c>
      <c r="S14" s="58" t="s">
        <v>148</v>
      </c>
      <c r="T14" s="2" t="s">
        <v>148</v>
      </c>
      <c r="U14" s="2" t="s">
        <v>148</v>
      </c>
      <c r="V14" s="2" t="s">
        <v>148</v>
      </c>
      <c r="W14" s="2" t="s">
        <v>148</v>
      </c>
      <c r="X14" s="2" t="s">
        <v>148</v>
      </c>
      <c r="Y14" s="2" t="s">
        <v>148</v>
      </c>
      <c r="Z14" s="2" t="s">
        <v>148</v>
      </c>
      <c r="AA14" s="2" t="s">
        <v>148</v>
      </c>
      <c r="AB14" s="2" t="s">
        <v>148</v>
      </c>
      <c r="AC14" s="2" t="s">
        <v>148</v>
      </c>
      <c r="AD14" s="2" t="s">
        <v>148</v>
      </c>
    </row>
    <row r="15" spans="2:31">
      <c r="B15" s="2" t="s">
        <v>12067</v>
      </c>
      <c r="C15" s="10">
        <v>42572</v>
      </c>
      <c r="D15" s="58" t="s">
        <v>12129</v>
      </c>
      <c r="E15" s="2" t="s">
        <v>12130</v>
      </c>
      <c r="F15" s="2">
        <v>507</v>
      </c>
      <c r="G15" s="2" t="s">
        <v>148</v>
      </c>
      <c r="H15" s="2" t="s">
        <v>128</v>
      </c>
      <c r="I15" s="2" t="s">
        <v>12131</v>
      </c>
      <c r="J15" s="10">
        <v>38337</v>
      </c>
      <c r="K15" s="2" t="s">
        <v>148</v>
      </c>
      <c r="L15" s="2" t="s">
        <v>12103</v>
      </c>
      <c r="M15" s="2" t="s">
        <v>148</v>
      </c>
      <c r="N15" s="2" t="s">
        <v>148</v>
      </c>
      <c r="O15" s="2" t="s">
        <v>148</v>
      </c>
      <c r="P15" s="2" t="s">
        <v>755</v>
      </c>
      <c r="Q15" s="2" t="s">
        <v>141</v>
      </c>
      <c r="R15" s="2" t="s">
        <v>12132</v>
      </c>
      <c r="S15" s="58" t="s">
        <v>12133</v>
      </c>
      <c r="T15" s="2" t="s">
        <v>12134</v>
      </c>
      <c r="U15" s="2" t="s">
        <v>148</v>
      </c>
      <c r="V15" s="2" t="s">
        <v>148</v>
      </c>
      <c r="W15" s="2" t="s">
        <v>148</v>
      </c>
      <c r="X15" s="2" t="s">
        <v>148</v>
      </c>
      <c r="Y15" s="2" t="s">
        <v>148</v>
      </c>
      <c r="Z15" s="2" t="s">
        <v>148</v>
      </c>
      <c r="AA15" s="2" t="s">
        <v>148</v>
      </c>
      <c r="AB15" s="2" t="s">
        <v>148</v>
      </c>
      <c r="AC15" s="2" t="s">
        <v>148</v>
      </c>
      <c r="AD15" s="2" t="s">
        <v>148</v>
      </c>
    </row>
    <row r="16" spans="2:31">
      <c r="B16" s="2" t="s">
        <v>12067</v>
      </c>
      <c r="C16" s="10" t="s">
        <v>148</v>
      </c>
      <c r="D16" s="58" t="s">
        <v>12135</v>
      </c>
      <c r="E16" s="2" t="s">
        <v>12136</v>
      </c>
      <c r="F16" s="2">
        <v>604</v>
      </c>
      <c r="G16" s="2" t="s">
        <v>148</v>
      </c>
      <c r="H16" s="2" t="s">
        <v>148</v>
      </c>
      <c r="I16" s="2" t="s">
        <v>148</v>
      </c>
      <c r="J16" s="10" t="s">
        <v>148</v>
      </c>
      <c r="K16" s="2" t="s">
        <v>148</v>
      </c>
      <c r="L16" s="2" t="s">
        <v>148</v>
      </c>
      <c r="M16" s="2" t="s">
        <v>148</v>
      </c>
      <c r="N16" s="2" t="s">
        <v>148</v>
      </c>
      <c r="O16" s="2" t="s">
        <v>148</v>
      </c>
      <c r="P16" s="2" t="s">
        <v>148</v>
      </c>
      <c r="Q16" s="2" t="s">
        <v>148</v>
      </c>
      <c r="R16" s="2" t="s">
        <v>148</v>
      </c>
      <c r="S16" s="58" t="s">
        <v>148</v>
      </c>
      <c r="T16" s="2" t="s">
        <v>148</v>
      </c>
      <c r="U16" s="2" t="s">
        <v>148</v>
      </c>
      <c r="V16" s="2" t="s">
        <v>148</v>
      </c>
      <c r="W16" s="2" t="s">
        <v>148</v>
      </c>
      <c r="X16" s="2" t="s">
        <v>148</v>
      </c>
      <c r="Y16" s="2" t="s">
        <v>148</v>
      </c>
      <c r="Z16" s="2" t="s">
        <v>148</v>
      </c>
      <c r="AA16" s="2" t="s">
        <v>148</v>
      </c>
      <c r="AB16" s="2" t="s">
        <v>148</v>
      </c>
      <c r="AC16" s="2" t="s">
        <v>148</v>
      </c>
      <c r="AD16" s="2" t="s">
        <v>148</v>
      </c>
    </row>
    <row r="17" spans="2:30">
      <c r="B17" s="2" t="s">
        <v>12067</v>
      </c>
      <c r="C17" s="10">
        <v>43032</v>
      </c>
      <c r="D17" s="58" t="s">
        <v>12137</v>
      </c>
      <c r="E17" s="2" t="s">
        <v>12138</v>
      </c>
      <c r="F17" s="2">
        <v>802</v>
      </c>
      <c r="G17" s="2" t="s">
        <v>148</v>
      </c>
      <c r="H17" s="2" t="s">
        <v>168</v>
      </c>
      <c r="I17" s="2" t="s">
        <v>12107</v>
      </c>
      <c r="J17" s="10">
        <v>39437</v>
      </c>
      <c r="K17" s="2" t="s">
        <v>148</v>
      </c>
      <c r="L17" s="2" t="s">
        <v>12103</v>
      </c>
      <c r="M17" s="2" t="s">
        <v>148</v>
      </c>
      <c r="N17" s="2" t="s">
        <v>148</v>
      </c>
      <c r="O17" s="2" t="s">
        <v>148</v>
      </c>
      <c r="P17" s="2" t="s">
        <v>755</v>
      </c>
      <c r="Q17" s="2" t="s">
        <v>141</v>
      </c>
      <c r="R17" s="2" t="s">
        <v>954</v>
      </c>
      <c r="S17" s="58" t="s">
        <v>12139</v>
      </c>
      <c r="T17" s="2" t="s">
        <v>12140</v>
      </c>
      <c r="U17" s="2" t="s">
        <v>148</v>
      </c>
      <c r="V17" s="2" t="s">
        <v>148</v>
      </c>
      <c r="W17" s="2" t="s">
        <v>148</v>
      </c>
      <c r="X17" s="2" t="s">
        <v>148</v>
      </c>
      <c r="Y17" s="2" t="s">
        <v>148</v>
      </c>
      <c r="Z17" s="2" t="s">
        <v>148</v>
      </c>
      <c r="AA17" s="2" t="s">
        <v>148</v>
      </c>
      <c r="AB17" s="2" t="s">
        <v>148</v>
      </c>
      <c r="AC17" s="2" t="s">
        <v>148</v>
      </c>
      <c r="AD17" s="2" t="s">
        <v>148</v>
      </c>
    </row>
    <row r="18" spans="2:30">
      <c r="B18" s="2" t="s">
        <v>12067</v>
      </c>
      <c r="C18" s="10">
        <v>40035</v>
      </c>
      <c r="D18" s="58" t="s">
        <v>12141</v>
      </c>
      <c r="E18" s="2" t="s">
        <v>12142</v>
      </c>
      <c r="F18" s="2">
        <v>810</v>
      </c>
      <c r="G18" s="2" t="s">
        <v>148</v>
      </c>
      <c r="H18" s="2" t="s">
        <v>128</v>
      </c>
      <c r="I18" s="2" t="s">
        <v>12143</v>
      </c>
      <c r="J18" s="10">
        <v>39402</v>
      </c>
      <c r="K18" s="2" t="s">
        <v>148</v>
      </c>
      <c r="L18" s="2" t="s">
        <v>12144</v>
      </c>
      <c r="M18" s="2" t="s">
        <v>148</v>
      </c>
      <c r="N18" s="2" t="s">
        <v>148</v>
      </c>
      <c r="O18" s="2" t="s">
        <v>148</v>
      </c>
      <c r="P18" s="2" t="s">
        <v>755</v>
      </c>
      <c r="Q18" s="2" t="s">
        <v>141</v>
      </c>
      <c r="R18" s="2" t="s">
        <v>6884</v>
      </c>
      <c r="S18" s="58" t="s">
        <v>12145</v>
      </c>
      <c r="T18" s="2" t="s">
        <v>12146</v>
      </c>
      <c r="U18" s="2" t="s">
        <v>148</v>
      </c>
      <c r="V18" s="2" t="s">
        <v>148</v>
      </c>
      <c r="W18" s="2" t="s">
        <v>148</v>
      </c>
      <c r="X18" s="2" t="s">
        <v>148</v>
      </c>
      <c r="Y18" s="2" t="s">
        <v>148</v>
      </c>
      <c r="Z18" s="2" t="s">
        <v>148</v>
      </c>
      <c r="AA18" s="2" t="s">
        <v>148</v>
      </c>
      <c r="AB18" s="2" t="s">
        <v>148</v>
      </c>
      <c r="AC18" s="2" t="s">
        <v>148</v>
      </c>
      <c r="AD18" s="2" t="s">
        <v>148</v>
      </c>
    </row>
    <row r="19" spans="2:30">
      <c r="B19" s="2" t="s">
        <v>12067</v>
      </c>
      <c r="C19" s="10">
        <v>39918</v>
      </c>
      <c r="D19" s="58" t="s">
        <v>12147</v>
      </c>
      <c r="E19" s="2" t="s">
        <v>12148</v>
      </c>
      <c r="F19" s="2">
        <v>811</v>
      </c>
      <c r="G19" s="2" t="s">
        <v>148</v>
      </c>
      <c r="H19" s="2" t="s">
        <v>128</v>
      </c>
      <c r="I19" s="2" t="s">
        <v>167</v>
      </c>
      <c r="J19" s="10">
        <v>39403</v>
      </c>
      <c r="K19" s="2" t="s">
        <v>148</v>
      </c>
      <c r="L19" s="2" t="s">
        <v>12144</v>
      </c>
      <c r="M19" s="2" t="s">
        <v>148</v>
      </c>
      <c r="N19" s="2" t="s">
        <v>148</v>
      </c>
      <c r="O19" s="2" t="s">
        <v>148</v>
      </c>
      <c r="P19" s="2" t="s">
        <v>755</v>
      </c>
      <c r="Q19" s="2" t="s">
        <v>141</v>
      </c>
      <c r="R19" s="2" t="s">
        <v>4877</v>
      </c>
      <c r="S19" s="58" t="s">
        <v>12149</v>
      </c>
      <c r="T19" s="2" t="s">
        <v>12150</v>
      </c>
      <c r="U19" s="2" t="s">
        <v>148</v>
      </c>
      <c r="V19" s="2" t="s">
        <v>148</v>
      </c>
      <c r="W19" s="2" t="s">
        <v>148</v>
      </c>
      <c r="X19" s="2" t="s">
        <v>148</v>
      </c>
      <c r="Y19" s="2" t="s">
        <v>148</v>
      </c>
      <c r="Z19" s="2" t="s">
        <v>148</v>
      </c>
      <c r="AA19" s="2" t="s">
        <v>148</v>
      </c>
      <c r="AB19" s="2" t="s">
        <v>148</v>
      </c>
      <c r="AC19" s="2" t="s">
        <v>148</v>
      </c>
      <c r="AD19" s="2" t="s">
        <v>148</v>
      </c>
    </row>
    <row r="20" spans="2:30">
      <c r="B20" s="2" t="s">
        <v>12067</v>
      </c>
      <c r="C20" s="10">
        <v>40035</v>
      </c>
      <c r="D20" s="58" t="s">
        <v>12151</v>
      </c>
      <c r="E20" s="2" t="s">
        <v>12152</v>
      </c>
      <c r="F20" s="2">
        <v>813</v>
      </c>
      <c r="G20" s="2" t="s">
        <v>148</v>
      </c>
      <c r="H20" s="2" t="s">
        <v>128</v>
      </c>
      <c r="I20" s="2" t="s">
        <v>12143</v>
      </c>
      <c r="J20" s="10">
        <v>39422</v>
      </c>
      <c r="K20" s="2" t="s">
        <v>148</v>
      </c>
      <c r="L20" s="2" t="s">
        <v>12144</v>
      </c>
      <c r="M20" s="2" t="s">
        <v>148</v>
      </c>
      <c r="N20" s="2" t="s">
        <v>148</v>
      </c>
      <c r="O20" s="2" t="s">
        <v>148</v>
      </c>
      <c r="P20" s="2" t="s">
        <v>755</v>
      </c>
      <c r="Q20" s="2" t="s">
        <v>141</v>
      </c>
      <c r="R20" s="2" t="s">
        <v>10942</v>
      </c>
      <c r="S20" s="58" t="s">
        <v>12153</v>
      </c>
      <c r="T20" s="2" t="s">
        <v>12154</v>
      </c>
      <c r="U20" s="2" t="s">
        <v>148</v>
      </c>
      <c r="V20" s="2" t="s">
        <v>148</v>
      </c>
      <c r="W20" s="2" t="s">
        <v>148</v>
      </c>
      <c r="X20" s="2" t="s">
        <v>148</v>
      </c>
      <c r="Y20" s="2" t="s">
        <v>148</v>
      </c>
      <c r="Z20" s="2" t="s">
        <v>148</v>
      </c>
      <c r="AA20" s="2" t="s">
        <v>148</v>
      </c>
      <c r="AB20" s="2" t="s">
        <v>148</v>
      </c>
      <c r="AC20" s="2" t="s">
        <v>148</v>
      </c>
      <c r="AD20" s="2" t="s">
        <v>148</v>
      </c>
    </row>
    <row r="21" spans="2:30">
      <c r="B21" s="2" t="s">
        <v>12067</v>
      </c>
      <c r="C21" s="10">
        <v>40298</v>
      </c>
      <c r="D21" s="58" t="s">
        <v>12155</v>
      </c>
      <c r="E21" s="2" t="s">
        <v>12156</v>
      </c>
      <c r="F21" s="2">
        <v>815</v>
      </c>
      <c r="G21" s="2" t="s">
        <v>148</v>
      </c>
      <c r="H21" s="2" t="s">
        <v>128</v>
      </c>
      <c r="I21" s="2" t="s">
        <v>12131</v>
      </c>
      <c r="J21" s="10">
        <v>39400</v>
      </c>
      <c r="K21" s="2" t="s">
        <v>148</v>
      </c>
      <c r="L21" s="2" t="s">
        <v>12144</v>
      </c>
      <c r="M21" s="2" t="s">
        <v>148</v>
      </c>
      <c r="N21" s="2" t="s">
        <v>148</v>
      </c>
      <c r="O21" s="2" t="s">
        <v>148</v>
      </c>
      <c r="P21" s="2" t="s">
        <v>755</v>
      </c>
      <c r="Q21" s="2" t="s">
        <v>141</v>
      </c>
      <c r="R21" s="2" t="s">
        <v>12157</v>
      </c>
      <c r="S21" s="58" t="s">
        <v>12158</v>
      </c>
      <c r="T21" s="2" t="s">
        <v>12159</v>
      </c>
      <c r="U21" s="2" t="s">
        <v>148</v>
      </c>
      <c r="V21" s="2" t="s">
        <v>148</v>
      </c>
      <c r="W21" s="2" t="s">
        <v>148</v>
      </c>
      <c r="X21" s="2" t="s">
        <v>148</v>
      </c>
      <c r="Y21" s="2" t="s">
        <v>148</v>
      </c>
      <c r="Z21" s="2" t="s">
        <v>148</v>
      </c>
      <c r="AA21" s="2" t="s">
        <v>148</v>
      </c>
      <c r="AB21" s="2" t="s">
        <v>148</v>
      </c>
      <c r="AC21" s="2" t="s">
        <v>148</v>
      </c>
      <c r="AD21" s="2" t="s">
        <v>148</v>
      </c>
    </row>
    <row r="22" spans="2:30">
      <c r="B22" s="2" t="s">
        <v>12067</v>
      </c>
      <c r="C22" s="10">
        <v>43353</v>
      </c>
      <c r="D22" s="58" t="s">
        <v>12160</v>
      </c>
      <c r="E22" s="2" t="s">
        <v>12161</v>
      </c>
      <c r="F22" s="2">
        <v>818</v>
      </c>
      <c r="G22" s="2" t="s">
        <v>148</v>
      </c>
      <c r="H22" s="2" t="s">
        <v>128</v>
      </c>
      <c r="I22" s="2" t="s">
        <v>12162</v>
      </c>
      <c r="J22" s="10">
        <v>39373</v>
      </c>
      <c r="K22" s="2" t="s">
        <v>148</v>
      </c>
      <c r="L22" s="2" t="s">
        <v>12144</v>
      </c>
      <c r="M22" s="2" t="s">
        <v>148</v>
      </c>
      <c r="N22" s="2" t="s">
        <v>148</v>
      </c>
      <c r="O22" s="2" t="s">
        <v>148</v>
      </c>
      <c r="P22" s="2" t="s">
        <v>12163</v>
      </c>
      <c r="Q22" s="2" t="s">
        <v>141</v>
      </c>
      <c r="R22" s="2" t="s">
        <v>1851</v>
      </c>
      <c r="S22" s="58" t="s">
        <v>12164</v>
      </c>
      <c r="T22" s="2" t="s">
        <v>12165</v>
      </c>
      <c r="U22" s="2" t="s">
        <v>148</v>
      </c>
      <c r="V22" s="2" t="s">
        <v>148</v>
      </c>
      <c r="W22" s="2" t="s">
        <v>148</v>
      </c>
      <c r="X22" s="2" t="s">
        <v>148</v>
      </c>
      <c r="Y22" s="2" t="s">
        <v>148</v>
      </c>
      <c r="Z22" s="2" t="s">
        <v>148</v>
      </c>
      <c r="AA22" s="2" t="s">
        <v>148</v>
      </c>
      <c r="AB22" s="2" t="s">
        <v>148</v>
      </c>
      <c r="AC22" s="2" t="s">
        <v>148</v>
      </c>
      <c r="AD22" s="2" t="s">
        <v>148</v>
      </c>
    </row>
    <row r="23" spans="2:30">
      <c r="B23" s="2" t="s">
        <v>12067</v>
      </c>
      <c r="C23" s="10">
        <v>43201</v>
      </c>
      <c r="D23" s="58" t="s">
        <v>12166</v>
      </c>
      <c r="E23" s="2" t="s">
        <v>12167</v>
      </c>
      <c r="F23" s="2">
        <v>820</v>
      </c>
      <c r="G23" s="2" t="s">
        <v>148</v>
      </c>
      <c r="H23" s="2" t="s">
        <v>168</v>
      </c>
      <c r="I23" s="2" t="s">
        <v>12107</v>
      </c>
      <c r="J23" s="10">
        <v>39444</v>
      </c>
      <c r="K23" s="2" t="s">
        <v>148</v>
      </c>
      <c r="L23" s="2" t="s">
        <v>12144</v>
      </c>
      <c r="M23" s="2" t="s">
        <v>148</v>
      </c>
      <c r="N23" s="2" t="s">
        <v>148</v>
      </c>
      <c r="O23" s="2" t="s">
        <v>148</v>
      </c>
      <c r="P23" s="2" t="s">
        <v>1600</v>
      </c>
      <c r="Q23" s="2" t="s">
        <v>141</v>
      </c>
      <c r="R23" s="2" t="s">
        <v>12168</v>
      </c>
      <c r="S23" s="58" t="s">
        <v>12169</v>
      </c>
      <c r="T23" s="2" t="s">
        <v>12170</v>
      </c>
      <c r="U23" s="2" t="s">
        <v>148</v>
      </c>
      <c r="V23" s="2" t="s">
        <v>148</v>
      </c>
      <c r="W23" s="2" t="s">
        <v>148</v>
      </c>
      <c r="X23" s="2" t="s">
        <v>148</v>
      </c>
      <c r="Y23" s="2" t="s">
        <v>148</v>
      </c>
      <c r="Z23" s="2" t="s">
        <v>148</v>
      </c>
      <c r="AA23" s="2" t="s">
        <v>148</v>
      </c>
      <c r="AB23" s="2" t="s">
        <v>148</v>
      </c>
      <c r="AC23" s="2" t="s">
        <v>148</v>
      </c>
      <c r="AD23" s="2" t="s">
        <v>148</v>
      </c>
    </row>
    <row r="24" spans="2:30">
      <c r="B24" s="2" t="s">
        <v>12067</v>
      </c>
      <c r="C24" s="10">
        <v>40853</v>
      </c>
      <c r="D24" s="58" t="s">
        <v>12171</v>
      </c>
      <c r="E24" s="2" t="s">
        <v>12172</v>
      </c>
      <c r="F24" s="2">
        <v>829</v>
      </c>
      <c r="G24" s="2" t="s">
        <v>148</v>
      </c>
      <c r="H24" s="2" t="s">
        <v>128</v>
      </c>
      <c r="I24" s="2" t="s">
        <v>12098</v>
      </c>
      <c r="J24" s="10">
        <v>39489</v>
      </c>
      <c r="K24" s="2" t="s">
        <v>148</v>
      </c>
      <c r="L24" s="2" t="s">
        <v>12144</v>
      </c>
      <c r="M24" s="2" t="s">
        <v>148</v>
      </c>
      <c r="N24" s="2" t="s">
        <v>148</v>
      </c>
      <c r="O24" s="2" t="s">
        <v>148</v>
      </c>
      <c r="P24" s="2" t="s">
        <v>755</v>
      </c>
      <c r="Q24" s="2" t="s">
        <v>141</v>
      </c>
      <c r="R24" s="2" t="s">
        <v>1542</v>
      </c>
      <c r="S24" s="58" t="s">
        <v>12173</v>
      </c>
      <c r="T24" s="2" t="s">
        <v>1544</v>
      </c>
      <c r="U24" s="2" t="s">
        <v>148</v>
      </c>
      <c r="V24" s="2" t="s">
        <v>148</v>
      </c>
      <c r="W24" s="2" t="s">
        <v>148</v>
      </c>
      <c r="X24" s="2" t="s">
        <v>148</v>
      </c>
      <c r="Y24" s="2" t="s">
        <v>148</v>
      </c>
      <c r="Z24" s="2" t="s">
        <v>148</v>
      </c>
      <c r="AA24" s="2" t="s">
        <v>148</v>
      </c>
      <c r="AB24" s="2" t="s">
        <v>148</v>
      </c>
      <c r="AC24" s="2" t="s">
        <v>148</v>
      </c>
      <c r="AD24" s="2" t="s">
        <v>148</v>
      </c>
    </row>
    <row r="25" spans="2:30">
      <c r="B25" s="2" t="s">
        <v>12067</v>
      </c>
      <c r="C25" s="10" t="s">
        <v>148</v>
      </c>
      <c r="D25" s="58" t="s">
        <v>12174</v>
      </c>
      <c r="E25" s="2" t="s">
        <v>12175</v>
      </c>
      <c r="F25" s="2">
        <v>841</v>
      </c>
      <c r="G25" s="2" t="s">
        <v>148</v>
      </c>
      <c r="H25" s="2" t="s">
        <v>148</v>
      </c>
      <c r="I25" s="2" t="s">
        <v>148</v>
      </c>
      <c r="J25" s="10" t="s">
        <v>148</v>
      </c>
      <c r="K25" s="2" t="s">
        <v>148</v>
      </c>
      <c r="L25" s="2" t="s">
        <v>148</v>
      </c>
      <c r="M25" s="2" t="s">
        <v>148</v>
      </c>
      <c r="N25" s="2" t="s">
        <v>148</v>
      </c>
      <c r="O25" s="2" t="s">
        <v>148</v>
      </c>
      <c r="P25" s="2" t="s">
        <v>148</v>
      </c>
      <c r="Q25" s="2" t="s">
        <v>148</v>
      </c>
      <c r="R25" s="2" t="s">
        <v>148</v>
      </c>
      <c r="S25" s="58" t="s">
        <v>148</v>
      </c>
      <c r="T25" s="2" t="s">
        <v>148</v>
      </c>
      <c r="U25" s="2" t="s">
        <v>148</v>
      </c>
      <c r="V25" s="2" t="s">
        <v>148</v>
      </c>
      <c r="W25" s="2" t="s">
        <v>148</v>
      </c>
      <c r="X25" s="2" t="s">
        <v>148</v>
      </c>
      <c r="Y25" s="2" t="s">
        <v>148</v>
      </c>
      <c r="Z25" s="2" t="s">
        <v>148</v>
      </c>
      <c r="AA25" s="2" t="s">
        <v>148</v>
      </c>
      <c r="AB25" s="2" t="s">
        <v>148</v>
      </c>
      <c r="AC25" s="2" t="s">
        <v>148</v>
      </c>
      <c r="AD25" s="2" t="s">
        <v>148</v>
      </c>
    </row>
    <row r="26" spans="2:30">
      <c r="B26" s="2" t="s">
        <v>12067</v>
      </c>
      <c r="C26" s="10">
        <v>41457</v>
      </c>
      <c r="D26" s="58" t="s">
        <v>12176</v>
      </c>
      <c r="E26" s="2" t="s">
        <v>12177</v>
      </c>
      <c r="F26" s="2">
        <v>851</v>
      </c>
      <c r="G26" s="2" t="s">
        <v>148</v>
      </c>
      <c r="H26" s="2" t="s">
        <v>285</v>
      </c>
      <c r="I26" s="2" t="s">
        <v>12093</v>
      </c>
      <c r="J26" s="10">
        <v>39331</v>
      </c>
      <c r="K26" s="2" t="s">
        <v>148</v>
      </c>
      <c r="L26" s="2" t="s">
        <v>12144</v>
      </c>
      <c r="M26" s="2" t="s">
        <v>148</v>
      </c>
      <c r="N26" s="2" t="s">
        <v>148</v>
      </c>
      <c r="O26" s="2" t="s">
        <v>148</v>
      </c>
      <c r="P26" s="2" t="s">
        <v>451</v>
      </c>
      <c r="Q26" s="2" t="s">
        <v>460</v>
      </c>
      <c r="R26" s="2" t="s">
        <v>1218</v>
      </c>
      <c r="S26" s="58" t="s">
        <v>12178</v>
      </c>
      <c r="T26" s="2" t="s">
        <v>12179</v>
      </c>
      <c r="U26" s="2" t="s">
        <v>148</v>
      </c>
      <c r="V26" s="2" t="s">
        <v>148</v>
      </c>
      <c r="W26" s="2" t="s">
        <v>148</v>
      </c>
      <c r="X26" s="2" t="s">
        <v>148</v>
      </c>
      <c r="Y26" s="2" t="s">
        <v>148</v>
      </c>
      <c r="Z26" s="2" t="s">
        <v>148</v>
      </c>
      <c r="AA26" s="2" t="s">
        <v>148</v>
      </c>
      <c r="AB26" s="2" t="s">
        <v>148</v>
      </c>
      <c r="AC26" s="2" t="s">
        <v>148</v>
      </c>
      <c r="AD26" s="2" t="s">
        <v>148</v>
      </c>
    </row>
    <row r="27" spans="2:30">
      <c r="B27" s="2" t="s">
        <v>12067</v>
      </c>
      <c r="C27" s="10">
        <v>43329</v>
      </c>
      <c r="D27" s="58" t="s">
        <v>12180</v>
      </c>
      <c r="E27" s="2" t="s">
        <v>12181</v>
      </c>
      <c r="F27" s="2">
        <v>852</v>
      </c>
      <c r="G27" s="2" t="s">
        <v>148</v>
      </c>
      <c r="H27" s="2" t="s">
        <v>285</v>
      </c>
      <c r="I27" s="2" t="s">
        <v>451</v>
      </c>
      <c r="J27" s="10">
        <v>39341</v>
      </c>
      <c r="K27" s="2" t="s">
        <v>148</v>
      </c>
      <c r="L27" s="2" t="s">
        <v>12144</v>
      </c>
      <c r="M27" s="2" t="s">
        <v>148</v>
      </c>
      <c r="N27" s="2" t="s">
        <v>148</v>
      </c>
      <c r="O27" s="2" t="s">
        <v>148</v>
      </c>
      <c r="P27" s="2" t="s">
        <v>451</v>
      </c>
      <c r="Q27" s="2" t="s">
        <v>460</v>
      </c>
      <c r="R27" s="2" t="s">
        <v>12182</v>
      </c>
      <c r="S27" s="58" t="s">
        <v>12183</v>
      </c>
      <c r="T27" s="2" t="s">
        <v>12184</v>
      </c>
      <c r="U27" s="2" t="s">
        <v>148</v>
      </c>
      <c r="V27" s="2" t="s">
        <v>148</v>
      </c>
      <c r="W27" s="2" t="s">
        <v>148</v>
      </c>
      <c r="X27" s="2" t="s">
        <v>148</v>
      </c>
      <c r="Y27" s="2" t="s">
        <v>148</v>
      </c>
      <c r="Z27" s="2" t="s">
        <v>148</v>
      </c>
      <c r="AA27" s="2" t="s">
        <v>148</v>
      </c>
      <c r="AB27" s="2" t="s">
        <v>148</v>
      </c>
      <c r="AC27" s="2" t="s">
        <v>148</v>
      </c>
      <c r="AD27" s="2" t="s">
        <v>148</v>
      </c>
    </row>
    <row r="28" spans="2:30">
      <c r="B28" s="2" t="s">
        <v>12067</v>
      </c>
      <c r="C28" s="10">
        <v>43276</v>
      </c>
      <c r="D28" s="58" t="s">
        <v>12185</v>
      </c>
      <c r="E28" s="2" t="s">
        <v>12186</v>
      </c>
      <c r="F28" s="2">
        <v>855</v>
      </c>
      <c r="G28" s="2" t="s">
        <v>148</v>
      </c>
      <c r="H28" s="2" t="s">
        <v>285</v>
      </c>
      <c r="I28" s="2" t="s">
        <v>451</v>
      </c>
      <c r="J28" s="10">
        <v>39341</v>
      </c>
      <c r="K28" s="2" t="s">
        <v>148</v>
      </c>
      <c r="L28" s="2" t="s">
        <v>12144</v>
      </c>
      <c r="M28" s="2" t="s">
        <v>148</v>
      </c>
      <c r="N28" s="2" t="s">
        <v>148</v>
      </c>
      <c r="O28" s="2" t="s">
        <v>148</v>
      </c>
      <c r="P28" s="2" t="s">
        <v>451</v>
      </c>
      <c r="Q28" s="2" t="s">
        <v>460</v>
      </c>
      <c r="R28" s="2" t="s">
        <v>444</v>
      </c>
      <c r="S28" s="58" t="s">
        <v>12187</v>
      </c>
      <c r="T28" s="2" t="s">
        <v>12188</v>
      </c>
      <c r="U28" s="2" t="s">
        <v>148</v>
      </c>
      <c r="V28" s="2" t="s">
        <v>148</v>
      </c>
      <c r="W28" s="2" t="s">
        <v>148</v>
      </c>
      <c r="X28" s="2" t="s">
        <v>148</v>
      </c>
      <c r="Y28" s="2" t="s">
        <v>148</v>
      </c>
      <c r="Z28" s="2" t="s">
        <v>148</v>
      </c>
      <c r="AA28" s="2" t="s">
        <v>148</v>
      </c>
      <c r="AB28" s="2" t="s">
        <v>148</v>
      </c>
      <c r="AC28" s="2" t="s">
        <v>148</v>
      </c>
      <c r="AD28" s="2" t="s">
        <v>148</v>
      </c>
    </row>
    <row r="29" spans="2:30">
      <c r="B29" s="2" t="s">
        <v>12067</v>
      </c>
      <c r="C29" s="10">
        <v>43156</v>
      </c>
      <c r="D29" s="58" t="s">
        <v>12189</v>
      </c>
      <c r="E29" s="2" t="s">
        <v>12190</v>
      </c>
      <c r="F29" s="2">
        <v>856</v>
      </c>
      <c r="G29" s="2" t="s">
        <v>148</v>
      </c>
      <c r="H29" s="2" t="s">
        <v>128</v>
      </c>
      <c r="I29" s="2" t="s">
        <v>12143</v>
      </c>
      <c r="J29" s="10">
        <v>39426</v>
      </c>
      <c r="K29" s="2" t="s">
        <v>148</v>
      </c>
      <c r="L29" s="2" t="s">
        <v>12144</v>
      </c>
      <c r="M29" s="2" t="s">
        <v>148</v>
      </c>
      <c r="N29" s="2" t="s">
        <v>148</v>
      </c>
      <c r="O29" s="2" t="s">
        <v>148</v>
      </c>
      <c r="P29" s="2" t="s">
        <v>755</v>
      </c>
      <c r="Q29" s="2" t="s">
        <v>141</v>
      </c>
      <c r="R29" s="2" t="s">
        <v>8917</v>
      </c>
      <c r="S29" s="58" t="s">
        <v>12191</v>
      </c>
      <c r="T29" s="2" t="s">
        <v>12192</v>
      </c>
      <c r="U29" s="2" t="s">
        <v>148</v>
      </c>
      <c r="V29" s="2" t="s">
        <v>148</v>
      </c>
      <c r="W29" s="2" t="s">
        <v>148</v>
      </c>
      <c r="X29" s="2" t="s">
        <v>148</v>
      </c>
      <c r="Y29" s="2" t="s">
        <v>148</v>
      </c>
      <c r="Z29" s="2" t="s">
        <v>148</v>
      </c>
      <c r="AA29" s="2" t="s">
        <v>148</v>
      </c>
      <c r="AB29" s="2" t="s">
        <v>148</v>
      </c>
      <c r="AC29" s="2" t="s">
        <v>148</v>
      </c>
      <c r="AD29" s="2" t="s">
        <v>148</v>
      </c>
    </row>
    <row r="30" spans="2:30">
      <c r="B30" s="2" t="s">
        <v>12067</v>
      </c>
      <c r="C30" s="10">
        <v>43111</v>
      </c>
      <c r="D30" s="58" t="s">
        <v>12193</v>
      </c>
      <c r="E30" s="2" t="s">
        <v>12194</v>
      </c>
      <c r="F30" s="2">
        <v>857</v>
      </c>
      <c r="G30" s="2" t="s">
        <v>148</v>
      </c>
      <c r="H30" s="2" t="s">
        <v>431</v>
      </c>
      <c r="I30" s="2" t="s">
        <v>12124</v>
      </c>
      <c r="J30" s="10">
        <v>39273</v>
      </c>
      <c r="K30" s="2" t="s">
        <v>148</v>
      </c>
      <c r="L30" s="2" t="s">
        <v>12144</v>
      </c>
      <c r="M30" s="2" t="s">
        <v>148</v>
      </c>
      <c r="N30" s="2" t="s">
        <v>148</v>
      </c>
      <c r="O30" s="2" t="s">
        <v>148</v>
      </c>
      <c r="P30" s="2" t="s">
        <v>120</v>
      </c>
      <c r="Q30" s="2" t="s">
        <v>96</v>
      </c>
      <c r="R30" s="2" t="s">
        <v>910</v>
      </c>
      <c r="S30" s="58" t="s">
        <v>12195</v>
      </c>
      <c r="T30" s="2" t="s">
        <v>12196</v>
      </c>
      <c r="U30" s="2" t="s">
        <v>148</v>
      </c>
      <c r="V30" s="2" t="s">
        <v>148</v>
      </c>
      <c r="W30" s="2" t="s">
        <v>148</v>
      </c>
      <c r="X30" s="2" t="s">
        <v>148</v>
      </c>
      <c r="Y30" s="2" t="s">
        <v>148</v>
      </c>
      <c r="Z30" s="2" t="s">
        <v>148</v>
      </c>
      <c r="AA30" s="2" t="s">
        <v>148</v>
      </c>
      <c r="AB30" s="2" t="s">
        <v>148</v>
      </c>
      <c r="AC30" s="2" t="s">
        <v>148</v>
      </c>
      <c r="AD30" s="2" t="s">
        <v>148</v>
      </c>
    </row>
    <row r="31" spans="2:30">
      <c r="B31" s="2" t="s">
        <v>12067</v>
      </c>
      <c r="C31" s="10" t="s">
        <v>148</v>
      </c>
      <c r="D31" s="58" t="s">
        <v>12197</v>
      </c>
      <c r="E31" s="2" t="s">
        <v>12198</v>
      </c>
      <c r="F31" s="2">
        <v>859</v>
      </c>
      <c r="G31" s="2" t="s">
        <v>148</v>
      </c>
      <c r="H31" s="2" t="s">
        <v>148</v>
      </c>
      <c r="I31" s="2" t="s">
        <v>148</v>
      </c>
      <c r="J31" s="10" t="s">
        <v>148</v>
      </c>
      <c r="K31" s="2" t="s">
        <v>148</v>
      </c>
      <c r="L31" s="2" t="s">
        <v>148</v>
      </c>
      <c r="M31" s="2" t="s">
        <v>148</v>
      </c>
      <c r="N31" s="2" t="s">
        <v>148</v>
      </c>
      <c r="O31" s="2" t="s">
        <v>148</v>
      </c>
      <c r="P31" s="2" t="s">
        <v>148</v>
      </c>
      <c r="Q31" s="2" t="s">
        <v>148</v>
      </c>
      <c r="R31" s="2" t="s">
        <v>148</v>
      </c>
      <c r="S31" s="58" t="s">
        <v>148</v>
      </c>
      <c r="T31" s="2" t="s">
        <v>148</v>
      </c>
      <c r="U31" s="2" t="s">
        <v>148</v>
      </c>
      <c r="V31" s="2" t="s">
        <v>148</v>
      </c>
      <c r="W31" s="2" t="s">
        <v>148</v>
      </c>
      <c r="X31" s="2" t="s">
        <v>148</v>
      </c>
      <c r="Y31" s="2" t="s">
        <v>148</v>
      </c>
      <c r="Z31" s="2" t="s">
        <v>148</v>
      </c>
      <c r="AA31" s="2" t="s">
        <v>148</v>
      </c>
      <c r="AB31" s="2" t="s">
        <v>148</v>
      </c>
      <c r="AC31" s="2" t="s">
        <v>148</v>
      </c>
      <c r="AD31" s="2" t="s">
        <v>148</v>
      </c>
    </row>
    <row r="32" spans="2:30">
      <c r="B32" s="2" t="s">
        <v>12067</v>
      </c>
      <c r="C32" s="10" t="s">
        <v>148</v>
      </c>
      <c r="D32" s="58" t="s">
        <v>12199</v>
      </c>
      <c r="E32" s="2" t="s">
        <v>12200</v>
      </c>
      <c r="F32" s="2">
        <v>860</v>
      </c>
      <c r="G32" s="2" t="s">
        <v>148</v>
      </c>
      <c r="H32" s="2" t="s">
        <v>148</v>
      </c>
      <c r="I32" s="2" t="s">
        <v>148</v>
      </c>
      <c r="J32" s="10" t="s">
        <v>148</v>
      </c>
      <c r="K32" s="2" t="s">
        <v>148</v>
      </c>
      <c r="L32" s="2" t="s">
        <v>148</v>
      </c>
      <c r="M32" s="2" t="s">
        <v>148</v>
      </c>
      <c r="N32" s="2" t="s">
        <v>148</v>
      </c>
      <c r="O32" s="2" t="s">
        <v>148</v>
      </c>
      <c r="P32" s="2" t="s">
        <v>148</v>
      </c>
      <c r="Q32" s="2" t="s">
        <v>148</v>
      </c>
      <c r="R32" s="2" t="s">
        <v>148</v>
      </c>
      <c r="S32" s="58" t="s">
        <v>148</v>
      </c>
      <c r="T32" s="2" t="s">
        <v>148</v>
      </c>
      <c r="U32" s="2" t="s">
        <v>148</v>
      </c>
      <c r="V32" s="2" t="s">
        <v>148</v>
      </c>
      <c r="W32" s="2" t="s">
        <v>148</v>
      </c>
      <c r="X32" s="2" t="s">
        <v>148</v>
      </c>
      <c r="Y32" s="2" t="s">
        <v>148</v>
      </c>
      <c r="Z32" s="2" t="s">
        <v>148</v>
      </c>
      <c r="AA32" s="2" t="s">
        <v>148</v>
      </c>
      <c r="AB32" s="2" t="s">
        <v>148</v>
      </c>
      <c r="AC32" s="2" t="s">
        <v>148</v>
      </c>
      <c r="AD32" s="2" t="s">
        <v>148</v>
      </c>
    </row>
    <row r="33" spans="2:30">
      <c r="B33" s="2" t="s">
        <v>12067</v>
      </c>
      <c r="C33" s="10" t="s">
        <v>148</v>
      </c>
      <c r="D33" s="58" t="s">
        <v>12201</v>
      </c>
      <c r="E33" s="2" t="s">
        <v>12202</v>
      </c>
      <c r="F33" s="2">
        <v>861</v>
      </c>
      <c r="G33" s="2" t="s">
        <v>148</v>
      </c>
      <c r="H33" s="2" t="s">
        <v>148</v>
      </c>
      <c r="I33" s="2" t="s">
        <v>148</v>
      </c>
      <c r="J33" s="10" t="s">
        <v>148</v>
      </c>
      <c r="K33" s="2" t="s">
        <v>148</v>
      </c>
      <c r="L33" s="2" t="s">
        <v>148</v>
      </c>
      <c r="M33" s="2" t="s">
        <v>148</v>
      </c>
      <c r="N33" s="2" t="s">
        <v>148</v>
      </c>
      <c r="O33" s="2" t="s">
        <v>148</v>
      </c>
      <c r="P33" s="2" t="s">
        <v>148</v>
      </c>
      <c r="Q33" s="2" t="s">
        <v>148</v>
      </c>
      <c r="R33" s="2" t="s">
        <v>148</v>
      </c>
      <c r="S33" s="58" t="s">
        <v>148</v>
      </c>
      <c r="T33" s="2" t="s">
        <v>148</v>
      </c>
      <c r="U33" s="2" t="s">
        <v>148</v>
      </c>
      <c r="V33" s="2" t="s">
        <v>148</v>
      </c>
      <c r="W33" s="2" t="s">
        <v>148</v>
      </c>
      <c r="X33" s="2" t="s">
        <v>148</v>
      </c>
      <c r="Y33" s="2" t="s">
        <v>148</v>
      </c>
      <c r="Z33" s="2" t="s">
        <v>148</v>
      </c>
      <c r="AA33" s="2" t="s">
        <v>148</v>
      </c>
      <c r="AB33" s="2" t="s">
        <v>148</v>
      </c>
      <c r="AC33" s="2" t="s">
        <v>148</v>
      </c>
      <c r="AD33" s="2" t="s">
        <v>148</v>
      </c>
    </row>
    <row r="34" spans="2:30">
      <c r="B34" s="2" t="s">
        <v>12067</v>
      </c>
      <c r="C34" s="10">
        <v>40724</v>
      </c>
      <c r="D34" s="58" t="s">
        <v>12203</v>
      </c>
      <c r="E34" s="2" t="s">
        <v>12204</v>
      </c>
      <c r="F34" s="2">
        <v>862</v>
      </c>
      <c r="G34" s="2" t="s">
        <v>148</v>
      </c>
      <c r="H34" s="2" t="s">
        <v>128</v>
      </c>
      <c r="I34" s="2" t="s">
        <v>12131</v>
      </c>
      <c r="J34" s="10">
        <v>39478</v>
      </c>
      <c r="K34" s="2" t="s">
        <v>148</v>
      </c>
      <c r="L34" s="2" t="s">
        <v>12144</v>
      </c>
      <c r="M34" s="2" t="s">
        <v>148</v>
      </c>
      <c r="N34" s="2" t="s">
        <v>148</v>
      </c>
      <c r="O34" s="2" t="s">
        <v>148</v>
      </c>
      <c r="P34" s="2" t="s">
        <v>755</v>
      </c>
      <c r="Q34" s="2" t="s">
        <v>141</v>
      </c>
      <c r="R34" s="2" t="s">
        <v>12205</v>
      </c>
      <c r="S34" s="58" t="s">
        <v>12206</v>
      </c>
      <c r="T34" s="2" t="s">
        <v>12207</v>
      </c>
      <c r="U34" s="2" t="s">
        <v>148</v>
      </c>
      <c r="V34" s="2" t="s">
        <v>148</v>
      </c>
      <c r="W34" s="2" t="s">
        <v>148</v>
      </c>
      <c r="X34" s="2" t="s">
        <v>148</v>
      </c>
      <c r="Y34" s="2" t="s">
        <v>148</v>
      </c>
      <c r="Z34" s="2" t="s">
        <v>148</v>
      </c>
      <c r="AA34" s="2" t="s">
        <v>148</v>
      </c>
      <c r="AB34" s="2" t="s">
        <v>148</v>
      </c>
      <c r="AC34" s="2" t="s">
        <v>148</v>
      </c>
      <c r="AD34" s="2" t="s">
        <v>148</v>
      </c>
    </row>
    <row r="35" spans="2:30">
      <c r="B35" s="2" t="s">
        <v>12067</v>
      </c>
      <c r="C35" s="10">
        <v>43318</v>
      </c>
      <c r="D35" s="58" t="s">
        <v>12208</v>
      </c>
      <c r="E35" s="2" t="s">
        <v>12209</v>
      </c>
      <c r="F35" s="2">
        <v>870</v>
      </c>
      <c r="G35" s="2" t="s">
        <v>148</v>
      </c>
      <c r="H35" s="2" t="s">
        <v>108</v>
      </c>
      <c r="I35" s="2" t="s">
        <v>12210</v>
      </c>
      <c r="J35" s="10" t="s">
        <v>148</v>
      </c>
      <c r="K35" s="2" t="s">
        <v>148</v>
      </c>
      <c r="L35" s="2" t="s">
        <v>12211</v>
      </c>
      <c r="M35" s="2" t="s">
        <v>148</v>
      </c>
      <c r="N35" s="2" t="s">
        <v>148</v>
      </c>
      <c r="O35" s="2" t="s">
        <v>148</v>
      </c>
      <c r="P35" s="2" t="s">
        <v>120</v>
      </c>
      <c r="Q35" s="2" t="s">
        <v>96</v>
      </c>
      <c r="R35" s="2" t="s">
        <v>263</v>
      </c>
      <c r="S35" s="58" t="s">
        <v>12212</v>
      </c>
      <c r="T35" s="2" t="s">
        <v>1694</v>
      </c>
      <c r="U35" s="2" t="s">
        <v>148</v>
      </c>
      <c r="V35" s="2" t="s">
        <v>148</v>
      </c>
      <c r="W35" s="2" t="s">
        <v>148</v>
      </c>
      <c r="X35" s="2" t="s">
        <v>148</v>
      </c>
      <c r="Y35" s="2" t="s">
        <v>148</v>
      </c>
      <c r="Z35" s="2" t="s">
        <v>148</v>
      </c>
      <c r="AA35" s="2" t="s">
        <v>148</v>
      </c>
      <c r="AB35" s="2" t="s">
        <v>148</v>
      </c>
      <c r="AC35" s="2" t="s">
        <v>148</v>
      </c>
      <c r="AD35" s="2" t="s">
        <v>148</v>
      </c>
    </row>
    <row r="36" spans="2:30">
      <c r="B36" s="2" t="s">
        <v>12067</v>
      </c>
      <c r="C36" s="10">
        <v>43220</v>
      </c>
      <c r="D36" s="58" t="s">
        <v>12213</v>
      </c>
      <c r="E36" s="2" t="s">
        <v>12214</v>
      </c>
      <c r="F36" s="2">
        <v>873</v>
      </c>
      <c r="G36" s="2" t="s">
        <v>148</v>
      </c>
      <c r="H36" s="2" t="s">
        <v>431</v>
      </c>
      <c r="I36" s="2" t="s">
        <v>12124</v>
      </c>
      <c r="J36" s="10">
        <v>39290</v>
      </c>
      <c r="K36" s="2" t="s">
        <v>148</v>
      </c>
      <c r="L36" s="2" t="s">
        <v>12144</v>
      </c>
      <c r="M36" s="2" t="s">
        <v>148</v>
      </c>
      <c r="N36" s="2" t="s">
        <v>148</v>
      </c>
      <c r="O36" s="2" t="s">
        <v>148</v>
      </c>
      <c r="P36" s="2" t="s">
        <v>120</v>
      </c>
      <c r="Q36" s="2" t="s">
        <v>96</v>
      </c>
      <c r="R36" s="2" t="s">
        <v>1016</v>
      </c>
      <c r="S36" s="58" t="s">
        <v>12215</v>
      </c>
      <c r="T36" s="2" t="s">
        <v>12216</v>
      </c>
      <c r="U36" s="2" t="s">
        <v>148</v>
      </c>
      <c r="V36" s="2" t="s">
        <v>148</v>
      </c>
      <c r="W36" s="2" t="s">
        <v>148</v>
      </c>
      <c r="X36" s="2" t="s">
        <v>148</v>
      </c>
      <c r="Y36" s="2" t="s">
        <v>148</v>
      </c>
      <c r="Z36" s="2" t="s">
        <v>148</v>
      </c>
      <c r="AA36" s="2" t="s">
        <v>148</v>
      </c>
      <c r="AB36" s="2" t="s">
        <v>148</v>
      </c>
      <c r="AC36" s="2" t="s">
        <v>148</v>
      </c>
      <c r="AD36" s="2" t="s">
        <v>148</v>
      </c>
    </row>
    <row r="37" spans="2:30">
      <c r="B37" s="2" t="s">
        <v>12067</v>
      </c>
      <c r="C37" s="10">
        <v>43107</v>
      </c>
      <c r="D37" s="58" t="s">
        <v>12217</v>
      </c>
      <c r="E37" s="2" t="s">
        <v>12218</v>
      </c>
      <c r="F37" s="2">
        <v>882</v>
      </c>
      <c r="G37" s="2" t="s">
        <v>148</v>
      </c>
      <c r="H37" s="2" t="s">
        <v>128</v>
      </c>
      <c r="I37" s="2" t="s">
        <v>12143</v>
      </c>
      <c r="J37" s="10">
        <v>39402</v>
      </c>
      <c r="K37" s="2" t="s">
        <v>148</v>
      </c>
      <c r="L37" s="2" t="s">
        <v>12144</v>
      </c>
      <c r="M37" s="2" t="s">
        <v>148</v>
      </c>
      <c r="N37" s="2" t="s">
        <v>148</v>
      </c>
      <c r="O37" s="2" t="s">
        <v>148</v>
      </c>
      <c r="P37" s="2" t="s">
        <v>755</v>
      </c>
      <c r="Q37" s="2" t="s">
        <v>141</v>
      </c>
      <c r="R37" s="2" t="s">
        <v>2666</v>
      </c>
      <c r="S37" s="58" t="s">
        <v>12219</v>
      </c>
      <c r="T37" s="2" t="s">
        <v>12220</v>
      </c>
      <c r="U37" s="2" t="s">
        <v>148</v>
      </c>
      <c r="V37" s="2" t="s">
        <v>148</v>
      </c>
      <c r="W37" s="2" t="s">
        <v>148</v>
      </c>
      <c r="X37" s="2" t="s">
        <v>148</v>
      </c>
      <c r="Y37" s="2" t="s">
        <v>148</v>
      </c>
      <c r="Z37" s="2" t="s">
        <v>148</v>
      </c>
      <c r="AA37" s="2" t="s">
        <v>148</v>
      </c>
      <c r="AB37" s="2" t="s">
        <v>148</v>
      </c>
      <c r="AC37" s="2" t="s">
        <v>148</v>
      </c>
      <c r="AD37" s="2" t="s">
        <v>148</v>
      </c>
    </row>
    <row r="38" spans="2:30">
      <c r="B38" s="2" t="s">
        <v>12067</v>
      </c>
      <c r="C38" s="10">
        <v>42921</v>
      </c>
      <c r="D38" s="58" t="s">
        <v>12221</v>
      </c>
      <c r="E38" s="2" t="s">
        <v>12222</v>
      </c>
      <c r="F38" s="2">
        <v>890</v>
      </c>
      <c r="G38" s="2" t="s">
        <v>148</v>
      </c>
      <c r="H38" s="2" t="s">
        <v>12223</v>
      </c>
      <c r="I38" s="2" t="s">
        <v>12224</v>
      </c>
      <c r="J38" s="10">
        <v>39335</v>
      </c>
      <c r="K38" s="2" t="s">
        <v>148</v>
      </c>
      <c r="L38" s="2" t="s">
        <v>12144</v>
      </c>
      <c r="M38" s="2" t="s">
        <v>148</v>
      </c>
      <c r="N38" s="2" t="s">
        <v>148</v>
      </c>
      <c r="O38" s="2" t="s">
        <v>148</v>
      </c>
      <c r="P38" s="2" t="s">
        <v>519</v>
      </c>
      <c r="Q38" s="2" t="s">
        <v>526</v>
      </c>
      <c r="R38" s="2" t="s">
        <v>6037</v>
      </c>
      <c r="S38" s="58" t="s">
        <v>12225</v>
      </c>
      <c r="T38" s="2" t="s">
        <v>12226</v>
      </c>
      <c r="U38" s="2" t="s">
        <v>148</v>
      </c>
      <c r="V38" s="2" t="s">
        <v>148</v>
      </c>
      <c r="W38" s="2" t="s">
        <v>148</v>
      </c>
      <c r="X38" s="2" t="s">
        <v>148</v>
      </c>
      <c r="Y38" s="2" t="s">
        <v>148</v>
      </c>
      <c r="Z38" s="2" t="s">
        <v>148</v>
      </c>
      <c r="AA38" s="2" t="s">
        <v>148</v>
      </c>
      <c r="AB38" s="2" t="s">
        <v>148</v>
      </c>
      <c r="AC38" s="2" t="s">
        <v>148</v>
      </c>
      <c r="AD38" s="2" t="s">
        <v>148</v>
      </c>
    </row>
    <row r="39" spans="2:30">
      <c r="B39" s="2" t="s">
        <v>12067</v>
      </c>
      <c r="C39" s="10">
        <v>43429</v>
      </c>
      <c r="D39" s="58" t="s">
        <v>12227</v>
      </c>
      <c r="E39" s="2" t="s">
        <v>12228</v>
      </c>
      <c r="F39" s="2">
        <v>891</v>
      </c>
      <c r="G39" s="2" t="s">
        <v>148</v>
      </c>
      <c r="H39" s="2" t="s">
        <v>12223</v>
      </c>
      <c r="I39" s="2" t="s">
        <v>12224</v>
      </c>
      <c r="J39" s="10">
        <v>39336</v>
      </c>
      <c r="K39" s="2" t="s">
        <v>148</v>
      </c>
      <c r="L39" s="2" t="s">
        <v>12144</v>
      </c>
      <c r="M39" s="2" t="s">
        <v>148</v>
      </c>
      <c r="N39" s="2" t="s">
        <v>148</v>
      </c>
      <c r="O39" s="2" t="s">
        <v>148</v>
      </c>
      <c r="P39" s="2" t="s">
        <v>519</v>
      </c>
      <c r="Q39" s="2" t="s">
        <v>526</v>
      </c>
      <c r="R39" s="2" t="s">
        <v>3317</v>
      </c>
      <c r="S39" s="58" t="s">
        <v>12229</v>
      </c>
      <c r="T39" s="2" t="s">
        <v>2729</v>
      </c>
      <c r="U39" s="2" t="s">
        <v>148</v>
      </c>
      <c r="V39" s="2" t="s">
        <v>148</v>
      </c>
      <c r="W39" s="2" t="s">
        <v>148</v>
      </c>
      <c r="X39" s="2" t="s">
        <v>148</v>
      </c>
      <c r="Y39" s="2" t="s">
        <v>148</v>
      </c>
      <c r="Z39" s="2" t="s">
        <v>148</v>
      </c>
      <c r="AA39" s="2" t="s">
        <v>148</v>
      </c>
      <c r="AB39" s="2" t="s">
        <v>148</v>
      </c>
      <c r="AC39" s="2" t="s">
        <v>148</v>
      </c>
      <c r="AD39" s="2" t="s">
        <v>148</v>
      </c>
    </row>
    <row r="40" spans="2:30">
      <c r="B40" s="2" t="s">
        <v>12067</v>
      </c>
      <c r="C40" s="10">
        <v>40177</v>
      </c>
      <c r="D40" s="58" t="s">
        <v>12230</v>
      </c>
      <c r="E40" s="2" t="s">
        <v>12231</v>
      </c>
      <c r="F40" s="2">
        <v>894</v>
      </c>
      <c r="G40" s="2" t="s">
        <v>148</v>
      </c>
      <c r="H40" s="2" t="s">
        <v>12223</v>
      </c>
      <c r="I40" s="2" t="s">
        <v>409</v>
      </c>
      <c r="J40" s="10">
        <v>39492</v>
      </c>
      <c r="K40" s="2" t="s">
        <v>148</v>
      </c>
      <c r="L40" s="2" t="s">
        <v>12144</v>
      </c>
      <c r="M40" s="2" t="s">
        <v>148</v>
      </c>
      <c r="N40" s="2" t="s">
        <v>148</v>
      </c>
      <c r="O40" s="2" t="s">
        <v>148</v>
      </c>
      <c r="P40" s="2" t="s">
        <v>400</v>
      </c>
      <c r="Q40" s="2" t="s">
        <v>408</v>
      </c>
      <c r="R40" s="2" t="s">
        <v>1752</v>
      </c>
      <c r="S40" s="58" t="s">
        <v>12232</v>
      </c>
      <c r="T40" s="2" t="s">
        <v>12233</v>
      </c>
      <c r="U40" s="2" t="s">
        <v>148</v>
      </c>
      <c r="V40" s="2" t="s">
        <v>148</v>
      </c>
      <c r="W40" s="2" t="s">
        <v>148</v>
      </c>
      <c r="X40" s="2" t="s">
        <v>148</v>
      </c>
      <c r="Y40" s="2" t="s">
        <v>148</v>
      </c>
      <c r="Z40" s="2" t="s">
        <v>148</v>
      </c>
      <c r="AA40" s="2" t="s">
        <v>148</v>
      </c>
      <c r="AB40" s="2" t="s">
        <v>148</v>
      </c>
      <c r="AC40" s="2" t="s">
        <v>148</v>
      </c>
      <c r="AD40" s="2" t="s">
        <v>148</v>
      </c>
    </row>
    <row r="41" spans="2:30">
      <c r="B41" s="2" t="s">
        <v>12067</v>
      </c>
      <c r="C41" s="10">
        <v>40738</v>
      </c>
      <c r="D41" s="58" t="s">
        <v>12234</v>
      </c>
      <c r="E41" s="2" t="s">
        <v>12235</v>
      </c>
      <c r="F41" s="2">
        <v>898</v>
      </c>
      <c r="G41" s="2" t="s">
        <v>148</v>
      </c>
      <c r="H41" s="2" t="s">
        <v>108</v>
      </c>
      <c r="I41" s="2" t="s">
        <v>12210</v>
      </c>
      <c r="J41" s="10">
        <v>39598</v>
      </c>
      <c r="K41" s="2" t="s">
        <v>148</v>
      </c>
      <c r="L41" s="2" t="s">
        <v>12144</v>
      </c>
      <c r="M41" s="2" t="s">
        <v>148</v>
      </c>
      <c r="N41" s="2" t="s">
        <v>148</v>
      </c>
      <c r="O41" s="2" t="s">
        <v>148</v>
      </c>
      <c r="P41" s="2" t="s">
        <v>120</v>
      </c>
      <c r="Q41" s="2" t="s">
        <v>96</v>
      </c>
      <c r="R41" s="2" t="s">
        <v>2805</v>
      </c>
      <c r="S41" s="58" t="s">
        <v>12236</v>
      </c>
      <c r="T41" s="2" t="s">
        <v>11089</v>
      </c>
      <c r="U41" s="2" t="s">
        <v>148</v>
      </c>
      <c r="V41" s="2" t="s">
        <v>148</v>
      </c>
      <c r="W41" s="2" t="s">
        <v>148</v>
      </c>
      <c r="X41" s="2" t="s">
        <v>148</v>
      </c>
      <c r="Y41" s="2" t="s">
        <v>148</v>
      </c>
      <c r="Z41" s="2" t="s">
        <v>148</v>
      </c>
      <c r="AA41" s="2" t="s">
        <v>148</v>
      </c>
      <c r="AB41" s="2" t="s">
        <v>148</v>
      </c>
      <c r="AC41" s="2" t="s">
        <v>148</v>
      </c>
      <c r="AD41" s="2" t="s">
        <v>148</v>
      </c>
    </row>
    <row r="42" spans="2:30">
      <c r="B42" s="2" t="s">
        <v>12067</v>
      </c>
      <c r="C42" s="10">
        <v>40724</v>
      </c>
      <c r="D42" s="58" t="s">
        <v>12237</v>
      </c>
      <c r="E42" s="2" t="s">
        <v>12238</v>
      </c>
      <c r="F42" s="2">
        <v>903</v>
      </c>
      <c r="G42" s="2" t="s">
        <v>148</v>
      </c>
      <c r="H42" s="2" t="s">
        <v>81</v>
      </c>
      <c r="I42" s="2" t="s">
        <v>113</v>
      </c>
      <c r="J42" s="10">
        <v>39598</v>
      </c>
      <c r="K42" s="2" t="s">
        <v>148</v>
      </c>
      <c r="L42" s="2" t="s">
        <v>12144</v>
      </c>
      <c r="M42" s="2" t="s">
        <v>148</v>
      </c>
      <c r="N42" s="2" t="s">
        <v>148</v>
      </c>
      <c r="O42" s="2" t="s">
        <v>148</v>
      </c>
      <c r="P42" s="2" t="s">
        <v>80</v>
      </c>
      <c r="Q42" s="2" t="s">
        <v>96</v>
      </c>
      <c r="R42" s="2" t="s">
        <v>12239</v>
      </c>
      <c r="S42" s="58" t="s">
        <v>12240</v>
      </c>
      <c r="T42" s="2" t="s">
        <v>12241</v>
      </c>
      <c r="U42" s="2" t="s">
        <v>148</v>
      </c>
      <c r="V42" s="2" t="s">
        <v>148</v>
      </c>
      <c r="W42" s="2" t="s">
        <v>148</v>
      </c>
      <c r="X42" s="2" t="s">
        <v>148</v>
      </c>
      <c r="Y42" s="2" t="s">
        <v>148</v>
      </c>
      <c r="Z42" s="2" t="s">
        <v>148</v>
      </c>
      <c r="AA42" s="2" t="s">
        <v>148</v>
      </c>
      <c r="AB42" s="2" t="s">
        <v>148</v>
      </c>
      <c r="AC42" s="2" t="s">
        <v>148</v>
      </c>
      <c r="AD42" s="2" t="s">
        <v>148</v>
      </c>
    </row>
    <row r="43" spans="2:30">
      <c r="B43" s="2" t="s">
        <v>12067</v>
      </c>
      <c r="C43" s="10" t="s">
        <v>148</v>
      </c>
      <c r="D43" s="58" t="s">
        <v>12242</v>
      </c>
      <c r="E43" s="2" t="s">
        <v>12243</v>
      </c>
      <c r="F43" s="2">
        <v>906</v>
      </c>
      <c r="G43" s="2" t="s">
        <v>148</v>
      </c>
      <c r="H43" s="2" t="s">
        <v>148</v>
      </c>
      <c r="I43" s="2" t="s">
        <v>148</v>
      </c>
      <c r="J43" s="10" t="s">
        <v>148</v>
      </c>
      <c r="K43" s="2" t="s">
        <v>148</v>
      </c>
      <c r="L43" s="2" t="s">
        <v>148</v>
      </c>
      <c r="M43" s="2" t="s">
        <v>148</v>
      </c>
      <c r="N43" s="2" t="s">
        <v>148</v>
      </c>
      <c r="O43" s="2" t="s">
        <v>148</v>
      </c>
      <c r="P43" s="2" t="s">
        <v>148</v>
      </c>
      <c r="Q43" s="2" t="s">
        <v>148</v>
      </c>
      <c r="R43" s="2" t="s">
        <v>148</v>
      </c>
      <c r="S43" s="58" t="s">
        <v>148</v>
      </c>
      <c r="T43" s="2" t="s">
        <v>148</v>
      </c>
      <c r="U43" s="2" t="s">
        <v>148</v>
      </c>
      <c r="V43" s="2" t="s">
        <v>148</v>
      </c>
      <c r="W43" s="2" t="s">
        <v>148</v>
      </c>
      <c r="X43" s="2" t="s">
        <v>148</v>
      </c>
      <c r="Y43" s="2" t="s">
        <v>148</v>
      </c>
      <c r="Z43" s="2" t="s">
        <v>148</v>
      </c>
      <c r="AA43" s="2" t="s">
        <v>148</v>
      </c>
      <c r="AB43" s="2" t="s">
        <v>148</v>
      </c>
      <c r="AC43" s="2" t="s">
        <v>148</v>
      </c>
      <c r="AD43" s="2" t="s">
        <v>148</v>
      </c>
    </row>
    <row r="44" spans="2:30">
      <c r="B44" s="2" t="s">
        <v>12067</v>
      </c>
      <c r="C44" s="10" t="s">
        <v>148</v>
      </c>
      <c r="D44" s="58" t="s">
        <v>12244</v>
      </c>
      <c r="E44" s="2" t="s">
        <v>12245</v>
      </c>
      <c r="F44" s="2">
        <v>910</v>
      </c>
      <c r="G44" s="2" t="s">
        <v>148</v>
      </c>
      <c r="H44" s="2" t="s">
        <v>148</v>
      </c>
      <c r="I44" s="2" t="s">
        <v>148</v>
      </c>
      <c r="J44" s="10" t="s">
        <v>148</v>
      </c>
      <c r="K44" s="2" t="s">
        <v>148</v>
      </c>
      <c r="L44" s="2" t="s">
        <v>148</v>
      </c>
      <c r="M44" s="2" t="s">
        <v>148</v>
      </c>
      <c r="N44" s="2" t="s">
        <v>148</v>
      </c>
      <c r="O44" s="2" t="s">
        <v>148</v>
      </c>
      <c r="P44" s="2" t="s">
        <v>148</v>
      </c>
      <c r="Q44" s="2" t="s">
        <v>148</v>
      </c>
      <c r="R44" s="2" t="s">
        <v>148</v>
      </c>
      <c r="S44" s="58" t="s">
        <v>148</v>
      </c>
      <c r="T44" s="2" t="s">
        <v>148</v>
      </c>
      <c r="U44" s="2" t="s">
        <v>148</v>
      </c>
      <c r="V44" s="2" t="s">
        <v>148</v>
      </c>
      <c r="W44" s="2" t="s">
        <v>148</v>
      </c>
      <c r="X44" s="2" t="s">
        <v>148</v>
      </c>
      <c r="Y44" s="2" t="s">
        <v>148</v>
      </c>
      <c r="Z44" s="2" t="s">
        <v>148</v>
      </c>
      <c r="AA44" s="2" t="s">
        <v>148</v>
      </c>
      <c r="AB44" s="2" t="s">
        <v>148</v>
      </c>
      <c r="AC44" s="2" t="s">
        <v>148</v>
      </c>
      <c r="AD44" s="2" t="s">
        <v>148</v>
      </c>
    </row>
    <row r="45" spans="2:30">
      <c r="B45" s="2" t="s">
        <v>12067</v>
      </c>
      <c r="C45" s="10">
        <v>41185</v>
      </c>
      <c r="D45" s="58" t="s">
        <v>12246</v>
      </c>
      <c r="E45" s="2" t="s">
        <v>12247</v>
      </c>
      <c r="F45" s="2">
        <v>914</v>
      </c>
      <c r="G45" s="2" t="s">
        <v>148</v>
      </c>
      <c r="H45" s="2" t="s">
        <v>12223</v>
      </c>
      <c r="I45" s="2" t="s">
        <v>409</v>
      </c>
      <c r="J45" s="10">
        <v>39338</v>
      </c>
      <c r="K45" s="2" t="s">
        <v>148</v>
      </c>
      <c r="L45" s="2" t="s">
        <v>12144</v>
      </c>
      <c r="M45" s="2" t="s">
        <v>148</v>
      </c>
      <c r="N45" s="2" t="s">
        <v>148</v>
      </c>
      <c r="O45" s="2" t="s">
        <v>148</v>
      </c>
      <c r="P45" s="2" t="s">
        <v>400</v>
      </c>
      <c r="Q45" s="2" t="s">
        <v>408</v>
      </c>
      <c r="R45" s="2" t="s">
        <v>3998</v>
      </c>
      <c r="S45" s="58" t="s">
        <v>12248</v>
      </c>
      <c r="T45" s="2" t="s">
        <v>12249</v>
      </c>
      <c r="U45" s="2" t="s">
        <v>148</v>
      </c>
      <c r="V45" s="2" t="s">
        <v>148</v>
      </c>
      <c r="W45" s="2" t="s">
        <v>148</v>
      </c>
      <c r="X45" s="2" t="s">
        <v>148</v>
      </c>
      <c r="Y45" s="2" t="s">
        <v>148</v>
      </c>
      <c r="Z45" s="2" t="s">
        <v>148</v>
      </c>
      <c r="AA45" s="2" t="s">
        <v>148</v>
      </c>
      <c r="AB45" s="2" t="s">
        <v>148</v>
      </c>
      <c r="AC45" s="2" t="s">
        <v>148</v>
      </c>
      <c r="AD45" s="2" t="s">
        <v>148</v>
      </c>
    </row>
    <row r="46" spans="2:30">
      <c r="B46" s="2" t="s">
        <v>12067</v>
      </c>
      <c r="C46" s="10">
        <v>42774</v>
      </c>
      <c r="D46" s="58" t="s">
        <v>12250</v>
      </c>
      <c r="E46" s="2" t="s">
        <v>12251</v>
      </c>
      <c r="F46" s="2">
        <v>917</v>
      </c>
      <c r="G46" s="2" t="s">
        <v>148</v>
      </c>
      <c r="H46" s="2" t="s">
        <v>12112</v>
      </c>
      <c r="I46" s="2" t="s">
        <v>12113</v>
      </c>
      <c r="J46" s="10">
        <v>39335</v>
      </c>
      <c r="K46" s="2" t="s">
        <v>148</v>
      </c>
      <c r="L46" s="2" t="s">
        <v>12144</v>
      </c>
      <c r="M46" s="2" t="s">
        <v>148</v>
      </c>
      <c r="N46" s="2" t="s">
        <v>148</v>
      </c>
      <c r="O46" s="2" t="s">
        <v>148</v>
      </c>
      <c r="P46" s="2" t="s">
        <v>519</v>
      </c>
      <c r="Q46" s="2" t="s">
        <v>526</v>
      </c>
      <c r="R46" s="2" t="s">
        <v>1008</v>
      </c>
      <c r="S46" s="58" t="s">
        <v>12252</v>
      </c>
      <c r="T46" s="2" t="s">
        <v>12253</v>
      </c>
      <c r="U46" s="2" t="s">
        <v>148</v>
      </c>
      <c r="V46" s="2" t="s">
        <v>148</v>
      </c>
      <c r="W46" s="2" t="s">
        <v>148</v>
      </c>
      <c r="X46" s="2" t="s">
        <v>148</v>
      </c>
      <c r="Y46" s="2" t="s">
        <v>148</v>
      </c>
      <c r="Z46" s="2" t="s">
        <v>148</v>
      </c>
      <c r="AA46" s="2" t="s">
        <v>148</v>
      </c>
      <c r="AB46" s="2" t="s">
        <v>148</v>
      </c>
      <c r="AC46" s="2" t="s">
        <v>148</v>
      </c>
      <c r="AD46" s="2" t="s">
        <v>148</v>
      </c>
    </row>
    <row r="47" spans="2:30">
      <c r="B47" s="2" t="s">
        <v>12067</v>
      </c>
      <c r="C47" s="10">
        <v>40748</v>
      </c>
      <c r="D47" s="58" t="s">
        <v>12254</v>
      </c>
      <c r="E47" s="2" t="s">
        <v>12255</v>
      </c>
      <c r="F47" s="2">
        <v>919</v>
      </c>
      <c r="G47" s="2" t="s">
        <v>148</v>
      </c>
      <c r="H47" s="2" t="s">
        <v>128</v>
      </c>
      <c r="I47" s="2" t="s">
        <v>12131</v>
      </c>
      <c r="J47" s="10">
        <v>39478</v>
      </c>
      <c r="K47" s="2" t="s">
        <v>148</v>
      </c>
      <c r="L47" s="2" t="s">
        <v>12144</v>
      </c>
      <c r="M47" s="2" t="s">
        <v>148</v>
      </c>
      <c r="N47" s="2" t="s">
        <v>148</v>
      </c>
      <c r="O47" s="2" t="s">
        <v>148</v>
      </c>
      <c r="P47" s="2" t="s">
        <v>1670</v>
      </c>
      <c r="Q47" s="2" t="s">
        <v>141</v>
      </c>
      <c r="R47" s="2" t="s">
        <v>12256</v>
      </c>
      <c r="S47" s="58" t="s">
        <v>12257</v>
      </c>
      <c r="T47" s="2" t="s">
        <v>12258</v>
      </c>
      <c r="U47" s="2" t="s">
        <v>148</v>
      </c>
      <c r="V47" s="2" t="s">
        <v>148</v>
      </c>
      <c r="W47" s="2" t="s">
        <v>148</v>
      </c>
      <c r="X47" s="2" t="s">
        <v>148</v>
      </c>
      <c r="Y47" s="2" t="s">
        <v>148</v>
      </c>
      <c r="Z47" s="2" t="s">
        <v>148</v>
      </c>
      <c r="AA47" s="2" t="s">
        <v>148</v>
      </c>
      <c r="AB47" s="2" t="s">
        <v>148</v>
      </c>
      <c r="AC47" s="2" t="s">
        <v>148</v>
      </c>
      <c r="AD47" s="2" t="s">
        <v>148</v>
      </c>
    </row>
    <row r="48" spans="2:30">
      <c r="B48" s="2" t="s">
        <v>12067</v>
      </c>
      <c r="C48" s="10" t="s">
        <v>148</v>
      </c>
      <c r="D48" s="58" t="s">
        <v>12259</v>
      </c>
      <c r="E48" s="2" t="s">
        <v>12260</v>
      </c>
      <c r="F48" s="2">
        <v>922</v>
      </c>
      <c r="G48" s="2" t="s">
        <v>148</v>
      </c>
      <c r="H48" s="2" t="s">
        <v>148</v>
      </c>
      <c r="I48" s="2" t="s">
        <v>148</v>
      </c>
      <c r="J48" s="10" t="s">
        <v>148</v>
      </c>
      <c r="K48" s="2" t="s">
        <v>148</v>
      </c>
      <c r="L48" s="2" t="s">
        <v>148</v>
      </c>
      <c r="M48" s="2" t="s">
        <v>148</v>
      </c>
      <c r="N48" s="2" t="s">
        <v>148</v>
      </c>
      <c r="O48" s="2" t="s">
        <v>148</v>
      </c>
      <c r="P48" s="2" t="s">
        <v>148</v>
      </c>
      <c r="Q48" s="2" t="s">
        <v>148</v>
      </c>
      <c r="R48" s="2" t="s">
        <v>148</v>
      </c>
      <c r="S48" s="58" t="s">
        <v>148</v>
      </c>
      <c r="T48" s="2" t="s">
        <v>148</v>
      </c>
      <c r="U48" s="2" t="s">
        <v>148</v>
      </c>
      <c r="V48" s="2" t="s">
        <v>148</v>
      </c>
      <c r="W48" s="2" t="s">
        <v>148</v>
      </c>
      <c r="X48" s="2" t="s">
        <v>148</v>
      </c>
      <c r="Y48" s="2" t="s">
        <v>148</v>
      </c>
      <c r="Z48" s="2" t="s">
        <v>148</v>
      </c>
      <c r="AA48" s="2" t="s">
        <v>148</v>
      </c>
      <c r="AB48" s="2" t="s">
        <v>148</v>
      </c>
      <c r="AC48" s="2" t="s">
        <v>148</v>
      </c>
      <c r="AD48" s="2" t="s">
        <v>148</v>
      </c>
    </row>
    <row r="49" spans="2:33">
      <c r="B49" s="2" t="s">
        <v>12067</v>
      </c>
      <c r="C49" s="10">
        <v>40839</v>
      </c>
      <c r="D49" s="58" t="s">
        <v>12261</v>
      </c>
      <c r="E49" s="2" t="s">
        <v>12262</v>
      </c>
      <c r="F49" s="2">
        <v>928</v>
      </c>
      <c r="G49" s="2" t="s">
        <v>148</v>
      </c>
      <c r="H49" s="2" t="s">
        <v>285</v>
      </c>
      <c r="I49" s="2" t="s">
        <v>12263</v>
      </c>
      <c r="J49" s="10">
        <v>39435</v>
      </c>
      <c r="K49" s="2" t="s">
        <v>148</v>
      </c>
      <c r="L49" s="2" t="s">
        <v>12144</v>
      </c>
      <c r="M49" s="2" t="s">
        <v>148</v>
      </c>
      <c r="N49" s="2" t="s">
        <v>148</v>
      </c>
      <c r="O49" s="2" t="s">
        <v>148</v>
      </c>
      <c r="P49" s="2" t="s">
        <v>662</v>
      </c>
      <c r="Q49" s="2" t="s">
        <v>669</v>
      </c>
      <c r="R49" s="2" t="s">
        <v>98</v>
      </c>
      <c r="S49" s="58" t="s">
        <v>12264</v>
      </c>
      <c r="T49" s="2" t="s">
        <v>12265</v>
      </c>
      <c r="U49" s="2" t="s">
        <v>148</v>
      </c>
      <c r="V49" s="2" t="s">
        <v>148</v>
      </c>
      <c r="W49" s="2" t="s">
        <v>148</v>
      </c>
      <c r="X49" s="2" t="s">
        <v>148</v>
      </c>
      <c r="Y49" s="2" t="s">
        <v>148</v>
      </c>
      <c r="Z49" s="2" t="s">
        <v>148</v>
      </c>
      <c r="AA49" s="2" t="s">
        <v>148</v>
      </c>
      <c r="AB49" s="2" t="s">
        <v>148</v>
      </c>
      <c r="AC49" s="2" t="s">
        <v>148</v>
      </c>
      <c r="AD49" s="2" t="s">
        <v>148</v>
      </c>
    </row>
    <row r="50" spans="2:33">
      <c r="B50" s="2" t="s">
        <v>12067</v>
      </c>
      <c r="C50" s="10">
        <v>42165</v>
      </c>
      <c r="D50" s="58" t="s">
        <v>12266</v>
      </c>
      <c r="E50" s="2" t="s">
        <v>12267</v>
      </c>
      <c r="F50" s="2">
        <v>958</v>
      </c>
      <c r="G50" s="2" t="s">
        <v>148</v>
      </c>
      <c r="H50" s="2" t="s">
        <v>380</v>
      </c>
      <c r="I50" s="2" t="s">
        <v>12268</v>
      </c>
      <c r="J50" s="10">
        <v>40938</v>
      </c>
      <c r="K50" s="2" t="s">
        <v>148</v>
      </c>
      <c r="L50" s="2" t="s">
        <v>12144</v>
      </c>
      <c r="M50" s="2" t="s">
        <v>148</v>
      </c>
      <c r="N50" s="2" t="s">
        <v>148</v>
      </c>
      <c r="O50" s="2" t="s">
        <v>148</v>
      </c>
      <c r="P50" s="2" t="s">
        <v>3282</v>
      </c>
      <c r="Q50" s="2" t="s">
        <v>443</v>
      </c>
      <c r="R50" s="2" t="s">
        <v>12269</v>
      </c>
      <c r="S50" s="58" t="s">
        <v>12270</v>
      </c>
      <c r="T50" s="2" t="s">
        <v>12271</v>
      </c>
      <c r="U50" s="2" t="s">
        <v>148</v>
      </c>
      <c r="V50" s="2" t="s">
        <v>148</v>
      </c>
      <c r="W50" s="2" t="s">
        <v>148</v>
      </c>
      <c r="X50" s="2" t="s">
        <v>148</v>
      </c>
      <c r="Y50" s="2" t="s">
        <v>148</v>
      </c>
      <c r="Z50" s="2" t="s">
        <v>148</v>
      </c>
      <c r="AA50" s="2" t="s">
        <v>148</v>
      </c>
      <c r="AB50" s="2" t="s">
        <v>148</v>
      </c>
      <c r="AC50" s="2" t="s">
        <v>148</v>
      </c>
      <c r="AD50" s="2" t="s">
        <v>148</v>
      </c>
    </row>
    <row r="51" spans="2:33">
      <c r="B51" s="2" t="s">
        <v>12067</v>
      </c>
      <c r="C51" s="10">
        <v>41842</v>
      </c>
      <c r="D51" s="58" t="s">
        <v>12272</v>
      </c>
      <c r="E51" s="2" t="s">
        <v>12273</v>
      </c>
      <c r="F51" s="2">
        <v>959</v>
      </c>
      <c r="G51" s="2" t="s">
        <v>148</v>
      </c>
      <c r="H51" s="2" t="s">
        <v>380</v>
      </c>
      <c r="I51" s="2" t="s">
        <v>12268</v>
      </c>
      <c r="J51" s="10">
        <v>41199</v>
      </c>
      <c r="K51" s="2" t="s">
        <v>148</v>
      </c>
      <c r="L51" s="2" t="s">
        <v>12103</v>
      </c>
      <c r="M51" s="2" t="s">
        <v>148</v>
      </c>
      <c r="N51" s="2" t="s">
        <v>148</v>
      </c>
      <c r="O51" s="2" t="s">
        <v>148</v>
      </c>
      <c r="P51" s="2" t="s">
        <v>3282</v>
      </c>
      <c r="Q51" s="2" t="s">
        <v>443</v>
      </c>
      <c r="R51" s="2" t="s">
        <v>12269</v>
      </c>
      <c r="S51" s="58" t="s">
        <v>12274</v>
      </c>
      <c r="T51" s="2" t="s">
        <v>12271</v>
      </c>
      <c r="U51" s="2" t="s">
        <v>148</v>
      </c>
      <c r="V51" s="2" t="s">
        <v>148</v>
      </c>
      <c r="W51" s="2" t="s">
        <v>148</v>
      </c>
      <c r="X51" s="2" t="s">
        <v>148</v>
      </c>
      <c r="Y51" s="2" t="s">
        <v>148</v>
      </c>
      <c r="Z51" s="2" t="s">
        <v>148</v>
      </c>
      <c r="AA51" s="2" t="s">
        <v>148</v>
      </c>
      <c r="AB51" s="2" t="s">
        <v>148</v>
      </c>
      <c r="AC51" s="2" t="s">
        <v>148</v>
      </c>
      <c r="AD51" s="2" t="s">
        <v>148</v>
      </c>
    </row>
    <row r="52" spans="2:33">
      <c r="B52" s="2" t="s">
        <v>12067</v>
      </c>
      <c r="C52" s="10">
        <v>42944</v>
      </c>
      <c r="D52" s="58" t="s">
        <v>12275</v>
      </c>
      <c r="E52" s="2" t="s">
        <v>12276</v>
      </c>
      <c r="F52" s="2">
        <v>961</v>
      </c>
      <c r="G52" s="2" t="s">
        <v>148</v>
      </c>
      <c r="H52" s="2" t="s">
        <v>431</v>
      </c>
      <c r="I52" s="2" t="s">
        <v>12277</v>
      </c>
      <c r="J52" s="10">
        <v>41257</v>
      </c>
      <c r="K52" s="2" t="s">
        <v>148</v>
      </c>
      <c r="L52" s="2" t="s">
        <v>12103</v>
      </c>
      <c r="M52" s="2" t="s">
        <v>148</v>
      </c>
      <c r="N52" s="2" t="s">
        <v>148</v>
      </c>
      <c r="O52" s="2" t="s">
        <v>148</v>
      </c>
      <c r="P52" s="2" t="s">
        <v>120</v>
      </c>
      <c r="Q52" s="2" t="s">
        <v>96</v>
      </c>
      <c r="R52" s="2" t="s">
        <v>3274</v>
      </c>
      <c r="S52" s="58" t="s">
        <v>12278</v>
      </c>
      <c r="T52" s="2" t="s">
        <v>12279</v>
      </c>
      <c r="U52" s="2" t="s">
        <v>148</v>
      </c>
      <c r="V52" s="2" t="s">
        <v>148</v>
      </c>
      <c r="W52" s="2" t="s">
        <v>148</v>
      </c>
      <c r="X52" s="2" t="s">
        <v>148</v>
      </c>
      <c r="Y52" s="2" t="s">
        <v>148</v>
      </c>
      <c r="Z52" s="2" t="s">
        <v>148</v>
      </c>
      <c r="AA52" s="2" t="s">
        <v>148</v>
      </c>
      <c r="AB52" s="2" t="s">
        <v>148</v>
      </c>
      <c r="AC52" s="2" t="s">
        <v>148</v>
      </c>
      <c r="AD52" s="2" t="s">
        <v>148</v>
      </c>
    </row>
    <row r="53" spans="2:33">
      <c r="B53" s="2" t="s">
        <v>12067</v>
      </c>
      <c r="C53" s="10">
        <v>42432</v>
      </c>
      <c r="D53" s="58" t="s">
        <v>12280</v>
      </c>
      <c r="E53" s="2" t="s">
        <v>12281</v>
      </c>
      <c r="F53" s="2">
        <v>962</v>
      </c>
      <c r="G53" s="2" t="s">
        <v>148</v>
      </c>
      <c r="H53" s="2" t="s">
        <v>81</v>
      </c>
      <c r="I53" s="2" t="s">
        <v>12282</v>
      </c>
      <c r="J53" s="10">
        <v>41213</v>
      </c>
      <c r="K53" s="2" t="s">
        <v>148</v>
      </c>
      <c r="L53" s="2" t="s">
        <v>12103</v>
      </c>
      <c r="M53" s="2" t="s">
        <v>148</v>
      </c>
      <c r="N53" s="2" t="s">
        <v>148</v>
      </c>
      <c r="O53" s="2" t="s">
        <v>148</v>
      </c>
      <c r="P53" s="2" t="s">
        <v>563</v>
      </c>
      <c r="Q53" s="2" t="s">
        <v>206</v>
      </c>
      <c r="R53" s="2" t="s">
        <v>5232</v>
      </c>
      <c r="S53" s="58" t="s">
        <v>12283</v>
      </c>
      <c r="T53" s="2" t="s">
        <v>5234</v>
      </c>
      <c r="U53" s="2" t="s">
        <v>148</v>
      </c>
      <c r="V53" s="2" t="s">
        <v>148</v>
      </c>
      <c r="W53" s="2" t="s">
        <v>148</v>
      </c>
      <c r="X53" s="2" t="s">
        <v>148</v>
      </c>
      <c r="Y53" s="2" t="s">
        <v>148</v>
      </c>
      <c r="Z53" s="2" t="s">
        <v>148</v>
      </c>
      <c r="AA53" s="2" t="s">
        <v>148</v>
      </c>
      <c r="AB53" s="2" t="s">
        <v>148</v>
      </c>
      <c r="AC53" s="2" t="s">
        <v>148</v>
      </c>
      <c r="AD53" s="2" t="s">
        <v>148</v>
      </c>
    </row>
    <row r="54" spans="2:33">
      <c r="B54" s="2" t="s">
        <v>12067</v>
      </c>
      <c r="C54" s="10">
        <v>42736</v>
      </c>
      <c r="D54" s="58" t="s">
        <v>12284</v>
      </c>
      <c r="E54" s="2" t="s">
        <v>12285</v>
      </c>
      <c r="F54" s="2">
        <v>964</v>
      </c>
      <c r="G54" s="2" t="s">
        <v>148</v>
      </c>
      <c r="H54" s="2" t="s">
        <v>128</v>
      </c>
      <c r="I54" s="2" t="s">
        <v>12098</v>
      </c>
      <c r="J54" s="10">
        <v>41536</v>
      </c>
      <c r="K54" s="2" t="s">
        <v>148</v>
      </c>
      <c r="L54" s="2" t="s">
        <v>12103</v>
      </c>
      <c r="M54" s="2" t="s">
        <v>148</v>
      </c>
      <c r="N54" s="2" t="s">
        <v>148</v>
      </c>
      <c r="O54" s="2" t="s">
        <v>148</v>
      </c>
      <c r="P54" s="2" t="s">
        <v>6251</v>
      </c>
      <c r="Q54" s="2" t="s">
        <v>141</v>
      </c>
      <c r="R54" s="2" t="s">
        <v>12286</v>
      </c>
      <c r="S54" s="58" t="s">
        <v>12287</v>
      </c>
      <c r="T54" s="2" t="s">
        <v>12288</v>
      </c>
      <c r="U54" s="2" t="s">
        <v>148</v>
      </c>
      <c r="V54" s="2" t="s">
        <v>148</v>
      </c>
      <c r="W54" s="2" t="s">
        <v>148</v>
      </c>
      <c r="X54" s="2" t="s">
        <v>148</v>
      </c>
      <c r="Y54" s="2" t="s">
        <v>148</v>
      </c>
      <c r="Z54" s="2" t="s">
        <v>148</v>
      </c>
      <c r="AA54" s="2" t="s">
        <v>148</v>
      </c>
      <c r="AB54" s="2" t="s">
        <v>148</v>
      </c>
      <c r="AC54" s="2" t="s">
        <v>148</v>
      </c>
      <c r="AD54" s="2" t="s">
        <v>148</v>
      </c>
    </row>
    <row r="55" spans="2:33">
      <c r="B55" s="2" t="s">
        <v>12067</v>
      </c>
      <c r="C55" s="10" t="s">
        <v>148</v>
      </c>
      <c r="D55" s="58" t="s">
        <v>12289</v>
      </c>
      <c r="E55" s="2">
        <v>1005</v>
      </c>
      <c r="F55" s="2">
        <v>1005</v>
      </c>
      <c r="G55" s="2" t="s">
        <v>148</v>
      </c>
      <c r="H55" s="2" t="s">
        <v>148</v>
      </c>
      <c r="I55" s="2" t="s">
        <v>148</v>
      </c>
      <c r="J55" s="10" t="s">
        <v>148</v>
      </c>
      <c r="K55" s="2" t="s">
        <v>148</v>
      </c>
      <c r="L55" s="2" t="s">
        <v>148</v>
      </c>
      <c r="M55" s="2" t="s">
        <v>148</v>
      </c>
      <c r="N55" s="2" t="s">
        <v>148</v>
      </c>
      <c r="O55" s="2" t="s">
        <v>148</v>
      </c>
      <c r="P55" s="2" t="s">
        <v>148</v>
      </c>
      <c r="Q55" s="2" t="s">
        <v>148</v>
      </c>
      <c r="R55" s="2" t="s">
        <v>148</v>
      </c>
      <c r="S55" s="58" t="s">
        <v>148</v>
      </c>
      <c r="T55" s="2" t="s">
        <v>148</v>
      </c>
      <c r="U55" s="2" t="s">
        <v>148</v>
      </c>
      <c r="V55" s="2" t="s">
        <v>148</v>
      </c>
      <c r="W55" s="2" t="s">
        <v>148</v>
      </c>
      <c r="X55" s="2" t="s">
        <v>148</v>
      </c>
      <c r="Y55" s="2" t="s">
        <v>148</v>
      </c>
      <c r="Z55" s="2" t="s">
        <v>148</v>
      </c>
      <c r="AA55" s="2" t="s">
        <v>148</v>
      </c>
      <c r="AB55" s="2" t="s">
        <v>148</v>
      </c>
      <c r="AC55" s="2" t="s">
        <v>148</v>
      </c>
      <c r="AD55" s="2" t="s">
        <v>148</v>
      </c>
    </row>
    <row r="56" spans="2:33">
      <c r="B56" s="2" t="s">
        <v>12067</v>
      </c>
      <c r="C56" s="10">
        <v>43436</v>
      </c>
      <c r="D56" s="58" t="s">
        <v>12290</v>
      </c>
      <c r="E56" s="2">
        <v>1025</v>
      </c>
      <c r="F56" s="2">
        <v>1025</v>
      </c>
      <c r="G56" s="2" t="s">
        <v>148</v>
      </c>
      <c r="H56" s="2" t="s">
        <v>285</v>
      </c>
      <c r="I56" s="2" t="s">
        <v>12291</v>
      </c>
      <c r="J56" s="10" t="s">
        <v>148</v>
      </c>
      <c r="K56" s="2" t="s">
        <v>148</v>
      </c>
      <c r="L56" s="2" t="s">
        <v>148</v>
      </c>
      <c r="M56" s="2" t="s">
        <v>148</v>
      </c>
      <c r="N56" s="2" t="s">
        <v>148</v>
      </c>
      <c r="O56" s="2" t="s">
        <v>148</v>
      </c>
      <c r="P56" s="2" t="s">
        <v>148</v>
      </c>
      <c r="Q56" s="2" t="s">
        <v>148</v>
      </c>
      <c r="R56" s="2" t="s">
        <v>148</v>
      </c>
      <c r="S56" s="58" t="s">
        <v>148</v>
      </c>
      <c r="T56" s="2" t="s">
        <v>148</v>
      </c>
      <c r="U56" s="2" t="s">
        <v>148</v>
      </c>
      <c r="V56" s="2" t="s">
        <v>148</v>
      </c>
      <c r="W56" s="2" t="s">
        <v>148</v>
      </c>
      <c r="X56" s="2" t="s">
        <v>148</v>
      </c>
      <c r="Y56" s="2" t="s">
        <v>148</v>
      </c>
      <c r="Z56" s="2" t="s">
        <v>148</v>
      </c>
      <c r="AA56" s="2" t="s">
        <v>148</v>
      </c>
      <c r="AB56" s="2" t="s">
        <v>148</v>
      </c>
      <c r="AC56" s="2" t="s">
        <v>148</v>
      </c>
      <c r="AD56" s="2" t="s">
        <v>148</v>
      </c>
    </row>
    <row r="57" spans="2:33">
      <c r="B57" s="2" t="s">
        <v>12067</v>
      </c>
      <c r="C57" s="10" t="s">
        <v>148</v>
      </c>
      <c r="D57" s="58" t="s">
        <v>12292</v>
      </c>
      <c r="E57" s="2">
        <v>1036</v>
      </c>
      <c r="F57" s="2">
        <v>1036</v>
      </c>
      <c r="G57" s="2" t="s">
        <v>148</v>
      </c>
      <c r="H57" s="2" t="s">
        <v>148</v>
      </c>
      <c r="I57" s="2" t="s">
        <v>148</v>
      </c>
      <c r="J57" s="10" t="s">
        <v>148</v>
      </c>
      <c r="K57" s="2" t="s">
        <v>148</v>
      </c>
      <c r="L57" s="2" t="s">
        <v>148</v>
      </c>
      <c r="M57" s="2" t="s">
        <v>148</v>
      </c>
      <c r="N57" s="2" t="s">
        <v>148</v>
      </c>
      <c r="O57" s="2" t="s">
        <v>148</v>
      </c>
      <c r="P57" s="2" t="s">
        <v>148</v>
      </c>
      <c r="Q57" s="2" t="s">
        <v>148</v>
      </c>
      <c r="R57" s="2" t="s">
        <v>148</v>
      </c>
      <c r="S57" s="58" t="s">
        <v>148</v>
      </c>
      <c r="T57" s="2" t="s">
        <v>148</v>
      </c>
      <c r="U57" s="2" t="s">
        <v>148</v>
      </c>
      <c r="V57" s="2" t="s">
        <v>148</v>
      </c>
      <c r="W57" s="2" t="s">
        <v>148</v>
      </c>
      <c r="X57" s="2" t="s">
        <v>148</v>
      </c>
      <c r="Y57" s="2" t="s">
        <v>148</v>
      </c>
      <c r="Z57" s="2" t="s">
        <v>148</v>
      </c>
      <c r="AA57" s="2" t="s">
        <v>148</v>
      </c>
      <c r="AB57" s="2" t="s">
        <v>148</v>
      </c>
      <c r="AC57" s="2" t="s">
        <v>148</v>
      </c>
      <c r="AD57" s="2" t="s">
        <v>148</v>
      </c>
    </row>
    <row r="58" spans="2:33">
      <c r="B58" s="2" t="s">
        <v>12067</v>
      </c>
      <c r="C58" s="10" t="s">
        <v>148</v>
      </c>
      <c r="D58" s="58" t="s">
        <v>12293</v>
      </c>
      <c r="E58" s="2">
        <v>1101</v>
      </c>
      <c r="F58" s="2">
        <v>1101</v>
      </c>
      <c r="G58" s="2" t="s">
        <v>148</v>
      </c>
      <c r="H58" s="2" t="s">
        <v>148</v>
      </c>
      <c r="I58" s="2" t="s">
        <v>148</v>
      </c>
      <c r="J58" s="10" t="s">
        <v>148</v>
      </c>
      <c r="K58" s="2" t="s">
        <v>148</v>
      </c>
      <c r="L58" s="2" t="s">
        <v>148</v>
      </c>
      <c r="M58" s="2" t="s">
        <v>148</v>
      </c>
      <c r="N58" s="2" t="s">
        <v>148</v>
      </c>
      <c r="O58" s="2" t="s">
        <v>148</v>
      </c>
      <c r="P58" s="2" t="s">
        <v>148</v>
      </c>
      <c r="Q58" s="2" t="s">
        <v>148</v>
      </c>
      <c r="R58" s="2" t="s">
        <v>148</v>
      </c>
      <c r="S58" s="58" t="s">
        <v>148</v>
      </c>
      <c r="T58" s="2" t="s">
        <v>148</v>
      </c>
      <c r="U58" s="2" t="s">
        <v>148</v>
      </c>
      <c r="V58" s="2" t="s">
        <v>148</v>
      </c>
      <c r="W58" s="2" t="s">
        <v>148</v>
      </c>
      <c r="X58" s="2" t="s">
        <v>148</v>
      </c>
      <c r="Y58" s="2" t="s">
        <v>148</v>
      </c>
      <c r="Z58" s="2" t="s">
        <v>148</v>
      </c>
      <c r="AA58" s="2" t="s">
        <v>148</v>
      </c>
      <c r="AB58" s="2" t="s">
        <v>148</v>
      </c>
      <c r="AC58" s="2" t="s">
        <v>148</v>
      </c>
      <c r="AD58" s="2" t="s">
        <v>148</v>
      </c>
    </row>
    <row r="59" spans="2:33">
      <c r="B59" s="2" t="s">
        <v>12067</v>
      </c>
      <c r="C59" s="10">
        <v>43485</v>
      </c>
      <c r="D59" s="58" t="s">
        <v>12294</v>
      </c>
      <c r="E59" s="2" t="s">
        <v>12295</v>
      </c>
      <c r="F59" s="2">
        <v>874</v>
      </c>
      <c r="G59" s="2" t="s">
        <v>12070</v>
      </c>
      <c r="H59" s="2" t="s">
        <v>128</v>
      </c>
      <c r="I59" s="2" t="s">
        <v>12162</v>
      </c>
      <c r="J59" s="10">
        <v>39373</v>
      </c>
      <c r="K59" s="2" t="e">
        <v>#N/A</v>
      </c>
      <c r="L59" s="2" t="s">
        <v>12103</v>
      </c>
      <c r="M59" s="2" t="s">
        <v>92</v>
      </c>
      <c r="N59" s="2" t="s">
        <v>12074</v>
      </c>
      <c r="O59" s="2" t="s">
        <v>12075</v>
      </c>
      <c r="P59" s="2" t="s">
        <v>1084</v>
      </c>
      <c r="Q59" s="2" t="s">
        <v>141</v>
      </c>
      <c r="R59" s="2" t="s">
        <v>12296</v>
      </c>
      <c r="S59" s="58" t="s">
        <v>12297</v>
      </c>
      <c r="T59" s="2" t="s">
        <v>12298</v>
      </c>
      <c r="U59" s="2" t="s">
        <v>148</v>
      </c>
      <c r="V59" s="2" t="s">
        <v>147</v>
      </c>
      <c r="W59" s="2" t="s">
        <v>1260</v>
      </c>
      <c r="X59" s="2">
        <v>380</v>
      </c>
      <c r="Y59" s="2">
        <v>0</v>
      </c>
      <c r="Z59" s="2">
        <v>0</v>
      </c>
      <c r="AA59" s="2" t="s">
        <v>103</v>
      </c>
      <c r="AB59" s="2">
        <v>3.5</v>
      </c>
      <c r="AC59" s="2">
        <v>3</v>
      </c>
      <c r="AD59" s="2">
        <v>1</v>
      </c>
      <c r="AE59" s="24"/>
      <c r="AF59" s="24"/>
      <c r="AG59" s="24"/>
    </row>
    <row r="60" spans="2:33">
      <c r="B60" s="2" t="s">
        <v>12067</v>
      </c>
      <c r="C60" s="10">
        <v>43830</v>
      </c>
      <c r="D60" s="58" t="s">
        <v>12299</v>
      </c>
      <c r="E60" s="2" t="s">
        <v>12300</v>
      </c>
      <c r="F60" s="2">
        <v>816</v>
      </c>
      <c r="G60" s="2" t="s">
        <v>12070</v>
      </c>
      <c r="H60" s="2" t="s">
        <v>128</v>
      </c>
      <c r="I60" s="2" t="s">
        <v>12143</v>
      </c>
      <c r="J60" s="10">
        <v>39422</v>
      </c>
      <c r="K60" s="2" t="e">
        <v>#N/A</v>
      </c>
      <c r="L60" s="2" t="s">
        <v>12103</v>
      </c>
      <c r="M60" s="2" t="s">
        <v>69</v>
      </c>
      <c r="N60" s="2" t="s">
        <v>12074</v>
      </c>
      <c r="O60" s="2" t="s">
        <v>12075</v>
      </c>
      <c r="P60" s="2" t="s">
        <v>142</v>
      </c>
      <c r="Q60" s="2" t="s">
        <v>141</v>
      </c>
      <c r="R60" s="2" t="s">
        <v>12301</v>
      </c>
      <c r="S60" s="58" t="s">
        <v>12302</v>
      </c>
      <c r="T60" s="2" t="s">
        <v>12303</v>
      </c>
      <c r="U60" s="2" t="s">
        <v>148</v>
      </c>
      <c r="V60" s="2" t="s">
        <v>147</v>
      </c>
      <c r="W60" s="2" t="s">
        <v>1260</v>
      </c>
      <c r="X60" s="2">
        <v>410</v>
      </c>
      <c r="Y60" s="2">
        <v>0</v>
      </c>
      <c r="Z60" s="2">
        <v>0</v>
      </c>
      <c r="AA60" s="2" t="s">
        <v>103</v>
      </c>
      <c r="AB60" s="2">
        <v>3.5</v>
      </c>
      <c r="AC60" s="2">
        <v>3</v>
      </c>
      <c r="AD60" s="2">
        <v>1</v>
      </c>
      <c r="AE60" s="24"/>
      <c r="AF60" s="24"/>
      <c r="AG60" s="24"/>
    </row>
    <row r="61" spans="2:33">
      <c r="B61" s="2" t="s">
        <v>12067</v>
      </c>
      <c r="C61" s="10">
        <v>43617</v>
      </c>
      <c r="D61" s="58" t="s">
        <v>12304</v>
      </c>
      <c r="E61" s="2">
        <v>1160</v>
      </c>
      <c r="F61" s="2">
        <v>1160</v>
      </c>
      <c r="G61" s="2" t="s">
        <v>12081</v>
      </c>
      <c r="H61" s="2" t="s">
        <v>12223</v>
      </c>
      <c r="I61" s="2" t="s">
        <v>409</v>
      </c>
      <c r="J61" s="10">
        <v>41240</v>
      </c>
      <c r="K61" s="2" t="e">
        <v>#N/A</v>
      </c>
      <c r="L61" s="2" t="s">
        <v>12083</v>
      </c>
      <c r="M61" s="2" t="s">
        <v>92</v>
      </c>
      <c r="N61" s="2" t="s">
        <v>12074</v>
      </c>
      <c r="O61" s="2" t="s">
        <v>248</v>
      </c>
      <c r="P61" s="2" t="s">
        <v>409</v>
      </c>
      <c r="Q61" s="2" t="s">
        <v>408</v>
      </c>
      <c r="R61" s="2" t="s">
        <v>467</v>
      </c>
      <c r="S61" s="58" t="s">
        <v>12305</v>
      </c>
      <c r="T61" s="2" t="s">
        <v>9271</v>
      </c>
      <c r="U61" s="2" t="s">
        <v>148</v>
      </c>
      <c r="V61" s="2" t="s">
        <v>147</v>
      </c>
      <c r="W61" s="2" t="s">
        <v>1196</v>
      </c>
      <c r="X61" s="2">
        <v>852</v>
      </c>
      <c r="Y61" s="2">
        <v>267</v>
      </c>
      <c r="Z61" s="2">
        <v>31</v>
      </c>
      <c r="AA61" s="2" t="s">
        <v>103</v>
      </c>
      <c r="AB61" s="2">
        <v>4.5</v>
      </c>
      <c r="AC61" s="2">
        <v>2</v>
      </c>
      <c r="AD61" s="2">
        <v>1</v>
      </c>
      <c r="AE61" s="24"/>
      <c r="AF61" s="24"/>
      <c r="AG61" s="24"/>
    </row>
    <row r="62" spans="2:33">
      <c r="B62" s="2" t="s">
        <v>12067</v>
      </c>
      <c r="C62" s="10">
        <v>43616</v>
      </c>
      <c r="D62" s="58" t="s">
        <v>12306</v>
      </c>
      <c r="E62" s="2">
        <v>8005</v>
      </c>
      <c r="F62" s="2">
        <v>8005</v>
      </c>
      <c r="G62" s="2" t="s">
        <v>12081</v>
      </c>
      <c r="H62" s="2" t="s">
        <v>168</v>
      </c>
      <c r="I62" s="2" t="s">
        <v>12307</v>
      </c>
      <c r="J62" s="10">
        <v>43483</v>
      </c>
      <c r="K62" s="2" t="e">
        <v>#N/A</v>
      </c>
      <c r="L62" s="2" t="s">
        <v>12103</v>
      </c>
      <c r="M62" s="2" t="s">
        <v>92</v>
      </c>
      <c r="N62" s="2" t="s">
        <v>12308</v>
      </c>
      <c r="O62" s="2" t="s">
        <v>12075</v>
      </c>
      <c r="P62" s="2" t="s">
        <v>142</v>
      </c>
      <c r="Q62" s="2" t="s">
        <v>141</v>
      </c>
      <c r="R62" s="2" t="s">
        <v>12309</v>
      </c>
      <c r="S62" s="58" t="s">
        <v>12310</v>
      </c>
      <c r="T62" s="2" t="s">
        <v>12311</v>
      </c>
      <c r="U62" s="2" t="s">
        <v>148</v>
      </c>
      <c r="V62" s="2" t="s">
        <v>147</v>
      </c>
      <c r="W62" s="2" t="s">
        <v>12312</v>
      </c>
      <c r="X62" s="2">
        <v>47</v>
      </c>
      <c r="Y62" s="2" t="s">
        <v>12313</v>
      </c>
      <c r="Z62" s="2">
        <v>0</v>
      </c>
      <c r="AA62" s="2" t="s">
        <v>103</v>
      </c>
      <c r="AB62" s="2">
        <v>4.5</v>
      </c>
      <c r="AC62" s="2">
        <v>2</v>
      </c>
      <c r="AD62" s="2">
        <v>1</v>
      </c>
      <c r="AE62" s="24"/>
      <c r="AF62" s="24"/>
      <c r="AG62" s="24"/>
    </row>
    <row r="63" spans="2:33">
      <c r="B63" s="2" t="s">
        <v>12067</v>
      </c>
      <c r="C63" s="10">
        <v>43636</v>
      </c>
      <c r="D63" s="58" t="s">
        <v>12314</v>
      </c>
      <c r="E63" s="2" t="s">
        <v>12315</v>
      </c>
      <c r="F63" s="2">
        <v>846</v>
      </c>
      <c r="G63" s="2" t="s">
        <v>12081</v>
      </c>
      <c r="H63" s="2" t="s">
        <v>81</v>
      </c>
      <c r="I63" s="2" t="s">
        <v>12316</v>
      </c>
      <c r="J63" s="10">
        <v>39338</v>
      </c>
      <c r="K63" s="2" t="s">
        <v>12082</v>
      </c>
      <c r="L63" s="2" t="s">
        <v>12103</v>
      </c>
      <c r="M63" s="2" t="s">
        <v>92</v>
      </c>
      <c r="N63" s="2" t="s">
        <v>12074</v>
      </c>
      <c r="O63" s="2" t="s">
        <v>12084</v>
      </c>
      <c r="P63" s="2" t="s">
        <v>120</v>
      </c>
      <c r="Q63" s="2" t="s">
        <v>96</v>
      </c>
      <c r="R63" s="2" t="s">
        <v>263</v>
      </c>
      <c r="S63" s="58" t="s">
        <v>12317</v>
      </c>
      <c r="T63" s="2" t="s">
        <v>12318</v>
      </c>
      <c r="U63" s="2" t="s">
        <v>148</v>
      </c>
      <c r="V63" s="2" t="s">
        <v>28</v>
      </c>
      <c r="W63" s="2" t="s">
        <v>1260</v>
      </c>
      <c r="X63" s="2">
        <v>567</v>
      </c>
      <c r="Y63" s="2">
        <v>0</v>
      </c>
      <c r="Z63" s="2">
        <v>0</v>
      </c>
      <c r="AA63" s="2" t="s">
        <v>103</v>
      </c>
      <c r="AB63" s="2">
        <v>8</v>
      </c>
      <c r="AC63" s="2">
        <v>1</v>
      </c>
      <c r="AD63" s="2">
        <v>1</v>
      </c>
      <c r="AE63" s="24"/>
      <c r="AF63" s="24"/>
      <c r="AG63" s="24"/>
    </row>
    <row r="64" spans="2:33">
      <c r="B64" s="2" t="s">
        <v>12067</v>
      </c>
      <c r="C64" s="10">
        <v>43635</v>
      </c>
      <c r="D64" s="58" t="s">
        <v>12319</v>
      </c>
      <c r="E64" s="2" t="s">
        <v>10086</v>
      </c>
      <c r="F64" s="2">
        <v>417</v>
      </c>
      <c r="G64" s="2" t="s">
        <v>12081</v>
      </c>
      <c r="H64" s="2" t="s">
        <v>81</v>
      </c>
      <c r="I64" s="2" t="s">
        <v>242</v>
      </c>
      <c r="J64" s="10">
        <v>40511</v>
      </c>
      <c r="K64" s="2" t="s">
        <v>12072</v>
      </c>
      <c r="L64" s="2" t="s">
        <v>12083</v>
      </c>
      <c r="M64" s="2" t="s">
        <v>92</v>
      </c>
      <c r="N64" s="2" t="s">
        <v>12074</v>
      </c>
      <c r="O64" s="2" t="s">
        <v>248</v>
      </c>
      <c r="P64" s="2" t="s">
        <v>249</v>
      </c>
      <c r="Q64" s="2" t="s">
        <v>206</v>
      </c>
      <c r="R64" s="2" t="s">
        <v>98</v>
      </c>
      <c r="S64" s="58" t="s">
        <v>12320</v>
      </c>
      <c r="T64" s="2" t="s">
        <v>12321</v>
      </c>
      <c r="U64" s="2" t="s">
        <v>148</v>
      </c>
      <c r="V64" s="2" t="s">
        <v>147</v>
      </c>
      <c r="W64" s="2" t="s">
        <v>1196</v>
      </c>
      <c r="X64" s="2">
        <v>692</v>
      </c>
      <c r="Y64" s="2">
        <v>139</v>
      </c>
      <c r="Z64" s="2">
        <v>20</v>
      </c>
      <c r="AA64" s="2" t="s">
        <v>331</v>
      </c>
      <c r="AB64" s="2">
        <v>9</v>
      </c>
      <c r="AC64" s="2">
        <v>1</v>
      </c>
      <c r="AD64" s="2">
        <v>2</v>
      </c>
      <c r="AE64" s="24"/>
      <c r="AF64" s="24"/>
      <c r="AG64" s="24"/>
    </row>
    <row r="65" spans="2:33">
      <c r="B65" s="2" t="s">
        <v>12067</v>
      </c>
      <c r="C65" s="10">
        <v>43617</v>
      </c>
      <c r="D65" s="58" t="s">
        <v>12322</v>
      </c>
      <c r="E65" s="2" t="s">
        <v>12323</v>
      </c>
      <c r="F65" s="2">
        <v>99</v>
      </c>
      <c r="G65" s="2" t="s">
        <v>12081</v>
      </c>
      <c r="H65" s="2" t="s">
        <v>81</v>
      </c>
      <c r="I65" s="2" t="s">
        <v>242</v>
      </c>
      <c r="J65" s="10">
        <v>36827</v>
      </c>
      <c r="K65" s="2" t="s">
        <v>12324</v>
      </c>
      <c r="L65" s="2" t="s">
        <v>12083</v>
      </c>
      <c r="M65" s="2" t="s">
        <v>92</v>
      </c>
      <c r="N65" s="2" t="s">
        <v>12074</v>
      </c>
      <c r="O65" s="2" t="s">
        <v>248</v>
      </c>
      <c r="P65" s="2" t="s">
        <v>5176</v>
      </c>
      <c r="Q65" s="2" t="s">
        <v>206</v>
      </c>
      <c r="R65" s="2" t="s">
        <v>12325</v>
      </c>
      <c r="S65" s="58" t="s">
        <v>12326</v>
      </c>
      <c r="T65" s="2" t="s">
        <v>12327</v>
      </c>
      <c r="U65" s="2" t="s">
        <v>148</v>
      </c>
      <c r="V65" s="2" t="s">
        <v>147</v>
      </c>
      <c r="W65" s="2" t="s">
        <v>1351</v>
      </c>
      <c r="X65" s="2">
        <v>1090</v>
      </c>
      <c r="Y65" s="2">
        <v>34</v>
      </c>
      <c r="Z65" s="2">
        <v>3</v>
      </c>
      <c r="AA65" s="2" t="s">
        <v>331</v>
      </c>
      <c r="AB65" s="2">
        <v>5.5</v>
      </c>
      <c r="AC65" s="2">
        <v>2</v>
      </c>
      <c r="AD65" s="2">
        <v>2</v>
      </c>
      <c r="AE65" s="24"/>
      <c r="AF65" s="24"/>
      <c r="AG65" s="24"/>
    </row>
    <row r="66" spans="2:33">
      <c r="B66" s="2" t="s">
        <v>12067</v>
      </c>
      <c r="C66" s="10">
        <v>43667</v>
      </c>
      <c r="D66" s="58" t="s">
        <v>12328</v>
      </c>
      <c r="E66" s="2" t="s">
        <v>12329</v>
      </c>
      <c r="F66" s="2">
        <v>809</v>
      </c>
      <c r="G66" s="2" t="s">
        <v>12070</v>
      </c>
      <c r="H66" s="2" t="s">
        <v>128</v>
      </c>
      <c r="I66" s="2" t="s">
        <v>12143</v>
      </c>
      <c r="J66" s="10">
        <v>39377</v>
      </c>
      <c r="K66" s="2" t="s">
        <v>12324</v>
      </c>
      <c r="L66" s="2" t="s">
        <v>12103</v>
      </c>
      <c r="M66" s="2" t="s">
        <v>92</v>
      </c>
      <c r="N66" s="2" t="s">
        <v>12074</v>
      </c>
      <c r="O66" s="2" t="s">
        <v>12075</v>
      </c>
      <c r="P66" s="2" t="s">
        <v>142</v>
      </c>
      <c r="Q66" s="2" t="s">
        <v>141</v>
      </c>
      <c r="R66" s="2" t="s">
        <v>490</v>
      </c>
      <c r="S66" s="58" t="s">
        <v>12330</v>
      </c>
      <c r="T66" s="2" t="s">
        <v>12331</v>
      </c>
      <c r="U66" s="2" t="s">
        <v>148</v>
      </c>
      <c r="V66" s="2" t="s">
        <v>147</v>
      </c>
      <c r="W66" s="2" t="s">
        <v>12332</v>
      </c>
      <c r="X66" s="2">
        <v>279</v>
      </c>
      <c r="Y66" s="2">
        <v>0</v>
      </c>
      <c r="Z66" s="2">
        <v>0</v>
      </c>
      <c r="AA66" s="2" t="s">
        <v>103</v>
      </c>
      <c r="AB66" s="2">
        <v>3.5</v>
      </c>
      <c r="AC66" s="2">
        <v>3</v>
      </c>
      <c r="AD66" s="2">
        <v>1</v>
      </c>
      <c r="AE66" s="24"/>
      <c r="AF66" s="24"/>
      <c r="AG66" s="24"/>
    </row>
    <row r="67" spans="2:33">
      <c r="B67" s="2" t="s">
        <v>12067</v>
      </c>
      <c r="C67" s="10">
        <v>43616</v>
      </c>
      <c r="D67" s="58" t="s">
        <v>12306</v>
      </c>
      <c r="E67" s="2">
        <v>8005</v>
      </c>
      <c r="F67" s="2">
        <v>8005</v>
      </c>
      <c r="G67" s="2" t="s">
        <v>12081</v>
      </c>
      <c r="H67" s="2" t="s">
        <v>168</v>
      </c>
      <c r="I67" s="2" t="s">
        <v>12307</v>
      </c>
      <c r="J67" s="10">
        <v>43483</v>
      </c>
      <c r="K67" s="2" t="e">
        <v>#N/A</v>
      </c>
      <c r="L67" s="25" t="s">
        <v>12103</v>
      </c>
      <c r="M67" s="2" t="s">
        <v>92</v>
      </c>
      <c r="N67" s="2" t="s">
        <v>12333</v>
      </c>
      <c r="O67" s="2" t="s">
        <v>12075</v>
      </c>
      <c r="P67" s="2" t="s">
        <v>12334</v>
      </c>
      <c r="Q67" s="2" t="s">
        <v>141</v>
      </c>
      <c r="R67" s="2" t="s">
        <v>148</v>
      </c>
      <c r="S67" s="58" t="s">
        <v>148</v>
      </c>
      <c r="T67" s="2" t="s">
        <v>148</v>
      </c>
      <c r="U67" s="2" t="s">
        <v>148</v>
      </c>
      <c r="V67" s="2" t="s">
        <v>147</v>
      </c>
      <c r="W67" s="2" t="s">
        <v>12312</v>
      </c>
      <c r="X67" s="2">
        <v>47</v>
      </c>
      <c r="Y67" s="2">
        <v>0</v>
      </c>
      <c r="Z67" s="2">
        <v>0</v>
      </c>
      <c r="AA67" s="2" t="s">
        <v>103</v>
      </c>
      <c r="AB67" s="2">
        <v>4.5</v>
      </c>
      <c r="AC67" s="2">
        <v>6</v>
      </c>
      <c r="AD67" s="2">
        <v>1</v>
      </c>
      <c r="AE67" s="26"/>
      <c r="AF67" s="26"/>
      <c r="AG67" s="26"/>
    </row>
    <row r="68" spans="2:33">
      <c r="B68" s="2" t="s">
        <v>12067</v>
      </c>
      <c r="C68" s="10">
        <v>43646</v>
      </c>
      <c r="D68" s="58" t="s">
        <v>12335</v>
      </c>
      <c r="E68" s="2">
        <v>5201</v>
      </c>
      <c r="F68" s="2">
        <v>5201</v>
      </c>
      <c r="G68" s="2" t="s">
        <v>12070</v>
      </c>
      <c r="H68" s="2" t="s">
        <v>285</v>
      </c>
      <c r="I68" s="2" t="s">
        <v>12336</v>
      </c>
      <c r="J68" s="10">
        <v>43465</v>
      </c>
      <c r="K68" s="2" t="s">
        <v>12324</v>
      </c>
      <c r="L68" s="2" t="s">
        <v>12103</v>
      </c>
      <c r="M68" s="2" t="s">
        <v>92</v>
      </c>
      <c r="N68" s="2" t="s">
        <v>12074</v>
      </c>
      <c r="O68" s="2" t="s">
        <v>12075</v>
      </c>
      <c r="P68" s="2" t="s">
        <v>864</v>
      </c>
      <c r="Q68" s="2" t="s">
        <v>141</v>
      </c>
      <c r="R68" s="2" t="s">
        <v>148</v>
      </c>
      <c r="S68" s="58" t="s">
        <v>148</v>
      </c>
      <c r="T68" s="2" t="s">
        <v>148</v>
      </c>
      <c r="U68" s="2" t="s">
        <v>148</v>
      </c>
      <c r="V68" s="2" t="s">
        <v>147</v>
      </c>
      <c r="W68" s="2" t="s">
        <v>12312</v>
      </c>
      <c r="X68" s="2">
        <v>80</v>
      </c>
      <c r="Y68" s="2" t="s">
        <v>12313</v>
      </c>
      <c r="Z68" s="2">
        <v>0</v>
      </c>
      <c r="AA68" s="2" t="s">
        <v>103</v>
      </c>
      <c r="AB68" s="2">
        <v>5.3</v>
      </c>
      <c r="AC68" s="2">
        <v>3</v>
      </c>
      <c r="AD68" s="2">
        <v>3</v>
      </c>
      <c r="AE68" s="26"/>
      <c r="AF68" s="26"/>
      <c r="AG68" s="26"/>
    </row>
    <row r="69" spans="2:33">
      <c r="B69" s="2" t="s">
        <v>12067</v>
      </c>
      <c r="C69" s="10">
        <v>43563</v>
      </c>
      <c r="D69" s="58" t="s">
        <v>12337</v>
      </c>
      <c r="E69" s="2">
        <v>5175</v>
      </c>
      <c r="F69" s="2">
        <v>5175</v>
      </c>
      <c r="G69" s="2" t="s">
        <v>12070</v>
      </c>
      <c r="H69" s="2" t="s">
        <v>285</v>
      </c>
      <c r="I69" s="2" t="s">
        <v>12338</v>
      </c>
      <c r="J69" s="10">
        <v>43454</v>
      </c>
      <c r="K69" s="2" t="s">
        <v>12324</v>
      </c>
      <c r="L69" s="2" t="s">
        <v>12103</v>
      </c>
      <c r="M69" s="2" t="s">
        <v>92</v>
      </c>
      <c r="N69" s="2" t="s">
        <v>12074</v>
      </c>
      <c r="O69" s="2" t="s">
        <v>12075</v>
      </c>
      <c r="P69" s="2" t="s">
        <v>920</v>
      </c>
      <c r="Q69" s="2" t="s">
        <v>141</v>
      </c>
      <c r="R69" s="2" t="s">
        <v>148</v>
      </c>
      <c r="S69" s="58" t="s">
        <v>148</v>
      </c>
      <c r="T69" s="2" t="s">
        <v>148</v>
      </c>
      <c r="U69" s="2" t="s">
        <v>148</v>
      </c>
      <c r="V69" s="2" t="s">
        <v>147</v>
      </c>
      <c r="W69" s="2" t="s">
        <v>12312</v>
      </c>
      <c r="X69" s="2">
        <v>74</v>
      </c>
      <c r="Y69" s="2" t="s">
        <v>12313</v>
      </c>
      <c r="Z69" s="2">
        <v>0</v>
      </c>
      <c r="AA69" s="2" t="s">
        <v>103</v>
      </c>
      <c r="AB69" s="2">
        <v>3.3</v>
      </c>
      <c r="AC69" s="2">
        <v>3</v>
      </c>
      <c r="AD69" s="2">
        <v>1</v>
      </c>
      <c r="AE69" s="26"/>
      <c r="AF69" s="26"/>
      <c r="AG69" s="26"/>
    </row>
    <row r="70" spans="2:33">
      <c r="B70" s="2" t="s">
        <v>12067</v>
      </c>
      <c r="C70" s="10">
        <v>43708</v>
      </c>
      <c r="D70" s="58" t="s">
        <v>12339</v>
      </c>
      <c r="E70" s="2">
        <v>5202</v>
      </c>
      <c r="F70" s="2">
        <v>5202</v>
      </c>
      <c r="G70" s="2" t="s">
        <v>12070</v>
      </c>
      <c r="H70" s="2" t="s">
        <v>285</v>
      </c>
      <c r="I70" s="2" t="s">
        <v>12338</v>
      </c>
      <c r="J70" s="10">
        <v>43465</v>
      </c>
      <c r="K70" s="2" t="s">
        <v>12324</v>
      </c>
      <c r="L70" s="2" t="s">
        <v>12103</v>
      </c>
      <c r="M70" s="2" t="s">
        <v>92</v>
      </c>
      <c r="N70" s="2" t="s">
        <v>12074</v>
      </c>
      <c r="O70" s="2" t="s">
        <v>12075</v>
      </c>
      <c r="P70" s="2" t="s">
        <v>2145</v>
      </c>
      <c r="Q70" s="2" t="s">
        <v>141</v>
      </c>
      <c r="R70" s="2" t="s">
        <v>12340</v>
      </c>
      <c r="S70" s="58" t="s">
        <v>12341</v>
      </c>
      <c r="T70" s="2" t="s">
        <v>2108</v>
      </c>
      <c r="U70" s="2" t="s">
        <v>148</v>
      </c>
      <c r="V70" s="2" t="s">
        <v>28</v>
      </c>
      <c r="W70" s="2" t="s">
        <v>12312</v>
      </c>
      <c r="X70" s="2">
        <v>50</v>
      </c>
      <c r="Y70" s="2">
        <v>0</v>
      </c>
      <c r="Z70" s="2">
        <v>0</v>
      </c>
      <c r="AA70" s="2" t="s">
        <v>331</v>
      </c>
      <c r="AB70" s="2">
        <v>3.3</v>
      </c>
      <c r="AC70" s="2">
        <v>6</v>
      </c>
      <c r="AD70" s="2">
        <v>1</v>
      </c>
      <c r="AE70" s="26"/>
      <c r="AF70" s="26"/>
      <c r="AG70" s="26"/>
    </row>
    <row r="71" spans="2:33">
      <c r="B71" s="2" t="s">
        <v>12067</v>
      </c>
      <c r="C71" s="10">
        <v>43756</v>
      </c>
      <c r="D71" s="58" t="s">
        <v>12342</v>
      </c>
      <c r="E71" s="2" t="s">
        <v>12343</v>
      </c>
      <c r="F71" s="2">
        <v>889</v>
      </c>
      <c r="G71" s="2" t="s">
        <v>12070</v>
      </c>
      <c r="H71" s="2" t="s">
        <v>108</v>
      </c>
      <c r="I71" s="2" t="s">
        <v>12344</v>
      </c>
      <c r="J71" s="10">
        <v>39316</v>
      </c>
      <c r="K71" s="2" t="s">
        <v>12082</v>
      </c>
      <c r="L71" s="2" t="s">
        <v>12103</v>
      </c>
      <c r="M71" s="2" t="s">
        <v>92</v>
      </c>
      <c r="N71" s="2" t="s">
        <v>12074</v>
      </c>
      <c r="O71" s="2" t="s">
        <v>12084</v>
      </c>
      <c r="P71" s="2" t="s">
        <v>120</v>
      </c>
      <c r="Q71" s="2" t="s">
        <v>96</v>
      </c>
      <c r="R71" s="2" t="s">
        <v>4850</v>
      </c>
      <c r="S71" s="58" t="s">
        <v>12345</v>
      </c>
      <c r="T71" s="2" t="s">
        <v>12346</v>
      </c>
      <c r="U71" s="2" t="s">
        <v>148</v>
      </c>
      <c r="V71" s="2" t="s">
        <v>28</v>
      </c>
      <c r="W71" s="2" t="s">
        <v>12312</v>
      </c>
      <c r="X71" s="2">
        <v>199</v>
      </c>
      <c r="Y71" s="2">
        <v>0</v>
      </c>
      <c r="Z71" s="2">
        <v>0</v>
      </c>
      <c r="AA71" s="2" t="s">
        <v>103</v>
      </c>
      <c r="AB71" s="2">
        <v>2.4</v>
      </c>
      <c r="AC71" s="2">
        <v>1</v>
      </c>
      <c r="AD71" s="2">
        <v>1</v>
      </c>
    </row>
    <row r="72" spans="2:33">
      <c r="B72" s="2" t="s">
        <v>12067</v>
      </c>
      <c r="C72" s="10">
        <v>43799</v>
      </c>
      <c r="D72" s="58" t="s">
        <v>12347</v>
      </c>
      <c r="E72" s="2">
        <v>5176</v>
      </c>
      <c r="F72" s="2">
        <v>5176</v>
      </c>
      <c r="G72" s="2" t="s">
        <v>12081</v>
      </c>
      <c r="H72" s="2" t="s">
        <v>12223</v>
      </c>
      <c r="I72" s="2" t="s">
        <v>12263</v>
      </c>
      <c r="J72" s="10">
        <v>43454</v>
      </c>
      <c r="K72" s="2" t="e">
        <v>#N/A</v>
      </c>
      <c r="L72" s="2" t="s">
        <v>12103</v>
      </c>
      <c r="M72" s="2" t="s">
        <v>92</v>
      </c>
      <c r="N72" s="2" t="s">
        <v>12074</v>
      </c>
      <c r="O72" s="2" t="s">
        <v>248</v>
      </c>
      <c r="P72" s="2" t="s">
        <v>3258</v>
      </c>
      <c r="Q72" s="2" t="s">
        <v>1385</v>
      </c>
      <c r="R72" s="2" t="s">
        <v>6811</v>
      </c>
      <c r="S72" s="58" t="s">
        <v>12348</v>
      </c>
      <c r="T72" s="2" t="s">
        <v>12349</v>
      </c>
      <c r="U72" s="2" t="s">
        <v>148</v>
      </c>
      <c r="V72" s="2" t="s">
        <v>147</v>
      </c>
      <c r="W72" s="2" t="s">
        <v>12312</v>
      </c>
      <c r="X72" s="2">
        <v>76</v>
      </c>
      <c r="Y72" s="2">
        <v>0</v>
      </c>
      <c r="Z72" s="2">
        <v>0</v>
      </c>
      <c r="AA72" s="2" t="s">
        <v>331</v>
      </c>
      <c r="AB72" s="2">
        <v>6.5</v>
      </c>
      <c r="AC72" s="2">
        <v>2</v>
      </c>
      <c r="AD72" s="2">
        <v>3</v>
      </c>
      <c r="AE72" s="26"/>
      <c r="AF72" s="26"/>
      <c r="AG72" s="26"/>
    </row>
    <row r="73" spans="2:33">
      <c r="B73" s="2" t="s">
        <v>12067</v>
      </c>
      <c r="C73" s="10">
        <v>43861</v>
      </c>
      <c r="D73" s="58" t="s">
        <v>12350</v>
      </c>
      <c r="E73" s="2">
        <v>5182</v>
      </c>
      <c r="F73" s="2">
        <v>5182</v>
      </c>
      <c r="G73" s="2" t="s">
        <v>12070</v>
      </c>
      <c r="H73" s="2" t="s">
        <v>128</v>
      </c>
      <c r="I73" s="2" t="s">
        <v>12351</v>
      </c>
      <c r="J73" s="10">
        <v>43451</v>
      </c>
      <c r="K73" s="2" t="e">
        <v>#N/A</v>
      </c>
      <c r="L73" s="2" t="s">
        <v>1192</v>
      </c>
      <c r="M73" s="2" t="s">
        <v>92</v>
      </c>
      <c r="N73" s="2" t="s">
        <v>12074</v>
      </c>
      <c r="O73" s="2" t="s">
        <v>12075</v>
      </c>
      <c r="P73" s="2" t="s">
        <v>2083</v>
      </c>
      <c r="Q73" s="2" t="s">
        <v>141</v>
      </c>
      <c r="R73" s="2" t="s">
        <v>12352</v>
      </c>
      <c r="S73" s="58" t="s">
        <v>12353</v>
      </c>
      <c r="T73" s="2" t="s">
        <v>12354</v>
      </c>
      <c r="U73" s="2" t="s">
        <v>148</v>
      </c>
      <c r="V73" s="2" t="s">
        <v>147</v>
      </c>
      <c r="W73" s="2" t="s">
        <v>12312</v>
      </c>
      <c r="X73" s="2">
        <v>130</v>
      </c>
      <c r="Y73" s="2">
        <v>0</v>
      </c>
      <c r="Z73" s="2">
        <v>0</v>
      </c>
      <c r="AA73" s="2" t="s">
        <v>103</v>
      </c>
      <c r="AB73" s="2">
        <v>3.3</v>
      </c>
      <c r="AC73" s="2">
        <v>2</v>
      </c>
      <c r="AD73" s="2">
        <v>1</v>
      </c>
      <c r="AG73" s="26"/>
    </row>
    <row r="74" spans="2:33" ht="15" customHeight="1">
      <c r="B74" s="2" t="s">
        <v>12067</v>
      </c>
      <c r="C74" s="10">
        <v>43921</v>
      </c>
      <c r="D74" s="58" t="s">
        <v>12355</v>
      </c>
      <c r="E74" s="2">
        <v>5169</v>
      </c>
      <c r="F74" s="2">
        <v>5169</v>
      </c>
      <c r="G74" s="2" t="s">
        <v>12070</v>
      </c>
      <c r="H74" s="2" t="s">
        <v>128</v>
      </c>
      <c r="I74" s="2" t="s">
        <v>12351</v>
      </c>
      <c r="J74" s="10">
        <v>43454</v>
      </c>
      <c r="K74" s="2" t="s">
        <v>12324</v>
      </c>
      <c r="L74" s="2" t="s">
        <v>1192</v>
      </c>
      <c r="M74" s="2" t="s">
        <v>92</v>
      </c>
      <c r="N74" s="2" t="s">
        <v>12074</v>
      </c>
      <c r="O74" s="2" t="s">
        <v>12075</v>
      </c>
      <c r="P74" s="2" t="s">
        <v>167</v>
      </c>
      <c r="Q74" s="2" t="s">
        <v>141</v>
      </c>
      <c r="R74" s="2" t="s">
        <v>8265</v>
      </c>
      <c r="S74" s="58" t="s">
        <v>12356</v>
      </c>
      <c r="T74" s="2" t="s">
        <v>8267</v>
      </c>
      <c r="U74" s="2" t="s">
        <v>148</v>
      </c>
      <c r="V74" s="2" t="s">
        <v>147</v>
      </c>
      <c r="W74" s="2" t="s">
        <v>12312</v>
      </c>
      <c r="X74" s="2">
        <v>200</v>
      </c>
      <c r="Y74" s="2">
        <v>0</v>
      </c>
      <c r="Z74" s="2">
        <v>0</v>
      </c>
      <c r="AA74" s="2" t="s">
        <v>331</v>
      </c>
      <c r="AB74" s="2">
        <v>4.5</v>
      </c>
      <c r="AC74" s="2">
        <v>2</v>
      </c>
      <c r="AD74" s="2">
        <v>1</v>
      </c>
      <c r="AG74" s="26"/>
    </row>
    <row r="75" spans="2:33" ht="15" customHeight="1">
      <c r="B75" s="2" t="s">
        <v>12067</v>
      </c>
      <c r="C75" s="10">
        <v>43570</v>
      </c>
      <c r="D75" s="58" t="s">
        <v>12357</v>
      </c>
      <c r="E75" s="2">
        <v>5198</v>
      </c>
      <c r="F75" s="2">
        <v>5198</v>
      </c>
      <c r="G75" s="2" t="s">
        <v>12081</v>
      </c>
      <c r="H75" s="2" t="s">
        <v>168</v>
      </c>
      <c r="I75" s="2" t="s">
        <v>12358</v>
      </c>
      <c r="J75" s="10">
        <v>43452</v>
      </c>
      <c r="K75" s="2" t="e">
        <v>#N/A</v>
      </c>
      <c r="L75" s="2" t="s">
        <v>1192</v>
      </c>
      <c r="M75" s="2" t="s">
        <v>92</v>
      </c>
      <c r="N75" s="2" t="s">
        <v>12074</v>
      </c>
      <c r="O75" s="2" t="s">
        <v>12075</v>
      </c>
      <c r="P75" s="2" t="s">
        <v>2047</v>
      </c>
      <c r="Q75" s="2" t="s">
        <v>460</v>
      </c>
      <c r="R75" s="2" t="s">
        <v>148</v>
      </c>
      <c r="S75" s="58">
        <v>0</v>
      </c>
      <c r="T75" s="2" t="s">
        <v>148</v>
      </c>
      <c r="U75" s="2" t="s">
        <v>148</v>
      </c>
      <c r="V75" s="2" t="s">
        <v>147</v>
      </c>
      <c r="W75" s="2" t="s">
        <v>12312</v>
      </c>
      <c r="X75" s="2">
        <v>115</v>
      </c>
      <c r="Y75" s="2" t="s">
        <v>12313</v>
      </c>
      <c r="Z75" s="2" t="s">
        <v>148</v>
      </c>
      <c r="AA75" s="2" t="s">
        <v>331</v>
      </c>
      <c r="AB75" s="2">
        <v>6.3</v>
      </c>
      <c r="AC75" s="2">
        <v>3</v>
      </c>
      <c r="AD75" s="2">
        <v>4</v>
      </c>
    </row>
    <row r="76" spans="2:33">
      <c r="B76" s="2" t="s">
        <v>12067</v>
      </c>
      <c r="C76" s="10">
        <v>43570</v>
      </c>
      <c r="D76" s="58" t="s">
        <v>12359</v>
      </c>
      <c r="E76" s="2">
        <v>5196</v>
      </c>
      <c r="F76" s="2">
        <v>5196</v>
      </c>
      <c r="G76" s="2" t="s">
        <v>12081</v>
      </c>
      <c r="H76" s="2" t="s">
        <v>168</v>
      </c>
      <c r="I76" s="2" t="s">
        <v>12358</v>
      </c>
      <c r="J76" s="10">
        <v>43453</v>
      </c>
      <c r="K76" s="2" t="s">
        <v>12324</v>
      </c>
      <c r="L76" s="2" t="s">
        <v>1192</v>
      </c>
      <c r="M76" s="2" t="s">
        <v>92</v>
      </c>
      <c r="N76" s="2" t="s">
        <v>12074</v>
      </c>
      <c r="O76" s="2" t="s">
        <v>12075</v>
      </c>
      <c r="P76" s="2" t="s">
        <v>1575</v>
      </c>
      <c r="Q76" s="2" t="s">
        <v>460</v>
      </c>
      <c r="R76" s="2" t="s">
        <v>148</v>
      </c>
      <c r="S76" s="58">
        <v>0</v>
      </c>
      <c r="T76" s="2" t="s">
        <v>148</v>
      </c>
      <c r="U76" s="2" t="s">
        <v>148</v>
      </c>
      <c r="V76" s="2" t="s">
        <v>147</v>
      </c>
      <c r="W76" s="2" t="s">
        <v>12312</v>
      </c>
      <c r="X76" s="2">
        <v>67</v>
      </c>
      <c r="Y76" s="2">
        <v>0</v>
      </c>
      <c r="Z76" s="2" t="s">
        <v>148</v>
      </c>
      <c r="AA76" s="2" t="s">
        <v>103</v>
      </c>
      <c r="AB76" s="2">
        <v>5.3</v>
      </c>
      <c r="AC76" s="2">
        <v>3</v>
      </c>
      <c r="AD76" s="2">
        <v>3</v>
      </c>
    </row>
    <row r="77" spans="2:33">
      <c r="B77" s="2" t="s">
        <v>12067</v>
      </c>
      <c r="C77" s="10">
        <v>43570</v>
      </c>
      <c r="D77" s="58" t="s">
        <v>12360</v>
      </c>
      <c r="E77" s="2">
        <v>5159</v>
      </c>
      <c r="F77" s="2">
        <v>5159</v>
      </c>
      <c r="G77" s="2" t="s">
        <v>12081</v>
      </c>
      <c r="H77" s="2" t="s">
        <v>168</v>
      </c>
      <c r="I77" s="2" t="s">
        <v>12358</v>
      </c>
      <c r="J77" s="10">
        <v>43453</v>
      </c>
      <c r="K77" s="2" t="s">
        <v>12324</v>
      </c>
      <c r="L77" s="2" t="s">
        <v>1192</v>
      </c>
      <c r="M77" s="2" t="s">
        <v>92</v>
      </c>
      <c r="N77" s="2" t="s">
        <v>12074</v>
      </c>
      <c r="O77" s="2" t="s">
        <v>12075</v>
      </c>
      <c r="P77" s="2" t="s">
        <v>5247</v>
      </c>
      <c r="Q77" s="2" t="s">
        <v>460</v>
      </c>
      <c r="R77" s="2" t="s">
        <v>148</v>
      </c>
      <c r="S77" s="58">
        <v>0</v>
      </c>
      <c r="T77" s="2" t="s">
        <v>148</v>
      </c>
      <c r="U77" s="2" t="s">
        <v>148</v>
      </c>
      <c r="V77" s="2" t="s">
        <v>147</v>
      </c>
      <c r="W77" s="2" t="s">
        <v>12312</v>
      </c>
      <c r="X77" s="2">
        <v>62</v>
      </c>
      <c r="Y77" s="2">
        <v>0</v>
      </c>
      <c r="Z77" s="2" t="s">
        <v>148</v>
      </c>
      <c r="AA77" s="2" t="s">
        <v>103</v>
      </c>
      <c r="AB77" s="2">
        <v>6.3</v>
      </c>
      <c r="AC77" s="2">
        <v>3</v>
      </c>
      <c r="AD77" s="2">
        <v>4</v>
      </c>
    </row>
    <row r="78" spans="2:33">
      <c r="B78" s="2" t="s">
        <v>12067</v>
      </c>
      <c r="C78" s="10">
        <v>43570</v>
      </c>
      <c r="D78" s="58" t="s">
        <v>12361</v>
      </c>
      <c r="E78" s="2">
        <v>5200</v>
      </c>
      <c r="F78" s="2">
        <v>5200</v>
      </c>
      <c r="G78" s="2" t="s">
        <v>12081</v>
      </c>
      <c r="H78" s="2" t="s">
        <v>168</v>
      </c>
      <c r="I78" s="2" t="s">
        <v>12358</v>
      </c>
      <c r="J78" s="10">
        <v>43454</v>
      </c>
      <c r="K78" s="2" t="s">
        <v>12324</v>
      </c>
      <c r="L78" s="2" t="s">
        <v>1192</v>
      </c>
      <c r="M78" s="2" t="s">
        <v>92</v>
      </c>
      <c r="N78" s="2" t="s">
        <v>12074</v>
      </c>
      <c r="O78" s="2" t="s">
        <v>12075</v>
      </c>
      <c r="P78" s="2" t="s">
        <v>6764</v>
      </c>
      <c r="Q78" s="2" t="s">
        <v>460</v>
      </c>
      <c r="R78" s="2" t="s">
        <v>148</v>
      </c>
      <c r="S78" s="58">
        <v>0</v>
      </c>
      <c r="T78" s="2" t="s">
        <v>148</v>
      </c>
      <c r="U78" s="2" t="s">
        <v>148</v>
      </c>
      <c r="V78" s="2" t="s">
        <v>28</v>
      </c>
      <c r="W78" s="2" t="s">
        <v>12312</v>
      </c>
      <c r="X78" s="2">
        <v>83</v>
      </c>
      <c r="Y78" s="2" t="s">
        <v>12313</v>
      </c>
      <c r="Z78" s="2" t="s">
        <v>148</v>
      </c>
      <c r="AA78" s="2" t="s">
        <v>331</v>
      </c>
      <c r="AB78" s="2">
        <v>4.3</v>
      </c>
      <c r="AC78" s="2">
        <v>3</v>
      </c>
      <c r="AD78" s="2">
        <v>2</v>
      </c>
    </row>
    <row r="79" spans="2:33">
      <c r="B79" s="2" t="s">
        <v>12067</v>
      </c>
      <c r="C79" s="10">
        <v>44166</v>
      </c>
      <c r="D79" s="58" t="s">
        <v>12362</v>
      </c>
      <c r="E79" s="2">
        <v>5170</v>
      </c>
      <c r="F79" s="2">
        <v>5170</v>
      </c>
      <c r="G79" s="2" t="s">
        <v>12081</v>
      </c>
      <c r="H79" s="2" t="s">
        <v>168</v>
      </c>
      <c r="I79" s="2" t="s">
        <v>12363</v>
      </c>
      <c r="J79" s="10">
        <v>43465</v>
      </c>
      <c r="K79" s="2" t="s">
        <v>12324</v>
      </c>
      <c r="L79" s="2" t="s">
        <v>1192</v>
      </c>
      <c r="M79" s="2" t="s">
        <v>92</v>
      </c>
      <c r="N79" s="2" t="s">
        <v>12074</v>
      </c>
      <c r="O79" s="2" t="s">
        <v>248</v>
      </c>
      <c r="P79" s="2" t="s">
        <v>1386</v>
      </c>
      <c r="Q79" s="2" t="s">
        <v>1385</v>
      </c>
      <c r="R79" s="2" t="s">
        <v>12364</v>
      </c>
      <c r="S79" s="58" t="s">
        <v>12365</v>
      </c>
      <c r="T79" s="2" t="s">
        <v>12366</v>
      </c>
      <c r="U79" s="2" t="s">
        <v>148</v>
      </c>
      <c r="V79" s="2" t="s">
        <v>147</v>
      </c>
      <c r="W79" s="2" t="s">
        <v>1260</v>
      </c>
      <c r="X79" s="2">
        <v>350</v>
      </c>
      <c r="Y79" s="2">
        <v>0</v>
      </c>
      <c r="Z79" s="2" t="s">
        <v>148</v>
      </c>
      <c r="AA79" s="2" t="s">
        <v>331</v>
      </c>
      <c r="AB79" s="2">
        <v>6.5</v>
      </c>
      <c r="AC79" s="2">
        <v>2</v>
      </c>
      <c r="AD79" s="2">
        <v>3</v>
      </c>
    </row>
    <row r="80" spans="2:33">
      <c r="B80" s="2" t="s">
        <v>12067</v>
      </c>
      <c r="C80" s="10">
        <v>43570</v>
      </c>
      <c r="D80" s="58" t="s">
        <v>12367</v>
      </c>
      <c r="E80" s="2">
        <v>5199</v>
      </c>
      <c r="F80" s="2">
        <v>5199</v>
      </c>
      <c r="G80" s="2" t="s">
        <v>12081</v>
      </c>
      <c r="H80" s="2" t="s">
        <v>168</v>
      </c>
      <c r="I80" s="2" t="s">
        <v>12358</v>
      </c>
      <c r="J80" s="10">
        <v>43453</v>
      </c>
      <c r="K80" s="2" t="s">
        <v>12324</v>
      </c>
      <c r="L80" s="2" t="s">
        <v>1192</v>
      </c>
      <c r="M80" s="2" t="s">
        <v>92</v>
      </c>
      <c r="N80" s="2" t="s">
        <v>12074</v>
      </c>
      <c r="O80" s="2" t="s">
        <v>12075</v>
      </c>
      <c r="P80" s="2" t="s">
        <v>5841</v>
      </c>
      <c r="Q80" s="2" t="s">
        <v>460</v>
      </c>
      <c r="R80" s="2" t="s">
        <v>148</v>
      </c>
      <c r="S80" s="58">
        <v>0</v>
      </c>
      <c r="T80" s="2" t="s">
        <v>148</v>
      </c>
      <c r="U80" s="2" t="s">
        <v>148</v>
      </c>
      <c r="V80" s="2" t="s">
        <v>28</v>
      </c>
      <c r="W80" s="2" t="s">
        <v>12312</v>
      </c>
      <c r="X80" s="2">
        <v>80</v>
      </c>
      <c r="Y80" s="2" t="s">
        <v>12313</v>
      </c>
      <c r="Z80" s="2" t="s">
        <v>148</v>
      </c>
      <c r="AA80" s="2" t="s">
        <v>103</v>
      </c>
      <c r="AB80" s="2">
        <v>6.3</v>
      </c>
      <c r="AC80" s="2">
        <v>3</v>
      </c>
      <c r="AD80" s="2">
        <v>4</v>
      </c>
    </row>
    <row r="81" spans="2:88">
      <c r="B81" s="2" t="s">
        <v>12067</v>
      </c>
      <c r="C81" s="10">
        <v>43972</v>
      </c>
      <c r="D81" s="58" t="s">
        <v>12368</v>
      </c>
      <c r="E81" s="2" t="s">
        <v>12369</v>
      </c>
      <c r="F81" s="2">
        <v>775</v>
      </c>
      <c r="G81" s="2" t="s">
        <v>12070</v>
      </c>
      <c r="H81" s="2" t="s">
        <v>108</v>
      </c>
      <c r="I81" s="2" t="s">
        <v>12344</v>
      </c>
      <c r="J81" s="10">
        <v>42703</v>
      </c>
      <c r="K81" s="2" t="s">
        <v>12324</v>
      </c>
      <c r="L81" s="2" t="s">
        <v>1192</v>
      </c>
      <c r="M81" s="2" t="s">
        <v>92</v>
      </c>
      <c r="N81" s="2" t="s">
        <v>12074</v>
      </c>
      <c r="O81" s="2" t="s">
        <v>12084</v>
      </c>
      <c r="P81" s="2" t="s">
        <v>120</v>
      </c>
      <c r="Q81" s="2" t="s">
        <v>96</v>
      </c>
      <c r="R81" s="2" t="s">
        <v>12370</v>
      </c>
      <c r="S81" s="58" t="s">
        <v>12371</v>
      </c>
      <c r="T81" s="2" t="s">
        <v>12372</v>
      </c>
      <c r="U81" s="2" t="s">
        <v>12373</v>
      </c>
      <c r="V81" s="2" t="s">
        <v>28</v>
      </c>
      <c r="W81" s="2" t="s">
        <v>12332</v>
      </c>
      <c r="X81" s="2">
        <v>292</v>
      </c>
      <c r="Y81" s="2">
        <v>24</v>
      </c>
      <c r="Z81" s="2" t="s">
        <v>148</v>
      </c>
      <c r="AA81" s="2" t="s">
        <v>103</v>
      </c>
      <c r="AB81" s="2">
        <v>4.5</v>
      </c>
      <c r="AC81" s="2">
        <v>1</v>
      </c>
      <c r="AD81" s="2">
        <v>1</v>
      </c>
    </row>
    <row r="82" spans="2:88">
      <c r="B82" s="2" t="s">
        <v>12067</v>
      </c>
      <c r="C82" s="10">
        <v>43998</v>
      </c>
      <c r="D82" s="58" t="s">
        <v>12374</v>
      </c>
      <c r="E82" s="2" t="s">
        <v>11009</v>
      </c>
      <c r="F82" s="2">
        <v>10</v>
      </c>
      <c r="G82" s="2" t="s">
        <v>12070</v>
      </c>
      <c r="H82" s="2" t="s">
        <v>108</v>
      </c>
      <c r="I82" s="2" t="s">
        <v>12375</v>
      </c>
      <c r="J82" s="10">
        <v>34829</v>
      </c>
      <c r="K82" s="2" t="s">
        <v>12324</v>
      </c>
      <c r="L82" s="2" t="s">
        <v>93</v>
      </c>
      <c r="M82" s="2" t="s">
        <v>69</v>
      </c>
      <c r="N82" s="2" t="s">
        <v>12074</v>
      </c>
      <c r="O82" s="2" t="s">
        <v>12084</v>
      </c>
      <c r="P82" s="2" t="s">
        <v>120</v>
      </c>
      <c r="Q82" s="2" t="s">
        <v>96</v>
      </c>
      <c r="R82" s="2" t="s">
        <v>985</v>
      </c>
      <c r="S82" s="58" t="s">
        <v>12376</v>
      </c>
      <c r="T82" s="2" t="s">
        <v>12377</v>
      </c>
      <c r="U82" s="2" t="s">
        <v>12378</v>
      </c>
      <c r="V82" s="2" t="s">
        <v>28</v>
      </c>
      <c r="W82" s="2" t="s">
        <v>330</v>
      </c>
      <c r="X82" s="2">
        <v>2822</v>
      </c>
      <c r="Y82" s="2">
        <v>430</v>
      </c>
      <c r="Z82" s="2">
        <v>15</v>
      </c>
      <c r="AA82" s="2" t="s">
        <v>331</v>
      </c>
      <c r="AB82" s="2">
        <v>3.3</v>
      </c>
      <c r="AC82" s="2">
        <v>2</v>
      </c>
      <c r="AD82" s="2">
        <v>1</v>
      </c>
      <c r="AE82" s="2"/>
    </row>
    <row r="83" spans="2:88">
      <c r="B83" s="2" t="s">
        <v>12067</v>
      </c>
      <c r="C83" s="10">
        <v>43981</v>
      </c>
      <c r="D83" s="58" t="s">
        <v>12379</v>
      </c>
      <c r="E83" s="2">
        <v>5194</v>
      </c>
      <c r="F83" s="2">
        <v>5194</v>
      </c>
      <c r="G83" s="2" t="s">
        <v>12070</v>
      </c>
      <c r="H83" s="2" t="s">
        <v>128</v>
      </c>
      <c r="I83" s="2" t="s">
        <v>12351</v>
      </c>
      <c r="J83" s="10">
        <v>43377</v>
      </c>
      <c r="K83" s="2" t="s">
        <v>12324</v>
      </c>
      <c r="L83" s="2" t="s">
        <v>1192</v>
      </c>
      <c r="M83" s="2" t="s">
        <v>92</v>
      </c>
      <c r="N83" s="2" t="s">
        <v>12074</v>
      </c>
      <c r="O83" s="2" t="s">
        <v>12075</v>
      </c>
      <c r="P83" s="2" t="s">
        <v>2083</v>
      </c>
      <c r="Q83" s="2" t="s">
        <v>141</v>
      </c>
      <c r="R83" s="2" t="s">
        <v>98</v>
      </c>
      <c r="S83" s="58" t="s">
        <v>12380</v>
      </c>
      <c r="T83" s="2" t="s">
        <v>2085</v>
      </c>
      <c r="U83" s="2" t="s">
        <v>12381</v>
      </c>
      <c r="V83" s="2" t="s">
        <v>147</v>
      </c>
      <c r="W83" s="2" t="s">
        <v>12312</v>
      </c>
      <c r="X83" s="2">
        <v>65</v>
      </c>
      <c r="Y83" s="2">
        <v>0</v>
      </c>
      <c r="Z83" s="2">
        <v>0</v>
      </c>
      <c r="AA83" s="2" t="s">
        <v>331</v>
      </c>
      <c r="AB83" s="2">
        <v>3.3</v>
      </c>
      <c r="AC83" s="2">
        <v>2</v>
      </c>
      <c r="AD83" s="2">
        <v>1</v>
      </c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</row>
    <row r="84" spans="2:88">
      <c r="B84" s="2" t="s">
        <v>12067</v>
      </c>
      <c r="C84" s="10">
        <v>44027</v>
      </c>
      <c r="D84" s="58" t="s">
        <v>12382</v>
      </c>
      <c r="E84" s="2" t="s">
        <v>12383</v>
      </c>
      <c r="F84" s="2">
        <v>899</v>
      </c>
      <c r="G84" s="2" t="s">
        <v>12070</v>
      </c>
      <c r="H84" s="2" t="s">
        <v>108</v>
      </c>
      <c r="I84" s="2" t="s">
        <v>12210</v>
      </c>
      <c r="J84" s="10">
        <v>39274</v>
      </c>
      <c r="K84" s="2" t="s">
        <v>12324</v>
      </c>
      <c r="L84" s="2" t="s">
        <v>1192</v>
      </c>
      <c r="M84" s="2" t="s">
        <v>92</v>
      </c>
      <c r="N84" s="2" t="s">
        <v>12074</v>
      </c>
      <c r="O84" s="2" t="s">
        <v>94</v>
      </c>
      <c r="P84" s="2" t="s">
        <v>120</v>
      </c>
      <c r="Q84" s="2" t="s">
        <v>96</v>
      </c>
      <c r="R84" s="2" t="s">
        <v>611</v>
      </c>
      <c r="S84" s="58" t="s">
        <v>12384</v>
      </c>
      <c r="T84" s="2" t="s">
        <v>12385</v>
      </c>
      <c r="U84" s="2" t="s">
        <v>12386</v>
      </c>
      <c r="V84" s="2" t="s">
        <v>28</v>
      </c>
      <c r="W84" s="2" t="s">
        <v>12312</v>
      </c>
      <c r="X84" s="2">
        <v>197</v>
      </c>
      <c r="Y84" s="2">
        <v>0</v>
      </c>
      <c r="Z84" s="2">
        <v>0</v>
      </c>
      <c r="AA84" s="2" t="s">
        <v>103</v>
      </c>
      <c r="AB84" s="2">
        <v>8</v>
      </c>
      <c r="AC84" s="2">
        <v>1</v>
      </c>
      <c r="AD84" s="2">
        <v>1</v>
      </c>
    </row>
    <row r="85" spans="2:88">
      <c r="B85" s="2" t="s">
        <v>12067</v>
      </c>
      <c r="C85" s="10">
        <v>44012</v>
      </c>
      <c r="D85" s="58" t="s">
        <v>12387</v>
      </c>
      <c r="E85" s="2" t="s">
        <v>12388</v>
      </c>
      <c r="F85" s="2">
        <v>696</v>
      </c>
      <c r="G85" s="2" t="s">
        <v>12070</v>
      </c>
      <c r="H85" s="2" t="s">
        <v>108</v>
      </c>
      <c r="I85" s="2" t="s">
        <v>12344</v>
      </c>
      <c r="J85" s="10">
        <v>41707</v>
      </c>
      <c r="K85" s="2" t="s">
        <v>12082</v>
      </c>
      <c r="L85" s="2" t="s">
        <v>1192</v>
      </c>
      <c r="M85" s="2" t="s">
        <v>92</v>
      </c>
      <c r="N85" s="2" t="s">
        <v>12074</v>
      </c>
      <c r="O85" s="2" t="s">
        <v>94</v>
      </c>
      <c r="P85" s="2" t="s">
        <v>120</v>
      </c>
      <c r="Q85" s="2" t="s">
        <v>96</v>
      </c>
      <c r="R85" s="2" t="s">
        <v>12389</v>
      </c>
      <c r="S85" s="58" t="s">
        <v>12390</v>
      </c>
      <c r="T85" s="2" t="s">
        <v>12391</v>
      </c>
      <c r="U85" s="2" t="s">
        <v>12392</v>
      </c>
      <c r="V85" s="2" t="s">
        <v>28</v>
      </c>
      <c r="W85" s="2" t="s">
        <v>1260</v>
      </c>
      <c r="X85" s="2">
        <v>353</v>
      </c>
      <c r="Y85" s="2">
        <v>20</v>
      </c>
      <c r="Z85" s="2">
        <v>6</v>
      </c>
      <c r="AA85" s="2" t="s">
        <v>103</v>
      </c>
      <c r="AB85" s="2">
        <v>8</v>
      </c>
      <c r="AC85" s="2">
        <v>1</v>
      </c>
      <c r="AD85" s="2">
        <v>1</v>
      </c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</row>
    <row r="86" spans="2:88">
      <c r="B86" s="2" t="s">
        <v>12067</v>
      </c>
      <c r="C86" s="10">
        <v>43981</v>
      </c>
      <c r="D86" s="58" t="s">
        <v>12393</v>
      </c>
      <c r="E86" s="2" t="s">
        <v>12394</v>
      </c>
      <c r="F86" s="2">
        <v>331</v>
      </c>
      <c r="G86" s="2" t="s">
        <v>12070</v>
      </c>
      <c r="H86" s="2" t="s">
        <v>285</v>
      </c>
      <c r="I86" s="2" t="s">
        <v>663</v>
      </c>
      <c r="J86" s="10">
        <v>41236</v>
      </c>
      <c r="K86" s="2" t="s">
        <v>12072</v>
      </c>
      <c r="L86" s="2" t="s">
        <v>93</v>
      </c>
      <c r="M86" s="2" t="s">
        <v>92</v>
      </c>
      <c r="N86" s="2" t="s">
        <v>12074</v>
      </c>
      <c r="O86" s="2" t="s">
        <v>248</v>
      </c>
      <c r="P86" s="2" t="s">
        <v>1042</v>
      </c>
      <c r="Q86" s="2" t="s">
        <v>669</v>
      </c>
      <c r="R86" s="2" t="s">
        <v>12395</v>
      </c>
      <c r="S86" s="58" t="s">
        <v>12396</v>
      </c>
      <c r="T86" s="2" t="s">
        <v>12397</v>
      </c>
      <c r="U86" s="2" t="s">
        <v>12398</v>
      </c>
      <c r="V86" s="2" t="s">
        <v>28</v>
      </c>
      <c r="W86" s="2" t="s">
        <v>1196</v>
      </c>
      <c r="X86" s="2">
        <v>777</v>
      </c>
      <c r="Y86" s="2">
        <v>94</v>
      </c>
      <c r="Z86" s="2">
        <v>12</v>
      </c>
      <c r="AA86" s="2" t="s">
        <v>331</v>
      </c>
      <c r="AB86" s="2">
        <v>11</v>
      </c>
      <c r="AC86" s="2">
        <v>1</v>
      </c>
      <c r="AD86" s="2">
        <v>4</v>
      </c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</row>
    <row r="87" spans="2:88">
      <c r="B87" s="2" t="s">
        <v>12067</v>
      </c>
      <c r="C87" s="10">
        <v>44166</v>
      </c>
      <c r="D87" s="58" t="s">
        <v>12399</v>
      </c>
      <c r="E87" s="2">
        <v>5185</v>
      </c>
      <c r="F87" s="2">
        <v>5185</v>
      </c>
      <c r="G87" s="2" t="s">
        <v>12070</v>
      </c>
      <c r="H87" s="2" t="s">
        <v>285</v>
      </c>
      <c r="I87" s="2" t="s">
        <v>12338</v>
      </c>
      <c r="J87" s="10">
        <v>43378</v>
      </c>
      <c r="K87" s="2" t="e">
        <v>#N/A</v>
      </c>
      <c r="L87" s="2" t="s">
        <v>1192</v>
      </c>
      <c r="M87" s="2" t="s">
        <v>92</v>
      </c>
      <c r="N87" s="2" t="s">
        <v>12074</v>
      </c>
      <c r="O87" s="2" t="s">
        <v>140</v>
      </c>
      <c r="P87" s="2" t="s">
        <v>1609</v>
      </c>
      <c r="Q87" s="2" t="s">
        <v>141</v>
      </c>
      <c r="R87" s="2" t="s">
        <v>4998</v>
      </c>
      <c r="S87" s="58" t="s">
        <v>12400</v>
      </c>
      <c r="T87" s="2" t="s">
        <v>5000</v>
      </c>
      <c r="U87" s="2" t="s">
        <v>12401</v>
      </c>
      <c r="V87" s="2" t="s">
        <v>147</v>
      </c>
      <c r="W87" s="2" t="s">
        <v>12312</v>
      </c>
      <c r="X87" s="2">
        <v>70</v>
      </c>
      <c r="Y87" s="2" t="e">
        <v>#N/A</v>
      </c>
      <c r="Z87" s="2" t="e">
        <v>#N/A</v>
      </c>
      <c r="AA87" s="2" t="s">
        <v>331</v>
      </c>
      <c r="AB87" s="27">
        <v>8</v>
      </c>
      <c r="AC87" s="2">
        <v>1</v>
      </c>
      <c r="AD87" s="2">
        <v>1</v>
      </c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28"/>
      <c r="BM87" s="28"/>
      <c r="BN87" s="28"/>
      <c r="BO87" s="28"/>
      <c r="BP87" s="28"/>
      <c r="BQ87" s="28"/>
      <c r="BR87" s="28"/>
      <c r="BS87" s="28"/>
      <c r="BT87" s="28"/>
      <c r="BU87" s="28"/>
      <c r="BV87" s="28"/>
      <c r="BW87" s="28"/>
      <c r="BX87" s="28"/>
      <c r="BY87" s="28"/>
      <c r="BZ87" s="28"/>
      <c r="CA87" s="28"/>
      <c r="CB87" s="28"/>
      <c r="CC87" s="28"/>
      <c r="CD87" s="28"/>
      <c r="CE87" s="28"/>
      <c r="CF87" s="28"/>
      <c r="CG87" s="28"/>
      <c r="CH87" s="28"/>
      <c r="CI87" s="28"/>
      <c r="CJ87" s="28"/>
    </row>
    <row r="88" spans="2:88">
      <c r="B88" s="2" t="s">
        <v>12067</v>
      </c>
      <c r="C88" s="10">
        <v>43981</v>
      </c>
      <c r="D88" s="58" t="s">
        <v>12402</v>
      </c>
      <c r="E88" s="2">
        <v>5163</v>
      </c>
      <c r="F88" s="2">
        <v>5163</v>
      </c>
      <c r="G88" s="2" t="s">
        <v>12070</v>
      </c>
      <c r="H88" s="2" t="s">
        <v>285</v>
      </c>
      <c r="I88" s="2" t="s">
        <v>663</v>
      </c>
      <c r="J88" s="10">
        <v>43434</v>
      </c>
      <c r="K88" s="2" t="e">
        <v>#N/A</v>
      </c>
      <c r="L88" s="2" t="s">
        <v>1192</v>
      </c>
      <c r="M88" s="2" t="s">
        <v>92</v>
      </c>
      <c r="N88" s="2" t="s">
        <v>12074</v>
      </c>
      <c r="O88" s="2" t="s">
        <v>248</v>
      </c>
      <c r="P88" s="2" t="s">
        <v>670</v>
      </c>
      <c r="Q88" s="2" t="s">
        <v>669</v>
      </c>
      <c r="R88" s="2" t="s">
        <v>12403</v>
      </c>
      <c r="S88" s="58" t="s">
        <v>12404</v>
      </c>
      <c r="T88" s="2" t="s">
        <v>12405</v>
      </c>
      <c r="U88" s="2" t="s">
        <v>12406</v>
      </c>
      <c r="V88" s="2" t="s">
        <v>28</v>
      </c>
      <c r="W88" s="2" t="s">
        <v>12312</v>
      </c>
      <c r="X88" s="2">
        <v>113</v>
      </c>
      <c r="Y88" s="2" t="e">
        <v>#N/A</v>
      </c>
      <c r="Z88" s="2" t="e">
        <v>#N/A</v>
      </c>
      <c r="AA88" s="2" t="s">
        <v>331</v>
      </c>
      <c r="AB88" s="27">
        <v>11</v>
      </c>
      <c r="AC88" s="2">
        <v>1</v>
      </c>
      <c r="AD88" s="2">
        <v>4</v>
      </c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28"/>
      <c r="BM88" s="28"/>
      <c r="BN88" s="28"/>
      <c r="BO88" s="28"/>
      <c r="BP88" s="28"/>
      <c r="BQ88" s="28"/>
      <c r="BR88" s="28"/>
      <c r="BS88" s="28"/>
      <c r="BT88" s="28"/>
      <c r="BU88" s="28"/>
      <c r="BV88" s="28"/>
      <c r="BW88" s="28"/>
      <c r="BX88" s="28"/>
      <c r="BY88" s="28"/>
      <c r="BZ88" s="28"/>
      <c r="CA88" s="28"/>
      <c r="CB88" s="28"/>
      <c r="CC88" s="28"/>
      <c r="CD88" s="28"/>
      <c r="CE88" s="28"/>
      <c r="CF88" s="28"/>
      <c r="CG88" s="28"/>
      <c r="CH88" s="28"/>
      <c r="CI88" s="28"/>
      <c r="CJ88" s="28"/>
    </row>
    <row r="89" spans="2:88">
      <c r="B89" s="2" t="s">
        <v>12067</v>
      </c>
      <c r="C89" s="10">
        <v>44166</v>
      </c>
      <c r="D89" s="58" t="s">
        <v>12407</v>
      </c>
      <c r="E89" s="2">
        <v>5189</v>
      </c>
      <c r="F89" s="2">
        <v>5189</v>
      </c>
      <c r="G89" s="2" t="s">
        <v>12070</v>
      </c>
      <c r="H89" s="2" t="s">
        <v>285</v>
      </c>
      <c r="I89" s="2" t="s">
        <v>12338</v>
      </c>
      <c r="J89" s="10">
        <v>43450</v>
      </c>
      <c r="K89" s="2" t="e">
        <v>#N/A</v>
      </c>
      <c r="L89" s="2" t="s">
        <v>1192</v>
      </c>
      <c r="M89" s="2" t="s">
        <v>92</v>
      </c>
      <c r="N89" s="2" t="s">
        <v>12074</v>
      </c>
      <c r="O89" s="2" t="s">
        <v>140</v>
      </c>
      <c r="P89" s="2" t="s">
        <v>3030</v>
      </c>
      <c r="Q89" s="2" t="s">
        <v>141</v>
      </c>
      <c r="R89" s="2" t="s">
        <v>12408</v>
      </c>
      <c r="S89" s="58" t="s">
        <v>12409</v>
      </c>
      <c r="T89" s="2" t="s">
        <v>12410</v>
      </c>
      <c r="U89" s="2" t="s">
        <v>12411</v>
      </c>
      <c r="V89" s="2" t="s">
        <v>147</v>
      </c>
      <c r="W89" s="2" t="s">
        <v>12312</v>
      </c>
      <c r="X89" s="2">
        <v>50</v>
      </c>
      <c r="Y89" s="2" t="e">
        <v>#N/A</v>
      </c>
      <c r="Z89" s="2" t="e">
        <v>#N/A</v>
      </c>
      <c r="AA89" s="2" t="s">
        <v>331</v>
      </c>
      <c r="AB89" s="27">
        <v>8</v>
      </c>
      <c r="AC89" s="2">
        <v>1</v>
      </c>
      <c r="AD89" s="2">
        <v>1</v>
      </c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28"/>
      <c r="BM89" s="28"/>
      <c r="BN89" s="28"/>
      <c r="BO89" s="28"/>
      <c r="BP89" s="28"/>
      <c r="BQ89" s="28"/>
      <c r="BR89" s="28"/>
      <c r="BS89" s="28"/>
      <c r="BT89" s="28"/>
      <c r="BU89" s="28"/>
      <c r="BV89" s="28"/>
      <c r="BW89" s="28"/>
      <c r="BX89" s="28"/>
      <c r="BY89" s="28"/>
      <c r="BZ89" s="28"/>
      <c r="CA89" s="28"/>
      <c r="CB89" s="28"/>
      <c r="CC89" s="28"/>
      <c r="CD89" s="28"/>
      <c r="CE89" s="28"/>
      <c r="CF89" s="28"/>
      <c r="CG89" s="28"/>
      <c r="CH89" s="28"/>
      <c r="CI89" s="28"/>
      <c r="CJ89" s="28"/>
    </row>
    <row r="90" spans="2:88">
      <c r="B90" s="2" t="s">
        <v>12067</v>
      </c>
      <c r="C90" s="10">
        <v>43981</v>
      </c>
      <c r="D90" s="58" t="s">
        <v>12412</v>
      </c>
      <c r="E90" s="2">
        <v>5137</v>
      </c>
      <c r="F90" s="2">
        <v>5137</v>
      </c>
      <c r="G90" s="2" t="s">
        <v>12081</v>
      </c>
      <c r="H90" s="2" t="s">
        <v>168</v>
      </c>
      <c r="I90" s="2" t="s">
        <v>12307</v>
      </c>
      <c r="J90" s="10">
        <v>43433</v>
      </c>
      <c r="K90" s="2" t="e">
        <v>#N/A</v>
      </c>
      <c r="L90" s="2" t="s">
        <v>1192</v>
      </c>
      <c r="M90" s="2" t="s">
        <v>92</v>
      </c>
      <c r="N90" s="2" t="s">
        <v>12308</v>
      </c>
      <c r="O90" s="2" t="s">
        <v>140</v>
      </c>
      <c r="P90" s="2" t="s">
        <v>142</v>
      </c>
      <c r="Q90" s="2" t="s">
        <v>141</v>
      </c>
      <c r="R90" s="2" t="s">
        <v>98</v>
      </c>
      <c r="S90" s="58" t="s">
        <v>12413</v>
      </c>
      <c r="T90" s="2" t="s">
        <v>12311</v>
      </c>
      <c r="U90" s="2" t="s">
        <v>12414</v>
      </c>
      <c r="V90" s="2" t="s">
        <v>147</v>
      </c>
      <c r="W90" s="2" t="s">
        <v>12312</v>
      </c>
      <c r="X90" s="2">
        <v>10</v>
      </c>
      <c r="Y90" s="2">
        <v>0</v>
      </c>
      <c r="Z90" s="2">
        <v>0</v>
      </c>
      <c r="AA90" s="2" t="s">
        <v>331</v>
      </c>
      <c r="AB90" s="27">
        <v>2</v>
      </c>
      <c r="AC90" s="2">
        <v>6</v>
      </c>
      <c r="AD90" s="2">
        <v>1</v>
      </c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28"/>
      <c r="BM90" s="28"/>
      <c r="BN90" s="28"/>
      <c r="BO90" s="28"/>
      <c r="BP90" s="28"/>
      <c r="BQ90" s="28"/>
      <c r="BR90" s="28"/>
      <c r="BS90" s="28"/>
      <c r="BT90" s="28"/>
      <c r="BU90" s="28"/>
      <c r="BV90" s="28"/>
      <c r="BW90" s="28"/>
      <c r="BX90" s="28"/>
      <c r="BY90" s="28"/>
      <c r="BZ90" s="28"/>
      <c r="CA90" s="28"/>
      <c r="CB90" s="28"/>
      <c r="CC90" s="28"/>
      <c r="CD90" s="28"/>
      <c r="CE90" s="28"/>
      <c r="CF90" s="28"/>
      <c r="CG90" s="28"/>
      <c r="CH90" s="28"/>
      <c r="CI90" s="28"/>
      <c r="CJ90" s="28"/>
    </row>
    <row r="91" spans="2:88">
      <c r="B91" s="2" t="s">
        <v>12067</v>
      </c>
      <c r="C91" s="10">
        <v>43981</v>
      </c>
      <c r="D91" s="58" t="s">
        <v>12415</v>
      </c>
      <c r="E91" s="2">
        <v>5138</v>
      </c>
      <c r="F91" s="2">
        <v>5138</v>
      </c>
      <c r="G91" s="2" t="s">
        <v>12081</v>
      </c>
      <c r="H91" s="2" t="s">
        <v>168</v>
      </c>
      <c r="I91" s="2" t="s">
        <v>12307</v>
      </c>
      <c r="J91" s="10">
        <v>43433</v>
      </c>
      <c r="K91" s="2" t="e">
        <v>#N/A</v>
      </c>
      <c r="L91" s="2" t="s">
        <v>1192</v>
      </c>
      <c r="M91" s="2" t="s">
        <v>92</v>
      </c>
      <c r="N91" s="2" t="s">
        <v>12308</v>
      </c>
      <c r="O91" s="2" t="s">
        <v>140</v>
      </c>
      <c r="P91" s="2" t="s">
        <v>142</v>
      </c>
      <c r="Q91" s="2" t="s">
        <v>141</v>
      </c>
      <c r="R91" s="2" t="s">
        <v>98</v>
      </c>
      <c r="S91" s="58" t="s">
        <v>12416</v>
      </c>
      <c r="T91" s="2" t="s">
        <v>12311</v>
      </c>
      <c r="U91" s="2" t="s">
        <v>12417</v>
      </c>
      <c r="V91" s="2" t="s">
        <v>147</v>
      </c>
      <c r="W91" s="2" t="s">
        <v>12312</v>
      </c>
      <c r="X91" s="2">
        <v>10</v>
      </c>
      <c r="Y91" s="2">
        <v>0</v>
      </c>
      <c r="Z91" s="2">
        <v>0</v>
      </c>
      <c r="AA91" s="2" t="s">
        <v>331</v>
      </c>
      <c r="AB91" s="27">
        <v>2</v>
      </c>
      <c r="AC91" s="2">
        <v>6</v>
      </c>
      <c r="AD91" s="2">
        <v>1</v>
      </c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28"/>
      <c r="BM91" s="28"/>
      <c r="BN91" s="28"/>
      <c r="BO91" s="28"/>
      <c r="BP91" s="28"/>
      <c r="BQ91" s="28"/>
      <c r="BR91" s="28"/>
      <c r="BS91" s="28"/>
      <c r="BT91" s="28"/>
      <c r="BU91" s="28"/>
      <c r="BV91" s="28"/>
      <c r="BW91" s="28"/>
      <c r="BX91" s="28"/>
      <c r="BY91" s="28"/>
      <c r="BZ91" s="28"/>
      <c r="CA91" s="28"/>
      <c r="CB91" s="28"/>
      <c r="CC91" s="28"/>
      <c r="CD91" s="28"/>
      <c r="CE91" s="28"/>
      <c r="CF91" s="28"/>
      <c r="CG91" s="28"/>
      <c r="CH91" s="28"/>
      <c r="CI91" s="28"/>
      <c r="CJ91" s="28"/>
    </row>
    <row r="92" spans="2:88">
      <c r="B92" s="2" t="s">
        <v>12067</v>
      </c>
      <c r="C92" s="10">
        <v>44042</v>
      </c>
      <c r="D92" s="58" t="s">
        <v>12418</v>
      </c>
      <c r="E92" s="2">
        <v>5180</v>
      </c>
      <c r="F92" s="2">
        <v>5180</v>
      </c>
      <c r="G92" s="2" t="s">
        <v>12081</v>
      </c>
      <c r="H92" s="2" t="s">
        <v>168</v>
      </c>
      <c r="I92" s="2" t="s">
        <v>12419</v>
      </c>
      <c r="J92" s="10">
        <v>43452</v>
      </c>
      <c r="K92" s="2" t="e">
        <v>#N/A</v>
      </c>
      <c r="L92" s="2" t="s">
        <v>1192</v>
      </c>
      <c r="M92" s="2" t="s">
        <v>92</v>
      </c>
      <c r="N92" s="2" t="s">
        <v>12074</v>
      </c>
      <c r="O92" s="2" t="s">
        <v>248</v>
      </c>
      <c r="P92" s="2" t="s">
        <v>1125</v>
      </c>
      <c r="Q92" s="2" t="s">
        <v>297</v>
      </c>
      <c r="R92" s="2" t="s">
        <v>98</v>
      </c>
      <c r="S92" s="58" t="s">
        <v>12420</v>
      </c>
      <c r="T92" s="2" t="s">
        <v>12421</v>
      </c>
      <c r="U92" s="2" t="s">
        <v>12422</v>
      </c>
      <c r="V92" s="2" t="s">
        <v>147</v>
      </c>
      <c r="W92" s="2" t="s">
        <v>12312</v>
      </c>
      <c r="X92" s="2">
        <v>170</v>
      </c>
      <c r="Y92" s="2">
        <v>0</v>
      </c>
      <c r="Z92" s="2">
        <v>0</v>
      </c>
      <c r="AA92" s="2" t="s">
        <v>331</v>
      </c>
      <c r="AB92" s="27">
        <v>6</v>
      </c>
      <c r="AC92" s="2">
        <v>2</v>
      </c>
      <c r="AD92" s="2">
        <v>2</v>
      </c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</row>
    <row r="93" spans="2:88">
      <c r="B93" s="2" t="s">
        <v>12067</v>
      </c>
      <c r="C93" s="10">
        <v>43981</v>
      </c>
      <c r="D93" s="58" t="s">
        <v>12423</v>
      </c>
      <c r="E93" s="2">
        <v>5179</v>
      </c>
      <c r="F93" s="2">
        <v>5179</v>
      </c>
      <c r="G93" s="2" t="s">
        <v>12081</v>
      </c>
      <c r="H93" s="2" t="s">
        <v>168</v>
      </c>
      <c r="I93" s="2" t="s">
        <v>12424</v>
      </c>
      <c r="J93" s="10">
        <v>43452</v>
      </c>
      <c r="K93" s="2" t="e">
        <v>#N/A</v>
      </c>
      <c r="L93" s="2" t="s">
        <v>1192</v>
      </c>
      <c r="M93" s="2" t="s">
        <v>92</v>
      </c>
      <c r="N93" s="2" t="s">
        <v>12074</v>
      </c>
      <c r="O93" s="2" t="s">
        <v>140</v>
      </c>
      <c r="P93" s="2" t="s">
        <v>152</v>
      </c>
      <c r="Q93" s="2" t="s">
        <v>141</v>
      </c>
      <c r="R93" s="2" t="s">
        <v>761</v>
      </c>
      <c r="S93" s="58" t="s">
        <v>12425</v>
      </c>
      <c r="T93" s="2" t="s">
        <v>12426</v>
      </c>
      <c r="U93" s="2" t="s">
        <v>12427</v>
      </c>
      <c r="V93" s="2" t="s">
        <v>28</v>
      </c>
      <c r="W93" s="2" t="s">
        <v>12312</v>
      </c>
      <c r="X93" s="2">
        <v>50</v>
      </c>
      <c r="Y93" s="2">
        <v>0</v>
      </c>
      <c r="Z93" s="2">
        <v>0</v>
      </c>
      <c r="AA93" s="2" t="s">
        <v>331</v>
      </c>
      <c r="AB93" s="27">
        <v>5</v>
      </c>
      <c r="AC93" s="2">
        <v>2</v>
      </c>
      <c r="AD93" s="2">
        <v>1</v>
      </c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</row>
    <row r="94" spans="2:88">
      <c r="B94" s="2" t="s">
        <v>12067</v>
      </c>
      <c r="C94" s="10">
        <v>44166</v>
      </c>
      <c r="D94" s="58" t="s">
        <v>12428</v>
      </c>
      <c r="E94" s="2">
        <v>5156</v>
      </c>
      <c r="F94" s="2">
        <v>5156</v>
      </c>
      <c r="G94" s="2" t="s">
        <v>12081</v>
      </c>
      <c r="H94" s="2" t="s">
        <v>168</v>
      </c>
      <c r="I94" s="2" t="s">
        <v>12307</v>
      </c>
      <c r="J94" s="10">
        <v>43455</v>
      </c>
      <c r="K94" s="2" t="e">
        <v>#N/A</v>
      </c>
      <c r="L94" s="2" t="s">
        <v>1192</v>
      </c>
      <c r="M94" s="2" t="s">
        <v>92</v>
      </c>
      <c r="N94" s="2" t="s">
        <v>12308</v>
      </c>
      <c r="O94" s="2" t="s">
        <v>140</v>
      </c>
      <c r="P94" s="2" t="s">
        <v>142</v>
      </c>
      <c r="Q94" s="2" t="s">
        <v>141</v>
      </c>
      <c r="R94" s="2" t="s">
        <v>807</v>
      </c>
      <c r="S94" s="58" t="s">
        <v>12429</v>
      </c>
      <c r="T94" s="2" t="s">
        <v>12430</v>
      </c>
      <c r="U94" s="2" t="s">
        <v>12431</v>
      </c>
      <c r="V94" s="2" t="s">
        <v>147</v>
      </c>
      <c r="W94" s="2" t="s">
        <v>12312</v>
      </c>
      <c r="X94" s="2">
        <v>10</v>
      </c>
      <c r="Y94" s="2">
        <v>0</v>
      </c>
      <c r="Z94" s="2">
        <v>0</v>
      </c>
      <c r="AA94" s="2" t="s">
        <v>331</v>
      </c>
      <c r="AB94" s="27">
        <v>2</v>
      </c>
      <c r="AC94" s="2">
        <v>6</v>
      </c>
      <c r="AD94" s="2">
        <v>1</v>
      </c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</row>
    <row r="95" spans="2:88">
      <c r="B95" s="2" t="s">
        <v>12067</v>
      </c>
      <c r="C95" s="10">
        <v>43981</v>
      </c>
      <c r="D95" s="58" t="s">
        <v>12432</v>
      </c>
      <c r="E95" s="2">
        <v>5158</v>
      </c>
      <c r="F95" s="2">
        <v>5158</v>
      </c>
      <c r="G95" s="2" t="s">
        <v>12081</v>
      </c>
      <c r="H95" s="2" t="s">
        <v>168</v>
      </c>
      <c r="I95" s="2" t="s">
        <v>12307</v>
      </c>
      <c r="J95" s="10">
        <v>43454</v>
      </c>
      <c r="K95" s="2" t="e">
        <v>#N/A</v>
      </c>
      <c r="L95" s="2" t="s">
        <v>1192</v>
      </c>
      <c r="M95" s="2" t="s">
        <v>92</v>
      </c>
      <c r="N95" s="2" t="s">
        <v>12074</v>
      </c>
      <c r="O95" s="2" t="s">
        <v>140</v>
      </c>
      <c r="P95" s="2" t="s">
        <v>1600</v>
      </c>
      <c r="Q95" s="2" t="s">
        <v>141</v>
      </c>
      <c r="R95" s="2" t="s">
        <v>12433</v>
      </c>
      <c r="S95" s="58" t="s">
        <v>12434</v>
      </c>
      <c r="T95" s="2" t="s">
        <v>1603</v>
      </c>
      <c r="U95" s="2" t="s">
        <v>12435</v>
      </c>
      <c r="V95" s="2" t="s">
        <v>147</v>
      </c>
      <c r="W95" s="2" t="s">
        <v>12312</v>
      </c>
      <c r="X95" s="2">
        <v>10</v>
      </c>
      <c r="Y95" s="2">
        <v>0</v>
      </c>
      <c r="Z95" s="2">
        <v>0</v>
      </c>
      <c r="AA95" s="2" t="s">
        <v>331</v>
      </c>
      <c r="AB95" s="27">
        <v>2</v>
      </c>
      <c r="AC95" s="2">
        <v>6</v>
      </c>
      <c r="AD95" s="2">
        <v>1</v>
      </c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9"/>
      <c r="AV95" s="29"/>
      <c r="AW95" s="29"/>
      <c r="AX95" s="29"/>
      <c r="AY95" s="29"/>
      <c r="AZ95" s="29"/>
      <c r="BA95" s="29"/>
      <c r="BB95" s="29"/>
      <c r="BC95" s="29"/>
      <c r="BD95" s="29"/>
      <c r="BE95" s="29"/>
      <c r="BF95" s="29"/>
      <c r="BG95" s="29"/>
      <c r="BH95" s="29"/>
      <c r="BI95" s="29"/>
      <c r="BJ95" s="29"/>
      <c r="BK95" s="29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</row>
    <row r="96" spans="2:88">
      <c r="B96" s="2" t="s">
        <v>12067</v>
      </c>
      <c r="C96" s="10">
        <v>43922</v>
      </c>
      <c r="D96" s="58" t="s">
        <v>12436</v>
      </c>
      <c r="E96" s="2">
        <v>5191</v>
      </c>
      <c r="F96" s="2">
        <v>5191</v>
      </c>
      <c r="G96" s="2" t="s">
        <v>12081</v>
      </c>
      <c r="H96" s="2" t="s">
        <v>168</v>
      </c>
      <c r="I96" s="2" t="s">
        <v>12358</v>
      </c>
      <c r="J96" s="10">
        <v>43456</v>
      </c>
      <c r="K96" s="2" t="e">
        <v>#N/A</v>
      </c>
      <c r="L96" s="2" t="s">
        <v>1192</v>
      </c>
      <c r="M96" s="2" t="s">
        <v>92</v>
      </c>
      <c r="N96" s="2" t="s">
        <v>12074</v>
      </c>
      <c r="O96" s="2" t="s">
        <v>248</v>
      </c>
      <c r="P96" s="2" t="s">
        <v>1042</v>
      </c>
      <c r="Q96" s="2" t="s">
        <v>669</v>
      </c>
      <c r="R96" s="2" t="s">
        <v>12437</v>
      </c>
      <c r="S96" s="58" t="s">
        <v>12438</v>
      </c>
      <c r="T96" s="2" t="s">
        <v>12439</v>
      </c>
      <c r="U96" s="2" t="s">
        <v>12440</v>
      </c>
      <c r="V96" s="2" t="s">
        <v>28</v>
      </c>
      <c r="W96" s="2" t="s">
        <v>12312</v>
      </c>
      <c r="X96" s="2">
        <v>79</v>
      </c>
      <c r="Y96" s="2">
        <v>0</v>
      </c>
      <c r="Z96" s="2">
        <v>0</v>
      </c>
      <c r="AA96" s="2" t="s">
        <v>331</v>
      </c>
      <c r="AB96" s="27">
        <v>11</v>
      </c>
      <c r="AC96" s="2">
        <v>1</v>
      </c>
      <c r="AD96" s="2">
        <v>4</v>
      </c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9"/>
      <c r="AV96" s="29"/>
      <c r="AW96" s="29"/>
      <c r="AX96" s="29"/>
      <c r="AY96" s="29"/>
      <c r="AZ96" s="29"/>
      <c r="BA96" s="29"/>
      <c r="BB96" s="29"/>
      <c r="BC96" s="29"/>
      <c r="BD96" s="29"/>
      <c r="BE96" s="29"/>
      <c r="BF96" s="29"/>
      <c r="BG96" s="29"/>
      <c r="BH96" s="29"/>
      <c r="BI96" s="29"/>
      <c r="BJ96" s="29"/>
      <c r="BK96" s="29"/>
      <c r="BL96" s="28"/>
      <c r="BM96" s="28"/>
      <c r="BN96" s="28"/>
      <c r="BO96" s="28"/>
      <c r="BP96" s="28"/>
      <c r="BQ96" s="28"/>
      <c r="BR96" s="28"/>
      <c r="BS96" s="28"/>
      <c r="BT96" s="28"/>
      <c r="BU96" s="28"/>
      <c r="BV96" s="28"/>
      <c r="BW96" s="28"/>
      <c r="BX96" s="28"/>
      <c r="BY96" s="28"/>
      <c r="BZ96" s="28"/>
      <c r="CA96" s="28"/>
      <c r="CB96" s="28"/>
      <c r="CC96" s="28"/>
      <c r="CD96" s="28"/>
      <c r="CE96" s="28"/>
      <c r="CF96" s="28"/>
      <c r="CG96" s="28"/>
      <c r="CH96" s="28"/>
      <c r="CI96" s="28"/>
      <c r="CJ96" s="28"/>
    </row>
    <row r="97" spans="2:49">
      <c r="B97" s="2" t="s">
        <v>12067</v>
      </c>
      <c r="C97" s="10">
        <v>44103</v>
      </c>
      <c r="D97" s="58" t="s">
        <v>12441</v>
      </c>
      <c r="E97" s="2" t="s">
        <v>12442</v>
      </c>
      <c r="F97" s="2">
        <v>833</v>
      </c>
      <c r="G97" s="2" t="s">
        <v>12070</v>
      </c>
      <c r="H97" s="2" t="s">
        <v>128</v>
      </c>
      <c r="I97" s="2" t="s">
        <v>12162</v>
      </c>
      <c r="J97" s="10">
        <v>39398</v>
      </c>
      <c r="K97" s="2" t="s">
        <v>12072</v>
      </c>
      <c r="L97" s="2" t="s">
        <v>1192</v>
      </c>
      <c r="M97" s="2" t="s">
        <v>92</v>
      </c>
      <c r="N97" s="2" t="s">
        <v>12074</v>
      </c>
      <c r="O97" s="2" t="s">
        <v>140</v>
      </c>
      <c r="P97" s="2" t="s">
        <v>2635</v>
      </c>
      <c r="Q97" s="2" t="s">
        <v>141</v>
      </c>
      <c r="R97" s="2" t="s">
        <v>12443</v>
      </c>
      <c r="S97" s="58" t="s">
        <v>12444</v>
      </c>
      <c r="T97" s="2" t="s">
        <v>12445</v>
      </c>
      <c r="U97" s="2" t="s">
        <v>12446</v>
      </c>
      <c r="V97" s="2" t="s">
        <v>147</v>
      </c>
      <c r="W97" s="2" t="s">
        <v>1260</v>
      </c>
      <c r="X97" s="2">
        <v>336</v>
      </c>
      <c r="Y97" s="2">
        <v>0</v>
      </c>
      <c r="Z97" s="2">
        <v>0</v>
      </c>
      <c r="AA97" s="2" t="s">
        <v>103</v>
      </c>
      <c r="AB97" s="27">
        <v>5</v>
      </c>
      <c r="AC97" s="2">
        <v>2</v>
      </c>
      <c r="AD97" s="2">
        <v>1</v>
      </c>
    </row>
    <row r="98" spans="2:49">
      <c r="B98" s="2" t="s">
        <v>12067</v>
      </c>
      <c r="C98" s="10">
        <v>44468</v>
      </c>
      <c r="D98" s="58" t="s">
        <v>12447</v>
      </c>
      <c r="E98" s="2" t="s">
        <v>12448</v>
      </c>
      <c r="F98" s="2">
        <v>700</v>
      </c>
      <c r="G98" s="2" t="s">
        <v>12070</v>
      </c>
      <c r="H98" s="2" t="s">
        <v>108</v>
      </c>
      <c r="I98" s="2" t="s">
        <v>12210</v>
      </c>
      <c r="J98" s="10">
        <v>39281</v>
      </c>
      <c r="K98" s="2" t="s">
        <v>12324</v>
      </c>
      <c r="L98" s="2" t="s">
        <v>1192</v>
      </c>
      <c r="M98" s="2" t="s">
        <v>92</v>
      </c>
      <c r="N98" s="2" t="s">
        <v>12074</v>
      </c>
      <c r="O98" s="2" t="s">
        <v>94</v>
      </c>
      <c r="P98" s="2" t="s">
        <v>120</v>
      </c>
      <c r="Q98" s="2" t="s">
        <v>96</v>
      </c>
      <c r="R98" s="2" t="s">
        <v>4969</v>
      </c>
      <c r="S98" s="58" t="s">
        <v>12449</v>
      </c>
      <c r="T98" s="2" t="s">
        <v>12450</v>
      </c>
      <c r="U98" s="2" t="s">
        <v>12451</v>
      </c>
      <c r="V98" s="2" t="s">
        <v>28</v>
      </c>
      <c r="W98" s="2" t="s">
        <v>1260</v>
      </c>
      <c r="X98" s="2">
        <v>362</v>
      </c>
      <c r="Y98" s="2">
        <v>38</v>
      </c>
      <c r="Z98" s="2">
        <v>10</v>
      </c>
      <c r="AA98" s="2" t="s">
        <v>103</v>
      </c>
      <c r="AB98" s="27">
        <v>8</v>
      </c>
      <c r="AC98" s="2">
        <v>1</v>
      </c>
      <c r="AD98" s="2">
        <v>1</v>
      </c>
    </row>
    <row r="99" spans="2:49">
      <c r="B99" s="2" t="s">
        <v>12067</v>
      </c>
      <c r="C99" s="10">
        <v>44214</v>
      </c>
      <c r="D99" s="58" t="s">
        <v>12452</v>
      </c>
      <c r="E99" s="2" t="s">
        <v>12453</v>
      </c>
      <c r="F99" s="2">
        <v>924</v>
      </c>
      <c r="G99" s="2" t="s">
        <v>12070</v>
      </c>
      <c r="H99" s="2" t="s">
        <v>108</v>
      </c>
      <c r="I99" s="2" t="s">
        <v>12210</v>
      </c>
      <c r="J99" s="10">
        <v>39316</v>
      </c>
      <c r="K99" s="2" t="s">
        <v>12324</v>
      </c>
      <c r="L99" s="2" t="s">
        <v>1192</v>
      </c>
      <c r="M99" s="2" t="s">
        <v>69</v>
      </c>
      <c r="N99" s="2" t="s">
        <v>12074</v>
      </c>
      <c r="O99" s="2" t="s">
        <v>94</v>
      </c>
      <c r="P99" s="2" t="s">
        <v>120</v>
      </c>
      <c r="Q99" s="2" t="s">
        <v>96</v>
      </c>
      <c r="R99" s="2" t="s">
        <v>611</v>
      </c>
      <c r="S99" s="58" t="s">
        <v>12454</v>
      </c>
      <c r="T99" s="2" t="s">
        <v>1634</v>
      </c>
      <c r="U99" s="2" t="s">
        <v>12455</v>
      </c>
      <c r="V99" s="2" t="s">
        <v>28</v>
      </c>
      <c r="W99" s="2" t="s">
        <v>12312</v>
      </c>
      <c r="X99" s="2">
        <v>176</v>
      </c>
      <c r="Y99" s="2">
        <v>16</v>
      </c>
      <c r="Z99" s="2">
        <v>9</v>
      </c>
      <c r="AA99" s="2" t="s">
        <v>103</v>
      </c>
      <c r="AB99" s="27">
        <v>8</v>
      </c>
      <c r="AC99" s="2">
        <v>1</v>
      </c>
      <c r="AD99" s="2">
        <v>1</v>
      </c>
    </row>
    <row r="100" spans="2:49">
      <c r="B100" s="2" t="s">
        <v>12067</v>
      </c>
      <c r="C100" s="10">
        <v>44281</v>
      </c>
      <c r="D100" s="58" t="s">
        <v>12456</v>
      </c>
      <c r="E100" s="2">
        <v>5195</v>
      </c>
      <c r="F100" s="2">
        <v>5195</v>
      </c>
      <c r="G100" s="2" t="s">
        <v>12070</v>
      </c>
      <c r="H100" s="2" t="s">
        <v>128</v>
      </c>
      <c r="I100" s="2" t="s">
        <v>12457</v>
      </c>
      <c r="J100" s="10">
        <v>43428</v>
      </c>
      <c r="K100" s="2" t="s">
        <v>12324</v>
      </c>
      <c r="L100" s="2" t="s">
        <v>1192</v>
      </c>
      <c r="M100" s="2" t="s">
        <v>92</v>
      </c>
      <c r="N100" s="2" t="s">
        <v>12074</v>
      </c>
      <c r="O100" s="2" t="s">
        <v>140</v>
      </c>
      <c r="P100" s="2" t="s">
        <v>5402</v>
      </c>
      <c r="Q100" s="2" t="s">
        <v>141</v>
      </c>
      <c r="R100" s="2" t="s">
        <v>12458</v>
      </c>
      <c r="S100" s="58" t="s">
        <v>12459</v>
      </c>
      <c r="T100" s="2" t="s">
        <v>12460</v>
      </c>
      <c r="U100" s="2" t="s">
        <v>12461</v>
      </c>
      <c r="V100" s="2" t="s">
        <v>147</v>
      </c>
      <c r="W100" s="2" t="s">
        <v>12312</v>
      </c>
      <c r="X100" s="2">
        <v>70</v>
      </c>
      <c r="Y100" s="2">
        <v>0</v>
      </c>
      <c r="Z100" s="2">
        <v>0</v>
      </c>
      <c r="AA100" s="2" t="s">
        <v>331</v>
      </c>
      <c r="AB100" s="27">
        <v>5</v>
      </c>
      <c r="AC100" s="2">
        <v>2</v>
      </c>
      <c r="AD100" s="2">
        <v>1</v>
      </c>
    </row>
    <row r="101" spans="2:49">
      <c r="B101" s="2" t="s">
        <v>12067</v>
      </c>
      <c r="C101" s="10">
        <v>44468</v>
      </c>
      <c r="D101" s="58" t="s">
        <v>12462</v>
      </c>
      <c r="E101" s="2">
        <v>5172</v>
      </c>
      <c r="F101" s="2">
        <v>5172</v>
      </c>
      <c r="G101" s="2" t="s">
        <v>12081</v>
      </c>
      <c r="H101" s="2" t="s">
        <v>168</v>
      </c>
      <c r="I101" s="2" t="s">
        <v>12338</v>
      </c>
      <c r="J101" s="10">
        <v>43445</v>
      </c>
      <c r="K101" s="2" t="s">
        <v>12324</v>
      </c>
      <c r="L101" s="2" t="s">
        <v>1192</v>
      </c>
      <c r="M101" s="2" t="s">
        <v>92</v>
      </c>
      <c r="N101" s="2" t="s">
        <v>12074</v>
      </c>
      <c r="O101" s="2" t="s">
        <v>140</v>
      </c>
      <c r="P101" s="2" t="s">
        <v>1700</v>
      </c>
      <c r="Q101" s="2" t="s">
        <v>141</v>
      </c>
      <c r="R101" s="2" t="s">
        <v>1701</v>
      </c>
      <c r="S101" s="58" t="s">
        <v>12463</v>
      </c>
      <c r="T101" s="2" t="s">
        <v>1703</v>
      </c>
      <c r="U101" s="2" t="s">
        <v>12464</v>
      </c>
      <c r="V101" s="2" t="s">
        <v>147</v>
      </c>
      <c r="W101" s="2" t="s">
        <v>12312</v>
      </c>
      <c r="X101" s="2">
        <v>25</v>
      </c>
      <c r="Y101" s="2">
        <v>0</v>
      </c>
      <c r="Z101" s="2">
        <v>0</v>
      </c>
      <c r="AA101" s="2" t="s">
        <v>103</v>
      </c>
      <c r="AB101" s="27">
        <v>8</v>
      </c>
      <c r="AC101" s="2">
        <v>1</v>
      </c>
      <c r="AD101" s="2">
        <v>1</v>
      </c>
    </row>
    <row r="102" spans="2:49">
      <c r="B102" s="2" t="s">
        <v>12067</v>
      </c>
      <c r="C102" s="10">
        <v>44281</v>
      </c>
      <c r="D102" s="58" t="s">
        <v>12465</v>
      </c>
      <c r="E102" s="2">
        <v>5197</v>
      </c>
      <c r="F102" s="2">
        <v>5197</v>
      </c>
      <c r="G102" s="2" t="s">
        <v>12081</v>
      </c>
      <c r="H102" s="2" t="s">
        <v>168</v>
      </c>
      <c r="I102" s="2" t="s">
        <v>12338</v>
      </c>
      <c r="J102" s="10">
        <v>43449</v>
      </c>
      <c r="K102" s="2" t="s">
        <v>12324</v>
      </c>
      <c r="L102" s="2" t="s">
        <v>93</v>
      </c>
      <c r="M102" s="2" t="s">
        <v>92</v>
      </c>
      <c r="N102" s="2" t="s">
        <v>12074</v>
      </c>
      <c r="O102" s="2" t="s">
        <v>140</v>
      </c>
      <c r="P102" s="2" t="s">
        <v>684</v>
      </c>
      <c r="Q102" s="2" t="s">
        <v>141</v>
      </c>
      <c r="R102" s="2" t="s">
        <v>12466</v>
      </c>
      <c r="S102" s="58" t="s">
        <v>12467</v>
      </c>
      <c r="T102" s="2" t="s">
        <v>687</v>
      </c>
      <c r="U102" s="2" t="s">
        <v>12468</v>
      </c>
      <c r="V102" s="2" t="s">
        <v>147</v>
      </c>
      <c r="W102" s="2" t="s">
        <v>12312</v>
      </c>
      <c r="X102" s="2">
        <v>85</v>
      </c>
      <c r="Y102" s="2">
        <v>0</v>
      </c>
      <c r="Z102" s="2">
        <v>0</v>
      </c>
      <c r="AA102" s="2" t="s">
        <v>331</v>
      </c>
      <c r="AB102" s="27">
        <v>8</v>
      </c>
      <c r="AC102" s="2">
        <v>1</v>
      </c>
      <c r="AD102" s="2">
        <v>1</v>
      </c>
    </row>
    <row r="103" spans="2:49">
      <c r="B103" s="2" t="s">
        <v>12067</v>
      </c>
      <c r="C103" s="10">
        <v>44468</v>
      </c>
      <c r="D103" s="58" t="s">
        <v>12469</v>
      </c>
      <c r="E103" s="2">
        <v>5161</v>
      </c>
      <c r="F103" s="2">
        <v>5161</v>
      </c>
      <c r="G103" s="2" t="s">
        <v>12470</v>
      </c>
      <c r="H103" s="2" t="s">
        <v>431</v>
      </c>
      <c r="I103" s="2" t="s">
        <v>12471</v>
      </c>
      <c r="J103" s="10">
        <v>43456</v>
      </c>
      <c r="K103" s="2" t="s">
        <v>12324</v>
      </c>
      <c r="L103" s="2" t="s">
        <v>93</v>
      </c>
      <c r="M103" s="2" t="s">
        <v>92</v>
      </c>
      <c r="N103" s="2" t="s">
        <v>12074</v>
      </c>
      <c r="O103" s="2" t="s">
        <v>248</v>
      </c>
      <c r="P103" s="2" t="s">
        <v>249</v>
      </c>
      <c r="Q103" s="2" t="s">
        <v>206</v>
      </c>
      <c r="R103" s="2" t="s">
        <v>1427</v>
      </c>
      <c r="S103" s="58" t="s">
        <v>12472</v>
      </c>
      <c r="T103" s="2" t="s">
        <v>12473</v>
      </c>
      <c r="U103" s="2" t="s">
        <v>12474</v>
      </c>
      <c r="V103" s="2" t="s">
        <v>147</v>
      </c>
      <c r="W103" s="2" t="s">
        <v>12312</v>
      </c>
      <c r="X103" s="2">
        <v>130</v>
      </c>
      <c r="Y103" s="2">
        <v>0</v>
      </c>
      <c r="Z103" s="2">
        <v>0</v>
      </c>
      <c r="AA103" s="2" t="s">
        <v>331</v>
      </c>
      <c r="AB103" s="2">
        <v>6</v>
      </c>
      <c r="AC103" s="2">
        <v>2</v>
      </c>
      <c r="AD103" s="2">
        <v>2</v>
      </c>
    </row>
    <row r="104" spans="2:49">
      <c r="B104" s="2" t="s">
        <v>12067</v>
      </c>
      <c r="C104" s="10">
        <v>44468</v>
      </c>
      <c r="D104" s="58" t="s">
        <v>12475</v>
      </c>
      <c r="E104" s="2" t="s">
        <v>12476</v>
      </c>
      <c r="F104" s="2">
        <v>933</v>
      </c>
      <c r="G104" s="2" t="s">
        <v>12470</v>
      </c>
      <c r="H104" s="2" t="s">
        <v>108</v>
      </c>
      <c r="I104" s="2" t="s">
        <v>187</v>
      </c>
      <c r="J104" s="10">
        <v>43068</v>
      </c>
      <c r="K104" s="2" t="s">
        <v>12324</v>
      </c>
      <c r="L104" s="2" t="s">
        <v>1192</v>
      </c>
      <c r="M104" s="2" t="s">
        <v>92</v>
      </c>
      <c r="N104" s="2" t="s">
        <v>12074</v>
      </c>
      <c r="O104" s="2" t="s">
        <v>94</v>
      </c>
      <c r="P104" s="2" t="s">
        <v>120</v>
      </c>
      <c r="Q104" s="2" t="s">
        <v>96</v>
      </c>
      <c r="R104" s="2" t="s">
        <v>12477</v>
      </c>
      <c r="S104" s="58" t="s">
        <v>12478</v>
      </c>
      <c r="T104" s="2" t="s">
        <v>12479</v>
      </c>
      <c r="U104" s="2" t="s">
        <v>12480</v>
      </c>
      <c r="V104" s="2" t="s">
        <v>28</v>
      </c>
      <c r="W104" s="2" t="s">
        <v>12332</v>
      </c>
      <c r="X104" s="2">
        <v>255</v>
      </c>
      <c r="Y104" s="2">
        <v>40</v>
      </c>
      <c r="Z104" s="2">
        <v>15</v>
      </c>
      <c r="AA104" s="2" t="s">
        <v>103</v>
      </c>
      <c r="AB104" s="2">
        <v>8</v>
      </c>
      <c r="AC104" s="2">
        <v>1</v>
      </c>
      <c r="AD104" s="2">
        <v>1</v>
      </c>
    </row>
    <row r="105" spans="2:49">
      <c r="B105" s="2" t="s">
        <v>12067</v>
      </c>
      <c r="C105" s="10">
        <v>44468</v>
      </c>
      <c r="D105" s="58" t="s">
        <v>12481</v>
      </c>
      <c r="E105" s="2">
        <v>5193</v>
      </c>
      <c r="F105" s="2">
        <v>5193</v>
      </c>
      <c r="G105" s="2" t="s">
        <v>12470</v>
      </c>
      <c r="H105" s="2" t="s">
        <v>128</v>
      </c>
      <c r="I105" s="2" t="s">
        <v>12162</v>
      </c>
      <c r="J105" s="10">
        <v>43451</v>
      </c>
      <c r="K105" s="2" t="s">
        <v>12324</v>
      </c>
      <c r="L105" s="2" t="s">
        <v>1192</v>
      </c>
      <c r="M105" s="2" t="s">
        <v>92</v>
      </c>
      <c r="N105" s="2" t="s">
        <v>12074</v>
      </c>
      <c r="O105" s="2" t="s">
        <v>140</v>
      </c>
      <c r="P105" s="2" t="s">
        <v>633</v>
      </c>
      <c r="Q105" s="2" t="s">
        <v>141</v>
      </c>
      <c r="R105" s="2" t="s">
        <v>98</v>
      </c>
      <c r="S105" s="58" t="s">
        <v>12482</v>
      </c>
      <c r="T105" s="2" t="s">
        <v>12483</v>
      </c>
      <c r="U105" s="2" t="s">
        <v>12484</v>
      </c>
      <c r="V105" s="2" t="s">
        <v>147</v>
      </c>
      <c r="W105" s="2" t="s">
        <v>12312</v>
      </c>
      <c r="X105" s="2">
        <v>59</v>
      </c>
      <c r="Y105" s="2">
        <v>0</v>
      </c>
      <c r="Z105" s="2">
        <v>0</v>
      </c>
      <c r="AA105" s="2" t="s">
        <v>331</v>
      </c>
      <c r="AB105" s="2">
        <v>5</v>
      </c>
      <c r="AC105" s="2">
        <v>2</v>
      </c>
      <c r="AD105" s="2">
        <v>1</v>
      </c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</row>
    <row r="106" spans="2:49">
      <c r="B106" s="2" t="s">
        <v>12067</v>
      </c>
      <c r="C106" s="10">
        <v>44284</v>
      </c>
      <c r="D106" s="58" t="s">
        <v>12485</v>
      </c>
      <c r="E106" s="2">
        <v>5192</v>
      </c>
      <c r="F106" s="2">
        <v>5192</v>
      </c>
      <c r="G106" s="2" t="s">
        <v>12486</v>
      </c>
      <c r="H106" s="2" t="s">
        <v>285</v>
      </c>
      <c r="I106" s="2" t="s">
        <v>284</v>
      </c>
      <c r="J106" s="10">
        <v>43452</v>
      </c>
      <c r="K106" s="2" t="s">
        <v>12324</v>
      </c>
      <c r="L106" s="2" t="s">
        <v>1192</v>
      </c>
      <c r="M106" s="2" t="s">
        <v>92</v>
      </c>
      <c r="N106" s="2" t="s">
        <v>12074</v>
      </c>
      <c r="O106" s="2" t="s">
        <v>248</v>
      </c>
      <c r="P106" s="2" t="s">
        <v>284</v>
      </c>
      <c r="Q106" s="2" t="s">
        <v>297</v>
      </c>
      <c r="R106" s="2" t="s">
        <v>12487</v>
      </c>
      <c r="S106" s="58" t="s">
        <v>12488</v>
      </c>
      <c r="T106" s="2" t="s">
        <v>12489</v>
      </c>
      <c r="U106" s="2" t="s">
        <v>12490</v>
      </c>
      <c r="V106" s="2" t="s">
        <v>147</v>
      </c>
      <c r="W106" s="2" t="s">
        <v>12312</v>
      </c>
      <c r="X106" s="2">
        <v>72</v>
      </c>
      <c r="Y106" s="2">
        <v>0</v>
      </c>
      <c r="Z106" s="2">
        <v>0</v>
      </c>
      <c r="AA106" s="2" t="s">
        <v>103</v>
      </c>
      <c r="AB106" s="2">
        <v>6</v>
      </c>
      <c r="AC106" s="2">
        <v>2</v>
      </c>
      <c r="AD106" s="2">
        <v>2</v>
      </c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53"/>
      <c r="AS106" s="2"/>
      <c r="AT106" s="2"/>
      <c r="AU106" s="2"/>
      <c r="AV106" s="2"/>
      <c r="AW106" s="2"/>
    </row>
    <row r="107" spans="2:49">
      <c r="B107" s="2" t="s">
        <v>12067</v>
      </c>
      <c r="C107" s="10">
        <v>44468</v>
      </c>
      <c r="D107" s="58" t="s">
        <v>12491</v>
      </c>
      <c r="E107" s="2">
        <v>5171</v>
      </c>
      <c r="F107" s="2">
        <v>5171</v>
      </c>
      <c r="G107" s="2" t="s">
        <v>12486</v>
      </c>
      <c r="H107" s="2" t="s">
        <v>168</v>
      </c>
      <c r="I107" s="2" t="s">
        <v>277</v>
      </c>
      <c r="J107" s="10">
        <v>43454</v>
      </c>
      <c r="K107" s="2" t="s">
        <v>12324</v>
      </c>
      <c r="L107" s="2" t="s">
        <v>1192</v>
      </c>
      <c r="M107" s="2" t="s">
        <v>92</v>
      </c>
      <c r="N107" s="2" t="s">
        <v>12333</v>
      </c>
      <c r="O107" s="2" t="s">
        <v>140</v>
      </c>
      <c r="P107" s="2" t="s">
        <v>277</v>
      </c>
      <c r="Q107" s="2" t="s">
        <v>141</v>
      </c>
      <c r="R107" s="2" t="s">
        <v>1150</v>
      </c>
      <c r="S107" s="58" t="s">
        <v>12492</v>
      </c>
      <c r="T107" s="2" t="s">
        <v>12493</v>
      </c>
      <c r="U107" s="2" t="s">
        <v>12494</v>
      </c>
      <c r="V107" s="2" t="s">
        <v>147</v>
      </c>
      <c r="W107" s="2" t="s">
        <v>12312</v>
      </c>
      <c r="X107" s="2">
        <v>84</v>
      </c>
      <c r="Y107" s="2">
        <v>0</v>
      </c>
      <c r="Z107" s="2">
        <v>0</v>
      </c>
      <c r="AA107" s="2" t="s">
        <v>331</v>
      </c>
      <c r="AB107" s="2">
        <v>10</v>
      </c>
      <c r="AC107" s="2">
        <v>1</v>
      </c>
      <c r="AD107" s="2">
        <v>3</v>
      </c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53"/>
      <c r="AS107" s="2"/>
      <c r="AT107" s="2"/>
      <c r="AU107" s="2"/>
      <c r="AV107" s="2"/>
      <c r="AW107" s="2"/>
    </row>
    <row r="108" spans="2:49">
      <c r="B108" s="2" t="s">
        <v>12067</v>
      </c>
      <c r="C108" s="10">
        <v>44410</v>
      </c>
      <c r="D108" s="58" t="s">
        <v>12495</v>
      </c>
      <c r="E108" s="2" t="s">
        <v>12496</v>
      </c>
      <c r="F108" s="2">
        <v>510</v>
      </c>
      <c r="G108" s="2" t="s">
        <v>12486</v>
      </c>
      <c r="H108" s="2" t="s">
        <v>168</v>
      </c>
      <c r="I108" s="2" t="s">
        <v>12071</v>
      </c>
      <c r="J108" s="10">
        <v>38701</v>
      </c>
      <c r="K108" s="2" t="s">
        <v>12324</v>
      </c>
      <c r="L108" s="2" t="s">
        <v>1192</v>
      </c>
      <c r="M108" s="2" t="s">
        <v>92</v>
      </c>
      <c r="N108" s="2" t="s">
        <v>12074</v>
      </c>
      <c r="O108" s="2" t="s">
        <v>140</v>
      </c>
      <c r="P108" s="2" t="s">
        <v>1600</v>
      </c>
      <c r="Q108" s="2" t="s">
        <v>141</v>
      </c>
      <c r="R108" s="2" t="s">
        <v>98</v>
      </c>
      <c r="S108" s="58" t="s">
        <v>12497</v>
      </c>
      <c r="T108" s="2" t="s">
        <v>12498</v>
      </c>
      <c r="U108" s="2" t="s">
        <v>12499</v>
      </c>
      <c r="V108" s="2" t="s">
        <v>147</v>
      </c>
      <c r="W108" s="2" t="s">
        <v>1196</v>
      </c>
      <c r="X108" s="2">
        <v>608</v>
      </c>
      <c r="Y108" s="2">
        <v>0</v>
      </c>
      <c r="Z108" s="2">
        <v>0</v>
      </c>
      <c r="AA108" s="2" t="s">
        <v>331</v>
      </c>
      <c r="AB108" s="2">
        <v>5</v>
      </c>
      <c r="AC108" s="2">
        <v>2</v>
      </c>
      <c r="AD108" s="2">
        <v>1</v>
      </c>
    </row>
    <row r="109" spans="2:49">
      <c r="B109" s="2" t="s">
        <v>12067</v>
      </c>
      <c r="C109" s="10">
        <v>44440</v>
      </c>
      <c r="D109" s="58" t="s">
        <v>12500</v>
      </c>
      <c r="E109" s="2" t="s">
        <v>12501</v>
      </c>
      <c r="F109" s="2">
        <v>828</v>
      </c>
      <c r="G109" s="2" t="s">
        <v>12486</v>
      </c>
      <c r="H109" s="2" t="s">
        <v>285</v>
      </c>
      <c r="I109" s="2" t="s">
        <v>284</v>
      </c>
      <c r="J109" s="10">
        <v>39352</v>
      </c>
      <c r="K109" s="2" t="s">
        <v>12324</v>
      </c>
      <c r="L109" s="2" t="s">
        <v>1192</v>
      </c>
      <c r="M109" s="2" t="s">
        <v>92</v>
      </c>
      <c r="N109" s="2" t="s">
        <v>12074</v>
      </c>
      <c r="O109" s="2" t="s">
        <v>248</v>
      </c>
      <c r="P109" s="2" t="s">
        <v>284</v>
      </c>
      <c r="Q109" s="2" t="s">
        <v>297</v>
      </c>
      <c r="R109" s="2" t="s">
        <v>1825</v>
      </c>
      <c r="S109" s="58" t="s">
        <v>12502</v>
      </c>
      <c r="T109" s="2" t="s">
        <v>12503</v>
      </c>
      <c r="U109" s="2" t="s">
        <v>12504</v>
      </c>
      <c r="V109" s="2" t="s">
        <v>147</v>
      </c>
      <c r="W109" s="2" t="s">
        <v>1260</v>
      </c>
      <c r="X109" s="2">
        <v>301</v>
      </c>
      <c r="Y109" s="2">
        <v>0</v>
      </c>
      <c r="Z109" s="2">
        <v>0</v>
      </c>
      <c r="AA109" s="2" t="s">
        <v>103</v>
      </c>
      <c r="AB109" s="2">
        <v>6</v>
      </c>
      <c r="AC109" s="2">
        <v>2</v>
      </c>
      <c r="AD109" s="2">
        <v>2</v>
      </c>
    </row>
    <row r="110" spans="2:49">
      <c r="B110" s="2" t="s">
        <v>12067</v>
      </c>
      <c r="C110" s="10">
        <v>44424</v>
      </c>
      <c r="D110" s="58" t="s">
        <v>12505</v>
      </c>
      <c r="E110" s="2">
        <v>1040</v>
      </c>
      <c r="F110" s="2">
        <v>1040</v>
      </c>
      <c r="G110" s="2" t="s">
        <v>12470</v>
      </c>
      <c r="H110" s="2" t="s">
        <v>128</v>
      </c>
      <c r="I110" s="2" t="s">
        <v>12506</v>
      </c>
      <c r="J110" s="10">
        <v>41528</v>
      </c>
      <c r="K110" s="2" t="s">
        <v>12324</v>
      </c>
      <c r="L110" s="2" t="s">
        <v>93</v>
      </c>
      <c r="M110" s="2" t="s">
        <v>92</v>
      </c>
      <c r="N110" s="2" t="s">
        <v>12074</v>
      </c>
      <c r="O110" s="2" t="s">
        <v>140</v>
      </c>
      <c r="P110" s="2" t="s">
        <v>2083</v>
      </c>
      <c r="Q110" s="2" t="s">
        <v>141</v>
      </c>
      <c r="R110" s="2" t="s">
        <v>12507</v>
      </c>
      <c r="S110" s="58" t="s">
        <v>12508</v>
      </c>
      <c r="T110" s="2" t="s">
        <v>12509</v>
      </c>
      <c r="U110" s="2" t="s">
        <v>12510</v>
      </c>
      <c r="V110" s="2" t="s">
        <v>147</v>
      </c>
      <c r="W110" s="2" t="s">
        <v>1351</v>
      </c>
      <c r="X110" s="2">
        <v>878</v>
      </c>
      <c r="Y110" s="2">
        <v>124</v>
      </c>
      <c r="Z110" s="2">
        <v>14</v>
      </c>
      <c r="AA110" s="2" t="s">
        <v>331</v>
      </c>
      <c r="AB110" s="2">
        <v>5</v>
      </c>
      <c r="AC110" s="2">
        <v>2</v>
      </c>
      <c r="AD110" s="2">
        <v>1</v>
      </c>
    </row>
    <row r="111" spans="2:49">
      <c r="B111" s="2" t="s">
        <v>12067</v>
      </c>
      <c r="C111" s="10">
        <v>44349</v>
      </c>
      <c r="D111" s="58" t="s">
        <v>12511</v>
      </c>
      <c r="E111" s="2" t="s">
        <v>12512</v>
      </c>
      <c r="F111" s="2">
        <v>996</v>
      </c>
      <c r="G111" s="2" t="s">
        <v>12470</v>
      </c>
      <c r="H111" s="2" t="s">
        <v>12112</v>
      </c>
      <c r="I111" s="2" t="s">
        <v>12513</v>
      </c>
      <c r="J111" s="10">
        <v>43034</v>
      </c>
      <c r="K111" s="2" t="s">
        <v>12324</v>
      </c>
      <c r="L111" s="2" t="s">
        <v>1192</v>
      </c>
      <c r="M111" s="2" t="s">
        <v>92</v>
      </c>
      <c r="N111" s="2" t="s">
        <v>12074</v>
      </c>
      <c r="O111" s="2" t="s">
        <v>442</v>
      </c>
      <c r="P111" s="2" t="s">
        <v>1775</v>
      </c>
      <c r="Q111" s="2" t="s">
        <v>481</v>
      </c>
      <c r="R111" s="2" t="s">
        <v>8964</v>
      </c>
      <c r="S111" s="58" t="s">
        <v>12514</v>
      </c>
      <c r="T111" s="2" t="s">
        <v>12515</v>
      </c>
      <c r="U111" s="2" t="s">
        <v>12516</v>
      </c>
      <c r="V111" s="2" t="s">
        <v>147</v>
      </c>
      <c r="W111" s="2" t="s">
        <v>1260</v>
      </c>
      <c r="X111" s="2">
        <v>406</v>
      </c>
      <c r="Y111" s="2">
        <v>18</v>
      </c>
      <c r="Z111" s="2">
        <v>4</v>
      </c>
      <c r="AA111" s="2" t="s">
        <v>103</v>
      </c>
      <c r="AB111" s="2">
        <v>11</v>
      </c>
      <c r="AC111" s="2">
        <v>1</v>
      </c>
      <c r="AD111" s="2">
        <v>4</v>
      </c>
    </row>
    <row r="112" spans="2:49">
      <c r="B112" s="2" t="s">
        <v>12067</v>
      </c>
      <c r="C112" s="10">
        <v>44419</v>
      </c>
      <c r="D112" s="58" t="s">
        <v>12517</v>
      </c>
      <c r="E112" s="2">
        <v>1213</v>
      </c>
      <c r="F112" s="2">
        <v>1213</v>
      </c>
      <c r="G112" s="2" t="s">
        <v>12470</v>
      </c>
      <c r="H112" s="2" t="s">
        <v>380</v>
      </c>
      <c r="I112" s="2" t="s">
        <v>12518</v>
      </c>
      <c r="J112" s="10">
        <v>42682</v>
      </c>
      <c r="K112" s="2" t="s">
        <v>12324</v>
      </c>
      <c r="L112" s="2" t="s">
        <v>93</v>
      </c>
      <c r="M112" s="2" t="s">
        <v>92</v>
      </c>
      <c r="N112" s="2" t="s">
        <v>12074</v>
      </c>
      <c r="O112" s="2" t="s">
        <v>442</v>
      </c>
      <c r="P112" s="2" t="s">
        <v>6853</v>
      </c>
      <c r="Q112" s="2" t="s">
        <v>2913</v>
      </c>
      <c r="R112" s="2" t="s">
        <v>12519</v>
      </c>
      <c r="S112" s="58" t="s">
        <v>12520</v>
      </c>
      <c r="T112" s="2" t="s">
        <v>12521</v>
      </c>
      <c r="U112" s="2" t="s">
        <v>12522</v>
      </c>
      <c r="V112" s="2" t="s">
        <v>147</v>
      </c>
      <c r="W112" s="2" t="s">
        <v>330</v>
      </c>
      <c r="X112" s="2">
        <v>1005</v>
      </c>
      <c r="Y112" s="2">
        <v>128</v>
      </c>
      <c r="Z112" s="2">
        <v>13</v>
      </c>
      <c r="AA112" s="2" t="s">
        <v>331</v>
      </c>
      <c r="AB112" s="2">
        <v>12</v>
      </c>
      <c r="AC112" s="2">
        <v>1</v>
      </c>
      <c r="AD112" s="2">
        <v>5</v>
      </c>
    </row>
    <row r="113" spans="2:30">
      <c r="B113" s="2" t="s">
        <v>12067</v>
      </c>
      <c r="C113" s="10">
        <v>44494</v>
      </c>
      <c r="D113" s="58" t="s">
        <v>12523</v>
      </c>
      <c r="E113" s="2">
        <v>1303</v>
      </c>
      <c r="F113" s="2">
        <v>1303</v>
      </c>
      <c r="G113" s="2" t="s">
        <v>12486</v>
      </c>
      <c r="H113" s="2" t="s">
        <v>534</v>
      </c>
      <c r="I113" s="2" t="s">
        <v>12524</v>
      </c>
      <c r="J113" s="10">
        <v>43038</v>
      </c>
      <c r="K113" s="2" t="s">
        <v>12324</v>
      </c>
      <c r="L113" s="2" t="s">
        <v>93</v>
      </c>
      <c r="M113" s="2" t="s">
        <v>92</v>
      </c>
      <c r="N113" s="2" t="s">
        <v>12074</v>
      </c>
      <c r="O113" s="2" t="s">
        <v>442</v>
      </c>
      <c r="P113" s="2" t="s">
        <v>3045</v>
      </c>
      <c r="Q113" s="2" t="s">
        <v>3044</v>
      </c>
      <c r="R113" s="2" t="s">
        <v>98</v>
      </c>
      <c r="S113" s="58" t="s">
        <v>12525</v>
      </c>
      <c r="T113" s="2" t="s">
        <v>12526</v>
      </c>
      <c r="U113" s="2" t="s">
        <v>12527</v>
      </c>
      <c r="V113" s="2" t="s">
        <v>147</v>
      </c>
      <c r="W113" s="2" t="s">
        <v>1351</v>
      </c>
      <c r="X113" s="2">
        <v>880</v>
      </c>
      <c r="Y113" s="2">
        <v>370</v>
      </c>
      <c r="Z113" s="2">
        <v>42</v>
      </c>
      <c r="AA113" s="2" t="s">
        <v>103</v>
      </c>
      <c r="AB113" s="2">
        <v>26</v>
      </c>
      <c r="AC113" s="2">
        <v>1</v>
      </c>
      <c r="AD113" s="2">
        <v>19</v>
      </c>
    </row>
    <row r="114" spans="2:30">
      <c r="B114" s="2" t="s">
        <v>12067</v>
      </c>
      <c r="C114" s="10">
        <v>44494</v>
      </c>
      <c r="D114" s="58" t="s">
        <v>12528</v>
      </c>
      <c r="E114" s="2">
        <v>5173</v>
      </c>
      <c r="F114" s="2">
        <v>5173</v>
      </c>
      <c r="G114" s="2" t="s">
        <v>12486</v>
      </c>
      <c r="H114" s="2" t="s">
        <v>534</v>
      </c>
      <c r="I114" s="2" t="s">
        <v>12524</v>
      </c>
      <c r="J114" s="10">
        <v>43447</v>
      </c>
      <c r="K114" s="2" t="s">
        <v>12324</v>
      </c>
      <c r="L114" s="2" t="s">
        <v>1192</v>
      </c>
      <c r="M114" s="2" t="s">
        <v>92</v>
      </c>
      <c r="N114" s="2" t="s">
        <v>12074</v>
      </c>
      <c r="O114" s="2" t="s">
        <v>442</v>
      </c>
      <c r="P114" s="2" t="s">
        <v>3045</v>
      </c>
      <c r="Q114" s="2" t="s">
        <v>3044</v>
      </c>
      <c r="R114" s="2" t="s">
        <v>5709</v>
      </c>
      <c r="S114" s="58" t="s">
        <v>12529</v>
      </c>
      <c r="T114" s="2" t="s">
        <v>5711</v>
      </c>
      <c r="U114" s="2" t="s">
        <v>12530</v>
      </c>
      <c r="V114" s="2" t="s">
        <v>147</v>
      </c>
      <c r="W114" s="2" t="s">
        <v>12312</v>
      </c>
      <c r="X114" s="2">
        <v>83</v>
      </c>
      <c r="Y114" s="2">
        <v>0</v>
      </c>
      <c r="Z114" s="2">
        <v>0</v>
      </c>
      <c r="AA114" s="2" t="s">
        <v>331</v>
      </c>
      <c r="AB114" s="2">
        <v>26</v>
      </c>
      <c r="AC114" s="2">
        <v>1</v>
      </c>
      <c r="AD114" s="2">
        <v>19</v>
      </c>
    </row>
    <row r="115" spans="2:30">
      <c r="B115" s="2" t="s">
        <v>12067</v>
      </c>
      <c r="C115" s="10">
        <v>44468</v>
      </c>
      <c r="D115" s="58" t="s">
        <v>12531</v>
      </c>
      <c r="E115" s="2">
        <v>8006</v>
      </c>
      <c r="F115" s="2">
        <v>8006</v>
      </c>
      <c r="G115" s="2" t="s">
        <v>12486</v>
      </c>
      <c r="H115" s="2" t="s">
        <v>12223</v>
      </c>
      <c r="I115" s="2" t="s">
        <v>12532</v>
      </c>
      <c r="J115" s="10">
        <v>43433</v>
      </c>
      <c r="K115" s="2" t="s">
        <v>12324</v>
      </c>
      <c r="L115" s="2" t="s">
        <v>1192</v>
      </c>
      <c r="M115" s="2" t="s">
        <v>92</v>
      </c>
      <c r="N115" s="2" t="s">
        <v>12333</v>
      </c>
      <c r="O115" s="2" t="s">
        <v>94</v>
      </c>
      <c r="P115" s="2" t="s">
        <v>120</v>
      </c>
      <c r="Q115" s="2" t="s">
        <v>96</v>
      </c>
      <c r="R115" s="2" t="s">
        <v>2860</v>
      </c>
      <c r="S115" s="58" t="s">
        <v>12533</v>
      </c>
      <c r="T115" s="2" t="s">
        <v>12311</v>
      </c>
      <c r="U115" s="2" t="s">
        <v>12534</v>
      </c>
      <c r="V115" s="2" t="s">
        <v>28</v>
      </c>
      <c r="W115" s="2" t="s">
        <v>12312</v>
      </c>
      <c r="X115" s="2">
        <v>55</v>
      </c>
      <c r="Y115" s="2">
        <v>0</v>
      </c>
      <c r="Z115" s="2">
        <v>0</v>
      </c>
      <c r="AA115" s="2" t="s">
        <v>103</v>
      </c>
      <c r="AB115" s="2">
        <v>8</v>
      </c>
      <c r="AC115" s="2">
        <v>1</v>
      </c>
      <c r="AD115" s="2">
        <v>1</v>
      </c>
    </row>
    <row r="116" spans="2:30">
      <c r="B116" s="2" t="s">
        <v>12067</v>
      </c>
      <c r="C116" s="10">
        <v>44468</v>
      </c>
      <c r="D116" s="58" t="s">
        <v>12535</v>
      </c>
      <c r="E116" s="2">
        <v>8009</v>
      </c>
      <c r="F116" s="2">
        <v>8009</v>
      </c>
      <c r="G116" s="2" t="s">
        <v>12470</v>
      </c>
      <c r="H116" s="2" t="s">
        <v>128</v>
      </c>
      <c r="I116" s="2" t="s">
        <v>12536</v>
      </c>
      <c r="J116" s="10">
        <v>43452</v>
      </c>
      <c r="K116" s="2" t="s">
        <v>12324</v>
      </c>
      <c r="L116" s="2" t="s">
        <v>1192</v>
      </c>
      <c r="M116" s="2" t="s">
        <v>92</v>
      </c>
      <c r="N116" s="2" t="s">
        <v>12333</v>
      </c>
      <c r="O116" s="2" t="s">
        <v>140</v>
      </c>
      <c r="P116" s="2" t="s">
        <v>152</v>
      </c>
      <c r="Q116" s="2" t="s">
        <v>141</v>
      </c>
      <c r="R116" s="2" t="s">
        <v>12537</v>
      </c>
      <c r="S116" s="58" t="s">
        <v>12538</v>
      </c>
      <c r="T116" s="2" t="s">
        <v>12311</v>
      </c>
      <c r="U116" s="2" t="s">
        <v>12539</v>
      </c>
      <c r="V116" s="2" t="s">
        <v>28</v>
      </c>
      <c r="W116" s="2" t="s">
        <v>12312</v>
      </c>
      <c r="X116" s="2">
        <v>58</v>
      </c>
      <c r="Y116" s="2">
        <v>0</v>
      </c>
      <c r="Z116" s="2">
        <v>0</v>
      </c>
      <c r="AA116" s="2" t="s">
        <v>103</v>
      </c>
      <c r="AB116" s="2">
        <v>3</v>
      </c>
      <c r="AC116" s="2">
        <v>3</v>
      </c>
      <c r="AD116" s="2">
        <v>1</v>
      </c>
    </row>
    <row r="117" spans="2:30">
      <c r="B117" s="2" t="s">
        <v>12067</v>
      </c>
      <c r="C117" s="10">
        <v>44494</v>
      </c>
      <c r="D117" s="58" t="s">
        <v>12540</v>
      </c>
      <c r="E117" s="2" t="s">
        <v>12541</v>
      </c>
      <c r="F117" s="2">
        <v>189</v>
      </c>
      <c r="G117" s="2" t="s">
        <v>12486</v>
      </c>
      <c r="H117" s="2" t="s">
        <v>285</v>
      </c>
      <c r="I117" s="2" t="s">
        <v>12542</v>
      </c>
      <c r="J117" s="10">
        <v>38301</v>
      </c>
      <c r="K117" s="2" t="s">
        <v>12324</v>
      </c>
      <c r="L117" s="2" t="s">
        <v>93</v>
      </c>
      <c r="M117" s="2" t="s">
        <v>92</v>
      </c>
      <c r="N117" s="2" t="s">
        <v>12074</v>
      </c>
      <c r="O117" s="2" t="s">
        <v>248</v>
      </c>
      <c r="P117" s="2" t="s">
        <v>7494</v>
      </c>
      <c r="Q117" s="2" t="s">
        <v>297</v>
      </c>
      <c r="R117" s="2" t="s">
        <v>98</v>
      </c>
      <c r="S117" s="58" t="s">
        <v>12543</v>
      </c>
      <c r="T117" s="2" t="s">
        <v>12544</v>
      </c>
      <c r="U117" s="2" t="s">
        <v>12545</v>
      </c>
      <c r="V117" s="2" t="s">
        <v>147</v>
      </c>
      <c r="W117" s="2" t="s">
        <v>330</v>
      </c>
      <c r="X117" s="2">
        <v>1136</v>
      </c>
      <c r="Y117" s="2">
        <v>157</v>
      </c>
      <c r="Z117" s="2">
        <v>14</v>
      </c>
      <c r="AA117" s="2" t="s">
        <v>331</v>
      </c>
      <c r="AB117" s="2">
        <v>8</v>
      </c>
      <c r="AC117" s="2">
        <v>2</v>
      </c>
      <c r="AD117" s="2">
        <v>4</v>
      </c>
    </row>
    <row r="118" spans="2:30">
      <c r="B118" s="2" t="s">
        <v>12067</v>
      </c>
      <c r="C118" s="10">
        <v>44503</v>
      </c>
      <c r="D118" s="58" t="s">
        <v>12546</v>
      </c>
      <c r="E118" s="2" t="s">
        <v>12547</v>
      </c>
      <c r="F118" s="2">
        <v>500</v>
      </c>
      <c r="G118" s="2" t="s">
        <v>12470</v>
      </c>
      <c r="H118" s="2" t="s">
        <v>108</v>
      </c>
      <c r="I118" s="2" t="s">
        <v>187</v>
      </c>
      <c r="J118" s="10">
        <v>37756</v>
      </c>
      <c r="K118" s="2" t="s">
        <v>12324</v>
      </c>
      <c r="L118" s="2" t="s">
        <v>1192</v>
      </c>
      <c r="M118" s="2" t="s">
        <v>92</v>
      </c>
      <c r="N118" s="2" t="s">
        <v>12074</v>
      </c>
      <c r="O118" s="2" t="s">
        <v>94</v>
      </c>
      <c r="P118" s="2" t="s">
        <v>120</v>
      </c>
      <c r="Q118" s="2" t="s">
        <v>96</v>
      </c>
      <c r="R118" s="2" t="s">
        <v>186</v>
      </c>
      <c r="S118" s="58" t="s">
        <v>12548</v>
      </c>
      <c r="T118" s="2" t="s">
        <v>12549</v>
      </c>
      <c r="U118" s="2" t="s">
        <v>12550</v>
      </c>
      <c r="V118" s="2" t="s">
        <v>28</v>
      </c>
      <c r="W118" s="2" t="s">
        <v>1260</v>
      </c>
      <c r="X118" s="2">
        <v>382</v>
      </c>
      <c r="Y118" s="2">
        <v>9</v>
      </c>
      <c r="Z118" s="2">
        <v>2</v>
      </c>
      <c r="AA118" s="2" t="s">
        <v>103</v>
      </c>
      <c r="AB118" s="2">
        <v>5</v>
      </c>
      <c r="AC118" s="2">
        <v>2</v>
      </c>
      <c r="AD118" s="2">
        <v>1</v>
      </c>
    </row>
    <row r="119" spans="2:30">
      <c r="B119" s="2" t="s">
        <v>12067</v>
      </c>
      <c r="C119" s="10">
        <v>44565</v>
      </c>
      <c r="D119" s="58" t="s">
        <v>12551</v>
      </c>
      <c r="E119" s="2" t="s">
        <v>12552</v>
      </c>
      <c r="F119" s="2">
        <v>342</v>
      </c>
      <c r="G119" s="2" t="s">
        <v>12470</v>
      </c>
      <c r="H119" s="2" t="s">
        <v>380</v>
      </c>
      <c r="I119" s="2" t="s">
        <v>12553</v>
      </c>
      <c r="J119" s="10">
        <v>39735</v>
      </c>
      <c r="K119" s="2" t="s">
        <v>12324</v>
      </c>
      <c r="L119" s="2" t="s">
        <v>93</v>
      </c>
      <c r="M119" s="2" t="s">
        <v>92</v>
      </c>
      <c r="N119" s="2" t="s">
        <v>12074</v>
      </c>
      <c r="O119" s="2" t="s">
        <v>442</v>
      </c>
      <c r="P119" s="2" t="s">
        <v>1525</v>
      </c>
      <c r="Q119" s="2" t="s">
        <v>1519</v>
      </c>
      <c r="R119" s="2" t="s">
        <v>8696</v>
      </c>
      <c r="S119" s="58" t="s">
        <v>12554</v>
      </c>
      <c r="T119" s="2" t="s">
        <v>12555</v>
      </c>
      <c r="U119" s="2" t="s">
        <v>12556</v>
      </c>
      <c r="V119" s="2" t="s">
        <v>28</v>
      </c>
      <c r="W119" s="2" t="s">
        <v>1351</v>
      </c>
      <c r="X119" s="2">
        <v>846</v>
      </c>
      <c r="Y119" s="2">
        <v>145</v>
      </c>
      <c r="Z119" s="2">
        <v>17</v>
      </c>
      <c r="AA119" s="2" t="s">
        <v>331</v>
      </c>
      <c r="AB119" s="2">
        <v>5</v>
      </c>
      <c r="AC119" s="2">
        <v>2</v>
      </c>
      <c r="AD119" s="2">
        <v>1</v>
      </c>
    </row>
    <row r="120" spans="2:30">
      <c r="B120" s="2" t="s">
        <v>12067</v>
      </c>
      <c r="C120" s="10" t="s">
        <v>12557</v>
      </c>
      <c r="D120" s="58" t="s">
        <v>12558</v>
      </c>
      <c r="E120" s="2" t="s">
        <v>12559</v>
      </c>
      <c r="F120" s="2">
        <v>779</v>
      </c>
      <c r="G120" s="2" t="s">
        <v>12486</v>
      </c>
      <c r="H120" s="2" t="s">
        <v>12223</v>
      </c>
      <c r="I120" s="2" t="s">
        <v>12532</v>
      </c>
      <c r="J120" s="10">
        <v>42703</v>
      </c>
      <c r="K120" s="2" t="s">
        <v>12324</v>
      </c>
      <c r="L120" s="2" t="s">
        <v>1192</v>
      </c>
      <c r="M120" s="2" t="s">
        <v>69</v>
      </c>
      <c r="N120" s="2" t="s">
        <v>12560</v>
      </c>
      <c r="O120" s="2" t="s">
        <v>94</v>
      </c>
      <c r="P120" s="2" t="s">
        <v>120</v>
      </c>
      <c r="Q120" s="2" t="s">
        <v>96</v>
      </c>
      <c r="R120" s="2" t="s">
        <v>12561</v>
      </c>
      <c r="S120" s="58" t="s">
        <v>12562</v>
      </c>
      <c r="T120" s="2" t="s">
        <v>12563</v>
      </c>
      <c r="U120" s="2" t="s">
        <v>12564</v>
      </c>
      <c r="V120" s="2" t="s">
        <v>28</v>
      </c>
      <c r="W120" s="2" t="s">
        <v>12312</v>
      </c>
      <c r="X120" s="2">
        <v>109</v>
      </c>
      <c r="Y120" s="2">
        <v>0</v>
      </c>
      <c r="Z120" s="2">
        <v>0</v>
      </c>
      <c r="AA120" s="2" t="s">
        <v>103</v>
      </c>
      <c r="AB120" s="2">
        <v>3</v>
      </c>
      <c r="AC120" s="2">
        <v>3</v>
      </c>
      <c r="AD120" s="2">
        <v>1</v>
      </c>
    </row>
    <row r="121" spans="2:30">
      <c r="B121" s="2" t="s">
        <v>12067</v>
      </c>
      <c r="C121" s="10" t="s">
        <v>12557</v>
      </c>
      <c r="D121" s="58" t="s">
        <v>12565</v>
      </c>
      <c r="E121" s="2" t="s">
        <v>12566</v>
      </c>
      <c r="F121" s="2">
        <v>981</v>
      </c>
      <c r="G121" s="2" t="s">
        <v>12486</v>
      </c>
      <c r="H121" s="2" t="s">
        <v>12223</v>
      </c>
      <c r="I121" s="2" t="s">
        <v>12532</v>
      </c>
      <c r="J121" s="10">
        <v>42999</v>
      </c>
      <c r="K121" s="2" t="s">
        <v>12324</v>
      </c>
      <c r="L121" s="2" t="s">
        <v>1192</v>
      </c>
      <c r="M121" s="2" t="s">
        <v>92</v>
      </c>
      <c r="N121" s="2" t="s">
        <v>12560</v>
      </c>
      <c r="O121" s="2" t="s">
        <v>94</v>
      </c>
      <c r="P121" s="2" t="s">
        <v>120</v>
      </c>
      <c r="Q121" s="2" t="s">
        <v>96</v>
      </c>
      <c r="R121" s="2" t="s">
        <v>186</v>
      </c>
      <c r="S121" s="58" t="s">
        <v>12567</v>
      </c>
      <c r="T121" s="2" t="s">
        <v>12568</v>
      </c>
      <c r="U121" s="2" t="s">
        <v>12569</v>
      </c>
      <c r="V121" s="2" t="s">
        <v>28</v>
      </c>
      <c r="W121" s="2" t="s">
        <v>12312</v>
      </c>
      <c r="X121" s="2">
        <v>136</v>
      </c>
      <c r="Y121" s="2">
        <v>15</v>
      </c>
      <c r="Z121" s="2">
        <v>11</v>
      </c>
      <c r="AA121" s="2" t="s">
        <v>103</v>
      </c>
      <c r="AB121" s="2">
        <v>3</v>
      </c>
      <c r="AC121" s="2">
        <v>3</v>
      </c>
      <c r="AD121" s="2">
        <v>1</v>
      </c>
    </row>
    <row r="122" spans="2:30">
      <c r="B122" s="2" t="s">
        <v>12067</v>
      </c>
      <c r="C122" s="10" t="s">
        <v>12557</v>
      </c>
      <c r="D122" s="58" t="s">
        <v>12570</v>
      </c>
      <c r="E122" s="2" t="s">
        <v>12571</v>
      </c>
      <c r="F122" s="2">
        <v>982</v>
      </c>
      <c r="G122" s="2" t="s">
        <v>12486</v>
      </c>
      <c r="H122" s="2" t="s">
        <v>12223</v>
      </c>
      <c r="I122" s="2" t="s">
        <v>12532</v>
      </c>
      <c r="J122" s="10">
        <v>42999</v>
      </c>
      <c r="K122" s="2" t="s">
        <v>12324</v>
      </c>
      <c r="L122" s="2" t="s">
        <v>1192</v>
      </c>
      <c r="M122" s="2" t="s">
        <v>92</v>
      </c>
      <c r="N122" s="2" t="s">
        <v>12560</v>
      </c>
      <c r="O122" s="2" t="s">
        <v>94</v>
      </c>
      <c r="P122" s="2" t="s">
        <v>120</v>
      </c>
      <c r="Q122" s="2" t="s">
        <v>96</v>
      </c>
      <c r="R122" s="2" t="s">
        <v>186</v>
      </c>
      <c r="S122" s="58" t="s">
        <v>12572</v>
      </c>
      <c r="T122" s="2" t="s">
        <v>12573</v>
      </c>
      <c r="U122" s="2" t="s">
        <v>12574</v>
      </c>
      <c r="V122" s="2" t="s">
        <v>28</v>
      </c>
      <c r="W122" s="2" t="s">
        <v>12312</v>
      </c>
      <c r="X122" s="2">
        <v>112</v>
      </c>
      <c r="Y122" s="2">
        <v>5</v>
      </c>
      <c r="Z122" s="2">
        <v>4</v>
      </c>
      <c r="AA122" s="2" t="s">
        <v>103</v>
      </c>
      <c r="AB122" s="2">
        <v>3</v>
      </c>
      <c r="AC122" s="2">
        <v>3</v>
      </c>
      <c r="AD122" s="2">
        <v>1</v>
      </c>
    </row>
    <row r="123" spans="2:30">
      <c r="B123" s="2" t="s">
        <v>12067</v>
      </c>
      <c r="C123" s="10" t="s">
        <v>12557</v>
      </c>
      <c r="D123" s="58" t="s">
        <v>12575</v>
      </c>
      <c r="E123" s="2" t="s">
        <v>12576</v>
      </c>
      <c r="F123" s="2">
        <v>654</v>
      </c>
      <c r="G123" s="2" t="s">
        <v>12486</v>
      </c>
      <c r="H123" s="2" t="s">
        <v>12223</v>
      </c>
      <c r="I123" s="2" t="s">
        <v>12532</v>
      </c>
      <c r="J123" s="10">
        <v>43018</v>
      </c>
      <c r="K123" s="2" t="s">
        <v>12324</v>
      </c>
      <c r="L123" s="2" t="s">
        <v>1192</v>
      </c>
      <c r="M123" s="2" t="s">
        <v>92</v>
      </c>
      <c r="N123" s="2" t="s">
        <v>12560</v>
      </c>
      <c r="O123" s="2" t="s">
        <v>94</v>
      </c>
      <c r="P123" s="2" t="s">
        <v>120</v>
      </c>
      <c r="Q123" s="2" t="s">
        <v>96</v>
      </c>
      <c r="R123" s="2" t="s">
        <v>2160</v>
      </c>
      <c r="S123" s="58" t="s">
        <v>12577</v>
      </c>
      <c r="T123" s="2" t="s">
        <v>12578</v>
      </c>
      <c r="U123" s="2" t="s">
        <v>12579</v>
      </c>
      <c r="V123" s="2" t="s">
        <v>28</v>
      </c>
      <c r="W123" s="2" t="s">
        <v>12312</v>
      </c>
      <c r="X123" s="2">
        <v>129</v>
      </c>
      <c r="Y123" s="2">
        <v>13</v>
      </c>
      <c r="Z123" s="2">
        <v>10</v>
      </c>
      <c r="AA123" s="2" t="s">
        <v>103</v>
      </c>
      <c r="AB123" s="2">
        <v>3</v>
      </c>
      <c r="AC123" s="2">
        <v>3</v>
      </c>
      <c r="AD123" s="2">
        <v>1</v>
      </c>
    </row>
    <row r="124" spans="2:30">
      <c r="B124" s="2" t="s">
        <v>12067</v>
      </c>
      <c r="C124" s="10" t="s">
        <v>12557</v>
      </c>
      <c r="D124" s="58" t="s">
        <v>12580</v>
      </c>
      <c r="E124" s="2" t="s">
        <v>12581</v>
      </c>
      <c r="F124" s="2">
        <v>970</v>
      </c>
      <c r="G124" s="2" t="s">
        <v>12486</v>
      </c>
      <c r="H124" s="2" t="s">
        <v>12223</v>
      </c>
      <c r="I124" s="2" t="s">
        <v>12532</v>
      </c>
      <c r="J124" s="10">
        <v>43055</v>
      </c>
      <c r="K124" s="2" t="s">
        <v>12324</v>
      </c>
      <c r="L124" s="2" t="s">
        <v>1192</v>
      </c>
      <c r="M124" s="2" t="s">
        <v>92</v>
      </c>
      <c r="N124" s="2" t="s">
        <v>12560</v>
      </c>
      <c r="O124" s="2" t="s">
        <v>94</v>
      </c>
      <c r="P124" s="2" t="s">
        <v>120</v>
      </c>
      <c r="Q124" s="2" t="s">
        <v>96</v>
      </c>
      <c r="R124" s="2" t="s">
        <v>98</v>
      </c>
      <c r="S124" s="58" t="s">
        <v>12582</v>
      </c>
      <c r="T124" s="2" t="s">
        <v>12583</v>
      </c>
      <c r="U124" s="2" t="s">
        <v>12584</v>
      </c>
      <c r="V124" s="2" t="s">
        <v>28</v>
      </c>
      <c r="W124" s="2" t="s">
        <v>12312</v>
      </c>
      <c r="X124" s="2">
        <v>93</v>
      </c>
      <c r="Y124" s="2">
        <v>20</v>
      </c>
      <c r="Z124" s="2">
        <v>21</v>
      </c>
      <c r="AA124" s="2" t="s">
        <v>103</v>
      </c>
      <c r="AB124" s="2">
        <v>3</v>
      </c>
      <c r="AC124" s="2">
        <v>3</v>
      </c>
      <c r="AD124" s="2">
        <v>1</v>
      </c>
    </row>
    <row r="125" spans="2:30">
      <c r="B125" s="2" t="s">
        <v>12067</v>
      </c>
      <c r="C125" s="10" t="s">
        <v>12557</v>
      </c>
      <c r="D125" s="58" t="s">
        <v>12585</v>
      </c>
      <c r="E125" s="2" t="s">
        <v>12586</v>
      </c>
      <c r="F125" s="2">
        <v>946</v>
      </c>
      <c r="G125" s="2" t="s">
        <v>12486</v>
      </c>
      <c r="H125" s="2" t="s">
        <v>12223</v>
      </c>
      <c r="I125" s="2" t="s">
        <v>12532</v>
      </c>
      <c r="J125" s="10">
        <v>43060</v>
      </c>
      <c r="K125" s="2" t="s">
        <v>12324</v>
      </c>
      <c r="L125" s="2" t="s">
        <v>1192</v>
      </c>
      <c r="M125" s="2" t="s">
        <v>92</v>
      </c>
      <c r="N125" s="2" t="s">
        <v>12560</v>
      </c>
      <c r="O125" s="2" t="s">
        <v>94</v>
      </c>
      <c r="P125" s="2" t="s">
        <v>120</v>
      </c>
      <c r="Q125" s="2" t="s">
        <v>96</v>
      </c>
      <c r="R125" s="2" t="s">
        <v>186</v>
      </c>
      <c r="S125" s="58" t="s">
        <v>12587</v>
      </c>
      <c r="T125" s="2" t="s">
        <v>12588</v>
      </c>
      <c r="U125" s="2" t="s">
        <v>12589</v>
      </c>
      <c r="V125" s="2" t="s">
        <v>28</v>
      </c>
      <c r="W125" s="2" t="s">
        <v>12312</v>
      </c>
      <c r="X125" s="2">
        <v>93</v>
      </c>
      <c r="Y125" s="2">
        <v>13</v>
      </c>
      <c r="Z125" s="2">
        <v>14</v>
      </c>
      <c r="AA125" s="2" t="s">
        <v>103</v>
      </c>
      <c r="AB125" s="2">
        <v>3</v>
      </c>
      <c r="AC125" s="2">
        <v>3</v>
      </c>
      <c r="AD125" s="2">
        <v>1</v>
      </c>
    </row>
    <row r="126" spans="2:30">
      <c r="B126" s="2" t="s">
        <v>12067</v>
      </c>
      <c r="C126" s="10" t="s">
        <v>12557</v>
      </c>
      <c r="D126" s="58" t="s">
        <v>12590</v>
      </c>
      <c r="E126" s="2">
        <v>5035</v>
      </c>
      <c r="F126" s="2">
        <v>5035</v>
      </c>
      <c r="G126" s="2" t="s">
        <v>12486</v>
      </c>
      <c r="H126" s="2" t="s">
        <v>12223</v>
      </c>
      <c r="I126" s="2" t="s">
        <v>12532</v>
      </c>
      <c r="J126" s="10">
        <v>43068</v>
      </c>
      <c r="K126" s="2" t="s">
        <v>12324</v>
      </c>
      <c r="L126" s="2" t="s">
        <v>1192</v>
      </c>
      <c r="M126" s="2" t="s">
        <v>92</v>
      </c>
      <c r="N126" s="2" t="s">
        <v>12560</v>
      </c>
      <c r="O126" s="2" t="s">
        <v>94</v>
      </c>
      <c r="P126" s="2" t="s">
        <v>120</v>
      </c>
      <c r="Q126" s="2" t="s">
        <v>96</v>
      </c>
      <c r="R126" s="2" t="s">
        <v>98</v>
      </c>
      <c r="S126" s="58" t="s">
        <v>12591</v>
      </c>
      <c r="T126" s="2" t="s">
        <v>12592</v>
      </c>
      <c r="U126" s="2" t="s">
        <v>12593</v>
      </c>
      <c r="V126" s="2" t="s">
        <v>28</v>
      </c>
      <c r="W126" s="2" t="s">
        <v>12312</v>
      </c>
      <c r="X126" s="2">
        <v>107</v>
      </c>
      <c r="Y126" s="2">
        <v>0</v>
      </c>
      <c r="Z126" s="2">
        <v>0</v>
      </c>
      <c r="AA126" s="2" t="s">
        <v>103</v>
      </c>
      <c r="AB126" s="2">
        <v>3</v>
      </c>
      <c r="AC126" s="2">
        <v>3</v>
      </c>
      <c r="AD126" s="2">
        <v>1</v>
      </c>
    </row>
    <row r="127" spans="2:30">
      <c r="B127" s="2" t="s">
        <v>12067</v>
      </c>
      <c r="C127" s="10">
        <v>44897</v>
      </c>
      <c r="D127" s="58" t="s">
        <v>12594</v>
      </c>
      <c r="E127" s="2">
        <v>5049</v>
      </c>
      <c r="F127" s="2">
        <v>5049</v>
      </c>
      <c r="G127" s="2" t="s">
        <v>12486</v>
      </c>
      <c r="H127" s="2" t="s">
        <v>12223</v>
      </c>
      <c r="I127" s="2" t="s">
        <v>12532</v>
      </c>
      <c r="J127" s="10">
        <v>43164</v>
      </c>
      <c r="K127" s="2" t="s">
        <v>12324</v>
      </c>
      <c r="L127" s="2" t="s">
        <v>1192</v>
      </c>
      <c r="M127" s="2" t="s">
        <v>92</v>
      </c>
      <c r="N127" s="2" t="s">
        <v>12560</v>
      </c>
      <c r="O127" s="2" t="s">
        <v>94</v>
      </c>
      <c r="P127" s="2" t="s">
        <v>120</v>
      </c>
      <c r="Q127" s="2" t="s">
        <v>96</v>
      </c>
      <c r="R127" s="2" t="s">
        <v>186</v>
      </c>
      <c r="S127" s="58" t="s">
        <v>12595</v>
      </c>
      <c r="T127" s="2" t="s">
        <v>12596</v>
      </c>
      <c r="U127" s="2" t="s">
        <v>12597</v>
      </c>
      <c r="V127" s="2" t="s">
        <v>28</v>
      </c>
      <c r="W127" s="2" t="s">
        <v>12312</v>
      </c>
      <c r="X127" s="2">
        <v>123</v>
      </c>
      <c r="Y127" s="2">
        <v>8</v>
      </c>
      <c r="Z127" s="2">
        <v>6</v>
      </c>
      <c r="AA127" s="2" t="s">
        <v>103</v>
      </c>
      <c r="AB127" s="2">
        <v>3</v>
      </c>
      <c r="AC127" s="2">
        <v>3</v>
      </c>
      <c r="AD127" s="2">
        <v>1</v>
      </c>
    </row>
    <row r="128" spans="2:30">
      <c r="B128" s="2" t="s">
        <v>12067</v>
      </c>
      <c r="C128" s="10" t="s">
        <v>12557</v>
      </c>
      <c r="D128" s="58" t="s">
        <v>12598</v>
      </c>
      <c r="E128" s="2" t="s">
        <v>12599</v>
      </c>
      <c r="F128" s="2">
        <v>842</v>
      </c>
      <c r="G128" s="2" t="s">
        <v>12486</v>
      </c>
      <c r="H128" s="2" t="s">
        <v>12223</v>
      </c>
      <c r="I128" s="2" t="s">
        <v>12532</v>
      </c>
      <c r="J128" s="10">
        <v>43188</v>
      </c>
      <c r="K128" s="2" t="s">
        <v>12324</v>
      </c>
      <c r="L128" s="2" t="s">
        <v>1192</v>
      </c>
      <c r="M128" s="2" t="s">
        <v>92</v>
      </c>
      <c r="N128" s="2" t="s">
        <v>12560</v>
      </c>
      <c r="O128" s="2" t="s">
        <v>94</v>
      </c>
      <c r="P128" s="2" t="s">
        <v>120</v>
      </c>
      <c r="Q128" s="2" t="s">
        <v>96</v>
      </c>
      <c r="R128" s="2" t="s">
        <v>186</v>
      </c>
      <c r="S128" s="58" t="s">
        <v>12600</v>
      </c>
      <c r="T128" s="2" t="s">
        <v>12601</v>
      </c>
      <c r="U128" s="2" t="s">
        <v>12602</v>
      </c>
      <c r="V128" s="2" t="s">
        <v>28</v>
      </c>
      <c r="W128" s="2" t="s">
        <v>12312</v>
      </c>
      <c r="X128" s="2">
        <v>122</v>
      </c>
      <c r="Y128" s="2">
        <v>22</v>
      </c>
      <c r="Z128" s="2">
        <v>18</v>
      </c>
      <c r="AA128" s="2" t="s">
        <v>103</v>
      </c>
      <c r="AB128" s="2">
        <v>3</v>
      </c>
      <c r="AC128" s="2">
        <v>3</v>
      </c>
      <c r="AD128" s="2">
        <v>1</v>
      </c>
    </row>
    <row r="129" spans="2:30">
      <c r="B129" s="2" t="s">
        <v>12067</v>
      </c>
      <c r="C129" s="10" t="s">
        <v>12557</v>
      </c>
      <c r="D129" s="58" t="s">
        <v>12603</v>
      </c>
      <c r="E129" s="2">
        <v>5105</v>
      </c>
      <c r="F129" s="2">
        <v>5105</v>
      </c>
      <c r="G129" s="2" t="s">
        <v>12486</v>
      </c>
      <c r="H129" s="2" t="s">
        <v>81</v>
      </c>
      <c r="I129" s="2" t="s">
        <v>113</v>
      </c>
      <c r="J129" s="10">
        <v>43371</v>
      </c>
      <c r="K129" s="2" t="s">
        <v>12324</v>
      </c>
      <c r="L129" s="2" t="s">
        <v>1192</v>
      </c>
      <c r="M129" s="2" t="s">
        <v>92</v>
      </c>
      <c r="N129" s="2" t="s">
        <v>12333</v>
      </c>
      <c r="O129" s="2" t="s">
        <v>94</v>
      </c>
      <c r="P129" s="2" t="s">
        <v>120</v>
      </c>
      <c r="Q129" s="2" t="s">
        <v>96</v>
      </c>
      <c r="R129" s="2" t="s">
        <v>98</v>
      </c>
      <c r="S129" s="58" t="s">
        <v>12604</v>
      </c>
      <c r="T129" s="2" t="s">
        <v>122</v>
      </c>
      <c r="U129" s="2" t="s">
        <v>123</v>
      </c>
      <c r="V129" s="2" t="s">
        <v>28</v>
      </c>
      <c r="W129" s="2" t="s">
        <v>12312</v>
      </c>
      <c r="X129" s="2">
        <v>77</v>
      </c>
      <c r="Y129" s="2">
        <v>14</v>
      </c>
      <c r="Z129" s="2">
        <v>18</v>
      </c>
      <c r="AA129" s="2" t="s">
        <v>103</v>
      </c>
      <c r="AB129" s="2">
        <v>5</v>
      </c>
      <c r="AC129" s="2">
        <v>2</v>
      </c>
      <c r="AD129" s="2">
        <v>1</v>
      </c>
    </row>
    <row r="130" spans="2:30">
      <c r="B130" s="2" t="s">
        <v>12067</v>
      </c>
      <c r="C130" s="10" t="s">
        <v>12557</v>
      </c>
      <c r="D130" s="58" t="s">
        <v>12605</v>
      </c>
      <c r="E130" s="2">
        <v>5099</v>
      </c>
      <c r="F130" s="2">
        <v>5099</v>
      </c>
      <c r="G130" s="2" t="s">
        <v>12486</v>
      </c>
      <c r="H130" s="2" t="s">
        <v>81</v>
      </c>
      <c r="I130" s="2" t="s">
        <v>113</v>
      </c>
      <c r="J130" s="10">
        <v>43433</v>
      </c>
      <c r="K130" s="2" t="s">
        <v>12324</v>
      </c>
      <c r="L130" s="2" t="s">
        <v>1192</v>
      </c>
      <c r="M130" s="2" t="s">
        <v>92</v>
      </c>
      <c r="N130" s="2" t="s">
        <v>12333</v>
      </c>
      <c r="O130" s="2" t="s">
        <v>94</v>
      </c>
      <c r="P130" s="2" t="s">
        <v>120</v>
      </c>
      <c r="Q130" s="2" t="s">
        <v>96</v>
      </c>
      <c r="R130" s="2" t="s">
        <v>12606</v>
      </c>
      <c r="S130" s="58" t="s">
        <v>12607</v>
      </c>
      <c r="T130" s="2" t="s">
        <v>12608</v>
      </c>
      <c r="U130" s="2" t="s">
        <v>3732</v>
      </c>
      <c r="V130" s="2" t="s">
        <v>28</v>
      </c>
      <c r="W130" s="2" t="s">
        <v>12312</v>
      </c>
      <c r="X130" s="2">
        <v>70</v>
      </c>
      <c r="Y130" s="2">
        <v>10</v>
      </c>
      <c r="Z130" s="2">
        <v>14</v>
      </c>
      <c r="AA130" s="2" t="s">
        <v>103</v>
      </c>
      <c r="AB130" s="2">
        <v>5</v>
      </c>
      <c r="AC130" s="2">
        <v>2</v>
      </c>
      <c r="AD130" s="2">
        <v>1</v>
      </c>
    </row>
    <row r="131" spans="2:30">
      <c r="B131" s="2" t="s">
        <v>12067</v>
      </c>
      <c r="C131" s="10" t="s">
        <v>12557</v>
      </c>
      <c r="D131" s="58" t="s">
        <v>12609</v>
      </c>
      <c r="E131" s="2">
        <v>5112</v>
      </c>
      <c r="F131" s="2">
        <v>5112</v>
      </c>
      <c r="G131" s="2" t="s">
        <v>12470</v>
      </c>
      <c r="H131" s="2" t="s">
        <v>108</v>
      </c>
      <c r="I131" s="2" t="s">
        <v>12610</v>
      </c>
      <c r="J131" s="10">
        <v>43371</v>
      </c>
      <c r="K131" s="2" t="s">
        <v>12324</v>
      </c>
      <c r="L131" s="2" t="s">
        <v>1192</v>
      </c>
      <c r="M131" s="2" t="s">
        <v>92</v>
      </c>
      <c r="N131" s="2" t="s">
        <v>12333</v>
      </c>
      <c r="O131" s="2" t="s">
        <v>94</v>
      </c>
      <c r="P131" s="2" t="s">
        <v>120</v>
      </c>
      <c r="Q131" s="2" t="s">
        <v>96</v>
      </c>
      <c r="R131" s="2">
        <v>0</v>
      </c>
      <c r="S131" s="58" t="s">
        <v>12611</v>
      </c>
      <c r="T131" s="2" t="s">
        <v>313</v>
      </c>
      <c r="U131" s="2" t="s">
        <v>314</v>
      </c>
      <c r="V131" s="2" t="s">
        <v>28</v>
      </c>
      <c r="W131" s="2" t="s">
        <v>12312</v>
      </c>
      <c r="X131" s="2">
        <v>76</v>
      </c>
      <c r="Y131" s="2">
        <v>9</v>
      </c>
      <c r="Z131" s="2">
        <v>11</v>
      </c>
      <c r="AA131" s="2" t="s">
        <v>103</v>
      </c>
      <c r="AB131" s="2">
        <v>5</v>
      </c>
      <c r="AC131" s="2">
        <v>2</v>
      </c>
      <c r="AD131" s="2">
        <v>1</v>
      </c>
    </row>
    <row r="132" spans="2:30">
      <c r="B132" s="2" t="s">
        <v>12067</v>
      </c>
      <c r="C132" s="10" t="s">
        <v>12557</v>
      </c>
      <c r="D132" s="58" t="s">
        <v>12612</v>
      </c>
      <c r="E132" s="2">
        <v>5108</v>
      </c>
      <c r="F132" s="2">
        <v>5108</v>
      </c>
      <c r="G132" s="2" t="s">
        <v>12486</v>
      </c>
      <c r="H132" s="2" t="s">
        <v>81</v>
      </c>
      <c r="I132" s="2" t="s">
        <v>358</v>
      </c>
      <c r="J132" s="10">
        <v>43371</v>
      </c>
      <c r="K132" s="2" t="s">
        <v>12324</v>
      </c>
      <c r="L132" s="2" t="s">
        <v>1192</v>
      </c>
      <c r="M132" s="2" t="s">
        <v>92</v>
      </c>
      <c r="N132" s="2" t="s">
        <v>12333</v>
      </c>
      <c r="O132" s="2" t="s">
        <v>94</v>
      </c>
      <c r="P132" s="2" t="s">
        <v>834</v>
      </c>
      <c r="Q132" s="2" t="s">
        <v>96</v>
      </c>
      <c r="R132" s="2" t="s">
        <v>98</v>
      </c>
      <c r="S132" s="58" t="s">
        <v>12613</v>
      </c>
      <c r="T132" s="2" t="s">
        <v>4929</v>
      </c>
      <c r="U132" s="2" t="s">
        <v>4930</v>
      </c>
      <c r="V132" s="2" t="s">
        <v>28</v>
      </c>
      <c r="W132" s="2" t="s">
        <v>12312</v>
      </c>
      <c r="X132" s="2">
        <v>71</v>
      </c>
      <c r="Y132" s="2">
        <v>7</v>
      </c>
      <c r="Z132" s="2">
        <v>9</v>
      </c>
      <c r="AA132" s="2" t="s">
        <v>103</v>
      </c>
      <c r="AB132" s="2">
        <v>5</v>
      </c>
      <c r="AC132" s="2">
        <v>2</v>
      </c>
      <c r="AD132" s="2">
        <v>1</v>
      </c>
    </row>
    <row r="133" spans="2:30">
      <c r="B133" s="2" t="s">
        <v>12067</v>
      </c>
      <c r="C133" s="10" t="s">
        <v>12557</v>
      </c>
      <c r="D133" s="58" t="s">
        <v>12614</v>
      </c>
      <c r="E133" s="2">
        <v>5129</v>
      </c>
      <c r="F133" s="2">
        <v>5129</v>
      </c>
      <c r="G133" s="2" t="s">
        <v>12486</v>
      </c>
      <c r="H133" s="2" t="s">
        <v>168</v>
      </c>
      <c r="I133" s="2" t="s">
        <v>12291</v>
      </c>
      <c r="J133" s="10">
        <v>43371</v>
      </c>
      <c r="K133" s="2" t="s">
        <v>12324</v>
      </c>
      <c r="L133" s="2" t="s">
        <v>1192</v>
      </c>
      <c r="M133" s="2" t="s">
        <v>92</v>
      </c>
      <c r="N133" s="2" t="s">
        <v>12333</v>
      </c>
      <c r="O133" s="2" t="s">
        <v>140</v>
      </c>
      <c r="P133" s="2" t="s">
        <v>142</v>
      </c>
      <c r="Q133" s="2" t="s">
        <v>141</v>
      </c>
      <c r="R133" s="2" t="s">
        <v>350</v>
      </c>
      <c r="S133" s="58" t="s">
        <v>12615</v>
      </c>
      <c r="T133" s="2" t="s">
        <v>12616</v>
      </c>
      <c r="U133" s="2" t="s">
        <v>353</v>
      </c>
      <c r="V133" s="2" t="s">
        <v>147</v>
      </c>
      <c r="W133" s="2" t="s">
        <v>12312</v>
      </c>
      <c r="X133" s="2">
        <v>70</v>
      </c>
      <c r="Y133" s="2">
        <v>8</v>
      </c>
      <c r="Z133" s="2">
        <v>10</v>
      </c>
      <c r="AA133" s="2" t="s">
        <v>103</v>
      </c>
      <c r="AB133" s="2">
        <v>5</v>
      </c>
      <c r="AC133" s="2">
        <v>2</v>
      </c>
      <c r="AD133" s="2">
        <v>1</v>
      </c>
    </row>
    <row r="134" spans="2:30">
      <c r="B134" s="2" t="s">
        <v>12067</v>
      </c>
      <c r="C134" s="10" t="s">
        <v>12557</v>
      </c>
      <c r="D134" s="58" t="s">
        <v>12617</v>
      </c>
      <c r="E134" s="2">
        <v>5146</v>
      </c>
      <c r="F134" s="2">
        <v>5146</v>
      </c>
      <c r="G134" s="2" t="s">
        <v>12486</v>
      </c>
      <c r="H134" s="2" t="s">
        <v>81</v>
      </c>
      <c r="I134" s="2" t="s">
        <v>86</v>
      </c>
      <c r="J134" s="10">
        <v>43372</v>
      </c>
      <c r="K134" s="2" t="s">
        <v>12324</v>
      </c>
      <c r="L134" s="2" t="s">
        <v>1192</v>
      </c>
      <c r="M134" s="2" t="s">
        <v>92</v>
      </c>
      <c r="N134" s="2" t="s">
        <v>12333</v>
      </c>
      <c r="O134" s="2" t="s">
        <v>94</v>
      </c>
      <c r="P134" s="2" t="s">
        <v>120</v>
      </c>
      <c r="Q134" s="2" t="s">
        <v>96</v>
      </c>
      <c r="R134" s="2" t="s">
        <v>512</v>
      </c>
      <c r="S134" s="58" t="s">
        <v>12618</v>
      </c>
      <c r="T134" s="2" t="s">
        <v>514</v>
      </c>
      <c r="U134" s="2" t="s">
        <v>515</v>
      </c>
      <c r="V134" s="2" t="s">
        <v>28</v>
      </c>
      <c r="W134" s="2" t="s">
        <v>12312</v>
      </c>
      <c r="X134" s="2">
        <v>70</v>
      </c>
      <c r="Y134" s="2">
        <v>9</v>
      </c>
      <c r="Z134" s="2">
        <v>12</v>
      </c>
      <c r="AA134" s="2" t="s">
        <v>103</v>
      </c>
      <c r="AB134" s="2">
        <v>5</v>
      </c>
      <c r="AC134" s="2">
        <v>2</v>
      </c>
      <c r="AD134" s="2">
        <v>1</v>
      </c>
    </row>
    <row r="135" spans="2:30">
      <c r="B135" s="2" t="s">
        <v>12067</v>
      </c>
      <c r="C135" s="10" t="s">
        <v>12557</v>
      </c>
      <c r="D135" s="58" t="s">
        <v>12619</v>
      </c>
      <c r="E135" s="2">
        <v>5114</v>
      </c>
      <c r="F135" s="2">
        <v>5114</v>
      </c>
      <c r="G135" s="2" t="s">
        <v>12470</v>
      </c>
      <c r="H135" s="2" t="s">
        <v>128</v>
      </c>
      <c r="I135" s="2" t="s">
        <v>12620</v>
      </c>
      <c r="J135" s="10">
        <v>43377</v>
      </c>
      <c r="K135" s="2" t="s">
        <v>12324</v>
      </c>
      <c r="L135" s="2" t="s">
        <v>1192</v>
      </c>
      <c r="M135" s="2" t="s">
        <v>92</v>
      </c>
      <c r="N135" s="2" t="s">
        <v>12333</v>
      </c>
      <c r="O135" s="2" t="s">
        <v>140</v>
      </c>
      <c r="P135" s="2" t="s">
        <v>142</v>
      </c>
      <c r="Q135" s="2" t="s">
        <v>141</v>
      </c>
      <c r="R135" s="2" t="s">
        <v>2541</v>
      </c>
      <c r="S135" s="58" t="s">
        <v>12621</v>
      </c>
      <c r="T135" s="2" t="s">
        <v>2543</v>
      </c>
      <c r="U135" s="2" t="s">
        <v>2544</v>
      </c>
      <c r="V135" s="2" t="s">
        <v>147</v>
      </c>
      <c r="W135" s="2" t="s">
        <v>12312</v>
      </c>
      <c r="X135" s="2">
        <v>84</v>
      </c>
      <c r="Y135" s="2">
        <v>10</v>
      </c>
      <c r="Z135" s="2">
        <v>11</v>
      </c>
      <c r="AA135" s="2" t="s">
        <v>103</v>
      </c>
      <c r="AB135" s="2">
        <v>5</v>
      </c>
      <c r="AC135" s="2">
        <v>2</v>
      </c>
      <c r="AD135" s="2">
        <v>1</v>
      </c>
    </row>
    <row r="136" spans="2:30">
      <c r="B136" s="2" t="s">
        <v>12067</v>
      </c>
      <c r="C136" s="10" t="s">
        <v>12557</v>
      </c>
      <c r="D136" s="58" t="s">
        <v>12622</v>
      </c>
      <c r="E136" s="2">
        <v>5117</v>
      </c>
      <c r="F136" s="2">
        <v>5117</v>
      </c>
      <c r="G136" s="2" t="s">
        <v>12486</v>
      </c>
      <c r="H136" s="2" t="s">
        <v>168</v>
      </c>
      <c r="I136" s="2" t="s">
        <v>12291</v>
      </c>
      <c r="J136" s="10">
        <v>43377</v>
      </c>
      <c r="K136" s="2" t="s">
        <v>12324</v>
      </c>
      <c r="L136" s="2" t="s">
        <v>1192</v>
      </c>
      <c r="M136" s="2" t="s">
        <v>92</v>
      </c>
      <c r="N136" s="2" t="s">
        <v>12333</v>
      </c>
      <c r="O136" s="2" t="s">
        <v>140</v>
      </c>
      <c r="P136" s="2" t="s">
        <v>142</v>
      </c>
      <c r="Q136" s="2" t="s">
        <v>141</v>
      </c>
      <c r="R136" s="2" t="s">
        <v>2706</v>
      </c>
      <c r="S136" s="58" t="s">
        <v>12623</v>
      </c>
      <c r="T136" s="2" t="s">
        <v>2708</v>
      </c>
      <c r="U136" s="2" t="s">
        <v>148</v>
      </c>
      <c r="V136" s="2" t="s">
        <v>147</v>
      </c>
      <c r="W136" s="2" t="s">
        <v>12312</v>
      </c>
      <c r="X136" s="2">
        <v>71</v>
      </c>
      <c r="Y136" s="2">
        <v>64</v>
      </c>
      <c r="Z136" s="2">
        <v>90</v>
      </c>
      <c r="AA136" s="2" t="s">
        <v>103</v>
      </c>
      <c r="AB136" s="2">
        <v>5</v>
      </c>
      <c r="AC136" s="2">
        <v>2</v>
      </c>
      <c r="AD136" s="2">
        <v>1</v>
      </c>
    </row>
    <row r="137" spans="2:30">
      <c r="B137" s="2" t="s">
        <v>12067</v>
      </c>
      <c r="C137" s="10" t="s">
        <v>12557</v>
      </c>
      <c r="D137" s="58" t="s">
        <v>12624</v>
      </c>
      <c r="E137" s="2">
        <v>5077</v>
      </c>
      <c r="F137" s="2">
        <v>5077</v>
      </c>
      <c r="G137" s="2" t="s">
        <v>12470</v>
      </c>
      <c r="H137" s="2" t="s">
        <v>128</v>
      </c>
      <c r="I137" s="2" t="s">
        <v>12536</v>
      </c>
      <c r="J137" s="10">
        <v>43410</v>
      </c>
      <c r="K137" s="2" t="s">
        <v>12324</v>
      </c>
      <c r="L137" s="2" t="s">
        <v>1192</v>
      </c>
      <c r="M137" s="2" t="s">
        <v>92</v>
      </c>
      <c r="N137" s="2" t="s">
        <v>12560</v>
      </c>
      <c r="O137" s="2" t="s">
        <v>140</v>
      </c>
      <c r="P137" s="2" t="s">
        <v>142</v>
      </c>
      <c r="Q137" s="2" t="s">
        <v>141</v>
      </c>
      <c r="R137" s="2" t="s">
        <v>2666</v>
      </c>
      <c r="S137" s="58" t="s">
        <v>12625</v>
      </c>
      <c r="T137" s="2" t="s">
        <v>12626</v>
      </c>
      <c r="U137" s="2" t="s">
        <v>12627</v>
      </c>
      <c r="V137" s="2" t="s">
        <v>147</v>
      </c>
      <c r="W137" s="2" t="s">
        <v>12312</v>
      </c>
      <c r="X137" s="2">
        <v>56</v>
      </c>
      <c r="Y137" s="2">
        <v>2</v>
      </c>
      <c r="Z137" s="2">
        <v>4</v>
      </c>
      <c r="AA137" s="2" t="s">
        <v>103</v>
      </c>
      <c r="AB137" s="2">
        <v>2</v>
      </c>
      <c r="AC137" s="2">
        <v>6</v>
      </c>
      <c r="AD137" s="2">
        <v>1</v>
      </c>
    </row>
    <row r="138" spans="2:30">
      <c r="B138" s="2" t="s">
        <v>12067</v>
      </c>
      <c r="C138" s="10" t="s">
        <v>12557</v>
      </c>
      <c r="D138" s="58" t="s">
        <v>12628</v>
      </c>
      <c r="E138" s="2">
        <v>5076</v>
      </c>
      <c r="F138" s="2">
        <v>5076</v>
      </c>
      <c r="G138" s="2" t="s">
        <v>12470</v>
      </c>
      <c r="H138" s="2" t="s">
        <v>128</v>
      </c>
      <c r="I138" s="2" t="s">
        <v>12536</v>
      </c>
      <c r="J138" s="10">
        <v>43430</v>
      </c>
      <c r="K138" s="2" t="s">
        <v>12324</v>
      </c>
      <c r="L138" s="2" t="s">
        <v>1192</v>
      </c>
      <c r="M138" s="2" t="s">
        <v>92</v>
      </c>
      <c r="N138" s="2" t="s">
        <v>12560</v>
      </c>
      <c r="O138" s="2" t="s">
        <v>140</v>
      </c>
      <c r="P138" s="2" t="s">
        <v>142</v>
      </c>
      <c r="Q138" s="2" t="s">
        <v>141</v>
      </c>
      <c r="R138" s="2" t="s">
        <v>8917</v>
      </c>
      <c r="S138" s="58" t="s">
        <v>12629</v>
      </c>
      <c r="T138" s="2" t="s">
        <v>12630</v>
      </c>
      <c r="U138" s="2" t="s">
        <v>12631</v>
      </c>
      <c r="V138" s="2" t="s">
        <v>147</v>
      </c>
      <c r="W138" s="2" t="s">
        <v>12312</v>
      </c>
      <c r="X138" s="2">
        <v>75</v>
      </c>
      <c r="Y138" s="2">
        <v>2</v>
      </c>
      <c r="Z138" s="2">
        <v>3</v>
      </c>
      <c r="AA138" s="2" t="s">
        <v>331</v>
      </c>
      <c r="AB138" s="2">
        <v>2</v>
      </c>
      <c r="AC138" s="2">
        <v>5</v>
      </c>
      <c r="AD138" s="2">
        <v>1</v>
      </c>
    </row>
    <row r="139" spans="2:30">
      <c r="B139" s="2" t="s">
        <v>12067</v>
      </c>
      <c r="C139" s="10" t="s">
        <v>12557</v>
      </c>
      <c r="D139" s="58" t="s">
        <v>12632</v>
      </c>
      <c r="E139" s="2">
        <v>5145</v>
      </c>
      <c r="F139" s="2">
        <v>5145</v>
      </c>
      <c r="G139" s="2" t="s">
        <v>12486</v>
      </c>
      <c r="H139" s="2" t="s">
        <v>81</v>
      </c>
      <c r="I139" s="2" t="s">
        <v>113</v>
      </c>
      <c r="J139" s="10">
        <v>43432</v>
      </c>
      <c r="K139" s="2" t="s">
        <v>12324</v>
      </c>
      <c r="L139" s="2" t="s">
        <v>1192</v>
      </c>
      <c r="M139" s="2" t="s">
        <v>92</v>
      </c>
      <c r="N139" s="2" t="s">
        <v>12333</v>
      </c>
      <c r="O139" s="2" t="s">
        <v>94</v>
      </c>
      <c r="P139" s="2" t="s">
        <v>120</v>
      </c>
      <c r="Q139" s="2" t="s">
        <v>96</v>
      </c>
      <c r="R139" s="2" t="s">
        <v>98</v>
      </c>
      <c r="S139" s="58" t="s">
        <v>12633</v>
      </c>
      <c r="T139" s="2" t="s">
        <v>12634</v>
      </c>
      <c r="U139" s="2" t="s">
        <v>12635</v>
      </c>
      <c r="V139" s="2" t="s">
        <v>28</v>
      </c>
      <c r="W139" s="2" t="s">
        <v>12312</v>
      </c>
      <c r="X139" s="2">
        <v>70</v>
      </c>
      <c r="Y139" s="2">
        <v>9</v>
      </c>
      <c r="Z139" s="2">
        <v>12</v>
      </c>
      <c r="AA139" s="2" t="s">
        <v>103</v>
      </c>
      <c r="AB139" s="2">
        <v>5</v>
      </c>
      <c r="AC139" s="2">
        <v>2</v>
      </c>
      <c r="AD139" s="2">
        <v>1</v>
      </c>
    </row>
    <row r="140" spans="2:30">
      <c r="B140" s="2" t="s">
        <v>12067</v>
      </c>
      <c r="C140" s="10" t="s">
        <v>12557</v>
      </c>
      <c r="D140" s="58" t="s">
        <v>12636</v>
      </c>
      <c r="E140" s="2">
        <v>5160</v>
      </c>
      <c r="F140" s="2">
        <v>5160</v>
      </c>
      <c r="G140" s="2" t="s">
        <v>12470</v>
      </c>
      <c r="H140" s="2" t="s">
        <v>108</v>
      </c>
      <c r="I140" s="2" t="s">
        <v>187</v>
      </c>
      <c r="J140" s="10">
        <v>43433</v>
      </c>
      <c r="K140" s="2" t="s">
        <v>12324</v>
      </c>
      <c r="L140" s="2" t="s">
        <v>1192</v>
      </c>
      <c r="M140" s="2" t="s">
        <v>92</v>
      </c>
      <c r="N140" s="2" t="s">
        <v>12333</v>
      </c>
      <c r="O140" s="2" t="s">
        <v>94</v>
      </c>
      <c r="P140" s="2" t="s">
        <v>120</v>
      </c>
      <c r="Q140" s="2" t="s">
        <v>96</v>
      </c>
      <c r="R140" s="2" t="s">
        <v>186</v>
      </c>
      <c r="S140" s="58" t="s">
        <v>12637</v>
      </c>
      <c r="T140" s="2" t="s">
        <v>2952</v>
      </c>
      <c r="U140" s="2" t="s">
        <v>2953</v>
      </c>
      <c r="V140" s="2" t="s">
        <v>28</v>
      </c>
      <c r="W140" s="2" t="s">
        <v>12312</v>
      </c>
      <c r="X140" s="2">
        <v>68</v>
      </c>
      <c r="Y140" s="2">
        <v>7</v>
      </c>
      <c r="Z140" s="2">
        <v>10</v>
      </c>
      <c r="AA140" s="2" t="s">
        <v>103</v>
      </c>
      <c r="AB140" s="2">
        <v>5</v>
      </c>
      <c r="AC140" s="2">
        <v>2</v>
      </c>
      <c r="AD140" s="2">
        <v>1</v>
      </c>
    </row>
    <row r="141" spans="2:30">
      <c r="B141" s="2" t="s">
        <v>12067</v>
      </c>
      <c r="C141" s="10" t="s">
        <v>12557</v>
      </c>
      <c r="D141" s="58" t="s">
        <v>12638</v>
      </c>
      <c r="E141" s="2">
        <v>5119</v>
      </c>
      <c r="F141" s="2">
        <v>5119</v>
      </c>
      <c r="G141" s="2" t="s">
        <v>12486</v>
      </c>
      <c r="H141" s="2" t="s">
        <v>81</v>
      </c>
      <c r="I141" s="2" t="s">
        <v>113</v>
      </c>
      <c r="J141" s="10">
        <v>43371</v>
      </c>
      <c r="K141" s="2" t="s">
        <v>12324</v>
      </c>
      <c r="L141" s="2" t="s">
        <v>1192</v>
      </c>
      <c r="M141" s="2" t="s">
        <v>92</v>
      </c>
      <c r="N141" s="2" t="s">
        <v>12333</v>
      </c>
      <c r="O141" s="2" t="s">
        <v>94</v>
      </c>
      <c r="P141" s="2" t="s">
        <v>120</v>
      </c>
      <c r="Q141" s="2" t="s">
        <v>96</v>
      </c>
      <c r="R141" s="2" t="s">
        <v>263</v>
      </c>
      <c r="S141" s="58" t="s">
        <v>12639</v>
      </c>
      <c r="T141" s="2" t="s">
        <v>1694</v>
      </c>
      <c r="U141" s="2" t="s">
        <v>266</v>
      </c>
      <c r="V141" s="2" t="s">
        <v>28</v>
      </c>
      <c r="W141" s="2" t="s">
        <v>12312</v>
      </c>
      <c r="X141" s="2">
        <v>73</v>
      </c>
      <c r="Y141" s="2">
        <v>15</v>
      </c>
      <c r="Z141" s="2">
        <v>20</v>
      </c>
      <c r="AA141" s="2" t="s">
        <v>103</v>
      </c>
      <c r="AB141" s="2">
        <v>5</v>
      </c>
      <c r="AC141" s="2">
        <v>2</v>
      </c>
      <c r="AD141" s="2">
        <v>1</v>
      </c>
    </row>
    <row r="142" spans="2:30">
      <c r="B142" s="2" t="s">
        <v>12067</v>
      </c>
      <c r="C142" s="10" t="s">
        <v>12557</v>
      </c>
      <c r="D142" s="58" t="s">
        <v>12640</v>
      </c>
      <c r="E142" s="2">
        <v>5132</v>
      </c>
      <c r="F142" s="2">
        <v>5132</v>
      </c>
      <c r="G142" s="2" t="s">
        <v>12470</v>
      </c>
      <c r="H142" s="2" t="s">
        <v>108</v>
      </c>
      <c r="I142" s="2" t="s">
        <v>12610</v>
      </c>
      <c r="J142" s="10">
        <v>43434</v>
      </c>
      <c r="K142" s="2" t="s">
        <v>12324</v>
      </c>
      <c r="L142" s="2" t="s">
        <v>1192</v>
      </c>
      <c r="M142" s="2" t="s">
        <v>92</v>
      </c>
      <c r="N142" s="2" t="s">
        <v>12333</v>
      </c>
      <c r="O142" s="2" t="s">
        <v>94</v>
      </c>
      <c r="P142" s="2" t="s">
        <v>120</v>
      </c>
      <c r="Q142" s="2" t="s">
        <v>96</v>
      </c>
      <c r="R142" s="2" t="s">
        <v>372</v>
      </c>
      <c r="S142" s="58" t="s">
        <v>12641</v>
      </c>
      <c r="T142" s="2" t="s">
        <v>374</v>
      </c>
      <c r="U142" s="2" t="s">
        <v>375</v>
      </c>
      <c r="V142" s="2" t="s">
        <v>28</v>
      </c>
      <c r="W142" s="2" t="s">
        <v>12312</v>
      </c>
      <c r="X142" s="2">
        <v>72</v>
      </c>
      <c r="Y142" s="2">
        <v>12</v>
      </c>
      <c r="Z142" s="2">
        <v>17</v>
      </c>
      <c r="AA142" s="2" t="s">
        <v>103</v>
      </c>
      <c r="AB142" s="2">
        <v>5</v>
      </c>
      <c r="AC142" s="2">
        <v>2</v>
      </c>
      <c r="AD142" s="2">
        <v>1</v>
      </c>
    </row>
    <row r="143" spans="2:30">
      <c r="B143" s="2" t="s">
        <v>12067</v>
      </c>
      <c r="C143" s="10" t="s">
        <v>12557</v>
      </c>
      <c r="D143" s="58" t="s">
        <v>12642</v>
      </c>
      <c r="E143" s="2">
        <v>5095</v>
      </c>
      <c r="F143" s="2">
        <v>5095</v>
      </c>
      <c r="G143" s="2" t="s">
        <v>12486</v>
      </c>
      <c r="H143" s="2" t="s">
        <v>168</v>
      </c>
      <c r="I143" s="2" t="s">
        <v>12643</v>
      </c>
      <c r="J143" s="10">
        <v>43434</v>
      </c>
      <c r="K143" s="2" t="s">
        <v>12324</v>
      </c>
      <c r="L143" s="2" t="s">
        <v>1192</v>
      </c>
      <c r="M143" s="2" t="s">
        <v>92</v>
      </c>
      <c r="N143" s="2" t="s">
        <v>12333</v>
      </c>
      <c r="O143" s="2" t="s">
        <v>140</v>
      </c>
      <c r="P143" s="2" t="s">
        <v>142</v>
      </c>
      <c r="Q143" s="2" t="s">
        <v>141</v>
      </c>
      <c r="R143" s="2" t="s">
        <v>1670</v>
      </c>
      <c r="S143" s="58" t="s">
        <v>12644</v>
      </c>
      <c r="T143" s="2" t="s">
        <v>12645</v>
      </c>
      <c r="U143" s="2" t="s">
        <v>2568</v>
      </c>
      <c r="V143" s="2" t="s">
        <v>147</v>
      </c>
      <c r="W143" s="2" t="s">
        <v>12312</v>
      </c>
      <c r="X143" s="2">
        <v>75</v>
      </c>
      <c r="Y143" s="2">
        <v>9</v>
      </c>
      <c r="Z143" s="2">
        <v>11</v>
      </c>
      <c r="AA143" s="2" t="s">
        <v>103</v>
      </c>
      <c r="AB143" s="2">
        <v>5</v>
      </c>
      <c r="AC143" s="2">
        <v>2</v>
      </c>
      <c r="AD143" s="2">
        <v>1</v>
      </c>
    </row>
    <row r="144" spans="2:30">
      <c r="B144" s="2" t="s">
        <v>12067</v>
      </c>
      <c r="C144" s="10" t="s">
        <v>12557</v>
      </c>
      <c r="D144" s="58" t="s">
        <v>12646</v>
      </c>
      <c r="E144" s="2">
        <v>5134</v>
      </c>
      <c r="F144" s="2">
        <v>5134</v>
      </c>
      <c r="G144" s="2" t="s">
        <v>12470</v>
      </c>
      <c r="H144" s="2" t="s">
        <v>128</v>
      </c>
      <c r="I144" s="2" t="s">
        <v>12647</v>
      </c>
      <c r="J144" s="10">
        <v>43434</v>
      </c>
      <c r="K144" s="2" t="s">
        <v>12324</v>
      </c>
      <c r="L144" s="2" t="s">
        <v>1192</v>
      </c>
      <c r="M144" s="2" t="s">
        <v>92</v>
      </c>
      <c r="N144" s="2" t="s">
        <v>12333</v>
      </c>
      <c r="O144" s="2" t="s">
        <v>140</v>
      </c>
      <c r="P144" s="2" t="s">
        <v>142</v>
      </c>
      <c r="Q144" s="2" t="s">
        <v>141</v>
      </c>
      <c r="R144" s="2" t="s">
        <v>12648</v>
      </c>
      <c r="S144" s="58" t="s">
        <v>12649</v>
      </c>
      <c r="T144" s="2" t="s">
        <v>12650</v>
      </c>
      <c r="U144" s="2" t="s">
        <v>12651</v>
      </c>
      <c r="V144" s="2" t="s">
        <v>147</v>
      </c>
      <c r="W144" s="2" t="s">
        <v>12312</v>
      </c>
      <c r="X144" s="2">
        <v>71</v>
      </c>
      <c r="Y144" s="2">
        <v>7</v>
      </c>
      <c r="Z144" s="2">
        <v>9</v>
      </c>
      <c r="AA144" s="2" t="s">
        <v>103</v>
      </c>
      <c r="AB144" s="2">
        <v>5</v>
      </c>
      <c r="AC144" s="2">
        <v>2</v>
      </c>
      <c r="AD144" s="2">
        <v>1</v>
      </c>
    </row>
    <row r="145" spans="2:30">
      <c r="B145" s="2" t="s">
        <v>12067</v>
      </c>
      <c r="C145" s="10" t="s">
        <v>12557</v>
      </c>
      <c r="D145" s="58" t="s">
        <v>12652</v>
      </c>
      <c r="E145" s="2">
        <v>5125</v>
      </c>
      <c r="F145" s="2">
        <v>5125</v>
      </c>
      <c r="G145" s="2" t="s">
        <v>12470</v>
      </c>
      <c r="H145" s="2" t="s">
        <v>128</v>
      </c>
      <c r="I145" s="2" t="s">
        <v>12620</v>
      </c>
      <c r="J145" s="10">
        <v>43434</v>
      </c>
      <c r="K145" s="2" t="s">
        <v>12324</v>
      </c>
      <c r="L145" s="2" t="s">
        <v>1192</v>
      </c>
      <c r="M145" s="2" t="s">
        <v>92</v>
      </c>
      <c r="N145" s="2" t="s">
        <v>12333</v>
      </c>
      <c r="O145" s="2" t="s">
        <v>140</v>
      </c>
      <c r="P145" s="2" t="s">
        <v>142</v>
      </c>
      <c r="Q145" s="2" t="s">
        <v>141</v>
      </c>
      <c r="R145" s="2" t="s">
        <v>1427</v>
      </c>
      <c r="S145" s="58" t="s">
        <v>12653</v>
      </c>
      <c r="T145" s="2" t="s">
        <v>1429</v>
      </c>
      <c r="U145" s="2" t="s">
        <v>1430</v>
      </c>
      <c r="V145" s="2" t="s">
        <v>147</v>
      </c>
      <c r="W145" s="2" t="s">
        <v>12312</v>
      </c>
      <c r="X145" s="2">
        <v>70</v>
      </c>
      <c r="Y145" s="2">
        <v>8</v>
      </c>
      <c r="Z145" s="2">
        <v>11</v>
      </c>
      <c r="AA145" s="2" t="s">
        <v>103</v>
      </c>
      <c r="AB145" s="2">
        <v>5</v>
      </c>
      <c r="AC145" s="2">
        <v>2</v>
      </c>
      <c r="AD145" s="2">
        <v>1</v>
      </c>
    </row>
    <row r="146" spans="2:30">
      <c r="B146" s="2" t="s">
        <v>12067</v>
      </c>
      <c r="C146" s="10" t="s">
        <v>12557</v>
      </c>
      <c r="D146" s="58" t="s">
        <v>12654</v>
      </c>
      <c r="E146" s="2">
        <v>5139</v>
      </c>
      <c r="F146" s="2">
        <v>5139</v>
      </c>
      <c r="G146" s="2" t="s">
        <v>12470</v>
      </c>
      <c r="H146" s="2" t="s">
        <v>108</v>
      </c>
      <c r="I146" s="2" t="s">
        <v>187</v>
      </c>
      <c r="J146" s="10">
        <v>43438</v>
      </c>
      <c r="K146" s="2" t="s">
        <v>12324</v>
      </c>
      <c r="L146" s="2" t="s">
        <v>1192</v>
      </c>
      <c r="M146" s="2" t="s">
        <v>92</v>
      </c>
      <c r="N146" s="2" t="s">
        <v>12333</v>
      </c>
      <c r="O146" s="2" t="s">
        <v>94</v>
      </c>
      <c r="P146" s="2" t="s">
        <v>120</v>
      </c>
      <c r="Q146" s="2" t="s">
        <v>96</v>
      </c>
      <c r="R146" s="2" t="s">
        <v>625</v>
      </c>
      <c r="S146" s="58" t="s">
        <v>12655</v>
      </c>
      <c r="T146" s="2" t="s">
        <v>2056</v>
      </c>
      <c r="U146" s="2" t="s">
        <v>628</v>
      </c>
      <c r="V146" s="2" t="s">
        <v>28</v>
      </c>
      <c r="W146" s="2" t="s">
        <v>12312</v>
      </c>
      <c r="X146" s="2">
        <v>74</v>
      </c>
      <c r="Y146" s="2">
        <v>9</v>
      </c>
      <c r="Z146" s="2">
        <v>11</v>
      </c>
      <c r="AA146" s="2" t="s">
        <v>103</v>
      </c>
      <c r="AB146" s="2">
        <v>5</v>
      </c>
      <c r="AC146" s="2">
        <v>2</v>
      </c>
      <c r="AD146" s="2">
        <v>1</v>
      </c>
    </row>
    <row r="147" spans="2:30">
      <c r="B147" s="2" t="s">
        <v>12067</v>
      </c>
      <c r="C147" s="10" t="s">
        <v>12557</v>
      </c>
      <c r="D147" s="58" t="s">
        <v>12656</v>
      </c>
      <c r="E147" s="2">
        <v>5128</v>
      </c>
      <c r="F147" s="2">
        <v>5128</v>
      </c>
      <c r="G147" s="2" t="s">
        <v>12486</v>
      </c>
      <c r="H147" s="2" t="s">
        <v>12223</v>
      </c>
      <c r="I147" s="2" t="s">
        <v>12532</v>
      </c>
      <c r="J147" s="10">
        <v>43465</v>
      </c>
      <c r="K147" s="2" t="s">
        <v>12324</v>
      </c>
      <c r="L147" s="2" t="s">
        <v>1192</v>
      </c>
      <c r="M147" s="2" t="s">
        <v>92</v>
      </c>
      <c r="N147" s="2" t="s">
        <v>12560</v>
      </c>
      <c r="O147" s="2" t="s">
        <v>94</v>
      </c>
      <c r="P147" s="2" t="s">
        <v>120</v>
      </c>
      <c r="Q147" s="2" t="s">
        <v>96</v>
      </c>
      <c r="R147" s="2" t="s">
        <v>98</v>
      </c>
      <c r="S147" s="58" t="s">
        <v>12657</v>
      </c>
      <c r="T147" s="2" t="s">
        <v>12658</v>
      </c>
      <c r="U147" s="2" t="s">
        <v>12659</v>
      </c>
      <c r="V147" s="2" t="s">
        <v>28</v>
      </c>
      <c r="W147" s="2" t="s">
        <v>12312</v>
      </c>
      <c r="X147" s="2">
        <v>96</v>
      </c>
      <c r="Y147" s="2">
        <v>0</v>
      </c>
      <c r="Z147" s="2">
        <v>0</v>
      </c>
      <c r="AA147" s="2" t="s">
        <v>103</v>
      </c>
      <c r="AB147" s="2">
        <v>3</v>
      </c>
      <c r="AC147" s="2">
        <v>3</v>
      </c>
      <c r="AD147" s="2">
        <v>1</v>
      </c>
    </row>
    <row r="148" spans="2:30">
      <c r="B148" s="2" t="s">
        <v>12067</v>
      </c>
      <c r="C148" s="10" t="s">
        <v>12557</v>
      </c>
      <c r="D148" s="58" t="s">
        <v>12660</v>
      </c>
      <c r="E148" s="2">
        <v>5102</v>
      </c>
      <c r="F148" s="2">
        <v>5102</v>
      </c>
      <c r="G148" s="2" t="s">
        <v>12470</v>
      </c>
      <c r="H148" s="2" t="s">
        <v>128</v>
      </c>
      <c r="I148" s="2" t="s">
        <v>12536</v>
      </c>
      <c r="J148" s="10">
        <v>43432</v>
      </c>
      <c r="K148" s="2" t="s">
        <v>12324</v>
      </c>
      <c r="L148" s="2" t="s">
        <v>1192</v>
      </c>
      <c r="M148" s="2" t="s">
        <v>92</v>
      </c>
      <c r="N148" s="2" t="s">
        <v>12560</v>
      </c>
      <c r="O148" s="2" t="s">
        <v>140</v>
      </c>
      <c r="P148" s="2" t="s">
        <v>142</v>
      </c>
      <c r="Q148" s="2" t="s">
        <v>141</v>
      </c>
      <c r="R148" s="2" t="s">
        <v>12309</v>
      </c>
      <c r="S148" s="58" t="s">
        <v>12661</v>
      </c>
      <c r="T148" s="2" t="s">
        <v>12311</v>
      </c>
      <c r="U148" s="2" t="s">
        <v>12662</v>
      </c>
      <c r="V148" s="2" t="s">
        <v>147</v>
      </c>
      <c r="W148" s="2" t="s">
        <v>12312</v>
      </c>
      <c r="X148" s="2">
        <v>83</v>
      </c>
      <c r="Y148" s="2">
        <v>0</v>
      </c>
      <c r="Z148" s="2">
        <v>0</v>
      </c>
      <c r="AA148" s="2" t="s">
        <v>103</v>
      </c>
      <c r="AB148" s="2">
        <v>2</v>
      </c>
      <c r="AC148" s="2">
        <v>6</v>
      </c>
      <c r="AD148" s="2">
        <v>1</v>
      </c>
    </row>
    <row r="149" spans="2:30">
      <c r="B149" s="2" t="s">
        <v>12067</v>
      </c>
      <c r="C149" s="10" t="s">
        <v>12557</v>
      </c>
      <c r="D149" s="58" t="s">
        <v>12663</v>
      </c>
      <c r="E149" s="2">
        <v>5140</v>
      </c>
      <c r="F149" s="2">
        <v>5140</v>
      </c>
      <c r="G149" s="2" t="s">
        <v>12470</v>
      </c>
      <c r="H149" s="2" t="s">
        <v>108</v>
      </c>
      <c r="I149" s="2" t="s">
        <v>187</v>
      </c>
      <c r="J149" s="10">
        <v>43434</v>
      </c>
      <c r="K149" s="2" t="s">
        <v>12324</v>
      </c>
      <c r="L149" s="2" t="s">
        <v>1192</v>
      </c>
      <c r="M149" s="2" t="s">
        <v>92</v>
      </c>
      <c r="N149" s="2" t="s">
        <v>12333</v>
      </c>
      <c r="O149" s="2" t="s">
        <v>94</v>
      </c>
      <c r="P149" s="2" t="s">
        <v>120</v>
      </c>
      <c r="Q149" s="2" t="s">
        <v>96</v>
      </c>
      <c r="R149" s="2">
        <v>0</v>
      </c>
      <c r="S149" s="58" t="s">
        <v>12664</v>
      </c>
      <c r="T149" s="2" t="s">
        <v>12665</v>
      </c>
      <c r="U149" s="2" t="s">
        <v>12666</v>
      </c>
      <c r="V149" s="2" t="s">
        <v>28</v>
      </c>
      <c r="W149" s="2" t="s">
        <v>12312</v>
      </c>
      <c r="X149" s="2">
        <v>86</v>
      </c>
      <c r="Y149" s="2">
        <v>0</v>
      </c>
      <c r="Z149" s="2">
        <v>0</v>
      </c>
      <c r="AA149" s="2" t="s">
        <v>103</v>
      </c>
      <c r="AB149" s="2">
        <v>5</v>
      </c>
      <c r="AC149" s="2">
        <v>2</v>
      </c>
      <c r="AD149" s="2">
        <v>1</v>
      </c>
    </row>
    <row r="150" spans="2:30">
      <c r="B150" s="2" t="s">
        <v>12067</v>
      </c>
      <c r="C150" s="10" t="s">
        <v>12557</v>
      </c>
      <c r="D150" s="58" t="s">
        <v>12667</v>
      </c>
      <c r="E150" s="2">
        <v>5109</v>
      </c>
      <c r="F150" s="2">
        <v>5109</v>
      </c>
      <c r="G150" s="2" t="s">
        <v>12486</v>
      </c>
      <c r="H150" s="2" t="s">
        <v>12223</v>
      </c>
      <c r="I150" s="2" t="s">
        <v>12532</v>
      </c>
      <c r="J150" s="10">
        <v>43434</v>
      </c>
      <c r="K150" s="2" t="s">
        <v>12324</v>
      </c>
      <c r="L150" s="2" t="s">
        <v>1192</v>
      </c>
      <c r="M150" s="2" t="s">
        <v>92</v>
      </c>
      <c r="N150" s="2" t="s">
        <v>12560</v>
      </c>
      <c r="O150" s="2" t="s">
        <v>94</v>
      </c>
      <c r="P150" s="2" t="s">
        <v>120</v>
      </c>
      <c r="Q150" s="2" t="s">
        <v>96</v>
      </c>
      <c r="R150" s="2" t="s">
        <v>2860</v>
      </c>
      <c r="S150" s="58" t="s">
        <v>12668</v>
      </c>
      <c r="T150" s="2" t="s">
        <v>12669</v>
      </c>
      <c r="U150" s="2" t="s">
        <v>12534</v>
      </c>
      <c r="V150" s="2" t="s">
        <v>28</v>
      </c>
      <c r="W150" s="2" t="s">
        <v>12312</v>
      </c>
      <c r="X150" s="2">
        <v>110</v>
      </c>
      <c r="Y150" s="2">
        <v>0</v>
      </c>
      <c r="Z150" s="2">
        <v>0</v>
      </c>
      <c r="AA150" s="2" t="s">
        <v>103</v>
      </c>
      <c r="AB150" s="2">
        <v>3</v>
      </c>
      <c r="AC150" s="2">
        <v>3</v>
      </c>
      <c r="AD150" s="2">
        <v>1</v>
      </c>
    </row>
    <row r="151" spans="2:30">
      <c r="B151" s="2" t="s">
        <v>12067</v>
      </c>
      <c r="C151" s="10" t="s">
        <v>12557</v>
      </c>
      <c r="D151" s="58" t="s">
        <v>12670</v>
      </c>
      <c r="E151" s="2">
        <v>5188</v>
      </c>
      <c r="F151" s="2">
        <v>5188</v>
      </c>
      <c r="G151" s="2" t="s">
        <v>12486</v>
      </c>
      <c r="H151" s="2" t="s">
        <v>12223</v>
      </c>
      <c r="I151" s="2" t="s">
        <v>12532</v>
      </c>
      <c r="J151" s="10">
        <v>43497</v>
      </c>
      <c r="K151" s="2" t="s">
        <v>12324</v>
      </c>
      <c r="L151" s="2" t="s">
        <v>1192</v>
      </c>
      <c r="M151" s="2" t="s">
        <v>92</v>
      </c>
      <c r="N151" s="2" t="s">
        <v>12560</v>
      </c>
      <c r="O151" s="2" t="s">
        <v>94</v>
      </c>
      <c r="P151" s="2" t="s">
        <v>120</v>
      </c>
      <c r="Q151" s="2" t="s">
        <v>96</v>
      </c>
      <c r="R151" s="2" t="s">
        <v>7391</v>
      </c>
      <c r="S151" s="58" t="s">
        <v>12671</v>
      </c>
      <c r="T151" s="2" t="s">
        <v>12672</v>
      </c>
      <c r="U151" s="2" t="s">
        <v>12673</v>
      </c>
      <c r="V151" s="2" t="s">
        <v>28</v>
      </c>
      <c r="W151" s="2" t="s">
        <v>12312</v>
      </c>
      <c r="X151" s="2">
        <v>51</v>
      </c>
      <c r="Y151" s="2">
        <v>0</v>
      </c>
      <c r="Z151" s="2">
        <v>0</v>
      </c>
      <c r="AA151" s="2" t="s">
        <v>103</v>
      </c>
      <c r="AB151" s="2">
        <v>3</v>
      </c>
      <c r="AC151" s="2">
        <v>3</v>
      </c>
      <c r="AD151" s="2">
        <v>1</v>
      </c>
    </row>
    <row r="152" spans="2:30">
      <c r="B152" s="2" t="s">
        <v>12067</v>
      </c>
      <c r="C152" s="10" t="s">
        <v>12557</v>
      </c>
      <c r="D152" s="58" t="s">
        <v>12674</v>
      </c>
      <c r="E152" s="2">
        <v>5149</v>
      </c>
      <c r="F152" s="2">
        <v>5149</v>
      </c>
      <c r="G152" s="2" t="s">
        <v>12470</v>
      </c>
      <c r="H152" s="2" t="s">
        <v>128</v>
      </c>
      <c r="I152" s="2" t="s">
        <v>12536</v>
      </c>
      <c r="J152" s="10">
        <v>43456</v>
      </c>
      <c r="K152" s="2" t="s">
        <v>12324</v>
      </c>
      <c r="L152" s="2" t="s">
        <v>1192</v>
      </c>
      <c r="M152" s="2" t="s">
        <v>92</v>
      </c>
      <c r="N152" s="2" t="s">
        <v>12560</v>
      </c>
      <c r="O152" s="2" t="s">
        <v>140</v>
      </c>
      <c r="P152" s="2" t="s">
        <v>152</v>
      </c>
      <c r="Q152" s="2" t="s">
        <v>141</v>
      </c>
      <c r="R152" s="2" t="s">
        <v>12675</v>
      </c>
      <c r="S152" s="58" t="s">
        <v>12676</v>
      </c>
      <c r="T152" s="2" t="s">
        <v>12677</v>
      </c>
      <c r="U152" s="2" t="s">
        <v>12539</v>
      </c>
      <c r="V152" s="2" t="s">
        <v>28</v>
      </c>
      <c r="W152" s="2" t="s">
        <v>12312</v>
      </c>
      <c r="X152" s="2">
        <v>86</v>
      </c>
      <c r="Y152" s="2">
        <v>0</v>
      </c>
      <c r="Z152" s="2">
        <v>0</v>
      </c>
      <c r="AA152" s="2" t="s">
        <v>103</v>
      </c>
      <c r="AB152" s="2">
        <v>2</v>
      </c>
      <c r="AC152" s="2">
        <v>6</v>
      </c>
      <c r="AD152" s="2">
        <v>1</v>
      </c>
    </row>
    <row r="153" spans="2:30">
      <c r="B153" s="2" t="s">
        <v>12067</v>
      </c>
      <c r="C153" s="10" t="s">
        <v>12557</v>
      </c>
      <c r="D153" s="58" t="s">
        <v>12678</v>
      </c>
      <c r="E153" s="2">
        <v>5155</v>
      </c>
      <c r="F153" s="2">
        <v>5155</v>
      </c>
      <c r="G153" s="2" t="s">
        <v>12470</v>
      </c>
      <c r="H153" s="2" t="s">
        <v>128</v>
      </c>
      <c r="I153" s="2" t="s">
        <v>12679</v>
      </c>
      <c r="J153" s="10">
        <v>43434</v>
      </c>
      <c r="K153" s="2" t="s">
        <v>12324</v>
      </c>
      <c r="L153" s="2" t="s">
        <v>1192</v>
      </c>
      <c r="M153" s="2" t="s">
        <v>92</v>
      </c>
      <c r="N153" s="2" t="s">
        <v>12333</v>
      </c>
      <c r="O153" s="2" t="s">
        <v>140</v>
      </c>
      <c r="P153" s="2" t="s">
        <v>152</v>
      </c>
      <c r="Q153" s="2" t="s">
        <v>141</v>
      </c>
      <c r="R153" s="2" t="s">
        <v>98</v>
      </c>
      <c r="S153" s="58" t="s">
        <v>12680</v>
      </c>
      <c r="T153" s="2" t="s">
        <v>12311</v>
      </c>
      <c r="U153" s="2" t="s">
        <v>163</v>
      </c>
      <c r="V153" s="2" t="s">
        <v>28</v>
      </c>
      <c r="W153" s="2" t="s">
        <v>12312</v>
      </c>
      <c r="X153" s="2">
        <v>82</v>
      </c>
      <c r="Y153" s="2">
        <v>0</v>
      </c>
      <c r="Z153" s="2">
        <v>0</v>
      </c>
      <c r="AA153" s="2" t="s">
        <v>103</v>
      </c>
      <c r="AB153" s="2">
        <v>3</v>
      </c>
      <c r="AC153" s="2">
        <v>3</v>
      </c>
      <c r="AD153" s="2">
        <v>1</v>
      </c>
    </row>
    <row r="154" spans="2:30">
      <c r="B154" s="2" t="s">
        <v>12067</v>
      </c>
      <c r="C154" s="10" t="s">
        <v>12557</v>
      </c>
      <c r="D154" s="58" t="s">
        <v>12681</v>
      </c>
      <c r="E154" s="2">
        <v>5157</v>
      </c>
      <c r="F154" s="2">
        <v>5157</v>
      </c>
      <c r="G154" s="2" t="s">
        <v>12486</v>
      </c>
      <c r="H154" s="2" t="s">
        <v>81</v>
      </c>
      <c r="I154" s="2" t="s">
        <v>358</v>
      </c>
      <c r="J154" s="10">
        <v>43434</v>
      </c>
      <c r="K154" s="2" t="s">
        <v>12324</v>
      </c>
      <c r="L154" s="2" t="s">
        <v>1192</v>
      </c>
      <c r="M154" s="2" t="s">
        <v>92</v>
      </c>
      <c r="N154" s="2" t="s">
        <v>12333</v>
      </c>
      <c r="O154" s="2" t="s">
        <v>94</v>
      </c>
      <c r="P154" s="2" t="s">
        <v>120</v>
      </c>
      <c r="Q154" s="2" t="s">
        <v>96</v>
      </c>
      <c r="R154" s="2" t="s">
        <v>98</v>
      </c>
      <c r="S154" s="58" t="s">
        <v>12682</v>
      </c>
      <c r="T154" s="2" t="s">
        <v>12683</v>
      </c>
      <c r="U154" s="2" t="s">
        <v>643</v>
      </c>
      <c r="V154" s="2" t="s">
        <v>28</v>
      </c>
      <c r="W154" s="2" t="s">
        <v>12312</v>
      </c>
      <c r="X154" s="2">
        <v>71</v>
      </c>
      <c r="Y154" s="2">
        <v>8</v>
      </c>
      <c r="Z154" s="2">
        <v>11</v>
      </c>
      <c r="AA154" s="2" t="s">
        <v>103</v>
      </c>
      <c r="AB154" s="2">
        <v>5</v>
      </c>
      <c r="AC154" s="2">
        <v>2</v>
      </c>
      <c r="AD154" s="2">
        <v>1</v>
      </c>
    </row>
    <row r="155" spans="2:30">
      <c r="B155" s="2" t="s">
        <v>12067</v>
      </c>
      <c r="C155" s="10" t="s">
        <v>12557</v>
      </c>
      <c r="D155" s="58" t="s">
        <v>12684</v>
      </c>
      <c r="E155" s="2">
        <v>5133</v>
      </c>
      <c r="F155" s="2">
        <v>5133</v>
      </c>
      <c r="G155" s="2" t="s">
        <v>12470</v>
      </c>
      <c r="H155" s="2" t="s">
        <v>128</v>
      </c>
      <c r="I155" s="2" t="s">
        <v>12536</v>
      </c>
      <c r="J155" s="10">
        <v>43539</v>
      </c>
      <c r="K155" s="2" t="s">
        <v>12324</v>
      </c>
      <c r="L155" s="2" t="s">
        <v>1192</v>
      </c>
      <c r="M155" s="2" t="s">
        <v>92</v>
      </c>
      <c r="N155" s="2" t="s">
        <v>12560</v>
      </c>
      <c r="O155" s="2" t="s">
        <v>140</v>
      </c>
      <c r="P155" s="2" t="s">
        <v>142</v>
      </c>
      <c r="Q155" s="2" t="s">
        <v>141</v>
      </c>
      <c r="R155" s="2" t="s">
        <v>4806</v>
      </c>
      <c r="S155" s="58" t="s">
        <v>12685</v>
      </c>
      <c r="T155" s="2" t="s">
        <v>12686</v>
      </c>
      <c r="U155" s="2" t="s">
        <v>12687</v>
      </c>
      <c r="V155" s="2" t="s">
        <v>147</v>
      </c>
      <c r="W155" s="2" t="s">
        <v>12312</v>
      </c>
      <c r="X155" s="2">
        <v>18</v>
      </c>
      <c r="Y155" s="2">
        <v>0</v>
      </c>
      <c r="Z155" s="2">
        <v>0</v>
      </c>
      <c r="AA155" s="2" t="s">
        <v>103</v>
      </c>
      <c r="AB155" s="2">
        <v>2</v>
      </c>
      <c r="AC155" s="2">
        <v>6</v>
      </c>
      <c r="AD155" s="2">
        <v>1</v>
      </c>
    </row>
    <row r="156" spans="2:30">
      <c r="B156" s="2" t="s">
        <v>12067</v>
      </c>
      <c r="C156" s="10" t="s">
        <v>12557</v>
      </c>
      <c r="D156" s="58" t="s">
        <v>12688</v>
      </c>
      <c r="E156" s="2">
        <v>5136</v>
      </c>
      <c r="F156" s="2">
        <v>5136</v>
      </c>
      <c r="G156" s="2" t="s">
        <v>12470</v>
      </c>
      <c r="H156" s="2" t="s">
        <v>128</v>
      </c>
      <c r="I156" s="2" t="s">
        <v>12536</v>
      </c>
      <c r="J156" s="10">
        <v>43553</v>
      </c>
      <c r="K156" s="2" t="s">
        <v>12324</v>
      </c>
      <c r="L156" s="2" t="s">
        <v>1192</v>
      </c>
      <c r="M156" s="2" t="s">
        <v>92</v>
      </c>
      <c r="N156" s="2" t="s">
        <v>12560</v>
      </c>
      <c r="O156" s="2" t="s">
        <v>140</v>
      </c>
      <c r="P156" s="2" t="s">
        <v>142</v>
      </c>
      <c r="Q156" s="2" t="s">
        <v>141</v>
      </c>
      <c r="R156" s="2" t="s">
        <v>148</v>
      </c>
      <c r="S156" s="58" t="s">
        <v>12689</v>
      </c>
      <c r="T156" s="2" t="s">
        <v>12690</v>
      </c>
      <c r="U156" s="2" t="s">
        <v>12691</v>
      </c>
      <c r="V156" s="2" t="s">
        <v>147</v>
      </c>
      <c r="W156" s="2" t="s">
        <v>12312</v>
      </c>
      <c r="X156" s="2">
        <v>69</v>
      </c>
      <c r="Y156" s="2">
        <v>0</v>
      </c>
      <c r="Z156" s="2">
        <v>0</v>
      </c>
      <c r="AA156" s="2" t="s">
        <v>103</v>
      </c>
      <c r="AB156" s="2">
        <v>2</v>
      </c>
      <c r="AC156" s="2">
        <v>6</v>
      </c>
      <c r="AD156" s="2">
        <v>1</v>
      </c>
    </row>
    <row r="157" spans="2:30">
      <c r="B157" s="2" t="s">
        <v>12067</v>
      </c>
      <c r="C157" s="10" t="s">
        <v>12557</v>
      </c>
      <c r="D157" s="58" t="s">
        <v>12692</v>
      </c>
      <c r="E157" s="2">
        <v>5141</v>
      </c>
      <c r="F157" s="2">
        <v>5141</v>
      </c>
      <c r="G157" s="2" t="s">
        <v>12486</v>
      </c>
      <c r="H157" s="2" t="s">
        <v>12223</v>
      </c>
      <c r="I157" s="2" t="s">
        <v>12532</v>
      </c>
      <c r="J157" s="10">
        <v>43595</v>
      </c>
      <c r="K157" s="2" t="s">
        <v>12324</v>
      </c>
      <c r="L157" s="2" t="s">
        <v>1192</v>
      </c>
      <c r="M157" s="2" t="s">
        <v>92</v>
      </c>
      <c r="N157" s="2" t="s">
        <v>12560</v>
      </c>
      <c r="O157" s="2" t="s">
        <v>94</v>
      </c>
      <c r="P157" s="2" t="s">
        <v>120</v>
      </c>
      <c r="Q157" s="2" t="s">
        <v>96</v>
      </c>
      <c r="R157" s="2" t="s">
        <v>12693</v>
      </c>
      <c r="S157" s="58" t="s">
        <v>12694</v>
      </c>
      <c r="T157" s="2" t="s">
        <v>12695</v>
      </c>
      <c r="U157" s="2" t="s">
        <v>12696</v>
      </c>
      <c r="V157" s="2" t="s">
        <v>28</v>
      </c>
      <c r="W157" s="2" t="s">
        <v>12312</v>
      </c>
      <c r="X157" s="2">
        <v>72</v>
      </c>
      <c r="Y157" s="2">
        <v>0</v>
      </c>
      <c r="Z157" s="2">
        <v>0</v>
      </c>
      <c r="AA157" s="2" t="s">
        <v>103</v>
      </c>
      <c r="AB157" s="2">
        <v>3</v>
      </c>
      <c r="AC157" s="2">
        <v>3</v>
      </c>
      <c r="AD157" s="2">
        <v>1</v>
      </c>
    </row>
    <row r="158" spans="2:30">
      <c r="B158" s="2" t="s">
        <v>12067</v>
      </c>
      <c r="C158" s="10" t="s">
        <v>12557</v>
      </c>
      <c r="D158" s="58" t="s">
        <v>12697</v>
      </c>
      <c r="E158" s="2">
        <v>5230</v>
      </c>
      <c r="F158" s="2">
        <v>5230</v>
      </c>
      <c r="G158" s="2" t="s">
        <v>12470</v>
      </c>
      <c r="H158" s="2" t="s">
        <v>128</v>
      </c>
      <c r="I158" s="2" t="s">
        <v>12536</v>
      </c>
      <c r="J158" s="10">
        <v>43645</v>
      </c>
      <c r="K158" s="2" t="s">
        <v>12324</v>
      </c>
      <c r="L158" s="2" t="s">
        <v>1192</v>
      </c>
      <c r="M158" s="2" t="s">
        <v>92</v>
      </c>
      <c r="N158" s="2" t="s">
        <v>12560</v>
      </c>
      <c r="O158" s="2" t="s">
        <v>140</v>
      </c>
      <c r="P158" s="2" t="s">
        <v>142</v>
      </c>
      <c r="Q158" s="2" t="s">
        <v>141</v>
      </c>
      <c r="R158" s="2" t="s">
        <v>954</v>
      </c>
      <c r="S158" s="58" t="s">
        <v>12698</v>
      </c>
      <c r="T158" s="2" t="s">
        <v>12699</v>
      </c>
      <c r="U158" s="2" t="s">
        <v>12700</v>
      </c>
      <c r="V158" s="2" t="s">
        <v>147</v>
      </c>
      <c r="W158" s="2" t="s">
        <v>12312</v>
      </c>
      <c r="X158" s="2">
        <v>98</v>
      </c>
      <c r="Y158" s="2">
        <v>0</v>
      </c>
      <c r="Z158" s="2">
        <v>0</v>
      </c>
      <c r="AA158" s="2" t="s">
        <v>331</v>
      </c>
      <c r="AB158" s="2">
        <v>2</v>
      </c>
      <c r="AC158" s="2">
        <v>6</v>
      </c>
      <c r="AD158" s="2">
        <v>1</v>
      </c>
    </row>
    <row r="159" spans="2:30">
      <c r="B159" s="2" t="s">
        <v>12067</v>
      </c>
      <c r="C159" s="10" t="s">
        <v>12557</v>
      </c>
      <c r="D159" s="58" t="s">
        <v>12701</v>
      </c>
      <c r="E159" s="2">
        <v>5250</v>
      </c>
      <c r="F159" s="2">
        <v>5250</v>
      </c>
      <c r="G159" s="2" t="s">
        <v>12486</v>
      </c>
      <c r="H159" s="2" t="s">
        <v>12223</v>
      </c>
      <c r="I159" s="2" t="s">
        <v>12532</v>
      </c>
      <c r="J159" s="10">
        <v>43738</v>
      </c>
      <c r="K159" s="2" t="s">
        <v>12324</v>
      </c>
      <c r="L159" s="2" t="s">
        <v>1192</v>
      </c>
      <c r="M159" s="2" t="s">
        <v>92</v>
      </c>
      <c r="N159" s="2" t="s">
        <v>12560</v>
      </c>
      <c r="O159" s="2" t="s">
        <v>94</v>
      </c>
      <c r="P159" s="2" t="s">
        <v>120</v>
      </c>
      <c r="Q159" s="2" t="s">
        <v>96</v>
      </c>
      <c r="R159" s="2" t="s">
        <v>98</v>
      </c>
      <c r="S159" s="58" t="s">
        <v>12702</v>
      </c>
      <c r="T159" s="2" t="s">
        <v>12703</v>
      </c>
      <c r="U159" s="2" t="s">
        <v>12704</v>
      </c>
      <c r="V159" s="2" t="s">
        <v>28</v>
      </c>
      <c r="W159" s="2" t="s">
        <v>12312</v>
      </c>
      <c r="X159" s="2">
        <v>76</v>
      </c>
      <c r="Y159" s="2">
        <v>0</v>
      </c>
      <c r="Z159" s="2">
        <v>0</v>
      </c>
      <c r="AA159" s="2" t="s">
        <v>103</v>
      </c>
      <c r="AB159" s="2">
        <v>3</v>
      </c>
      <c r="AC159" s="2">
        <v>3</v>
      </c>
      <c r="AD159" s="2">
        <v>1</v>
      </c>
    </row>
    <row r="160" spans="2:30">
      <c r="B160" s="2" t="s">
        <v>12067</v>
      </c>
      <c r="C160" s="10" t="s">
        <v>12557</v>
      </c>
      <c r="D160" s="58" t="s">
        <v>12705</v>
      </c>
      <c r="E160" s="2">
        <v>5246</v>
      </c>
      <c r="F160" s="2">
        <v>5246</v>
      </c>
      <c r="G160" s="2" t="s">
        <v>12486</v>
      </c>
      <c r="H160" s="2" t="s">
        <v>12223</v>
      </c>
      <c r="I160" s="2" t="s">
        <v>12532</v>
      </c>
      <c r="J160" s="10">
        <v>43738</v>
      </c>
      <c r="K160" s="2" t="s">
        <v>12324</v>
      </c>
      <c r="L160" s="2" t="s">
        <v>1192</v>
      </c>
      <c r="M160" s="2" t="s">
        <v>92</v>
      </c>
      <c r="N160" s="2" t="s">
        <v>12560</v>
      </c>
      <c r="O160" s="2" t="s">
        <v>94</v>
      </c>
      <c r="P160" s="2" t="s">
        <v>120</v>
      </c>
      <c r="Q160" s="2" t="s">
        <v>96</v>
      </c>
      <c r="R160" s="2" t="s">
        <v>186</v>
      </c>
      <c r="S160" s="58" t="s">
        <v>12706</v>
      </c>
      <c r="T160" s="2" t="s">
        <v>12707</v>
      </c>
      <c r="U160" s="2" t="s">
        <v>12708</v>
      </c>
      <c r="V160" s="2" t="s">
        <v>28</v>
      </c>
      <c r="W160" s="2" t="s">
        <v>12312</v>
      </c>
      <c r="X160" s="2">
        <v>110</v>
      </c>
      <c r="Y160" s="2">
        <v>0</v>
      </c>
      <c r="Z160" s="2">
        <v>0</v>
      </c>
      <c r="AA160" s="2" t="s">
        <v>103</v>
      </c>
      <c r="AB160" s="2">
        <v>3</v>
      </c>
      <c r="AC160" s="2">
        <v>3</v>
      </c>
      <c r="AD160" s="2">
        <v>1</v>
      </c>
    </row>
    <row r="161" spans="2:30">
      <c r="B161" s="2" t="s">
        <v>12067</v>
      </c>
      <c r="C161" s="10" t="s">
        <v>12557</v>
      </c>
      <c r="D161" s="58" t="s">
        <v>12709</v>
      </c>
      <c r="E161" s="2">
        <v>5283</v>
      </c>
      <c r="F161" s="2">
        <v>5283</v>
      </c>
      <c r="G161" s="2" t="s">
        <v>12486</v>
      </c>
      <c r="H161" s="2" t="s">
        <v>12223</v>
      </c>
      <c r="I161" s="2" t="s">
        <v>12532</v>
      </c>
      <c r="J161" s="10">
        <v>43790</v>
      </c>
      <c r="K161" s="2" t="s">
        <v>12324</v>
      </c>
      <c r="L161" s="2" t="s">
        <v>1192</v>
      </c>
      <c r="M161" s="2" t="s">
        <v>92</v>
      </c>
      <c r="N161" s="2" t="s">
        <v>12560</v>
      </c>
      <c r="O161" s="2" t="s">
        <v>94</v>
      </c>
      <c r="P161" s="2" t="s">
        <v>97</v>
      </c>
      <c r="Q161" s="2" t="s">
        <v>96</v>
      </c>
      <c r="R161" s="2" t="s">
        <v>12710</v>
      </c>
      <c r="S161" s="58" t="s">
        <v>12711</v>
      </c>
      <c r="T161" s="2" t="s">
        <v>12712</v>
      </c>
      <c r="U161" s="2" t="s">
        <v>12713</v>
      </c>
      <c r="V161" s="2" t="s">
        <v>28</v>
      </c>
      <c r="W161" s="2" t="s">
        <v>12312</v>
      </c>
      <c r="X161" s="2">
        <v>61</v>
      </c>
      <c r="Y161" s="2">
        <v>0</v>
      </c>
      <c r="Z161" s="2">
        <v>0</v>
      </c>
      <c r="AA161" s="2" t="s">
        <v>103</v>
      </c>
      <c r="AB161" s="2">
        <v>3</v>
      </c>
      <c r="AC161" s="2">
        <v>3</v>
      </c>
      <c r="AD161" s="2">
        <v>1</v>
      </c>
    </row>
    <row r="162" spans="2:30">
      <c r="B162" s="2" t="s">
        <v>12067</v>
      </c>
      <c r="C162" s="10" t="s">
        <v>12557</v>
      </c>
      <c r="D162" s="58" t="s">
        <v>12714</v>
      </c>
      <c r="E162" s="2">
        <v>5298</v>
      </c>
      <c r="F162" s="2">
        <v>5298</v>
      </c>
      <c r="G162" s="2" t="s">
        <v>12486</v>
      </c>
      <c r="H162" s="2" t="s">
        <v>12223</v>
      </c>
      <c r="I162" s="2" t="s">
        <v>12532</v>
      </c>
      <c r="J162" s="10">
        <v>43790</v>
      </c>
      <c r="K162" s="2" t="s">
        <v>12324</v>
      </c>
      <c r="L162" s="2" t="s">
        <v>1192</v>
      </c>
      <c r="M162" s="2" t="s">
        <v>92</v>
      </c>
      <c r="N162" s="2" t="s">
        <v>12560</v>
      </c>
      <c r="O162" s="2" t="s">
        <v>94</v>
      </c>
      <c r="P162" s="2" t="s">
        <v>120</v>
      </c>
      <c r="Q162" s="2" t="s">
        <v>96</v>
      </c>
      <c r="R162" s="2" t="s">
        <v>985</v>
      </c>
      <c r="S162" s="58" t="s">
        <v>12715</v>
      </c>
      <c r="T162" s="2" t="s">
        <v>12716</v>
      </c>
      <c r="U162" s="2" t="s">
        <v>12717</v>
      </c>
      <c r="V162" s="2" t="s">
        <v>28</v>
      </c>
      <c r="W162" s="2" t="s">
        <v>12312</v>
      </c>
      <c r="X162" s="2">
        <v>42</v>
      </c>
      <c r="Y162" s="2">
        <v>0</v>
      </c>
      <c r="Z162" s="2">
        <v>0</v>
      </c>
      <c r="AA162" s="2" t="s">
        <v>331</v>
      </c>
      <c r="AB162" s="2">
        <v>3</v>
      </c>
      <c r="AC162" s="2">
        <v>3</v>
      </c>
      <c r="AD162" s="2">
        <v>1</v>
      </c>
    </row>
    <row r="163" spans="2:30">
      <c r="B163" s="2" t="s">
        <v>12067</v>
      </c>
      <c r="C163" s="10" t="s">
        <v>12557</v>
      </c>
      <c r="D163" s="58" t="s">
        <v>12718</v>
      </c>
      <c r="E163" s="2">
        <v>5293</v>
      </c>
      <c r="F163" s="2">
        <v>5293</v>
      </c>
      <c r="G163" s="2" t="s">
        <v>12486</v>
      </c>
      <c r="H163" s="2" t="s">
        <v>12223</v>
      </c>
      <c r="I163" s="2" t="s">
        <v>12532</v>
      </c>
      <c r="J163" s="10">
        <v>43790</v>
      </c>
      <c r="K163" s="2" t="s">
        <v>12324</v>
      </c>
      <c r="L163" s="2" t="s">
        <v>1192</v>
      </c>
      <c r="M163" s="2" t="s">
        <v>92</v>
      </c>
      <c r="N163" s="2" t="s">
        <v>12560</v>
      </c>
      <c r="O163" s="2" t="s">
        <v>94</v>
      </c>
      <c r="P163" s="2" t="s">
        <v>120</v>
      </c>
      <c r="Q163" s="2" t="s">
        <v>96</v>
      </c>
      <c r="R163" s="2" t="s">
        <v>985</v>
      </c>
      <c r="S163" s="58" t="s">
        <v>12719</v>
      </c>
      <c r="T163" s="2" t="s">
        <v>12720</v>
      </c>
      <c r="U163" s="2" t="s">
        <v>12721</v>
      </c>
      <c r="V163" s="2" t="s">
        <v>28</v>
      </c>
      <c r="W163" s="2" t="s">
        <v>12312</v>
      </c>
      <c r="X163" s="2">
        <v>73</v>
      </c>
      <c r="Y163" s="2">
        <v>0</v>
      </c>
      <c r="Z163" s="2">
        <v>0</v>
      </c>
      <c r="AA163" s="2" t="s">
        <v>103</v>
      </c>
      <c r="AB163" s="2">
        <v>3</v>
      </c>
      <c r="AC163" s="2">
        <v>3</v>
      </c>
      <c r="AD163" s="2">
        <v>1</v>
      </c>
    </row>
    <row r="164" spans="2:30">
      <c r="B164" s="2" t="s">
        <v>12067</v>
      </c>
      <c r="C164" s="10" t="s">
        <v>12557</v>
      </c>
      <c r="D164" s="58" t="s">
        <v>12722</v>
      </c>
      <c r="E164" s="2">
        <v>5314</v>
      </c>
      <c r="F164" s="2">
        <v>5314</v>
      </c>
      <c r="G164" s="2" t="s">
        <v>12486</v>
      </c>
      <c r="H164" s="2" t="s">
        <v>12223</v>
      </c>
      <c r="I164" s="2" t="s">
        <v>12532</v>
      </c>
      <c r="J164" s="10">
        <v>43811</v>
      </c>
      <c r="K164" s="2" t="s">
        <v>12324</v>
      </c>
      <c r="L164" s="2" t="s">
        <v>1192</v>
      </c>
      <c r="M164" s="2" t="s">
        <v>92</v>
      </c>
      <c r="N164" s="2" t="s">
        <v>12560</v>
      </c>
      <c r="O164" s="2" t="s">
        <v>94</v>
      </c>
      <c r="P164" s="2" t="s">
        <v>120</v>
      </c>
      <c r="Q164" s="2" t="s">
        <v>96</v>
      </c>
      <c r="R164" s="2" t="s">
        <v>611</v>
      </c>
      <c r="S164" s="58" t="s">
        <v>12723</v>
      </c>
      <c r="T164" s="2" t="s">
        <v>12724</v>
      </c>
      <c r="U164" s="2" t="s">
        <v>12725</v>
      </c>
      <c r="V164" s="2" t="s">
        <v>28</v>
      </c>
      <c r="W164" s="2" t="s">
        <v>12312</v>
      </c>
      <c r="X164" s="2">
        <v>62</v>
      </c>
      <c r="Y164" s="2">
        <v>0</v>
      </c>
      <c r="Z164" s="2">
        <v>0</v>
      </c>
      <c r="AA164" s="2" t="s">
        <v>103</v>
      </c>
      <c r="AB164" s="2">
        <v>3</v>
      </c>
      <c r="AC164" s="2">
        <v>3</v>
      </c>
      <c r="AD164" s="2">
        <v>1</v>
      </c>
    </row>
    <row r="165" spans="2:30">
      <c r="B165" s="2" t="s">
        <v>12067</v>
      </c>
      <c r="C165" s="10" t="s">
        <v>12557</v>
      </c>
      <c r="D165" s="58" t="s">
        <v>12726</v>
      </c>
      <c r="E165" s="2">
        <v>5329</v>
      </c>
      <c r="F165" s="2">
        <v>5329</v>
      </c>
      <c r="G165" s="2" t="s">
        <v>12486</v>
      </c>
      <c r="H165" s="2" t="s">
        <v>12223</v>
      </c>
      <c r="I165" s="2" t="s">
        <v>12532</v>
      </c>
      <c r="J165" s="10">
        <v>43817</v>
      </c>
      <c r="K165" s="2" t="s">
        <v>12324</v>
      </c>
      <c r="L165" s="2" t="s">
        <v>1192</v>
      </c>
      <c r="M165" s="2" t="s">
        <v>92</v>
      </c>
      <c r="N165" s="2" t="s">
        <v>12560</v>
      </c>
      <c r="O165" s="2" t="s">
        <v>94</v>
      </c>
      <c r="P165" s="2" t="s">
        <v>120</v>
      </c>
      <c r="Q165" s="2" t="s">
        <v>96</v>
      </c>
      <c r="R165" s="2" t="s">
        <v>625</v>
      </c>
      <c r="S165" s="58" t="s">
        <v>12727</v>
      </c>
      <c r="T165" s="2" t="s">
        <v>12728</v>
      </c>
      <c r="U165" s="2" t="s">
        <v>12729</v>
      </c>
      <c r="V165" s="2" t="s">
        <v>28</v>
      </c>
      <c r="W165" s="2" t="s">
        <v>12312</v>
      </c>
      <c r="X165" s="2">
        <v>86</v>
      </c>
      <c r="Y165" s="2">
        <v>0</v>
      </c>
      <c r="Z165" s="2">
        <v>0</v>
      </c>
      <c r="AA165" s="2" t="s">
        <v>103</v>
      </c>
      <c r="AB165" s="2">
        <v>3</v>
      </c>
      <c r="AC165" s="2">
        <v>3</v>
      </c>
      <c r="AD165" s="2">
        <v>1</v>
      </c>
    </row>
    <row r="166" spans="2:30">
      <c r="B166" s="2" t="s">
        <v>12067</v>
      </c>
      <c r="C166" s="10" t="s">
        <v>12557</v>
      </c>
      <c r="D166" s="58" t="s">
        <v>12730</v>
      </c>
      <c r="E166" s="2">
        <v>5326</v>
      </c>
      <c r="F166" s="2">
        <v>5326</v>
      </c>
      <c r="G166" s="2" t="s">
        <v>12486</v>
      </c>
      <c r="H166" s="2" t="s">
        <v>12223</v>
      </c>
      <c r="I166" s="2" t="s">
        <v>12532</v>
      </c>
      <c r="J166" s="10">
        <v>43819</v>
      </c>
      <c r="K166" s="2" t="s">
        <v>12324</v>
      </c>
      <c r="L166" s="2" t="s">
        <v>1192</v>
      </c>
      <c r="M166" s="2" t="s">
        <v>92</v>
      </c>
      <c r="N166" s="2" t="s">
        <v>12560</v>
      </c>
      <c r="O166" s="2" t="s">
        <v>94</v>
      </c>
      <c r="P166" s="2" t="s">
        <v>120</v>
      </c>
      <c r="Q166" s="2" t="s">
        <v>96</v>
      </c>
      <c r="R166" s="2" t="s">
        <v>611</v>
      </c>
      <c r="S166" s="58" t="s">
        <v>12731</v>
      </c>
      <c r="T166" s="2" t="s">
        <v>12732</v>
      </c>
      <c r="U166" s="2" t="s">
        <v>12733</v>
      </c>
      <c r="V166" s="2" t="s">
        <v>28</v>
      </c>
      <c r="W166" s="2" t="s">
        <v>12312</v>
      </c>
      <c r="X166" s="2">
        <v>52</v>
      </c>
      <c r="Y166" s="2">
        <v>0</v>
      </c>
      <c r="Z166" s="2">
        <v>0</v>
      </c>
      <c r="AA166" s="2" t="s">
        <v>103</v>
      </c>
      <c r="AB166" s="2">
        <v>3</v>
      </c>
      <c r="AC166" s="2">
        <v>3</v>
      </c>
      <c r="AD166" s="2">
        <v>1</v>
      </c>
    </row>
    <row r="167" spans="2:30">
      <c r="B167" s="2" t="s">
        <v>12067</v>
      </c>
      <c r="C167" s="10" t="s">
        <v>12557</v>
      </c>
      <c r="D167" s="58" t="s">
        <v>12734</v>
      </c>
      <c r="E167" s="2">
        <v>5336</v>
      </c>
      <c r="F167" s="2">
        <v>5336</v>
      </c>
      <c r="G167" s="2" t="s">
        <v>12486</v>
      </c>
      <c r="H167" s="2" t="s">
        <v>12223</v>
      </c>
      <c r="I167" s="2" t="s">
        <v>12532</v>
      </c>
      <c r="J167" s="10">
        <v>43819</v>
      </c>
      <c r="K167" s="2" t="s">
        <v>12324</v>
      </c>
      <c r="L167" s="2" t="s">
        <v>1192</v>
      </c>
      <c r="M167" s="2" t="s">
        <v>92</v>
      </c>
      <c r="N167" s="2" t="s">
        <v>12560</v>
      </c>
      <c r="O167" s="2" t="s">
        <v>94</v>
      </c>
      <c r="P167" s="2" t="s">
        <v>120</v>
      </c>
      <c r="Q167" s="2" t="s">
        <v>96</v>
      </c>
      <c r="R167" s="2" t="s">
        <v>98</v>
      </c>
      <c r="S167" s="58" t="s">
        <v>12735</v>
      </c>
      <c r="T167" s="2" t="s">
        <v>12736</v>
      </c>
      <c r="U167" s="2" t="s">
        <v>12737</v>
      </c>
      <c r="V167" s="2" t="s">
        <v>147</v>
      </c>
      <c r="W167" s="2" t="s">
        <v>12312</v>
      </c>
      <c r="X167" s="2">
        <v>66</v>
      </c>
      <c r="Y167" s="2">
        <v>0</v>
      </c>
      <c r="Z167" s="2">
        <v>0</v>
      </c>
      <c r="AA167" s="2" t="s">
        <v>103</v>
      </c>
      <c r="AB167" s="2">
        <v>3</v>
      </c>
      <c r="AC167" s="2">
        <v>3</v>
      </c>
      <c r="AD167" s="2">
        <v>1</v>
      </c>
    </row>
    <row r="168" spans="2:30">
      <c r="B168" s="2" t="s">
        <v>12067</v>
      </c>
      <c r="C168" s="10" t="s">
        <v>12557</v>
      </c>
      <c r="D168" s="58" t="s">
        <v>12738</v>
      </c>
      <c r="E168" s="2">
        <v>5339</v>
      </c>
      <c r="F168" s="2">
        <v>5339</v>
      </c>
      <c r="G168" s="2" t="s">
        <v>12486</v>
      </c>
      <c r="H168" s="2" t="s">
        <v>12223</v>
      </c>
      <c r="I168" s="2" t="s">
        <v>12532</v>
      </c>
      <c r="J168" s="10">
        <v>43826</v>
      </c>
      <c r="K168" s="2" t="s">
        <v>12324</v>
      </c>
      <c r="L168" s="2" t="s">
        <v>1192</v>
      </c>
      <c r="M168" s="2" t="s">
        <v>92</v>
      </c>
      <c r="N168" s="2" t="s">
        <v>12560</v>
      </c>
      <c r="O168" s="2" t="s">
        <v>94</v>
      </c>
      <c r="P168" s="2" t="s">
        <v>120</v>
      </c>
      <c r="Q168" s="2" t="s">
        <v>96</v>
      </c>
      <c r="R168" s="2" t="s">
        <v>98</v>
      </c>
      <c r="S168" s="58" t="s">
        <v>12739</v>
      </c>
      <c r="T168" s="2" t="s">
        <v>12740</v>
      </c>
      <c r="U168" s="2" t="s">
        <v>12741</v>
      </c>
      <c r="V168" s="2" t="s">
        <v>148</v>
      </c>
      <c r="W168" s="2" t="s">
        <v>12312</v>
      </c>
      <c r="X168" s="2">
        <v>54</v>
      </c>
      <c r="Y168" s="2">
        <v>0</v>
      </c>
      <c r="Z168" s="2">
        <v>0</v>
      </c>
      <c r="AA168" s="2" t="s">
        <v>103</v>
      </c>
      <c r="AB168" s="2">
        <v>3</v>
      </c>
      <c r="AC168" s="2">
        <v>3</v>
      </c>
      <c r="AD168" s="2">
        <v>1</v>
      </c>
    </row>
    <row r="169" spans="2:30">
      <c r="B169" s="2" t="s">
        <v>12067</v>
      </c>
      <c r="C169" s="10" t="s">
        <v>12557</v>
      </c>
      <c r="D169" s="58" t="s">
        <v>12742</v>
      </c>
      <c r="E169" s="2" t="s">
        <v>12743</v>
      </c>
      <c r="F169" s="2">
        <v>955</v>
      </c>
      <c r="G169" s="2" t="s">
        <v>12081</v>
      </c>
      <c r="H169" s="2" t="s">
        <v>168</v>
      </c>
      <c r="I169" s="2" t="s">
        <v>12744</v>
      </c>
      <c r="J169" s="10">
        <v>39428</v>
      </c>
      <c r="K169" s="2" t="s">
        <v>12324</v>
      </c>
      <c r="L169" s="2" t="s">
        <v>1192</v>
      </c>
      <c r="M169" s="2" t="s">
        <v>92</v>
      </c>
      <c r="N169" s="2" t="s">
        <v>12074</v>
      </c>
      <c r="O169" s="2" t="s">
        <v>140</v>
      </c>
      <c r="P169" s="2" t="s">
        <v>1670</v>
      </c>
      <c r="Q169" s="2" t="s">
        <v>141</v>
      </c>
      <c r="R169" s="2" t="s">
        <v>12745</v>
      </c>
      <c r="S169" s="58" t="s">
        <v>12746</v>
      </c>
      <c r="T169" s="2" t="s">
        <v>12747</v>
      </c>
      <c r="U169" s="2" t="s">
        <v>12748</v>
      </c>
      <c r="V169" s="2" t="s">
        <v>147</v>
      </c>
      <c r="W169" s="2" t="s">
        <v>12312</v>
      </c>
      <c r="X169" s="2">
        <v>69</v>
      </c>
      <c r="Y169" s="2">
        <v>0</v>
      </c>
      <c r="Z169" s="2">
        <v>0</v>
      </c>
      <c r="AA169" s="2" t="s">
        <v>103</v>
      </c>
      <c r="AB169" s="2">
        <v>5</v>
      </c>
      <c r="AC169" s="2">
        <v>2</v>
      </c>
      <c r="AD169" s="2">
        <v>1</v>
      </c>
    </row>
    <row r="170" spans="2:30">
      <c r="B170" s="2" t="s">
        <v>12067</v>
      </c>
      <c r="C170" s="10" t="s">
        <v>12557</v>
      </c>
      <c r="D170" s="58" t="s">
        <v>12749</v>
      </c>
      <c r="E170" s="2" t="s">
        <v>12750</v>
      </c>
      <c r="F170" s="2">
        <v>957</v>
      </c>
      <c r="G170" s="2" t="s">
        <v>12081</v>
      </c>
      <c r="H170" s="2" t="s">
        <v>168</v>
      </c>
      <c r="I170" s="2" t="s">
        <v>12744</v>
      </c>
      <c r="J170" s="10">
        <v>39762</v>
      </c>
      <c r="K170" s="2" t="s">
        <v>12324</v>
      </c>
      <c r="L170" s="2" t="s">
        <v>1192</v>
      </c>
      <c r="M170" s="2" t="s">
        <v>92</v>
      </c>
      <c r="N170" s="2" t="s">
        <v>12074</v>
      </c>
      <c r="O170" s="2" t="s">
        <v>140</v>
      </c>
      <c r="P170" s="2" t="s">
        <v>12751</v>
      </c>
      <c r="Q170" s="2" t="s">
        <v>141</v>
      </c>
      <c r="R170" s="2" t="s">
        <v>11583</v>
      </c>
      <c r="S170" s="58" t="s">
        <v>12752</v>
      </c>
      <c r="T170" s="2" t="s">
        <v>12753</v>
      </c>
      <c r="U170" s="2" t="s">
        <v>12754</v>
      </c>
      <c r="V170" s="2" t="s">
        <v>147</v>
      </c>
      <c r="W170" s="2" t="s">
        <v>12312</v>
      </c>
      <c r="X170" s="2">
        <v>64</v>
      </c>
      <c r="Y170" s="2">
        <v>0</v>
      </c>
      <c r="Z170" s="2">
        <v>0</v>
      </c>
      <c r="AA170" s="2" t="s">
        <v>103</v>
      </c>
      <c r="AB170" s="2">
        <v>3</v>
      </c>
      <c r="AC170" s="2">
        <v>3</v>
      </c>
      <c r="AD170" s="2">
        <v>1</v>
      </c>
    </row>
    <row r="171" spans="2:30">
      <c r="B171" s="2" t="s">
        <v>12067</v>
      </c>
      <c r="C171" s="10" t="s">
        <v>12557</v>
      </c>
      <c r="D171" s="58" t="s">
        <v>12755</v>
      </c>
      <c r="E171" s="2" t="s">
        <v>12756</v>
      </c>
      <c r="F171" s="2">
        <v>960</v>
      </c>
      <c r="G171" s="2" t="s">
        <v>12081</v>
      </c>
      <c r="H171" s="2" t="s">
        <v>168</v>
      </c>
      <c r="I171" s="2" t="s">
        <v>12744</v>
      </c>
      <c r="J171" s="10">
        <v>41242</v>
      </c>
      <c r="K171" s="2" t="s">
        <v>12324</v>
      </c>
      <c r="L171" s="2" t="s">
        <v>1192</v>
      </c>
      <c r="M171" s="2" t="s">
        <v>92</v>
      </c>
      <c r="N171" s="2" t="s">
        <v>12074</v>
      </c>
      <c r="O171" s="2" t="s">
        <v>140</v>
      </c>
      <c r="P171" s="2" t="s">
        <v>1640</v>
      </c>
      <c r="Q171" s="2" t="s">
        <v>141</v>
      </c>
      <c r="R171" s="2" t="s">
        <v>12757</v>
      </c>
      <c r="S171" s="58" t="s">
        <v>12758</v>
      </c>
      <c r="T171" s="2" t="s">
        <v>12759</v>
      </c>
      <c r="U171" s="2" t="s">
        <v>12760</v>
      </c>
      <c r="V171" s="2" t="s">
        <v>147</v>
      </c>
      <c r="W171" s="2" t="s">
        <v>12312</v>
      </c>
      <c r="X171" s="2">
        <v>100</v>
      </c>
      <c r="Y171" s="2">
        <v>23</v>
      </c>
      <c r="Z171" s="2">
        <v>22</v>
      </c>
      <c r="AA171" s="2" t="s">
        <v>103</v>
      </c>
      <c r="AB171" s="2">
        <v>3</v>
      </c>
      <c r="AC171" s="2">
        <v>3</v>
      </c>
      <c r="AD171" s="2">
        <v>1</v>
      </c>
    </row>
    <row r="172" spans="2:30">
      <c r="B172" s="2" t="s">
        <v>12067</v>
      </c>
      <c r="C172" s="10" t="s">
        <v>12557</v>
      </c>
      <c r="D172" s="58" t="s">
        <v>12761</v>
      </c>
      <c r="E172" s="2" t="s">
        <v>12762</v>
      </c>
      <c r="F172" s="2">
        <v>965</v>
      </c>
      <c r="G172" s="2" t="s">
        <v>12081</v>
      </c>
      <c r="H172" s="2" t="s">
        <v>168</v>
      </c>
      <c r="I172" s="2" t="s">
        <v>12744</v>
      </c>
      <c r="J172" s="10">
        <v>41607</v>
      </c>
      <c r="K172" s="2" t="s">
        <v>12324</v>
      </c>
      <c r="L172" s="2" t="s">
        <v>1192</v>
      </c>
      <c r="M172" s="2" t="s">
        <v>92</v>
      </c>
      <c r="N172" s="2" t="s">
        <v>12074</v>
      </c>
      <c r="O172" s="2" t="s">
        <v>140</v>
      </c>
      <c r="P172" s="2" t="s">
        <v>6251</v>
      </c>
      <c r="Q172" s="2" t="s">
        <v>141</v>
      </c>
      <c r="R172" s="2" t="s">
        <v>12763</v>
      </c>
      <c r="S172" s="58" t="s">
        <v>12764</v>
      </c>
      <c r="T172" s="2" t="s">
        <v>12288</v>
      </c>
      <c r="U172" s="2" t="s">
        <v>12765</v>
      </c>
      <c r="V172" s="2" t="s">
        <v>147</v>
      </c>
      <c r="W172" s="2" t="s">
        <v>12312</v>
      </c>
      <c r="X172" s="2">
        <v>157</v>
      </c>
      <c r="Y172" s="2">
        <v>23</v>
      </c>
      <c r="Z172" s="2">
        <v>14</v>
      </c>
      <c r="AA172" s="2" t="s">
        <v>103</v>
      </c>
      <c r="AB172" s="2">
        <v>3</v>
      </c>
      <c r="AC172" s="2">
        <v>3</v>
      </c>
      <c r="AD172" s="2">
        <v>1</v>
      </c>
    </row>
    <row r="173" spans="2:30">
      <c r="B173" s="2" t="s">
        <v>12067</v>
      </c>
      <c r="C173" s="10" t="s">
        <v>12557</v>
      </c>
      <c r="D173" s="58" t="s">
        <v>12766</v>
      </c>
      <c r="E173" s="2" t="s">
        <v>12767</v>
      </c>
      <c r="F173" s="2">
        <v>968</v>
      </c>
      <c r="G173" s="2" t="s">
        <v>12081</v>
      </c>
      <c r="H173" s="2" t="s">
        <v>81</v>
      </c>
      <c r="I173" s="2" t="s">
        <v>358</v>
      </c>
      <c r="J173" s="10">
        <v>42337</v>
      </c>
      <c r="K173" s="2" t="s">
        <v>12324</v>
      </c>
      <c r="L173" s="2" t="s">
        <v>1192</v>
      </c>
      <c r="M173" s="2" t="s">
        <v>92</v>
      </c>
      <c r="N173" s="2" t="s">
        <v>12074</v>
      </c>
      <c r="O173" s="2" t="s">
        <v>94</v>
      </c>
      <c r="P173" s="2" t="s">
        <v>12768</v>
      </c>
      <c r="Q173" s="2" t="s">
        <v>96</v>
      </c>
      <c r="R173" s="2" t="s">
        <v>12769</v>
      </c>
      <c r="S173" s="58" t="s">
        <v>12770</v>
      </c>
      <c r="T173" s="2" t="s">
        <v>12771</v>
      </c>
      <c r="U173" s="2" t="s">
        <v>12772</v>
      </c>
      <c r="V173" s="2" t="s">
        <v>147</v>
      </c>
      <c r="W173" s="2" t="s">
        <v>12312</v>
      </c>
      <c r="X173" s="2">
        <v>63</v>
      </c>
      <c r="Y173" s="2">
        <v>67</v>
      </c>
      <c r="Z173" s="2">
        <v>106</v>
      </c>
      <c r="AA173" s="2" t="s">
        <v>103</v>
      </c>
      <c r="AB173" s="2">
        <v>8</v>
      </c>
      <c r="AC173" s="2">
        <v>1</v>
      </c>
      <c r="AD173" s="2">
        <v>1</v>
      </c>
    </row>
    <row r="174" spans="2:30">
      <c r="B174" s="2" t="s">
        <v>12067</v>
      </c>
      <c r="C174" s="10">
        <v>44644</v>
      </c>
      <c r="D174" s="58" t="s">
        <v>12773</v>
      </c>
      <c r="E174" s="2" t="s">
        <v>12774</v>
      </c>
      <c r="F174" s="2">
        <v>850</v>
      </c>
      <c r="G174" s="2" t="s">
        <v>12070</v>
      </c>
      <c r="H174" s="2" t="s">
        <v>431</v>
      </c>
      <c r="I174" s="2" t="s">
        <v>12775</v>
      </c>
      <c r="J174" s="10">
        <v>39401</v>
      </c>
      <c r="K174" s="2" t="s">
        <v>12324</v>
      </c>
      <c r="L174" s="2" t="s">
        <v>1192</v>
      </c>
      <c r="M174" s="2" t="s">
        <v>92</v>
      </c>
      <c r="N174" s="2" t="s">
        <v>12074</v>
      </c>
      <c r="O174" s="2" t="s">
        <v>248</v>
      </c>
      <c r="P174" s="2" t="s">
        <v>249</v>
      </c>
      <c r="Q174" s="2" t="s">
        <v>206</v>
      </c>
      <c r="R174" s="2" t="s">
        <v>2860</v>
      </c>
      <c r="S174" s="58" t="s">
        <v>12776</v>
      </c>
      <c r="T174" s="2" t="s">
        <v>12777</v>
      </c>
      <c r="U174" s="2" t="s">
        <v>12778</v>
      </c>
      <c r="V174" s="2" t="s">
        <v>147</v>
      </c>
      <c r="W174" s="2" t="s">
        <v>12332</v>
      </c>
      <c r="X174" s="2">
        <v>215</v>
      </c>
      <c r="Y174" s="2">
        <v>0</v>
      </c>
      <c r="Z174" s="2">
        <v>0</v>
      </c>
      <c r="AA174" s="2" t="s">
        <v>103</v>
      </c>
      <c r="AB174" s="2">
        <v>9</v>
      </c>
      <c r="AC174" s="2">
        <v>1</v>
      </c>
      <c r="AD174" s="2">
        <v>2</v>
      </c>
    </row>
    <row r="175" spans="2:30">
      <c r="B175" s="2" t="s">
        <v>12067</v>
      </c>
      <c r="C175" s="10">
        <v>44677</v>
      </c>
      <c r="D175" s="58" t="s">
        <v>12779</v>
      </c>
      <c r="E175" s="2" t="s">
        <v>12780</v>
      </c>
      <c r="F175" s="2">
        <v>877</v>
      </c>
      <c r="G175" s="2" t="s">
        <v>12070</v>
      </c>
      <c r="H175" s="2" t="s">
        <v>128</v>
      </c>
      <c r="I175" s="2" t="s">
        <v>319</v>
      </c>
      <c r="J175" s="10">
        <v>39433</v>
      </c>
      <c r="K175" s="2" t="s">
        <v>12324</v>
      </c>
      <c r="L175" s="2" t="s">
        <v>1192</v>
      </c>
      <c r="M175" s="2" t="s">
        <v>92</v>
      </c>
      <c r="N175" s="2" t="s">
        <v>12074</v>
      </c>
      <c r="O175" s="2" t="s">
        <v>140</v>
      </c>
      <c r="P175" s="2" t="s">
        <v>142</v>
      </c>
      <c r="Q175" s="2" t="s">
        <v>141</v>
      </c>
      <c r="R175" s="2" t="s">
        <v>1655</v>
      </c>
      <c r="S175" s="58" t="s">
        <v>12781</v>
      </c>
      <c r="T175" s="2" t="s">
        <v>12782</v>
      </c>
      <c r="U175" s="2" t="s">
        <v>12783</v>
      </c>
      <c r="V175" s="2" t="s">
        <v>147</v>
      </c>
      <c r="W175" s="2" t="s">
        <v>12332</v>
      </c>
      <c r="X175" s="2">
        <v>280</v>
      </c>
      <c r="Y175" s="2">
        <v>0</v>
      </c>
      <c r="Z175" s="2">
        <v>0</v>
      </c>
      <c r="AA175" s="2" t="s">
        <v>103</v>
      </c>
      <c r="AB175" s="2">
        <v>5</v>
      </c>
      <c r="AC175" s="2">
        <v>2</v>
      </c>
      <c r="AD175" s="2">
        <v>1</v>
      </c>
    </row>
    <row r="176" spans="2:30">
      <c r="B176" s="2" t="s">
        <v>12067</v>
      </c>
      <c r="C176" s="10">
        <v>44620</v>
      </c>
      <c r="D176" s="58" t="s">
        <v>12784</v>
      </c>
      <c r="E176" s="2" t="s">
        <v>12785</v>
      </c>
      <c r="F176" s="2">
        <v>824</v>
      </c>
      <c r="G176" s="2" t="s">
        <v>12081</v>
      </c>
      <c r="H176" s="2" t="s">
        <v>168</v>
      </c>
      <c r="I176" s="2" t="s">
        <v>12744</v>
      </c>
      <c r="J176" s="10">
        <v>39478</v>
      </c>
      <c r="K176" s="2" t="s">
        <v>12324</v>
      </c>
      <c r="L176" s="2" t="s">
        <v>1192</v>
      </c>
      <c r="M176" s="2" t="s">
        <v>92</v>
      </c>
      <c r="N176" s="2" t="s">
        <v>12074</v>
      </c>
      <c r="O176" s="2" t="s">
        <v>140</v>
      </c>
      <c r="P176" s="2" t="s">
        <v>142</v>
      </c>
      <c r="Q176" s="2" t="s">
        <v>141</v>
      </c>
      <c r="R176" s="2" t="s">
        <v>12786</v>
      </c>
      <c r="S176" s="58" t="s">
        <v>12787</v>
      </c>
      <c r="T176" s="2" t="s">
        <v>12788</v>
      </c>
      <c r="U176" s="2" t="s">
        <v>12789</v>
      </c>
      <c r="V176" s="2" t="s">
        <v>147</v>
      </c>
      <c r="W176" s="2" t="s">
        <v>1196</v>
      </c>
      <c r="X176" s="2">
        <v>515</v>
      </c>
      <c r="Y176" s="2">
        <v>0</v>
      </c>
      <c r="Z176" s="2">
        <v>0</v>
      </c>
      <c r="AA176" s="2" t="s">
        <v>331</v>
      </c>
      <c r="AB176" s="2">
        <v>5</v>
      </c>
      <c r="AC176" s="2">
        <v>2</v>
      </c>
      <c r="AD176" s="2">
        <v>1</v>
      </c>
    </row>
    <row r="177" spans="2:30">
      <c r="B177" s="2" t="s">
        <v>12067</v>
      </c>
      <c r="C177" s="10">
        <v>44648</v>
      </c>
      <c r="D177" s="58" t="s">
        <v>12790</v>
      </c>
      <c r="E177" s="2">
        <v>1020</v>
      </c>
      <c r="F177" s="2">
        <v>1020</v>
      </c>
      <c r="G177" s="2" t="s">
        <v>12070</v>
      </c>
      <c r="H177" s="2" t="s">
        <v>12791</v>
      </c>
      <c r="I177" s="2" t="s">
        <v>12792</v>
      </c>
      <c r="J177" s="10">
        <v>41240</v>
      </c>
      <c r="K177" s="2" t="s">
        <v>12324</v>
      </c>
      <c r="L177" s="2" t="s">
        <v>93</v>
      </c>
      <c r="M177" s="2" t="s">
        <v>92</v>
      </c>
      <c r="N177" s="2" t="s">
        <v>12074</v>
      </c>
      <c r="O177" s="2" t="s">
        <v>140</v>
      </c>
      <c r="P177" s="2" t="s">
        <v>633</v>
      </c>
      <c r="Q177" s="2" t="s">
        <v>141</v>
      </c>
      <c r="R177" s="2" t="s">
        <v>12793</v>
      </c>
      <c r="S177" s="58" t="s">
        <v>12794</v>
      </c>
      <c r="T177" s="2" t="s">
        <v>12795</v>
      </c>
      <c r="U177" s="2" t="s">
        <v>12796</v>
      </c>
      <c r="V177" s="2" t="s">
        <v>147</v>
      </c>
      <c r="W177" s="2" t="s">
        <v>1196</v>
      </c>
      <c r="X177" s="2">
        <v>651</v>
      </c>
      <c r="Y177" s="2">
        <v>191</v>
      </c>
      <c r="Z177" s="2">
        <v>29</v>
      </c>
      <c r="AA177" s="2" t="s">
        <v>103</v>
      </c>
      <c r="AB177" s="2">
        <v>5</v>
      </c>
      <c r="AC177" s="2">
        <v>2</v>
      </c>
      <c r="AD177" s="2">
        <v>1</v>
      </c>
    </row>
    <row r="178" spans="2:30">
      <c r="B178" s="2" t="s">
        <v>12067</v>
      </c>
      <c r="C178" s="10">
        <v>44650</v>
      </c>
      <c r="D178" s="58" t="s">
        <v>12797</v>
      </c>
      <c r="E178" s="2">
        <v>1301</v>
      </c>
      <c r="F178" s="2">
        <v>1301</v>
      </c>
      <c r="G178" s="2" t="s">
        <v>12070</v>
      </c>
      <c r="H178" s="2" t="s">
        <v>380</v>
      </c>
      <c r="I178" s="2" t="s">
        <v>519</v>
      </c>
      <c r="J178" s="10">
        <v>42976</v>
      </c>
      <c r="K178" s="2" t="s">
        <v>12324</v>
      </c>
      <c r="L178" s="2" t="s">
        <v>93</v>
      </c>
      <c r="M178" s="2" t="s">
        <v>92</v>
      </c>
      <c r="N178" s="2" t="s">
        <v>12074</v>
      </c>
      <c r="O178" s="2" t="s">
        <v>442</v>
      </c>
      <c r="P178" s="2" t="s">
        <v>519</v>
      </c>
      <c r="Q178" s="2" t="s">
        <v>526</v>
      </c>
      <c r="R178" s="2" t="s">
        <v>98</v>
      </c>
      <c r="S178" s="58" t="s">
        <v>12798</v>
      </c>
      <c r="T178" s="2" t="s">
        <v>12121</v>
      </c>
      <c r="U178" s="2" t="s">
        <v>12799</v>
      </c>
      <c r="V178" s="2" t="s">
        <v>28</v>
      </c>
      <c r="W178" s="2" t="s">
        <v>1351</v>
      </c>
      <c r="X178" s="2">
        <v>787</v>
      </c>
      <c r="Y178" s="2">
        <v>134</v>
      </c>
      <c r="Z178" s="2">
        <v>17</v>
      </c>
      <c r="AA178" s="2" t="s">
        <v>103</v>
      </c>
      <c r="AB178" s="2">
        <v>8</v>
      </c>
      <c r="AC178" s="2">
        <v>2</v>
      </c>
      <c r="AD178" s="2">
        <v>4</v>
      </c>
    </row>
    <row r="179" spans="2:30">
      <c r="B179" s="2" t="s">
        <v>12067</v>
      </c>
      <c r="C179" s="10" t="s">
        <v>148</v>
      </c>
      <c r="D179" s="58" t="s">
        <v>12800</v>
      </c>
      <c r="E179" s="2">
        <v>5101</v>
      </c>
      <c r="F179" s="2">
        <v>5101</v>
      </c>
      <c r="G179" s="2" t="s">
        <v>12070</v>
      </c>
      <c r="H179" s="2" t="s">
        <v>12791</v>
      </c>
      <c r="I179" s="2" t="s">
        <v>12801</v>
      </c>
      <c r="J179" s="10">
        <v>43372</v>
      </c>
      <c r="K179" s="2" t="s">
        <v>12324</v>
      </c>
      <c r="L179" s="2" t="s">
        <v>1192</v>
      </c>
      <c r="M179" s="2" t="s">
        <v>92</v>
      </c>
      <c r="N179" s="2" t="s">
        <v>12333</v>
      </c>
      <c r="O179" s="2" t="s">
        <v>140</v>
      </c>
      <c r="P179" s="2" t="s">
        <v>12334</v>
      </c>
      <c r="Q179" s="2" t="s">
        <v>141</v>
      </c>
      <c r="R179" s="2" t="s">
        <v>143</v>
      </c>
      <c r="S179" s="58" t="s">
        <v>12802</v>
      </c>
      <c r="T179" s="2" t="s">
        <v>145</v>
      </c>
      <c r="U179" s="2" t="s">
        <v>146</v>
      </c>
      <c r="V179" s="2" t="s">
        <v>147</v>
      </c>
      <c r="W179" s="2" t="s">
        <v>12312</v>
      </c>
      <c r="X179" s="27">
        <v>70.849999999999994</v>
      </c>
      <c r="Y179" s="27">
        <v>10.029999999999999</v>
      </c>
      <c r="Z179" s="2">
        <v>14</v>
      </c>
      <c r="AA179" s="2" t="s">
        <v>103</v>
      </c>
      <c r="AB179" s="2">
        <v>5</v>
      </c>
      <c r="AC179" s="2">
        <v>2</v>
      </c>
      <c r="AD179" s="2">
        <v>1</v>
      </c>
    </row>
    <row r="180" spans="2:30">
      <c r="B180" s="2" t="s">
        <v>12067</v>
      </c>
      <c r="C180" s="10">
        <v>44719</v>
      </c>
      <c r="D180" s="58" t="s">
        <v>12803</v>
      </c>
      <c r="E180" s="2">
        <v>5103</v>
      </c>
      <c r="F180" s="2">
        <v>5103</v>
      </c>
      <c r="G180" s="2" t="s">
        <v>12070</v>
      </c>
      <c r="H180" s="2" t="s">
        <v>128</v>
      </c>
      <c r="I180" s="2" t="s">
        <v>319</v>
      </c>
      <c r="J180" s="10">
        <v>43378</v>
      </c>
      <c r="K180" s="2" t="s">
        <v>12324</v>
      </c>
      <c r="L180" s="2" t="s">
        <v>1192</v>
      </c>
      <c r="M180" s="2" t="s">
        <v>92</v>
      </c>
      <c r="N180" s="2" t="s">
        <v>12333</v>
      </c>
      <c r="O180" s="2" t="s">
        <v>140</v>
      </c>
      <c r="P180" s="2" t="s">
        <v>142</v>
      </c>
      <c r="Q180" s="2" t="s">
        <v>141</v>
      </c>
      <c r="R180" s="2" t="s">
        <v>1738</v>
      </c>
      <c r="S180" s="58" t="s">
        <v>12804</v>
      </c>
      <c r="T180" s="2" t="s">
        <v>12805</v>
      </c>
      <c r="U180" s="2" t="s">
        <v>12806</v>
      </c>
      <c r="V180" s="2" t="s">
        <v>147</v>
      </c>
      <c r="W180" s="2" t="s">
        <v>12312</v>
      </c>
      <c r="X180" s="27">
        <v>71.180000000000007</v>
      </c>
      <c r="Y180" s="27">
        <v>9.17</v>
      </c>
      <c r="Z180" s="2">
        <v>13</v>
      </c>
      <c r="AA180" s="2" t="s">
        <v>103</v>
      </c>
      <c r="AB180" s="2">
        <v>5</v>
      </c>
      <c r="AC180" s="2">
        <v>2</v>
      </c>
      <c r="AD180" s="2">
        <v>1</v>
      </c>
    </row>
    <row r="181" spans="2:30">
      <c r="B181" s="2" t="s">
        <v>12067</v>
      </c>
      <c r="C181" s="10" t="s">
        <v>148</v>
      </c>
      <c r="D181" s="58" t="s">
        <v>12807</v>
      </c>
      <c r="E181" s="2">
        <v>5107</v>
      </c>
      <c r="F181" s="2">
        <v>5107</v>
      </c>
      <c r="G181" s="2" t="s">
        <v>12070</v>
      </c>
      <c r="H181" s="2" t="s">
        <v>128</v>
      </c>
      <c r="I181" s="2" t="s">
        <v>12808</v>
      </c>
      <c r="J181" s="10">
        <v>43434</v>
      </c>
      <c r="K181" s="2" t="s">
        <v>12324</v>
      </c>
      <c r="L181" s="2" t="s">
        <v>1192</v>
      </c>
      <c r="M181" s="2" t="s">
        <v>92</v>
      </c>
      <c r="N181" s="2" t="s">
        <v>12333</v>
      </c>
      <c r="O181" s="2" t="s">
        <v>140</v>
      </c>
      <c r="P181" s="2" t="s">
        <v>142</v>
      </c>
      <c r="Q181" s="2" t="s">
        <v>141</v>
      </c>
      <c r="R181" s="2" t="s">
        <v>1559</v>
      </c>
      <c r="S181" s="58" t="s">
        <v>12809</v>
      </c>
      <c r="T181" s="2" t="s">
        <v>1561</v>
      </c>
      <c r="U181" s="2" t="s">
        <v>2751</v>
      </c>
      <c r="V181" s="2" t="s">
        <v>147</v>
      </c>
      <c r="W181" s="2" t="s">
        <v>12312</v>
      </c>
      <c r="X181" s="27">
        <v>77.430000000000007</v>
      </c>
      <c r="Y181" s="27">
        <v>7.94</v>
      </c>
      <c r="Z181" s="2">
        <v>11</v>
      </c>
      <c r="AA181" s="2" t="s">
        <v>103</v>
      </c>
      <c r="AB181" s="2">
        <v>2</v>
      </c>
      <c r="AC181" s="2">
        <v>6</v>
      </c>
      <c r="AD181" s="2">
        <v>1</v>
      </c>
    </row>
    <row r="182" spans="2:30">
      <c r="B182" s="2" t="s">
        <v>12810</v>
      </c>
      <c r="C182" s="10" t="s">
        <v>148</v>
      </c>
      <c r="D182" s="58" t="s">
        <v>12811</v>
      </c>
      <c r="E182" s="57">
        <v>7777</v>
      </c>
      <c r="F182" s="2">
        <v>7777</v>
      </c>
      <c r="G182" s="2" t="s">
        <v>12081</v>
      </c>
      <c r="H182" s="2" t="s">
        <v>12223</v>
      </c>
      <c r="I182" s="2" t="s">
        <v>113</v>
      </c>
      <c r="J182" s="10">
        <v>43543</v>
      </c>
      <c r="K182" s="2" t="s">
        <v>12812</v>
      </c>
      <c r="L182" s="2" t="s">
        <v>1192</v>
      </c>
      <c r="M182" s="2" t="s">
        <v>92</v>
      </c>
      <c r="N182" s="2" t="s">
        <v>12560</v>
      </c>
      <c r="O182" s="2" t="s">
        <v>94</v>
      </c>
      <c r="P182" s="2" t="s">
        <v>120</v>
      </c>
      <c r="Q182" s="2" t="s">
        <v>96</v>
      </c>
      <c r="R182" s="2" t="s">
        <v>98</v>
      </c>
      <c r="S182" s="58" t="s">
        <v>12813</v>
      </c>
      <c r="T182" s="2" t="s">
        <v>12311</v>
      </c>
      <c r="U182" s="2" t="s">
        <v>12814</v>
      </c>
      <c r="V182" s="2" t="s">
        <v>28</v>
      </c>
      <c r="W182" s="2" t="s">
        <v>12312</v>
      </c>
      <c r="X182" s="27">
        <v>24.61</v>
      </c>
      <c r="Y182" s="27">
        <v>0</v>
      </c>
      <c r="Z182" s="2">
        <v>0</v>
      </c>
      <c r="AA182" s="2" t="s">
        <v>103</v>
      </c>
      <c r="AB182" s="2">
        <v>2</v>
      </c>
      <c r="AC182" s="2">
        <v>6</v>
      </c>
      <c r="AD182" s="2">
        <v>1</v>
      </c>
    </row>
    <row r="183" spans="2:30">
      <c r="B183" s="2" t="s">
        <v>12067</v>
      </c>
      <c r="C183" s="10">
        <v>44558</v>
      </c>
      <c r="D183" s="58" t="s">
        <v>12815</v>
      </c>
      <c r="E183" s="2" t="s">
        <v>12816</v>
      </c>
      <c r="F183" s="2">
        <v>918</v>
      </c>
      <c r="G183" s="2" t="s">
        <v>12070</v>
      </c>
      <c r="H183" s="2" t="s">
        <v>128</v>
      </c>
      <c r="I183" s="2" t="s">
        <v>319</v>
      </c>
      <c r="J183" s="10">
        <v>43731</v>
      </c>
      <c r="K183" s="2" t="s">
        <v>12324</v>
      </c>
      <c r="L183" s="2" t="s">
        <v>1192</v>
      </c>
      <c r="M183" s="2" t="s">
        <v>92</v>
      </c>
      <c r="N183" s="2" t="s">
        <v>12560</v>
      </c>
      <c r="O183" s="2" t="s">
        <v>140</v>
      </c>
      <c r="P183" s="2" t="s">
        <v>142</v>
      </c>
      <c r="Q183" s="2" t="s">
        <v>141</v>
      </c>
      <c r="R183" s="2" t="s">
        <v>326</v>
      </c>
      <c r="S183" s="58" t="s">
        <v>12817</v>
      </c>
      <c r="T183" s="2" t="s">
        <v>12818</v>
      </c>
      <c r="U183" s="2" t="s">
        <v>12819</v>
      </c>
      <c r="V183" s="2" t="s">
        <v>147</v>
      </c>
      <c r="W183" s="2" t="s">
        <v>12312</v>
      </c>
      <c r="X183" s="27">
        <v>25</v>
      </c>
      <c r="Y183" s="27">
        <v>0</v>
      </c>
      <c r="Z183" s="2">
        <v>0</v>
      </c>
      <c r="AA183" s="2" t="s">
        <v>103</v>
      </c>
      <c r="AB183" s="2">
        <v>2</v>
      </c>
      <c r="AC183" s="2">
        <v>6</v>
      </c>
      <c r="AD183" s="2">
        <v>1</v>
      </c>
    </row>
    <row r="184" spans="2:30">
      <c r="B184" s="2" t="s">
        <v>12067</v>
      </c>
      <c r="C184" s="10" t="s">
        <v>148</v>
      </c>
      <c r="D184" s="58" t="s">
        <v>12820</v>
      </c>
      <c r="E184" s="2">
        <v>1042</v>
      </c>
      <c r="F184" s="2">
        <v>1042</v>
      </c>
      <c r="G184" s="2" t="s">
        <v>12081</v>
      </c>
      <c r="H184" s="2" t="s">
        <v>12112</v>
      </c>
      <c r="J184" s="10">
        <v>66183</v>
      </c>
      <c r="K184" s="2" t="s">
        <v>12324</v>
      </c>
      <c r="L184" s="2" t="s">
        <v>93</v>
      </c>
      <c r="M184" s="2" t="s">
        <v>92</v>
      </c>
      <c r="N184" s="2" t="s">
        <v>12074</v>
      </c>
      <c r="O184" s="2" t="s">
        <v>148</v>
      </c>
      <c r="P184" s="2" t="s">
        <v>482</v>
      </c>
      <c r="Q184" s="2" t="s">
        <v>481</v>
      </c>
      <c r="R184" s="2" t="s">
        <v>4596</v>
      </c>
      <c r="S184" s="58" t="s">
        <v>12821</v>
      </c>
      <c r="T184" s="2" t="s">
        <v>12822</v>
      </c>
      <c r="U184" s="2" t="s">
        <v>12823</v>
      </c>
      <c r="V184" s="2" t="s">
        <v>28</v>
      </c>
      <c r="W184" s="2" t="s">
        <v>1351</v>
      </c>
      <c r="X184" s="2">
        <v>769</v>
      </c>
      <c r="Y184" s="2">
        <v>150</v>
      </c>
      <c r="Z184" s="2">
        <v>19</v>
      </c>
      <c r="AA184" s="2" t="s">
        <v>103</v>
      </c>
      <c r="AB184" s="2">
        <v>7</v>
      </c>
      <c r="AC184" s="2">
        <v>2</v>
      </c>
      <c r="AD184" s="2">
        <v>3</v>
      </c>
    </row>
    <row r="185" spans="2:30">
      <c r="B185" s="2" t="s">
        <v>12067</v>
      </c>
      <c r="C185" s="10">
        <v>44710</v>
      </c>
      <c r="D185" s="58" t="s">
        <v>12824</v>
      </c>
      <c r="E185" s="2" t="s">
        <v>12825</v>
      </c>
      <c r="F185" s="2">
        <v>411</v>
      </c>
      <c r="G185" s="2" t="s">
        <v>12081</v>
      </c>
      <c r="H185" s="2" t="s">
        <v>168</v>
      </c>
      <c r="J185" s="10">
        <v>66146</v>
      </c>
      <c r="K185" s="2" t="s">
        <v>12324</v>
      </c>
      <c r="L185" s="2" t="s">
        <v>93</v>
      </c>
      <c r="M185" s="2" t="s">
        <v>92</v>
      </c>
      <c r="N185" s="2" t="s">
        <v>12074</v>
      </c>
      <c r="O185" s="2" t="s">
        <v>148</v>
      </c>
      <c r="P185" s="2" t="s">
        <v>920</v>
      </c>
      <c r="Q185" s="2" t="s">
        <v>141</v>
      </c>
      <c r="R185" s="2" t="s">
        <v>98</v>
      </c>
      <c r="S185" s="58" t="s">
        <v>12826</v>
      </c>
      <c r="T185" s="2" t="s">
        <v>12827</v>
      </c>
      <c r="U185" s="2" t="s">
        <v>12828</v>
      </c>
      <c r="V185" s="2" t="s">
        <v>147</v>
      </c>
      <c r="W185" s="2" t="s">
        <v>330</v>
      </c>
      <c r="X185" s="2">
        <v>1336</v>
      </c>
      <c r="Y185" s="2">
        <v>283</v>
      </c>
      <c r="Z185" s="2">
        <v>21</v>
      </c>
      <c r="AA185" s="2" t="s">
        <v>103</v>
      </c>
      <c r="AB185" s="2">
        <v>5</v>
      </c>
      <c r="AC185" s="2">
        <v>2</v>
      </c>
      <c r="AD185" s="2">
        <v>1</v>
      </c>
    </row>
    <row r="186" spans="2:30">
      <c r="B186" s="2" t="s">
        <v>12067</v>
      </c>
      <c r="C186" s="10">
        <v>44718</v>
      </c>
      <c r="D186" s="58" t="s">
        <v>12829</v>
      </c>
      <c r="E186" s="2" t="s">
        <v>12830</v>
      </c>
      <c r="F186" s="2">
        <v>803</v>
      </c>
      <c r="G186" s="2" t="s">
        <v>12081</v>
      </c>
      <c r="H186" s="2" t="s">
        <v>12112</v>
      </c>
      <c r="J186" s="10">
        <v>66183</v>
      </c>
      <c r="K186" s="2" t="s">
        <v>12324</v>
      </c>
      <c r="L186" s="2" t="s">
        <v>93</v>
      </c>
      <c r="M186" s="2" t="s">
        <v>92</v>
      </c>
      <c r="N186" s="2" t="s">
        <v>12074</v>
      </c>
      <c r="O186" s="2" t="s">
        <v>148</v>
      </c>
      <c r="P186" s="2" t="s">
        <v>482</v>
      </c>
      <c r="Q186" s="2" t="s">
        <v>481</v>
      </c>
      <c r="R186" s="2" t="s">
        <v>4596</v>
      </c>
      <c r="S186" s="58" t="s">
        <v>12821</v>
      </c>
      <c r="T186" s="2" t="s">
        <v>12822</v>
      </c>
      <c r="U186" s="2" t="s">
        <v>12823</v>
      </c>
      <c r="V186" s="2" t="s">
        <v>28</v>
      </c>
      <c r="W186" s="2" t="s">
        <v>1351</v>
      </c>
      <c r="X186" s="2">
        <v>769</v>
      </c>
      <c r="Y186" s="2">
        <v>150</v>
      </c>
      <c r="Z186" s="2">
        <v>19</v>
      </c>
      <c r="AA186" s="2" t="s">
        <v>103</v>
      </c>
      <c r="AB186" s="2">
        <v>7</v>
      </c>
      <c r="AC186" s="2">
        <v>2</v>
      </c>
      <c r="AD186" s="2">
        <v>3</v>
      </c>
    </row>
    <row r="187" spans="2:30">
      <c r="B187" s="2" t="s">
        <v>12067</v>
      </c>
      <c r="C187" s="10">
        <v>44762</v>
      </c>
      <c r="D187" s="58" t="s">
        <v>12831</v>
      </c>
      <c r="E187" s="2" t="s">
        <v>12832</v>
      </c>
      <c r="F187" s="2">
        <v>823</v>
      </c>
      <c r="G187" s="2" t="s">
        <v>12081</v>
      </c>
      <c r="H187" s="2" t="s">
        <v>168</v>
      </c>
      <c r="I187" s="2" t="s">
        <v>678</v>
      </c>
      <c r="J187" s="10">
        <v>39374</v>
      </c>
      <c r="K187" s="2" t="s">
        <v>12324</v>
      </c>
      <c r="L187" s="2" t="s">
        <v>1192</v>
      </c>
      <c r="M187" s="2" t="s">
        <v>92</v>
      </c>
      <c r="N187" s="2" t="s">
        <v>12074</v>
      </c>
      <c r="O187" s="2" t="s">
        <v>140</v>
      </c>
      <c r="P187" s="2" t="s">
        <v>684</v>
      </c>
      <c r="Q187" s="2" t="s">
        <v>141</v>
      </c>
      <c r="R187" s="2" t="s">
        <v>98</v>
      </c>
      <c r="S187" s="58" t="s">
        <v>12833</v>
      </c>
      <c r="T187" s="2" t="s">
        <v>12834</v>
      </c>
      <c r="U187" s="2" t="s">
        <v>12835</v>
      </c>
      <c r="V187" s="2" t="s">
        <v>147</v>
      </c>
      <c r="W187" s="2" t="s">
        <v>12332</v>
      </c>
      <c r="X187" s="2">
        <v>254</v>
      </c>
      <c r="Y187" s="2">
        <v>0</v>
      </c>
      <c r="Z187" s="2">
        <v>0</v>
      </c>
      <c r="AA187" s="2" t="s">
        <v>103</v>
      </c>
      <c r="AB187" s="2">
        <v>8</v>
      </c>
      <c r="AC187" s="2">
        <v>1</v>
      </c>
      <c r="AD187" s="2">
        <v>1</v>
      </c>
    </row>
    <row r="188" spans="2:30">
      <c r="B188" s="2" t="s">
        <v>12067</v>
      </c>
      <c r="C188" s="10">
        <v>44762</v>
      </c>
      <c r="D188" s="58" t="s">
        <v>12836</v>
      </c>
      <c r="E188" s="2" t="s">
        <v>12837</v>
      </c>
      <c r="F188" s="2">
        <v>216</v>
      </c>
      <c r="G188" s="2" t="s">
        <v>12070</v>
      </c>
      <c r="H188" s="2" t="s">
        <v>285</v>
      </c>
      <c r="I188" s="2" t="s">
        <v>336</v>
      </c>
      <c r="J188" s="10">
        <v>40876</v>
      </c>
      <c r="K188" s="2" t="s">
        <v>12324</v>
      </c>
      <c r="L188" s="2" t="s">
        <v>93</v>
      </c>
      <c r="M188" s="2" t="s">
        <v>92</v>
      </c>
      <c r="N188" s="2" t="s">
        <v>12074</v>
      </c>
      <c r="O188" s="2" t="s">
        <v>248</v>
      </c>
      <c r="P188" s="2" t="s">
        <v>284</v>
      </c>
      <c r="Q188" s="2" t="s">
        <v>297</v>
      </c>
      <c r="R188" s="2" t="s">
        <v>12838</v>
      </c>
      <c r="S188" s="58" t="s">
        <v>12839</v>
      </c>
      <c r="T188" s="2" t="s">
        <v>12840</v>
      </c>
      <c r="U188" s="2" t="s">
        <v>12841</v>
      </c>
      <c r="V188" s="2" t="s">
        <v>147</v>
      </c>
      <c r="W188" s="2" t="s">
        <v>330</v>
      </c>
      <c r="X188" s="2">
        <v>1222</v>
      </c>
      <c r="Y188" s="2">
        <v>122</v>
      </c>
      <c r="Z188" s="2">
        <v>10</v>
      </c>
      <c r="AA188" s="2" t="s">
        <v>103</v>
      </c>
      <c r="AB188" s="2">
        <v>6</v>
      </c>
      <c r="AC188" s="2">
        <v>2</v>
      </c>
      <c r="AD188" s="2">
        <v>2</v>
      </c>
    </row>
    <row r="189" spans="2:30">
      <c r="B189" s="2" t="s">
        <v>12067</v>
      </c>
      <c r="C189" s="10">
        <v>44762</v>
      </c>
      <c r="D189" s="58" t="s">
        <v>12842</v>
      </c>
      <c r="E189" s="2" t="s">
        <v>12843</v>
      </c>
      <c r="F189" s="2">
        <v>142</v>
      </c>
      <c r="G189" s="2" t="s">
        <v>12070</v>
      </c>
      <c r="H189" s="2" t="s">
        <v>285</v>
      </c>
      <c r="I189" s="2" t="s">
        <v>290</v>
      </c>
      <c r="J189" s="10">
        <v>41045</v>
      </c>
      <c r="K189" s="2" t="s">
        <v>12324</v>
      </c>
      <c r="L189" s="2" t="s">
        <v>93</v>
      </c>
      <c r="M189" s="2" t="s">
        <v>92</v>
      </c>
      <c r="N189" s="2" t="s">
        <v>12074</v>
      </c>
      <c r="O189" s="2" t="s">
        <v>248</v>
      </c>
      <c r="P189" s="2" t="s">
        <v>9203</v>
      </c>
      <c r="Q189" s="2" t="s">
        <v>297</v>
      </c>
      <c r="R189" s="2" t="s">
        <v>8978</v>
      </c>
      <c r="S189" s="58" t="s">
        <v>12844</v>
      </c>
      <c r="T189" s="2" t="s">
        <v>12845</v>
      </c>
      <c r="U189" s="2" t="s">
        <v>12846</v>
      </c>
      <c r="V189" s="2" t="s">
        <v>147</v>
      </c>
      <c r="W189" s="2" t="s">
        <v>330</v>
      </c>
      <c r="X189" s="2">
        <v>1072</v>
      </c>
      <c r="Y189" s="2">
        <v>130</v>
      </c>
      <c r="Z189" s="2">
        <v>12</v>
      </c>
      <c r="AA189" s="2" t="s">
        <v>103</v>
      </c>
      <c r="AB189" s="2">
        <v>6</v>
      </c>
      <c r="AC189" s="2">
        <v>2</v>
      </c>
      <c r="AD189" s="2">
        <v>2</v>
      </c>
    </row>
    <row r="190" spans="2:30">
      <c r="B190" s="2" t="s">
        <v>12067</v>
      </c>
      <c r="C190" s="10">
        <v>44736</v>
      </c>
      <c r="D190" s="58" t="s">
        <v>12847</v>
      </c>
      <c r="E190" s="2" t="s">
        <v>12848</v>
      </c>
      <c r="F190" s="2">
        <v>680</v>
      </c>
      <c r="G190" s="2" t="s">
        <v>12070</v>
      </c>
      <c r="H190" s="2" t="s">
        <v>431</v>
      </c>
      <c r="I190" s="2" t="s">
        <v>12775</v>
      </c>
      <c r="J190" s="10">
        <v>41606</v>
      </c>
      <c r="K190" s="2" t="s">
        <v>12324</v>
      </c>
      <c r="L190" s="2" t="s">
        <v>1192</v>
      </c>
      <c r="M190" s="2" t="s">
        <v>92</v>
      </c>
      <c r="N190" s="2" t="s">
        <v>12074</v>
      </c>
      <c r="O190" s="2" t="s">
        <v>248</v>
      </c>
      <c r="P190" s="2" t="s">
        <v>12849</v>
      </c>
      <c r="Q190" s="2" t="s">
        <v>206</v>
      </c>
      <c r="R190" s="2" t="s">
        <v>98</v>
      </c>
      <c r="S190" s="58" t="s">
        <v>12850</v>
      </c>
      <c r="T190" s="2" t="s">
        <v>12851</v>
      </c>
      <c r="U190" s="2" t="s">
        <v>12852</v>
      </c>
      <c r="V190" s="2" t="s">
        <v>147</v>
      </c>
      <c r="W190" s="2" t="s">
        <v>1260</v>
      </c>
      <c r="X190" s="2">
        <v>341</v>
      </c>
      <c r="Y190" s="2">
        <v>67</v>
      </c>
      <c r="Z190" s="2">
        <v>20</v>
      </c>
      <c r="AA190" s="2" t="s">
        <v>103</v>
      </c>
      <c r="AB190" s="2">
        <v>10</v>
      </c>
      <c r="AC190" s="2">
        <v>1</v>
      </c>
      <c r="AD190" s="2">
        <v>3</v>
      </c>
    </row>
    <row r="191" spans="2:30">
      <c r="B191" s="2" t="s">
        <v>12067</v>
      </c>
      <c r="C191" s="10">
        <v>44723</v>
      </c>
      <c r="D191" s="58" t="s">
        <v>12853</v>
      </c>
      <c r="E191" s="2" t="s">
        <v>12854</v>
      </c>
      <c r="F191" s="2">
        <v>673</v>
      </c>
      <c r="G191" s="2" t="s">
        <v>12070</v>
      </c>
      <c r="H191" s="2" t="s">
        <v>380</v>
      </c>
      <c r="I191" s="2" t="s">
        <v>1519</v>
      </c>
      <c r="J191" s="10">
        <v>41972</v>
      </c>
      <c r="K191" s="2" t="s">
        <v>12324</v>
      </c>
      <c r="L191" s="2" t="s">
        <v>1192</v>
      </c>
      <c r="M191" s="2" t="s">
        <v>92</v>
      </c>
      <c r="N191" s="2" t="s">
        <v>12074</v>
      </c>
      <c r="O191" s="2" t="s">
        <v>442</v>
      </c>
      <c r="P191" s="2" t="s">
        <v>1525</v>
      </c>
      <c r="Q191" s="2" t="s">
        <v>1519</v>
      </c>
      <c r="R191" s="2" t="s">
        <v>256</v>
      </c>
      <c r="S191" s="58" t="s">
        <v>12855</v>
      </c>
      <c r="T191" s="2" t="s">
        <v>12856</v>
      </c>
      <c r="U191" s="2" t="s">
        <v>12857</v>
      </c>
      <c r="V191" s="2" t="s">
        <v>28</v>
      </c>
      <c r="W191" s="2" t="s">
        <v>1260</v>
      </c>
      <c r="X191" s="2">
        <v>405</v>
      </c>
      <c r="Y191" s="2">
        <v>79</v>
      </c>
      <c r="Z191" s="2">
        <v>19</v>
      </c>
      <c r="AA191" s="2" t="s">
        <v>103</v>
      </c>
      <c r="AB191" s="2">
        <v>5</v>
      </c>
      <c r="AC191" s="2">
        <v>2</v>
      </c>
      <c r="AD191" s="2">
        <v>1</v>
      </c>
    </row>
    <row r="192" spans="2:30">
      <c r="B192" s="2" t="s">
        <v>12067</v>
      </c>
      <c r="C192" s="10">
        <v>45075</v>
      </c>
      <c r="D192" s="59" t="s">
        <v>12858</v>
      </c>
      <c r="E192" s="2" t="s">
        <v>12859</v>
      </c>
      <c r="F192" s="2">
        <v>349</v>
      </c>
      <c r="G192" s="2" t="s">
        <v>12070</v>
      </c>
      <c r="H192" s="2" t="s">
        <v>285</v>
      </c>
      <c r="I192" s="2" t="s">
        <v>12860</v>
      </c>
      <c r="J192" s="10">
        <v>39761</v>
      </c>
      <c r="K192" s="2" t="s">
        <v>12324</v>
      </c>
      <c r="L192" s="2" t="s">
        <v>93</v>
      </c>
      <c r="M192" s="2" t="s">
        <v>92</v>
      </c>
      <c r="N192" s="2" t="s">
        <v>12074</v>
      </c>
      <c r="O192" s="2" t="s">
        <v>248</v>
      </c>
      <c r="P192" s="2" t="s">
        <v>12861</v>
      </c>
      <c r="Q192" s="2" t="s">
        <v>460</v>
      </c>
      <c r="R192" s="2" t="s">
        <v>98</v>
      </c>
      <c r="S192" s="58" t="s">
        <v>12862</v>
      </c>
      <c r="T192" s="2" t="s">
        <v>12863</v>
      </c>
      <c r="U192" s="2" t="s">
        <v>12864</v>
      </c>
      <c r="V192" s="2" t="s">
        <v>147</v>
      </c>
      <c r="W192" s="2" t="s">
        <v>330</v>
      </c>
      <c r="X192" s="55">
        <v>1031</v>
      </c>
      <c r="Y192" s="55">
        <v>132</v>
      </c>
      <c r="Z192" s="55">
        <v>13</v>
      </c>
      <c r="AA192" s="2" t="s">
        <v>331</v>
      </c>
      <c r="AB192" s="2">
        <v>8</v>
      </c>
      <c r="AC192" s="2">
        <v>2</v>
      </c>
      <c r="AD192" s="2">
        <v>4</v>
      </c>
    </row>
    <row r="193" spans="2:30">
      <c r="B193" s="2" t="s">
        <v>12067</v>
      </c>
      <c r="C193" s="10">
        <v>44793</v>
      </c>
      <c r="D193" s="59" t="s">
        <v>148</v>
      </c>
      <c r="E193" s="2">
        <v>1045</v>
      </c>
      <c r="F193" s="2">
        <v>1045</v>
      </c>
      <c r="G193" s="2" t="s">
        <v>12081</v>
      </c>
      <c r="H193" s="2" t="s">
        <v>12112</v>
      </c>
      <c r="I193" s="2" t="s">
        <v>12865</v>
      </c>
      <c r="J193" s="10">
        <v>42228</v>
      </c>
      <c r="K193" s="2" t="s">
        <v>12324</v>
      </c>
      <c r="L193" s="2" t="s">
        <v>93</v>
      </c>
      <c r="M193" s="2" t="s">
        <v>92</v>
      </c>
      <c r="N193" s="2" t="s">
        <v>12074</v>
      </c>
      <c r="O193" s="2" t="s">
        <v>442</v>
      </c>
      <c r="P193" s="2" t="s">
        <v>482</v>
      </c>
      <c r="Q193" s="2" t="s">
        <v>481</v>
      </c>
      <c r="R193" s="2" t="s">
        <v>167</v>
      </c>
      <c r="S193" s="58" t="s">
        <v>12866</v>
      </c>
      <c r="T193" s="2" t="s">
        <v>12867</v>
      </c>
      <c r="U193" s="2" t="s">
        <v>12868</v>
      </c>
      <c r="V193" s="2" t="s">
        <v>28</v>
      </c>
      <c r="W193" s="2" t="s">
        <v>1351</v>
      </c>
      <c r="X193" s="55">
        <v>955</v>
      </c>
      <c r="Y193" s="55">
        <v>144</v>
      </c>
      <c r="Z193" s="55">
        <v>15</v>
      </c>
      <c r="AA193" s="2" t="s">
        <v>103</v>
      </c>
      <c r="AB193" s="2">
        <v>7</v>
      </c>
      <c r="AC193" s="2">
        <v>2</v>
      </c>
      <c r="AD193" s="2">
        <v>3</v>
      </c>
    </row>
    <row r="194" spans="2:30">
      <c r="B194" s="2" t="s">
        <v>12067</v>
      </c>
      <c r="C194" s="10">
        <v>44788</v>
      </c>
      <c r="D194" s="59" t="s">
        <v>148</v>
      </c>
      <c r="E194" s="2">
        <v>5285</v>
      </c>
      <c r="F194" s="2">
        <v>5285</v>
      </c>
      <c r="G194" s="2" t="s">
        <v>12081</v>
      </c>
      <c r="H194" s="2" t="s">
        <v>12223</v>
      </c>
      <c r="I194" s="2" t="s">
        <v>12869</v>
      </c>
      <c r="J194" s="10">
        <v>43895</v>
      </c>
      <c r="K194" s="2" t="s">
        <v>12324</v>
      </c>
      <c r="L194" s="2" t="s">
        <v>1192</v>
      </c>
      <c r="M194" s="2" t="s">
        <v>92</v>
      </c>
      <c r="N194" s="2" t="s">
        <v>12074</v>
      </c>
      <c r="O194" s="2" t="s">
        <v>248</v>
      </c>
      <c r="P194" s="2" t="s">
        <v>12870</v>
      </c>
      <c r="Q194" s="2" t="s">
        <v>408</v>
      </c>
      <c r="R194" s="2" t="s">
        <v>12871</v>
      </c>
      <c r="S194" s="58" t="s">
        <v>12872</v>
      </c>
      <c r="T194" s="2" t="s">
        <v>12873</v>
      </c>
      <c r="U194" s="2" t="s">
        <v>12874</v>
      </c>
      <c r="V194" s="2" t="s">
        <v>147</v>
      </c>
      <c r="W194" s="2" t="s">
        <v>1260</v>
      </c>
      <c r="X194" s="55">
        <v>345</v>
      </c>
      <c r="Y194" s="55">
        <v>0</v>
      </c>
      <c r="Z194" s="55">
        <v>0</v>
      </c>
      <c r="AA194" s="2" t="s">
        <v>331</v>
      </c>
      <c r="AB194" s="2">
        <v>8</v>
      </c>
      <c r="AC194" s="2">
        <v>1</v>
      </c>
      <c r="AD194" s="2">
        <v>1</v>
      </c>
    </row>
    <row r="195" spans="2:30">
      <c r="B195" s="2" t="s">
        <v>12067</v>
      </c>
      <c r="C195" s="10">
        <v>44832</v>
      </c>
      <c r="D195" s="58" t="s">
        <v>12875</v>
      </c>
      <c r="E195" s="2" t="s">
        <v>12876</v>
      </c>
      <c r="F195" s="2">
        <v>826</v>
      </c>
      <c r="G195" s="2" t="s">
        <v>12070</v>
      </c>
      <c r="H195" s="2" t="s">
        <v>285</v>
      </c>
      <c r="I195" s="2" t="s">
        <v>336</v>
      </c>
      <c r="J195" s="10">
        <v>39352</v>
      </c>
      <c r="K195" s="2" t="s">
        <v>12324</v>
      </c>
      <c r="L195" s="2" t="s">
        <v>1192</v>
      </c>
      <c r="M195" s="2" t="s">
        <v>92</v>
      </c>
      <c r="N195" s="2" t="s">
        <v>12074</v>
      </c>
      <c r="O195" s="2" t="s">
        <v>248</v>
      </c>
      <c r="P195" s="2" t="s">
        <v>284</v>
      </c>
      <c r="Q195" s="2" t="s">
        <v>297</v>
      </c>
      <c r="R195" s="2" t="s">
        <v>12877</v>
      </c>
      <c r="S195" s="58" t="s">
        <v>12878</v>
      </c>
      <c r="T195" s="2" t="s">
        <v>12879</v>
      </c>
      <c r="U195" s="2" t="s">
        <v>12880</v>
      </c>
      <c r="V195" s="2" t="s">
        <v>147</v>
      </c>
      <c r="W195" s="2" t="s">
        <v>12332</v>
      </c>
      <c r="X195" s="2">
        <v>279</v>
      </c>
      <c r="Y195" s="2">
        <v>0</v>
      </c>
      <c r="Z195" s="2">
        <v>0</v>
      </c>
      <c r="AA195" s="2" t="s">
        <v>103</v>
      </c>
      <c r="AB195" s="2">
        <v>6</v>
      </c>
      <c r="AC195" s="2">
        <v>2</v>
      </c>
      <c r="AD195" s="2">
        <v>2</v>
      </c>
    </row>
    <row r="196" spans="2:30">
      <c r="B196" s="2" t="s">
        <v>12067</v>
      </c>
      <c r="C196" s="10">
        <v>44832</v>
      </c>
      <c r="D196" s="58" t="s">
        <v>12881</v>
      </c>
      <c r="E196" s="2" t="s">
        <v>12882</v>
      </c>
      <c r="F196" s="2">
        <v>881</v>
      </c>
      <c r="G196" s="2" t="s">
        <v>12070</v>
      </c>
      <c r="H196" s="2" t="s">
        <v>285</v>
      </c>
      <c r="I196" s="2" t="s">
        <v>290</v>
      </c>
      <c r="J196" s="10">
        <v>39352</v>
      </c>
      <c r="K196" s="2" t="s">
        <v>12324</v>
      </c>
      <c r="L196" s="2" t="s">
        <v>1192</v>
      </c>
      <c r="M196" s="2" t="s">
        <v>92</v>
      </c>
      <c r="N196" s="2" t="s">
        <v>12074</v>
      </c>
      <c r="O196" s="2" t="s">
        <v>248</v>
      </c>
      <c r="P196" s="2" t="s">
        <v>284</v>
      </c>
      <c r="Q196" s="2" t="s">
        <v>297</v>
      </c>
      <c r="R196" s="2" t="s">
        <v>12883</v>
      </c>
      <c r="S196" s="58" t="s">
        <v>12884</v>
      </c>
      <c r="T196" s="2" t="s">
        <v>12885</v>
      </c>
      <c r="U196" s="2" t="s">
        <v>12886</v>
      </c>
      <c r="V196" s="2" t="s">
        <v>147</v>
      </c>
      <c r="W196" s="2" t="s">
        <v>12332</v>
      </c>
      <c r="X196" s="2">
        <v>201</v>
      </c>
      <c r="Y196" s="2">
        <v>0</v>
      </c>
      <c r="Z196" s="2">
        <v>0</v>
      </c>
      <c r="AA196" s="2" t="s">
        <v>103</v>
      </c>
      <c r="AB196" s="2">
        <v>6</v>
      </c>
      <c r="AC196" s="2">
        <v>2</v>
      </c>
      <c r="AD196" s="2">
        <v>2</v>
      </c>
    </row>
    <row r="197" spans="2:30">
      <c r="B197" s="2" t="s">
        <v>12067</v>
      </c>
      <c r="C197" s="10">
        <v>44787</v>
      </c>
      <c r="D197" s="58" t="s">
        <v>12887</v>
      </c>
      <c r="E197" s="2" t="s">
        <v>12888</v>
      </c>
      <c r="F197" s="2">
        <v>808</v>
      </c>
      <c r="G197" s="2" t="s">
        <v>12070</v>
      </c>
      <c r="H197" s="2" t="s">
        <v>128</v>
      </c>
      <c r="I197" s="2" t="s">
        <v>319</v>
      </c>
      <c r="J197" s="10">
        <v>39384</v>
      </c>
      <c r="K197" s="2" t="s">
        <v>12324</v>
      </c>
      <c r="L197" s="2" t="s">
        <v>1192</v>
      </c>
      <c r="M197" s="2" t="s">
        <v>92</v>
      </c>
      <c r="N197" s="2" t="s">
        <v>12074</v>
      </c>
      <c r="O197" s="2" t="s">
        <v>140</v>
      </c>
      <c r="P197" s="2" t="s">
        <v>142</v>
      </c>
      <c r="Q197" s="2" t="s">
        <v>141</v>
      </c>
      <c r="R197" s="2" t="s">
        <v>12889</v>
      </c>
      <c r="S197" s="58" t="s">
        <v>12890</v>
      </c>
      <c r="T197" s="2" t="s">
        <v>12891</v>
      </c>
      <c r="U197" s="2" t="s">
        <v>12892</v>
      </c>
      <c r="V197" s="2" t="s">
        <v>147</v>
      </c>
      <c r="W197" s="2" t="s">
        <v>12332</v>
      </c>
      <c r="X197" s="2">
        <v>216</v>
      </c>
      <c r="Y197" s="2">
        <v>0</v>
      </c>
      <c r="Z197" s="2">
        <v>0</v>
      </c>
      <c r="AA197" s="2" t="s">
        <v>331</v>
      </c>
      <c r="AB197" s="2">
        <v>5</v>
      </c>
      <c r="AC197" s="2">
        <v>2</v>
      </c>
      <c r="AD197" s="2">
        <v>1</v>
      </c>
    </row>
    <row r="198" spans="2:30">
      <c r="B198" s="2" t="s">
        <v>12067</v>
      </c>
      <c r="C198" s="10">
        <v>44819</v>
      </c>
      <c r="D198" s="58" t="s">
        <v>12893</v>
      </c>
      <c r="E198" s="2" t="s">
        <v>12894</v>
      </c>
      <c r="F198" s="2">
        <v>876</v>
      </c>
      <c r="G198" s="2" t="s">
        <v>12081</v>
      </c>
      <c r="H198" s="2" t="s">
        <v>168</v>
      </c>
      <c r="I198" s="2" t="s">
        <v>12744</v>
      </c>
      <c r="J198" s="10">
        <v>39392</v>
      </c>
      <c r="K198" s="2" t="s">
        <v>12324</v>
      </c>
      <c r="L198" s="2" t="s">
        <v>1192</v>
      </c>
      <c r="M198" s="2" t="s">
        <v>92</v>
      </c>
      <c r="N198" s="2" t="s">
        <v>12074</v>
      </c>
      <c r="O198" s="2" t="s">
        <v>140</v>
      </c>
      <c r="P198" s="2" t="s">
        <v>12895</v>
      </c>
      <c r="Q198" s="2" t="s">
        <v>141</v>
      </c>
      <c r="R198" s="2" t="s">
        <v>12896</v>
      </c>
      <c r="S198" s="58" t="s">
        <v>12897</v>
      </c>
      <c r="T198" s="2" t="s">
        <v>12898</v>
      </c>
      <c r="U198" s="2" t="s">
        <v>12899</v>
      </c>
      <c r="V198" s="2" t="s">
        <v>147</v>
      </c>
      <c r="W198" s="2" t="s">
        <v>12332</v>
      </c>
      <c r="X198" s="2">
        <v>262</v>
      </c>
      <c r="Y198" s="2">
        <v>0</v>
      </c>
      <c r="Z198" s="2">
        <v>0</v>
      </c>
      <c r="AA198" s="2" t="s">
        <v>103</v>
      </c>
      <c r="AB198" s="2">
        <v>3</v>
      </c>
      <c r="AC198" s="2">
        <v>3</v>
      </c>
      <c r="AD198" s="2">
        <v>1</v>
      </c>
    </row>
    <row r="199" spans="2:30">
      <c r="B199" s="2" t="s">
        <v>12067</v>
      </c>
      <c r="C199" s="10">
        <v>44787</v>
      </c>
      <c r="D199" s="58" t="s">
        <v>12900</v>
      </c>
      <c r="E199" s="2" t="s">
        <v>12901</v>
      </c>
      <c r="F199" s="2">
        <v>920</v>
      </c>
      <c r="G199" s="2" t="s">
        <v>12070</v>
      </c>
      <c r="H199" s="2" t="s">
        <v>128</v>
      </c>
      <c r="I199" s="2" t="s">
        <v>12808</v>
      </c>
      <c r="J199" s="10">
        <v>39402</v>
      </c>
      <c r="K199" s="2" t="s">
        <v>12324</v>
      </c>
      <c r="L199" s="2" t="s">
        <v>1192</v>
      </c>
      <c r="M199" s="2" t="s">
        <v>92</v>
      </c>
      <c r="N199" s="2" t="s">
        <v>12074</v>
      </c>
      <c r="O199" s="2" t="s">
        <v>140</v>
      </c>
      <c r="P199" s="2" t="s">
        <v>142</v>
      </c>
      <c r="Q199" s="2" t="s">
        <v>141</v>
      </c>
      <c r="R199" s="2" t="s">
        <v>1559</v>
      </c>
      <c r="S199" s="58" t="s">
        <v>12902</v>
      </c>
      <c r="T199" s="2" t="s">
        <v>12903</v>
      </c>
      <c r="U199" s="2" t="s">
        <v>12904</v>
      </c>
      <c r="V199" s="2" t="s">
        <v>147</v>
      </c>
      <c r="W199" s="2" t="s">
        <v>12312</v>
      </c>
      <c r="X199" s="2">
        <v>196</v>
      </c>
      <c r="Y199" s="2">
        <v>0</v>
      </c>
      <c r="Z199" s="2">
        <v>0</v>
      </c>
      <c r="AA199" s="2" t="s">
        <v>103</v>
      </c>
      <c r="AB199" s="2">
        <v>5</v>
      </c>
      <c r="AC199" s="2">
        <v>2</v>
      </c>
      <c r="AD199" s="2">
        <v>1</v>
      </c>
    </row>
    <row r="200" spans="2:30">
      <c r="B200" s="2" t="s">
        <v>12067</v>
      </c>
      <c r="C200" s="10">
        <v>44832</v>
      </c>
      <c r="D200" s="58" t="s">
        <v>12905</v>
      </c>
      <c r="E200" s="2" t="s">
        <v>12906</v>
      </c>
      <c r="F200" s="2">
        <v>517</v>
      </c>
      <c r="G200" s="2" t="s">
        <v>12070</v>
      </c>
      <c r="H200" s="2" t="s">
        <v>128</v>
      </c>
      <c r="I200" s="2" t="s">
        <v>858</v>
      </c>
      <c r="J200" s="10">
        <v>38673</v>
      </c>
      <c r="K200" s="2" t="s">
        <v>12324</v>
      </c>
      <c r="L200" s="2" t="s">
        <v>1192</v>
      </c>
      <c r="M200" s="2" t="s">
        <v>92</v>
      </c>
      <c r="N200" s="2" t="s">
        <v>12074</v>
      </c>
      <c r="O200" s="2" t="s">
        <v>140</v>
      </c>
      <c r="P200" s="2" t="s">
        <v>5402</v>
      </c>
      <c r="Q200" s="2" t="s">
        <v>141</v>
      </c>
      <c r="R200" s="2" t="s">
        <v>98</v>
      </c>
      <c r="S200" s="58" t="s">
        <v>12907</v>
      </c>
      <c r="T200" s="2" t="s">
        <v>12908</v>
      </c>
      <c r="U200" s="2" t="s">
        <v>12909</v>
      </c>
      <c r="V200" s="2" t="s">
        <v>147</v>
      </c>
      <c r="W200" s="2" t="s">
        <v>1196</v>
      </c>
      <c r="X200" s="55">
        <v>523</v>
      </c>
      <c r="Y200" s="55">
        <v>0</v>
      </c>
      <c r="Z200" s="55">
        <v>0</v>
      </c>
      <c r="AA200" s="2" t="s">
        <v>103</v>
      </c>
      <c r="AB200" s="2">
        <v>5</v>
      </c>
      <c r="AC200" s="2">
        <v>2</v>
      </c>
      <c r="AD200" s="2">
        <v>1</v>
      </c>
    </row>
    <row r="201" spans="2:30">
      <c r="B201" s="2" t="s">
        <v>12067</v>
      </c>
      <c r="C201" s="10">
        <v>44832</v>
      </c>
      <c r="D201" s="58" t="s">
        <v>12910</v>
      </c>
      <c r="E201" s="2" t="s">
        <v>12911</v>
      </c>
      <c r="F201" s="2">
        <v>921</v>
      </c>
      <c r="G201" s="2" t="s">
        <v>12070</v>
      </c>
      <c r="H201" s="2" t="s">
        <v>128</v>
      </c>
      <c r="I201" s="2" t="s">
        <v>12808</v>
      </c>
      <c r="J201" s="10">
        <v>39398</v>
      </c>
      <c r="K201" s="2" t="s">
        <v>12324</v>
      </c>
      <c r="L201" s="2" t="s">
        <v>1192</v>
      </c>
      <c r="M201" s="2" t="s">
        <v>92</v>
      </c>
      <c r="N201" s="2" t="s">
        <v>12074</v>
      </c>
      <c r="O201" s="2" t="s">
        <v>140</v>
      </c>
      <c r="P201" s="2" t="s">
        <v>142</v>
      </c>
      <c r="Q201" s="2" t="s">
        <v>141</v>
      </c>
      <c r="R201" s="2" t="s">
        <v>12912</v>
      </c>
      <c r="S201" s="58" t="s">
        <v>12913</v>
      </c>
      <c r="T201" s="2" t="s">
        <v>12914</v>
      </c>
      <c r="U201" s="2" t="s">
        <v>12915</v>
      </c>
      <c r="V201" s="2" t="s">
        <v>147</v>
      </c>
      <c r="W201" s="2" t="s">
        <v>12312</v>
      </c>
      <c r="X201" s="55">
        <v>143</v>
      </c>
      <c r="Y201" s="55">
        <v>0</v>
      </c>
      <c r="Z201" s="55">
        <v>0</v>
      </c>
      <c r="AA201" s="2" t="s">
        <v>103</v>
      </c>
      <c r="AB201" s="2">
        <v>5</v>
      </c>
      <c r="AC201" s="2">
        <v>2</v>
      </c>
      <c r="AD201" s="2">
        <v>1</v>
      </c>
    </row>
    <row r="202" spans="2:30">
      <c r="B202" s="2" t="s">
        <v>12067</v>
      </c>
      <c r="C202" s="10">
        <v>44832</v>
      </c>
      <c r="D202" s="58" t="s">
        <v>12916</v>
      </c>
      <c r="E202" s="2" t="s">
        <v>12917</v>
      </c>
      <c r="F202" s="2">
        <v>543</v>
      </c>
      <c r="G202" s="2" t="s">
        <v>12070</v>
      </c>
      <c r="H202" s="2" t="s">
        <v>128</v>
      </c>
      <c r="I202" s="2" t="s">
        <v>319</v>
      </c>
      <c r="J202" s="10">
        <v>39758</v>
      </c>
      <c r="K202" s="2" t="s">
        <v>12324</v>
      </c>
      <c r="L202" s="2" t="s">
        <v>1192</v>
      </c>
      <c r="M202" s="2" t="s">
        <v>92</v>
      </c>
      <c r="N202" s="2" t="s">
        <v>12074</v>
      </c>
      <c r="O202" s="2" t="s">
        <v>140</v>
      </c>
      <c r="P202" s="2" t="s">
        <v>142</v>
      </c>
      <c r="Q202" s="2" t="s">
        <v>141</v>
      </c>
      <c r="R202" s="2" t="s">
        <v>326</v>
      </c>
      <c r="S202" s="58" t="s">
        <v>12918</v>
      </c>
      <c r="T202" s="2" t="s">
        <v>12919</v>
      </c>
      <c r="U202" s="2" t="s">
        <v>12920</v>
      </c>
      <c r="V202" s="2" t="s">
        <v>147</v>
      </c>
      <c r="W202" s="2" t="s">
        <v>1196</v>
      </c>
      <c r="X202" s="55">
        <v>490</v>
      </c>
      <c r="Y202" s="55">
        <v>0</v>
      </c>
      <c r="Z202" s="55">
        <v>0</v>
      </c>
      <c r="AA202" s="2" t="s">
        <v>103</v>
      </c>
      <c r="AB202" s="2">
        <v>5</v>
      </c>
      <c r="AC202" s="2">
        <v>2</v>
      </c>
      <c r="AD202" s="2">
        <v>1</v>
      </c>
    </row>
    <row r="203" spans="2:30">
      <c r="B203" s="2" t="s">
        <v>12067</v>
      </c>
      <c r="C203" s="10">
        <v>44819</v>
      </c>
      <c r="D203" s="58" t="s">
        <v>12921</v>
      </c>
      <c r="E203" s="2" t="s">
        <v>12922</v>
      </c>
      <c r="F203" s="2">
        <v>634</v>
      </c>
      <c r="G203" s="2" t="s">
        <v>12081</v>
      </c>
      <c r="H203" s="2" t="s">
        <v>168</v>
      </c>
      <c r="I203" s="2" t="s">
        <v>678</v>
      </c>
      <c r="J203" s="10">
        <v>41198</v>
      </c>
      <c r="K203" s="2" t="s">
        <v>12324</v>
      </c>
      <c r="L203" s="2" t="s">
        <v>1192</v>
      </c>
      <c r="M203" s="2" t="s">
        <v>92</v>
      </c>
      <c r="N203" s="2" t="s">
        <v>12074</v>
      </c>
      <c r="O203" s="2" t="s">
        <v>140</v>
      </c>
      <c r="P203" s="2" t="s">
        <v>684</v>
      </c>
      <c r="Q203" s="2" t="s">
        <v>141</v>
      </c>
      <c r="R203" s="2" t="s">
        <v>98</v>
      </c>
      <c r="S203" s="58" t="s">
        <v>12923</v>
      </c>
      <c r="T203" s="2" t="s">
        <v>12924</v>
      </c>
      <c r="U203" s="2" t="s">
        <v>12925</v>
      </c>
      <c r="V203" s="2" t="s">
        <v>147</v>
      </c>
      <c r="W203" s="2" t="s">
        <v>1196</v>
      </c>
      <c r="X203" s="55">
        <v>499</v>
      </c>
      <c r="Y203" s="55">
        <v>124</v>
      </c>
      <c r="Z203" s="55">
        <v>25</v>
      </c>
      <c r="AA203" s="2" t="s">
        <v>331</v>
      </c>
      <c r="AB203" s="2">
        <v>8</v>
      </c>
      <c r="AC203" s="2">
        <v>1</v>
      </c>
      <c r="AD203" s="2">
        <v>1</v>
      </c>
    </row>
    <row r="204" spans="2:30">
      <c r="B204" s="2" t="s">
        <v>12067</v>
      </c>
      <c r="C204" s="10">
        <v>44834</v>
      </c>
      <c r="D204" s="58" t="s">
        <v>12926</v>
      </c>
      <c r="E204" s="2">
        <v>1214</v>
      </c>
      <c r="F204" s="2">
        <v>1214</v>
      </c>
      <c r="G204" s="2" t="s">
        <v>12070</v>
      </c>
      <c r="H204" s="2" t="s">
        <v>285</v>
      </c>
      <c r="I204" s="2" t="s">
        <v>663</v>
      </c>
      <c r="J204" s="10">
        <v>42296</v>
      </c>
      <c r="K204" s="2" t="s">
        <v>12324</v>
      </c>
      <c r="L204" s="2" t="s">
        <v>93</v>
      </c>
      <c r="M204" s="2" t="s">
        <v>92</v>
      </c>
      <c r="N204" s="2" t="s">
        <v>12074</v>
      </c>
      <c r="O204" s="2" t="s">
        <v>248</v>
      </c>
      <c r="P204" s="2" t="s">
        <v>4072</v>
      </c>
      <c r="Q204" s="2" t="s">
        <v>669</v>
      </c>
      <c r="R204" s="2" t="s">
        <v>12927</v>
      </c>
      <c r="S204" s="58" t="s">
        <v>12928</v>
      </c>
      <c r="T204" s="2" t="s">
        <v>12929</v>
      </c>
      <c r="U204" s="2" t="s">
        <v>12930</v>
      </c>
      <c r="V204" s="2" t="s">
        <v>147</v>
      </c>
      <c r="W204" s="2" t="s">
        <v>1196</v>
      </c>
      <c r="X204" s="55">
        <v>661</v>
      </c>
      <c r="Y204" s="55">
        <v>205</v>
      </c>
      <c r="Z204" s="55">
        <v>31</v>
      </c>
      <c r="AA204" s="2" t="s">
        <v>103</v>
      </c>
      <c r="AB204" s="2">
        <v>12</v>
      </c>
      <c r="AC204" s="2">
        <v>1</v>
      </c>
      <c r="AD204" s="2">
        <v>5</v>
      </c>
    </row>
    <row r="205" spans="2:30">
      <c r="B205" s="2" t="s">
        <v>12067</v>
      </c>
      <c r="C205" s="10">
        <v>44832</v>
      </c>
      <c r="D205" s="58" t="s">
        <v>12931</v>
      </c>
      <c r="E205" s="2">
        <v>5021</v>
      </c>
      <c r="F205" s="2">
        <v>5021</v>
      </c>
      <c r="G205" s="2" t="s">
        <v>12070</v>
      </c>
      <c r="H205" s="2" t="s">
        <v>108</v>
      </c>
      <c r="I205" s="2" t="s">
        <v>187</v>
      </c>
      <c r="J205" s="10">
        <v>43068</v>
      </c>
      <c r="K205" s="2" t="s">
        <v>12324</v>
      </c>
      <c r="L205" s="2" t="s">
        <v>1192</v>
      </c>
      <c r="M205" s="2" t="s">
        <v>92</v>
      </c>
      <c r="N205" s="2" t="s">
        <v>12074</v>
      </c>
      <c r="O205" s="2" t="s">
        <v>94</v>
      </c>
      <c r="P205" s="2" t="s">
        <v>120</v>
      </c>
      <c r="Q205" s="2" t="s">
        <v>96</v>
      </c>
      <c r="R205" s="2" t="s">
        <v>985</v>
      </c>
      <c r="S205" s="58" t="s">
        <v>12932</v>
      </c>
      <c r="T205" s="2" t="s">
        <v>12933</v>
      </c>
      <c r="U205" s="2" t="s">
        <v>12934</v>
      </c>
      <c r="V205" s="2" t="s">
        <v>28</v>
      </c>
      <c r="W205" s="2" t="s">
        <v>12332</v>
      </c>
      <c r="X205" s="55">
        <v>221</v>
      </c>
      <c r="Y205" s="55">
        <v>38</v>
      </c>
      <c r="Z205" s="55">
        <v>17</v>
      </c>
      <c r="AA205" s="2" t="s">
        <v>103</v>
      </c>
      <c r="AB205" s="2">
        <v>5</v>
      </c>
      <c r="AC205" s="2">
        <v>2</v>
      </c>
      <c r="AD205" s="2">
        <v>1</v>
      </c>
    </row>
    <row r="206" spans="2:30">
      <c r="B206" s="2" t="s">
        <v>12067</v>
      </c>
      <c r="C206" s="10">
        <v>44862</v>
      </c>
      <c r="D206" s="58" t="s">
        <v>11978</v>
      </c>
      <c r="E206" s="2" t="s">
        <v>11979</v>
      </c>
      <c r="F206" s="2">
        <v>182</v>
      </c>
      <c r="G206" s="2" t="s">
        <v>12070</v>
      </c>
      <c r="H206" s="2" t="s">
        <v>285</v>
      </c>
      <c r="I206" s="2" t="s">
        <v>663</v>
      </c>
      <c r="J206" s="10">
        <v>38065</v>
      </c>
      <c r="K206" s="2" t="s">
        <v>12324</v>
      </c>
      <c r="L206" s="2" t="s">
        <v>93</v>
      </c>
      <c r="M206" s="2" t="s">
        <v>92</v>
      </c>
      <c r="N206" s="2" t="s">
        <v>12074</v>
      </c>
      <c r="O206" s="2" t="s">
        <v>248</v>
      </c>
      <c r="P206" s="2" t="s">
        <v>11982</v>
      </c>
      <c r="Q206" s="2" t="s">
        <v>669</v>
      </c>
      <c r="R206" s="2" t="s">
        <v>11983</v>
      </c>
      <c r="S206" s="58" t="s">
        <v>11984</v>
      </c>
      <c r="T206" s="2" t="s">
        <v>11985</v>
      </c>
      <c r="U206" s="2" t="s">
        <v>11986</v>
      </c>
      <c r="V206" s="2" t="s">
        <v>28</v>
      </c>
      <c r="W206" s="2" t="s">
        <v>330</v>
      </c>
      <c r="X206" s="2">
        <v>1354</v>
      </c>
      <c r="Y206" s="2">
        <v>148</v>
      </c>
      <c r="Z206" s="2">
        <v>11</v>
      </c>
      <c r="AA206" s="2" t="s">
        <v>331</v>
      </c>
      <c r="AB206" s="2">
        <v>11</v>
      </c>
      <c r="AC206" s="2">
        <v>1</v>
      </c>
      <c r="AD206" s="2">
        <v>4</v>
      </c>
    </row>
    <row r="207" spans="2:30">
      <c r="B207" s="2" t="s">
        <v>12067</v>
      </c>
      <c r="C207" s="10">
        <v>44854</v>
      </c>
      <c r="D207" s="58" t="s">
        <v>12935</v>
      </c>
      <c r="E207" s="2" t="s">
        <v>12936</v>
      </c>
      <c r="F207" s="2">
        <v>520</v>
      </c>
      <c r="G207" s="2" t="s">
        <v>12070</v>
      </c>
      <c r="H207" s="2" t="s">
        <v>12791</v>
      </c>
      <c r="I207" s="2" t="s">
        <v>167</v>
      </c>
      <c r="J207" s="10">
        <v>38673</v>
      </c>
      <c r="K207" s="2" t="s">
        <v>12324</v>
      </c>
      <c r="L207" s="2" t="s">
        <v>1192</v>
      </c>
      <c r="M207" s="2" t="s">
        <v>92</v>
      </c>
      <c r="N207" s="2" t="s">
        <v>12074</v>
      </c>
      <c r="O207" s="2" t="s">
        <v>140</v>
      </c>
      <c r="P207" s="2" t="s">
        <v>167</v>
      </c>
      <c r="Q207" s="2" t="s">
        <v>141</v>
      </c>
      <c r="R207" s="2" t="s">
        <v>12937</v>
      </c>
      <c r="S207" s="58" t="s">
        <v>12938</v>
      </c>
      <c r="T207" s="2" t="s">
        <v>12939</v>
      </c>
      <c r="U207" s="2" t="s">
        <v>12940</v>
      </c>
      <c r="V207" s="2" t="s">
        <v>147</v>
      </c>
      <c r="W207" s="2" t="s">
        <v>1196</v>
      </c>
      <c r="X207" s="2">
        <v>542</v>
      </c>
      <c r="Y207" s="2">
        <v>0</v>
      </c>
      <c r="Z207" s="2">
        <v>0</v>
      </c>
      <c r="AA207" s="2" t="s">
        <v>331</v>
      </c>
      <c r="AB207" s="2">
        <v>5</v>
      </c>
      <c r="AC207" s="2">
        <v>2</v>
      </c>
      <c r="AD207" s="2">
        <v>1</v>
      </c>
    </row>
    <row r="208" spans="2:30">
      <c r="B208" s="2" t="s">
        <v>12067</v>
      </c>
      <c r="C208" s="10">
        <v>44854</v>
      </c>
      <c r="D208" s="58" t="s">
        <v>12941</v>
      </c>
      <c r="E208" s="2" t="s">
        <v>12942</v>
      </c>
      <c r="F208" s="2">
        <v>880</v>
      </c>
      <c r="G208" s="2" t="s">
        <v>12070</v>
      </c>
      <c r="H208" s="2" t="s">
        <v>108</v>
      </c>
      <c r="I208" s="2" t="s">
        <v>12344</v>
      </c>
      <c r="J208" s="10">
        <v>39296</v>
      </c>
      <c r="K208" s="2" t="s">
        <v>12324</v>
      </c>
      <c r="L208" s="2" t="s">
        <v>1192</v>
      </c>
      <c r="M208" s="2" t="s">
        <v>92</v>
      </c>
      <c r="N208" s="2" t="s">
        <v>12074</v>
      </c>
      <c r="O208" s="2" t="s">
        <v>94</v>
      </c>
      <c r="P208" s="2" t="s">
        <v>120</v>
      </c>
      <c r="Q208" s="2" t="s">
        <v>96</v>
      </c>
      <c r="R208" s="2" t="s">
        <v>5870</v>
      </c>
      <c r="S208" s="58" t="s">
        <v>12943</v>
      </c>
      <c r="T208" s="2" t="s">
        <v>7927</v>
      </c>
      <c r="U208" s="2" t="s">
        <v>12944</v>
      </c>
      <c r="V208" s="2" t="s">
        <v>28</v>
      </c>
      <c r="W208" s="2" t="s">
        <v>1260</v>
      </c>
      <c r="X208" s="2">
        <v>324</v>
      </c>
      <c r="Y208" s="2">
        <v>0</v>
      </c>
      <c r="Z208" s="2">
        <v>0</v>
      </c>
      <c r="AA208" s="2" t="s">
        <v>103</v>
      </c>
      <c r="AB208" s="2">
        <v>8</v>
      </c>
      <c r="AC208" s="2">
        <v>1</v>
      </c>
      <c r="AD208" s="2">
        <v>1</v>
      </c>
    </row>
    <row r="209" spans="2:30">
      <c r="B209" s="2" t="s">
        <v>12067</v>
      </c>
      <c r="C209" s="10">
        <v>44848</v>
      </c>
      <c r="D209" s="58" t="s">
        <v>12945</v>
      </c>
      <c r="E209" s="2" t="s">
        <v>12946</v>
      </c>
      <c r="F209" s="2">
        <v>643</v>
      </c>
      <c r="G209" s="2" t="s">
        <v>12070</v>
      </c>
      <c r="H209" s="2" t="s">
        <v>128</v>
      </c>
      <c r="I209" s="2" t="s">
        <v>319</v>
      </c>
      <c r="J209" s="10">
        <v>41240</v>
      </c>
      <c r="K209" s="2" t="s">
        <v>12324</v>
      </c>
      <c r="L209" s="2" t="s">
        <v>1192</v>
      </c>
      <c r="M209" s="2" t="s">
        <v>92</v>
      </c>
      <c r="N209" s="2" t="s">
        <v>12074</v>
      </c>
      <c r="O209" s="2" t="s">
        <v>140</v>
      </c>
      <c r="P209" s="2" t="s">
        <v>142</v>
      </c>
      <c r="Q209" s="2" t="s">
        <v>141</v>
      </c>
      <c r="R209" s="2" t="s">
        <v>326</v>
      </c>
      <c r="S209" s="58" t="s">
        <v>12947</v>
      </c>
      <c r="T209" s="2" t="s">
        <v>12948</v>
      </c>
      <c r="U209" s="2" t="s">
        <v>12949</v>
      </c>
      <c r="V209" s="2" t="s">
        <v>147</v>
      </c>
      <c r="W209" s="2" t="s">
        <v>1260</v>
      </c>
      <c r="X209" s="2">
        <v>430</v>
      </c>
      <c r="Y209" s="2">
        <v>25</v>
      </c>
      <c r="Z209" s="2">
        <v>6</v>
      </c>
      <c r="AA209" s="2" t="s">
        <v>103</v>
      </c>
      <c r="AB209" s="2">
        <v>5</v>
      </c>
      <c r="AC209" s="2">
        <v>2</v>
      </c>
      <c r="AD209" s="2">
        <v>1</v>
      </c>
    </row>
    <row r="210" spans="2:30">
      <c r="B210" s="2" t="s">
        <v>12067</v>
      </c>
      <c r="C210" s="10">
        <v>44832</v>
      </c>
      <c r="D210" s="58" t="s">
        <v>12950</v>
      </c>
      <c r="E210" s="2" t="s">
        <v>12951</v>
      </c>
      <c r="F210" s="2">
        <v>630</v>
      </c>
      <c r="G210" s="2" t="s">
        <v>12070</v>
      </c>
      <c r="H210" s="2" t="s">
        <v>431</v>
      </c>
      <c r="I210" s="2" t="s">
        <v>12471</v>
      </c>
      <c r="J210" s="10">
        <v>41241</v>
      </c>
      <c r="K210" s="2" t="s">
        <v>12324</v>
      </c>
      <c r="L210" s="2" t="s">
        <v>93</v>
      </c>
      <c r="M210" s="2" t="s">
        <v>92</v>
      </c>
      <c r="N210" s="2" t="s">
        <v>12074</v>
      </c>
      <c r="O210" s="2" t="s">
        <v>248</v>
      </c>
      <c r="P210" s="2" t="s">
        <v>249</v>
      </c>
      <c r="Q210" s="2" t="s">
        <v>206</v>
      </c>
      <c r="R210" s="2" t="s">
        <v>12952</v>
      </c>
      <c r="S210" s="58" t="s">
        <v>12953</v>
      </c>
      <c r="T210" s="2" t="s">
        <v>12954</v>
      </c>
      <c r="U210" s="2" t="s">
        <v>12955</v>
      </c>
      <c r="V210" s="2" t="s">
        <v>147</v>
      </c>
      <c r="W210" s="2" t="s">
        <v>1196</v>
      </c>
      <c r="X210" s="2">
        <v>667</v>
      </c>
      <c r="Y210" s="2">
        <v>119</v>
      </c>
      <c r="Z210" s="2">
        <v>18</v>
      </c>
      <c r="AA210" s="2" t="s">
        <v>331</v>
      </c>
      <c r="AB210" s="2">
        <v>6</v>
      </c>
      <c r="AC210" s="2">
        <v>2</v>
      </c>
      <c r="AD210" s="2">
        <v>2</v>
      </c>
    </row>
    <row r="211" spans="2:30">
      <c r="B211" s="2" t="s">
        <v>12067</v>
      </c>
      <c r="C211" s="10">
        <v>44853</v>
      </c>
      <c r="D211" s="58" t="s">
        <v>12956</v>
      </c>
      <c r="E211" s="2">
        <v>1181</v>
      </c>
      <c r="F211" s="2">
        <v>1181</v>
      </c>
      <c r="G211" s="2" t="s">
        <v>12081</v>
      </c>
      <c r="H211" s="2" t="s">
        <v>534</v>
      </c>
      <c r="I211" s="2" t="s">
        <v>12957</v>
      </c>
      <c r="J211" s="10">
        <v>42337</v>
      </c>
      <c r="K211" s="2" t="s">
        <v>12324</v>
      </c>
      <c r="L211" s="2" t="s">
        <v>93</v>
      </c>
      <c r="M211" s="2" t="s">
        <v>92</v>
      </c>
      <c r="N211" s="2" t="s">
        <v>12074</v>
      </c>
      <c r="O211" s="2" t="s">
        <v>442</v>
      </c>
      <c r="P211" s="2" t="s">
        <v>547</v>
      </c>
      <c r="Q211" s="2" t="s">
        <v>546</v>
      </c>
      <c r="R211" s="2" t="s">
        <v>7126</v>
      </c>
      <c r="S211" s="58" t="s">
        <v>12958</v>
      </c>
      <c r="T211" s="2" t="s">
        <v>12959</v>
      </c>
      <c r="U211" s="2" t="s">
        <v>12960</v>
      </c>
      <c r="V211" s="2" t="s">
        <v>28</v>
      </c>
      <c r="W211" s="2" t="s">
        <v>1196</v>
      </c>
      <c r="X211" s="2">
        <v>614</v>
      </c>
      <c r="Y211" s="2">
        <v>151</v>
      </c>
      <c r="Z211" s="2">
        <v>25</v>
      </c>
      <c r="AA211" s="2" t="s">
        <v>103</v>
      </c>
      <c r="AB211" s="2">
        <v>11</v>
      </c>
      <c r="AC211" s="2">
        <v>2</v>
      </c>
      <c r="AD211" s="2">
        <v>7</v>
      </c>
    </row>
    <row r="212" spans="2:30">
      <c r="B212" s="2" t="s">
        <v>12067</v>
      </c>
      <c r="C212" s="10">
        <v>44860</v>
      </c>
      <c r="D212" s="58" t="s">
        <v>12961</v>
      </c>
      <c r="E212" s="2">
        <v>1255</v>
      </c>
      <c r="F212" s="2">
        <v>1255</v>
      </c>
      <c r="G212" s="2" t="s">
        <v>12070</v>
      </c>
      <c r="H212" s="2" t="s">
        <v>108</v>
      </c>
      <c r="I212" s="2" t="s">
        <v>305</v>
      </c>
      <c r="J212" s="10">
        <v>42337</v>
      </c>
      <c r="K212" s="2" t="s">
        <v>12324</v>
      </c>
      <c r="L212" s="2" t="s">
        <v>93</v>
      </c>
      <c r="M212" s="2" t="s">
        <v>92</v>
      </c>
      <c r="N212" s="2" t="s">
        <v>12074</v>
      </c>
      <c r="O212" s="2" t="s">
        <v>94</v>
      </c>
      <c r="P212" s="2" t="s">
        <v>120</v>
      </c>
      <c r="Q212" s="2" t="s">
        <v>96</v>
      </c>
      <c r="R212" s="2" t="s">
        <v>372</v>
      </c>
      <c r="S212" s="58" t="s">
        <v>12962</v>
      </c>
      <c r="T212" s="2" t="s">
        <v>12963</v>
      </c>
      <c r="U212" s="2" t="s">
        <v>12964</v>
      </c>
      <c r="V212" s="2" t="s">
        <v>28</v>
      </c>
      <c r="W212" s="2" t="s">
        <v>1196</v>
      </c>
      <c r="X212" s="2">
        <v>612</v>
      </c>
      <c r="Y212" s="2">
        <v>46</v>
      </c>
      <c r="Z212" s="2">
        <v>7</v>
      </c>
      <c r="AA212" s="2" t="s">
        <v>331</v>
      </c>
      <c r="AB212" s="2">
        <v>8</v>
      </c>
      <c r="AC212" s="2">
        <v>1</v>
      </c>
      <c r="AD212" s="2">
        <v>1</v>
      </c>
    </row>
    <row r="213" spans="2:30">
      <c r="B213" s="2" t="s">
        <v>12067</v>
      </c>
      <c r="C213" s="10">
        <v>44847</v>
      </c>
      <c r="D213" s="58" t="s">
        <v>12965</v>
      </c>
      <c r="E213" s="2">
        <v>5178</v>
      </c>
      <c r="F213" s="2">
        <v>5178</v>
      </c>
      <c r="G213" s="2" t="s">
        <v>12081</v>
      </c>
      <c r="H213" s="2" t="s">
        <v>12112</v>
      </c>
      <c r="I213" s="2" t="s">
        <v>12966</v>
      </c>
      <c r="J213" s="10">
        <v>43451</v>
      </c>
      <c r="K213" s="2" t="s">
        <v>12324</v>
      </c>
      <c r="L213" s="2" t="s">
        <v>1192</v>
      </c>
      <c r="M213" s="2" t="s">
        <v>92</v>
      </c>
      <c r="N213" s="2" t="s">
        <v>12074</v>
      </c>
      <c r="O213" s="2" t="s">
        <v>442</v>
      </c>
      <c r="P213" s="2" t="s">
        <v>482</v>
      </c>
      <c r="Q213" s="2" t="s">
        <v>481</v>
      </c>
      <c r="R213" s="2" t="s">
        <v>4176</v>
      </c>
      <c r="S213" s="58" t="s">
        <v>12967</v>
      </c>
      <c r="T213" s="2" t="s">
        <v>5337</v>
      </c>
      <c r="U213" s="2" t="s">
        <v>12968</v>
      </c>
      <c r="V213" s="2" t="s">
        <v>28</v>
      </c>
      <c r="W213" s="2" t="s">
        <v>12312</v>
      </c>
      <c r="X213" s="2">
        <v>60</v>
      </c>
      <c r="Y213" s="2">
        <v>0</v>
      </c>
      <c r="Z213" s="2">
        <v>0</v>
      </c>
      <c r="AA213" s="2" t="s">
        <v>331</v>
      </c>
      <c r="AB213" s="2">
        <v>4</v>
      </c>
      <c r="AC213" s="2">
        <v>6</v>
      </c>
      <c r="AD213" s="2">
        <v>3</v>
      </c>
    </row>
    <row r="214" spans="2:30">
      <c r="B214" s="2" t="s">
        <v>12067</v>
      </c>
      <c r="C214" s="10">
        <v>44887</v>
      </c>
      <c r="D214" s="58" t="s">
        <v>12969</v>
      </c>
      <c r="E214" s="2">
        <v>5231</v>
      </c>
      <c r="F214" s="2">
        <v>5231</v>
      </c>
      <c r="G214" s="2" t="s">
        <v>12070</v>
      </c>
      <c r="H214" s="2" t="s">
        <v>285</v>
      </c>
      <c r="I214" s="2" t="s">
        <v>663</v>
      </c>
      <c r="J214" s="10">
        <v>43686</v>
      </c>
      <c r="K214" s="2" t="s">
        <v>12324</v>
      </c>
      <c r="L214" s="2" t="s">
        <v>1192</v>
      </c>
      <c r="M214" s="2" t="s">
        <v>92</v>
      </c>
      <c r="N214" s="2" t="s">
        <v>12074</v>
      </c>
      <c r="O214" s="2" t="s">
        <v>248</v>
      </c>
      <c r="P214" s="2" t="s">
        <v>12970</v>
      </c>
      <c r="Q214" s="2" t="s">
        <v>669</v>
      </c>
      <c r="R214" s="2" t="s">
        <v>98</v>
      </c>
      <c r="S214" s="58" t="s">
        <v>12971</v>
      </c>
      <c r="T214" s="2" t="s">
        <v>12972</v>
      </c>
      <c r="U214" s="2" t="s">
        <v>12973</v>
      </c>
      <c r="V214" s="2" t="s">
        <v>147</v>
      </c>
      <c r="W214" s="2" t="s">
        <v>1196</v>
      </c>
      <c r="X214" s="2">
        <v>460</v>
      </c>
      <c r="Y214" s="2">
        <v>65.69</v>
      </c>
      <c r="Z214" s="2">
        <v>0</v>
      </c>
      <c r="AA214" s="2" t="s">
        <v>103</v>
      </c>
      <c r="AB214" s="2">
        <v>6</v>
      </c>
      <c r="AC214" s="2">
        <v>2</v>
      </c>
      <c r="AD214" s="2">
        <v>2</v>
      </c>
    </row>
    <row r="215" spans="2:30">
      <c r="B215" s="2" t="s">
        <v>12067</v>
      </c>
      <c r="C215" s="10" t="s">
        <v>148</v>
      </c>
      <c r="D215" s="58" t="s">
        <v>12974</v>
      </c>
      <c r="E215" s="2" t="s">
        <v>12975</v>
      </c>
      <c r="F215" s="2">
        <v>577</v>
      </c>
      <c r="G215" s="2" t="s">
        <v>12081</v>
      </c>
      <c r="H215" s="2" t="s">
        <v>12223</v>
      </c>
      <c r="I215" s="2" t="s">
        <v>113</v>
      </c>
      <c r="J215" s="10">
        <v>40435</v>
      </c>
      <c r="K215" s="2" t="s">
        <v>12324</v>
      </c>
      <c r="L215" s="2" t="s">
        <v>1192</v>
      </c>
      <c r="M215" s="2" t="s">
        <v>92</v>
      </c>
      <c r="N215" s="2" t="s">
        <v>12074</v>
      </c>
      <c r="O215" s="2" t="s">
        <v>94</v>
      </c>
      <c r="P215" s="2" t="s">
        <v>120</v>
      </c>
      <c r="Q215" s="2" t="s">
        <v>96</v>
      </c>
      <c r="R215" s="2" t="s">
        <v>98</v>
      </c>
      <c r="S215" s="58" t="s">
        <v>12976</v>
      </c>
      <c r="T215" s="2" t="s">
        <v>12977</v>
      </c>
      <c r="U215" s="2" t="s">
        <v>12978</v>
      </c>
      <c r="V215" s="2" t="s">
        <v>28</v>
      </c>
      <c r="W215" s="2" t="s">
        <v>12332</v>
      </c>
      <c r="X215" s="55">
        <v>280</v>
      </c>
      <c r="Y215" s="55">
        <v>0</v>
      </c>
      <c r="Z215" s="55">
        <v>0</v>
      </c>
      <c r="AA215" s="2" t="s">
        <v>103</v>
      </c>
      <c r="AB215" s="2">
        <v>8</v>
      </c>
      <c r="AC215" s="2">
        <v>1</v>
      </c>
      <c r="AD215" s="2">
        <v>1</v>
      </c>
    </row>
    <row r="216" spans="2:30">
      <c r="B216" s="2" t="s">
        <v>12067</v>
      </c>
      <c r="C216" s="10" t="s">
        <v>148</v>
      </c>
      <c r="D216" s="58" t="s">
        <v>12979</v>
      </c>
      <c r="E216" s="2" t="s">
        <v>12980</v>
      </c>
      <c r="F216" s="2">
        <v>760</v>
      </c>
      <c r="G216" s="2" t="s">
        <v>12081</v>
      </c>
      <c r="H216" s="2" t="s">
        <v>12223</v>
      </c>
      <c r="I216" s="2" t="s">
        <v>113</v>
      </c>
      <c r="J216" s="10">
        <v>42667</v>
      </c>
      <c r="K216" s="2" t="s">
        <v>12324</v>
      </c>
      <c r="L216" s="2" t="s">
        <v>1192</v>
      </c>
      <c r="M216" s="2" t="s">
        <v>92</v>
      </c>
      <c r="N216" s="2" t="s">
        <v>12074</v>
      </c>
      <c r="O216" s="2" t="s">
        <v>94</v>
      </c>
      <c r="P216" s="2" t="s">
        <v>120</v>
      </c>
      <c r="Q216" s="2" t="s">
        <v>96</v>
      </c>
      <c r="R216" s="2" t="s">
        <v>12981</v>
      </c>
      <c r="S216" s="58" t="s">
        <v>12982</v>
      </c>
      <c r="T216" s="2" t="s">
        <v>12983</v>
      </c>
      <c r="U216" s="2" t="s">
        <v>12984</v>
      </c>
      <c r="V216" s="2" t="s">
        <v>28</v>
      </c>
      <c r="W216" s="2" t="s">
        <v>12312</v>
      </c>
      <c r="X216" s="55">
        <v>165</v>
      </c>
      <c r="Y216" s="55">
        <v>8</v>
      </c>
      <c r="Z216" s="55">
        <v>5</v>
      </c>
      <c r="AA216" s="2" t="s">
        <v>103</v>
      </c>
      <c r="AB216" s="2">
        <v>8</v>
      </c>
      <c r="AC216" s="2">
        <v>1</v>
      </c>
      <c r="AD216" s="2">
        <v>1</v>
      </c>
    </row>
    <row r="217" spans="2:30">
      <c r="B217" s="2" t="s">
        <v>12067</v>
      </c>
      <c r="C217" s="10">
        <v>44832</v>
      </c>
      <c r="D217" s="58" t="s">
        <v>12985</v>
      </c>
      <c r="E217" s="2" t="s">
        <v>12986</v>
      </c>
      <c r="F217" s="2">
        <v>896</v>
      </c>
      <c r="G217" s="2" t="s">
        <v>12081</v>
      </c>
      <c r="H217" s="2" t="s">
        <v>81</v>
      </c>
      <c r="I217" s="2" t="s">
        <v>358</v>
      </c>
      <c r="J217" s="10">
        <v>42696</v>
      </c>
      <c r="K217" s="2" t="s">
        <v>12324</v>
      </c>
      <c r="L217" s="2" t="s">
        <v>1192</v>
      </c>
      <c r="M217" s="2" t="s">
        <v>92</v>
      </c>
      <c r="N217" s="2" t="s">
        <v>12074</v>
      </c>
      <c r="O217" s="2" t="s">
        <v>94</v>
      </c>
      <c r="P217" s="2" t="s">
        <v>120</v>
      </c>
      <c r="Q217" s="2" t="s">
        <v>96</v>
      </c>
      <c r="R217" s="2" t="s">
        <v>12987</v>
      </c>
      <c r="S217" s="58" t="s">
        <v>12988</v>
      </c>
      <c r="T217" s="2" t="s">
        <v>12989</v>
      </c>
      <c r="U217" s="2" t="s">
        <v>12990</v>
      </c>
      <c r="V217" s="2" t="s">
        <v>28</v>
      </c>
      <c r="W217" s="2" t="s">
        <v>12312</v>
      </c>
      <c r="X217" s="55" t="s">
        <v>148</v>
      </c>
      <c r="Y217" s="2">
        <v>77</v>
      </c>
      <c r="Z217" s="2">
        <v>43</v>
      </c>
      <c r="AA217" s="2" t="s">
        <v>103</v>
      </c>
      <c r="AB217" s="2">
        <v>8</v>
      </c>
      <c r="AC217" s="2">
        <v>1</v>
      </c>
      <c r="AD217" s="2">
        <v>1</v>
      </c>
    </row>
    <row r="218" spans="2:30">
      <c r="B218" s="2" t="s">
        <v>12067</v>
      </c>
      <c r="C218" s="10">
        <v>44832</v>
      </c>
      <c r="D218" s="58" t="s">
        <v>12991</v>
      </c>
      <c r="E218" s="2" t="s">
        <v>12992</v>
      </c>
      <c r="F218" s="2">
        <v>783</v>
      </c>
      <c r="G218" s="2" t="s">
        <v>12070</v>
      </c>
      <c r="H218" s="2" t="s">
        <v>108</v>
      </c>
      <c r="I218" s="2" t="s">
        <v>187</v>
      </c>
      <c r="J218" s="10">
        <v>42702</v>
      </c>
      <c r="K218" s="2" t="s">
        <v>12324</v>
      </c>
      <c r="L218" s="2" t="s">
        <v>1192</v>
      </c>
      <c r="M218" s="2" t="s">
        <v>92</v>
      </c>
      <c r="N218" s="2" t="s">
        <v>12074</v>
      </c>
      <c r="O218" s="2" t="s">
        <v>94</v>
      </c>
      <c r="P218" s="2" t="s">
        <v>120</v>
      </c>
      <c r="Q218" s="2" t="s">
        <v>96</v>
      </c>
      <c r="R218" s="2" t="s">
        <v>186</v>
      </c>
      <c r="S218" s="58" t="s">
        <v>12993</v>
      </c>
      <c r="T218" s="2" t="s">
        <v>12994</v>
      </c>
      <c r="U218" s="2" t="s">
        <v>12995</v>
      </c>
      <c r="V218" s="2" t="s">
        <v>28</v>
      </c>
      <c r="W218" s="2" t="s">
        <v>12332</v>
      </c>
      <c r="X218" s="55" t="s">
        <v>148</v>
      </c>
      <c r="Y218" s="2">
        <v>11</v>
      </c>
      <c r="Z218" s="2">
        <v>5</v>
      </c>
      <c r="AA218" s="2" t="s">
        <v>103</v>
      </c>
      <c r="AB218" s="2">
        <v>5</v>
      </c>
      <c r="AC218" s="2">
        <v>2</v>
      </c>
      <c r="AD218" s="2">
        <v>1</v>
      </c>
    </row>
    <row r="219" spans="2:30">
      <c r="B219" s="2" t="s">
        <v>12067</v>
      </c>
      <c r="C219" s="10">
        <v>44892</v>
      </c>
      <c r="D219" s="58" t="s">
        <v>12996</v>
      </c>
      <c r="E219" s="2" t="s">
        <v>12997</v>
      </c>
      <c r="F219" s="2">
        <v>868</v>
      </c>
      <c r="G219" s="2" t="s">
        <v>12070</v>
      </c>
      <c r="H219" s="2" t="s">
        <v>12791</v>
      </c>
      <c r="I219" s="2" t="s">
        <v>12801</v>
      </c>
      <c r="J219" s="10">
        <v>39379</v>
      </c>
      <c r="K219" s="2" t="s">
        <v>12324</v>
      </c>
      <c r="L219" s="2" t="s">
        <v>1192</v>
      </c>
      <c r="M219" s="2" t="s">
        <v>92</v>
      </c>
      <c r="N219" s="2" t="s">
        <v>12074</v>
      </c>
      <c r="O219" s="2" t="s">
        <v>140</v>
      </c>
      <c r="P219" s="2" t="s">
        <v>142</v>
      </c>
      <c r="Q219" s="2" t="s">
        <v>141</v>
      </c>
      <c r="R219" s="2" t="s">
        <v>12998</v>
      </c>
      <c r="S219" s="58" t="s">
        <v>12999</v>
      </c>
      <c r="T219" s="2" t="s">
        <v>13000</v>
      </c>
      <c r="U219" s="2" t="s">
        <v>13001</v>
      </c>
      <c r="V219" s="2" t="s">
        <v>147</v>
      </c>
      <c r="W219" s="2" t="s">
        <v>12312</v>
      </c>
      <c r="X219" s="2">
        <v>182.43</v>
      </c>
      <c r="Y219" s="2">
        <v>0</v>
      </c>
      <c r="Z219" s="2">
        <v>0</v>
      </c>
      <c r="AA219" s="2" t="s">
        <v>103</v>
      </c>
      <c r="AB219" s="2">
        <v>5</v>
      </c>
      <c r="AC219" s="2">
        <v>2</v>
      </c>
      <c r="AD219" s="2">
        <v>1</v>
      </c>
    </row>
    <row r="220" spans="2:30">
      <c r="B220" s="2" t="s">
        <v>12067</v>
      </c>
      <c r="C220" s="10">
        <v>44897</v>
      </c>
      <c r="D220" s="58" t="s">
        <v>13002</v>
      </c>
      <c r="E220" s="2">
        <v>1249</v>
      </c>
      <c r="F220" s="2">
        <v>1249</v>
      </c>
      <c r="G220" s="2" t="s">
        <v>12081</v>
      </c>
      <c r="H220" s="2" t="s">
        <v>534</v>
      </c>
      <c r="I220" s="2" t="s">
        <v>13003</v>
      </c>
      <c r="J220" s="10">
        <v>42703</v>
      </c>
      <c r="K220" s="2" t="s">
        <v>12324</v>
      </c>
      <c r="L220" s="2" t="s">
        <v>93</v>
      </c>
      <c r="M220" s="2" t="s">
        <v>92</v>
      </c>
      <c r="N220" s="2" t="s">
        <v>12074</v>
      </c>
      <c r="O220" s="2" t="s">
        <v>442</v>
      </c>
      <c r="P220" s="2" t="s">
        <v>3927</v>
      </c>
      <c r="Q220" s="2" t="s">
        <v>546</v>
      </c>
      <c r="R220" s="2" t="s">
        <v>3152</v>
      </c>
      <c r="S220" s="58" t="s">
        <v>13004</v>
      </c>
      <c r="T220" s="2" t="s">
        <v>3930</v>
      </c>
      <c r="U220" s="2" t="s">
        <v>13005</v>
      </c>
      <c r="V220" s="2" t="s">
        <v>147</v>
      </c>
      <c r="W220" s="2" t="s">
        <v>1351</v>
      </c>
      <c r="X220" s="2">
        <v>833.86</v>
      </c>
      <c r="Y220" s="2">
        <v>337</v>
      </c>
      <c r="Z220" s="2">
        <v>40</v>
      </c>
      <c r="AA220" s="2" t="s">
        <v>103</v>
      </c>
      <c r="AB220" s="2">
        <v>11</v>
      </c>
      <c r="AC220" s="2">
        <v>2</v>
      </c>
      <c r="AD220" s="2">
        <v>7</v>
      </c>
    </row>
    <row r="221" spans="2:30">
      <c r="B221" s="2" t="s">
        <v>12067</v>
      </c>
      <c r="C221" s="10">
        <v>44929</v>
      </c>
      <c r="D221" s="58" t="s">
        <v>13006</v>
      </c>
      <c r="E221" s="2" t="s">
        <v>13007</v>
      </c>
      <c r="F221" s="2">
        <v>72</v>
      </c>
      <c r="G221" s="2" t="s">
        <v>12081</v>
      </c>
      <c r="H221" s="2" t="s">
        <v>168</v>
      </c>
      <c r="I221" s="2" t="s">
        <v>12744</v>
      </c>
      <c r="J221" s="10">
        <v>31622</v>
      </c>
      <c r="K221" s="2" t="s">
        <v>12324</v>
      </c>
      <c r="L221" s="2" t="s">
        <v>93</v>
      </c>
      <c r="M221" s="2" t="s">
        <v>92</v>
      </c>
      <c r="N221" s="2" t="s">
        <v>12074</v>
      </c>
      <c r="O221" s="2" t="s">
        <v>140</v>
      </c>
      <c r="P221" s="2" t="s">
        <v>1640</v>
      </c>
      <c r="Q221" s="2" t="s">
        <v>141</v>
      </c>
      <c r="R221" s="2" t="s">
        <v>98</v>
      </c>
      <c r="S221" s="58" t="s">
        <v>13008</v>
      </c>
      <c r="T221" s="2" t="s">
        <v>2031</v>
      </c>
      <c r="U221" s="2" t="s">
        <v>13009</v>
      </c>
      <c r="V221" s="2" t="s">
        <v>147</v>
      </c>
      <c r="W221" s="2" t="s">
        <v>330</v>
      </c>
      <c r="X221" s="2">
        <v>2022.1</v>
      </c>
      <c r="Y221" s="2">
        <v>505</v>
      </c>
      <c r="Z221" s="2">
        <v>25</v>
      </c>
      <c r="AA221" s="2" t="s">
        <v>103</v>
      </c>
      <c r="AB221" s="2" t="s">
        <v>13010</v>
      </c>
      <c r="AC221" s="2">
        <v>2</v>
      </c>
      <c r="AD221" s="2">
        <v>1</v>
      </c>
    </row>
    <row r="222" spans="2:30">
      <c r="B222" s="2" t="s">
        <v>12067</v>
      </c>
      <c r="C222" s="10">
        <v>44926</v>
      </c>
      <c r="D222" s="58" t="s">
        <v>13011</v>
      </c>
      <c r="E222" s="2" t="s">
        <v>13012</v>
      </c>
      <c r="F222" s="2">
        <v>523</v>
      </c>
      <c r="G222" s="2" t="s">
        <v>12070</v>
      </c>
      <c r="H222" s="2" t="s">
        <v>108</v>
      </c>
      <c r="I222" s="2" t="s">
        <v>187</v>
      </c>
      <c r="J222" s="10">
        <v>38784</v>
      </c>
      <c r="K222" s="2" t="s">
        <v>12324</v>
      </c>
      <c r="L222" s="2" t="s">
        <v>1192</v>
      </c>
      <c r="M222" s="2" t="s">
        <v>92</v>
      </c>
      <c r="N222" s="2" t="s">
        <v>12074</v>
      </c>
      <c r="O222" s="2" t="s">
        <v>94</v>
      </c>
      <c r="P222" s="2" t="s">
        <v>120</v>
      </c>
      <c r="Q222" s="2" t="s">
        <v>96</v>
      </c>
      <c r="R222" s="2" t="s">
        <v>985</v>
      </c>
      <c r="S222" s="58" t="s">
        <v>13013</v>
      </c>
      <c r="T222" s="2" t="s">
        <v>13014</v>
      </c>
      <c r="U222" s="2" t="s">
        <v>13015</v>
      </c>
      <c r="V222" s="2" t="s">
        <v>28</v>
      </c>
      <c r="W222" s="2" t="s">
        <v>1196</v>
      </c>
      <c r="X222" s="2">
        <v>573.33000000000004</v>
      </c>
      <c r="Y222" s="2">
        <v>0</v>
      </c>
      <c r="Z222" s="2">
        <v>0</v>
      </c>
      <c r="AA222" s="2" t="s">
        <v>103</v>
      </c>
      <c r="AB222" s="2" t="s">
        <v>13016</v>
      </c>
      <c r="AC222" s="2">
        <v>3</v>
      </c>
      <c r="AD222" s="2">
        <v>1</v>
      </c>
    </row>
    <row r="223" spans="2:30">
      <c r="B223" s="2" t="s">
        <v>12067</v>
      </c>
      <c r="C223" s="10">
        <v>44921</v>
      </c>
      <c r="D223" s="58" t="s">
        <v>13017</v>
      </c>
      <c r="E223" s="2" t="s">
        <v>13018</v>
      </c>
      <c r="F223" s="2">
        <v>89</v>
      </c>
      <c r="G223" s="2" t="s">
        <v>12070</v>
      </c>
      <c r="H223" s="2" t="s">
        <v>12791</v>
      </c>
      <c r="I223" s="2" t="s">
        <v>12506</v>
      </c>
      <c r="J223" s="10">
        <v>41242</v>
      </c>
      <c r="K223" s="2" t="s">
        <v>12324</v>
      </c>
      <c r="L223" s="2" t="s">
        <v>93</v>
      </c>
      <c r="M223" s="2" t="s">
        <v>92</v>
      </c>
      <c r="N223" s="2" t="s">
        <v>12074</v>
      </c>
      <c r="O223" s="2" t="s">
        <v>140</v>
      </c>
      <c r="P223" s="2" t="s">
        <v>2083</v>
      </c>
      <c r="Q223" s="2" t="s">
        <v>141</v>
      </c>
      <c r="R223" s="2" t="s">
        <v>12352</v>
      </c>
      <c r="S223" s="58" t="s">
        <v>13019</v>
      </c>
      <c r="T223" s="2" t="s">
        <v>13020</v>
      </c>
      <c r="U223" s="2" t="s">
        <v>13021</v>
      </c>
      <c r="V223" s="2" t="s">
        <v>147</v>
      </c>
      <c r="W223" s="2" t="s">
        <v>1351</v>
      </c>
      <c r="X223" s="2">
        <v>890.41</v>
      </c>
      <c r="Y223" s="2">
        <v>139.49</v>
      </c>
      <c r="Z223" s="2">
        <v>16</v>
      </c>
      <c r="AA223" s="2" t="s">
        <v>331</v>
      </c>
      <c r="AB223" s="2" t="s">
        <v>13022</v>
      </c>
      <c r="AC223" s="2">
        <v>1</v>
      </c>
      <c r="AD223" s="2">
        <v>1</v>
      </c>
    </row>
    <row r="224" spans="2:30">
      <c r="B224" s="2" t="s">
        <v>12067</v>
      </c>
      <c r="C224" s="10">
        <v>44926</v>
      </c>
      <c r="D224" s="58" t="s">
        <v>13023</v>
      </c>
      <c r="E224" s="2" t="s">
        <v>13024</v>
      </c>
      <c r="F224" s="2">
        <v>686</v>
      </c>
      <c r="G224" s="2" t="s">
        <v>12070</v>
      </c>
      <c r="H224" s="2" t="s">
        <v>12791</v>
      </c>
      <c r="I224" s="2" t="s">
        <v>12506</v>
      </c>
      <c r="J224" s="10">
        <v>41607</v>
      </c>
      <c r="K224" s="2" t="s">
        <v>12324</v>
      </c>
      <c r="L224" s="2" t="s">
        <v>1192</v>
      </c>
      <c r="M224" s="2" t="s">
        <v>92</v>
      </c>
      <c r="N224" s="2" t="s">
        <v>12074</v>
      </c>
      <c r="O224" s="2" t="s">
        <v>148</v>
      </c>
      <c r="P224" s="2" t="s">
        <v>148</v>
      </c>
      <c r="Q224" s="2" t="s">
        <v>148</v>
      </c>
      <c r="R224" s="2" t="s">
        <v>148</v>
      </c>
      <c r="S224" s="58" t="s">
        <v>13025</v>
      </c>
      <c r="T224" s="2" t="s">
        <v>13026</v>
      </c>
      <c r="U224" s="2" t="s">
        <v>13027</v>
      </c>
      <c r="V224" s="2" t="s">
        <v>147</v>
      </c>
      <c r="W224" s="2" t="s">
        <v>148</v>
      </c>
      <c r="X224" s="2" t="s">
        <v>148</v>
      </c>
      <c r="Y224" s="2" t="s">
        <v>148</v>
      </c>
      <c r="Z224" s="2" t="s">
        <v>148</v>
      </c>
      <c r="AA224" s="2" t="s">
        <v>103</v>
      </c>
      <c r="AB224" s="2" t="s">
        <v>148</v>
      </c>
      <c r="AC224" s="2" t="s">
        <v>148</v>
      </c>
      <c r="AD224" s="2">
        <v>1</v>
      </c>
    </row>
    <row r="225" spans="2:30">
      <c r="B225" s="2" t="s">
        <v>12067</v>
      </c>
      <c r="C225" s="10">
        <v>44941</v>
      </c>
      <c r="D225" s="58" t="s">
        <v>13028</v>
      </c>
      <c r="E225" s="2">
        <v>1108</v>
      </c>
      <c r="F225" s="2">
        <v>1108</v>
      </c>
      <c r="G225" s="2" t="s">
        <v>12070</v>
      </c>
      <c r="H225" s="2" t="s">
        <v>108</v>
      </c>
      <c r="I225" s="2" t="s">
        <v>12344</v>
      </c>
      <c r="J225" s="10">
        <v>41697</v>
      </c>
      <c r="K225" s="2" t="s">
        <v>12324</v>
      </c>
      <c r="L225" s="2" t="s">
        <v>93</v>
      </c>
      <c r="M225" s="2" t="s">
        <v>92</v>
      </c>
      <c r="N225" s="2" t="s">
        <v>12074</v>
      </c>
      <c r="O225" s="2" t="s">
        <v>94</v>
      </c>
      <c r="P225" s="2" t="s">
        <v>120</v>
      </c>
      <c r="Q225" s="2" t="s">
        <v>96</v>
      </c>
      <c r="R225" s="2" t="s">
        <v>2805</v>
      </c>
      <c r="S225" s="58" t="s">
        <v>13029</v>
      </c>
      <c r="T225" s="2" t="s">
        <v>13030</v>
      </c>
      <c r="U225" s="2" t="s">
        <v>13031</v>
      </c>
      <c r="V225" s="2" t="s">
        <v>28</v>
      </c>
      <c r="W225" s="2" t="s">
        <v>1351</v>
      </c>
      <c r="X225" s="2">
        <v>847.5</v>
      </c>
      <c r="Y225" s="2">
        <v>133.61000000000001</v>
      </c>
      <c r="Z225" s="2">
        <v>16</v>
      </c>
      <c r="AA225" s="2" t="s">
        <v>331</v>
      </c>
      <c r="AB225" s="2" t="s">
        <v>13010</v>
      </c>
      <c r="AC225" s="2">
        <v>2</v>
      </c>
      <c r="AD225" s="2">
        <v>1</v>
      </c>
    </row>
    <row r="226" spans="2:30">
      <c r="B226" s="2" t="s">
        <v>12067</v>
      </c>
      <c r="C226" s="10">
        <v>44926</v>
      </c>
      <c r="D226" s="58" t="s">
        <v>13032</v>
      </c>
      <c r="E226" s="2" t="s">
        <v>13033</v>
      </c>
      <c r="F226" s="2">
        <v>897</v>
      </c>
      <c r="G226" s="2" t="s">
        <v>12081</v>
      </c>
      <c r="H226" s="2" t="s">
        <v>12223</v>
      </c>
      <c r="I226" s="2" t="s">
        <v>113</v>
      </c>
      <c r="J226" s="10">
        <v>39598</v>
      </c>
      <c r="K226" s="2" t="s">
        <v>12324</v>
      </c>
      <c r="L226" s="2" t="s">
        <v>1192</v>
      </c>
      <c r="M226" s="2" t="s">
        <v>92</v>
      </c>
      <c r="N226" s="2" t="s">
        <v>12074</v>
      </c>
      <c r="O226" s="2" t="s">
        <v>94</v>
      </c>
      <c r="P226" s="2" t="s">
        <v>120</v>
      </c>
      <c r="Q226" s="2" t="s">
        <v>96</v>
      </c>
      <c r="R226" s="2" t="s">
        <v>263</v>
      </c>
      <c r="S226" s="58" t="s">
        <v>13034</v>
      </c>
      <c r="T226" s="2" t="s">
        <v>13035</v>
      </c>
      <c r="U226" s="2" t="s">
        <v>13036</v>
      </c>
      <c r="V226" s="2" t="s">
        <v>28</v>
      </c>
      <c r="W226" s="2" t="s">
        <v>12312</v>
      </c>
      <c r="X226" s="2">
        <v>197.48</v>
      </c>
      <c r="Y226" s="2">
        <v>0</v>
      </c>
      <c r="Z226" s="2">
        <v>0</v>
      </c>
      <c r="AA226" s="2" t="s">
        <v>103</v>
      </c>
      <c r="AB226" s="2" t="s">
        <v>13010</v>
      </c>
      <c r="AC226" s="2">
        <v>2</v>
      </c>
      <c r="AD226" s="2">
        <v>1</v>
      </c>
    </row>
    <row r="227" spans="2:30">
      <c r="B227" s="2" t="s">
        <v>12067</v>
      </c>
      <c r="C227" s="10">
        <v>44905</v>
      </c>
      <c r="D227" s="58" t="s">
        <v>13037</v>
      </c>
      <c r="E227" s="2" t="s">
        <v>13038</v>
      </c>
      <c r="F227" s="2">
        <v>798</v>
      </c>
      <c r="G227" s="2" t="s">
        <v>12070</v>
      </c>
      <c r="H227" s="2" t="s">
        <v>128</v>
      </c>
      <c r="I227" s="2" t="s">
        <v>12808</v>
      </c>
      <c r="J227" s="10">
        <v>42765</v>
      </c>
      <c r="K227" s="2" t="s">
        <v>12324</v>
      </c>
      <c r="L227" s="2" t="s">
        <v>1192</v>
      </c>
      <c r="M227" s="2" t="s">
        <v>92</v>
      </c>
      <c r="N227" s="2" t="s">
        <v>12074</v>
      </c>
      <c r="O227" s="2" t="s">
        <v>148</v>
      </c>
      <c r="P227" s="2" t="s">
        <v>148</v>
      </c>
      <c r="Q227" s="2" t="s">
        <v>148</v>
      </c>
      <c r="R227" s="2" t="s">
        <v>148</v>
      </c>
      <c r="S227" s="58" t="s">
        <v>13039</v>
      </c>
      <c r="T227" s="2" t="s">
        <v>13040</v>
      </c>
      <c r="U227" s="2" t="s">
        <v>13041</v>
      </c>
      <c r="V227" s="2" t="s">
        <v>147</v>
      </c>
      <c r="W227" s="2" t="s">
        <v>148</v>
      </c>
      <c r="X227" s="2" t="s">
        <v>148</v>
      </c>
      <c r="Y227" s="2" t="s">
        <v>148</v>
      </c>
      <c r="Z227" s="2" t="s">
        <v>148</v>
      </c>
      <c r="AA227" s="2" t="s">
        <v>331</v>
      </c>
      <c r="AB227" s="2" t="s">
        <v>148</v>
      </c>
      <c r="AC227" s="2" t="s">
        <v>148</v>
      </c>
      <c r="AD227" s="2">
        <v>1</v>
      </c>
    </row>
    <row r="228" spans="2:30">
      <c r="B228" s="2" t="s">
        <v>12067</v>
      </c>
      <c r="C228" s="10">
        <v>44926</v>
      </c>
      <c r="D228" s="58" t="s">
        <v>13042</v>
      </c>
      <c r="E228" s="2" t="s">
        <v>13043</v>
      </c>
      <c r="F228" s="2">
        <v>797</v>
      </c>
      <c r="G228" s="2" t="s">
        <v>12070</v>
      </c>
      <c r="H228" s="2" t="s">
        <v>285</v>
      </c>
      <c r="I228" s="2" t="s">
        <v>12860</v>
      </c>
      <c r="J228" s="10">
        <v>42824</v>
      </c>
      <c r="K228" s="2" t="s">
        <v>12324</v>
      </c>
      <c r="L228" s="2" t="s">
        <v>1192</v>
      </c>
      <c r="M228" s="2" t="s">
        <v>92</v>
      </c>
      <c r="N228" s="2" t="s">
        <v>12074</v>
      </c>
      <c r="O228" s="2" t="s">
        <v>458</v>
      </c>
      <c r="P228" s="2" t="s">
        <v>2047</v>
      </c>
      <c r="Q228" s="2" t="s">
        <v>460</v>
      </c>
      <c r="R228" s="2" t="s">
        <v>98</v>
      </c>
      <c r="S228" s="58" t="s">
        <v>13044</v>
      </c>
      <c r="T228" s="2" t="s">
        <v>13045</v>
      </c>
      <c r="U228" s="2" t="s">
        <v>13046</v>
      </c>
      <c r="V228" s="2" t="s">
        <v>147</v>
      </c>
      <c r="W228" s="2" t="s">
        <v>1260</v>
      </c>
      <c r="X228" s="2">
        <v>411.08</v>
      </c>
      <c r="Y228" s="2">
        <v>61.62</v>
      </c>
      <c r="Z228" s="2">
        <v>15</v>
      </c>
      <c r="AA228" s="2" t="s">
        <v>103</v>
      </c>
      <c r="AB228" s="2" t="s">
        <v>13047</v>
      </c>
      <c r="AC228" s="2">
        <v>3</v>
      </c>
      <c r="AD228" s="2">
        <v>5</v>
      </c>
    </row>
    <row r="229" spans="2:30">
      <c r="B229" s="2" t="s">
        <v>12067</v>
      </c>
      <c r="C229" s="10">
        <v>44927</v>
      </c>
      <c r="D229" s="58" t="s">
        <v>13048</v>
      </c>
      <c r="E229" s="2">
        <v>5033</v>
      </c>
      <c r="F229" s="2">
        <v>5033</v>
      </c>
      <c r="G229" s="2" t="s">
        <v>12070</v>
      </c>
      <c r="H229" s="2" t="s">
        <v>431</v>
      </c>
      <c r="I229" s="2" t="s">
        <v>12471</v>
      </c>
      <c r="J229" s="10">
        <v>43068</v>
      </c>
      <c r="K229" s="2" t="s">
        <v>12324</v>
      </c>
      <c r="L229" s="2" t="s">
        <v>1192</v>
      </c>
      <c r="M229" s="2" t="s">
        <v>92</v>
      </c>
      <c r="N229" s="2" t="s">
        <v>12074</v>
      </c>
      <c r="O229" s="2" t="s">
        <v>148</v>
      </c>
      <c r="P229" s="2" t="s">
        <v>148</v>
      </c>
      <c r="Q229" s="2" t="s">
        <v>148</v>
      </c>
      <c r="R229" s="2" t="s">
        <v>148</v>
      </c>
      <c r="S229" s="58" t="s">
        <v>13049</v>
      </c>
      <c r="T229" s="2" t="s">
        <v>13050</v>
      </c>
      <c r="U229" s="2" t="s">
        <v>13051</v>
      </c>
      <c r="V229" s="2" t="s">
        <v>147</v>
      </c>
      <c r="W229" s="2" t="s">
        <v>148</v>
      </c>
      <c r="X229" s="2" t="s">
        <v>148</v>
      </c>
      <c r="Y229" s="2" t="s">
        <v>148</v>
      </c>
      <c r="Z229" s="2" t="s">
        <v>148</v>
      </c>
      <c r="AA229" s="2" t="s">
        <v>103</v>
      </c>
      <c r="AB229" s="2" t="s">
        <v>148</v>
      </c>
      <c r="AC229" s="2" t="s">
        <v>148</v>
      </c>
      <c r="AD229" s="2">
        <v>2</v>
      </c>
    </row>
    <row r="230" spans="2:30">
      <c r="B230" s="2" t="s">
        <v>12067</v>
      </c>
      <c r="C230" s="10">
        <v>44903</v>
      </c>
      <c r="D230" s="58" t="s">
        <v>13052</v>
      </c>
      <c r="E230" s="2">
        <v>1286</v>
      </c>
      <c r="F230" s="2">
        <v>1286</v>
      </c>
      <c r="G230" s="2" t="s">
        <v>12081</v>
      </c>
      <c r="H230" s="2" t="s">
        <v>12223</v>
      </c>
      <c r="I230" s="2" t="s">
        <v>13053</v>
      </c>
      <c r="J230" s="10">
        <v>43257</v>
      </c>
      <c r="K230" s="2" t="s">
        <v>12324</v>
      </c>
      <c r="L230" s="2" t="s">
        <v>93</v>
      </c>
      <c r="M230" s="2" t="s">
        <v>92</v>
      </c>
      <c r="N230" s="2" t="s">
        <v>12074</v>
      </c>
      <c r="O230" s="2" t="s">
        <v>148</v>
      </c>
      <c r="P230" s="2" t="s">
        <v>148</v>
      </c>
      <c r="Q230" s="2" t="s">
        <v>148</v>
      </c>
      <c r="R230" s="2" t="s">
        <v>148</v>
      </c>
      <c r="S230" s="58" t="s">
        <v>13054</v>
      </c>
      <c r="T230" s="2" t="s">
        <v>13055</v>
      </c>
      <c r="U230" s="2" t="s">
        <v>13056</v>
      </c>
      <c r="V230" s="2" t="s">
        <v>147</v>
      </c>
      <c r="W230" s="2" t="s">
        <v>148</v>
      </c>
      <c r="X230" s="2" t="s">
        <v>148</v>
      </c>
      <c r="Y230" s="2" t="s">
        <v>148</v>
      </c>
      <c r="Z230" s="2" t="s">
        <v>148</v>
      </c>
      <c r="AA230" s="2" t="s">
        <v>103</v>
      </c>
      <c r="AB230" s="2" t="s">
        <v>148</v>
      </c>
      <c r="AC230" s="2" t="s">
        <v>148</v>
      </c>
      <c r="AD230" s="2">
        <v>1</v>
      </c>
    </row>
    <row r="231" spans="2:30">
      <c r="B231" s="2" t="s">
        <v>12067</v>
      </c>
      <c r="C231" s="10">
        <v>44898</v>
      </c>
      <c r="D231" s="58" t="s">
        <v>13057</v>
      </c>
      <c r="E231" s="2">
        <v>8001</v>
      </c>
      <c r="F231" s="2">
        <v>8001</v>
      </c>
      <c r="G231" s="2" t="s">
        <v>12081</v>
      </c>
      <c r="H231" s="2" t="s">
        <v>168</v>
      </c>
      <c r="I231" s="2" t="s">
        <v>270</v>
      </c>
      <c r="J231" s="10">
        <v>43372</v>
      </c>
      <c r="K231" s="2" t="s">
        <v>12324</v>
      </c>
      <c r="L231" s="2" t="s">
        <v>1192</v>
      </c>
      <c r="M231" s="2" t="s">
        <v>92</v>
      </c>
      <c r="N231" s="2" t="s">
        <v>12308</v>
      </c>
      <c r="O231" s="2" t="s">
        <v>148</v>
      </c>
      <c r="P231" s="2" t="s">
        <v>148</v>
      </c>
      <c r="Q231" s="2" t="s">
        <v>148</v>
      </c>
      <c r="R231" s="2" t="s">
        <v>148</v>
      </c>
      <c r="S231" s="58" t="s">
        <v>13058</v>
      </c>
      <c r="T231" s="2" t="s">
        <v>13059</v>
      </c>
      <c r="U231" s="2" t="s">
        <v>13060</v>
      </c>
      <c r="V231" s="2" t="s">
        <v>147</v>
      </c>
      <c r="W231" s="2" t="s">
        <v>148</v>
      </c>
      <c r="X231" s="2" t="s">
        <v>148</v>
      </c>
      <c r="Y231" s="2" t="s">
        <v>148</v>
      </c>
      <c r="Z231" s="2" t="s">
        <v>148</v>
      </c>
      <c r="AA231" s="2" t="s">
        <v>103</v>
      </c>
      <c r="AB231" s="2" t="s">
        <v>148</v>
      </c>
      <c r="AC231" s="2" t="s">
        <v>148</v>
      </c>
      <c r="AD231" s="2">
        <v>1</v>
      </c>
    </row>
    <row r="232" spans="2:30">
      <c r="B232" s="2" t="s">
        <v>12067</v>
      </c>
      <c r="C232" s="10">
        <v>44926</v>
      </c>
      <c r="D232" s="58" t="s">
        <v>13061</v>
      </c>
      <c r="E232" s="2">
        <v>5085</v>
      </c>
      <c r="F232" s="2">
        <v>5085</v>
      </c>
      <c r="G232" s="2" t="s">
        <v>12081</v>
      </c>
      <c r="H232" s="2" t="s">
        <v>168</v>
      </c>
      <c r="I232" s="2" t="s">
        <v>13062</v>
      </c>
      <c r="J232" s="10">
        <v>43373</v>
      </c>
      <c r="K232" s="2" t="s">
        <v>12324</v>
      </c>
      <c r="L232" s="2" t="s">
        <v>1192</v>
      </c>
      <c r="M232" s="2" t="s">
        <v>92</v>
      </c>
      <c r="N232" s="2" t="s">
        <v>76</v>
      </c>
      <c r="O232" s="2" t="s">
        <v>140</v>
      </c>
      <c r="P232" s="2" t="s">
        <v>142</v>
      </c>
      <c r="Q232" s="2" t="s">
        <v>141</v>
      </c>
      <c r="R232" s="2" t="s">
        <v>13063</v>
      </c>
      <c r="S232" s="58" t="s">
        <v>13064</v>
      </c>
      <c r="T232" s="2" t="s">
        <v>13065</v>
      </c>
      <c r="U232" s="2" t="s">
        <v>13066</v>
      </c>
      <c r="V232" s="2" t="s">
        <v>147</v>
      </c>
      <c r="W232" s="2" t="s">
        <v>12312</v>
      </c>
      <c r="X232" s="2">
        <v>10.39</v>
      </c>
      <c r="Y232" s="2">
        <v>0</v>
      </c>
      <c r="Z232" s="2">
        <v>0</v>
      </c>
      <c r="AA232" s="2" t="s">
        <v>331</v>
      </c>
      <c r="AB232" s="2" t="s">
        <v>13047</v>
      </c>
      <c r="AC232" s="2">
        <v>1</v>
      </c>
      <c r="AD232" s="2">
        <v>1</v>
      </c>
    </row>
    <row r="233" spans="2:30">
      <c r="B233" s="2" t="s">
        <v>12067</v>
      </c>
      <c r="C233" s="10">
        <v>44926</v>
      </c>
      <c r="D233" s="58" t="s">
        <v>13067</v>
      </c>
      <c r="E233" s="2">
        <v>8003</v>
      </c>
      <c r="F233" s="2">
        <v>8003</v>
      </c>
      <c r="G233" s="2" t="s">
        <v>12070</v>
      </c>
      <c r="H233" s="2" t="s">
        <v>12791</v>
      </c>
      <c r="I233" s="2" t="s">
        <v>12506</v>
      </c>
      <c r="J233" s="10">
        <v>43433</v>
      </c>
      <c r="K233" s="2" t="s">
        <v>12324</v>
      </c>
      <c r="L233" s="2" t="s">
        <v>1192</v>
      </c>
      <c r="M233" s="2" t="s">
        <v>92</v>
      </c>
      <c r="N233" s="2" t="s">
        <v>12308</v>
      </c>
      <c r="O233" s="2" t="s">
        <v>148</v>
      </c>
      <c r="P233" s="2" t="s">
        <v>148</v>
      </c>
      <c r="Q233" s="2" t="s">
        <v>148</v>
      </c>
      <c r="R233" s="2" t="s">
        <v>148</v>
      </c>
      <c r="S233" s="58" t="s">
        <v>13068</v>
      </c>
      <c r="T233" s="2" t="s">
        <v>13069</v>
      </c>
      <c r="U233" s="2" t="s">
        <v>13070</v>
      </c>
      <c r="V233" s="2" t="s">
        <v>147</v>
      </c>
      <c r="W233" s="2" t="s">
        <v>148</v>
      </c>
      <c r="X233" s="2" t="s">
        <v>148</v>
      </c>
      <c r="Y233" s="2" t="s">
        <v>148</v>
      </c>
      <c r="Z233" s="2" t="s">
        <v>148</v>
      </c>
      <c r="AA233" s="2" t="s">
        <v>103</v>
      </c>
      <c r="AB233" s="2" t="s">
        <v>148</v>
      </c>
      <c r="AC233" s="2" t="s">
        <v>148</v>
      </c>
      <c r="AD233" s="2">
        <v>1</v>
      </c>
    </row>
    <row r="234" spans="2:30">
      <c r="B234" s="2" t="s">
        <v>12067</v>
      </c>
      <c r="C234" s="10">
        <v>44926</v>
      </c>
      <c r="D234" s="58" t="s">
        <v>13071</v>
      </c>
      <c r="E234" s="2">
        <v>5181</v>
      </c>
      <c r="F234" s="2">
        <v>5181</v>
      </c>
      <c r="G234" s="2" t="s">
        <v>12081</v>
      </c>
      <c r="H234" s="2" t="s">
        <v>12223</v>
      </c>
      <c r="I234" s="2" t="s">
        <v>13072</v>
      </c>
      <c r="J234" s="10">
        <v>43452</v>
      </c>
      <c r="K234" s="2" t="s">
        <v>12324</v>
      </c>
      <c r="L234" s="2" t="s">
        <v>1192</v>
      </c>
      <c r="M234" s="2" t="s">
        <v>92</v>
      </c>
      <c r="N234" s="2" t="s">
        <v>12074</v>
      </c>
      <c r="O234" s="2" t="s">
        <v>248</v>
      </c>
      <c r="P234" s="2" t="s">
        <v>379</v>
      </c>
      <c r="Q234" s="2" t="s">
        <v>392</v>
      </c>
      <c r="R234" s="2" t="s">
        <v>13073</v>
      </c>
      <c r="S234" s="58" t="s">
        <v>13074</v>
      </c>
      <c r="T234" s="2" t="s">
        <v>13075</v>
      </c>
      <c r="U234" s="2" t="s">
        <v>13076</v>
      </c>
      <c r="V234" s="2" t="s">
        <v>147</v>
      </c>
      <c r="W234" s="2" t="s">
        <v>12312</v>
      </c>
      <c r="X234" s="2">
        <v>77.13</v>
      </c>
      <c r="Y234" s="2">
        <v>6.05</v>
      </c>
      <c r="Z234" s="2">
        <v>0</v>
      </c>
      <c r="AA234" s="2" t="s">
        <v>331</v>
      </c>
      <c r="AB234" s="2" t="s">
        <v>13077</v>
      </c>
      <c r="AC234" s="2">
        <v>1</v>
      </c>
      <c r="AD234" s="2">
        <v>1</v>
      </c>
    </row>
    <row r="235" spans="2:30">
      <c r="B235" s="2" t="s">
        <v>12067</v>
      </c>
      <c r="C235" s="10">
        <v>44907</v>
      </c>
      <c r="D235" s="58" t="s">
        <v>13078</v>
      </c>
      <c r="E235" s="2">
        <v>5190</v>
      </c>
      <c r="F235" s="2">
        <v>5190</v>
      </c>
      <c r="G235" s="2" t="s">
        <v>12081</v>
      </c>
      <c r="H235" s="2" t="s">
        <v>12223</v>
      </c>
      <c r="I235" s="2" t="s">
        <v>12869</v>
      </c>
      <c r="J235" s="10">
        <v>43452</v>
      </c>
      <c r="K235" s="2" t="s">
        <v>12324</v>
      </c>
      <c r="L235" s="2" t="s">
        <v>1192</v>
      </c>
      <c r="M235" s="2" t="s">
        <v>92</v>
      </c>
      <c r="N235" s="2" t="s">
        <v>12074</v>
      </c>
      <c r="O235" s="2" t="s">
        <v>148</v>
      </c>
      <c r="P235" s="2" t="s">
        <v>148</v>
      </c>
      <c r="Q235" s="2" t="s">
        <v>148</v>
      </c>
      <c r="R235" s="2" t="s">
        <v>148</v>
      </c>
      <c r="S235" s="58" t="s">
        <v>13079</v>
      </c>
      <c r="T235" s="2" t="s">
        <v>13080</v>
      </c>
      <c r="U235" s="2" t="s">
        <v>13081</v>
      </c>
      <c r="V235" s="2" t="s">
        <v>147</v>
      </c>
      <c r="W235" s="2" t="s">
        <v>148</v>
      </c>
      <c r="X235" s="2" t="s">
        <v>148</v>
      </c>
      <c r="Y235" s="2" t="s">
        <v>148</v>
      </c>
      <c r="Z235" s="2" t="s">
        <v>148</v>
      </c>
      <c r="AA235" s="2" t="s">
        <v>103</v>
      </c>
      <c r="AB235" s="2" t="s">
        <v>148</v>
      </c>
      <c r="AC235" s="2" t="s">
        <v>148</v>
      </c>
      <c r="AD235" s="2">
        <v>1</v>
      </c>
    </row>
    <row r="236" spans="2:30">
      <c r="B236" s="2" t="s">
        <v>12067</v>
      </c>
      <c r="C236" s="10">
        <v>44907</v>
      </c>
      <c r="D236" s="58" t="s">
        <v>13082</v>
      </c>
      <c r="E236" s="2">
        <v>8007</v>
      </c>
      <c r="F236" s="2">
        <v>8007</v>
      </c>
      <c r="G236" s="2" t="s">
        <v>12070</v>
      </c>
      <c r="H236" s="2" t="s">
        <v>128</v>
      </c>
      <c r="I236" s="2" t="s">
        <v>858</v>
      </c>
      <c r="J236" s="10">
        <v>43433</v>
      </c>
      <c r="K236" s="2" t="s">
        <v>12324</v>
      </c>
      <c r="L236" s="2" t="s">
        <v>1192</v>
      </c>
      <c r="M236" s="2" t="s">
        <v>92</v>
      </c>
      <c r="N236" s="2" t="s">
        <v>12308</v>
      </c>
      <c r="O236" s="2" t="s">
        <v>148</v>
      </c>
      <c r="P236" s="2" t="s">
        <v>148</v>
      </c>
      <c r="Q236" s="2" t="s">
        <v>148</v>
      </c>
      <c r="R236" s="2" t="s">
        <v>148</v>
      </c>
      <c r="S236" s="58" t="s">
        <v>13083</v>
      </c>
      <c r="T236" s="2" t="s">
        <v>13084</v>
      </c>
      <c r="U236" s="2" t="s">
        <v>13085</v>
      </c>
      <c r="V236" s="2" t="s">
        <v>147</v>
      </c>
      <c r="W236" s="2" t="s">
        <v>148</v>
      </c>
      <c r="X236" s="2" t="s">
        <v>148</v>
      </c>
      <c r="Y236" s="2" t="s">
        <v>148</v>
      </c>
      <c r="Z236" s="2" t="s">
        <v>148</v>
      </c>
      <c r="AA236" s="2" t="s">
        <v>103</v>
      </c>
      <c r="AB236" s="2" t="s">
        <v>148</v>
      </c>
      <c r="AC236" s="2" t="s">
        <v>148</v>
      </c>
      <c r="AD236" s="2">
        <v>1</v>
      </c>
    </row>
    <row r="237" spans="2:30">
      <c r="B237" s="2" t="s">
        <v>12067</v>
      </c>
      <c r="C237" s="10">
        <v>44926</v>
      </c>
      <c r="D237" s="58" t="s">
        <v>13086</v>
      </c>
      <c r="E237" s="2">
        <v>8002</v>
      </c>
      <c r="F237" s="2">
        <v>8002</v>
      </c>
      <c r="G237" s="2" t="s">
        <v>12070</v>
      </c>
      <c r="H237" s="2" t="s">
        <v>12791</v>
      </c>
      <c r="I237" s="2" t="s">
        <v>12506</v>
      </c>
      <c r="J237" s="10">
        <v>43433</v>
      </c>
      <c r="K237" s="2" t="s">
        <v>12324</v>
      </c>
      <c r="L237" s="2" t="s">
        <v>1192</v>
      </c>
      <c r="M237" s="2" t="s">
        <v>92</v>
      </c>
      <c r="N237" s="2" t="s">
        <v>12308</v>
      </c>
      <c r="O237" s="2" t="s">
        <v>148</v>
      </c>
      <c r="P237" s="2" t="s">
        <v>148</v>
      </c>
      <c r="Q237" s="2" t="s">
        <v>148</v>
      </c>
      <c r="R237" s="2" t="s">
        <v>148</v>
      </c>
      <c r="S237" s="58" t="s">
        <v>13087</v>
      </c>
      <c r="T237" s="2" t="s">
        <v>13088</v>
      </c>
      <c r="U237" s="2" t="s">
        <v>13089</v>
      </c>
      <c r="V237" s="2" t="s">
        <v>147</v>
      </c>
      <c r="W237" s="2" t="s">
        <v>148</v>
      </c>
      <c r="X237" s="2" t="s">
        <v>148</v>
      </c>
      <c r="Y237" s="2" t="s">
        <v>148</v>
      </c>
      <c r="Z237" s="2" t="s">
        <v>148</v>
      </c>
      <c r="AA237" s="2" t="s">
        <v>103</v>
      </c>
      <c r="AB237" s="2" t="s">
        <v>148</v>
      </c>
      <c r="AC237" s="2" t="s">
        <v>148</v>
      </c>
      <c r="AD237" s="2">
        <v>3</v>
      </c>
    </row>
    <row r="238" spans="2:30">
      <c r="B238" s="2" t="s">
        <v>12067</v>
      </c>
      <c r="C238" s="10">
        <v>44926</v>
      </c>
      <c r="D238" s="58" t="s">
        <v>13090</v>
      </c>
      <c r="E238" s="2">
        <v>8008</v>
      </c>
      <c r="F238" s="2">
        <v>8008</v>
      </c>
      <c r="G238" s="2" t="s">
        <v>12070</v>
      </c>
      <c r="H238" s="2" t="s">
        <v>12791</v>
      </c>
      <c r="I238" s="2" t="s">
        <v>167</v>
      </c>
      <c r="J238" s="10">
        <v>43456</v>
      </c>
      <c r="K238" s="2" t="s">
        <v>12324</v>
      </c>
      <c r="L238" s="2" t="s">
        <v>1192</v>
      </c>
      <c r="M238" s="2" t="s">
        <v>92</v>
      </c>
      <c r="N238" s="2" t="s">
        <v>12308</v>
      </c>
      <c r="O238" s="2" t="s">
        <v>148</v>
      </c>
      <c r="P238" s="2" t="s">
        <v>148</v>
      </c>
      <c r="Q238" s="2" t="s">
        <v>148</v>
      </c>
      <c r="R238" s="2" t="s">
        <v>148</v>
      </c>
      <c r="S238" s="58" t="s">
        <v>13091</v>
      </c>
      <c r="T238" s="2" t="s">
        <v>13092</v>
      </c>
      <c r="U238" s="2" t="s">
        <v>13093</v>
      </c>
      <c r="V238" s="2" t="s">
        <v>147</v>
      </c>
      <c r="W238" s="2" t="s">
        <v>148</v>
      </c>
      <c r="X238" s="2" t="s">
        <v>148</v>
      </c>
      <c r="Y238" s="2" t="s">
        <v>148</v>
      </c>
      <c r="Z238" s="2" t="s">
        <v>148</v>
      </c>
      <c r="AA238" s="2" t="s">
        <v>103</v>
      </c>
      <c r="AB238" s="2" t="s">
        <v>148</v>
      </c>
      <c r="AC238" s="2" t="s">
        <v>148</v>
      </c>
      <c r="AD238" s="2">
        <v>1</v>
      </c>
    </row>
    <row r="239" spans="2:30">
      <c r="B239" s="2" t="s">
        <v>12067</v>
      </c>
      <c r="C239" s="10">
        <v>44905</v>
      </c>
      <c r="D239" s="58" t="s">
        <v>13094</v>
      </c>
      <c r="E239" s="2">
        <v>8014</v>
      </c>
      <c r="F239" s="2">
        <v>8014</v>
      </c>
      <c r="G239" s="2" t="s">
        <v>12070</v>
      </c>
      <c r="H239" s="2" t="s">
        <v>128</v>
      </c>
      <c r="I239" s="2" t="s">
        <v>12808</v>
      </c>
      <c r="J239" s="10">
        <v>43465</v>
      </c>
      <c r="K239" s="2" t="s">
        <v>12324</v>
      </c>
      <c r="L239" s="2" t="s">
        <v>1192</v>
      </c>
      <c r="M239" s="2" t="s">
        <v>92</v>
      </c>
      <c r="N239" s="2" t="s">
        <v>12308</v>
      </c>
      <c r="O239" s="2" t="s">
        <v>148</v>
      </c>
      <c r="P239" s="2" t="s">
        <v>148</v>
      </c>
      <c r="Q239" s="2" t="s">
        <v>148</v>
      </c>
      <c r="R239" s="2" t="s">
        <v>148</v>
      </c>
      <c r="S239" s="58" t="s">
        <v>13095</v>
      </c>
      <c r="T239" s="2" t="s">
        <v>13096</v>
      </c>
      <c r="U239" s="2" t="s">
        <v>13097</v>
      </c>
      <c r="V239" s="2" t="s">
        <v>147</v>
      </c>
      <c r="W239" s="2" t="s">
        <v>148</v>
      </c>
      <c r="X239" s="2" t="s">
        <v>148</v>
      </c>
      <c r="Y239" s="2" t="s">
        <v>148</v>
      </c>
      <c r="Z239" s="2" t="s">
        <v>148</v>
      </c>
      <c r="AA239" s="2" t="s">
        <v>103</v>
      </c>
      <c r="AB239" s="2" t="s">
        <v>148</v>
      </c>
      <c r="AC239" s="2" t="s">
        <v>148</v>
      </c>
      <c r="AD239" s="2">
        <v>1</v>
      </c>
    </row>
    <row r="240" spans="2:30">
      <c r="B240" s="2" t="s">
        <v>12067</v>
      </c>
      <c r="C240" s="10">
        <v>44907</v>
      </c>
      <c r="D240" s="58" t="s">
        <v>13098</v>
      </c>
      <c r="E240" s="2">
        <v>8012</v>
      </c>
      <c r="F240" s="2">
        <v>8012</v>
      </c>
      <c r="G240" s="2" t="s">
        <v>12070</v>
      </c>
      <c r="H240" s="2" t="s">
        <v>128</v>
      </c>
      <c r="I240" s="2" t="s">
        <v>858</v>
      </c>
      <c r="J240" s="10">
        <v>43465</v>
      </c>
      <c r="K240" s="2" t="s">
        <v>12324</v>
      </c>
      <c r="L240" s="2" t="s">
        <v>1192</v>
      </c>
      <c r="M240" s="2" t="s">
        <v>92</v>
      </c>
      <c r="N240" s="2" t="s">
        <v>12308</v>
      </c>
      <c r="O240" s="2" t="s">
        <v>148</v>
      </c>
      <c r="P240" s="2" t="s">
        <v>148</v>
      </c>
      <c r="Q240" s="2" t="s">
        <v>148</v>
      </c>
      <c r="R240" s="2" t="s">
        <v>148</v>
      </c>
      <c r="S240" s="58" t="s">
        <v>13099</v>
      </c>
      <c r="T240" s="2" t="s">
        <v>13100</v>
      </c>
      <c r="U240" s="2" t="s">
        <v>13101</v>
      </c>
      <c r="V240" s="2" t="s">
        <v>147</v>
      </c>
      <c r="W240" s="2" t="s">
        <v>148</v>
      </c>
      <c r="X240" s="2" t="s">
        <v>148</v>
      </c>
      <c r="Y240" s="2" t="s">
        <v>148</v>
      </c>
      <c r="Z240" s="2" t="s">
        <v>148</v>
      </c>
      <c r="AA240" s="2" t="s">
        <v>103</v>
      </c>
      <c r="AB240" s="2" t="s">
        <v>148</v>
      </c>
      <c r="AC240" s="2" t="s">
        <v>148</v>
      </c>
      <c r="AD240" s="2">
        <v>1</v>
      </c>
    </row>
    <row r="241" spans="2:30">
      <c r="B241" s="2" t="s">
        <v>12067</v>
      </c>
      <c r="C241" s="10">
        <v>44907</v>
      </c>
      <c r="D241" s="58" t="s">
        <v>13102</v>
      </c>
      <c r="E241" s="2">
        <v>8020</v>
      </c>
      <c r="F241" s="2">
        <v>8020</v>
      </c>
      <c r="G241" s="2" t="s">
        <v>12070</v>
      </c>
      <c r="H241" s="2" t="s">
        <v>12791</v>
      </c>
      <c r="I241" s="2" t="s">
        <v>12506</v>
      </c>
      <c r="J241" s="10">
        <v>43690</v>
      </c>
      <c r="K241" s="2" t="s">
        <v>12324</v>
      </c>
      <c r="L241" s="2" t="s">
        <v>1192</v>
      </c>
      <c r="M241" s="2" t="s">
        <v>92</v>
      </c>
      <c r="N241" s="2" t="s">
        <v>12308</v>
      </c>
      <c r="O241" s="2" t="s">
        <v>148</v>
      </c>
      <c r="P241" s="2" t="s">
        <v>148</v>
      </c>
      <c r="Q241" s="2" t="s">
        <v>148</v>
      </c>
      <c r="R241" s="2" t="s">
        <v>148</v>
      </c>
      <c r="S241" s="58" t="s">
        <v>13103</v>
      </c>
      <c r="T241" s="2" t="s">
        <v>13104</v>
      </c>
      <c r="U241" s="2" t="s">
        <v>13105</v>
      </c>
      <c r="V241" s="2" t="s">
        <v>147</v>
      </c>
      <c r="W241" s="2" t="s">
        <v>148</v>
      </c>
      <c r="X241" s="2" t="s">
        <v>148</v>
      </c>
      <c r="Y241" s="2" t="s">
        <v>148</v>
      </c>
      <c r="Z241" s="2" t="s">
        <v>148</v>
      </c>
      <c r="AA241" s="2" t="s">
        <v>103</v>
      </c>
      <c r="AB241" s="2" t="s">
        <v>148</v>
      </c>
      <c r="AC241" s="2" t="s">
        <v>148</v>
      </c>
      <c r="AD241" s="2">
        <v>1</v>
      </c>
    </row>
    <row r="242" spans="2:30">
      <c r="B242" s="2" t="s">
        <v>12067</v>
      </c>
      <c r="C242" s="10">
        <v>44926</v>
      </c>
      <c r="D242" s="58" t="s">
        <v>13106</v>
      </c>
      <c r="E242" s="2">
        <v>5317</v>
      </c>
      <c r="F242" s="2">
        <v>5317</v>
      </c>
      <c r="G242" s="2" t="s">
        <v>12081</v>
      </c>
      <c r="H242" s="2" t="s">
        <v>12223</v>
      </c>
      <c r="I242" s="2" t="s">
        <v>13053</v>
      </c>
      <c r="J242" s="10">
        <v>43817</v>
      </c>
      <c r="K242" s="2" t="s">
        <v>12324</v>
      </c>
      <c r="L242" s="2" t="s">
        <v>1192</v>
      </c>
      <c r="M242" s="2" t="s">
        <v>92</v>
      </c>
      <c r="N242" s="2" t="s">
        <v>12074</v>
      </c>
      <c r="O242" s="2" t="s">
        <v>148</v>
      </c>
      <c r="P242" s="2" t="s">
        <v>148</v>
      </c>
      <c r="Q242" s="2" t="s">
        <v>148</v>
      </c>
      <c r="R242" s="2" t="s">
        <v>148</v>
      </c>
      <c r="S242" s="58" t="s">
        <v>13107</v>
      </c>
      <c r="T242" s="2" t="s">
        <v>13108</v>
      </c>
      <c r="U242" s="2" t="s">
        <v>13109</v>
      </c>
      <c r="V242" s="2" t="s">
        <v>147</v>
      </c>
      <c r="W242" s="2" t="s">
        <v>148</v>
      </c>
      <c r="X242" s="2" t="s">
        <v>148</v>
      </c>
      <c r="Y242" s="2" t="s">
        <v>148</v>
      </c>
      <c r="Z242" s="2" t="s">
        <v>148</v>
      </c>
      <c r="AA242" s="2" t="s">
        <v>331</v>
      </c>
      <c r="AB242" s="2" t="s">
        <v>148</v>
      </c>
      <c r="AC242" s="2" t="s">
        <v>148</v>
      </c>
      <c r="AD242" s="2">
        <v>4</v>
      </c>
    </row>
    <row r="243" spans="2:30">
      <c r="B243" s="2" t="s">
        <v>12067</v>
      </c>
      <c r="C243" s="10">
        <v>44926</v>
      </c>
      <c r="D243" s="58" t="s">
        <v>13110</v>
      </c>
      <c r="E243" s="2">
        <v>8021</v>
      </c>
      <c r="F243" s="2">
        <v>8021</v>
      </c>
      <c r="G243" s="2" t="s">
        <v>12070</v>
      </c>
      <c r="H243" s="2" t="s">
        <v>12791</v>
      </c>
      <c r="I243" s="2" t="s">
        <v>12506</v>
      </c>
      <c r="J243" s="10">
        <v>43889</v>
      </c>
      <c r="K243" s="2" t="s">
        <v>12324</v>
      </c>
      <c r="L243" s="2" t="s">
        <v>1192</v>
      </c>
      <c r="M243" s="2" t="s">
        <v>92</v>
      </c>
      <c r="N243" s="2" t="s">
        <v>12308</v>
      </c>
      <c r="O243" s="2" t="s">
        <v>148</v>
      </c>
      <c r="P243" s="2" t="s">
        <v>148</v>
      </c>
      <c r="Q243" s="2" t="s">
        <v>148</v>
      </c>
      <c r="R243" s="2" t="s">
        <v>148</v>
      </c>
      <c r="S243" s="58" t="s">
        <v>13111</v>
      </c>
      <c r="T243" s="2" t="s">
        <v>13112</v>
      </c>
      <c r="U243" s="2" t="s">
        <v>13113</v>
      </c>
      <c r="V243" s="2" t="s">
        <v>147</v>
      </c>
      <c r="W243" s="2" t="s">
        <v>148</v>
      </c>
      <c r="X243" s="2" t="s">
        <v>148</v>
      </c>
      <c r="Y243" s="2" t="s">
        <v>148</v>
      </c>
      <c r="Z243" s="2" t="s">
        <v>148</v>
      </c>
      <c r="AA243" s="2" t="s">
        <v>103</v>
      </c>
      <c r="AB243" s="2" t="s">
        <v>148</v>
      </c>
      <c r="AC243" s="2" t="s">
        <v>148</v>
      </c>
      <c r="AD243" s="2">
        <v>1</v>
      </c>
    </row>
    <row r="244" spans="2:30">
      <c r="B244" s="2" t="s">
        <v>12067</v>
      </c>
      <c r="C244" s="10">
        <v>44919</v>
      </c>
      <c r="D244" s="58" t="s">
        <v>13114</v>
      </c>
      <c r="E244" s="2">
        <v>5370</v>
      </c>
      <c r="F244" s="2">
        <v>5370</v>
      </c>
      <c r="G244" s="2" t="s">
        <v>12070</v>
      </c>
      <c r="H244" s="2" t="s">
        <v>12791</v>
      </c>
      <c r="I244" s="2" t="s">
        <v>12506</v>
      </c>
      <c r="J244" s="10">
        <v>44469</v>
      </c>
      <c r="K244" s="2" t="s">
        <v>12324</v>
      </c>
      <c r="L244" s="2" t="s">
        <v>1192</v>
      </c>
      <c r="M244" s="2" t="s">
        <v>92</v>
      </c>
      <c r="N244" s="2" t="s">
        <v>12074</v>
      </c>
      <c r="O244" s="2" t="s">
        <v>148</v>
      </c>
      <c r="P244" s="2" t="s">
        <v>148</v>
      </c>
      <c r="Q244" s="2" t="s">
        <v>148</v>
      </c>
      <c r="R244" s="2" t="s">
        <v>148</v>
      </c>
      <c r="S244" s="58" t="s">
        <v>13115</v>
      </c>
      <c r="T244" s="2" t="s">
        <v>13116</v>
      </c>
      <c r="U244" s="2" t="s">
        <v>13117</v>
      </c>
      <c r="V244" s="2" t="s">
        <v>147</v>
      </c>
      <c r="W244" s="2" t="s">
        <v>148</v>
      </c>
      <c r="X244" s="2" t="s">
        <v>148</v>
      </c>
      <c r="Y244" s="2" t="s">
        <v>148</v>
      </c>
      <c r="Z244" s="2" t="s">
        <v>148</v>
      </c>
      <c r="AA244" s="2" t="s">
        <v>103</v>
      </c>
      <c r="AB244" s="2" t="s">
        <v>148</v>
      </c>
      <c r="AC244" s="2" t="s">
        <v>148</v>
      </c>
      <c r="AD244" s="2" t="s">
        <v>148</v>
      </c>
    </row>
    <row r="245" spans="2:30">
      <c r="B245" s="2" t="s">
        <v>12067</v>
      </c>
      <c r="C245" s="10">
        <v>44951</v>
      </c>
      <c r="D245" s="58" t="s">
        <v>13118</v>
      </c>
      <c r="E245" s="2" t="s">
        <v>13119</v>
      </c>
      <c r="F245" s="2">
        <v>161</v>
      </c>
      <c r="G245" s="2" t="s">
        <v>12081</v>
      </c>
      <c r="H245" s="2" t="s">
        <v>168</v>
      </c>
      <c r="I245" s="2" t="s">
        <v>270</v>
      </c>
      <c r="J245" s="10">
        <v>37587</v>
      </c>
      <c r="K245" s="2" t="s">
        <v>12324</v>
      </c>
      <c r="L245" s="2" t="s">
        <v>93</v>
      </c>
      <c r="M245" s="2" t="s">
        <v>92</v>
      </c>
      <c r="N245" s="2" t="s">
        <v>12074</v>
      </c>
      <c r="O245" s="2" t="s">
        <v>140</v>
      </c>
      <c r="P245" s="2" t="s">
        <v>3699</v>
      </c>
      <c r="Q245" s="2" t="s">
        <v>141</v>
      </c>
      <c r="R245" s="2" t="s">
        <v>13120</v>
      </c>
      <c r="S245" s="58" t="s">
        <v>13121</v>
      </c>
      <c r="T245" s="2" t="s">
        <v>13122</v>
      </c>
      <c r="U245" s="2" t="s">
        <v>13123</v>
      </c>
      <c r="V245" s="2" t="s">
        <v>147</v>
      </c>
      <c r="W245" s="2" t="s">
        <v>330</v>
      </c>
      <c r="X245" s="2">
        <v>1204.48</v>
      </c>
      <c r="Y245" s="2">
        <v>93.38</v>
      </c>
      <c r="Z245" s="2">
        <v>8</v>
      </c>
      <c r="AA245" s="2" t="s">
        <v>331</v>
      </c>
      <c r="AB245" s="2" t="s">
        <v>13124</v>
      </c>
      <c r="AC245" s="2">
        <v>1</v>
      </c>
      <c r="AD245" s="2">
        <v>3</v>
      </c>
    </row>
    <row r="246" spans="2:30">
      <c r="B246" s="2" t="s">
        <v>12067</v>
      </c>
      <c r="C246" s="10">
        <v>44934</v>
      </c>
      <c r="D246" s="58" t="s">
        <v>13125</v>
      </c>
      <c r="E246" s="2" t="s">
        <v>13126</v>
      </c>
      <c r="F246" s="2">
        <v>883</v>
      </c>
      <c r="G246" s="2" t="s">
        <v>12081</v>
      </c>
      <c r="H246" s="2" t="s">
        <v>168</v>
      </c>
      <c r="I246" s="2" t="s">
        <v>678</v>
      </c>
      <c r="J246" s="10">
        <v>39374</v>
      </c>
      <c r="K246" s="2" t="s">
        <v>12324</v>
      </c>
      <c r="L246" s="2" t="s">
        <v>1192</v>
      </c>
      <c r="M246" s="2" t="s">
        <v>92</v>
      </c>
      <c r="N246" s="2" t="s">
        <v>12074</v>
      </c>
      <c r="O246" s="2" t="s">
        <v>140</v>
      </c>
      <c r="P246" s="2" t="s">
        <v>684</v>
      </c>
      <c r="Q246" s="2" t="s">
        <v>141</v>
      </c>
      <c r="R246" s="2" t="s">
        <v>13127</v>
      </c>
      <c r="S246" s="58" t="s">
        <v>13128</v>
      </c>
      <c r="T246" s="2" t="s">
        <v>13129</v>
      </c>
      <c r="U246" s="2" t="s">
        <v>13130</v>
      </c>
      <c r="V246" s="2" t="s">
        <v>147</v>
      </c>
      <c r="W246" s="2" t="s">
        <v>12312</v>
      </c>
      <c r="X246" s="2">
        <v>150.87</v>
      </c>
      <c r="Y246" s="2">
        <v>0</v>
      </c>
      <c r="Z246" s="2">
        <v>0</v>
      </c>
      <c r="AA246" s="2" t="s">
        <v>103</v>
      </c>
      <c r="AB246" s="2" t="s">
        <v>13131</v>
      </c>
      <c r="AC246" s="2">
        <v>2</v>
      </c>
      <c r="AD246" s="2">
        <v>1</v>
      </c>
    </row>
    <row r="247" spans="2:30">
      <c r="B247" s="2" t="s">
        <v>12067</v>
      </c>
      <c r="C247" s="10">
        <v>44943</v>
      </c>
      <c r="D247" s="58" t="s">
        <v>13132</v>
      </c>
      <c r="E247" s="2">
        <v>1087</v>
      </c>
      <c r="F247" s="2">
        <v>1087</v>
      </c>
      <c r="G247" s="2" t="s">
        <v>12081</v>
      </c>
      <c r="H247" s="2" t="s">
        <v>12223</v>
      </c>
      <c r="I247" s="2" t="s">
        <v>13053</v>
      </c>
      <c r="J247" s="10">
        <v>41607</v>
      </c>
      <c r="K247" s="2" t="s">
        <v>12324</v>
      </c>
      <c r="L247" s="2" t="s">
        <v>93</v>
      </c>
      <c r="M247" s="2" t="s">
        <v>92</v>
      </c>
      <c r="N247" s="2" t="s">
        <v>12074</v>
      </c>
      <c r="O247" s="2" t="s">
        <v>248</v>
      </c>
      <c r="P247" s="2" t="s">
        <v>3308</v>
      </c>
      <c r="Q247" s="2" t="s">
        <v>3307</v>
      </c>
      <c r="R247" s="2" t="s">
        <v>13133</v>
      </c>
      <c r="S247" s="58" t="s">
        <v>13134</v>
      </c>
      <c r="T247" s="2" t="s">
        <v>13135</v>
      </c>
      <c r="U247" s="2" t="s">
        <v>13136</v>
      </c>
      <c r="V247" s="2" t="s">
        <v>147</v>
      </c>
      <c r="W247" s="2" t="s">
        <v>1351</v>
      </c>
      <c r="X247" s="2">
        <v>998.65</v>
      </c>
      <c r="Y247" s="2">
        <v>119.71</v>
      </c>
      <c r="Z247" s="2">
        <v>12</v>
      </c>
      <c r="AA247" s="2" t="s">
        <v>331</v>
      </c>
      <c r="AB247" s="2" t="s">
        <v>13077</v>
      </c>
      <c r="AC247" s="2">
        <v>1</v>
      </c>
      <c r="AD247" s="2">
        <v>3</v>
      </c>
    </row>
    <row r="248" spans="2:30">
      <c r="B248" s="2" t="s">
        <v>12067</v>
      </c>
      <c r="C248" s="10">
        <v>44944</v>
      </c>
      <c r="D248" s="58" t="s">
        <v>13137</v>
      </c>
      <c r="E248" s="2" t="s">
        <v>13138</v>
      </c>
      <c r="F248" s="2">
        <v>782</v>
      </c>
      <c r="G248" s="2" t="s">
        <v>12081</v>
      </c>
      <c r="H248" s="2" t="s">
        <v>12223</v>
      </c>
      <c r="I248" s="2" t="s">
        <v>113</v>
      </c>
      <c r="J248" s="10">
        <v>42703</v>
      </c>
      <c r="K248" s="2" t="s">
        <v>12324</v>
      </c>
      <c r="L248" s="2" t="s">
        <v>1192</v>
      </c>
      <c r="M248" s="2" t="s">
        <v>92</v>
      </c>
      <c r="N248" s="2" t="s">
        <v>12074</v>
      </c>
      <c r="O248" s="2" t="s">
        <v>94</v>
      </c>
      <c r="P248" s="2" t="s">
        <v>120</v>
      </c>
      <c r="Q248" s="2" t="s">
        <v>96</v>
      </c>
      <c r="R248" s="2" t="s">
        <v>98</v>
      </c>
      <c r="S248" s="58" t="s">
        <v>13139</v>
      </c>
      <c r="T248" s="2" t="s">
        <v>13140</v>
      </c>
      <c r="U248" s="2" t="s">
        <v>13141</v>
      </c>
      <c r="V248" s="2" t="s">
        <v>28</v>
      </c>
      <c r="W248" s="2" t="s">
        <v>12312</v>
      </c>
      <c r="X248" s="2">
        <v>192.15</v>
      </c>
      <c r="Y248" s="2">
        <v>22.61</v>
      </c>
      <c r="Z248" s="2">
        <v>12</v>
      </c>
      <c r="AA248" s="2" t="s">
        <v>103</v>
      </c>
      <c r="AB248" s="2" t="s">
        <v>13010</v>
      </c>
      <c r="AC248" s="2">
        <v>2</v>
      </c>
      <c r="AD248" s="2">
        <v>1</v>
      </c>
    </row>
    <row r="249" spans="2:30">
      <c r="B249" s="2" t="s">
        <v>12067</v>
      </c>
      <c r="C249" s="10">
        <v>44951</v>
      </c>
      <c r="D249" s="58" t="s">
        <v>13142</v>
      </c>
      <c r="E249" s="2" t="s">
        <v>13143</v>
      </c>
      <c r="F249" s="2">
        <v>764</v>
      </c>
      <c r="G249" s="2" t="s">
        <v>12081</v>
      </c>
      <c r="H249" s="2" t="s">
        <v>168</v>
      </c>
      <c r="I249" s="2" t="s">
        <v>270</v>
      </c>
      <c r="J249" s="10">
        <v>42775</v>
      </c>
      <c r="K249" s="2" t="s">
        <v>12324</v>
      </c>
      <c r="L249" s="2" t="s">
        <v>1192</v>
      </c>
      <c r="M249" s="2" t="s">
        <v>92</v>
      </c>
      <c r="N249" s="2" t="s">
        <v>12074</v>
      </c>
      <c r="O249" s="2" t="s">
        <v>140</v>
      </c>
      <c r="P249" s="2" t="s">
        <v>3699</v>
      </c>
      <c r="Q249" s="2" t="s">
        <v>141</v>
      </c>
      <c r="R249" s="2" t="s">
        <v>98</v>
      </c>
      <c r="S249" s="58" t="s">
        <v>13144</v>
      </c>
      <c r="T249" s="2" t="s">
        <v>13145</v>
      </c>
      <c r="U249" s="2" t="s">
        <v>13146</v>
      </c>
      <c r="V249" s="2" t="s">
        <v>147</v>
      </c>
      <c r="W249" s="2" t="s">
        <v>12332</v>
      </c>
      <c r="X249" s="2">
        <v>292.01</v>
      </c>
      <c r="Y249" s="2">
        <v>17.52</v>
      </c>
      <c r="Z249" s="2">
        <v>6</v>
      </c>
      <c r="AA249" s="2" t="s">
        <v>103</v>
      </c>
      <c r="AB249" s="2" t="s">
        <v>13047</v>
      </c>
      <c r="AC249" s="2">
        <v>2</v>
      </c>
      <c r="AD249" s="2">
        <v>3</v>
      </c>
    </row>
    <row r="250" spans="2:30">
      <c r="B250" s="2" t="s">
        <v>12067</v>
      </c>
      <c r="C250" s="10">
        <v>44945</v>
      </c>
      <c r="D250" s="58" t="s">
        <v>13147</v>
      </c>
      <c r="E250" s="2" t="s">
        <v>13148</v>
      </c>
      <c r="F250" s="2">
        <v>997</v>
      </c>
      <c r="G250" s="2" t="s">
        <v>12081</v>
      </c>
      <c r="H250" s="2" t="s">
        <v>168</v>
      </c>
      <c r="I250" s="2" t="s">
        <v>13062</v>
      </c>
      <c r="J250" s="10">
        <v>43007</v>
      </c>
      <c r="K250" s="2" t="s">
        <v>12324</v>
      </c>
      <c r="L250" s="2" t="s">
        <v>1192</v>
      </c>
      <c r="M250" s="2" t="s">
        <v>92</v>
      </c>
      <c r="N250" s="2" t="s">
        <v>12074</v>
      </c>
      <c r="O250" s="2" t="s">
        <v>140</v>
      </c>
      <c r="P250" s="2" t="s">
        <v>142</v>
      </c>
      <c r="Q250" s="2" t="s">
        <v>141</v>
      </c>
      <c r="R250" s="2" t="s">
        <v>784</v>
      </c>
      <c r="S250" s="58" t="s">
        <v>13149</v>
      </c>
      <c r="T250" s="2" t="s">
        <v>786</v>
      </c>
      <c r="U250" s="2" t="s">
        <v>13150</v>
      </c>
      <c r="V250" s="2" t="s">
        <v>147</v>
      </c>
      <c r="W250" s="2" t="s">
        <v>1196</v>
      </c>
      <c r="X250" s="2">
        <v>476.26</v>
      </c>
      <c r="Y250" s="2">
        <v>79.459999999999994</v>
      </c>
      <c r="Z250" s="2">
        <v>17</v>
      </c>
      <c r="AA250" s="2" t="s">
        <v>103</v>
      </c>
      <c r="AB250" s="2" t="s">
        <v>13047</v>
      </c>
      <c r="AC250" s="2">
        <v>1</v>
      </c>
      <c r="AD250" s="2">
        <v>1</v>
      </c>
    </row>
    <row r="251" spans="2:30">
      <c r="B251" s="2" t="s">
        <v>12067</v>
      </c>
      <c r="C251" s="10">
        <v>44957</v>
      </c>
      <c r="D251" s="58" t="s">
        <v>13151</v>
      </c>
      <c r="E251" s="2">
        <v>8011</v>
      </c>
      <c r="F251" s="2">
        <v>8011</v>
      </c>
      <c r="G251" s="2" t="s">
        <v>12081</v>
      </c>
      <c r="H251" s="2" t="s">
        <v>12112</v>
      </c>
      <c r="I251" s="2" t="s">
        <v>13152</v>
      </c>
      <c r="J251" s="10">
        <v>43465</v>
      </c>
      <c r="K251" s="2" t="s">
        <v>12324</v>
      </c>
      <c r="L251" s="2" t="s">
        <v>1192</v>
      </c>
      <c r="M251" s="2" t="s">
        <v>92</v>
      </c>
      <c r="N251" s="2" t="s">
        <v>12308</v>
      </c>
      <c r="O251" s="2" t="s">
        <v>442</v>
      </c>
      <c r="P251" s="2" t="s">
        <v>5739</v>
      </c>
      <c r="Q251" s="2" t="s">
        <v>143</v>
      </c>
      <c r="R251" s="2" t="s">
        <v>98</v>
      </c>
      <c r="S251" s="58" t="s">
        <v>13153</v>
      </c>
      <c r="T251" s="2" t="s">
        <v>11976</v>
      </c>
      <c r="U251" s="2" t="s">
        <v>13154</v>
      </c>
      <c r="V251" s="2" t="s">
        <v>147</v>
      </c>
      <c r="W251" s="2" t="s">
        <v>12312</v>
      </c>
      <c r="X251" s="2">
        <v>71.22</v>
      </c>
      <c r="Y251" s="2">
        <v>12.42</v>
      </c>
      <c r="Z251" s="2">
        <v>12</v>
      </c>
      <c r="AA251" s="2" t="s">
        <v>103</v>
      </c>
      <c r="AB251" s="2" t="s">
        <v>13022</v>
      </c>
      <c r="AC251" s="2">
        <v>1</v>
      </c>
      <c r="AD251" s="2">
        <v>2</v>
      </c>
    </row>
    <row r="252" spans="2:30">
      <c r="B252" s="2" t="s">
        <v>12067</v>
      </c>
      <c r="C252" s="10">
        <v>44957</v>
      </c>
      <c r="D252" s="58" t="s">
        <v>13155</v>
      </c>
      <c r="E252" s="2">
        <v>8010</v>
      </c>
      <c r="F252" s="2">
        <v>8010</v>
      </c>
      <c r="G252" s="2" t="s">
        <v>12081</v>
      </c>
      <c r="H252" s="2" t="s">
        <v>12112</v>
      </c>
      <c r="I252" s="2" t="s">
        <v>13152</v>
      </c>
      <c r="J252" s="10">
        <v>43465</v>
      </c>
      <c r="K252" s="2" t="s">
        <v>12324</v>
      </c>
      <c r="L252" s="2" t="s">
        <v>1192</v>
      </c>
      <c r="M252" s="2" t="s">
        <v>92</v>
      </c>
      <c r="N252" s="2" t="s">
        <v>12308</v>
      </c>
      <c r="O252" s="2" t="s">
        <v>480</v>
      </c>
      <c r="P252" s="2" t="s">
        <v>5070</v>
      </c>
      <c r="Q252" s="2" t="s">
        <v>481</v>
      </c>
      <c r="R252" s="2" t="s">
        <v>98</v>
      </c>
      <c r="S252" s="58" t="s">
        <v>13156</v>
      </c>
      <c r="T252" s="2" t="s">
        <v>11861</v>
      </c>
      <c r="U252" s="2" t="s">
        <v>13157</v>
      </c>
      <c r="V252" s="2" t="s">
        <v>147</v>
      </c>
      <c r="W252" s="2" t="s">
        <v>12312</v>
      </c>
      <c r="X252" s="2">
        <v>60.12</v>
      </c>
      <c r="Y252" s="2">
        <v>3.72</v>
      </c>
      <c r="Z252" s="2">
        <v>0</v>
      </c>
      <c r="AA252" s="2" t="s">
        <v>103</v>
      </c>
      <c r="AB252" s="2" t="s">
        <v>13158</v>
      </c>
      <c r="AC252" s="2">
        <v>1</v>
      </c>
      <c r="AD252" s="2">
        <v>6</v>
      </c>
    </row>
    <row r="253" spans="2:30">
      <c r="B253" s="2" t="s">
        <v>12067</v>
      </c>
      <c r="C253" s="10">
        <v>44957</v>
      </c>
      <c r="D253" s="58" t="s">
        <v>13159</v>
      </c>
      <c r="E253" s="2">
        <v>8013</v>
      </c>
      <c r="F253" s="2">
        <v>8013</v>
      </c>
      <c r="G253" s="2" t="s">
        <v>12081</v>
      </c>
      <c r="H253" s="2" t="s">
        <v>12112</v>
      </c>
      <c r="I253" s="2" t="s">
        <v>13152</v>
      </c>
      <c r="J253" s="10">
        <v>43465</v>
      </c>
      <c r="K253" s="2" t="s">
        <v>12324</v>
      </c>
      <c r="L253" s="2" t="s">
        <v>1192</v>
      </c>
      <c r="M253" s="2" t="s">
        <v>92</v>
      </c>
      <c r="N253" s="2" t="s">
        <v>12308</v>
      </c>
      <c r="O253" s="2" t="s">
        <v>480</v>
      </c>
      <c r="P253" s="2" t="s">
        <v>1850</v>
      </c>
      <c r="Q253" s="2" t="s">
        <v>481</v>
      </c>
      <c r="R253" s="2" t="s">
        <v>13160</v>
      </c>
      <c r="S253" s="58" t="s">
        <v>13161</v>
      </c>
      <c r="T253" s="2" t="s">
        <v>13162</v>
      </c>
      <c r="U253" s="2" t="s">
        <v>13163</v>
      </c>
      <c r="V253" s="2" t="s">
        <v>147</v>
      </c>
      <c r="W253" s="2" t="s">
        <v>12312</v>
      </c>
      <c r="X253" s="2">
        <v>72.459999999999994</v>
      </c>
      <c r="Y253" s="2">
        <v>86.7</v>
      </c>
      <c r="Z253" s="2">
        <v>0</v>
      </c>
      <c r="AA253" s="2" t="s">
        <v>103</v>
      </c>
      <c r="AB253" s="2" t="s">
        <v>13164</v>
      </c>
      <c r="AC253" s="2">
        <v>1</v>
      </c>
      <c r="AD253" s="2">
        <v>4</v>
      </c>
    </row>
    <row r="254" spans="2:30">
      <c r="B254" s="2" t="s">
        <v>12067</v>
      </c>
      <c r="C254" s="10" t="s">
        <v>148</v>
      </c>
      <c r="D254" s="58" t="s">
        <v>13165</v>
      </c>
      <c r="E254" s="2" t="s">
        <v>13166</v>
      </c>
      <c r="F254" s="2">
        <v>145</v>
      </c>
      <c r="G254" s="2" t="s">
        <v>12081</v>
      </c>
      <c r="H254" s="2" t="s">
        <v>12223</v>
      </c>
      <c r="I254" s="2" t="s">
        <v>113</v>
      </c>
      <c r="J254" s="10">
        <v>36433</v>
      </c>
      <c r="K254" s="2" t="s">
        <v>12324</v>
      </c>
      <c r="L254" s="2" t="s">
        <v>93</v>
      </c>
      <c r="M254" s="2" t="s">
        <v>69</v>
      </c>
      <c r="N254" s="2" t="s">
        <v>12074</v>
      </c>
      <c r="O254" s="2" t="s">
        <v>94</v>
      </c>
      <c r="P254" s="2" t="s">
        <v>120</v>
      </c>
      <c r="Q254" s="2" t="s">
        <v>96</v>
      </c>
      <c r="R254" s="2" t="s">
        <v>98</v>
      </c>
      <c r="S254" s="58" t="s">
        <v>13167</v>
      </c>
      <c r="T254" s="2" t="s">
        <v>12634</v>
      </c>
      <c r="U254" s="2" t="s">
        <v>12635</v>
      </c>
      <c r="V254" s="2" t="s">
        <v>28</v>
      </c>
      <c r="W254" s="2" t="s">
        <v>330</v>
      </c>
      <c r="X254" s="2">
        <v>3590.43</v>
      </c>
      <c r="Y254" s="2">
        <v>185.05</v>
      </c>
      <c r="Z254" s="2">
        <v>5</v>
      </c>
      <c r="AA254" s="2" t="s">
        <v>103</v>
      </c>
      <c r="AB254" s="2" t="s">
        <v>13016</v>
      </c>
      <c r="AC254" s="2">
        <v>4</v>
      </c>
      <c r="AD254" s="2">
        <v>1</v>
      </c>
    </row>
    <row r="255" spans="2:30">
      <c r="B255" s="2" t="s">
        <v>12067</v>
      </c>
      <c r="C255" s="10">
        <v>45016</v>
      </c>
      <c r="D255" s="58" t="s">
        <v>13168</v>
      </c>
      <c r="E255" s="2" t="s">
        <v>13169</v>
      </c>
      <c r="F255" s="2">
        <v>78</v>
      </c>
      <c r="G255" s="2" t="s">
        <v>12070</v>
      </c>
      <c r="H255" s="2" t="s">
        <v>431</v>
      </c>
      <c r="I255" s="2" t="s">
        <v>12775</v>
      </c>
      <c r="J255" s="10">
        <v>41242</v>
      </c>
      <c r="K255" s="2" t="s">
        <v>12324</v>
      </c>
      <c r="L255" s="2" t="s">
        <v>93</v>
      </c>
      <c r="M255" s="2" t="s">
        <v>92</v>
      </c>
      <c r="N255" s="2" t="s">
        <v>12074</v>
      </c>
      <c r="O255" s="2" t="s">
        <v>248</v>
      </c>
      <c r="P255" s="2" t="s">
        <v>7954</v>
      </c>
      <c r="Q255" s="2" t="s">
        <v>206</v>
      </c>
      <c r="R255" s="2" t="s">
        <v>13170</v>
      </c>
      <c r="S255" s="58" t="s">
        <v>13171</v>
      </c>
      <c r="T255" s="2" t="s">
        <v>13172</v>
      </c>
      <c r="U255" s="2" t="s">
        <v>13173</v>
      </c>
      <c r="V255" s="2" t="s">
        <v>147</v>
      </c>
      <c r="W255" s="2" t="s">
        <v>1351</v>
      </c>
      <c r="X255" s="2">
        <v>764.68</v>
      </c>
      <c r="Y255" s="2">
        <v>109.69</v>
      </c>
      <c r="Z255" s="2">
        <v>14</v>
      </c>
      <c r="AA255" s="2" t="s">
        <v>103</v>
      </c>
      <c r="AB255" s="2" t="s">
        <v>13131</v>
      </c>
      <c r="AC255" s="2">
        <v>2</v>
      </c>
      <c r="AD255" s="2">
        <v>3</v>
      </c>
    </row>
    <row r="256" spans="2:30">
      <c r="B256" s="2" t="s">
        <v>12067</v>
      </c>
      <c r="C256" s="10">
        <v>44967</v>
      </c>
      <c r="D256" s="58" t="s">
        <v>13174</v>
      </c>
      <c r="E256" s="2" t="s">
        <v>13175</v>
      </c>
      <c r="F256" s="2">
        <v>839</v>
      </c>
      <c r="G256" s="2" t="s">
        <v>12070</v>
      </c>
      <c r="H256" s="2" t="s">
        <v>108</v>
      </c>
      <c r="I256" s="2" t="s">
        <v>187</v>
      </c>
      <c r="J256" s="10">
        <v>39273</v>
      </c>
      <c r="K256" s="2" t="s">
        <v>12324</v>
      </c>
      <c r="L256" s="2" t="s">
        <v>1192</v>
      </c>
      <c r="M256" s="2" t="s">
        <v>69</v>
      </c>
      <c r="N256" s="2" t="s">
        <v>12074</v>
      </c>
      <c r="O256" s="2" t="s">
        <v>94</v>
      </c>
      <c r="P256" s="2" t="s">
        <v>120</v>
      </c>
      <c r="Q256" s="2" t="s">
        <v>96</v>
      </c>
      <c r="R256" s="2" t="s">
        <v>625</v>
      </c>
      <c r="S256" s="58" t="s">
        <v>13176</v>
      </c>
      <c r="T256" s="2" t="s">
        <v>2056</v>
      </c>
      <c r="U256" s="2" t="s">
        <v>13177</v>
      </c>
      <c r="V256" s="2" t="s">
        <v>28</v>
      </c>
      <c r="W256" s="2" t="s">
        <v>1260</v>
      </c>
      <c r="X256" s="2">
        <v>382.35</v>
      </c>
      <c r="Y256" s="2">
        <v>0</v>
      </c>
      <c r="Z256" s="2">
        <v>0</v>
      </c>
      <c r="AA256" s="2" t="s">
        <v>103</v>
      </c>
      <c r="AB256" s="2" t="s">
        <v>13016</v>
      </c>
      <c r="AC256" s="2">
        <v>3</v>
      </c>
      <c r="AD256" s="2">
        <v>1</v>
      </c>
    </row>
    <row r="257" spans="2:30">
      <c r="B257" s="2" t="s">
        <v>12067</v>
      </c>
      <c r="C257" s="10">
        <v>44977</v>
      </c>
      <c r="D257" s="58" t="s">
        <v>13178</v>
      </c>
      <c r="E257" s="2" t="s">
        <v>13179</v>
      </c>
      <c r="F257" s="2">
        <v>836</v>
      </c>
      <c r="G257" s="2" t="s">
        <v>12070</v>
      </c>
      <c r="H257" s="2" t="s">
        <v>12791</v>
      </c>
      <c r="I257" s="2" t="s">
        <v>12801</v>
      </c>
      <c r="J257" s="10">
        <v>39380</v>
      </c>
      <c r="K257" s="2" t="s">
        <v>12324</v>
      </c>
      <c r="L257" s="2" t="s">
        <v>1192</v>
      </c>
      <c r="M257" s="2" t="s">
        <v>92</v>
      </c>
      <c r="N257" s="2" t="s">
        <v>12074</v>
      </c>
      <c r="O257" s="2" t="s">
        <v>140</v>
      </c>
      <c r="P257" s="2" t="s">
        <v>142</v>
      </c>
      <c r="Q257" s="2" t="s">
        <v>141</v>
      </c>
      <c r="R257" s="2" t="s">
        <v>13180</v>
      </c>
      <c r="S257" s="58" t="s">
        <v>13181</v>
      </c>
      <c r="T257" s="2" t="s">
        <v>13182</v>
      </c>
      <c r="U257" s="2" t="s">
        <v>13183</v>
      </c>
      <c r="V257" s="2" t="s">
        <v>147</v>
      </c>
      <c r="W257" s="2" t="s">
        <v>1260</v>
      </c>
      <c r="X257" s="2">
        <v>312.18</v>
      </c>
      <c r="Y257" s="2">
        <v>0</v>
      </c>
      <c r="Z257" s="2">
        <v>0</v>
      </c>
      <c r="AA257" s="2" t="s">
        <v>103</v>
      </c>
      <c r="AB257" s="2" t="s">
        <v>13047</v>
      </c>
      <c r="AC257" s="2">
        <v>1</v>
      </c>
      <c r="AD257" s="2">
        <v>1</v>
      </c>
    </row>
    <row r="258" spans="2:30">
      <c r="B258" s="2" t="s">
        <v>12067</v>
      </c>
      <c r="C258" s="10">
        <v>44969</v>
      </c>
      <c r="D258" s="58" t="s">
        <v>13184</v>
      </c>
      <c r="E258" s="2" t="s">
        <v>13185</v>
      </c>
      <c r="F258" s="2">
        <v>637</v>
      </c>
      <c r="G258" s="2" t="s">
        <v>12070</v>
      </c>
      <c r="H258" s="2" t="s">
        <v>431</v>
      </c>
      <c r="I258" s="2" t="s">
        <v>242</v>
      </c>
      <c r="J258" s="10">
        <v>41374</v>
      </c>
      <c r="K258" s="2" t="s">
        <v>12324</v>
      </c>
      <c r="L258" s="2" t="s">
        <v>1192</v>
      </c>
      <c r="M258" s="2" t="s">
        <v>92</v>
      </c>
      <c r="N258" s="2" t="s">
        <v>12074</v>
      </c>
      <c r="O258" s="2" t="s">
        <v>248</v>
      </c>
      <c r="P258" s="2" t="s">
        <v>249</v>
      </c>
      <c r="Q258" s="2" t="s">
        <v>206</v>
      </c>
      <c r="R258" s="2" t="s">
        <v>1806</v>
      </c>
      <c r="S258" s="58" t="s">
        <v>13186</v>
      </c>
      <c r="T258" s="2" t="s">
        <v>13187</v>
      </c>
      <c r="U258" s="2" t="s">
        <v>13188</v>
      </c>
      <c r="V258" s="2" t="s">
        <v>147</v>
      </c>
      <c r="W258" s="2" t="s">
        <v>1196</v>
      </c>
      <c r="X258" s="2">
        <v>536.75</v>
      </c>
      <c r="Y258" s="2">
        <v>33.85</v>
      </c>
      <c r="Z258" s="2">
        <v>6</v>
      </c>
      <c r="AA258" s="2" t="s">
        <v>103</v>
      </c>
      <c r="AB258" s="2" t="s">
        <v>13077</v>
      </c>
      <c r="AC258" s="2">
        <v>1</v>
      </c>
      <c r="AD258" s="2">
        <v>2</v>
      </c>
    </row>
    <row r="259" spans="2:30">
      <c r="B259" s="2" t="s">
        <v>12067</v>
      </c>
      <c r="C259" s="10">
        <v>44971</v>
      </c>
      <c r="D259" s="58" t="s">
        <v>13189</v>
      </c>
      <c r="E259" s="2">
        <v>1228</v>
      </c>
      <c r="F259" s="2">
        <v>1228</v>
      </c>
      <c r="G259" s="2" t="s">
        <v>12070</v>
      </c>
      <c r="H259" s="2" t="s">
        <v>380</v>
      </c>
      <c r="I259" s="2" t="s">
        <v>13190</v>
      </c>
      <c r="J259" s="10">
        <v>42337</v>
      </c>
      <c r="K259" s="2" t="s">
        <v>12324</v>
      </c>
      <c r="L259" s="2" t="s">
        <v>93</v>
      </c>
      <c r="M259" s="2" t="s">
        <v>92</v>
      </c>
      <c r="N259" s="2" t="s">
        <v>12074</v>
      </c>
      <c r="O259" s="2" t="s">
        <v>442</v>
      </c>
      <c r="P259" s="2" t="s">
        <v>2906</v>
      </c>
      <c r="Q259" s="2" t="s">
        <v>2913</v>
      </c>
      <c r="R259" s="2" t="s">
        <v>13191</v>
      </c>
      <c r="S259" s="58" t="s">
        <v>13192</v>
      </c>
      <c r="T259" s="2" t="s">
        <v>13193</v>
      </c>
      <c r="U259" s="2" t="s">
        <v>13194</v>
      </c>
      <c r="V259" s="2" t="s">
        <v>147</v>
      </c>
      <c r="W259" s="2" t="s">
        <v>1351</v>
      </c>
      <c r="X259" s="2">
        <v>746.98</v>
      </c>
      <c r="Y259" s="2">
        <v>111.29</v>
      </c>
      <c r="Z259" s="2">
        <v>15</v>
      </c>
      <c r="AA259" s="2" t="s">
        <v>103</v>
      </c>
      <c r="AB259" s="2" t="s">
        <v>13077</v>
      </c>
      <c r="AC259" s="2">
        <v>2</v>
      </c>
      <c r="AD259" s="2">
        <v>4</v>
      </c>
    </row>
    <row r="260" spans="2:30">
      <c r="B260" s="2" t="s">
        <v>12067</v>
      </c>
      <c r="C260" s="10">
        <v>44963</v>
      </c>
      <c r="D260" s="58" t="s">
        <v>13195</v>
      </c>
      <c r="E260" s="2">
        <v>1353</v>
      </c>
      <c r="F260" s="2">
        <v>1353</v>
      </c>
      <c r="G260" s="2" t="s">
        <v>12070</v>
      </c>
      <c r="H260" s="2" t="s">
        <v>285</v>
      </c>
      <c r="I260" s="2" t="s">
        <v>663</v>
      </c>
      <c r="J260" s="10">
        <v>43068</v>
      </c>
      <c r="K260" s="2" t="s">
        <v>12324</v>
      </c>
      <c r="L260" s="2" t="s">
        <v>93</v>
      </c>
      <c r="M260" s="2" t="s">
        <v>92</v>
      </c>
      <c r="N260" s="2" t="s">
        <v>12074</v>
      </c>
      <c r="O260" s="2" t="s">
        <v>296</v>
      </c>
      <c r="P260" s="2" t="s">
        <v>13196</v>
      </c>
      <c r="Q260" s="2" t="s">
        <v>669</v>
      </c>
      <c r="R260" s="2" t="s">
        <v>98</v>
      </c>
      <c r="S260" s="58" t="s">
        <v>13197</v>
      </c>
      <c r="T260" s="2" t="s">
        <v>13198</v>
      </c>
      <c r="U260" s="2" t="s">
        <v>13199</v>
      </c>
      <c r="V260" s="2" t="s">
        <v>147</v>
      </c>
      <c r="W260" s="2" t="s">
        <v>1196</v>
      </c>
      <c r="X260" s="2">
        <v>574.72</v>
      </c>
      <c r="Y260" s="2">
        <v>148.24</v>
      </c>
      <c r="Z260" s="2">
        <v>26</v>
      </c>
      <c r="AA260" s="2" t="s">
        <v>103</v>
      </c>
      <c r="AB260" s="2" t="s">
        <v>13022</v>
      </c>
      <c r="AC260" s="2">
        <v>1</v>
      </c>
      <c r="AD260" s="2">
        <v>4</v>
      </c>
    </row>
    <row r="261" spans="2:30">
      <c r="B261" s="2" t="s">
        <v>12067</v>
      </c>
      <c r="C261" s="10">
        <v>44966</v>
      </c>
      <c r="D261" s="58" t="s">
        <v>13200</v>
      </c>
      <c r="E261" s="2">
        <v>5167</v>
      </c>
      <c r="F261" s="2">
        <v>5167</v>
      </c>
      <c r="G261" s="2" t="s">
        <v>12081</v>
      </c>
      <c r="H261" s="2" t="s">
        <v>534</v>
      </c>
      <c r="I261" s="2" t="s">
        <v>12524</v>
      </c>
      <c r="J261" s="10">
        <v>43455</v>
      </c>
      <c r="K261" s="2" t="s">
        <v>12324</v>
      </c>
      <c r="L261" s="2" t="s">
        <v>1192</v>
      </c>
      <c r="M261" s="2" t="s">
        <v>92</v>
      </c>
      <c r="N261" s="2" t="s">
        <v>12333</v>
      </c>
      <c r="O261" s="2" t="s">
        <v>442</v>
      </c>
      <c r="P261" s="2" t="s">
        <v>3045</v>
      </c>
      <c r="Q261" s="2" t="s">
        <v>3044</v>
      </c>
      <c r="R261" s="2" t="s">
        <v>2860</v>
      </c>
      <c r="S261" s="58" t="s">
        <v>13201</v>
      </c>
      <c r="T261" s="2" t="s">
        <v>6184</v>
      </c>
      <c r="U261" s="2" t="s">
        <v>13202</v>
      </c>
      <c r="V261" s="2" t="s">
        <v>147</v>
      </c>
      <c r="W261" s="2" t="s">
        <v>12312</v>
      </c>
      <c r="X261" s="2">
        <v>60.68</v>
      </c>
      <c r="Y261" s="2">
        <v>50.02</v>
      </c>
      <c r="Z261" s="2">
        <v>0</v>
      </c>
      <c r="AA261" s="2" t="s">
        <v>331</v>
      </c>
      <c r="AB261" s="2" t="s">
        <v>13203</v>
      </c>
      <c r="AC261" s="2">
        <v>2</v>
      </c>
      <c r="AD261" s="2">
        <v>19</v>
      </c>
    </row>
    <row r="262" spans="2:30">
      <c r="B262" s="2" t="s">
        <v>12067</v>
      </c>
      <c r="C262" s="10">
        <v>44969</v>
      </c>
      <c r="D262" s="58" t="s">
        <v>13204</v>
      </c>
      <c r="E262" s="2">
        <v>5217</v>
      </c>
      <c r="F262" s="2">
        <v>5217</v>
      </c>
      <c r="G262" s="2" t="s">
        <v>12070</v>
      </c>
      <c r="H262" s="2" t="s">
        <v>431</v>
      </c>
      <c r="I262" s="2" t="s">
        <v>242</v>
      </c>
      <c r="J262" s="10">
        <v>43645</v>
      </c>
      <c r="K262" s="2" t="s">
        <v>12324</v>
      </c>
      <c r="L262" s="2" t="s">
        <v>1192</v>
      </c>
      <c r="M262" s="2" t="s">
        <v>92</v>
      </c>
      <c r="N262" s="2" t="s">
        <v>12074</v>
      </c>
      <c r="O262" s="2" t="s">
        <v>248</v>
      </c>
      <c r="P262" s="2" t="s">
        <v>1116</v>
      </c>
      <c r="Q262" s="2" t="s">
        <v>206</v>
      </c>
      <c r="R262" s="2" t="s">
        <v>1685</v>
      </c>
      <c r="S262" s="58" t="s">
        <v>13205</v>
      </c>
      <c r="T262" s="2" t="s">
        <v>13206</v>
      </c>
      <c r="U262" s="2" t="s">
        <v>13207</v>
      </c>
      <c r="V262" s="2" t="s">
        <v>147</v>
      </c>
      <c r="W262" s="2" t="s">
        <v>1260</v>
      </c>
      <c r="X262" s="2">
        <v>398.02</v>
      </c>
      <c r="Y262" s="2">
        <v>54.32</v>
      </c>
      <c r="Z262" s="2">
        <v>13</v>
      </c>
      <c r="AA262" s="2" t="s">
        <v>103</v>
      </c>
      <c r="AB262" s="2" t="s">
        <v>13077</v>
      </c>
      <c r="AC262" s="2">
        <v>1</v>
      </c>
      <c r="AD262" s="2">
        <v>2</v>
      </c>
    </row>
    <row r="263" spans="2:30">
      <c r="B263" s="2" t="s">
        <v>12067</v>
      </c>
      <c r="C263" s="10">
        <v>44982</v>
      </c>
      <c r="D263" s="58" t="s">
        <v>13208</v>
      </c>
      <c r="E263" s="2">
        <v>5399</v>
      </c>
      <c r="F263" s="2">
        <v>5399</v>
      </c>
      <c r="G263" s="2" t="s">
        <v>12070</v>
      </c>
      <c r="H263" s="2" t="s">
        <v>431</v>
      </c>
      <c r="I263" s="2" t="s">
        <v>13209</v>
      </c>
      <c r="J263" s="10">
        <v>44551</v>
      </c>
      <c r="K263" s="2" t="s">
        <v>12324</v>
      </c>
      <c r="L263" s="2" t="s">
        <v>1192</v>
      </c>
      <c r="M263" s="2" t="s">
        <v>92</v>
      </c>
      <c r="N263" s="2" t="s">
        <v>12074</v>
      </c>
      <c r="O263" s="2" t="s">
        <v>248</v>
      </c>
      <c r="P263" s="2" t="s">
        <v>13210</v>
      </c>
      <c r="Q263" s="2" t="s">
        <v>206</v>
      </c>
      <c r="R263" s="2" t="s">
        <v>2683</v>
      </c>
      <c r="S263" s="58" t="s">
        <v>13211</v>
      </c>
      <c r="T263" s="2" t="s">
        <v>13212</v>
      </c>
      <c r="U263" s="2" t="s">
        <v>13213</v>
      </c>
      <c r="V263" s="2" t="s">
        <v>147</v>
      </c>
      <c r="W263" s="2" t="s">
        <v>12312</v>
      </c>
      <c r="X263" s="2">
        <v>179</v>
      </c>
      <c r="Y263" s="2">
        <v>4</v>
      </c>
      <c r="Z263" s="2">
        <v>0</v>
      </c>
      <c r="AA263" s="2" t="s">
        <v>103</v>
      </c>
      <c r="AB263" s="2" t="s">
        <v>13214</v>
      </c>
      <c r="AC263" s="2">
        <v>1</v>
      </c>
      <c r="AD263" s="2">
        <v>2</v>
      </c>
    </row>
    <row r="264" spans="2:30">
      <c r="B264" s="2" t="s">
        <v>12067</v>
      </c>
      <c r="C264" s="10">
        <v>44986</v>
      </c>
      <c r="D264" s="58" t="s">
        <v>13215</v>
      </c>
      <c r="E264" s="2" t="s">
        <v>13216</v>
      </c>
      <c r="F264" s="2">
        <v>118</v>
      </c>
      <c r="G264" s="2" t="s">
        <v>12070</v>
      </c>
      <c r="H264" s="2" t="s">
        <v>285</v>
      </c>
      <c r="I264" s="2" t="s">
        <v>13217</v>
      </c>
      <c r="J264" s="10">
        <v>36864</v>
      </c>
      <c r="K264" s="2" t="s">
        <v>12324</v>
      </c>
      <c r="L264" s="2" t="s">
        <v>93</v>
      </c>
      <c r="M264" s="2" t="s">
        <v>69</v>
      </c>
      <c r="N264" s="2" t="s">
        <v>12074</v>
      </c>
      <c r="O264" s="2" t="s">
        <v>458</v>
      </c>
      <c r="P264" s="2" t="s">
        <v>451</v>
      </c>
      <c r="Q264" s="2" t="s">
        <v>460</v>
      </c>
      <c r="R264" s="2" t="s">
        <v>13218</v>
      </c>
      <c r="S264" s="58" t="s">
        <v>13219</v>
      </c>
      <c r="T264" s="2" t="s">
        <v>13220</v>
      </c>
      <c r="U264" s="2" t="s">
        <v>13221</v>
      </c>
      <c r="V264" s="2" t="s">
        <v>28</v>
      </c>
      <c r="W264" s="2" t="s">
        <v>330</v>
      </c>
      <c r="X264" s="55">
        <v>1057.4000000000001</v>
      </c>
      <c r="Y264" s="55">
        <v>13.79</v>
      </c>
      <c r="Z264" s="55">
        <v>1</v>
      </c>
      <c r="AA264" s="2" t="s">
        <v>331</v>
      </c>
      <c r="AB264" s="2" t="s">
        <v>13010</v>
      </c>
      <c r="AC264" s="2">
        <v>3</v>
      </c>
      <c r="AD264" s="2">
        <v>4</v>
      </c>
    </row>
    <row r="265" spans="2:30">
      <c r="B265" s="2" t="s">
        <v>12067</v>
      </c>
      <c r="C265" s="10">
        <v>45004</v>
      </c>
      <c r="D265" s="58" t="s">
        <v>13222</v>
      </c>
      <c r="E265" s="2" t="s">
        <v>13223</v>
      </c>
      <c r="F265" s="2">
        <v>675</v>
      </c>
      <c r="G265" s="2" t="s">
        <v>12081</v>
      </c>
      <c r="H265" s="2" t="s">
        <v>168</v>
      </c>
      <c r="I265" s="2" t="s">
        <v>678</v>
      </c>
      <c r="J265" s="10">
        <v>41607</v>
      </c>
      <c r="K265" s="2" t="s">
        <v>12324</v>
      </c>
      <c r="L265" s="2" t="s">
        <v>1192</v>
      </c>
      <c r="M265" s="2" t="s">
        <v>92</v>
      </c>
      <c r="N265" s="2" t="s">
        <v>12074</v>
      </c>
      <c r="O265" s="2" t="s">
        <v>140</v>
      </c>
      <c r="P265" s="2" t="s">
        <v>3030</v>
      </c>
      <c r="Q265" s="2" t="s">
        <v>141</v>
      </c>
      <c r="R265" s="2" t="s">
        <v>98</v>
      </c>
      <c r="S265" s="58" t="s">
        <v>13224</v>
      </c>
      <c r="T265" s="2" t="s">
        <v>13225</v>
      </c>
      <c r="U265" s="2" t="s">
        <v>13226</v>
      </c>
      <c r="V265" s="2" t="s">
        <v>147</v>
      </c>
      <c r="W265" s="2" t="s">
        <v>1260</v>
      </c>
      <c r="X265" s="55">
        <v>442.05</v>
      </c>
      <c r="Y265" s="55">
        <v>47.54</v>
      </c>
      <c r="Z265" s="55">
        <v>11</v>
      </c>
      <c r="AA265" s="2" t="s">
        <v>103</v>
      </c>
      <c r="AB265" s="2" t="s">
        <v>13227</v>
      </c>
      <c r="AC265" s="2">
        <v>1</v>
      </c>
      <c r="AD265" s="2">
        <v>1</v>
      </c>
    </row>
    <row r="266" spans="2:30">
      <c r="B266" s="2" t="s">
        <v>12067</v>
      </c>
      <c r="C266" s="10">
        <v>45010</v>
      </c>
      <c r="D266" s="58" t="s">
        <v>13228</v>
      </c>
      <c r="E266" s="2">
        <v>5044</v>
      </c>
      <c r="F266" s="2">
        <v>5044</v>
      </c>
      <c r="G266" s="2" t="s">
        <v>12081</v>
      </c>
      <c r="H266" s="2" t="s">
        <v>81</v>
      </c>
      <c r="I266" s="2" t="s">
        <v>358</v>
      </c>
      <c r="J266" s="10">
        <v>43068</v>
      </c>
      <c r="K266" s="2" t="s">
        <v>12324</v>
      </c>
      <c r="L266" s="2" t="s">
        <v>1192</v>
      </c>
      <c r="M266" s="2" t="s">
        <v>92</v>
      </c>
      <c r="N266" s="2" t="s">
        <v>12074</v>
      </c>
      <c r="O266" s="2" t="s">
        <v>94</v>
      </c>
      <c r="P266" s="2" t="s">
        <v>120</v>
      </c>
      <c r="Q266" s="2" t="s">
        <v>96</v>
      </c>
      <c r="R266" s="2" t="s">
        <v>12987</v>
      </c>
      <c r="S266" s="58" t="s">
        <v>13229</v>
      </c>
      <c r="T266" s="2" t="s">
        <v>13230</v>
      </c>
      <c r="U266" s="2" t="s">
        <v>13231</v>
      </c>
      <c r="V266" s="2" t="s">
        <v>28</v>
      </c>
      <c r="W266" s="2" t="s">
        <v>1260</v>
      </c>
      <c r="X266" s="55">
        <v>314.52999999999997</v>
      </c>
      <c r="Y266" s="55">
        <v>58.95</v>
      </c>
      <c r="Z266" s="55">
        <v>19</v>
      </c>
      <c r="AA266" s="2" t="s">
        <v>103</v>
      </c>
      <c r="AB266" s="2" t="s">
        <v>13010</v>
      </c>
      <c r="AC266" s="2">
        <v>2</v>
      </c>
      <c r="AD266" s="2">
        <v>1</v>
      </c>
    </row>
    <row r="267" spans="2:30">
      <c r="B267" s="2" t="s">
        <v>12067</v>
      </c>
      <c r="C267" s="10">
        <v>45004</v>
      </c>
      <c r="D267" s="58" t="s">
        <v>13232</v>
      </c>
      <c r="E267" s="2">
        <v>8000</v>
      </c>
      <c r="F267" s="2">
        <v>8000</v>
      </c>
      <c r="G267" s="2" t="s">
        <v>12081</v>
      </c>
      <c r="H267" s="2" t="s">
        <v>168</v>
      </c>
      <c r="I267" s="2" t="s">
        <v>13233</v>
      </c>
      <c r="J267" s="10">
        <v>43372</v>
      </c>
      <c r="K267" s="2" t="s">
        <v>12324</v>
      </c>
      <c r="L267" s="2" t="s">
        <v>1192</v>
      </c>
      <c r="M267" s="2" t="s">
        <v>92</v>
      </c>
      <c r="N267" s="2" t="s">
        <v>12308</v>
      </c>
      <c r="O267" s="2" t="s">
        <v>140</v>
      </c>
      <c r="P267" s="2" t="s">
        <v>13234</v>
      </c>
      <c r="Q267" s="2" t="s">
        <v>141</v>
      </c>
      <c r="R267" s="2" t="s">
        <v>98</v>
      </c>
      <c r="S267" s="58" t="s">
        <v>13235</v>
      </c>
      <c r="T267" s="2" t="s">
        <v>13236</v>
      </c>
      <c r="U267" s="2" t="s">
        <v>13237</v>
      </c>
      <c r="V267" s="2" t="s">
        <v>147</v>
      </c>
      <c r="W267" s="2" t="s">
        <v>12312</v>
      </c>
      <c r="X267" s="55">
        <v>81.03</v>
      </c>
      <c r="Y267" s="55">
        <v>20.37</v>
      </c>
      <c r="Z267" s="55">
        <v>25</v>
      </c>
      <c r="AA267" s="2" t="s">
        <v>103</v>
      </c>
      <c r="AB267" s="2" t="s">
        <v>13022</v>
      </c>
      <c r="AC267" s="2">
        <v>1</v>
      </c>
      <c r="AD267" s="2">
        <v>1</v>
      </c>
    </row>
    <row r="268" spans="2:30">
      <c r="B268" s="2" t="s">
        <v>12067</v>
      </c>
      <c r="C268" s="10">
        <v>44995</v>
      </c>
      <c r="D268" s="58" t="s">
        <v>13238</v>
      </c>
      <c r="E268" s="2">
        <v>5218</v>
      </c>
      <c r="F268" s="2">
        <v>5218</v>
      </c>
      <c r="G268" s="2" t="s">
        <v>12081</v>
      </c>
      <c r="H268" s="2" t="s">
        <v>12223</v>
      </c>
      <c r="I268" s="2" t="s">
        <v>13239</v>
      </c>
      <c r="J268" s="10">
        <v>43651</v>
      </c>
      <c r="K268" s="2" t="s">
        <v>12324</v>
      </c>
      <c r="L268" s="2" t="s">
        <v>1192</v>
      </c>
      <c r="M268" s="2" t="s">
        <v>92</v>
      </c>
      <c r="N268" s="2" t="s">
        <v>12074</v>
      </c>
      <c r="O268" s="2" t="s">
        <v>248</v>
      </c>
      <c r="P268" s="2" t="s">
        <v>3127</v>
      </c>
      <c r="Q268" s="2" t="s">
        <v>408</v>
      </c>
      <c r="R268" s="2" t="s">
        <v>6612</v>
      </c>
      <c r="S268" s="58" t="s">
        <v>13240</v>
      </c>
      <c r="T268" s="2" t="s">
        <v>13241</v>
      </c>
      <c r="U268" s="2" t="s">
        <v>13242</v>
      </c>
      <c r="V268" s="2" t="s">
        <v>147</v>
      </c>
      <c r="W268" s="2" t="s">
        <v>12332</v>
      </c>
      <c r="X268" s="55">
        <v>283.47000000000003</v>
      </c>
      <c r="Y268" s="55">
        <v>84.03</v>
      </c>
      <c r="Z268" s="55">
        <v>0</v>
      </c>
      <c r="AA268" s="2" t="s">
        <v>331</v>
      </c>
      <c r="AB268" s="2" t="s">
        <v>13077</v>
      </c>
      <c r="AC268" s="2">
        <v>1</v>
      </c>
      <c r="AD268" s="2">
        <v>1</v>
      </c>
    </row>
    <row r="269" spans="2:30">
      <c r="B269" s="2" t="s">
        <v>12067</v>
      </c>
      <c r="C269" s="10">
        <v>45005</v>
      </c>
      <c r="D269" s="58" t="s">
        <v>13243</v>
      </c>
      <c r="E269" s="2">
        <v>8015</v>
      </c>
      <c r="F269" s="2">
        <v>8015</v>
      </c>
      <c r="G269" s="2" t="s">
        <v>12081</v>
      </c>
      <c r="H269" s="2" t="s">
        <v>12112</v>
      </c>
      <c r="I269" s="2" t="s">
        <v>13152</v>
      </c>
      <c r="J269" s="10">
        <v>43554</v>
      </c>
      <c r="K269" s="2" t="s">
        <v>12324</v>
      </c>
      <c r="L269" s="2" t="s">
        <v>1192</v>
      </c>
      <c r="M269" s="2" t="s">
        <v>92</v>
      </c>
      <c r="N269" s="2" t="s">
        <v>12308</v>
      </c>
      <c r="O269" s="2" t="s">
        <v>480</v>
      </c>
      <c r="P269" s="2" t="s">
        <v>13244</v>
      </c>
      <c r="Q269" s="2" t="s">
        <v>481</v>
      </c>
      <c r="R269" s="2" t="s">
        <v>98</v>
      </c>
      <c r="S269" s="58" t="s">
        <v>13245</v>
      </c>
      <c r="T269" s="2" t="s">
        <v>13246</v>
      </c>
      <c r="U269" s="2" t="s">
        <v>13247</v>
      </c>
      <c r="V269" s="2" t="s">
        <v>147</v>
      </c>
      <c r="W269" s="2" t="s">
        <v>12312</v>
      </c>
      <c r="X269" s="55">
        <v>75.78</v>
      </c>
      <c r="Y269" s="55">
        <v>6.18</v>
      </c>
      <c r="Z269" s="55">
        <v>9</v>
      </c>
      <c r="AA269" s="2" t="s">
        <v>103</v>
      </c>
      <c r="AB269" s="2" t="s">
        <v>13248</v>
      </c>
      <c r="AC269" s="2">
        <v>1</v>
      </c>
      <c r="AD269" s="2">
        <v>3</v>
      </c>
    </row>
    <row r="270" spans="2:30">
      <c r="B270" s="2" t="s">
        <v>12067</v>
      </c>
      <c r="C270" s="10">
        <v>45005</v>
      </c>
      <c r="D270" s="58" t="s">
        <v>13249</v>
      </c>
      <c r="E270" s="2">
        <v>8016</v>
      </c>
      <c r="F270" s="2">
        <v>8016</v>
      </c>
      <c r="G270" s="2" t="s">
        <v>12081</v>
      </c>
      <c r="H270" s="2" t="s">
        <v>12112</v>
      </c>
      <c r="I270" s="2" t="s">
        <v>648</v>
      </c>
      <c r="J270" s="10">
        <v>43554</v>
      </c>
      <c r="K270" s="2" t="s">
        <v>12324</v>
      </c>
      <c r="L270" s="2" t="s">
        <v>1192</v>
      </c>
      <c r="M270" s="2" t="s">
        <v>92</v>
      </c>
      <c r="N270" s="2" t="s">
        <v>12308</v>
      </c>
      <c r="O270" s="2" t="s">
        <v>480</v>
      </c>
      <c r="P270" s="2" t="s">
        <v>13250</v>
      </c>
      <c r="Q270" s="2" t="s">
        <v>481</v>
      </c>
      <c r="R270" s="2" t="s">
        <v>98</v>
      </c>
      <c r="S270" s="58" t="s">
        <v>13251</v>
      </c>
      <c r="T270" s="2" t="s">
        <v>13252</v>
      </c>
      <c r="U270" s="2" t="s">
        <v>13253</v>
      </c>
      <c r="V270" s="2" t="s">
        <v>147</v>
      </c>
      <c r="W270" s="2" t="s">
        <v>12312</v>
      </c>
      <c r="X270" s="55">
        <v>60</v>
      </c>
      <c r="Y270" s="55">
        <v>0</v>
      </c>
      <c r="Z270" s="55">
        <v>0</v>
      </c>
      <c r="AA270" s="2" t="s">
        <v>103</v>
      </c>
      <c r="AB270" s="2" t="s">
        <v>13248</v>
      </c>
      <c r="AC270" s="2">
        <v>1</v>
      </c>
      <c r="AD270" s="2">
        <v>3</v>
      </c>
    </row>
    <row r="271" spans="2:30">
      <c r="B271" s="2" t="s">
        <v>12067</v>
      </c>
      <c r="C271" s="10">
        <v>45005</v>
      </c>
      <c r="D271" s="58" t="s">
        <v>13254</v>
      </c>
      <c r="E271" s="2">
        <v>8017</v>
      </c>
      <c r="F271" s="2">
        <v>8017</v>
      </c>
      <c r="G271" s="2" t="s">
        <v>12081</v>
      </c>
      <c r="H271" s="2" t="s">
        <v>12112</v>
      </c>
      <c r="I271" s="2" t="s">
        <v>13152</v>
      </c>
      <c r="J271" s="10">
        <v>43554</v>
      </c>
      <c r="K271" s="2" t="s">
        <v>12324</v>
      </c>
      <c r="L271" s="2" t="s">
        <v>1192</v>
      </c>
      <c r="M271" s="2" t="s">
        <v>92</v>
      </c>
      <c r="N271" s="2" t="s">
        <v>12308</v>
      </c>
      <c r="O271" s="2" t="s">
        <v>480</v>
      </c>
      <c r="P271" s="2" t="s">
        <v>13255</v>
      </c>
      <c r="Q271" s="2" t="s">
        <v>481</v>
      </c>
      <c r="R271" s="2" t="s">
        <v>98</v>
      </c>
      <c r="S271" s="58" t="s">
        <v>13256</v>
      </c>
      <c r="T271" s="2" t="s">
        <v>13257</v>
      </c>
      <c r="U271" s="2" t="s">
        <v>13258</v>
      </c>
      <c r="V271" s="2" t="s">
        <v>147</v>
      </c>
      <c r="W271" s="2" t="s">
        <v>12312</v>
      </c>
      <c r="X271" s="55">
        <v>68.900000000000006</v>
      </c>
      <c r="Y271" s="55">
        <v>11.8</v>
      </c>
      <c r="Z271" s="55">
        <v>17</v>
      </c>
      <c r="AA271" s="2" t="s">
        <v>103</v>
      </c>
      <c r="AB271" s="2" t="s">
        <v>13248</v>
      </c>
      <c r="AC271" s="2">
        <v>1</v>
      </c>
      <c r="AD271" s="2">
        <v>3</v>
      </c>
    </row>
    <row r="272" spans="2:30">
      <c r="B272" s="2" t="s">
        <v>12067</v>
      </c>
      <c r="C272" s="10">
        <v>45012</v>
      </c>
      <c r="D272" s="58" t="s">
        <v>13259</v>
      </c>
      <c r="E272" s="2">
        <v>1487</v>
      </c>
      <c r="F272" s="2">
        <v>1487</v>
      </c>
      <c r="G272" s="2" t="s">
        <v>12070</v>
      </c>
      <c r="H272" s="2" t="s">
        <v>380</v>
      </c>
      <c r="I272" s="2" t="s">
        <v>519</v>
      </c>
      <c r="J272" s="10">
        <v>43816</v>
      </c>
      <c r="K272" s="2" t="s">
        <v>12324</v>
      </c>
      <c r="L272" s="2" t="s">
        <v>93</v>
      </c>
      <c r="M272" s="2" t="s">
        <v>92</v>
      </c>
      <c r="N272" s="2" t="s">
        <v>12074</v>
      </c>
      <c r="O272" s="2" t="s">
        <v>442</v>
      </c>
      <c r="P272" s="2" t="s">
        <v>519</v>
      </c>
      <c r="Q272" s="2" t="s">
        <v>526</v>
      </c>
      <c r="R272" s="2" t="s">
        <v>3317</v>
      </c>
      <c r="S272" s="58" t="s">
        <v>13260</v>
      </c>
      <c r="T272" s="2" t="s">
        <v>13261</v>
      </c>
      <c r="U272" s="2" t="s">
        <v>13262</v>
      </c>
      <c r="V272" s="2" t="s">
        <v>148</v>
      </c>
      <c r="W272" s="2" t="s">
        <v>1351</v>
      </c>
      <c r="X272" s="55">
        <v>894.61</v>
      </c>
      <c r="Y272" s="55">
        <v>147.24</v>
      </c>
      <c r="Z272" s="55">
        <v>0</v>
      </c>
      <c r="AA272" s="2" t="s">
        <v>103</v>
      </c>
      <c r="AB272" s="2" t="s">
        <v>13124</v>
      </c>
      <c r="AC272" s="2">
        <v>2</v>
      </c>
      <c r="AD272" s="2">
        <v>2</v>
      </c>
    </row>
    <row r="273" spans="2:30">
      <c r="B273" s="2" t="s">
        <v>12067</v>
      </c>
      <c r="C273" s="10">
        <v>45005</v>
      </c>
      <c r="D273" s="58" t="s">
        <v>13263</v>
      </c>
      <c r="E273" s="2">
        <v>8018</v>
      </c>
      <c r="F273" s="2">
        <v>8018</v>
      </c>
      <c r="G273" s="2" t="s">
        <v>12081</v>
      </c>
      <c r="H273" s="2" t="s">
        <v>12112</v>
      </c>
      <c r="I273" s="2" t="s">
        <v>13152</v>
      </c>
      <c r="J273" s="10">
        <v>43638</v>
      </c>
      <c r="K273" s="2" t="s">
        <v>12324</v>
      </c>
      <c r="L273" s="2" t="s">
        <v>1192</v>
      </c>
      <c r="M273" s="2" t="s">
        <v>92</v>
      </c>
      <c r="N273" s="2" t="s">
        <v>12308</v>
      </c>
      <c r="O273" s="2" t="s">
        <v>480</v>
      </c>
      <c r="P273" s="2" t="s">
        <v>13264</v>
      </c>
      <c r="Q273" s="2" t="s">
        <v>481</v>
      </c>
      <c r="R273" s="2" t="s">
        <v>98</v>
      </c>
      <c r="S273" s="58" t="s">
        <v>13265</v>
      </c>
      <c r="T273" s="2" t="s">
        <v>13266</v>
      </c>
      <c r="U273" s="2" t="s">
        <v>13267</v>
      </c>
      <c r="V273" s="2" t="s">
        <v>147</v>
      </c>
      <c r="W273" s="2" t="s">
        <v>12312</v>
      </c>
      <c r="X273" s="55">
        <v>70.48</v>
      </c>
      <c r="Y273" s="55">
        <v>9</v>
      </c>
      <c r="Z273" s="55">
        <v>13</v>
      </c>
      <c r="AA273" s="2" t="s">
        <v>103</v>
      </c>
      <c r="AB273" s="2" t="s">
        <v>13158</v>
      </c>
      <c r="AC273" s="2">
        <v>1</v>
      </c>
      <c r="AD273" s="2">
        <v>4</v>
      </c>
    </row>
    <row r="274" spans="2:30">
      <c r="B274" s="2" t="s">
        <v>12067</v>
      </c>
      <c r="C274" s="10">
        <v>45005</v>
      </c>
      <c r="D274" s="58" t="s">
        <v>13268</v>
      </c>
      <c r="E274" s="2">
        <v>8019</v>
      </c>
      <c r="F274" s="2">
        <v>8019</v>
      </c>
      <c r="G274" s="2" t="s">
        <v>12081</v>
      </c>
      <c r="H274" s="2" t="s">
        <v>12112</v>
      </c>
      <c r="I274" s="2" t="s">
        <v>648</v>
      </c>
      <c r="J274" s="10">
        <v>43609</v>
      </c>
      <c r="K274" s="2" t="s">
        <v>12324</v>
      </c>
      <c r="L274" s="2" t="s">
        <v>1192</v>
      </c>
      <c r="M274" s="2" t="s">
        <v>92</v>
      </c>
      <c r="N274" s="2" t="s">
        <v>12308</v>
      </c>
      <c r="O274" s="2" t="s">
        <v>480</v>
      </c>
      <c r="P274" s="2" t="s">
        <v>13269</v>
      </c>
      <c r="Q274" s="2" t="s">
        <v>481</v>
      </c>
      <c r="R274" s="2" t="s">
        <v>98</v>
      </c>
      <c r="S274" s="58" t="s">
        <v>13270</v>
      </c>
      <c r="T274" s="2" t="s">
        <v>13271</v>
      </c>
      <c r="U274" s="2" t="s">
        <v>13272</v>
      </c>
      <c r="V274" s="2" t="s">
        <v>147</v>
      </c>
      <c r="W274" s="2" t="s">
        <v>12312</v>
      </c>
      <c r="X274" s="55">
        <v>86.1</v>
      </c>
      <c r="Y274" s="55">
        <v>6.48</v>
      </c>
      <c r="Z274" s="55">
        <v>8</v>
      </c>
      <c r="AA274" s="2" t="s">
        <v>103</v>
      </c>
      <c r="AB274" s="2" t="s">
        <v>13158</v>
      </c>
      <c r="AC274" s="2">
        <v>1</v>
      </c>
      <c r="AD274" s="2">
        <v>4</v>
      </c>
    </row>
    <row r="275" spans="2:30">
      <c r="B275" s="2" t="s">
        <v>12067</v>
      </c>
      <c r="C275" s="10">
        <v>45028</v>
      </c>
      <c r="D275" s="58" t="s">
        <v>13273</v>
      </c>
      <c r="E275" s="2" t="s">
        <v>13274</v>
      </c>
      <c r="F275" s="2">
        <v>103</v>
      </c>
      <c r="G275" s="2" t="s">
        <v>12070</v>
      </c>
      <c r="H275" s="2" t="s">
        <v>108</v>
      </c>
      <c r="I275" s="2" t="s">
        <v>498</v>
      </c>
      <c r="J275" s="10">
        <v>34261</v>
      </c>
      <c r="K275" s="2" t="s">
        <v>12324</v>
      </c>
      <c r="L275" s="2" t="s">
        <v>93</v>
      </c>
      <c r="M275" s="2" t="s">
        <v>69</v>
      </c>
      <c r="N275" s="2" t="s">
        <v>12074</v>
      </c>
      <c r="O275" s="2" t="s">
        <v>94</v>
      </c>
      <c r="P275" s="2" t="s">
        <v>505</v>
      </c>
      <c r="Q275" s="2" t="s">
        <v>504</v>
      </c>
      <c r="R275" s="2" t="s">
        <v>13275</v>
      </c>
      <c r="S275" s="58" t="s">
        <v>13276</v>
      </c>
      <c r="T275" s="2" t="s">
        <v>13277</v>
      </c>
      <c r="U275" s="2" t="s">
        <v>13278</v>
      </c>
      <c r="V275" s="2" t="s">
        <v>28</v>
      </c>
      <c r="W275" s="2" t="s">
        <v>330</v>
      </c>
      <c r="X275" s="55">
        <v>1868.37</v>
      </c>
      <c r="Y275" s="55">
        <v>200.27</v>
      </c>
      <c r="Z275" s="55">
        <v>11</v>
      </c>
      <c r="AA275" s="2" t="s">
        <v>331</v>
      </c>
      <c r="AB275" s="2" t="s">
        <v>13131</v>
      </c>
      <c r="AC275" s="2">
        <v>4</v>
      </c>
      <c r="AD275" s="2">
        <v>4</v>
      </c>
    </row>
    <row r="276" spans="2:30">
      <c r="B276" s="2" t="s">
        <v>12067</v>
      </c>
      <c r="C276" s="10">
        <v>45029</v>
      </c>
      <c r="D276" s="58" t="s">
        <v>13279</v>
      </c>
      <c r="E276" s="2">
        <v>1299</v>
      </c>
      <c r="F276" s="2">
        <v>1299</v>
      </c>
      <c r="G276" s="2" t="s">
        <v>12070</v>
      </c>
      <c r="H276" s="2" t="s">
        <v>285</v>
      </c>
      <c r="I276" s="2" t="s">
        <v>290</v>
      </c>
      <c r="J276" s="10">
        <v>42954</v>
      </c>
      <c r="K276" s="2" t="s">
        <v>12324</v>
      </c>
      <c r="L276" s="2" t="s">
        <v>93</v>
      </c>
      <c r="M276" s="2" t="s">
        <v>92</v>
      </c>
      <c r="N276" s="2" t="s">
        <v>12074</v>
      </c>
      <c r="O276" s="2" t="s">
        <v>296</v>
      </c>
      <c r="P276" s="2" t="s">
        <v>284</v>
      </c>
      <c r="Q276" s="2" t="s">
        <v>297</v>
      </c>
      <c r="R276" s="2" t="s">
        <v>98</v>
      </c>
      <c r="S276" s="58" t="s">
        <v>13280</v>
      </c>
      <c r="T276" s="2" t="s">
        <v>13281</v>
      </c>
      <c r="U276" s="2" t="s">
        <v>13282</v>
      </c>
      <c r="V276" s="2" t="s">
        <v>147</v>
      </c>
      <c r="W276" s="2" t="s">
        <v>330</v>
      </c>
      <c r="X276" s="55">
        <v>1407.18</v>
      </c>
      <c r="Y276" s="55">
        <v>136.79</v>
      </c>
      <c r="Z276" s="55">
        <v>10</v>
      </c>
      <c r="AA276" s="2" t="s">
        <v>103</v>
      </c>
      <c r="AB276" s="2" t="s">
        <v>13283</v>
      </c>
      <c r="AC276" s="2">
        <v>2</v>
      </c>
      <c r="AD276" s="2">
        <v>2</v>
      </c>
    </row>
    <row r="277" spans="2:30">
      <c r="B277" s="2" t="s">
        <v>12067</v>
      </c>
      <c r="C277" s="10">
        <v>45034</v>
      </c>
      <c r="D277" s="58" t="s">
        <v>13284</v>
      </c>
      <c r="E277" s="2">
        <v>1326</v>
      </c>
      <c r="F277" s="2">
        <v>1326</v>
      </c>
      <c r="G277" s="2" t="s">
        <v>12070</v>
      </c>
      <c r="H277" s="2" t="s">
        <v>285</v>
      </c>
      <c r="I277" s="2" t="s">
        <v>336</v>
      </c>
      <c r="J277" s="10">
        <v>43068</v>
      </c>
      <c r="K277" s="2" t="s">
        <v>12324</v>
      </c>
      <c r="L277" s="2" t="s">
        <v>93</v>
      </c>
      <c r="M277" s="2" t="s">
        <v>92</v>
      </c>
      <c r="N277" s="2" t="s">
        <v>12074</v>
      </c>
      <c r="O277" s="2" t="s">
        <v>296</v>
      </c>
      <c r="P277" s="2" t="s">
        <v>13285</v>
      </c>
      <c r="Q277" s="2" t="s">
        <v>297</v>
      </c>
      <c r="R277" s="2" t="s">
        <v>13286</v>
      </c>
      <c r="S277" s="58" t="s">
        <v>13287</v>
      </c>
      <c r="T277" s="2" t="s">
        <v>13288</v>
      </c>
      <c r="U277" s="2" t="s">
        <v>13289</v>
      </c>
      <c r="V277" s="2" t="s">
        <v>147</v>
      </c>
      <c r="W277" s="2" t="s">
        <v>1196</v>
      </c>
      <c r="X277" s="55">
        <v>567.26</v>
      </c>
      <c r="Y277" s="55">
        <v>56.26</v>
      </c>
      <c r="Z277" s="55">
        <v>10</v>
      </c>
      <c r="AA277" s="2" t="s">
        <v>103</v>
      </c>
      <c r="AB277" s="2" t="s">
        <v>13283</v>
      </c>
      <c r="AC277" s="2">
        <v>2</v>
      </c>
      <c r="AD277" s="2">
        <v>2</v>
      </c>
    </row>
    <row r="278" spans="2:30">
      <c r="B278" s="2" t="s">
        <v>12067</v>
      </c>
      <c r="C278" s="10">
        <v>45031</v>
      </c>
      <c r="D278" s="58" t="s">
        <v>13290</v>
      </c>
      <c r="E278" s="2">
        <v>5051</v>
      </c>
      <c r="F278" s="2">
        <v>5051</v>
      </c>
      <c r="G278" s="2" t="s">
        <v>12081</v>
      </c>
      <c r="H278" s="2" t="s">
        <v>12112</v>
      </c>
      <c r="I278" s="2" t="s">
        <v>648</v>
      </c>
      <c r="J278" s="10">
        <v>43068</v>
      </c>
      <c r="K278" s="2" t="s">
        <v>12324</v>
      </c>
      <c r="L278" s="2" t="s">
        <v>1192</v>
      </c>
      <c r="M278" s="2" t="s">
        <v>92</v>
      </c>
      <c r="N278" s="2" t="s">
        <v>12074</v>
      </c>
      <c r="O278" s="2" t="s">
        <v>480</v>
      </c>
      <c r="P278" s="2" t="s">
        <v>482</v>
      </c>
      <c r="Q278" s="2" t="s">
        <v>481</v>
      </c>
      <c r="R278" s="2" t="s">
        <v>13291</v>
      </c>
      <c r="S278" s="58" t="s">
        <v>13292</v>
      </c>
      <c r="T278" s="2" t="s">
        <v>13293</v>
      </c>
      <c r="U278" s="2" t="s">
        <v>13294</v>
      </c>
      <c r="V278" s="2" t="s">
        <v>28</v>
      </c>
      <c r="W278" s="2" t="s">
        <v>1260</v>
      </c>
      <c r="X278" s="55">
        <v>362.31</v>
      </c>
      <c r="Y278" s="55">
        <v>37.96</v>
      </c>
      <c r="Z278" s="55">
        <v>10</v>
      </c>
      <c r="AA278" s="2" t="s">
        <v>103</v>
      </c>
      <c r="AB278" s="2" t="s">
        <v>13022</v>
      </c>
      <c r="AC278" s="2">
        <v>1</v>
      </c>
      <c r="AD278" s="2">
        <v>3</v>
      </c>
    </row>
    <row r="279" spans="2:30">
      <c r="B279" s="2" t="s">
        <v>12067</v>
      </c>
      <c r="C279" s="10">
        <v>45034</v>
      </c>
      <c r="D279" s="58" t="s">
        <v>13295</v>
      </c>
      <c r="E279" s="2">
        <v>5251</v>
      </c>
      <c r="F279" s="2">
        <v>5251</v>
      </c>
      <c r="G279" s="2" t="s">
        <v>12070</v>
      </c>
      <c r="H279" s="2" t="s">
        <v>12791</v>
      </c>
      <c r="I279" s="2" t="s">
        <v>12801</v>
      </c>
      <c r="J279" s="10">
        <v>43732</v>
      </c>
      <c r="K279" s="2" t="s">
        <v>12324</v>
      </c>
      <c r="L279" s="2" t="s">
        <v>1192</v>
      </c>
      <c r="M279" s="2" t="s">
        <v>92</v>
      </c>
      <c r="N279" s="2" t="s">
        <v>12074</v>
      </c>
      <c r="O279" s="2" t="s">
        <v>140</v>
      </c>
      <c r="P279" s="2" t="s">
        <v>13296</v>
      </c>
      <c r="Q279" s="2" t="s">
        <v>141</v>
      </c>
      <c r="R279" s="2" t="s">
        <v>98</v>
      </c>
      <c r="S279" s="58" t="s">
        <v>13297</v>
      </c>
      <c r="T279" s="2" t="s">
        <v>13298</v>
      </c>
      <c r="U279" s="2" t="s">
        <v>13299</v>
      </c>
      <c r="V279" s="2" t="s">
        <v>147</v>
      </c>
      <c r="W279" s="2" t="s">
        <v>12312</v>
      </c>
      <c r="X279" s="55">
        <v>180.82</v>
      </c>
      <c r="Y279" s="55">
        <v>64.44</v>
      </c>
      <c r="Z279" s="55">
        <v>0</v>
      </c>
      <c r="AA279" s="2" t="s">
        <v>103</v>
      </c>
      <c r="AB279" s="2" t="s">
        <v>13047</v>
      </c>
      <c r="AC279" s="2">
        <v>1</v>
      </c>
      <c r="AD279" s="2">
        <v>1</v>
      </c>
    </row>
    <row r="280" spans="2:30">
      <c r="B280" s="2" t="s">
        <v>12067</v>
      </c>
      <c r="C280" s="10">
        <v>45036</v>
      </c>
      <c r="D280" s="58" t="s">
        <v>13300</v>
      </c>
      <c r="E280" s="2">
        <v>5265</v>
      </c>
      <c r="F280" s="2">
        <v>5265</v>
      </c>
      <c r="G280" s="2" t="s">
        <v>12070</v>
      </c>
      <c r="H280" s="2" t="s">
        <v>128</v>
      </c>
      <c r="I280" s="2" t="s">
        <v>153</v>
      </c>
      <c r="J280" s="10">
        <v>43738</v>
      </c>
      <c r="K280" s="2" t="s">
        <v>12324</v>
      </c>
      <c r="L280" s="2" t="s">
        <v>1192</v>
      </c>
      <c r="M280" s="2" t="s">
        <v>92</v>
      </c>
      <c r="N280" s="2" t="s">
        <v>12074</v>
      </c>
      <c r="O280" s="2" t="s">
        <v>140</v>
      </c>
      <c r="P280" s="2" t="s">
        <v>152</v>
      </c>
      <c r="Q280" s="2" t="s">
        <v>141</v>
      </c>
      <c r="R280" s="2" t="s">
        <v>13301</v>
      </c>
      <c r="S280" s="58" t="s">
        <v>13302</v>
      </c>
      <c r="T280" s="2" t="s">
        <v>13303</v>
      </c>
      <c r="U280" s="2" t="s">
        <v>13304</v>
      </c>
      <c r="V280" s="2" t="s">
        <v>28</v>
      </c>
      <c r="W280" s="2" t="s">
        <v>12312</v>
      </c>
      <c r="X280" s="55">
        <v>182</v>
      </c>
      <c r="Y280" s="55">
        <v>12.47</v>
      </c>
      <c r="Z280" s="55">
        <v>0</v>
      </c>
      <c r="AA280" s="2" t="s">
        <v>103</v>
      </c>
      <c r="AB280" s="2">
        <v>5</v>
      </c>
      <c r="AC280" s="2">
        <v>2</v>
      </c>
      <c r="AD280" s="2">
        <v>1</v>
      </c>
    </row>
    <row r="281" spans="2:30">
      <c r="B281" s="2" t="s">
        <v>12067</v>
      </c>
      <c r="C281" s="10">
        <v>45025</v>
      </c>
      <c r="D281" s="58" t="s">
        <v>13305</v>
      </c>
      <c r="E281" s="2">
        <v>5446</v>
      </c>
      <c r="F281" s="2">
        <v>5446</v>
      </c>
      <c r="G281" s="2" t="s">
        <v>12070</v>
      </c>
      <c r="H281" s="2" t="s">
        <v>108</v>
      </c>
      <c r="I281" s="2" t="s">
        <v>498</v>
      </c>
      <c r="J281" s="10">
        <v>44560</v>
      </c>
      <c r="K281" s="2" t="s">
        <v>12324</v>
      </c>
      <c r="L281" s="2" t="s">
        <v>1192</v>
      </c>
      <c r="M281" s="2" t="s">
        <v>92</v>
      </c>
      <c r="N281" s="2" t="s">
        <v>12074</v>
      </c>
      <c r="O281" s="2" t="s">
        <v>94</v>
      </c>
      <c r="P281" s="2" t="s">
        <v>4064</v>
      </c>
      <c r="Q281" s="2" t="s">
        <v>504</v>
      </c>
      <c r="R281" s="2" t="s">
        <v>13306</v>
      </c>
      <c r="S281" s="58" t="s">
        <v>13307</v>
      </c>
      <c r="T281" s="2" t="s">
        <v>13308</v>
      </c>
      <c r="U281" s="2" t="s">
        <v>13309</v>
      </c>
      <c r="V281" s="2" t="s">
        <v>28</v>
      </c>
      <c r="W281" s="2" t="s">
        <v>12332</v>
      </c>
      <c r="X281" s="55">
        <v>270</v>
      </c>
      <c r="Y281" s="55">
        <v>0</v>
      </c>
      <c r="Z281" s="55">
        <v>0</v>
      </c>
      <c r="AA281" s="2" t="s">
        <v>103</v>
      </c>
      <c r="AB281" s="2" t="s">
        <v>13077</v>
      </c>
      <c r="AC281" s="2">
        <v>2</v>
      </c>
      <c r="AD281" s="2">
        <v>7</v>
      </c>
    </row>
    <row r="282" spans="2:30">
      <c r="B282" s="2" t="s">
        <v>12067</v>
      </c>
      <c r="C282" s="10">
        <v>45059</v>
      </c>
      <c r="D282" s="58" t="s">
        <v>13310</v>
      </c>
      <c r="E282" s="2">
        <v>8004</v>
      </c>
      <c r="F282" s="2">
        <v>8004</v>
      </c>
      <c r="G282" s="2" t="s">
        <v>12070</v>
      </c>
      <c r="H282" s="2" t="s">
        <v>431</v>
      </c>
      <c r="I282" s="2" t="s">
        <v>13311</v>
      </c>
      <c r="J282" s="10">
        <v>43433</v>
      </c>
      <c r="K282" s="2" t="s">
        <v>12324</v>
      </c>
      <c r="L282" s="2" t="s">
        <v>1192</v>
      </c>
      <c r="M282" s="2" t="s">
        <v>92</v>
      </c>
      <c r="N282" s="2" t="s">
        <v>12308</v>
      </c>
      <c r="O282" s="2" t="s">
        <v>248</v>
      </c>
      <c r="P282" s="2" t="s">
        <v>13312</v>
      </c>
      <c r="Q282" s="2" t="s">
        <v>206</v>
      </c>
      <c r="R282" s="2" t="s">
        <v>98</v>
      </c>
      <c r="S282" s="58" t="s">
        <v>13313</v>
      </c>
      <c r="T282" s="2" t="s">
        <v>13314</v>
      </c>
      <c r="U282" s="2" t="s">
        <v>13315</v>
      </c>
      <c r="V282" s="2" t="s">
        <v>147</v>
      </c>
      <c r="W282" s="2" t="s">
        <v>12312</v>
      </c>
      <c r="X282" s="55">
        <v>94.94</v>
      </c>
      <c r="Y282" s="55">
        <v>42.7</v>
      </c>
      <c r="Z282" s="55">
        <v>53</v>
      </c>
      <c r="AA282" s="2" t="s">
        <v>103</v>
      </c>
      <c r="AB282" s="2" t="s">
        <v>13214</v>
      </c>
      <c r="AC282" s="2">
        <v>1</v>
      </c>
      <c r="AD282" s="2">
        <v>1</v>
      </c>
    </row>
    <row r="283" spans="2:30">
      <c r="B283" s="2" t="s">
        <v>12067</v>
      </c>
      <c r="C283" s="10">
        <v>45038</v>
      </c>
      <c r="D283" s="58" t="s">
        <v>13316</v>
      </c>
      <c r="E283" s="2">
        <v>5060</v>
      </c>
      <c r="F283" s="2">
        <v>5060</v>
      </c>
      <c r="G283" s="2" t="s">
        <v>12081</v>
      </c>
      <c r="H283" s="2" t="s">
        <v>168</v>
      </c>
      <c r="I283" s="2" t="s">
        <v>270</v>
      </c>
      <c r="J283" s="10">
        <v>43292</v>
      </c>
      <c r="K283" s="2" t="s">
        <v>12324</v>
      </c>
      <c r="L283" s="2" t="s">
        <v>1192</v>
      </c>
      <c r="M283" s="2" t="s">
        <v>92</v>
      </c>
      <c r="N283" s="2" t="s">
        <v>12074</v>
      </c>
      <c r="O283" s="2" t="s">
        <v>140</v>
      </c>
      <c r="P283" s="2" t="s">
        <v>3213</v>
      </c>
      <c r="Q283" s="2" t="s">
        <v>141</v>
      </c>
      <c r="R283" s="2" t="s">
        <v>98</v>
      </c>
      <c r="S283" s="58" t="s">
        <v>13317</v>
      </c>
      <c r="T283" s="2" t="s">
        <v>13318</v>
      </c>
      <c r="U283" s="2" t="s">
        <v>13319</v>
      </c>
      <c r="V283" s="2" t="s">
        <v>147</v>
      </c>
      <c r="W283" s="2" t="s">
        <v>12332</v>
      </c>
      <c r="X283" s="55">
        <v>246.49</v>
      </c>
      <c r="Y283" s="55">
        <v>50.62</v>
      </c>
      <c r="Z283" s="55">
        <v>19</v>
      </c>
      <c r="AA283" s="2" t="s">
        <v>103</v>
      </c>
      <c r="AB283" s="2" t="s">
        <v>13124</v>
      </c>
      <c r="AC283" s="2">
        <v>1</v>
      </c>
      <c r="AD283" s="2">
        <v>1</v>
      </c>
    </row>
    <row r="284" spans="2:30">
      <c r="B284" s="2" t="s">
        <v>12067</v>
      </c>
      <c r="C284" s="10">
        <v>45040</v>
      </c>
      <c r="D284" s="58" t="s">
        <v>13320</v>
      </c>
      <c r="E284" s="2">
        <v>1035</v>
      </c>
      <c r="F284" s="2">
        <v>1035</v>
      </c>
      <c r="G284" s="2" t="s">
        <v>12081</v>
      </c>
      <c r="H284" s="2" t="s">
        <v>534</v>
      </c>
      <c r="I284" s="2" t="s">
        <v>13003</v>
      </c>
      <c r="J284" s="10">
        <v>41606</v>
      </c>
      <c r="K284" s="2" t="s">
        <v>12324</v>
      </c>
      <c r="L284" s="2" t="s">
        <v>93</v>
      </c>
      <c r="M284" s="2" t="s">
        <v>92</v>
      </c>
      <c r="N284" s="2" t="s">
        <v>12074</v>
      </c>
      <c r="O284" s="2" t="s">
        <v>545</v>
      </c>
      <c r="P284" s="2" t="s">
        <v>5125</v>
      </c>
      <c r="Q284" s="2" t="s">
        <v>546</v>
      </c>
      <c r="R284" s="2" t="s">
        <v>13321</v>
      </c>
      <c r="S284" s="58" t="s">
        <v>13322</v>
      </c>
      <c r="T284" s="2" t="s">
        <v>13323</v>
      </c>
      <c r="U284" s="2" t="s">
        <v>13324</v>
      </c>
      <c r="V284" s="2" t="s">
        <v>147</v>
      </c>
      <c r="W284" s="2" t="s">
        <v>1351</v>
      </c>
      <c r="X284" s="55">
        <v>739.36</v>
      </c>
      <c r="Y284" s="55">
        <v>186.65</v>
      </c>
      <c r="Z284" s="55">
        <v>25</v>
      </c>
      <c r="AA284" s="2" t="s">
        <v>103</v>
      </c>
      <c r="AB284" s="2" t="s">
        <v>13124</v>
      </c>
      <c r="AC284" s="2">
        <v>2</v>
      </c>
      <c r="AD284" s="2">
        <v>5</v>
      </c>
    </row>
    <row r="285" spans="2:30">
      <c r="B285" s="2" t="s">
        <v>12067</v>
      </c>
      <c r="C285" s="10">
        <v>45047</v>
      </c>
      <c r="D285" s="58" t="s">
        <v>13325</v>
      </c>
      <c r="E285" s="2" t="s">
        <v>13326</v>
      </c>
      <c r="F285" s="2">
        <v>478</v>
      </c>
      <c r="G285" s="2" t="s">
        <v>12081</v>
      </c>
      <c r="H285" s="2" t="s">
        <v>12112</v>
      </c>
      <c r="I285" s="2" t="s">
        <v>12865</v>
      </c>
      <c r="J285" s="10">
        <v>41466</v>
      </c>
      <c r="K285" s="2" t="s">
        <v>12324</v>
      </c>
      <c r="L285" s="2" t="s">
        <v>93</v>
      </c>
      <c r="M285" s="2" t="s">
        <v>92</v>
      </c>
      <c r="N285" s="2" t="s">
        <v>12074</v>
      </c>
      <c r="O285" s="2" t="s">
        <v>480</v>
      </c>
      <c r="P285" s="2" t="s">
        <v>482</v>
      </c>
      <c r="Q285" s="2" t="s">
        <v>481</v>
      </c>
      <c r="R285" s="2" t="s">
        <v>13327</v>
      </c>
      <c r="S285" s="58" t="s">
        <v>13328</v>
      </c>
      <c r="T285" s="2" t="s">
        <v>13329</v>
      </c>
      <c r="U285" s="2" t="s">
        <v>13330</v>
      </c>
      <c r="V285" s="2" t="s">
        <v>28</v>
      </c>
      <c r="W285" s="2" t="s">
        <v>1351</v>
      </c>
      <c r="X285" s="2">
        <v>736.16</v>
      </c>
      <c r="Y285" s="2">
        <v>105.12</v>
      </c>
      <c r="Z285" s="2">
        <v>14</v>
      </c>
      <c r="AA285" s="2" t="s">
        <v>103</v>
      </c>
      <c r="AB285" s="2" t="s">
        <v>13077</v>
      </c>
      <c r="AC285" s="2">
        <v>2</v>
      </c>
      <c r="AD285" s="2">
        <v>3</v>
      </c>
    </row>
    <row r="286" spans="2:30">
      <c r="B286" s="2" t="s">
        <v>12067</v>
      </c>
      <c r="C286" s="10">
        <v>45052</v>
      </c>
      <c r="D286" s="58" t="s">
        <v>13331</v>
      </c>
      <c r="E286" s="2">
        <v>1338</v>
      </c>
      <c r="F286" s="2">
        <v>1338</v>
      </c>
      <c r="G286" s="2" t="s">
        <v>12070</v>
      </c>
      <c r="H286" s="2" t="s">
        <v>285</v>
      </c>
      <c r="I286" s="2" t="s">
        <v>12542</v>
      </c>
      <c r="J286" s="10">
        <v>43068</v>
      </c>
      <c r="K286" s="2" t="s">
        <v>12324</v>
      </c>
      <c r="L286" s="2" t="s">
        <v>93</v>
      </c>
      <c r="M286" s="2" t="s">
        <v>92</v>
      </c>
      <c r="N286" s="2" t="s">
        <v>12074</v>
      </c>
      <c r="O286" s="2" t="s">
        <v>296</v>
      </c>
      <c r="P286" s="2" t="s">
        <v>335</v>
      </c>
      <c r="Q286" s="2" t="s">
        <v>297</v>
      </c>
      <c r="R286" s="2" t="s">
        <v>98</v>
      </c>
      <c r="S286" s="58" t="s">
        <v>13332</v>
      </c>
      <c r="T286" s="2" t="s">
        <v>13333</v>
      </c>
      <c r="U286" s="2" t="s">
        <v>13334</v>
      </c>
      <c r="V286" s="2" t="s">
        <v>147</v>
      </c>
      <c r="W286" s="2" t="s">
        <v>1196</v>
      </c>
      <c r="X286" s="2">
        <v>508.94</v>
      </c>
      <c r="Y286" s="2">
        <v>74.52</v>
      </c>
      <c r="Z286" s="2">
        <v>15</v>
      </c>
      <c r="AA286" s="2" t="s">
        <v>103</v>
      </c>
      <c r="AB286" s="2" t="s">
        <v>13047</v>
      </c>
      <c r="AC286" s="2">
        <v>2</v>
      </c>
      <c r="AD286" s="2">
        <v>3</v>
      </c>
    </row>
    <row r="287" spans="2:30">
      <c r="B287" s="2" t="s">
        <v>12067</v>
      </c>
      <c r="C287" s="10">
        <v>45059</v>
      </c>
      <c r="D287" s="58" t="s">
        <v>13335</v>
      </c>
      <c r="E287" s="2" t="s">
        <v>13336</v>
      </c>
      <c r="F287" s="2">
        <v>756</v>
      </c>
      <c r="G287" s="2" t="s">
        <v>12070</v>
      </c>
      <c r="H287" s="2" t="s">
        <v>285</v>
      </c>
      <c r="I287" s="2" t="s">
        <v>12542</v>
      </c>
      <c r="J287" s="10">
        <v>42703</v>
      </c>
      <c r="K287" s="2" t="s">
        <v>12324</v>
      </c>
      <c r="L287" s="2" t="s">
        <v>1192</v>
      </c>
      <c r="M287" s="2" t="s">
        <v>92</v>
      </c>
      <c r="N287" s="2" t="s">
        <v>12074</v>
      </c>
      <c r="O287" s="2" t="s">
        <v>296</v>
      </c>
      <c r="P287" s="2" t="s">
        <v>13337</v>
      </c>
      <c r="Q287" s="2" t="s">
        <v>297</v>
      </c>
      <c r="R287" s="2" t="s">
        <v>98</v>
      </c>
      <c r="S287" s="58" t="s">
        <v>13338</v>
      </c>
      <c r="T287" s="2" t="s">
        <v>13339</v>
      </c>
      <c r="U287" s="2" t="s">
        <v>13340</v>
      </c>
      <c r="V287" s="2" t="s">
        <v>147</v>
      </c>
      <c r="W287" s="2" t="s">
        <v>1260</v>
      </c>
      <c r="X287" s="2">
        <v>310.86</v>
      </c>
      <c r="Y287" s="2">
        <v>72.31</v>
      </c>
      <c r="Z287" s="2">
        <v>23</v>
      </c>
      <c r="AA287" s="2" t="s">
        <v>103</v>
      </c>
      <c r="AB287" s="2" t="s">
        <v>13341</v>
      </c>
      <c r="AC287" s="2">
        <v>1</v>
      </c>
      <c r="AD287" s="2">
        <v>3</v>
      </c>
    </row>
    <row r="288" spans="2:30">
      <c r="B288" s="2" t="s">
        <v>12067</v>
      </c>
      <c r="C288" s="10">
        <v>45059</v>
      </c>
      <c r="D288" s="58" t="s">
        <v>13342</v>
      </c>
      <c r="E288" s="2" t="s">
        <v>13343</v>
      </c>
      <c r="F288" s="2">
        <v>551</v>
      </c>
      <c r="G288" s="2" t="s">
        <v>12070</v>
      </c>
      <c r="H288" s="2" t="s">
        <v>12791</v>
      </c>
      <c r="I288" s="2" t="s">
        <v>167</v>
      </c>
      <c r="J288" s="10">
        <v>39419</v>
      </c>
      <c r="K288" s="2" t="s">
        <v>12324</v>
      </c>
      <c r="L288" s="2" t="s">
        <v>1192</v>
      </c>
      <c r="M288" s="2" t="s">
        <v>92</v>
      </c>
      <c r="N288" s="2" t="s">
        <v>12074</v>
      </c>
      <c r="O288" s="2" t="s">
        <v>12075</v>
      </c>
      <c r="P288" s="2" t="s">
        <v>167</v>
      </c>
      <c r="Q288" s="2" t="s">
        <v>141</v>
      </c>
      <c r="R288" s="2" t="s">
        <v>98</v>
      </c>
      <c r="S288" s="58" t="s">
        <v>13344</v>
      </c>
      <c r="T288" s="2" t="s">
        <v>13345</v>
      </c>
      <c r="U288" s="2" t="s">
        <v>13346</v>
      </c>
      <c r="V288" s="2" t="s">
        <v>147</v>
      </c>
      <c r="W288" s="2" t="s">
        <v>1260</v>
      </c>
      <c r="X288" s="55">
        <v>346.82</v>
      </c>
      <c r="Y288" s="55">
        <v>0</v>
      </c>
      <c r="Z288" s="55">
        <v>0</v>
      </c>
      <c r="AA288" s="2" t="s">
        <v>103</v>
      </c>
      <c r="AB288" s="2">
        <v>9</v>
      </c>
      <c r="AC288" s="2">
        <v>2</v>
      </c>
      <c r="AD288" s="2">
        <v>9</v>
      </c>
    </row>
    <row r="289" spans="2:30">
      <c r="B289" s="2" t="s">
        <v>12067</v>
      </c>
      <c r="C289" s="10">
        <v>45059</v>
      </c>
      <c r="D289" s="58" t="s">
        <v>13347</v>
      </c>
      <c r="E289" s="2">
        <v>5309</v>
      </c>
      <c r="F289" s="2">
        <v>5309</v>
      </c>
      <c r="G289" s="2" t="s">
        <v>12070</v>
      </c>
      <c r="H289" s="2" t="s">
        <v>12791</v>
      </c>
      <c r="I289" s="2" t="s">
        <v>167</v>
      </c>
      <c r="J289" s="10">
        <v>43804</v>
      </c>
      <c r="K289" s="2" t="s">
        <v>12324</v>
      </c>
      <c r="L289" s="2" t="s">
        <v>1192</v>
      </c>
      <c r="M289" s="2" t="s">
        <v>92</v>
      </c>
      <c r="N289" s="2" t="s">
        <v>12074</v>
      </c>
      <c r="O289" s="2" t="s">
        <v>12075</v>
      </c>
      <c r="P289" s="2" t="s">
        <v>3589</v>
      </c>
      <c r="Q289" s="2" t="s">
        <v>141</v>
      </c>
      <c r="R289" s="2" t="s">
        <v>13348</v>
      </c>
      <c r="S289" s="58" t="s">
        <v>13349</v>
      </c>
      <c r="T289" s="2" t="s">
        <v>13350</v>
      </c>
      <c r="U289" s="2" t="s">
        <v>13351</v>
      </c>
      <c r="V289" s="2" t="s">
        <v>147</v>
      </c>
      <c r="W289" s="2" t="s">
        <v>12312</v>
      </c>
      <c r="X289" s="55">
        <v>147.4</v>
      </c>
      <c r="Y289" s="55">
        <v>12.61</v>
      </c>
      <c r="Z289" s="55">
        <v>0</v>
      </c>
      <c r="AA289" s="2" t="s">
        <v>103</v>
      </c>
      <c r="AB289" s="2">
        <v>10</v>
      </c>
      <c r="AC289" s="2">
        <v>1</v>
      </c>
      <c r="AD289" s="2">
        <v>10</v>
      </c>
    </row>
    <row r="290" spans="2:30">
      <c r="B290" s="2" t="s">
        <v>12067</v>
      </c>
      <c r="C290" s="10">
        <v>45073</v>
      </c>
      <c r="D290" s="58" t="s">
        <v>13352</v>
      </c>
      <c r="E290" s="2" t="s">
        <v>13353</v>
      </c>
      <c r="F290" s="2">
        <v>27</v>
      </c>
      <c r="G290" s="2" t="s">
        <v>12081</v>
      </c>
      <c r="H290" s="2" t="s">
        <v>168</v>
      </c>
      <c r="I290" s="2" t="s">
        <v>13062</v>
      </c>
      <c r="J290" s="10">
        <v>36705</v>
      </c>
      <c r="K290" s="2" t="s">
        <v>12324</v>
      </c>
      <c r="L290" s="2" t="s">
        <v>93</v>
      </c>
      <c r="M290" s="2" t="s">
        <v>92</v>
      </c>
      <c r="N290" s="2" t="s">
        <v>12074</v>
      </c>
      <c r="O290" s="2" t="s">
        <v>12075</v>
      </c>
      <c r="P290" s="2" t="s">
        <v>142</v>
      </c>
      <c r="Q290" s="2" t="s">
        <v>141</v>
      </c>
      <c r="R290" s="2" t="s">
        <v>2160</v>
      </c>
      <c r="S290" s="58" t="s">
        <v>13354</v>
      </c>
      <c r="T290" s="2" t="s">
        <v>13355</v>
      </c>
      <c r="U290" s="2" t="s">
        <v>13356</v>
      </c>
      <c r="V290" s="2" t="s">
        <v>147</v>
      </c>
      <c r="W290" s="2" t="s">
        <v>330</v>
      </c>
      <c r="X290" s="55">
        <v>1419.1</v>
      </c>
      <c r="Y290" s="55">
        <v>28.57</v>
      </c>
      <c r="Z290" s="55">
        <v>2</v>
      </c>
      <c r="AA290" s="2" t="s">
        <v>331</v>
      </c>
      <c r="AB290" s="2">
        <v>10</v>
      </c>
      <c r="AC290" s="2">
        <v>1</v>
      </c>
      <c r="AD290" s="2">
        <v>10</v>
      </c>
    </row>
    <row r="291" spans="2:30">
      <c r="B291" s="2" t="s">
        <v>12067</v>
      </c>
      <c r="C291" s="10">
        <v>45068</v>
      </c>
      <c r="D291" s="58" t="s">
        <v>13357</v>
      </c>
      <c r="E291" s="2" t="s">
        <v>13358</v>
      </c>
      <c r="F291" s="2">
        <v>357</v>
      </c>
      <c r="G291" s="2" t="s">
        <v>12070</v>
      </c>
      <c r="H291" s="2" t="s">
        <v>13359</v>
      </c>
      <c r="I291" s="2" t="s">
        <v>418</v>
      </c>
      <c r="J291" s="10">
        <v>40450</v>
      </c>
      <c r="K291" s="2" t="s">
        <v>12324</v>
      </c>
      <c r="L291" s="2" t="s">
        <v>93</v>
      </c>
      <c r="M291" s="2" t="s">
        <v>92</v>
      </c>
      <c r="N291" s="2" t="s">
        <v>12074</v>
      </c>
      <c r="O291" s="2" t="s">
        <v>248</v>
      </c>
      <c r="P291" s="2" t="s">
        <v>372</v>
      </c>
      <c r="Q291" s="2" t="s">
        <v>418</v>
      </c>
      <c r="R291" s="2" t="s">
        <v>98</v>
      </c>
      <c r="S291" s="58" t="s">
        <v>13360</v>
      </c>
      <c r="T291" s="2" t="s">
        <v>13361</v>
      </c>
      <c r="U291" s="2" t="s">
        <v>13362</v>
      </c>
      <c r="V291" s="2" t="s">
        <v>147</v>
      </c>
      <c r="W291" s="2" t="s">
        <v>330</v>
      </c>
      <c r="X291" s="55">
        <v>1582.57</v>
      </c>
      <c r="Y291" s="55">
        <v>377.26</v>
      </c>
      <c r="Z291" s="55">
        <v>24</v>
      </c>
      <c r="AA291" s="2" t="s">
        <v>103</v>
      </c>
      <c r="AB291" s="2">
        <v>13</v>
      </c>
      <c r="AC291" s="2">
        <v>1</v>
      </c>
      <c r="AD291" s="2">
        <v>13</v>
      </c>
    </row>
    <row r="292" spans="2:30">
      <c r="B292" s="2" t="s">
        <v>12067</v>
      </c>
      <c r="C292" s="10">
        <v>44565</v>
      </c>
      <c r="D292" s="58" t="s">
        <v>13363</v>
      </c>
      <c r="E292" s="2" t="s">
        <v>13364</v>
      </c>
      <c r="F292" s="2">
        <v>324</v>
      </c>
      <c r="G292" s="2" t="s">
        <v>12070</v>
      </c>
      <c r="H292" s="2" t="s">
        <v>285</v>
      </c>
      <c r="I292" s="2" t="s">
        <v>290</v>
      </c>
      <c r="J292" s="10">
        <v>41367</v>
      </c>
      <c r="K292" s="2" t="s">
        <v>12324</v>
      </c>
      <c r="L292" s="2" t="s">
        <v>93</v>
      </c>
      <c r="M292" s="2" t="s">
        <v>92</v>
      </c>
      <c r="N292" s="2" t="s">
        <v>12074</v>
      </c>
      <c r="O292" s="2" t="s">
        <v>296</v>
      </c>
      <c r="P292" s="2" t="s">
        <v>8723</v>
      </c>
      <c r="Q292" s="2" t="s">
        <v>297</v>
      </c>
      <c r="R292" s="2" t="s">
        <v>98</v>
      </c>
      <c r="S292" s="58" t="s">
        <v>13365</v>
      </c>
      <c r="T292" s="2" t="s">
        <v>13366</v>
      </c>
      <c r="U292" s="2" t="s">
        <v>13367</v>
      </c>
      <c r="V292" s="2" t="s">
        <v>147</v>
      </c>
      <c r="W292" s="2" t="s">
        <v>1351</v>
      </c>
      <c r="X292" s="55">
        <v>843.56</v>
      </c>
      <c r="Y292" s="55">
        <v>354.65</v>
      </c>
      <c r="Z292" s="55">
        <v>42</v>
      </c>
      <c r="AA292" s="2" t="s">
        <v>103</v>
      </c>
      <c r="AB292" s="2">
        <v>14</v>
      </c>
      <c r="AC292" s="2">
        <v>1</v>
      </c>
      <c r="AD292" s="2">
        <v>14</v>
      </c>
    </row>
    <row r="293" spans="2:30">
      <c r="B293" s="2" t="s">
        <v>12067</v>
      </c>
      <c r="C293" s="10">
        <v>45065</v>
      </c>
      <c r="D293" s="58" t="s">
        <v>13368</v>
      </c>
      <c r="E293" s="2">
        <v>1246</v>
      </c>
      <c r="F293" s="2">
        <v>1246</v>
      </c>
      <c r="G293" s="2" t="s">
        <v>12081</v>
      </c>
      <c r="H293" s="2" t="s">
        <v>534</v>
      </c>
      <c r="I293" s="2" t="s">
        <v>13369</v>
      </c>
      <c r="J293" s="10">
        <v>42337</v>
      </c>
      <c r="K293" s="2" t="s">
        <v>12324</v>
      </c>
      <c r="L293" s="2" t="s">
        <v>93</v>
      </c>
      <c r="M293" s="2" t="s">
        <v>69</v>
      </c>
      <c r="N293" s="2" t="s">
        <v>12074</v>
      </c>
      <c r="O293" s="2" t="s">
        <v>13370</v>
      </c>
      <c r="P293" s="2" t="s">
        <v>547</v>
      </c>
      <c r="Q293" s="2" t="s">
        <v>546</v>
      </c>
      <c r="R293" s="2" t="s">
        <v>799</v>
      </c>
      <c r="S293" s="58" t="s">
        <v>13371</v>
      </c>
      <c r="T293" s="2" t="s">
        <v>13372</v>
      </c>
      <c r="U293" s="2" t="s">
        <v>13373</v>
      </c>
      <c r="V293" s="2" t="s">
        <v>28</v>
      </c>
      <c r="W293" s="2" t="s">
        <v>1196</v>
      </c>
      <c r="X293" s="55">
        <v>489.55</v>
      </c>
      <c r="Y293" s="55">
        <v>193.39</v>
      </c>
      <c r="Z293" s="55">
        <v>39</v>
      </c>
      <c r="AA293" s="2" t="s">
        <v>103</v>
      </c>
      <c r="AB293" s="2">
        <v>11</v>
      </c>
      <c r="AC293" s="2">
        <v>2</v>
      </c>
      <c r="AD293" s="2">
        <v>11</v>
      </c>
    </row>
    <row r="294" spans="2:30">
      <c r="B294" s="2" t="s">
        <v>12067</v>
      </c>
      <c r="C294" s="10">
        <v>44881</v>
      </c>
      <c r="D294" s="58" t="s">
        <v>13374</v>
      </c>
      <c r="E294" s="2">
        <v>5110</v>
      </c>
      <c r="F294" s="2">
        <v>5110</v>
      </c>
      <c r="G294" s="2" t="s">
        <v>12081</v>
      </c>
      <c r="H294" s="2" t="s">
        <v>168</v>
      </c>
      <c r="I294" s="2" t="s">
        <v>13062</v>
      </c>
      <c r="J294" s="10">
        <v>43456</v>
      </c>
      <c r="K294" s="2" t="s">
        <v>12324</v>
      </c>
      <c r="L294" s="2" t="s">
        <v>1192</v>
      </c>
      <c r="M294" s="2" t="s">
        <v>92</v>
      </c>
      <c r="N294" s="2" t="s">
        <v>12333</v>
      </c>
      <c r="O294" s="2" t="s">
        <v>12075</v>
      </c>
      <c r="P294" s="2" t="s">
        <v>13375</v>
      </c>
      <c r="Q294" s="2" t="s">
        <v>141</v>
      </c>
      <c r="R294" s="2" t="s">
        <v>807</v>
      </c>
      <c r="S294" s="58" t="s">
        <v>13376</v>
      </c>
      <c r="T294" s="2" t="s">
        <v>809</v>
      </c>
      <c r="U294" s="2" t="s">
        <v>810</v>
      </c>
      <c r="V294" s="2" t="s">
        <v>147</v>
      </c>
      <c r="W294" s="2" t="s">
        <v>12312</v>
      </c>
      <c r="X294" s="55">
        <v>33.5</v>
      </c>
      <c r="Y294" s="55">
        <v>0</v>
      </c>
      <c r="Z294" s="55">
        <v>0</v>
      </c>
      <c r="AA294" s="2" t="s">
        <v>103</v>
      </c>
      <c r="AB294" s="2">
        <v>5</v>
      </c>
      <c r="AC294" s="2">
        <v>2</v>
      </c>
      <c r="AD294" s="2">
        <v>1</v>
      </c>
    </row>
    <row r="295" spans="2:30">
      <c r="B295" s="2" t="s">
        <v>12067</v>
      </c>
      <c r="C295" s="10">
        <v>45077</v>
      </c>
      <c r="D295" s="58" t="s">
        <v>13377</v>
      </c>
      <c r="E295" s="2" t="s">
        <v>13378</v>
      </c>
      <c r="F295" s="2">
        <v>956</v>
      </c>
      <c r="G295" s="2" t="s">
        <v>12081</v>
      </c>
      <c r="H295" s="2" t="s">
        <v>81</v>
      </c>
      <c r="I295" s="2" t="s">
        <v>358</v>
      </c>
      <c r="J295" s="10">
        <v>39429</v>
      </c>
      <c r="K295" s="2" t="s">
        <v>12324</v>
      </c>
      <c r="L295" s="2" t="s">
        <v>1192</v>
      </c>
      <c r="M295" s="2" t="s">
        <v>92</v>
      </c>
      <c r="N295" s="2" t="s">
        <v>12074</v>
      </c>
      <c r="O295" s="2" t="s">
        <v>12084</v>
      </c>
      <c r="P295" s="2" t="s">
        <v>357</v>
      </c>
      <c r="Q295" s="2" t="s">
        <v>96</v>
      </c>
      <c r="R295" s="2" t="s">
        <v>13379</v>
      </c>
      <c r="S295" s="58" t="s">
        <v>13380</v>
      </c>
      <c r="T295" s="2" t="s">
        <v>13381</v>
      </c>
      <c r="U295" s="2" t="s">
        <v>13382</v>
      </c>
      <c r="V295" s="2" t="s">
        <v>147</v>
      </c>
      <c r="W295" s="2" t="s">
        <v>12312</v>
      </c>
      <c r="X295" s="2">
        <v>36.94</v>
      </c>
      <c r="Y295" s="2">
        <v>0</v>
      </c>
      <c r="Z295" s="2">
        <v>0</v>
      </c>
      <c r="AA295" s="2" t="s">
        <v>103</v>
      </c>
      <c r="AB295" s="2">
        <v>3</v>
      </c>
      <c r="AC295" s="2">
        <v>3</v>
      </c>
      <c r="AD295" s="2">
        <v>3</v>
      </c>
    </row>
    <row r="296" spans="2:30">
      <c r="B296" s="2" t="s">
        <v>12067</v>
      </c>
      <c r="C296" s="10">
        <v>45108</v>
      </c>
      <c r="D296" s="58" t="s">
        <v>13383</v>
      </c>
      <c r="E296" s="2" t="s">
        <v>13384</v>
      </c>
      <c r="F296" s="2">
        <v>943</v>
      </c>
      <c r="G296" s="2" t="s">
        <v>12081</v>
      </c>
      <c r="H296" s="2" t="s">
        <v>168</v>
      </c>
      <c r="I296" s="2" t="s">
        <v>270</v>
      </c>
      <c r="J296" s="10">
        <v>43068</v>
      </c>
      <c r="K296" s="2" t="s">
        <v>12324</v>
      </c>
      <c r="L296" s="2" t="s">
        <v>1192</v>
      </c>
      <c r="M296" s="2" t="s">
        <v>92</v>
      </c>
      <c r="N296" s="2" t="s">
        <v>12074</v>
      </c>
      <c r="O296" s="2" t="s">
        <v>12075</v>
      </c>
      <c r="P296" s="2" t="s">
        <v>13385</v>
      </c>
      <c r="Q296" s="2" t="s">
        <v>141</v>
      </c>
      <c r="R296" s="2" t="s">
        <v>98</v>
      </c>
      <c r="S296" s="58" t="s">
        <v>13386</v>
      </c>
      <c r="T296" s="2" t="s">
        <v>13387</v>
      </c>
      <c r="U296" s="2" t="s">
        <v>13388</v>
      </c>
      <c r="V296" s="2" t="s">
        <v>147</v>
      </c>
      <c r="W296" s="2" t="s">
        <v>1196</v>
      </c>
      <c r="X296" s="2">
        <v>450.13</v>
      </c>
      <c r="Y296" s="2">
        <v>79.459999999999994</v>
      </c>
      <c r="Z296" s="2">
        <v>18</v>
      </c>
      <c r="AA296" s="2" t="s">
        <v>103</v>
      </c>
      <c r="AB296" s="2">
        <v>6</v>
      </c>
      <c r="AC296" s="2">
        <v>1</v>
      </c>
      <c r="AD296" s="2">
        <v>6</v>
      </c>
    </row>
    <row r="297" spans="2:30">
      <c r="B297" s="2" t="s">
        <v>12067</v>
      </c>
      <c r="C297" s="10">
        <v>45087</v>
      </c>
      <c r="D297" s="58" t="s">
        <v>13389</v>
      </c>
      <c r="E297" s="2" t="s">
        <v>13390</v>
      </c>
      <c r="F297" s="2">
        <v>791</v>
      </c>
      <c r="G297" s="2" t="s">
        <v>12070</v>
      </c>
      <c r="H297" s="2" t="s">
        <v>285</v>
      </c>
      <c r="I297" s="2" t="s">
        <v>336</v>
      </c>
      <c r="J297" s="10">
        <v>42703</v>
      </c>
      <c r="K297" s="2" t="s">
        <v>12324</v>
      </c>
      <c r="L297" s="2" t="s">
        <v>1192</v>
      </c>
      <c r="M297" s="2" t="s">
        <v>92</v>
      </c>
      <c r="N297" s="2" t="s">
        <v>12074</v>
      </c>
      <c r="O297" s="2" t="s">
        <v>296</v>
      </c>
      <c r="P297" s="2" t="s">
        <v>13391</v>
      </c>
      <c r="Q297" s="2" t="s">
        <v>669</v>
      </c>
      <c r="R297" s="2" t="s">
        <v>13392</v>
      </c>
      <c r="S297" s="58" t="s">
        <v>13393</v>
      </c>
      <c r="T297" s="2" t="s">
        <v>13394</v>
      </c>
      <c r="U297" s="2" t="s">
        <v>13395</v>
      </c>
      <c r="V297" s="2" t="s">
        <v>147</v>
      </c>
      <c r="W297" s="2" t="s">
        <v>1260</v>
      </c>
      <c r="X297" s="2">
        <v>449.09</v>
      </c>
      <c r="Y297" s="2">
        <v>38.340000000000003</v>
      </c>
      <c r="Z297" s="2">
        <v>9</v>
      </c>
      <c r="AA297" s="2" t="s">
        <v>103</v>
      </c>
      <c r="AB297" s="2">
        <v>15</v>
      </c>
      <c r="AC297" s="2">
        <v>1</v>
      </c>
      <c r="AD297" s="2">
        <v>15</v>
      </c>
    </row>
    <row r="298" spans="2:30">
      <c r="B298" s="2" t="s">
        <v>12067</v>
      </c>
      <c r="C298" s="10">
        <v>45110</v>
      </c>
      <c r="D298" s="58" t="s">
        <v>13396</v>
      </c>
      <c r="E298" s="2">
        <v>5154</v>
      </c>
      <c r="F298" s="2">
        <v>5154</v>
      </c>
      <c r="G298" s="2" t="s">
        <v>12070</v>
      </c>
      <c r="H298" s="2" t="s">
        <v>285</v>
      </c>
      <c r="I298" s="2" t="s">
        <v>336</v>
      </c>
      <c r="J298" s="10">
        <v>43455</v>
      </c>
      <c r="K298" s="2" t="s">
        <v>12324</v>
      </c>
      <c r="L298" s="2" t="s">
        <v>1192</v>
      </c>
      <c r="M298" s="2" t="s">
        <v>92</v>
      </c>
      <c r="N298" s="2" t="s">
        <v>12074</v>
      </c>
      <c r="O298" s="2" t="s">
        <v>296</v>
      </c>
      <c r="P298" s="2" t="s">
        <v>284</v>
      </c>
      <c r="Q298" s="2" t="s">
        <v>297</v>
      </c>
      <c r="R298" s="2" t="s">
        <v>8395</v>
      </c>
      <c r="S298" s="58" t="s">
        <v>13397</v>
      </c>
      <c r="T298" s="2" t="s">
        <v>13398</v>
      </c>
      <c r="U298" s="2" t="s">
        <v>13399</v>
      </c>
      <c r="V298" s="2" t="s">
        <v>147</v>
      </c>
      <c r="W298" s="2" t="s">
        <v>1260</v>
      </c>
      <c r="X298" s="2">
        <v>432.54</v>
      </c>
      <c r="Y298" s="2">
        <v>43.21</v>
      </c>
      <c r="Z298" s="2">
        <v>10</v>
      </c>
      <c r="AA298" s="2" t="s">
        <v>103</v>
      </c>
      <c r="AB298" s="2">
        <v>9</v>
      </c>
      <c r="AC298" s="2">
        <v>2</v>
      </c>
      <c r="AD298" s="2">
        <v>9</v>
      </c>
    </row>
    <row r="299" spans="2:30">
      <c r="B299" s="2" t="s">
        <v>12067</v>
      </c>
      <c r="C299" s="10">
        <v>45101</v>
      </c>
      <c r="D299" s="58" t="s">
        <v>13400</v>
      </c>
      <c r="E299" s="2">
        <v>5440</v>
      </c>
      <c r="F299" s="2">
        <v>5440</v>
      </c>
      <c r="G299" s="2" t="s">
        <v>12070</v>
      </c>
      <c r="H299" s="2" t="s">
        <v>285</v>
      </c>
      <c r="I299" s="2" t="s">
        <v>336</v>
      </c>
      <c r="J299" s="10">
        <v>44553</v>
      </c>
      <c r="K299" s="2" t="s">
        <v>12324</v>
      </c>
      <c r="L299" s="2" t="s">
        <v>1192</v>
      </c>
      <c r="M299" s="2" t="s">
        <v>92</v>
      </c>
      <c r="N299" s="2" t="s">
        <v>12074</v>
      </c>
      <c r="O299" s="2" t="s">
        <v>296</v>
      </c>
      <c r="P299" s="2" t="s">
        <v>350</v>
      </c>
      <c r="Q299" s="2" t="s">
        <v>297</v>
      </c>
      <c r="R299" s="2" t="s">
        <v>98</v>
      </c>
      <c r="S299" s="58" t="s">
        <v>13401</v>
      </c>
      <c r="T299" s="2" t="s">
        <v>13402</v>
      </c>
      <c r="U299" s="2" t="s">
        <v>13403</v>
      </c>
      <c r="V299" s="2" t="s">
        <v>147</v>
      </c>
      <c r="W299" s="2" t="s">
        <v>12332</v>
      </c>
      <c r="X299" s="2">
        <v>249</v>
      </c>
      <c r="Y299" s="2">
        <v>0</v>
      </c>
      <c r="Z299" s="2">
        <v>0</v>
      </c>
      <c r="AA299" s="2" t="s">
        <v>103</v>
      </c>
      <c r="AB299" s="2">
        <v>15</v>
      </c>
      <c r="AC299" s="2">
        <v>1</v>
      </c>
      <c r="AD299" s="2">
        <v>15</v>
      </c>
    </row>
    <row r="300" spans="2:30">
      <c r="B300" s="2" t="s">
        <v>12067</v>
      </c>
      <c r="C300" s="10">
        <v>45108</v>
      </c>
      <c r="D300" s="58" t="s">
        <v>13404</v>
      </c>
      <c r="E300" s="2" t="s">
        <v>13405</v>
      </c>
      <c r="F300" s="2">
        <v>721</v>
      </c>
      <c r="G300" s="2" t="s">
        <v>12081</v>
      </c>
      <c r="H300" s="2" t="s">
        <v>12112</v>
      </c>
      <c r="I300" s="2" t="s">
        <v>648</v>
      </c>
      <c r="J300" s="10">
        <v>41972</v>
      </c>
      <c r="K300" s="2" t="s">
        <v>12324</v>
      </c>
      <c r="L300" s="2" t="s">
        <v>1192</v>
      </c>
      <c r="M300" s="2" t="s">
        <v>92</v>
      </c>
      <c r="N300" s="2" t="s">
        <v>12074</v>
      </c>
      <c r="O300" s="2" t="s">
        <v>13406</v>
      </c>
      <c r="P300" s="2" t="s">
        <v>482</v>
      </c>
      <c r="Q300" s="2" t="s">
        <v>481</v>
      </c>
      <c r="R300" s="2" t="s">
        <v>13407</v>
      </c>
      <c r="S300" s="58" t="s">
        <v>13408</v>
      </c>
      <c r="T300" s="2" t="s">
        <v>13409</v>
      </c>
      <c r="U300" s="2" t="s">
        <v>13410</v>
      </c>
      <c r="V300" s="2" t="s">
        <v>28</v>
      </c>
      <c r="W300" s="2" t="s">
        <v>1260</v>
      </c>
      <c r="X300" s="2">
        <v>326.60000000000002</v>
      </c>
      <c r="Y300" s="2">
        <v>30.95</v>
      </c>
      <c r="Z300" s="2">
        <v>9</v>
      </c>
      <c r="AA300" s="2" t="s">
        <v>103</v>
      </c>
      <c r="AB300" s="2">
        <v>12</v>
      </c>
      <c r="AC300" s="2">
        <v>2</v>
      </c>
      <c r="AD300" s="2">
        <v>12</v>
      </c>
    </row>
    <row r="301" spans="2:30">
      <c r="B301" s="2" t="s">
        <v>12067</v>
      </c>
      <c r="C301" s="10">
        <v>45095</v>
      </c>
      <c r="D301" s="58" t="s">
        <v>13411</v>
      </c>
      <c r="E301" s="2">
        <v>1296</v>
      </c>
      <c r="F301" s="2">
        <v>1296</v>
      </c>
      <c r="G301" s="2" t="s">
        <v>12070</v>
      </c>
      <c r="H301" s="2" t="s">
        <v>13359</v>
      </c>
      <c r="I301" s="2" t="s">
        <v>2988</v>
      </c>
      <c r="J301" s="10">
        <v>42955</v>
      </c>
      <c r="K301" s="2" t="s">
        <v>12324</v>
      </c>
      <c r="L301" s="2" t="s">
        <v>93</v>
      </c>
      <c r="M301" s="2" t="s">
        <v>92</v>
      </c>
      <c r="N301" s="2" t="s">
        <v>12074</v>
      </c>
      <c r="O301" s="2" t="s">
        <v>248</v>
      </c>
      <c r="P301" s="2" t="s">
        <v>5939</v>
      </c>
      <c r="Q301" s="2" t="s">
        <v>2994</v>
      </c>
      <c r="R301" s="2" t="s">
        <v>5940</v>
      </c>
      <c r="S301" s="58" t="s">
        <v>13412</v>
      </c>
      <c r="T301" s="2" t="s">
        <v>13413</v>
      </c>
      <c r="U301" s="2" t="s">
        <v>13414</v>
      </c>
      <c r="V301" s="2" t="s">
        <v>147</v>
      </c>
      <c r="W301" s="2" t="s">
        <v>1351</v>
      </c>
      <c r="X301" s="2">
        <v>700.51</v>
      </c>
      <c r="Y301" s="2">
        <v>165.22</v>
      </c>
      <c r="Z301" s="2">
        <v>24</v>
      </c>
      <c r="AA301" s="2" t="s">
        <v>103</v>
      </c>
      <c r="AB301" s="2">
        <v>13</v>
      </c>
      <c r="AC301" s="2">
        <v>1</v>
      </c>
      <c r="AD301" s="2">
        <v>13</v>
      </c>
    </row>
    <row r="302" spans="2:30">
      <c r="B302" s="2" t="s">
        <v>12067</v>
      </c>
      <c r="C302" s="10">
        <v>45090</v>
      </c>
      <c r="D302" s="58" t="s">
        <v>13415</v>
      </c>
      <c r="E302" s="2" t="s">
        <v>13416</v>
      </c>
      <c r="F302" s="2">
        <v>769</v>
      </c>
      <c r="G302" s="2" t="s">
        <v>12070</v>
      </c>
      <c r="H302" s="2" t="s">
        <v>431</v>
      </c>
      <c r="I302" s="2" t="s">
        <v>13209</v>
      </c>
      <c r="J302" s="10">
        <v>42703</v>
      </c>
      <c r="K302" s="2" t="s">
        <v>12324</v>
      </c>
      <c r="L302" s="2" t="s">
        <v>1192</v>
      </c>
      <c r="M302" s="2" t="s">
        <v>92</v>
      </c>
      <c r="N302" s="2" t="s">
        <v>12074</v>
      </c>
      <c r="O302" s="2" t="s">
        <v>248</v>
      </c>
      <c r="P302" s="2" t="s">
        <v>10950</v>
      </c>
      <c r="Q302" s="2" t="s">
        <v>206</v>
      </c>
      <c r="R302" s="2" t="s">
        <v>13417</v>
      </c>
      <c r="S302" s="58" t="s">
        <v>13418</v>
      </c>
      <c r="T302" s="2" t="s">
        <v>13419</v>
      </c>
      <c r="U302" s="2" t="s">
        <v>13420</v>
      </c>
      <c r="V302" s="2" t="s">
        <v>147</v>
      </c>
      <c r="W302" s="2" t="s">
        <v>12332</v>
      </c>
      <c r="X302" s="2">
        <v>237.95</v>
      </c>
      <c r="Y302" s="2">
        <v>12.91</v>
      </c>
      <c r="Z302" s="2">
        <v>5</v>
      </c>
      <c r="AA302" s="2" t="s">
        <v>103</v>
      </c>
      <c r="AB302" s="2">
        <v>13</v>
      </c>
      <c r="AC302" s="2">
        <v>1</v>
      </c>
      <c r="AD302" s="2">
        <v>13</v>
      </c>
    </row>
    <row r="303" spans="2:30">
      <c r="B303" s="2" t="s">
        <v>12067</v>
      </c>
      <c r="C303" s="10">
        <v>45090</v>
      </c>
      <c r="D303" s="58" t="s">
        <v>13421</v>
      </c>
      <c r="E303" s="2" t="s">
        <v>13422</v>
      </c>
      <c r="F303" s="2">
        <v>708</v>
      </c>
      <c r="G303" s="2" t="s">
        <v>12070</v>
      </c>
      <c r="H303" s="2" t="s">
        <v>431</v>
      </c>
      <c r="I303" s="2" t="s">
        <v>12775</v>
      </c>
      <c r="J303" s="10">
        <v>42337</v>
      </c>
      <c r="K303" s="2" t="s">
        <v>12324</v>
      </c>
      <c r="L303" s="2" t="s">
        <v>1192</v>
      </c>
      <c r="M303" s="2" t="s">
        <v>92</v>
      </c>
      <c r="N303" s="2" t="s">
        <v>12074</v>
      </c>
      <c r="O303" s="2" t="s">
        <v>248</v>
      </c>
      <c r="P303" s="2" t="s">
        <v>249</v>
      </c>
      <c r="Q303" s="2" t="s">
        <v>206</v>
      </c>
      <c r="R303" s="2" t="s">
        <v>13423</v>
      </c>
      <c r="S303" s="58" t="s">
        <v>13424</v>
      </c>
      <c r="T303" s="2" t="s">
        <v>13425</v>
      </c>
      <c r="U303" s="2" t="s">
        <v>13426</v>
      </c>
      <c r="V303" s="2" t="s">
        <v>147</v>
      </c>
      <c r="W303" s="2" t="s">
        <v>1260</v>
      </c>
      <c r="X303" s="2">
        <v>372.87</v>
      </c>
      <c r="Y303" s="2">
        <v>6.79</v>
      </c>
      <c r="Z303" s="2">
        <v>2</v>
      </c>
      <c r="AA303" s="2" t="s">
        <v>103</v>
      </c>
      <c r="AB303" s="2">
        <v>12</v>
      </c>
      <c r="AC303" s="2">
        <v>1</v>
      </c>
      <c r="AD303" s="2">
        <v>12</v>
      </c>
    </row>
    <row r="304" spans="2:30">
      <c r="B304" s="2" t="s">
        <v>12067</v>
      </c>
      <c r="C304" s="10">
        <v>45090</v>
      </c>
      <c r="D304" s="58" t="s">
        <v>13427</v>
      </c>
      <c r="E304" s="2" t="s">
        <v>13428</v>
      </c>
      <c r="F304" s="2">
        <v>770</v>
      </c>
      <c r="G304" s="2" t="s">
        <v>12070</v>
      </c>
      <c r="H304" s="2" t="s">
        <v>431</v>
      </c>
      <c r="I304" s="2" t="s">
        <v>12775</v>
      </c>
      <c r="J304" s="10">
        <v>42703</v>
      </c>
      <c r="K304" s="2" t="s">
        <v>12324</v>
      </c>
      <c r="L304" s="2" t="s">
        <v>1192</v>
      </c>
      <c r="M304" s="2" t="s">
        <v>92</v>
      </c>
      <c r="N304" s="2" t="s">
        <v>12074</v>
      </c>
      <c r="O304" s="2" t="s">
        <v>248</v>
      </c>
      <c r="P304" s="2" t="s">
        <v>249</v>
      </c>
      <c r="Q304" s="2" t="s">
        <v>206</v>
      </c>
      <c r="R304" s="2" t="s">
        <v>13429</v>
      </c>
      <c r="S304" s="58" t="s">
        <v>13430</v>
      </c>
      <c r="T304" s="2" t="s">
        <v>13431</v>
      </c>
      <c r="U304" s="2" t="s">
        <v>13432</v>
      </c>
      <c r="V304" s="2" t="s">
        <v>147</v>
      </c>
      <c r="W304" s="2" t="s">
        <v>12332</v>
      </c>
      <c r="X304" s="2">
        <v>230.49</v>
      </c>
      <c r="Y304" s="2">
        <v>12.98</v>
      </c>
      <c r="Z304" s="2">
        <v>6</v>
      </c>
      <c r="AA304" s="2" t="s">
        <v>103</v>
      </c>
      <c r="AB304" s="2">
        <v>12</v>
      </c>
      <c r="AC304" s="2">
        <v>1</v>
      </c>
      <c r="AD304" s="2">
        <v>12</v>
      </c>
    </row>
    <row r="305" spans="2:30">
      <c r="B305" s="2" t="s">
        <v>12067</v>
      </c>
      <c r="C305" s="10">
        <v>45086</v>
      </c>
      <c r="D305" s="58" t="s">
        <v>13433</v>
      </c>
      <c r="E305" s="2" t="s">
        <v>13434</v>
      </c>
      <c r="F305" s="2">
        <v>557</v>
      </c>
      <c r="G305" s="2" t="s">
        <v>12070</v>
      </c>
      <c r="H305" s="2" t="s">
        <v>128</v>
      </c>
      <c r="I305" s="2" t="s">
        <v>153</v>
      </c>
      <c r="J305" s="10">
        <v>39768</v>
      </c>
      <c r="K305" s="2" t="s">
        <v>12324</v>
      </c>
      <c r="L305" s="2" t="s">
        <v>1192</v>
      </c>
      <c r="M305" s="2" t="s">
        <v>92</v>
      </c>
      <c r="N305" s="2" t="s">
        <v>12074</v>
      </c>
      <c r="O305" s="2" t="s">
        <v>12075</v>
      </c>
      <c r="P305" s="2" t="s">
        <v>1312</v>
      </c>
      <c r="Q305" s="2" t="s">
        <v>141</v>
      </c>
      <c r="R305" s="2" t="s">
        <v>12675</v>
      </c>
      <c r="S305" s="58" t="s">
        <v>13435</v>
      </c>
      <c r="T305" s="2" t="s">
        <v>13436</v>
      </c>
      <c r="U305" s="2" t="s">
        <v>13437</v>
      </c>
      <c r="V305" s="2" t="s">
        <v>28</v>
      </c>
      <c r="W305" s="2" t="s">
        <v>1196</v>
      </c>
      <c r="X305" s="2">
        <v>525.16999999999996</v>
      </c>
      <c r="Y305" s="2">
        <v>0</v>
      </c>
      <c r="Z305" s="2">
        <v>0</v>
      </c>
      <c r="AA305" s="2" t="s">
        <v>103</v>
      </c>
      <c r="AB305" s="2">
        <v>10</v>
      </c>
      <c r="AC305" s="2">
        <v>2</v>
      </c>
      <c r="AD305" s="2">
        <v>10</v>
      </c>
    </row>
    <row r="306" spans="2:30">
      <c r="B306" s="2" t="s">
        <v>12067</v>
      </c>
      <c r="C306" s="10">
        <v>45104</v>
      </c>
      <c r="D306" s="58" t="s">
        <v>13438</v>
      </c>
      <c r="E306" s="2">
        <v>5415</v>
      </c>
      <c r="F306" s="2">
        <v>5415</v>
      </c>
      <c r="G306" s="2" t="s">
        <v>12070</v>
      </c>
      <c r="H306" s="2" t="s">
        <v>285</v>
      </c>
      <c r="I306" s="2" t="s">
        <v>13217</v>
      </c>
      <c r="J306" s="10">
        <v>44553</v>
      </c>
      <c r="K306" s="2" t="s">
        <v>12324</v>
      </c>
      <c r="L306" s="2" t="s">
        <v>1192</v>
      </c>
      <c r="M306" s="2" t="s">
        <v>92</v>
      </c>
      <c r="N306" s="2" t="s">
        <v>12074</v>
      </c>
      <c r="O306" s="2" t="s">
        <v>458</v>
      </c>
      <c r="P306" s="2" t="s">
        <v>13439</v>
      </c>
      <c r="Q306" s="2" t="s">
        <v>460</v>
      </c>
      <c r="R306" s="2" t="s">
        <v>98</v>
      </c>
      <c r="S306" s="58" t="s">
        <v>13440</v>
      </c>
      <c r="T306" s="2" t="s">
        <v>13441</v>
      </c>
      <c r="U306" s="2" t="s">
        <v>13442</v>
      </c>
      <c r="V306" s="2" t="s">
        <v>147</v>
      </c>
      <c r="W306" s="2" t="s">
        <v>1260</v>
      </c>
      <c r="X306" s="2">
        <v>314</v>
      </c>
      <c r="Y306" s="2">
        <v>0</v>
      </c>
      <c r="Z306" s="2">
        <v>0</v>
      </c>
      <c r="AA306" s="2" t="s">
        <v>103</v>
      </c>
      <c r="AB306" s="2">
        <v>14</v>
      </c>
      <c r="AC306" s="2">
        <v>1</v>
      </c>
      <c r="AD306" s="2">
        <v>14</v>
      </c>
    </row>
    <row r="307" spans="2:30">
      <c r="B307" s="2" t="s">
        <v>12067</v>
      </c>
      <c r="C307" s="10">
        <v>45092</v>
      </c>
      <c r="D307" s="58" t="s">
        <v>13443</v>
      </c>
      <c r="E307" s="2">
        <v>5454</v>
      </c>
      <c r="F307" s="2">
        <v>5454</v>
      </c>
      <c r="G307" s="2" t="s">
        <v>12070</v>
      </c>
      <c r="H307" s="2" t="s">
        <v>285</v>
      </c>
      <c r="I307" s="2" t="s">
        <v>13217</v>
      </c>
      <c r="J307" s="10">
        <v>44561</v>
      </c>
      <c r="K307" s="2" t="s">
        <v>12324</v>
      </c>
      <c r="L307" s="2" t="s">
        <v>1192</v>
      </c>
      <c r="M307" s="2" t="s">
        <v>92</v>
      </c>
      <c r="N307" s="2" t="s">
        <v>12074</v>
      </c>
      <c r="O307" s="2" t="s">
        <v>458</v>
      </c>
      <c r="P307" s="2" t="s">
        <v>13444</v>
      </c>
      <c r="Q307" s="2" t="s">
        <v>460</v>
      </c>
      <c r="R307" s="2" t="s">
        <v>98</v>
      </c>
      <c r="S307" s="58" t="s">
        <v>13445</v>
      </c>
      <c r="T307" s="2" t="s">
        <v>13446</v>
      </c>
      <c r="U307" s="2" t="s">
        <v>13447</v>
      </c>
      <c r="V307" s="2" t="s">
        <v>147</v>
      </c>
      <c r="W307" s="2" t="s">
        <v>12332</v>
      </c>
      <c r="X307" s="2">
        <v>220</v>
      </c>
      <c r="Y307" s="2">
        <v>0</v>
      </c>
      <c r="Z307" s="2">
        <v>0</v>
      </c>
      <c r="AA307" s="2" t="s">
        <v>103</v>
      </c>
      <c r="AB307" s="2">
        <v>14</v>
      </c>
      <c r="AC307" s="2">
        <v>1</v>
      </c>
      <c r="AD307" s="2">
        <v>14</v>
      </c>
    </row>
    <row r="308" spans="2:30">
      <c r="B308" s="2" t="s">
        <v>12067</v>
      </c>
      <c r="C308" s="10">
        <v>45112</v>
      </c>
      <c r="D308" s="58" t="s">
        <v>13448</v>
      </c>
      <c r="E308" s="2" t="s">
        <v>13449</v>
      </c>
      <c r="F308" s="2">
        <v>682</v>
      </c>
      <c r="G308" s="2" t="s">
        <v>148</v>
      </c>
      <c r="H308" s="2" t="s">
        <v>285</v>
      </c>
      <c r="I308" s="2" t="s">
        <v>290</v>
      </c>
      <c r="J308" s="10">
        <v>41697</v>
      </c>
      <c r="K308" s="2" t="s">
        <v>148</v>
      </c>
      <c r="L308" s="2" t="s">
        <v>148</v>
      </c>
      <c r="M308" s="2" t="s">
        <v>92</v>
      </c>
      <c r="N308" s="2" t="s">
        <v>148</v>
      </c>
      <c r="O308" s="2" t="s">
        <v>296</v>
      </c>
      <c r="P308" s="2" t="s">
        <v>284</v>
      </c>
      <c r="Q308" s="2" t="s">
        <v>297</v>
      </c>
      <c r="R308" s="2" t="s">
        <v>5925</v>
      </c>
      <c r="S308" s="58" t="s">
        <v>13450</v>
      </c>
      <c r="T308" s="2" t="s">
        <v>13451</v>
      </c>
      <c r="U308" s="2" t="s">
        <v>13452</v>
      </c>
      <c r="V308" s="2" t="s">
        <v>147</v>
      </c>
      <c r="W308" s="2" t="s">
        <v>1260</v>
      </c>
      <c r="X308" s="2">
        <v>409.66</v>
      </c>
      <c r="Y308" s="2">
        <v>80.16</v>
      </c>
      <c r="Z308" s="2">
        <v>20</v>
      </c>
      <c r="AA308" s="2" t="s">
        <v>103</v>
      </c>
      <c r="AB308" s="2">
        <v>9</v>
      </c>
      <c r="AC308" s="2">
        <v>2</v>
      </c>
      <c r="AD308" s="2">
        <v>9</v>
      </c>
    </row>
    <row r="309" spans="2:30">
      <c r="B309" s="2" t="s">
        <v>12067</v>
      </c>
      <c r="C309" s="10">
        <v>45113</v>
      </c>
      <c r="D309" s="58" t="s">
        <v>13453</v>
      </c>
      <c r="E309" s="2">
        <v>5320</v>
      </c>
      <c r="F309" s="2">
        <v>5320</v>
      </c>
      <c r="G309" s="2" t="s">
        <v>148</v>
      </c>
      <c r="H309" s="2" t="s">
        <v>128</v>
      </c>
      <c r="I309" s="2" t="s">
        <v>214</v>
      </c>
      <c r="J309" s="10">
        <v>43816</v>
      </c>
      <c r="K309" s="2" t="s">
        <v>148</v>
      </c>
      <c r="L309" s="2" t="s">
        <v>148</v>
      </c>
      <c r="M309" s="2" t="s">
        <v>92</v>
      </c>
      <c r="N309" s="2" t="s">
        <v>148</v>
      </c>
      <c r="O309" s="2" t="s">
        <v>12075</v>
      </c>
      <c r="P309" s="2" t="s">
        <v>13454</v>
      </c>
      <c r="Q309" s="2" t="s">
        <v>141</v>
      </c>
      <c r="R309" s="2" t="s">
        <v>98</v>
      </c>
      <c r="S309" s="58" t="s">
        <v>13455</v>
      </c>
      <c r="T309" s="2" t="s">
        <v>13456</v>
      </c>
      <c r="U309" s="2" t="s">
        <v>13457</v>
      </c>
      <c r="V309" s="2" t="s">
        <v>147</v>
      </c>
      <c r="W309" s="2" t="s">
        <v>12312</v>
      </c>
      <c r="X309" s="2">
        <v>173.03</v>
      </c>
      <c r="Y309" s="2">
        <v>39.229999999999997</v>
      </c>
      <c r="Z309" s="2">
        <v>0</v>
      </c>
      <c r="AA309" s="2" t="s">
        <v>103</v>
      </c>
      <c r="AB309" s="2">
        <v>14</v>
      </c>
      <c r="AC309" s="2">
        <v>1</v>
      </c>
      <c r="AD309" s="2">
        <v>14</v>
      </c>
    </row>
    <row r="310" spans="2:30">
      <c r="B310" s="2" t="s">
        <v>12067</v>
      </c>
      <c r="C310" s="10">
        <v>45113</v>
      </c>
      <c r="D310" s="58" t="s">
        <v>13458</v>
      </c>
      <c r="E310" s="2">
        <v>5323</v>
      </c>
      <c r="F310" s="2">
        <v>5323</v>
      </c>
      <c r="G310" s="2" t="s">
        <v>148</v>
      </c>
      <c r="H310" s="2" t="s">
        <v>12112</v>
      </c>
      <c r="I310" s="2" t="s">
        <v>13459</v>
      </c>
      <c r="J310" s="10">
        <v>43819</v>
      </c>
      <c r="K310" s="2" t="s">
        <v>148</v>
      </c>
      <c r="L310" s="2" t="s">
        <v>148</v>
      </c>
      <c r="M310" s="2" t="s">
        <v>92</v>
      </c>
      <c r="N310" s="2" t="s">
        <v>148</v>
      </c>
      <c r="O310" s="2" t="s">
        <v>442</v>
      </c>
      <c r="P310" s="2" t="s">
        <v>3422</v>
      </c>
      <c r="Q310" s="2" t="s">
        <v>587</v>
      </c>
      <c r="R310" s="2" t="s">
        <v>98</v>
      </c>
      <c r="S310" s="58" t="s">
        <v>13460</v>
      </c>
      <c r="T310" s="2" t="s">
        <v>13461</v>
      </c>
      <c r="U310" s="2" t="s">
        <v>13462</v>
      </c>
      <c r="V310" s="2" t="s">
        <v>147</v>
      </c>
      <c r="W310" s="2" t="s">
        <v>1260</v>
      </c>
      <c r="X310" s="2">
        <v>413.91</v>
      </c>
      <c r="Y310" s="2">
        <v>39.090000000000003</v>
      </c>
      <c r="Z310" s="2">
        <v>0</v>
      </c>
      <c r="AA310" s="2" t="s">
        <v>103</v>
      </c>
      <c r="AB310" s="2">
        <v>11</v>
      </c>
      <c r="AC310" s="2">
        <v>1</v>
      </c>
      <c r="AD310" s="2">
        <v>11</v>
      </c>
    </row>
    <row r="311" spans="2:30">
      <c r="B311" s="2" t="s">
        <v>12067</v>
      </c>
      <c r="C311" s="10">
        <v>45113</v>
      </c>
      <c r="D311" s="58" t="s">
        <v>13463</v>
      </c>
      <c r="E311" s="2">
        <v>5389</v>
      </c>
      <c r="F311" s="2">
        <v>5389</v>
      </c>
      <c r="G311" s="2" t="s">
        <v>148</v>
      </c>
      <c r="H311" s="2" t="s">
        <v>128</v>
      </c>
      <c r="I311" s="2" t="s">
        <v>214</v>
      </c>
      <c r="J311" s="10">
        <v>44508</v>
      </c>
      <c r="K311" s="2" t="s">
        <v>148</v>
      </c>
      <c r="L311" s="2" t="s">
        <v>148</v>
      </c>
      <c r="M311" s="2" t="s">
        <v>92</v>
      </c>
      <c r="N311" s="2" t="s">
        <v>148</v>
      </c>
      <c r="O311" s="2" t="s">
        <v>12075</v>
      </c>
      <c r="P311" s="2" t="s">
        <v>13464</v>
      </c>
      <c r="Q311" s="2" t="s">
        <v>141</v>
      </c>
      <c r="R311" s="2" t="s">
        <v>98</v>
      </c>
      <c r="S311" s="58" t="s">
        <v>13465</v>
      </c>
      <c r="T311" s="2" t="s">
        <v>13466</v>
      </c>
      <c r="U311" s="2" t="s">
        <v>13467</v>
      </c>
      <c r="V311" s="2" t="s">
        <v>147</v>
      </c>
      <c r="W311" s="2" t="s">
        <v>12312</v>
      </c>
      <c r="X311" s="2">
        <v>166.84</v>
      </c>
      <c r="Y311" s="2">
        <v>7.16</v>
      </c>
      <c r="Z311" s="2">
        <v>0</v>
      </c>
      <c r="AA311" s="2" t="s">
        <v>103</v>
      </c>
      <c r="AB311" s="2">
        <v>14</v>
      </c>
      <c r="AC311" s="2">
        <v>1</v>
      </c>
      <c r="AD311" s="2">
        <v>14</v>
      </c>
    </row>
    <row r="312" spans="2:30">
      <c r="B312" s="2" t="s">
        <v>12067</v>
      </c>
      <c r="C312" s="10">
        <v>45114</v>
      </c>
      <c r="D312" s="58" t="s">
        <v>13468</v>
      </c>
      <c r="E312" s="2">
        <v>5252</v>
      </c>
      <c r="F312" s="2">
        <v>5252</v>
      </c>
      <c r="G312" s="2" t="s">
        <v>148</v>
      </c>
      <c r="H312" s="2" t="s">
        <v>12791</v>
      </c>
      <c r="I312" s="2" t="s">
        <v>13469</v>
      </c>
      <c r="J312" s="10">
        <v>43725</v>
      </c>
      <c r="K312" s="2" t="s">
        <v>148</v>
      </c>
      <c r="L312" s="2" t="s">
        <v>148</v>
      </c>
      <c r="M312" s="2" t="s">
        <v>92</v>
      </c>
      <c r="N312" s="2" t="s">
        <v>148</v>
      </c>
      <c r="O312" s="2" t="s">
        <v>12075</v>
      </c>
      <c r="P312" s="2" t="s">
        <v>2980</v>
      </c>
      <c r="Q312" s="2" t="s">
        <v>141</v>
      </c>
      <c r="R312" s="2" t="s">
        <v>98</v>
      </c>
      <c r="S312" s="58" t="s">
        <v>13470</v>
      </c>
      <c r="T312" s="2" t="s">
        <v>13471</v>
      </c>
      <c r="U312" s="2" t="s">
        <v>13472</v>
      </c>
      <c r="V312" s="2" t="s">
        <v>147</v>
      </c>
      <c r="W312" s="2" t="s">
        <v>12312</v>
      </c>
      <c r="X312" s="2">
        <v>176.23</v>
      </c>
      <c r="Y312" s="2">
        <v>67.61</v>
      </c>
      <c r="Z312" s="2">
        <v>0</v>
      </c>
      <c r="AA312" s="2" t="s">
        <v>103</v>
      </c>
      <c r="AB312" s="2">
        <v>11</v>
      </c>
      <c r="AC312" s="2">
        <v>2</v>
      </c>
      <c r="AD312" s="2">
        <v>11</v>
      </c>
    </row>
    <row r="313" spans="2:30">
      <c r="B313" s="2" t="s">
        <v>12067</v>
      </c>
      <c r="C313" s="10">
        <v>45115</v>
      </c>
      <c r="D313" s="58" t="s">
        <v>13473</v>
      </c>
      <c r="E313" s="2">
        <v>5278</v>
      </c>
      <c r="F313" s="2">
        <v>5278</v>
      </c>
      <c r="G313" s="2" t="s">
        <v>148</v>
      </c>
      <c r="H313" s="2" t="s">
        <v>12112</v>
      </c>
      <c r="I313" s="2" t="s">
        <v>12865</v>
      </c>
      <c r="J313" s="10">
        <v>43769</v>
      </c>
      <c r="K313" s="2" t="s">
        <v>148</v>
      </c>
      <c r="L313" s="2" t="s">
        <v>148</v>
      </c>
      <c r="M313" s="2" t="s">
        <v>92</v>
      </c>
      <c r="N313" s="2" t="s">
        <v>148</v>
      </c>
      <c r="O313" s="2" t="s">
        <v>13406</v>
      </c>
      <c r="P313" s="2" t="s">
        <v>482</v>
      </c>
      <c r="Q313" s="2" t="s">
        <v>481</v>
      </c>
      <c r="R313" s="2" t="s">
        <v>13474</v>
      </c>
      <c r="S313" s="58" t="s">
        <v>13475</v>
      </c>
      <c r="T313" s="2" t="s">
        <v>13476</v>
      </c>
      <c r="U313" s="2" t="s">
        <v>13477</v>
      </c>
      <c r="V313" s="2" t="s">
        <v>147</v>
      </c>
      <c r="W313" s="2" t="s">
        <v>1260</v>
      </c>
      <c r="X313" s="2">
        <v>379.27</v>
      </c>
      <c r="Y313" s="2">
        <v>23.6</v>
      </c>
      <c r="Z313" s="2">
        <v>0</v>
      </c>
      <c r="AA313" s="2" t="s">
        <v>103</v>
      </c>
      <c r="AB313" s="2">
        <v>15</v>
      </c>
      <c r="AC313" s="2">
        <v>1</v>
      </c>
      <c r="AD313" s="2">
        <v>15</v>
      </c>
    </row>
    <row r="314" spans="2:30">
      <c r="B314" s="2" t="s">
        <v>12067</v>
      </c>
      <c r="C314" s="10">
        <v>45115</v>
      </c>
      <c r="D314" s="58" t="s">
        <v>13478</v>
      </c>
      <c r="E314" s="2">
        <v>5318</v>
      </c>
      <c r="F314" s="2">
        <v>5318</v>
      </c>
      <c r="G314" s="2" t="s">
        <v>148</v>
      </c>
      <c r="H314" s="2" t="s">
        <v>128</v>
      </c>
      <c r="I314" s="2" t="s">
        <v>319</v>
      </c>
      <c r="J314" s="10">
        <v>43804</v>
      </c>
      <c r="K314" s="2" t="s">
        <v>148</v>
      </c>
      <c r="L314" s="2" t="s">
        <v>148</v>
      </c>
      <c r="M314" s="2" t="s">
        <v>92</v>
      </c>
      <c r="N314" s="2" t="s">
        <v>148</v>
      </c>
      <c r="O314" s="2" t="s">
        <v>12075</v>
      </c>
      <c r="P314" s="2" t="s">
        <v>142</v>
      </c>
      <c r="Q314" s="2" t="s">
        <v>141</v>
      </c>
      <c r="R314" s="2" t="s">
        <v>6884</v>
      </c>
      <c r="S314" s="58" t="s">
        <v>13479</v>
      </c>
      <c r="T314" s="2" t="s">
        <v>13480</v>
      </c>
      <c r="U314" s="2" t="s">
        <v>13481</v>
      </c>
      <c r="V314" s="2" t="s">
        <v>147</v>
      </c>
      <c r="W314" s="2" t="s">
        <v>12332</v>
      </c>
      <c r="X314" s="2">
        <v>282.60000000000002</v>
      </c>
      <c r="Y314" s="2">
        <v>32.57</v>
      </c>
      <c r="Z314" s="2">
        <v>0</v>
      </c>
      <c r="AA314" s="2" t="s">
        <v>103</v>
      </c>
      <c r="AB314" s="2">
        <v>10</v>
      </c>
      <c r="AC314" s="2">
        <v>1</v>
      </c>
      <c r="AD314" s="2">
        <v>10</v>
      </c>
    </row>
    <row r="315" spans="2:30">
      <c r="B315" s="2" t="s">
        <v>12067</v>
      </c>
      <c r="C315" s="10">
        <v>45115</v>
      </c>
      <c r="D315" s="58" t="s">
        <v>13482</v>
      </c>
      <c r="E315" s="2">
        <v>5369</v>
      </c>
      <c r="F315" s="2">
        <v>5369</v>
      </c>
      <c r="G315" s="2" t="s">
        <v>148</v>
      </c>
      <c r="H315" s="2" t="s">
        <v>285</v>
      </c>
      <c r="I315" s="2" t="s">
        <v>13483</v>
      </c>
      <c r="J315" s="10">
        <v>44484</v>
      </c>
      <c r="K315" s="2" t="s">
        <v>148</v>
      </c>
      <c r="L315" s="2" t="s">
        <v>148</v>
      </c>
      <c r="M315" s="2" t="s">
        <v>92</v>
      </c>
      <c r="N315" s="2" t="s">
        <v>148</v>
      </c>
      <c r="O315" s="2" t="s">
        <v>458</v>
      </c>
      <c r="P315" s="2" t="s">
        <v>13484</v>
      </c>
      <c r="Q315" s="2" t="s">
        <v>460</v>
      </c>
      <c r="R315" s="2" t="s">
        <v>98</v>
      </c>
      <c r="S315" s="58" t="s">
        <v>13485</v>
      </c>
      <c r="T315" s="2" t="s">
        <v>13486</v>
      </c>
      <c r="U315" s="2" t="s">
        <v>13487</v>
      </c>
      <c r="V315" s="2" t="s">
        <v>147</v>
      </c>
      <c r="W315" s="2" t="s">
        <v>12332</v>
      </c>
      <c r="X315" s="2">
        <v>219.92</v>
      </c>
      <c r="Y315" s="2">
        <v>20.84</v>
      </c>
      <c r="Z315" s="2">
        <v>0</v>
      </c>
      <c r="AA315" s="2" t="s">
        <v>103</v>
      </c>
      <c r="AB315" s="2">
        <v>14</v>
      </c>
      <c r="AC315" s="2">
        <v>1</v>
      </c>
      <c r="AD315" s="2">
        <v>14</v>
      </c>
    </row>
    <row r="316" spans="2:30">
      <c r="B316" s="2" t="s">
        <v>12067</v>
      </c>
      <c r="C316" s="10">
        <v>45117</v>
      </c>
      <c r="D316" s="58" t="s">
        <v>13488</v>
      </c>
      <c r="E316" s="2">
        <v>1257</v>
      </c>
      <c r="F316" s="2">
        <v>1257</v>
      </c>
      <c r="G316" s="2" t="s">
        <v>148</v>
      </c>
      <c r="H316" s="2" t="s">
        <v>285</v>
      </c>
      <c r="I316" s="2" t="s">
        <v>663</v>
      </c>
      <c r="J316" s="10">
        <v>42481</v>
      </c>
      <c r="K316" s="2" t="s">
        <v>148</v>
      </c>
      <c r="L316" s="2" t="s">
        <v>148</v>
      </c>
      <c r="M316" s="2" t="s">
        <v>92</v>
      </c>
      <c r="N316" s="2" t="s">
        <v>148</v>
      </c>
      <c r="O316" s="2" t="s">
        <v>296</v>
      </c>
      <c r="P316" s="2" t="s">
        <v>13489</v>
      </c>
      <c r="Q316" s="2" t="s">
        <v>669</v>
      </c>
      <c r="R316" s="2" t="s">
        <v>98</v>
      </c>
      <c r="S316" s="58" t="s">
        <v>13490</v>
      </c>
      <c r="T316" s="2" t="s">
        <v>13491</v>
      </c>
      <c r="U316" s="2" t="s">
        <v>13492</v>
      </c>
      <c r="V316" s="2" t="s">
        <v>147</v>
      </c>
      <c r="W316" s="2" t="s">
        <v>1351</v>
      </c>
      <c r="X316" s="2">
        <v>705.81</v>
      </c>
      <c r="Y316" s="2">
        <v>102.71</v>
      </c>
      <c r="Z316" s="2">
        <v>15</v>
      </c>
      <c r="AA316" s="2" t="s">
        <v>103</v>
      </c>
      <c r="AB316" s="2">
        <v>15</v>
      </c>
      <c r="AC316" s="2">
        <v>1</v>
      </c>
      <c r="AD316" s="2">
        <v>15</v>
      </c>
    </row>
    <row r="317" spans="2:30">
      <c r="B317" s="2" t="s">
        <v>12067</v>
      </c>
      <c r="C317" s="10">
        <v>45117</v>
      </c>
      <c r="D317" s="58" t="s">
        <v>13493</v>
      </c>
      <c r="E317" s="2" t="s">
        <v>13494</v>
      </c>
      <c r="F317" s="2">
        <v>974</v>
      </c>
      <c r="G317" s="2" t="s">
        <v>148</v>
      </c>
      <c r="H317" s="2" t="s">
        <v>431</v>
      </c>
      <c r="I317" s="2" t="s">
        <v>12775</v>
      </c>
      <c r="J317" s="10">
        <v>42954</v>
      </c>
      <c r="K317" s="2" t="s">
        <v>148</v>
      </c>
      <c r="L317" s="2" t="s">
        <v>148</v>
      </c>
      <c r="M317" s="2" t="s">
        <v>92</v>
      </c>
      <c r="N317" s="2" t="s">
        <v>148</v>
      </c>
      <c r="O317" s="2" t="s">
        <v>248</v>
      </c>
      <c r="P317" s="2" t="s">
        <v>2175</v>
      </c>
      <c r="Q317" s="2" t="s">
        <v>206</v>
      </c>
      <c r="R317" s="2" t="s">
        <v>98</v>
      </c>
      <c r="S317" s="58" t="s">
        <v>13495</v>
      </c>
      <c r="T317" s="2" t="s">
        <v>13496</v>
      </c>
      <c r="U317" s="2" t="s">
        <v>13497</v>
      </c>
      <c r="V317" s="2" t="s">
        <v>147</v>
      </c>
      <c r="W317" s="2" t="s">
        <v>12332</v>
      </c>
      <c r="X317" s="2">
        <v>297.52999999999997</v>
      </c>
      <c r="Y317" s="2">
        <v>74.73</v>
      </c>
      <c r="Z317" s="2">
        <v>25</v>
      </c>
      <c r="AA317" s="2" t="s">
        <v>103</v>
      </c>
      <c r="AB317" s="2">
        <v>5</v>
      </c>
      <c r="AC317" s="2">
        <v>1</v>
      </c>
      <c r="AD317" s="2">
        <v>5</v>
      </c>
    </row>
    <row r="318" spans="2:30">
      <c r="B318" s="2" t="s">
        <v>12067</v>
      </c>
      <c r="C318" s="10">
        <v>45117</v>
      </c>
      <c r="D318" s="58" t="s">
        <v>13498</v>
      </c>
      <c r="E318" s="2">
        <v>5162</v>
      </c>
      <c r="F318" s="2">
        <v>5162</v>
      </c>
      <c r="G318" s="2" t="s">
        <v>148</v>
      </c>
      <c r="H318" s="2" t="s">
        <v>431</v>
      </c>
      <c r="I318" s="2" t="s">
        <v>12471</v>
      </c>
      <c r="J318" s="10">
        <v>43594</v>
      </c>
      <c r="K318" s="2" t="s">
        <v>148</v>
      </c>
      <c r="L318" s="2" t="s">
        <v>148</v>
      </c>
      <c r="M318" s="2" t="s">
        <v>69</v>
      </c>
      <c r="N318" s="2" t="s">
        <v>148</v>
      </c>
      <c r="O318" s="2" t="s">
        <v>248</v>
      </c>
      <c r="P318" s="2" t="s">
        <v>7366</v>
      </c>
      <c r="Q318" s="2" t="s">
        <v>206</v>
      </c>
      <c r="R318" s="2" t="s">
        <v>13499</v>
      </c>
      <c r="S318" s="58" t="s">
        <v>13500</v>
      </c>
      <c r="T318" s="2" t="s">
        <v>13501</v>
      </c>
      <c r="U318" s="2" t="s">
        <v>13502</v>
      </c>
      <c r="V318" s="2" t="s">
        <v>147</v>
      </c>
      <c r="W318" s="2" t="s">
        <v>12332</v>
      </c>
      <c r="X318" s="2">
        <v>292.27</v>
      </c>
      <c r="Y318" s="2">
        <v>21.91</v>
      </c>
      <c r="Z318" s="2">
        <v>8</v>
      </c>
      <c r="AA318" s="2" t="s">
        <v>331</v>
      </c>
      <c r="AB318" s="2">
        <v>13</v>
      </c>
      <c r="AC318" s="2">
        <v>1</v>
      </c>
      <c r="AD318" s="2">
        <v>13</v>
      </c>
    </row>
    <row r="319" spans="2:30">
      <c r="B319" s="2" t="s">
        <v>12067</v>
      </c>
      <c r="C319" s="10">
        <v>45117</v>
      </c>
      <c r="D319" s="58" t="s">
        <v>13503</v>
      </c>
      <c r="E319" s="2">
        <v>5375</v>
      </c>
      <c r="F319" s="2">
        <v>5375</v>
      </c>
      <c r="G319" s="2" t="s">
        <v>148</v>
      </c>
      <c r="H319" s="2" t="s">
        <v>380</v>
      </c>
      <c r="I319" s="2" t="s">
        <v>13190</v>
      </c>
      <c r="J319" s="10">
        <v>44522</v>
      </c>
      <c r="K319" s="2" t="s">
        <v>148</v>
      </c>
      <c r="L319" s="2" t="s">
        <v>148</v>
      </c>
      <c r="M319" s="2" t="s">
        <v>92</v>
      </c>
      <c r="N319" s="2" t="s">
        <v>148</v>
      </c>
      <c r="O319" s="2" t="s">
        <v>13370</v>
      </c>
      <c r="P319" s="2" t="s">
        <v>13504</v>
      </c>
      <c r="Q319" s="2" t="s">
        <v>727</v>
      </c>
      <c r="R319" s="2" t="s">
        <v>98</v>
      </c>
      <c r="S319" s="58" t="s">
        <v>13505</v>
      </c>
      <c r="T319" s="2" t="s">
        <v>13506</v>
      </c>
      <c r="U319" s="2" t="s">
        <v>13507</v>
      </c>
      <c r="V319" s="2" t="s">
        <v>147</v>
      </c>
      <c r="W319" s="2" t="s">
        <v>1260</v>
      </c>
      <c r="X319" s="2">
        <v>358.1</v>
      </c>
      <c r="Y319" s="2">
        <v>22.09</v>
      </c>
      <c r="Z319" s="2">
        <v>0</v>
      </c>
      <c r="AA319" s="2" t="s">
        <v>103</v>
      </c>
      <c r="AB319" s="2">
        <v>21</v>
      </c>
      <c r="AC319" s="2">
        <v>1</v>
      </c>
      <c r="AD319" s="2">
        <v>21</v>
      </c>
    </row>
    <row r="320" spans="2:30">
      <c r="B320" s="2" t="s">
        <v>12067</v>
      </c>
      <c r="C320" s="10">
        <v>45117</v>
      </c>
      <c r="D320" s="58" t="s">
        <v>13508</v>
      </c>
      <c r="E320" s="2">
        <v>1579</v>
      </c>
      <c r="F320" s="2">
        <v>1579</v>
      </c>
      <c r="G320" s="2" t="s">
        <v>148</v>
      </c>
      <c r="H320" s="2" t="s">
        <v>285</v>
      </c>
      <c r="I320" s="2" t="s">
        <v>290</v>
      </c>
      <c r="J320" s="10">
        <v>44560</v>
      </c>
      <c r="K320" s="2" t="s">
        <v>148</v>
      </c>
      <c r="L320" s="2" t="s">
        <v>148</v>
      </c>
      <c r="M320" s="2" t="s">
        <v>92</v>
      </c>
      <c r="N320" s="2" t="s">
        <v>148</v>
      </c>
      <c r="O320" s="2" t="s">
        <v>296</v>
      </c>
      <c r="P320" s="2" t="s">
        <v>11653</v>
      </c>
      <c r="Q320" s="2" t="s">
        <v>297</v>
      </c>
      <c r="R320" s="2" t="s">
        <v>98</v>
      </c>
      <c r="S320" s="58" t="s">
        <v>13509</v>
      </c>
      <c r="T320" s="2" t="s">
        <v>13510</v>
      </c>
      <c r="U320" s="2" t="s">
        <v>13511</v>
      </c>
      <c r="V320" s="2" t="s">
        <v>147</v>
      </c>
      <c r="W320" s="2" t="s">
        <v>1196</v>
      </c>
      <c r="X320" s="2">
        <v>503</v>
      </c>
      <c r="Y320" s="2">
        <v>0</v>
      </c>
      <c r="Z320" s="2">
        <v>0</v>
      </c>
      <c r="AA320" s="2" t="s">
        <v>103</v>
      </c>
      <c r="AB320" s="2">
        <v>15</v>
      </c>
      <c r="AC320" s="2">
        <v>1</v>
      </c>
      <c r="AD320" s="2">
        <v>15</v>
      </c>
    </row>
    <row r="321" spans="2:30">
      <c r="B321" s="2" t="s">
        <v>12067</v>
      </c>
      <c r="C321" s="10">
        <v>45118</v>
      </c>
      <c r="D321" s="58" t="s">
        <v>13512</v>
      </c>
      <c r="E321" s="2" t="s">
        <v>13513</v>
      </c>
      <c r="F321" s="2">
        <v>619</v>
      </c>
      <c r="G321" s="2" t="s">
        <v>148</v>
      </c>
      <c r="H321" s="2" t="s">
        <v>431</v>
      </c>
      <c r="I321" s="2" t="s">
        <v>200</v>
      </c>
      <c r="J321" s="10">
        <v>40876</v>
      </c>
      <c r="K321" s="2" t="s">
        <v>148</v>
      </c>
      <c r="L321" s="2" t="s">
        <v>148</v>
      </c>
      <c r="M321" s="2" t="s">
        <v>92</v>
      </c>
      <c r="N321" s="2" t="s">
        <v>148</v>
      </c>
      <c r="O321" s="2" t="s">
        <v>12084</v>
      </c>
      <c r="P321" s="2" t="s">
        <v>199</v>
      </c>
      <c r="Q321" s="2" t="s">
        <v>206</v>
      </c>
      <c r="R321" s="2" t="s">
        <v>2790</v>
      </c>
      <c r="S321" s="58" t="s">
        <v>13514</v>
      </c>
      <c r="T321" s="2" t="s">
        <v>13515</v>
      </c>
      <c r="U321" s="2" t="s">
        <v>13516</v>
      </c>
      <c r="V321" s="2" t="s">
        <v>147</v>
      </c>
      <c r="W321" s="2" t="s">
        <v>1260</v>
      </c>
      <c r="X321" s="2">
        <v>429.96</v>
      </c>
      <c r="Y321" s="2">
        <v>15.24</v>
      </c>
      <c r="Z321" s="2">
        <v>4</v>
      </c>
      <c r="AA321" s="2" t="s">
        <v>103</v>
      </c>
      <c r="AB321" s="2">
        <v>12</v>
      </c>
      <c r="AC321" s="2">
        <v>1</v>
      </c>
      <c r="AD321" s="2">
        <v>12</v>
      </c>
    </row>
    <row r="322" spans="2:30">
      <c r="B322" s="2" t="s">
        <v>12067</v>
      </c>
      <c r="C322" s="10">
        <v>45120</v>
      </c>
      <c r="D322" s="58" t="s">
        <v>13517</v>
      </c>
      <c r="E322" s="2" t="s">
        <v>12329</v>
      </c>
      <c r="F322" s="2">
        <v>809</v>
      </c>
      <c r="G322" s="2" t="s">
        <v>148</v>
      </c>
      <c r="H322" s="2" t="s">
        <v>128</v>
      </c>
      <c r="I322" s="2" t="s">
        <v>319</v>
      </c>
      <c r="J322" s="10">
        <v>43782</v>
      </c>
      <c r="K322" s="2" t="s">
        <v>148</v>
      </c>
      <c r="L322" s="2" t="s">
        <v>148</v>
      </c>
      <c r="M322" s="2" t="s">
        <v>92</v>
      </c>
      <c r="N322" s="2" t="s">
        <v>148</v>
      </c>
      <c r="O322" s="2" t="s">
        <v>12075</v>
      </c>
      <c r="P322" s="2" t="s">
        <v>142</v>
      </c>
      <c r="Q322" s="2" t="s">
        <v>141</v>
      </c>
      <c r="R322" s="2" t="s">
        <v>326</v>
      </c>
      <c r="S322" s="58" t="s">
        <v>13518</v>
      </c>
      <c r="T322" s="2" t="s">
        <v>13519</v>
      </c>
      <c r="U322" s="2" t="s">
        <v>13520</v>
      </c>
      <c r="V322" s="2" t="s">
        <v>147</v>
      </c>
      <c r="W322" s="2" t="s">
        <v>12312</v>
      </c>
      <c r="X322" s="2">
        <v>18.22</v>
      </c>
      <c r="Y322" s="2">
        <v>0</v>
      </c>
      <c r="Z322" s="2">
        <v>0</v>
      </c>
      <c r="AA322" s="2" t="s">
        <v>103</v>
      </c>
      <c r="AB322" s="2">
        <v>10</v>
      </c>
      <c r="AC322" s="2">
        <v>1</v>
      </c>
      <c r="AD322" s="2">
        <v>10</v>
      </c>
    </row>
    <row r="323" spans="2:30">
      <c r="B323" s="2" t="s">
        <v>12067</v>
      </c>
      <c r="C323" s="10">
        <v>45120</v>
      </c>
      <c r="D323" s="58" t="s">
        <v>13521</v>
      </c>
      <c r="E323" s="2">
        <v>5403</v>
      </c>
      <c r="F323" s="2">
        <v>5403</v>
      </c>
      <c r="G323" s="2" t="s">
        <v>148</v>
      </c>
      <c r="H323" s="2" t="s">
        <v>128</v>
      </c>
      <c r="I323" s="2" t="s">
        <v>214</v>
      </c>
      <c r="J323" s="10">
        <v>44544</v>
      </c>
      <c r="K323" s="2" t="s">
        <v>148</v>
      </c>
      <c r="L323" s="2" t="s">
        <v>148</v>
      </c>
      <c r="M323" s="2" t="s">
        <v>92</v>
      </c>
      <c r="N323" s="2" t="s">
        <v>148</v>
      </c>
      <c r="O323" s="2" t="s">
        <v>12075</v>
      </c>
      <c r="P323" s="2" t="s">
        <v>13522</v>
      </c>
      <c r="Q323" s="2" t="s">
        <v>141</v>
      </c>
      <c r="R323" s="2" t="s">
        <v>98</v>
      </c>
      <c r="S323" s="58" t="s">
        <v>13523</v>
      </c>
      <c r="T323" s="2" t="s">
        <v>13524</v>
      </c>
      <c r="U323" s="2" t="s">
        <v>13525</v>
      </c>
      <c r="V323" s="2" t="s">
        <v>147</v>
      </c>
      <c r="W323" s="2" t="s">
        <v>12332</v>
      </c>
      <c r="X323" s="2">
        <v>292</v>
      </c>
      <c r="Y323" s="2">
        <v>14.78</v>
      </c>
      <c r="Z323" s="2">
        <v>0</v>
      </c>
      <c r="AA323" s="2" t="s">
        <v>103</v>
      </c>
      <c r="AB323" s="2">
        <v>14</v>
      </c>
      <c r="AC323" s="2">
        <v>1</v>
      </c>
      <c r="AD323" s="2">
        <v>14</v>
      </c>
    </row>
    <row r="324" spans="2:30">
      <c r="B324" s="2" t="s">
        <v>12067</v>
      </c>
      <c r="C324" s="10">
        <v>45122</v>
      </c>
      <c r="D324" s="58" t="s">
        <v>13526</v>
      </c>
      <c r="E324" s="2" t="s">
        <v>13527</v>
      </c>
      <c r="F324" s="2">
        <v>575</v>
      </c>
      <c r="G324" s="2" t="s">
        <v>148</v>
      </c>
      <c r="H324" s="2" t="s">
        <v>12791</v>
      </c>
      <c r="I324" s="2" t="s">
        <v>12506</v>
      </c>
      <c r="J324" s="10">
        <v>40409</v>
      </c>
      <c r="K324" s="2" t="s">
        <v>148</v>
      </c>
      <c r="L324" s="2" t="s">
        <v>148</v>
      </c>
      <c r="M324" s="2" t="s">
        <v>92</v>
      </c>
      <c r="N324" s="2" t="s">
        <v>148</v>
      </c>
      <c r="O324" s="2" t="s">
        <v>12075</v>
      </c>
      <c r="P324" s="2" t="s">
        <v>12561</v>
      </c>
      <c r="Q324" s="2" t="s">
        <v>141</v>
      </c>
      <c r="R324" s="2" t="s">
        <v>98</v>
      </c>
      <c r="S324" s="58" t="s">
        <v>13528</v>
      </c>
      <c r="T324" s="2" t="s">
        <v>13529</v>
      </c>
      <c r="U324" s="2" t="s">
        <v>13530</v>
      </c>
      <c r="V324" s="2" t="s">
        <v>147</v>
      </c>
      <c r="W324" s="2" t="s">
        <v>1196</v>
      </c>
      <c r="X324" s="2">
        <v>561.73</v>
      </c>
      <c r="Y324" s="2">
        <v>472.61</v>
      </c>
      <c r="Z324" s="2">
        <v>84</v>
      </c>
      <c r="AA324" s="2" t="s">
        <v>103</v>
      </c>
      <c r="AB324" s="2">
        <v>13</v>
      </c>
      <c r="AC324" s="2">
        <v>1</v>
      </c>
      <c r="AD324" s="2">
        <v>13</v>
      </c>
    </row>
    <row r="325" spans="2:30">
      <c r="B325" s="2" t="s">
        <v>12067</v>
      </c>
      <c r="C325" s="10">
        <v>45122</v>
      </c>
      <c r="D325" s="58" t="s">
        <v>13531</v>
      </c>
      <c r="E325" s="2" t="s">
        <v>13532</v>
      </c>
      <c r="F325" s="2">
        <v>84</v>
      </c>
      <c r="G325" s="2" t="s">
        <v>148</v>
      </c>
      <c r="H325" s="2" t="s">
        <v>12112</v>
      </c>
      <c r="I325" s="2" t="s">
        <v>12865</v>
      </c>
      <c r="J325" s="10">
        <v>41242</v>
      </c>
      <c r="K325" s="2" t="s">
        <v>148</v>
      </c>
      <c r="L325" s="2" t="s">
        <v>148</v>
      </c>
      <c r="M325" s="2" t="s">
        <v>92</v>
      </c>
      <c r="N325" s="2" t="s">
        <v>148</v>
      </c>
      <c r="O325" s="2" t="s">
        <v>13406</v>
      </c>
      <c r="P325" s="2" t="s">
        <v>482</v>
      </c>
      <c r="Q325" s="2" t="s">
        <v>481</v>
      </c>
      <c r="R325" s="2" t="s">
        <v>13533</v>
      </c>
      <c r="S325" s="58" t="s">
        <v>13534</v>
      </c>
      <c r="T325" s="2" t="s">
        <v>13535</v>
      </c>
      <c r="U325" s="2" t="s">
        <v>13536</v>
      </c>
      <c r="V325" s="2" t="s">
        <v>28</v>
      </c>
      <c r="W325" s="2" t="s">
        <v>1351</v>
      </c>
      <c r="X325" s="2">
        <v>709.86</v>
      </c>
      <c r="Y325" s="2">
        <v>151.47999999999999</v>
      </c>
      <c r="Z325" s="2">
        <v>21</v>
      </c>
      <c r="AA325" s="2" t="s">
        <v>103</v>
      </c>
      <c r="AB325" s="2">
        <v>12</v>
      </c>
      <c r="AC325" s="2">
        <v>2</v>
      </c>
      <c r="AD325" s="2">
        <v>12</v>
      </c>
    </row>
    <row r="326" spans="2:30">
      <c r="B326" s="2" t="s">
        <v>12067</v>
      </c>
      <c r="C326" s="10">
        <v>45122</v>
      </c>
      <c r="D326" s="58" t="s">
        <v>13537</v>
      </c>
      <c r="E326" s="2" t="s">
        <v>13538</v>
      </c>
      <c r="F326" s="2">
        <v>633</v>
      </c>
      <c r="G326" s="2" t="s">
        <v>148</v>
      </c>
      <c r="H326" s="2" t="s">
        <v>168</v>
      </c>
      <c r="I326" s="2" t="s">
        <v>13233</v>
      </c>
      <c r="J326" s="10">
        <v>41607</v>
      </c>
      <c r="K326" s="2" t="s">
        <v>148</v>
      </c>
      <c r="L326" s="2" t="s">
        <v>148</v>
      </c>
      <c r="M326" s="2" t="s">
        <v>92</v>
      </c>
      <c r="N326" s="2" t="s">
        <v>148</v>
      </c>
      <c r="O326" s="2" t="s">
        <v>12075</v>
      </c>
      <c r="P326" s="2" t="s">
        <v>1600</v>
      </c>
      <c r="Q326" s="2" t="s">
        <v>141</v>
      </c>
      <c r="R326" s="2" t="s">
        <v>98</v>
      </c>
      <c r="S326" s="58" t="s">
        <v>13539</v>
      </c>
      <c r="T326" s="2" t="s">
        <v>13540</v>
      </c>
      <c r="U326" s="2" t="s">
        <v>13541</v>
      </c>
      <c r="V326" s="2" t="s">
        <v>147</v>
      </c>
      <c r="W326" s="2" t="s">
        <v>1260</v>
      </c>
      <c r="X326" s="2">
        <v>401.39</v>
      </c>
      <c r="Y326" s="2">
        <v>107.01</v>
      </c>
      <c r="Z326" s="2">
        <v>27</v>
      </c>
      <c r="AA326" s="2" t="s">
        <v>103</v>
      </c>
      <c r="AB326" s="2">
        <v>7</v>
      </c>
      <c r="AC326" s="2">
        <v>2</v>
      </c>
      <c r="AD326" s="2">
        <v>7</v>
      </c>
    </row>
    <row r="327" spans="2:30">
      <c r="B327" s="2" t="s">
        <v>12067</v>
      </c>
      <c r="C327" s="10">
        <v>45125</v>
      </c>
      <c r="D327" s="58" t="s">
        <v>13542</v>
      </c>
      <c r="E327" s="2" t="s">
        <v>13543</v>
      </c>
      <c r="F327" s="2">
        <v>976</v>
      </c>
      <c r="G327" s="2" t="s">
        <v>148</v>
      </c>
      <c r="H327" s="2" t="s">
        <v>12791</v>
      </c>
      <c r="I327" s="2" t="s">
        <v>13469</v>
      </c>
      <c r="J327" s="10">
        <v>42955</v>
      </c>
      <c r="K327" s="2" t="s">
        <v>148</v>
      </c>
      <c r="L327" s="2" t="s">
        <v>148</v>
      </c>
      <c r="M327" s="2" t="s">
        <v>92</v>
      </c>
      <c r="N327" s="2" t="s">
        <v>148</v>
      </c>
      <c r="O327" s="2" t="s">
        <v>12075</v>
      </c>
      <c r="P327" s="2" t="s">
        <v>13544</v>
      </c>
      <c r="Q327" s="2" t="s">
        <v>141</v>
      </c>
      <c r="R327" s="2" t="s">
        <v>98</v>
      </c>
      <c r="S327" s="58" t="s">
        <v>13545</v>
      </c>
      <c r="T327" s="2" t="s">
        <v>13546</v>
      </c>
      <c r="U327" s="2" t="s">
        <v>13547</v>
      </c>
      <c r="V327" s="2" t="s">
        <v>147</v>
      </c>
      <c r="W327" s="2" t="s">
        <v>12332</v>
      </c>
      <c r="X327" s="2">
        <v>276.98</v>
      </c>
      <c r="Y327" s="2">
        <v>78.52</v>
      </c>
      <c r="Z327" s="2">
        <v>28</v>
      </c>
      <c r="AA327" s="2" t="s">
        <v>103</v>
      </c>
      <c r="AB327" s="2">
        <v>7</v>
      </c>
      <c r="AC327" s="2">
        <v>1</v>
      </c>
      <c r="AD327" s="2">
        <v>7</v>
      </c>
    </row>
    <row r="328" spans="2:30">
      <c r="B328" s="2" t="s">
        <v>12067</v>
      </c>
      <c r="C328" s="10">
        <v>45127</v>
      </c>
      <c r="D328" s="58" t="s">
        <v>13548</v>
      </c>
      <c r="E328" s="2" t="s">
        <v>13549</v>
      </c>
      <c r="F328" s="2">
        <v>840</v>
      </c>
      <c r="G328" s="2" t="s">
        <v>148</v>
      </c>
      <c r="H328" s="2" t="s">
        <v>128</v>
      </c>
      <c r="I328" s="2" t="s">
        <v>12808</v>
      </c>
      <c r="J328" s="10">
        <v>39410</v>
      </c>
      <c r="K328" s="2" t="s">
        <v>148</v>
      </c>
      <c r="L328" s="2" t="s">
        <v>148</v>
      </c>
      <c r="M328" s="2" t="s">
        <v>92</v>
      </c>
      <c r="N328" s="2" t="s">
        <v>148</v>
      </c>
      <c r="O328" s="2" t="s">
        <v>12075</v>
      </c>
      <c r="P328" s="2" t="s">
        <v>142</v>
      </c>
      <c r="Q328" s="2" t="s">
        <v>141</v>
      </c>
      <c r="R328" s="2" t="s">
        <v>13550</v>
      </c>
      <c r="S328" s="58" t="s">
        <v>13551</v>
      </c>
      <c r="T328" s="2" t="s">
        <v>13552</v>
      </c>
      <c r="U328" s="2" t="s">
        <v>13553</v>
      </c>
      <c r="V328" s="2" t="s">
        <v>147</v>
      </c>
      <c r="W328" s="2" t="s">
        <v>1260</v>
      </c>
      <c r="X328" s="2">
        <v>332.16</v>
      </c>
      <c r="Y328" s="2">
        <v>0</v>
      </c>
      <c r="Z328" s="2">
        <v>0</v>
      </c>
      <c r="AA328" s="2" t="s">
        <v>103</v>
      </c>
      <c r="AB328" s="2">
        <v>10</v>
      </c>
      <c r="AC328" s="2">
        <v>1</v>
      </c>
      <c r="AD328" s="2">
        <v>10</v>
      </c>
    </row>
    <row r="329" spans="2:30">
      <c r="B329" s="2" t="s">
        <v>12067</v>
      </c>
      <c r="C329" s="10">
        <v>45127</v>
      </c>
      <c r="D329" s="58" t="s">
        <v>13554</v>
      </c>
      <c r="E329" s="2">
        <v>5227</v>
      </c>
      <c r="F329" s="2">
        <v>5227</v>
      </c>
      <c r="G329" s="2" t="s">
        <v>148</v>
      </c>
      <c r="H329" s="2" t="s">
        <v>12791</v>
      </c>
      <c r="I329" s="2" t="s">
        <v>13469</v>
      </c>
      <c r="J329" s="10">
        <v>43777</v>
      </c>
      <c r="K329" s="2" t="s">
        <v>148</v>
      </c>
      <c r="L329" s="2" t="s">
        <v>148</v>
      </c>
      <c r="M329" s="2" t="s">
        <v>92</v>
      </c>
      <c r="N329" s="2" t="s">
        <v>148</v>
      </c>
      <c r="O329" s="2" t="s">
        <v>12075</v>
      </c>
      <c r="P329" s="2" t="s">
        <v>13555</v>
      </c>
      <c r="Q329" s="2" t="s">
        <v>141</v>
      </c>
      <c r="R329" s="2" t="s">
        <v>13556</v>
      </c>
      <c r="S329" s="58" t="s">
        <v>13557</v>
      </c>
      <c r="T329" s="2" t="s">
        <v>13558</v>
      </c>
      <c r="U329" s="2" t="s">
        <v>13559</v>
      </c>
      <c r="V329" s="2" t="s">
        <v>147</v>
      </c>
      <c r="W329" s="2" t="s">
        <v>12312</v>
      </c>
      <c r="X329" s="2">
        <v>185.96</v>
      </c>
      <c r="Y329" s="2">
        <v>10.92</v>
      </c>
      <c r="Z329" s="2">
        <v>0</v>
      </c>
      <c r="AA329" s="2" t="s">
        <v>103</v>
      </c>
      <c r="AB329" s="2">
        <v>14</v>
      </c>
      <c r="AC329" s="2">
        <v>1</v>
      </c>
      <c r="AD329" s="2">
        <v>14</v>
      </c>
    </row>
    <row r="330" spans="2:30">
      <c r="B330" s="2" t="s">
        <v>12067</v>
      </c>
      <c r="C330" s="10">
        <v>45127</v>
      </c>
      <c r="D330" s="58" t="s">
        <v>13560</v>
      </c>
      <c r="E330" s="2">
        <v>5364</v>
      </c>
      <c r="F330" s="2">
        <v>5364</v>
      </c>
      <c r="G330" s="2" t="s">
        <v>148</v>
      </c>
      <c r="H330" s="2" t="s">
        <v>380</v>
      </c>
      <c r="I330" s="2" t="s">
        <v>13561</v>
      </c>
      <c r="J330" s="10">
        <v>44492</v>
      </c>
      <c r="K330" s="2" t="s">
        <v>148</v>
      </c>
      <c r="L330" s="2" t="s">
        <v>148</v>
      </c>
      <c r="M330" s="2" t="s">
        <v>92</v>
      </c>
      <c r="N330" s="2" t="s">
        <v>148</v>
      </c>
      <c r="O330" s="2" t="s">
        <v>13370</v>
      </c>
      <c r="P330" s="2" t="s">
        <v>13562</v>
      </c>
      <c r="Q330" s="2" t="s">
        <v>727</v>
      </c>
      <c r="R330" s="2" t="s">
        <v>98</v>
      </c>
      <c r="S330" s="58" t="s">
        <v>13563</v>
      </c>
      <c r="T330" s="2" t="s">
        <v>13564</v>
      </c>
      <c r="U330" s="2" t="s">
        <v>13565</v>
      </c>
      <c r="V330" s="2" t="s">
        <v>147</v>
      </c>
      <c r="W330" s="2" t="s">
        <v>12332</v>
      </c>
      <c r="X330" s="2">
        <v>286.33</v>
      </c>
      <c r="Y330" s="2">
        <v>12.89</v>
      </c>
      <c r="Z330" s="2">
        <v>0</v>
      </c>
      <c r="AA330" s="2" t="s">
        <v>103</v>
      </c>
      <c r="AB330" s="2">
        <v>21</v>
      </c>
      <c r="AC330" s="2">
        <v>1</v>
      </c>
      <c r="AD330" s="2">
        <v>21</v>
      </c>
    </row>
    <row r="331" spans="2:30">
      <c r="B331" s="2" t="s">
        <v>12067</v>
      </c>
      <c r="C331" s="10">
        <v>45127</v>
      </c>
      <c r="D331" s="58" t="s">
        <v>13566</v>
      </c>
      <c r="E331" s="2">
        <v>5384</v>
      </c>
      <c r="F331" s="2">
        <v>5384</v>
      </c>
      <c r="G331" s="2" t="s">
        <v>148</v>
      </c>
      <c r="H331" s="2" t="s">
        <v>380</v>
      </c>
      <c r="I331" s="2" t="s">
        <v>13561</v>
      </c>
      <c r="J331" s="10">
        <v>44561</v>
      </c>
      <c r="K331" s="2" t="s">
        <v>148</v>
      </c>
      <c r="L331" s="2" t="s">
        <v>148</v>
      </c>
      <c r="M331" s="2" t="s">
        <v>92</v>
      </c>
      <c r="N331" s="2" t="s">
        <v>148</v>
      </c>
      <c r="O331" s="2" t="s">
        <v>13370</v>
      </c>
      <c r="P331" s="2" t="s">
        <v>13567</v>
      </c>
      <c r="Q331" s="2" t="s">
        <v>727</v>
      </c>
      <c r="R331" s="2" t="s">
        <v>98</v>
      </c>
      <c r="S331" s="58" t="s">
        <v>13568</v>
      </c>
      <c r="T331" s="2" t="s">
        <v>13569</v>
      </c>
      <c r="U331" s="2" t="s">
        <v>13570</v>
      </c>
      <c r="V331" s="2" t="s">
        <v>147</v>
      </c>
      <c r="W331" s="2" t="s">
        <v>12332</v>
      </c>
      <c r="X331" s="2">
        <v>266</v>
      </c>
      <c r="Y331" s="2">
        <v>0</v>
      </c>
      <c r="Z331" s="2">
        <v>0</v>
      </c>
      <c r="AA331" s="2" t="s">
        <v>103</v>
      </c>
      <c r="AB331" s="2">
        <v>21</v>
      </c>
      <c r="AC331" s="2">
        <v>1</v>
      </c>
      <c r="AD331" s="2">
        <v>21</v>
      </c>
    </row>
    <row r="332" spans="2:30">
      <c r="B332" s="2" t="s">
        <v>12067</v>
      </c>
      <c r="C332" s="10">
        <v>45129</v>
      </c>
      <c r="D332" s="58" t="s">
        <v>13571</v>
      </c>
      <c r="E332" s="2">
        <v>1056</v>
      </c>
      <c r="F332" s="2">
        <v>1056</v>
      </c>
      <c r="G332" s="2" t="s">
        <v>148</v>
      </c>
      <c r="H332" s="2" t="s">
        <v>128</v>
      </c>
      <c r="I332" s="2" t="s">
        <v>858</v>
      </c>
      <c r="J332" s="10">
        <v>41546</v>
      </c>
      <c r="K332" s="2" t="s">
        <v>148</v>
      </c>
      <c r="L332" s="2" t="s">
        <v>148</v>
      </c>
      <c r="M332" s="2" t="s">
        <v>92</v>
      </c>
      <c r="N332" s="2" t="s">
        <v>148</v>
      </c>
      <c r="O332" s="2" t="s">
        <v>12075</v>
      </c>
      <c r="P332" s="2" t="s">
        <v>5877</v>
      </c>
      <c r="Q332" s="2" t="s">
        <v>141</v>
      </c>
      <c r="R332" s="2" t="s">
        <v>98</v>
      </c>
      <c r="S332" s="58" t="s">
        <v>13572</v>
      </c>
      <c r="T332" s="2" t="s">
        <v>13573</v>
      </c>
      <c r="U332" s="2" t="s">
        <v>13574</v>
      </c>
      <c r="V332" s="2" t="s">
        <v>147</v>
      </c>
      <c r="W332" s="2" t="s">
        <v>1196</v>
      </c>
      <c r="X332" s="2">
        <v>665.94</v>
      </c>
      <c r="Y332" s="2">
        <v>220.36</v>
      </c>
      <c r="Z332" s="2">
        <v>33</v>
      </c>
      <c r="AA332" s="2" t="s">
        <v>10603</v>
      </c>
      <c r="AB332" s="2">
        <v>10</v>
      </c>
      <c r="AC332" s="2">
        <v>2</v>
      </c>
      <c r="AD332" s="2">
        <v>10</v>
      </c>
    </row>
    <row r="333" spans="2:30">
      <c r="B333" s="2" t="s">
        <v>12067</v>
      </c>
      <c r="C333" s="10">
        <v>45129</v>
      </c>
      <c r="D333" s="58" t="s">
        <v>13575</v>
      </c>
      <c r="E333" s="2">
        <v>1575</v>
      </c>
      <c r="F333" s="2">
        <v>1575</v>
      </c>
      <c r="G333" s="2" t="s">
        <v>148</v>
      </c>
      <c r="H333" s="2" t="s">
        <v>12791</v>
      </c>
      <c r="I333" s="2" t="s">
        <v>167</v>
      </c>
      <c r="J333" s="10">
        <v>44559</v>
      </c>
      <c r="K333" s="2" t="s">
        <v>148</v>
      </c>
      <c r="L333" s="2" t="s">
        <v>148</v>
      </c>
      <c r="M333" s="2" t="s">
        <v>92</v>
      </c>
      <c r="N333" s="2" t="s">
        <v>148</v>
      </c>
      <c r="O333" s="2" t="s">
        <v>12075</v>
      </c>
      <c r="P333" s="2" t="s">
        <v>13576</v>
      </c>
      <c r="Q333" s="2" t="s">
        <v>141</v>
      </c>
      <c r="R333" s="2" t="s">
        <v>98</v>
      </c>
      <c r="S333" s="58" t="s">
        <v>13577</v>
      </c>
      <c r="T333" s="2" t="s">
        <v>13578</v>
      </c>
      <c r="U333" s="2" t="s">
        <v>13579</v>
      </c>
      <c r="V333" s="2" t="s">
        <v>147</v>
      </c>
      <c r="W333" s="2" t="s">
        <v>1196</v>
      </c>
      <c r="X333" s="2">
        <v>508</v>
      </c>
      <c r="Y333" s="2">
        <v>0</v>
      </c>
      <c r="Z333" s="2">
        <v>0</v>
      </c>
      <c r="AA333" s="2" t="s">
        <v>103</v>
      </c>
      <c r="AB333" s="2">
        <v>15</v>
      </c>
      <c r="AC333" s="2">
        <v>1</v>
      </c>
      <c r="AD333" s="2">
        <v>15</v>
      </c>
    </row>
    <row r="334" spans="2:30">
      <c r="B334" s="2" t="s">
        <v>12067</v>
      </c>
      <c r="C334" s="10">
        <v>45129</v>
      </c>
      <c r="D334" s="58" t="s">
        <v>13580</v>
      </c>
      <c r="E334" s="2">
        <v>1504</v>
      </c>
      <c r="F334" s="2">
        <v>1504</v>
      </c>
      <c r="G334" s="2" t="s">
        <v>148</v>
      </c>
      <c r="H334" s="2" t="s">
        <v>12112</v>
      </c>
      <c r="I334" s="2" t="s">
        <v>12865</v>
      </c>
      <c r="J334" s="10">
        <v>44560</v>
      </c>
      <c r="K334" s="2" t="s">
        <v>148</v>
      </c>
      <c r="L334" s="2" t="s">
        <v>148</v>
      </c>
      <c r="M334" s="2" t="s">
        <v>92</v>
      </c>
      <c r="N334" s="2" t="s">
        <v>148</v>
      </c>
      <c r="O334" s="2" t="s">
        <v>13406</v>
      </c>
      <c r="P334" s="2" t="s">
        <v>13581</v>
      </c>
      <c r="Q334" s="2" t="s">
        <v>481</v>
      </c>
      <c r="R334" s="2" t="s">
        <v>98</v>
      </c>
      <c r="S334" s="58" t="s">
        <v>13582</v>
      </c>
      <c r="T334" s="2" t="s">
        <v>13583</v>
      </c>
      <c r="U334" s="2" t="s">
        <v>13584</v>
      </c>
      <c r="V334" s="2" t="s">
        <v>147</v>
      </c>
      <c r="W334" s="2" t="s">
        <v>1196</v>
      </c>
      <c r="X334" s="2">
        <v>536</v>
      </c>
      <c r="Y334" s="2">
        <v>0</v>
      </c>
      <c r="Z334" s="2">
        <v>0</v>
      </c>
      <c r="AA334" s="2" t="s">
        <v>103</v>
      </c>
      <c r="AB334" s="2">
        <v>19</v>
      </c>
      <c r="AC334" s="2">
        <v>1</v>
      </c>
      <c r="AD334" s="2">
        <v>19</v>
      </c>
    </row>
    <row r="335" spans="2:30">
      <c r="B335" s="2" t="s">
        <v>12067</v>
      </c>
      <c r="C335" s="10">
        <v>45129</v>
      </c>
      <c r="D335" s="58" t="s">
        <v>13585</v>
      </c>
      <c r="E335" s="2">
        <v>5451</v>
      </c>
      <c r="F335" s="2">
        <v>5451</v>
      </c>
      <c r="G335" s="2" t="s">
        <v>148</v>
      </c>
      <c r="H335" s="2" t="s">
        <v>12791</v>
      </c>
      <c r="I335" s="2" t="s">
        <v>167</v>
      </c>
      <c r="J335" s="10">
        <v>44561</v>
      </c>
      <c r="K335" s="2" t="s">
        <v>148</v>
      </c>
      <c r="L335" s="2" t="s">
        <v>148</v>
      </c>
      <c r="M335" s="2" t="s">
        <v>92</v>
      </c>
      <c r="N335" s="2" t="s">
        <v>148</v>
      </c>
      <c r="O335" s="2" t="s">
        <v>12075</v>
      </c>
      <c r="P335" s="2" t="s">
        <v>2201</v>
      </c>
      <c r="Q335" s="2" t="s">
        <v>141</v>
      </c>
      <c r="R335" s="2" t="s">
        <v>9959</v>
      </c>
      <c r="S335" s="58" t="s">
        <v>13586</v>
      </c>
      <c r="T335" s="2" t="s">
        <v>13587</v>
      </c>
      <c r="U335" s="2" t="s">
        <v>13588</v>
      </c>
      <c r="V335" s="2" t="s">
        <v>147</v>
      </c>
      <c r="W335" s="2" t="s">
        <v>12332</v>
      </c>
      <c r="X335" s="2">
        <v>208</v>
      </c>
      <c r="Y335" s="2">
        <v>0</v>
      </c>
      <c r="Z335" s="2">
        <v>0</v>
      </c>
      <c r="AA335" s="2" t="s">
        <v>103</v>
      </c>
      <c r="AB335" s="2">
        <v>14</v>
      </c>
      <c r="AC335" s="2">
        <v>1</v>
      </c>
      <c r="AD335" s="2">
        <v>14</v>
      </c>
    </row>
    <row r="336" spans="2:30">
      <c r="B336" s="2" t="s">
        <v>12067</v>
      </c>
      <c r="C336" s="10">
        <v>45131</v>
      </c>
      <c r="D336" s="58" t="s">
        <v>13589</v>
      </c>
      <c r="E336" s="2">
        <v>5401</v>
      </c>
      <c r="F336" s="2">
        <v>5401</v>
      </c>
      <c r="G336" s="2" t="s">
        <v>148</v>
      </c>
      <c r="H336" s="2" t="s">
        <v>12791</v>
      </c>
      <c r="I336" s="2" t="s">
        <v>13469</v>
      </c>
      <c r="J336" s="10">
        <v>44557</v>
      </c>
      <c r="K336" s="2" t="s">
        <v>148</v>
      </c>
      <c r="L336" s="2" t="s">
        <v>148</v>
      </c>
      <c r="M336" s="2" t="s">
        <v>92</v>
      </c>
      <c r="N336" s="2" t="s">
        <v>148</v>
      </c>
      <c r="O336" s="2" t="s">
        <v>12075</v>
      </c>
      <c r="P336" s="2" t="s">
        <v>13590</v>
      </c>
      <c r="Q336" s="2" t="s">
        <v>141</v>
      </c>
      <c r="R336" s="2" t="s">
        <v>13591</v>
      </c>
      <c r="S336" s="58" t="s">
        <v>13592</v>
      </c>
      <c r="T336" s="2" t="s">
        <v>13593</v>
      </c>
      <c r="U336" s="2" t="s">
        <v>13594</v>
      </c>
      <c r="V336" s="2" t="s">
        <v>147</v>
      </c>
      <c r="W336" s="2" t="s">
        <v>12312</v>
      </c>
      <c r="X336" s="2">
        <v>163</v>
      </c>
      <c r="Y336" s="2">
        <v>0</v>
      </c>
      <c r="Z336" s="2">
        <v>0</v>
      </c>
      <c r="AA336" s="2" t="s">
        <v>103</v>
      </c>
      <c r="AB336" s="2">
        <v>10</v>
      </c>
      <c r="AC336" s="2">
        <v>2</v>
      </c>
      <c r="AD336" s="2">
        <v>10</v>
      </c>
    </row>
    <row r="337" spans="2:30">
      <c r="B337" s="2" t="s">
        <v>12067</v>
      </c>
      <c r="C337" s="10">
        <v>45131</v>
      </c>
      <c r="D337" s="58" t="s">
        <v>13595</v>
      </c>
      <c r="E337" s="2">
        <v>5418</v>
      </c>
      <c r="F337" s="2">
        <v>5418</v>
      </c>
      <c r="G337" s="2" t="s">
        <v>148</v>
      </c>
      <c r="H337" s="2" t="s">
        <v>12791</v>
      </c>
      <c r="I337" s="2" t="s">
        <v>13469</v>
      </c>
      <c r="J337" s="10">
        <v>44560</v>
      </c>
      <c r="K337" s="2" t="s">
        <v>148</v>
      </c>
      <c r="L337" s="2" t="s">
        <v>148</v>
      </c>
      <c r="M337" s="2" t="s">
        <v>92</v>
      </c>
      <c r="N337" s="2" t="s">
        <v>148</v>
      </c>
      <c r="O337" s="2" t="s">
        <v>12075</v>
      </c>
      <c r="P337" s="2" t="s">
        <v>13596</v>
      </c>
      <c r="Q337" s="2" t="s">
        <v>141</v>
      </c>
      <c r="R337" s="2" t="s">
        <v>98</v>
      </c>
      <c r="S337" s="58" t="s">
        <v>13597</v>
      </c>
      <c r="T337" s="2" t="s">
        <v>13598</v>
      </c>
      <c r="U337" s="2" t="s">
        <v>13599</v>
      </c>
      <c r="V337" s="2" t="s">
        <v>147</v>
      </c>
      <c r="W337" s="2" t="s">
        <v>12312</v>
      </c>
      <c r="X337" s="2">
        <v>148</v>
      </c>
      <c r="Y337" s="2">
        <v>0</v>
      </c>
      <c r="Z337" s="2">
        <v>0</v>
      </c>
      <c r="AA337" s="2" t="s">
        <v>103</v>
      </c>
      <c r="AB337" s="2">
        <v>14</v>
      </c>
      <c r="AC337" s="2">
        <v>1</v>
      </c>
      <c r="AD337" s="2">
        <v>14</v>
      </c>
    </row>
    <row r="338" spans="2:30">
      <c r="B338" s="2" t="s">
        <v>12067</v>
      </c>
      <c r="C338" s="10">
        <v>45136</v>
      </c>
      <c r="D338" s="58" t="s">
        <v>13600</v>
      </c>
      <c r="E338" s="2" t="s">
        <v>13601</v>
      </c>
      <c r="F338" s="2">
        <v>886</v>
      </c>
      <c r="G338" s="2" t="s">
        <v>148</v>
      </c>
      <c r="H338" s="2" t="s">
        <v>81</v>
      </c>
      <c r="I338" s="2" t="s">
        <v>86</v>
      </c>
      <c r="J338" s="10">
        <v>39316</v>
      </c>
      <c r="K338" s="2" t="s">
        <v>148</v>
      </c>
      <c r="L338" s="2" t="s">
        <v>148</v>
      </c>
      <c r="M338" s="2" t="s">
        <v>92</v>
      </c>
      <c r="N338" s="2" t="s">
        <v>148</v>
      </c>
      <c r="O338" s="2" t="s">
        <v>12084</v>
      </c>
      <c r="P338" s="2" t="s">
        <v>120</v>
      </c>
      <c r="Q338" s="2" t="s">
        <v>96</v>
      </c>
      <c r="R338" s="2" t="s">
        <v>13602</v>
      </c>
      <c r="S338" s="58" t="s">
        <v>13603</v>
      </c>
      <c r="T338" s="2" t="s">
        <v>13604</v>
      </c>
      <c r="U338" s="2" t="s">
        <v>13605</v>
      </c>
      <c r="V338" s="2" t="s">
        <v>28</v>
      </c>
      <c r="W338" s="2" t="s">
        <v>12312</v>
      </c>
      <c r="X338" s="2">
        <v>190.82</v>
      </c>
      <c r="Y338" s="2">
        <v>0</v>
      </c>
      <c r="Z338" s="2">
        <v>0</v>
      </c>
      <c r="AA338" s="2" t="s">
        <v>103</v>
      </c>
      <c r="AB338" s="2">
        <v>7</v>
      </c>
      <c r="AC338" s="2">
        <v>2</v>
      </c>
      <c r="AD338" s="2">
        <v>7</v>
      </c>
    </row>
    <row r="339" spans="2:30">
      <c r="B339" s="2" t="s">
        <v>12067</v>
      </c>
      <c r="C339" s="10">
        <v>45136</v>
      </c>
      <c r="D339" s="58" t="s">
        <v>13606</v>
      </c>
      <c r="E339" s="2" t="s">
        <v>13607</v>
      </c>
      <c r="F339" s="2">
        <v>585</v>
      </c>
      <c r="G339" s="2" t="s">
        <v>148</v>
      </c>
      <c r="H339" s="2" t="s">
        <v>81</v>
      </c>
      <c r="I339" s="2" t="s">
        <v>358</v>
      </c>
      <c r="J339" s="10">
        <v>40497</v>
      </c>
      <c r="K339" s="2" t="s">
        <v>148</v>
      </c>
      <c r="L339" s="2" t="s">
        <v>148</v>
      </c>
      <c r="M339" s="2" t="s">
        <v>92</v>
      </c>
      <c r="N339" s="2" t="s">
        <v>148</v>
      </c>
      <c r="O339" s="2" t="s">
        <v>12084</v>
      </c>
      <c r="P339" s="2" t="s">
        <v>357</v>
      </c>
      <c r="Q339" s="2" t="s">
        <v>96</v>
      </c>
      <c r="R339" s="2" t="s">
        <v>98</v>
      </c>
      <c r="S339" s="58" t="s">
        <v>13608</v>
      </c>
      <c r="T339" s="2" t="s">
        <v>13609</v>
      </c>
      <c r="U339" s="2" t="s">
        <v>13610</v>
      </c>
      <c r="V339" s="2" t="s">
        <v>147</v>
      </c>
      <c r="W339" s="2" t="s">
        <v>1260</v>
      </c>
      <c r="X339" s="2">
        <v>372.08</v>
      </c>
      <c r="Y339" s="2">
        <v>0</v>
      </c>
      <c r="Z339" s="2">
        <v>0</v>
      </c>
      <c r="AA339" s="2" t="s">
        <v>103</v>
      </c>
      <c r="AB339" s="2">
        <v>7</v>
      </c>
      <c r="AC339" s="2">
        <v>2</v>
      </c>
      <c r="AD339" s="2">
        <v>7</v>
      </c>
    </row>
    <row r="340" spans="2:30">
      <c r="B340" s="2" t="s">
        <v>12067</v>
      </c>
      <c r="C340" s="10">
        <v>45138</v>
      </c>
      <c r="D340" s="58" t="s">
        <v>13611</v>
      </c>
      <c r="E340" s="2" t="s">
        <v>13612</v>
      </c>
      <c r="F340" s="2">
        <v>821</v>
      </c>
      <c r="G340" s="2" t="s">
        <v>148</v>
      </c>
      <c r="H340" s="2" t="s">
        <v>168</v>
      </c>
      <c r="I340" s="2" t="s">
        <v>12744</v>
      </c>
      <c r="J340" s="10">
        <v>39391</v>
      </c>
      <c r="K340" s="2" t="s">
        <v>148</v>
      </c>
      <c r="L340" s="2" t="s">
        <v>148</v>
      </c>
      <c r="M340" s="2" t="s">
        <v>92</v>
      </c>
      <c r="N340" s="2" t="s">
        <v>148</v>
      </c>
      <c r="O340" s="2" t="s">
        <v>12075</v>
      </c>
      <c r="P340" s="2" t="s">
        <v>1101</v>
      </c>
      <c r="Q340" s="2" t="s">
        <v>141</v>
      </c>
      <c r="R340" s="2" t="s">
        <v>98</v>
      </c>
      <c r="S340" s="58" t="s">
        <v>13613</v>
      </c>
      <c r="T340" s="2" t="s">
        <v>13614</v>
      </c>
      <c r="U340" s="2" t="s">
        <v>13615</v>
      </c>
      <c r="V340" s="2" t="s">
        <v>147</v>
      </c>
      <c r="W340" s="2" t="s">
        <v>1260</v>
      </c>
      <c r="X340" s="2">
        <v>348.1</v>
      </c>
      <c r="Y340" s="2">
        <v>0</v>
      </c>
      <c r="Z340" s="2">
        <v>0</v>
      </c>
      <c r="AA340" s="2" t="s">
        <v>103</v>
      </c>
      <c r="AB340" s="2">
        <v>10</v>
      </c>
      <c r="AC340" s="2">
        <v>1</v>
      </c>
      <c r="AD340" s="2">
        <v>10</v>
      </c>
    </row>
    <row r="341" spans="2:30">
      <c r="B341" s="2" t="s">
        <v>12067</v>
      </c>
      <c r="C341" s="10">
        <v>45138</v>
      </c>
      <c r="D341" s="58" t="s">
        <v>13616</v>
      </c>
      <c r="E341" s="2" t="s">
        <v>13617</v>
      </c>
      <c r="F341" s="2">
        <v>641</v>
      </c>
      <c r="G341" s="2" t="s">
        <v>148</v>
      </c>
      <c r="H341" s="2" t="s">
        <v>431</v>
      </c>
      <c r="I341" s="2" t="s">
        <v>242</v>
      </c>
      <c r="J341" s="10">
        <v>41206</v>
      </c>
      <c r="K341" s="2" t="s">
        <v>148</v>
      </c>
      <c r="L341" s="2" t="s">
        <v>148</v>
      </c>
      <c r="M341" s="2" t="s">
        <v>92</v>
      </c>
      <c r="N341" s="2" t="s">
        <v>148</v>
      </c>
      <c r="O341" s="2" t="s">
        <v>248</v>
      </c>
      <c r="P341" s="2" t="s">
        <v>249</v>
      </c>
      <c r="Q341" s="2" t="s">
        <v>206</v>
      </c>
      <c r="R341" s="2" t="s">
        <v>13618</v>
      </c>
      <c r="S341" s="58" t="s">
        <v>13619</v>
      </c>
      <c r="T341" s="2" t="s">
        <v>13620</v>
      </c>
      <c r="U341" s="2" t="s">
        <v>13621</v>
      </c>
      <c r="V341" s="2" t="s">
        <v>147</v>
      </c>
      <c r="W341" s="2" t="s">
        <v>1260</v>
      </c>
      <c r="X341" s="2">
        <v>387.45</v>
      </c>
      <c r="Y341" s="2">
        <v>103.2</v>
      </c>
      <c r="Z341" s="2">
        <v>27</v>
      </c>
      <c r="AA341" s="2" t="s">
        <v>103</v>
      </c>
      <c r="AB341" s="2">
        <v>12</v>
      </c>
      <c r="AC341" s="2">
        <v>1</v>
      </c>
      <c r="AD341" s="2">
        <v>12</v>
      </c>
    </row>
    <row r="342" spans="2:30">
      <c r="B342" s="2" t="s">
        <v>12067</v>
      </c>
      <c r="C342" s="10">
        <v>45141</v>
      </c>
      <c r="D342" s="58" t="s">
        <v>13622</v>
      </c>
      <c r="E342" s="2" t="s">
        <v>13623</v>
      </c>
      <c r="F342" s="2">
        <v>476</v>
      </c>
      <c r="G342" s="2" t="s">
        <v>148</v>
      </c>
      <c r="H342" s="2" t="s">
        <v>285</v>
      </c>
      <c r="I342" s="2" t="s">
        <v>13217</v>
      </c>
      <c r="J342" s="10">
        <v>40878</v>
      </c>
      <c r="K342" s="2" t="s">
        <v>148</v>
      </c>
      <c r="L342" s="2" t="s">
        <v>148</v>
      </c>
      <c r="M342" s="2" t="s">
        <v>92</v>
      </c>
      <c r="N342" s="2" t="s">
        <v>148</v>
      </c>
      <c r="O342" s="2" t="s">
        <v>458</v>
      </c>
      <c r="P342" s="2" t="s">
        <v>451</v>
      </c>
      <c r="Q342" s="2" t="s">
        <v>460</v>
      </c>
      <c r="R342" s="2" t="s">
        <v>98</v>
      </c>
      <c r="S342" s="58" t="s">
        <v>13624</v>
      </c>
      <c r="T342" s="2" t="s">
        <v>13625</v>
      </c>
      <c r="U342" s="2" t="s">
        <v>13626</v>
      </c>
      <c r="V342" s="2" t="s">
        <v>28</v>
      </c>
      <c r="W342" s="2" t="s">
        <v>330</v>
      </c>
      <c r="X342" s="2">
        <v>1440.33</v>
      </c>
      <c r="Y342" s="2">
        <v>154.13</v>
      </c>
      <c r="Z342" s="2">
        <v>11</v>
      </c>
      <c r="AA342" s="2" t="s">
        <v>331</v>
      </c>
      <c r="AB342" s="2">
        <v>7</v>
      </c>
      <c r="AC342" s="2">
        <v>3</v>
      </c>
      <c r="AD342" s="2">
        <v>7</v>
      </c>
    </row>
    <row r="343" spans="2:30">
      <c r="B343" s="2" t="s">
        <v>12067</v>
      </c>
      <c r="C343" s="10">
        <v>45148</v>
      </c>
      <c r="D343" s="58" t="s">
        <v>13627</v>
      </c>
      <c r="E343" s="2" t="s">
        <v>13628</v>
      </c>
      <c r="F343" s="2">
        <v>793</v>
      </c>
      <c r="G343" s="2" t="s">
        <v>148</v>
      </c>
      <c r="H343" s="2" t="s">
        <v>12791</v>
      </c>
      <c r="I343" s="2" t="s">
        <v>12801</v>
      </c>
      <c r="J343" s="10">
        <v>42703</v>
      </c>
      <c r="K343" s="2" t="s">
        <v>148</v>
      </c>
      <c r="L343" s="2" t="s">
        <v>148</v>
      </c>
      <c r="M343" s="2" t="s">
        <v>92</v>
      </c>
      <c r="N343" s="2" t="s">
        <v>148</v>
      </c>
      <c r="O343" s="2" t="s">
        <v>12075</v>
      </c>
      <c r="P343" s="2" t="s">
        <v>142</v>
      </c>
      <c r="Q343" s="2" t="s">
        <v>141</v>
      </c>
      <c r="R343" s="2" t="s">
        <v>1914</v>
      </c>
      <c r="S343" s="58" t="s">
        <v>13629</v>
      </c>
      <c r="T343" s="2" t="s">
        <v>13630</v>
      </c>
      <c r="U343" s="2" t="s">
        <v>13631</v>
      </c>
      <c r="V343" s="2" t="s">
        <v>147</v>
      </c>
      <c r="W343" s="2" t="s">
        <v>12332</v>
      </c>
      <c r="X343" s="2">
        <v>293.27999999999997</v>
      </c>
      <c r="Y343" s="2">
        <v>99.47</v>
      </c>
      <c r="Z343" s="2">
        <v>34</v>
      </c>
      <c r="AA343" s="2" t="s">
        <v>103</v>
      </c>
      <c r="AB343" s="2">
        <v>7</v>
      </c>
      <c r="AC343" s="2">
        <v>2</v>
      </c>
      <c r="AD343" s="2">
        <v>7</v>
      </c>
    </row>
    <row r="344" spans="2:30">
      <c r="B344" s="2" t="s">
        <v>12067</v>
      </c>
      <c r="C344" s="10">
        <v>45150</v>
      </c>
      <c r="D344" s="58" t="s">
        <v>13632</v>
      </c>
      <c r="E344" s="2" t="s">
        <v>13633</v>
      </c>
      <c r="F344" s="2">
        <v>723</v>
      </c>
      <c r="G344" s="2" t="s">
        <v>148</v>
      </c>
      <c r="H344" s="2" t="s">
        <v>285</v>
      </c>
      <c r="I344" s="2" t="s">
        <v>336</v>
      </c>
      <c r="J344" s="10">
        <v>41972</v>
      </c>
      <c r="K344" s="2" t="s">
        <v>148</v>
      </c>
      <c r="L344" s="2" t="s">
        <v>148</v>
      </c>
      <c r="M344" s="2" t="s">
        <v>92</v>
      </c>
      <c r="N344" s="2" t="s">
        <v>148</v>
      </c>
      <c r="O344" s="2" t="s">
        <v>296</v>
      </c>
      <c r="P344" s="2" t="s">
        <v>13634</v>
      </c>
      <c r="Q344" s="2" t="s">
        <v>297</v>
      </c>
      <c r="R344" s="2" t="s">
        <v>8803</v>
      </c>
      <c r="S344" s="58" t="s">
        <v>13635</v>
      </c>
      <c r="T344" s="2" t="s">
        <v>13636</v>
      </c>
      <c r="U344" s="2" t="s">
        <v>13637</v>
      </c>
      <c r="V344" s="2" t="s">
        <v>147</v>
      </c>
      <c r="W344" s="2" t="s">
        <v>1196</v>
      </c>
      <c r="X344" s="2">
        <v>459.22</v>
      </c>
      <c r="Y344" s="2">
        <v>83.36</v>
      </c>
      <c r="Z344" s="2">
        <v>18</v>
      </c>
      <c r="AA344" s="2" t="s">
        <v>103</v>
      </c>
      <c r="AB344" s="2">
        <v>15</v>
      </c>
      <c r="AC344" s="2">
        <v>1</v>
      </c>
      <c r="AD344" s="2">
        <v>15</v>
      </c>
    </row>
    <row r="345" spans="2:30">
      <c r="B345" s="2" t="s">
        <v>12067</v>
      </c>
      <c r="C345" s="10">
        <v>45153</v>
      </c>
      <c r="D345" s="58" t="s">
        <v>13638</v>
      </c>
      <c r="E345" s="2">
        <v>5373</v>
      </c>
      <c r="F345" s="2">
        <v>5373</v>
      </c>
      <c r="G345" s="2" t="s">
        <v>148</v>
      </c>
      <c r="H345" s="2" t="s">
        <v>12791</v>
      </c>
      <c r="I345" s="2" t="s">
        <v>13469</v>
      </c>
      <c r="J345" s="10">
        <v>44483</v>
      </c>
      <c r="K345" s="2" t="s">
        <v>148</v>
      </c>
      <c r="L345" s="2" t="s">
        <v>148</v>
      </c>
      <c r="M345" s="2" t="s">
        <v>92</v>
      </c>
      <c r="N345" s="2" t="s">
        <v>148</v>
      </c>
      <c r="O345" s="2" t="s">
        <v>12075</v>
      </c>
      <c r="P345" s="2" t="s">
        <v>13639</v>
      </c>
      <c r="Q345" s="2" t="s">
        <v>141</v>
      </c>
      <c r="R345" s="2" t="s">
        <v>98</v>
      </c>
      <c r="S345" s="58" t="s">
        <v>13640</v>
      </c>
      <c r="T345" s="2" t="s">
        <v>13641</v>
      </c>
      <c r="U345" s="2" t="s">
        <v>13642</v>
      </c>
      <c r="V345" s="2" t="s">
        <v>147</v>
      </c>
      <c r="W345" s="2" t="s">
        <v>12312</v>
      </c>
      <c r="X345" s="2">
        <v>190.36</v>
      </c>
      <c r="Y345" s="2">
        <v>18.149999999999999</v>
      </c>
      <c r="Z345" s="2">
        <v>0</v>
      </c>
      <c r="AA345" s="2" t="s">
        <v>103</v>
      </c>
      <c r="AB345" s="2">
        <v>11</v>
      </c>
      <c r="AC345" s="2">
        <v>2</v>
      </c>
      <c r="AD345" s="2">
        <v>11</v>
      </c>
    </row>
    <row r="346" spans="2:30">
      <c r="B346" s="2" t="s">
        <v>12067</v>
      </c>
      <c r="C346" s="10">
        <v>45162</v>
      </c>
      <c r="D346" s="58" t="s">
        <v>13643</v>
      </c>
      <c r="E346" s="2" t="s">
        <v>13644</v>
      </c>
      <c r="F346" s="2">
        <v>884</v>
      </c>
      <c r="G346" s="2" t="s">
        <v>148</v>
      </c>
      <c r="H346" s="2" t="s">
        <v>168</v>
      </c>
      <c r="I346" s="2" t="s">
        <v>678</v>
      </c>
      <c r="J346" s="10">
        <v>39374</v>
      </c>
      <c r="K346" s="2" t="s">
        <v>148</v>
      </c>
      <c r="L346" s="2" t="s">
        <v>148</v>
      </c>
      <c r="M346" s="2" t="s">
        <v>92</v>
      </c>
      <c r="N346" s="2" t="s">
        <v>148</v>
      </c>
      <c r="O346" s="2" t="s">
        <v>12075</v>
      </c>
      <c r="P346" s="2" t="s">
        <v>684</v>
      </c>
      <c r="Q346" s="2" t="s">
        <v>141</v>
      </c>
      <c r="R346" s="2" t="s">
        <v>2517</v>
      </c>
      <c r="S346" s="58" t="s">
        <v>13645</v>
      </c>
      <c r="T346" s="2" t="s">
        <v>2519</v>
      </c>
      <c r="U346" s="2" t="s">
        <v>13646</v>
      </c>
      <c r="V346" s="2" t="s">
        <v>147</v>
      </c>
      <c r="W346" s="2" t="s">
        <v>12312</v>
      </c>
      <c r="X346" s="2">
        <v>178.75</v>
      </c>
      <c r="Y346" s="2">
        <v>0</v>
      </c>
      <c r="Z346" s="2">
        <v>0</v>
      </c>
      <c r="AA346" s="2" t="s">
        <v>103</v>
      </c>
      <c r="AB346" s="2">
        <v>11</v>
      </c>
      <c r="AC346" s="2">
        <v>1</v>
      </c>
      <c r="AD346" s="2">
        <v>11</v>
      </c>
    </row>
    <row r="347" spans="2:30">
      <c r="B347" s="2" t="s">
        <v>12067</v>
      </c>
      <c r="C347" s="10">
        <v>45163</v>
      </c>
      <c r="D347" s="58" t="s">
        <v>13647</v>
      </c>
      <c r="E347" s="2">
        <v>1165</v>
      </c>
      <c r="F347" s="2">
        <v>1165</v>
      </c>
      <c r="G347" s="2" t="s">
        <v>148</v>
      </c>
      <c r="H347" s="2" t="s">
        <v>12791</v>
      </c>
      <c r="I347" s="2" t="s">
        <v>13469</v>
      </c>
      <c r="J347" s="10">
        <v>41972</v>
      </c>
      <c r="K347" s="2" t="s">
        <v>148</v>
      </c>
      <c r="L347" s="2" t="s">
        <v>148</v>
      </c>
      <c r="M347" s="2" t="s">
        <v>92</v>
      </c>
      <c r="N347" s="2" t="s">
        <v>148</v>
      </c>
      <c r="O347" s="2" t="s">
        <v>12075</v>
      </c>
      <c r="P347" s="2" t="s">
        <v>1338</v>
      </c>
      <c r="Q347" s="2" t="s">
        <v>141</v>
      </c>
      <c r="R347" s="2" t="s">
        <v>8845</v>
      </c>
      <c r="S347" s="58" t="s">
        <v>13648</v>
      </c>
      <c r="T347" s="2" t="s">
        <v>13649</v>
      </c>
      <c r="U347" s="2" t="s">
        <v>13650</v>
      </c>
      <c r="V347" s="2" t="s">
        <v>147</v>
      </c>
      <c r="W347" s="2" t="s">
        <v>1351</v>
      </c>
      <c r="X347" s="2">
        <v>930.42</v>
      </c>
      <c r="Y347" s="2">
        <v>194.76</v>
      </c>
      <c r="Z347" s="2">
        <v>21</v>
      </c>
      <c r="AA347" s="2" t="s">
        <v>331</v>
      </c>
      <c r="AB347" s="2">
        <v>14</v>
      </c>
      <c r="AC347" s="2">
        <v>1</v>
      </c>
      <c r="AD347" s="2">
        <v>14</v>
      </c>
    </row>
    <row r="348" spans="2:30">
      <c r="B348" s="2" t="s">
        <v>12067</v>
      </c>
      <c r="C348" s="10">
        <v>45170</v>
      </c>
      <c r="D348" s="58" t="s">
        <v>13651</v>
      </c>
      <c r="E348" s="2">
        <v>1349</v>
      </c>
      <c r="F348" s="2">
        <v>1349</v>
      </c>
      <c r="G348" s="2" t="s">
        <v>148</v>
      </c>
      <c r="H348" s="2" t="s">
        <v>12112</v>
      </c>
      <c r="I348" s="2" t="s">
        <v>12865</v>
      </c>
      <c r="J348" s="10">
        <v>43068</v>
      </c>
      <c r="K348" s="2" t="s">
        <v>148</v>
      </c>
      <c r="L348" s="2" t="s">
        <v>148</v>
      </c>
      <c r="M348" s="2" t="s">
        <v>92</v>
      </c>
      <c r="N348" s="2" t="s">
        <v>148</v>
      </c>
      <c r="O348" s="2" t="s">
        <v>13406</v>
      </c>
      <c r="P348" s="2" t="s">
        <v>13652</v>
      </c>
      <c r="Q348" s="2" t="s">
        <v>481</v>
      </c>
      <c r="R348" s="2" t="s">
        <v>98</v>
      </c>
      <c r="S348" s="58" t="s">
        <v>13653</v>
      </c>
      <c r="T348" s="2" t="s">
        <v>13654</v>
      </c>
      <c r="U348" s="2" t="s">
        <v>13655</v>
      </c>
      <c r="V348" s="2" t="s">
        <v>147</v>
      </c>
      <c r="W348" s="2" t="s">
        <v>1196</v>
      </c>
      <c r="X348" s="2">
        <v>541.91</v>
      </c>
      <c r="Y348" s="2">
        <v>62.69</v>
      </c>
      <c r="Z348" s="2">
        <v>12</v>
      </c>
      <c r="AA348" s="2" t="s">
        <v>103</v>
      </c>
      <c r="AB348" s="2">
        <v>19</v>
      </c>
      <c r="AC348" s="2">
        <v>1</v>
      </c>
      <c r="AD348" s="2">
        <v>19</v>
      </c>
    </row>
    <row r="349" spans="2:30">
      <c r="B349" s="2" t="s">
        <v>12067</v>
      </c>
      <c r="C349" s="10">
        <v>45174</v>
      </c>
      <c r="D349" s="58" t="s">
        <v>13656</v>
      </c>
      <c r="E349" s="2">
        <v>5148</v>
      </c>
      <c r="F349" s="2">
        <v>5148</v>
      </c>
      <c r="G349" s="2" t="s">
        <v>148</v>
      </c>
      <c r="H349" s="2" t="s">
        <v>285</v>
      </c>
      <c r="I349" s="2" t="s">
        <v>13657</v>
      </c>
      <c r="J349" s="10">
        <v>43465</v>
      </c>
      <c r="K349" s="2" t="s">
        <v>148</v>
      </c>
      <c r="L349" s="2" t="s">
        <v>148</v>
      </c>
      <c r="M349" s="2" t="s">
        <v>92</v>
      </c>
      <c r="N349" s="2" t="s">
        <v>148</v>
      </c>
      <c r="O349" s="2" t="s">
        <v>458</v>
      </c>
      <c r="P349" s="2" t="s">
        <v>13658</v>
      </c>
      <c r="Q349" s="2" t="s">
        <v>460</v>
      </c>
      <c r="R349" s="2" t="s">
        <v>98</v>
      </c>
      <c r="S349" s="58" t="s">
        <v>13659</v>
      </c>
      <c r="T349" s="2" t="s">
        <v>13660</v>
      </c>
      <c r="U349" s="2" t="s">
        <v>13661</v>
      </c>
      <c r="V349" s="2" t="s">
        <v>147</v>
      </c>
      <c r="W349" s="2" t="s">
        <v>1260</v>
      </c>
      <c r="X349" s="2">
        <v>322.77</v>
      </c>
      <c r="Y349" s="2">
        <v>33.729999999999997</v>
      </c>
      <c r="Z349" s="2">
        <v>10</v>
      </c>
      <c r="AA349" s="2" t="s">
        <v>103</v>
      </c>
      <c r="AB349" s="2">
        <v>17</v>
      </c>
      <c r="AC349" s="2">
        <v>2</v>
      </c>
      <c r="AD349" s="2">
        <v>17</v>
      </c>
    </row>
    <row r="350" spans="2:30">
      <c r="B350" s="2" t="s">
        <v>12067</v>
      </c>
      <c r="C350" s="10">
        <v>45175</v>
      </c>
      <c r="D350" s="58" t="s">
        <v>13662</v>
      </c>
      <c r="E350" s="2" t="s">
        <v>13663</v>
      </c>
      <c r="F350" s="2">
        <v>64</v>
      </c>
      <c r="G350" s="2" t="s">
        <v>148</v>
      </c>
      <c r="H350" s="2" t="s">
        <v>380</v>
      </c>
      <c r="I350" s="2" t="s">
        <v>1519</v>
      </c>
      <c r="J350" s="10">
        <v>29714</v>
      </c>
      <c r="K350" s="2" t="s">
        <v>148</v>
      </c>
      <c r="L350" s="2" t="s">
        <v>148</v>
      </c>
      <c r="M350" s="2" t="s">
        <v>92</v>
      </c>
      <c r="N350" s="2" t="s">
        <v>148</v>
      </c>
      <c r="O350" s="2" t="s">
        <v>442</v>
      </c>
      <c r="P350" s="2" t="s">
        <v>1525</v>
      </c>
      <c r="Q350" s="2" t="s">
        <v>1519</v>
      </c>
      <c r="R350" s="2" t="s">
        <v>98</v>
      </c>
      <c r="S350" s="58" t="s">
        <v>13664</v>
      </c>
      <c r="T350" s="2" t="s">
        <v>13665</v>
      </c>
      <c r="U350" s="2" t="s">
        <v>13666</v>
      </c>
      <c r="V350" s="2" t="s">
        <v>28</v>
      </c>
      <c r="W350" s="2" t="s">
        <v>1351</v>
      </c>
      <c r="X350" s="2">
        <v>950</v>
      </c>
      <c r="Y350" s="2">
        <v>1132</v>
      </c>
      <c r="Z350" s="2">
        <v>64</v>
      </c>
      <c r="AA350" s="2" t="s">
        <v>103</v>
      </c>
      <c r="AB350" s="2">
        <v>5</v>
      </c>
      <c r="AC350" s="2">
        <v>3</v>
      </c>
      <c r="AD350" s="2">
        <v>5</v>
      </c>
    </row>
    <row r="351" spans="2:30">
      <c r="B351" s="2" t="s">
        <v>12067</v>
      </c>
      <c r="C351" s="10">
        <v>45175</v>
      </c>
      <c r="D351" s="58" t="s">
        <v>13667</v>
      </c>
      <c r="E351" s="2" t="s">
        <v>13668</v>
      </c>
      <c r="F351" s="2">
        <v>785</v>
      </c>
      <c r="G351" s="2" t="s">
        <v>148</v>
      </c>
      <c r="H351" s="2" t="s">
        <v>13669</v>
      </c>
      <c r="I351" s="2" t="s">
        <v>13670</v>
      </c>
      <c r="J351" s="10">
        <v>42703</v>
      </c>
      <c r="K351" s="2" t="s">
        <v>148</v>
      </c>
      <c r="L351" s="2" t="s">
        <v>148</v>
      </c>
      <c r="M351" s="2" t="s">
        <v>92</v>
      </c>
      <c r="N351" s="2" t="s">
        <v>148</v>
      </c>
      <c r="O351" s="2" t="s">
        <v>442</v>
      </c>
      <c r="P351" s="2" t="s">
        <v>430</v>
      </c>
      <c r="Q351" s="2" t="s">
        <v>443</v>
      </c>
      <c r="R351" s="2" t="s">
        <v>444</v>
      </c>
      <c r="S351" s="58" t="s">
        <v>13671</v>
      </c>
      <c r="T351" s="2" t="s">
        <v>13672</v>
      </c>
      <c r="U351" s="2" t="s">
        <v>13673</v>
      </c>
      <c r="V351" s="2" t="s">
        <v>28</v>
      </c>
      <c r="W351" s="2" t="s">
        <v>1196</v>
      </c>
      <c r="X351" s="2">
        <v>517.51</v>
      </c>
      <c r="Y351" s="2">
        <v>31.08</v>
      </c>
      <c r="Z351" s="2">
        <v>6</v>
      </c>
      <c r="AA351" s="2" t="s">
        <v>103</v>
      </c>
      <c r="AB351" s="2">
        <v>11</v>
      </c>
      <c r="AC351" s="2">
        <v>1</v>
      </c>
      <c r="AD351" s="2">
        <v>11</v>
      </c>
    </row>
    <row r="352" spans="2:30">
      <c r="B352" s="2" t="s">
        <v>12067</v>
      </c>
      <c r="C352" s="10">
        <v>45176</v>
      </c>
      <c r="D352" s="58" t="s">
        <v>13674</v>
      </c>
      <c r="E352" s="2">
        <v>5256</v>
      </c>
      <c r="F352" s="2">
        <v>5256</v>
      </c>
      <c r="G352" s="2" t="s">
        <v>148</v>
      </c>
      <c r="H352" s="2" t="s">
        <v>12791</v>
      </c>
      <c r="I352" s="2" t="s">
        <v>12506</v>
      </c>
      <c r="J352" s="10">
        <v>43734</v>
      </c>
      <c r="K352" s="2" t="s">
        <v>148</v>
      </c>
      <c r="L352" s="2" t="s">
        <v>148</v>
      </c>
      <c r="M352" s="2" t="s">
        <v>92</v>
      </c>
      <c r="N352" s="2" t="s">
        <v>148</v>
      </c>
      <c r="O352" s="2" t="s">
        <v>140</v>
      </c>
      <c r="P352" s="2" t="s">
        <v>13675</v>
      </c>
      <c r="Q352" s="2" t="s">
        <v>141</v>
      </c>
      <c r="R352" s="2" t="s">
        <v>98</v>
      </c>
      <c r="S352" s="58" t="s">
        <v>13676</v>
      </c>
      <c r="T352" s="2" t="s">
        <v>13677</v>
      </c>
      <c r="U352" s="2" t="s">
        <v>13678</v>
      </c>
      <c r="V352" s="2" t="s">
        <v>147</v>
      </c>
      <c r="W352" s="2" t="s">
        <v>12312</v>
      </c>
      <c r="X352" s="2">
        <v>175.53</v>
      </c>
      <c r="Y352" s="2">
        <v>60.17</v>
      </c>
      <c r="Z352" s="2">
        <v>0</v>
      </c>
      <c r="AA352" s="2" t="s">
        <v>103</v>
      </c>
      <c r="AB352" s="2">
        <v>14</v>
      </c>
      <c r="AC352" s="2">
        <v>1</v>
      </c>
      <c r="AD352" s="2">
        <v>14</v>
      </c>
    </row>
    <row r="353" spans="2:30">
      <c r="B353" s="2" t="s">
        <v>12067</v>
      </c>
      <c r="C353" s="10">
        <v>45181</v>
      </c>
      <c r="D353" s="58" t="s">
        <v>13679</v>
      </c>
      <c r="E353" s="2">
        <v>1168</v>
      </c>
      <c r="F353" s="2">
        <v>1168</v>
      </c>
      <c r="G353" s="2" t="s">
        <v>148</v>
      </c>
      <c r="H353" s="2" t="s">
        <v>13359</v>
      </c>
      <c r="I353" s="2" t="s">
        <v>1379</v>
      </c>
      <c r="J353" s="10">
        <v>41972</v>
      </c>
      <c r="K353" s="2" t="s">
        <v>148</v>
      </c>
      <c r="L353" s="2" t="s">
        <v>148</v>
      </c>
      <c r="M353" s="2" t="s">
        <v>92</v>
      </c>
      <c r="N353" s="2" t="s">
        <v>148</v>
      </c>
      <c r="O353" s="2" t="s">
        <v>248</v>
      </c>
      <c r="P353" s="2" t="s">
        <v>1386</v>
      </c>
      <c r="Q353" s="2" t="s">
        <v>1385</v>
      </c>
      <c r="R353" s="2" t="s">
        <v>6811</v>
      </c>
      <c r="S353" s="58" t="s">
        <v>13680</v>
      </c>
      <c r="T353" s="2" t="s">
        <v>13681</v>
      </c>
      <c r="U353" s="2" t="s">
        <v>13682</v>
      </c>
      <c r="V353" s="2" t="s">
        <v>147</v>
      </c>
      <c r="W353" s="2" t="s">
        <v>330</v>
      </c>
      <c r="X353" s="2">
        <v>1043.3900000000001</v>
      </c>
      <c r="Y353" s="2">
        <v>186.61</v>
      </c>
      <c r="Z353" s="2">
        <v>18</v>
      </c>
      <c r="AA353" s="2" t="s">
        <v>103</v>
      </c>
      <c r="AB353" s="2">
        <v>11</v>
      </c>
      <c r="AC353" s="2">
        <v>2</v>
      </c>
      <c r="AD353" s="2">
        <v>11</v>
      </c>
    </row>
    <row r="354" spans="2:30">
      <c r="B354" s="2" t="s">
        <v>12067</v>
      </c>
      <c r="C354" s="10">
        <v>45184</v>
      </c>
      <c r="D354" s="58" t="s">
        <v>13683</v>
      </c>
      <c r="E354" s="2" t="s">
        <v>13684</v>
      </c>
      <c r="F354" s="2">
        <v>834</v>
      </c>
      <c r="G354" s="2" t="s">
        <v>148</v>
      </c>
      <c r="H354" s="2" t="s">
        <v>12791</v>
      </c>
      <c r="I354" s="2" t="s">
        <v>12801</v>
      </c>
      <c r="J354" s="10">
        <v>39399</v>
      </c>
      <c r="K354" s="2" t="s">
        <v>148</v>
      </c>
      <c r="L354" s="2" t="s">
        <v>148</v>
      </c>
      <c r="M354" s="2" t="s">
        <v>92</v>
      </c>
      <c r="N354" s="2" t="s">
        <v>148</v>
      </c>
      <c r="O354" s="2" t="s">
        <v>140</v>
      </c>
      <c r="P354" s="2" t="s">
        <v>142</v>
      </c>
      <c r="Q354" s="2" t="s">
        <v>141</v>
      </c>
      <c r="R354" s="2" t="s">
        <v>12648</v>
      </c>
      <c r="S354" s="58" t="s">
        <v>13685</v>
      </c>
      <c r="T354" s="2" t="s">
        <v>12650</v>
      </c>
      <c r="U354" s="2" t="s">
        <v>12651</v>
      </c>
      <c r="V354" s="2" t="s">
        <v>147</v>
      </c>
      <c r="W354" s="2" t="s">
        <v>1260</v>
      </c>
      <c r="X354" s="2">
        <v>309.89999999999998</v>
      </c>
      <c r="Y354" s="2">
        <v>0</v>
      </c>
      <c r="Z354" s="2">
        <v>0</v>
      </c>
      <c r="AA354" s="2" t="s">
        <v>103</v>
      </c>
      <c r="AB354" s="2">
        <v>10</v>
      </c>
      <c r="AC354" s="2">
        <v>1</v>
      </c>
      <c r="AD354" s="2">
        <v>10</v>
      </c>
    </row>
    <row r="355" spans="2:30">
      <c r="B355" s="2" t="s">
        <v>12067</v>
      </c>
      <c r="C355" s="10">
        <v>45211</v>
      </c>
      <c r="D355" s="58" t="s">
        <v>13686</v>
      </c>
      <c r="E355" s="2" t="s">
        <v>13687</v>
      </c>
      <c r="F355" s="2">
        <v>553</v>
      </c>
      <c r="G355" s="2" t="s">
        <v>148</v>
      </c>
      <c r="H355" s="2" t="s">
        <v>108</v>
      </c>
      <c r="I355" s="2" t="s">
        <v>12344</v>
      </c>
      <c r="J355" s="10">
        <v>39415</v>
      </c>
      <c r="K355" s="2" t="s">
        <v>148</v>
      </c>
      <c r="L355" s="2" t="s">
        <v>148</v>
      </c>
      <c r="M355" s="2" t="s">
        <v>92</v>
      </c>
      <c r="N355" s="2" t="s">
        <v>148</v>
      </c>
      <c r="O355" s="2" t="s">
        <v>94</v>
      </c>
      <c r="P355" s="2" t="s">
        <v>120</v>
      </c>
      <c r="Q355" s="2" t="s">
        <v>96</v>
      </c>
      <c r="R355" s="2" t="s">
        <v>611</v>
      </c>
      <c r="S355" s="58" t="s">
        <v>13688</v>
      </c>
      <c r="T355" s="2" t="s">
        <v>13689</v>
      </c>
      <c r="U355" s="2" t="s">
        <v>13690</v>
      </c>
      <c r="V355" s="2" t="s">
        <v>28</v>
      </c>
      <c r="W355" s="2" t="s">
        <v>1260</v>
      </c>
      <c r="X355" s="2">
        <v>315.13</v>
      </c>
      <c r="Y355" s="2">
        <v>0</v>
      </c>
      <c r="Z355" s="2">
        <v>0</v>
      </c>
      <c r="AA355" s="2" t="s">
        <v>103</v>
      </c>
      <c r="AB355" s="2">
        <v>7</v>
      </c>
      <c r="AC355" s="2">
        <v>2</v>
      </c>
      <c r="AD355" s="2">
        <v>7</v>
      </c>
    </row>
    <row r="356" spans="2:30">
      <c r="B356" s="2" t="s">
        <v>12067</v>
      </c>
      <c r="C356" s="10">
        <v>45211</v>
      </c>
      <c r="D356" s="58" t="s">
        <v>13691</v>
      </c>
      <c r="E356" s="2" t="s">
        <v>13692</v>
      </c>
      <c r="F356" s="2">
        <v>691</v>
      </c>
      <c r="G356" s="2" t="s">
        <v>148</v>
      </c>
      <c r="H356" s="2" t="s">
        <v>431</v>
      </c>
      <c r="I356" s="2" t="s">
        <v>12471</v>
      </c>
      <c r="J356" s="10">
        <v>41969</v>
      </c>
      <c r="K356" s="2" t="s">
        <v>148</v>
      </c>
      <c r="L356" s="2" t="s">
        <v>148</v>
      </c>
      <c r="M356" s="2" t="s">
        <v>92</v>
      </c>
      <c r="N356" s="2" t="s">
        <v>148</v>
      </c>
      <c r="O356" s="2" t="s">
        <v>248</v>
      </c>
      <c r="P356" s="2" t="s">
        <v>8096</v>
      </c>
      <c r="Q356" s="2" t="s">
        <v>206</v>
      </c>
      <c r="R356" s="2" t="s">
        <v>13693</v>
      </c>
      <c r="S356" s="58" t="s">
        <v>13694</v>
      </c>
      <c r="T356" s="2" t="s">
        <v>8098</v>
      </c>
      <c r="U356" s="2" t="s">
        <v>13695</v>
      </c>
      <c r="V356" s="2" t="s">
        <v>147</v>
      </c>
      <c r="W356" s="2" t="s">
        <v>1260</v>
      </c>
      <c r="X356" s="2">
        <v>354.71</v>
      </c>
      <c r="Y356" s="2">
        <v>26.78</v>
      </c>
      <c r="Z356" s="2">
        <v>8</v>
      </c>
      <c r="AA356" s="2" t="s">
        <v>331</v>
      </c>
      <c r="AB356" s="2">
        <v>13</v>
      </c>
      <c r="AC356" s="2">
        <v>1</v>
      </c>
      <c r="AD356" s="2">
        <v>13</v>
      </c>
    </row>
    <row r="357" spans="2:30">
      <c r="B357" s="2" t="s">
        <v>12067</v>
      </c>
      <c r="C357" s="10">
        <v>45213</v>
      </c>
      <c r="D357" s="58" t="s">
        <v>13696</v>
      </c>
      <c r="E357" s="2" t="s">
        <v>13697</v>
      </c>
      <c r="F357" s="2">
        <v>907</v>
      </c>
      <c r="G357" s="2" t="s">
        <v>148</v>
      </c>
      <c r="H357" s="2" t="s">
        <v>380</v>
      </c>
      <c r="I357" s="2" t="s">
        <v>519</v>
      </c>
      <c r="J357" s="10">
        <v>39336</v>
      </c>
      <c r="K357" s="2" t="s">
        <v>148</v>
      </c>
      <c r="L357" s="2" t="s">
        <v>148</v>
      </c>
      <c r="M357" s="2" t="s">
        <v>92</v>
      </c>
      <c r="N357" s="2" t="s">
        <v>148</v>
      </c>
      <c r="O357" s="2" t="s">
        <v>442</v>
      </c>
      <c r="P357" s="2" t="s">
        <v>519</v>
      </c>
      <c r="Q357" s="2" t="s">
        <v>526</v>
      </c>
      <c r="R357" s="2" t="s">
        <v>13698</v>
      </c>
      <c r="S357" s="58" t="s">
        <v>13699</v>
      </c>
      <c r="T357" s="2" t="s">
        <v>13700</v>
      </c>
      <c r="U357" s="2" t="s">
        <v>13701</v>
      </c>
      <c r="V357" s="2" t="s">
        <v>28</v>
      </c>
      <c r="W357" s="2" t="s">
        <v>12332</v>
      </c>
      <c r="X357" s="2">
        <v>252.86</v>
      </c>
      <c r="Y357" s="2">
        <v>0</v>
      </c>
      <c r="Z357" s="2">
        <v>0</v>
      </c>
      <c r="AA357" s="2" t="s">
        <v>103</v>
      </c>
      <c r="AB357" s="2">
        <v>13</v>
      </c>
      <c r="AC357" s="2">
        <v>2</v>
      </c>
      <c r="AD357" s="2">
        <v>13</v>
      </c>
    </row>
    <row r="358" spans="2:30">
      <c r="B358" s="2" t="s">
        <v>12067</v>
      </c>
      <c r="C358" s="10">
        <v>45213</v>
      </c>
      <c r="D358" s="58" t="s">
        <v>13702</v>
      </c>
      <c r="E358" s="2">
        <v>5447</v>
      </c>
      <c r="F358" s="2">
        <v>5447</v>
      </c>
      <c r="G358" s="2" t="s">
        <v>148</v>
      </c>
      <c r="H358" s="2" t="s">
        <v>380</v>
      </c>
      <c r="I358" s="2" t="s">
        <v>1519</v>
      </c>
      <c r="J358" s="10">
        <v>44560</v>
      </c>
      <c r="K358" s="2" t="s">
        <v>148</v>
      </c>
      <c r="L358" s="2" t="s">
        <v>148</v>
      </c>
      <c r="M358" s="2" t="s">
        <v>92</v>
      </c>
      <c r="N358" s="2" t="s">
        <v>148</v>
      </c>
      <c r="O358" s="2" t="s">
        <v>442</v>
      </c>
      <c r="P358" s="2" t="s">
        <v>1525</v>
      </c>
      <c r="Q358" s="2" t="s">
        <v>1519</v>
      </c>
      <c r="R358" s="2" t="s">
        <v>6791</v>
      </c>
      <c r="S358" s="58" t="s">
        <v>13703</v>
      </c>
      <c r="T358" s="2" t="s">
        <v>13704</v>
      </c>
      <c r="U358" s="2" t="s">
        <v>13705</v>
      </c>
      <c r="V358" s="2" t="s">
        <v>28</v>
      </c>
      <c r="W358" s="2" t="s">
        <v>1196</v>
      </c>
      <c r="X358" s="2">
        <v>481</v>
      </c>
      <c r="Y358" s="2">
        <v>0</v>
      </c>
      <c r="Z358" s="2">
        <v>0</v>
      </c>
      <c r="AA358" s="2" t="s">
        <v>103</v>
      </c>
      <c r="AB358" s="2">
        <v>10</v>
      </c>
      <c r="AC358" s="2">
        <v>1</v>
      </c>
      <c r="AD358" s="2">
        <v>10</v>
      </c>
    </row>
    <row r="359" spans="2:30">
      <c r="B359" s="2" t="s">
        <v>12067</v>
      </c>
      <c r="C359" s="10">
        <v>45214</v>
      </c>
      <c r="D359" s="58" t="s">
        <v>13706</v>
      </c>
      <c r="E359" s="2" t="s">
        <v>13707</v>
      </c>
      <c r="F359" s="2">
        <v>902</v>
      </c>
      <c r="G359" s="2" t="s">
        <v>148</v>
      </c>
      <c r="H359" s="2" t="s">
        <v>128</v>
      </c>
      <c r="I359" s="2" t="s">
        <v>319</v>
      </c>
      <c r="J359" s="10">
        <v>39384</v>
      </c>
      <c r="K359" s="2" t="s">
        <v>148</v>
      </c>
      <c r="L359" s="2" t="s">
        <v>148</v>
      </c>
      <c r="M359" s="2" t="s">
        <v>92</v>
      </c>
      <c r="N359" s="2" t="s">
        <v>148</v>
      </c>
      <c r="O359" s="2" t="s">
        <v>140</v>
      </c>
      <c r="P359" s="2" t="s">
        <v>142</v>
      </c>
      <c r="Q359" s="2" t="s">
        <v>141</v>
      </c>
      <c r="R359" s="2" t="s">
        <v>13708</v>
      </c>
      <c r="S359" s="58" t="s">
        <v>13709</v>
      </c>
      <c r="T359" s="2" t="s">
        <v>13710</v>
      </c>
      <c r="U359" s="2" t="s">
        <v>13711</v>
      </c>
      <c r="V359" s="2" t="s">
        <v>147</v>
      </c>
      <c r="W359" s="2" t="s">
        <v>12312</v>
      </c>
      <c r="X359" s="2">
        <v>179</v>
      </c>
      <c r="Y359" s="2">
        <v>0</v>
      </c>
      <c r="Z359" s="2">
        <v>0</v>
      </c>
      <c r="AA359" s="2" t="s">
        <v>103</v>
      </c>
      <c r="AB359" s="2">
        <v>7</v>
      </c>
      <c r="AC359" s="2">
        <v>2</v>
      </c>
      <c r="AD359" s="2">
        <v>7</v>
      </c>
    </row>
    <row r="360" spans="2:30">
      <c r="B360" s="2" t="s">
        <v>12067</v>
      </c>
      <c r="C360" s="10">
        <v>45217</v>
      </c>
      <c r="D360" s="58" t="s">
        <v>13712</v>
      </c>
      <c r="E360" s="2">
        <v>5361</v>
      </c>
      <c r="F360" s="2">
        <v>5361</v>
      </c>
      <c r="G360" s="2" t="s">
        <v>148</v>
      </c>
      <c r="H360" s="2" t="s">
        <v>12791</v>
      </c>
      <c r="I360" s="2" t="s">
        <v>13469</v>
      </c>
      <c r="J360" s="10">
        <v>44467</v>
      </c>
      <c r="K360" s="2" t="s">
        <v>148</v>
      </c>
      <c r="L360" s="2" t="s">
        <v>148</v>
      </c>
      <c r="M360" s="2" t="s">
        <v>92</v>
      </c>
      <c r="N360" s="2" t="s">
        <v>148</v>
      </c>
      <c r="O360" s="2" t="s">
        <v>140</v>
      </c>
      <c r="P360" s="2" t="s">
        <v>13713</v>
      </c>
      <c r="Q360" s="2" t="s">
        <v>141</v>
      </c>
      <c r="R360" s="2" t="s">
        <v>98</v>
      </c>
      <c r="S360" s="58" t="s">
        <v>13714</v>
      </c>
      <c r="T360" s="2" t="s">
        <v>13715</v>
      </c>
      <c r="U360" s="2" t="s">
        <v>13716</v>
      </c>
      <c r="V360" s="2" t="s">
        <v>147</v>
      </c>
      <c r="W360" s="2" t="s">
        <v>12312</v>
      </c>
      <c r="X360" s="2">
        <v>149.58000000000001</v>
      </c>
      <c r="Y360" s="2">
        <v>11.03</v>
      </c>
      <c r="Z360" s="2">
        <v>0</v>
      </c>
      <c r="AA360" s="2" t="s">
        <v>103</v>
      </c>
      <c r="AB360" s="2">
        <v>14</v>
      </c>
      <c r="AC360" s="2">
        <v>1</v>
      </c>
      <c r="AD360" s="2">
        <v>14</v>
      </c>
    </row>
    <row r="361" spans="2:30">
      <c r="B361" s="2" t="s">
        <v>12067</v>
      </c>
      <c r="C361" s="10">
        <v>45218</v>
      </c>
      <c r="D361" s="58" t="s">
        <v>13717</v>
      </c>
      <c r="E361" s="2">
        <v>5406</v>
      </c>
      <c r="F361" s="2">
        <v>5406</v>
      </c>
      <c r="G361" s="2" t="s">
        <v>148</v>
      </c>
      <c r="H361" s="2" t="s">
        <v>128</v>
      </c>
      <c r="I361" s="2" t="s">
        <v>214</v>
      </c>
      <c r="J361" s="10">
        <v>44530</v>
      </c>
      <c r="K361" s="2" t="s">
        <v>148</v>
      </c>
      <c r="L361" s="2" t="s">
        <v>148</v>
      </c>
      <c r="M361" s="2" t="s">
        <v>92</v>
      </c>
      <c r="N361" s="2" t="s">
        <v>148</v>
      </c>
      <c r="O361" s="2" t="s">
        <v>140</v>
      </c>
      <c r="P361" s="2" t="s">
        <v>13718</v>
      </c>
      <c r="Q361" s="2" t="s">
        <v>141</v>
      </c>
      <c r="R361" s="2" t="s">
        <v>98</v>
      </c>
      <c r="S361" s="58" t="s">
        <v>13719</v>
      </c>
      <c r="T361" s="2" t="s">
        <v>13720</v>
      </c>
      <c r="U361" s="2" t="s">
        <v>13721</v>
      </c>
      <c r="V361" s="2" t="s">
        <v>147</v>
      </c>
      <c r="W361" s="2" t="s">
        <v>12332</v>
      </c>
      <c r="X361" s="2">
        <v>233.68</v>
      </c>
      <c r="Y361" s="2">
        <v>7.39</v>
      </c>
      <c r="Z361" s="2">
        <v>0</v>
      </c>
      <c r="AA361" s="2" t="s">
        <v>103</v>
      </c>
      <c r="AB361" s="2">
        <v>14</v>
      </c>
      <c r="AC361" s="2">
        <v>1</v>
      </c>
      <c r="AD361" s="2">
        <v>14</v>
      </c>
    </row>
    <row r="362" spans="2:30">
      <c r="B362" s="2" t="s">
        <v>12067</v>
      </c>
      <c r="C362" s="10">
        <v>45267</v>
      </c>
      <c r="D362" s="58" t="s">
        <v>13722</v>
      </c>
      <c r="E362" s="2">
        <v>5377</v>
      </c>
      <c r="F362" s="2">
        <v>5377</v>
      </c>
      <c r="G362" s="2" t="s">
        <v>148</v>
      </c>
      <c r="H362" s="2" t="s">
        <v>81</v>
      </c>
      <c r="I362" s="2" t="s">
        <v>358</v>
      </c>
      <c r="J362" s="10">
        <v>44522</v>
      </c>
      <c r="K362" s="2" t="s">
        <v>148</v>
      </c>
      <c r="L362" s="2" t="s">
        <v>148</v>
      </c>
      <c r="M362" s="2" t="s">
        <v>92</v>
      </c>
      <c r="N362" s="2" t="s">
        <v>148</v>
      </c>
      <c r="O362" s="2" t="s">
        <v>94</v>
      </c>
      <c r="P362" s="2" t="s">
        <v>120</v>
      </c>
      <c r="Q362" s="2" t="s">
        <v>96</v>
      </c>
      <c r="R362" s="2" t="s">
        <v>13723</v>
      </c>
      <c r="S362" s="58" t="s">
        <v>13724</v>
      </c>
      <c r="T362" s="2" t="s">
        <v>13725</v>
      </c>
      <c r="U362" s="2" t="s">
        <v>13726</v>
      </c>
      <c r="V362" s="2" t="s">
        <v>28</v>
      </c>
      <c r="W362" s="2" t="s">
        <v>12312</v>
      </c>
      <c r="X362" s="2">
        <v>35.89</v>
      </c>
      <c r="Y362" s="2">
        <v>0</v>
      </c>
      <c r="Z362" s="2">
        <v>0</v>
      </c>
      <c r="AA362" s="2" t="s">
        <v>103</v>
      </c>
      <c r="AB362" s="2">
        <v>5</v>
      </c>
      <c r="AC362" s="2">
        <v>3</v>
      </c>
      <c r="AD362" s="2">
        <v>5</v>
      </c>
    </row>
    <row r="363" spans="2:30">
      <c r="B363" s="2" t="s">
        <v>12067</v>
      </c>
      <c r="C363" s="10">
        <v>45279</v>
      </c>
      <c r="D363" s="58" t="s">
        <v>13727</v>
      </c>
      <c r="E363" s="2">
        <v>1297</v>
      </c>
      <c r="F363" s="2">
        <v>1297</v>
      </c>
      <c r="G363" s="2" t="s">
        <v>148</v>
      </c>
      <c r="H363" s="2" t="s">
        <v>380</v>
      </c>
      <c r="I363" s="2" t="s">
        <v>13728</v>
      </c>
      <c r="J363" s="10">
        <v>43564</v>
      </c>
      <c r="K363" s="2" t="s">
        <v>148</v>
      </c>
      <c r="L363" s="2" t="s">
        <v>148</v>
      </c>
      <c r="M363" s="2" t="s">
        <v>92</v>
      </c>
      <c r="N363" s="2" t="s">
        <v>148</v>
      </c>
      <c r="O363" s="2" t="s">
        <v>442</v>
      </c>
      <c r="P363" s="2" t="s">
        <v>11718</v>
      </c>
      <c r="Q363" s="2" t="s">
        <v>2913</v>
      </c>
      <c r="R363" s="2" t="s">
        <v>13729</v>
      </c>
      <c r="S363" s="58" t="s">
        <v>13730</v>
      </c>
      <c r="T363" s="2" t="s">
        <v>13731</v>
      </c>
      <c r="U363" s="2" t="s">
        <v>13732</v>
      </c>
      <c r="V363" s="2" t="s">
        <v>147</v>
      </c>
      <c r="W363" s="2" t="s">
        <v>330</v>
      </c>
      <c r="X363" s="2">
        <v>1000.32</v>
      </c>
      <c r="Y363" s="2">
        <v>156.86000000000001</v>
      </c>
      <c r="Z363" s="2">
        <v>16</v>
      </c>
      <c r="AA363" s="2" t="s">
        <v>331</v>
      </c>
      <c r="AB363" s="2">
        <v>15</v>
      </c>
      <c r="AC363" s="2">
        <v>2</v>
      </c>
      <c r="AD363" s="2">
        <v>15</v>
      </c>
    </row>
    <row r="364" spans="2:30">
      <c r="B364" s="2" t="s">
        <v>12067</v>
      </c>
      <c r="C364" s="10">
        <v>45284</v>
      </c>
      <c r="D364" s="58" t="s">
        <v>13733</v>
      </c>
      <c r="E364" s="2">
        <v>1576</v>
      </c>
      <c r="F364" s="2">
        <v>1576</v>
      </c>
      <c r="G364" s="2" t="s">
        <v>148</v>
      </c>
      <c r="H364" s="2" t="s">
        <v>285</v>
      </c>
      <c r="I364" s="2" t="s">
        <v>290</v>
      </c>
      <c r="J364" s="10">
        <v>44713</v>
      </c>
      <c r="K364" s="2" t="s">
        <v>148</v>
      </c>
      <c r="L364" s="2" t="s">
        <v>148</v>
      </c>
      <c r="M364" s="2" t="s">
        <v>92</v>
      </c>
      <c r="N364" s="2" t="s">
        <v>148</v>
      </c>
      <c r="O364" s="2" t="s">
        <v>296</v>
      </c>
      <c r="P364" s="2" t="s">
        <v>2448</v>
      </c>
      <c r="Q364" s="2" t="s">
        <v>297</v>
      </c>
      <c r="R364" s="2" t="s">
        <v>98</v>
      </c>
      <c r="S364" s="58" t="s">
        <v>13734</v>
      </c>
      <c r="T364" s="2" t="s">
        <v>13735</v>
      </c>
      <c r="U364" s="2" t="s">
        <v>13736</v>
      </c>
      <c r="V364" s="2" t="s">
        <v>147</v>
      </c>
      <c r="W364" s="2" t="s">
        <v>1196</v>
      </c>
      <c r="X364" s="2">
        <v>664</v>
      </c>
      <c r="Y364" s="2">
        <v>0</v>
      </c>
      <c r="Z364" s="2">
        <v>0</v>
      </c>
      <c r="AA364" s="2" t="s">
        <v>103</v>
      </c>
      <c r="AB364" s="2">
        <v>16</v>
      </c>
      <c r="AC364" s="2">
        <v>1</v>
      </c>
      <c r="AD364" s="2">
        <v>16</v>
      </c>
    </row>
    <row r="365" spans="2:30">
      <c r="B365" s="2" t="s">
        <v>12067</v>
      </c>
      <c r="C365" s="10">
        <v>45284</v>
      </c>
      <c r="D365" s="58" t="s">
        <v>13737</v>
      </c>
      <c r="E365" s="2" t="s">
        <v>13738</v>
      </c>
      <c r="F365" s="2">
        <v>888</v>
      </c>
      <c r="G365" s="2" t="s">
        <v>148</v>
      </c>
      <c r="H365" s="2" t="s">
        <v>431</v>
      </c>
      <c r="I365" s="2" t="s">
        <v>12471</v>
      </c>
      <c r="J365" s="10">
        <v>42703</v>
      </c>
      <c r="K365" s="2" t="s">
        <v>148</v>
      </c>
      <c r="L365" s="2" t="s">
        <v>148</v>
      </c>
      <c r="M365" s="2" t="s">
        <v>92</v>
      </c>
      <c r="N365" s="2" t="s">
        <v>148</v>
      </c>
      <c r="O365" s="2" t="s">
        <v>248</v>
      </c>
      <c r="P365" s="2" t="s">
        <v>249</v>
      </c>
      <c r="Q365" s="2" t="s">
        <v>206</v>
      </c>
      <c r="R365" s="2" t="s">
        <v>12132</v>
      </c>
      <c r="S365" s="58" t="s">
        <v>13739</v>
      </c>
      <c r="T365" s="2" t="s">
        <v>13740</v>
      </c>
      <c r="U365" s="2" t="s">
        <v>13741</v>
      </c>
      <c r="V365" s="2" t="s">
        <v>147</v>
      </c>
      <c r="W365" s="2" t="s">
        <v>1196</v>
      </c>
      <c r="X365" s="2">
        <v>509.47</v>
      </c>
      <c r="Y365" s="2">
        <v>74.319999999999993</v>
      </c>
      <c r="Z365" s="2">
        <v>15</v>
      </c>
      <c r="AA365" s="2" t="s">
        <v>103</v>
      </c>
      <c r="AB365" s="2">
        <v>12</v>
      </c>
      <c r="AC365" s="2">
        <v>1</v>
      </c>
      <c r="AD365" s="2">
        <v>12</v>
      </c>
    </row>
    <row r="366" spans="2:30">
      <c r="B366" s="2" t="s">
        <v>12067</v>
      </c>
      <c r="C366" s="10">
        <v>45284</v>
      </c>
      <c r="D366" s="58" t="s">
        <v>13742</v>
      </c>
      <c r="E366" s="2">
        <v>5089</v>
      </c>
      <c r="F366" s="2">
        <v>5089</v>
      </c>
      <c r="G366" s="2" t="s">
        <v>148</v>
      </c>
      <c r="H366" s="2" t="s">
        <v>12112</v>
      </c>
      <c r="I366" s="2" t="s">
        <v>12966</v>
      </c>
      <c r="J366" s="10">
        <v>43434</v>
      </c>
      <c r="K366" s="2" t="s">
        <v>148</v>
      </c>
      <c r="L366" s="2" t="s">
        <v>148</v>
      </c>
      <c r="M366" s="2" t="s">
        <v>92</v>
      </c>
      <c r="N366" s="2" t="s">
        <v>148</v>
      </c>
      <c r="O366" s="2" t="s">
        <v>480</v>
      </c>
      <c r="P366" s="2" t="s">
        <v>482</v>
      </c>
      <c r="Q366" s="2" t="s">
        <v>481</v>
      </c>
      <c r="R366" s="2" t="s">
        <v>4495</v>
      </c>
      <c r="S366" s="58" t="s">
        <v>13743</v>
      </c>
      <c r="T366" s="2" t="s">
        <v>13744</v>
      </c>
      <c r="U366" s="2" t="s">
        <v>13745</v>
      </c>
      <c r="V366" s="2" t="s">
        <v>147</v>
      </c>
      <c r="W366" s="2" t="s">
        <v>12332</v>
      </c>
      <c r="X366" s="2">
        <v>260.73</v>
      </c>
      <c r="Y366" s="2">
        <v>58.28</v>
      </c>
      <c r="Z366" s="2">
        <v>22</v>
      </c>
      <c r="AA366" s="2" t="s">
        <v>103</v>
      </c>
      <c r="AB366" s="2">
        <v>15</v>
      </c>
      <c r="AC366" s="2">
        <v>1</v>
      </c>
      <c r="AD366" s="2">
        <v>15</v>
      </c>
    </row>
    <row r="367" spans="2:30">
      <c r="B367" s="2" t="s">
        <v>12067</v>
      </c>
      <c r="C367" s="10">
        <v>45291</v>
      </c>
      <c r="D367" s="58" t="s">
        <v>13746</v>
      </c>
      <c r="E367" s="2" t="s">
        <v>13747</v>
      </c>
      <c r="F367" s="2">
        <v>771</v>
      </c>
      <c r="G367" s="2" t="s">
        <v>148</v>
      </c>
      <c r="H367" s="2" t="s">
        <v>108</v>
      </c>
      <c r="I367" s="2" t="s">
        <v>305</v>
      </c>
      <c r="J367" s="10">
        <v>42694</v>
      </c>
      <c r="K367" s="2" t="s">
        <v>148</v>
      </c>
      <c r="L367" s="2" t="s">
        <v>148</v>
      </c>
      <c r="M367" s="2" t="s">
        <v>92</v>
      </c>
      <c r="N367" s="2" t="s">
        <v>148</v>
      </c>
      <c r="O367" s="2" t="s">
        <v>94</v>
      </c>
      <c r="P367" s="2" t="s">
        <v>120</v>
      </c>
      <c r="Q367" s="2" t="s">
        <v>96</v>
      </c>
      <c r="R367" s="2" t="s">
        <v>13748</v>
      </c>
      <c r="S367" s="58" t="s">
        <v>13749</v>
      </c>
      <c r="T367" s="2" t="s">
        <v>13750</v>
      </c>
      <c r="U367" s="2" t="s">
        <v>13751</v>
      </c>
      <c r="V367" s="2" t="s">
        <v>28</v>
      </c>
      <c r="W367" s="2" t="s">
        <v>12332</v>
      </c>
      <c r="X367" s="2">
        <v>275.39</v>
      </c>
      <c r="Y367" s="2">
        <v>0</v>
      </c>
      <c r="Z367" s="2">
        <v>0</v>
      </c>
      <c r="AA367" s="2" t="s">
        <v>103</v>
      </c>
      <c r="AB367" s="2">
        <v>7</v>
      </c>
      <c r="AC367" s="2">
        <v>2</v>
      </c>
      <c r="AD367" s="2">
        <v>7</v>
      </c>
    </row>
    <row r="368" spans="2:30">
      <c r="B368" s="2" t="s">
        <v>12067</v>
      </c>
      <c r="C368" s="10">
        <v>45307</v>
      </c>
      <c r="D368" s="58" t="s">
        <v>13752</v>
      </c>
      <c r="E368" s="2">
        <v>1478</v>
      </c>
      <c r="F368" s="2">
        <v>1478</v>
      </c>
      <c r="G368" s="2" t="s">
        <v>148</v>
      </c>
      <c r="H368" s="2" t="s">
        <v>285</v>
      </c>
      <c r="I368" s="2" t="s">
        <v>13753</v>
      </c>
      <c r="J368" s="10">
        <v>44134</v>
      </c>
      <c r="K368" s="2" t="s">
        <v>148</v>
      </c>
      <c r="L368" s="2" t="s">
        <v>148</v>
      </c>
      <c r="M368" s="2" t="s">
        <v>92</v>
      </c>
      <c r="N368" s="2" t="s">
        <v>148</v>
      </c>
      <c r="O368" s="2" t="s">
        <v>458</v>
      </c>
      <c r="P368" s="2" t="s">
        <v>13754</v>
      </c>
      <c r="Q368" s="2" t="s">
        <v>460</v>
      </c>
      <c r="R368" s="2" t="s">
        <v>98</v>
      </c>
      <c r="S368" s="58" t="s">
        <v>13755</v>
      </c>
      <c r="T368" s="2" t="s">
        <v>13756</v>
      </c>
      <c r="U368" s="2" t="s">
        <v>13757</v>
      </c>
      <c r="V368" s="2" t="s">
        <v>147</v>
      </c>
      <c r="W368" s="2" t="s">
        <v>1196</v>
      </c>
      <c r="X368" s="2">
        <v>601.26</v>
      </c>
      <c r="Y368" s="2">
        <v>76.37</v>
      </c>
      <c r="Z368" s="2">
        <v>0</v>
      </c>
      <c r="AA368" s="2" t="s">
        <v>103</v>
      </c>
      <c r="AB368" s="2">
        <v>12</v>
      </c>
      <c r="AC368" s="2">
        <v>2</v>
      </c>
      <c r="AD368" s="2">
        <v>12</v>
      </c>
    </row>
    <row r="369" spans="2:30">
      <c r="B369" s="2" t="s">
        <v>12067</v>
      </c>
      <c r="C369" s="10">
        <v>45309</v>
      </c>
      <c r="D369" s="58" t="s">
        <v>13758</v>
      </c>
      <c r="E369" s="2">
        <v>1145</v>
      </c>
      <c r="F369" s="2">
        <v>1145</v>
      </c>
      <c r="G369" s="2" t="s">
        <v>148</v>
      </c>
      <c r="H369" s="2" t="s">
        <v>285</v>
      </c>
      <c r="I369" s="2" t="s">
        <v>13759</v>
      </c>
      <c r="J369" s="10">
        <v>42150</v>
      </c>
      <c r="K369" s="2" t="s">
        <v>148</v>
      </c>
      <c r="L369" s="2" t="s">
        <v>148</v>
      </c>
      <c r="M369" s="2" t="s">
        <v>92</v>
      </c>
      <c r="N369" s="2" t="s">
        <v>148</v>
      </c>
      <c r="O369" s="2" t="s">
        <v>458</v>
      </c>
      <c r="P369" s="2" t="s">
        <v>13760</v>
      </c>
      <c r="Q369" s="2" t="s">
        <v>460</v>
      </c>
      <c r="R369" s="2" t="s">
        <v>98</v>
      </c>
      <c r="S369" s="58" t="s">
        <v>13761</v>
      </c>
      <c r="T369" s="2" t="s">
        <v>13762</v>
      </c>
      <c r="U369" s="2" t="s">
        <v>13763</v>
      </c>
      <c r="V369" s="2" t="s">
        <v>147</v>
      </c>
      <c r="W369" s="2" t="s">
        <v>1196</v>
      </c>
      <c r="X369" s="2">
        <v>540.66</v>
      </c>
      <c r="Y369" s="2">
        <v>220.74</v>
      </c>
      <c r="Z369" s="2">
        <v>41</v>
      </c>
      <c r="AA369" s="2" t="s">
        <v>103</v>
      </c>
      <c r="AB369" s="2">
        <v>9</v>
      </c>
      <c r="AC369" s="2">
        <v>3</v>
      </c>
      <c r="AD369" s="2">
        <v>9</v>
      </c>
    </row>
    <row r="370" spans="2:30">
      <c r="B370" s="2" t="s">
        <v>12067</v>
      </c>
      <c r="C370" s="10">
        <v>45313</v>
      </c>
      <c r="D370" s="58" t="s">
        <v>13764</v>
      </c>
      <c r="E370" s="2" t="s">
        <v>12142</v>
      </c>
      <c r="F370" s="2">
        <v>810</v>
      </c>
      <c r="G370" s="2" t="s">
        <v>148</v>
      </c>
      <c r="H370" s="2" t="s">
        <v>128</v>
      </c>
      <c r="I370" s="2" t="s">
        <v>319</v>
      </c>
      <c r="J370" s="10">
        <v>45121</v>
      </c>
      <c r="K370" s="2" t="s">
        <v>148</v>
      </c>
      <c r="L370" s="2" t="s">
        <v>148</v>
      </c>
      <c r="M370" s="2" t="s">
        <v>92</v>
      </c>
      <c r="N370" s="2" t="s">
        <v>148</v>
      </c>
      <c r="O370" s="2" t="s">
        <v>140</v>
      </c>
      <c r="P370" s="2" t="s">
        <v>142</v>
      </c>
      <c r="Q370" s="2" t="s">
        <v>141</v>
      </c>
      <c r="R370" s="2" t="s">
        <v>326</v>
      </c>
      <c r="S370" s="58" t="s">
        <v>13765</v>
      </c>
      <c r="T370" s="2" t="s">
        <v>13519</v>
      </c>
      <c r="U370" s="2" t="s">
        <v>13766</v>
      </c>
      <c r="V370" s="2" t="s">
        <v>147</v>
      </c>
      <c r="W370" s="2" t="s">
        <v>12312</v>
      </c>
      <c r="X370" s="2">
        <v>18</v>
      </c>
      <c r="Y370" s="2">
        <v>0</v>
      </c>
      <c r="Z370" s="2">
        <v>0</v>
      </c>
      <c r="AA370" s="2" t="s">
        <v>103</v>
      </c>
      <c r="AB370" s="2">
        <v>7</v>
      </c>
      <c r="AC370" s="2">
        <v>1</v>
      </c>
      <c r="AD370" s="2">
        <v>0</v>
      </c>
    </row>
    <row r="371" spans="2:30">
      <c r="B371" s="2" t="s">
        <v>12067</v>
      </c>
      <c r="C371" s="10">
        <v>45330</v>
      </c>
      <c r="D371" s="58" t="s">
        <v>13767</v>
      </c>
      <c r="E371" s="2" t="s">
        <v>13768</v>
      </c>
      <c r="F371" s="2">
        <v>332</v>
      </c>
      <c r="G371" s="2" t="s">
        <v>148</v>
      </c>
      <c r="H371" s="2" t="s">
        <v>285</v>
      </c>
      <c r="I371" s="2" t="s">
        <v>12542</v>
      </c>
      <c r="J371" s="10">
        <v>39750</v>
      </c>
      <c r="K371" s="2" t="s">
        <v>148</v>
      </c>
      <c r="L371" s="2" t="s">
        <v>148</v>
      </c>
      <c r="M371" s="2" t="s">
        <v>92</v>
      </c>
      <c r="N371" s="2" t="s">
        <v>148</v>
      </c>
      <c r="O371" s="2" t="s">
        <v>296</v>
      </c>
      <c r="P371" s="2" t="s">
        <v>335</v>
      </c>
      <c r="Q371" s="2" t="s">
        <v>297</v>
      </c>
      <c r="R371" s="2" t="s">
        <v>13769</v>
      </c>
      <c r="S371" s="58" t="s">
        <v>13770</v>
      </c>
      <c r="T371" s="2" t="s">
        <v>13771</v>
      </c>
      <c r="U371" s="2" t="s">
        <v>13772</v>
      </c>
      <c r="V371" s="2" t="s">
        <v>147</v>
      </c>
      <c r="W371" s="2" t="s">
        <v>1351</v>
      </c>
      <c r="X371" s="2">
        <v>972.52</v>
      </c>
      <c r="Y371" s="2">
        <v>154.49</v>
      </c>
      <c r="Z371" s="2">
        <v>16</v>
      </c>
      <c r="AA371" s="2" t="s">
        <v>331</v>
      </c>
      <c r="AB371" s="2">
        <v>10</v>
      </c>
      <c r="AC371" s="2">
        <v>2</v>
      </c>
      <c r="AD371" s="2">
        <v>10</v>
      </c>
    </row>
    <row r="372" spans="2:30">
      <c r="B372" s="2" t="s">
        <v>12067</v>
      </c>
      <c r="C372" s="10">
        <v>45336</v>
      </c>
      <c r="D372" s="58" t="s">
        <v>13773</v>
      </c>
      <c r="E372" s="2">
        <v>5381</v>
      </c>
      <c r="F372" s="2">
        <v>5381</v>
      </c>
      <c r="G372" s="2" t="s">
        <v>148</v>
      </c>
      <c r="H372" s="2" t="s">
        <v>380</v>
      </c>
      <c r="I372" s="2" t="s">
        <v>13774</v>
      </c>
      <c r="J372" s="10">
        <v>44561</v>
      </c>
      <c r="K372" s="2" t="s">
        <v>148</v>
      </c>
      <c r="L372" s="2" t="s">
        <v>148</v>
      </c>
      <c r="M372" s="2" t="s">
        <v>92</v>
      </c>
      <c r="N372" s="2" t="s">
        <v>148</v>
      </c>
      <c r="O372" s="2" t="s">
        <v>545</v>
      </c>
      <c r="P372" s="2" t="s">
        <v>13775</v>
      </c>
      <c r="Q372" s="2" t="s">
        <v>727</v>
      </c>
      <c r="R372" s="2" t="s">
        <v>98</v>
      </c>
      <c r="S372" s="58" t="s">
        <v>13776</v>
      </c>
      <c r="T372" s="2" t="s">
        <v>13777</v>
      </c>
      <c r="U372" s="2" t="s">
        <v>13778</v>
      </c>
      <c r="V372" s="2" t="s">
        <v>147</v>
      </c>
      <c r="W372" s="2" t="s">
        <v>12332</v>
      </c>
      <c r="X372" s="2">
        <v>294</v>
      </c>
      <c r="Y372" s="2">
        <v>0</v>
      </c>
      <c r="Z372" s="2">
        <v>0</v>
      </c>
      <c r="AA372" s="2" t="s">
        <v>103</v>
      </c>
      <c r="AB372" s="2">
        <v>21</v>
      </c>
      <c r="AC372" s="2">
        <v>1</v>
      </c>
      <c r="AD372" s="2">
        <v>21</v>
      </c>
    </row>
    <row r="373" spans="2:30">
      <c r="B373" s="2" t="s">
        <v>12067</v>
      </c>
      <c r="C373" s="10">
        <v>45342</v>
      </c>
      <c r="D373" s="58" t="s">
        <v>13779</v>
      </c>
      <c r="E373" s="2">
        <v>5437</v>
      </c>
      <c r="F373" s="2">
        <v>5437</v>
      </c>
      <c r="G373" s="2" t="s">
        <v>148</v>
      </c>
      <c r="H373" s="2" t="s">
        <v>380</v>
      </c>
      <c r="I373" s="2" t="s">
        <v>13780</v>
      </c>
      <c r="J373" s="10">
        <v>44560</v>
      </c>
      <c r="K373" s="2" t="s">
        <v>148</v>
      </c>
      <c r="L373" s="2" t="s">
        <v>148</v>
      </c>
      <c r="M373" s="2" t="s">
        <v>92</v>
      </c>
      <c r="N373" s="2" t="s">
        <v>148</v>
      </c>
      <c r="O373" s="2" t="s">
        <v>545</v>
      </c>
      <c r="P373" s="2" t="s">
        <v>13781</v>
      </c>
      <c r="Q373" s="2" t="s">
        <v>727</v>
      </c>
      <c r="R373" s="2" t="s">
        <v>548</v>
      </c>
      <c r="S373" s="58" t="s">
        <v>13782</v>
      </c>
      <c r="T373" s="2" t="s">
        <v>13783</v>
      </c>
      <c r="U373" s="2" t="s">
        <v>13784</v>
      </c>
      <c r="V373" s="2" t="s">
        <v>147</v>
      </c>
      <c r="W373" s="2" t="s">
        <v>1260</v>
      </c>
      <c r="X373" s="2">
        <v>405</v>
      </c>
      <c r="Y373" s="2">
        <v>0</v>
      </c>
      <c r="Z373" s="2">
        <v>0</v>
      </c>
      <c r="AA373" s="2" t="s">
        <v>103</v>
      </c>
      <c r="AB373" s="2">
        <v>18</v>
      </c>
      <c r="AC373" s="2">
        <v>2</v>
      </c>
      <c r="AD373" s="2">
        <v>18</v>
      </c>
    </row>
    <row r="374" spans="2:30">
      <c r="B374" s="2" t="s">
        <v>12067</v>
      </c>
      <c r="C374" s="10">
        <v>45345</v>
      </c>
      <c r="D374" s="58" t="s">
        <v>13785</v>
      </c>
      <c r="E374" s="2">
        <v>5484</v>
      </c>
      <c r="F374" s="2">
        <v>5484</v>
      </c>
      <c r="G374" s="2" t="s">
        <v>148</v>
      </c>
      <c r="H374" s="2" t="s">
        <v>12112</v>
      </c>
      <c r="I374" s="2" t="s">
        <v>3004</v>
      </c>
      <c r="J374" s="10">
        <v>44923</v>
      </c>
      <c r="K374" s="2" t="s">
        <v>148</v>
      </c>
      <c r="L374" s="2" t="s">
        <v>148</v>
      </c>
      <c r="M374" s="2" t="s">
        <v>92</v>
      </c>
      <c r="N374" s="2" t="s">
        <v>148</v>
      </c>
      <c r="O374" s="2" t="s">
        <v>480</v>
      </c>
      <c r="P374" s="2" t="s">
        <v>13786</v>
      </c>
      <c r="Q374" s="2" t="s">
        <v>481</v>
      </c>
      <c r="R374" s="2" t="s">
        <v>13787</v>
      </c>
      <c r="S374" s="58" t="s">
        <v>13788</v>
      </c>
      <c r="T374" s="2" t="s">
        <v>13789</v>
      </c>
      <c r="U374" s="2" t="s">
        <v>13790</v>
      </c>
      <c r="V374" s="2" t="s">
        <v>147</v>
      </c>
      <c r="W374" s="2" t="s">
        <v>1260</v>
      </c>
      <c r="X374" s="2">
        <v>313</v>
      </c>
      <c r="Y374" s="2">
        <v>0</v>
      </c>
      <c r="Z374" s="2">
        <v>0</v>
      </c>
      <c r="AA374" s="2" t="s">
        <v>103</v>
      </c>
      <c r="AB374" s="2">
        <v>10</v>
      </c>
      <c r="AC374" s="2">
        <v>1</v>
      </c>
      <c r="AD374" s="2">
        <v>3</v>
      </c>
    </row>
    <row r="375" spans="2:30">
      <c r="B375" s="2" t="s">
        <v>12067</v>
      </c>
      <c r="C375" s="10">
        <v>45346</v>
      </c>
      <c r="D375" s="58" t="s">
        <v>13791</v>
      </c>
      <c r="E375" s="2">
        <v>5456</v>
      </c>
      <c r="F375" s="2">
        <v>5456</v>
      </c>
      <c r="G375" s="2" t="s">
        <v>148</v>
      </c>
      <c r="H375" s="2" t="s">
        <v>285</v>
      </c>
      <c r="I375" s="2" t="s">
        <v>290</v>
      </c>
      <c r="J375" s="10">
        <v>44826</v>
      </c>
      <c r="K375" s="2" t="s">
        <v>148</v>
      </c>
      <c r="L375" s="2" t="s">
        <v>148</v>
      </c>
      <c r="M375" s="2" t="s">
        <v>92</v>
      </c>
      <c r="N375" s="2" t="s">
        <v>148</v>
      </c>
      <c r="O375" s="2" t="s">
        <v>296</v>
      </c>
      <c r="P375" s="2" t="s">
        <v>13792</v>
      </c>
      <c r="Q375" s="2" t="s">
        <v>297</v>
      </c>
      <c r="R375" s="2" t="s">
        <v>98</v>
      </c>
      <c r="S375" s="58" t="s">
        <v>13793</v>
      </c>
      <c r="T375" s="2" t="s">
        <v>13794</v>
      </c>
      <c r="U375" s="2" t="s">
        <v>13795</v>
      </c>
      <c r="V375" s="2" t="s">
        <v>147</v>
      </c>
      <c r="W375" s="2" t="s">
        <v>1260</v>
      </c>
      <c r="X375" s="2">
        <v>337</v>
      </c>
      <c r="Y375" s="2">
        <v>0</v>
      </c>
      <c r="Z375" s="2">
        <v>0</v>
      </c>
      <c r="AA375" s="2" t="s">
        <v>103</v>
      </c>
      <c r="AB375" s="2">
        <v>11</v>
      </c>
      <c r="AC375" s="2">
        <v>2</v>
      </c>
      <c r="AD375" s="2">
        <v>11</v>
      </c>
    </row>
    <row r="376" spans="2:30">
      <c r="B376" s="2" t="s">
        <v>12067</v>
      </c>
      <c r="C376" s="10">
        <v>45346</v>
      </c>
      <c r="D376" s="58" t="s">
        <v>13796</v>
      </c>
      <c r="E376" s="2">
        <v>5433</v>
      </c>
      <c r="F376" s="2">
        <v>5433</v>
      </c>
      <c r="G376" s="2" t="s">
        <v>148</v>
      </c>
      <c r="H376" s="2" t="s">
        <v>285</v>
      </c>
      <c r="I376" s="2" t="s">
        <v>13759</v>
      </c>
      <c r="J376" s="10">
        <v>44561</v>
      </c>
      <c r="K376" s="2" t="s">
        <v>148</v>
      </c>
      <c r="L376" s="2" t="s">
        <v>148</v>
      </c>
      <c r="M376" s="2" t="s">
        <v>92</v>
      </c>
      <c r="N376" s="2" t="s">
        <v>148</v>
      </c>
      <c r="O376" s="2" t="s">
        <v>458</v>
      </c>
      <c r="P376" s="2" t="s">
        <v>13797</v>
      </c>
      <c r="Q376" s="2" t="s">
        <v>460</v>
      </c>
      <c r="R376" s="2" t="s">
        <v>98</v>
      </c>
      <c r="S376" s="58" t="s">
        <v>13798</v>
      </c>
      <c r="T376" s="2" t="s">
        <v>13799</v>
      </c>
      <c r="U376" s="2" t="s">
        <v>13800</v>
      </c>
      <c r="V376" s="2" t="s">
        <v>147</v>
      </c>
      <c r="W376" s="2" t="s">
        <v>1260</v>
      </c>
      <c r="X376" s="2">
        <v>314</v>
      </c>
      <c r="Y376" s="2">
        <v>0</v>
      </c>
      <c r="Z376" s="2">
        <v>0</v>
      </c>
      <c r="AA376" s="2" t="s">
        <v>103</v>
      </c>
      <c r="AB376" s="2">
        <v>14</v>
      </c>
      <c r="AC376" s="2">
        <v>1</v>
      </c>
      <c r="AD376" s="2">
        <v>14</v>
      </c>
    </row>
    <row r="377" spans="2:30">
      <c r="B377" s="2" t="s">
        <v>12067</v>
      </c>
      <c r="C377" s="10">
        <v>45346</v>
      </c>
      <c r="D377" s="58" t="s">
        <v>13801</v>
      </c>
      <c r="E377" s="2">
        <v>1512</v>
      </c>
      <c r="F377" s="2">
        <v>1512</v>
      </c>
      <c r="G377" s="2" t="s">
        <v>148</v>
      </c>
      <c r="H377" s="2" t="s">
        <v>285</v>
      </c>
      <c r="I377" s="2" t="s">
        <v>13753</v>
      </c>
      <c r="J377" s="10">
        <v>44408</v>
      </c>
      <c r="K377" s="2" t="s">
        <v>148</v>
      </c>
      <c r="L377" s="2" t="s">
        <v>148</v>
      </c>
      <c r="M377" s="2" t="s">
        <v>92</v>
      </c>
      <c r="N377" s="2" t="s">
        <v>148</v>
      </c>
      <c r="O377" s="2" t="s">
        <v>458</v>
      </c>
      <c r="P377" s="2" t="s">
        <v>13802</v>
      </c>
      <c r="Q377" s="2" t="s">
        <v>460</v>
      </c>
      <c r="R377" s="2" t="s">
        <v>98</v>
      </c>
      <c r="S377" s="58" t="s">
        <v>13803</v>
      </c>
      <c r="T377" s="2" t="s">
        <v>13804</v>
      </c>
      <c r="U377" s="2" t="s">
        <v>13805</v>
      </c>
      <c r="V377" s="2" t="s">
        <v>147</v>
      </c>
      <c r="W377" s="2" t="s">
        <v>1260</v>
      </c>
      <c r="X377" s="2">
        <v>400</v>
      </c>
      <c r="Y377" s="2">
        <v>118.84</v>
      </c>
      <c r="Z377" s="2">
        <v>0</v>
      </c>
      <c r="AA377" s="2" t="s">
        <v>103</v>
      </c>
      <c r="AB377" s="2">
        <v>15</v>
      </c>
      <c r="AC377" s="2">
        <v>1</v>
      </c>
      <c r="AD377" s="2">
        <v>15</v>
      </c>
    </row>
    <row r="378" spans="2:30">
      <c r="B378" s="2" t="s">
        <v>12067</v>
      </c>
      <c r="C378" s="10">
        <v>45346</v>
      </c>
      <c r="D378" s="58" t="s">
        <v>13806</v>
      </c>
      <c r="E378" s="2">
        <v>5396</v>
      </c>
      <c r="F378" s="2">
        <v>5396</v>
      </c>
      <c r="G378" s="2" t="s">
        <v>148</v>
      </c>
      <c r="H378" s="2" t="s">
        <v>13359</v>
      </c>
      <c r="I378" s="2" t="s">
        <v>214</v>
      </c>
      <c r="J378" s="10">
        <v>44560</v>
      </c>
      <c r="K378" s="2" t="s">
        <v>148</v>
      </c>
      <c r="L378" s="2" t="s">
        <v>148</v>
      </c>
      <c r="M378" s="2" t="s">
        <v>92</v>
      </c>
      <c r="N378" s="2" t="s">
        <v>148</v>
      </c>
      <c r="O378" s="2" t="s">
        <v>140</v>
      </c>
      <c r="P378" s="2" t="s">
        <v>13807</v>
      </c>
      <c r="Q378" s="2" t="s">
        <v>141</v>
      </c>
      <c r="R378" s="2" t="s">
        <v>98</v>
      </c>
      <c r="S378" s="58" t="s">
        <v>13808</v>
      </c>
      <c r="T378" s="2" t="s">
        <v>13809</v>
      </c>
      <c r="U378" s="2" t="s">
        <v>13810</v>
      </c>
      <c r="V378" s="2" t="s">
        <v>147</v>
      </c>
      <c r="W378" s="2" t="s">
        <v>12332</v>
      </c>
      <c r="X378" s="2">
        <v>246</v>
      </c>
      <c r="Y378" s="2">
        <v>0</v>
      </c>
      <c r="Z378" s="2">
        <v>0</v>
      </c>
      <c r="AA378" s="2" t="s">
        <v>103</v>
      </c>
      <c r="AB378" s="2">
        <v>13</v>
      </c>
      <c r="AC378" s="2">
        <v>1</v>
      </c>
      <c r="AD378" s="2">
        <v>13</v>
      </c>
    </row>
    <row r="379" spans="2:30">
      <c r="B379" s="2" t="s">
        <v>12067</v>
      </c>
      <c r="C379" s="10">
        <v>45346</v>
      </c>
      <c r="D379" s="58" t="s">
        <v>13811</v>
      </c>
      <c r="E379" s="2">
        <v>5032</v>
      </c>
      <c r="F379" s="2">
        <v>5032</v>
      </c>
      <c r="G379" s="2" t="s">
        <v>148</v>
      </c>
      <c r="H379" s="2" t="s">
        <v>13359</v>
      </c>
      <c r="I379" s="2" t="s">
        <v>13469</v>
      </c>
      <c r="J379" s="10">
        <v>43068</v>
      </c>
      <c r="K379" s="2" t="s">
        <v>148</v>
      </c>
      <c r="L379" s="2" t="s">
        <v>148</v>
      </c>
      <c r="M379" s="2" t="s">
        <v>92</v>
      </c>
      <c r="N379" s="2" t="s">
        <v>148</v>
      </c>
      <c r="O379" s="2" t="s">
        <v>140</v>
      </c>
      <c r="P379" s="2" t="s">
        <v>1338</v>
      </c>
      <c r="Q379" s="2" t="s">
        <v>141</v>
      </c>
      <c r="R379" s="2" t="s">
        <v>98</v>
      </c>
      <c r="S379" s="58" t="s">
        <v>13812</v>
      </c>
      <c r="T379" s="2" t="s">
        <v>13813</v>
      </c>
      <c r="U379" s="2" t="s">
        <v>13814</v>
      </c>
      <c r="V379" s="2" t="s">
        <v>147</v>
      </c>
      <c r="W379" s="2" t="s">
        <v>1196</v>
      </c>
      <c r="X379" s="2">
        <v>482.11</v>
      </c>
      <c r="Y379" s="2">
        <v>51.15</v>
      </c>
      <c r="Z379" s="2">
        <v>11</v>
      </c>
      <c r="AA379" s="2" t="s">
        <v>103</v>
      </c>
      <c r="AB379" s="2">
        <v>14</v>
      </c>
      <c r="AC379" s="2">
        <v>1</v>
      </c>
      <c r="AD379" s="2">
        <v>14</v>
      </c>
    </row>
    <row r="380" spans="2:30">
      <c r="B380" s="2" t="s">
        <v>12067</v>
      </c>
      <c r="C380" s="10">
        <v>45346</v>
      </c>
      <c r="D380" s="58" t="s">
        <v>13815</v>
      </c>
      <c r="E380" s="2">
        <v>5395</v>
      </c>
      <c r="F380" s="2">
        <v>5395</v>
      </c>
      <c r="G380" s="2" t="s">
        <v>148</v>
      </c>
      <c r="H380" s="2" t="s">
        <v>13359</v>
      </c>
      <c r="I380" s="2" t="s">
        <v>13469</v>
      </c>
      <c r="J380" s="10">
        <v>44560</v>
      </c>
      <c r="K380" s="2" t="s">
        <v>148</v>
      </c>
      <c r="L380" s="2" t="s">
        <v>148</v>
      </c>
      <c r="M380" s="2" t="s">
        <v>92</v>
      </c>
      <c r="N380" s="2" t="s">
        <v>148</v>
      </c>
      <c r="O380" s="2" t="s">
        <v>140</v>
      </c>
      <c r="P380" s="2" t="s">
        <v>13816</v>
      </c>
      <c r="Q380" s="2" t="s">
        <v>141</v>
      </c>
      <c r="R380" s="2" t="s">
        <v>98</v>
      </c>
      <c r="S380" s="58" t="s">
        <v>13817</v>
      </c>
      <c r="T380" s="2" t="s">
        <v>13818</v>
      </c>
      <c r="U380" s="2" t="s">
        <v>13819</v>
      </c>
      <c r="V380" s="2" t="s">
        <v>147</v>
      </c>
      <c r="W380" s="2" t="s">
        <v>12312</v>
      </c>
      <c r="X380" s="2">
        <v>140</v>
      </c>
      <c r="Y380" s="2">
        <v>16.649999999999999</v>
      </c>
      <c r="Z380" s="2">
        <v>0</v>
      </c>
      <c r="AA380" s="2" t="s">
        <v>103</v>
      </c>
      <c r="AB380" s="2">
        <v>14</v>
      </c>
      <c r="AC380" s="2">
        <v>1</v>
      </c>
      <c r="AD380" s="2">
        <v>14</v>
      </c>
    </row>
    <row r="381" spans="2:30">
      <c r="B381" s="2" t="s">
        <v>12067</v>
      </c>
      <c r="C381" s="10">
        <v>45351</v>
      </c>
      <c r="D381" s="58" t="s">
        <v>13820</v>
      </c>
      <c r="E381" s="2" t="s">
        <v>13821</v>
      </c>
      <c r="F381" s="2">
        <v>615</v>
      </c>
      <c r="G381" s="2" t="s">
        <v>148</v>
      </c>
      <c r="H381" s="2" t="s">
        <v>431</v>
      </c>
      <c r="I381" s="2" t="s">
        <v>242</v>
      </c>
      <c r="J381" s="10">
        <v>40871</v>
      </c>
      <c r="K381" s="2" t="s">
        <v>148</v>
      </c>
      <c r="L381" s="2" t="s">
        <v>148</v>
      </c>
      <c r="M381" s="2" t="s">
        <v>92</v>
      </c>
      <c r="N381" s="2" t="s">
        <v>148</v>
      </c>
      <c r="O381" s="2" t="s">
        <v>248</v>
      </c>
      <c r="P381" s="2" t="s">
        <v>1116</v>
      </c>
      <c r="Q381" s="2" t="s">
        <v>206</v>
      </c>
      <c r="R381" s="2" t="s">
        <v>8724</v>
      </c>
      <c r="S381" s="58" t="s">
        <v>13822</v>
      </c>
      <c r="T381" s="2" t="s">
        <v>13823</v>
      </c>
      <c r="U381" s="2" t="s">
        <v>13824</v>
      </c>
      <c r="V381" s="2" t="s">
        <v>147</v>
      </c>
      <c r="W381" s="2" t="s">
        <v>1196</v>
      </c>
      <c r="X381" s="2">
        <v>548</v>
      </c>
      <c r="Y381" s="2">
        <v>475.6</v>
      </c>
      <c r="Z381" s="2">
        <v>87</v>
      </c>
      <c r="AA381" s="2" t="s">
        <v>103</v>
      </c>
      <c r="AB381" s="2">
        <v>12</v>
      </c>
      <c r="AC381" s="2">
        <v>1</v>
      </c>
      <c r="AD381" s="2">
        <v>12</v>
      </c>
    </row>
    <row r="382" spans="2:30">
      <c r="B382" s="2" t="s">
        <v>12067</v>
      </c>
      <c r="C382" s="10">
        <v>45351</v>
      </c>
      <c r="D382" s="58" t="s">
        <v>13825</v>
      </c>
      <c r="E382" s="2">
        <v>5379</v>
      </c>
      <c r="F382" s="2">
        <v>5379</v>
      </c>
      <c r="G382" s="2" t="s">
        <v>148</v>
      </c>
      <c r="H382" s="2" t="s">
        <v>431</v>
      </c>
      <c r="I382" s="2" t="s">
        <v>12775</v>
      </c>
      <c r="J382" s="10">
        <v>44517</v>
      </c>
      <c r="K382" s="2" t="s">
        <v>148</v>
      </c>
      <c r="L382" s="2" t="s">
        <v>148</v>
      </c>
      <c r="M382" s="2" t="s">
        <v>92</v>
      </c>
      <c r="N382" s="2" t="s">
        <v>148</v>
      </c>
      <c r="O382" s="2" t="s">
        <v>248</v>
      </c>
      <c r="P382" s="2" t="s">
        <v>13826</v>
      </c>
      <c r="Q382" s="2" t="s">
        <v>206</v>
      </c>
      <c r="R382" s="2" t="s">
        <v>98</v>
      </c>
      <c r="S382" s="58" t="s">
        <v>13827</v>
      </c>
      <c r="T382" s="2" t="s">
        <v>13828</v>
      </c>
      <c r="U382" s="2" t="s">
        <v>13829</v>
      </c>
      <c r="V382" s="2" t="s">
        <v>147</v>
      </c>
      <c r="W382" s="2" t="s">
        <v>1260</v>
      </c>
      <c r="X382" s="2">
        <v>360.6</v>
      </c>
      <c r="Y382" s="2">
        <v>19.95</v>
      </c>
      <c r="Z382" s="2">
        <v>0</v>
      </c>
      <c r="AA382" s="2" t="s">
        <v>103</v>
      </c>
      <c r="AB382" s="2">
        <v>12</v>
      </c>
      <c r="AC382" s="2">
        <v>1</v>
      </c>
      <c r="AD382" s="2">
        <v>12</v>
      </c>
    </row>
    <row r="383" spans="2:30">
      <c r="B383" s="2" t="s">
        <v>12067</v>
      </c>
      <c r="C383" s="10">
        <v>45351</v>
      </c>
      <c r="D383" s="58" t="s">
        <v>13830</v>
      </c>
      <c r="E383" s="2">
        <v>5432</v>
      </c>
      <c r="F383" s="2">
        <v>5432</v>
      </c>
      <c r="G383" s="2" t="s">
        <v>148</v>
      </c>
      <c r="H383" s="2" t="s">
        <v>431</v>
      </c>
      <c r="I383" s="2" t="s">
        <v>12775</v>
      </c>
      <c r="J383" s="10">
        <v>44561</v>
      </c>
      <c r="K383" s="2" t="s">
        <v>148</v>
      </c>
      <c r="L383" s="2" t="s">
        <v>148</v>
      </c>
      <c r="M383" s="2" t="s">
        <v>92</v>
      </c>
      <c r="N383" s="2" t="s">
        <v>148</v>
      </c>
      <c r="O383" s="2" t="s">
        <v>248</v>
      </c>
      <c r="P383" s="2" t="s">
        <v>13831</v>
      </c>
      <c r="Q383" s="2" t="s">
        <v>206</v>
      </c>
      <c r="R383" s="2" t="s">
        <v>98</v>
      </c>
      <c r="S383" s="58" t="s">
        <v>13832</v>
      </c>
      <c r="T383" s="2" t="s">
        <v>13833</v>
      </c>
      <c r="U383" s="2" t="s">
        <v>13834</v>
      </c>
      <c r="V383" s="2" t="s">
        <v>147</v>
      </c>
      <c r="W383" s="2" t="s">
        <v>1260</v>
      </c>
      <c r="X383" s="2">
        <v>435</v>
      </c>
      <c r="Y383" s="2">
        <v>0</v>
      </c>
      <c r="Z383" s="2">
        <v>0</v>
      </c>
      <c r="AA383" s="2" t="s">
        <v>103</v>
      </c>
      <c r="AB383" s="2">
        <v>11</v>
      </c>
      <c r="AC383" s="2">
        <v>1</v>
      </c>
      <c r="AD383" s="2">
        <v>11</v>
      </c>
    </row>
    <row r="384" spans="2:30">
      <c r="B384" s="2" t="s">
        <v>12067</v>
      </c>
      <c r="C384" s="10">
        <v>45351</v>
      </c>
      <c r="D384" s="58" t="s">
        <v>13835</v>
      </c>
      <c r="E384" s="2" t="s">
        <v>13836</v>
      </c>
      <c r="F384" s="2">
        <v>104</v>
      </c>
      <c r="G384" s="2" t="s">
        <v>148</v>
      </c>
      <c r="H384" s="2" t="s">
        <v>431</v>
      </c>
      <c r="I384" s="2" t="s">
        <v>200</v>
      </c>
      <c r="J384" s="10">
        <v>40876</v>
      </c>
      <c r="K384" s="2" t="s">
        <v>148</v>
      </c>
      <c r="L384" s="2" t="s">
        <v>148</v>
      </c>
      <c r="M384" s="2" t="s">
        <v>92</v>
      </c>
      <c r="N384" s="2" t="s">
        <v>148</v>
      </c>
      <c r="O384" s="2" t="s">
        <v>94</v>
      </c>
      <c r="P384" s="2" t="s">
        <v>199</v>
      </c>
      <c r="Q384" s="2" t="s">
        <v>206</v>
      </c>
      <c r="R384" s="2" t="s">
        <v>98</v>
      </c>
      <c r="S384" s="58" t="s">
        <v>13837</v>
      </c>
      <c r="T384" s="2" t="s">
        <v>13838</v>
      </c>
      <c r="U384" s="2" t="s">
        <v>13839</v>
      </c>
      <c r="V384" s="2" t="s">
        <v>147</v>
      </c>
      <c r="W384" s="2" t="s">
        <v>1196</v>
      </c>
      <c r="X384" s="2">
        <v>698.88</v>
      </c>
      <c r="Y384" s="2">
        <v>153.13</v>
      </c>
      <c r="Z384" s="2">
        <v>22</v>
      </c>
      <c r="AA384" s="2" t="s">
        <v>103</v>
      </c>
      <c r="AB384" s="2">
        <v>12</v>
      </c>
      <c r="AC384" s="2">
        <v>1</v>
      </c>
      <c r="AD384" s="2">
        <v>12</v>
      </c>
    </row>
    <row r="385" spans="2:30">
      <c r="B385" s="2" t="s">
        <v>12067</v>
      </c>
      <c r="C385" s="10">
        <v>45359</v>
      </c>
      <c r="D385" s="58" t="s">
        <v>13840</v>
      </c>
      <c r="E385" s="2">
        <v>5461</v>
      </c>
      <c r="F385" s="2">
        <v>5461</v>
      </c>
      <c r="G385" s="2" t="s">
        <v>148</v>
      </c>
      <c r="H385" s="2" t="s">
        <v>285</v>
      </c>
      <c r="I385" s="2" t="s">
        <v>12542</v>
      </c>
      <c r="J385" s="10">
        <v>44783</v>
      </c>
      <c r="K385" s="2" t="s">
        <v>148</v>
      </c>
      <c r="L385" s="2" t="s">
        <v>148</v>
      </c>
      <c r="M385" s="2" t="s">
        <v>92</v>
      </c>
      <c r="N385" s="2" t="s">
        <v>148</v>
      </c>
      <c r="O385" s="2" t="s">
        <v>296</v>
      </c>
      <c r="P385" s="2" t="s">
        <v>13841</v>
      </c>
      <c r="Q385" s="2" t="s">
        <v>297</v>
      </c>
      <c r="R385" s="2" t="s">
        <v>13842</v>
      </c>
      <c r="S385" s="58" t="s">
        <v>13843</v>
      </c>
      <c r="T385" s="2" t="s">
        <v>13844</v>
      </c>
      <c r="U385" s="2" t="s">
        <v>13845</v>
      </c>
      <c r="V385" s="2" t="s">
        <v>147</v>
      </c>
      <c r="W385" s="2" t="s">
        <v>1260</v>
      </c>
      <c r="X385" s="2">
        <v>320</v>
      </c>
      <c r="Y385" s="2">
        <v>0</v>
      </c>
      <c r="Z385" s="2">
        <v>0</v>
      </c>
      <c r="AA385" s="2" t="s">
        <v>103</v>
      </c>
      <c r="AB385" s="2">
        <v>13</v>
      </c>
      <c r="AC385" s="2">
        <v>2</v>
      </c>
      <c r="AD385" s="2">
        <v>13</v>
      </c>
    </row>
    <row r="386" spans="2:30">
      <c r="B386" s="2" t="s">
        <v>12067</v>
      </c>
      <c r="C386" s="10">
        <v>45360</v>
      </c>
      <c r="D386" s="58" t="s">
        <v>13846</v>
      </c>
      <c r="E386" s="2">
        <v>5115</v>
      </c>
      <c r="F386" s="2">
        <v>5115</v>
      </c>
      <c r="G386" s="2" t="s">
        <v>148</v>
      </c>
      <c r="H386" s="2" t="s">
        <v>168</v>
      </c>
      <c r="I386" s="2" t="s">
        <v>13847</v>
      </c>
      <c r="J386" s="10">
        <v>43434</v>
      </c>
      <c r="K386" s="2" t="s">
        <v>148</v>
      </c>
      <c r="L386" s="2" t="s">
        <v>148</v>
      </c>
      <c r="M386" s="2" t="s">
        <v>92</v>
      </c>
      <c r="N386" s="2" t="s">
        <v>148</v>
      </c>
      <c r="O386" s="2" t="s">
        <v>140</v>
      </c>
      <c r="P386" s="2" t="s">
        <v>13848</v>
      </c>
      <c r="Q386" s="2" t="s">
        <v>141</v>
      </c>
      <c r="R386" s="2" t="s">
        <v>98</v>
      </c>
      <c r="S386" s="58" t="s">
        <v>13849</v>
      </c>
      <c r="T386" s="2" t="s">
        <v>13850</v>
      </c>
      <c r="U386" s="2" t="s">
        <v>13851</v>
      </c>
      <c r="V386" s="2" t="s">
        <v>147</v>
      </c>
      <c r="W386" s="2" t="s">
        <v>12332</v>
      </c>
      <c r="X386" s="2">
        <v>248.6</v>
      </c>
      <c r="Y386" s="2">
        <v>88.83</v>
      </c>
      <c r="Z386" s="2">
        <v>36</v>
      </c>
      <c r="AA386" s="2" t="s">
        <v>103</v>
      </c>
      <c r="AB386" s="2">
        <v>10</v>
      </c>
      <c r="AC386" s="2">
        <v>2</v>
      </c>
      <c r="AD386" s="2">
        <v>10</v>
      </c>
    </row>
    <row r="387" spans="2:30">
      <c r="B387" s="2" t="s">
        <v>12067</v>
      </c>
      <c r="C387" s="10">
        <v>45360</v>
      </c>
      <c r="D387" s="58" t="s">
        <v>13852</v>
      </c>
      <c r="E387" s="2">
        <v>1536</v>
      </c>
      <c r="F387" s="2">
        <v>1536</v>
      </c>
      <c r="G387" s="2" t="s">
        <v>148</v>
      </c>
      <c r="H387" s="2" t="s">
        <v>285</v>
      </c>
      <c r="I387" s="2" t="s">
        <v>13753</v>
      </c>
      <c r="J387" s="10">
        <v>44474</v>
      </c>
      <c r="K387" s="2" t="s">
        <v>148</v>
      </c>
      <c r="L387" s="2" t="s">
        <v>148</v>
      </c>
      <c r="M387" s="2" t="s">
        <v>92</v>
      </c>
      <c r="N387" s="2" t="s">
        <v>148</v>
      </c>
      <c r="O387" s="2" t="s">
        <v>458</v>
      </c>
      <c r="P387" s="2" t="s">
        <v>5247</v>
      </c>
      <c r="Q387" s="2" t="s">
        <v>460</v>
      </c>
      <c r="R387" s="2" t="s">
        <v>98</v>
      </c>
      <c r="S387" s="58" t="s">
        <v>13853</v>
      </c>
      <c r="T387" s="2" t="s">
        <v>13854</v>
      </c>
      <c r="U387" s="2" t="s">
        <v>13855</v>
      </c>
      <c r="V387" s="2" t="s">
        <v>147</v>
      </c>
      <c r="W387" s="2" t="s">
        <v>1196</v>
      </c>
      <c r="X387" s="2">
        <v>508.22</v>
      </c>
      <c r="Y387" s="2">
        <v>47.51</v>
      </c>
      <c r="Z387" s="2">
        <v>0</v>
      </c>
      <c r="AA387" s="2" t="s">
        <v>103</v>
      </c>
      <c r="AB387" s="2">
        <v>11</v>
      </c>
      <c r="AC387" s="2">
        <v>2</v>
      </c>
      <c r="AD387" s="2">
        <v>11</v>
      </c>
    </row>
    <row r="388" spans="2:30">
      <c r="B388" s="2" t="s">
        <v>12067</v>
      </c>
      <c r="C388" s="10">
        <v>45360</v>
      </c>
      <c r="D388" s="58" t="s">
        <v>13856</v>
      </c>
      <c r="E388" s="2">
        <v>5441</v>
      </c>
      <c r="F388" s="2">
        <v>5441</v>
      </c>
      <c r="G388" s="2" t="s">
        <v>148</v>
      </c>
      <c r="H388" s="2" t="s">
        <v>285</v>
      </c>
      <c r="I388" s="2" t="s">
        <v>13753</v>
      </c>
      <c r="J388" s="10">
        <v>44560</v>
      </c>
      <c r="K388" s="2" t="s">
        <v>148</v>
      </c>
      <c r="L388" s="2" t="s">
        <v>148</v>
      </c>
      <c r="M388" s="2" t="s">
        <v>92</v>
      </c>
      <c r="N388" s="2" t="s">
        <v>148</v>
      </c>
      <c r="O388" s="2" t="s">
        <v>458</v>
      </c>
      <c r="P388" s="2" t="s">
        <v>13857</v>
      </c>
      <c r="Q388" s="2" t="s">
        <v>460</v>
      </c>
      <c r="R388" s="2" t="s">
        <v>98</v>
      </c>
      <c r="S388" s="58" t="s">
        <v>13858</v>
      </c>
      <c r="T388" s="2" t="s">
        <v>13859</v>
      </c>
      <c r="U388" s="2" t="s">
        <v>13860</v>
      </c>
      <c r="V388" s="2" t="s">
        <v>147</v>
      </c>
      <c r="W388" s="2" t="s">
        <v>12332</v>
      </c>
      <c r="X388" s="2">
        <v>236</v>
      </c>
      <c r="Y388" s="2">
        <v>0</v>
      </c>
      <c r="Z388" s="2">
        <v>0</v>
      </c>
      <c r="AA388" s="2" t="s">
        <v>103</v>
      </c>
      <c r="AB388" s="2">
        <v>12</v>
      </c>
      <c r="AC388" s="2">
        <v>2</v>
      </c>
      <c r="AD388" s="2">
        <v>12</v>
      </c>
    </row>
    <row r="389" spans="2:30">
      <c r="B389" s="2" t="s">
        <v>12067</v>
      </c>
      <c r="C389" s="10">
        <v>45360</v>
      </c>
      <c r="D389" s="58" t="s">
        <v>13861</v>
      </c>
      <c r="E389" s="2">
        <v>5340</v>
      </c>
      <c r="F389" s="2">
        <v>5340</v>
      </c>
      <c r="G389" s="2" t="s">
        <v>148</v>
      </c>
      <c r="H389" s="2" t="s">
        <v>12112</v>
      </c>
      <c r="I389" s="2" t="s">
        <v>648</v>
      </c>
      <c r="J389" s="10">
        <v>43817</v>
      </c>
      <c r="K389" s="2" t="s">
        <v>148</v>
      </c>
      <c r="L389" s="2" t="s">
        <v>148</v>
      </c>
      <c r="M389" s="2" t="s">
        <v>92</v>
      </c>
      <c r="N389" s="2" t="s">
        <v>148</v>
      </c>
      <c r="O389" s="2" t="s">
        <v>480</v>
      </c>
      <c r="P389" s="2" t="s">
        <v>9873</v>
      </c>
      <c r="Q389" s="2" t="s">
        <v>481</v>
      </c>
      <c r="R389" s="2" t="s">
        <v>98</v>
      </c>
      <c r="S389" s="58" t="s">
        <v>13862</v>
      </c>
      <c r="T389" s="2" t="s">
        <v>13863</v>
      </c>
      <c r="U389" s="2" t="s">
        <v>13864</v>
      </c>
      <c r="V389" s="2" t="s">
        <v>147</v>
      </c>
      <c r="W389" s="2" t="s">
        <v>1260</v>
      </c>
      <c r="X389" s="2">
        <v>336.97</v>
      </c>
      <c r="Y389" s="2">
        <v>49.92</v>
      </c>
      <c r="Z389" s="2">
        <v>0</v>
      </c>
      <c r="AA389" s="2" t="s">
        <v>103</v>
      </c>
      <c r="AB389" s="2">
        <v>19</v>
      </c>
      <c r="AC389" s="2">
        <v>1</v>
      </c>
      <c r="AD389" s="2">
        <v>19</v>
      </c>
    </row>
    <row r="390" spans="2:30">
      <c r="B390" s="2" t="s">
        <v>12067</v>
      </c>
      <c r="C390" s="10">
        <v>45360</v>
      </c>
      <c r="D390" s="58" t="s">
        <v>13865</v>
      </c>
      <c r="E390" s="2">
        <v>5386</v>
      </c>
      <c r="F390" s="2">
        <v>5386</v>
      </c>
      <c r="G390" s="2" t="s">
        <v>148</v>
      </c>
      <c r="H390" s="2" t="s">
        <v>13669</v>
      </c>
      <c r="I390" s="2" t="s">
        <v>1648</v>
      </c>
      <c r="J390" s="10">
        <v>44561</v>
      </c>
      <c r="K390" s="2" t="s">
        <v>148</v>
      </c>
      <c r="L390" s="2" t="s">
        <v>148</v>
      </c>
      <c r="M390" s="2" t="s">
        <v>92</v>
      </c>
      <c r="N390" s="2" t="s">
        <v>148</v>
      </c>
      <c r="O390" s="2" t="s">
        <v>480</v>
      </c>
      <c r="P390" s="2" t="s">
        <v>13866</v>
      </c>
      <c r="Q390" s="2" t="s">
        <v>443</v>
      </c>
      <c r="R390" s="2" t="s">
        <v>13867</v>
      </c>
      <c r="S390" s="58" t="s">
        <v>13868</v>
      </c>
      <c r="T390" s="2" t="s">
        <v>13869</v>
      </c>
      <c r="U390" s="2" t="s">
        <v>13870</v>
      </c>
      <c r="V390" s="2" t="s">
        <v>147</v>
      </c>
      <c r="W390" s="2" t="s">
        <v>12332</v>
      </c>
      <c r="X390" s="2">
        <v>288</v>
      </c>
      <c r="Y390" s="2">
        <v>0</v>
      </c>
      <c r="Z390" s="2">
        <v>0</v>
      </c>
      <c r="AA390" s="2" t="s">
        <v>103</v>
      </c>
      <c r="AB390" s="2">
        <v>17</v>
      </c>
      <c r="AC390" s="2">
        <v>1</v>
      </c>
      <c r="AD390" s="2">
        <v>17</v>
      </c>
    </row>
    <row r="391" spans="2:30">
      <c r="B391" s="2" t="s">
        <v>12067</v>
      </c>
      <c r="C391" s="10">
        <v>45360</v>
      </c>
      <c r="D391" s="58" t="s">
        <v>13871</v>
      </c>
      <c r="E391" s="2">
        <v>5488</v>
      </c>
      <c r="F391" s="2">
        <v>5488</v>
      </c>
      <c r="G391" s="2" t="s">
        <v>148</v>
      </c>
      <c r="H391" s="2" t="s">
        <v>13669</v>
      </c>
      <c r="I391" s="2" t="s">
        <v>1648</v>
      </c>
      <c r="J391" s="10">
        <v>44924</v>
      </c>
      <c r="K391" s="2" t="s">
        <v>148</v>
      </c>
      <c r="L391" s="2" t="s">
        <v>148</v>
      </c>
      <c r="M391" s="2" t="s">
        <v>92</v>
      </c>
      <c r="N391" s="2" t="s">
        <v>148</v>
      </c>
      <c r="O391" s="2" t="s">
        <v>442</v>
      </c>
      <c r="P391" s="2" t="s">
        <v>9759</v>
      </c>
      <c r="Q391" s="2" t="s">
        <v>443</v>
      </c>
      <c r="R391" s="2" t="s">
        <v>98</v>
      </c>
      <c r="S391" s="58" t="s">
        <v>13872</v>
      </c>
      <c r="T391" s="2" t="s">
        <v>13873</v>
      </c>
      <c r="U391" s="2" t="s">
        <v>13874</v>
      </c>
      <c r="V391" s="2" t="s">
        <v>147</v>
      </c>
      <c r="W391" s="2" t="s">
        <v>12332</v>
      </c>
      <c r="X391" s="2">
        <v>279</v>
      </c>
      <c r="Y391" s="2">
        <v>0</v>
      </c>
      <c r="Z391" s="2">
        <v>0</v>
      </c>
      <c r="AA391" s="2" t="s">
        <v>103</v>
      </c>
      <c r="AB391" s="2">
        <v>12</v>
      </c>
      <c r="AC391" s="2">
        <v>1</v>
      </c>
      <c r="AD391" s="2">
        <v>5</v>
      </c>
    </row>
    <row r="392" spans="2:30">
      <c r="B392" s="2" t="s">
        <v>12067</v>
      </c>
      <c r="C392" s="10">
        <v>45364</v>
      </c>
      <c r="D392" s="58" t="s">
        <v>13875</v>
      </c>
      <c r="E392" s="2">
        <v>5270</v>
      </c>
      <c r="F392" s="2">
        <v>5270</v>
      </c>
      <c r="G392" s="2" t="s">
        <v>148</v>
      </c>
      <c r="H392" s="2" t="s">
        <v>108</v>
      </c>
      <c r="I392" s="2" t="s">
        <v>187</v>
      </c>
      <c r="J392" s="10">
        <v>43738</v>
      </c>
      <c r="K392" s="2" t="s">
        <v>148</v>
      </c>
      <c r="L392" s="2" t="s">
        <v>148</v>
      </c>
      <c r="M392" s="2" t="s">
        <v>92</v>
      </c>
      <c r="N392" s="2" t="s">
        <v>148</v>
      </c>
      <c r="O392" s="2" t="s">
        <v>94</v>
      </c>
      <c r="P392" s="2" t="s">
        <v>120</v>
      </c>
      <c r="Q392" s="2" t="s">
        <v>96</v>
      </c>
      <c r="R392" s="2" t="s">
        <v>611</v>
      </c>
      <c r="S392" s="58" t="s">
        <v>13876</v>
      </c>
      <c r="T392" s="2" t="s">
        <v>13877</v>
      </c>
      <c r="U392" s="2" t="s">
        <v>13878</v>
      </c>
      <c r="V392" s="2" t="s">
        <v>28</v>
      </c>
      <c r="W392" s="2" t="s">
        <v>1260</v>
      </c>
      <c r="X392" s="2">
        <v>314.58</v>
      </c>
      <c r="Y392" s="2">
        <v>35.61</v>
      </c>
      <c r="Z392" s="2">
        <v>0</v>
      </c>
      <c r="AA392" s="2" t="s">
        <v>103</v>
      </c>
      <c r="AB392" s="2">
        <v>7</v>
      </c>
      <c r="AC392" s="2">
        <v>2</v>
      </c>
      <c r="AD392" s="2">
        <v>7</v>
      </c>
    </row>
    <row r="393" spans="2:30">
      <c r="B393" s="2" t="s">
        <v>12067</v>
      </c>
      <c r="C393" s="10">
        <v>45366</v>
      </c>
      <c r="D393" s="58" t="s">
        <v>13879</v>
      </c>
      <c r="E393" s="2">
        <v>5445</v>
      </c>
      <c r="F393" s="2">
        <v>5445</v>
      </c>
      <c r="G393" s="2" t="s">
        <v>148</v>
      </c>
      <c r="H393" s="2" t="s">
        <v>285</v>
      </c>
      <c r="I393" s="2" t="s">
        <v>12542</v>
      </c>
      <c r="J393" s="10">
        <v>44560</v>
      </c>
      <c r="K393" s="2" t="s">
        <v>148</v>
      </c>
      <c r="L393" s="2" t="s">
        <v>148</v>
      </c>
      <c r="M393" s="2" t="s">
        <v>92</v>
      </c>
      <c r="N393" s="2" t="s">
        <v>148</v>
      </c>
      <c r="O393" s="2" t="s">
        <v>296</v>
      </c>
      <c r="P393" s="2" t="s">
        <v>3645</v>
      </c>
      <c r="Q393" s="2" t="s">
        <v>297</v>
      </c>
      <c r="R393" s="2" t="s">
        <v>98</v>
      </c>
      <c r="S393" s="58" t="s">
        <v>13880</v>
      </c>
      <c r="T393" s="2" t="s">
        <v>13881</v>
      </c>
      <c r="U393" s="2" t="s">
        <v>13882</v>
      </c>
      <c r="V393" s="2" t="s">
        <v>147</v>
      </c>
      <c r="W393" s="2" t="s">
        <v>1260</v>
      </c>
      <c r="X393" s="2">
        <v>385</v>
      </c>
      <c r="Y393" s="2">
        <v>0</v>
      </c>
      <c r="Z393" s="2">
        <v>0</v>
      </c>
      <c r="AA393" s="2" t="s">
        <v>103</v>
      </c>
      <c r="AB393" s="2">
        <v>16</v>
      </c>
      <c r="AC393" s="2">
        <v>1</v>
      </c>
      <c r="AD393" s="2">
        <v>16</v>
      </c>
    </row>
    <row r="394" spans="2:30">
      <c r="B394" s="2" t="s">
        <v>12067</v>
      </c>
      <c r="C394" s="10">
        <v>45366</v>
      </c>
      <c r="D394" s="58" t="s">
        <v>13883</v>
      </c>
      <c r="E394" s="2" t="s">
        <v>13884</v>
      </c>
      <c r="F394" s="2">
        <v>201</v>
      </c>
      <c r="G394" s="2" t="s">
        <v>148</v>
      </c>
      <c r="H394" s="2" t="s">
        <v>431</v>
      </c>
      <c r="I394" s="2" t="s">
        <v>12471</v>
      </c>
      <c r="J394" s="10">
        <v>40871</v>
      </c>
      <c r="K394" s="2" t="s">
        <v>148</v>
      </c>
      <c r="L394" s="2" t="s">
        <v>148</v>
      </c>
      <c r="M394" s="2" t="s">
        <v>92</v>
      </c>
      <c r="N394" s="2" t="s">
        <v>148</v>
      </c>
      <c r="O394" s="2" t="s">
        <v>248</v>
      </c>
      <c r="P394" s="2" t="s">
        <v>249</v>
      </c>
      <c r="Q394" s="2" t="s">
        <v>206</v>
      </c>
      <c r="R394" s="2" t="s">
        <v>6632</v>
      </c>
      <c r="S394" s="58" t="s">
        <v>13885</v>
      </c>
      <c r="T394" s="2" t="s">
        <v>13886</v>
      </c>
      <c r="U394" s="2" t="s">
        <v>13887</v>
      </c>
      <c r="V394" s="2" t="s">
        <v>147</v>
      </c>
      <c r="W394" s="2" t="s">
        <v>1196</v>
      </c>
      <c r="X394" s="2">
        <v>476.68</v>
      </c>
      <c r="Y394" s="2">
        <v>41.36</v>
      </c>
      <c r="Z394" s="2">
        <v>9</v>
      </c>
      <c r="AA394" s="2" t="s">
        <v>103</v>
      </c>
      <c r="AB394" s="2">
        <v>12</v>
      </c>
      <c r="AC394" s="2">
        <v>1</v>
      </c>
      <c r="AD394" s="2">
        <v>12</v>
      </c>
    </row>
    <row r="395" spans="2:30">
      <c r="B395" s="2" t="s">
        <v>12067</v>
      </c>
      <c r="C395" s="10">
        <v>45366</v>
      </c>
      <c r="D395" s="58" t="s">
        <v>13888</v>
      </c>
      <c r="E395" s="2" t="s">
        <v>13889</v>
      </c>
      <c r="F395" s="2">
        <v>871</v>
      </c>
      <c r="G395" s="2" t="s">
        <v>148</v>
      </c>
      <c r="H395" s="2" t="s">
        <v>431</v>
      </c>
      <c r="I395" s="2" t="s">
        <v>12471</v>
      </c>
      <c r="J395" s="10">
        <v>39418</v>
      </c>
      <c r="K395" s="2" t="s">
        <v>148</v>
      </c>
      <c r="L395" s="2" t="s">
        <v>148</v>
      </c>
      <c r="M395" s="2" t="s">
        <v>92</v>
      </c>
      <c r="N395" s="2" t="s">
        <v>148</v>
      </c>
      <c r="O395" s="2" t="s">
        <v>248</v>
      </c>
      <c r="P395" s="2" t="s">
        <v>249</v>
      </c>
      <c r="Q395" s="2" t="s">
        <v>206</v>
      </c>
      <c r="R395" s="2" t="s">
        <v>13890</v>
      </c>
      <c r="S395" s="58" t="s">
        <v>13891</v>
      </c>
      <c r="T395" s="2" t="s">
        <v>13892</v>
      </c>
      <c r="U395" s="2" t="s">
        <v>13893</v>
      </c>
      <c r="V395" s="2" t="s">
        <v>147</v>
      </c>
      <c r="W395" s="2" t="s">
        <v>12332</v>
      </c>
      <c r="X395" s="2">
        <v>229.2</v>
      </c>
      <c r="Y395" s="2">
        <v>0</v>
      </c>
      <c r="Z395" s="2">
        <v>0</v>
      </c>
      <c r="AA395" s="2" t="s">
        <v>103</v>
      </c>
      <c r="AB395" s="2">
        <v>12</v>
      </c>
      <c r="AC395" s="2">
        <v>1</v>
      </c>
      <c r="AD395" s="2">
        <v>12</v>
      </c>
    </row>
    <row r="396" spans="2:30">
      <c r="B396" s="2" t="s">
        <v>12067</v>
      </c>
      <c r="C396" s="10">
        <v>45366</v>
      </c>
      <c r="D396" s="58" t="s">
        <v>13894</v>
      </c>
      <c r="E396" s="2" t="s">
        <v>13895</v>
      </c>
      <c r="F396" s="2">
        <v>83</v>
      </c>
      <c r="G396" s="2" t="s">
        <v>148</v>
      </c>
      <c r="H396" s="2" t="s">
        <v>12112</v>
      </c>
      <c r="I396" s="2" t="s">
        <v>474</v>
      </c>
      <c r="J396" s="10">
        <v>41242</v>
      </c>
      <c r="K396" s="2" t="s">
        <v>148</v>
      </c>
      <c r="L396" s="2" t="s">
        <v>148</v>
      </c>
      <c r="M396" s="2" t="s">
        <v>92</v>
      </c>
      <c r="N396" s="2" t="s">
        <v>148</v>
      </c>
      <c r="O396" s="2" t="s">
        <v>480</v>
      </c>
      <c r="P396" s="2" t="s">
        <v>482</v>
      </c>
      <c r="Q396" s="2" t="s">
        <v>481</v>
      </c>
      <c r="R396" s="2" t="s">
        <v>3557</v>
      </c>
      <c r="S396" s="58" t="s">
        <v>13896</v>
      </c>
      <c r="T396" s="2" t="s">
        <v>13897</v>
      </c>
      <c r="U396" s="2" t="s">
        <v>13898</v>
      </c>
      <c r="V396" s="2" t="s">
        <v>28</v>
      </c>
      <c r="W396" s="2" t="s">
        <v>1351</v>
      </c>
      <c r="X396" s="2">
        <v>739.57</v>
      </c>
      <c r="Y396" s="2">
        <v>174.79</v>
      </c>
      <c r="Z396" s="2">
        <v>24</v>
      </c>
      <c r="AA396" s="2" t="s">
        <v>103</v>
      </c>
      <c r="AB396" s="2">
        <v>15</v>
      </c>
      <c r="AC396" s="2">
        <v>1</v>
      </c>
      <c r="AD396" s="2">
        <v>15</v>
      </c>
    </row>
    <row r="397" spans="2:30">
      <c r="B397" s="2" t="s">
        <v>12067</v>
      </c>
      <c r="C397" s="10">
        <v>45366</v>
      </c>
      <c r="D397" s="58" t="s">
        <v>13899</v>
      </c>
      <c r="E397" s="2">
        <v>5460</v>
      </c>
      <c r="F397" s="2">
        <v>5460</v>
      </c>
      <c r="G397" s="2" t="s">
        <v>148</v>
      </c>
      <c r="H397" s="2" t="s">
        <v>13669</v>
      </c>
      <c r="I397" s="2" t="s">
        <v>1051</v>
      </c>
      <c r="J397" s="10">
        <v>44819</v>
      </c>
      <c r="K397" s="2" t="s">
        <v>148</v>
      </c>
      <c r="L397" s="2" t="s">
        <v>148</v>
      </c>
      <c r="M397" s="2" t="s">
        <v>92</v>
      </c>
      <c r="N397" s="2" t="s">
        <v>148</v>
      </c>
      <c r="O397" s="2" t="s">
        <v>442</v>
      </c>
      <c r="P397" s="2" t="s">
        <v>4026</v>
      </c>
      <c r="Q397" s="2" t="s">
        <v>1057</v>
      </c>
      <c r="R397" s="2" t="s">
        <v>98</v>
      </c>
      <c r="S397" s="58" t="s">
        <v>13900</v>
      </c>
      <c r="T397" s="2" t="s">
        <v>13901</v>
      </c>
      <c r="U397" s="2" t="s">
        <v>13902</v>
      </c>
      <c r="V397" s="2" t="s">
        <v>147</v>
      </c>
      <c r="W397" s="2" t="s">
        <v>1260</v>
      </c>
      <c r="X397" s="2">
        <v>378</v>
      </c>
      <c r="Y397" s="2">
        <v>0</v>
      </c>
      <c r="Z397" s="2">
        <v>0</v>
      </c>
      <c r="AA397" s="2" t="s">
        <v>103</v>
      </c>
      <c r="AB397" s="2">
        <v>13</v>
      </c>
      <c r="AC397" s="2">
        <v>2</v>
      </c>
      <c r="AD397" s="2">
        <v>13</v>
      </c>
    </row>
    <row r="398" spans="2:30">
      <c r="B398" s="2" t="s">
        <v>12067</v>
      </c>
      <c r="C398" s="10">
        <v>45366</v>
      </c>
      <c r="D398" s="58" t="s">
        <v>13903</v>
      </c>
      <c r="E398" s="2">
        <v>5470</v>
      </c>
      <c r="F398" s="2">
        <v>5470</v>
      </c>
      <c r="G398" s="2" t="s">
        <v>148</v>
      </c>
      <c r="H398" s="2" t="s">
        <v>13669</v>
      </c>
      <c r="I398" s="2" t="s">
        <v>1648</v>
      </c>
      <c r="J398" s="10">
        <v>44917</v>
      </c>
      <c r="K398" s="2" t="s">
        <v>148</v>
      </c>
      <c r="L398" s="2" t="s">
        <v>148</v>
      </c>
      <c r="M398" s="2" t="s">
        <v>92</v>
      </c>
      <c r="N398" s="2" t="s">
        <v>148</v>
      </c>
      <c r="O398" s="2" t="s">
        <v>442</v>
      </c>
      <c r="P398" s="2" t="s">
        <v>13904</v>
      </c>
      <c r="Q398" s="2" t="s">
        <v>443</v>
      </c>
      <c r="R398" s="2" t="s">
        <v>98</v>
      </c>
      <c r="S398" s="58" t="s">
        <v>13905</v>
      </c>
      <c r="T398" s="2" t="s">
        <v>13906</v>
      </c>
      <c r="U398" s="2" t="s">
        <v>13907</v>
      </c>
      <c r="V398" s="2" t="s">
        <v>147</v>
      </c>
      <c r="W398" s="2" t="s">
        <v>1260</v>
      </c>
      <c r="X398" s="2">
        <v>357</v>
      </c>
      <c r="Y398" s="2">
        <v>0</v>
      </c>
      <c r="Z398" s="2">
        <v>0</v>
      </c>
      <c r="AA398" s="2" t="s">
        <v>103</v>
      </c>
      <c r="AB398" s="2">
        <v>12</v>
      </c>
      <c r="AC398" s="2">
        <v>1</v>
      </c>
      <c r="AD398" s="2">
        <v>5</v>
      </c>
    </row>
    <row r="399" spans="2:30">
      <c r="B399" s="2" t="s">
        <v>12067</v>
      </c>
      <c r="C399" s="10">
        <v>45366</v>
      </c>
      <c r="D399" s="58" t="s">
        <v>13908</v>
      </c>
      <c r="E399" s="2" t="s">
        <v>13909</v>
      </c>
      <c r="F399" s="2">
        <v>316</v>
      </c>
      <c r="G399" s="2" t="s">
        <v>148</v>
      </c>
      <c r="H399" s="2" t="s">
        <v>13359</v>
      </c>
      <c r="I399" s="2" t="s">
        <v>858</v>
      </c>
      <c r="J399" s="10">
        <v>39426</v>
      </c>
      <c r="K399" s="2" t="s">
        <v>148</v>
      </c>
      <c r="L399" s="2" t="s">
        <v>148</v>
      </c>
      <c r="M399" s="2" t="s">
        <v>92</v>
      </c>
      <c r="N399" s="2" t="s">
        <v>148</v>
      </c>
      <c r="O399" s="2" t="s">
        <v>140</v>
      </c>
      <c r="P399" s="2" t="s">
        <v>5402</v>
      </c>
      <c r="Q399" s="2" t="s">
        <v>141</v>
      </c>
      <c r="R399" s="2" t="s">
        <v>98</v>
      </c>
      <c r="S399" s="58" t="s">
        <v>13910</v>
      </c>
      <c r="T399" s="2" t="s">
        <v>13911</v>
      </c>
      <c r="U399" s="2" t="s">
        <v>13912</v>
      </c>
      <c r="V399" s="2" t="s">
        <v>147</v>
      </c>
      <c r="W399" s="2" t="s">
        <v>1351</v>
      </c>
      <c r="X399" s="2">
        <v>833.45</v>
      </c>
      <c r="Y399" s="2">
        <v>170.05</v>
      </c>
      <c r="Z399" s="2">
        <v>20</v>
      </c>
      <c r="AA399" s="2" t="s">
        <v>103</v>
      </c>
      <c r="AB399" s="2">
        <v>7</v>
      </c>
      <c r="AC399" s="2">
        <v>2</v>
      </c>
      <c r="AD399" s="2">
        <v>7</v>
      </c>
    </row>
    <row r="400" spans="2:30">
      <c r="B400" s="2" t="s">
        <v>12067</v>
      </c>
      <c r="C400" s="10">
        <v>45388</v>
      </c>
      <c r="D400" s="58" t="s">
        <v>13913</v>
      </c>
      <c r="E400" s="2" t="s">
        <v>13914</v>
      </c>
      <c r="F400" s="2">
        <v>716</v>
      </c>
      <c r="G400" s="2" t="s">
        <v>148</v>
      </c>
      <c r="H400" s="2" t="s">
        <v>285</v>
      </c>
      <c r="I400" s="2" t="s">
        <v>663</v>
      </c>
      <c r="J400" s="10">
        <v>41972</v>
      </c>
      <c r="K400" s="2" t="s">
        <v>148</v>
      </c>
      <c r="L400" s="2" t="s">
        <v>148</v>
      </c>
      <c r="M400" s="2" t="s">
        <v>92</v>
      </c>
      <c r="N400" s="2" t="s">
        <v>148</v>
      </c>
      <c r="O400" s="2" t="s">
        <v>296</v>
      </c>
      <c r="P400" s="2" t="s">
        <v>13915</v>
      </c>
      <c r="Q400" s="2" t="s">
        <v>669</v>
      </c>
      <c r="R400" s="2" t="s">
        <v>98</v>
      </c>
      <c r="S400" s="58" t="s">
        <v>13916</v>
      </c>
      <c r="T400" s="2" t="s">
        <v>13917</v>
      </c>
      <c r="U400" s="2" t="s">
        <v>13918</v>
      </c>
      <c r="V400" s="2" t="s">
        <v>28</v>
      </c>
      <c r="W400" s="2" t="s">
        <v>1196</v>
      </c>
      <c r="X400" s="2">
        <v>390.75</v>
      </c>
      <c r="Y400" s="2">
        <v>35</v>
      </c>
      <c r="Z400" s="55">
        <v>8.9571337172104926</v>
      </c>
      <c r="AA400" s="2" t="s">
        <v>103</v>
      </c>
      <c r="AB400" s="2">
        <v>12</v>
      </c>
      <c r="AC400" s="2">
        <v>1</v>
      </c>
      <c r="AD400" s="2">
        <v>5</v>
      </c>
    </row>
    <row r="401" spans="2:30">
      <c r="B401" s="2" t="s">
        <v>12067</v>
      </c>
      <c r="C401" s="10">
        <v>45389</v>
      </c>
      <c r="D401" s="58" t="s">
        <v>13919</v>
      </c>
      <c r="E401" s="2" t="s">
        <v>13920</v>
      </c>
      <c r="F401" s="2">
        <v>595</v>
      </c>
      <c r="G401" s="2" t="s">
        <v>148</v>
      </c>
      <c r="H401" s="2" t="s">
        <v>128</v>
      </c>
      <c r="I401" s="2" t="s">
        <v>777</v>
      </c>
      <c r="J401" s="10">
        <v>40681</v>
      </c>
      <c r="K401" s="2" t="s">
        <v>148</v>
      </c>
      <c r="L401" s="2" t="s">
        <v>148</v>
      </c>
      <c r="M401" s="2" t="s">
        <v>92</v>
      </c>
      <c r="N401" s="2" t="s">
        <v>148</v>
      </c>
      <c r="O401" s="2" t="s">
        <v>140</v>
      </c>
      <c r="P401" s="2" t="s">
        <v>142</v>
      </c>
      <c r="Q401" s="2" t="s">
        <v>141</v>
      </c>
      <c r="R401" s="2" t="s">
        <v>3083</v>
      </c>
      <c r="S401" s="58" t="s">
        <v>13921</v>
      </c>
      <c r="T401" s="2" t="s">
        <v>13922</v>
      </c>
      <c r="U401" s="2" t="s">
        <v>13923</v>
      </c>
      <c r="V401" s="2" t="s">
        <v>147</v>
      </c>
      <c r="W401" s="2" t="s">
        <v>1196</v>
      </c>
      <c r="X401" s="2">
        <v>475.84</v>
      </c>
      <c r="Y401" s="2">
        <v>30</v>
      </c>
      <c r="Z401" s="55">
        <v>6.3046402151983854</v>
      </c>
      <c r="AA401" s="2" t="s">
        <v>103</v>
      </c>
      <c r="AB401" s="2">
        <v>8</v>
      </c>
      <c r="AC401" s="2">
        <v>1</v>
      </c>
      <c r="AD401" s="2">
        <v>1</v>
      </c>
    </row>
    <row r="402" spans="2:30">
      <c r="B402" s="2" t="s">
        <v>12067</v>
      </c>
      <c r="C402" s="10">
        <v>45391</v>
      </c>
      <c r="D402" s="58" t="s">
        <v>13924</v>
      </c>
      <c r="E402" s="2" t="s">
        <v>13925</v>
      </c>
      <c r="F402" s="2">
        <v>314</v>
      </c>
      <c r="G402" s="2" t="s">
        <v>148</v>
      </c>
      <c r="H402" s="2" t="s">
        <v>168</v>
      </c>
      <c r="I402" s="2" t="s">
        <v>678</v>
      </c>
      <c r="J402" s="10">
        <v>39419</v>
      </c>
      <c r="K402" s="2" t="s">
        <v>148</v>
      </c>
      <c r="L402" s="2" t="s">
        <v>148</v>
      </c>
      <c r="M402" s="2" t="s">
        <v>92</v>
      </c>
      <c r="N402" s="2" t="s">
        <v>148</v>
      </c>
      <c r="O402" s="2" t="s">
        <v>140</v>
      </c>
      <c r="P402" s="2" t="s">
        <v>920</v>
      </c>
      <c r="Q402" s="2" t="s">
        <v>141</v>
      </c>
      <c r="R402" s="2" t="s">
        <v>98</v>
      </c>
      <c r="S402" s="58" t="s">
        <v>13926</v>
      </c>
      <c r="T402" s="2" t="s">
        <v>13927</v>
      </c>
      <c r="U402" s="2" t="s">
        <v>13928</v>
      </c>
      <c r="V402" s="2" t="s">
        <v>147</v>
      </c>
      <c r="W402" s="2" t="s">
        <v>330</v>
      </c>
      <c r="X402" s="2">
        <v>877.78</v>
      </c>
      <c r="Y402" s="2">
        <v>127</v>
      </c>
      <c r="Z402" s="55">
        <v>14.468317801727085</v>
      </c>
      <c r="AA402" s="2" t="s">
        <v>103</v>
      </c>
      <c r="AB402" s="2">
        <v>5</v>
      </c>
      <c r="AC402" s="2">
        <v>2</v>
      </c>
      <c r="AD402" s="2">
        <v>1</v>
      </c>
    </row>
    <row r="403" spans="2:30">
      <c r="B403" s="2" t="s">
        <v>12067</v>
      </c>
      <c r="C403" s="10">
        <v>45392</v>
      </c>
      <c r="D403" s="58" t="s">
        <v>13929</v>
      </c>
      <c r="E403" s="2">
        <v>5439</v>
      </c>
      <c r="F403" s="2">
        <v>5439</v>
      </c>
      <c r="G403" s="2" t="s">
        <v>148</v>
      </c>
      <c r="H403" s="2" t="s">
        <v>431</v>
      </c>
      <c r="I403" s="2" t="s">
        <v>1648</v>
      </c>
      <c r="J403" s="10">
        <v>44560</v>
      </c>
      <c r="K403" s="2" t="s">
        <v>148</v>
      </c>
      <c r="L403" s="2" t="s">
        <v>148</v>
      </c>
      <c r="M403" s="2" t="s">
        <v>92</v>
      </c>
      <c r="N403" s="2" t="s">
        <v>148</v>
      </c>
      <c r="O403" s="2" t="s">
        <v>442</v>
      </c>
      <c r="P403" s="2" t="s">
        <v>13930</v>
      </c>
      <c r="Q403" s="2" t="s">
        <v>443</v>
      </c>
      <c r="R403" s="2" t="s">
        <v>98</v>
      </c>
      <c r="S403" s="58" t="s">
        <v>13931</v>
      </c>
      <c r="T403" s="2" t="s">
        <v>13932</v>
      </c>
      <c r="U403" s="2" t="s">
        <v>13933</v>
      </c>
      <c r="V403" s="2" t="s">
        <v>147</v>
      </c>
      <c r="W403" s="2" t="s">
        <v>1260</v>
      </c>
      <c r="X403" s="2">
        <v>207.3</v>
      </c>
      <c r="Y403" s="2">
        <v>0</v>
      </c>
      <c r="Z403" s="55">
        <v>0</v>
      </c>
      <c r="AA403" s="2" t="s">
        <v>103</v>
      </c>
      <c r="AB403" s="2">
        <v>9</v>
      </c>
      <c r="AC403" s="2">
        <v>1</v>
      </c>
      <c r="AD403" s="2">
        <v>2</v>
      </c>
    </row>
    <row r="404" spans="2:30">
      <c r="B404" s="2" t="s">
        <v>12067</v>
      </c>
      <c r="C404" s="10">
        <v>45392</v>
      </c>
      <c r="D404" s="58" t="s">
        <v>13934</v>
      </c>
      <c r="E404" s="2" t="s">
        <v>13935</v>
      </c>
      <c r="F404" s="2">
        <v>429</v>
      </c>
      <c r="G404" s="2" t="s">
        <v>148</v>
      </c>
      <c r="H404" s="2" t="s">
        <v>431</v>
      </c>
      <c r="I404" s="2" t="s">
        <v>815</v>
      </c>
      <c r="J404" s="10">
        <v>40811</v>
      </c>
      <c r="K404" s="2" t="s">
        <v>148</v>
      </c>
      <c r="L404" s="2" t="s">
        <v>148</v>
      </c>
      <c r="M404" s="2" t="s">
        <v>92</v>
      </c>
      <c r="N404" s="2" t="s">
        <v>148</v>
      </c>
      <c r="O404" s="2" t="s">
        <v>480</v>
      </c>
      <c r="P404" s="2" t="s">
        <v>8023</v>
      </c>
      <c r="Q404" s="2" t="s">
        <v>143</v>
      </c>
      <c r="R404" s="2" t="s">
        <v>13936</v>
      </c>
      <c r="S404" s="58" t="s">
        <v>13937</v>
      </c>
      <c r="T404" s="2" t="s">
        <v>8026</v>
      </c>
      <c r="U404" s="2" t="s">
        <v>13938</v>
      </c>
      <c r="V404" s="2" t="s">
        <v>147</v>
      </c>
      <c r="W404" s="2" t="s">
        <v>330</v>
      </c>
      <c r="X404" s="2">
        <v>878.21</v>
      </c>
      <c r="Y404" s="2">
        <v>155</v>
      </c>
      <c r="Z404" s="55">
        <v>17.649537126655353</v>
      </c>
      <c r="AA404" s="2" t="s">
        <v>103</v>
      </c>
      <c r="AB404" s="2">
        <v>10</v>
      </c>
      <c r="AC404" s="2">
        <v>1</v>
      </c>
      <c r="AD404" s="2">
        <v>3</v>
      </c>
    </row>
    <row r="405" spans="2:30">
      <c r="B405" s="2" t="s">
        <v>12067</v>
      </c>
      <c r="C405" s="10">
        <v>45413</v>
      </c>
      <c r="D405" s="58" t="s">
        <v>13939</v>
      </c>
      <c r="E405" s="2" t="s">
        <v>13940</v>
      </c>
      <c r="F405" s="2">
        <v>801</v>
      </c>
      <c r="G405" s="2" t="s">
        <v>148</v>
      </c>
      <c r="H405" s="2" t="s">
        <v>128</v>
      </c>
      <c r="I405" s="2" t="s">
        <v>319</v>
      </c>
      <c r="J405" s="10">
        <v>39426</v>
      </c>
      <c r="K405" s="2" t="s">
        <v>148</v>
      </c>
      <c r="L405" s="2" t="s">
        <v>148</v>
      </c>
      <c r="M405" s="2" t="s">
        <v>92</v>
      </c>
      <c r="N405" s="2" t="s">
        <v>148</v>
      </c>
      <c r="O405" s="2" t="s">
        <v>140</v>
      </c>
      <c r="P405" s="2" t="s">
        <v>142</v>
      </c>
      <c r="Q405" s="2" t="s">
        <v>141</v>
      </c>
      <c r="R405" s="2" t="s">
        <v>326</v>
      </c>
      <c r="S405" s="58" t="s">
        <v>13941</v>
      </c>
      <c r="T405" s="2" t="s">
        <v>13942</v>
      </c>
      <c r="U405" s="2" t="s">
        <v>13943</v>
      </c>
      <c r="V405" s="2" t="s">
        <v>147</v>
      </c>
      <c r="W405" s="2" t="s">
        <v>1260</v>
      </c>
      <c r="X405" s="2">
        <v>282.88</v>
      </c>
      <c r="Y405" s="2">
        <v>0</v>
      </c>
      <c r="Z405" s="55">
        <v>0</v>
      </c>
      <c r="AA405" s="2" t="s">
        <v>103</v>
      </c>
      <c r="AB405" s="2">
        <v>8</v>
      </c>
      <c r="AC405" s="2">
        <v>1</v>
      </c>
      <c r="AD405" s="2">
        <v>1</v>
      </c>
    </row>
    <row r="406" spans="2:30">
      <c r="B406" s="2" t="s">
        <v>12067</v>
      </c>
      <c r="C406" s="10">
        <v>45413</v>
      </c>
      <c r="D406" s="58" t="s">
        <v>13944</v>
      </c>
      <c r="E406" s="2">
        <v>5414</v>
      </c>
      <c r="F406" s="2">
        <v>5414</v>
      </c>
      <c r="G406" s="2" t="s">
        <v>148</v>
      </c>
      <c r="H406" s="2" t="s">
        <v>534</v>
      </c>
      <c r="I406" s="2" t="s">
        <v>3921</v>
      </c>
      <c r="J406" s="10">
        <v>44546</v>
      </c>
      <c r="K406" s="2" t="s">
        <v>148</v>
      </c>
      <c r="L406" s="2" t="s">
        <v>148</v>
      </c>
      <c r="M406" s="2" t="s">
        <v>92</v>
      </c>
      <c r="N406" s="2" t="s">
        <v>148</v>
      </c>
      <c r="O406" s="2" t="s">
        <v>545</v>
      </c>
      <c r="P406" s="2" t="s">
        <v>13945</v>
      </c>
      <c r="Q406" s="2" t="s">
        <v>546</v>
      </c>
      <c r="R406" s="2" t="s">
        <v>98</v>
      </c>
      <c r="S406" s="58" t="s">
        <v>13946</v>
      </c>
      <c r="T406" s="2" t="s">
        <v>13947</v>
      </c>
      <c r="U406" s="2" t="s">
        <v>13948</v>
      </c>
      <c r="V406" s="2" t="s">
        <v>147</v>
      </c>
      <c r="W406" s="2" t="s">
        <v>1196</v>
      </c>
      <c r="X406" s="2">
        <v>469.16</v>
      </c>
      <c r="Y406" s="2">
        <v>15</v>
      </c>
      <c r="Z406" s="55">
        <v>3.1972035126609262</v>
      </c>
      <c r="AA406" s="2" t="s">
        <v>103</v>
      </c>
      <c r="AB406" s="2">
        <v>12</v>
      </c>
      <c r="AC406" s="2">
        <v>1</v>
      </c>
      <c r="AD406" s="2">
        <v>5</v>
      </c>
    </row>
    <row r="407" spans="2:30">
      <c r="B407" s="2" t="s">
        <v>12067</v>
      </c>
      <c r="C407" s="10">
        <v>45413</v>
      </c>
      <c r="D407" s="58" t="s">
        <v>13949</v>
      </c>
      <c r="E407" s="2">
        <v>5385</v>
      </c>
      <c r="F407" s="2">
        <v>5385</v>
      </c>
      <c r="G407" s="2" t="s">
        <v>148</v>
      </c>
      <c r="H407" s="2" t="s">
        <v>431</v>
      </c>
      <c r="I407" s="2" t="s">
        <v>580</v>
      </c>
      <c r="J407" s="10">
        <v>44543</v>
      </c>
      <c r="K407" s="2" t="s">
        <v>148</v>
      </c>
      <c r="L407" s="2" t="s">
        <v>148</v>
      </c>
      <c r="M407" s="2" t="s">
        <v>92</v>
      </c>
      <c r="N407" s="2" t="s">
        <v>148</v>
      </c>
      <c r="O407" s="2" t="s">
        <v>442</v>
      </c>
      <c r="P407" s="2" t="s">
        <v>13950</v>
      </c>
      <c r="Q407" s="2" t="s">
        <v>443</v>
      </c>
      <c r="R407" s="2" t="s">
        <v>98</v>
      </c>
      <c r="S407" s="58" t="s">
        <v>13951</v>
      </c>
      <c r="T407" s="2" t="s">
        <v>13952</v>
      </c>
      <c r="U407" s="2" t="s">
        <v>13953</v>
      </c>
      <c r="V407" s="2" t="s">
        <v>147</v>
      </c>
      <c r="W407" s="2" t="s">
        <v>1196</v>
      </c>
      <c r="X407" s="2">
        <v>342.16</v>
      </c>
      <c r="Y407" s="2">
        <v>19</v>
      </c>
      <c r="Z407" s="55">
        <v>5.5529576806172551</v>
      </c>
      <c r="AA407" s="2" t="s">
        <v>103</v>
      </c>
      <c r="AB407" s="2">
        <v>9</v>
      </c>
      <c r="AC407" s="2">
        <v>1</v>
      </c>
      <c r="AD407" s="2">
        <v>2</v>
      </c>
    </row>
    <row r="408" spans="2:30">
      <c r="B408" s="2" t="s">
        <v>12067</v>
      </c>
      <c r="C408" s="10">
        <v>45419</v>
      </c>
      <c r="D408" s="58" t="s">
        <v>13954</v>
      </c>
      <c r="E408" s="2">
        <v>1206</v>
      </c>
      <c r="F408" s="2">
        <v>1206</v>
      </c>
      <c r="G408" s="2" t="s">
        <v>148</v>
      </c>
      <c r="H408" s="2" t="s">
        <v>431</v>
      </c>
      <c r="I408" s="2" t="s">
        <v>474</v>
      </c>
      <c r="J408" s="10">
        <v>43068</v>
      </c>
      <c r="K408" s="2" t="s">
        <v>148</v>
      </c>
      <c r="L408" s="2" t="s">
        <v>148</v>
      </c>
      <c r="M408" s="2" t="s">
        <v>92</v>
      </c>
      <c r="N408" s="2" t="s">
        <v>148</v>
      </c>
      <c r="O408" s="2" t="s">
        <v>480</v>
      </c>
      <c r="P408" s="2" t="s">
        <v>482</v>
      </c>
      <c r="Q408" s="2" t="s">
        <v>481</v>
      </c>
      <c r="R408" s="2" t="s">
        <v>13955</v>
      </c>
      <c r="S408" s="58" t="s">
        <v>13956</v>
      </c>
      <c r="T408" s="2" t="s">
        <v>13957</v>
      </c>
      <c r="U408" s="2" t="s">
        <v>13958</v>
      </c>
      <c r="V408" s="2" t="s">
        <v>28</v>
      </c>
      <c r="W408" s="2" t="s">
        <v>1351</v>
      </c>
      <c r="X408" s="2">
        <v>623.03</v>
      </c>
      <c r="Y408" s="2">
        <v>140</v>
      </c>
      <c r="Z408" s="55">
        <v>22.470828050013644</v>
      </c>
      <c r="AA408" s="2" t="s">
        <v>331</v>
      </c>
      <c r="AB408" s="2">
        <v>9</v>
      </c>
      <c r="AC408" s="2">
        <v>1</v>
      </c>
      <c r="AD408" s="2">
        <v>2</v>
      </c>
    </row>
    <row r="409" spans="2:30">
      <c r="B409" s="2" t="s">
        <v>12067</v>
      </c>
      <c r="C409" s="10">
        <v>45423</v>
      </c>
      <c r="D409" s="58" t="s">
        <v>13959</v>
      </c>
      <c r="E409" s="2">
        <v>1371</v>
      </c>
      <c r="F409" s="2">
        <v>1371</v>
      </c>
      <c r="G409" s="2" t="s">
        <v>148</v>
      </c>
      <c r="H409" s="2" t="s">
        <v>168</v>
      </c>
      <c r="I409" s="2" t="s">
        <v>173</v>
      </c>
      <c r="J409" s="10">
        <v>43068</v>
      </c>
      <c r="K409" s="2" t="s">
        <v>148</v>
      </c>
      <c r="L409" s="2" t="s">
        <v>148</v>
      </c>
      <c r="M409" s="2" t="s">
        <v>92</v>
      </c>
      <c r="N409" s="2" t="s">
        <v>148</v>
      </c>
      <c r="O409" s="2" t="s">
        <v>140</v>
      </c>
      <c r="P409" s="2" t="s">
        <v>13960</v>
      </c>
      <c r="Q409" s="2" t="s">
        <v>141</v>
      </c>
      <c r="R409" s="2" t="s">
        <v>98</v>
      </c>
      <c r="S409" s="2" t="s">
        <v>13961</v>
      </c>
      <c r="T409" s="2" t="s">
        <v>13962</v>
      </c>
      <c r="U409" s="2" t="s">
        <v>13963</v>
      </c>
      <c r="V409" s="2" t="s">
        <v>147</v>
      </c>
      <c r="W409" s="2" t="s">
        <v>1351</v>
      </c>
      <c r="X409" s="2">
        <v>559.75</v>
      </c>
      <c r="Y409" s="2">
        <v>92</v>
      </c>
      <c r="Z409" s="55">
        <v>16.435908887896382</v>
      </c>
      <c r="AA409" s="2" t="s">
        <v>103</v>
      </c>
      <c r="AB409" s="2">
        <v>11</v>
      </c>
      <c r="AC409" s="2">
        <v>1</v>
      </c>
      <c r="AD409" s="2">
        <v>4</v>
      </c>
    </row>
    <row r="410" spans="2:30">
      <c r="B410" s="2" t="s">
        <v>12067</v>
      </c>
      <c r="C410" s="10">
        <v>45423</v>
      </c>
      <c r="D410" s="58" t="s">
        <v>13964</v>
      </c>
      <c r="E410" s="2">
        <v>1167</v>
      </c>
      <c r="F410" s="2">
        <v>1167</v>
      </c>
      <c r="G410" s="2" t="s">
        <v>148</v>
      </c>
      <c r="H410" s="2" t="s">
        <v>285</v>
      </c>
      <c r="I410" s="2" t="s">
        <v>336</v>
      </c>
      <c r="J410" s="10">
        <v>41972</v>
      </c>
      <c r="K410" s="2" t="s">
        <v>148</v>
      </c>
      <c r="L410" s="2" t="s">
        <v>148</v>
      </c>
      <c r="M410" s="2" t="s">
        <v>92</v>
      </c>
      <c r="N410" s="2" t="s">
        <v>148</v>
      </c>
      <c r="O410" s="2" t="s">
        <v>296</v>
      </c>
      <c r="P410" s="2" t="s">
        <v>13965</v>
      </c>
      <c r="Q410" s="2" t="s">
        <v>297</v>
      </c>
      <c r="R410" s="2" t="s">
        <v>5804</v>
      </c>
      <c r="S410" s="2" t="s">
        <v>13966</v>
      </c>
      <c r="T410" s="2" t="s">
        <v>13967</v>
      </c>
      <c r="U410" s="2" t="s">
        <v>13968</v>
      </c>
      <c r="V410" s="2" t="s">
        <v>147</v>
      </c>
      <c r="W410" s="2" t="s">
        <v>1351</v>
      </c>
      <c r="X410" s="2">
        <v>582.92999999999995</v>
      </c>
      <c r="Y410" s="2">
        <v>143</v>
      </c>
      <c r="Z410" s="55">
        <v>24.53124731957525</v>
      </c>
      <c r="AA410" s="2" t="s">
        <v>103</v>
      </c>
      <c r="AB410" s="2">
        <v>5</v>
      </c>
      <c r="AC410" s="2">
        <v>2</v>
      </c>
      <c r="AD410" s="2">
        <v>1</v>
      </c>
    </row>
    <row r="411" spans="2:30">
      <c r="B411" s="2" t="s">
        <v>12067</v>
      </c>
      <c r="C411" s="10">
        <v>45424</v>
      </c>
      <c r="D411" s="58" t="s">
        <v>13969</v>
      </c>
      <c r="E411" s="2" t="s">
        <v>13970</v>
      </c>
      <c r="F411" s="2">
        <v>540</v>
      </c>
      <c r="G411" s="2" t="s">
        <v>148</v>
      </c>
      <c r="H411" s="2" t="s">
        <v>108</v>
      </c>
      <c r="I411" s="2" t="s">
        <v>187</v>
      </c>
      <c r="J411" s="10">
        <v>39377</v>
      </c>
      <c r="K411" s="2" t="s">
        <v>148</v>
      </c>
      <c r="L411" s="2" t="s">
        <v>148</v>
      </c>
      <c r="M411" s="2" t="s">
        <v>69</v>
      </c>
      <c r="N411" s="2" t="s">
        <v>148</v>
      </c>
      <c r="O411" s="2" t="s">
        <v>94</v>
      </c>
      <c r="P411" s="2" t="s">
        <v>120</v>
      </c>
      <c r="Q411" s="2" t="s">
        <v>96</v>
      </c>
      <c r="R411" s="2" t="s">
        <v>2218</v>
      </c>
      <c r="S411" s="2" t="s">
        <v>13971</v>
      </c>
      <c r="T411" s="2" t="s">
        <v>12665</v>
      </c>
      <c r="U411" s="2" t="s">
        <v>12666</v>
      </c>
      <c r="V411" s="2" t="s">
        <v>28</v>
      </c>
      <c r="W411" s="2" t="s">
        <v>1196</v>
      </c>
      <c r="X411" s="2">
        <v>304.82</v>
      </c>
      <c r="Y411" s="2">
        <v>0</v>
      </c>
      <c r="Z411" s="55">
        <v>0</v>
      </c>
      <c r="AA411" s="2" t="s">
        <v>103</v>
      </c>
      <c r="AB411" s="2">
        <v>5</v>
      </c>
      <c r="AC411" s="2">
        <v>2</v>
      </c>
      <c r="AD411" s="2">
        <v>1</v>
      </c>
    </row>
    <row r="412" spans="2:30">
      <c r="B412" s="2" t="s">
        <v>12067</v>
      </c>
      <c r="C412" s="10">
        <v>45424</v>
      </c>
      <c r="D412" s="58" t="s">
        <v>13972</v>
      </c>
      <c r="E412" s="2" t="s">
        <v>13973</v>
      </c>
      <c r="F412" s="2">
        <v>193</v>
      </c>
      <c r="G412" s="2" t="s">
        <v>148</v>
      </c>
      <c r="H412" s="2" t="s">
        <v>168</v>
      </c>
      <c r="I412" s="2" t="s">
        <v>271</v>
      </c>
      <c r="J412" s="10">
        <v>38266</v>
      </c>
      <c r="K412" s="2" t="s">
        <v>148</v>
      </c>
      <c r="L412" s="2" t="s">
        <v>148</v>
      </c>
      <c r="M412" s="2" t="s">
        <v>92</v>
      </c>
      <c r="N412" s="2" t="s">
        <v>148</v>
      </c>
      <c r="O412" s="2" t="s">
        <v>140</v>
      </c>
      <c r="P412" s="2" t="s">
        <v>6328</v>
      </c>
      <c r="Q412" s="2" t="s">
        <v>141</v>
      </c>
      <c r="R412" s="2" t="s">
        <v>13974</v>
      </c>
      <c r="S412" s="2" t="s">
        <v>13975</v>
      </c>
      <c r="T412" s="2" t="s">
        <v>13976</v>
      </c>
      <c r="U412" s="2" t="s">
        <v>13977</v>
      </c>
      <c r="V412" s="2" t="s">
        <v>147</v>
      </c>
      <c r="W412" s="2" t="s">
        <v>102</v>
      </c>
      <c r="X412" s="2">
        <v>1167.22</v>
      </c>
      <c r="Y412" s="2">
        <v>158</v>
      </c>
      <c r="Z412" s="55">
        <v>13.536437004163741</v>
      </c>
      <c r="AA412" s="2" t="s">
        <v>331</v>
      </c>
      <c r="AB412" s="2">
        <v>11</v>
      </c>
      <c r="AC412" s="2">
        <v>1</v>
      </c>
      <c r="AD412" s="2">
        <v>4</v>
      </c>
    </row>
    <row r="413" spans="2:30">
      <c r="B413" s="2" t="s">
        <v>12067</v>
      </c>
      <c r="C413" s="10">
        <v>45430</v>
      </c>
      <c r="D413" s="58" t="s">
        <v>13978</v>
      </c>
      <c r="E413" s="2">
        <v>1590</v>
      </c>
      <c r="F413" s="2">
        <v>1590</v>
      </c>
      <c r="G413" s="2" t="s">
        <v>148</v>
      </c>
      <c r="H413" s="2" t="s">
        <v>128</v>
      </c>
      <c r="I413" s="2" t="s">
        <v>153</v>
      </c>
      <c r="J413" s="10">
        <v>44896</v>
      </c>
      <c r="K413" s="2" t="s">
        <v>148</v>
      </c>
      <c r="L413" s="2" t="s">
        <v>148</v>
      </c>
      <c r="M413" s="2" t="s">
        <v>92</v>
      </c>
      <c r="N413" s="2" t="s">
        <v>148</v>
      </c>
      <c r="O413" s="2" t="s">
        <v>140</v>
      </c>
      <c r="P413" s="2" t="s">
        <v>2145</v>
      </c>
      <c r="Q413" s="2" t="s">
        <v>141</v>
      </c>
      <c r="R413" s="2" t="s">
        <v>98</v>
      </c>
      <c r="S413" s="2" t="s">
        <v>13979</v>
      </c>
      <c r="T413" s="2" t="s">
        <v>13980</v>
      </c>
      <c r="U413" s="2" t="s">
        <v>13981</v>
      </c>
      <c r="V413" s="2" t="s">
        <v>28</v>
      </c>
      <c r="W413" s="2" t="s">
        <v>1351</v>
      </c>
      <c r="X413" s="2">
        <v>501.91</v>
      </c>
      <c r="Y413" s="2">
        <v>0</v>
      </c>
      <c r="Z413" s="55">
        <v>0</v>
      </c>
      <c r="AA413" s="2" t="s">
        <v>103</v>
      </c>
      <c r="AB413" s="2">
        <v>11</v>
      </c>
      <c r="AC413" s="2">
        <v>1</v>
      </c>
      <c r="AD413" s="2">
        <v>4</v>
      </c>
    </row>
    <row r="414" spans="2:30">
      <c r="B414" s="2" t="s">
        <v>12067</v>
      </c>
      <c r="C414" s="10">
        <v>45439</v>
      </c>
      <c r="D414" s="58" t="s">
        <v>13982</v>
      </c>
      <c r="E414" s="2">
        <v>1574</v>
      </c>
      <c r="F414" s="2">
        <v>1574</v>
      </c>
      <c r="G414" s="2" t="s">
        <v>148</v>
      </c>
      <c r="H414" s="2" t="s">
        <v>81</v>
      </c>
      <c r="I414" s="2" t="s">
        <v>242</v>
      </c>
      <c r="J414" s="10">
        <v>44544</v>
      </c>
      <c r="K414" s="2" t="s">
        <v>148</v>
      </c>
      <c r="L414" s="2" t="s">
        <v>148</v>
      </c>
      <c r="M414" s="2" t="s">
        <v>92</v>
      </c>
      <c r="N414" s="2" t="s">
        <v>148</v>
      </c>
      <c r="O414" s="2" t="s">
        <v>248</v>
      </c>
      <c r="P414" s="2" t="s">
        <v>13983</v>
      </c>
      <c r="Q414" s="2" t="s">
        <v>206</v>
      </c>
      <c r="R414" s="2" t="s">
        <v>98</v>
      </c>
      <c r="S414" s="2" t="s">
        <v>13984</v>
      </c>
      <c r="T414" s="2" t="s">
        <v>13985</v>
      </c>
      <c r="U414" s="2" t="s">
        <v>13986</v>
      </c>
      <c r="V414" s="2" t="s">
        <v>147</v>
      </c>
      <c r="W414" s="2" t="s">
        <v>1351</v>
      </c>
      <c r="X414" s="2">
        <v>511.34</v>
      </c>
      <c r="Y414" s="2">
        <v>21</v>
      </c>
      <c r="Z414" s="55">
        <v>4.1068564947001995</v>
      </c>
      <c r="AA414" s="2" t="s">
        <v>103</v>
      </c>
      <c r="AB414" s="2">
        <v>11</v>
      </c>
      <c r="AC414" s="2">
        <v>1</v>
      </c>
      <c r="AD414" s="2">
        <v>4</v>
      </c>
    </row>
    <row r="415" spans="2:30">
      <c r="B415" s="2" t="s">
        <v>12067</v>
      </c>
      <c r="C415" s="10">
        <v>45439</v>
      </c>
      <c r="D415" s="58" t="s">
        <v>13987</v>
      </c>
      <c r="E415" s="2">
        <v>5431</v>
      </c>
      <c r="F415" s="2">
        <v>5431</v>
      </c>
      <c r="G415" s="2" t="s">
        <v>148</v>
      </c>
      <c r="H415" s="2" t="s">
        <v>534</v>
      </c>
      <c r="I415" s="2" t="s">
        <v>721</v>
      </c>
      <c r="J415" s="10">
        <v>44552</v>
      </c>
      <c r="K415" s="2" t="s">
        <v>148</v>
      </c>
      <c r="L415" s="2" t="s">
        <v>148</v>
      </c>
      <c r="M415" s="2" t="s">
        <v>92</v>
      </c>
      <c r="N415" s="2" t="s">
        <v>148</v>
      </c>
      <c r="O415" s="2" t="s">
        <v>545</v>
      </c>
      <c r="P415" s="2" t="s">
        <v>13988</v>
      </c>
      <c r="Q415" s="2" t="s">
        <v>727</v>
      </c>
      <c r="R415" s="2" t="s">
        <v>98</v>
      </c>
      <c r="S415" s="2" t="s">
        <v>13989</v>
      </c>
      <c r="T415" s="2" t="s">
        <v>13990</v>
      </c>
      <c r="U415" s="2" t="s">
        <v>13991</v>
      </c>
      <c r="V415" s="2" t="s">
        <v>147</v>
      </c>
      <c r="W415" s="2" t="s">
        <v>1196</v>
      </c>
      <c r="X415" s="2">
        <v>307.06</v>
      </c>
      <c r="Y415" s="2">
        <v>24</v>
      </c>
      <c r="Z415" s="55">
        <v>7.8160620074252591</v>
      </c>
      <c r="AA415" s="2" t="s">
        <v>103</v>
      </c>
      <c r="AB415" s="2">
        <v>13</v>
      </c>
      <c r="AC415" s="2">
        <v>1</v>
      </c>
      <c r="AD415" s="2">
        <v>6</v>
      </c>
    </row>
    <row r="416" spans="2:30">
      <c r="B416" s="2" t="s">
        <v>12067</v>
      </c>
      <c r="C416" s="10">
        <v>45440</v>
      </c>
      <c r="D416" s="58" t="s">
        <v>13992</v>
      </c>
      <c r="E416" s="2">
        <v>1581</v>
      </c>
      <c r="F416" s="2">
        <v>1581</v>
      </c>
      <c r="G416" s="2" t="s">
        <v>148</v>
      </c>
      <c r="H416" s="2" t="s">
        <v>81</v>
      </c>
      <c r="I416" s="2" t="s">
        <v>751</v>
      </c>
      <c r="J416" s="10">
        <v>44833</v>
      </c>
      <c r="K416" s="2" t="s">
        <v>148</v>
      </c>
      <c r="L416" s="2" t="s">
        <v>148</v>
      </c>
      <c r="M416" s="2" t="s">
        <v>92</v>
      </c>
      <c r="N416" s="2" t="s">
        <v>148</v>
      </c>
      <c r="O416" s="2" t="s">
        <v>248</v>
      </c>
      <c r="P416" s="2" t="s">
        <v>2859</v>
      </c>
      <c r="Q416" s="2" t="s">
        <v>206</v>
      </c>
      <c r="R416" s="2" t="s">
        <v>98</v>
      </c>
      <c r="S416" s="2" t="s">
        <v>13993</v>
      </c>
      <c r="T416" s="2" t="s">
        <v>13994</v>
      </c>
      <c r="U416" s="2" t="s">
        <v>13995</v>
      </c>
      <c r="V416" s="2" t="s">
        <v>147</v>
      </c>
      <c r="W416" s="2" t="s">
        <v>1351</v>
      </c>
      <c r="X416" s="2">
        <v>536.69000000000005</v>
      </c>
      <c r="Y416" s="2">
        <v>0</v>
      </c>
      <c r="Z416" s="55">
        <v>0</v>
      </c>
      <c r="AA416" s="2" t="s">
        <v>103</v>
      </c>
      <c r="AB416" s="2">
        <v>9</v>
      </c>
      <c r="AC416" s="2">
        <v>1</v>
      </c>
      <c r="AD416" s="2">
        <v>2</v>
      </c>
    </row>
    <row r="417" spans="2:30">
      <c r="B417" s="2" t="s">
        <v>12067</v>
      </c>
      <c r="C417" s="10">
        <v>45443</v>
      </c>
      <c r="D417" s="58" t="s">
        <v>13996</v>
      </c>
      <c r="E417" s="2" t="s">
        <v>13997</v>
      </c>
      <c r="F417" s="2">
        <v>787</v>
      </c>
      <c r="G417" s="2" t="s">
        <v>148</v>
      </c>
      <c r="H417" s="2" t="s">
        <v>431</v>
      </c>
      <c r="I417" s="2" t="s">
        <v>474</v>
      </c>
      <c r="J417" s="10">
        <v>42703</v>
      </c>
      <c r="K417" s="2" t="s">
        <v>148</v>
      </c>
      <c r="L417" s="2" t="s">
        <v>148</v>
      </c>
      <c r="M417" s="2" t="s">
        <v>92</v>
      </c>
      <c r="N417" s="2" t="s">
        <v>148</v>
      </c>
      <c r="O417" s="2" t="s">
        <v>480</v>
      </c>
      <c r="P417" s="2" t="s">
        <v>482</v>
      </c>
      <c r="Q417" s="2" t="s">
        <v>481</v>
      </c>
      <c r="R417" s="2" t="s">
        <v>13998</v>
      </c>
      <c r="S417" s="2" t="s">
        <v>13999</v>
      </c>
      <c r="T417" s="2" t="s">
        <v>14000</v>
      </c>
      <c r="U417" s="2" t="s">
        <v>14001</v>
      </c>
      <c r="V417" s="2" t="s">
        <v>28</v>
      </c>
      <c r="W417" s="2" t="s">
        <v>1196</v>
      </c>
      <c r="X417" s="2">
        <v>353.31</v>
      </c>
      <c r="Y417" s="2">
        <v>24</v>
      </c>
      <c r="Z417" s="55">
        <v>6.7929014180181717</v>
      </c>
      <c r="AA417" s="2" t="s">
        <v>103</v>
      </c>
      <c r="AB417" s="2">
        <v>9</v>
      </c>
      <c r="AC417" s="2">
        <v>1</v>
      </c>
      <c r="AD417" s="2">
        <v>2</v>
      </c>
    </row>
    <row r="418" spans="2:30">
      <c r="B418" s="2" t="s">
        <v>12067</v>
      </c>
      <c r="C418" s="10">
        <v>45449</v>
      </c>
      <c r="D418" s="58" t="s">
        <v>14002</v>
      </c>
      <c r="E418" s="2">
        <v>5065</v>
      </c>
      <c r="F418" s="2">
        <v>5065</v>
      </c>
      <c r="G418" s="2" t="s">
        <v>148</v>
      </c>
      <c r="H418" s="2" t="s">
        <v>285</v>
      </c>
      <c r="I418" s="2" t="s">
        <v>290</v>
      </c>
      <c r="J418" s="10">
        <v>43068</v>
      </c>
      <c r="K418" s="2" t="s">
        <v>148</v>
      </c>
      <c r="L418" s="2" t="s">
        <v>148</v>
      </c>
      <c r="M418" s="2" t="s">
        <v>92</v>
      </c>
      <c r="N418" s="2" t="s">
        <v>148</v>
      </c>
      <c r="O418" s="2" t="s">
        <v>296</v>
      </c>
      <c r="P418" s="2" t="s">
        <v>13285</v>
      </c>
      <c r="Q418" s="2" t="s">
        <v>297</v>
      </c>
      <c r="R418" s="2" t="s">
        <v>14003</v>
      </c>
      <c r="S418" s="2" t="s">
        <v>14004</v>
      </c>
      <c r="T418" s="2" t="s">
        <v>14005</v>
      </c>
      <c r="U418" s="2" t="s">
        <v>14006</v>
      </c>
      <c r="V418" s="2" t="s">
        <v>147</v>
      </c>
      <c r="W418" s="2" t="s">
        <v>1196</v>
      </c>
      <c r="X418" s="2">
        <v>368.92</v>
      </c>
      <c r="Y418" s="2">
        <v>16</v>
      </c>
      <c r="Z418" s="55">
        <v>4.3369836278868048</v>
      </c>
      <c r="AA418" s="2" t="s">
        <v>103</v>
      </c>
      <c r="AB418" s="2">
        <v>5</v>
      </c>
      <c r="AC418" s="2">
        <v>2</v>
      </c>
      <c r="AD418" s="2">
        <v>1</v>
      </c>
    </row>
    <row r="419" spans="2:30">
      <c r="B419" s="2" t="s">
        <v>12067</v>
      </c>
      <c r="C419" s="10">
        <v>45449</v>
      </c>
      <c r="D419" s="58" t="s">
        <v>14007</v>
      </c>
      <c r="E419" s="2">
        <v>1500</v>
      </c>
      <c r="F419" s="2">
        <v>1500</v>
      </c>
      <c r="G419" s="2" t="s">
        <v>148</v>
      </c>
      <c r="H419" s="2" t="s">
        <v>534</v>
      </c>
      <c r="I419" s="2" t="s">
        <v>3038</v>
      </c>
      <c r="J419" s="10">
        <v>44313</v>
      </c>
      <c r="K419" s="2" t="s">
        <v>148</v>
      </c>
      <c r="L419" s="2" t="s">
        <v>148</v>
      </c>
      <c r="M419" s="2" t="s">
        <v>92</v>
      </c>
      <c r="N419" s="2" t="s">
        <v>148</v>
      </c>
      <c r="O419" s="2" t="s">
        <v>545</v>
      </c>
      <c r="P419" s="2" t="s">
        <v>5986</v>
      </c>
      <c r="Q419" s="2" t="s">
        <v>546</v>
      </c>
      <c r="R419" s="2" t="s">
        <v>5021</v>
      </c>
      <c r="S419" s="2" t="s">
        <v>14008</v>
      </c>
      <c r="T419" s="2" t="s">
        <v>14009</v>
      </c>
      <c r="U419" s="2" t="s">
        <v>14010</v>
      </c>
      <c r="V419" s="2" t="s">
        <v>147</v>
      </c>
      <c r="W419" s="2" t="s">
        <v>330</v>
      </c>
      <c r="X419" s="2">
        <v>777.7</v>
      </c>
      <c r="Y419" s="2">
        <v>156</v>
      </c>
      <c r="Z419" s="55">
        <v>20.059148772020059</v>
      </c>
      <c r="AA419" s="2" t="s">
        <v>103</v>
      </c>
      <c r="AB419" s="2">
        <v>17</v>
      </c>
      <c r="AC419" s="2">
        <v>1</v>
      </c>
      <c r="AD419" s="2">
        <v>10</v>
      </c>
    </row>
    <row r="420" spans="2:30">
      <c r="B420" s="2" t="s">
        <v>12067</v>
      </c>
      <c r="C420" s="10">
        <v>45449</v>
      </c>
      <c r="D420" s="58" t="s">
        <v>14011</v>
      </c>
      <c r="E420" s="2">
        <v>5366</v>
      </c>
      <c r="F420" s="2">
        <v>5366</v>
      </c>
      <c r="G420" s="2" t="s">
        <v>148</v>
      </c>
      <c r="H420" s="2" t="s">
        <v>285</v>
      </c>
      <c r="I420" s="2" t="s">
        <v>452</v>
      </c>
      <c r="J420" s="10">
        <v>44460</v>
      </c>
      <c r="K420" s="2" t="s">
        <v>148</v>
      </c>
      <c r="L420" s="2" t="s">
        <v>148</v>
      </c>
      <c r="M420" s="2" t="s">
        <v>92</v>
      </c>
      <c r="N420" s="2" t="s">
        <v>148</v>
      </c>
      <c r="O420" s="2" t="s">
        <v>458</v>
      </c>
      <c r="P420" s="2" t="s">
        <v>451</v>
      </c>
      <c r="Q420" s="2" t="s">
        <v>460</v>
      </c>
      <c r="R420" s="2" t="s">
        <v>1322</v>
      </c>
      <c r="S420" s="2" t="s">
        <v>14012</v>
      </c>
      <c r="T420" s="2" t="s">
        <v>14013</v>
      </c>
      <c r="U420" s="2" t="s">
        <v>14014</v>
      </c>
      <c r="V420" s="2" t="s">
        <v>28</v>
      </c>
      <c r="W420" s="2" t="s">
        <v>1196</v>
      </c>
      <c r="X420" s="2">
        <v>337.29</v>
      </c>
      <c r="Y420" s="2">
        <v>6</v>
      </c>
      <c r="Z420" s="55">
        <v>1.7788846393311395</v>
      </c>
      <c r="AA420" s="2" t="s">
        <v>103</v>
      </c>
      <c r="AB420" s="2">
        <v>5</v>
      </c>
      <c r="AC420" s="2">
        <v>2</v>
      </c>
      <c r="AD420" s="2">
        <v>1</v>
      </c>
    </row>
    <row r="421" spans="2:30">
      <c r="B421" s="2" t="s">
        <v>12067</v>
      </c>
      <c r="C421" s="10">
        <v>45451</v>
      </c>
      <c r="D421" s="58" t="s">
        <v>14015</v>
      </c>
      <c r="E421" s="2">
        <v>5458</v>
      </c>
      <c r="F421" s="2">
        <v>5458</v>
      </c>
      <c r="G421" s="2" t="s">
        <v>148</v>
      </c>
      <c r="H421" s="2" t="s">
        <v>380</v>
      </c>
      <c r="I421" s="2" t="s">
        <v>385</v>
      </c>
      <c r="J421" s="10">
        <v>44740</v>
      </c>
      <c r="K421" s="2" t="s">
        <v>148</v>
      </c>
      <c r="L421" s="2" t="s">
        <v>148</v>
      </c>
      <c r="M421" s="2" t="s">
        <v>92</v>
      </c>
      <c r="N421" s="2" t="s">
        <v>148</v>
      </c>
      <c r="O421" s="2" t="s">
        <v>248</v>
      </c>
      <c r="P421" s="2" t="s">
        <v>379</v>
      </c>
      <c r="Q421" s="2" t="s">
        <v>392</v>
      </c>
      <c r="R421" s="2" t="s">
        <v>14016</v>
      </c>
      <c r="S421" s="2" t="s">
        <v>14017</v>
      </c>
      <c r="T421" s="2" t="s">
        <v>14018</v>
      </c>
      <c r="U421" s="2" t="s">
        <v>14019</v>
      </c>
      <c r="V421" s="2" t="s">
        <v>147</v>
      </c>
      <c r="W421" s="2" t="s">
        <v>1196</v>
      </c>
      <c r="X421" s="2">
        <v>397.34</v>
      </c>
      <c r="Y421" s="2">
        <v>0</v>
      </c>
      <c r="Z421" s="55">
        <v>0</v>
      </c>
      <c r="AA421" s="2" t="s">
        <v>103</v>
      </c>
      <c r="AB421" s="2">
        <v>10</v>
      </c>
      <c r="AC421" s="2">
        <v>1</v>
      </c>
      <c r="AD421" s="2">
        <v>3</v>
      </c>
    </row>
    <row r="422" spans="2:30">
      <c r="B422" s="2" t="s">
        <v>12067</v>
      </c>
      <c r="C422" s="10">
        <v>45465</v>
      </c>
      <c r="D422" s="58" t="s">
        <v>14020</v>
      </c>
      <c r="E422" s="2">
        <v>5449</v>
      </c>
      <c r="F422" s="2">
        <v>5449</v>
      </c>
      <c r="G422" s="2" t="s">
        <v>148</v>
      </c>
      <c r="H422" s="2" t="s">
        <v>285</v>
      </c>
      <c r="I422" s="2" t="s">
        <v>663</v>
      </c>
      <c r="J422" s="10">
        <v>44561</v>
      </c>
      <c r="K422" s="2" t="s">
        <v>148</v>
      </c>
      <c r="L422" s="2" t="s">
        <v>148</v>
      </c>
      <c r="M422" s="2" t="s">
        <v>92</v>
      </c>
      <c r="N422" s="2" t="s">
        <v>148</v>
      </c>
      <c r="O422" s="2" t="s">
        <v>296</v>
      </c>
      <c r="P422" s="2" t="s">
        <v>14021</v>
      </c>
      <c r="Q422" s="2" t="s">
        <v>669</v>
      </c>
      <c r="R422" s="2" t="s">
        <v>98</v>
      </c>
      <c r="S422" s="2" t="s">
        <v>14022</v>
      </c>
      <c r="T422" s="2" t="s">
        <v>14023</v>
      </c>
      <c r="U422" s="2" t="s">
        <v>14024</v>
      </c>
      <c r="V422" s="2" t="s">
        <v>28</v>
      </c>
      <c r="W422" s="2" t="s">
        <v>1196</v>
      </c>
      <c r="X422" s="2">
        <v>395.22</v>
      </c>
      <c r="Y422" s="2">
        <v>0</v>
      </c>
      <c r="Z422" s="2">
        <v>0</v>
      </c>
      <c r="AA422" s="2" t="s">
        <v>103</v>
      </c>
      <c r="AB422" s="2">
        <v>8</v>
      </c>
      <c r="AC422" s="2">
        <v>1</v>
      </c>
      <c r="AD422" s="2">
        <v>1</v>
      </c>
    </row>
    <row r="423" spans="2:30">
      <c r="B423" s="2" t="s">
        <v>12067</v>
      </c>
      <c r="C423" s="10">
        <v>45473</v>
      </c>
      <c r="D423" s="58" t="s">
        <v>14025</v>
      </c>
      <c r="E423" s="2" t="s">
        <v>14026</v>
      </c>
      <c r="F423" s="2">
        <v>901</v>
      </c>
      <c r="G423" s="2" t="s">
        <v>148</v>
      </c>
      <c r="H423" s="2" t="s">
        <v>128</v>
      </c>
      <c r="I423" s="2" t="s">
        <v>319</v>
      </c>
      <c r="J423" s="10">
        <v>39377</v>
      </c>
      <c r="K423" s="2" t="s">
        <v>148</v>
      </c>
      <c r="L423" s="2" t="s">
        <v>148</v>
      </c>
      <c r="M423" s="2" t="s">
        <v>92</v>
      </c>
      <c r="N423" s="2" t="s">
        <v>148</v>
      </c>
      <c r="O423" s="2" t="s">
        <v>140</v>
      </c>
      <c r="P423" s="2" t="s">
        <v>142</v>
      </c>
      <c r="Q423" s="2" t="s">
        <v>141</v>
      </c>
      <c r="R423" s="2" t="s">
        <v>1290</v>
      </c>
      <c r="S423" s="2" t="s">
        <v>14027</v>
      </c>
      <c r="T423" s="2" t="s">
        <v>14028</v>
      </c>
      <c r="U423" s="2" t="s">
        <v>14029</v>
      </c>
      <c r="V423" s="2" t="s">
        <v>147</v>
      </c>
      <c r="W423" s="2" t="s">
        <v>1260</v>
      </c>
      <c r="X423" s="2">
        <v>185.43</v>
      </c>
      <c r="Y423" s="2">
        <v>0</v>
      </c>
      <c r="Z423" s="2">
        <v>0</v>
      </c>
      <c r="AA423" s="2" t="s">
        <v>103</v>
      </c>
      <c r="AB423" s="2">
        <v>8</v>
      </c>
      <c r="AC423" s="2">
        <v>1</v>
      </c>
      <c r="AD423" s="2">
        <v>1</v>
      </c>
    </row>
  </sheetData>
  <autoFilter ref="B2:AD417" xr:uid="{00000000-0009-0000-0000-000004000000}"/>
  <sortState xmlns:xlrd2="http://schemas.microsoft.com/office/spreadsheetml/2017/richdata2" ref="B400:AD408">
    <sortCondition ref="C400:C408"/>
    <sortCondition ref="H400:H408"/>
    <sortCondition ref="I400:I408"/>
    <sortCondition ref="F400:F408"/>
  </sortState>
  <pageMargins left="0.7" right="0.7" top="0.75" bottom="0.75" header="0.3" footer="0.3"/>
  <pageSetup paperSize="9" orientation="portrait" r:id="rId1"/>
  <headerFooter>
    <oddHeader>&amp;R&amp;"Calibri"&amp;10&amp;K000000 RESERVADA&amp;1#_x000D_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>
    <outlinePr summaryRight="0"/>
  </sheetPr>
  <dimension ref="A1:ED1707"/>
  <sheetViews>
    <sheetView showGridLines="0" zoomScaleNormal="100" workbookViewId="0">
      <pane xSplit="3" ySplit="5" topLeftCell="D6" activePane="bottomRight" state="frozen"/>
      <selection pane="bottomRight"/>
      <selection pane="bottomLeft"/>
      <selection pane="topRight"/>
    </sheetView>
  </sheetViews>
  <sheetFormatPr defaultColWidth="9.140625" defaultRowHeight="15" outlineLevelCol="1"/>
  <cols>
    <col min="1" max="1" width="9.28515625" style="4" bestFit="1" customWidth="1"/>
    <col min="2" max="2" width="10.5703125" style="4" customWidth="1"/>
    <col min="3" max="3" width="14.140625" style="4" bestFit="1" customWidth="1"/>
    <col min="4" max="4" width="25.7109375" style="4" bestFit="1" customWidth="1" collapsed="1"/>
    <col min="5" max="5" width="25.5703125" style="4" hidden="1" customWidth="1" outlineLevel="1"/>
    <col min="6" max="6" width="27.42578125" style="4" hidden="1" customWidth="1" outlineLevel="1"/>
    <col min="7" max="7" width="27.28515625" style="4" hidden="1" customWidth="1" outlineLevel="1"/>
    <col min="8" max="8" width="26.7109375" style="4" hidden="1" customWidth="1" outlineLevel="1"/>
    <col min="9" max="9" width="27.28515625" style="4" hidden="1" customWidth="1" outlineLevel="1"/>
    <col min="10" max="10" width="25.7109375" style="4" bestFit="1" customWidth="1" collapsed="1"/>
    <col min="11" max="22" width="25.7109375" style="4" hidden="1" customWidth="1" outlineLevel="1"/>
    <col min="23" max="23" width="26.85546875" style="4" bestFit="1" customWidth="1" collapsed="1"/>
    <col min="24" max="35" width="26.85546875" style="4" hidden="1" customWidth="1" outlineLevel="1"/>
    <col min="36" max="36" width="20.42578125" style="4" bestFit="1" customWidth="1" collapsed="1"/>
    <col min="37" max="48" width="20.42578125" style="4" hidden="1" customWidth="1" outlineLevel="1"/>
    <col min="49" max="49" width="27.42578125" style="4" bestFit="1" customWidth="1" collapsed="1"/>
    <col min="50" max="61" width="27.42578125" style="4" hidden="1" customWidth="1" outlineLevel="1"/>
    <col min="62" max="62" width="29" style="4" bestFit="1" customWidth="1" collapsed="1"/>
    <col min="63" max="74" width="29" style="4" hidden="1" customWidth="1" outlineLevel="1"/>
    <col min="75" max="75" width="28.85546875" style="4" hidden="1" customWidth="1" outlineLevel="1"/>
    <col min="76" max="76" width="27.42578125" style="4" bestFit="1" customWidth="1" collapsed="1"/>
    <col min="77" max="88" width="27.42578125" style="4" hidden="1" customWidth="1" outlineLevel="1"/>
    <col min="89" max="89" width="27.28515625" style="4" hidden="1" customWidth="1" outlineLevel="1"/>
    <col min="90" max="90" width="23" style="4" bestFit="1" customWidth="1" collapsed="1"/>
    <col min="91" max="102" width="23" style="4" hidden="1" customWidth="1" outlineLevel="1"/>
    <col min="103" max="103" width="9.5703125" style="4" customWidth="1"/>
    <col min="104" max="104" width="5" style="4" bestFit="1" customWidth="1"/>
    <col min="105" max="105" width="19.140625" style="4" bestFit="1" customWidth="1"/>
    <col min="106" max="106" width="18.42578125" style="4" bestFit="1" customWidth="1"/>
    <col min="107" max="107" width="18.7109375" style="4" bestFit="1" customWidth="1"/>
    <col min="108" max="108" width="19" style="4" bestFit="1" customWidth="1"/>
    <col min="109" max="109" width="18.85546875" style="4" bestFit="1" customWidth="1"/>
    <col min="110" max="110" width="18.42578125" style="4" bestFit="1" customWidth="1"/>
    <col min="111" max="111" width="18.5703125" style="4" bestFit="1" customWidth="1"/>
    <col min="112" max="112" width="19.140625" style="4" bestFit="1" customWidth="1"/>
    <col min="113" max="113" width="18.5703125" style="4" bestFit="1" customWidth="1"/>
    <col min="114" max="114" width="19" style="4" bestFit="1" customWidth="1"/>
    <col min="115" max="115" width="18.5703125" style="4" bestFit="1" customWidth="1"/>
    <col min="116" max="116" width="18" style="4" bestFit="1" customWidth="1"/>
    <col min="117" max="118" width="18.85546875" style="4" bestFit="1" customWidth="1"/>
    <col min="119" max="119" width="12.140625" style="4" bestFit="1" customWidth="1"/>
    <col min="120" max="16384" width="9.140625" style="4"/>
  </cols>
  <sheetData>
    <row r="1" spans="1:134" ht="15.75" thickBot="1">
      <c r="C1" s="63" t="s">
        <v>14030</v>
      </c>
      <c r="DA1" s="63" t="s">
        <v>14031</v>
      </c>
    </row>
    <row r="2" spans="1:134">
      <c r="C2" s="4">
        <v>1</v>
      </c>
      <c r="D2" s="83" t="str">
        <f t="shared" ref="D2:AI2" ca="1" si="0">D4&amp;D5</f>
        <v>Vda Real Ac Mês17/12/2024</v>
      </c>
      <c r="E2" s="84" t="str">
        <f t="shared" ca="1" si="0"/>
        <v>Vda Real Ac Ano17/12/2024</v>
      </c>
      <c r="F2" s="84" t="str">
        <f t="shared" ca="1" si="0"/>
        <v>Crsc. Vda Ac Mes $17/12/2024</v>
      </c>
      <c r="G2" s="84" t="str">
        <f t="shared" ca="1" si="0"/>
        <v>Crsc. Vda Ac Ano $17/12/2024</v>
      </c>
      <c r="H2" s="84" t="str">
        <f t="shared" ca="1" si="0"/>
        <v>% Atg Vda Ac Ano17/12/2024</v>
      </c>
      <c r="I2" s="85" t="str">
        <f t="shared" ca="1" si="0"/>
        <v>% Crsc Vda Ac Ano17/12/2024</v>
      </c>
      <c r="J2" s="83" t="str">
        <f t="shared" ca="1" si="0"/>
        <v>Vda Real Ac Mês31/12/2023</v>
      </c>
      <c r="K2" s="84" t="str">
        <f t="shared" ca="1" si="0"/>
        <v>Vda Real Ac Mês31/01/2024</v>
      </c>
      <c r="L2" s="84" t="str">
        <f t="shared" ca="1" si="0"/>
        <v>Vda Real Ac Mês29/02/2024</v>
      </c>
      <c r="M2" s="84" t="str">
        <f t="shared" ca="1" si="0"/>
        <v>Vda Real Ac Mês31/03/2024</v>
      </c>
      <c r="N2" s="84" t="str">
        <f t="shared" ca="1" si="0"/>
        <v>Vda Real Ac Mês30/04/2024</v>
      </c>
      <c r="O2" s="84" t="str">
        <f t="shared" ca="1" si="0"/>
        <v>Vda Real Ac Mês31/05/2024</v>
      </c>
      <c r="P2" s="84" t="str">
        <f t="shared" ca="1" si="0"/>
        <v>Vda Real Ac Mês30/06/2024</v>
      </c>
      <c r="Q2" s="84" t="str">
        <f t="shared" ca="1" si="0"/>
        <v>Vda Real Ac Mês31/07/2024</v>
      </c>
      <c r="R2" s="84" t="str">
        <f t="shared" ca="1" si="0"/>
        <v>Vda Real Ac Mês31/08/2024</v>
      </c>
      <c r="S2" s="84" t="str">
        <f t="shared" ca="1" si="0"/>
        <v>Vda Real Ac Mês30/09/2024</v>
      </c>
      <c r="T2" s="84" t="str">
        <f t="shared" ca="1" si="0"/>
        <v>Vda Real Ac Mês31/10/2024</v>
      </c>
      <c r="U2" s="84" t="str">
        <f t="shared" ca="1" si="0"/>
        <v>Vda Real Ac Mês30/11/2024</v>
      </c>
      <c r="V2" s="85" t="str">
        <f t="shared" ca="1" si="0"/>
        <v>Vda Real Ac Mês17/12/2024</v>
      </c>
      <c r="W2" s="83" t="str">
        <f t="shared" ca="1" si="0"/>
        <v>% Atg Vda Ac Mês31/12/2023</v>
      </c>
      <c r="X2" s="84" t="str">
        <f t="shared" ca="1" si="0"/>
        <v>% Atg Vda Ac Mês31/01/2024</v>
      </c>
      <c r="Y2" s="84" t="str">
        <f t="shared" ca="1" si="0"/>
        <v>% Atg Vda Ac Mês29/02/2024</v>
      </c>
      <c r="Z2" s="84" t="str">
        <f t="shared" ca="1" si="0"/>
        <v>% Atg Vda Ac Mês31/03/2024</v>
      </c>
      <c r="AA2" s="84" t="str">
        <f t="shared" ca="1" si="0"/>
        <v>% Atg Vda Ac Mês30/04/2024</v>
      </c>
      <c r="AB2" s="84" t="str">
        <f t="shared" ca="1" si="0"/>
        <v>% Atg Vda Ac Mês31/05/2024</v>
      </c>
      <c r="AC2" s="84" t="str">
        <f t="shared" ca="1" si="0"/>
        <v>% Atg Vda Ac Mês30/06/2024</v>
      </c>
      <c r="AD2" s="84" t="str">
        <f t="shared" ca="1" si="0"/>
        <v>% Atg Vda Ac Mês31/07/2024</v>
      </c>
      <c r="AE2" s="84" t="str">
        <f t="shared" ca="1" si="0"/>
        <v>% Atg Vda Ac Mês31/08/2024</v>
      </c>
      <c r="AF2" s="84" t="str">
        <f t="shared" ca="1" si="0"/>
        <v>% Atg Vda Ac Mês30/09/2024</v>
      </c>
      <c r="AG2" s="84" t="str">
        <f t="shared" ca="1" si="0"/>
        <v>% Atg Vda Ac Mês31/10/2024</v>
      </c>
      <c r="AH2" s="84" t="str">
        <f t="shared" ca="1" si="0"/>
        <v>% Atg Vda Ac Mês30/11/2024</v>
      </c>
      <c r="AI2" s="85" t="str">
        <f t="shared" ca="1" si="0"/>
        <v>% Atg Vda Ac Mês17/12/2024</v>
      </c>
      <c r="AJ2" s="83" t="str">
        <f t="shared" ref="AJ2:BO2" ca="1" si="1">AJ4&amp;AJ5</f>
        <v>% Crsc Vda31/12/2023</v>
      </c>
      <c r="AK2" s="84" t="str">
        <f t="shared" ca="1" si="1"/>
        <v>% Crsc Vda31/01/2024</v>
      </c>
      <c r="AL2" s="84" t="str">
        <f t="shared" ca="1" si="1"/>
        <v>% Crsc Vda29/02/2024</v>
      </c>
      <c r="AM2" s="84" t="str">
        <f t="shared" ca="1" si="1"/>
        <v>% Crsc Vda31/03/2024</v>
      </c>
      <c r="AN2" s="84" t="str">
        <f t="shared" ca="1" si="1"/>
        <v>% Crsc Vda30/04/2024</v>
      </c>
      <c r="AO2" s="84" t="str">
        <f t="shared" ca="1" si="1"/>
        <v>% Crsc Vda31/05/2024</v>
      </c>
      <c r="AP2" s="84" t="str">
        <f t="shared" ca="1" si="1"/>
        <v>% Crsc Vda30/06/2024</v>
      </c>
      <c r="AQ2" s="84" t="str">
        <f t="shared" ca="1" si="1"/>
        <v>% Crsc Vda31/07/2024</v>
      </c>
      <c r="AR2" s="84" t="str">
        <f t="shared" ca="1" si="1"/>
        <v>% Crsc Vda31/08/2024</v>
      </c>
      <c r="AS2" s="84" t="str">
        <f t="shared" ca="1" si="1"/>
        <v>% Crsc Vda30/09/2024</v>
      </c>
      <c r="AT2" s="84" t="str">
        <f t="shared" ca="1" si="1"/>
        <v>% Crsc Vda31/10/2024</v>
      </c>
      <c r="AU2" s="84" t="str">
        <f t="shared" ca="1" si="1"/>
        <v>% Crsc Vda30/11/2024</v>
      </c>
      <c r="AV2" s="85" t="str">
        <f t="shared" ca="1" si="1"/>
        <v>% Crsc Vda17/12/2024</v>
      </c>
      <c r="AW2" s="83" t="str">
        <f t="shared" ca="1" si="1"/>
        <v>Crsc. Vda Ac Mes $31/12/2023</v>
      </c>
      <c r="AX2" s="84" t="str">
        <f t="shared" ca="1" si="1"/>
        <v>Crsc. Vda Ac Mes $31/01/2024</v>
      </c>
      <c r="AY2" s="84" t="str">
        <f t="shared" ca="1" si="1"/>
        <v>Crsc. Vda Ac Mes $29/02/2024</v>
      </c>
      <c r="AZ2" s="84" t="str">
        <f t="shared" ca="1" si="1"/>
        <v>Crsc. Vda Ac Mes $31/03/2024</v>
      </c>
      <c r="BA2" s="84" t="str">
        <f t="shared" ca="1" si="1"/>
        <v>Crsc. Vda Ac Mes $30/04/2024</v>
      </c>
      <c r="BB2" s="84" t="str">
        <f t="shared" ca="1" si="1"/>
        <v>Crsc. Vda Ac Mes $31/05/2024</v>
      </c>
      <c r="BC2" s="84" t="str">
        <f t="shared" ca="1" si="1"/>
        <v>Crsc. Vda Ac Mes $30/06/2024</v>
      </c>
      <c r="BD2" s="84" t="str">
        <f t="shared" ca="1" si="1"/>
        <v>Crsc. Vda Ac Mes $31/07/2024</v>
      </c>
      <c r="BE2" s="84" t="str">
        <f t="shared" ca="1" si="1"/>
        <v>Crsc. Vda Ac Mes $31/08/2024</v>
      </c>
      <c r="BF2" s="84" t="str">
        <f t="shared" ca="1" si="1"/>
        <v>Crsc. Vda Ac Mes $30/09/2024</v>
      </c>
      <c r="BG2" s="84" t="str">
        <f t="shared" ca="1" si="1"/>
        <v>Crsc. Vda Ac Mes $31/10/2024</v>
      </c>
      <c r="BH2" s="84" t="str">
        <f t="shared" ca="1" si="1"/>
        <v>Crsc. Vda Ac Mes $30/11/2024</v>
      </c>
      <c r="BI2" s="85" t="str">
        <f t="shared" ca="1" si="1"/>
        <v>Crsc. Vda Ac Mes $17/12/2024</v>
      </c>
      <c r="BJ2" s="83" t="str">
        <f t="shared" ca="1" si="1"/>
        <v>Marg Gestão Ac Mês31/12/2023</v>
      </c>
      <c r="BK2" s="84" t="str">
        <f t="shared" ca="1" si="1"/>
        <v>Marg Gestão Ac Mês31/01/2024</v>
      </c>
      <c r="BL2" s="84" t="str">
        <f t="shared" ca="1" si="1"/>
        <v>Marg Gestão Ac Mês29/02/2024</v>
      </c>
      <c r="BM2" s="84" t="str">
        <f t="shared" ca="1" si="1"/>
        <v>Marg Gestão Ac Mês31/03/2024</v>
      </c>
      <c r="BN2" s="84" t="str">
        <f t="shared" ca="1" si="1"/>
        <v>Marg Gestão Ac Mês30/04/2024</v>
      </c>
      <c r="BO2" s="84" t="str">
        <f t="shared" ca="1" si="1"/>
        <v>Marg Gestão Ac Mês31/05/2024</v>
      </c>
      <c r="BP2" s="84" t="str">
        <f t="shared" ref="BP2:CX2" ca="1" si="2">BP4&amp;BP5</f>
        <v>Marg Gestão Ac Mês30/06/2024</v>
      </c>
      <c r="BQ2" s="84" t="str">
        <f t="shared" ca="1" si="2"/>
        <v>Marg Gestão Ac Mês31/07/2024</v>
      </c>
      <c r="BR2" s="84" t="str">
        <f t="shared" ca="1" si="2"/>
        <v>Marg Gestão Ac Mês31/08/2024</v>
      </c>
      <c r="BS2" s="84" t="str">
        <f t="shared" ca="1" si="2"/>
        <v>Marg Gestão Ac Mês30/09/2024</v>
      </c>
      <c r="BT2" s="84" t="str">
        <f t="shared" ca="1" si="2"/>
        <v>Marg Gestão Ac Mês31/10/2024</v>
      </c>
      <c r="BU2" s="84" t="str">
        <f t="shared" ca="1" si="2"/>
        <v>Marg Gestão Ac Mês30/11/2024</v>
      </c>
      <c r="BV2" s="84" t="str">
        <f t="shared" ca="1" si="2"/>
        <v>Marg Gestão Ac Mês17/12/2024</v>
      </c>
      <c r="BW2" s="85" t="str">
        <f t="shared" ca="1" si="2"/>
        <v>Marg Gestão Ac Ano17/12/2024</v>
      </c>
      <c r="BX2" s="83" t="str">
        <f t="shared" ca="1" si="2"/>
        <v>Num Trans Ac Mês31/12/2023</v>
      </c>
      <c r="BY2" s="84" t="str">
        <f t="shared" ca="1" si="2"/>
        <v>Num Trans Ac Mês31/01/2024</v>
      </c>
      <c r="BZ2" s="84" t="str">
        <f t="shared" ca="1" si="2"/>
        <v>Num Trans Ac Mês29/02/2024</v>
      </c>
      <c r="CA2" s="84" t="str">
        <f t="shared" ca="1" si="2"/>
        <v>Num Trans Ac Mês31/03/2024</v>
      </c>
      <c r="CB2" s="84" t="str">
        <f t="shared" ca="1" si="2"/>
        <v>Num Trans Ac Mês30/04/2024</v>
      </c>
      <c r="CC2" s="84" t="str">
        <f t="shared" ca="1" si="2"/>
        <v>Num Trans Ac Mês31/05/2024</v>
      </c>
      <c r="CD2" s="84" t="str">
        <f t="shared" ca="1" si="2"/>
        <v>Num Trans Ac Mês30/06/2024</v>
      </c>
      <c r="CE2" s="84" t="str">
        <f t="shared" ca="1" si="2"/>
        <v>Num Trans Ac Mês31/07/2024</v>
      </c>
      <c r="CF2" s="84" t="str">
        <f t="shared" ca="1" si="2"/>
        <v>Num Trans Ac Mês31/08/2024</v>
      </c>
      <c r="CG2" s="84" t="str">
        <f t="shared" ca="1" si="2"/>
        <v>Num Trans Ac Mês30/09/2024</v>
      </c>
      <c r="CH2" s="84" t="str">
        <f t="shared" ca="1" si="2"/>
        <v>Num Trans Ac Mês31/10/2024</v>
      </c>
      <c r="CI2" s="84" t="str">
        <f t="shared" ca="1" si="2"/>
        <v>Num Trans Ac Mês30/11/2024</v>
      </c>
      <c r="CJ2" s="84" t="str">
        <f t="shared" ca="1" si="2"/>
        <v>Num Trans Ac Mês17/12/2024</v>
      </c>
      <c r="CK2" s="85" t="str">
        <f t="shared" ca="1" si="2"/>
        <v>Num Trans Ac Ano17/12/2024</v>
      </c>
      <c r="CL2" s="83" t="str">
        <f t="shared" ca="1" si="2"/>
        <v>Estoque em $31/12/2023</v>
      </c>
      <c r="CM2" s="84" t="str">
        <f t="shared" ca="1" si="2"/>
        <v>Estoque em $31/01/2024</v>
      </c>
      <c r="CN2" s="84" t="str">
        <f t="shared" ca="1" si="2"/>
        <v>Estoque em $29/02/2024</v>
      </c>
      <c r="CO2" s="84" t="str">
        <f t="shared" ca="1" si="2"/>
        <v>Estoque em $31/03/2024</v>
      </c>
      <c r="CP2" s="84" t="str">
        <f t="shared" ca="1" si="2"/>
        <v>Estoque em $30/04/2024</v>
      </c>
      <c r="CQ2" s="84" t="str">
        <f t="shared" ca="1" si="2"/>
        <v>Estoque em $31/05/2024</v>
      </c>
      <c r="CR2" s="84" t="str">
        <f t="shared" ca="1" si="2"/>
        <v>Estoque em $30/06/2024</v>
      </c>
      <c r="CS2" s="84" t="str">
        <f t="shared" ca="1" si="2"/>
        <v>Estoque em $31/07/2024</v>
      </c>
      <c r="CT2" s="84" t="str">
        <f t="shared" ca="1" si="2"/>
        <v>Estoque em $31/08/2024</v>
      </c>
      <c r="CU2" s="84" t="str">
        <f t="shared" ca="1" si="2"/>
        <v>Estoque em $30/09/2024</v>
      </c>
      <c r="CV2" s="84" t="str">
        <f t="shared" ca="1" si="2"/>
        <v>Estoque em $31/10/2024</v>
      </c>
      <c r="CW2" s="84" t="str">
        <f t="shared" ca="1" si="2"/>
        <v>Estoque em $30/11/2024</v>
      </c>
      <c r="CX2" s="85" t="str">
        <f t="shared" ca="1" si="2"/>
        <v>Estoque em $17/12/2024</v>
      </c>
      <c r="CY2" s="96"/>
      <c r="DA2" s="4">
        <v>1</v>
      </c>
      <c r="DB2" s="46" t="str">
        <f ca="1">DB4&amp;TEXT(DB5,"mmm aaaa")</f>
        <v>% Part AMEdez 2023</v>
      </c>
      <c r="DC2" s="46" t="str">
        <f t="shared" ref="DC2:DN2" ca="1" si="3">DC4&amp;TEXT(DC5,"mmm aaaa")</f>
        <v>% Part AMEjan 2024</v>
      </c>
      <c r="DD2" s="46" t="str">
        <f t="shared" ca="1" si="3"/>
        <v>% Part AMEfev 2024</v>
      </c>
      <c r="DE2" s="46" t="str">
        <f t="shared" ca="1" si="3"/>
        <v>% Part AMEmar 2024</v>
      </c>
      <c r="DF2" s="46" t="str">
        <f t="shared" ca="1" si="3"/>
        <v>% Part AMEabr 2024</v>
      </c>
      <c r="DG2" s="46" t="str">
        <f t="shared" ca="1" si="3"/>
        <v>% Part AMEmai 2024</v>
      </c>
      <c r="DH2" s="46" t="str">
        <f t="shared" ca="1" si="3"/>
        <v>% Part AMEjun 2024</v>
      </c>
      <c r="DI2" s="46" t="str">
        <f t="shared" ca="1" si="3"/>
        <v>% Part AMEjul 2024</v>
      </c>
      <c r="DJ2" s="46" t="str">
        <f t="shared" ca="1" si="3"/>
        <v>% Part AMEago 2024</v>
      </c>
      <c r="DK2" s="46" t="str">
        <f t="shared" ca="1" si="3"/>
        <v>% Part AMEset 2024</v>
      </c>
      <c r="DL2" s="46" t="str">
        <f t="shared" ca="1" si="3"/>
        <v>% Part AMEout 2024</v>
      </c>
      <c r="DM2" s="46" t="str">
        <f t="shared" ca="1" si="3"/>
        <v>% Part AMEnov 2024</v>
      </c>
      <c r="DN2" s="46" t="str">
        <f t="shared" ca="1" si="3"/>
        <v>% Part AMEdez 2024</v>
      </c>
      <c r="DO2" s="46"/>
    </row>
    <row r="3" spans="1:134">
      <c r="C3" s="106"/>
      <c r="D3" s="86" t="s">
        <v>14032</v>
      </c>
      <c r="E3" s="64" t="s">
        <v>14032</v>
      </c>
      <c r="F3" s="64" t="s">
        <v>14032</v>
      </c>
      <c r="G3" s="64" t="s">
        <v>14032</v>
      </c>
      <c r="H3" s="64" t="s">
        <v>14032</v>
      </c>
      <c r="I3" s="87" t="s">
        <v>14032</v>
      </c>
      <c r="J3" s="86" t="s">
        <v>14032</v>
      </c>
      <c r="K3" s="64" t="s">
        <v>14032</v>
      </c>
      <c r="L3" s="64" t="s">
        <v>14032</v>
      </c>
      <c r="M3" s="64" t="s">
        <v>14032</v>
      </c>
      <c r="N3" s="64" t="s">
        <v>14032</v>
      </c>
      <c r="O3" s="64" t="s">
        <v>14032</v>
      </c>
      <c r="P3" s="64" t="s">
        <v>14032</v>
      </c>
      <c r="Q3" s="64" t="s">
        <v>14032</v>
      </c>
      <c r="R3" s="64" t="s">
        <v>14032</v>
      </c>
      <c r="S3" s="64" t="s">
        <v>14032</v>
      </c>
      <c r="T3" s="64" t="s">
        <v>14032</v>
      </c>
      <c r="U3" s="64" t="s">
        <v>14032</v>
      </c>
      <c r="V3" s="87" t="s">
        <v>14032</v>
      </c>
      <c r="W3" s="86" t="s">
        <v>14032</v>
      </c>
      <c r="X3" s="64" t="s">
        <v>14032</v>
      </c>
      <c r="Y3" s="64" t="s">
        <v>14032</v>
      </c>
      <c r="Z3" s="64" t="s">
        <v>14032</v>
      </c>
      <c r="AA3" s="64" t="s">
        <v>14032</v>
      </c>
      <c r="AB3" s="64" t="s">
        <v>14032</v>
      </c>
      <c r="AC3" s="64" t="s">
        <v>14032</v>
      </c>
      <c r="AD3" s="64" t="s">
        <v>14032</v>
      </c>
      <c r="AE3" s="64" t="s">
        <v>14032</v>
      </c>
      <c r="AF3" s="64" t="s">
        <v>14032</v>
      </c>
      <c r="AG3" s="64" t="s">
        <v>14032</v>
      </c>
      <c r="AH3" s="64" t="s">
        <v>14032</v>
      </c>
      <c r="AI3" s="87" t="s">
        <v>14032</v>
      </c>
      <c r="AJ3" s="86" t="s">
        <v>14032</v>
      </c>
      <c r="AK3" s="64" t="s">
        <v>14032</v>
      </c>
      <c r="AL3" s="64" t="s">
        <v>14032</v>
      </c>
      <c r="AM3" s="64" t="s">
        <v>14032</v>
      </c>
      <c r="AN3" s="64" t="s">
        <v>14032</v>
      </c>
      <c r="AO3" s="64" t="s">
        <v>14032</v>
      </c>
      <c r="AP3" s="64" t="s">
        <v>14032</v>
      </c>
      <c r="AQ3" s="64" t="s">
        <v>14032</v>
      </c>
      <c r="AR3" s="64" t="s">
        <v>14032</v>
      </c>
      <c r="AS3" s="64" t="s">
        <v>14032</v>
      </c>
      <c r="AT3" s="64" t="s">
        <v>14032</v>
      </c>
      <c r="AU3" s="64" t="s">
        <v>14032</v>
      </c>
      <c r="AV3" s="87" t="s">
        <v>14032</v>
      </c>
      <c r="AW3" s="86" t="s">
        <v>14032</v>
      </c>
      <c r="AX3" s="64" t="s">
        <v>14032</v>
      </c>
      <c r="AY3" s="64" t="s">
        <v>14032</v>
      </c>
      <c r="AZ3" s="64" t="s">
        <v>14032</v>
      </c>
      <c r="BA3" s="64" t="s">
        <v>14032</v>
      </c>
      <c r="BB3" s="64" t="s">
        <v>14032</v>
      </c>
      <c r="BC3" s="64" t="s">
        <v>14032</v>
      </c>
      <c r="BD3" s="64" t="s">
        <v>14032</v>
      </c>
      <c r="BE3" s="64" t="s">
        <v>14032</v>
      </c>
      <c r="BF3" s="64" t="s">
        <v>14032</v>
      </c>
      <c r="BG3" s="64" t="s">
        <v>14032</v>
      </c>
      <c r="BH3" s="64" t="s">
        <v>14032</v>
      </c>
      <c r="BI3" s="87" t="s">
        <v>14032</v>
      </c>
      <c r="BJ3" s="86" t="s">
        <v>14032</v>
      </c>
      <c r="BK3" s="64" t="s">
        <v>14032</v>
      </c>
      <c r="BL3" s="64" t="s">
        <v>14032</v>
      </c>
      <c r="BM3" s="64" t="s">
        <v>14032</v>
      </c>
      <c r="BN3" s="64" t="s">
        <v>14032</v>
      </c>
      <c r="BO3" s="64" t="s">
        <v>14032</v>
      </c>
      <c r="BP3" s="64" t="s">
        <v>14032</v>
      </c>
      <c r="BQ3" s="64" t="s">
        <v>14032</v>
      </c>
      <c r="BR3" s="64" t="s">
        <v>14032</v>
      </c>
      <c r="BS3" s="64" t="s">
        <v>14032</v>
      </c>
      <c r="BT3" s="64" t="s">
        <v>14032</v>
      </c>
      <c r="BU3" s="64" t="s">
        <v>14032</v>
      </c>
      <c r="BV3" s="64" t="s">
        <v>14032</v>
      </c>
      <c r="BW3" s="87" t="s">
        <v>14032</v>
      </c>
      <c r="BX3" s="86" t="s">
        <v>14032</v>
      </c>
      <c r="BY3" s="64" t="s">
        <v>14032</v>
      </c>
      <c r="BZ3" s="64" t="s">
        <v>14032</v>
      </c>
      <c r="CA3" s="64" t="s">
        <v>14032</v>
      </c>
      <c r="CB3" s="64" t="s">
        <v>14032</v>
      </c>
      <c r="CC3" s="64" t="s">
        <v>14032</v>
      </c>
      <c r="CD3" s="64" t="s">
        <v>14032</v>
      </c>
      <c r="CE3" s="64" t="s">
        <v>14032</v>
      </c>
      <c r="CF3" s="64" t="s">
        <v>14032</v>
      </c>
      <c r="CG3" s="64" t="s">
        <v>14032</v>
      </c>
      <c r="CH3" s="64" t="s">
        <v>14032</v>
      </c>
      <c r="CI3" s="64" t="s">
        <v>14032</v>
      </c>
      <c r="CJ3" s="64" t="s">
        <v>14032</v>
      </c>
      <c r="CK3" s="87" t="s">
        <v>14032</v>
      </c>
      <c r="CL3" s="86" t="s">
        <v>14032</v>
      </c>
      <c r="CM3" s="64" t="s">
        <v>14032</v>
      </c>
      <c r="CN3" s="64" t="s">
        <v>14032</v>
      </c>
      <c r="CO3" s="64" t="s">
        <v>14032</v>
      </c>
      <c r="CP3" s="64" t="s">
        <v>14032</v>
      </c>
      <c r="CQ3" s="64" t="s">
        <v>14032</v>
      </c>
      <c r="CR3" s="64" t="s">
        <v>14032</v>
      </c>
      <c r="CS3" s="64" t="s">
        <v>14032</v>
      </c>
      <c r="CT3" s="64" t="s">
        <v>14032</v>
      </c>
      <c r="CU3" s="64" t="s">
        <v>14032</v>
      </c>
      <c r="CV3" s="64" t="s">
        <v>14032</v>
      </c>
      <c r="CW3" s="64" t="s">
        <v>14032</v>
      </c>
      <c r="CX3" s="87" t="s">
        <v>14032</v>
      </c>
      <c r="CY3" s="97"/>
      <c r="CZ3" s="46"/>
      <c r="DA3" s="106"/>
      <c r="DB3" s="64" t="s">
        <v>14033</v>
      </c>
      <c r="DC3" s="64" t="s">
        <v>14033</v>
      </c>
      <c r="DD3" s="64" t="s">
        <v>14033</v>
      </c>
      <c r="DE3" s="64" t="s">
        <v>14033</v>
      </c>
      <c r="DF3" s="64" t="s">
        <v>14033</v>
      </c>
      <c r="DG3" s="64" t="s">
        <v>14033</v>
      </c>
      <c r="DH3" s="64" t="s">
        <v>14033</v>
      </c>
      <c r="DI3" s="64" t="s">
        <v>14033</v>
      </c>
      <c r="DJ3" s="64" t="s">
        <v>14033</v>
      </c>
      <c r="DK3" s="64" t="s">
        <v>14033</v>
      </c>
      <c r="DL3" s="64" t="s">
        <v>14033</v>
      </c>
      <c r="DM3" s="64" t="s">
        <v>14033</v>
      </c>
      <c r="DN3" s="64" t="s">
        <v>14033</v>
      </c>
      <c r="DO3" s="64" t="s">
        <v>14033</v>
      </c>
    </row>
    <row r="4" spans="1:134">
      <c r="C4" s="106"/>
      <c r="D4" s="88" t="s">
        <v>3</v>
      </c>
      <c r="E4" s="82" t="s">
        <v>14034</v>
      </c>
      <c r="F4" s="82" t="s">
        <v>8</v>
      </c>
      <c r="G4" s="82" t="s">
        <v>14035</v>
      </c>
      <c r="H4" s="82" t="s">
        <v>14036</v>
      </c>
      <c r="I4" s="89" t="s">
        <v>14037</v>
      </c>
      <c r="J4" s="88" t="s">
        <v>3</v>
      </c>
      <c r="K4" s="82" t="s">
        <v>3</v>
      </c>
      <c r="L4" s="82" t="s">
        <v>3</v>
      </c>
      <c r="M4" s="82" t="s">
        <v>3</v>
      </c>
      <c r="N4" s="82" t="s">
        <v>3</v>
      </c>
      <c r="O4" s="82" t="s">
        <v>3</v>
      </c>
      <c r="P4" s="82" t="s">
        <v>3</v>
      </c>
      <c r="Q4" s="82" t="s">
        <v>3</v>
      </c>
      <c r="R4" s="82" t="s">
        <v>3</v>
      </c>
      <c r="S4" s="82" t="s">
        <v>3</v>
      </c>
      <c r="T4" s="82" t="s">
        <v>3</v>
      </c>
      <c r="U4" s="82" t="s">
        <v>3</v>
      </c>
      <c r="V4" s="89" t="s">
        <v>3</v>
      </c>
      <c r="W4" s="88" t="s">
        <v>9</v>
      </c>
      <c r="X4" s="82" t="s">
        <v>9</v>
      </c>
      <c r="Y4" s="82" t="s">
        <v>9</v>
      </c>
      <c r="Z4" s="82" t="s">
        <v>9</v>
      </c>
      <c r="AA4" s="82" t="s">
        <v>9</v>
      </c>
      <c r="AB4" s="82" t="s">
        <v>9</v>
      </c>
      <c r="AC4" s="82" t="s">
        <v>9</v>
      </c>
      <c r="AD4" s="82" t="s">
        <v>9</v>
      </c>
      <c r="AE4" s="82" t="s">
        <v>9</v>
      </c>
      <c r="AF4" s="82" t="s">
        <v>9</v>
      </c>
      <c r="AG4" s="82" t="s">
        <v>9</v>
      </c>
      <c r="AH4" s="82" t="s">
        <v>9</v>
      </c>
      <c r="AI4" s="89" t="s">
        <v>9</v>
      </c>
      <c r="AJ4" s="88" t="s">
        <v>6</v>
      </c>
      <c r="AK4" s="82" t="s">
        <v>6</v>
      </c>
      <c r="AL4" s="82" t="s">
        <v>6</v>
      </c>
      <c r="AM4" s="82" t="s">
        <v>6</v>
      </c>
      <c r="AN4" s="82" t="s">
        <v>6</v>
      </c>
      <c r="AO4" s="82" t="s">
        <v>6</v>
      </c>
      <c r="AP4" s="82" t="s">
        <v>6</v>
      </c>
      <c r="AQ4" s="82" t="s">
        <v>6</v>
      </c>
      <c r="AR4" s="82" t="s">
        <v>6</v>
      </c>
      <c r="AS4" s="82" t="s">
        <v>6</v>
      </c>
      <c r="AT4" s="82" t="s">
        <v>6</v>
      </c>
      <c r="AU4" s="82" t="s">
        <v>6</v>
      </c>
      <c r="AV4" s="89" t="s">
        <v>6</v>
      </c>
      <c r="AW4" s="88" t="s">
        <v>8</v>
      </c>
      <c r="AX4" s="82" t="s">
        <v>8</v>
      </c>
      <c r="AY4" s="82" t="s">
        <v>8</v>
      </c>
      <c r="AZ4" s="82" t="s">
        <v>8</v>
      </c>
      <c r="BA4" s="82" t="s">
        <v>8</v>
      </c>
      <c r="BB4" s="82" t="s">
        <v>8</v>
      </c>
      <c r="BC4" s="82" t="s">
        <v>8</v>
      </c>
      <c r="BD4" s="82" t="s">
        <v>8</v>
      </c>
      <c r="BE4" s="82" t="s">
        <v>8</v>
      </c>
      <c r="BF4" s="82" t="s">
        <v>8</v>
      </c>
      <c r="BG4" s="82" t="s">
        <v>8</v>
      </c>
      <c r="BH4" s="82" t="s">
        <v>8</v>
      </c>
      <c r="BI4" s="89" t="s">
        <v>8</v>
      </c>
      <c r="BJ4" s="88" t="s">
        <v>13</v>
      </c>
      <c r="BK4" s="82" t="s">
        <v>13</v>
      </c>
      <c r="BL4" s="82" t="s">
        <v>13</v>
      </c>
      <c r="BM4" s="82" t="s">
        <v>13</v>
      </c>
      <c r="BN4" s="82" t="s">
        <v>13</v>
      </c>
      <c r="BO4" s="82" t="s">
        <v>13</v>
      </c>
      <c r="BP4" s="82" t="s">
        <v>13</v>
      </c>
      <c r="BQ4" s="82" t="s">
        <v>13</v>
      </c>
      <c r="BR4" s="82" t="s">
        <v>13</v>
      </c>
      <c r="BS4" s="82" t="s">
        <v>13</v>
      </c>
      <c r="BT4" s="82" t="s">
        <v>13</v>
      </c>
      <c r="BU4" s="82" t="s">
        <v>13</v>
      </c>
      <c r="BV4" s="82" t="s">
        <v>13</v>
      </c>
      <c r="BW4" s="87" t="s">
        <v>14038</v>
      </c>
      <c r="BX4" s="88" t="s">
        <v>11</v>
      </c>
      <c r="BY4" s="82" t="s">
        <v>11</v>
      </c>
      <c r="BZ4" s="82" t="s">
        <v>11</v>
      </c>
      <c r="CA4" s="82" t="s">
        <v>11</v>
      </c>
      <c r="CB4" s="82" t="s">
        <v>11</v>
      </c>
      <c r="CC4" s="82" t="s">
        <v>11</v>
      </c>
      <c r="CD4" s="82" t="s">
        <v>11</v>
      </c>
      <c r="CE4" s="82" t="s">
        <v>11</v>
      </c>
      <c r="CF4" s="82" t="s">
        <v>11</v>
      </c>
      <c r="CG4" s="82" t="s">
        <v>11</v>
      </c>
      <c r="CH4" s="82" t="s">
        <v>11</v>
      </c>
      <c r="CI4" s="82" t="s">
        <v>11</v>
      </c>
      <c r="CJ4" s="82" t="s">
        <v>11</v>
      </c>
      <c r="CK4" s="89" t="s">
        <v>14039</v>
      </c>
      <c r="CL4" s="88" t="s">
        <v>20</v>
      </c>
      <c r="CM4" s="82" t="s">
        <v>20</v>
      </c>
      <c r="CN4" s="82" t="s">
        <v>20</v>
      </c>
      <c r="CO4" s="82" t="s">
        <v>20</v>
      </c>
      <c r="CP4" s="82" t="s">
        <v>20</v>
      </c>
      <c r="CQ4" s="82" t="s">
        <v>20</v>
      </c>
      <c r="CR4" s="82" t="s">
        <v>20</v>
      </c>
      <c r="CS4" s="82" t="s">
        <v>20</v>
      </c>
      <c r="CT4" s="82" t="s">
        <v>20</v>
      </c>
      <c r="CU4" s="82" t="s">
        <v>20</v>
      </c>
      <c r="CV4" s="82" t="s">
        <v>20</v>
      </c>
      <c r="CW4" s="82" t="s">
        <v>20</v>
      </c>
      <c r="CX4" s="89" t="s">
        <v>20</v>
      </c>
      <c r="CY4" s="98"/>
      <c r="CZ4" s="66"/>
      <c r="DA4" s="106"/>
      <c r="DB4" s="64" t="s">
        <v>21</v>
      </c>
      <c r="DC4" s="64" t="s">
        <v>21</v>
      </c>
      <c r="DD4" s="64" t="s">
        <v>21</v>
      </c>
      <c r="DE4" s="64" t="s">
        <v>21</v>
      </c>
      <c r="DF4" s="64" t="s">
        <v>21</v>
      </c>
      <c r="DG4" s="64" t="s">
        <v>21</v>
      </c>
      <c r="DH4" s="64" t="s">
        <v>21</v>
      </c>
      <c r="DI4" s="64" t="s">
        <v>21</v>
      </c>
      <c r="DJ4" s="64" t="s">
        <v>21</v>
      </c>
      <c r="DK4" s="64" t="s">
        <v>21</v>
      </c>
      <c r="DL4" s="64" t="s">
        <v>21</v>
      </c>
      <c r="DM4" s="64" t="s">
        <v>21</v>
      </c>
      <c r="DN4" s="64" t="s">
        <v>21</v>
      </c>
      <c r="DO4" s="64" t="s">
        <v>21</v>
      </c>
    </row>
    <row r="5" spans="1:134" ht="15.75" thickBot="1">
      <c r="C5" s="106"/>
      <c r="D5" s="90" t="str">
        <f t="shared" ref="D5:I5" ca="1" si="4">TEXT(TODAY()-1,"dd/mm/aaaa")</f>
        <v>17/12/2024</v>
      </c>
      <c r="E5" s="91" t="str">
        <f t="shared" ca="1" si="4"/>
        <v>17/12/2024</v>
      </c>
      <c r="F5" s="91" t="str">
        <f t="shared" ca="1" si="4"/>
        <v>17/12/2024</v>
      </c>
      <c r="G5" s="91" t="str">
        <f t="shared" ca="1" si="4"/>
        <v>17/12/2024</v>
      </c>
      <c r="H5" s="91" t="str">
        <f t="shared" ca="1" si="4"/>
        <v>17/12/2024</v>
      </c>
      <c r="I5" s="92" t="str">
        <f t="shared" ca="1" si="4"/>
        <v>17/12/2024</v>
      </c>
      <c r="J5" s="90" t="str">
        <f ca="1">TEXT(EOMONTH(TODAY(),-12),"dd/mm/aaaa")</f>
        <v>31/12/2023</v>
      </c>
      <c r="K5" s="91" t="str">
        <f ca="1">TEXT(EOMONTH(TODAY(),-11),"dd/mm/aaaa")</f>
        <v>31/01/2024</v>
      </c>
      <c r="L5" s="91" t="str">
        <f ca="1">TEXT(EOMONTH(TODAY(),-10),"dd/mm/aaaa")</f>
        <v>29/02/2024</v>
      </c>
      <c r="M5" s="91" t="str">
        <f ca="1">TEXT(EOMONTH(TODAY(),-9),"dd/mm/aaaa")</f>
        <v>31/03/2024</v>
      </c>
      <c r="N5" s="91" t="str">
        <f ca="1">TEXT(EOMONTH(TODAY(),-8),"dd/mm/aaaa")</f>
        <v>30/04/2024</v>
      </c>
      <c r="O5" s="91" t="str">
        <f ca="1">TEXT(EOMONTH(TODAY(),-7),"dd/mm/aaaa")</f>
        <v>31/05/2024</v>
      </c>
      <c r="P5" s="91" t="str">
        <f ca="1">TEXT(EOMONTH(TODAY(),-6),"dd/mm/aaaa")</f>
        <v>30/06/2024</v>
      </c>
      <c r="Q5" s="91" t="str">
        <f ca="1">TEXT(EOMONTH(TODAY(),-5),"dd/mm/aaaa")</f>
        <v>31/07/2024</v>
      </c>
      <c r="R5" s="91" t="str">
        <f ca="1">TEXT(EOMONTH(TODAY(),-4),"dd/mm/aaaa")</f>
        <v>31/08/2024</v>
      </c>
      <c r="S5" s="91" t="str">
        <f ca="1">TEXT(EOMONTH(TODAY(),-3),"dd/mm/aaaa")</f>
        <v>30/09/2024</v>
      </c>
      <c r="T5" s="91" t="str">
        <f ca="1">TEXT(EOMONTH(TODAY(),-2),"dd/mm/aaaa")</f>
        <v>31/10/2024</v>
      </c>
      <c r="U5" s="91" t="str">
        <f ca="1">TEXT(EOMONTH(TODAY(),-1),"dd/mm/aaaa")</f>
        <v>30/11/2024</v>
      </c>
      <c r="V5" s="92" t="str">
        <f ca="1">TEXT(TODAY()-1,"dd/mm/aaaa")</f>
        <v>17/12/2024</v>
      </c>
      <c r="W5" s="90" t="str">
        <f ca="1">TEXT(EOMONTH(TODAY(),-12),"dd/mm/aaaa")</f>
        <v>31/12/2023</v>
      </c>
      <c r="X5" s="91" t="str">
        <f ca="1">TEXT(EOMONTH(TODAY(),-11),"dd/mm/aaaa")</f>
        <v>31/01/2024</v>
      </c>
      <c r="Y5" s="91" t="str">
        <f ca="1">TEXT(EOMONTH(TODAY(),-10),"dd/mm/aaaa")</f>
        <v>29/02/2024</v>
      </c>
      <c r="Z5" s="91" t="str">
        <f ca="1">TEXT(EOMONTH(TODAY(),-9),"dd/mm/aaaa")</f>
        <v>31/03/2024</v>
      </c>
      <c r="AA5" s="91" t="str">
        <f ca="1">TEXT(EOMONTH(TODAY(),-8),"dd/mm/aaaa")</f>
        <v>30/04/2024</v>
      </c>
      <c r="AB5" s="91" t="str">
        <f ca="1">TEXT(EOMONTH(TODAY(),-7),"dd/mm/aaaa")</f>
        <v>31/05/2024</v>
      </c>
      <c r="AC5" s="91" t="str">
        <f ca="1">TEXT(EOMONTH(TODAY(),-6),"dd/mm/aaaa")</f>
        <v>30/06/2024</v>
      </c>
      <c r="AD5" s="91" t="str">
        <f ca="1">TEXT(EOMONTH(TODAY(),-5),"dd/mm/aaaa")</f>
        <v>31/07/2024</v>
      </c>
      <c r="AE5" s="91" t="str">
        <f ca="1">TEXT(EOMONTH(TODAY(),-4),"dd/mm/aaaa")</f>
        <v>31/08/2024</v>
      </c>
      <c r="AF5" s="91" t="str">
        <f ca="1">TEXT(EOMONTH(TODAY(),-3),"dd/mm/aaaa")</f>
        <v>30/09/2024</v>
      </c>
      <c r="AG5" s="91" t="str">
        <f ca="1">TEXT(EOMONTH(TODAY(),-2),"dd/mm/aaaa")</f>
        <v>31/10/2024</v>
      </c>
      <c r="AH5" s="91" t="str">
        <f ca="1">TEXT(EOMONTH(TODAY(),-1),"dd/mm/aaaa")</f>
        <v>30/11/2024</v>
      </c>
      <c r="AI5" s="92" t="str">
        <f ca="1">TEXT(TODAY()-1,"dd/mm/aaaa")</f>
        <v>17/12/2024</v>
      </c>
      <c r="AJ5" s="93" t="str">
        <f ca="1">TEXT(EOMONTH(TODAY(),-12),"dd/mm/aaaa")</f>
        <v>31/12/2023</v>
      </c>
      <c r="AK5" s="94" t="str">
        <f ca="1">TEXT(EOMONTH(TODAY(),-11),"dd/mm/aaaa")</f>
        <v>31/01/2024</v>
      </c>
      <c r="AL5" s="94" t="str">
        <f ca="1">TEXT(EOMONTH(TODAY(),-10),"dd/mm/aaaa")</f>
        <v>29/02/2024</v>
      </c>
      <c r="AM5" s="94" t="str">
        <f ca="1">TEXT(EOMONTH(TODAY(),-9),"dd/mm/aaaa")</f>
        <v>31/03/2024</v>
      </c>
      <c r="AN5" s="94" t="str">
        <f ca="1">TEXT(EOMONTH(TODAY(),-8),"dd/mm/aaaa")</f>
        <v>30/04/2024</v>
      </c>
      <c r="AO5" s="94" t="str">
        <f ca="1">TEXT(EOMONTH(TODAY(),-7),"dd/mm/aaaa")</f>
        <v>31/05/2024</v>
      </c>
      <c r="AP5" s="94" t="str">
        <f ca="1">TEXT(EOMONTH(TODAY(),-6),"dd/mm/aaaa")</f>
        <v>30/06/2024</v>
      </c>
      <c r="AQ5" s="94" t="str">
        <f ca="1">TEXT(EOMONTH(TODAY(),-5),"dd/mm/aaaa")</f>
        <v>31/07/2024</v>
      </c>
      <c r="AR5" s="94" t="str">
        <f ca="1">TEXT(EOMONTH(TODAY(),-4),"dd/mm/aaaa")</f>
        <v>31/08/2024</v>
      </c>
      <c r="AS5" s="94" t="str">
        <f ca="1">TEXT(EOMONTH(TODAY(),-3),"dd/mm/aaaa")</f>
        <v>30/09/2024</v>
      </c>
      <c r="AT5" s="94" t="str">
        <f ca="1">TEXT(EOMONTH(TODAY(),-2),"dd/mm/aaaa")</f>
        <v>31/10/2024</v>
      </c>
      <c r="AU5" s="94" t="str">
        <f ca="1">TEXT(EOMONTH(TODAY(),-1),"dd/mm/aaaa")</f>
        <v>30/11/2024</v>
      </c>
      <c r="AV5" s="95" t="str">
        <f ca="1">TEXT(TODAY()-1,"dd/mm/aaaa")</f>
        <v>17/12/2024</v>
      </c>
      <c r="AW5" s="90" t="str">
        <f ca="1">TEXT(EOMONTH(TODAY(),-12),"dd/mm/aaaa")</f>
        <v>31/12/2023</v>
      </c>
      <c r="AX5" s="91" t="str">
        <f ca="1">TEXT(EOMONTH(TODAY(),-11),"dd/mm/aaaa")</f>
        <v>31/01/2024</v>
      </c>
      <c r="AY5" s="91" t="str">
        <f ca="1">TEXT(EOMONTH(TODAY(),-10),"dd/mm/aaaa")</f>
        <v>29/02/2024</v>
      </c>
      <c r="AZ5" s="91" t="str">
        <f ca="1">TEXT(EOMONTH(TODAY(),-9),"dd/mm/aaaa")</f>
        <v>31/03/2024</v>
      </c>
      <c r="BA5" s="91" t="str">
        <f ca="1">TEXT(EOMONTH(TODAY(),-8),"dd/mm/aaaa")</f>
        <v>30/04/2024</v>
      </c>
      <c r="BB5" s="91" t="str">
        <f ca="1">TEXT(EOMONTH(TODAY(),-7),"dd/mm/aaaa")</f>
        <v>31/05/2024</v>
      </c>
      <c r="BC5" s="91" t="str">
        <f ca="1">TEXT(EOMONTH(TODAY(),-6),"dd/mm/aaaa")</f>
        <v>30/06/2024</v>
      </c>
      <c r="BD5" s="91" t="str">
        <f ca="1">TEXT(EOMONTH(TODAY(),-5),"dd/mm/aaaa")</f>
        <v>31/07/2024</v>
      </c>
      <c r="BE5" s="91" t="str">
        <f ca="1">TEXT(EOMONTH(TODAY(),-4),"dd/mm/aaaa")</f>
        <v>31/08/2024</v>
      </c>
      <c r="BF5" s="91" t="str">
        <f ca="1">TEXT(EOMONTH(TODAY(),-3),"dd/mm/aaaa")</f>
        <v>30/09/2024</v>
      </c>
      <c r="BG5" s="91" t="str">
        <f ca="1">TEXT(EOMONTH(TODAY(),-2),"dd/mm/aaaa")</f>
        <v>31/10/2024</v>
      </c>
      <c r="BH5" s="91" t="str">
        <f ca="1">TEXT(EOMONTH(TODAY(),-1),"dd/mm/aaaa")</f>
        <v>30/11/2024</v>
      </c>
      <c r="BI5" s="92" t="str">
        <f ca="1">TEXT(TODAY()-1,"dd/mm/aaaa")</f>
        <v>17/12/2024</v>
      </c>
      <c r="BJ5" s="90" t="str">
        <f ca="1">TEXT(EOMONTH(TODAY(),-12),"dd/mm/aaaa")</f>
        <v>31/12/2023</v>
      </c>
      <c r="BK5" s="91" t="str">
        <f ca="1">TEXT(EOMONTH(TODAY(),-11),"dd/mm/aaaa")</f>
        <v>31/01/2024</v>
      </c>
      <c r="BL5" s="91" t="str">
        <f ca="1">TEXT(EOMONTH(TODAY(),-10),"dd/mm/aaaa")</f>
        <v>29/02/2024</v>
      </c>
      <c r="BM5" s="91" t="str">
        <f ca="1">TEXT(EOMONTH(TODAY(),-9),"dd/mm/aaaa")</f>
        <v>31/03/2024</v>
      </c>
      <c r="BN5" s="91" t="str">
        <f ca="1">TEXT(EOMONTH(TODAY(),-8),"dd/mm/aaaa")</f>
        <v>30/04/2024</v>
      </c>
      <c r="BO5" s="91" t="str">
        <f ca="1">TEXT(EOMONTH(TODAY(),-7),"dd/mm/aaaa")</f>
        <v>31/05/2024</v>
      </c>
      <c r="BP5" s="91" t="str">
        <f ca="1">TEXT(EOMONTH(TODAY(),-6),"dd/mm/aaaa")</f>
        <v>30/06/2024</v>
      </c>
      <c r="BQ5" s="91" t="str">
        <f ca="1">TEXT(EOMONTH(TODAY(),-5),"dd/mm/aaaa")</f>
        <v>31/07/2024</v>
      </c>
      <c r="BR5" s="91" t="str">
        <f ca="1">TEXT(EOMONTH(TODAY(),-4),"dd/mm/aaaa")</f>
        <v>31/08/2024</v>
      </c>
      <c r="BS5" s="91" t="str">
        <f ca="1">TEXT(EOMONTH(TODAY(),-3),"dd/mm/aaaa")</f>
        <v>30/09/2024</v>
      </c>
      <c r="BT5" s="91" t="str">
        <f ca="1">TEXT(EOMONTH(TODAY(),-2),"dd/mm/aaaa")</f>
        <v>31/10/2024</v>
      </c>
      <c r="BU5" s="91" t="str">
        <f ca="1">TEXT(EOMONTH(TODAY(),-1),"dd/mm/aaaa")</f>
        <v>30/11/2024</v>
      </c>
      <c r="BV5" s="91" t="str">
        <f ca="1">TEXT(TODAY()-1,"dd/mm/aaaa")</f>
        <v>17/12/2024</v>
      </c>
      <c r="BW5" s="92" t="str">
        <f ca="1">TEXT(TODAY()-1,"dd/mm/aaaa")</f>
        <v>17/12/2024</v>
      </c>
      <c r="BX5" s="90" t="str">
        <f ca="1">TEXT(EOMONTH(TODAY(),-12),"dd/mm/aaaa")</f>
        <v>31/12/2023</v>
      </c>
      <c r="BY5" s="91" t="str">
        <f ca="1">TEXT(EOMONTH(TODAY(),-11),"dd/mm/aaaa")</f>
        <v>31/01/2024</v>
      </c>
      <c r="BZ5" s="91" t="str">
        <f ca="1">TEXT(EOMONTH(TODAY(),-10),"dd/mm/aaaa")</f>
        <v>29/02/2024</v>
      </c>
      <c r="CA5" s="91" t="str">
        <f ca="1">TEXT(EOMONTH(TODAY(),-9),"dd/mm/aaaa")</f>
        <v>31/03/2024</v>
      </c>
      <c r="CB5" s="91" t="str">
        <f ca="1">TEXT(EOMONTH(TODAY(),-8),"dd/mm/aaaa")</f>
        <v>30/04/2024</v>
      </c>
      <c r="CC5" s="91" t="str">
        <f ca="1">TEXT(EOMONTH(TODAY(),-7),"dd/mm/aaaa")</f>
        <v>31/05/2024</v>
      </c>
      <c r="CD5" s="91" t="str">
        <f ca="1">TEXT(EOMONTH(TODAY(),-6),"dd/mm/aaaa")</f>
        <v>30/06/2024</v>
      </c>
      <c r="CE5" s="91" t="str">
        <f ca="1">TEXT(EOMONTH(TODAY(),-5),"dd/mm/aaaa")</f>
        <v>31/07/2024</v>
      </c>
      <c r="CF5" s="91" t="str">
        <f ca="1">TEXT(EOMONTH(TODAY(),-4),"dd/mm/aaaa")</f>
        <v>31/08/2024</v>
      </c>
      <c r="CG5" s="91" t="str">
        <f ca="1">TEXT(EOMONTH(TODAY(),-3),"dd/mm/aaaa")</f>
        <v>30/09/2024</v>
      </c>
      <c r="CH5" s="91" t="str">
        <f ca="1">TEXT(EOMONTH(TODAY(),-2),"dd/mm/aaaa")</f>
        <v>31/10/2024</v>
      </c>
      <c r="CI5" s="91" t="str">
        <f ca="1">TEXT(EOMONTH(TODAY(),-1),"dd/mm/aaaa")</f>
        <v>30/11/2024</v>
      </c>
      <c r="CJ5" s="91" t="str">
        <f ca="1">TEXT(TODAY()-1,"dd/mm/aaaa")</f>
        <v>17/12/2024</v>
      </c>
      <c r="CK5" s="92" t="str">
        <f ca="1">TEXT(TODAY()-1,"dd/mm/aaaa")</f>
        <v>17/12/2024</v>
      </c>
      <c r="CL5" s="90" t="str">
        <f ca="1">TEXT(EOMONTH(TODAY(),-12),"dd/mm/aaaa")</f>
        <v>31/12/2023</v>
      </c>
      <c r="CM5" s="91" t="str">
        <f ca="1">TEXT(EOMONTH(TODAY(),-11),"dd/mm/aaaa")</f>
        <v>31/01/2024</v>
      </c>
      <c r="CN5" s="91" t="str">
        <f ca="1">TEXT(EOMONTH(TODAY(),-10),"dd/mm/aaaa")</f>
        <v>29/02/2024</v>
      </c>
      <c r="CO5" s="91" t="str">
        <f ca="1">TEXT(EOMONTH(TODAY(),-9),"dd/mm/aaaa")</f>
        <v>31/03/2024</v>
      </c>
      <c r="CP5" s="91" t="str">
        <f ca="1">TEXT(EOMONTH(TODAY(),-8),"dd/mm/aaaa")</f>
        <v>30/04/2024</v>
      </c>
      <c r="CQ5" s="91" t="str">
        <f ca="1">TEXT(EOMONTH(TODAY(),-7),"dd/mm/aaaa")</f>
        <v>31/05/2024</v>
      </c>
      <c r="CR5" s="91" t="str">
        <f ca="1">TEXT(EOMONTH(TODAY(),-6),"dd/mm/aaaa")</f>
        <v>30/06/2024</v>
      </c>
      <c r="CS5" s="91" t="str">
        <f ca="1">TEXT(EOMONTH(TODAY(),-5),"dd/mm/aaaa")</f>
        <v>31/07/2024</v>
      </c>
      <c r="CT5" s="91" t="str">
        <f ca="1">TEXT(EOMONTH(TODAY(),-4),"dd/mm/aaaa")</f>
        <v>31/08/2024</v>
      </c>
      <c r="CU5" s="91" t="str">
        <f ca="1">TEXT(EOMONTH(TODAY(),-3),"dd/mm/aaaa")</f>
        <v>30/09/2024</v>
      </c>
      <c r="CV5" s="91" t="str">
        <f ca="1">TEXT(EOMONTH(TODAY(),-2),"dd/mm/aaaa")</f>
        <v>31/10/2024</v>
      </c>
      <c r="CW5" s="91" t="str">
        <f ca="1">TEXT(EOMONTH(TODAY(),-1),"dd/mm/aaaa")</f>
        <v>30/11/2024</v>
      </c>
      <c r="CX5" s="92" t="str">
        <f ca="1">TEXT(TODAY()-1,"dd/mm/aaaa")</f>
        <v>17/12/2024</v>
      </c>
      <c r="CY5" s="86"/>
      <c r="CZ5" s="64"/>
      <c r="DA5" s="106"/>
      <c r="DB5" s="64" t="str">
        <f ca="1">TEXT(EOMONTH(TODAY(),-12),"mmm/aaaa")</f>
        <v>dez/2023</v>
      </c>
      <c r="DC5" s="64" t="str">
        <f ca="1">TEXT(EOMONTH(TODAY(),-11),"mmm/aaaa")</f>
        <v>jan/2024</v>
      </c>
      <c r="DD5" s="64" t="str">
        <f ca="1">TEXT(EOMONTH(TODAY(),-10),"mmm/aaaa")</f>
        <v>fev/2024</v>
      </c>
      <c r="DE5" s="64" t="str">
        <f ca="1">TEXT(EOMONTH(TODAY(),-9),"mmm/aaaa")</f>
        <v>mar/2024</v>
      </c>
      <c r="DF5" s="64" t="str">
        <f ca="1">TEXT(EOMONTH(TODAY(),-8),"mmm/aaaa")</f>
        <v>abr/2024</v>
      </c>
      <c r="DG5" s="64" t="str">
        <f ca="1">TEXT(EOMONTH(TODAY(),-7),"mmm/aaaa")</f>
        <v>mai/2024</v>
      </c>
      <c r="DH5" s="64" t="str">
        <f ca="1">TEXT(EOMONTH(TODAY(),-6),"mmm/aaaa")</f>
        <v>jun/2024</v>
      </c>
      <c r="DI5" s="64" t="str">
        <f ca="1">TEXT(EOMONTH(TODAY(),-5),"mmm/aaaa")</f>
        <v>jul/2024</v>
      </c>
      <c r="DJ5" s="64" t="str">
        <f ca="1">TEXT(EOMONTH(TODAY(),-4),"mmm/aaaa")</f>
        <v>ago/2024</v>
      </c>
      <c r="DK5" s="64" t="str">
        <f ca="1">TEXT(EOMONTH(TODAY(),-3),"mmm/aaaa")</f>
        <v>set/2024</v>
      </c>
      <c r="DL5" s="64" t="str">
        <f ca="1">TEXT(EOMONTH(TODAY(),-2),"mmm/aaaa")</f>
        <v>out/2024</v>
      </c>
      <c r="DM5" s="64" t="str">
        <f ca="1">TEXT(EOMONTH(TODAY(),-1),"mmm/aaaa")</f>
        <v>nov/2024</v>
      </c>
      <c r="DN5" s="64" t="str">
        <f ca="1">TEXT(TODAY()-1,"mmm/aaaa")</f>
        <v>dez/2024</v>
      </c>
      <c r="DO5" s="64" t="s">
        <v>14040</v>
      </c>
      <c r="DR5" s="67"/>
    </row>
    <row r="6" spans="1:134">
      <c r="C6" s="65" t="s">
        <v>14041</v>
      </c>
      <c r="D6" s="68">
        <v>589987779.08000004</v>
      </c>
      <c r="E6" s="68">
        <v>6920339335.1999979</v>
      </c>
      <c r="F6" s="68">
        <v>72011128.160000145</v>
      </c>
      <c r="G6" s="69">
        <v>650398166.92999744</v>
      </c>
      <c r="H6" s="70">
        <v>92.448140261368764</v>
      </c>
      <c r="I6" s="70">
        <v>10.373273839018404</v>
      </c>
      <c r="J6" s="69">
        <v>988654234.81000006</v>
      </c>
      <c r="K6" s="69">
        <v>898879020.54999995</v>
      </c>
      <c r="L6" s="69">
        <v>861481812.68999982</v>
      </c>
      <c r="M6" s="69">
        <v>1038178879.8</v>
      </c>
      <c r="N6" s="69">
        <v>1406279661.5099998</v>
      </c>
      <c r="O6" s="69">
        <v>1503412454.5300002</v>
      </c>
      <c r="P6" s="69">
        <v>874001497.95999992</v>
      </c>
      <c r="Q6" s="69">
        <v>835359575.48999989</v>
      </c>
      <c r="R6" s="69">
        <v>1776842799.6400003</v>
      </c>
      <c r="S6" s="69">
        <v>863180960.03999996</v>
      </c>
      <c r="T6" s="69">
        <v>985470681.16999996</v>
      </c>
      <c r="U6" s="69">
        <v>995496041.81999993</v>
      </c>
      <c r="V6" s="69">
        <v>589987779.08000004</v>
      </c>
      <c r="W6" s="70">
        <v>103.71873310291694</v>
      </c>
      <c r="X6" s="70">
        <v>93.980249789495929</v>
      </c>
      <c r="Y6" s="70">
        <v>93.939555960516415</v>
      </c>
      <c r="Z6" s="71">
        <v>93.786922018423653</v>
      </c>
      <c r="AA6" s="71">
        <v>99.156159560608614</v>
      </c>
      <c r="AB6" s="71">
        <v>100.93658380699107</v>
      </c>
      <c r="AC6" s="71">
        <v>86.086462894247092</v>
      </c>
      <c r="AD6" s="71">
        <v>86.339508566865874</v>
      </c>
      <c r="AE6" s="71">
        <v>98.591635267515386</v>
      </c>
      <c r="AF6" s="71">
        <v>87.014506821606929</v>
      </c>
      <c r="AG6" s="71">
        <v>93.31488515201103</v>
      </c>
      <c r="AH6" s="71">
        <v>95.858438947641105</v>
      </c>
      <c r="AI6" s="71">
        <v>96.080144256256091</v>
      </c>
      <c r="AJ6" s="71">
        <v>-8.2009331170764472</v>
      </c>
      <c r="AK6" s="71">
        <v>-14.116106094644831</v>
      </c>
      <c r="AL6" s="71">
        <v>-16.976062431137006</v>
      </c>
      <c r="AM6" s="71">
        <v>-17.028485625045121</v>
      </c>
      <c r="AN6" s="71">
        <v>-19.680005146297542</v>
      </c>
      <c r="AO6" s="71">
        <v>-10.908066905710545</v>
      </c>
      <c r="AP6" s="71">
        <v>-14.937566574247596</v>
      </c>
      <c r="AQ6" s="71">
        <v>6.9937655884578787</v>
      </c>
      <c r="AR6" s="71">
        <v>93.816226210713509</v>
      </c>
      <c r="AS6" s="71">
        <v>-35.211783686273449</v>
      </c>
      <c r="AT6" s="71">
        <v>15.879695691875195</v>
      </c>
      <c r="AU6" s="71">
        <v>17.918659391589784</v>
      </c>
      <c r="AV6" s="72">
        <v>13.902388849400493</v>
      </c>
      <c r="AW6" s="73">
        <v>-88322109.699999928</v>
      </c>
      <c r="AX6" s="73">
        <v>-147742155.63999987</v>
      </c>
      <c r="AY6" s="73">
        <v>-176148824.8300004</v>
      </c>
      <c r="AZ6" s="73">
        <v>-213068476.13999975</v>
      </c>
      <c r="BA6" s="73">
        <v>-339714435.23999977</v>
      </c>
      <c r="BB6" s="73">
        <v>-160706664.5599997</v>
      </c>
      <c r="BC6" s="73">
        <v>-153480861.48000002</v>
      </c>
      <c r="BD6" s="73">
        <v>54604200.7299999</v>
      </c>
      <c r="BE6" s="73">
        <v>860076007.52000022</v>
      </c>
      <c r="BF6" s="73">
        <v>-469130699.63000011</v>
      </c>
      <c r="BG6" s="73">
        <v>135045008.84999967</v>
      </c>
      <c r="BH6" s="73">
        <v>151273382.77999997</v>
      </c>
      <c r="BI6" s="73">
        <v>72011128.160000145</v>
      </c>
      <c r="BJ6" s="71">
        <v>15.716387701094368</v>
      </c>
      <c r="BK6" s="71">
        <v>12.010270920293801</v>
      </c>
      <c r="BL6" s="71">
        <v>11.369476857977562</v>
      </c>
      <c r="BM6" s="71">
        <v>12.524588085449972</v>
      </c>
      <c r="BN6" s="71">
        <v>1.975160207954473</v>
      </c>
      <c r="BO6" s="71">
        <v>8.6344421240633871</v>
      </c>
      <c r="BP6" s="71">
        <v>19.375390988832219</v>
      </c>
      <c r="BQ6" s="71">
        <v>19.481072787344775</v>
      </c>
      <c r="BR6" s="72">
        <v>11.078234953622886</v>
      </c>
      <c r="BS6" s="72">
        <v>13.100389605554373</v>
      </c>
      <c r="BT6" s="71">
        <v>14.802484418750698</v>
      </c>
      <c r="BU6" s="71">
        <v>14.797429084052393</v>
      </c>
      <c r="BV6" s="71">
        <v>13.06188164756902</v>
      </c>
      <c r="BW6" s="71">
        <v>13.117872553269748</v>
      </c>
      <c r="BX6" s="75">
        <v>20326711</v>
      </c>
      <c r="BY6" s="75">
        <v>18642660</v>
      </c>
      <c r="BZ6" s="75">
        <v>17649411</v>
      </c>
      <c r="CA6" s="75">
        <v>19510273</v>
      </c>
      <c r="CB6" s="75">
        <v>23079476</v>
      </c>
      <c r="CC6" s="75">
        <v>26262838</v>
      </c>
      <c r="CD6" s="75">
        <v>17955944</v>
      </c>
      <c r="CE6" s="75">
        <v>17556947</v>
      </c>
      <c r="CF6" s="75">
        <v>27565788</v>
      </c>
      <c r="CG6" s="75">
        <v>18682609</v>
      </c>
      <c r="CH6" s="75">
        <v>20330966</v>
      </c>
      <c r="CI6" s="75">
        <v>21336196</v>
      </c>
      <c r="CJ6" s="75">
        <v>12399071</v>
      </c>
      <c r="CK6" s="75">
        <v>135827521</v>
      </c>
      <c r="CL6" s="73">
        <v>2446281771.0800004</v>
      </c>
      <c r="CM6" s="73">
        <v>2440055245.8099999</v>
      </c>
      <c r="CN6" s="73">
        <v>2609624439.4300003</v>
      </c>
      <c r="CO6" s="73">
        <v>3075920012.6500001</v>
      </c>
      <c r="CP6" s="73">
        <v>2843470814.0900002</v>
      </c>
      <c r="CQ6" s="73">
        <v>2330396132.9399996</v>
      </c>
      <c r="CR6" s="73">
        <v>2620137626.3499999</v>
      </c>
      <c r="CS6" s="73">
        <v>2944455833.3000007</v>
      </c>
      <c r="CT6" s="73">
        <v>2406638024.4200001</v>
      </c>
      <c r="CU6" s="73">
        <v>2336962006.9500003</v>
      </c>
      <c r="CV6" s="73">
        <v>2354053299.1799989</v>
      </c>
      <c r="CW6" s="73">
        <v>2402187579.5100002</v>
      </c>
      <c r="CX6" s="73">
        <v>2454059312.3800006</v>
      </c>
      <c r="DA6" s="76" t="s">
        <v>14042</v>
      </c>
      <c r="DB6" s="71">
        <v>3.0408611768302665</v>
      </c>
      <c r="DC6" s="71">
        <v>3.2387525974937019</v>
      </c>
      <c r="DD6" s="71">
        <v>1.0178649197570766</v>
      </c>
      <c r="DE6" s="71">
        <v>0.89090412724731916</v>
      </c>
      <c r="DF6" s="71">
        <v>0.96059518134467159</v>
      </c>
      <c r="DG6" s="71">
        <v>0.5716011308947857</v>
      </c>
      <c r="DH6" s="71">
        <v>0.52249457600718652</v>
      </c>
      <c r="DI6" s="71">
        <v>0.50837226271278291</v>
      </c>
      <c r="DJ6" s="71">
        <v>0.38830704094300428</v>
      </c>
      <c r="DK6" s="71">
        <v>0.34275775022019522</v>
      </c>
      <c r="DL6" s="71">
        <v>0.32003811691101969</v>
      </c>
      <c r="DM6" s="71">
        <v>0.26782006504093026</v>
      </c>
      <c r="DN6" s="71">
        <v>0.27745668018536612</v>
      </c>
      <c r="DO6" s="71">
        <v>0.3774737731773149</v>
      </c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</row>
    <row r="7" spans="1:134">
      <c r="A7" s="4">
        <v>3</v>
      </c>
      <c r="B7" s="46" t="s">
        <v>77</v>
      </c>
      <c r="C7" s="65" t="str">
        <f t="shared" ref="C7:C70" si="5">LEFT(B7,4)</f>
        <v>L003</v>
      </c>
      <c r="D7" s="69">
        <v>688134.91000000015</v>
      </c>
      <c r="E7" s="68">
        <v>8200827.6200000001</v>
      </c>
      <c r="F7" s="69">
        <v>140947.74000000022</v>
      </c>
      <c r="G7" s="69">
        <v>796171.45000000112</v>
      </c>
      <c r="H7" s="70">
        <v>87.991984076562062</v>
      </c>
      <c r="I7" s="70">
        <v>10.752308165579571</v>
      </c>
      <c r="J7" s="69">
        <v>1004812.1599999997</v>
      </c>
      <c r="K7" s="69">
        <v>988705.28000000003</v>
      </c>
      <c r="L7" s="69">
        <v>965667.30000000016</v>
      </c>
      <c r="M7" s="69">
        <v>1132963.1100000003</v>
      </c>
      <c r="N7" s="69">
        <v>1464548.7000000002</v>
      </c>
      <c r="O7" s="69">
        <v>1856904.04</v>
      </c>
      <c r="P7" s="69">
        <v>1023771.9000000001</v>
      </c>
      <c r="Q7" s="69">
        <v>938334.59000000008</v>
      </c>
      <c r="R7" s="69">
        <v>2368309.87</v>
      </c>
      <c r="S7" s="69">
        <v>1027771.2999999999</v>
      </c>
      <c r="T7" s="69">
        <v>1059722.1500000004</v>
      </c>
      <c r="U7" s="69">
        <v>1094782.9000000001</v>
      </c>
      <c r="V7" s="69">
        <v>688134.91000000015</v>
      </c>
      <c r="W7" s="70">
        <v>87.049432127625835</v>
      </c>
      <c r="X7" s="70">
        <v>88.787297995876912</v>
      </c>
      <c r="Y7" s="70">
        <v>91.986962233124743</v>
      </c>
      <c r="Z7" s="71">
        <v>93.298524993451835</v>
      </c>
      <c r="AA7" s="71">
        <v>103.54741249895621</v>
      </c>
      <c r="AB7" s="71">
        <v>93.427116908457464</v>
      </c>
      <c r="AC7" s="71">
        <v>87.672724278578514</v>
      </c>
      <c r="AD7" s="71">
        <v>89.026761693356974</v>
      </c>
      <c r="AE7" s="71">
        <v>87.407106125817407</v>
      </c>
      <c r="AF7" s="71">
        <v>79.772240679729137</v>
      </c>
      <c r="AG7" s="71">
        <v>85.734787387264362</v>
      </c>
      <c r="AH7" s="71">
        <v>93.332003158169712</v>
      </c>
      <c r="AI7" s="71">
        <v>99.539864193663547</v>
      </c>
      <c r="AJ7" s="71">
        <v>-11.305595406109159</v>
      </c>
      <c r="AK7" s="71">
        <v>-19.673086237139415</v>
      </c>
      <c r="AL7" s="71">
        <v>-15.195340452751561</v>
      </c>
      <c r="AM7" s="71">
        <v>-9.0367467860905428</v>
      </c>
      <c r="AN7" s="71">
        <v>-9.9782881858573429</v>
      </c>
      <c r="AO7" s="71">
        <v>-11.505211957090077</v>
      </c>
      <c r="AP7" s="71">
        <v>-8.8411856249556049</v>
      </c>
      <c r="AQ7" s="71">
        <v>12.309460224101954</v>
      </c>
      <c r="AR7" s="71">
        <v>94.634029638062401</v>
      </c>
      <c r="AS7" s="71">
        <v>-43.557614569668146</v>
      </c>
      <c r="AT7" s="71">
        <v>12.151785087424205</v>
      </c>
      <c r="AU7" s="71">
        <v>19.479683389172543</v>
      </c>
      <c r="AV7" s="72">
        <v>25.758597373545911</v>
      </c>
      <c r="AW7" s="73">
        <v>-128080.23000000068</v>
      </c>
      <c r="AX7" s="73">
        <v>-242146.5399999998</v>
      </c>
      <c r="AY7" s="73">
        <v>-173028.74000000011</v>
      </c>
      <c r="AZ7" s="73">
        <v>-112554.24999999953</v>
      </c>
      <c r="BA7" s="73">
        <v>-162304.18999999971</v>
      </c>
      <c r="BB7" s="73">
        <v>-217624.33000000077</v>
      </c>
      <c r="BC7" s="73">
        <v>-99292.179999999935</v>
      </c>
      <c r="BD7" s="73">
        <v>102844.3400000002</v>
      </c>
      <c r="BE7" s="73">
        <v>1151508.3299999996</v>
      </c>
      <c r="BF7" s="73">
        <v>-793149.78999999992</v>
      </c>
      <c r="BG7" s="73">
        <v>114822.21000000008</v>
      </c>
      <c r="BH7" s="73">
        <v>178490.80000000028</v>
      </c>
      <c r="BI7" s="73">
        <v>140947.74000000022</v>
      </c>
      <c r="BJ7" s="71">
        <v>15.613018058847022</v>
      </c>
      <c r="BK7" s="71">
        <v>12.529343164527209</v>
      </c>
      <c r="BL7" s="71">
        <v>11.715858376839721</v>
      </c>
      <c r="BM7" s="71">
        <v>12.755223348178083</v>
      </c>
      <c r="BN7" s="71">
        <v>3.8207157467126303</v>
      </c>
      <c r="BO7" s="71">
        <v>7.1557567806759828</v>
      </c>
      <c r="BP7" s="71">
        <v>17.825085709211049</v>
      </c>
      <c r="BQ7" s="71">
        <v>21.279992296566181</v>
      </c>
      <c r="BR7" s="72">
        <v>8.4100805220168464</v>
      </c>
      <c r="BS7" s="72">
        <v>10.781617881604221</v>
      </c>
      <c r="BT7" s="71">
        <v>14.108683325072796</v>
      </c>
      <c r="BU7" s="71">
        <v>14.921090041163588</v>
      </c>
      <c r="BV7" s="71">
        <v>12.982758587715152</v>
      </c>
      <c r="BW7" s="71">
        <v>11.70435403534635</v>
      </c>
      <c r="BX7" s="75">
        <v>25723</v>
      </c>
      <c r="BY7" s="75">
        <v>25576</v>
      </c>
      <c r="BZ7" s="75">
        <v>22699</v>
      </c>
      <c r="CA7" s="75">
        <v>24662</v>
      </c>
      <c r="CB7" s="75">
        <v>27720</v>
      </c>
      <c r="CC7" s="75">
        <v>32824</v>
      </c>
      <c r="CD7" s="75">
        <v>23964</v>
      </c>
      <c r="CE7" s="75">
        <v>22261</v>
      </c>
      <c r="CF7" s="75">
        <v>36481</v>
      </c>
      <c r="CG7" s="75">
        <v>25691</v>
      </c>
      <c r="CH7" s="75">
        <v>27217</v>
      </c>
      <c r="CI7" s="75">
        <v>26615</v>
      </c>
      <c r="CJ7" s="75">
        <v>16162</v>
      </c>
      <c r="CK7" s="75">
        <v>178391</v>
      </c>
      <c r="CL7" s="73">
        <v>2057997.4899999991</v>
      </c>
      <c r="CM7" s="73">
        <v>2336402.1099999989</v>
      </c>
      <c r="CN7" s="73">
        <v>2352961.9299999992</v>
      </c>
      <c r="CO7" s="73">
        <v>2803115.84</v>
      </c>
      <c r="CP7" s="73">
        <v>2885553.5600000005</v>
      </c>
      <c r="CQ7" s="73">
        <v>2408261.2999999998</v>
      </c>
      <c r="CR7" s="73">
        <v>2093328.9699999988</v>
      </c>
      <c r="CS7" s="73">
        <v>3277599.4200000004</v>
      </c>
      <c r="CT7" s="73">
        <v>2399457.7400000002</v>
      </c>
      <c r="CU7" s="73">
        <v>2259762.7099999995</v>
      </c>
      <c r="CV7" s="73">
        <v>2309727.67</v>
      </c>
      <c r="CW7" s="73">
        <v>2346087.7600000002</v>
      </c>
      <c r="CX7" s="73">
        <v>2230001.0800000005</v>
      </c>
      <c r="CY7" s="77"/>
      <c r="CZ7" s="4">
        <v>3</v>
      </c>
      <c r="DA7" s="76" t="str">
        <f t="shared" ref="DA7:DA70" si="6">LEFT(B7,4)</f>
        <v>L003</v>
      </c>
      <c r="DB7" s="71">
        <v>2.5746435671697534</v>
      </c>
      <c r="DC7" s="71">
        <v>2.1523534386681691</v>
      </c>
      <c r="DD7" s="71">
        <v>1.1123012617852963</v>
      </c>
      <c r="DE7" s="71">
        <v>1.3593749296892161</v>
      </c>
      <c r="DF7" s="71">
        <v>1.164477799056326</v>
      </c>
      <c r="DG7" s="71">
        <v>0.86840474575031623</v>
      </c>
      <c r="DH7" s="71">
        <v>0.60897794889760892</v>
      </c>
      <c r="DI7" s="71">
        <v>0.59788663086504246</v>
      </c>
      <c r="DJ7" s="71">
        <v>0.44179999391230984</v>
      </c>
      <c r="DK7" s="71">
        <v>0.31348356270103689</v>
      </c>
      <c r="DL7" s="71">
        <v>0.31843376996041661</v>
      </c>
      <c r="DM7" s="71">
        <v>0.20301420580659565</v>
      </c>
      <c r="DN7" s="71">
        <v>0.37770863331155102</v>
      </c>
      <c r="DO7" s="71">
        <v>0.41118199088566837</v>
      </c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</row>
    <row r="8" spans="1:134">
      <c r="A8" s="4">
        <v>5</v>
      </c>
      <c r="B8" s="46" t="s">
        <v>104</v>
      </c>
      <c r="C8" s="65" t="str">
        <f t="shared" si="5"/>
        <v>L005</v>
      </c>
      <c r="D8" s="69">
        <v>787983.91999999993</v>
      </c>
      <c r="E8" s="68">
        <v>9997541.6300000083</v>
      </c>
      <c r="F8" s="69">
        <v>116391.04999999993</v>
      </c>
      <c r="G8" s="69">
        <v>980002.76000000909</v>
      </c>
      <c r="H8" s="70">
        <v>90.817956933599504</v>
      </c>
      <c r="I8" s="70">
        <v>10.867740900572453</v>
      </c>
      <c r="J8" s="69">
        <v>1293854.7700000003</v>
      </c>
      <c r="K8" s="69">
        <v>1275586.1100000001</v>
      </c>
      <c r="L8" s="69">
        <v>1081703.46</v>
      </c>
      <c r="M8" s="69">
        <v>1358839.18</v>
      </c>
      <c r="N8" s="69">
        <v>1575497.9200000002</v>
      </c>
      <c r="O8" s="69">
        <v>2092701.8499999996</v>
      </c>
      <c r="P8" s="69">
        <v>1178657.26</v>
      </c>
      <c r="Q8" s="69">
        <v>1064163.75</v>
      </c>
      <c r="R8" s="69">
        <v>2962429.91</v>
      </c>
      <c r="S8" s="69">
        <v>1260132.28</v>
      </c>
      <c r="T8" s="69">
        <v>1383853.9499999997</v>
      </c>
      <c r="U8" s="69">
        <v>1360320.5600000005</v>
      </c>
      <c r="V8" s="69">
        <v>787983.91999999993</v>
      </c>
      <c r="W8" s="70">
        <v>92.897680876194073</v>
      </c>
      <c r="X8" s="70">
        <v>91.267550464904573</v>
      </c>
      <c r="Y8" s="70">
        <v>84.962917453595537</v>
      </c>
      <c r="Z8" s="71">
        <v>98.883038401804669</v>
      </c>
      <c r="AA8" s="71">
        <v>96.405892647765839</v>
      </c>
      <c r="AB8" s="71">
        <v>94.255684133055539</v>
      </c>
      <c r="AC8" s="71">
        <v>89.206988715134557</v>
      </c>
      <c r="AD8" s="71">
        <v>83.322130358371254</v>
      </c>
      <c r="AE8" s="71">
        <v>89.644070998767276</v>
      </c>
      <c r="AF8" s="71">
        <v>88.190461282853846</v>
      </c>
      <c r="AG8" s="71">
        <v>98.164952315739939</v>
      </c>
      <c r="AH8" s="71">
        <v>93.69052832552876</v>
      </c>
      <c r="AI8" s="71">
        <v>96.718909731761954</v>
      </c>
      <c r="AJ8" s="71">
        <v>-13.82707529792172</v>
      </c>
      <c r="AK8" s="71">
        <v>-20.551646765984867</v>
      </c>
      <c r="AL8" s="71">
        <v>-32.153490679821793</v>
      </c>
      <c r="AM8" s="71">
        <v>-20.055633509067029</v>
      </c>
      <c r="AN8" s="71">
        <v>-28.673652100581826</v>
      </c>
      <c r="AO8" s="71">
        <v>-26.50421010358134</v>
      </c>
      <c r="AP8" s="71">
        <v>-13.402137402677749</v>
      </c>
      <c r="AQ8" s="71">
        <v>4.5427771207146694</v>
      </c>
      <c r="AR8" s="71">
        <v>102.49312771620626</v>
      </c>
      <c r="AS8" s="71">
        <v>-43.605927907434108</v>
      </c>
      <c r="AT8" s="71">
        <v>24.454026237461669</v>
      </c>
      <c r="AU8" s="71">
        <v>17.519791911126937</v>
      </c>
      <c r="AV8" s="72">
        <v>17.330596437094382</v>
      </c>
      <c r="AW8" s="73">
        <v>-207608.44999999972</v>
      </c>
      <c r="AX8" s="73">
        <v>-329967.76000000024</v>
      </c>
      <c r="AY8" s="73">
        <v>-512635.68999999971</v>
      </c>
      <c r="AZ8" s="73">
        <v>-340891.8200000003</v>
      </c>
      <c r="BA8" s="73">
        <v>-633360.32999999984</v>
      </c>
      <c r="BB8" s="73">
        <v>-722068.46000000043</v>
      </c>
      <c r="BC8" s="73">
        <v>-182412.42999999993</v>
      </c>
      <c r="BD8" s="73">
        <v>46241.919999999693</v>
      </c>
      <c r="BE8" s="73">
        <v>1499451.9100000004</v>
      </c>
      <c r="BF8" s="73">
        <v>-974379.67000000016</v>
      </c>
      <c r="BG8" s="73">
        <v>271914.07000000007</v>
      </c>
      <c r="BH8" s="73">
        <v>202795.91000000038</v>
      </c>
      <c r="BI8" s="73">
        <v>116391.04999999993</v>
      </c>
      <c r="BJ8" s="71">
        <v>14.942067420904653</v>
      </c>
      <c r="BK8" s="71">
        <v>11.027702348528425</v>
      </c>
      <c r="BL8" s="71">
        <v>10.206652467880565</v>
      </c>
      <c r="BM8" s="71">
        <v>11.544844927231948</v>
      </c>
      <c r="BN8" s="71">
        <v>2.4889693788014924</v>
      </c>
      <c r="BO8" s="71">
        <v>4.5796654861721446</v>
      </c>
      <c r="BP8" s="71">
        <v>17.255669026975923</v>
      </c>
      <c r="BQ8" s="71">
        <v>18.206954126818349</v>
      </c>
      <c r="BR8" s="72">
        <v>7.5648819290616025</v>
      </c>
      <c r="BS8" s="72">
        <v>11.628910825800601</v>
      </c>
      <c r="BT8" s="71">
        <v>12.243505870727633</v>
      </c>
      <c r="BU8" s="71">
        <v>12.145391038506675</v>
      </c>
      <c r="BV8" s="71">
        <v>12.305043236338541</v>
      </c>
      <c r="BW8" s="71">
        <v>10.394866731589957</v>
      </c>
      <c r="BX8" s="75">
        <v>27991</v>
      </c>
      <c r="BY8" s="75">
        <v>29250</v>
      </c>
      <c r="BZ8" s="75">
        <v>23290</v>
      </c>
      <c r="CA8" s="75">
        <v>25073</v>
      </c>
      <c r="CB8" s="75">
        <v>27871</v>
      </c>
      <c r="CC8" s="75">
        <v>33729</v>
      </c>
      <c r="CD8" s="75">
        <v>24555</v>
      </c>
      <c r="CE8" s="75">
        <v>23008</v>
      </c>
      <c r="CF8" s="75">
        <v>40117</v>
      </c>
      <c r="CG8" s="75">
        <v>27022</v>
      </c>
      <c r="CH8" s="75">
        <v>28439</v>
      </c>
      <c r="CI8" s="75">
        <v>28666</v>
      </c>
      <c r="CJ8" s="75">
        <v>17280</v>
      </c>
      <c r="CK8" s="75">
        <v>189087</v>
      </c>
      <c r="CL8" s="73">
        <v>2779443.5100000002</v>
      </c>
      <c r="CM8" s="73">
        <v>2719926.7300000014</v>
      </c>
      <c r="CN8" s="73">
        <v>3032711.22</v>
      </c>
      <c r="CO8" s="73">
        <v>3223201.64</v>
      </c>
      <c r="CP8" s="73">
        <v>3340958.6199999996</v>
      </c>
      <c r="CQ8" s="73">
        <v>2907727.1000000006</v>
      </c>
      <c r="CR8" s="73">
        <v>2853933.5599999991</v>
      </c>
      <c r="CS8" s="73">
        <v>3873758.4199999995</v>
      </c>
      <c r="CT8" s="73">
        <v>2615938.4299999997</v>
      </c>
      <c r="CU8" s="73">
        <v>2594086.5300000007</v>
      </c>
      <c r="CV8" s="73">
        <v>2536871.7899999996</v>
      </c>
      <c r="CW8" s="73">
        <v>2397740.9299999997</v>
      </c>
      <c r="CX8" s="73">
        <v>2385865.2600000002</v>
      </c>
      <c r="CY8" s="77"/>
      <c r="CZ8" s="4">
        <v>5</v>
      </c>
      <c r="DA8" s="76" t="str">
        <f t="shared" si="6"/>
        <v>L005</v>
      </c>
      <c r="DB8" s="71">
        <v>3.1764615989921938</v>
      </c>
      <c r="DC8" s="71">
        <v>2.9872871145731783</v>
      </c>
      <c r="DD8" s="71">
        <v>0.75687800924011817</v>
      </c>
      <c r="DE8" s="71">
        <v>0.93322299081643489</v>
      </c>
      <c r="DF8" s="71">
        <v>1.0731234921770287</v>
      </c>
      <c r="DG8" s="71">
        <v>0.7211040426483446</v>
      </c>
      <c r="DH8" s="71">
        <v>2.2164561857087111</v>
      </c>
      <c r="DI8" s="71">
        <v>0.42343657560096504</v>
      </c>
      <c r="DJ8" s="71">
        <v>0.41781571568732045</v>
      </c>
      <c r="DK8" s="71">
        <v>0.4658000380672267</v>
      </c>
      <c r="DL8" s="71">
        <v>0.69821195234394262</v>
      </c>
      <c r="DM8" s="71">
        <v>0.37821142166337229</v>
      </c>
      <c r="DN8" s="71">
        <v>0.15544761534187365</v>
      </c>
      <c r="DO8" s="71">
        <v>0.64975113090480541</v>
      </c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</row>
    <row r="9" spans="1:134">
      <c r="A9" s="4">
        <v>1</v>
      </c>
      <c r="B9" s="46" t="s">
        <v>124</v>
      </c>
      <c r="C9" s="65" t="str">
        <f t="shared" si="5"/>
        <v>L001</v>
      </c>
      <c r="D9" s="69">
        <v>384184.08</v>
      </c>
      <c r="E9" s="68">
        <v>4297746.8699999992</v>
      </c>
      <c r="F9" s="69">
        <v>52259.100000000093</v>
      </c>
      <c r="G9" s="69">
        <v>-323205.68999999948</v>
      </c>
      <c r="H9" s="70">
        <v>75.713320254459262</v>
      </c>
      <c r="I9" s="70">
        <v>-6.9943520476219661</v>
      </c>
      <c r="J9" s="69">
        <v>636760.72999999986</v>
      </c>
      <c r="K9" s="69">
        <v>661487.64999999991</v>
      </c>
      <c r="L9" s="69">
        <v>602921.25</v>
      </c>
      <c r="M9" s="69">
        <v>624343.09</v>
      </c>
      <c r="N9" s="69">
        <v>884786.60000000009</v>
      </c>
      <c r="O9" s="69">
        <v>870142.38</v>
      </c>
      <c r="P9" s="69">
        <v>455562.45999999996</v>
      </c>
      <c r="Q9" s="69">
        <v>460368.11999999994</v>
      </c>
      <c r="R9" s="69">
        <v>1102178.55</v>
      </c>
      <c r="S9" s="69">
        <v>568799.39</v>
      </c>
      <c r="T9" s="69">
        <v>643568.97</v>
      </c>
      <c r="U9" s="69">
        <v>683085.3</v>
      </c>
      <c r="V9" s="69">
        <v>384184.08</v>
      </c>
      <c r="W9" s="70">
        <v>86.915815716361948</v>
      </c>
      <c r="X9" s="70">
        <v>86.962225303270941</v>
      </c>
      <c r="Y9" s="70">
        <v>109.7845995188858</v>
      </c>
      <c r="Z9" s="71">
        <v>69.007462316462949</v>
      </c>
      <c r="AA9" s="71">
        <v>94.756016499247153</v>
      </c>
      <c r="AB9" s="71">
        <v>91.969455316655484</v>
      </c>
      <c r="AC9" s="71">
        <v>60.173124710818129</v>
      </c>
      <c r="AD9" s="71">
        <v>67.890347007639861</v>
      </c>
      <c r="AE9" s="71">
        <v>74.509525067105372</v>
      </c>
      <c r="AF9" s="71">
        <v>68.025731588167176</v>
      </c>
      <c r="AG9" s="71">
        <v>81.297912198513487</v>
      </c>
      <c r="AH9" s="71">
        <v>93.563420016436325</v>
      </c>
      <c r="AI9" s="71">
        <v>95.081816219715449</v>
      </c>
      <c r="AJ9" s="71">
        <v>-13.360076895496887</v>
      </c>
      <c r="AK9" s="71">
        <v>-16.069933689315107</v>
      </c>
      <c r="AL9" s="71">
        <v>-19.776833643481385</v>
      </c>
      <c r="AM9" s="71">
        <v>-32.538397756950097</v>
      </c>
      <c r="AN9" s="71">
        <v>-28.047981793391543</v>
      </c>
      <c r="AO9" s="71">
        <v>-29.141566934676167</v>
      </c>
      <c r="AP9" s="71">
        <v>-38.084606908758879</v>
      </c>
      <c r="AQ9" s="71">
        <v>-15.449871350568623</v>
      </c>
      <c r="AR9" s="71">
        <v>57.499060303051138</v>
      </c>
      <c r="AS9" s="71">
        <v>-47.810558841795412</v>
      </c>
      <c r="AT9" s="71">
        <v>2.6179588205017978</v>
      </c>
      <c r="AU9" s="71">
        <v>15.399860844809044</v>
      </c>
      <c r="AV9" s="72">
        <v>15.744250402606074</v>
      </c>
      <c r="AW9" s="73">
        <v>-98189.980000000214</v>
      </c>
      <c r="AX9" s="73">
        <v>-126653.81000000029</v>
      </c>
      <c r="AY9" s="73">
        <v>-148633.78999999992</v>
      </c>
      <c r="AZ9" s="73">
        <v>-301136.09999999998</v>
      </c>
      <c r="BA9" s="73">
        <v>-344903.15999999968</v>
      </c>
      <c r="BB9" s="73">
        <v>-339022.11999999976</v>
      </c>
      <c r="BC9" s="73">
        <v>-280219.77</v>
      </c>
      <c r="BD9" s="73">
        <v>-84123.210000000021</v>
      </c>
      <c r="BE9" s="73">
        <v>402378.47000000009</v>
      </c>
      <c r="BF9" s="73">
        <v>-521075.06999999995</v>
      </c>
      <c r="BG9" s="73">
        <v>16418.540000000037</v>
      </c>
      <c r="BH9" s="73">
        <v>91156.250000000116</v>
      </c>
      <c r="BI9" s="73">
        <v>52259.100000000093</v>
      </c>
      <c r="BJ9" s="71">
        <v>12.138458076274636</v>
      </c>
      <c r="BK9" s="71">
        <v>6.6009125018731485</v>
      </c>
      <c r="BL9" s="71">
        <v>4.8694290793417245</v>
      </c>
      <c r="BM9" s="71">
        <v>5.8260072899424014</v>
      </c>
      <c r="BN9" s="71">
        <v>-2.0023526493816695</v>
      </c>
      <c r="BO9" s="71">
        <v>-2.5502718263153419</v>
      </c>
      <c r="BP9" s="71">
        <v>13.599603710440794</v>
      </c>
      <c r="BQ9" s="71">
        <v>15.932703851385579</v>
      </c>
      <c r="BR9" s="72">
        <v>11.840394081190166</v>
      </c>
      <c r="BS9" s="72">
        <v>6.3813847765236797</v>
      </c>
      <c r="BT9" s="71">
        <v>9.5462869535318831</v>
      </c>
      <c r="BU9" s="71">
        <v>10.678443414350438</v>
      </c>
      <c r="BV9" s="71">
        <v>7.7442812672643946</v>
      </c>
      <c r="BW9" s="71">
        <v>9.4556762323773746</v>
      </c>
      <c r="BX9" s="75">
        <v>15749</v>
      </c>
      <c r="BY9" s="75">
        <v>15852</v>
      </c>
      <c r="BZ9" s="75">
        <v>13399</v>
      </c>
      <c r="CA9" s="75">
        <v>13565</v>
      </c>
      <c r="CB9" s="75">
        <v>17262</v>
      </c>
      <c r="CC9" s="75">
        <v>17415</v>
      </c>
      <c r="CD9" s="75">
        <v>11924</v>
      </c>
      <c r="CE9" s="75">
        <v>11891</v>
      </c>
      <c r="CF9" s="75">
        <v>19311</v>
      </c>
      <c r="CG9" s="75">
        <v>13734</v>
      </c>
      <c r="CH9" s="75">
        <v>14229</v>
      </c>
      <c r="CI9" s="75">
        <v>15897</v>
      </c>
      <c r="CJ9" s="75">
        <v>9038</v>
      </c>
      <c r="CK9" s="75">
        <v>96024</v>
      </c>
      <c r="CL9" s="73">
        <v>1872675.3199999998</v>
      </c>
      <c r="CM9" s="73">
        <v>1990701.7899999996</v>
      </c>
      <c r="CN9" s="73">
        <v>1683634.6600000001</v>
      </c>
      <c r="CO9" s="73">
        <v>1817682.9200000006</v>
      </c>
      <c r="CP9" s="73">
        <v>1798569.7100000004</v>
      </c>
      <c r="CQ9" s="73">
        <v>1637534.74</v>
      </c>
      <c r="CR9" s="73">
        <v>1489390.8699999999</v>
      </c>
      <c r="CS9" s="73">
        <v>2019378.0000000002</v>
      </c>
      <c r="CT9" s="73">
        <v>1985484.3099999996</v>
      </c>
      <c r="CU9" s="73">
        <v>1696580.4299999997</v>
      </c>
      <c r="CV9" s="73">
        <v>1828842.4699999997</v>
      </c>
      <c r="CW9" s="73">
        <v>1725662.1099999994</v>
      </c>
      <c r="CX9" s="73">
        <v>1726572.9200000002</v>
      </c>
      <c r="CY9" s="77"/>
      <c r="CZ9" s="4">
        <v>1</v>
      </c>
      <c r="DA9" s="76" t="str">
        <f t="shared" si="6"/>
        <v>L001</v>
      </c>
      <c r="DB9" s="71">
        <v>3.2045709312888229</v>
      </c>
      <c r="DC9" s="71">
        <v>2.4130923019750914</v>
      </c>
      <c r="DD9" s="71">
        <v>1.2735424730681573</v>
      </c>
      <c r="DE9" s="71">
        <v>2.1851868958121821</v>
      </c>
      <c r="DF9" s="71">
        <v>1.2853843665233768</v>
      </c>
      <c r="DG9" s="71">
        <v>0.32893871749010395</v>
      </c>
      <c r="DH9" s="71">
        <v>0.923604759665546</v>
      </c>
      <c r="DI9" s="71">
        <v>0.80952283970136452</v>
      </c>
      <c r="DJ9" s="71">
        <v>0.24027812192613016</v>
      </c>
      <c r="DK9" s="71">
        <v>0.53950393600923341</v>
      </c>
      <c r="DL9" s="71">
        <v>0.36582634518008444</v>
      </c>
      <c r="DM9" s="71">
        <v>0.38222353899793127</v>
      </c>
      <c r="DN9" s="71">
        <v>0.1917491929339844</v>
      </c>
      <c r="DO9" s="71">
        <v>0.45060572719029601</v>
      </c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</row>
    <row r="10" spans="1:134">
      <c r="A10" s="4">
        <v>8</v>
      </c>
      <c r="B10" s="46" t="s">
        <v>149</v>
      </c>
      <c r="C10" s="65" t="str">
        <f t="shared" si="5"/>
        <v>L008</v>
      </c>
      <c r="D10" s="69">
        <v>404105.77999999991</v>
      </c>
      <c r="E10" s="68">
        <v>5574028.0499999998</v>
      </c>
      <c r="F10" s="69">
        <v>-899.63000000006286</v>
      </c>
      <c r="G10" s="69">
        <v>31934.030000000261</v>
      </c>
      <c r="H10" s="70">
        <v>78.525990117688806</v>
      </c>
      <c r="I10" s="70">
        <v>0.57620873779402615</v>
      </c>
      <c r="J10" s="69">
        <v>782917.09</v>
      </c>
      <c r="K10" s="69">
        <v>755187.49</v>
      </c>
      <c r="L10" s="69">
        <v>674844.22</v>
      </c>
      <c r="M10" s="69">
        <v>775770.57</v>
      </c>
      <c r="N10" s="69">
        <v>981219.24000000011</v>
      </c>
      <c r="O10" s="69">
        <v>1276543.5199999996</v>
      </c>
      <c r="P10" s="69">
        <v>643753.81999999972</v>
      </c>
      <c r="Q10" s="69">
        <v>607391.69999999995</v>
      </c>
      <c r="R10" s="69">
        <v>1817196.61</v>
      </c>
      <c r="S10" s="69">
        <v>697956.7699999999</v>
      </c>
      <c r="T10" s="69">
        <v>728080.16999999981</v>
      </c>
      <c r="U10" s="69">
        <v>675543.2000000003</v>
      </c>
      <c r="V10" s="69">
        <v>404105.77999999991</v>
      </c>
      <c r="W10" s="70">
        <v>95.61814786626978</v>
      </c>
      <c r="X10" s="70">
        <v>94.171419563144624</v>
      </c>
      <c r="Y10" s="70">
        <v>90.726241260187408</v>
      </c>
      <c r="Z10" s="71">
        <v>78.275461350146841</v>
      </c>
      <c r="AA10" s="71">
        <v>93.856118369183761</v>
      </c>
      <c r="AB10" s="71">
        <v>97.142615311595875</v>
      </c>
      <c r="AC10" s="71">
        <v>87.862479181544145</v>
      </c>
      <c r="AD10" s="71">
        <v>71.696035289870423</v>
      </c>
      <c r="AE10" s="71">
        <v>85.510686382690167</v>
      </c>
      <c r="AF10" s="71">
        <v>65.158682370143595</v>
      </c>
      <c r="AG10" s="71">
        <v>84.931570061589341</v>
      </c>
      <c r="AH10" s="71">
        <v>71.602719577840361</v>
      </c>
      <c r="AI10" s="71">
        <v>77.493212024434172</v>
      </c>
      <c r="AJ10" s="71">
        <v>-3.5146091455234951</v>
      </c>
      <c r="AK10" s="71">
        <v>-2.0888304206849173</v>
      </c>
      <c r="AL10" s="71">
        <v>-11.702153563471128</v>
      </c>
      <c r="AM10" s="71">
        <v>-13.064859336284529</v>
      </c>
      <c r="AN10" s="71">
        <v>-17.489021175945062</v>
      </c>
      <c r="AO10" s="71">
        <v>-9.2122977731983742</v>
      </c>
      <c r="AP10" s="71">
        <v>-9.054203231957846</v>
      </c>
      <c r="AQ10" s="71">
        <v>-8.7497327167431305</v>
      </c>
      <c r="AR10" s="71">
        <v>106.23803463638745</v>
      </c>
      <c r="AS10" s="71">
        <v>-52.905512431366667</v>
      </c>
      <c r="AT10" s="71">
        <v>10.781515418898714</v>
      </c>
      <c r="AU10" s="71">
        <v>-9.1082887791730691</v>
      </c>
      <c r="AV10" s="72">
        <v>-0.22212789700761792</v>
      </c>
      <c r="AW10" s="73">
        <v>-28518.800000000163</v>
      </c>
      <c r="AX10" s="73">
        <v>-16111.119999999995</v>
      </c>
      <c r="AY10" s="73">
        <v>-89437.409999999916</v>
      </c>
      <c r="AZ10" s="73">
        <v>-116585.00000000012</v>
      </c>
      <c r="BA10" s="73">
        <v>-207089.09999999951</v>
      </c>
      <c r="BB10" s="73">
        <v>-108120.48000000068</v>
      </c>
      <c r="BC10" s="73">
        <v>-64089.580000000424</v>
      </c>
      <c r="BD10" s="73">
        <v>-58241.090000000084</v>
      </c>
      <c r="BE10" s="73">
        <v>936080.47000000032</v>
      </c>
      <c r="BF10" s="73">
        <v>-784078.18999999983</v>
      </c>
      <c r="BG10" s="73">
        <v>70858.459999999963</v>
      </c>
      <c r="BH10" s="73">
        <v>-67696.409999999683</v>
      </c>
      <c r="BI10" s="73">
        <v>-899.63000000006286</v>
      </c>
      <c r="BJ10" s="71">
        <v>12.552005491090314</v>
      </c>
      <c r="BK10" s="71">
        <v>9.8313232661565966</v>
      </c>
      <c r="BL10" s="71">
        <v>6.2568547043554528</v>
      </c>
      <c r="BM10" s="71">
        <v>7.3777519522896746</v>
      </c>
      <c r="BN10" s="71">
        <v>-0.77308792744602917</v>
      </c>
      <c r="BO10" s="71">
        <v>2.4184656823541228</v>
      </c>
      <c r="BP10" s="71">
        <v>14.857609365264004</v>
      </c>
      <c r="BQ10" s="71">
        <v>18.909176140318912</v>
      </c>
      <c r="BR10" s="72">
        <v>9.3701820395528355</v>
      </c>
      <c r="BS10" s="72">
        <v>8.8065807854911906</v>
      </c>
      <c r="BT10" s="71">
        <v>11.438098692693869</v>
      </c>
      <c r="BU10" s="71">
        <v>11.599902850904755</v>
      </c>
      <c r="BV10" s="71">
        <v>10.45887377078466</v>
      </c>
      <c r="BW10" s="71">
        <v>9.9906116274649541</v>
      </c>
      <c r="BX10" s="75">
        <v>19254</v>
      </c>
      <c r="BY10" s="75">
        <v>19748</v>
      </c>
      <c r="BZ10" s="75">
        <v>16898</v>
      </c>
      <c r="CA10" s="75">
        <v>18265</v>
      </c>
      <c r="CB10" s="75">
        <v>19810</v>
      </c>
      <c r="CC10" s="75">
        <v>23610</v>
      </c>
      <c r="CD10" s="75">
        <v>15509</v>
      </c>
      <c r="CE10" s="75">
        <v>15339</v>
      </c>
      <c r="CF10" s="75">
        <v>26048</v>
      </c>
      <c r="CG10" s="75">
        <v>17240</v>
      </c>
      <c r="CH10" s="75">
        <v>16746</v>
      </c>
      <c r="CI10" s="75">
        <v>16672</v>
      </c>
      <c r="CJ10" s="75">
        <v>9638</v>
      </c>
      <c r="CK10" s="75">
        <v>117192</v>
      </c>
      <c r="CL10" s="73">
        <v>2000300.2000000004</v>
      </c>
      <c r="CM10" s="73">
        <v>2000696.3399999992</v>
      </c>
      <c r="CN10" s="73">
        <v>1886601.8800000001</v>
      </c>
      <c r="CO10" s="73">
        <v>1704015.1800000002</v>
      </c>
      <c r="CP10" s="73">
        <v>2286490.39</v>
      </c>
      <c r="CQ10" s="73">
        <v>1827282.1100000003</v>
      </c>
      <c r="CR10" s="73">
        <v>1370312.9899999998</v>
      </c>
      <c r="CS10" s="73">
        <v>2322433.9900000002</v>
      </c>
      <c r="CT10" s="73">
        <v>1972513.5600000005</v>
      </c>
      <c r="CU10" s="73">
        <v>1808909.13</v>
      </c>
      <c r="CV10" s="73">
        <v>1768103.0599999998</v>
      </c>
      <c r="CW10" s="73">
        <v>1729979.8699999996</v>
      </c>
      <c r="CX10" s="73">
        <v>1793366.8100000003</v>
      </c>
      <c r="CY10" s="77"/>
      <c r="CZ10" s="4">
        <v>8</v>
      </c>
      <c r="DA10" s="76" t="str">
        <f t="shared" si="6"/>
        <v>L008</v>
      </c>
      <c r="DB10" s="71">
        <v>2.8323089117353786</v>
      </c>
      <c r="DC10" s="71">
        <v>2.7379911758211621</v>
      </c>
      <c r="DD10" s="71">
        <v>2.2983862943852684</v>
      </c>
      <c r="DE10" s="71">
        <v>1.3421737410257399</v>
      </c>
      <c r="DF10" s="71">
        <v>1.1617597091761429</v>
      </c>
      <c r="DG10" s="71">
        <v>0.87179885229465082</v>
      </c>
      <c r="DH10" s="71">
        <v>0.56959711234500177</v>
      </c>
      <c r="DI10" s="71">
        <v>0.56509385619099883</v>
      </c>
      <c r="DJ10" s="71">
        <v>0.30627435879654202</v>
      </c>
      <c r="DK10" s="71">
        <v>0.45639279172012376</v>
      </c>
      <c r="DL10" s="71">
        <v>0.19237980964749074</v>
      </c>
      <c r="DM10" s="71">
        <v>0.12267400363469183</v>
      </c>
      <c r="DN10" s="71">
        <v>0.11290254784043559</v>
      </c>
      <c r="DO10" s="71">
        <v>0.33205514368819089</v>
      </c>
      <c r="DQ10" s="71"/>
      <c r="DR10" s="71"/>
      <c r="DS10" s="71"/>
      <c r="DT10" s="71"/>
      <c r="DU10" s="71"/>
      <c r="DV10" s="71"/>
      <c r="DW10" s="71"/>
      <c r="DX10" s="71"/>
      <c r="DY10" s="71"/>
      <c r="DZ10" s="71"/>
      <c r="EA10" s="71"/>
      <c r="EB10" s="71"/>
      <c r="EC10" s="71"/>
      <c r="ED10" s="71"/>
    </row>
    <row r="11" spans="1:134">
      <c r="A11" s="4">
        <v>9</v>
      </c>
      <c r="B11" s="46" t="s">
        <v>164</v>
      </c>
      <c r="C11" s="65" t="str">
        <f t="shared" si="5"/>
        <v>L009</v>
      </c>
      <c r="D11" s="69">
        <v>850932.77</v>
      </c>
      <c r="E11" s="68">
        <v>11288653.880000003</v>
      </c>
      <c r="F11" s="69">
        <v>-175423.19000000018</v>
      </c>
      <c r="G11" s="69">
        <v>-1108385.709999999</v>
      </c>
      <c r="H11" s="70">
        <v>72.570138962163725</v>
      </c>
      <c r="I11" s="70">
        <v>-8.9407289696329713</v>
      </c>
      <c r="J11" s="69">
        <v>1867959.2700000007</v>
      </c>
      <c r="K11" s="69">
        <v>1656149.4900000002</v>
      </c>
      <c r="L11" s="69">
        <v>1605996.7999999998</v>
      </c>
      <c r="M11" s="69">
        <v>1758209.9</v>
      </c>
      <c r="N11" s="69">
        <v>2361472.9000000004</v>
      </c>
      <c r="O11" s="69">
        <v>2778908.2899999996</v>
      </c>
      <c r="P11" s="69">
        <v>1359416.7399999998</v>
      </c>
      <c r="Q11" s="69">
        <v>1389310.82</v>
      </c>
      <c r="R11" s="69">
        <v>3322298.4399999995</v>
      </c>
      <c r="S11" s="69">
        <v>1347009.8500000003</v>
      </c>
      <c r="T11" s="69">
        <v>1488959.4400000002</v>
      </c>
      <c r="U11" s="69">
        <v>1530725.8200000003</v>
      </c>
      <c r="V11" s="69">
        <v>850932.77</v>
      </c>
      <c r="W11" s="70">
        <v>96.62483049266072</v>
      </c>
      <c r="X11" s="70">
        <v>87.957005194161894</v>
      </c>
      <c r="Y11" s="70">
        <v>91.9051337433296</v>
      </c>
      <c r="Z11" s="71">
        <v>84.039167509214508</v>
      </c>
      <c r="AA11" s="71">
        <v>87.212970588876573</v>
      </c>
      <c r="AB11" s="71">
        <v>83.767088295618706</v>
      </c>
      <c r="AC11" s="71">
        <v>71.056150737517072</v>
      </c>
      <c r="AD11" s="71">
        <v>79.242713678671791</v>
      </c>
      <c r="AE11" s="71">
        <v>79.819046631037864</v>
      </c>
      <c r="AF11" s="71">
        <v>62.737078957245082</v>
      </c>
      <c r="AG11" s="71">
        <v>71.612987004687014</v>
      </c>
      <c r="AH11" s="71">
        <v>68.340796557146348</v>
      </c>
      <c r="AI11" s="71">
        <v>67.494777744107935</v>
      </c>
      <c r="AJ11" s="71">
        <v>-11.933490099224942</v>
      </c>
      <c r="AK11" s="71">
        <v>-12.429120190542076</v>
      </c>
      <c r="AL11" s="71">
        <v>-14.086322779066707</v>
      </c>
      <c r="AM11" s="71">
        <v>-31.169795005096645</v>
      </c>
      <c r="AN11" s="71">
        <v>-32.338226141331617</v>
      </c>
      <c r="AO11" s="71">
        <v>-32.122207566230877</v>
      </c>
      <c r="AP11" s="71">
        <v>-26.494807074008531</v>
      </c>
      <c r="AQ11" s="71">
        <v>-0.40675134457007767</v>
      </c>
      <c r="AR11" s="71">
        <v>92.802054043004617</v>
      </c>
      <c r="AS11" s="71">
        <v>-55.804120833668591</v>
      </c>
      <c r="AT11" s="71">
        <v>-7.0436720100759631</v>
      </c>
      <c r="AU11" s="71">
        <v>-12.705325649493727</v>
      </c>
      <c r="AV11" s="72">
        <v>-17.091846965062697</v>
      </c>
      <c r="AW11" s="73">
        <v>-253118.61999999988</v>
      </c>
      <c r="AX11" s="73">
        <v>-235060.79999999958</v>
      </c>
      <c r="AY11" s="73">
        <v>-263317.67000000039</v>
      </c>
      <c r="AZ11" s="73">
        <v>-796206.29</v>
      </c>
      <c r="BA11" s="73">
        <v>-1128639.6999999993</v>
      </c>
      <c r="BB11" s="73">
        <v>-1279161.04</v>
      </c>
      <c r="BC11" s="73">
        <v>-489999.17999999993</v>
      </c>
      <c r="BD11" s="73">
        <v>-5674.1199999998789</v>
      </c>
      <c r="BE11" s="73">
        <v>1599132.9599999997</v>
      </c>
      <c r="BF11" s="73">
        <v>-1700807.8999999983</v>
      </c>
      <c r="BG11" s="73">
        <v>-112824.40000000014</v>
      </c>
      <c r="BH11" s="73">
        <v>-222789.87999999942</v>
      </c>
      <c r="BI11" s="73">
        <v>-175423.19000000018</v>
      </c>
      <c r="BJ11" s="71">
        <v>12.281919691366209</v>
      </c>
      <c r="BK11" s="71">
        <v>9.7478181106046247</v>
      </c>
      <c r="BL11" s="71">
        <v>8.1857604622917872</v>
      </c>
      <c r="BM11" s="71">
        <v>8.8332508979687905</v>
      </c>
      <c r="BN11" s="71">
        <v>-1.7771585448913889</v>
      </c>
      <c r="BO11" s="71">
        <v>3.1064625505161114</v>
      </c>
      <c r="BP11" s="71">
        <v>13.680143847445098</v>
      </c>
      <c r="BQ11" s="71">
        <v>16.869548659444046</v>
      </c>
      <c r="BR11" s="72">
        <v>8.8796887185150339</v>
      </c>
      <c r="BS11" s="72">
        <v>4.9413997338210001</v>
      </c>
      <c r="BT11" s="71">
        <v>10.695063302579577</v>
      </c>
      <c r="BU11" s="71">
        <v>11.489917779940717</v>
      </c>
      <c r="BV11" s="71">
        <v>8.5102176293184328</v>
      </c>
      <c r="BW11" s="71">
        <v>8.9732303601362098</v>
      </c>
      <c r="BX11" s="75">
        <v>41139</v>
      </c>
      <c r="BY11" s="75">
        <v>36579</v>
      </c>
      <c r="BZ11" s="75">
        <v>32340</v>
      </c>
      <c r="CA11" s="75">
        <v>34087</v>
      </c>
      <c r="CB11" s="75">
        <v>38601</v>
      </c>
      <c r="CC11" s="75">
        <v>42161</v>
      </c>
      <c r="CD11" s="75">
        <v>28894</v>
      </c>
      <c r="CE11" s="75">
        <v>29609</v>
      </c>
      <c r="CF11" s="75">
        <v>45039</v>
      </c>
      <c r="CG11" s="75">
        <v>32019</v>
      </c>
      <c r="CH11" s="75">
        <v>33141</v>
      </c>
      <c r="CI11" s="75">
        <v>34822</v>
      </c>
      <c r="CJ11" s="75">
        <v>19339</v>
      </c>
      <c r="CK11" s="75">
        <v>222863</v>
      </c>
      <c r="CL11" s="73">
        <v>3825868.5399999996</v>
      </c>
      <c r="CM11" s="73">
        <v>3993308.2199999997</v>
      </c>
      <c r="CN11" s="73">
        <v>3824051.5999999992</v>
      </c>
      <c r="CO11" s="73">
        <v>3743498.6899999995</v>
      </c>
      <c r="CP11" s="73">
        <v>4186694.3299999996</v>
      </c>
      <c r="CQ11" s="73">
        <v>3667360.4599999995</v>
      </c>
      <c r="CR11" s="73">
        <v>3621290.92</v>
      </c>
      <c r="CS11" s="73">
        <v>4767114.1900000004</v>
      </c>
      <c r="CT11" s="73">
        <v>4081741.9899999993</v>
      </c>
      <c r="CU11" s="73">
        <v>3659473.6999999988</v>
      </c>
      <c r="CV11" s="73">
        <v>3739988.9800000014</v>
      </c>
      <c r="CW11" s="73">
        <v>3617220.9600000004</v>
      </c>
      <c r="CX11" s="73">
        <v>3659985.8000000012</v>
      </c>
      <c r="CY11" s="77"/>
      <c r="CZ11" s="4">
        <v>9</v>
      </c>
      <c r="DA11" s="76" t="str">
        <f t="shared" si="6"/>
        <v>L009</v>
      </c>
      <c r="DB11" s="71">
        <v>2.3903240168827997</v>
      </c>
      <c r="DC11" s="71">
        <v>2.170540456595127</v>
      </c>
      <c r="DD11" s="71">
        <v>0.85599350606345226</v>
      </c>
      <c r="DE11" s="71">
        <v>0.7130969629293431</v>
      </c>
      <c r="DF11" s="71">
        <v>0.48478581422173905</v>
      </c>
      <c r="DG11" s="71">
        <v>0.46205276350731672</v>
      </c>
      <c r="DH11" s="71">
        <v>0.49558817752926759</v>
      </c>
      <c r="DI11" s="71">
        <v>0.26863064314432233</v>
      </c>
      <c r="DJ11" s="71">
        <v>0.31564136801164294</v>
      </c>
      <c r="DK11" s="71">
        <v>0.28319461222574638</v>
      </c>
      <c r="DL11" s="71">
        <v>0.34261351631695036</v>
      </c>
      <c r="DM11" s="71">
        <v>0.22446004303965794</v>
      </c>
      <c r="DN11" s="71">
        <v>0.2569486560210078</v>
      </c>
      <c r="DO11" s="71">
        <v>0.314697409503221</v>
      </c>
      <c r="DQ11" s="71"/>
      <c r="DR11" s="71"/>
      <c r="DS11" s="71"/>
      <c r="DT11" s="71"/>
      <c r="DU11" s="71"/>
      <c r="DV11" s="71"/>
      <c r="DW11" s="71"/>
      <c r="DX11" s="71"/>
      <c r="DY11" s="71"/>
      <c r="DZ11" s="71"/>
      <c r="EA11" s="71"/>
      <c r="EB11" s="71"/>
      <c r="EC11" s="71"/>
      <c r="ED11" s="71"/>
    </row>
    <row r="12" spans="1:134">
      <c r="A12" s="4">
        <v>20</v>
      </c>
      <c r="B12" s="46" t="s">
        <v>183</v>
      </c>
      <c r="C12" s="65" t="str">
        <f t="shared" si="5"/>
        <v>L020</v>
      </c>
      <c r="D12" s="69">
        <v>1170444.78</v>
      </c>
      <c r="E12" s="68">
        <v>14420476.760000007</v>
      </c>
      <c r="F12" s="69">
        <v>153261.69999999984</v>
      </c>
      <c r="G12" s="69">
        <v>793420.66000001132</v>
      </c>
      <c r="H12" s="70">
        <v>86.142840811315295</v>
      </c>
      <c r="I12" s="70">
        <v>5.8223922626986946</v>
      </c>
      <c r="J12" s="69">
        <v>1962393.4300000002</v>
      </c>
      <c r="K12" s="69">
        <v>1802805.21</v>
      </c>
      <c r="L12" s="69">
        <v>1819527.0499999998</v>
      </c>
      <c r="M12" s="69">
        <v>2170177.9000000004</v>
      </c>
      <c r="N12" s="69">
        <v>2793778.1500000004</v>
      </c>
      <c r="O12" s="69">
        <v>3192698.620000001</v>
      </c>
      <c r="P12" s="69">
        <v>1903232.7399999995</v>
      </c>
      <c r="Q12" s="69">
        <v>1853097.27</v>
      </c>
      <c r="R12" s="69">
        <v>3558090.6300000004</v>
      </c>
      <c r="S12" s="69">
        <v>1900591.0299999996</v>
      </c>
      <c r="T12" s="69">
        <v>2045331.4800000002</v>
      </c>
      <c r="U12" s="69">
        <v>1989688.83</v>
      </c>
      <c r="V12" s="69">
        <v>1170444.78</v>
      </c>
      <c r="W12" s="70">
        <v>91.27695080242907</v>
      </c>
      <c r="X12" s="70">
        <v>79.765834962667185</v>
      </c>
      <c r="Y12" s="70">
        <v>87.267831767739011</v>
      </c>
      <c r="Z12" s="71">
        <v>88.905384533823067</v>
      </c>
      <c r="AA12" s="71">
        <v>112.55555324544537</v>
      </c>
      <c r="AB12" s="71">
        <v>97.716422713197986</v>
      </c>
      <c r="AC12" s="71">
        <v>74.364349664798695</v>
      </c>
      <c r="AD12" s="71">
        <v>80.210232111526508</v>
      </c>
      <c r="AE12" s="71">
        <v>87.056076157068361</v>
      </c>
      <c r="AF12" s="71">
        <v>85.219367466155447</v>
      </c>
      <c r="AG12" s="71">
        <v>94.981964965731194</v>
      </c>
      <c r="AH12" s="71">
        <v>92.525310092595944</v>
      </c>
      <c r="AI12" s="71">
        <v>93.681894756655367</v>
      </c>
      <c r="AJ12" s="71">
        <v>-17.074310435023133</v>
      </c>
      <c r="AK12" s="71">
        <v>-26.848592463337106</v>
      </c>
      <c r="AL12" s="71">
        <v>-27.906980982802043</v>
      </c>
      <c r="AM12" s="71">
        <v>-25.438965212305455</v>
      </c>
      <c r="AN12" s="71">
        <v>-32.292714200415986</v>
      </c>
      <c r="AO12" s="71">
        <v>-23.264422157295062</v>
      </c>
      <c r="AP12" s="71">
        <v>-23.887000806823131</v>
      </c>
      <c r="AQ12" s="71">
        <v>1.3746462768551293</v>
      </c>
      <c r="AR12" s="71">
        <v>82.181120347871683</v>
      </c>
      <c r="AS12" s="71">
        <v>-35.057921322659148</v>
      </c>
      <c r="AT12" s="71">
        <v>21.267260063718862</v>
      </c>
      <c r="AU12" s="71">
        <v>16.010646498538605</v>
      </c>
      <c r="AV12" s="72">
        <v>15.067267929781124</v>
      </c>
      <c r="AW12" s="73">
        <v>-404054.70000000019</v>
      </c>
      <c r="AX12" s="73">
        <v>-661679.44000000041</v>
      </c>
      <c r="AY12" s="73">
        <v>-704333.20000000065</v>
      </c>
      <c r="AZ12" s="73">
        <v>-740428.0299999998</v>
      </c>
      <c r="BA12" s="73">
        <v>-847841.96999999881</v>
      </c>
      <c r="BB12" s="73">
        <v>-932770.67999999924</v>
      </c>
      <c r="BC12" s="73">
        <v>-597302.99000000092</v>
      </c>
      <c r="BD12" s="73">
        <v>25128.10999999987</v>
      </c>
      <c r="BE12" s="73">
        <v>1605039.3900000008</v>
      </c>
      <c r="BF12" s="73">
        <v>-1026003.05</v>
      </c>
      <c r="BG12" s="73">
        <v>358700.25</v>
      </c>
      <c r="BH12" s="73">
        <v>274597.25000000047</v>
      </c>
      <c r="BI12" s="73">
        <v>153261.69999999984</v>
      </c>
      <c r="BJ12" s="71">
        <v>15.886071437288971</v>
      </c>
      <c r="BK12" s="71">
        <v>12.140722029032872</v>
      </c>
      <c r="BL12" s="71">
        <v>9.9368104573478213</v>
      </c>
      <c r="BM12" s="71">
        <v>9.513707809001879</v>
      </c>
      <c r="BN12" s="71">
        <v>3.9109396569375887</v>
      </c>
      <c r="BO12" s="71">
        <v>5.6375306528983113</v>
      </c>
      <c r="BP12" s="71">
        <v>16.147435069648193</v>
      </c>
      <c r="BQ12" s="71">
        <v>11.672512956972932</v>
      </c>
      <c r="BR12" s="72">
        <v>9.8686455347543429</v>
      </c>
      <c r="BS12" s="72">
        <v>10.857597133459858</v>
      </c>
      <c r="BT12" s="71">
        <v>12.677186251439101</v>
      </c>
      <c r="BU12" s="71">
        <v>13.549493085650692</v>
      </c>
      <c r="BV12" s="71">
        <v>12.500959269765543</v>
      </c>
      <c r="BW12" s="71">
        <v>10.627196715475465</v>
      </c>
      <c r="BX12" s="75">
        <v>37862</v>
      </c>
      <c r="BY12" s="75">
        <v>35191</v>
      </c>
      <c r="BZ12" s="75">
        <v>33291</v>
      </c>
      <c r="CA12" s="75">
        <v>36441</v>
      </c>
      <c r="CB12" s="75">
        <v>44919</v>
      </c>
      <c r="CC12" s="75">
        <v>52206</v>
      </c>
      <c r="CD12" s="75">
        <v>38833</v>
      </c>
      <c r="CE12" s="75">
        <v>38938</v>
      </c>
      <c r="CF12" s="75">
        <v>58063</v>
      </c>
      <c r="CG12" s="75">
        <v>41687</v>
      </c>
      <c r="CH12" s="75">
        <v>44817</v>
      </c>
      <c r="CI12" s="75">
        <v>44238</v>
      </c>
      <c r="CJ12" s="75">
        <v>24870</v>
      </c>
      <c r="CK12" s="75">
        <v>291446</v>
      </c>
      <c r="CL12" s="73">
        <v>4306252.4499999983</v>
      </c>
      <c r="CM12" s="73">
        <v>4189275.8300000005</v>
      </c>
      <c r="CN12" s="73">
        <v>4623194.0200000014</v>
      </c>
      <c r="CO12" s="73">
        <v>5123233.3400000008</v>
      </c>
      <c r="CP12" s="73">
        <v>5279737.5400000038</v>
      </c>
      <c r="CQ12" s="73">
        <v>4245492.03</v>
      </c>
      <c r="CR12" s="73">
        <v>4336284.1100000003</v>
      </c>
      <c r="CS12" s="73">
        <v>4172771.2800000003</v>
      </c>
      <c r="CT12" s="73">
        <v>3858074.3199999994</v>
      </c>
      <c r="CU12" s="73">
        <v>3690200.6800000016</v>
      </c>
      <c r="CV12" s="73">
        <v>4277702.55</v>
      </c>
      <c r="CW12" s="73">
        <v>4070178.4200000004</v>
      </c>
      <c r="CX12" s="73">
        <v>3683623.89</v>
      </c>
      <c r="CY12" s="77"/>
      <c r="CZ12" s="4">
        <v>20</v>
      </c>
      <c r="DA12" s="76" t="str">
        <f t="shared" si="6"/>
        <v>L020</v>
      </c>
      <c r="DB12" s="71">
        <v>1.615887639322646</v>
      </c>
      <c r="DC12" s="71">
        <v>1.8225444632750165</v>
      </c>
      <c r="DD12" s="71">
        <v>0.6545274453954627</v>
      </c>
      <c r="DE12" s="71">
        <v>0.65946605469753339</v>
      </c>
      <c r="DF12" s="71">
        <v>1.0132772646370825</v>
      </c>
      <c r="DG12" s="71">
        <v>0.5488384838173348</v>
      </c>
      <c r="DH12" s="71">
        <v>0.63937385491149523</v>
      </c>
      <c r="DI12" s="71">
        <v>0.45198534731725731</v>
      </c>
      <c r="DJ12" s="71">
        <v>0.46011196535877125</v>
      </c>
      <c r="DK12" s="71">
        <v>0.49177665900893242</v>
      </c>
      <c r="DL12" s="71">
        <v>0.3322466076784637</v>
      </c>
      <c r="DM12" s="71">
        <v>0.35930432316614291</v>
      </c>
      <c r="DN12" s="71">
        <v>0.34663162931258151</v>
      </c>
      <c r="DO12" s="71">
        <v>0.44553949566086376</v>
      </c>
      <c r="DQ12" s="71"/>
      <c r="DR12" s="71"/>
      <c r="DS12" s="71"/>
      <c r="DT12" s="71"/>
      <c r="DU12" s="71"/>
      <c r="DV12" s="71"/>
      <c r="DW12" s="71"/>
      <c r="DX12" s="71"/>
      <c r="DY12" s="71"/>
      <c r="DZ12" s="71"/>
      <c r="EA12" s="71"/>
      <c r="EB12" s="71"/>
      <c r="EC12" s="71"/>
      <c r="ED12" s="71"/>
    </row>
    <row r="13" spans="1:134">
      <c r="A13" s="4">
        <v>14</v>
      </c>
      <c r="B13" s="46" t="s">
        <v>196</v>
      </c>
      <c r="C13" s="65" t="str">
        <f t="shared" si="5"/>
        <v>L014</v>
      </c>
      <c r="D13" s="69">
        <v>1163549.94</v>
      </c>
      <c r="E13" s="68">
        <v>14575121.580000006</v>
      </c>
      <c r="F13" s="69">
        <v>290464.10999999987</v>
      </c>
      <c r="G13" s="69">
        <v>3390623.2100000046</v>
      </c>
      <c r="H13" s="70">
        <v>103.15429276060959</v>
      </c>
      <c r="I13" s="70">
        <v>30.31538025071039</v>
      </c>
      <c r="J13" s="69">
        <v>1745394.6399999997</v>
      </c>
      <c r="K13" s="69">
        <v>1758544.7799999998</v>
      </c>
      <c r="L13" s="69">
        <v>1655279.72</v>
      </c>
      <c r="M13" s="69">
        <v>1928776.5800000003</v>
      </c>
      <c r="N13" s="69">
        <v>3086532.7</v>
      </c>
      <c r="O13" s="69">
        <v>3200778.1400000006</v>
      </c>
      <c r="P13" s="69">
        <v>1606509.78</v>
      </c>
      <c r="Q13" s="69">
        <v>1515796.9200000002</v>
      </c>
      <c r="R13" s="69">
        <v>4452955.7399999993</v>
      </c>
      <c r="S13" s="69">
        <v>1911215.7300000002</v>
      </c>
      <c r="T13" s="69">
        <v>1942523.86</v>
      </c>
      <c r="U13" s="69">
        <v>1982569.6100000003</v>
      </c>
      <c r="V13" s="69">
        <v>1163549.94</v>
      </c>
      <c r="W13" s="70">
        <v>104.45766581880524</v>
      </c>
      <c r="X13" s="70">
        <v>105.57180627250993</v>
      </c>
      <c r="Y13" s="70">
        <v>104.28120332119862</v>
      </c>
      <c r="Z13" s="71">
        <v>104.54254624429534</v>
      </c>
      <c r="AA13" s="71">
        <v>108.46532689310611</v>
      </c>
      <c r="AB13" s="71">
        <v>104.17267773180821</v>
      </c>
      <c r="AC13" s="71">
        <v>103.14095825760663</v>
      </c>
      <c r="AD13" s="71">
        <v>94.313302185286773</v>
      </c>
      <c r="AE13" s="71">
        <v>111.94039906313313</v>
      </c>
      <c r="AF13" s="71">
        <v>85.808834606090599</v>
      </c>
      <c r="AG13" s="71">
        <v>105.73674238439938</v>
      </c>
      <c r="AH13" s="71">
        <v>111.53594616174907</v>
      </c>
      <c r="AI13" s="71">
        <v>101.64277781871944</v>
      </c>
      <c r="AJ13" s="71">
        <v>-19.280828916935022</v>
      </c>
      <c r="AK13" s="71">
        <v>-16.836420719343582</v>
      </c>
      <c r="AL13" s="71">
        <v>-25.493917955254041</v>
      </c>
      <c r="AM13" s="71">
        <v>-14.980299592468215</v>
      </c>
      <c r="AN13" s="71">
        <v>-7.1096986811998057</v>
      </c>
      <c r="AO13" s="71">
        <v>-2.6776055295916534</v>
      </c>
      <c r="AP13" s="71">
        <v>1.8743362315459811</v>
      </c>
      <c r="AQ13" s="71">
        <v>19.859827766343852</v>
      </c>
      <c r="AR13" s="71">
        <v>141.94121893544795</v>
      </c>
      <c r="AS13" s="71">
        <v>-31.355553526345268</v>
      </c>
      <c r="AT13" s="71">
        <v>34.005172170489843</v>
      </c>
      <c r="AU13" s="71">
        <v>42.069390703513321</v>
      </c>
      <c r="AV13" s="72">
        <v>33.268677605270483</v>
      </c>
      <c r="AW13" s="73">
        <v>-416910.32000000076</v>
      </c>
      <c r="AX13" s="73">
        <v>-356016.42000000039</v>
      </c>
      <c r="AY13" s="73">
        <v>-566390.87999999966</v>
      </c>
      <c r="AZ13" s="73">
        <v>-339846.5399999998</v>
      </c>
      <c r="BA13" s="73">
        <v>-236117.36999999965</v>
      </c>
      <c r="BB13" s="73">
        <v>-50113.270000000019</v>
      </c>
      <c r="BC13" s="73">
        <v>29557.39000000013</v>
      </c>
      <c r="BD13" s="73">
        <v>251155.59000000032</v>
      </c>
      <c r="BE13" s="73">
        <v>2612444.3299999996</v>
      </c>
      <c r="BF13" s="73">
        <v>-873009.1100000015</v>
      </c>
      <c r="BG13" s="73">
        <v>492935.1400000006</v>
      </c>
      <c r="BH13" s="73">
        <v>587075.76000000024</v>
      </c>
      <c r="BI13" s="73">
        <v>290464.10999999987</v>
      </c>
      <c r="BJ13" s="71">
        <v>10.708257294363237</v>
      </c>
      <c r="BK13" s="71">
        <v>8.5984746497189342</v>
      </c>
      <c r="BL13" s="71">
        <v>8.2827544837493381</v>
      </c>
      <c r="BM13" s="71">
        <v>10.395322553778154</v>
      </c>
      <c r="BN13" s="71">
        <v>-0.34140809330649668</v>
      </c>
      <c r="BO13" s="71">
        <v>8.4606679955769657</v>
      </c>
      <c r="BP13" s="71">
        <v>18.353406994413859</v>
      </c>
      <c r="BQ13" s="71">
        <v>17.378464429559884</v>
      </c>
      <c r="BR13" s="72">
        <v>8.0196487430240637</v>
      </c>
      <c r="BS13" s="72">
        <v>8.8984342421804108</v>
      </c>
      <c r="BT13" s="71">
        <v>11.536726366235426</v>
      </c>
      <c r="BU13" s="71">
        <v>11.001463113922691</v>
      </c>
      <c r="BV13" s="71">
        <v>8.892092715184635</v>
      </c>
      <c r="BW13" s="71">
        <v>9.6153662301371892</v>
      </c>
      <c r="BX13" s="75">
        <v>35529</v>
      </c>
      <c r="BY13" s="75">
        <v>37736</v>
      </c>
      <c r="BZ13" s="75">
        <v>34279</v>
      </c>
      <c r="CA13" s="75">
        <v>37182</v>
      </c>
      <c r="CB13" s="75">
        <v>53392</v>
      </c>
      <c r="CC13" s="75">
        <v>57318</v>
      </c>
      <c r="CD13" s="75">
        <v>36085</v>
      </c>
      <c r="CE13" s="75">
        <v>34741</v>
      </c>
      <c r="CF13" s="75">
        <v>66367</v>
      </c>
      <c r="CG13" s="75">
        <v>43934</v>
      </c>
      <c r="CH13" s="75">
        <v>44464</v>
      </c>
      <c r="CI13" s="75">
        <v>45252</v>
      </c>
      <c r="CJ13" s="75">
        <v>27563</v>
      </c>
      <c r="CK13" s="75">
        <v>298406</v>
      </c>
      <c r="CL13" s="73">
        <v>3466981.2299999995</v>
      </c>
      <c r="CM13" s="73">
        <v>3332364.6900000004</v>
      </c>
      <c r="CN13" s="73">
        <v>3045340.3599999994</v>
      </c>
      <c r="CO13" s="73">
        <v>3883531.7399999998</v>
      </c>
      <c r="CP13" s="73">
        <v>4467974.6000000006</v>
      </c>
      <c r="CQ13" s="73">
        <v>3683939.5599999991</v>
      </c>
      <c r="CR13" s="73">
        <v>3906928.6599999997</v>
      </c>
      <c r="CS13" s="73">
        <v>4913313.2200000007</v>
      </c>
      <c r="CT13" s="73">
        <v>3485921.6400000011</v>
      </c>
      <c r="CU13" s="73">
        <v>3758789.38</v>
      </c>
      <c r="CV13" s="73">
        <v>3699614.1799999992</v>
      </c>
      <c r="CW13" s="73">
        <v>3549675.8000000007</v>
      </c>
      <c r="CX13" s="73">
        <v>3570320.4500000007</v>
      </c>
      <c r="CY13" s="77"/>
      <c r="CZ13" s="4">
        <v>14</v>
      </c>
      <c r="DA13" s="76" t="str">
        <f t="shared" si="6"/>
        <v>L014</v>
      </c>
      <c r="DB13" s="71">
        <v>3.6037280131734781</v>
      </c>
      <c r="DC13" s="71">
        <v>3.2220668284582241</v>
      </c>
      <c r="DD13" s="71">
        <v>0.52866783417935093</v>
      </c>
      <c r="DE13" s="71">
        <v>0.44038156819394836</v>
      </c>
      <c r="DF13" s="71">
        <v>0.39989451365893131</v>
      </c>
      <c r="DG13" s="71">
        <v>0.22514671198217714</v>
      </c>
      <c r="DH13" s="71">
        <v>0.28625270528660124</v>
      </c>
      <c r="DI13" s="71">
        <v>0.17517310375007561</v>
      </c>
      <c r="DJ13" s="71">
        <v>0.12678704194882701</v>
      </c>
      <c r="DK13" s="71">
        <v>0.10207390919214582</v>
      </c>
      <c r="DL13" s="71">
        <v>0.19905029067280067</v>
      </c>
      <c r="DM13" s="71">
        <v>0.10802817880409496</v>
      </c>
      <c r="DN13" s="71">
        <v>5.9149098081911856E-2</v>
      </c>
      <c r="DO13" s="71">
        <v>0.14777217124109995</v>
      </c>
      <c r="DQ13" s="71"/>
      <c r="DR13" s="71"/>
      <c r="DS13" s="71"/>
      <c r="DT13" s="71"/>
      <c r="DU13" s="71"/>
      <c r="DV13" s="71"/>
      <c r="DW13" s="71"/>
      <c r="DX13" s="71"/>
      <c r="DY13" s="71"/>
      <c r="DZ13" s="71"/>
      <c r="EA13" s="71"/>
      <c r="EB13" s="71"/>
      <c r="EC13" s="71"/>
      <c r="ED13" s="71"/>
    </row>
    <row r="14" spans="1:134">
      <c r="A14" s="4">
        <v>16</v>
      </c>
      <c r="B14" s="46" t="s">
        <v>210</v>
      </c>
      <c r="C14" s="65" t="str">
        <f t="shared" si="5"/>
        <v>L016</v>
      </c>
      <c r="D14" s="69">
        <v>676550.94</v>
      </c>
      <c r="E14" s="68">
        <v>7831451.620000002</v>
      </c>
      <c r="F14" s="69">
        <v>-84753.280000000144</v>
      </c>
      <c r="G14" s="69">
        <v>-47898.289999996312</v>
      </c>
      <c r="H14" s="70">
        <v>77.941681046354589</v>
      </c>
      <c r="I14" s="70">
        <v>-0.60789647048428153</v>
      </c>
      <c r="J14" s="69">
        <v>1312930.6700000004</v>
      </c>
      <c r="K14" s="69">
        <v>1153101.6000000001</v>
      </c>
      <c r="L14" s="69">
        <v>1003953.47</v>
      </c>
      <c r="M14" s="69">
        <v>1118519.3799999999</v>
      </c>
      <c r="N14" s="69">
        <v>1718581.4</v>
      </c>
      <c r="O14" s="69">
        <v>1876192.9299999995</v>
      </c>
      <c r="P14" s="69">
        <v>891910.52000000014</v>
      </c>
      <c r="Q14" s="69">
        <v>904746.50000000012</v>
      </c>
      <c r="R14" s="69">
        <v>2181306.3600000003</v>
      </c>
      <c r="S14" s="69">
        <v>986152.76999999967</v>
      </c>
      <c r="T14" s="69">
        <v>1089696.22</v>
      </c>
      <c r="U14" s="69">
        <v>1101088.31</v>
      </c>
      <c r="V14" s="69">
        <v>676550.94</v>
      </c>
      <c r="W14" s="70">
        <v>109.84818352584429</v>
      </c>
      <c r="X14" s="70">
        <v>94.556354129184598</v>
      </c>
      <c r="Y14" s="70">
        <v>82.873367577777643</v>
      </c>
      <c r="Z14" s="71">
        <v>73.838987349812939</v>
      </c>
      <c r="AA14" s="71">
        <v>94.799585998346757</v>
      </c>
      <c r="AB14" s="71">
        <v>91.978832128886168</v>
      </c>
      <c r="AC14" s="71">
        <v>76.115964563391941</v>
      </c>
      <c r="AD14" s="71">
        <v>76.846425620542334</v>
      </c>
      <c r="AE14" s="71">
        <v>87.330584030327742</v>
      </c>
      <c r="AF14" s="71">
        <v>68.917995362143245</v>
      </c>
      <c r="AG14" s="71">
        <v>81.164637652681151</v>
      </c>
      <c r="AH14" s="71">
        <v>73.752673880975152</v>
      </c>
      <c r="AI14" s="71">
        <v>72.395110195257843</v>
      </c>
      <c r="AJ14" s="71">
        <v>-1.9676892783000222</v>
      </c>
      <c r="AK14" s="71">
        <v>-6.4320769837274856</v>
      </c>
      <c r="AL14" s="71">
        <v>-22.417527632463617</v>
      </c>
      <c r="AM14" s="71">
        <v>-26.745703790196117</v>
      </c>
      <c r="AN14" s="71">
        <v>-23.553904886425826</v>
      </c>
      <c r="AO14" s="71">
        <v>-20.889615522040462</v>
      </c>
      <c r="AP14" s="71">
        <v>-21.107393233618645</v>
      </c>
      <c r="AQ14" s="71">
        <v>-1.7901742184462166</v>
      </c>
      <c r="AR14" s="71">
        <v>94.135971555144792</v>
      </c>
      <c r="AS14" s="71">
        <v>-44.794881807162</v>
      </c>
      <c r="AT14" s="71">
        <v>7.3468690419116411</v>
      </c>
      <c r="AU14" s="71">
        <v>-3.5159490898441281</v>
      </c>
      <c r="AV14" s="72">
        <v>-11.132642874355813</v>
      </c>
      <c r="AW14" s="73">
        <v>-26352.939999999246</v>
      </c>
      <c r="AX14" s="73">
        <v>-79266.889999999898</v>
      </c>
      <c r="AY14" s="73">
        <v>-290093.29000000004</v>
      </c>
      <c r="AZ14" s="73">
        <v>-408379.98</v>
      </c>
      <c r="BA14" s="73">
        <v>-529511.83999999939</v>
      </c>
      <c r="BB14" s="73">
        <v>-469673.07000000053</v>
      </c>
      <c r="BC14" s="73">
        <v>-238626.99999999965</v>
      </c>
      <c r="BD14" s="73">
        <v>-16491.769999999902</v>
      </c>
      <c r="BE14" s="73">
        <v>1057709.1500000004</v>
      </c>
      <c r="BF14" s="73">
        <v>-800190.23999999987</v>
      </c>
      <c r="BG14" s="73">
        <v>74579.310000000172</v>
      </c>
      <c r="BH14" s="73">
        <v>-40124.459999999963</v>
      </c>
      <c r="BI14" s="73">
        <v>-84753.280000000144</v>
      </c>
      <c r="BJ14" s="71">
        <v>13.814641601488558</v>
      </c>
      <c r="BK14" s="71">
        <v>10.682957422532088</v>
      </c>
      <c r="BL14" s="71">
        <v>9.6331573810574245</v>
      </c>
      <c r="BM14" s="71">
        <v>11.393157819598265</v>
      </c>
      <c r="BN14" s="71">
        <v>-2.3366568754668866</v>
      </c>
      <c r="BO14" s="71">
        <v>2.7448880354144363</v>
      </c>
      <c r="BP14" s="71">
        <v>16.359122356421917</v>
      </c>
      <c r="BQ14" s="71">
        <v>18.303988478636953</v>
      </c>
      <c r="BR14" s="72">
        <v>10.562274973220935</v>
      </c>
      <c r="BS14" s="72">
        <v>9.5503059986924956</v>
      </c>
      <c r="BT14" s="71">
        <v>14.371233404122268</v>
      </c>
      <c r="BU14" s="71">
        <v>12.312761209388917</v>
      </c>
      <c r="BV14" s="71">
        <v>10.272199702748615</v>
      </c>
      <c r="BW14" s="71">
        <v>11.254798459926818</v>
      </c>
      <c r="BX14" s="75">
        <v>28434</v>
      </c>
      <c r="BY14" s="75">
        <v>25512</v>
      </c>
      <c r="BZ14" s="75">
        <v>21916</v>
      </c>
      <c r="CA14" s="75">
        <v>22654</v>
      </c>
      <c r="CB14" s="75">
        <v>28436</v>
      </c>
      <c r="CC14" s="75">
        <v>34621</v>
      </c>
      <c r="CD14" s="75">
        <v>19786</v>
      </c>
      <c r="CE14" s="75">
        <v>20528</v>
      </c>
      <c r="CF14" s="75">
        <v>31153</v>
      </c>
      <c r="CG14" s="75">
        <v>22650</v>
      </c>
      <c r="CH14" s="75">
        <v>23686</v>
      </c>
      <c r="CI14" s="75">
        <v>24111</v>
      </c>
      <c r="CJ14" s="75">
        <v>14081</v>
      </c>
      <c r="CK14" s="75">
        <v>155995</v>
      </c>
      <c r="CL14" s="73">
        <v>2875330.2500000005</v>
      </c>
      <c r="CM14" s="73">
        <v>2816830.9900000016</v>
      </c>
      <c r="CN14" s="73">
        <v>2801931.0399999996</v>
      </c>
      <c r="CO14" s="73">
        <v>3281534.02</v>
      </c>
      <c r="CP14" s="73">
        <v>3115115.7900000005</v>
      </c>
      <c r="CQ14" s="73">
        <v>2778331.8700000006</v>
      </c>
      <c r="CR14" s="73">
        <v>2033368.2499999995</v>
      </c>
      <c r="CS14" s="73">
        <v>3452223.8300000005</v>
      </c>
      <c r="CT14" s="73">
        <v>2931581.05</v>
      </c>
      <c r="CU14" s="73">
        <v>2705622.6399999997</v>
      </c>
      <c r="CV14" s="73">
        <v>2980457.6000000006</v>
      </c>
      <c r="CW14" s="73">
        <v>2859997.63</v>
      </c>
      <c r="CX14" s="73">
        <v>2824063.25</v>
      </c>
      <c r="CY14" s="77"/>
      <c r="CZ14" s="4">
        <v>16</v>
      </c>
      <c r="DA14" s="76" t="str">
        <f t="shared" si="6"/>
        <v>L016</v>
      </c>
      <c r="DB14" s="71">
        <v>1.0323854565166157</v>
      </c>
      <c r="DC14" s="71">
        <v>0.91201117471856707</v>
      </c>
      <c r="DD14" s="71">
        <v>0.36523510172740464</v>
      </c>
      <c r="DE14" s="71">
        <v>0.43939408149120102</v>
      </c>
      <c r="DF14" s="71">
        <v>0.61037934490642043</v>
      </c>
      <c r="DG14" s="71">
        <v>0.45767456280782559</v>
      </c>
      <c r="DH14" s="71">
        <v>0.22343221977567695</v>
      </c>
      <c r="DI14" s="71">
        <v>0.1139730073634279</v>
      </c>
      <c r="DJ14" s="71">
        <v>0.12891483726955766</v>
      </c>
      <c r="DK14" s="71">
        <v>8.7668307089335262E-2</v>
      </c>
      <c r="DL14" s="71">
        <v>8.5057175202900917E-2</v>
      </c>
      <c r="DM14" s="71">
        <v>9.0805632154097066E-2</v>
      </c>
      <c r="DN14" s="71">
        <v>7.4111393143441104E-2</v>
      </c>
      <c r="DO14" s="71">
        <v>0.11657290939927668</v>
      </c>
      <c r="DQ14" s="71"/>
      <c r="DR14" s="71"/>
      <c r="DS14" s="71"/>
      <c r="DT14" s="71"/>
      <c r="DU14" s="71"/>
      <c r="DV14" s="71"/>
      <c r="DW14" s="71"/>
      <c r="DX14" s="71"/>
      <c r="DY14" s="71"/>
      <c r="DZ14" s="71"/>
      <c r="EA14" s="71"/>
      <c r="EB14" s="71"/>
      <c r="EC14" s="71"/>
      <c r="ED14" s="71"/>
    </row>
    <row r="15" spans="1:134">
      <c r="A15" s="4">
        <v>17</v>
      </c>
      <c r="B15" s="46" t="s">
        <v>223</v>
      </c>
      <c r="C15" s="65" t="str">
        <f t="shared" si="5"/>
        <v>L017</v>
      </c>
      <c r="D15" s="69">
        <v>1091779.5799999998</v>
      </c>
      <c r="E15" s="68">
        <v>13647859.15</v>
      </c>
      <c r="F15" s="69">
        <v>-342507.11000000057</v>
      </c>
      <c r="G15" s="69">
        <v>-43465.919999999925</v>
      </c>
      <c r="H15" s="70">
        <v>82.331382691355685</v>
      </c>
      <c r="I15" s="70">
        <v>-0.31747051346578958</v>
      </c>
      <c r="J15" s="69">
        <v>2429783.3800000008</v>
      </c>
      <c r="K15" s="69">
        <v>2081271.9200000006</v>
      </c>
      <c r="L15" s="69">
        <v>1788105.2899999996</v>
      </c>
      <c r="M15" s="69">
        <v>2112207.9499999997</v>
      </c>
      <c r="N15" s="69">
        <v>2697610.9899999993</v>
      </c>
      <c r="O15" s="69">
        <v>3476375.56</v>
      </c>
      <c r="P15" s="69">
        <v>1711537.6500000001</v>
      </c>
      <c r="Q15" s="69">
        <v>1587869.6500000004</v>
      </c>
      <c r="R15" s="69">
        <v>3717820.3599999994</v>
      </c>
      <c r="S15" s="69">
        <v>1903062.1000000008</v>
      </c>
      <c r="T15" s="69">
        <v>1839792.4900000002</v>
      </c>
      <c r="U15" s="69">
        <v>1795997.3200000005</v>
      </c>
      <c r="V15" s="69">
        <v>1091779.5799999998</v>
      </c>
      <c r="W15" s="70">
        <v>125.10093050495431</v>
      </c>
      <c r="X15" s="70">
        <v>102.67060684343308</v>
      </c>
      <c r="Y15" s="70">
        <v>91.704239201903775</v>
      </c>
      <c r="Z15" s="71">
        <v>89.197605558117075</v>
      </c>
      <c r="AA15" s="71">
        <v>90.311293729813812</v>
      </c>
      <c r="AB15" s="71">
        <v>105.05714042403677</v>
      </c>
      <c r="AC15" s="71">
        <v>86.330718317974188</v>
      </c>
      <c r="AD15" s="71">
        <v>82.067413767228786</v>
      </c>
      <c r="AE15" s="71">
        <v>87.514877197544365</v>
      </c>
      <c r="AF15" s="71">
        <v>92.834224482480977</v>
      </c>
      <c r="AG15" s="71">
        <v>82.723485132730758</v>
      </c>
      <c r="AH15" s="71">
        <v>68.609161405001814</v>
      </c>
      <c r="AI15" s="71">
        <v>71.853781603628917</v>
      </c>
      <c r="AJ15" s="71">
        <v>10.861922392738087</v>
      </c>
      <c r="AK15" s="71">
        <v>-1.6173637253764195</v>
      </c>
      <c r="AL15" s="71">
        <v>-9.4538077518461883</v>
      </c>
      <c r="AM15" s="71">
        <v>-10.532050533300175</v>
      </c>
      <c r="AN15" s="71">
        <v>-22.174398125670834</v>
      </c>
      <c r="AO15" s="71">
        <v>3.5827348940581816</v>
      </c>
      <c r="AP15" s="71">
        <v>-14.021796178239098</v>
      </c>
      <c r="AQ15" s="71">
        <v>3.6807784699350199</v>
      </c>
      <c r="AR15" s="71">
        <v>96.589983561998835</v>
      </c>
      <c r="AS15" s="71">
        <v>-36.862834538299808</v>
      </c>
      <c r="AT15" s="71">
        <v>5.8413917296620932</v>
      </c>
      <c r="AU15" s="71">
        <v>-14.120346933276506</v>
      </c>
      <c r="AV15" s="72">
        <v>-23.879961543811056</v>
      </c>
      <c r="AW15" s="73">
        <v>238062.9700000002</v>
      </c>
      <c r="AX15" s="73">
        <v>-34215.119999999879</v>
      </c>
      <c r="AY15" s="73">
        <v>-186693.70000000042</v>
      </c>
      <c r="AZ15" s="73">
        <v>-248646.37000000011</v>
      </c>
      <c r="BA15" s="73">
        <v>-768614.6800000011</v>
      </c>
      <c r="BB15" s="73">
        <v>150882.25000000047</v>
      </c>
      <c r="BC15" s="73">
        <v>-279126.92999999947</v>
      </c>
      <c r="BD15" s="73">
        <v>56371.0699999996</v>
      </c>
      <c r="BE15" s="73">
        <v>1826665.8399999992</v>
      </c>
      <c r="BF15" s="73">
        <v>-1111108.8499999994</v>
      </c>
      <c r="BG15" s="73">
        <v>101538.23999999999</v>
      </c>
      <c r="BH15" s="73">
        <v>-295298.1799999997</v>
      </c>
      <c r="BI15" s="73">
        <v>-342507.11000000057</v>
      </c>
      <c r="BJ15" s="71">
        <v>15.613619806171434</v>
      </c>
      <c r="BK15" s="71">
        <v>12.010149418164447</v>
      </c>
      <c r="BL15" s="71">
        <v>12.358269205428376</v>
      </c>
      <c r="BM15" s="71">
        <v>12.796951458550859</v>
      </c>
      <c r="BN15" s="71">
        <v>4.4821681484870464</v>
      </c>
      <c r="BO15" s="71">
        <v>8.7751563563926904</v>
      </c>
      <c r="BP15" s="71">
        <v>20.365023268312843</v>
      </c>
      <c r="BQ15" s="71">
        <v>21.581070301069232</v>
      </c>
      <c r="BR15" s="72">
        <v>9.6589396728003134</v>
      </c>
      <c r="BS15" s="72">
        <v>14.651638585332922</v>
      </c>
      <c r="BT15" s="71">
        <v>14.788462032313792</v>
      </c>
      <c r="BU15" s="71">
        <v>14.698318258408847</v>
      </c>
      <c r="BV15" s="71">
        <v>12.627581103990748</v>
      </c>
      <c r="BW15" s="71">
        <v>13.096534832692456</v>
      </c>
      <c r="BX15" s="75">
        <v>38041</v>
      </c>
      <c r="BY15" s="75">
        <v>38827</v>
      </c>
      <c r="BZ15" s="75">
        <v>32428</v>
      </c>
      <c r="CA15" s="75">
        <v>36074</v>
      </c>
      <c r="CB15" s="75">
        <v>39878</v>
      </c>
      <c r="CC15" s="75">
        <v>45087</v>
      </c>
      <c r="CD15" s="75">
        <v>31250</v>
      </c>
      <c r="CE15" s="75">
        <v>30987</v>
      </c>
      <c r="CF15" s="75">
        <v>52607</v>
      </c>
      <c r="CG15" s="75">
        <v>32715</v>
      </c>
      <c r="CH15" s="75">
        <v>35244</v>
      </c>
      <c r="CI15" s="75">
        <v>36610</v>
      </c>
      <c r="CJ15" s="75">
        <v>22064</v>
      </c>
      <c r="CK15" s="75">
        <v>241477</v>
      </c>
      <c r="CL15" s="73">
        <v>3168684.4900000012</v>
      </c>
      <c r="CM15" s="73">
        <v>3268107.4699999983</v>
      </c>
      <c r="CN15" s="73">
        <v>3639735.9599999995</v>
      </c>
      <c r="CO15" s="73">
        <v>4269288.3299999991</v>
      </c>
      <c r="CP15" s="73">
        <v>4746814.2299999995</v>
      </c>
      <c r="CQ15" s="73">
        <v>3490142.4000000004</v>
      </c>
      <c r="CR15" s="73">
        <v>3425170.57</v>
      </c>
      <c r="CS15" s="73">
        <v>3381594.42</v>
      </c>
      <c r="CT15" s="73">
        <v>2898181.9099999992</v>
      </c>
      <c r="CU15" s="73">
        <v>2469978.2299999991</v>
      </c>
      <c r="CV15" s="73">
        <v>2610498.9600000004</v>
      </c>
      <c r="CW15" s="73">
        <v>3039615.7500000009</v>
      </c>
      <c r="CX15" s="73">
        <v>3023826.3899999997</v>
      </c>
      <c r="CY15" s="77"/>
      <c r="CZ15" s="4">
        <v>17</v>
      </c>
      <c r="DA15" s="76" t="str">
        <f t="shared" si="6"/>
        <v>L017</v>
      </c>
      <c r="DB15" s="71">
        <v>1.6776508588141084</v>
      </c>
      <c r="DC15" s="71">
        <v>2.5018369694464555</v>
      </c>
      <c r="DD15" s="71">
        <v>0.74567454926309451</v>
      </c>
      <c r="DE15" s="71">
        <v>0.67775975035083302</v>
      </c>
      <c r="DF15" s="71">
        <v>0.95120846127695791</v>
      </c>
      <c r="DG15" s="71">
        <v>0.49137396555351254</v>
      </c>
      <c r="DH15" s="71">
        <v>0.31661897301924913</v>
      </c>
      <c r="DI15" s="71">
        <v>0.41983743084417569</v>
      </c>
      <c r="DJ15" s="71">
        <v>0.32052584873439349</v>
      </c>
      <c r="DK15" s="71">
        <v>0.19299043839380026</v>
      </c>
      <c r="DL15" s="71">
        <v>0.31072702767929494</v>
      </c>
      <c r="DM15" s="71">
        <v>0.24257619977629286</v>
      </c>
      <c r="DN15" s="71">
        <v>0.23215625990738933</v>
      </c>
      <c r="DO15" s="71">
        <v>0.29522265353467442</v>
      </c>
      <c r="DQ15" s="71"/>
      <c r="DR15" s="71"/>
      <c r="DS15" s="71"/>
      <c r="DT15" s="71"/>
      <c r="DU15" s="71"/>
      <c r="DV15" s="71"/>
      <c r="DW15" s="71"/>
      <c r="DX15" s="71"/>
      <c r="DY15" s="71"/>
      <c r="DZ15" s="71"/>
      <c r="EA15" s="71"/>
      <c r="EB15" s="71"/>
      <c r="EC15" s="71"/>
      <c r="ED15" s="71"/>
    </row>
    <row r="16" spans="1:134">
      <c r="A16" s="4">
        <v>23</v>
      </c>
      <c r="B16" s="46" t="s">
        <v>238</v>
      </c>
      <c r="C16" s="65" t="str">
        <f t="shared" si="5"/>
        <v>L023</v>
      </c>
      <c r="D16" s="69">
        <v>2354773.8700000006</v>
      </c>
      <c r="E16" s="68">
        <v>21820720.609999999</v>
      </c>
      <c r="F16" s="69">
        <v>676198.52000000048</v>
      </c>
      <c r="G16" s="69">
        <v>591645.95999999717</v>
      </c>
      <c r="H16" s="70">
        <v>83.150893867842839</v>
      </c>
      <c r="I16" s="70">
        <v>2.7869606648163403</v>
      </c>
      <c r="J16" s="69">
        <v>3046857.72</v>
      </c>
      <c r="K16" s="69">
        <v>2798093.29</v>
      </c>
      <c r="L16" s="69">
        <v>2729802.71</v>
      </c>
      <c r="M16" s="69">
        <v>3549702.26</v>
      </c>
      <c r="N16" s="69">
        <v>7287208.8899999997</v>
      </c>
      <c r="O16" s="69">
        <v>4256780.5700000012</v>
      </c>
      <c r="P16" s="69">
        <v>2295415.7200000002</v>
      </c>
      <c r="Q16" s="69">
        <v>2187892.5000000005</v>
      </c>
      <c r="R16" s="69">
        <v>6648866.8600000003</v>
      </c>
      <c r="S16" s="69">
        <v>2582691.4099999997</v>
      </c>
      <c r="T16" s="69">
        <v>2711575.67</v>
      </c>
      <c r="U16" s="69">
        <v>3039504.58</v>
      </c>
      <c r="V16" s="69">
        <v>2354773.8700000006</v>
      </c>
      <c r="W16" s="70">
        <v>88.996479781837905</v>
      </c>
      <c r="X16" s="70">
        <v>84.122205404014181</v>
      </c>
      <c r="Y16" s="70">
        <v>92.706397347448515</v>
      </c>
      <c r="Z16" s="71">
        <v>109.72915371806211</v>
      </c>
      <c r="AA16" s="71">
        <v>99.29151927626269</v>
      </c>
      <c r="AB16" s="71">
        <v>80.072165311951991</v>
      </c>
      <c r="AC16" s="71">
        <v>62.915592170465438</v>
      </c>
      <c r="AD16" s="71">
        <v>74.451794363286609</v>
      </c>
      <c r="AE16" s="71">
        <v>95.645842790378339</v>
      </c>
      <c r="AF16" s="71">
        <v>76.12577089606917</v>
      </c>
      <c r="AG16" s="71">
        <v>78.117776517510265</v>
      </c>
      <c r="AH16" s="71">
        <v>83.643627516272602</v>
      </c>
      <c r="AI16" s="71">
        <v>106.74324003737968</v>
      </c>
      <c r="AJ16" s="71">
        <v>-36.454871422889248</v>
      </c>
      <c r="AK16" s="71">
        <v>-23.166496223985732</v>
      </c>
      <c r="AL16" s="71">
        <v>-28.383438676403429</v>
      </c>
      <c r="AM16" s="71">
        <v>-42.107640265635297</v>
      </c>
      <c r="AN16" s="71">
        <v>-28.802200754196093</v>
      </c>
      <c r="AO16" s="71">
        <v>-39.351819757538507</v>
      </c>
      <c r="AP16" s="71">
        <v>-38.643176952959081</v>
      </c>
      <c r="AQ16" s="71">
        <v>-4.7347550723854992</v>
      </c>
      <c r="AR16" s="71">
        <v>87.978580247299249</v>
      </c>
      <c r="AS16" s="71">
        <v>-42.427064057419329</v>
      </c>
      <c r="AT16" s="71">
        <v>1.2543678847359185</v>
      </c>
      <c r="AU16" s="71">
        <v>8.097840080733798</v>
      </c>
      <c r="AV16" s="72">
        <v>40.284073038484713</v>
      </c>
      <c r="AW16" s="73">
        <v>-1747935.8199999998</v>
      </c>
      <c r="AX16" s="73">
        <v>-843668.64000000013</v>
      </c>
      <c r="AY16" s="73">
        <v>-1081889.2500000009</v>
      </c>
      <c r="AZ16" s="73">
        <v>-2581853.4000000013</v>
      </c>
      <c r="BA16" s="73">
        <v>-2945080.54</v>
      </c>
      <c r="BB16" s="73">
        <v>-2700568.0099999988</v>
      </c>
      <c r="BC16" s="73">
        <v>-1445677.13</v>
      </c>
      <c r="BD16" s="73">
        <v>-108739.91999999946</v>
      </c>
      <c r="BE16" s="73">
        <v>3111832.5599999991</v>
      </c>
      <c r="BF16" s="73">
        <v>-1903255.6199999996</v>
      </c>
      <c r="BG16" s="73">
        <v>33591.769999999553</v>
      </c>
      <c r="BH16" s="73">
        <v>227695.7799999998</v>
      </c>
      <c r="BI16" s="73">
        <v>676198.52000000048</v>
      </c>
      <c r="BJ16" s="71">
        <v>9.037133667700429</v>
      </c>
      <c r="BK16" s="71">
        <v>8.1302956298241025</v>
      </c>
      <c r="BL16" s="71">
        <v>9.4324894083658233</v>
      </c>
      <c r="BM16" s="71">
        <v>5.097662942780822</v>
      </c>
      <c r="BN16" s="71">
        <v>-15.029107570474801</v>
      </c>
      <c r="BO16" s="71">
        <v>5.3025270334451307</v>
      </c>
      <c r="BP16" s="71">
        <v>15.211922219461673</v>
      </c>
      <c r="BQ16" s="71">
        <v>15.212858816892405</v>
      </c>
      <c r="BR16" s="72">
        <v>-1.6044669439604051</v>
      </c>
      <c r="BS16" s="72">
        <v>-0.26550349820278374</v>
      </c>
      <c r="BT16" s="71">
        <v>8.7941441177672566</v>
      </c>
      <c r="BU16" s="71">
        <v>8.4636351471344877</v>
      </c>
      <c r="BV16" s="71">
        <v>0.87821383227514938</v>
      </c>
      <c r="BW16" s="71">
        <v>3.4004633189946079</v>
      </c>
      <c r="BX16" s="75">
        <v>57668</v>
      </c>
      <c r="BY16" s="75">
        <v>54078</v>
      </c>
      <c r="BZ16" s="75">
        <v>49667</v>
      </c>
      <c r="CA16" s="75">
        <v>49577</v>
      </c>
      <c r="CB16" s="75">
        <v>58553</v>
      </c>
      <c r="CC16" s="75">
        <v>63482</v>
      </c>
      <c r="CD16" s="75">
        <v>42243</v>
      </c>
      <c r="CE16" s="75">
        <v>38955</v>
      </c>
      <c r="CF16" s="75">
        <v>69428</v>
      </c>
      <c r="CG16" s="75">
        <v>54968</v>
      </c>
      <c r="CH16" s="75">
        <v>59956</v>
      </c>
      <c r="CI16" s="75">
        <v>64693</v>
      </c>
      <c r="CJ16" s="75">
        <v>39747</v>
      </c>
      <c r="CK16" s="75">
        <v>369990</v>
      </c>
      <c r="CL16" s="73">
        <v>7068168.29</v>
      </c>
      <c r="CM16" s="73">
        <v>6719572.549999997</v>
      </c>
      <c r="CN16" s="73">
        <v>6645036.1200000001</v>
      </c>
      <c r="CO16" s="73">
        <v>7819569.9799999967</v>
      </c>
      <c r="CP16" s="73">
        <v>10664647.650000002</v>
      </c>
      <c r="CQ16" s="73">
        <v>9267027.8899999987</v>
      </c>
      <c r="CR16" s="73">
        <v>9208520.3700000029</v>
      </c>
      <c r="CS16" s="73">
        <v>10125044.719999999</v>
      </c>
      <c r="CT16" s="73">
        <v>8107811.0500000054</v>
      </c>
      <c r="CU16" s="73">
        <v>7349731.620000002</v>
      </c>
      <c r="CV16" s="73">
        <v>6045671.7000000002</v>
      </c>
      <c r="CW16" s="73">
        <v>7457566.290000001</v>
      </c>
      <c r="CX16" s="73">
        <v>8160424.3400000008</v>
      </c>
      <c r="CY16" s="77"/>
      <c r="CZ16" s="4">
        <v>23</v>
      </c>
      <c r="DA16" s="76" t="str">
        <f t="shared" si="6"/>
        <v>L023</v>
      </c>
      <c r="DB16" s="71">
        <v>1.3117237012757261</v>
      </c>
      <c r="DC16" s="71">
        <v>2.285398513026434</v>
      </c>
      <c r="DD16" s="71">
        <v>0.72141045840431151</v>
      </c>
      <c r="DE16" s="71">
        <v>1.0218053304233965</v>
      </c>
      <c r="DF16" s="71">
        <v>0.55187502781390307</v>
      </c>
      <c r="DG16" s="71">
        <v>0.30056518817917083</v>
      </c>
      <c r="DH16" s="71">
        <v>0.52646030208273364</v>
      </c>
      <c r="DI16" s="71">
        <v>0.34531143931447111</v>
      </c>
      <c r="DJ16" s="71">
        <v>0.22029451724808577</v>
      </c>
      <c r="DK16" s="71">
        <v>1.2956659812859161</v>
      </c>
      <c r="DL16" s="71">
        <v>0.26294465660322291</v>
      </c>
      <c r="DM16" s="71">
        <v>0.16537872160992387</v>
      </c>
      <c r="DN16" s="71">
        <v>0.1302221070054613</v>
      </c>
      <c r="DO16" s="71">
        <v>0.37909997320839683</v>
      </c>
      <c r="DQ16" s="71"/>
      <c r="DR16" s="71"/>
      <c r="DS16" s="71"/>
      <c r="DT16" s="71"/>
      <c r="DU16" s="71"/>
      <c r="DV16" s="71"/>
      <c r="DW16" s="71"/>
      <c r="DX16" s="71"/>
      <c r="DY16" s="71"/>
      <c r="DZ16" s="71"/>
      <c r="EA16" s="71"/>
      <c r="EB16" s="71"/>
      <c r="EC16" s="71"/>
      <c r="ED16" s="71"/>
    </row>
    <row r="17" spans="1:134">
      <c r="A17" s="4">
        <v>18</v>
      </c>
      <c r="B17" s="46" t="s">
        <v>253</v>
      </c>
      <c r="C17" s="65" t="str">
        <f t="shared" si="5"/>
        <v>L018</v>
      </c>
      <c r="D17" s="69">
        <v>1249783.92</v>
      </c>
      <c r="E17" s="68">
        <v>18354214.820000008</v>
      </c>
      <c r="F17" s="69">
        <v>-164311.19999999995</v>
      </c>
      <c r="G17" s="69">
        <v>942419.76999999955</v>
      </c>
      <c r="H17" s="70">
        <v>83.059283286459035</v>
      </c>
      <c r="I17" s="70">
        <v>5.4125365437264206</v>
      </c>
      <c r="J17" s="69">
        <v>2518068.1400000006</v>
      </c>
      <c r="K17" s="69">
        <v>2246799.7299999995</v>
      </c>
      <c r="L17" s="69">
        <v>2192449.4</v>
      </c>
      <c r="M17" s="69">
        <v>2533218.46</v>
      </c>
      <c r="N17" s="69">
        <v>3700738.4699999997</v>
      </c>
      <c r="O17" s="69">
        <v>4279259.03</v>
      </c>
      <c r="P17" s="69">
        <v>2066287.28</v>
      </c>
      <c r="Q17" s="69">
        <v>1854731.06</v>
      </c>
      <c r="R17" s="69">
        <v>6778997.1000000006</v>
      </c>
      <c r="S17" s="69">
        <v>2066655.5900000003</v>
      </c>
      <c r="T17" s="69">
        <v>2136680.48</v>
      </c>
      <c r="U17" s="69">
        <v>2201079.39</v>
      </c>
      <c r="V17" s="69">
        <v>1249783.92</v>
      </c>
      <c r="W17" s="70">
        <v>95.548955110993262</v>
      </c>
      <c r="X17" s="70">
        <v>92.793395696480246</v>
      </c>
      <c r="Y17" s="70">
        <v>91.221162730384791</v>
      </c>
      <c r="Z17" s="71">
        <v>86.405646998612482</v>
      </c>
      <c r="AA17" s="71">
        <v>103.08603083366314</v>
      </c>
      <c r="AB17" s="71">
        <v>101.57588657777661</v>
      </c>
      <c r="AC17" s="71">
        <v>93.451223314707278</v>
      </c>
      <c r="AD17" s="71">
        <v>76.300683345202231</v>
      </c>
      <c r="AE17" s="71">
        <v>92.279930372953643</v>
      </c>
      <c r="AF17" s="71">
        <v>58.386516936105025</v>
      </c>
      <c r="AG17" s="71">
        <v>82.922508741660579</v>
      </c>
      <c r="AH17" s="71">
        <v>93.766228725699989</v>
      </c>
      <c r="AI17" s="71">
        <v>75.930465508789609</v>
      </c>
      <c r="AJ17" s="71">
        <v>-10.846779792456207</v>
      </c>
      <c r="AK17" s="71">
        <v>-20.601099014784573</v>
      </c>
      <c r="AL17" s="71">
        <v>-18.266430231186881</v>
      </c>
      <c r="AM17" s="71">
        <v>-26.985169130524067</v>
      </c>
      <c r="AN17" s="71">
        <v>-18.580831900585082</v>
      </c>
      <c r="AO17" s="71">
        <v>-16.169280997649839</v>
      </c>
      <c r="AP17" s="71">
        <v>-5.0190791565331345</v>
      </c>
      <c r="AQ17" s="71">
        <v>-6.5538359869485081</v>
      </c>
      <c r="AR17" s="71">
        <v>125.60282379910407</v>
      </c>
      <c r="AS17" s="71">
        <v>-57.759261278120022</v>
      </c>
      <c r="AT17" s="71">
        <v>3.9240154275678618</v>
      </c>
      <c r="AU17" s="71">
        <v>16.829695803960966</v>
      </c>
      <c r="AV17" s="72">
        <v>-11.619529526415452</v>
      </c>
      <c r="AW17" s="73">
        <v>-306359.43999999901</v>
      </c>
      <c r="AX17" s="73">
        <v>-582962.02000000095</v>
      </c>
      <c r="AY17" s="73">
        <v>-489985.01000000024</v>
      </c>
      <c r="AZ17" s="73">
        <v>-936238.95000000019</v>
      </c>
      <c r="BA17" s="73">
        <v>-844552.96</v>
      </c>
      <c r="BB17" s="73">
        <v>-796610.3900000006</v>
      </c>
      <c r="BC17" s="73">
        <v>-109188.86999999988</v>
      </c>
      <c r="BD17" s="73">
        <v>-130081.35000000056</v>
      </c>
      <c r="BE17" s="73">
        <v>3774160.1100000008</v>
      </c>
      <c r="BF17" s="73">
        <v>-2825909.390000002</v>
      </c>
      <c r="BG17" s="73">
        <v>80677.859999999404</v>
      </c>
      <c r="BH17" s="73">
        <v>317072.6100000001</v>
      </c>
      <c r="BI17" s="73">
        <v>-164311.19999999995</v>
      </c>
      <c r="BJ17" s="71">
        <v>8.6420341741363611</v>
      </c>
      <c r="BK17" s="71">
        <v>7.6422908662581079</v>
      </c>
      <c r="BL17" s="71">
        <v>6.7286081335727097</v>
      </c>
      <c r="BM17" s="71">
        <v>9.7288558067340549</v>
      </c>
      <c r="BN17" s="71">
        <v>0.96529629547765028</v>
      </c>
      <c r="BO17" s="71">
        <v>5.8786869591990083</v>
      </c>
      <c r="BP17" s="71">
        <v>17.049869715991818</v>
      </c>
      <c r="BQ17" s="71">
        <v>18.337123618777543</v>
      </c>
      <c r="BR17" s="72">
        <v>3.6853412001954728</v>
      </c>
      <c r="BS17" s="72">
        <v>8.0040540977433405</v>
      </c>
      <c r="BT17" s="71">
        <v>11.905336772965095</v>
      </c>
      <c r="BU17" s="71">
        <v>12.052247075724237</v>
      </c>
      <c r="BV17" s="71">
        <v>10.576097079557185</v>
      </c>
      <c r="BW17" s="71">
        <v>7.7655267935662948</v>
      </c>
      <c r="BX17" s="75">
        <v>39699</v>
      </c>
      <c r="BY17" s="75">
        <v>38684</v>
      </c>
      <c r="BZ17" s="75">
        <v>36767</v>
      </c>
      <c r="CA17" s="75">
        <v>37807</v>
      </c>
      <c r="CB17" s="75">
        <v>46197</v>
      </c>
      <c r="CC17" s="75">
        <v>57121</v>
      </c>
      <c r="CD17" s="75">
        <v>33026</v>
      </c>
      <c r="CE17" s="75">
        <v>33330</v>
      </c>
      <c r="CF17" s="75">
        <v>60366</v>
      </c>
      <c r="CG17" s="75">
        <v>36197</v>
      </c>
      <c r="CH17" s="75">
        <v>38092</v>
      </c>
      <c r="CI17" s="75">
        <v>41805</v>
      </c>
      <c r="CJ17" s="75">
        <v>23055</v>
      </c>
      <c r="CK17" s="75">
        <v>265871</v>
      </c>
      <c r="CL17" s="73">
        <v>4033650.3199999994</v>
      </c>
      <c r="CM17" s="73">
        <v>3705175.5000000005</v>
      </c>
      <c r="CN17" s="73">
        <v>4282707.84</v>
      </c>
      <c r="CO17" s="73">
        <v>4757958.28</v>
      </c>
      <c r="CP17" s="73">
        <v>5404675.8400000017</v>
      </c>
      <c r="CQ17" s="73">
        <v>3926413.4799999991</v>
      </c>
      <c r="CR17" s="73">
        <v>3454188.3500000006</v>
      </c>
      <c r="CS17" s="73">
        <v>6735450.4400000004</v>
      </c>
      <c r="CT17" s="73">
        <v>4564769.92</v>
      </c>
      <c r="CU17" s="73">
        <v>4157530.060000001</v>
      </c>
      <c r="CV17" s="73">
        <v>4385684.6099999994</v>
      </c>
      <c r="CW17" s="73">
        <v>3971787.5</v>
      </c>
      <c r="CX17" s="73">
        <v>3964487.5700000003</v>
      </c>
      <c r="CY17" s="77"/>
      <c r="CZ17" s="4">
        <v>18</v>
      </c>
      <c r="DA17" s="76" t="str">
        <f t="shared" si="6"/>
        <v>L018</v>
      </c>
      <c r="DB17" s="71">
        <v>7.9020015809871724</v>
      </c>
      <c r="DC17" s="71">
        <v>6.2853630735258434</v>
      </c>
      <c r="DD17" s="71">
        <v>1.5027276216833494</v>
      </c>
      <c r="DE17" s="71">
        <v>1.364155813267721</v>
      </c>
      <c r="DF17" s="71">
        <v>1.4426302648371847</v>
      </c>
      <c r="DG17" s="71">
        <v>0.66620828408266741</v>
      </c>
      <c r="DH17" s="71">
        <v>0.60516603590912099</v>
      </c>
      <c r="DI17" s="71">
        <v>0.73107574925919905</v>
      </c>
      <c r="DJ17" s="71">
        <v>0.3074912089382405</v>
      </c>
      <c r="DK17" s="71">
        <v>0.39191802297275041</v>
      </c>
      <c r="DL17" s="71">
        <v>0.55121192766557703</v>
      </c>
      <c r="DM17" s="71">
        <v>0.42553283230743216</v>
      </c>
      <c r="DN17" s="71">
        <v>0.27037974475167526</v>
      </c>
      <c r="DO17" s="71">
        <v>0.43383187315070698</v>
      </c>
      <c r="DQ17" s="71"/>
      <c r="DR17" s="71"/>
      <c r="DS17" s="71"/>
      <c r="DT17" s="71"/>
      <c r="DU17" s="71"/>
      <c r="DV17" s="71"/>
      <c r="DW17" s="71"/>
      <c r="DX17" s="71"/>
      <c r="DY17" s="71"/>
      <c r="DZ17" s="71"/>
      <c r="EA17" s="71"/>
      <c r="EB17" s="71"/>
      <c r="EC17" s="71"/>
      <c r="ED17" s="71"/>
    </row>
    <row r="18" spans="1:134">
      <c r="A18" s="4">
        <v>19</v>
      </c>
      <c r="B18" s="46" t="s">
        <v>261</v>
      </c>
      <c r="C18" s="65" t="str">
        <f t="shared" si="5"/>
        <v>L019</v>
      </c>
      <c r="D18" s="69">
        <v>1153943.04</v>
      </c>
      <c r="E18" s="68">
        <v>16261591.010000005</v>
      </c>
      <c r="F18" s="69">
        <v>1882.2299999999814</v>
      </c>
      <c r="G18" s="69">
        <v>144298.75000000931</v>
      </c>
      <c r="H18" s="70">
        <v>83.016534955066433</v>
      </c>
      <c r="I18" s="70">
        <v>0.89530392371262035</v>
      </c>
      <c r="J18" s="69">
        <v>2168326.7399999998</v>
      </c>
      <c r="K18" s="69">
        <v>2222175.5400000005</v>
      </c>
      <c r="L18" s="69">
        <v>1974732.7700000005</v>
      </c>
      <c r="M18" s="69">
        <v>2280761.6800000002</v>
      </c>
      <c r="N18" s="69">
        <v>2967486.1700000009</v>
      </c>
      <c r="O18" s="69">
        <v>3706659.830000001</v>
      </c>
      <c r="P18" s="69">
        <v>2013680.0299999998</v>
      </c>
      <c r="Q18" s="69">
        <v>2003899.4600000002</v>
      </c>
      <c r="R18" s="69">
        <v>4755745.7999999989</v>
      </c>
      <c r="S18" s="69">
        <v>2016923.1600000004</v>
      </c>
      <c r="T18" s="69">
        <v>2235389.1899999995</v>
      </c>
      <c r="U18" s="69">
        <v>2082010.33</v>
      </c>
      <c r="V18" s="69">
        <v>1153943.04</v>
      </c>
      <c r="W18" s="70">
        <v>93.382253126952506</v>
      </c>
      <c r="X18" s="70">
        <v>92.780687863433485</v>
      </c>
      <c r="Y18" s="70">
        <v>90.739347979389109</v>
      </c>
      <c r="Z18" s="71">
        <v>91.123058955990416</v>
      </c>
      <c r="AA18" s="71">
        <v>98.295368938235853</v>
      </c>
      <c r="AB18" s="71">
        <v>89.551255256027062</v>
      </c>
      <c r="AC18" s="71">
        <v>77.38303674720639</v>
      </c>
      <c r="AD18" s="71">
        <v>76.189176144267151</v>
      </c>
      <c r="AE18" s="71">
        <v>89.229558434611917</v>
      </c>
      <c r="AF18" s="71">
        <v>81.411897871369746</v>
      </c>
      <c r="AG18" s="71">
        <v>84.945271773702046</v>
      </c>
      <c r="AH18" s="71">
        <v>83.437127616576973</v>
      </c>
      <c r="AI18" s="71">
        <v>81.15485474771549</v>
      </c>
      <c r="AJ18" s="71">
        <v>-10.873827792371838</v>
      </c>
      <c r="AK18" s="71">
        <v>-10.787475441796312</v>
      </c>
      <c r="AL18" s="71">
        <v>-23.889113717254663</v>
      </c>
      <c r="AM18" s="71">
        <v>-19.000438388016285</v>
      </c>
      <c r="AN18" s="71">
        <v>-30.126625601918622</v>
      </c>
      <c r="AO18" s="71">
        <v>-22.502681539352199</v>
      </c>
      <c r="AP18" s="71">
        <v>-23.027837690310406</v>
      </c>
      <c r="AQ18" s="71">
        <v>-3.5241395820770016</v>
      </c>
      <c r="AR18" s="71">
        <v>95.636091397609647</v>
      </c>
      <c r="AS18" s="71">
        <v>-47.371911176454176</v>
      </c>
      <c r="AT18" s="71">
        <v>9.1014612721347135</v>
      </c>
      <c r="AU18" s="71">
        <v>6.2365949995192738</v>
      </c>
      <c r="AV18" s="72">
        <v>0.16337939661361656</v>
      </c>
      <c r="AW18" s="73">
        <v>-264546.43999999994</v>
      </c>
      <c r="AX18" s="73">
        <v>-268702.89999999991</v>
      </c>
      <c r="AY18" s="73">
        <v>-619814.29999999935</v>
      </c>
      <c r="AZ18" s="73">
        <v>-535008.7200000002</v>
      </c>
      <c r="BA18" s="73">
        <v>-1278973.0200000005</v>
      </c>
      <c r="BB18" s="73">
        <v>-1027990.7199999997</v>
      </c>
      <c r="BC18" s="73">
        <v>-602434.63999999966</v>
      </c>
      <c r="BD18" s="73">
        <v>-73199.88000000082</v>
      </c>
      <c r="BE18" s="73">
        <v>2324831.4599999986</v>
      </c>
      <c r="BF18" s="73">
        <v>-1815484.9799999993</v>
      </c>
      <c r="BG18" s="73">
        <v>186480.61999999965</v>
      </c>
      <c r="BH18" s="73">
        <v>122223.93999999948</v>
      </c>
      <c r="BI18" s="73">
        <v>1882.2299999999814</v>
      </c>
      <c r="BJ18" s="71">
        <v>17.027565211494093</v>
      </c>
      <c r="BK18" s="71">
        <v>12.267295587189118</v>
      </c>
      <c r="BL18" s="71">
        <v>10.969246897420506</v>
      </c>
      <c r="BM18" s="71">
        <v>12.271266548738724</v>
      </c>
      <c r="BN18" s="71">
        <v>3.6575823997688373</v>
      </c>
      <c r="BO18" s="71">
        <v>7.656637619557161</v>
      </c>
      <c r="BP18" s="71">
        <v>17.718901232910312</v>
      </c>
      <c r="BQ18" s="71">
        <v>19.324928021729797</v>
      </c>
      <c r="BR18" s="72">
        <v>7.985466365231769</v>
      </c>
      <c r="BS18" s="72">
        <v>11.14603032817168</v>
      </c>
      <c r="BT18" s="71">
        <v>14.425381015305387</v>
      </c>
      <c r="BU18" s="71">
        <v>15.813189320478461</v>
      </c>
      <c r="BV18" s="71">
        <v>14.96208636098244</v>
      </c>
      <c r="BW18" s="71">
        <v>11.683188953233653</v>
      </c>
      <c r="BX18" s="75">
        <v>44828</v>
      </c>
      <c r="BY18" s="75">
        <v>47426</v>
      </c>
      <c r="BZ18" s="75">
        <v>40636</v>
      </c>
      <c r="CA18" s="75">
        <v>42123</v>
      </c>
      <c r="CB18" s="75">
        <v>50662</v>
      </c>
      <c r="CC18" s="75">
        <v>58316</v>
      </c>
      <c r="CD18" s="75">
        <v>41867</v>
      </c>
      <c r="CE18" s="75">
        <v>42840</v>
      </c>
      <c r="CF18" s="75">
        <v>73284</v>
      </c>
      <c r="CG18" s="75">
        <v>45575</v>
      </c>
      <c r="CH18" s="75">
        <v>45935</v>
      </c>
      <c r="CI18" s="75">
        <v>45059</v>
      </c>
      <c r="CJ18" s="75">
        <v>25684</v>
      </c>
      <c r="CK18" s="75">
        <v>320244</v>
      </c>
      <c r="CL18" s="73">
        <v>4124741.2800000012</v>
      </c>
      <c r="CM18" s="73">
        <v>4136459.36</v>
      </c>
      <c r="CN18" s="73">
        <v>3708577.2100000004</v>
      </c>
      <c r="CO18" s="73">
        <v>4856065.5199999986</v>
      </c>
      <c r="CP18" s="73">
        <v>5164192.6500000013</v>
      </c>
      <c r="CQ18" s="73">
        <v>4177388.9799999986</v>
      </c>
      <c r="CR18" s="73">
        <v>4136618.1799999988</v>
      </c>
      <c r="CS18" s="73">
        <v>5484831.7799999984</v>
      </c>
      <c r="CT18" s="73">
        <v>3680684.5799999987</v>
      </c>
      <c r="CU18" s="73">
        <v>3646108.3599999989</v>
      </c>
      <c r="CV18" s="73">
        <v>3488559.6199999992</v>
      </c>
      <c r="CW18" s="73">
        <v>3254843.1500000013</v>
      </c>
      <c r="CX18" s="73">
        <v>3175071.93</v>
      </c>
      <c r="CY18" s="77"/>
      <c r="CZ18" s="4">
        <v>19</v>
      </c>
      <c r="DA18" s="76" t="str">
        <f t="shared" si="6"/>
        <v>L019</v>
      </c>
      <c r="DB18" s="71">
        <v>3.1373178200076852</v>
      </c>
      <c r="DC18" s="71">
        <v>2.8905785170455411</v>
      </c>
      <c r="DD18" s="71">
        <v>1.0978428328289473</v>
      </c>
      <c r="DE18" s="71">
        <v>1.1110588473047853</v>
      </c>
      <c r="DF18" s="71">
        <v>1.1706846526872716</v>
      </c>
      <c r="DG18" s="71">
        <v>1.2217752756204716</v>
      </c>
      <c r="DH18" s="71">
        <v>0.65638490846725162</v>
      </c>
      <c r="DI18" s="71">
        <v>0.72189768682549937</v>
      </c>
      <c r="DJ18" s="71">
        <v>0.53953247872925059</v>
      </c>
      <c r="DK18" s="71">
        <v>0.38619862008086769</v>
      </c>
      <c r="DL18" s="71">
        <v>0.4618186197822759</v>
      </c>
      <c r="DM18" s="71">
        <v>0.37325187061571874</v>
      </c>
      <c r="DN18" s="71">
        <v>0.43061200552885021</v>
      </c>
      <c r="DO18" s="71">
        <v>0.51807212090246046</v>
      </c>
      <c r="DQ18" s="71"/>
      <c r="DR18" s="71"/>
      <c r="DS18" s="71"/>
      <c r="DT18" s="71"/>
      <c r="DU18" s="71"/>
      <c r="DV18" s="71"/>
      <c r="DW18" s="71"/>
      <c r="DX18" s="71"/>
      <c r="DY18" s="71"/>
      <c r="DZ18" s="71"/>
      <c r="EA18" s="71"/>
      <c r="EB18" s="71"/>
      <c r="EC18" s="71"/>
      <c r="ED18" s="71"/>
    </row>
    <row r="19" spans="1:134">
      <c r="A19" s="4">
        <v>24</v>
      </c>
      <c r="B19" s="46" t="s">
        <v>267</v>
      </c>
      <c r="C19" s="65" t="str">
        <f t="shared" si="5"/>
        <v>L024</v>
      </c>
      <c r="D19" s="69">
        <v>648949.52</v>
      </c>
      <c r="E19" s="68">
        <v>8063778.6400000006</v>
      </c>
      <c r="F19" s="69">
        <v>11392.910000000033</v>
      </c>
      <c r="G19" s="69">
        <v>339991.75</v>
      </c>
      <c r="H19" s="70">
        <v>81.208434921304743</v>
      </c>
      <c r="I19" s="70">
        <v>4.4018789596614649</v>
      </c>
      <c r="J19" s="69">
        <v>1222526.8299999998</v>
      </c>
      <c r="K19" s="69">
        <v>1068097.79</v>
      </c>
      <c r="L19" s="69">
        <v>973800.66</v>
      </c>
      <c r="M19" s="69">
        <v>1090141.7</v>
      </c>
      <c r="N19" s="69">
        <v>1614141.02</v>
      </c>
      <c r="O19" s="69">
        <v>2124879.98</v>
      </c>
      <c r="P19" s="69">
        <v>869239.94000000006</v>
      </c>
      <c r="Q19" s="69">
        <v>826951.64000000025</v>
      </c>
      <c r="R19" s="69">
        <v>2463161.7900000005</v>
      </c>
      <c r="S19" s="69">
        <v>991953.6</v>
      </c>
      <c r="T19" s="69">
        <v>1179158.8999999999</v>
      </c>
      <c r="U19" s="69">
        <v>1084363.25</v>
      </c>
      <c r="V19" s="69">
        <v>648949.52</v>
      </c>
      <c r="W19" s="70">
        <v>108.64495593922081</v>
      </c>
      <c r="X19" s="70">
        <v>99.800148597599062</v>
      </c>
      <c r="Y19" s="70">
        <v>93.885640670419804</v>
      </c>
      <c r="Z19" s="71">
        <v>89.146586511961601</v>
      </c>
      <c r="AA19" s="71">
        <v>94.429830407047476</v>
      </c>
      <c r="AB19" s="71">
        <v>91.140149247880558</v>
      </c>
      <c r="AC19" s="71">
        <v>86.689753518057771</v>
      </c>
      <c r="AD19" s="71">
        <v>87.154285052205665</v>
      </c>
      <c r="AE19" s="71">
        <v>82.806591766485354</v>
      </c>
      <c r="AF19" s="71">
        <v>68.842071755429615</v>
      </c>
      <c r="AG19" s="71">
        <v>88.985859857021424</v>
      </c>
      <c r="AH19" s="71">
        <v>77.43409494646113</v>
      </c>
      <c r="AI19" s="71">
        <v>77.513694157809994</v>
      </c>
      <c r="AJ19" s="71">
        <v>3.4049544172206181</v>
      </c>
      <c r="AK19" s="71">
        <v>-3.6414174060172777</v>
      </c>
      <c r="AL19" s="71">
        <v>-8.0678506382837014</v>
      </c>
      <c r="AM19" s="71">
        <v>-8.1247073804642351</v>
      </c>
      <c r="AN19" s="71">
        <v>-15.480315917659237</v>
      </c>
      <c r="AO19" s="71">
        <v>-7.7114989715222677</v>
      </c>
      <c r="AP19" s="71">
        <v>-12.238443049859493</v>
      </c>
      <c r="AQ19" s="71">
        <v>10.32040065163018</v>
      </c>
      <c r="AR19" s="71">
        <v>113.07329159337654</v>
      </c>
      <c r="AS19" s="71">
        <v>-52.47712796116015</v>
      </c>
      <c r="AT19" s="71">
        <v>15.885730760526684</v>
      </c>
      <c r="AU19" s="71">
        <v>-8.9066005745674914E-2</v>
      </c>
      <c r="AV19" s="72">
        <v>1.7869644548113239</v>
      </c>
      <c r="AW19" s="73">
        <v>40255.789999999572</v>
      </c>
      <c r="AX19" s="73">
        <v>-40363.709999999963</v>
      </c>
      <c r="AY19" s="73">
        <v>-85459.529999999912</v>
      </c>
      <c r="AZ19" s="73">
        <v>-96403.310000000056</v>
      </c>
      <c r="BA19" s="73">
        <v>-295617.16999999969</v>
      </c>
      <c r="BB19" s="73">
        <v>-161558.65000000037</v>
      </c>
      <c r="BC19" s="73">
        <v>-121216.43999999983</v>
      </c>
      <c r="BD19" s="73">
        <v>77360.780000000144</v>
      </c>
      <c r="BE19" s="73">
        <v>1307145.5800000005</v>
      </c>
      <c r="BF19" s="73">
        <v>-1095364.69</v>
      </c>
      <c r="BG19" s="73">
        <v>161640.26999999979</v>
      </c>
      <c r="BH19" s="73">
        <v>-966.66000000014901</v>
      </c>
      <c r="BI19" s="73">
        <v>11392.910000000033</v>
      </c>
      <c r="BJ19" s="71">
        <v>10.039375126921755</v>
      </c>
      <c r="BK19" s="71">
        <v>8.8923199989495316</v>
      </c>
      <c r="BL19" s="71">
        <v>8.5109420515607663</v>
      </c>
      <c r="BM19" s="71">
        <v>6.7166269788006527</v>
      </c>
      <c r="BN19" s="71">
        <v>-2.3633236844240528</v>
      </c>
      <c r="BO19" s="71">
        <v>1.9867162456663898</v>
      </c>
      <c r="BP19" s="71">
        <v>13.611395067206548</v>
      </c>
      <c r="BQ19" s="71">
        <v>18.220439579934826</v>
      </c>
      <c r="BR19" s="72">
        <v>6.3284038344682543</v>
      </c>
      <c r="BS19" s="72">
        <v>6.438230712915777</v>
      </c>
      <c r="BT19" s="71">
        <v>10.066557635743289</v>
      </c>
      <c r="BU19" s="71">
        <v>9.4265594811842419</v>
      </c>
      <c r="BV19" s="71">
        <v>7.1740063225644075</v>
      </c>
      <c r="BW19" s="71">
        <v>7.8878730922958056</v>
      </c>
      <c r="BX19" s="75">
        <v>26929</v>
      </c>
      <c r="BY19" s="75">
        <v>27012</v>
      </c>
      <c r="BZ19" s="75">
        <v>22815</v>
      </c>
      <c r="CA19" s="75">
        <v>23979</v>
      </c>
      <c r="CB19" s="75">
        <v>31428</v>
      </c>
      <c r="CC19" s="75">
        <v>42052</v>
      </c>
      <c r="CD19" s="75">
        <v>21176</v>
      </c>
      <c r="CE19" s="75">
        <v>20795</v>
      </c>
      <c r="CF19" s="75">
        <v>34229</v>
      </c>
      <c r="CG19" s="75">
        <v>24073</v>
      </c>
      <c r="CH19" s="75">
        <v>27249</v>
      </c>
      <c r="CI19" s="75">
        <v>26705</v>
      </c>
      <c r="CJ19" s="75">
        <v>15692</v>
      </c>
      <c r="CK19" s="75">
        <v>169919</v>
      </c>
      <c r="CL19" s="73">
        <v>3253879.6400000011</v>
      </c>
      <c r="CM19" s="73">
        <v>3161414.4499999997</v>
      </c>
      <c r="CN19" s="73">
        <v>2941316.2200000011</v>
      </c>
      <c r="CO19" s="73">
        <v>3130209.6000000006</v>
      </c>
      <c r="CP19" s="73">
        <v>3092482.6</v>
      </c>
      <c r="CQ19" s="73">
        <v>2324606.4099999997</v>
      </c>
      <c r="CR19" s="73">
        <v>1840701.6600000004</v>
      </c>
      <c r="CS19" s="73">
        <v>3483930.66</v>
      </c>
      <c r="CT19" s="73">
        <v>2737007.37</v>
      </c>
      <c r="CU19" s="73">
        <v>2391473.4899999998</v>
      </c>
      <c r="CV19" s="73">
        <v>3498334.0500000003</v>
      </c>
      <c r="CW19" s="73">
        <v>3090887.7099999995</v>
      </c>
      <c r="CX19" s="73">
        <v>3116041.5999999987</v>
      </c>
      <c r="CY19" s="77"/>
      <c r="CZ19" s="4">
        <v>24</v>
      </c>
      <c r="DA19" s="76" t="str">
        <f t="shared" si="6"/>
        <v>L024</v>
      </c>
      <c r="DB19" s="71">
        <v>1.2528935010591367</v>
      </c>
      <c r="DC19" s="71">
        <v>0.91698041443317757</v>
      </c>
      <c r="DD19" s="71">
        <v>0.60246112628237014</v>
      </c>
      <c r="DE19" s="71">
        <v>0.46559943213938954</v>
      </c>
      <c r="DF19" s="71">
        <v>0.59493559754222081</v>
      </c>
      <c r="DG19" s="71">
        <v>0.28107783123827973</v>
      </c>
      <c r="DH19" s="71">
        <v>0.45411555469422393</v>
      </c>
      <c r="DI19" s="71">
        <v>0.38060314607630313</v>
      </c>
      <c r="DJ19" s="71">
        <v>0.10355736500121679</v>
      </c>
      <c r="DK19" s="71">
        <v>0.19280735989079872</v>
      </c>
      <c r="DL19" s="71">
        <v>2.3576627933717634E-2</v>
      </c>
      <c r="DM19" s="71">
        <v>8.1908732832818909E-2</v>
      </c>
      <c r="DN19" s="71">
        <v>3.1770734974580279E-2</v>
      </c>
      <c r="DO19" s="71">
        <v>0.16053788927665791</v>
      </c>
      <c r="DQ19" s="71"/>
      <c r="DR19" s="71"/>
      <c r="DS19" s="71"/>
      <c r="DT19" s="71"/>
      <c r="DU19" s="71"/>
      <c r="DV19" s="71"/>
      <c r="DW19" s="71"/>
      <c r="DX19" s="71"/>
      <c r="DY19" s="71"/>
      <c r="DZ19" s="71"/>
      <c r="EA19" s="71"/>
      <c r="EB19" s="71"/>
      <c r="EC19" s="71"/>
      <c r="ED19" s="71"/>
    </row>
    <row r="20" spans="1:134">
      <c r="A20" s="4">
        <v>15</v>
      </c>
      <c r="B20" s="46" t="s">
        <v>281</v>
      </c>
      <c r="C20" s="65" t="str">
        <f t="shared" si="5"/>
        <v>L015</v>
      </c>
      <c r="D20" s="69">
        <v>743371.32000000007</v>
      </c>
      <c r="E20" s="68">
        <v>9382733.4699999988</v>
      </c>
      <c r="F20" s="69">
        <v>71942.030000000144</v>
      </c>
      <c r="G20" s="69">
        <v>1112723.7100000009</v>
      </c>
      <c r="H20" s="70">
        <v>88.963426340299009</v>
      </c>
      <c r="I20" s="70">
        <v>13.454926200715889</v>
      </c>
      <c r="J20" s="69">
        <v>1294437.9500000002</v>
      </c>
      <c r="K20" s="69">
        <v>1178299.01</v>
      </c>
      <c r="L20" s="69">
        <v>1097484.0000000005</v>
      </c>
      <c r="M20" s="69">
        <v>1259083.8299999998</v>
      </c>
      <c r="N20" s="69">
        <v>2027963.0699999998</v>
      </c>
      <c r="O20" s="69">
        <v>2177277.6999999997</v>
      </c>
      <c r="P20" s="69">
        <v>1060095.5999999999</v>
      </c>
      <c r="Q20" s="69">
        <v>1015699.78</v>
      </c>
      <c r="R20" s="69">
        <v>3010991.92</v>
      </c>
      <c r="S20" s="69">
        <v>1150200.3999999999</v>
      </c>
      <c r="T20" s="69">
        <v>1231497.0699999998</v>
      </c>
      <c r="U20" s="69">
        <v>1170877.3799999999</v>
      </c>
      <c r="V20" s="69">
        <v>743371.32000000007</v>
      </c>
      <c r="W20" s="70">
        <v>105.14762395130852</v>
      </c>
      <c r="X20" s="70">
        <v>100.17646511918615</v>
      </c>
      <c r="Y20" s="70">
        <v>91.792183518245636</v>
      </c>
      <c r="Z20" s="71">
        <v>93.805673247761149</v>
      </c>
      <c r="AA20" s="71">
        <v>107.59429060215081</v>
      </c>
      <c r="AB20" s="71">
        <v>101.65500625393858</v>
      </c>
      <c r="AC20" s="71">
        <v>86.392689912956484</v>
      </c>
      <c r="AD20" s="71">
        <v>90.435809610934427</v>
      </c>
      <c r="AE20" s="71">
        <v>103.72064817441229</v>
      </c>
      <c r="AF20" s="71">
        <v>69.62363037202546</v>
      </c>
      <c r="AG20" s="71">
        <v>89.008284621738184</v>
      </c>
      <c r="AH20" s="71">
        <v>82.699358823983573</v>
      </c>
      <c r="AI20" s="71">
        <v>88.271676837676381</v>
      </c>
      <c r="AJ20" s="71">
        <v>-23.264353582370124</v>
      </c>
      <c r="AK20" s="71">
        <v>-19.721073452581518</v>
      </c>
      <c r="AL20" s="71">
        <v>-22.48494718718278</v>
      </c>
      <c r="AM20" s="71">
        <v>-24.756291156434951</v>
      </c>
      <c r="AN20" s="71">
        <v>-24.421606807116536</v>
      </c>
      <c r="AO20" s="71">
        <v>-16.840468099956794</v>
      </c>
      <c r="AP20" s="71">
        <v>-17.998577774920189</v>
      </c>
      <c r="AQ20" s="71">
        <v>18.228007505181189</v>
      </c>
      <c r="AR20" s="71">
        <v>139.0324037594095</v>
      </c>
      <c r="AS20" s="71">
        <v>-43.500763488526118</v>
      </c>
      <c r="AT20" s="71">
        <v>15.905385140770022</v>
      </c>
      <c r="AU20" s="71">
        <v>7.5422907275593198</v>
      </c>
      <c r="AV20" s="72">
        <v>10.714758958460123</v>
      </c>
      <c r="AW20" s="73">
        <v>-392441.62999999989</v>
      </c>
      <c r="AX20" s="73">
        <v>-289457.30000000005</v>
      </c>
      <c r="AY20" s="73">
        <v>-318349.38999999943</v>
      </c>
      <c r="AZ20" s="73">
        <v>-414257.16999999969</v>
      </c>
      <c r="BA20" s="73">
        <v>-655284.66000000061</v>
      </c>
      <c r="BB20" s="73">
        <v>-419334.37000000011</v>
      </c>
      <c r="BC20" s="73">
        <v>-232681.49000000022</v>
      </c>
      <c r="BD20" s="73">
        <v>156597.27000000014</v>
      </c>
      <c r="BE20" s="73">
        <v>1751333.4500000002</v>
      </c>
      <c r="BF20" s="73">
        <v>-885580.03</v>
      </c>
      <c r="BG20" s="73">
        <v>168995.03999999957</v>
      </c>
      <c r="BH20" s="73">
        <v>82117.44000000041</v>
      </c>
      <c r="BI20" s="73">
        <v>71942.030000000144</v>
      </c>
      <c r="BJ20" s="71">
        <v>11.079019288052949</v>
      </c>
      <c r="BK20" s="71">
        <v>10.900152299132278</v>
      </c>
      <c r="BL20" s="71">
        <v>6.8162913630238986</v>
      </c>
      <c r="BM20" s="71">
        <v>8.9076644474079014</v>
      </c>
      <c r="BN20" s="71">
        <v>-0.39878224513925886</v>
      </c>
      <c r="BO20" s="71">
        <v>-1.5996620585880719</v>
      </c>
      <c r="BP20" s="71">
        <v>11.596710755554382</v>
      </c>
      <c r="BQ20" s="71">
        <v>17.280497852357492</v>
      </c>
      <c r="BR20" s="72">
        <v>12.400961568183938</v>
      </c>
      <c r="BS20" s="72">
        <v>11.126696047713963</v>
      </c>
      <c r="BT20" s="71">
        <v>16.583799041975983</v>
      </c>
      <c r="BU20" s="71">
        <v>16.375650618244755</v>
      </c>
      <c r="BV20" s="71">
        <v>14.107051677850045</v>
      </c>
      <c r="BW20" s="71">
        <v>12.205964536965197</v>
      </c>
      <c r="BX20" s="75">
        <v>25930</v>
      </c>
      <c r="BY20" s="75">
        <v>25386</v>
      </c>
      <c r="BZ20" s="75">
        <v>22539</v>
      </c>
      <c r="CA20" s="75">
        <v>24401</v>
      </c>
      <c r="CB20" s="75">
        <v>31654</v>
      </c>
      <c r="CC20" s="75">
        <v>33043</v>
      </c>
      <c r="CD20" s="75">
        <v>23672</v>
      </c>
      <c r="CE20" s="75">
        <v>23943</v>
      </c>
      <c r="CF20" s="75">
        <v>41090</v>
      </c>
      <c r="CG20" s="75">
        <v>28512</v>
      </c>
      <c r="CH20" s="75">
        <v>28184</v>
      </c>
      <c r="CI20" s="75">
        <v>27544</v>
      </c>
      <c r="CJ20" s="75">
        <v>16158</v>
      </c>
      <c r="CK20" s="75">
        <v>189103</v>
      </c>
      <c r="CL20" s="73">
        <v>3965754.879999999</v>
      </c>
      <c r="CM20" s="73">
        <v>3691574.4600000004</v>
      </c>
      <c r="CN20" s="73">
        <v>3711636.3399999989</v>
      </c>
      <c r="CO20" s="73">
        <v>3843761.2299999995</v>
      </c>
      <c r="CP20" s="73">
        <v>3632318.0200000005</v>
      </c>
      <c r="CQ20" s="73">
        <v>2913622.77</v>
      </c>
      <c r="CR20" s="73">
        <v>2721487.9200000013</v>
      </c>
      <c r="CS20" s="73">
        <v>3493750.46</v>
      </c>
      <c r="CT20" s="73">
        <v>2449812.46</v>
      </c>
      <c r="CU20" s="73">
        <v>2387188.2399999993</v>
      </c>
      <c r="CV20" s="73">
        <v>2189066.12</v>
      </c>
      <c r="CW20" s="73">
        <v>2328107.41</v>
      </c>
      <c r="CX20" s="73">
        <v>2369434.0400000005</v>
      </c>
      <c r="CY20" s="77"/>
      <c r="CZ20" s="4">
        <v>15</v>
      </c>
      <c r="DA20" s="76" t="str">
        <f t="shared" si="6"/>
        <v>L015</v>
      </c>
      <c r="DB20" s="71">
        <v>1.0502003258154713</v>
      </c>
      <c r="DC20" s="71">
        <v>1.2908893245247748</v>
      </c>
      <c r="DD20" s="71">
        <v>0.48864366940730586</v>
      </c>
      <c r="DE20" s="71">
        <v>0.42207274657493787</v>
      </c>
      <c r="DF20" s="71">
        <v>0.61621646052194334</v>
      </c>
      <c r="DG20" s="71">
        <v>0.47268431150372547</v>
      </c>
      <c r="DH20" s="71">
        <v>0.77957022406629461</v>
      </c>
      <c r="DI20" s="71">
        <v>0.29912817429229788</v>
      </c>
      <c r="DJ20" s="71">
        <v>0.18480582600856629</v>
      </c>
      <c r="DK20" s="71">
        <v>7.5410066358910829E-2</v>
      </c>
      <c r="DL20" s="71">
        <v>0.11290130568228286</v>
      </c>
      <c r="DM20" s="71">
        <v>0.1360738234868856</v>
      </c>
      <c r="DN20" s="71">
        <v>0.34014890522692165</v>
      </c>
      <c r="DO20" s="71">
        <v>0.24810484131475907</v>
      </c>
      <c r="DQ20" s="71"/>
      <c r="DR20" s="71"/>
      <c r="DS20" s="71"/>
      <c r="DT20" s="71"/>
      <c r="DU20" s="71"/>
      <c r="DV20" s="71"/>
      <c r="DW20" s="71"/>
      <c r="DX20" s="71"/>
      <c r="DY20" s="71"/>
      <c r="DZ20" s="71"/>
      <c r="EA20" s="71"/>
      <c r="EB20" s="71"/>
      <c r="EC20" s="71"/>
      <c r="ED20" s="71"/>
    </row>
    <row r="21" spans="1:134">
      <c r="A21" s="4">
        <v>12</v>
      </c>
      <c r="B21" s="46" t="s">
        <v>301</v>
      </c>
      <c r="C21" s="65" t="str">
        <f t="shared" si="5"/>
        <v>L012</v>
      </c>
      <c r="D21" s="69">
        <v>595327.7699999999</v>
      </c>
      <c r="E21" s="68">
        <v>10076681.250000007</v>
      </c>
      <c r="F21" s="69">
        <v>-137538.85000000009</v>
      </c>
      <c r="G21" s="69">
        <v>102961.79999999888</v>
      </c>
      <c r="H21" s="70">
        <v>78.317663730264755</v>
      </c>
      <c r="I21" s="70">
        <v>1.0323310227058569</v>
      </c>
      <c r="J21" s="69">
        <v>1325155.2999999998</v>
      </c>
      <c r="K21" s="69">
        <v>1273079.9200000004</v>
      </c>
      <c r="L21" s="69">
        <v>1176735.02</v>
      </c>
      <c r="M21" s="69">
        <v>1422653.2600000005</v>
      </c>
      <c r="N21" s="69">
        <v>1819473.1900000002</v>
      </c>
      <c r="O21" s="69">
        <v>2296266.7200000002</v>
      </c>
      <c r="P21" s="69">
        <v>1069939.3500000001</v>
      </c>
      <c r="Q21" s="69">
        <v>1026716.3700000001</v>
      </c>
      <c r="R21" s="69">
        <v>4135440.5500000003</v>
      </c>
      <c r="S21" s="69">
        <v>1097784.07</v>
      </c>
      <c r="T21" s="69">
        <v>1134232.3399999999</v>
      </c>
      <c r="U21" s="69">
        <v>1017240.7999999999</v>
      </c>
      <c r="V21" s="69">
        <v>595327.7699999999</v>
      </c>
      <c r="W21" s="70">
        <v>90.1536559391037</v>
      </c>
      <c r="X21" s="70">
        <v>95.85438832350664</v>
      </c>
      <c r="Y21" s="70">
        <v>95.195042766376375</v>
      </c>
      <c r="Z21" s="71">
        <v>102.54073431517325</v>
      </c>
      <c r="AA21" s="71">
        <v>96.884826366818885</v>
      </c>
      <c r="AB21" s="71">
        <v>97.804813991450487</v>
      </c>
      <c r="AC21" s="71">
        <v>79.518076345426223</v>
      </c>
      <c r="AD21" s="71">
        <v>81.075005018464381</v>
      </c>
      <c r="AE21" s="71">
        <v>85.796378858985463</v>
      </c>
      <c r="AF21" s="71">
        <v>54.928577457821895</v>
      </c>
      <c r="AG21" s="71">
        <v>85.192976625969351</v>
      </c>
      <c r="AH21" s="71">
        <v>82.1230216573869</v>
      </c>
      <c r="AI21" s="71">
        <v>68.757576702922506</v>
      </c>
      <c r="AJ21" s="71">
        <v>-24.765533858093825</v>
      </c>
      <c r="AK21" s="71">
        <v>-16.028549318828134</v>
      </c>
      <c r="AL21" s="71">
        <v>-22.638630922153922</v>
      </c>
      <c r="AM21" s="71">
        <v>-27.8574407269085</v>
      </c>
      <c r="AN21" s="71">
        <v>-27.128971581634364</v>
      </c>
      <c r="AO21" s="71">
        <v>-21.758246712747553</v>
      </c>
      <c r="AP21" s="71">
        <v>-22.29438005531399</v>
      </c>
      <c r="AQ21" s="71">
        <v>1.2176205760203285</v>
      </c>
      <c r="AR21" s="71">
        <v>92.2293066476267</v>
      </c>
      <c r="AS21" s="71">
        <v>-57.645955109570366</v>
      </c>
      <c r="AT21" s="71">
        <v>6.9042280698501823</v>
      </c>
      <c r="AU21" s="71">
        <v>-2.6904076095344842</v>
      </c>
      <c r="AV21" s="72">
        <v>-18.767241711731952</v>
      </c>
      <c r="AW21" s="73">
        <v>-436212.02000000025</v>
      </c>
      <c r="AX21" s="73">
        <v>-243006.68999999948</v>
      </c>
      <c r="AY21" s="73">
        <v>-344353.64999999991</v>
      </c>
      <c r="AZ21" s="73">
        <v>-549349.4999999993</v>
      </c>
      <c r="BA21" s="73">
        <v>-677367.08999999962</v>
      </c>
      <c r="BB21" s="73">
        <v>-596457.89999999991</v>
      </c>
      <c r="BC21" s="73">
        <v>-306974.37999999989</v>
      </c>
      <c r="BD21" s="73">
        <v>12351.120000000112</v>
      </c>
      <c r="BE21" s="73">
        <v>1984134.5800000005</v>
      </c>
      <c r="BF21" s="73">
        <v>-1494138.5500000005</v>
      </c>
      <c r="BG21" s="73">
        <v>73252.469999999972</v>
      </c>
      <c r="BH21" s="73">
        <v>-28124.589999999851</v>
      </c>
      <c r="BI21" s="73">
        <v>-137538.85000000009</v>
      </c>
      <c r="BJ21" s="71">
        <v>8.0400248619895738</v>
      </c>
      <c r="BK21" s="71">
        <v>3.1980899621773906</v>
      </c>
      <c r="BL21" s="71">
        <v>4.79247074926674</v>
      </c>
      <c r="BM21" s="71">
        <v>4.6526736240737439</v>
      </c>
      <c r="BN21" s="71">
        <v>-5.6268811137849646</v>
      </c>
      <c r="BO21" s="71">
        <v>2.0987714125327024</v>
      </c>
      <c r="BP21" s="71">
        <v>12.538594956193702</v>
      </c>
      <c r="BQ21" s="71">
        <v>10.442069993638942</v>
      </c>
      <c r="BR21" s="72">
        <v>1.1639013137905194</v>
      </c>
      <c r="BS21" s="72">
        <v>2.1481714532246272</v>
      </c>
      <c r="BT21" s="71">
        <v>9.0190769814259575</v>
      </c>
      <c r="BU21" s="71">
        <v>10.431804689275062</v>
      </c>
      <c r="BV21" s="71">
        <v>9.2616195728442339</v>
      </c>
      <c r="BW21" s="71">
        <v>3.8054237505346435</v>
      </c>
      <c r="BX21" s="75">
        <v>24141</v>
      </c>
      <c r="BY21" s="75">
        <v>23468</v>
      </c>
      <c r="BZ21" s="75">
        <v>21108</v>
      </c>
      <c r="CA21" s="75">
        <v>22325</v>
      </c>
      <c r="CB21" s="75">
        <v>24956</v>
      </c>
      <c r="CC21" s="75">
        <v>34553</v>
      </c>
      <c r="CD21" s="75">
        <v>20669</v>
      </c>
      <c r="CE21" s="75">
        <v>19770</v>
      </c>
      <c r="CF21" s="75">
        <v>41327</v>
      </c>
      <c r="CG21" s="75">
        <v>20929</v>
      </c>
      <c r="CH21" s="75">
        <v>21183</v>
      </c>
      <c r="CI21" s="75">
        <v>20274</v>
      </c>
      <c r="CJ21" s="75">
        <v>12180</v>
      </c>
      <c r="CK21" s="75">
        <v>156332</v>
      </c>
      <c r="CL21" s="73">
        <v>3273261.7900000005</v>
      </c>
      <c r="CM21" s="73">
        <v>3172668.6500000008</v>
      </c>
      <c r="CN21" s="73">
        <v>3294343.75</v>
      </c>
      <c r="CO21" s="73">
        <v>3718447.8899999997</v>
      </c>
      <c r="CP21" s="73">
        <v>3989836.9399999995</v>
      </c>
      <c r="CQ21" s="73">
        <v>3294838.5599999991</v>
      </c>
      <c r="CR21" s="73">
        <v>3041681.4900000007</v>
      </c>
      <c r="CS21" s="73">
        <v>4581072.8499999978</v>
      </c>
      <c r="CT21" s="73">
        <v>3480492.5000000005</v>
      </c>
      <c r="CU21" s="73">
        <v>3138962.3</v>
      </c>
      <c r="CV21" s="73">
        <v>3059111.4400000004</v>
      </c>
      <c r="CW21" s="73">
        <v>2892183.7100000004</v>
      </c>
      <c r="CX21" s="73">
        <v>2911605.7000000011</v>
      </c>
      <c r="CY21" s="77"/>
      <c r="CZ21" s="4">
        <v>12</v>
      </c>
      <c r="DA21" s="76" t="str">
        <f t="shared" si="6"/>
        <v>L012</v>
      </c>
      <c r="DB21" s="71">
        <v>2.6771457331805268</v>
      </c>
      <c r="DC21" s="71">
        <v>5.1442945770924791</v>
      </c>
      <c r="DD21" s="71">
        <v>1.25536925211266</v>
      </c>
      <c r="DE21" s="71">
        <v>0.6559590687838236</v>
      </c>
      <c r="DF21" s="71">
        <v>0.63907416196770805</v>
      </c>
      <c r="DG21" s="71">
        <v>0.54439006178006066</v>
      </c>
      <c r="DH21" s="71">
        <v>0.63963697490478444</v>
      </c>
      <c r="DI21" s="71">
        <v>0.51958273081879369</v>
      </c>
      <c r="DJ21" s="71">
        <v>0.21716887927429293</v>
      </c>
      <c r="DK21" s="71">
        <v>0.42910876194378084</v>
      </c>
      <c r="DL21" s="71">
        <v>0.15587122971021009</v>
      </c>
      <c r="DM21" s="71">
        <v>0.15144747138877243</v>
      </c>
      <c r="DN21" s="71">
        <v>0.38026395207458014</v>
      </c>
      <c r="DO21" s="71">
        <v>0.31294815531589198</v>
      </c>
      <c r="DQ21" s="71"/>
      <c r="DR21" s="71"/>
      <c r="DS21" s="71"/>
      <c r="DT21" s="71"/>
      <c r="DU21" s="71"/>
      <c r="DV21" s="71"/>
      <c r="DW21" s="71"/>
      <c r="DX21" s="71"/>
      <c r="DY21" s="71"/>
      <c r="DZ21" s="71"/>
      <c r="EA21" s="71"/>
      <c r="EB21" s="71"/>
      <c r="EC21" s="71"/>
      <c r="ED21" s="71"/>
    </row>
    <row r="22" spans="1:134">
      <c r="A22" s="4">
        <v>6</v>
      </c>
      <c r="B22" s="46" t="s">
        <v>315</v>
      </c>
      <c r="C22" s="65" t="str">
        <f t="shared" si="5"/>
        <v>L006</v>
      </c>
      <c r="D22" s="69">
        <v>583454.08000000007</v>
      </c>
      <c r="E22" s="68">
        <v>7036486.6599999992</v>
      </c>
      <c r="F22" s="69">
        <v>95024.510000000126</v>
      </c>
      <c r="G22" s="69">
        <v>439856.84999999683</v>
      </c>
      <c r="H22" s="70">
        <v>86.527541775709494</v>
      </c>
      <c r="I22" s="70">
        <v>6.6679025907018019</v>
      </c>
      <c r="J22" s="69">
        <v>921465.99999999977</v>
      </c>
      <c r="K22" s="69">
        <v>963974.80999999994</v>
      </c>
      <c r="L22" s="69">
        <v>895531.22</v>
      </c>
      <c r="M22" s="69">
        <v>1081859.2600000002</v>
      </c>
      <c r="N22" s="69">
        <v>1614558.4700000002</v>
      </c>
      <c r="O22" s="69">
        <v>1741707.4</v>
      </c>
      <c r="P22" s="69">
        <v>901233.32000000007</v>
      </c>
      <c r="Q22" s="69">
        <v>816001.33</v>
      </c>
      <c r="R22" s="69">
        <v>1640361.4099999997</v>
      </c>
      <c r="S22" s="69">
        <v>927808.61</v>
      </c>
      <c r="T22" s="69">
        <v>1098931.5399999996</v>
      </c>
      <c r="U22" s="69">
        <v>1068696.3700000001</v>
      </c>
      <c r="V22" s="69">
        <v>583454.08000000007</v>
      </c>
      <c r="W22" s="70">
        <v>98.876486778048218</v>
      </c>
      <c r="X22" s="70">
        <v>97.718299680874992</v>
      </c>
      <c r="Y22" s="70">
        <v>88.986666075787966</v>
      </c>
      <c r="Z22" s="71">
        <v>91.925227547658466</v>
      </c>
      <c r="AA22" s="71">
        <v>114.23124866816549</v>
      </c>
      <c r="AB22" s="71">
        <v>95.013174349566683</v>
      </c>
      <c r="AC22" s="71">
        <v>93.297806858563476</v>
      </c>
      <c r="AD22" s="71">
        <v>76.688534589083986</v>
      </c>
      <c r="AE22" s="71">
        <v>79.034733035713657</v>
      </c>
      <c r="AF22" s="71">
        <v>85.618090030565298</v>
      </c>
      <c r="AG22" s="71">
        <v>91.395496150234251</v>
      </c>
      <c r="AH22" s="71">
        <v>92.138756735020479</v>
      </c>
      <c r="AI22" s="71">
        <v>100.48566572486708</v>
      </c>
      <c r="AJ22" s="71">
        <v>10.450442995136221</v>
      </c>
      <c r="AK22" s="71">
        <v>0.23780272412494696</v>
      </c>
      <c r="AL22" s="71">
        <v>-11.966627166242173</v>
      </c>
      <c r="AM22" s="71">
        <v>0.5156538516352116</v>
      </c>
      <c r="AN22" s="71">
        <v>2.9691693474033443</v>
      </c>
      <c r="AO22" s="71">
        <v>-3.250661744442096</v>
      </c>
      <c r="AP22" s="71">
        <v>-2.036593914388618</v>
      </c>
      <c r="AQ22" s="71">
        <v>-2.2714427093674994</v>
      </c>
      <c r="AR22" s="71">
        <v>48.104867683371545</v>
      </c>
      <c r="AS22" s="71">
        <v>-34.663554723990295</v>
      </c>
      <c r="AT22" s="71">
        <v>18.974447395305184</v>
      </c>
      <c r="AU22" s="71">
        <v>18.483583914528911</v>
      </c>
      <c r="AV22" s="72">
        <v>19.455109976244913</v>
      </c>
      <c r="AW22" s="73">
        <v>87185.960000000196</v>
      </c>
      <c r="AX22" s="73">
        <v>2286.9200000000419</v>
      </c>
      <c r="AY22" s="73">
        <v>-121732.10999999987</v>
      </c>
      <c r="AZ22" s="73">
        <v>5550.0300000000279</v>
      </c>
      <c r="BA22" s="73">
        <v>46556.630000000587</v>
      </c>
      <c r="BB22" s="73">
        <v>-40844.070000000065</v>
      </c>
      <c r="BC22" s="73">
        <v>-18736.039999999921</v>
      </c>
      <c r="BD22" s="73">
        <v>-18965.800000000163</v>
      </c>
      <c r="BE22" s="73">
        <v>532793.88999999966</v>
      </c>
      <c r="BF22" s="73">
        <v>-492238.96999999986</v>
      </c>
      <c r="BG22" s="73">
        <v>175261.3199999996</v>
      </c>
      <c r="BH22" s="73">
        <v>166717.94000000029</v>
      </c>
      <c r="BI22" s="73">
        <v>95024.510000000126</v>
      </c>
      <c r="BJ22" s="71">
        <v>20.03852401377231</v>
      </c>
      <c r="BK22" s="71">
        <v>14.983284765141157</v>
      </c>
      <c r="BL22" s="71">
        <v>12.979011234395379</v>
      </c>
      <c r="BM22" s="71">
        <v>14.183679312955825</v>
      </c>
      <c r="BN22" s="71">
        <v>3.6733633228308165</v>
      </c>
      <c r="BO22" s="71">
        <v>5.9187323755765711</v>
      </c>
      <c r="BP22" s="71">
        <v>21.766320539423781</v>
      </c>
      <c r="BQ22" s="71">
        <v>23.351263767006291</v>
      </c>
      <c r="BR22" s="72">
        <v>17.692950376044568</v>
      </c>
      <c r="BS22" s="72">
        <v>15.326321273275639</v>
      </c>
      <c r="BT22" s="71">
        <v>17.22153000499371</v>
      </c>
      <c r="BU22" s="71">
        <v>17.721243335806516</v>
      </c>
      <c r="BV22" s="71">
        <v>16.682819744650644</v>
      </c>
      <c r="BW22" s="71">
        <v>17.000406571384353</v>
      </c>
      <c r="BX22" s="75">
        <v>24400</v>
      </c>
      <c r="BY22" s="75">
        <v>25577</v>
      </c>
      <c r="BZ22" s="75">
        <v>23070</v>
      </c>
      <c r="CA22" s="75">
        <v>25556</v>
      </c>
      <c r="CB22" s="75">
        <v>30929</v>
      </c>
      <c r="CC22" s="75">
        <v>34495</v>
      </c>
      <c r="CD22" s="75">
        <v>23561</v>
      </c>
      <c r="CE22" s="75">
        <v>23124</v>
      </c>
      <c r="CF22" s="75">
        <v>30229</v>
      </c>
      <c r="CG22" s="75">
        <v>25599</v>
      </c>
      <c r="CH22" s="75">
        <v>27914</v>
      </c>
      <c r="CI22" s="75">
        <v>28212</v>
      </c>
      <c r="CJ22" s="75">
        <v>14746</v>
      </c>
      <c r="CK22" s="75">
        <v>173385</v>
      </c>
      <c r="CL22" s="73">
        <v>1984542.0699999998</v>
      </c>
      <c r="CM22" s="73">
        <v>2070400.1899999997</v>
      </c>
      <c r="CN22" s="73">
        <v>1798101.8800000004</v>
      </c>
      <c r="CO22" s="73">
        <v>2039318.5199999996</v>
      </c>
      <c r="CP22" s="73">
        <v>1998978.5</v>
      </c>
      <c r="CQ22" s="73">
        <v>1874616.4699999997</v>
      </c>
      <c r="CR22" s="73">
        <v>2321460.48</v>
      </c>
      <c r="CS22" s="73">
        <v>2350844.5699999989</v>
      </c>
      <c r="CT22" s="73">
        <v>2353936.6300000004</v>
      </c>
      <c r="CU22" s="73">
        <v>2376685.6899999995</v>
      </c>
      <c r="CV22" s="73">
        <v>2462327.0500000007</v>
      </c>
      <c r="CW22" s="73">
        <v>2333119.4900000007</v>
      </c>
      <c r="CX22" s="73">
        <v>2302612.35</v>
      </c>
      <c r="CY22" s="77"/>
      <c r="CZ22" s="4">
        <v>6</v>
      </c>
      <c r="DA22" s="76" t="str">
        <f t="shared" si="6"/>
        <v>L006</v>
      </c>
      <c r="DB22" s="71">
        <v>1.232096294759198</v>
      </c>
      <c r="DC22" s="71">
        <v>1.4944782938628745</v>
      </c>
      <c r="DD22" s="71">
        <v>1.2590338270262453</v>
      </c>
      <c r="DE22" s="71">
        <v>0.55238632215588979</v>
      </c>
      <c r="DF22" s="71">
        <v>0.60832107398778923</v>
      </c>
      <c r="DG22" s="71">
        <v>0.39640881608201517</v>
      </c>
      <c r="DH22" s="71">
        <v>0.32927902287126465</v>
      </c>
      <c r="DI22" s="71">
        <v>0.33972240856735691</v>
      </c>
      <c r="DJ22" s="71">
        <v>0.28894660766817193</v>
      </c>
      <c r="DK22" s="71">
        <v>0.23246450771137167</v>
      </c>
      <c r="DL22" s="71">
        <v>0.25291112519801057</v>
      </c>
      <c r="DM22" s="71">
        <v>0.1025642419225206</v>
      </c>
      <c r="DN22" s="71">
        <v>0.30455256750322712</v>
      </c>
      <c r="DO22" s="71">
        <v>0.2596856123355536</v>
      </c>
      <c r="DQ22" s="71"/>
      <c r="DR22" s="71"/>
      <c r="DS22" s="71"/>
      <c r="DT22" s="71"/>
      <c r="DU22" s="71"/>
      <c r="DV22" s="71"/>
      <c r="DW22" s="71"/>
      <c r="DX22" s="71"/>
      <c r="DY22" s="71"/>
      <c r="DZ22" s="71"/>
      <c r="EA22" s="71"/>
      <c r="EB22" s="71"/>
      <c r="EC22" s="71"/>
      <c r="ED22" s="71"/>
    </row>
    <row r="23" spans="1:134">
      <c r="A23" s="4">
        <v>28</v>
      </c>
      <c r="B23" s="46" t="s">
        <v>332</v>
      </c>
      <c r="C23" s="65" t="str">
        <f t="shared" si="5"/>
        <v>L028</v>
      </c>
      <c r="D23" s="69">
        <v>706167.75</v>
      </c>
      <c r="E23" s="68">
        <v>8149869.0300000012</v>
      </c>
      <c r="F23" s="69">
        <v>80258.510000000009</v>
      </c>
      <c r="G23" s="69">
        <v>1634276.8800000018</v>
      </c>
      <c r="H23" s="70">
        <v>97.866647931527055</v>
      </c>
      <c r="I23" s="70">
        <v>25.082553394628949</v>
      </c>
      <c r="J23" s="69">
        <v>1142220.42</v>
      </c>
      <c r="K23" s="69">
        <v>974232.38000000012</v>
      </c>
      <c r="L23" s="69">
        <v>975659.47</v>
      </c>
      <c r="M23" s="69">
        <v>1130369.1499999997</v>
      </c>
      <c r="N23" s="69">
        <v>1906426.63</v>
      </c>
      <c r="O23" s="69">
        <v>1929774.73</v>
      </c>
      <c r="P23" s="69">
        <v>974193.37999999977</v>
      </c>
      <c r="Q23" s="69">
        <v>915228.34999999986</v>
      </c>
      <c r="R23" s="69">
        <v>2173590.87</v>
      </c>
      <c r="S23" s="69">
        <v>1047632.37</v>
      </c>
      <c r="T23" s="69">
        <v>1222870.75</v>
      </c>
      <c r="U23" s="69">
        <v>1110185.56</v>
      </c>
      <c r="V23" s="69">
        <v>706167.75</v>
      </c>
      <c r="W23" s="70">
        <v>114.24343853936061</v>
      </c>
      <c r="X23" s="70">
        <v>93.012412845315566</v>
      </c>
      <c r="Y23" s="70">
        <v>96.655938778903888</v>
      </c>
      <c r="Z23" s="71">
        <v>99.009855937244708</v>
      </c>
      <c r="AA23" s="71">
        <v>111.50567194477918</v>
      </c>
      <c r="AB23" s="71">
        <v>104.01444591031081</v>
      </c>
      <c r="AC23" s="71">
        <v>99.034228958820236</v>
      </c>
      <c r="AD23" s="71">
        <v>91.978200491034599</v>
      </c>
      <c r="AE23" s="71">
        <v>116.58769645225362</v>
      </c>
      <c r="AF23" s="71">
        <v>85.609581259032865</v>
      </c>
      <c r="AG23" s="71">
        <v>102.96987791852214</v>
      </c>
      <c r="AH23" s="71">
        <v>85.934302372876971</v>
      </c>
      <c r="AI23" s="71">
        <v>90.39429040618198</v>
      </c>
      <c r="AJ23" s="71">
        <v>-6.9694979352802005</v>
      </c>
      <c r="AK23" s="71">
        <v>-12.187349876973974</v>
      </c>
      <c r="AL23" s="71">
        <v>-9.3580450952099543</v>
      </c>
      <c r="AM23" s="71">
        <v>-12.454842128669707</v>
      </c>
      <c r="AN23" s="71">
        <v>-6.3742651987721333</v>
      </c>
      <c r="AO23" s="71">
        <v>1.5493161810092859</v>
      </c>
      <c r="AP23" s="71">
        <v>0.82187358140655142</v>
      </c>
      <c r="AQ23" s="71">
        <v>18.472267947076794</v>
      </c>
      <c r="AR23" s="71">
        <v>117.48328735574312</v>
      </c>
      <c r="AS23" s="71">
        <v>-17.342237551605621</v>
      </c>
      <c r="AT23" s="71">
        <v>35.696057307738684</v>
      </c>
      <c r="AU23" s="71">
        <v>12.954695492227941</v>
      </c>
      <c r="AV23" s="72">
        <v>12.822707330538851</v>
      </c>
      <c r="AW23" s="73">
        <v>-85570.89000000013</v>
      </c>
      <c r="AX23" s="73">
        <v>-135211.84999999986</v>
      </c>
      <c r="AY23" s="73">
        <v>-100728.91000000015</v>
      </c>
      <c r="AZ23" s="73">
        <v>-160814.94000000041</v>
      </c>
      <c r="BA23" s="73">
        <v>-129794.10999999987</v>
      </c>
      <c r="BB23" s="73">
        <v>49451.510000000242</v>
      </c>
      <c r="BC23" s="73">
        <v>7941.3699999996461</v>
      </c>
      <c r="BD23" s="73">
        <v>142702.95999999996</v>
      </c>
      <c r="BE23" s="73">
        <v>1174161.9500000002</v>
      </c>
      <c r="BF23" s="73">
        <v>-219801.36999999953</v>
      </c>
      <c r="BG23" s="73">
        <v>321687.04999999981</v>
      </c>
      <c r="BH23" s="73">
        <v>127326.4099999998</v>
      </c>
      <c r="BI23" s="73">
        <v>80258.510000000009</v>
      </c>
      <c r="BJ23" s="71">
        <v>13.468415866362934</v>
      </c>
      <c r="BK23" s="71">
        <v>14.29576223278438</v>
      </c>
      <c r="BL23" s="71">
        <v>9.9144429862054704</v>
      </c>
      <c r="BM23" s="71">
        <v>13.731351346636782</v>
      </c>
      <c r="BN23" s="71">
        <v>0.54114677574366832</v>
      </c>
      <c r="BO23" s="71">
        <v>5.0798194832037709</v>
      </c>
      <c r="BP23" s="71">
        <v>22.066032614157237</v>
      </c>
      <c r="BQ23" s="71">
        <v>19.269215031872662</v>
      </c>
      <c r="BR23" s="72">
        <v>11.969630567688244</v>
      </c>
      <c r="BS23" s="72">
        <v>10.288148131003283</v>
      </c>
      <c r="BT23" s="71">
        <v>16.65115749689771</v>
      </c>
      <c r="BU23" s="71">
        <v>16.743866045288737</v>
      </c>
      <c r="BV23" s="71">
        <v>13.609163239219559</v>
      </c>
      <c r="BW23" s="71">
        <v>13.759472481000397</v>
      </c>
      <c r="BX23" s="75">
        <v>23574</v>
      </c>
      <c r="BY23" s="75">
        <v>22894</v>
      </c>
      <c r="BZ23" s="75">
        <v>20927</v>
      </c>
      <c r="CA23" s="75">
        <v>22420</v>
      </c>
      <c r="CB23" s="75">
        <v>29171</v>
      </c>
      <c r="CC23" s="75">
        <v>35285</v>
      </c>
      <c r="CD23" s="75">
        <v>21363</v>
      </c>
      <c r="CE23" s="75">
        <v>21542</v>
      </c>
      <c r="CF23" s="75">
        <v>32923</v>
      </c>
      <c r="CG23" s="75">
        <v>23948</v>
      </c>
      <c r="CH23" s="75">
        <v>25303</v>
      </c>
      <c r="CI23" s="75">
        <v>24240</v>
      </c>
      <c r="CJ23" s="75">
        <v>14235</v>
      </c>
      <c r="CK23" s="75">
        <v>163554</v>
      </c>
      <c r="CL23" s="73">
        <v>2720919.5100000002</v>
      </c>
      <c r="CM23" s="73">
        <v>2584507.6799999997</v>
      </c>
      <c r="CN23" s="73">
        <v>2364946.0099999998</v>
      </c>
      <c r="CO23" s="73">
        <v>2551832.2699999996</v>
      </c>
      <c r="CP23" s="73">
        <v>2489812.7199999988</v>
      </c>
      <c r="CQ23" s="73">
        <v>1902375.8600000003</v>
      </c>
      <c r="CR23" s="73">
        <v>1936142.9399999997</v>
      </c>
      <c r="CS23" s="73">
        <v>2930821.9899999998</v>
      </c>
      <c r="CT23" s="73">
        <v>2578124.330000001</v>
      </c>
      <c r="CU23" s="73">
        <v>2389241.9399999995</v>
      </c>
      <c r="CV23" s="73">
        <v>2431412.0000000009</v>
      </c>
      <c r="CW23" s="73">
        <v>2172105.2400000002</v>
      </c>
      <c r="CX23" s="73">
        <v>2076696.0599999998</v>
      </c>
      <c r="CY23" s="77"/>
      <c r="CZ23" s="4">
        <v>28</v>
      </c>
      <c r="DA23" s="76" t="str">
        <f t="shared" si="6"/>
        <v>L028</v>
      </c>
      <c r="DB23" s="71">
        <v>2.0379494915715739</v>
      </c>
      <c r="DC23" s="71">
        <v>1.0236273755749066</v>
      </c>
      <c r="DD23" s="71">
        <v>0.34782815000959427</v>
      </c>
      <c r="DE23" s="71">
        <v>0.57874080332291322</v>
      </c>
      <c r="DF23" s="71">
        <v>1.2629623515151023</v>
      </c>
      <c r="DG23" s="71">
        <v>0.49016052435082108</v>
      </c>
      <c r="DH23" s="71">
        <v>0.27344239006793974</v>
      </c>
      <c r="DI23" s="71">
        <v>1.1382370922404228</v>
      </c>
      <c r="DJ23" s="71">
        <v>0.5832635101951773</v>
      </c>
      <c r="DK23" s="71">
        <v>0.11955353200272605</v>
      </c>
      <c r="DL23" s="71">
        <v>0.15182380252262839</v>
      </c>
      <c r="DM23" s="71">
        <v>7.347680193669244E-2</v>
      </c>
      <c r="DN23" s="71">
        <v>0.13660384371103554</v>
      </c>
      <c r="DO23" s="71">
        <v>0.37498337154471262</v>
      </c>
      <c r="DQ23" s="71"/>
      <c r="DR23" s="71"/>
      <c r="DS23" s="71"/>
      <c r="DT23" s="71"/>
      <c r="DU23" s="71"/>
      <c r="DV23" s="71"/>
      <c r="DW23" s="71"/>
      <c r="DX23" s="71"/>
      <c r="DY23" s="71"/>
      <c r="DZ23" s="71"/>
      <c r="EA23" s="71"/>
      <c r="EB23" s="71"/>
      <c r="EC23" s="71"/>
      <c r="ED23" s="71"/>
    </row>
    <row r="24" spans="1:134">
      <c r="A24" s="4">
        <v>29</v>
      </c>
      <c r="B24" s="46" t="s">
        <v>346</v>
      </c>
      <c r="C24" s="65" t="str">
        <f t="shared" si="5"/>
        <v>L029</v>
      </c>
      <c r="D24" s="69">
        <v>1122364.83</v>
      </c>
      <c r="E24" s="68">
        <v>14442371.769999994</v>
      </c>
      <c r="F24" s="69">
        <v>-26763.5</v>
      </c>
      <c r="G24" s="69">
        <v>163897.86000000127</v>
      </c>
      <c r="H24" s="70">
        <v>81.953279849278502</v>
      </c>
      <c r="I24" s="70">
        <v>1.1478667890776117</v>
      </c>
      <c r="J24" s="69">
        <v>2077459.0700000003</v>
      </c>
      <c r="K24" s="69">
        <v>2001347.25</v>
      </c>
      <c r="L24" s="69">
        <v>1874099.54</v>
      </c>
      <c r="M24" s="69">
        <v>2213520.66</v>
      </c>
      <c r="N24" s="69">
        <v>2993892.6</v>
      </c>
      <c r="O24" s="69">
        <v>3288520.4100000006</v>
      </c>
      <c r="P24" s="69">
        <v>1687538.9800000004</v>
      </c>
      <c r="Q24" s="69">
        <v>1753375.3599999996</v>
      </c>
      <c r="R24" s="69">
        <v>4084646.6500000008</v>
      </c>
      <c r="S24" s="69">
        <v>1824856.15</v>
      </c>
      <c r="T24" s="69">
        <v>1933343.62</v>
      </c>
      <c r="U24" s="69">
        <v>2036246.1800000002</v>
      </c>
      <c r="V24" s="69">
        <v>1122364.83</v>
      </c>
      <c r="W24" s="70">
        <v>100.67469170500185</v>
      </c>
      <c r="X24" s="70">
        <v>102.87509422868604</v>
      </c>
      <c r="Y24" s="70">
        <v>95.091510981099447</v>
      </c>
      <c r="Z24" s="71">
        <v>97.23484024865698</v>
      </c>
      <c r="AA24" s="71">
        <v>99.209957006429264</v>
      </c>
      <c r="AB24" s="71">
        <v>87.161229469477419</v>
      </c>
      <c r="AC24" s="71">
        <v>75.672380090119063</v>
      </c>
      <c r="AD24" s="71">
        <v>85.490353799477745</v>
      </c>
      <c r="AE24" s="71">
        <v>87.569724514562211</v>
      </c>
      <c r="AF24" s="71">
        <v>73.217490697909327</v>
      </c>
      <c r="AG24" s="71">
        <v>84.503388008289065</v>
      </c>
      <c r="AH24" s="71">
        <v>81.698672402127386</v>
      </c>
      <c r="AI24" s="71">
        <v>79.908404641348014</v>
      </c>
      <c r="AJ24" s="71">
        <v>-12.201698601591238</v>
      </c>
      <c r="AK24" s="71">
        <v>-14.609522829413402</v>
      </c>
      <c r="AL24" s="71">
        <v>-21.206337532944207</v>
      </c>
      <c r="AM24" s="71">
        <v>-28.828208138652343</v>
      </c>
      <c r="AN24" s="71">
        <v>-31.417230145072395</v>
      </c>
      <c r="AO24" s="71">
        <v>-31.021146519847321</v>
      </c>
      <c r="AP24" s="71">
        <v>-28.840025382545587</v>
      </c>
      <c r="AQ24" s="71">
        <v>9.1302172075364183</v>
      </c>
      <c r="AR24" s="71">
        <v>90.290696956385759</v>
      </c>
      <c r="AS24" s="71">
        <v>-45.005150500356514</v>
      </c>
      <c r="AT24" s="71">
        <v>8.7484576902361333</v>
      </c>
      <c r="AU24" s="71">
        <v>6.6869264188332611</v>
      </c>
      <c r="AV24" s="72">
        <v>-2.3290262106756998</v>
      </c>
      <c r="AW24" s="73">
        <v>-288713.21000000043</v>
      </c>
      <c r="AX24" s="73">
        <v>-342412.05000000028</v>
      </c>
      <c r="AY24" s="73">
        <v>-504390.65999999922</v>
      </c>
      <c r="AZ24" s="73">
        <v>-896588.84000000125</v>
      </c>
      <c r="BA24" s="73">
        <v>-1371478.7700000019</v>
      </c>
      <c r="BB24" s="73">
        <v>-1438700.4499999997</v>
      </c>
      <c r="BC24" s="73">
        <v>-683933.16999999993</v>
      </c>
      <c r="BD24" s="73">
        <v>146693.53999999934</v>
      </c>
      <c r="BE24" s="73">
        <v>1938116.7800000007</v>
      </c>
      <c r="BF24" s="73">
        <v>-1493374.8599999999</v>
      </c>
      <c r="BG24" s="73">
        <v>155531.17000000016</v>
      </c>
      <c r="BH24" s="73">
        <v>127627.90000000107</v>
      </c>
      <c r="BI24" s="73">
        <v>-26763.5</v>
      </c>
      <c r="BJ24" s="71">
        <v>10.126214511067976</v>
      </c>
      <c r="BK24" s="71">
        <v>7.1578174128737331</v>
      </c>
      <c r="BL24" s="71">
        <v>7.6127457939247236</v>
      </c>
      <c r="BM24" s="71">
        <v>8.5848176330486865</v>
      </c>
      <c r="BN24" s="71">
        <v>-1.1595775933083607</v>
      </c>
      <c r="BO24" s="71">
        <v>5.157734014540182</v>
      </c>
      <c r="BP24" s="71">
        <v>16.256842108637802</v>
      </c>
      <c r="BQ24" s="71">
        <v>16.610960383453911</v>
      </c>
      <c r="BR24" s="72">
        <v>10.620475192345044</v>
      </c>
      <c r="BS24" s="72">
        <v>10.720561164004366</v>
      </c>
      <c r="BT24" s="71">
        <v>12.249881598971218</v>
      </c>
      <c r="BU24" s="71">
        <v>11.840556723723045</v>
      </c>
      <c r="BV24" s="71">
        <v>10.152664712373818</v>
      </c>
      <c r="BW24" s="71">
        <v>10.852727332267206</v>
      </c>
      <c r="BX24" s="75">
        <v>40789</v>
      </c>
      <c r="BY24" s="75">
        <v>38937</v>
      </c>
      <c r="BZ24" s="75">
        <v>36460</v>
      </c>
      <c r="CA24" s="75">
        <v>38684</v>
      </c>
      <c r="CB24" s="75">
        <v>44588</v>
      </c>
      <c r="CC24" s="75">
        <v>49809</v>
      </c>
      <c r="CD24" s="75">
        <v>33884</v>
      </c>
      <c r="CE24" s="75">
        <v>33867</v>
      </c>
      <c r="CF24" s="75">
        <v>52302</v>
      </c>
      <c r="CG24" s="75">
        <v>36503</v>
      </c>
      <c r="CH24" s="75">
        <v>37662</v>
      </c>
      <c r="CI24" s="75">
        <v>39437</v>
      </c>
      <c r="CJ24" s="75">
        <v>22883</v>
      </c>
      <c r="CK24" s="75">
        <v>256538</v>
      </c>
      <c r="CL24" s="73">
        <v>4215994.9700000007</v>
      </c>
      <c r="CM24" s="73">
        <v>4079884.7500000009</v>
      </c>
      <c r="CN24" s="73">
        <v>4016895.1100000003</v>
      </c>
      <c r="CO24" s="73">
        <v>3925440.81</v>
      </c>
      <c r="CP24" s="73">
        <v>4200272.51</v>
      </c>
      <c r="CQ24" s="73">
        <v>3529802.4999999991</v>
      </c>
      <c r="CR24" s="73">
        <v>3401926.4499999988</v>
      </c>
      <c r="CS24" s="73">
        <v>4266797.38</v>
      </c>
      <c r="CT24" s="73">
        <v>3932946.04</v>
      </c>
      <c r="CU24" s="73">
        <v>3964868.8599999985</v>
      </c>
      <c r="CV24" s="73">
        <v>3909365.87</v>
      </c>
      <c r="CW24" s="73">
        <v>3720905.2599999993</v>
      </c>
      <c r="CX24" s="73">
        <v>3769245.9700000011</v>
      </c>
      <c r="CY24" s="77"/>
      <c r="CZ24" s="4">
        <v>29</v>
      </c>
      <c r="DA24" s="76" t="str">
        <f t="shared" si="6"/>
        <v>L029</v>
      </c>
      <c r="DB24" s="71">
        <v>1.1207066047580916</v>
      </c>
      <c r="DC24" s="71">
        <v>0.88439432518174765</v>
      </c>
      <c r="DD24" s="71">
        <v>0.58384611634393069</v>
      </c>
      <c r="DE24" s="71">
        <v>0.49294539491930423</v>
      </c>
      <c r="DF24" s="71">
        <v>0.5873389403959054</v>
      </c>
      <c r="DG24" s="71">
        <v>0.77687074188489913</v>
      </c>
      <c r="DH24" s="71">
        <v>0.3257800480620397</v>
      </c>
      <c r="DI24" s="71">
        <v>0.30208884777159756</v>
      </c>
      <c r="DJ24" s="71">
        <v>0.16948929207638813</v>
      </c>
      <c r="DK24" s="71">
        <v>0.24234524502590157</v>
      </c>
      <c r="DL24" s="71">
        <v>0.15235839839667512</v>
      </c>
      <c r="DM24" s="71">
        <v>0.24999500555535936</v>
      </c>
      <c r="DN24" s="71">
        <v>0.16694951541582392</v>
      </c>
      <c r="DO24" s="71">
        <v>0.221944137087597</v>
      </c>
      <c r="DQ24" s="71"/>
      <c r="DR24" s="71"/>
      <c r="DS24" s="71"/>
      <c r="DT24" s="71"/>
      <c r="DU24" s="71"/>
      <c r="DV24" s="71"/>
      <c r="DW24" s="71"/>
      <c r="DX24" s="71"/>
      <c r="DY24" s="71"/>
      <c r="DZ24" s="71"/>
      <c r="EA24" s="71"/>
      <c r="EB24" s="71"/>
      <c r="EC24" s="71"/>
      <c r="ED24" s="71"/>
    </row>
    <row r="25" spans="1:134">
      <c r="A25" s="4">
        <v>31</v>
      </c>
      <c r="B25" s="46" t="s">
        <v>354</v>
      </c>
      <c r="C25" s="65" t="str">
        <f t="shared" si="5"/>
        <v>L031</v>
      </c>
      <c r="D25" s="69">
        <v>979215.42999999993</v>
      </c>
      <c r="E25" s="68">
        <v>13814641.200000005</v>
      </c>
      <c r="F25" s="69">
        <v>108635.76999999979</v>
      </c>
      <c r="G25" s="69">
        <v>10274950.630000003</v>
      </c>
      <c r="H25" s="70">
        <v>85.753175601912744</v>
      </c>
      <c r="I25" s="70">
        <v>290.27821575940749</v>
      </c>
      <c r="J25" s="69">
        <v>1664468.9500000004</v>
      </c>
      <c r="K25" s="69">
        <v>1628408.9000000004</v>
      </c>
      <c r="L25" s="69">
        <v>1506778.6900000002</v>
      </c>
      <c r="M25" s="69">
        <v>1905480.4100000001</v>
      </c>
      <c r="N25" s="69">
        <v>2111205.02</v>
      </c>
      <c r="O25" s="69">
        <v>2976563.17</v>
      </c>
      <c r="P25" s="69">
        <v>1516861.05</v>
      </c>
      <c r="Q25" s="69">
        <v>1280499.1400000001</v>
      </c>
      <c r="R25" s="68">
        <v>5260307.76</v>
      </c>
      <c r="S25" s="68">
        <v>1457660.3099999998</v>
      </c>
      <c r="T25" s="68">
        <v>1713582.2799999998</v>
      </c>
      <c r="U25" s="69">
        <v>1606515.2299999997</v>
      </c>
      <c r="V25" s="69">
        <v>979215.42999999993</v>
      </c>
      <c r="W25" s="70">
        <v>119.06714876448892</v>
      </c>
      <c r="X25" s="70">
        <v>96.064943615124037</v>
      </c>
      <c r="Y25" s="70">
        <v>105.25711592612474</v>
      </c>
      <c r="Z25" s="71">
        <v>105.68836051326554</v>
      </c>
      <c r="AA25" s="71">
        <v>98.290966851401379</v>
      </c>
      <c r="AB25" s="71">
        <v>102.14868452870883</v>
      </c>
      <c r="AC25" s="71">
        <v>74.355396824479712</v>
      </c>
      <c r="AD25" s="71">
        <v>65.619226873360276</v>
      </c>
      <c r="AE25" s="72">
        <v>107.67857424959524</v>
      </c>
      <c r="AF25" s="72">
        <v>62.293935014741983</v>
      </c>
      <c r="AG25" s="72">
        <v>88.928064186698577</v>
      </c>
      <c r="AH25" s="71">
        <v>84.206948334444164</v>
      </c>
      <c r="AI25" s="71">
        <v>92.515467089084552</v>
      </c>
      <c r="AJ25" s="71">
        <v>-11.920298877331437</v>
      </c>
      <c r="AK25" s="71">
        <v>-15.932928121316936</v>
      </c>
      <c r="AL25" s="71">
        <v>-11.711554663502287</v>
      </c>
      <c r="AM25" s="71">
        <v>-16.616591180312078</v>
      </c>
      <c r="AN25" s="71">
        <v>-15.636859854588126</v>
      </c>
      <c r="AO25" s="71">
        <v>-8.724338464435565</v>
      </c>
      <c r="AP25" s="71">
        <v>4.0312317883659743</v>
      </c>
      <c r="AQ25" s="71">
        <v>6370542.4875621898</v>
      </c>
      <c r="AR25" s="72">
        <v>0</v>
      </c>
      <c r="AS25" s="72">
        <v>0</v>
      </c>
      <c r="AT25" s="72">
        <v>0</v>
      </c>
      <c r="AU25" s="71">
        <v>32.659292614013481</v>
      </c>
      <c r="AV25" s="72">
        <v>12.478555954316661</v>
      </c>
      <c r="AW25" s="73">
        <v>-225261.51999999932</v>
      </c>
      <c r="AX25" s="73">
        <v>-308626.44999999949</v>
      </c>
      <c r="AY25" s="73">
        <v>-199875.77000000002</v>
      </c>
      <c r="AZ25" s="73">
        <v>-379722.89000000013</v>
      </c>
      <c r="BA25" s="73">
        <v>-391262.1799999997</v>
      </c>
      <c r="BB25" s="73">
        <v>-263944.12000000011</v>
      </c>
      <c r="BC25" s="73">
        <v>58778.680000000168</v>
      </c>
      <c r="BD25" s="73">
        <v>1280479.04</v>
      </c>
      <c r="BE25" s="73">
        <v>5260307.76</v>
      </c>
      <c r="BF25" s="73">
        <v>1457660.3099999998</v>
      </c>
      <c r="BG25" s="73">
        <v>1713582.2799999998</v>
      </c>
      <c r="BH25" s="73">
        <v>395506.7899999998</v>
      </c>
      <c r="BI25" s="73">
        <v>108635.76999999979</v>
      </c>
      <c r="BJ25" s="71">
        <v>9.7857125057142369</v>
      </c>
      <c r="BK25" s="71">
        <v>6.0288610201676427</v>
      </c>
      <c r="BL25" s="71">
        <v>3.3993194673071683</v>
      </c>
      <c r="BM25" s="71">
        <v>4.8709198595352357</v>
      </c>
      <c r="BN25" s="71">
        <v>-6.1805778290330968</v>
      </c>
      <c r="BO25" s="71">
        <v>2.9731843216803302</v>
      </c>
      <c r="BP25" s="71">
        <v>11.86318220799452</v>
      </c>
      <c r="BQ25" s="72">
        <v>8.2943881231709113</v>
      </c>
      <c r="BR25" s="72">
        <v>-0.24560392963078914</v>
      </c>
      <c r="BS25" s="72">
        <v>1.9214172195541135</v>
      </c>
      <c r="BT25" s="71">
        <v>7.2658604919822185</v>
      </c>
      <c r="BU25" s="71">
        <v>9.2130521573893347</v>
      </c>
      <c r="BV25" s="71">
        <v>7.999529150149689</v>
      </c>
      <c r="BW25" s="71">
        <v>2.9150635745377702</v>
      </c>
      <c r="BX25" s="75">
        <v>35568</v>
      </c>
      <c r="BY25" s="75">
        <v>35167</v>
      </c>
      <c r="BZ25" s="75">
        <v>29753</v>
      </c>
      <c r="CA25" s="75">
        <v>34500</v>
      </c>
      <c r="CB25" s="75">
        <v>37709</v>
      </c>
      <c r="CC25" s="75">
        <v>50355</v>
      </c>
      <c r="CD25" s="75">
        <v>32651</v>
      </c>
      <c r="CE25" s="75">
        <v>29397</v>
      </c>
      <c r="CF25" s="75">
        <v>54778</v>
      </c>
      <c r="CG25" s="75">
        <v>30473</v>
      </c>
      <c r="CH25" s="75">
        <v>35197</v>
      </c>
      <c r="CI25" s="75">
        <v>35496</v>
      </c>
      <c r="CJ25" s="75">
        <v>21950</v>
      </c>
      <c r="CK25" s="75">
        <v>239942</v>
      </c>
      <c r="CL25" s="73">
        <v>2404972.1800000006</v>
      </c>
      <c r="CM25" s="73">
        <v>2898670.3500000006</v>
      </c>
      <c r="CN25" s="73">
        <v>3000262.5100000002</v>
      </c>
      <c r="CO25" s="73">
        <v>3356110.0199999996</v>
      </c>
      <c r="CP25" s="73">
        <v>3539680.34</v>
      </c>
      <c r="CQ25" s="73">
        <v>2706894.69</v>
      </c>
      <c r="CR25" s="73">
        <v>2550557.9600000004</v>
      </c>
      <c r="CS25" s="73">
        <v>4981906.0300000021</v>
      </c>
      <c r="CT25" s="73">
        <v>3213822.5500000003</v>
      </c>
      <c r="CU25" s="73">
        <v>2989513.4499999997</v>
      </c>
      <c r="CV25" s="73">
        <v>2677598.79</v>
      </c>
      <c r="CW25" s="73">
        <v>2990847.1299999994</v>
      </c>
      <c r="CX25" s="73">
        <v>3024349.39</v>
      </c>
      <c r="CY25" s="77"/>
      <c r="CZ25" s="4">
        <v>31</v>
      </c>
      <c r="DA25" s="76" t="str">
        <f t="shared" si="6"/>
        <v>L031</v>
      </c>
      <c r="DB25" s="71">
        <v>2.1708162425888902</v>
      </c>
      <c r="DC25" s="71">
        <v>2.6391826183152065</v>
      </c>
      <c r="DD25" s="71">
        <v>0.68221846104396033</v>
      </c>
      <c r="DE25" s="71">
        <v>0.38519286273266123</v>
      </c>
      <c r="DF25" s="71">
        <v>0.36543866619620252</v>
      </c>
      <c r="DG25" s="71">
        <v>0.35291551709840663</v>
      </c>
      <c r="DH25" s="71">
        <v>0.27475422326387339</v>
      </c>
      <c r="DI25" s="72">
        <v>0.44654733580929296</v>
      </c>
      <c r="DJ25" s="72">
        <v>0.11214676553297545</v>
      </c>
      <c r="DK25" s="72">
        <v>0.20430531127230991</v>
      </c>
      <c r="DL25" s="72">
        <v>0.18193052777103158</v>
      </c>
      <c r="DM25" s="71">
        <v>0.49005366978689391</v>
      </c>
      <c r="DN25" s="71">
        <v>0.25451742326640331</v>
      </c>
      <c r="DO25" s="71">
        <v>0.23429630599656309</v>
      </c>
      <c r="DQ25" s="71"/>
      <c r="DR25" s="71"/>
      <c r="DS25" s="71"/>
      <c r="DT25" s="71"/>
      <c r="DU25" s="71"/>
      <c r="DV25" s="71"/>
      <c r="DW25" s="71"/>
      <c r="DX25" s="71"/>
      <c r="DY25" s="71"/>
      <c r="DZ25" s="71"/>
      <c r="EA25" s="71"/>
      <c r="EB25" s="71"/>
      <c r="EC25" s="71"/>
      <c r="ED25" s="71"/>
    </row>
    <row r="26" spans="1:134">
      <c r="A26" s="4">
        <v>32</v>
      </c>
      <c r="B26" s="46" t="s">
        <v>368</v>
      </c>
      <c r="C26" s="65" t="str">
        <f t="shared" si="5"/>
        <v>L032</v>
      </c>
      <c r="D26" s="69">
        <v>1149062.1600000001</v>
      </c>
      <c r="E26" s="68">
        <v>15256442.16</v>
      </c>
      <c r="F26" s="69">
        <v>82805.10999999987</v>
      </c>
      <c r="G26" s="69">
        <v>351604.54999999702</v>
      </c>
      <c r="H26" s="70">
        <v>82.393034084683549</v>
      </c>
      <c r="I26" s="70">
        <v>2.3589961809721283</v>
      </c>
      <c r="J26" s="69">
        <v>2046428.5500000005</v>
      </c>
      <c r="K26" s="69">
        <v>2009547.4299999997</v>
      </c>
      <c r="L26" s="69">
        <v>1826619.66</v>
      </c>
      <c r="M26" s="69">
        <v>2062885.59</v>
      </c>
      <c r="N26" s="69">
        <v>2651440.8900000006</v>
      </c>
      <c r="O26" s="69">
        <v>3479871.2000000007</v>
      </c>
      <c r="P26" s="69">
        <v>1782965.8700000003</v>
      </c>
      <c r="Q26" s="69">
        <v>1687943.5699999998</v>
      </c>
      <c r="R26" s="69">
        <v>5138281.6300000008</v>
      </c>
      <c r="S26" s="69">
        <v>1647414.44</v>
      </c>
      <c r="T26" s="69">
        <v>1891554.6199999999</v>
      </c>
      <c r="U26" s="69">
        <v>1959219.87</v>
      </c>
      <c r="V26" s="69">
        <v>1149062.1600000001</v>
      </c>
      <c r="W26" s="70">
        <v>92.754767851836178</v>
      </c>
      <c r="X26" s="70">
        <v>91.719745026989131</v>
      </c>
      <c r="Y26" s="70">
        <v>113.86950397191922</v>
      </c>
      <c r="Z26" s="71">
        <v>100.32009458152578</v>
      </c>
      <c r="AA26" s="71">
        <v>93.302868594894576</v>
      </c>
      <c r="AB26" s="71">
        <v>96.750833805705966</v>
      </c>
      <c r="AC26" s="71">
        <v>75.138471960836199</v>
      </c>
      <c r="AD26" s="71">
        <v>80.358065095551709</v>
      </c>
      <c r="AE26" s="71">
        <v>94.758871439445898</v>
      </c>
      <c r="AF26" s="71">
        <v>61.95696373960913</v>
      </c>
      <c r="AG26" s="71">
        <v>81.689408804190677</v>
      </c>
      <c r="AH26" s="71">
        <v>82.858526165555318</v>
      </c>
      <c r="AI26" s="71">
        <v>89.65119403273988</v>
      </c>
      <c r="AJ26" s="71">
        <v>-18.071706226276074</v>
      </c>
      <c r="AK26" s="71">
        <v>-16.810113363012448</v>
      </c>
      <c r="AL26" s="71">
        <v>-23.315985143595519</v>
      </c>
      <c r="AM26" s="71">
        <v>-29.579907297986018</v>
      </c>
      <c r="AN26" s="71">
        <v>-34.370601522502312</v>
      </c>
      <c r="AO26" s="71">
        <v>-23.460406891574735</v>
      </c>
      <c r="AP26" s="71">
        <v>-25.024904466002063</v>
      </c>
      <c r="AQ26" s="71">
        <v>4.8904977745599654</v>
      </c>
      <c r="AR26" s="71">
        <v>111.51799959035769</v>
      </c>
      <c r="AS26" s="71">
        <v>-55.502751752805921</v>
      </c>
      <c r="AT26" s="71">
        <v>2.3029334355478603</v>
      </c>
      <c r="AU26" s="71">
        <v>4.7285055421621758</v>
      </c>
      <c r="AV26" s="72">
        <v>7.765961312987324</v>
      </c>
      <c r="AW26" s="73">
        <v>-451400.28999999887</v>
      </c>
      <c r="AX26" s="73">
        <v>-406067.62999999896</v>
      </c>
      <c r="AY26" s="73">
        <v>-555388.72</v>
      </c>
      <c r="AZ26" s="73">
        <v>-866513.54999999958</v>
      </c>
      <c r="BA26" s="73">
        <v>-1388255.2199999983</v>
      </c>
      <c r="BB26" s="73">
        <v>-1026956.0299999989</v>
      </c>
      <c r="BC26" s="73">
        <v>-595111.61999999895</v>
      </c>
      <c r="BD26" s="73">
        <v>78700.019999999553</v>
      </c>
      <c r="BE26" s="73">
        <v>2709040.7900000005</v>
      </c>
      <c r="BF26" s="73">
        <v>-2054869.4200000023</v>
      </c>
      <c r="BG26" s="73">
        <v>42580.640000000596</v>
      </c>
      <c r="BH26" s="73">
        <v>88459.029999999795</v>
      </c>
      <c r="BI26" s="73">
        <v>82805.10999999987</v>
      </c>
      <c r="BJ26" s="71">
        <v>11.900530677916274</v>
      </c>
      <c r="BK26" s="71">
        <v>6.86175025300264</v>
      </c>
      <c r="BL26" s="71">
        <v>6.1159572693644808</v>
      </c>
      <c r="BM26" s="71">
        <v>8.4618702591044972</v>
      </c>
      <c r="BN26" s="71">
        <v>2.3224120660271632</v>
      </c>
      <c r="BO26" s="71">
        <v>5.3691972330403406</v>
      </c>
      <c r="BP26" s="71">
        <v>12.339060397401552</v>
      </c>
      <c r="BQ26" s="71">
        <v>15.435755312336962</v>
      </c>
      <c r="BR26" s="72">
        <v>6.9611576263482871</v>
      </c>
      <c r="BS26" s="72">
        <v>6.3627347162629544</v>
      </c>
      <c r="BT26" s="71">
        <v>9.2975350803743471</v>
      </c>
      <c r="BU26" s="71">
        <v>10.912538980669636</v>
      </c>
      <c r="BV26" s="71">
        <v>9.5150347267493185</v>
      </c>
      <c r="BW26" s="71">
        <v>7.7330978864140132</v>
      </c>
      <c r="BX26" s="75">
        <v>36942</v>
      </c>
      <c r="BY26" s="75">
        <v>36482</v>
      </c>
      <c r="BZ26" s="75">
        <v>31239</v>
      </c>
      <c r="CA26" s="75">
        <v>32815</v>
      </c>
      <c r="CB26" s="75">
        <v>39072</v>
      </c>
      <c r="CC26" s="75">
        <v>50310</v>
      </c>
      <c r="CD26" s="75">
        <v>31077</v>
      </c>
      <c r="CE26" s="75">
        <v>30041</v>
      </c>
      <c r="CF26" s="75">
        <v>58816</v>
      </c>
      <c r="CG26" s="75">
        <v>32597</v>
      </c>
      <c r="CH26" s="75">
        <v>36912</v>
      </c>
      <c r="CI26" s="75">
        <v>39717</v>
      </c>
      <c r="CJ26" s="75">
        <v>22881</v>
      </c>
      <c r="CK26" s="75">
        <v>252041</v>
      </c>
      <c r="CL26" s="73">
        <v>3838722.9199999995</v>
      </c>
      <c r="CM26" s="73">
        <v>3700704.43</v>
      </c>
      <c r="CN26" s="73">
        <v>4071960.9099999997</v>
      </c>
      <c r="CO26" s="73">
        <v>4302649.28</v>
      </c>
      <c r="CP26" s="73">
        <v>4895733.8400000008</v>
      </c>
      <c r="CQ26" s="73">
        <v>3947794.4799999995</v>
      </c>
      <c r="CR26" s="73">
        <v>3493607.2100000009</v>
      </c>
      <c r="CS26" s="73">
        <v>5619307.2999999989</v>
      </c>
      <c r="CT26" s="73">
        <v>3856384.2399999993</v>
      </c>
      <c r="CU26" s="73">
        <v>3401026.5300000003</v>
      </c>
      <c r="CV26" s="73">
        <v>3761231.3600000003</v>
      </c>
      <c r="CW26" s="73">
        <v>3487727.5199999996</v>
      </c>
      <c r="CX26" s="73">
        <v>3304891.0300000003</v>
      </c>
      <c r="CY26" s="77"/>
      <c r="CZ26" s="4">
        <v>32</v>
      </c>
      <c r="DA26" s="76" t="str">
        <f t="shared" si="6"/>
        <v>L032</v>
      </c>
      <c r="DB26" s="71">
        <v>3.4427847097000419</v>
      </c>
      <c r="DC26" s="71">
        <v>4.5194255109591053</v>
      </c>
      <c r="DD26" s="71">
        <v>1.0528976590047963</v>
      </c>
      <c r="DE26" s="71">
        <v>0.95777986037258711</v>
      </c>
      <c r="DF26" s="71">
        <v>0.95977980826069731</v>
      </c>
      <c r="DG26" s="71">
        <v>0.60827228340704065</v>
      </c>
      <c r="DH26" s="71">
        <v>0.48120001375169974</v>
      </c>
      <c r="DI26" s="71">
        <v>0.77443365851868951</v>
      </c>
      <c r="DJ26" s="71">
        <v>0.32668009195109143</v>
      </c>
      <c r="DK26" s="71">
        <v>0.65447748365555203</v>
      </c>
      <c r="DL26" s="71">
        <v>0.62420209820035322</v>
      </c>
      <c r="DM26" s="71">
        <v>0.31686465183512136</v>
      </c>
      <c r="DN26" s="71">
        <v>0.15369840475227659</v>
      </c>
      <c r="DO26" s="71">
        <v>0.45203236072526942</v>
      </c>
      <c r="DQ26" s="71"/>
      <c r="DR26" s="71"/>
      <c r="DS26" s="71"/>
      <c r="DT26" s="71"/>
      <c r="DU26" s="71"/>
      <c r="DV26" s="71"/>
      <c r="DW26" s="71"/>
      <c r="DX26" s="71"/>
      <c r="DY26" s="71"/>
      <c r="DZ26" s="71"/>
      <c r="EA26" s="71"/>
      <c r="EB26" s="71"/>
      <c r="EC26" s="71"/>
      <c r="ED26" s="71"/>
    </row>
    <row r="27" spans="1:134">
      <c r="A27" s="4">
        <v>33</v>
      </c>
      <c r="B27" s="46" t="s">
        <v>376</v>
      </c>
      <c r="C27" s="65" t="str">
        <f t="shared" si="5"/>
        <v>L033</v>
      </c>
      <c r="D27" s="69">
        <v>289296.90000000002</v>
      </c>
      <c r="E27" s="68">
        <v>3464366.0199999996</v>
      </c>
      <c r="F27" s="69">
        <v>49685.510000000038</v>
      </c>
      <c r="G27" s="69">
        <v>263232.97999999905</v>
      </c>
      <c r="H27" s="70">
        <v>88.212598174558281</v>
      </c>
      <c r="I27" s="70">
        <v>8.2231190241315097</v>
      </c>
      <c r="J27" s="69">
        <v>451206.62999999989</v>
      </c>
      <c r="K27" s="69">
        <v>414867.61</v>
      </c>
      <c r="L27" s="69">
        <v>366040.05999999988</v>
      </c>
      <c r="M27" s="69">
        <v>436980.5799999999</v>
      </c>
      <c r="N27" s="69">
        <v>714624.25999999989</v>
      </c>
      <c r="O27" s="69">
        <v>742617.13</v>
      </c>
      <c r="P27" s="69">
        <v>394555.47</v>
      </c>
      <c r="Q27" s="69">
        <v>369493.99999999994</v>
      </c>
      <c r="R27" s="69">
        <v>976346.96</v>
      </c>
      <c r="S27" s="69">
        <v>452499.63999999984</v>
      </c>
      <c r="T27" s="69">
        <v>469047.10000000003</v>
      </c>
      <c r="U27" s="69">
        <v>513125.94999999995</v>
      </c>
      <c r="V27" s="69">
        <v>289296.90000000002</v>
      </c>
      <c r="W27" s="70">
        <v>91.121988122508185</v>
      </c>
      <c r="X27" s="70">
        <v>80.420149287849554</v>
      </c>
      <c r="Y27" s="70">
        <v>86.372916682004401</v>
      </c>
      <c r="Z27" s="71">
        <v>76.141195936213606</v>
      </c>
      <c r="AA27" s="71">
        <v>91.846837767969276</v>
      </c>
      <c r="AB27" s="71">
        <v>102.65546801981942</v>
      </c>
      <c r="AC27" s="71">
        <v>77.185354513355676</v>
      </c>
      <c r="AD27" s="71">
        <v>82.932919253055175</v>
      </c>
      <c r="AE27" s="71">
        <v>95.629980992224688</v>
      </c>
      <c r="AF27" s="71">
        <v>83.890146357350005</v>
      </c>
      <c r="AG27" s="71">
        <v>90.142509260107715</v>
      </c>
      <c r="AH27" s="71">
        <v>87.949729455477836</v>
      </c>
      <c r="AI27" s="71">
        <v>94.402729734596335</v>
      </c>
      <c r="AJ27" s="71">
        <v>-28.038512418421323</v>
      </c>
      <c r="AK27" s="71">
        <v>-31.433616361014749</v>
      </c>
      <c r="AL27" s="71">
        <v>-34.752972287361608</v>
      </c>
      <c r="AM27" s="71">
        <v>-31.071878347973492</v>
      </c>
      <c r="AN27" s="71">
        <v>-38.861763603028933</v>
      </c>
      <c r="AO27" s="71">
        <v>-25.055218527674594</v>
      </c>
      <c r="AP27" s="71">
        <v>-27.594696309335131</v>
      </c>
      <c r="AQ27" s="71">
        <v>4.8412741176796725</v>
      </c>
      <c r="AR27" s="71">
        <v>110.14373997100489</v>
      </c>
      <c r="AS27" s="71">
        <v>-39.537246174986215</v>
      </c>
      <c r="AT27" s="71">
        <v>16.59406121538025</v>
      </c>
      <c r="AU27" s="71">
        <v>14.315105247564365</v>
      </c>
      <c r="AV27" s="72">
        <v>20.735871529312533</v>
      </c>
      <c r="AW27" s="73">
        <v>-175804.63000000012</v>
      </c>
      <c r="AX27" s="73">
        <v>-190192.16999999993</v>
      </c>
      <c r="AY27" s="73">
        <v>-194966.43000000023</v>
      </c>
      <c r="AZ27" s="73">
        <v>-196985.01999999996</v>
      </c>
      <c r="BA27" s="73">
        <v>-454235.50000000012</v>
      </c>
      <c r="BB27" s="73">
        <v>-239148.01000000013</v>
      </c>
      <c r="BC27" s="73">
        <v>-150370.72999999986</v>
      </c>
      <c r="BD27" s="73">
        <v>17062.190000000061</v>
      </c>
      <c r="BE27" s="73">
        <v>511737.84999999986</v>
      </c>
      <c r="BF27" s="73">
        <v>-295894.39000000031</v>
      </c>
      <c r="BG27" s="73">
        <v>66756.370000000112</v>
      </c>
      <c r="BH27" s="73">
        <v>64256.180000000109</v>
      </c>
      <c r="BI27" s="73">
        <v>49685.510000000038</v>
      </c>
      <c r="BJ27" s="71">
        <v>17.716503908420393</v>
      </c>
      <c r="BK27" s="71">
        <v>14.287280788840217</v>
      </c>
      <c r="BL27" s="71">
        <v>14.319633306308962</v>
      </c>
      <c r="BM27" s="71">
        <v>11.623757512794977</v>
      </c>
      <c r="BN27" s="71">
        <v>7.6304007813472712</v>
      </c>
      <c r="BO27" s="71">
        <v>4.8347094875244467</v>
      </c>
      <c r="BP27" s="71">
        <v>20.52504807189889</v>
      </c>
      <c r="BQ27" s="71">
        <v>22.731438752060452</v>
      </c>
      <c r="BR27" s="72">
        <v>17.876277591233958</v>
      </c>
      <c r="BS27" s="72">
        <v>15.353416850094106</v>
      </c>
      <c r="BT27" s="71">
        <v>18.26912685195013</v>
      </c>
      <c r="BU27" s="71">
        <v>18.035145067998521</v>
      </c>
      <c r="BV27" s="71">
        <v>16.20249107161397</v>
      </c>
      <c r="BW27" s="71">
        <v>16.807527605800182</v>
      </c>
      <c r="BX27" s="75">
        <v>10367</v>
      </c>
      <c r="BY27" s="75">
        <v>9549</v>
      </c>
      <c r="BZ27" s="75">
        <v>8228</v>
      </c>
      <c r="CA27" s="75">
        <v>9106</v>
      </c>
      <c r="CB27" s="75">
        <v>13570</v>
      </c>
      <c r="CC27" s="75">
        <v>13794</v>
      </c>
      <c r="CD27" s="75">
        <v>8972</v>
      </c>
      <c r="CE27" s="75">
        <v>8823</v>
      </c>
      <c r="CF27" s="75">
        <v>15968</v>
      </c>
      <c r="CG27" s="75">
        <v>10480</v>
      </c>
      <c r="CH27" s="75">
        <v>10007</v>
      </c>
      <c r="CI27" s="75">
        <v>11236</v>
      </c>
      <c r="CJ27" s="75">
        <v>6683</v>
      </c>
      <c r="CK27" s="75">
        <v>72169</v>
      </c>
      <c r="CL27" s="73">
        <v>1064090.3299999998</v>
      </c>
      <c r="CM27" s="73">
        <v>993974.65999999992</v>
      </c>
      <c r="CN27" s="73">
        <v>1006211.4600000001</v>
      </c>
      <c r="CO27" s="73">
        <v>1126516.4199999997</v>
      </c>
      <c r="CP27" s="73">
        <v>1042137.6900000001</v>
      </c>
      <c r="CQ27" s="73">
        <v>941688.97</v>
      </c>
      <c r="CR27" s="73">
        <v>1039048.4100000001</v>
      </c>
      <c r="CS27" s="73">
        <v>1259140.9100000001</v>
      </c>
      <c r="CT27" s="73">
        <v>981642.48000000021</v>
      </c>
      <c r="CU27" s="73">
        <v>896459.56000000029</v>
      </c>
      <c r="CV27" s="73">
        <v>1039772.9400000002</v>
      </c>
      <c r="CW27" s="73">
        <v>1041878.7999999998</v>
      </c>
      <c r="CX27" s="73">
        <v>1061721.58</v>
      </c>
      <c r="CY27" s="77"/>
      <c r="CZ27" s="4">
        <v>33</v>
      </c>
      <c r="DA27" s="76" t="str">
        <f t="shared" si="6"/>
        <v>L033</v>
      </c>
      <c r="DB27" s="71">
        <v>1.0396788794531773</v>
      </c>
      <c r="DC27" s="71">
        <v>1.9483485998270429</v>
      </c>
      <c r="DD27" s="71">
        <v>0.84620726479961339</v>
      </c>
      <c r="DE27" s="71">
        <v>1.0378199100971395</v>
      </c>
      <c r="DF27" s="71">
        <v>0.59860797345586902</v>
      </c>
      <c r="DG27" s="71">
        <v>0.42439813380611963</v>
      </c>
      <c r="DH27" s="71">
        <v>0.19775269743704799</v>
      </c>
      <c r="DI27" s="71">
        <v>0.69814041282305161</v>
      </c>
      <c r="DJ27" s="71">
        <v>0.344257318820273</v>
      </c>
      <c r="DK27" s="71">
        <v>0.29917636151435822</v>
      </c>
      <c r="DL27" s="71">
        <v>0.21417219056479361</v>
      </c>
      <c r="DM27" s="71">
        <v>7.1028757312182972E-2</v>
      </c>
      <c r="DN27" s="71">
        <v>0.18028680326184626</v>
      </c>
      <c r="DO27" s="71">
        <v>0.28794133741129641</v>
      </c>
      <c r="DQ27" s="71"/>
      <c r="DR27" s="71"/>
      <c r="DS27" s="71"/>
      <c r="DT27" s="71"/>
      <c r="DU27" s="71"/>
      <c r="DV27" s="71"/>
      <c r="DW27" s="71"/>
      <c r="DX27" s="71"/>
      <c r="DY27" s="71"/>
      <c r="DZ27" s="71"/>
      <c r="EA27" s="71"/>
      <c r="EB27" s="71"/>
      <c r="EC27" s="71"/>
      <c r="ED27" s="71"/>
    </row>
    <row r="28" spans="1:134">
      <c r="A28" s="4">
        <v>35</v>
      </c>
      <c r="B28" s="46" t="s">
        <v>397</v>
      </c>
      <c r="C28" s="65" t="str">
        <f t="shared" si="5"/>
        <v>L035</v>
      </c>
      <c r="D28" s="69">
        <v>525390.4</v>
      </c>
      <c r="E28" s="68">
        <v>5861567.4699999997</v>
      </c>
      <c r="F28" s="69">
        <v>130964.78000000003</v>
      </c>
      <c r="G28" s="69">
        <v>437772.09999999963</v>
      </c>
      <c r="H28" s="70">
        <v>87.454792248961539</v>
      </c>
      <c r="I28" s="70">
        <v>8.0713240477580772</v>
      </c>
      <c r="J28" s="69">
        <v>791741.69000000006</v>
      </c>
      <c r="K28" s="69">
        <v>823417.43</v>
      </c>
      <c r="L28" s="69">
        <v>763934.03000000014</v>
      </c>
      <c r="M28" s="69">
        <v>837513.71</v>
      </c>
      <c r="N28" s="69">
        <v>1096107.5499999998</v>
      </c>
      <c r="O28" s="69">
        <v>1149649.83</v>
      </c>
      <c r="P28" s="69">
        <v>723010.56000000006</v>
      </c>
      <c r="Q28" s="69">
        <v>706440.67999999993</v>
      </c>
      <c r="R28" s="69">
        <v>1298728.2700000003</v>
      </c>
      <c r="S28" s="69">
        <v>854412.94999999984</v>
      </c>
      <c r="T28" s="69">
        <v>897418.36</v>
      </c>
      <c r="U28" s="69">
        <v>856166.24999999988</v>
      </c>
      <c r="V28" s="69">
        <v>525390.4</v>
      </c>
      <c r="W28" s="70">
        <v>90.759016017045312</v>
      </c>
      <c r="X28" s="70">
        <v>92.676838031096779</v>
      </c>
      <c r="Y28" s="70">
        <v>91.631830030289606</v>
      </c>
      <c r="Z28" s="71">
        <v>80.337235324917543</v>
      </c>
      <c r="AA28" s="71">
        <v>114.25424530322152</v>
      </c>
      <c r="AB28" s="71">
        <v>105.0403873747892</v>
      </c>
      <c r="AC28" s="71">
        <v>78.891281828866568</v>
      </c>
      <c r="AD28" s="71">
        <v>80.109118484322593</v>
      </c>
      <c r="AE28" s="71">
        <v>91.447353484695043</v>
      </c>
      <c r="AF28" s="71">
        <v>88.534774111045877</v>
      </c>
      <c r="AG28" s="71">
        <v>87.343715760095193</v>
      </c>
      <c r="AH28" s="71">
        <v>87.446165632311988</v>
      </c>
      <c r="AI28" s="71">
        <v>102.55543254621493</v>
      </c>
      <c r="AJ28" s="71">
        <v>-20.298591838759915</v>
      </c>
      <c r="AK28" s="71">
        <v>-22.737583306221541</v>
      </c>
      <c r="AL28" s="71">
        <v>-24.073480557032688</v>
      </c>
      <c r="AM28" s="71">
        <v>-16.969611752096302</v>
      </c>
      <c r="AN28" s="71">
        <v>-14.266530622460916</v>
      </c>
      <c r="AO28" s="71">
        <v>-12.693334664241574</v>
      </c>
      <c r="AP28" s="71">
        <v>-19.466837707842689</v>
      </c>
      <c r="AQ28" s="71">
        <v>3.6690584654683889</v>
      </c>
      <c r="AR28" s="71">
        <v>51.525031181427281</v>
      </c>
      <c r="AS28" s="71">
        <v>-18.994177206918739</v>
      </c>
      <c r="AT28" s="71">
        <v>14.358563084870646</v>
      </c>
      <c r="AU28" s="71">
        <v>13.617570794021461</v>
      </c>
      <c r="AV28" s="72">
        <v>33.203923213710105</v>
      </c>
      <c r="AW28" s="73">
        <v>-201643.13</v>
      </c>
      <c r="AX28" s="73">
        <v>-242323.79999999993</v>
      </c>
      <c r="AY28" s="73">
        <v>-242215.12</v>
      </c>
      <c r="AZ28" s="73">
        <v>-171169.65000000002</v>
      </c>
      <c r="BA28" s="73">
        <v>-182398.45000000065</v>
      </c>
      <c r="BB28" s="73">
        <v>-158575.61999999988</v>
      </c>
      <c r="BC28" s="73">
        <v>-174769.36</v>
      </c>
      <c r="BD28" s="73">
        <v>25002.370000000112</v>
      </c>
      <c r="BE28" s="73">
        <v>441623.50000000023</v>
      </c>
      <c r="BF28" s="73">
        <v>-200342.03000000038</v>
      </c>
      <c r="BG28" s="73">
        <v>112677.51000000013</v>
      </c>
      <c r="BH28" s="73">
        <v>102615.32999999996</v>
      </c>
      <c r="BI28" s="73">
        <v>130964.78000000003</v>
      </c>
      <c r="BJ28" s="71">
        <v>21.607557633928177</v>
      </c>
      <c r="BK28" s="71">
        <v>16.914105775782996</v>
      </c>
      <c r="BL28" s="71">
        <v>14.381049865967597</v>
      </c>
      <c r="BM28" s="71">
        <v>17.358859200811665</v>
      </c>
      <c r="BN28" s="71">
        <v>8.1090532677201725</v>
      </c>
      <c r="BO28" s="71">
        <v>6.5723204336854568</v>
      </c>
      <c r="BP28" s="71">
        <v>22.332367697035153</v>
      </c>
      <c r="BQ28" s="71">
        <v>21.949124762507701</v>
      </c>
      <c r="BR28" s="72">
        <v>11.887920889475168</v>
      </c>
      <c r="BS28" s="72">
        <v>15.953079010997513</v>
      </c>
      <c r="BT28" s="71">
        <v>18.522881208324147</v>
      </c>
      <c r="BU28" s="71">
        <v>19.126474751572875</v>
      </c>
      <c r="BV28" s="71">
        <v>16.893951075735675</v>
      </c>
      <c r="BW28" s="71">
        <v>16.076135376171585</v>
      </c>
      <c r="BX28" s="75">
        <v>23822</v>
      </c>
      <c r="BY28" s="75">
        <v>25749</v>
      </c>
      <c r="BZ28" s="75">
        <v>22930</v>
      </c>
      <c r="CA28" s="75">
        <v>23800</v>
      </c>
      <c r="CB28" s="75">
        <v>27818</v>
      </c>
      <c r="CC28" s="75">
        <v>27925</v>
      </c>
      <c r="CD28" s="75">
        <v>22292</v>
      </c>
      <c r="CE28" s="75">
        <v>21533</v>
      </c>
      <c r="CF28" s="75">
        <v>29082</v>
      </c>
      <c r="CG28" s="75">
        <v>27110</v>
      </c>
      <c r="CH28" s="75">
        <v>26384</v>
      </c>
      <c r="CI28" s="75">
        <v>25419</v>
      </c>
      <c r="CJ28" s="75">
        <v>14706</v>
      </c>
      <c r="CK28" s="75">
        <v>166526</v>
      </c>
      <c r="CL28" s="73">
        <v>1664382.1800000004</v>
      </c>
      <c r="CM28" s="73">
        <v>1770502.540000001</v>
      </c>
      <c r="CN28" s="73">
        <v>1701326.7400000005</v>
      </c>
      <c r="CO28" s="73">
        <v>1872845.9000000001</v>
      </c>
      <c r="CP28" s="73">
        <v>1920462.3699999999</v>
      </c>
      <c r="CQ28" s="73">
        <v>1595843.9300000011</v>
      </c>
      <c r="CR28" s="73">
        <v>1751188.6300000004</v>
      </c>
      <c r="CS28" s="73">
        <v>2186490.1099999994</v>
      </c>
      <c r="CT28" s="73">
        <v>1722087.8800000001</v>
      </c>
      <c r="CU28" s="73">
        <v>1789592.1199999996</v>
      </c>
      <c r="CV28" s="73">
        <v>1616376.2500000002</v>
      </c>
      <c r="CW28" s="73">
        <v>1746050.8699999999</v>
      </c>
      <c r="CX28" s="73">
        <v>1624971.51</v>
      </c>
      <c r="CY28" s="77"/>
      <c r="CZ28" s="4">
        <v>35</v>
      </c>
      <c r="DA28" s="76" t="str">
        <f t="shared" si="6"/>
        <v>L035</v>
      </c>
      <c r="DB28" s="71">
        <v>1.6875621578771447</v>
      </c>
      <c r="DC28" s="71">
        <v>1.8496821667318701</v>
      </c>
      <c r="DD28" s="71">
        <v>0.92537195942566719</v>
      </c>
      <c r="DE28" s="71">
        <v>1.0974870026740484</v>
      </c>
      <c r="DF28" s="71">
        <v>1.5837149817037957</v>
      </c>
      <c r="DG28" s="71">
        <v>0.68263840679669252</v>
      </c>
      <c r="DH28" s="71">
        <v>0.48501816147571719</v>
      </c>
      <c r="DI28" s="71">
        <v>0.43937204047290507</v>
      </c>
      <c r="DJ28" s="71">
        <v>0.33022087532630406</v>
      </c>
      <c r="DK28" s="71">
        <v>0.39628292752464589</v>
      </c>
      <c r="DL28" s="71">
        <v>0.40330669971890493</v>
      </c>
      <c r="DM28" s="71">
        <v>0.32429469971500585</v>
      </c>
      <c r="DN28" s="71">
        <v>0.2162932038955199</v>
      </c>
      <c r="DO28" s="71">
        <v>0.37206799949561975</v>
      </c>
      <c r="DQ28" s="71"/>
      <c r="DR28" s="71"/>
      <c r="DS28" s="71"/>
      <c r="DT28" s="71"/>
      <c r="DU28" s="71"/>
      <c r="DV28" s="71"/>
      <c r="DW28" s="71"/>
      <c r="DX28" s="71"/>
      <c r="DY28" s="71"/>
      <c r="DZ28" s="71"/>
      <c r="EA28" s="71"/>
      <c r="EB28" s="71"/>
      <c r="EC28" s="71"/>
      <c r="ED28" s="71"/>
    </row>
    <row r="29" spans="1:134">
      <c r="A29" s="4">
        <v>36</v>
      </c>
      <c r="B29" s="46" t="s">
        <v>414</v>
      </c>
      <c r="C29" s="65" t="str">
        <f t="shared" si="5"/>
        <v>L036</v>
      </c>
      <c r="D29" s="69">
        <v>1375701.96</v>
      </c>
      <c r="E29" s="68">
        <v>16400736.299999995</v>
      </c>
      <c r="F29" s="69">
        <v>28861.199999999953</v>
      </c>
      <c r="G29" s="69">
        <v>211312.15999999642</v>
      </c>
      <c r="H29" s="70">
        <v>81.852871480493818</v>
      </c>
      <c r="I29" s="70">
        <v>1.3052481556641515</v>
      </c>
      <c r="J29" s="69">
        <v>2367086.6300000004</v>
      </c>
      <c r="K29" s="69">
        <v>2248310.2499999995</v>
      </c>
      <c r="L29" s="69">
        <v>2416463.33</v>
      </c>
      <c r="M29" s="69">
        <v>2631539.91</v>
      </c>
      <c r="N29" s="69">
        <v>3351985.4</v>
      </c>
      <c r="O29" s="69">
        <v>3868422.6500000004</v>
      </c>
      <c r="P29" s="69">
        <v>2180204.12</v>
      </c>
      <c r="Q29" s="69">
        <v>2273024.2600000002</v>
      </c>
      <c r="R29" s="69">
        <v>4020041.8299999996</v>
      </c>
      <c r="S29" s="69">
        <v>2079438.3500000003</v>
      </c>
      <c r="T29" s="69">
        <v>2324077.2200000002</v>
      </c>
      <c r="U29" s="69">
        <v>2148248.5599999996</v>
      </c>
      <c r="V29" s="69">
        <v>1375701.96</v>
      </c>
      <c r="W29" s="70">
        <v>96.981337321197657</v>
      </c>
      <c r="X29" s="70">
        <v>86.23485420450551</v>
      </c>
      <c r="Y29" s="70">
        <v>100.00458674800517</v>
      </c>
      <c r="Z29" s="71">
        <v>96.497875855992206</v>
      </c>
      <c r="AA29" s="71">
        <v>102.64069668822768</v>
      </c>
      <c r="AB29" s="71">
        <v>91.470002819465208</v>
      </c>
      <c r="AC29" s="71">
        <v>80.372553782938098</v>
      </c>
      <c r="AD29" s="71">
        <v>79.98405932248167</v>
      </c>
      <c r="AE29" s="71">
        <v>92.035046398755753</v>
      </c>
      <c r="AF29" s="71">
        <v>76.346050663879211</v>
      </c>
      <c r="AG29" s="71">
        <v>83.886250211157403</v>
      </c>
      <c r="AH29" s="71">
        <v>71.247574656062056</v>
      </c>
      <c r="AI29" s="71">
        <v>85.711750279252968</v>
      </c>
      <c r="AJ29" s="71">
        <v>-14.808761378327517</v>
      </c>
      <c r="AK29" s="71">
        <v>-21.740371952396554</v>
      </c>
      <c r="AL29" s="71">
        <v>-17.081667921469556</v>
      </c>
      <c r="AM29" s="71">
        <v>-19.601269958651489</v>
      </c>
      <c r="AN29" s="71">
        <v>-22.55122048937087</v>
      </c>
      <c r="AO29" s="71">
        <v>-19.187479485592064</v>
      </c>
      <c r="AP29" s="71">
        <v>-18.303901978057681</v>
      </c>
      <c r="AQ29" s="71">
        <v>2.0502612510435725</v>
      </c>
      <c r="AR29" s="71">
        <v>66.369742393205485</v>
      </c>
      <c r="AS29" s="71">
        <v>-33.229263905738328</v>
      </c>
      <c r="AT29" s="71">
        <v>10.123062081524026</v>
      </c>
      <c r="AU29" s="71">
        <v>-6.8202039402937897</v>
      </c>
      <c r="AV29" s="72">
        <v>2.1428813900761234</v>
      </c>
      <c r="AW29" s="73">
        <v>-411469.78999999957</v>
      </c>
      <c r="AX29" s="73">
        <v>-624576.20000000065</v>
      </c>
      <c r="AY29" s="73">
        <v>-497805.76999999955</v>
      </c>
      <c r="AZ29" s="73">
        <v>-641571.38000000082</v>
      </c>
      <c r="BA29" s="73">
        <v>-975853.56000000192</v>
      </c>
      <c r="BB29" s="73">
        <v>-886307.16999999899</v>
      </c>
      <c r="BC29" s="73">
        <v>-488471.83000000101</v>
      </c>
      <c r="BD29" s="73">
        <v>45666.650000000838</v>
      </c>
      <c r="BE29" s="73">
        <v>1603711.9300000002</v>
      </c>
      <c r="BF29" s="73">
        <v>-1034857.6299999997</v>
      </c>
      <c r="BG29" s="73">
        <v>213640.78999999957</v>
      </c>
      <c r="BH29" s="73">
        <v>-157238.95000000112</v>
      </c>
      <c r="BI29" s="73">
        <v>28861.199999999953</v>
      </c>
      <c r="BJ29" s="71">
        <v>17.064169552983341</v>
      </c>
      <c r="BK29" s="71">
        <v>13.910516166856571</v>
      </c>
      <c r="BL29" s="71">
        <v>12.453773274946563</v>
      </c>
      <c r="BM29" s="71">
        <v>15.007790012950366</v>
      </c>
      <c r="BN29" s="71">
        <v>4.0516813387238075</v>
      </c>
      <c r="BO29" s="71">
        <v>9.6328683283709911</v>
      </c>
      <c r="BP29" s="71">
        <v>20.329047043919672</v>
      </c>
      <c r="BQ29" s="71">
        <v>21.070109159109908</v>
      </c>
      <c r="BR29" s="72">
        <v>14.592222983261715</v>
      </c>
      <c r="BS29" s="72">
        <v>14.265743898800164</v>
      </c>
      <c r="BT29" s="71">
        <v>15.791220145959187</v>
      </c>
      <c r="BU29" s="71">
        <v>15.962950912135035</v>
      </c>
      <c r="BV29" s="71">
        <v>14.286468106144113</v>
      </c>
      <c r="BW29" s="71">
        <v>14.982555678351648</v>
      </c>
      <c r="BX29" s="75">
        <v>41686</v>
      </c>
      <c r="BY29" s="75">
        <v>39904</v>
      </c>
      <c r="BZ29" s="75">
        <v>39623</v>
      </c>
      <c r="CA29" s="75">
        <v>40054</v>
      </c>
      <c r="CB29" s="75">
        <v>48464</v>
      </c>
      <c r="CC29" s="75">
        <v>55358</v>
      </c>
      <c r="CD29" s="75">
        <v>38750</v>
      </c>
      <c r="CE29" s="75">
        <v>39645</v>
      </c>
      <c r="CF29" s="75">
        <v>54166</v>
      </c>
      <c r="CG29" s="75">
        <v>37718</v>
      </c>
      <c r="CH29" s="75">
        <v>41089</v>
      </c>
      <c r="CI29" s="75">
        <v>38963</v>
      </c>
      <c r="CJ29" s="75">
        <v>25081</v>
      </c>
      <c r="CK29" s="75">
        <v>275412</v>
      </c>
      <c r="CL29" s="73">
        <v>4056205.56</v>
      </c>
      <c r="CM29" s="73">
        <v>4463423.2300000004</v>
      </c>
      <c r="CN29" s="73">
        <v>4727825.8899999978</v>
      </c>
      <c r="CO29" s="73">
        <v>5751619.8900000006</v>
      </c>
      <c r="CP29" s="73">
        <v>5908473.3600000013</v>
      </c>
      <c r="CQ29" s="73">
        <v>3727698.7300000004</v>
      </c>
      <c r="CR29" s="73">
        <v>4697679.6699999971</v>
      </c>
      <c r="CS29" s="73">
        <v>6172159.7800000012</v>
      </c>
      <c r="CT29" s="73">
        <v>4854601.2500000009</v>
      </c>
      <c r="CU29" s="73">
        <v>4613550.7299999995</v>
      </c>
      <c r="CV29" s="73">
        <v>3847525.919999999</v>
      </c>
      <c r="CW29" s="73">
        <v>3061743.0700000003</v>
      </c>
      <c r="CX29" s="73">
        <v>3198723.25</v>
      </c>
      <c r="CY29" s="77"/>
      <c r="CZ29" s="4">
        <v>36</v>
      </c>
      <c r="DA29" s="76" t="str">
        <f t="shared" si="6"/>
        <v>L036</v>
      </c>
      <c r="DB29" s="71">
        <v>1.2280046766102009</v>
      </c>
      <c r="DC29" s="71">
        <v>1.506339619358136</v>
      </c>
      <c r="DD29" s="71">
        <v>0.79389355369079795</v>
      </c>
      <c r="DE29" s="71">
        <v>0.75485582176669341</v>
      </c>
      <c r="DF29" s="71">
        <v>1.1103836201371751</v>
      </c>
      <c r="DG29" s="71">
        <v>0.51974085261842673</v>
      </c>
      <c r="DH29" s="71">
        <v>0.57167865031412235</v>
      </c>
      <c r="DI29" s="71">
        <v>0.31173180977131287</v>
      </c>
      <c r="DJ29" s="71">
        <v>0.28210648075367328</v>
      </c>
      <c r="DK29" s="71">
        <v>0.31681152554052489</v>
      </c>
      <c r="DL29" s="71">
        <v>0.28745239679070306</v>
      </c>
      <c r="DM29" s="71">
        <v>0.31054367411705119</v>
      </c>
      <c r="DN29" s="71">
        <v>0.25735237886910534</v>
      </c>
      <c r="DO29" s="71">
        <v>0.33154834153100221</v>
      </c>
      <c r="DQ29" s="71"/>
      <c r="DR29" s="71"/>
      <c r="DS29" s="71"/>
      <c r="DT29" s="71"/>
      <c r="DU29" s="71"/>
      <c r="DV29" s="71"/>
      <c r="DW29" s="71"/>
      <c r="DX29" s="71"/>
      <c r="DY29" s="71"/>
      <c r="DZ29" s="71"/>
      <c r="EA29" s="71"/>
      <c r="EB29" s="71"/>
      <c r="EC29" s="71"/>
      <c r="ED29" s="71"/>
    </row>
    <row r="30" spans="1:134">
      <c r="A30" s="4">
        <v>37</v>
      </c>
      <c r="B30" s="46" t="s">
        <v>427</v>
      </c>
      <c r="C30" s="65" t="str">
        <f t="shared" si="5"/>
        <v>L037</v>
      </c>
      <c r="D30" s="69">
        <v>833848.66</v>
      </c>
      <c r="E30" s="68">
        <v>12058948.390000001</v>
      </c>
      <c r="F30" s="69">
        <v>-291703.78999999992</v>
      </c>
      <c r="G30" s="69">
        <v>-1049503.8599999938</v>
      </c>
      <c r="H30" s="70">
        <v>86.389232273348441</v>
      </c>
      <c r="I30" s="70">
        <v>-8.0063140940227697</v>
      </c>
      <c r="J30" s="69">
        <v>1971177.2799999998</v>
      </c>
      <c r="K30" s="69">
        <v>1885493.44</v>
      </c>
      <c r="L30" s="69">
        <v>1708046.1600000004</v>
      </c>
      <c r="M30" s="69">
        <v>2072687.6099999996</v>
      </c>
      <c r="N30" s="69">
        <v>2989730.31</v>
      </c>
      <c r="O30" s="69">
        <v>2504031.4200000004</v>
      </c>
      <c r="P30" s="69">
        <v>1609765.7500000002</v>
      </c>
      <c r="Q30" s="69">
        <v>1553923.1999999997</v>
      </c>
      <c r="R30" s="69">
        <v>3612974.6599999997</v>
      </c>
      <c r="S30" s="69">
        <v>1444007.83</v>
      </c>
      <c r="T30" s="69">
        <v>1505597.96</v>
      </c>
      <c r="U30" s="69">
        <v>1498830.3299999994</v>
      </c>
      <c r="V30" s="69">
        <v>833848.66</v>
      </c>
      <c r="W30" s="70">
        <v>98.812799505595052</v>
      </c>
      <c r="X30" s="70">
        <v>100.4339349682549</v>
      </c>
      <c r="Y30" s="70">
        <v>90.819577650587007</v>
      </c>
      <c r="Z30" s="71">
        <v>98.558660020269386</v>
      </c>
      <c r="AA30" s="71">
        <v>90.048721361148722</v>
      </c>
      <c r="AB30" s="71">
        <v>93.698356550362817</v>
      </c>
      <c r="AC30" s="71">
        <v>74.92060150811372</v>
      </c>
      <c r="AD30" s="71">
        <v>81.578504139504943</v>
      </c>
      <c r="AE30" s="71">
        <v>90.039644329725817</v>
      </c>
      <c r="AF30" s="71">
        <v>60.334545620205496</v>
      </c>
      <c r="AG30" s="71">
        <v>100</v>
      </c>
      <c r="AH30" s="71">
        <v>69.094382893805758</v>
      </c>
      <c r="AI30" s="71">
        <v>62.687233539172823</v>
      </c>
      <c r="AJ30" s="71">
        <v>-27.330226981778559</v>
      </c>
      <c r="AK30" s="71">
        <v>-24.740802310144094</v>
      </c>
      <c r="AL30" s="71">
        <v>-29.856586673509966</v>
      </c>
      <c r="AM30" s="71">
        <v>-25.958510533528511</v>
      </c>
      <c r="AN30" s="71">
        <v>-36.307677543243841</v>
      </c>
      <c r="AO30" s="71">
        <v>-26.859418228418541</v>
      </c>
      <c r="AP30" s="71">
        <v>-27.304408401341561</v>
      </c>
      <c r="AQ30" s="71">
        <v>12.616105768708131</v>
      </c>
      <c r="AR30" s="71">
        <v>79.697517667540652</v>
      </c>
      <c r="AS30" s="71">
        <v>-50.079226154762104</v>
      </c>
      <c r="AT30" s="71">
        <v>-16.262748917811653</v>
      </c>
      <c r="AU30" s="71">
        <v>-11.179254297253705</v>
      </c>
      <c r="AV30" s="72">
        <v>-25.916499048978125</v>
      </c>
      <c r="AW30" s="73">
        <v>-741336.05000000028</v>
      </c>
      <c r="AX30" s="73">
        <v>-619839.46</v>
      </c>
      <c r="AY30" s="73">
        <v>-727030.88999999943</v>
      </c>
      <c r="AZ30" s="73">
        <v>-726672.08000000031</v>
      </c>
      <c r="BA30" s="73">
        <v>-1703438.8699999996</v>
      </c>
      <c r="BB30" s="73">
        <v>-889176.62999999989</v>
      </c>
      <c r="BC30" s="73">
        <v>-604626.78000000049</v>
      </c>
      <c r="BD30" s="73">
        <v>174082.20000000042</v>
      </c>
      <c r="BE30" s="73">
        <v>1602387.8099999996</v>
      </c>
      <c r="BF30" s="73">
        <v>-1448591.2200000002</v>
      </c>
      <c r="BG30" s="73">
        <v>-292404.64999999991</v>
      </c>
      <c r="BH30" s="73">
        <v>-188647.43000000063</v>
      </c>
      <c r="BI30" s="73">
        <v>-291703.78999999992</v>
      </c>
      <c r="BJ30" s="71">
        <v>11.660365321770898</v>
      </c>
      <c r="BK30" s="71">
        <v>7.4772735367967194</v>
      </c>
      <c r="BL30" s="71">
        <v>5.4202679743320825</v>
      </c>
      <c r="BM30" s="71">
        <v>8.9917165161003609</v>
      </c>
      <c r="BN30" s="71">
        <v>-4.0117394863966851</v>
      </c>
      <c r="BO30" s="71">
        <v>-2.3213901116800297</v>
      </c>
      <c r="BP30" s="71">
        <v>12.375320509879675</v>
      </c>
      <c r="BQ30" s="71">
        <v>10.076994819430469</v>
      </c>
      <c r="BR30" s="72">
        <v>1.0855296887768742</v>
      </c>
      <c r="BS30" s="72">
        <v>8.0363707199984695</v>
      </c>
      <c r="BT30" s="71">
        <v>10.169741614061198</v>
      </c>
      <c r="BU30" s="71">
        <v>8.1536025906685961</v>
      </c>
      <c r="BV30" s="71">
        <v>9.2734654257902918</v>
      </c>
      <c r="BW30" s="71">
        <v>5.6550025970031079</v>
      </c>
      <c r="BX30" s="75">
        <v>34905</v>
      </c>
      <c r="BY30" s="75">
        <v>35874</v>
      </c>
      <c r="BZ30" s="75">
        <v>31865</v>
      </c>
      <c r="CA30" s="75">
        <v>34815</v>
      </c>
      <c r="CB30" s="75">
        <v>44128</v>
      </c>
      <c r="CC30" s="75">
        <v>42506</v>
      </c>
      <c r="CD30" s="75">
        <v>29806</v>
      </c>
      <c r="CE30" s="75">
        <v>29208</v>
      </c>
      <c r="CF30" s="75">
        <v>47194</v>
      </c>
      <c r="CG30" s="75">
        <v>30084</v>
      </c>
      <c r="CH30" s="75">
        <v>31758</v>
      </c>
      <c r="CI30" s="75">
        <v>30093</v>
      </c>
      <c r="CJ30" s="75">
        <v>17303</v>
      </c>
      <c r="CK30" s="75">
        <v>215446</v>
      </c>
      <c r="CL30" s="73">
        <v>3677900.15</v>
      </c>
      <c r="CM30" s="73">
        <v>3327777.330000001</v>
      </c>
      <c r="CN30" s="73">
        <v>3765373.7199999997</v>
      </c>
      <c r="CO30" s="73">
        <v>4030135.7899999996</v>
      </c>
      <c r="CP30" s="73">
        <v>5375993.7599999998</v>
      </c>
      <c r="CQ30" s="73">
        <v>4393891.1900000004</v>
      </c>
      <c r="CR30" s="73">
        <v>4279134.17</v>
      </c>
      <c r="CS30" s="73">
        <v>4560819.459999999</v>
      </c>
      <c r="CT30" s="73">
        <v>3287010.4399999995</v>
      </c>
      <c r="CU30" s="73">
        <v>3164630.4099999997</v>
      </c>
      <c r="CV30" s="73">
        <v>3272368.34</v>
      </c>
      <c r="CW30" s="73">
        <v>3132125.0199999996</v>
      </c>
      <c r="CX30" s="73">
        <v>3047173.7600000002</v>
      </c>
      <c r="CY30" s="77"/>
      <c r="CZ30" s="4">
        <v>37</v>
      </c>
      <c r="DA30" s="76" t="str">
        <f t="shared" si="6"/>
        <v>L037</v>
      </c>
      <c r="DB30" s="71">
        <v>3.5796030379010664</v>
      </c>
      <c r="DC30" s="71">
        <v>4.1076579126852231</v>
      </c>
      <c r="DD30" s="71">
        <v>1.4158855968231943</v>
      </c>
      <c r="DE30" s="71">
        <v>0.79048830739853526</v>
      </c>
      <c r="DF30" s="71">
        <v>0.71812212713508572</v>
      </c>
      <c r="DG30" s="71">
        <v>0.45193620310003896</v>
      </c>
      <c r="DH30" s="71">
        <v>0.29010620936827042</v>
      </c>
      <c r="DI30" s="71">
        <v>0.27001173541542978</v>
      </c>
      <c r="DJ30" s="71">
        <v>0.14055511201668233</v>
      </c>
      <c r="DK30" s="71">
        <v>0.23463755979322687</v>
      </c>
      <c r="DL30" s="71">
        <v>0.28045560399084879</v>
      </c>
      <c r="DM30" s="71">
        <v>0.23294030797002294</v>
      </c>
      <c r="DN30" s="71">
        <v>0.10609223138967844</v>
      </c>
      <c r="DO30" s="71">
        <v>0.21618871857800676</v>
      </c>
      <c r="DQ30" s="71"/>
      <c r="DR30" s="71"/>
      <c r="DS30" s="71"/>
      <c r="DT30" s="71"/>
      <c r="DU30" s="71"/>
      <c r="DV30" s="71"/>
      <c r="DW30" s="71"/>
      <c r="DX30" s="71"/>
      <c r="DY30" s="71"/>
      <c r="DZ30" s="71"/>
      <c r="EA30" s="71"/>
      <c r="EB30" s="71"/>
      <c r="EC30" s="71"/>
      <c r="ED30" s="71"/>
    </row>
    <row r="31" spans="1:134">
      <c r="A31" s="4">
        <v>42</v>
      </c>
      <c r="B31" s="46" t="s">
        <v>448</v>
      </c>
      <c r="C31" s="65" t="str">
        <f t="shared" si="5"/>
        <v>L042</v>
      </c>
      <c r="D31" s="69">
        <v>1265340.23</v>
      </c>
      <c r="E31" s="68">
        <v>14970734.789999999</v>
      </c>
      <c r="F31" s="69">
        <v>-104130.3600000001</v>
      </c>
      <c r="G31" s="69">
        <v>-2057382.8000000007</v>
      </c>
      <c r="H31" s="70">
        <v>80.329922856303412</v>
      </c>
      <c r="I31" s="70">
        <v>-12.082267984854811</v>
      </c>
      <c r="J31" s="69">
        <v>2530691</v>
      </c>
      <c r="K31" s="69">
        <v>2633397.5400000005</v>
      </c>
      <c r="L31" s="69">
        <v>2287913.1000000006</v>
      </c>
      <c r="M31" s="69">
        <v>2698901.25</v>
      </c>
      <c r="N31" s="69">
        <v>3623737.63</v>
      </c>
      <c r="O31" s="69">
        <v>3915675.08</v>
      </c>
      <c r="P31" s="69">
        <v>2041182.14</v>
      </c>
      <c r="Q31" s="69">
        <v>2150606.21</v>
      </c>
      <c r="R31" s="69">
        <v>4812548.55</v>
      </c>
      <c r="S31" s="69">
        <v>2033182.7</v>
      </c>
      <c r="T31" s="69">
        <v>552987.07999999996</v>
      </c>
      <c r="U31" s="69">
        <v>2114887.88</v>
      </c>
      <c r="V31" s="69">
        <v>1265340.23</v>
      </c>
      <c r="W31" s="70">
        <v>99.457205507180163</v>
      </c>
      <c r="X31" s="70">
        <v>100.95444748517369</v>
      </c>
      <c r="Y31" s="70">
        <v>87.44281842271549</v>
      </c>
      <c r="Z31" s="71">
        <v>83.756534734477384</v>
      </c>
      <c r="AA31" s="71">
        <v>94.419408000044712</v>
      </c>
      <c r="AB31" s="71">
        <v>89.312372524078157</v>
      </c>
      <c r="AC31" s="71">
        <v>76.741605165196745</v>
      </c>
      <c r="AD31" s="71">
        <v>78.259590466234755</v>
      </c>
      <c r="AE31" s="71">
        <v>88.424643547518826</v>
      </c>
      <c r="AF31" s="71">
        <v>59.382251601132111</v>
      </c>
      <c r="AG31" s="71">
        <v>56.71163971267984</v>
      </c>
      <c r="AH31" s="71">
        <v>123.8089865367332</v>
      </c>
      <c r="AI31" s="71">
        <v>75.362560876791946</v>
      </c>
      <c r="AJ31" s="71">
        <v>-25.119907917782591</v>
      </c>
      <c r="AK31" s="71">
        <v>-19.859977776232608</v>
      </c>
      <c r="AL31" s="71">
        <v>-27.894215813573041</v>
      </c>
      <c r="AM31" s="71">
        <v>-17.90462270006854</v>
      </c>
      <c r="AN31" s="71">
        <v>-28.713497025237256</v>
      </c>
      <c r="AO31" s="71">
        <v>-27.832943640974296</v>
      </c>
      <c r="AP31" s="71">
        <v>-25.429152007398514</v>
      </c>
      <c r="AQ31" s="71">
        <v>6.168799165284411</v>
      </c>
      <c r="AR31" s="71">
        <v>91.53467274914955</v>
      </c>
      <c r="AS31" s="71">
        <v>-49.209628191779977</v>
      </c>
      <c r="AT31" s="71">
        <v>-75.202904619353902</v>
      </c>
      <c r="AU31" s="71">
        <v>-1.6331355860741192</v>
      </c>
      <c r="AV31" s="72">
        <v>-7.6036945050422799</v>
      </c>
      <c r="AW31" s="73">
        <v>-848966.9700000016</v>
      </c>
      <c r="AX31" s="73">
        <v>-652597.97999999858</v>
      </c>
      <c r="AY31" s="73">
        <v>-885082.14000000013</v>
      </c>
      <c r="AZ31" s="73">
        <v>-588617.89999999944</v>
      </c>
      <c r="BA31" s="73">
        <v>-1459117.7700000009</v>
      </c>
      <c r="BB31" s="73">
        <v>-1423172.3899999987</v>
      </c>
      <c r="BC31" s="73">
        <v>-696056.59999999986</v>
      </c>
      <c r="BD31" s="73">
        <v>124958.15999999992</v>
      </c>
      <c r="BE31" s="73">
        <v>2299923.2999999989</v>
      </c>
      <c r="BF31" s="73">
        <v>-1969904.16</v>
      </c>
      <c r="BG31" s="73">
        <v>-1677060.7199999997</v>
      </c>
      <c r="BH31" s="73">
        <v>-35112.420000000391</v>
      </c>
      <c r="BI31" s="73">
        <v>-104130.3600000001</v>
      </c>
      <c r="BJ31" s="71">
        <v>10.064024793820884</v>
      </c>
      <c r="BK31" s="71">
        <v>12.191283150869916</v>
      </c>
      <c r="BL31" s="71">
        <v>7.4421461310120414</v>
      </c>
      <c r="BM31" s="71">
        <v>11.544818935109523</v>
      </c>
      <c r="BN31" s="71">
        <v>1.1000652908635926</v>
      </c>
      <c r="BO31" s="71">
        <v>-1.2549485771909883</v>
      </c>
      <c r="BP31" s="71">
        <v>17.882671933213189</v>
      </c>
      <c r="BQ31" s="71">
        <v>21.025839514536155</v>
      </c>
      <c r="BR31" s="72">
        <v>15.168595654444331</v>
      </c>
      <c r="BS31" s="72">
        <v>13.793462402046575</v>
      </c>
      <c r="BT31" s="71">
        <v>16.242993079690066</v>
      </c>
      <c r="BU31" s="71">
        <v>15.482428663763635</v>
      </c>
      <c r="BV31" s="71">
        <v>13.695715903902837</v>
      </c>
      <c r="BW31" s="71">
        <v>14.379507812139259</v>
      </c>
      <c r="BX31" s="75">
        <v>45944</v>
      </c>
      <c r="BY31" s="75">
        <v>50962</v>
      </c>
      <c r="BZ31" s="75">
        <v>42953</v>
      </c>
      <c r="CA31" s="75">
        <v>48841</v>
      </c>
      <c r="CB31" s="75">
        <v>56289</v>
      </c>
      <c r="CC31" s="75">
        <v>56770</v>
      </c>
      <c r="CD31" s="75">
        <v>41453</v>
      </c>
      <c r="CE31" s="75">
        <v>40599</v>
      </c>
      <c r="CF31" s="75">
        <v>63410</v>
      </c>
      <c r="CG31" s="75">
        <v>45408</v>
      </c>
      <c r="CH31" s="75">
        <v>9769</v>
      </c>
      <c r="CI31" s="75">
        <v>38016</v>
      </c>
      <c r="CJ31" s="75">
        <v>24063</v>
      </c>
      <c r="CK31" s="75">
        <v>262718</v>
      </c>
      <c r="CL31" s="73">
        <v>6088525.3600000013</v>
      </c>
      <c r="CM31" s="73">
        <v>5379726.9999999991</v>
      </c>
      <c r="CN31" s="73">
        <v>5179910.6399999987</v>
      </c>
      <c r="CO31" s="73">
        <v>5520374.3699999973</v>
      </c>
      <c r="CP31" s="73">
        <v>5267722.63</v>
      </c>
      <c r="CQ31" s="73">
        <v>3968378.459999999</v>
      </c>
      <c r="CR31" s="73">
        <v>3961438.5799999982</v>
      </c>
      <c r="CS31" s="73">
        <v>5227222.6399999997</v>
      </c>
      <c r="CT31" s="73">
        <v>4352083.830000001</v>
      </c>
      <c r="CU31" s="73">
        <v>3358024.0599999991</v>
      </c>
      <c r="CV31" s="73">
        <v>4035047.1099999994</v>
      </c>
      <c r="CW31" s="73">
        <v>3533683.0399999996</v>
      </c>
      <c r="CX31" s="73">
        <v>3502488.1399999997</v>
      </c>
      <c r="CY31" s="77"/>
      <c r="CZ31" s="4">
        <v>42</v>
      </c>
      <c r="DA31" s="76" t="str">
        <f t="shared" si="6"/>
        <v>L042</v>
      </c>
      <c r="DB31" s="71">
        <v>1.2758919979326462</v>
      </c>
      <c r="DC31" s="71">
        <v>1.1622627706171669</v>
      </c>
      <c r="DD31" s="71">
        <v>0.85603883528745739</v>
      </c>
      <c r="DE31" s="71">
        <v>0.75418993133890688</v>
      </c>
      <c r="DF31" s="71">
        <v>0.68096846525908628</v>
      </c>
      <c r="DG31" s="71">
        <v>0.50207301857851827</v>
      </c>
      <c r="DH31" s="71">
        <v>0.65260806497835511</v>
      </c>
      <c r="DI31" s="71">
        <v>0.43984574046191727</v>
      </c>
      <c r="DJ31" s="71">
        <v>0.21118243024584585</v>
      </c>
      <c r="DK31" s="71">
        <v>0.26143328980585434</v>
      </c>
      <c r="DL31" s="71">
        <v>0.24904075167855697</v>
      </c>
      <c r="DM31" s="71">
        <v>0.37348758143548633</v>
      </c>
      <c r="DN31" s="71">
        <v>0.24923180939255321</v>
      </c>
      <c r="DO31" s="71">
        <v>0.33891802363434392</v>
      </c>
      <c r="DQ31" s="71"/>
      <c r="DR31" s="71"/>
      <c r="DS31" s="71"/>
      <c r="DT31" s="71"/>
      <c r="DU31" s="71"/>
      <c r="DV31" s="71"/>
      <c r="DW31" s="71"/>
      <c r="DX31" s="71"/>
      <c r="DY31" s="71"/>
      <c r="DZ31" s="71"/>
      <c r="EA31" s="71"/>
      <c r="EB31" s="71"/>
      <c r="EC31" s="71"/>
      <c r="ED31" s="71"/>
    </row>
    <row r="32" spans="1:134">
      <c r="A32" s="4">
        <v>39</v>
      </c>
      <c r="B32" s="46" t="s">
        <v>464</v>
      </c>
      <c r="C32" s="65" t="str">
        <f t="shared" si="5"/>
        <v>L039</v>
      </c>
      <c r="D32" s="69">
        <v>301567.12000000005</v>
      </c>
      <c r="E32" s="68">
        <v>3741187.4599999995</v>
      </c>
      <c r="F32" s="69">
        <v>25326.6700000001</v>
      </c>
      <c r="G32" s="69">
        <v>303131.46999999974</v>
      </c>
      <c r="H32" s="70">
        <v>88.757925112315561</v>
      </c>
      <c r="I32" s="70">
        <v>8.8169439614041778</v>
      </c>
      <c r="J32" s="69">
        <v>502212.76999999996</v>
      </c>
      <c r="K32" s="69">
        <v>444724.52999999991</v>
      </c>
      <c r="L32" s="69">
        <v>455645.09</v>
      </c>
      <c r="M32" s="69">
        <v>559764.76</v>
      </c>
      <c r="N32" s="69">
        <v>776376.55999999982</v>
      </c>
      <c r="O32" s="69">
        <v>780823.32000000018</v>
      </c>
      <c r="P32" s="69">
        <v>449793.96</v>
      </c>
      <c r="Q32" s="69">
        <v>402310.83999999997</v>
      </c>
      <c r="R32" s="69">
        <v>1078809.0899999999</v>
      </c>
      <c r="S32" s="69">
        <v>477985.04999999993</v>
      </c>
      <c r="T32" s="69">
        <v>507665</v>
      </c>
      <c r="U32" s="69">
        <v>523056.39999999991</v>
      </c>
      <c r="V32" s="69">
        <v>301567.12000000005</v>
      </c>
      <c r="W32" s="70">
        <v>98.885283439532259</v>
      </c>
      <c r="X32" s="70">
        <v>87.523698632272698</v>
      </c>
      <c r="Y32" s="70">
        <v>97.2900810857561</v>
      </c>
      <c r="Z32" s="71">
        <v>94.574210355902181</v>
      </c>
      <c r="AA32" s="71">
        <v>100.97667395200767</v>
      </c>
      <c r="AB32" s="71">
        <v>99.367149298272892</v>
      </c>
      <c r="AC32" s="71">
        <v>89.387555996476493</v>
      </c>
      <c r="AD32" s="71">
        <v>82.480158403068728</v>
      </c>
      <c r="AE32" s="71">
        <v>90.957815337345025</v>
      </c>
      <c r="AF32" s="71">
        <v>94.304781939226544</v>
      </c>
      <c r="AG32" s="71">
        <v>85.497161891342017</v>
      </c>
      <c r="AH32" s="71">
        <v>87.713161545892234</v>
      </c>
      <c r="AI32" s="71">
        <v>88.417332834854648</v>
      </c>
      <c r="AJ32" s="71">
        <v>-9.6205879857286121</v>
      </c>
      <c r="AK32" s="71">
        <v>-16.043223027664023</v>
      </c>
      <c r="AL32" s="71">
        <v>-8.6139862521382611</v>
      </c>
      <c r="AM32" s="71">
        <v>-10.311253323242919</v>
      </c>
      <c r="AN32" s="71">
        <v>-12.31001779751516</v>
      </c>
      <c r="AO32" s="71">
        <v>-8.8029674777595268</v>
      </c>
      <c r="AP32" s="71">
        <v>-9.3156004040086611</v>
      </c>
      <c r="AQ32" s="71">
        <v>5.4279187671864459</v>
      </c>
      <c r="AR32" s="71">
        <v>114.49256255095599</v>
      </c>
      <c r="AS32" s="71">
        <v>-44.885919856132531</v>
      </c>
      <c r="AT32" s="71">
        <v>11.749845879360233</v>
      </c>
      <c r="AU32" s="71">
        <v>13.780217898469726</v>
      </c>
      <c r="AV32" s="72">
        <v>9.168342290204091</v>
      </c>
      <c r="AW32" s="73">
        <v>-53458.880000000063</v>
      </c>
      <c r="AX32" s="73">
        <v>-84982.000000000116</v>
      </c>
      <c r="AY32" s="73">
        <v>-42948.809999999939</v>
      </c>
      <c r="AZ32" s="73">
        <v>-64354.520000000019</v>
      </c>
      <c r="BA32" s="73">
        <v>-108988.61000000022</v>
      </c>
      <c r="BB32" s="73">
        <v>-66275.799999999814</v>
      </c>
      <c r="BC32" s="73">
        <v>-46205.31</v>
      </c>
      <c r="BD32" s="73">
        <v>20712.829999999958</v>
      </c>
      <c r="BE32" s="73">
        <v>575850.34999999986</v>
      </c>
      <c r="BF32" s="73">
        <v>-389279.80999999994</v>
      </c>
      <c r="BG32" s="73">
        <v>53378.019999999844</v>
      </c>
      <c r="BH32" s="73">
        <v>63348.719999999972</v>
      </c>
      <c r="BI32" s="73">
        <v>25326.6700000001</v>
      </c>
      <c r="BJ32" s="71">
        <v>18.127642944960566</v>
      </c>
      <c r="BK32" s="71">
        <v>16.803990292259368</v>
      </c>
      <c r="BL32" s="71">
        <v>11.360195195692299</v>
      </c>
      <c r="BM32" s="71">
        <v>13.284000538933839</v>
      </c>
      <c r="BN32" s="71">
        <v>4.6996100897323547</v>
      </c>
      <c r="BO32" s="71">
        <v>5.0472648382083829</v>
      </c>
      <c r="BP32" s="71">
        <v>19.837435639592478</v>
      </c>
      <c r="BQ32" s="71">
        <v>23.250539022942853</v>
      </c>
      <c r="BR32" s="72">
        <v>9.534299676193692</v>
      </c>
      <c r="BS32" s="72">
        <v>15.894358666263692</v>
      </c>
      <c r="BT32" s="71">
        <v>17.289456638039539</v>
      </c>
      <c r="BU32" s="71">
        <v>18.819604011007758</v>
      </c>
      <c r="BV32" s="71">
        <v>17.437226597725445</v>
      </c>
      <c r="BW32" s="71">
        <v>14.378271293159209</v>
      </c>
      <c r="BX32" s="75">
        <v>9763</v>
      </c>
      <c r="BY32" s="75">
        <v>10685</v>
      </c>
      <c r="BZ32" s="75">
        <v>10014</v>
      </c>
      <c r="CA32" s="75">
        <v>10191</v>
      </c>
      <c r="CB32" s="75">
        <v>11983</v>
      </c>
      <c r="CC32" s="75">
        <v>12200</v>
      </c>
      <c r="CD32" s="75">
        <v>8731</v>
      </c>
      <c r="CE32" s="75">
        <v>8736</v>
      </c>
      <c r="CF32" s="75">
        <v>15900</v>
      </c>
      <c r="CG32" s="75">
        <v>10953</v>
      </c>
      <c r="CH32" s="75">
        <v>11195</v>
      </c>
      <c r="CI32" s="75">
        <v>10577</v>
      </c>
      <c r="CJ32" s="75">
        <v>5316</v>
      </c>
      <c r="CK32" s="75">
        <v>71408</v>
      </c>
      <c r="CL32" s="73">
        <v>1211334.71</v>
      </c>
      <c r="CM32" s="73">
        <v>1157976.6499999997</v>
      </c>
      <c r="CN32" s="73">
        <v>1214937.21</v>
      </c>
      <c r="CO32" s="73">
        <v>1377008.7100000004</v>
      </c>
      <c r="CP32" s="73">
        <v>1249480.5700000003</v>
      </c>
      <c r="CQ32" s="73">
        <v>1095969.47</v>
      </c>
      <c r="CR32" s="73">
        <v>911674.32000000018</v>
      </c>
      <c r="CS32" s="73">
        <v>1502636.54</v>
      </c>
      <c r="CT32" s="73">
        <v>1181881.0399999993</v>
      </c>
      <c r="CU32" s="73">
        <v>1169057.1000000003</v>
      </c>
      <c r="CV32" s="73">
        <v>1227537.06</v>
      </c>
      <c r="CW32" s="73">
        <v>1327293.31</v>
      </c>
      <c r="CX32" s="73">
        <v>1251196.9000000001</v>
      </c>
      <c r="CY32" s="77"/>
      <c r="CZ32" s="4">
        <v>39</v>
      </c>
      <c r="DA32" s="76" t="str">
        <f t="shared" si="6"/>
        <v>L039</v>
      </c>
      <c r="DB32" s="71">
        <v>1.3151161240968607</v>
      </c>
      <c r="DC32" s="71">
        <v>1.2071634993592513</v>
      </c>
      <c r="DD32" s="71">
        <v>0.76038061293769799</v>
      </c>
      <c r="DE32" s="71">
        <v>0.32145953222567264</v>
      </c>
      <c r="DF32" s="71">
        <v>0.87747529265713753</v>
      </c>
      <c r="DG32" s="71">
        <v>0.59250689132637691</v>
      </c>
      <c r="DH32" s="71">
        <v>0.4468525811264959</v>
      </c>
      <c r="DI32" s="71">
        <v>0.28945234960559429</v>
      </c>
      <c r="DJ32" s="71">
        <v>0.4423506749797021</v>
      </c>
      <c r="DK32" s="71">
        <v>0.38358553739518264</v>
      </c>
      <c r="DL32" s="71">
        <v>0.29346231596080008</v>
      </c>
      <c r="DM32" s="71">
        <v>0.23865799417326314</v>
      </c>
      <c r="DN32" s="71">
        <v>7.4933651107098875E-2</v>
      </c>
      <c r="DO32" s="71">
        <v>0.3403548786167882</v>
      </c>
      <c r="DQ32" s="71"/>
      <c r="DR32" s="71"/>
      <c r="DS32" s="71"/>
      <c r="DT32" s="71"/>
      <c r="DU32" s="71"/>
      <c r="DV32" s="71"/>
      <c r="DW32" s="71"/>
      <c r="DX32" s="71"/>
      <c r="DY32" s="71"/>
      <c r="DZ32" s="71"/>
      <c r="EA32" s="71"/>
      <c r="EB32" s="71"/>
      <c r="EC32" s="71"/>
      <c r="ED32" s="71"/>
    </row>
    <row r="33" spans="1:134">
      <c r="A33" s="4">
        <v>44</v>
      </c>
      <c r="B33" s="46" t="s">
        <v>471</v>
      </c>
      <c r="C33" s="65" t="str">
        <f t="shared" si="5"/>
        <v>L044</v>
      </c>
      <c r="D33" s="69">
        <v>4138738.22</v>
      </c>
      <c r="E33" s="68">
        <v>48387387.220000006</v>
      </c>
      <c r="F33" s="69">
        <v>287389</v>
      </c>
      <c r="G33" s="69">
        <v>4433986.5599999949</v>
      </c>
      <c r="H33" s="70">
        <v>91.535835525836333</v>
      </c>
      <c r="I33" s="70">
        <v>10.087926061282371</v>
      </c>
      <c r="J33" s="69">
        <v>7176360.0999999996</v>
      </c>
      <c r="K33" s="69">
        <v>6320504.7200000007</v>
      </c>
      <c r="L33" s="69">
        <v>5768006.6099999994</v>
      </c>
      <c r="M33" s="69">
        <v>7237581.8099999977</v>
      </c>
      <c r="N33" s="69">
        <v>10312691.229999999</v>
      </c>
      <c r="O33" s="69">
        <v>8836248.7199999988</v>
      </c>
      <c r="P33" s="69">
        <v>6594639.8200000012</v>
      </c>
      <c r="Q33" s="69">
        <v>6568182.1100000003</v>
      </c>
      <c r="R33" s="69">
        <v>10556496.260000002</v>
      </c>
      <c r="S33" s="69">
        <v>6262363.7100000028</v>
      </c>
      <c r="T33" s="69">
        <v>7283554.2400000002</v>
      </c>
      <c r="U33" s="69">
        <v>6983412.8599999985</v>
      </c>
      <c r="V33" s="69">
        <v>4138738.22</v>
      </c>
      <c r="W33" s="70">
        <v>108.04963459413347</v>
      </c>
      <c r="X33" s="70">
        <v>87.607805458122471</v>
      </c>
      <c r="Y33" s="70">
        <v>85.431779676323345</v>
      </c>
      <c r="Z33" s="71">
        <v>89.097774659009659</v>
      </c>
      <c r="AA33" s="71">
        <v>89.876347387401012</v>
      </c>
      <c r="AB33" s="71">
        <v>93.575111645240383</v>
      </c>
      <c r="AC33" s="71">
        <v>89.561496832521769</v>
      </c>
      <c r="AD33" s="71">
        <v>96.108273757943564</v>
      </c>
      <c r="AE33" s="71">
        <v>97.722978433427329</v>
      </c>
      <c r="AF33" s="71">
        <v>91.857055200900945</v>
      </c>
      <c r="AG33" s="71">
        <v>85.972424861754163</v>
      </c>
      <c r="AH33" s="71">
        <v>86.988448607641743</v>
      </c>
      <c r="AI33" s="71">
        <v>91.074126568275446</v>
      </c>
      <c r="AJ33" s="71">
        <v>-10.352963620906962</v>
      </c>
      <c r="AK33" s="71">
        <v>-20.316283791770594</v>
      </c>
      <c r="AL33" s="71">
        <v>-24.383831119062936</v>
      </c>
      <c r="AM33" s="71">
        <v>-19.178708963397519</v>
      </c>
      <c r="AN33" s="71">
        <v>-29.774614133420087</v>
      </c>
      <c r="AO33" s="71">
        <v>-21.317178818095485</v>
      </c>
      <c r="AP33" s="71">
        <v>-12.057741045531156</v>
      </c>
      <c r="AQ33" s="71">
        <v>21.261826547302842</v>
      </c>
      <c r="AR33" s="71">
        <v>71.199482528318384</v>
      </c>
      <c r="AS33" s="71">
        <v>-21.839639772108765</v>
      </c>
      <c r="AT33" s="71">
        <v>9.0933157067847112</v>
      </c>
      <c r="AU33" s="71">
        <v>10.290183402726537</v>
      </c>
      <c r="AV33" s="72">
        <v>7.4620343049545568</v>
      </c>
      <c r="AW33" s="73">
        <v>-828768.00000000186</v>
      </c>
      <c r="AX33" s="73">
        <v>-1611485.6799999988</v>
      </c>
      <c r="AY33" s="73">
        <v>-1860000.3300000019</v>
      </c>
      <c r="AZ33" s="73">
        <v>-1717461.7400000012</v>
      </c>
      <c r="BA33" s="73">
        <v>-4372441.6500000004</v>
      </c>
      <c r="BB33" s="73">
        <v>-2355965.5700000022</v>
      </c>
      <c r="BC33" s="73">
        <v>-904189.40999999829</v>
      </c>
      <c r="BD33" s="73">
        <v>1151653.0199999986</v>
      </c>
      <c r="BE33" s="73">
        <v>4390299.9000000013</v>
      </c>
      <c r="BF33" s="73">
        <v>-1749835.429999996</v>
      </c>
      <c r="BG33" s="73">
        <v>607110.14000000153</v>
      </c>
      <c r="BH33" s="73">
        <v>651559.33999999613</v>
      </c>
      <c r="BI33" s="73">
        <v>287389</v>
      </c>
      <c r="BJ33" s="71">
        <v>11.666585869039112</v>
      </c>
      <c r="BK33" s="71">
        <v>10.048283154683698</v>
      </c>
      <c r="BL33" s="71">
        <v>10.740351835975472</v>
      </c>
      <c r="BM33" s="71">
        <v>10.398036311325596</v>
      </c>
      <c r="BN33" s="71">
        <v>1.8967577146718693</v>
      </c>
      <c r="BO33" s="71">
        <v>11.341752120470971</v>
      </c>
      <c r="BP33" s="71">
        <v>23.180154159143594</v>
      </c>
      <c r="BQ33" s="71">
        <v>18.234704567971583</v>
      </c>
      <c r="BR33" s="72">
        <v>9.4132662405195404</v>
      </c>
      <c r="BS33" s="72">
        <v>16.139312180958083</v>
      </c>
      <c r="BT33" s="71">
        <v>15.937814094119339</v>
      </c>
      <c r="BU33" s="71">
        <v>16.385524389299931</v>
      </c>
      <c r="BV33" s="71">
        <v>14.638695657363115</v>
      </c>
      <c r="BW33" s="71">
        <v>14.281858226443873</v>
      </c>
      <c r="BX33" s="75">
        <v>111182</v>
      </c>
      <c r="BY33" s="75">
        <v>100692</v>
      </c>
      <c r="BZ33" s="75">
        <v>94039</v>
      </c>
      <c r="CA33" s="75">
        <v>103913</v>
      </c>
      <c r="CB33" s="75">
        <v>121358</v>
      </c>
      <c r="CC33" s="75">
        <v>132674</v>
      </c>
      <c r="CD33" s="75">
        <v>112851</v>
      </c>
      <c r="CE33" s="75">
        <v>113029</v>
      </c>
      <c r="CF33" s="75">
        <v>148022</v>
      </c>
      <c r="CG33" s="75">
        <v>116406</v>
      </c>
      <c r="CH33" s="75">
        <v>125358</v>
      </c>
      <c r="CI33" s="75">
        <v>121858</v>
      </c>
      <c r="CJ33" s="75">
        <v>70525</v>
      </c>
      <c r="CK33" s="75">
        <v>808049</v>
      </c>
      <c r="CL33" s="73">
        <v>8743231.910000002</v>
      </c>
      <c r="CM33" s="73">
        <v>8662380.9099999983</v>
      </c>
      <c r="CN33" s="73">
        <v>9033026.8899999987</v>
      </c>
      <c r="CO33" s="73">
        <v>10805797.770000005</v>
      </c>
      <c r="CP33" s="73">
        <v>13192422.320000006</v>
      </c>
      <c r="CQ33" s="73">
        <v>10349886.700000001</v>
      </c>
      <c r="CR33" s="73">
        <v>9079425.9699999969</v>
      </c>
      <c r="CS33" s="73">
        <v>10067280.909999998</v>
      </c>
      <c r="CT33" s="73">
        <v>7791912.6999999993</v>
      </c>
      <c r="CU33" s="73">
        <v>7380377.0799999982</v>
      </c>
      <c r="CV33" s="73">
        <v>7518469.4599999972</v>
      </c>
      <c r="CW33" s="73">
        <v>7764108.0100000016</v>
      </c>
      <c r="CX33" s="73">
        <v>7853955.6099999994</v>
      </c>
      <c r="CY33" s="77"/>
      <c r="CZ33" s="4">
        <v>44</v>
      </c>
      <c r="DA33" s="76" t="str">
        <f t="shared" si="6"/>
        <v>L044</v>
      </c>
      <c r="DB33" s="71">
        <v>4.3869679307357776</v>
      </c>
      <c r="DC33" s="71">
        <v>4.1077117601709565</v>
      </c>
      <c r="DD33" s="71">
        <v>0.88398076199439801</v>
      </c>
      <c r="DE33" s="71">
        <v>0.88416628773190542</v>
      </c>
      <c r="DF33" s="71">
        <v>1.06185777216439</v>
      </c>
      <c r="DG33" s="71">
        <v>0.61022503408664219</v>
      </c>
      <c r="DH33" s="71">
        <v>0.58278551170964166</v>
      </c>
      <c r="DI33" s="71">
        <v>0.59051671507884673</v>
      </c>
      <c r="DJ33" s="71">
        <v>0.38119166838047031</v>
      </c>
      <c r="DK33" s="71">
        <v>0.29690351002367915</v>
      </c>
      <c r="DL33" s="71">
        <v>0.35841437907349694</v>
      </c>
      <c r="DM33" s="71">
        <v>0.23684762416017918</v>
      </c>
      <c r="DN33" s="71">
        <v>0.21384704978694266</v>
      </c>
      <c r="DO33" s="71">
        <v>0.38639828800025</v>
      </c>
      <c r="DQ33" s="71"/>
      <c r="DR33" s="71"/>
      <c r="DS33" s="71"/>
      <c r="DT33" s="71"/>
      <c r="DU33" s="71"/>
      <c r="DV33" s="71"/>
      <c r="DW33" s="71"/>
      <c r="DX33" s="71"/>
      <c r="DY33" s="71"/>
      <c r="DZ33" s="71"/>
      <c r="EA33" s="71"/>
      <c r="EB33" s="71"/>
      <c r="EC33" s="71"/>
      <c r="ED33" s="71"/>
    </row>
    <row r="34" spans="1:134">
      <c r="A34" s="4">
        <v>43</v>
      </c>
      <c r="B34" s="46" t="s">
        <v>487</v>
      </c>
      <c r="C34" s="65" t="str">
        <f t="shared" si="5"/>
        <v>L043</v>
      </c>
      <c r="D34" s="69">
        <v>1500059.5300000003</v>
      </c>
      <c r="E34" s="68">
        <v>16795419.560000006</v>
      </c>
      <c r="F34" s="69">
        <v>256531.06000000052</v>
      </c>
      <c r="G34" s="69">
        <v>664464.8000000082</v>
      </c>
      <c r="H34" s="70">
        <v>85.356650416805081</v>
      </c>
      <c r="I34" s="70">
        <v>4.1191907725616206</v>
      </c>
      <c r="J34" s="69">
        <v>2402671.9499999997</v>
      </c>
      <c r="K34" s="69">
        <v>2344219.4299999992</v>
      </c>
      <c r="L34" s="69">
        <v>2280455.6900000004</v>
      </c>
      <c r="M34" s="69">
        <v>2661859.59</v>
      </c>
      <c r="N34" s="69">
        <v>3752856.21</v>
      </c>
      <c r="O34" s="69">
        <v>3669229.1100000008</v>
      </c>
      <c r="P34" s="69">
        <v>2107335.92</v>
      </c>
      <c r="Q34" s="69">
        <v>1945226.0200000003</v>
      </c>
      <c r="R34" s="69">
        <v>3809011.95</v>
      </c>
      <c r="S34" s="69">
        <v>2267822.2200000007</v>
      </c>
      <c r="T34" s="69">
        <v>2575439.52</v>
      </c>
      <c r="U34" s="69">
        <v>2590524.4000000004</v>
      </c>
      <c r="V34" s="69">
        <v>1500059.5300000003</v>
      </c>
      <c r="W34" s="70">
        <v>101.35731849781446</v>
      </c>
      <c r="X34" s="70">
        <v>94.998551960851103</v>
      </c>
      <c r="Y34" s="70">
        <v>95.314712735075162</v>
      </c>
      <c r="Z34" s="71">
        <v>89.573508631515779</v>
      </c>
      <c r="AA34" s="71">
        <v>108.66558425845416</v>
      </c>
      <c r="AB34" s="71">
        <v>98.289937129631994</v>
      </c>
      <c r="AC34" s="71">
        <v>81.408715702725303</v>
      </c>
      <c r="AD34" s="71">
        <v>77.145124213991295</v>
      </c>
      <c r="AE34" s="71">
        <v>90.497942995812011</v>
      </c>
      <c r="AF34" s="71">
        <v>82.223916491577825</v>
      </c>
      <c r="AG34" s="71">
        <v>82.847063665014062</v>
      </c>
      <c r="AH34" s="71">
        <v>87.018720299871774</v>
      </c>
      <c r="AI34" s="71">
        <v>99.081977115678441</v>
      </c>
      <c r="AJ34" s="71">
        <v>-18.534128092197754</v>
      </c>
      <c r="AK34" s="71">
        <v>-23.267861032236816</v>
      </c>
      <c r="AL34" s="71">
        <v>-28.351444223069855</v>
      </c>
      <c r="AM34" s="71">
        <v>-24.100974455462843</v>
      </c>
      <c r="AN34" s="71">
        <v>-22.467162195752831</v>
      </c>
      <c r="AO34" s="71">
        <v>-19.143377064787014</v>
      </c>
      <c r="AP34" s="71">
        <v>-18.159801074656535</v>
      </c>
      <c r="AQ34" s="71">
        <v>-2.5417827228271017</v>
      </c>
      <c r="AR34" s="71">
        <v>59.666030432996052</v>
      </c>
      <c r="AS34" s="71">
        <v>-29.106735931355811</v>
      </c>
      <c r="AT34" s="71">
        <v>6.6794674540308518</v>
      </c>
      <c r="AU34" s="71">
        <v>11.766239330609674</v>
      </c>
      <c r="AV34" s="72">
        <v>20.629287241007077</v>
      </c>
      <c r="AW34" s="73">
        <v>-546626.81000000145</v>
      </c>
      <c r="AX34" s="73">
        <v>-710849.10000000196</v>
      </c>
      <c r="AY34" s="73">
        <v>-902379.83999999939</v>
      </c>
      <c r="AZ34" s="73">
        <v>-845246.82000000076</v>
      </c>
      <c r="BA34" s="73">
        <v>-1087487.9800000004</v>
      </c>
      <c r="BB34" s="73">
        <v>-827370.13999999827</v>
      </c>
      <c r="BC34" s="73">
        <v>-467603.96000000089</v>
      </c>
      <c r="BD34" s="73">
        <v>-50732.939999999711</v>
      </c>
      <c r="BE34" s="73">
        <v>1423399.9700000002</v>
      </c>
      <c r="BF34" s="73">
        <v>-931102.59999999916</v>
      </c>
      <c r="BG34" s="73">
        <v>161254.68999999994</v>
      </c>
      <c r="BH34" s="73">
        <v>272718.58000000007</v>
      </c>
      <c r="BI34" s="73">
        <v>256531.06000000052</v>
      </c>
      <c r="BJ34" s="71">
        <v>19.395497058799261</v>
      </c>
      <c r="BK34" s="71">
        <v>15.675931074501502</v>
      </c>
      <c r="BL34" s="71">
        <v>14.862936692391528</v>
      </c>
      <c r="BM34" s="71">
        <v>14.96086849245739</v>
      </c>
      <c r="BN34" s="71">
        <v>5.3903626037146033</v>
      </c>
      <c r="BO34" s="71">
        <v>12.041704781043542</v>
      </c>
      <c r="BP34" s="71">
        <v>23.069740487752654</v>
      </c>
      <c r="BQ34" s="71">
        <v>23.223398925480854</v>
      </c>
      <c r="BR34" s="72">
        <v>17.907451669986578</v>
      </c>
      <c r="BS34" s="72">
        <v>16.606872747050762</v>
      </c>
      <c r="BT34" s="71">
        <v>18.717937550715327</v>
      </c>
      <c r="BU34" s="71">
        <v>18.276938202987555</v>
      </c>
      <c r="BV34" s="71">
        <v>17.560157331580395</v>
      </c>
      <c r="BW34" s="71">
        <v>17.772120980262454</v>
      </c>
      <c r="BX34" s="75">
        <v>54183</v>
      </c>
      <c r="BY34" s="75">
        <v>52211</v>
      </c>
      <c r="BZ34" s="75">
        <v>49768</v>
      </c>
      <c r="CA34" s="75">
        <v>51541</v>
      </c>
      <c r="CB34" s="75">
        <v>57807</v>
      </c>
      <c r="CC34" s="75">
        <v>62763</v>
      </c>
      <c r="CD34" s="75">
        <v>47707</v>
      </c>
      <c r="CE34" s="75">
        <v>47398</v>
      </c>
      <c r="CF34" s="75">
        <v>64161</v>
      </c>
      <c r="CG34" s="75">
        <v>52415</v>
      </c>
      <c r="CH34" s="75">
        <v>56720</v>
      </c>
      <c r="CI34" s="75">
        <v>56600</v>
      </c>
      <c r="CJ34" s="75">
        <v>32131</v>
      </c>
      <c r="CK34" s="75">
        <v>357132</v>
      </c>
      <c r="CL34" s="73">
        <v>3994264.09</v>
      </c>
      <c r="CM34" s="73">
        <v>3598793.8400000003</v>
      </c>
      <c r="CN34" s="73">
        <v>3819442.8700000006</v>
      </c>
      <c r="CO34" s="73">
        <v>3534357.0999999992</v>
      </c>
      <c r="CP34" s="73">
        <v>4112481.1900000013</v>
      </c>
      <c r="CQ34" s="73">
        <v>3846121.669999999</v>
      </c>
      <c r="CR34" s="73">
        <v>2915521.7</v>
      </c>
      <c r="CS34" s="73">
        <v>3920165.4199999995</v>
      </c>
      <c r="CT34" s="73">
        <v>3762282.6100000013</v>
      </c>
      <c r="CU34" s="73">
        <v>3201867.350000001</v>
      </c>
      <c r="CV34" s="73">
        <v>3535641.7099999995</v>
      </c>
      <c r="CW34" s="73">
        <v>3463888.23</v>
      </c>
      <c r="CX34" s="73">
        <v>3442862.0199999996</v>
      </c>
      <c r="CY34" s="77"/>
      <c r="CZ34" s="4">
        <v>43</v>
      </c>
      <c r="DA34" s="76" t="str">
        <f t="shared" si="6"/>
        <v>L043</v>
      </c>
      <c r="DB34" s="71">
        <v>1.072757710791479</v>
      </c>
      <c r="DC34" s="71">
        <v>1.3196223545121768</v>
      </c>
      <c r="DD34" s="71">
        <v>0.48622408076699331</v>
      </c>
      <c r="DE34" s="71">
        <v>0.59984809730335764</v>
      </c>
      <c r="DF34" s="71">
        <v>0.55899870175468414</v>
      </c>
      <c r="DG34" s="71">
        <v>0.5813004352946407</v>
      </c>
      <c r="DH34" s="71">
        <v>0.37350107254427239</v>
      </c>
      <c r="DI34" s="71">
        <v>0.38322593084500345</v>
      </c>
      <c r="DJ34" s="71">
        <v>0.38969500473320146</v>
      </c>
      <c r="DK34" s="71">
        <v>0.35625980497954779</v>
      </c>
      <c r="DL34" s="71">
        <v>0.31420049153207508</v>
      </c>
      <c r="DM34" s="71">
        <v>0.28550272415206635</v>
      </c>
      <c r="DN34" s="71">
        <v>0.26016722001636361</v>
      </c>
      <c r="DO34" s="71">
        <v>0.34304836200200639</v>
      </c>
      <c r="DQ34" s="71"/>
      <c r="DR34" s="71"/>
      <c r="DS34" s="71"/>
      <c r="DT34" s="71"/>
      <c r="DU34" s="71"/>
      <c r="DV34" s="71"/>
      <c r="DW34" s="71"/>
      <c r="DX34" s="71"/>
      <c r="DY34" s="71"/>
      <c r="DZ34" s="71"/>
      <c r="EA34" s="71"/>
      <c r="EB34" s="71"/>
      <c r="EC34" s="71"/>
      <c r="ED34" s="71"/>
    </row>
    <row r="35" spans="1:134">
      <c r="A35" s="4">
        <v>45</v>
      </c>
      <c r="B35" s="46" t="s">
        <v>494</v>
      </c>
      <c r="C35" s="65" t="str">
        <f t="shared" si="5"/>
        <v>L045</v>
      </c>
      <c r="D35" s="69">
        <v>459895.94</v>
      </c>
      <c r="E35" s="68">
        <v>5903942.330000001</v>
      </c>
      <c r="F35" s="69">
        <v>-61248.630000000063</v>
      </c>
      <c r="G35" s="69">
        <v>-254762.77999999933</v>
      </c>
      <c r="H35" s="70">
        <v>78.849253622562316</v>
      </c>
      <c r="I35" s="70">
        <v>-4.1366289739435018</v>
      </c>
      <c r="J35" s="69">
        <v>970435.30000000028</v>
      </c>
      <c r="K35" s="69">
        <v>961095.32999999984</v>
      </c>
      <c r="L35" s="69">
        <v>851072.07</v>
      </c>
      <c r="M35" s="69">
        <v>931241.13</v>
      </c>
      <c r="N35" s="69">
        <v>1477768.8299999998</v>
      </c>
      <c r="O35" s="69">
        <v>1551035.4900000005</v>
      </c>
      <c r="P35" s="69">
        <v>739783.42999999993</v>
      </c>
      <c r="Q35" s="69">
        <v>697048.44000000006</v>
      </c>
      <c r="R35" s="69">
        <v>1542779.57</v>
      </c>
      <c r="S35" s="69">
        <v>767029.97999999975</v>
      </c>
      <c r="T35" s="69">
        <v>882283.59</v>
      </c>
      <c r="U35" s="69">
        <v>815121.38</v>
      </c>
      <c r="V35" s="69">
        <v>459895.94</v>
      </c>
      <c r="W35" s="70">
        <v>108.05743923197176</v>
      </c>
      <c r="X35" s="70">
        <v>102.28995085176528</v>
      </c>
      <c r="Y35" s="70">
        <v>92.108826768147196</v>
      </c>
      <c r="Z35" s="71">
        <v>87.948492414609916</v>
      </c>
      <c r="AA35" s="71">
        <v>113.13749909879694</v>
      </c>
      <c r="AB35" s="71">
        <v>94.105545299081314</v>
      </c>
      <c r="AC35" s="71">
        <v>76.073818310701768</v>
      </c>
      <c r="AD35" s="71">
        <v>70.536943136492496</v>
      </c>
      <c r="AE35" s="71">
        <v>97.44686674601698</v>
      </c>
      <c r="AF35" s="71">
        <v>81.188209798815819</v>
      </c>
      <c r="AG35" s="71">
        <v>74.702956558482981</v>
      </c>
      <c r="AH35" s="71">
        <v>70.528587794292505</v>
      </c>
      <c r="AI35" s="71">
        <v>69.446498172753479</v>
      </c>
      <c r="AJ35" s="71">
        <v>3.5486359759739905E-2</v>
      </c>
      <c r="AK35" s="71">
        <v>-9.5367642362255811</v>
      </c>
      <c r="AL35" s="71">
        <v>-6.9490776302057462</v>
      </c>
      <c r="AM35" s="71">
        <v>-19.520968861132616</v>
      </c>
      <c r="AN35" s="71">
        <v>-9.773747312746595</v>
      </c>
      <c r="AO35" s="71">
        <v>-18.170491377962815</v>
      </c>
      <c r="AP35" s="71">
        <v>-28.523173662655577</v>
      </c>
      <c r="AQ35" s="71">
        <v>-8.4168932785929513</v>
      </c>
      <c r="AR35" s="71">
        <v>75.263683432061868</v>
      </c>
      <c r="AS35" s="71">
        <v>-33.293284198176728</v>
      </c>
      <c r="AT35" s="71">
        <v>-4.4483897775918324</v>
      </c>
      <c r="AU35" s="71">
        <v>-8.204810676008389</v>
      </c>
      <c r="AV35" s="72">
        <v>-11.752713839079254</v>
      </c>
      <c r="AW35" s="73">
        <v>344.25000000034925</v>
      </c>
      <c r="AX35" s="73">
        <v>-101320.05000000005</v>
      </c>
      <c r="AY35" s="73">
        <v>-63558.380000000005</v>
      </c>
      <c r="AZ35" s="73">
        <v>-225881.55999999994</v>
      </c>
      <c r="BA35" s="73">
        <v>-160079.12000000011</v>
      </c>
      <c r="BB35" s="73">
        <v>-323643.71999999951</v>
      </c>
      <c r="BC35" s="73">
        <v>-295214.16000000003</v>
      </c>
      <c r="BD35" s="73">
        <v>-64061.839999999851</v>
      </c>
      <c r="BE35" s="73">
        <v>662517.59000000032</v>
      </c>
      <c r="BF35" s="73">
        <v>-382824.22999999975</v>
      </c>
      <c r="BG35" s="73">
        <v>-41074.570000000065</v>
      </c>
      <c r="BH35" s="73">
        <v>-72856.939999999944</v>
      </c>
      <c r="BI35" s="73">
        <v>-61248.630000000063</v>
      </c>
      <c r="BJ35" s="71">
        <v>13.969739860991581</v>
      </c>
      <c r="BK35" s="71">
        <v>11.082002781930264</v>
      </c>
      <c r="BL35" s="71">
        <v>9.1433762407443933</v>
      </c>
      <c r="BM35" s="71">
        <v>12.47844863747734</v>
      </c>
      <c r="BN35" s="71">
        <v>2.5534320670344837</v>
      </c>
      <c r="BO35" s="71">
        <v>-1.7532581245609555</v>
      </c>
      <c r="BP35" s="71">
        <v>18.313842076785146</v>
      </c>
      <c r="BQ35" s="71">
        <v>18.765719322236269</v>
      </c>
      <c r="BR35" s="72">
        <v>14.994770235298512</v>
      </c>
      <c r="BS35" s="72">
        <v>15.355011382485454</v>
      </c>
      <c r="BT35" s="71">
        <v>15.171697380953844</v>
      </c>
      <c r="BU35" s="71">
        <v>15.620536021809812</v>
      </c>
      <c r="BV35" s="71">
        <v>14.686250596965785</v>
      </c>
      <c r="BW35" s="71">
        <v>14.488129361661152</v>
      </c>
      <c r="BX35" s="75">
        <v>17189</v>
      </c>
      <c r="BY35" s="75">
        <v>17300</v>
      </c>
      <c r="BZ35" s="75">
        <v>15623</v>
      </c>
      <c r="CA35" s="75">
        <v>16198</v>
      </c>
      <c r="CB35" s="75">
        <v>19923</v>
      </c>
      <c r="CC35" s="75">
        <v>20368</v>
      </c>
      <c r="CD35" s="75">
        <v>13398</v>
      </c>
      <c r="CE35" s="75">
        <v>12668</v>
      </c>
      <c r="CF35" s="75">
        <v>20798</v>
      </c>
      <c r="CG35" s="75">
        <v>14667</v>
      </c>
      <c r="CH35" s="75">
        <v>15663</v>
      </c>
      <c r="CI35" s="75">
        <v>14622</v>
      </c>
      <c r="CJ35" s="75">
        <v>8445</v>
      </c>
      <c r="CK35" s="75">
        <v>100261</v>
      </c>
      <c r="CL35" s="73">
        <v>2772023.18</v>
      </c>
      <c r="CM35" s="73">
        <v>2749344.96</v>
      </c>
      <c r="CN35" s="73">
        <v>2646279.0999999996</v>
      </c>
      <c r="CO35" s="73">
        <v>2905497.54</v>
      </c>
      <c r="CP35" s="73">
        <v>2830121.46</v>
      </c>
      <c r="CQ35" s="73">
        <v>2139237.9699999997</v>
      </c>
      <c r="CR35" s="73">
        <v>2070654.3399999996</v>
      </c>
      <c r="CS35" s="73">
        <v>2613106.5099999998</v>
      </c>
      <c r="CT35" s="73">
        <v>2194898.5300000007</v>
      </c>
      <c r="CU35" s="73">
        <v>2055445.8300000005</v>
      </c>
      <c r="CV35" s="73">
        <v>2200690.37</v>
      </c>
      <c r="CW35" s="73">
        <v>2160089.15</v>
      </c>
      <c r="CX35" s="73">
        <v>2152394.3099999996</v>
      </c>
      <c r="CY35" s="77"/>
      <c r="CZ35" s="4">
        <v>45</v>
      </c>
      <c r="DA35" s="76" t="str">
        <f t="shared" si="6"/>
        <v>L045</v>
      </c>
      <c r="DB35" s="71">
        <v>2.5937451593811587</v>
      </c>
      <c r="DC35" s="71">
        <v>3.1739098111532527</v>
      </c>
      <c r="DD35" s="71">
        <v>1.7300439444551075</v>
      </c>
      <c r="DE35" s="71">
        <v>1.3380650779187973</v>
      </c>
      <c r="DF35" s="71">
        <v>1.4273603009996223</v>
      </c>
      <c r="DG35" s="71">
        <v>0.7870959808824034</v>
      </c>
      <c r="DH35" s="71">
        <v>1.0496334420227209</v>
      </c>
      <c r="DI35" s="71">
        <v>0.44750384261430892</v>
      </c>
      <c r="DJ35" s="71">
        <v>0.36655575976274474</v>
      </c>
      <c r="DK35" s="71">
        <v>0.3913660986687254</v>
      </c>
      <c r="DL35" s="71">
        <v>0.47466595904095582</v>
      </c>
      <c r="DM35" s="71">
        <v>0.57530638217729313</v>
      </c>
      <c r="DN35" s="71">
        <v>0.49140321163129763</v>
      </c>
      <c r="DO35" s="71">
        <v>0.52084508653865536</v>
      </c>
      <c r="DQ35" s="71"/>
      <c r="DR35" s="71"/>
      <c r="DS35" s="71"/>
      <c r="DT35" s="71"/>
      <c r="DU35" s="71"/>
      <c r="DV35" s="71"/>
      <c r="DW35" s="71"/>
      <c r="DX35" s="71"/>
      <c r="DY35" s="71"/>
      <c r="DZ35" s="71"/>
      <c r="EA35" s="71"/>
      <c r="EB35" s="71"/>
      <c r="EC35" s="71"/>
      <c r="ED35" s="71"/>
    </row>
    <row r="36" spans="1:134">
      <c r="A36" s="4">
        <v>46</v>
      </c>
      <c r="B36" s="46" t="s">
        <v>509</v>
      </c>
      <c r="C36" s="65" t="str">
        <f t="shared" si="5"/>
        <v>L046</v>
      </c>
      <c r="D36" s="69">
        <v>1177045.1500000001</v>
      </c>
      <c r="E36" s="68">
        <v>14479664.939999999</v>
      </c>
      <c r="F36" s="69">
        <v>161268.77000000014</v>
      </c>
      <c r="G36" s="69">
        <v>613085.61000000127</v>
      </c>
      <c r="H36" s="70">
        <v>85.275478981710378</v>
      </c>
      <c r="I36" s="70">
        <v>4.4213183035963777</v>
      </c>
      <c r="J36" s="69">
        <v>1860488.5399999998</v>
      </c>
      <c r="K36" s="69">
        <v>1916027.7499999998</v>
      </c>
      <c r="L36" s="69">
        <v>1971860.8699999996</v>
      </c>
      <c r="M36" s="69">
        <v>2220388.6500000004</v>
      </c>
      <c r="N36" s="69">
        <v>2949037.0099999993</v>
      </c>
      <c r="O36" s="69">
        <v>3376354.85</v>
      </c>
      <c r="P36" s="69">
        <v>1813395.4000000004</v>
      </c>
      <c r="Q36" s="69">
        <v>1678956.7500000002</v>
      </c>
      <c r="R36" s="69">
        <v>3939597.1800000006</v>
      </c>
      <c r="S36" s="69">
        <v>1845439.7900000003</v>
      </c>
      <c r="T36" s="69">
        <v>2049655.91</v>
      </c>
      <c r="U36" s="69">
        <v>1975574.76</v>
      </c>
      <c r="V36" s="69">
        <v>1177045.1500000001</v>
      </c>
      <c r="W36" s="70">
        <v>84.835323836728875</v>
      </c>
      <c r="X36" s="70">
        <v>84.513555504275843</v>
      </c>
      <c r="Y36" s="70">
        <v>101.94159027487188</v>
      </c>
      <c r="Z36" s="71">
        <v>88.912337855931526</v>
      </c>
      <c r="AA36" s="71">
        <v>116.51219255378911</v>
      </c>
      <c r="AB36" s="71">
        <v>96.674936512924376</v>
      </c>
      <c r="AC36" s="71">
        <v>79.091524203391543</v>
      </c>
      <c r="AD36" s="71">
        <v>76.473783082688257</v>
      </c>
      <c r="AE36" s="71">
        <v>89.366204055996576</v>
      </c>
      <c r="AF36" s="71">
        <v>79.694916214491201</v>
      </c>
      <c r="AG36" s="71">
        <v>86.764499030694367</v>
      </c>
      <c r="AH36" s="71">
        <v>89.939983196596359</v>
      </c>
      <c r="AI36" s="71">
        <v>97.377272160397382</v>
      </c>
      <c r="AJ36" s="71">
        <v>-27.629228901974688</v>
      </c>
      <c r="AK36" s="71">
        <v>-27.413011512644893</v>
      </c>
      <c r="AL36" s="71">
        <v>-24.165025808804863</v>
      </c>
      <c r="AM36" s="71">
        <v>-27.485848695020778</v>
      </c>
      <c r="AN36" s="71">
        <v>-18.983600123848888</v>
      </c>
      <c r="AO36" s="71">
        <v>-24.04813840451645</v>
      </c>
      <c r="AP36" s="71">
        <v>-20.385035348185642</v>
      </c>
      <c r="AQ36" s="71">
        <v>-3.6573119944371069</v>
      </c>
      <c r="AR36" s="71">
        <v>94.204974811750631</v>
      </c>
      <c r="AS36" s="71">
        <v>-43.813474976669198</v>
      </c>
      <c r="AT36" s="71">
        <v>12.218103710427952</v>
      </c>
      <c r="AU36" s="71">
        <v>16.839452202620354</v>
      </c>
      <c r="AV36" s="72">
        <v>15.876404804766198</v>
      </c>
      <c r="AW36" s="73">
        <v>-710284.87000000034</v>
      </c>
      <c r="AX36" s="73">
        <v>-723602.01</v>
      </c>
      <c r="AY36" s="73">
        <v>-628338.96000000089</v>
      </c>
      <c r="AZ36" s="73">
        <v>-841618.70999999857</v>
      </c>
      <c r="BA36" s="73">
        <v>-691012.43000000156</v>
      </c>
      <c r="BB36" s="73">
        <v>-1033986.1999999988</v>
      </c>
      <c r="BC36" s="73">
        <v>-464311.3200000003</v>
      </c>
      <c r="BD36" s="73">
        <v>-63735.699999999953</v>
      </c>
      <c r="BE36" s="73">
        <v>1911020.3200000003</v>
      </c>
      <c r="BF36" s="73">
        <v>-1439048.4200000006</v>
      </c>
      <c r="BG36" s="73">
        <v>223162.8199999996</v>
      </c>
      <c r="BH36" s="73">
        <v>284729.1399999999</v>
      </c>
      <c r="BI36" s="73">
        <v>161268.77000000014</v>
      </c>
      <c r="BJ36" s="71">
        <v>18.387281337412752</v>
      </c>
      <c r="BK36" s="71">
        <v>14.366832163961419</v>
      </c>
      <c r="BL36" s="71">
        <v>12.810728350000023</v>
      </c>
      <c r="BM36" s="71">
        <v>15.043484383922724</v>
      </c>
      <c r="BN36" s="71">
        <v>6.690353269640271</v>
      </c>
      <c r="BO36" s="71">
        <v>11.845491116316477</v>
      </c>
      <c r="BP36" s="71">
        <v>21.175215164275034</v>
      </c>
      <c r="BQ36" s="71">
        <v>22.919224298877822</v>
      </c>
      <c r="BR36" s="72">
        <v>12.148175981482108</v>
      </c>
      <c r="BS36" s="72">
        <v>15.401992454481707</v>
      </c>
      <c r="BT36" s="71">
        <v>17.150764545570969</v>
      </c>
      <c r="BU36" s="71">
        <v>18.007289171069015</v>
      </c>
      <c r="BV36" s="71">
        <v>17.037132089832209</v>
      </c>
      <c r="BW36" s="71">
        <v>15.248436951703813</v>
      </c>
      <c r="BX36" s="75">
        <v>36949</v>
      </c>
      <c r="BY36" s="75">
        <v>40373</v>
      </c>
      <c r="BZ36" s="75">
        <v>38438</v>
      </c>
      <c r="CA36" s="75">
        <v>39416</v>
      </c>
      <c r="CB36" s="75">
        <v>47071</v>
      </c>
      <c r="CC36" s="75">
        <v>52604</v>
      </c>
      <c r="CD36" s="75">
        <v>35693</v>
      </c>
      <c r="CE36" s="75">
        <v>36594</v>
      </c>
      <c r="CF36" s="75">
        <v>57226</v>
      </c>
      <c r="CG36" s="75">
        <v>40566</v>
      </c>
      <c r="CH36" s="75">
        <v>42049</v>
      </c>
      <c r="CI36" s="75">
        <v>42071</v>
      </c>
      <c r="CJ36" s="75">
        <v>23285</v>
      </c>
      <c r="CK36" s="75">
        <v>277484</v>
      </c>
      <c r="CL36" s="73">
        <v>3865395.0599999996</v>
      </c>
      <c r="CM36" s="73">
        <v>3584961.1200000006</v>
      </c>
      <c r="CN36" s="73">
        <v>4133673.9899999998</v>
      </c>
      <c r="CO36" s="73">
        <v>4735154.7800000012</v>
      </c>
      <c r="CP36" s="73">
        <v>4582033.379999999</v>
      </c>
      <c r="CQ36" s="73">
        <v>3935026.73</v>
      </c>
      <c r="CR36" s="73">
        <v>3824702.5700000008</v>
      </c>
      <c r="CS36" s="73">
        <v>4636830.29</v>
      </c>
      <c r="CT36" s="73">
        <v>3572148.98</v>
      </c>
      <c r="CU36" s="73">
        <v>3280383.2000000007</v>
      </c>
      <c r="CV36" s="73">
        <v>3505474.3500000006</v>
      </c>
      <c r="CW36" s="73">
        <v>3285680.6999999993</v>
      </c>
      <c r="CX36" s="73">
        <v>3282407.8600000003</v>
      </c>
      <c r="CY36" s="77"/>
      <c r="CZ36" s="4">
        <v>46</v>
      </c>
      <c r="DA36" s="76" t="str">
        <f t="shared" si="6"/>
        <v>L046</v>
      </c>
      <c r="DB36" s="71">
        <v>2.1721386832969629</v>
      </c>
      <c r="DC36" s="71">
        <v>2.1752797846991392</v>
      </c>
      <c r="DD36" s="71">
        <v>1.0975955128620301</v>
      </c>
      <c r="DE36" s="71">
        <v>0.99699901258133183</v>
      </c>
      <c r="DF36" s="71">
        <v>1.3852077750458207</v>
      </c>
      <c r="DG36" s="71">
        <v>0.83207011081323168</v>
      </c>
      <c r="DH36" s="71">
        <v>0.55651086841249042</v>
      </c>
      <c r="DI36" s="71">
        <v>0.77928080131858224</v>
      </c>
      <c r="DJ36" s="71">
        <v>0.61976901466521106</v>
      </c>
      <c r="DK36" s="71">
        <v>0.36172889636265171</v>
      </c>
      <c r="DL36" s="71">
        <v>0.50169842210515547</v>
      </c>
      <c r="DM36" s="71">
        <v>0.55191699980648246</v>
      </c>
      <c r="DN36" s="71">
        <v>0.4368194821361438</v>
      </c>
      <c r="DO36" s="71">
        <v>0.55681918402703456</v>
      </c>
      <c r="DQ36" s="71"/>
      <c r="DR36" s="71"/>
      <c r="DS36" s="71"/>
      <c r="DT36" s="71"/>
      <c r="DU36" s="71"/>
      <c r="DV36" s="71"/>
      <c r="DW36" s="71"/>
      <c r="DX36" s="71"/>
      <c r="DY36" s="71"/>
      <c r="DZ36" s="71"/>
      <c r="EA36" s="71"/>
      <c r="EB36" s="71"/>
      <c r="EC36" s="71"/>
      <c r="ED36" s="71"/>
    </row>
    <row r="37" spans="1:134">
      <c r="A37" s="4">
        <v>47</v>
      </c>
      <c r="B37" s="46" t="s">
        <v>516</v>
      </c>
      <c r="C37" s="65" t="str">
        <f t="shared" si="5"/>
        <v>L047</v>
      </c>
      <c r="D37" s="69">
        <v>1741335.84</v>
      </c>
      <c r="E37" s="68">
        <v>20214736.329999994</v>
      </c>
      <c r="F37" s="69">
        <v>-124209.10000000009</v>
      </c>
      <c r="G37" s="69">
        <v>499373.12999999523</v>
      </c>
      <c r="H37" s="70">
        <v>83.975316743534393</v>
      </c>
      <c r="I37" s="70">
        <v>2.5329136721153445</v>
      </c>
      <c r="J37" s="69">
        <v>3414364.6100000003</v>
      </c>
      <c r="K37" s="69">
        <v>2859251.6399999997</v>
      </c>
      <c r="L37" s="69">
        <v>2711489.0899999994</v>
      </c>
      <c r="M37" s="69">
        <v>3440965.4199999995</v>
      </c>
      <c r="N37" s="69">
        <v>4880662.07</v>
      </c>
      <c r="O37" s="69">
        <v>3971941.36</v>
      </c>
      <c r="P37" s="69">
        <v>2865924.85</v>
      </c>
      <c r="Q37" s="69">
        <v>2680436.2800000003</v>
      </c>
      <c r="R37" s="69">
        <v>4740972.4400000004</v>
      </c>
      <c r="S37" s="69">
        <v>2682116.11</v>
      </c>
      <c r="T37" s="69">
        <v>2736910.18</v>
      </c>
      <c r="U37" s="69">
        <v>2767040.63</v>
      </c>
      <c r="V37" s="69">
        <v>1741335.84</v>
      </c>
      <c r="W37" s="70">
        <v>121.21717500315634</v>
      </c>
      <c r="X37" s="70">
        <v>90.055260840139397</v>
      </c>
      <c r="Y37" s="70">
        <v>84.477813224580274</v>
      </c>
      <c r="Z37" s="71">
        <v>94.142375216719088</v>
      </c>
      <c r="AA37" s="71">
        <v>112.95234313813933</v>
      </c>
      <c r="AB37" s="71">
        <v>94.333312098049774</v>
      </c>
      <c r="AC37" s="71">
        <v>88.195576022646662</v>
      </c>
      <c r="AD37" s="71">
        <v>94.253247430165004</v>
      </c>
      <c r="AE37" s="71">
        <v>94.587581267813917</v>
      </c>
      <c r="AF37" s="71">
        <v>78.789744932457111</v>
      </c>
      <c r="AG37" s="71">
        <v>73.322328814954943</v>
      </c>
      <c r="AH37" s="71">
        <v>77.155737188852029</v>
      </c>
      <c r="AI37" s="71">
        <v>77.618930202118165</v>
      </c>
      <c r="AJ37" s="71">
        <v>-30.94990490881878</v>
      </c>
      <c r="AK37" s="71">
        <v>-37.305475315100587</v>
      </c>
      <c r="AL37" s="71">
        <v>-36.681758411739075</v>
      </c>
      <c r="AM37" s="71">
        <v>-32.252936033886684</v>
      </c>
      <c r="AN37" s="71">
        <v>-29.844896262711828</v>
      </c>
      <c r="AO37" s="71">
        <v>-29.204670947284207</v>
      </c>
      <c r="AP37" s="71">
        <v>-12.954150922957108</v>
      </c>
      <c r="AQ37" s="71">
        <v>31.095873402892259</v>
      </c>
      <c r="AR37" s="71">
        <v>49.71506461789965</v>
      </c>
      <c r="AS37" s="71">
        <v>-24.480099175581127</v>
      </c>
      <c r="AT37" s="71">
        <v>-6.4851400181730074</v>
      </c>
      <c r="AU37" s="71">
        <v>-3.5147532005346482</v>
      </c>
      <c r="AV37" s="72">
        <v>-6.6580599232307964</v>
      </c>
      <c r="AW37" s="73">
        <v>-1530399.919999999</v>
      </c>
      <c r="AX37" s="73">
        <v>-1701356.5699999984</v>
      </c>
      <c r="AY37" s="73">
        <v>-1570829.9099999997</v>
      </c>
      <c r="AZ37" s="73">
        <v>-1638170.44</v>
      </c>
      <c r="BA37" s="73">
        <v>-2076279.9100000011</v>
      </c>
      <c r="BB37" s="73">
        <v>-1616084.0900000003</v>
      </c>
      <c r="BC37" s="73">
        <v>-426506.52999999886</v>
      </c>
      <c r="BD37" s="73">
        <v>635798.09999999986</v>
      </c>
      <c r="BE37" s="73">
        <v>1574308.85</v>
      </c>
      <c r="BF37" s="73">
        <v>-869419.42000000086</v>
      </c>
      <c r="BG37" s="73">
        <v>-189801.33999999939</v>
      </c>
      <c r="BH37" s="73">
        <v>-100797.43000000063</v>
      </c>
      <c r="BI37" s="73">
        <v>-124209.10000000009</v>
      </c>
      <c r="BJ37" s="71">
        <v>10.409698213799864</v>
      </c>
      <c r="BK37" s="71">
        <v>8.7933008424581622</v>
      </c>
      <c r="BL37" s="71">
        <v>9.5935055279649184</v>
      </c>
      <c r="BM37" s="71">
        <v>7.1217237091616177</v>
      </c>
      <c r="BN37" s="71">
        <v>-4.5740083550435031</v>
      </c>
      <c r="BO37" s="71">
        <v>6.2955533863412683E-2</v>
      </c>
      <c r="BP37" s="71">
        <v>15.480399042747244</v>
      </c>
      <c r="BQ37" s="71">
        <v>9.7427079592309909</v>
      </c>
      <c r="BR37" s="72">
        <v>2.9748549604422947</v>
      </c>
      <c r="BS37" s="72">
        <v>12.236068499940023</v>
      </c>
      <c r="BT37" s="71">
        <v>12.494953867357559</v>
      </c>
      <c r="BU37" s="71">
        <v>11.692007109121061</v>
      </c>
      <c r="BV37" s="71">
        <v>11.663210446732721</v>
      </c>
      <c r="BW37" s="71">
        <v>8.6355305210097093</v>
      </c>
      <c r="BX37" s="75">
        <v>41746</v>
      </c>
      <c r="BY37" s="75">
        <v>37714</v>
      </c>
      <c r="BZ37" s="75">
        <v>36200</v>
      </c>
      <c r="CA37" s="75">
        <v>39521</v>
      </c>
      <c r="CB37" s="75">
        <v>42827</v>
      </c>
      <c r="CC37" s="75">
        <v>46227</v>
      </c>
      <c r="CD37" s="75">
        <v>40123</v>
      </c>
      <c r="CE37" s="75">
        <v>35348</v>
      </c>
      <c r="CF37" s="75">
        <v>49219</v>
      </c>
      <c r="CG37" s="75">
        <v>43684</v>
      </c>
      <c r="CH37" s="75">
        <v>42649</v>
      </c>
      <c r="CI37" s="75">
        <v>43857</v>
      </c>
      <c r="CJ37" s="75">
        <v>27391</v>
      </c>
      <c r="CK37" s="75">
        <v>282271</v>
      </c>
      <c r="CL37" s="73">
        <v>6155082.4699999988</v>
      </c>
      <c r="CM37" s="73">
        <v>5987681.7500000028</v>
      </c>
      <c r="CN37" s="73">
        <v>6025457.5999999987</v>
      </c>
      <c r="CO37" s="73">
        <v>6919685.5199999996</v>
      </c>
      <c r="CP37" s="73">
        <v>7922768.0299999975</v>
      </c>
      <c r="CQ37" s="73">
        <v>6167354.6500000013</v>
      </c>
      <c r="CR37" s="73">
        <v>5669276.8000000007</v>
      </c>
      <c r="CS37" s="73">
        <v>5370596.4400000023</v>
      </c>
      <c r="CT37" s="73">
        <v>4778364.34</v>
      </c>
      <c r="CU37" s="73">
        <v>4237397.5300000012</v>
      </c>
      <c r="CV37" s="73">
        <v>4556033.5999999987</v>
      </c>
      <c r="CW37" s="73">
        <v>4578773.6500000004</v>
      </c>
      <c r="CX37" s="73">
        <v>4384217.0299999993</v>
      </c>
      <c r="CY37" s="77"/>
      <c r="CZ37" s="4">
        <v>47</v>
      </c>
      <c r="DA37" s="76" t="str">
        <f t="shared" si="6"/>
        <v>L047</v>
      </c>
      <c r="DB37" s="71">
        <v>6.0471916669757748</v>
      </c>
      <c r="DC37" s="71">
        <v>6.690045936559506</v>
      </c>
      <c r="DD37" s="71">
        <v>1.1482490758088555</v>
      </c>
      <c r="DE37" s="71">
        <v>1.9983433468753931</v>
      </c>
      <c r="DF37" s="71">
        <v>0.82195913642235485</v>
      </c>
      <c r="DG37" s="71">
        <v>0.54523940834486229</v>
      </c>
      <c r="DH37" s="71">
        <v>0.81806886367005349</v>
      </c>
      <c r="DI37" s="71">
        <v>0.61163845528767469</v>
      </c>
      <c r="DJ37" s="71">
        <v>0.59633561703373561</v>
      </c>
      <c r="DK37" s="71">
        <v>0.30622917353682466</v>
      </c>
      <c r="DL37" s="71">
        <v>0.3354782080174129</v>
      </c>
      <c r="DM37" s="71">
        <v>0.27864585988161572</v>
      </c>
      <c r="DN37" s="71">
        <v>0.37134031646921584</v>
      </c>
      <c r="DO37" s="71">
        <v>0.49329938340295948</v>
      </c>
      <c r="DQ37" s="71"/>
      <c r="DR37" s="71"/>
      <c r="DS37" s="71"/>
      <c r="DT37" s="71"/>
      <c r="DU37" s="71"/>
      <c r="DV37" s="71"/>
      <c r="DW37" s="71"/>
      <c r="DX37" s="71"/>
      <c r="DY37" s="71"/>
      <c r="DZ37" s="71"/>
      <c r="EA37" s="71"/>
      <c r="EB37" s="71"/>
      <c r="EC37" s="71"/>
      <c r="ED37" s="71"/>
    </row>
    <row r="38" spans="1:134">
      <c r="A38" s="4">
        <v>48</v>
      </c>
      <c r="B38" s="46" t="s">
        <v>530</v>
      </c>
      <c r="C38" s="65" t="str">
        <f t="shared" si="5"/>
        <v>L048</v>
      </c>
      <c r="D38" s="69">
        <v>297204.05000000005</v>
      </c>
      <c r="E38" s="68">
        <v>3962278.49</v>
      </c>
      <c r="F38" s="69">
        <v>-29441.769999999844</v>
      </c>
      <c r="G38" s="69">
        <v>-577697.98999999743</v>
      </c>
      <c r="H38" s="70">
        <v>72.212811292112136</v>
      </c>
      <c r="I38" s="70">
        <v>-12.724691252144938</v>
      </c>
      <c r="J38" s="69">
        <v>580742.8899999999</v>
      </c>
      <c r="K38" s="69">
        <v>561515.98</v>
      </c>
      <c r="L38" s="69">
        <v>548017.72</v>
      </c>
      <c r="M38" s="69">
        <v>599993.91999999993</v>
      </c>
      <c r="N38" s="69">
        <v>915750.89</v>
      </c>
      <c r="O38" s="69">
        <v>1026297.7399999998</v>
      </c>
      <c r="P38" s="69">
        <v>499946.33999999997</v>
      </c>
      <c r="Q38" s="69">
        <v>467782.50999999995</v>
      </c>
      <c r="R38" s="69">
        <v>921661.22</v>
      </c>
      <c r="S38" s="69">
        <v>590819.23</v>
      </c>
      <c r="T38" s="69">
        <v>610169.05000000005</v>
      </c>
      <c r="U38" s="69">
        <v>574696.09000000008</v>
      </c>
      <c r="V38" s="69">
        <v>297204.05000000005</v>
      </c>
      <c r="W38" s="70">
        <v>77.338907342806223</v>
      </c>
      <c r="X38" s="70">
        <v>73.729086914564675</v>
      </c>
      <c r="Y38" s="70">
        <v>76.956206989629322</v>
      </c>
      <c r="Z38" s="71">
        <v>85.036589546032005</v>
      </c>
      <c r="AA38" s="71">
        <v>118.3677499322755</v>
      </c>
      <c r="AB38" s="71">
        <v>121.97677830147111</v>
      </c>
      <c r="AC38" s="71">
        <v>55.394439355888302</v>
      </c>
      <c r="AD38" s="71">
        <v>63.638184030045721</v>
      </c>
      <c r="AE38" s="71">
        <v>79.210546009003096</v>
      </c>
      <c r="AF38" s="71">
        <v>80.234560356868229</v>
      </c>
      <c r="AG38" s="71">
        <v>76.782250053375648</v>
      </c>
      <c r="AH38" s="71">
        <v>74.600391883574289</v>
      </c>
      <c r="AI38" s="71">
        <v>77.317204185351144</v>
      </c>
      <c r="AJ38" s="71">
        <v>-38.643751136345919</v>
      </c>
      <c r="AK38" s="71">
        <v>-38.2966383316923</v>
      </c>
      <c r="AL38" s="71">
        <v>-43.242464349911415</v>
      </c>
      <c r="AM38" s="71">
        <v>-46.082426211884354</v>
      </c>
      <c r="AN38" s="71">
        <v>-49.92904858761753</v>
      </c>
      <c r="AO38" s="71">
        <v>-26.58273062496438</v>
      </c>
      <c r="AP38" s="71">
        <v>-42.896707285476346</v>
      </c>
      <c r="AQ38" s="71">
        <v>-13.849476036790698</v>
      </c>
      <c r="AR38" s="71">
        <v>32.050341823045628</v>
      </c>
      <c r="AS38" s="71">
        <v>-28.63924186131257</v>
      </c>
      <c r="AT38" s="71">
        <v>-7.1967886817533966</v>
      </c>
      <c r="AU38" s="71">
        <v>-6.0115023601789215</v>
      </c>
      <c r="AV38" s="72">
        <v>-9.0133619343421785</v>
      </c>
      <c r="AW38" s="73">
        <v>-365766.88</v>
      </c>
      <c r="AX38" s="73">
        <v>-348508.95999999996</v>
      </c>
      <c r="AY38" s="73">
        <v>-417524.05999999982</v>
      </c>
      <c r="AZ38" s="73">
        <v>-512804.52</v>
      </c>
      <c r="BA38" s="73">
        <v>-913135.95999999985</v>
      </c>
      <c r="BB38" s="73">
        <v>-344630.12000000081</v>
      </c>
      <c r="BC38" s="73">
        <v>-375565.93999999983</v>
      </c>
      <c r="BD38" s="73">
        <v>-75200.269999999844</v>
      </c>
      <c r="BE38" s="73">
        <v>223699.2100000002</v>
      </c>
      <c r="BF38" s="73">
        <v>-237113.72000000009</v>
      </c>
      <c r="BG38" s="73">
        <v>-47317.949999999837</v>
      </c>
      <c r="BH38" s="73">
        <v>-36757.54999999993</v>
      </c>
      <c r="BI38" s="73">
        <v>-29441.769999999844</v>
      </c>
      <c r="BJ38" s="71">
        <v>11.989927496795499</v>
      </c>
      <c r="BK38" s="71">
        <v>8.9470740174065515</v>
      </c>
      <c r="BL38" s="71">
        <v>-1.5923007257605142</v>
      </c>
      <c r="BM38" s="71">
        <v>9.408594102698931</v>
      </c>
      <c r="BN38" s="71">
        <v>-0.28653513626521399</v>
      </c>
      <c r="BO38" s="71">
        <v>-10.837703575931233</v>
      </c>
      <c r="BP38" s="71">
        <v>10.818543442573148</v>
      </c>
      <c r="BQ38" s="71">
        <v>15.35451390853391</v>
      </c>
      <c r="BR38" s="72">
        <v>13.812795678327733</v>
      </c>
      <c r="BS38" s="72">
        <v>10.747872516146668</v>
      </c>
      <c r="BT38" s="71">
        <v>12.058801953606835</v>
      </c>
      <c r="BU38" s="71">
        <v>12.269510605346817</v>
      </c>
      <c r="BV38" s="71">
        <v>13.232889037381778</v>
      </c>
      <c r="BW38" s="71">
        <v>11.2043907341255</v>
      </c>
      <c r="BX38" s="75">
        <v>8998</v>
      </c>
      <c r="BY38" s="75">
        <v>8267</v>
      </c>
      <c r="BZ38" s="75">
        <v>7816</v>
      </c>
      <c r="CA38" s="75">
        <v>9253</v>
      </c>
      <c r="CB38" s="75">
        <v>11200</v>
      </c>
      <c r="CC38" s="75">
        <v>12022</v>
      </c>
      <c r="CD38" s="75">
        <v>8597</v>
      </c>
      <c r="CE38" s="75">
        <v>8456</v>
      </c>
      <c r="CF38" s="75">
        <v>14293</v>
      </c>
      <c r="CG38" s="75">
        <v>9918</v>
      </c>
      <c r="CH38" s="75">
        <v>10707</v>
      </c>
      <c r="CI38" s="75">
        <v>9805</v>
      </c>
      <c r="CJ38" s="75">
        <v>5286</v>
      </c>
      <c r="CK38" s="75">
        <v>67062</v>
      </c>
      <c r="CL38" s="73">
        <v>2390866.1200000006</v>
      </c>
      <c r="CM38" s="73">
        <v>2269156.4000000004</v>
      </c>
      <c r="CN38" s="73">
        <v>2184126.6400000011</v>
      </c>
      <c r="CO38" s="73">
        <v>2132828.6500000004</v>
      </c>
      <c r="CP38" s="73">
        <v>2337865.0499999998</v>
      </c>
      <c r="CQ38" s="73">
        <v>1849396.3999999997</v>
      </c>
      <c r="CR38" s="73">
        <v>1451078.9999999998</v>
      </c>
      <c r="CS38" s="73">
        <v>1713609.3100000003</v>
      </c>
      <c r="CT38" s="73">
        <v>1437409.1899999995</v>
      </c>
      <c r="CU38" s="73">
        <v>1215041.8699999999</v>
      </c>
      <c r="CV38" s="73">
        <v>1218442.7100000004</v>
      </c>
      <c r="CW38" s="73">
        <v>1125274.5</v>
      </c>
      <c r="CX38" s="73">
        <v>1117266.9400000002</v>
      </c>
      <c r="CY38" s="77"/>
      <c r="CZ38" s="4">
        <v>48</v>
      </c>
      <c r="DA38" s="76" t="str">
        <f t="shared" si="6"/>
        <v>L048</v>
      </c>
      <c r="DB38" s="71">
        <v>2.4485688586406447</v>
      </c>
      <c r="DC38" s="71">
        <v>1.9393986226695965</v>
      </c>
      <c r="DD38" s="71">
        <v>0.91189211113528856</v>
      </c>
      <c r="DE38" s="71">
        <v>0.83886531442989876</v>
      </c>
      <c r="DF38" s="71">
        <v>1.1302881517637249</v>
      </c>
      <c r="DG38" s="71">
        <v>1.0172229928297902</v>
      </c>
      <c r="DH38" s="71">
        <v>0.67848235751412256</v>
      </c>
      <c r="DI38" s="71">
        <v>0.45484467154467273</v>
      </c>
      <c r="DJ38" s="71">
        <v>0.35797790236902388</v>
      </c>
      <c r="DK38" s="71">
        <v>0.12981511468634102</v>
      </c>
      <c r="DL38" s="71">
        <v>0.51180613621756899</v>
      </c>
      <c r="DM38" s="71">
        <v>0.5350699092369916</v>
      </c>
      <c r="DN38" s="71">
        <v>0.53211066404666185</v>
      </c>
      <c r="DO38" s="71">
        <v>0.43912438128323877</v>
      </c>
      <c r="DQ38" s="71"/>
      <c r="DR38" s="71"/>
      <c r="DS38" s="71"/>
      <c r="DT38" s="71"/>
      <c r="DU38" s="71"/>
      <c r="DV38" s="71"/>
      <c r="DW38" s="71"/>
      <c r="DX38" s="71"/>
      <c r="DY38" s="71"/>
      <c r="DZ38" s="71"/>
      <c r="EA38" s="71"/>
      <c r="EB38" s="71"/>
      <c r="EC38" s="71"/>
      <c r="ED38" s="71"/>
    </row>
    <row r="39" spans="1:134">
      <c r="A39" s="4">
        <v>49</v>
      </c>
      <c r="B39" s="46" t="s">
        <v>552</v>
      </c>
      <c r="C39" s="65" t="str">
        <f t="shared" si="5"/>
        <v>L049</v>
      </c>
      <c r="D39" s="69">
        <v>948089.87000000011</v>
      </c>
      <c r="E39" s="68">
        <v>12249592.210000006</v>
      </c>
      <c r="F39" s="69">
        <v>-123671.26999999979</v>
      </c>
      <c r="G39" s="69">
        <v>1536339.6800000072</v>
      </c>
      <c r="H39" s="70">
        <v>92.529003913453309</v>
      </c>
      <c r="I39" s="70">
        <v>14.340553213861451</v>
      </c>
      <c r="J39" s="69">
        <v>1857730.6799999997</v>
      </c>
      <c r="K39" s="69">
        <v>1455663.1400000001</v>
      </c>
      <c r="L39" s="69">
        <v>1392249.9200000004</v>
      </c>
      <c r="M39" s="69">
        <v>1649515.3599999999</v>
      </c>
      <c r="N39" s="69">
        <v>3858179.2399999998</v>
      </c>
      <c r="O39" s="69">
        <v>2452789.5300000003</v>
      </c>
      <c r="P39" s="69">
        <v>1521445.76</v>
      </c>
      <c r="Q39" s="69">
        <v>1429124.2900000003</v>
      </c>
      <c r="R39" s="69">
        <v>3517615.66</v>
      </c>
      <c r="S39" s="69">
        <v>1415479.3599999996</v>
      </c>
      <c r="T39" s="69">
        <v>1506685.42</v>
      </c>
      <c r="U39" s="69">
        <v>1911151.8499999996</v>
      </c>
      <c r="V39" s="69">
        <v>948089.87000000011</v>
      </c>
      <c r="W39" s="70">
        <v>115.85505750767476</v>
      </c>
      <c r="X39" s="70">
        <v>92.132417688978691</v>
      </c>
      <c r="Y39" s="70">
        <v>88.354259761994285</v>
      </c>
      <c r="Z39" s="71">
        <v>107.747352326659</v>
      </c>
      <c r="AA39" s="71">
        <v>112.2003557626565</v>
      </c>
      <c r="AB39" s="71">
        <v>104.36634460989144</v>
      </c>
      <c r="AC39" s="71">
        <v>84.508991780117455</v>
      </c>
      <c r="AD39" s="71">
        <v>83.52974378830713</v>
      </c>
      <c r="AE39" s="71">
        <v>109.39742094744105</v>
      </c>
      <c r="AF39" s="71">
        <v>88.816098992535601</v>
      </c>
      <c r="AG39" s="71">
        <v>88.969212259580033</v>
      </c>
      <c r="AH39" s="71">
        <v>102.28630924945247</v>
      </c>
      <c r="AI39" s="71">
        <v>69.902238886463564</v>
      </c>
      <c r="AJ39" s="71">
        <v>-13.127463614899282</v>
      </c>
      <c r="AK39" s="71">
        <v>-21.600720406208708</v>
      </c>
      <c r="AL39" s="71">
        <v>-29.333602663389126</v>
      </c>
      <c r="AM39" s="71">
        <v>-41.234150090288189</v>
      </c>
      <c r="AN39" s="71">
        <v>-18.533727414699431</v>
      </c>
      <c r="AO39" s="71">
        <v>-21.58629649209103</v>
      </c>
      <c r="AP39" s="71">
        <v>-16.555988027707514</v>
      </c>
      <c r="AQ39" s="71">
        <v>6.9044563065739473</v>
      </c>
      <c r="AR39" s="71">
        <v>118.18021872543984</v>
      </c>
      <c r="AS39" s="71">
        <v>-34.364108986881803</v>
      </c>
      <c r="AT39" s="71">
        <v>15.859654621080566</v>
      </c>
      <c r="AU39" s="71">
        <v>35.341231373930171</v>
      </c>
      <c r="AV39" s="72">
        <v>-11.53907017005672</v>
      </c>
      <c r="AW39" s="73">
        <v>-280724.99000000022</v>
      </c>
      <c r="AX39" s="73">
        <v>-401067.11000000034</v>
      </c>
      <c r="AY39" s="73">
        <v>-577922.56999999937</v>
      </c>
      <c r="AZ39" s="73">
        <v>-1157413.0899999999</v>
      </c>
      <c r="BA39" s="73">
        <v>-877642.91000000155</v>
      </c>
      <c r="BB39" s="73">
        <v>-648867.15999999922</v>
      </c>
      <c r="BC39" s="73">
        <v>-301867.5299999998</v>
      </c>
      <c r="BD39" s="73">
        <v>92300.420000000857</v>
      </c>
      <c r="BE39" s="73">
        <v>1905363.3299999998</v>
      </c>
      <c r="BF39" s="73">
        <v>-741083.67000000062</v>
      </c>
      <c r="BG39" s="73">
        <v>206245.30999999959</v>
      </c>
      <c r="BH39" s="73">
        <v>499053.08999999915</v>
      </c>
      <c r="BI39" s="73">
        <v>-123671.26999999979</v>
      </c>
      <c r="BJ39" s="71">
        <v>2.9603179956274572</v>
      </c>
      <c r="BK39" s="71">
        <v>7.7502243096328129</v>
      </c>
      <c r="BL39" s="71">
        <v>7.4078025364332216</v>
      </c>
      <c r="BM39" s="71">
        <v>9.2228930981625155</v>
      </c>
      <c r="BN39" s="71">
        <v>-13.715188932092703</v>
      </c>
      <c r="BO39" s="71">
        <v>4.7721002151012897</v>
      </c>
      <c r="BP39" s="71">
        <v>17.486552908231008</v>
      </c>
      <c r="BQ39" s="71">
        <v>18.145625169675068</v>
      </c>
      <c r="BR39" s="72">
        <v>1.846813087714726</v>
      </c>
      <c r="BS39" s="72">
        <v>3.3772012405359124</v>
      </c>
      <c r="BT39" s="71">
        <v>12.940510044759154</v>
      </c>
      <c r="BU39" s="71">
        <v>4.7249413434694727</v>
      </c>
      <c r="BV39" s="71">
        <v>8.1280432485305383</v>
      </c>
      <c r="BW39" s="71">
        <v>6.5619576890788096</v>
      </c>
      <c r="BX39" s="75">
        <v>25592</v>
      </c>
      <c r="BY39" s="75">
        <v>23014</v>
      </c>
      <c r="BZ39" s="75">
        <v>21790</v>
      </c>
      <c r="CA39" s="75">
        <v>23658</v>
      </c>
      <c r="CB39" s="75">
        <v>27289</v>
      </c>
      <c r="CC39" s="75">
        <v>33391</v>
      </c>
      <c r="CD39" s="75">
        <v>23934</v>
      </c>
      <c r="CE39" s="75">
        <v>24006</v>
      </c>
      <c r="CF39" s="75">
        <v>34979</v>
      </c>
      <c r="CG39" s="75">
        <v>25220</v>
      </c>
      <c r="CH39" s="75">
        <v>26316</v>
      </c>
      <c r="CI39" s="75">
        <v>26769</v>
      </c>
      <c r="CJ39" s="75">
        <v>15529</v>
      </c>
      <c r="CK39" s="75">
        <v>176753</v>
      </c>
      <c r="CL39" s="73">
        <v>3590633.1200000006</v>
      </c>
      <c r="CM39" s="73">
        <v>3491070.1500000013</v>
      </c>
      <c r="CN39" s="73">
        <v>3375680.9000000018</v>
      </c>
      <c r="CO39" s="73">
        <v>3705474.0499999989</v>
      </c>
      <c r="CP39" s="73">
        <v>4813389.4800000004</v>
      </c>
      <c r="CQ39" s="73">
        <v>4106602.9100000015</v>
      </c>
      <c r="CR39" s="73">
        <v>3692855.310000001</v>
      </c>
      <c r="CS39" s="73">
        <v>4585242.4400000004</v>
      </c>
      <c r="CT39" s="73">
        <v>3524804.6399999983</v>
      </c>
      <c r="CU39" s="73">
        <v>3081663.1300000004</v>
      </c>
      <c r="CV39" s="73">
        <v>3177859.6900000004</v>
      </c>
      <c r="CW39" s="73">
        <v>3030405.7799999989</v>
      </c>
      <c r="CX39" s="73">
        <v>3119881.5599999987</v>
      </c>
      <c r="CY39" s="77"/>
      <c r="CZ39" s="4">
        <v>49</v>
      </c>
      <c r="DA39" s="76" t="str">
        <f t="shared" si="6"/>
        <v>L049</v>
      </c>
      <c r="DB39" s="71">
        <v>3.6453503839619428</v>
      </c>
      <c r="DC39" s="71">
        <v>2.7998375515324478</v>
      </c>
      <c r="DD39" s="71">
        <v>0.51192619625105318</v>
      </c>
      <c r="DE39" s="71">
        <v>2.5346036469545341</v>
      </c>
      <c r="DF39" s="71">
        <v>1.3423552385970134</v>
      </c>
      <c r="DG39" s="71">
        <v>0.33175304056130317</v>
      </c>
      <c r="DH39" s="71">
        <v>0.49982516155968482</v>
      </c>
      <c r="DI39" s="71">
        <v>1.6687383898112438</v>
      </c>
      <c r="DJ39" s="71">
        <v>1.2895548090842022</v>
      </c>
      <c r="DK39" s="71">
        <v>0.24753289942678883</v>
      </c>
      <c r="DL39" s="71">
        <v>0.13901422143067851</v>
      </c>
      <c r="DM39" s="71">
        <v>0.175129918289848</v>
      </c>
      <c r="DN39" s="71">
        <v>1.3202926582556891</v>
      </c>
      <c r="DO39" s="71">
        <v>0.80210286415545362</v>
      </c>
      <c r="DQ39" s="71"/>
      <c r="DR39" s="71"/>
      <c r="DS39" s="71"/>
      <c r="DT39" s="71"/>
      <c r="DU39" s="71"/>
      <c r="DV39" s="71"/>
      <c r="DW39" s="71"/>
      <c r="DX39" s="71"/>
      <c r="DY39" s="71"/>
      <c r="DZ39" s="71"/>
      <c r="EA39" s="71"/>
      <c r="EB39" s="71"/>
      <c r="EC39" s="71"/>
      <c r="ED39" s="71"/>
    </row>
    <row r="40" spans="1:134">
      <c r="A40" s="4">
        <v>40</v>
      </c>
      <c r="B40" s="46" t="s">
        <v>567</v>
      </c>
      <c r="C40" s="65" t="str">
        <f t="shared" si="5"/>
        <v>L040</v>
      </c>
      <c r="D40" s="69">
        <v>899439.17</v>
      </c>
      <c r="E40" s="68">
        <v>11586713.109999994</v>
      </c>
      <c r="F40" s="69">
        <v>108341.66999999993</v>
      </c>
      <c r="G40" s="69">
        <v>1325080.0899999924</v>
      </c>
      <c r="H40" s="70">
        <v>92.392922404203532</v>
      </c>
      <c r="I40" s="70">
        <v>12.912955349478983</v>
      </c>
      <c r="J40" s="69">
        <v>1660583.02</v>
      </c>
      <c r="K40" s="69">
        <v>1197628.06</v>
      </c>
      <c r="L40" s="69">
        <v>1212713.5900000003</v>
      </c>
      <c r="M40" s="69">
        <v>1605613.7999999998</v>
      </c>
      <c r="N40" s="69">
        <v>3172481.7799999993</v>
      </c>
      <c r="O40" s="69">
        <v>2481094.1100000008</v>
      </c>
      <c r="P40" s="69">
        <v>1320605.52</v>
      </c>
      <c r="Q40" s="69">
        <v>1137547.1000000001</v>
      </c>
      <c r="R40" s="69">
        <v>4665478.0799999991</v>
      </c>
      <c r="S40" s="69">
        <v>1049796.04</v>
      </c>
      <c r="T40" s="69">
        <v>1241204.28</v>
      </c>
      <c r="U40" s="69">
        <v>1272642.9200000002</v>
      </c>
      <c r="V40" s="69">
        <v>899439.17</v>
      </c>
      <c r="W40" s="70">
        <v>111.02515298888984</v>
      </c>
      <c r="X40" s="70">
        <v>84.017097704558992</v>
      </c>
      <c r="Y40" s="70">
        <v>80.887425092135317</v>
      </c>
      <c r="Z40" s="71">
        <v>94.787667761439494</v>
      </c>
      <c r="AA40" s="71">
        <v>106.54298594615319</v>
      </c>
      <c r="AB40" s="71">
        <v>91.249910825536233</v>
      </c>
      <c r="AC40" s="71">
        <v>74.522153279060149</v>
      </c>
      <c r="AD40" s="71">
        <v>86.889495342355218</v>
      </c>
      <c r="AE40" s="71">
        <v>118.50855307539467</v>
      </c>
      <c r="AF40" s="71">
        <v>73.211680636726825</v>
      </c>
      <c r="AG40" s="71">
        <v>78.987061754531354</v>
      </c>
      <c r="AH40" s="71">
        <v>82.709682243913122</v>
      </c>
      <c r="AI40" s="71">
        <v>91.913486242918211</v>
      </c>
      <c r="AJ40" s="71">
        <v>-11.507786160785727</v>
      </c>
      <c r="AK40" s="71">
        <v>-21.222342485721924</v>
      </c>
      <c r="AL40" s="71">
        <v>-31.706563845284496</v>
      </c>
      <c r="AM40" s="71">
        <v>-31.527785688519305</v>
      </c>
      <c r="AN40" s="71">
        <v>-22.411745770398483</v>
      </c>
      <c r="AO40" s="71">
        <v>-30.924851093158356</v>
      </c>
      <c r="AP40" s="71">
        <v>-25.053212507464416</v>
      </c>
      <c r="AQ40" s="71">
        <v>7.4380783488764868</v>
      </c>
      <c r="AR40" s="71">
        <v>212.18837591985076</v>
      </c>
      <c r="AS40" s="71">
        <v>-61.232816878871255</v>
      </c>
      <c r="AT40" s="71">
        <v>0.1845724071491528</v>
      </c>
      <c r="AU40" s="71">
        <v>5.3186578065596235</v>
      </c>
      <c r="AV40" s="72">
        <v>13.695109641984704</v>
      </c>
      <c r="AW40" s="73">
        <v>-215947.06999999983</v>
      </c>
      <c r="AX40" s="73">
        <v>-322635.54999999981</v>
      </c>
      <c r="AY40" s="73">
        <v>-563026.00999999954</v>
      </c>
      <c r="AZ40" s="73">
        <v>-739299.12000000011</v>
      </c>
      <c r="BA40" s="73">
        <v>-916378.85000000056</v>
      </c>
      <c r="BB40" s="73">
        <v>-1065833.2499999991</v>
      </c>
      <c r="BC40" s="73">
        <v>-441452.01999999955</v>
      </c>
      <c r="BD40" s="73">
        <v>78753.870000000577</v>
      </c>
      <c r="BE40" s="73">
        <v>3171034.8399999989</v>
      </c>
      <c r="BF40" s="73">
        <v>-1658154.2299999991</v>
      </c>
      <c r="BG40" s="73">
        <v>2286.6999999999534</v>
      </c>
      <c r="BH40" s="73">
        <v>64269.260000000242</v>
      </c>
      <c r="BI40" s="73">
        <v>108341.66999999993</v>
      </c>
      <c r="BJ40" s="71">
        <v>11.005042166924994</v>
      </c>
      <c r="BK40" s="71">
        <v>11.332344545436642</v>
      </c>
      <c r="BL40" s="71">
        <v>11.700726877467934</v>
      </c>
      <c r="BM40" s="71">
        <v>9.6407690476237757</v>
      </c>
      <c r="BN40" s="71">
        <v>-10.693509563240307</v>
      </c>
      <c r="BO40" s="71">
        <v>9.8179071118971031</v>
      </c>
      <c r="BP40" s="71">
        <v>21.976817190152349</v>
      </c>
      <c r="BQ40" s="71">
        <v>22.816144724877237</v>
      </c>
      <c r="BR40" s="72">
        <v>-10.747573965763397</v>
      </c>
      <c r="BS40" s="72">
        <v>14.655418067479118</v>
      </c>
      <c r="BT40" s="71">
        <v>15.477564830765385</v>
      </c>
      <c r="BU40" s="71">
        <v>18.746075950018543</v>
      </c>
      <c r="BV40" s="71">
        <v>7.5015252949527369</v>
      </c>
      <c r="BW40" s="71">
        <v>3.9130192632963068</v>
      </c>
      <c r="BX40" s="75">
        <v>25203</v>
      </c>
      <c r="BY40" s="75">
        <v>20364</v>
      </c>
      <c r="BZ40" s="75">
        <v>19249</v>
      </c>
      <c r="CA40" s="75">
        <v>21711</v>
      </c>
      <c r="CB40" s="75">
        <v>26640</v>
      </c>
      <c r="CC40" s="75">
        <v>30664</v>
      </c>
      <c r="CD40" s="75">
        <v>24690</v>
      </c>
      <c r="CE40" s="75">
        <v>22397</v>
      </c>
      <c r="CF40" s="75">
        <v>33707</v>
      </c>
      <c r="CG40" s="75">
        <v>21631</v>
      </c>
      <c r="CH40" s="75">
        <v>24597</v>
      </c>
      <c r="CI40" s="75">
        <v>26033</v>
      </c>
      <c r="CJ40" s="75">
        <v>15011</v>
      </c>
      <c r="CK40" s="75">
        <v>168066</v>
      </c>
      <c r="CL40" s="73">
        <v>2808701.0300000003</v>
      </c>
      <c r="CM40" s="73">
        <v>2805954.9400000004</v>
      </c>
      <c r="CN40" s="73">
        <v>3124827.5300000007</v>
      </c>
      <c r="CO40" s="73">
        <v>3776745.1199999996</v>
      </c>
      <c r="CP40" s="73">
        <v>4021501.8200000012</v>
      </c>
      <c r="CQ40" s="73">
        <v>3508447.7999999989</v>
      </c>
      <c r="CR40" s="73">
        <v>2641982.36</v>
      </c>
      <c r="CS40" s="73">
        <v>4050546.5699999994</v>
      </c>
      <c r="CT40" s="73">
        <v>2911159.1599999992</v>
      </c>
      <c r="CU40" s="73">
        <v>2953216.2999999989</v>
      </c>
      <c r="CV40" s="73">
        <v>2777861.3100000005</v>
      </c>
      <c r="CW40" s="73">
        <v>2466247.9799999995</v>
      </c>
      <c r="CX40" s="73">
        <v>2587692.98</v>
      </c>
      <c r="CY40" s="77"/>
      <c r="CZ40" s="4">
        <v>40</v>
      </c>
      <c r="DA40" s="76" t="str">
        <f t="shared" si="6"/>
        <v>L040</v>
      </c>
      <c r="DB40" s="71">
        <v>1.1724864732446578</v>
      </c>
      <c r="DC40" s="71">
        <v>1.911273967336274</v>
      </c>
      <c r="DD40" s="71">
        <v>0.58628397665480902</v>
      </c>
      <c r="DE40" s="71">
        <v>0.49510164373440307</v>
      </c>
      <c r="DF40" s="71">
        <v>0.6623295881652338</v>
      </c>
      <c r="DG40" s="71">
        <v>0.33926718777320058</v>
      </c>
      <c r="DH40" s="71">
        <v>0.52569667068934356</v>
      </c>
      <c r="DI40" s="71">
        <v>0.42797203762859154</v>
      </c>
      <c r="DJ40" s="71">
        <v>0.19612062245966028</v>
      </c>
      <c r="DK40" s="71">
        <v>0.28951784381005463</v>
      </c>
      <c r="DL40" s="71">
        <v>0.4776108148746549</v>
      </c>
      <c r="DM40" s="71">
        <v>0.47159821020290821</v>
      </c>
      <c r="DN40" s="71">
        <v>0.14367697066262167</v>
      </c>
      <c r="DO40" s="71">
        <v>0.32191624447841338</v>
      </c>
      <c r="DQ40" s="71"/>
      <c r="DR40" s="71"/>
      <c r="DS40" s="71"/>
      <c r="DT40" s="71"/>
      <c r="DU40" s="71"/>
      <c r="DV40" s="71"/>
      <c r="DW40" s="71"/>
      <c r="DX40" s="71"/>
      <c r="DY40" s="71"/>
      <c r="DZ40" s="71"/>
      <c r="EA40" s="71"/>
      <c r="EB40" s="71"/>
      <c r="EC40" s="71"/>
      <c r="ED40" s="71"/>
    </row>
    <row r="41" spans="1:134">
      <c r="A41" s="4">
        <v>50</v>
      </c>
      <c r="B41" s="46" t="s">
        <v>576</v>
      </c>
      <c r="C41" s="65" t="str">
        <f t="shared" si="5"/>
        <v>L050</v>
      </c>
      <c r="D41" s="69">
        <v>270469.65999999997</v>
      </c>
      <c r="E41" s="68">
        <v>3729037.2399999998</v>
      </c>
      <c r="F41" s="69">
        <v>24621.770000000019</v>
      </c>
      <c r="G41" s="69">
        <v>162800.85000000009</v>
      </c>
      <c r="H41" s="70">
        <v>84.885817939501635</v>
      </c>
      <c r="I41" s="70">
        <v>4.5650605343074302</v>
      </c>
      <c r="J41" s="69">
        <v>425485.16999999993</v>
      </c>
      <c r="K41" s="69">
        <v>440982.74</v>
      </c>
      <c r="L41" s="69">
        <v>452249.72999999992</v>
      </c>
      <c r="M41" s="69">
        <v>537673.05999999982</v>
      </c>
      <c r="N41" s="69">
        <v>854196.2</v>
      </c>
      <c r="O41" s="69">
        <v>687466.44</v>
      </c>
      <c r="P41" s="69">
        <v>395896.14999999991</v>
      </c>
      <c r="Q41" s="69">
        <v>411895.80999999994</v>
      </c>
      <c r="R41" s="69">
        <v>1272707.2699999998</v>
      </c>
      <c r="S41" s="69">
        <v>447237.31</v>
      </c>
      <c r="T41" s="69">
        <v>485373.87</v>
      </c>
      <c r="U41" s="69">
        <v>445457.17</v>
      </c>
      <c r="V41" s="69">
        <v>270469.65999999997</v>
      </c>
      <c r="W41" s="70">
        <v>72.909564019470679</v>
      </c>
      <c r="X41" s="70">
        <v>83.701487826933871</v>
      </c>
      <c r="Y41" s="70">
        <v>101.21538907490708</v>
      </c>
      <c r="Z41" s="71">
        <v>99.378847569910306</v>
      </c>
      <c r="AA41" s="71">
        <v>121.41951196442446</v>
      </c>
      <c r="AB41" s="71">
        <v>100.87442928074258</v>
      </c>
      <c r="AC41" s="71">
        <v>63.908999196018875</v>
      </c>
      <c r="AD41" s="71">
        <v>78.722714537566731</v>
      </c>
      <c r="AE41" s="71">
        <v>93.818845505806237</v>
      </c>
      <c r="AF41" s="71">
        <v>79.619841348198122</v>
      </c>
      <c r="AG41" s="71">
        <v>89.256132447078272</v>
      </c>
      <c r="AH41" s="71">
        <v>91.873292053337693</v>
      </c>
      <c r="AI41" s="71">
        <v>89.15260231258722</v>
      </c>
      <c r="AJ41" s="71">
        <v>-55.351589213000317</v>
      </c>
      <c r="AK41" s="71">
        <v>-55.664999709297803</v>
      </c>
      <c r="AL41" s="71">
        <v>-49.489230550253978</v>
      </c>
      <c r="AM41" s="71">
        <v>-48.531691224719133</v>
      </c>
      <c r="AN41" s="71">
        <v>-40.494891186427282</v>
      </c>
      <c r="AO41" s="71">
        <v>-34.321862240264458</v>
      </c>
      <c r="AP41" s="71">
        <v>-42.623540154173334</v>
      </c>
      <c r="AQ41" s="71">
        <v>1.9369554970006808</v>
      </c>
      <c r="AR41" s="71">
        <v>103.71773702596178</v>
      </c>
      <c r="AS41" s="71">
        <v>-45.131904986839821</v>
      </c>
      <c r="AT41" s="71">
        <v>18.049738146039694</v>
      </c>
      <c r="AU41" s="71">
        <v>18.691349877949314</v>
      </c>
      <c r="AV41" s="72">
        <v>10.01504222794023</v>
      </c>
      <c r="AW41" s="73">
        <v>-527483.05999999994</v>
      </c>
      <c r="AX41" s="73">
        <v>-553677.77</v>
      </c>
      <c r="AY41" s="73">
        <v>-443103.35000000015</v>
      </c>
      <c r="AZ41" s="73">
        <v>-506995.14999999991</v>
      </c>
      <c r="BA41" s="73">
        <v>-581290.41999999969</v>
      </c>
      <c r="BB41" s="73">
        <v>-345283.15</v>
      </c>
      <c r="BC41" s="73">
        <v>-294101.37</v>
      </c>
      <c r="BD41" s="73">
        <v>7826.6399999999558</v>
      </c>
      <c r="BE41" s="73">
        <v>647966.73999999964</v>
      </c>
      <c r="BF41" s="73">
        <v>-367876.30000000022</v>
      </c>
      <c r="BG41" s="73">
        <v>74213.390000000072</v>
      </c>
      <c r="BH41" s="73">
        <v>70149.979999999981</v>
      </c>
      <c r="BI41" s="73">
        <v>24621.770000000019</v>
      </c>
      <c r="BJ41" s="71">
        <v>5.1336523168936221</v>
      </c>
      <c r="BK41" s="71">
        <v>1.0283374506129288</v>
      </c>
      <c r="BL41" s="71">
        <v>0.21814120500006817</v>
      </c>
      <c r="BM41" s="71">
        <v>0.64865007116431173</v>
      </c>
      <c r="BN41" s="71">
        <v>-13.701622450109406</v>
      </c>
      <c r="BO41" s="71">
        <v>-9.5786248937144869</v>
      </c>
      <c r="BP41" s="71">
        <v>10.697335075075028</v>
      </c>
      <c r="BQ41" s="71">
        <v>9.4659566053703745</v>
      </c>
      <c r="BR41" s="72">
        <v>-1.5751524647851056</v>
      </c>
      <c r="BS41" s="72">
        <v>6.2361696348531606</v>
      </c>
      <c r="BT41" s="71">
        <v>6.5550246637564307</v>
      </c>
      <c r="BU41" s="71">
        <v>7.229775397907833</v>
      </c>
      <c r="BV41" s="71">
        <v>4.3158821105543712</v>
      </c>
      <c r="BW41" s="71">
        <v>2.6807617391384726</v>
      </c>
      <c r="BX41" s="75">
        <v>6979</v>
      </c>
      <c r="BY41" s="75">
        <v>7415</v>
      </c>
      <c r="BZ41" s="75">
        <v>7450</v>
      </c>
      <c r="CA41" s="75">
        <v>7949</v>
      </c>
      <c r="CB41" s="75">
        <v>9695</v>
      </c>
      <c r="CC41" s="75">
        <v>10177</v>
      </c>
      <c r="CD41" s="75">
        <v>6791</v>
      </c>
      <c r="CE41" s="75">
        <v>6601</v>
      </c>
      <c r="CF41" s="75">
        <v>12776</v>
      </c>
      <c r="CG41" s="75">
        <v>7708</v>
      </c>
      <c r="CH41" s="75">
        <v>7557</v>
      </c>
      <c r="CI41" s="75">
        <v>7408</v>
      </c>
      <c r="CJ41" s="75">
        <v>4449</v>
      </c>
      <c r="CK41" s="75">
        <v>53290</v>
      </c>
      <c r="CL41" s="73">
        <v>1603714.9200000004</v>
      </c>
      <c r="CM41" s="73">
        <v>1481652.09</v>
      </c>
      <c r="CN41" s="73">
        <v>1557943.77</v>
      </c>
      <c r="CO41" s="73">
        <v>1481556.5500000003</v>
      </c>
      <c r="CP41" s="73">
        <v>1669740.1099999999</v>
      </c>
      <c r="CQ41" s="73">
        <v>1380924.69</v>
      </c>
      <c r="CR41" s="73">
        <v>1417386.8999999994</v>
      </c>
      <c r="CS41" s="73">
        <v>2012404.8499999999</v>
      </c>
      <c r="CT41" s="73">
        <v>1446699.6199999996</v>
      </c>
      <c r="CU41" s="73">
        <v>1431836.7600000005</v>
      </c>
      <c r="CV41" s="73">
        <v>1509292.78</v>
      </c>
      <c r="CW41" s="73">
        <v>1548199.56</v>
      </c>
      <c r="CX41" s="73">
        <v>1422658.1400000001</v>
      </c>
      <c r="CY41" s="77"/>
      <c r="CZ41" s="4">
        <v>50</v>
      </c>
      <c r="DA41" s="76" t="str">
        <f t="shared" si="6"/>
        <v>L050</v>
      </c>
      <c r="DB41" s="71">
        <v>6.0301677701170542</v>
      </c>
      <c r="DC41" s="71">
        <v>2.0793422249063909</v>
      </c>
      <c r="DD41" s="71">
        <v>1.4832288326186409</v>
      </c>
      <c r="DE41" s="71">
        <v>1.6177200252134201</v>
      </c>
      <c r="DF41" s="71">
        <v>1.0574391966766299</v>
      </c>
      <c r="DG41" s="71">
        <v>0.6272016081032199</v>
      </c>
      <c r="DH41" s="71">
        <v>0.49524641567800681</v>
      </c>
      <c r="DI41" s="71">
        <v>1.73087248513186</v>
      </c>
      <c r="DJ41" s="71">
        <v>0.51086056371791733</v>
      </c>
      <c r="DK41" s="71">
        <v>0.82427929947349665</v>
      </c>
      <c r="DL41" s="71">
        <v>0.32466752393564591</v>
      </c>
      <c r="DM41" s="71">
        <v>0.35042523926766445</v>
      </c>
      <c r="DN41" s="71">
        <v>0.67500768629215335</v>
      </c>
      <c r="DO41" s="71">
        <v>0.64983006139699762</v>
      </c>
      <c r="DQ41" s="71"/>
      <c r="DR41" s="71"/>
      <c r="DS41" s="71"/>
      <c r="DT41" s="71"/>
      <c r="DU41" s="71"/>
      <c r="DV41" s="71"/>
      <c r="DW41" s="71"/>
      <c r="DX41" s="71"/>
      <c r="DY41" s="71"/>
      <c r="DZ41" s="71"/>
      <c r="EA41" s="71"/>
      <c r="EB41" s="71"/>
      <c r="EC41" s="71"/>
      <c r="ED41" s="71"/>
    </row>
    <row r="42" spans="1:134">
      <c r="A42" s="4">
        <v>41</v>
      </c>
      <c r="B42" s="46" t="s">
        <v>592</v>
      </c>
      <c r="C42" s="65" t="str">
        <f t="shared" si="5"/>
        <v>L041</v>
      </c>
      <c r="D42" s="69">
        <v>437155.1</v>
      </c>
      <c r="E42" s="68">
        <v>5441514.9700000016</v>
      </c>
      <c r="F42" s="69">
        <v>-51487.95000000007</v>
      </c>
      <c r="G42" s="69">
        <v>193430.39999999944</v>
      </c>
      <c r="H42" s="70">
        <v>71.154656065860777</v>
      </c>
      <c r="I42" s="70">
        <v>3.6857332884023819</v>
      </c>
      <c r="J42" s="69">
        <v>861607.62999999989</v>
      </c>
      <c r="K42" s="69">
        <v>769805.93</v>
      </c>
      <c r="L42" s="69">
        <v>767826.24999999988</v>
      </c>
      <c r="M42" s="69">
        <v>765823.97000000009</v>
      </c>
      <c r="N42" s="69">
        <v>1307966.2000000002</v>
      </c>
      <c r="O42" s="69">
        <v>1390123.64</v>
      </c>
      <c r="P42" s="69">
        <v>646743.96</v>
      </c>
      <c r="Q42" s="69">
        <v>603570.63</v>
      </c>
      <c r="R42" s="69">
        <v>1726247.0899999999</v>
      </c>
      <c r="S42" s="69">
        <v>656122.2699999999</v>
      </c>
      <c r="T42" s="69">
        <v>668184.52000000014</v>
      </c>
      <c r="U42" s="69">
        <v>703491.39999999991</v>
      </c>
      <c r="V42" s="69">
        <v>437155.1</v>
      </c>
      <c r="W42" s="70">
        <v>98.887913117757094</v>
      </c>
      <c r="X42" s="70">
        <v>82.306163691010099</v>
      </c>
      <c r="Y42" s="70">
        <v>96.743109295602565</v>
      </c>
      <c r="Z42" s="71">
        <v>65.119781107651164</v>
      </c>
      <c r="AA42" s="71">
        <v>109.09652289962126</v>
      </c>
      <c r="AB42" s="71">
        <v>146.28050208078022</v>
      </c>
      <c r="AC42" s="71">
        <v>74.513216824473943</v>
      </c>
      <c r="AD42" s="71">
        <v>63.841784920897105</v>
      </c>
      <c r="AE42" s="71">
        <v>84.846008533132661</v>
      </c>
      <c r="AF42" s="71">
        <v>48.617678518106089</v>
      </c>
      <c r="AG42" s="71">
        <v>78.14532799952724</v>
      </c>
      <c r="AH42" s="71">
        <v>72.348514940699118</v>
      </c>
      <c r="AI42" s="71">
        <v>70.221845224187703</v>
      </c>
      <c r="AJ42" s="71">
        <v>-37.366544433888748</v>
      </c>
      <c r="AK42" s="71">
        <v>-41.835035048428225</v>
      </c>
      <c r="AL42" s="71">
        <v>-33.294576647019447</v>
      </c>
      <c r="AM42" s="71">
        <v>-45.078917361346171</v>
      </c>
      <c r="AN42" s="71">
        <v>-36.38779662691951</v>
      </c>
      <c r="AO42" s="71">
        <v>-5.140368372288151</v>
      </c>
      <c r="AP42" s="71">
        <v>-20.376293761883879</v>
      </c>
      <c r="AQ42" s="71">
        <v>0.48075622473695567</v>
      </c>
      <c r="AR42" s="71">
        <v>80.075030676439482</v>
      </c>
      <c r="AS42" s="71">
        <v>-45.924634372359932</v>
      </c>
      <c r="AT42" s="71">
        <v>21.011434903784366</v>
      </c>
      <c r="AU42" s="71">
        <v>13.034748061506685</v>
      </c>
      <c r="AV42" s="72">
        <v>-10.536924652872903</v>
      </c>
      <c r="AW42" s="73">
        <v>-514027.20000000019</v>
      </c>
      <c r="AX42" s="73">
        <v>-553681.37999999954</v>
      </c>
      <c r="AY42" s="73">
        <v>-383243.95000000007</v>
      </c>
      <c r="AZ42" s="73">
        <v>-628584.02999999945</v>
      </c>
      <c r="BA42" s="73">
        <v>-748174.41999999946</v>
      </c>
      <c r="BB42" s="73">
        <v>-62708.9300000004</v>
      </c>
      <c r="BC42" s="73">
        <v>-165506.54999999993</v>
      </c>
      <c r="BD42" s="73">
        <v>2887.8199999999488</v>
      </c>
      <c r="BE42" s="73">
        <v>767620.52</v>
      </c>
      <c r="BF42" s="73">
        <v>-557225.5499999997</v>
      </c>
      <c r="BG42" s="73">
        <v>116018.0900000002</v>
      </c>
      <c r="BH42" s="73">
        <v>81124.019999999902</v>
      </c>
      <c r="BI42" s="73">
        <v>-51487.95000000007</v>
      </c>
      <c r="BJ42" s="71">
        <v>6.3205028279151474</v>
      </c>
      <c r="BK42" s="71">
        <v>8.4433754167576147</v>
      </c>
      <c r="BL42" s="71">
        <v>6.09583019082676</v>
      </c>
      <c r="BM42" s="71">
        <v>7.6455492382869288</v>
      </c>
      <c r="BN42" s="71">
        <v>-3.2802082436090862</v>
      </c>
      <c r="BO42" s="71">
        <v>-2.2574910324553477</v>
      </c>
      <c r="BP42" s="71">
        <v>15.96914822266935</v>
      </c>
      <c r="BQ42" s="71">
        <v>17.614580379300918</v>
      </c>
      <c r="BR42" s="72">
        <v>10.761658870308114</v>
      </c>
      <c r="BS42" s="72">
        <v>2.507952781839891</v>
      </c>
      <c r="BT42" s="71">
        <v>9.5607519614071137</v>
      </c>
      <c r="BU42" s="71">
        <v>12.180610874388146</v>
      </c>
      <c r="BV42" s="71">
        <v>9.8988633888197928</v>
      </c>
      <c r="BW42" s="71">
        <v>9.4672571624229498</v>
      </c>
      <c r="BX42" s="75">
        <v>13231</v>
      </c>
      <c r="BY42" s="75">
        <v>12309</v>
      </c>
      <c r="BZ42" s="75">
        <v>12370</v>
      </c>
      <c r="CA42" s="75">
        <v>11731</v>
      </c>
      <c r="CB42" s="75">
        <v>16073</v>
      </c>
      <c r="CC42" s="75">
        <v>20040</v>
      </c>
      <c r="CD42" s="75">
        <v>11660</v>
      </c>
      <c r="CE42" s="75">
        <v>10864</v>
      </c>
      <c r="CF42" s="75">
        <v>18906</v>
      </c>
      <c r="CG42" s="75">
        <v>11893</v>
      </c>
      <c r="CH42" s="75">
        <v>12216</v>
      </c>
      <c r="CI42" s="75">
        <v>12044</v>
      </c>
      <c r="CJ42" s="75">
        <v>7431</v>
      </c>
      <c r="CK42" s="75">
        <v>85014</v>
      </c>
      <c r="CL42" s="73">
        <v>2603736.4699999983</v>
      </c>
      <c r="CM42" s="73">
        <v>2611136.0299999998</v>
      </c>
      <c r="CN42" s="73">
        <v>2579341.5099999993</v>
      </c>
      <c r="CO42" s="73">
        <v>2664389.1699999995</v>
      </c>
      <c r="CP42" s="73">
        <v>2496562.3199999994</v>
      </c>
      <c r="CQ42" s="73">
        <v>2015208.5400000005</v>
      </c>
      <c r="CR42" s="73">
        <v>2082638.3299999994</v>
      </c>
      <c r="CS42" s="73">
        <v>2552564.83</v>
      </c>
      <c r="CT42" s="73">
        <v>1998150.3399999994</v>
      </c>
      <c r="CU42" s="73">
        <v>1997917.8399999999</v>
      </c>
      <c r="CV42" s="73">
        <v>2031853.5599999998</v>
      </c>
      <c r="CW42" s="73">
        <v>2071011.3800000004</v>
      </c>
      <c r="CX42" s="73">
        <v>1941954.1999999995</v>
      </c>
      <c r="CY42" s="77"/>
      <c r="CZ42" s="4">
        <v>41</v>
      </c>
      <c r="DA42" s="76" t="str">
        <f t="shared" si="6"/>
        <v>L041</v>
      </c>
      <c r="DB42" s="71">
        <v>2.2532281751308085</v>
      </c>
      <c r="DC42" s="71">
        <v>2.4631668819088777</v>
      </c>
      <c r="DD42" s="71">
        <v>0.54875597340080096</v>
      </c>
      <c r="DE42" s="71">
        <v>0.8885156967540907</v>
      </c>
      <c r="DF42" s="71">
        <v>0.90016830687017513</v>
      </c>
      <c r="DG42" s="71">
        <v>0.24213440207984313</v>
      </c>
      <c r="DH42" s="71">
        <v>0.23351016560715024</v>
      </c>
      <c r="DI42" s="71">
        <v>0.28679261704676923</v>
      </c>
      <c r="DJ42" s="71">
        <v>0.44277424435446683</v>
      </c>
      <c r="DK42" s="71">
        <v>0.28060152912851805</v>
      </c>
      <c r="DL42" s="71">
        <v>7.7279930549851564E-2</v>
      </c>
      <c r="DM42" s="71">
        <v>1.2397707628851169</v>
      </c>
      <c r="DN42" s="71">
        <v>2.6424222846500141E-2</v>
      </c>
      <c r="DO42" s="71">
        <v>0.40540789806972016</v>
      </c>
      <c r="DQ42" s="71"/>
      <c r="DR42" s="71"/>
      <c r="DS42" s="71"/>
      <c r="DT42" s="71"/>
      <c r="DU42" s="71"/>
      <c r="DV42" s="71"/>
      <c r="DW42" s="71"/>
      <c r="DX42" s="71"/>
      <c r="DY42" s="71"/>
      <c r="DZ42" s="71"/>
      <c r="EA42" s="71"/>
      <c r="EB42" s="71"/>
      <c r="EC42" s="71"/>
      <c r="ED42" s="71"/>
    </row>
    <row r="43" spans="1:134">
      <c r="A43" s="4">
        <v>38</v>
      </c>
      <c r="B43" s="46" t="s">
        <v>600</v>
      </c>
      <c r="C43" s="65" t="str">
        <f t="shared" si="5"/>
        <v>L038</v>
      </c>
      <c r="D43" s="69">
        <v>696804.08000000007</v>
      </c>
      <c r="E43" s="68">
        <v>7922832.3599999994</v>
      </c>
      <c r="F43" s="69">
        <v>-118858.30999999994</v>
      </c>
      <c r="G43" s="69">
        <v>-284743.56999999844</v>
      </c>
      <c r="H43" s="70">
        <v>77.576993335916242</v>
      </c>
      <c r="I43" s="70">
        <v>-3.4692773168167101</v>
      </c>
      <c r="J43" s="69">
        <v>1389938.5700000003</v>
      </c>
      <c r="K43" s="69">
        <v>1102399.1600000001</v>
      </c>
      <c r="L43" s="69">
        <v>1106277.8899999999</v>
      </c>
      <c r="M43" s="69">
        <v>1316447.8999999999</v>
      </c>
      <c r="N43" s="69">
        <v>1924243.6800000002</v>
      </c>
      <c r="O43" s="69">
        <v>2018241.0699999996</v>
      </c>
      <c r="P43" s="69">
        <v>1041524.4200000003</v>
      </c>
      <c r="Q43" s="69">
        <v>915317.33</v>
      </c>
      <c r="R43" s="69">
        <v>1894576.6700000002</v>
      </c>
      <c r="S43" s="69">
        <v>959715.61</v>
      </c>
      <c r="T43" s="69">
        <v>1237039.28</v>
      </c>
      <c r="U43" s="69">
        <v>1177854.9700000002</v>
      </c>
      <c r="V43" s="69">
        <v>696804.08000000007</v>
      </c>
      <c r="W43" s="70">
        <v>110.31261495018015</v>
      </c>
      <c r="X43" s="70">
        <v>87.308221887729857</v>
      </c>
      <c r="Y43" s="70">
        <v>89.279088618524753</v>
      </c>
      <c r="Z43" s="71">
        <v>78.595624290639705</v>
      </c>
      <c r="AA43" s="71">
        <v>102.80370673179455</v>
      </c>
      <c r="AB43" s="71">
        <v>85.393054152188313</v>
      </c>
      <c r="AC43" s="71">
        <v>68.488019133490226</v>
      </c>
      <c r="AD43" s="71">
        <v>68.390735857085275</v>
      </c>
      <c r="AE43" s="71">
        <v>82.814205370316557</v>
      </c>
      <c r="AF43" s="71">
        <v>72.413167805816968</v>
      </c>
      <c r="AG43" s="71">
        <v>88.757287368821636</v>
      </c>
      <c r="AH43" s="71">
        <v>84.771494605388284</v>
      </c>
      <c r="AI43" s="71">
        <v>72.773035312788522</v>
      </c>
      <c r="AJ43" s="71">
        <v>6.1998937358157979</v>
      </c>
      <c r="AK43" s="71">
        <v>-8.2543317695334402</v>
      </c>
      <c r="AL43" s="71">
        <v>-11.079698978630692</v>
      </c>
      <c r="AM43" s="71">
        <v>-18.187870592462772</v>
      </c>
      <c r="AN43" s="71">
        <v>-16.723759783664971</v>
      </c>
      <c r="AO43" s="71">
        <v>-27.218940600017838</v>
      </c>
      <c r="AP43" s="71">
        <v>-28.215881865478988</v>
      </c>
      <c r="AQ43" s="71">
        <v>-12.501611945409774</v>
      </c>
      <c r="AR43" s="71">
        <v>58.845442009905071</v>
      </c>
      <c r="AS43" s="71">
        <v>-38.377246103053473</v>
      </c>
      <c r="AT43" s="71">
        <v>16.197982224583953</v>
      </c>
      <c r="AU43" s="71">
        <v>9.0417215834478259</v>
      </c>
      <c r="AV43" s="72">
        <v>-14.571998348483362</v>
      </c>
      <c r="AW43" s="73">
        <v>81143.880000000121</v>
      </c>
      <c r="AX43" s="73">
        <v>-99182.539999999804</v>
      </c>
      <c r="AY43" s="73">
        <v>-137845.07999999984</v>
      </c>
      <c r="AZ43" s="73">
        <v>-292663.00999999978</v>
      </c>
      <c r="BA43" s="73">
        <v>-386431.81999999983</v>
      </c>
      <c r="BB43" s="73">
        <v>-731614.67000000062</v>
      </c>
      <c r="BC43" s="73">
        <v>-409387.63</v>
      </c>
      <c r="BD43" s="73">
        <v>-130778.88999999978</v>
      </c>
      <c r="BE43" s="73">
        <v>701859.62000000011</v>
      </c>
      <c r="BF43" s="73">
        <v>-597689.00000000035</v>
      </c>
      <c r="BG43" s="73">
        <v>172443.10000000009</v>
      </c>
      <c r="BH43" s="73">
        <v>97667.54000000027</v>
      </c>
      <c r="BI43" s="73">
        <v>-118858.30999999994</v>
      </c>
      <c r="BJ43" s="71">
        <v>16.54840506561704</v>
      </c>
      <c r="BK43" s="71">
        <v>12.637159887122451</v>
      </c>
      <c r="BL43" s="71">
        <v>12.582253461966658</v>
      </c>
      <c r="BM43" s="71">
        <v>13.387330213623969</v>
      </c>
      <c r="BN43" s="71">
        <v>2.7679669205555983</v>
      </c>
      <c r="BO43" s="71">
        <v>9.3888233573351734</v>
      </c>
      <c r="BP43" s="71">
        <v>21.924142764647247</v>
      </c>
      <c r="BQ43" s="71">
        <v>21.066982835960914</v>
      </c>
      <c r="BR43" s="72">
        <v>18.093492239224808</v>
      </c>
      <c r="BS43" s="72">
        <v>9.688735834159548</v>
      </c>
      <c r="BT43" s="71">
        <v>16.490429262503021</v>
      </c>
      <c r="BU43" s="71">
        <v>17.656754072264828</v>
      </c>
      <c r="BV43" s="71">
        <v>16.821957500964853</v>
      </c>
      <c r="BW43" s="71">
        <v>16.04313337469906</v>
      </c>
      <c r="BX43" s="75">
        <v>29678</v>
      </c>
      <c r="BY43" s="75">
        <v>25161</v>
      </c>
      <c r="BZ43" s="75">
        <v>24887</v>
      </c>
      <c r="CA43" s="75">
        <v>27493</v>
      </c>
      <c r="CB43" s="75">
        <v>31937</v>
      </c>
      <c r="CC43" s="75">
        <v>37248</v>
      </c>
      <c r="CD43" s="75">
        <v>25736</v>
      </c>
      <c r="CE43" s="75">
        <v>22787</v>
      </c>
      <c r="CF43" s="75">
        <v>31280</v>
      </c>
      <c r="CG43" s="75">
        <v>23216</v>
      </c>
      <c r="CH43" s="75">
        <v>26944</v>
      </c>
      <c r="CI43" s="75">
        <v>26770</v>
      </c>
      <c r="CJ43" s="75">
        <v>16098</v>
      </c>
      <c r="CK43" s="75">
        <v>172831</v>
      </c>
      <c r="CL43" s="73">
        <v>2293801.31</v>
      </c>
      <c r="CM43" s="73">
        <v>2443904.7799999998</v>
      </c>
      <c r="CN43" s="73">
        <v>2442505.4199999995</v>
      </c>
      <c r="CO43" s="73">
        <v>2271947.9899999998</v>
      </c>
      <c r="CP43" s="73">
        <v>2678307.2000000002</v>
      </c>
      <c r="CQ43" s="73">
        <v>2471323.0700000008</v>
      </c>
      <c r="CR43" s="73">
        <v>2138967.7500000009</v>
      </c>
      <c r="CS43" s="73">
        <v>2558251.4799999995</v>
      </c>
      <c r="CT43" s="73">
        <v>2439251.5600000005</v>
      </c>
      <c r="CU43" s="73">
        <v>2436519.8599999994</v>
      </c>
      <c r="CV43" s="73">
        <v>2499673.1800000006</v>
      </c>
      <c r="CW43" s="73">
        <v>2165667.38</v>
      </c>
      <c r="CX43" s="73">
        <v>2252718.5599999996</v>
      </c>
      <c r="CY43" s="77"/>
      <c r="CZ43" s="4">
        <v>38</v>
      </c>
      <c r="DA43" s="76" t="str">
        <f t="shared" si="6"/>
        <v>L038</v>
      </c>
      <c r="DB43" s="71">
        <v>1.8864321902850096</v>
      </c>
      <c r="DC43" s="71">
        <v>2.5550713376019001</v>
      </c>
      <c r="DD43" s="71">
        <v>0.85349795133678963</v>
      </c>
      <c r="DE43" s="71">
        <v>0.467572028506337</v>
      </c>
      <c r="DF43" s="71">
        <v>0.52114352996859814</v>
      </c>
      <c r="DG43" s="71">
        <v>0.41403352955058459</v>
      </c>
      <c r="DH43" s="71">
        <v>0.21975927249213836</v>
      </c>
      <c r="DI43" s="71">
        <v>0.31984495991093109</v>
      </c>
      <c r="DJ43" s="71">
        <v>0.23892128696438503</v>
      </c>
      <c r="DK43" s="71">
        <v>0.15254247106888238</v>
      </c>
      <c r="DL43" s="71">
        <v>0.11268313552881418</v>
      </c>
      <c r="DM43" s="71">
        <v>0.15293272885803127</v>
      </c>
      <c r="DN43" s="71">
        <v>0.16773438317467312</v>
      </c>
      <c r="DO43" s="71">
        <v>0.19666875959467706</v>
      </c>
      <c r="DQ43" s="71"/>
      <c r="DR43" s="71"/>
      <c r="DS43" s="71"/>
      <c r="DT43" s="71"/>
      <c r="DU43" s="71"/>
      <c r="DV43" s="71"/>
      <c r="DW43" s="71"/>
      <c r="DX43" s="71"/>
      <c r="DY43" s="71"/>
      <c r="DZ43" s="71"/>
      <c r="EA43" s="71"/>
      <c r="EB43" s="71"/>
      <c r="EC43" s="71"/>
      <c r="ED43" s="71"/>
    </row>
    <row r="44" spans="1:134">
      <c r="A44" s="4">
        <v>67</v>
      </c>
      <c r="B44" s="46" t="s">
        <v>608</v>
      </c>
      <c r="C44" s="65" t="str">
        <f t="shared" si="5"/>
        <v>L067</v>
      </c>
      <c r="D44" s="69">
        <v>2879839.9299999992</v>
      </c>
      <c r="E44" s="68">
        <v>35151692.090000004</v>
      </c>
      <c r="F44" s="69">
        <v>388847.67999999877</v>
      </c>
      <c r="G44" s="69">
        <v>1540640.549999997</v>
      </c>
      <c r="H44" s="70">
        <v>85.818072971187448</v>
      </c>
      <c r="I44" s="70">
        <v>4.5837320744532617</v>
      </c>
      <c r="J44" s="69">
        <v>5009699.9500000011</v>
      </c>
      <c r="K44" s="69">
        <v>4768202.8000000007</v>
      </c>
      <c r="L44" s="69">
        <v>4279360.2899999991</v>
      </c>
      <c r="M44" s="69">
        <v>5506634.3900000006</v>
      </c>
      <c r="N44" s="69">
        <v>7304786.4000000004</v>
      </c>
      <c r="O44" s="69">
        <v>9518638.6799999978</v>
      </c>
      <c r="P44" s="69">
        <v>5004261.8499999996</v>
      </c>
      <c r="Q44" s="69">
        <v>4417814.4000000013</v>
      </c>
      <c r="R44" s="69">
        <v>8904720.1699999999</v>
      </c>
      <c r="S44" s="69">
        <v>4270304.9000000004</v>
      </c>
      <c r="T44" s="69">
        <v>4927414.3900000006</v>
      </c>
      <c r="U44" s="69">
        <v>4747336.45</v>
      </c>
      <c r="V44" s="69">
        <v>2879839.9299999992</v>
      </c>
      <c r="W44" s="70">
        <v>97.887944180368152</v>
      </c>
      <c r="X44" s="70">
        <v>89.260430828367205</v>
      </c>
      <c r="Y44" s="70">
        <v>80.542067538771846</v>
      </c>
      <c r="Z44" s="71">
        <v>90.879598456126388</v>
      </c>
      <c r="AA44" s="71">
        <v>121.44597119063012</v>
      </c>
      <c r="AB44" s="71">
        <v>98.159332749016599</v>
      </c>
      <c r="AC44" s="71">
        <v>82.37181329222571</v>
      </c>
      <c r="AD44" s="71">
        <v>80.790347407329975</v>
      </c>
      <c r="AE44" s="71">
        <v>89.269028791322569</v>
      </c>
      <c r="AF44" s="71">
        <v>78.149333809994374</v>
      </c>
      <c r="AG44" s="71">
        <v>88.611819895849308</v>
      </c>
      <c r="AH44" s="71">
        <v>88.449189847059841</v>
      </c>
      <c r="AI44" s="71">
        <v>94.426032392143199</v>
      </c>
      <c r="AJ44" s="71">
        <v>-10.750679450699741</v>
      </c>
      <c r="AK44" s="71">
        <v>-16.912375637531607</v>
      </c>
      <c r="AL44" s="71">
        <v>-26.409837758445676</v>
      </c>
      <c r="AM44" s="71">
        <v>-18.534740517637506</v>
      </c>
      <c r="AN44" s="71">
        <v>-24.73795454493073</v>
      </c>
      <c r="AO44" s="71">
        <v>-17.340249252672002</v>
      </c>
      <c r="AP44" s="71">
        <v>-15.471387964901062</v>
      </c>
      <c r="AQ44" s="71">
        <v>-0.36461362613321446</v>
      </c>
      <c r="AR44" s="71">
        <v>82.037908822615165</v>
      </c>
      <c r="AS44" s="71">
        <v>-41.383399141829955</v>
      </c>
      <c r="AT44" s="71">
        <v>13.912837676229284</v>
      </c>
      <c r="AU44" s="71">
        <v>11.34969199027751</v>
      </c>
      <c r="AV44" s="72">
        <v>15.610152139172605</v>
      </c>
      <c r="AW44" s="73">
        <v>-603451.96999999881</v>
      </c>
      <c r="AX44" s="73">
        <v>-970561.35000000056</v>
      </c>
      <c r="AY44" s="73">
        <v>-1535765.2100000018</v>
      </c>
      <c r="AZ44" s="73">
        <v>-1252853.5499999998</v>
      </c>
      <c r="BA44" s="73">
        <v>-450636.12999999989</v>
      </c>
      <c r="BB44" s="73">
        <v>-1959488.1100000031</v>
      </c>
      <c r="BC44" s="73">
        <v>-915936.91999999993</v>
      </c>
      <c r="BD44" s="73">
        <v>-16166.899999997579</v>
      </c>
      <c r="BE44" s="73">
        <v>4013035.6700000018</v>
      </c>
      <c r="BF44" s="73">
        <v>-3014841.0100000007</v>
      </c>
      <c r="BG44" s="73">
        <v>601813.7900000019</v>
      </c>
      <c r="BH44" s="73">
        <v>483888.24000000022</v>
      </c>
      <c r="BI44" s="73">
        <v>388847.67999999877</v>
      </c>
      <c r="BJ44" s="71">
        <v>20.038773986580143</v>
      </c>
      <c r="BK44" s="71">
        <v>13.091227226853714</v>
      </c>
      <c r="BL44" s="71">
        <v>13.333691632286008</v>
      </c>
      <c r="BM44" s="71">
        <v>13.694669666976971</v>
      </c>
      <c r="BN44" s="71">
        <v>6.1144498697947061</v>
      </c>
      <c r="BO44" s="71">
        <v>12.377262469550695</v>
      </c>
      <c r="BP44" s="71">
        <v>20.945176374295173</v>
      </c>
      <c r="BQ44" s="71">
        <v>20.205530153966215</v>
      </c>
      <c r="BR44" s="72">
        <v>13.487435285729637</v>
      </c>
      <c r="BS44" s="72">
        <v>14.945850526433567</v>
      </c>
      <c r="BT44" s="71">
        <v>14.758489386600996</v>
      </c>
      <c r="BU44" s="71">
        <v>16.047673642387412</v>
      </c>
      <c r="BV44" s="71">
        <v>16.435414550062553</v>
      </c>
      <c r="BW44" s="71">
        <v>14.736317968376952</v>
      </c>
      <c r="BX44" s="75">
        <v>83169</v>
      </c>
      <c r="BY44" s="75">
        <v>75410</v>
      </c>
      <c r="BZ44" s="75">
        <v>69716</v>
      </c>
      <c r="CA44" s="75">
        <v>76565</v>
      </c>
      <c r="CB44" s="75">
        <v>88102</v>
      </c>
      <c r="CC44" s="75">
        <v>116773</v>
      </c>
      <c r="CD44" s="75">
        <v>88814</v>
      </c>
      <c r="CE44" s="75">
        <v>78273</v>
      </c>
      <c r="CF44" s="75">
        <v>109577</v>
      </c>
      <c r="CG44" s="75">
        <v>77954</v>
      </c>
      <c r="CH44" s="75">
        <v>87501</v>
      </c>
      <c r="CI44" s="75">
        <v>86816</v>
      </c>
      <c r="CJ44" s="75">
        <v>49996</v>
      </c>
      <c r="CK44" s="75">
        <v>578931</v>
      </c>
      <c r="CL44" s="73">
        <v>6939169.54</v>
      </c>
      <c r="CM44" s="73">
        <v>7205701.4700000016</v>
      </c>
      <c r="CN44" s="73">
        <v>6616944.9399999985</v>
      </c>
      <c r="CO44" s="73">
        <v>8559077.3800000008</v>
      </c>
      <c r="CP44" s="73">
        <v>8721977.1599999983</v>
      </c>
      <c r="CQ44" s="73">
        <v>7503078.0399999991</v>
      </c>
      <c r="CR44" s="73">
        <v>7973870.1399999997</v>
      </c>
      <c r="CS44" s="73">
        <v>8309453.6500000032</v>
      </c>
      <c r="CT44" s="73">
        <v>7077304.2700000014</v>
      </c>
      <c r="CU44" s="73">
        <v>7347364.9000000013</v>
      </c>
      <c r="CV44" s="73">
        <v>6307165.5900000017</v>
      </c>
      <c r="CW44" s="73">
        <v>6655492.580000001</v>
      </c>
      <c r="CX44" s="73">
        <v>6898400.0700000031</v>
      </c>
      <c r="CY44" s="77"/>
      <c r="CZ44" s="4">
        <v>67</v>
      </c>
      <c r="DA44" s="76" t="str">
        <f t="shared" si="6"/>
        <v>L067</v>
      </c>
      <c r="DB44" s="71">
        <v>2.7773151404795819</v>
      </c>
      <c r="DC44" s="71">
        <v>3.2223089115632977</v>
      </c>
      <c r="DD44" s="71">
        <v>0.94585872626499201</v>
      </c>
      <c r="DE44" s="71">
        <v>0.94605391874217526</v>
      </c>
      <c r="DF44" s="71">
        <v>0.73296378340547164</v>
      </c>
      <c r="DG44" s="71">
        <v>0.59222338259457752</v>
      </c>
      <c r="DH44" s="71">
        <v>0.66154781127287421</v>
      </c>
      <c r="DI44" s="71">
        <v>0.47264266185661258</v>
      </c>
      <c r="DJ44" s="71">
        <v>0.48122514574740638</v>
      </c>
      <c r="DK44" s="71">
        <v>0.33650366031561091</v>
      </c>
      <c r="DL44" s="71">
        <v>0.36482286405472092</v>
      </c>
      <c r="DM44" s="71">
        <v>0.37140010326683714</v>
      </c>
      <c r="DN44" s="71">
        <v>0.30089364455251566</v>
      </c>
      <c r="DO44" s="71">
        <v>0.4423579438497599</v>
      </c>
      <c r="DQ44" s="71"/>
      <c r="DR44" s="71"/>
      <c r="DS44" s="71"/>
      <c r="DT44" s="71"/>
      <c r="DU44" s="71"/>
      <c r="DV44" s="71"/>
      <c r="DW44" s="71"/>
      <c r="DX44" s="71"/>
      <c r="DY44" s="71"/>
      <c r="DZ44" s="71"/>
      <c r="EA44" s="71"/>
      <c r="EB44" s="71"/>
      <c r="EC44" s="71"/>
      <c r="ED44" s="71"/>
    </row>
    <row r="45" spans="1:134">
      <c r="A45" s="4">
        <v>71</v>
      </c>
      <c r="B45" s="46" t="s">
        <v>615</v>
      </c>
      <c r="C45" s="65" t="str">
        <f t="shared" si="5"/>
        <v>L071</v>
      </c>
      <c r="D45" s="69">
        <v>901496.14000000013</v>
      </c>
      <c r="E45" s="68">
        <v>8938931.2200000044</v>
      </c>
      <c r="F45" s="69">
        <v>272191.84000000008</v>
      </c>
      <c r="G45" s="69">
        <v>1973573.9300000062</v>
      </c>
      <c r="H45" s="70">
        <v>103.05823933718854</v>
      </c>
      <c r="I45" s="70">
        <v>28.334137759644019</v>
      </c>
      <c r="J45" s="69">
        <v>1319904.0400000005</v>
      </c>
      <c r="K45" s="69">
        <v>1054144.8099999998</v>
      </c>
      <c r="L45" s="69">
        <v>1068668.6899999997</v>
      </c>
      <c r="M45" s="69">
        <v>1314219.7200000004</v>
      </c>
      <c r="N45" s="69">
        <v>1834176.2199999997</v>
      </c>
      <c r="O45" s="69">
        <v>1959332.9400000004</v>
      </c>
      <c r="P45" s="69">
        <v>1111542.1399999999</v>
      </c>
      <c r="Q45" s="69">
        <v>1099682.81</v>
      </c>
      <c r="R45" s="69">
        <v>2008205.48</v>
      </c>
      <c r="S45" s="69">
        <v>1121088.3000000003</v>
      </c>
      <c r="T45" s="69">
        <v>1303660.0699999998</v>
      </c>
      <c r="U45" s="69">
        <v>1393256.2800000003</v>
      </c>
      <c r="V45" s="69">
        <v>901496.14000000013</v>
      </c>
      <c r="W45" s="70">
        <v>125.5898949730196</v>
      </c>
      <c r="X45" s="70">
        <v>94.713619828713234</v>
      </c>
      <c r="Y45" s="70">
        <v>95.11641295915723</v>
      </c>
      <c r="Z45" s="71">
        <v>104.28952720253184</v>
      </c>
      <c r="AA45" s="71">
        <v>111.03643904915752</v>
      </c>
      <c r="AB45" s="71">
        <v>91.894254750951035</v>
      </c>
      <c r="AC45" s="71">
        <v>98.607364871911301</v>
      </c>
      <c r="AD45" s="71">
        <v>101.70126843227662</v>
      </c>
      <c r="AE45" s="71">
        <v>106.20399449151708</v>
      </c>
      <c r="AF45" s="71">
        <v>101.31169377555416</v>
      </c>
      <c r="AG45" s="71">
        <v>101.25234966120415</v>
      </c>
      <c r="AH45" s="71">
        <v>103.06304267962985</v>
      </c>
      <c r="AI45" s="71">
        <v>108.83825123401316</v>
      </c>
      <c r="AJ45" s="71">
        <v>15.309977457269852</v>
      </c>
      <c r="AK45" s="71">
        <v>0.28408652810252288</v>
      </c>
      <c r="AL45" s="71">
        <v>-6.8131359675332348</v>
      </c>
      <c r="AM45" s="71">
        <v>8.8137194041145062</v>
      </c>
      <c r="AN45" s="71">
        <v>7.6293769620046081</v>
      </c>
      <c r="AO45" s="71">
        <v>-3.7333243008379591</v>
      </c>
      <c r="AP45" s="71">
        <v>2.9037189873465596</v>
      </c>
      <c r="AQ45" s="71">
        <v>28.877316873187485</v>
      </c>
      <c r="AR45" s="71">
        <v>113.80770250314032</v>
      </c>
      <c r="AS45" s="71">
        <v>-21.246435162769405</v>
      </c>
      <c r="AT45" s="71">
        <v>32.628882531374394</v>
      </c>
      <c r="AU45" s="71">
        <v>31.82959425318861</v>
      </c>
      <c r="AV45" s="72">
        <v>43.252817436651881</v>
      </c>
      <c r="AW45" s="73">
        <v>175246.77000000072</v>
      </c>
      <c r="AX45" s="73">
        <v>2986.1999999997206</v>
      </c>
      <c r="AY45" s="73">
        <v>-78133.170000000158</v>
      </c>
      <c r="AZ45" s="73">
        <v>106449.48000000068</v>
      </c>
      <c r="BA45" s="73">
        <v>130366.73999999976</v>
      </c>
      <c r="BB45" s="73">
        <v>-47029.3199999996</v>
      </c>
      <c r="BC45" s="73">
        <v>31365.299999999814</v>
      </c>
      <c r="BD45" s="73">
        <v>246404.02000000002</v>
      </c>
      <c r="BE45" s="73">
        <v>1068947.7</v>
      </c>
      <c r="BF45" s="73">
        <v>-302451.44999999972</v>
      </c>
      <c r="BG45" s="73">
        <v>320721.77999999968</v>
      </c>
      <c r="BH45" s="73">
        <v>336394.74000000046</v>
      </c>
      <c r="BI45" s="73">
        <v>272191.84000000008</v>
      </c>
      <c r="BJ45" s="71">
        <v>22.448160818259048</v>
      </c>
      <c r="BK45" s="71">
        <v>18.332611907379412</v>
      </c>
      <c r="BL45" s="71">
        <v>18.704452230166861</v>
      </c>
      <c r="BM45" s="71">
        <v>17.856914406029723</v>
      </c>
      <c r="BN45" s="71">
        <v>7.3627337940735345</v>
      </c>
      <c r="BO45" s="71">
        <v>12.110665703053208</v>
      </c>
      <c r="BP45" s="71">
        <v>24.113426314207818</v>
      </c>
      <c r="BQ45" s="71">
        <v>25.986673601136655</v>
      </c>
      <c r="BR45" s="72">
        <v>18.04621432039367</v>
      </c>
      <c r="BS45" s="72">
        <v>17.438451938191733</v>
      </c>
      <c r="BT45" s="71">
        <v>19.548797429711289</v>
      </c>
      <c r="BU45" s="71">
        <v>21.898549552000457</v>
      </c>
      <c r="BV45" s="71">
        <v>22.044474162732165</v>
      </c>
      <c r="BW45" s="71">
        <v>19.494618374018508</v>
      </c>
      <c r="BX45" s="75">
        <v>35156</v>
      </c>
      <c r="BY45" s="75">
        <v>29839</v>
      </c>
      <c r="BZ45" s="75">
        <v>29822</v>
      </c>
      <c r="CA45" s="75">
        <v>32874</v>
      </c>
      <c r="CB45" s="75">
        <v>38895</v>
      </c>
      <c r="CC45" s="75">
        <v>40389</v>
      </c>
      <c r="CD45" s="75">
        <v>29797</v>
      </c>
      <c r="CE45" s="75">
        <v>31731</v>
      </c>
      <c r="CF45" s="75">
        <v>38560</v>
      </c>
      <c r="CG45" s="75">
        <v>31954</v>
      </c>
      <c r="CH45" s="75">
        <v>34856</v>
      </c>
      <c r="CI45" s="75">
        <v>37683</v>
      </c>
      <c r="CJ45" s="75">
        <v>21913</v>
      </c>
      <c r="CK45" s="75">
        <v>226494</v>
      </c>
      <c r="CL45" s="73">
        <v>1925563.4200000004</v>
      </c>
      <c r="CM45" s="73">
        <v>1969671.6600000001</v>
      </c>
      <c r="CN45" s="73">
        <v>2095211.0400000003</v>
      </c>
      <c r="CO45" s="73">
        <v>2125318.6999999997</v>
      </c>
      <c r="CP45" s="73">
        <v>2540110.9899999998</v>
      </c>
      <c r="CQ45" s="73">
        <v>2053751.77</v>
      </c>
      <c r="CR45" s="73">
        <v>2029928.6600000001</v>
      </c>
      <c r="CS45" s="73">
        <v>2643285.3399999994</v>
      </c>
      <c r="CT45" s="73">
        <v>2004990.94</v>
      </c>
      <c r="CU45" s="73">
        <v>1636608.4399999995</v>
      </c>
      <c r="CV45" s="73">
        <v>1805707.9499999995</v>
      </c>
      <c r="CW45" s="73">
        <v>2192907.73</v>
      </c>
      <c r="CX45" s="73">
        <v>1860377.0200000005</v>
      </c>
      <c r="CY45" s="77"/>
      <c r="CZ45" s="4">
        <v>71</v>
      </c>
      <c r="DA45" s="76" t="str">
        <f t="shared" si="6"/>
        <v>L071</v>
      </c>
      <c r="DB45" s="71">
        <v>0.81529608230123773</v>
      </c>
      <c r="DC45" s="71">
        <v>1.00797443026744</v>
      </c>
      <c r="DD45" s="71">
        <v>0.27187140770134516</v>
      </c>
      <c r="DE45" s="71">
        <v>0.22888909064164598</v>
      </c>
      <c r="DF45" s="71">
        <v>0.4368423062865095</v>
      </c>
      <c r="DG45" s="71">
        <v>0.15530203110211213</v>
      </c>
      <c r="DH45" s="71">
        <v>0.19316491736957175</v>
      </c>
      <c r="DI45" s="71">
        <v>0.66339775324349259</v>
      </c>
      <c r="DJ45" s="71">
        <v>0.1261861195896595</v>
      </c>
      <c r="DK45" s="71">
        <v>4.6343798579829031E-2</v>
      </c>
      <c r="DL45" s="71">
        <v>9.5123778549710575E-2</v>
      </c>
      <c r="DM45" s="71">
        <v>0.22106863963170781</v>
      </c>
      <c r="DN45" s="71">
        <v>9.3298275640955608E-2</v>
      </c>
      <c r="DO45" s="71">
        <v>0.19873255139654472</v>
      </c>
      <c r="DQ45" s="71"/>
      <c r="DR45" s="71"/>
      <c r="DS45" s="71"/>
      <c r="DT45" s="71"/>
      <c r="DU45" s="71"/>
      <c r="DV45" s="71"/>
      <c r="DW45" s="71"/>
      <c r="DX45" s="71"/>
      <c r="DY45" s="71"/>
      <c r="DZ45" s="71"/>
      <c r="EA45" s="71"/>
      <c r="EB45" s="71"/>
      <c r="EC45" s="71"/>
      <c r="ED45" s="71"/>
    </row>
    <row r="46" spans="1:134">
      <c r="A46" s="4">
        <v>22</v>
      </c>
      <c r="B46" s="46" t="s">
        <v>622</v>
      </c>
      <c r="C46" s="65" t="str">
        <f t="shared" si="5"/>
        <v>L022</v>
      </c>
      <c r="D46" s="69">
        <v>877638.73</v>
      </c>
      <c r="E46" s="68">
        <v>11458813.200000001</v>
      </c>
      <c r="F46" s="69">
        <v>77095.29999999993</v>
      </c>
      <c r="G46" s="69">
        <v>-178615.46999999322</v>
      </c>
      <c r="H46" s="70">
        <v>80.919558996089094</v>
      </c>
      <c r="I46" s="70">
        <v>-1.5348362173891905</v>
      </c>
      <c r="J46" s="69">
        <v>1586475.62</v>
      </c>
      <c r="K46" s="69">
        <v>1587180.09</v>
      </c>
      <c r="L46" s="69">
        <v>1568607.1200000003</v>
      </c>
      <c r="M46" s="69">
        <v>1741201.14</v>
      </c>
      <c r="N46" s="69">
        <v>2157979.5299999993</v>
      </c>
      <c r="O46" s="69">
        <v>2876840.2399999993</v>
      </c>
      <c r="P46" s="69">
        <v>1625955.33</v>
      </c>
      <c r="Q46" s="69">
        <v>1528575.6899999997</v>
      </c>
      <c r="R46" s="69">
        <v>2605769.83</v>
      </c>
      <c r="S46" s="69">
        <v>1575901.7199999997</v>
      </c>
      <c r="T46" s="69">
        <v>1692856.94</v>
      </c>
      <c r="U46" s="69">
        <v>1552114.9600000004</v>
      </c>
      <c r="V46" s="69">
        <v>877638.73</v>
      </c>
      <c r="W46" s="70">
        <v>90.642229467542791</v>
      </c>
      <c r="X46" s="70">
        <v>86.203525270040785</v>
      </c>
      <c r="Y46" s="70">
        <v>93.337157660126863</v>
      </c>
      <c r="Z46" s="71">
        <v>86.122897386105436</v>
      </c>
      <c r="AA46" s="71">
        <v>98.333769371183848</v>
      </c>
      <c r="AB46" s="71">
        <v>99.161335604691303</v>
      </c>
      <c r="AC46" s="71">
        <v>82.261886628726771</v>
      </c>
      <c r="AD46" s="71">
        <v>71.689835932279422</v>
      </c>
      <c r="AE46" s="71">
        <v>83.363926160448059</v>
      </c>
      <c r="AF46" s="71">
        <v>85.124567709636651</v>
      </c>
      <c r="AG46" s="71">
        <v>80.331994436025326</v>
      </c>
      <c r="AH46" s="71">
        <v>78.847704088569884</v>
      </c>
      <c r="AI46" s="71">
        <v>87.843743782065161</v>
      </c>
      <c r="AJ46" s="71">
        <v>-8.0457741202147872</v>
      </c>
      <c r="AK46" s="71">
        <v>-13.394205405984948</v>
      </c>
      <c r="AL46" s="71">
        <v>-16.095066949371052</v>
      </c>
      <c r="AM46" s="71">
        <v>-21.3616186174593</v>
      </c>
      <c r="AN46" s="71">
        <v>-26.650223244610448</v>
      </c>
      <c r="AO46" s="71">
        <v>-14.654875439067528</v>
      </c>
      <c r="AP46" s="71">
        <v>-16.842122334490483</v>
      </c>
      <c r="AQ46" s="71">
        <v>-8.457774389968197</v>
      </c>
      <c r="AR46" s="71">
        <v>45.875919153350964</v>
      </c>
      <c r="AS46" s="71">
        <v>-29.51591422605555</v>
      </c>
      <c r="AT46" s="71">
        <v>3.1814548690670907</v>
      </c>
      <c r="AU46" s="71">
        <v>0.19851910585488852</v>
      </c>
      <c r="AV46" s="72">
        <v>9.6303707095566118</v>
      </c>
      <c r="AW46" s="73">
        <v>-138812.80999999959</v>
      </c>
      <c r="AX46" s="73">
        <v>-245468.7499999993</v>
      </c>
      <c r="AY46" s="73">
        <v>-300898.11999999965</v>
      </c>
      <c r="AZ46" s="73">
        <v>-472986.27000000025</v>
      </c>
      <c r="BA46" s="73">
        <v>-783840.19000000088</v>
      </c>
      <c r="BB46" s="73">
        <v>-441975.52</v>
      </c>
      <c r="BC46" s="73">
        <v>-329307.81000000006</v>
      </c>
      <c r="BD46" s="73">
        <v>-141228.25</v>
      </c>
      <c r="BE46" s="73">
        <v>819477.86000000034</v>
      </c>
      <c r="BF46" s="73">
        <v>-659924.56999999983</v>
      </c>
      <c r="BG46" s="73">
        <v>52196.85999999987</v>
      </c>
      <c r="BH46" s="73">
        <v>3075.1400000001304</v>
      </c>
      <c r="BI46" s="73">
        <v>77095.29999999993</v>
      </c>
      <c r="BJ46" s="71">
        <v>21.292836504956934</v>
      </c>
      <c r="BK46" s="71">
        <v>17.534579494941251</v>
      </c>
      <c r="BL46" s="71">
        <v>15.551155219876076</v>
      </c>
      <c r="BM46" s="71">
        <v>17.264657630990737</v>
      </c>
      <c r="BN46" s="71">
        <v>9.5829409602684343</v>
      </c>
      <c r="BO46" s="71">
        <v>10.590390345546686</v>
      </c>
      <c r="BP46" s="71">
        <v>23.163555675179236</v>
      </c>
      <c r="BQ46" s="71">
        <v>24.077287784368604</v>
      </c>
      <c r="BR46" s="72">
        <v>14.810186722223175</v>
      </c>
      <c r="BS46" s="72">
        <v>13.793377496078911</v>
      </c>
      <c r="BT46" s="71">
        <v>17.10653059516466</v>
      </c>
      <c r="BU46" s="71">
        <v>18.13625061968791</v>
      </c>
      <c r="BV46" s="71">
        <v>17.56188137930544</v>
      </c>
      <c r="BW46" s="71">
        <v>16.559898288033065</v>
      </c>
      <c r="BX46" s="75">
        <v>34314</v>
      </c>
      <c r="BY46" s="75">
        <v>34292</v>
      </c>
      <c r="BZ46" s="75">
        <v>32826</v>
      </c>
      <c r="CA46" s="75">
        <v>33410</v>
      </c>
      <c r="CB46" s="75">
        <v>37972</v>
      </c>
      <c r="CC46" s="75">
        <v>45054</v>
      </c>
      <c r="CD46" s="75">
        <v>32413</v>
      </c>
      <c r="CE46" s="75">
        <v>31435</v>
      </c>
      <c r="CF46" s="75">
        <v>42472</v>
      </c>
      <c r="CG46" s="75">
        <v>34099</v>
      </c>
      <c r="CH46" s="75">
        <v>35112</v>
      </c>
      <c r="CI46" s="75">
        <v>33562</v>
      </c>
      <c r="CJ46" s="75">
        <v>18940</v>
      </c>
      <c r="CK46" s="75">
        <v>228033</v>
      </c>
      <c r="CL46" s="73">
        <v>3092567.1800000011</v>
      </c>
      <c r="CM46" s="73">
        <v>3120848.1900000004</v>
      </c>
      <c r="CN46" s="73">
        <v>3102682.9500000011</v>
      </c>
      <c r="CO46" s="73">
        <v>3477337.3499999996</v>
      </c>
      <c r="CP46" s="73">
        <v>3610821.3499999987</v>
      </c>
      <c r="CQ46" s="73">
        <v>3038567.8600000003</v>
      </c>
      <c r="CR46" s="73">
        <v>3006897.32</v>
      </c>
      <c r="CS46" s="73">
        <v>3537466.9200000004</v>
      </c>
      <c r="CT46" s="73">
        <v>3049236.8200000008</v>
      </c>
      <c r="CU46" s="73">
        <v>2855389.060000001</v>
      </c>
      <c r="CV46" s="73">
        <v>2612446.0900000003</v>
      </c>
      <c r="CW46" s="73">
        <v>2511402.27</v>
      </c>
      <c r="CX46" s="73">
        <v>2513021.83</v>
      </c>
      <c r="CY46" s="77"/>
      <c r="CZ46" s="4">
        <v>22</v>
      </c>
      <c r="DA46" s="76" t="str">
        <f t="shared" si="6"/>
        <v>L022</v>
      </c>
      <c r="DB46" s="71">
        <v>1.6524329492114096</v>
      </c>
      <c r="DC46" s="71">
        <v>2.6527958679071446</v>
      </c>
      <c r="DD46" s="71">
        <v>0.68661124297287657</v>
      </c>
      <c r="DE46" s="71">
        <v>0.94510155674726937</v>
      </c>
      <c r="DF46" s="71">
        <v>1.1292096479930771</v>
      </c>
      <c r="DG46" s="71">
        <v>0.75454026774553651</v>
      </c>
      <c r="DH46" s="71">
        <v>0.5192010081816536</v>
      </c>
      <c r="DI46" s="71">
        <v>0.55457897905715048</v>
      </c>
      <c r="DJ46" s="71">
        <v>0.48945870147367981</v>
      </c>
      <c r="DK46" s="71">
        <v>0.40036495058892263</v>
      </c>
      <c r="DL46" s="71">
        <v>0.4568607274222849</v>
      </c>
      <c r="DM46" s="71">
        <v>0.41774512944410519</v>
      </c>
      <c r="DN46" s="71">
        <v>0.39948459839748973</v>
      </c>
      <c r="DO46" s="71">
        <v>0.46883924232672525</v>
      </c>
      <c r="DQ46" s="71"/>
      <c r="DR46" s="71"/>
      <c r="DS46" s="71"/>
      <c r="DT46" s="71"/>
      <c r="DU46" s="71"/>
      <c r="DV46" s="71"/>
      <c r="DW46" s="71"/>
      <c r="DX46" s="71"/>
      <c r="DY46" s="71"/>
      <c r="DZ46" s="71"/>
      <c r="EA46" s="71"/>
      <c r="EB46" s="71"/>
      <c r="EC46" s="71"/>
      <c r="ED46" s="71"/>
    </row>
    <row r="47" spans="1:134">
      <c r="A47" s="4">
        <v>65</v>
      </c>
      <c r="B47" s="46" t="s">
        <v>629</v>
      </c>
      <c r="C47" s="65" t="str">
        <f t="shared" si="5"/>
        <v>L065</v>
      </c>
      <c r="D47" s="69">
        <v>1077546.1900000002</v>
      </c>
      <c r="E47" s="68">
        <v>14023020.069999998</v>
      </c>
      <c r="F47" s="69">
        <v>-32553.299999999814</v>
      </c>
      <c r="G47" s="69">
        <v>1137229.1699999981</v>
      </c>
      <c r="H47" s="70">
        <v>88.76188188417531</v>
      </c>
      <c r="I47" s="70">
        <v>8.8254510633103411</v>
      </c>
      <c r="J47" s="69">
        <v>2021300.6199999999</v>
      </c>
      <c r="K47" s="69">
        <v>1832908.0300000003</v>
      </c>
      <c r="L47" s="69">
        <v>1774678.6999999997</v>
      </c>
      <c r="M47" s="69">
        <v>2127114.2700000005</v>
      </c>
      <c r="N47" s="69">
        <v>3094321.7199999997</v>
      </c>
      <c r="O47" s="69">
        <v>3577818.0200000009</v>
      </c>
      <c r="P47" s="69">
        <v>1674474.0300000003</v>
      </c>
      <c r="Q47" s="69">
        <v>1649558.59</v>
      </c>
      <c r="R47" s="69">
        <v>3889594.5</v>
      </c>
      <c r="S47" s="69">
        <v>1738201.7699999996</v>
      </c>
      <c r="T47" s="69">
        <v>2047294.2499999998</v>
      </c>
      <c r="U47" s="69">
        <v>1946350.7399999995</v>
      </c>
      <c r="V47" s="69">
        <v>1077546.1900000002</v>
      </c>
      <c r="W47" s="70">
        <v>112.79855218155571</v>
      </c>
      <c r="X47" s="70">
        <v>99.970962568735018</v>
      </c>
      <c r="Y47" s="70">
        <v>98.751999573928444</v>
      </c>
      <c r="Z47" s="71">
        <v>96.949413218946177</v>
      </c>
      <c r="AA47" s="71">
        <v>95.066556611317097</v>
      </c>
      <c r="AB47" s="71">
        <v>97.696392542257058</v>
      </c>
      <c r="AC47" s="71">
        <v>85.043385364189646</v>
      </c>
      <c r="AD47" s="71">
        <v>94.57575096243994</v>
      </c>
      <c r="AE47" s="71">
        <v>94.816355019745885</v>
      </c>
      <c r="AF47" s="71">
        <v>82.005267315336411</v>
      </c>
      <c r="AG47" s="71">
        <v>92.344313613954981</v>
      </c>
      <c r="AH47" s="71">
        <v>83.929257570758736</v>
      </c>
      <c r="AI47" s="71">
        <v>81.176104472776615</v>
      </c>
      <c r="AJ47" s="71">
        <v>1.0619314305630345</v>
      </c>
      <c r="AK47" s="71">
        <v>-9.5282514011558632</v>
      </c>
      <c r="AL47" s="71">
        <v>-14.169179631437856</v>
      </c>
      <c r="AM47" s="71">
        <v>-14.924668381013806</v>
      </c>
      <c r="AN47" s="71">
        <v>-24.457968734958857</v>
      </c>
      <c r="AO47" s="71">
        <v>-10.707182623846002</v>
      </c>
      <c r="AP47" s="71">
        <v>-19.941656092936533</v>
      </c>
      <c r="AQ47" s="71">
        <v>22.513252388284855</v>
      </c>
      <c r="AR47" s="71">
        <v>121.4637358171211</v>
      </c>
      <c r="AS47" s="71">
        <v>-43.012211878452703</v>
      </c>
      <c r="AT47" s="71">
        <v>18.792961824791242</v>
      </c>
      <c r="AU47" s="71">
        <v>7.6619501787579924</v>
      </c>
      <c r="AV47" s="72">
        <v>-2.9324668908729756</v>
      </c>
      <c r="AW47" s="73">
        <v>21239.280000000028</v>
      </c>
      <c r="AX47" s="73">
        <v>-193037.14999999991</v>
      </c>
      <c r="AY47" s="73">
        <v>-292968.67000000016</v>
      </c>
      <c r="AZ47" s="73">
        <v>-373157.23</v>
      </c>
      <c r="BA47" s="73">
        <v>-1001837.2900000005</v>
      </c>
      <c r="BB47" s="73">
        <v>-390638.80999999819</v>
      </c>
      <c r="BC47" s="73">
        <v>-417093.12999999966</v>
      </c>
      <c r="BD47" s="73">
        <v>303125.80999999982</v>
      </c>
      <c r="BE47" s="73">
        <v>2133282.35</v>
      </c>
      <c r="BF47" s="73">
        <v>-1311928.4899999998</v>
      </c>
      <c r="BG47" s="73">
        <v>323880.49</v>
      </c>
      <c r="BH47" s="73">
        <v>138515.43999999994</v>
      </c>
      <c r="BI47" s="73">
        <v>-32553.299999999814</v>
      </c>
      <c r="BJ47" s="71">
        <v>11.285494137631039</v>
      </c>
      <c r="BK47" s="71">
        <v>7.9074940023756195</v>
      </c>
      <c r="BL47" s="71">
        <v>6.3052448947397828</v>
      </c>
      <c r="BM47" s="71">
        <v>8.136165609755146</v>
      </c>
      <c r="BN47" s="71">
        <v>-0.21265892887300275</v>
      </c>
      <c r="BO47" s="71">
        <v>6.682684334390677</v>
      </c>
      <c r="BP47" s="71">
        <v>16.828734161259732</v>
      </c>
      <c r="BQ47" s="71">
        <v>19.354629640492568</v>
      </c>
      <c r="BR47" s="72">
        <v>12.597635199065163</v>
      </c>
      <c r="BS47" s="72">
        <v>14.111280572181819</v>
      </c>
      <c r="BT47" s="71">
        <v>14.59490336778137</v>
      </c>
      <c r="BU47" s="71">
        <v>13.045028025301853</v>
      </c>
      <c r="BV47" s="71">
        <v>11.812219015245054</v>
      </c>
      <c r="BW47" s="71">
        <v>12.869067067906006</v>
      </c>
      <c r="BX47" s="75">
        <v>36816</v>
      </c>
      <c r="BY47" s="75">
        <v>34509</v>
      </c>
      <c r="BZ47" s="75">
        <v>32084</v>
      </c>
      <c r="CA47" s="75">
        <v>37079</v>
      </c>
      <c r="CB47" s="75">
        <v>43887</v>
      </c>
      <c r="CC47" s="75">
        <v>55504</v>
      </c>
      <c r="CD47" s="75">
        <v>31547</v>
      </c>
      <c r="CE47" s="75">
        <v>32305</v>
      </c>
      <c r="CF47" s="75">
        <v>52372</v>
      </c>
      <c r="CG47" s="75">
        <v>34700</v>
      </c>
      <c r="CH47" s="75">
        <v>37837</v>
      </c>
      <c r="CI47" s="75">
        <v>38796</v>
      </c>
      <c r="CJ47" s="75">
        <v>21796</v>
      </c>
      <c r="CK47" s="75">
        <v>249353</v>
      </c>
      <c r="CL47" s="73">
        <v>3811034.8600000003</v>
      </c>
      <c r="CM47" s="73">
        <v>3641437.09</v>
      </c>
      <c r="CN47" s="73">
        <v>3516315.9099999988</v>
      </c>
      <c r="CO47" s="73">
        <v>3665322.86</v>
      </c>
      <c r="CP47" s="73">
        <v>3542622.8699999996</v>
      </c>
      <c r="CQ47" s="73">
        <v>2959644.6000000006</v>
      </c>
      <c r="CR47" s="73">
        <v>2940112.7899999996</v>
      </c>
      <c r="CS47" s="73">
        <v>3965643.1700000004</v>
      </c>
      <c r="CT47" s="73">
        <v>3527978.39</v>
      </c>
      <c r="CU47" s="73">
        <v>3471042.3200000008</v>
      </c>
      <c r="CV47" s="73">
        <v>3338975.5899999994</v>
      </c>
      <c r="CW47" s="73">
        <v>3027513.0300000003</v>
      </c>
      <c r="CX47" s="73">
        <v>3042413.8600000008</v>
      </c>
      <c r="CY47" s="77"/>
      <c r="CZ47" s="4">
        <v>65</v>
      </c>
      <c r="DA47" s="76" t="str">
        <f t="shared" si="6"/>
        <v>L065</v>
      </c>
      <c r="DB47" s="71">
        <v>2.1930599405158251</v>
      </c>
      <c r="DC47" s="71">
        <v>2.0062349936270385</v>
      </c>
      <c r="DD47" s="71">
        <v>1.3198983723253728</v>
      </c>
      <c r="DE47" s="71">
        <v>0.87200974556436217</v>
      </c>
      <c r="DF47" s="71">
        <v>1.5517792355730766</v>
      </c>
      <c r="DG47" s="71">
        <v>0.39009909447074831</v>
      </c>
      <c r="DH47" s="71">
        <v>0.39788307577014964</v>
      </c>
      <c r="DI47" s="71">
        <v>0.47324088916978391</v>
      </c>
      <c r="DJ47" s="71">
        <v>0.24910532524193948</v>
      </c>
      <c r="DK47" s="71">
        <v>0.26320076880478854</v>
      </c>
      <c r="DL47" s="71">
        <v>0.32503018191945093</v>
      </c>
      <c r="DM47" s="71">
        <v>0.15934868242966369</v>
      </c>
      <c r="DN47" s="71">
        <v>0.28751282018994784</v>
      </c>
      <c r="DO47" s="71">
        <v>0.29669725518604279</v>
      </c>
      <c r="DQ47" s="71"/>
      <c r="DR47" s="71"/>
      <c r="DS47" s="71"/>
      <c r="DT47" s="71"/>
      <c r="DU47" s="71"/>
      <c r="DV47" s="71"/>
      <c r="DW47" s="71"/>
      <c r="DX47" s="71"/>
      <c r="DY47" s="71"/>
      <c r="DZ47" s="71"/>
      <c r="EA47" s="71"/>
      <c r="EB47" s="71"/>
      <c r="EC47" s="71"/>
      <c r="ED47" s="71"/>
    </row>
    <row r="48" spans="1:134">
      <c r="A48" s="4">
        <v>57</v>
      </c>
      <c r="B48" s="46" t="s">
        <v>637</v>
      </c>
      <c r="C48" s="65" t="str">
        <f t="shared" si="5"/>
        <v>L057</v>
      </c>
      <c r="D48" s="69">
        <v>598219.32999999996</v>
      </c>
      <c r="E48" s="68">
        <v>10081207.280000003</v>
      </c>
      <c r="F48" s="69">
        <v>-3801.0700000000652</v>
      </c>
      <c r="G48" s="69">
        <v>1627845.7599999998</v>
      </c>
      <c r="H48" s="70">
        <v>92.986134799046638</v>
      </c>
      <c r="I48" s="70">
        <v>19.256786263649573</v>
      </c>
      <c r="J48" s="69">
        <v>1106472.9200000002</v>
      </c>
      <c r="K48" s="69">
        <v>1072292.6199999999</v>
      </c>
      <c r="L48" s="69">
        <v>1024701.4799999999</v>
      </c>
      <c r="M48" s="69">
        <v>1361933.7000000002</v>
      </c>
      <c r="N48" s="69">
        <v>1540429.15</v>
      </c>
      <c r="O48" s="69">
        <v>2067154.86</v>
      </c>
      <c r="P48" s="69">
        <v>1021392.7400000001</v>
      </c>
      <c r="Q48" s="69">
        <v>939441.2200000002</v>
      </c>
      <c r="R48" s="69">
        <v>4175005.3099999996</v>
      </c>
      <c r="S48" s="69">
        <v>1084149.8500000001</v>
      </c>
      <c r="T48" s="69">
        <v>1125164.3799999999</v>
      </c>
      <c r="U48" s="69">
        <v>1137834.4500000002</v>
      </c>
      <c r="V48" s="69">
        <v>598219.32999999996</v>
      </c>
      <c r="W48" s="70">
        <v>89.379114197486572</v>
      </c>
      <c r="X48" s="70">
        <v>90.750959507155187</v>
      </c>
      <c r="Y48" s="70">
        <v>96.448480120040117</v>
      </c>
      <c r="Z48" s="71">
        <v>104.72782912294167</v>
      </c>
      <c r="AA48" s="71">
        <v>99.314277163332449</v>
      </c>
      <c r="AB48" s="71">
        <v>102.15522683353808</v>
      </c>
      <c r="AC48" s="71">
        <v>85.158535621755178</v>
      </c>
      <c r="AD48" s="71">
        <v>81.405525471893554</v>
      </c>
      <c r="AE48" s="71">
        <v>115.44857999581693</v>
      </c>
      <c r="AF48" s="71">
        <v>67.79247920042782</v>
      </c>
      <c r="AG48" s="71">
        <v>86.230023355419277</v>
      </c>
      <c r="AH48" s="71">
        <v>90.433874628858518</v>
      </c>
      <c r="AI48" s="71">
        <v>84.302657499315245</v>
      </c>
      <c r="AJ48" s="71">
        <v>-23.307881277389676</v>
      </c>
      <c r="AK48" s="71">
        <v>-22.325081369800049</v>
      </c>
      <c r="AL48" s="71">
        <v>-17.150863798221959</v>
      </c>
      <c r="AM48" s="71">
        <v>-8.8037266780793928</v>
      </c>
      <c r="AN48" s="71">
        <v>-30.907003568937398</v>
      </c>
      <c r="AO48" s="71">
        <v>-9.0508121312428695</v>
      </c>
      <c r="AP48" s="71">
        <v>-14.45202084457412</v>
      </c>
      <c r="AQ48" s="71">
        <v>2.9813559306799187</v>
      </c>
      <c r="AR48" s="71">
        <v>222.24826516612822</v>
      </c>
      <c r="AS48" s="71">
        <v>-55.541564976414712</v>
      </c>
      <c r="AT48" s="71">
        <v>9.9480031693622628</v>
      </c>
      <c r="AU48" s="71">
        <v>15.207505388835528</v>
      </c>
      <c r="AV48" s="72">
        <v>-0.63138558095374719</v>
      </c>
      <c r="AW48" s="73">
        <v>-336273.65999999968</v>
      </c>
      <c r="AX48" s="73">
        <v>-308194.98</v>
      </c>
      <c r="AY48" s="73">
        <v>-212126.72000000009</v>
      </c>
      <c r="AZ48" s="73">
        <v>-131475.67999999993</v>
      </c>
      <c r="BA48" s="73">
        <v>-689062.01000000071</v>
      </c>
      <c r="BB48" s="73">
        <v>-186884.59999999939</v>
      </c>
      <c r="BC48" s="73">
        <v>-172548.6599999998</v>
      </c>
      <c r="BD48" s="73">
        <v>27197.240000000573</v>
      </c>
      <c r="BE48" s="73">
        <v>2879418.7199999997</v>
      </c>
      <c r="BF48" s="73">
        <v>-1354419.680000002</v>
      </c>
      <c r="BG48" s="73">
        <v>101803.93000000005</v>
      </c>
      <c r="BH48" s="73">
        <v>150195.28000000049</v>
      </c>
      <c r="BI48" s="73">
        <v>-3801.0700000000652</v>
      </c>
      <c r="BJ48" s="71">
        <v>10.758269788887475</v>
      </c>
      <c r="BK48" s="71">
        <v>6.7772089836638916</v>
      </c>
      <c r="BL48" s="71">
        <v>7.6044678280306783</v>
      </c>
      <c r="BM48" s="71">
        <v>9.9160577711776057</v>
      </c>
      <c r="BN48" s="71">
        <v>2.4458582282488655</v>
      </c>
      <c r="BO48" s="71">
        <v>3.166342423649402</v>
      </c>
      <c r="BP48" s="71">
        <v>14.630444955799682</v>
      </c>
      <c r="BQ48" s="71">
        <v>19.273639623481856</v>
      </c>
      <c r="BR48" s="72">
        <v>2.71708016498867</v>
      </c>
      <c r="BS48" s="72">
        <v>10.124558821659793</v>
      </c>
      <c r="BT48" s="71">
        <v>11.69883772951327</v>
      </c>
      <c r="BU48" s="71">
        <v>11.288245037067046</v>
      </c>
      <c r="BV48" s="71">
        <v>9.9224075303134018</v>
      </c>
      <c r="BW48" s="71">
        <v>6.7665140273203566</v>
      </c>
      <c r="BX48" s="75">
        <v>23809</v>
      </c>
      <c r="BY48" s="75">
        <v>23531</v>
      </c>
      <c r="BZ48" s="75">
        <v>21368</v>
      </c>
      <c r="CA48" s="75">
        <v>24022</v>
      </c>
      <c r="CB48" s="75">
        <v>27731</v>
      </c>
      <c r="CC48" s="75">
        <v>36091</v>
      </c>
      <c r="CD48" s="75">
        <v>22264</v>
      </c>
      <c r="CE48" s="75">
        <v>21634</v>
      </c>
      <c r="CF48" s="75">
        <v>49454</v>
      </c>
      <c r="CG48" s="75">
        <v>24525</v>
      </c>
      <c r="CH48" s="75">
        <v>25933</v>
      </c>
      <c r="CI48" s="75">
        <v>26307</v>
      </c>
      <c r="CJ48" s="75">
        <v>14484</v>
      </c>
      <c r="CK48" s="75">
        <v>184601</v>
      </c>
      <c r="CL48" s="73">
        <v>2649563.7700000005</v>
      </c>
      <c r="CM48" s="73">
        <v>2467679.91</v>
      </c>
      <c r="CN48" s="73">
        <v>2585520.4900000002</v>
      </c>
      <c r="CO48" s="73">
        <v>2908928.7999999989</v>
      </c>
      <c r="CP48" s="73">
        <v>3163509.75</v>
      </c>
      <c r="CQ48" s="73">
        <v>2658455.02</v>
      </c>
      <c r="CR48" s="73">
        <v>1948172.3099999998</v>
      </c>
      <c r="CS48" s="73">
        <v>3763405.5500000012</v>
      </c>
      <c r="CT48" s="73">
        <v>2555402.2300000009</v>
      </c>
      <c r="CU48" s="73">
        <v>2404559.2800000003</v>
      </c>
      <c r="CV48" s="73">
        <v>2334074.0599999996</v>
      </c>
      <c r="CW48" s="73">
        <v>2293671.0799999996</v>
      </c>
      <c r="CX48" s="73">
        <v>2363504.3400000003</v>
      </c>
      <c r="CY48" s="77"/>
      <c r="CZ48" s="4">
        <v>57</v>
      </c>
      <c r="DA48" s="76" t="str">
        <f t="shared" si="6"/>
        <v>L057</v>
      </c>
      <c r="DB48" s="71">
        <v>3.3871931900531989</v>
      </c>
      <c r="DC48" s="71">
        <v>5.1191937118846882</v>
      </c>
      <c r="DD48" s="71">
        <v>1.2084980985175797</v>
      </c>
      <c r="DE48" s="71">
        <v>0.91154241033430239</v>
      </c>
      <c r="DF48" s="71">
        <v>0.95211014254812032</v>
      </c>
      <c r="DG48" s="71">
        <v>0.60841135379081568</v>
      </c>
      <c r="DH48" s="71">
        <v>0.95317992658144945</v>
      </c>
      <c r="DI48" s="71">
        <v>0.55754149999201097</v>
      </c>
      <c r="DJ48" s="71">
        <v>0.17878313760229683</v>
      </c>
      <c r="DK48" s="71">
        <v>0.46092242428569213</v>
      </c>
      <c r="DL48" s="71">
        <v>0.27031742929790853</v>
      </c>
      <c r="DM48" s="71">
        <v>0.25679099308547004</v>
      </c>
      <c r="DN48" s="71">
        <v>0.12358801044732118</v>
      </c>
      <c r="DO48" s="71">
        <v>0.34123906174106328</v>
      </c>
      <c r="DQ48" s="71"/>
      <c r="DR48" s="71"/>
      <c r="DS48" s="71"/>
      <c r="DT48" s="71"/>
      <c r="DU48" s="71"/>
      <c r="DV48" s="71"/>
      <c r="DW48" s="71"/>
      <c r="DX48" s="71"/>
      <c r="DY48" s="71"/>
      <c r="DZ48" s="71"/>
      <c r="EA48" s="71"/>
      <c r="EB48" s="71"/>
      <c r="EC48" s="71"/>
      <c r="ED48" s="71"/>
    </row>
    <row r="49" spans="1:134">
      <c r="A49" s="4">
        <v>63</v>
      </c>
      <c r="B49" s="46" t="s">
        <v>644</v>
      </c>
      <c r="C49" s="65" t="str">
        <f t="shared" si="5"/>
        <v>L063</v>
      </c>
      <c r="D49" s="69">
        <v>1076819.8500000001</v>
      </c>
      <c r="E49" s="68">
        <v>12949862.300000001</v>
      </c>
      <c r="F49" s="69">
        <v>103401.39000000001</v>
      </c>
      <c r="G49" s="69">
        <v>1989494.1699999981</v>
      </c>
      <c r="H49" s="70">
        <v>96.775563769461385</v>
      </c>
      <c r="I49" s="70">
        <v>18.151709380586254</v>
      </c>
      <c r="J49" s="69">
        <v>1810792.78</v>
      </c>
      <c r="K49" s="69">
        <v>1825521.4499999997</v>
      </c>
      <c r="L49" s="69">
        <v>1743065.57</v>
      </c>
      <c r="M49" s="69">
        <v>2007384.98</v>
      </c>
      <c r="N49" s="69">
        <v>2616929.12</v>
      </c>
      <c r="O49" s="69">
        <v>2530111.0100000002</v>
      </c>
      <c r="P49" s="69">
        <v>1673592.52</v>
      </c>
      <c r="Q49" s="69">
        <v>1682418.07</v>
      </c>
      <c r="R49" s="69">
        <v>2798142.0700000003</v>
      </c>
      <c r="S49" s="69">
        <v>1820593.2899999998</v>
      </c>
      <c r="T49" s="69">
        <v>2038125.43</v>
      </c>
      <c r="U49" s="69">
        <v>1860171.0700000003</v>
      </c>
      <c r="V49" s="69">
        <v>1076819.8500000001</v>
      </c>
      <c r="W49" s="70">
        <v>110.94830683143732</v>
      </c>
      <c r="X49" s="70">
        <v>103.46528010908047</v>
      </c>
      <c r="Y49" s="70">
        <v>106.08627438055711</v>
      </c>
      <c r="Z49" s="71">
        <v>104.84481464633583</v>
      </c>
      <c r="AA49" s="71">
        <v>86.80736228409944</v>
      </c>
      <c r="AB49" s="71">
        <v>94.911236407077638</v>
      </c>
      <c r="AC49" s="71">
        <v>91.22181894293233</v>
      </c>
      <c r="AD49" s="71">
        <v>97.448629686138716</v>
      </c>
      <c r="AE49" s="71">
        <v>102.69515399127209</v>
      </c>
      <c r="AF49" s="71">
        <v>103.33081110479196</v>
      </c>
      <c r="AG49" s="71">
        <v>98.786823948062846</v>
      </c>
      <c r="AH49" s="71">
        <v>89.829072478473265</v>
      </c>
      <c r="AI49" s="71">
        <v>89.759785136640431</v>
      </c>
      <c r="AJ49" s="71">
        <v>-4.3495877827419598</v>
      </c>
      <c r="AK49" s="71">
        <v>-9.9166922023072974</v>
      </c>
      <c r="AL49" s="71">
        <v>-11.822848091759862</v>
      </c>
      <c r="AM49" s="71">
        <v>-4.6561173005462475</v>
      </c>
      <c r="AN49" s="71">
        <v>-22.870606824936623</v>
      </c>
      <c r="AO49" s="71">
        <v>-9.1078221648913544</v>
      </c>
      <c r="AP49" s="71">
        <v>-12.923808225797217</v>
      </c>
      <c r="AQ49" s="71">
        <v>31.329254868963851</v>
      </c>
      <c r="AR49" s="71">
        <v>68.470491022775974</v>
      </c>
      <c r="AS49" s="71">
        <v>-5.926257354124143</v>
      </c>
      <c r="AT49" s="71">
        <v>27.647329428350421</v>
      </c>
      <c r="AU49" s="71">
        <v>16.917082645264724</v>
      </c>
      <c r="AV49" s="72">
        <v>10.622501447116584</v>
      </c>
      <c r="AW49" s="73">
        <v>-82343.630000000121</v>
      </c>
      <c r="AX49" s="73">
        <v>-200959.92000000039</v>
      </c>
      <c r="AY49" s="73">
        <v>-233711.32999999938</v>
      </c>
      <c r="AZ49" s="73">
        <v>-98030.620000000577</v>
      </c>
      <c r="BA49" s="73">
        <v>-775944.60999999987</v>
      </c>
      <c r="BB49" s="73">
        <v>-226089.22999999905</v>
      </c>
      <c r="BC49" s="73">
        <v>-248393.83000000007</v>
      </c>
      <c r="BD49" s="73">
        <v>401349.30000000005</v>
      </c>
      <c r="BE49" s="73">
        <v>1137232.7599999998</v>
      </c>
      <c r="BF49" s="73">
        <v>-114689.86000000034</v>
      </c>
      <c r="BG49" s="73">
        <v>441440.69000000018</v>
      </c>
      <c r="BH49" s="73">
        <v>269153.72000000067</v>
      </c>
      <c r="BI49" s="73">
        <v>103401.39000000001</v>
      </c>
      <c r="BJ49" s="71">
        <v>11.207534462366077</v>
      </c>
      <c r="BK49" s="71">
        <v>12.178712630065192</v>
      </c>
      <c r="BL49" s="71">
        <v>10.69397302898534</v>
      </c>
      <c r="BM49" s="71">
        <v>11.057839908723233</v>
      </c>
      <c r="BN49" s="71">
        <v>2.1980831734649513</v>
      </c>
      <c r="BO49" s="71">
        <v>8.6277411638000547</v>
      </c>
      <c r="BP49" s="71">
        <v>21.328037412504315</v>
      </c>
      <c r="BQ49" s="71">
        <v>16.572117557714918</v>
      </c>
      <c r="BR49" s="72">
        <v>8.4247486528813127</v>
      </c>
      <c r="BS49" s="72">
        <v>14.537915280320245</v>
      </c>
      <c r="BT49" s="71">
        <v>14.211244290106599</v>
      </c>
      <c r="BU49" s="71">
        <v>15.269553058586389</v>
      </c>
      <c r="BV49" s="71">
        <v>13.164844395639001</v>
      </c>
      <c r="BW49" s="71">
        <v>12.85455612378864</v>
      </c>
      <c r="BX49" s="75">
        <v>38892</v>
      </c>
      <c r="BY49" s="75">
        <v>39939</v>
      </c>
      <c r="BZ49" s="75">
        <v>37762</v>
      </c>
      <c r="CA49" s="75">
        <v>39505</v>
      </c>
      <c r="CB49" s="75">
        <v>46779</v>
      </c>
      <c r="CC49" s="75">
        <v>48137</v>
      </c>
      <c r="CD49" s="75">
        <v>33760</v>
      </c>
      <c r="CE49" s="75">
        <v>32314</v>
      </c>
      <c r="CF49" s="75">
        <v>49816</v>
      </c>
      <c r="CG49" s="75">
        <v>40534</v>
      </c>
      <c r="CH49" s="75">
        <v>42894</v>
      </c>
      <c r="CI49" s="75">
        <v>39881</v>
      </c>
      <c r="CJ49" s="75">
        <v>23064</v>
      </c>
      <c r="CK49" s="75">
        <v>262263</v>
      </c>
      <c r="CL49" s="73">
        <v>2765509.9699999997</v>
      </c>
      <c r="CM49" s="73">
        <v>2772526.919999999</v>
      </c>
      <c r="CN49" s="73">
        <v>2876555.9600000004</v>
      </c>
      <c r="CO49" s="73">
        <v>3167584.6699999995</v>
      </c>
      <c r="CP49" s="73">
        <v>3487402.7400000012</v>
      </c>
      <c r="CQ49" s="73">
        <v>2723591.879999999</v>
      </c>
      <c r="CR49" s="73">
        <v>2766374.2200000007</v>
      </c>
      <c r="CS49" s="73">
        <v>2807380.3000000003</v>
      </c>
      <c r="CT49" s="73">
        <v>2274414.7299999995</v>
      </c>
      <c r="CU49" s="73">
        <v>2215464.2800000003</v>
      </c>
      <c r="CV49" s="73">
        <v>2444996.21</v>
      </c>
      <c r="CW49" s="73">
        <v>2418464.39</v>
      </c>
      <c r="CX49" s="73">
        <v>2485805.9099999992</v>
      </c>
      <c r="CY49" s="77"/>
      <c r="CZ49" s="4">
        <v>63</v>
      </c>
      <c r="DA49" s="76" t="str">
        <f t="shared" si="6"/>
        <v>L063</v>
      </c>
      <c r="DB49" s="71">
        <v>3.0468168973104159</v>
      </c>
      <c r="DC49" s="71">
        <v>2.8289848874244168</v>
      </c>
      <c r="DD49" s="71">
        <v>0.97946639797105417</v>
      </c>
      <c r="DE49" s="71">
        <v>0.93528579832071446</v>
      </c>
      <c r="DF49" s="71">
        <v>0.69004151931147106</v>
      </c>
      <c r="DG49" s="71">
        <v>0.63446022686559134</v>
      </c>
      <c r="DH49" s="71">
        <v>0.42954903485378215</v>
      </c>
      <c r="DI49" s="71">
        <v>0.55074446200928728</v>
      </c>
      <c r="DJ49" s="71">
        <v>0.33244091644253049</v>
      </c>
      <c r="DK49" s="71">
        <v>0.28437145462064056</v>
      </c>
      <c r="DL49" s="71">
        <v>0.20227127220553581</v>
      </c>
      <c r="DM49" s="71">
        <v>0.20877049190977603</v>
      </c>
      <c r="DN49" s="71">
        <v>0.47244318113709116</v>
      </c>
      <c r="DO49" s="71">
        <v>0.33839263805609937</v>
      </c>
      <c r="DQ49" s="71"/>
      <c r="DR49" s="71"/>
      <c r="DS49" s="71"/>
      <c r="DT49" s="71"/>
      <c r="DU49" s="71"/>
      <c r="DV49" s="71"/>
      <c r="DW49" s="71"/>
      <c r="DX49" s="71"/>
      <c r="DY49" s="71"/>
      <c r="DZ49" s="71"/>
      <c r="EA49" s="71"/>
      <c r="EB49" s="71"/>
      <c r="EC49" s="71"/>
      <c r="ED49" s="71"/>
    </row>
    <row r="50" spans="1:134">
      <c r="A50" s="4">
        <v>66</v>
      </c>
      <c r="B50" s="46" t="s">
        <v>659</v>
      </c>
      <c r="C50" s="65" t="str">
        <f t="shared" si="5"/>
        <v>L066</v>
      </c>
      <c r="D50" s="69">
        <v>932509.35000000021</v>
      </c>
      <c r="E50" s="68">
        <v>11649220.350000001</v>
      </c>
      <c r="F50" s="69">
        <v>148122.54000000015</v>
      </c>
      <c r="G50" s="69">
        <v>1673342.0199999977</v>
      </c>
      <c r="H50" s="70">
        <v>92.345536255744193</v>
      </c>
      <c r="I50" s="70">
        <v>16.77388160366624</v>
      </c>
      <c r="J50" s="69">
        <v>1484134.7699999998</v>
      </c>
      <c r="K50" s="69">
        <v>1526741.8200000003</v>
      </c>
      <c r="L50" s="69">
        <v>1466815.6000000003</v>
      </c>
      <c r="M50" s="69">
        <v>1668605.4200000002</v>
      </c>
      <c r="N50" s="69">
        <v>2627094.4399999995</v>
      </c>
      <c r="O50" s="69">
        <v>2943531.959999999</v>
      </c>
      <c r="P50" s="69">
        <v>1542347.9599999997</v>
      </c>
      <c r="Q50" s="69">
        <v>1601798.2600000007</v>
      </c>
      <c r="R50" s="69">
        <v>2905803.2899999996</v>
      </c>
      <c r="S50" s="69">
        <v>1445868.63</v>
      </c>
      <c r="T50" s="69">
        <v>1637001.8500000003</v>
      </c>
      <c r="U50" s="69">
        <v>1583891.0100000002</v>
      </c>
      <c r="V50" s="69">
        <v>932509.35000000021</v>
      </c>
      <c r="W50" s="70">
        <v>96.041841143686597</v>
      </c>
      <c r="X50" s="70">
        <v>92.865639875189416</v>
      </c>
      <c r="Y50" s="70">
        <v>101.56045726797987</v>
      </c>
      <c r="Z50" s="71">
        <v>96.204167416312217</v>
      </c>
      <c r="AA50" s="71">
        <v>113.84616440665525</v>
      </c>
      <c r="AB50" s="71">
        <v>97.89588742106217</v>
      </c>
      <c r="AC50" s="71">
        <v>86.447580260479739</v>
      </c>
      <c r="AD50" s="71">
        <v>88.868647044793605</v>
      </c>
      <c r="AE50" s="71">
        <v>100.5548905543217</v>
      </c>
      <c r="AF50" s="71">
        <v>81.938802676077898</v>
      </c>
      <c r="AG50" s="71">
        <v>100.35902459417183</v>
      </c>
      <c r="AH50" s="71">
        <v>90.198785150604621</v>
      </c>
      <c r="AI50" s="71">
        <v>94.502582294919421</v>
      </c>
      <c r="AJ50" s="71">
        <v>-20.955454720775744</v>
      </c>
      <c r="AK50" s="71">
        <v>-16.351022194067845</v>
      </c>
      <c r="AL50" s="71">
        <v>-15.917872881924499</v>
      </c>
      <c r="AM50" s="71">
        <v>-10.104221925933576</v>
      </c>
      <c r="AN50" s="71">
        <v>-2.6449370961411089</v>
      </c>
      <c r="AO50" s="71">
        <v>-9.2440231617714872</v>
      </c>
      <c r="AP50" s="71">
        <v>-9.6455800938935017</v>
      </c>
      <c r="AQ50" s="71">
        <v>15.313506290150624</v>
      </c>
      <c r="AR50" s="71">
        <v>85.605642124085961</v>
      </c>
      <c r="AS50" s="71">
        <v>-26.549350953499694</v>
      </c>
      <c r="AT50" s="71">
        <v>32.26568651089805</v>
      </c>
      <c r="AU50" s="71">
        <v>19.658005220757001</v>
      </c>
      <c r="AV50" s="72">
        <v>18.883864199603263</v>
      </c>
      <c r="AW50" s="73">
        <v>-393458.12999999989</v>
      </c>
      <c r="AX50" s="73">
        <v>-298435.07999999961</v>
      </c>
      <c r="AY50" s="73">
        <v>-277687.83999999939</v>
      </c>
      <c r="AZ50" s="73">
        <v>-187550.06999999913</v>
      </c>
      <c r="BA50" s="73">
        <v>-71372.760000000242</v>
      </c>
      <c r="BB50" s="73">
        <v>-272080.9300000011</v>
      </c>
      <c r="BC50" s="73">
        <v>-164649.83999999985</v>
      </c>
      <c r="BD50" s="73">
        <v>212717.0400000005</v>
      </c>
      <c r="BE50" s="73">
        <v>1340224.1099999999</v>
      </c>
      <c r="BF50" s="73">
        <v>-522621.30000000051</v>
      </c>
      <c r="BG50" s="73">
        <v>399340.07000000053</v>
      </c>
      <c r="BH50" s="73">
        <v>260209.40000000037</v>
      </c>
      <c r="BI50" s="73">
        <v>148122.54000000015</v>
      </c>
      <c r="BJ50" s="71">
        <v>20.685899068087139</v>
      </c>
      <c r="BK50" s="71">
        <v>18.041248579757426</v>
      </c>
      <c r="BL50" s="71">
        <v>17.097212778211546</v>
      </c>
      <c r="BM50" s="71">
        <v>17.232894861848592</v>
      </c>
      <c r="BN50" s="71">
        <v>6.8316139071144448</v>
      </c>
      <c r="BO50" s="71">
        <v>11.579926803557772</v>
      </c>
      <c r="BP50" s="71">
        <v>26.644382695629421</v>
      </c>
      <c r="BQ50" s="71">
        <v>27.970589018015367</v>
      </c>
      <c r="BR50" s="72">
        <v>20.534545859570034</v>
      </c>
      <c r="BS50" s="72">
        <v>19.722840753559794</v>
      </c>
      <c r="BT50" s="71">
        <v>21.42986955936242</v>
      </c>
      <c r="BU50" s="71">
        <v>20.770726820947662</v>
      </c>
      <c r="BV50" s="71">
        <v>19.757299458959469</v>
      </c>
      <c r="BW50" s="71">
        <v>20.814547685590071</v>
      </c>
      <c r="BX50" s="75">
        <v>30594</v>
      </c>
      <c r="BY50" s="75">
        <v>31907</v>
      </c>
      <c r="BZ50" s="75">
        <v>30278</v>
      </c>
      <c r="CA50" s="75">
        <v>32676</v>
      </c>
      <c r="CB50" s="75">
        <v>40478</v>
      </c>
      <c r="CC50" s="75">
        <v>49426</v>
      </c>
      <c r="CD50" s="75">
        <v>30574</v>
      </c>
      <c r="CE50" s="75">
        <v>31915</v>
      </c>
      <c r="CF50" s="75">
        <v>44671</v>
      </c>
      <c r="CG50" s="75">
        <v>31314</v>
      </c>
      <c r="CH50" s="75">
        <v>32837</v>
      </c>
      <c r="CI50" s="75">
        <v>33344</v>
      </c>
      <c r="CJ50" s="75">
        <v>18893</v>
      </c>
      <c r="CK50" s="75">
        <v>223548</v>
      </c>
      <c r="CL50" s="73">
        <v>2961102.43</v>
      </c>
      <c r="CM50" s="73">
        <v>2971823.7399999993</v>
      </c>
      <c r="CN50" s="73">
        <v>2687119.8300000005</v>
      </c>
      <c r="CO50" s="73">
        <v>3201603.4100000011</v>
      </c>
      <c r="CP50" s="73">
        <v>3287952.3000000012</v>
      </c>
      <c r="CQ50" s="73">
        <v>2538714.2000000011</v>
      </c>
      <c r="CR50" s="73">
        <v>2553717.6900000009</v>
      </c>
      <c r="CS50" s="73">
        <v>3167657.9300000006</v>
      </c>
      <c r="CT50" s="73">
        <v>2640124.4300000002</v>
      </c>
      <c r="CU50" s="73">
        <v>2299605.2500000005</v>
      </c>
      <c r="CV50" s="73">
        <v>2361523.7800000003</v>
      </c>
      <c r="CW50" s="73">
        <v>2338616.65</v>
      </c>
      <c r="CX50" s="73">
        <v>2255045.4500000011</v>
      </c>
      <c r="CY50" s="77"/>
      <c r="CZ50" s="4">
        <v>66</v>
      </c>
      <c r="DA50" s="76" t="str">
        <f t="shared" si="6"/>
        <v>L066</v>
      </c>
      <c r="DB50" s="71">
        <v>2.1766303129438587</v>
      </c>
      <c r="DC50" s="71">
        <v>1.7358647382444945</v>
      </c>
      <c r="DD50" s="71">
        <v>0.68785335871050501</v>
      </c>
      <c r="DE50" s="71">
        <v>0.74245952367902734</v>
      </c>
      <c r="DF50" s="71">
        <v>0.82006277744168932</v>
      </c>
      <c r="DG50" s="71">
        <v>0.34985431605311079</v>
      </c>
      <c r="DH50" s="71">
        <v>0.28900854999819636</v>
      </c>
      <c r="DI50" s="71">
        <v>0.316225414754012</v>
      </c>
      <c r="DJ50" s="71">
        <v>0.22384518105590831</v>
      </c>
      <c r="DK50" s="71">
        <v>0.43467309585304409</v>
      </c>
      <c r="DL50" s="71">
        <v>0.20144610015821277</v>
      </c>
      <c r="DM50" s="71">
        <v>0.15082060555148422</v>
      </c>
      <c r="DN50" s="71">
        <v>0.21335683848781672</v>
      </c>
      <c r="DO50" s="71">
        <v>0.25738921928837527</v>
      </c>
      <c r="DQ50" s="71"/>
      <c r="DR50" s="71"/>
      <c r="DS50" s="71"/>
      <c r="DT50" s="71"/>
      <c r="DU50" s="71"/>
      <c r="DV50" s="71"/>
      <c r="DW50" s="71"/>
      <c r="DX50" s="71"/>
      <c r="DY50" s="71"/>
      <c r="DZ50" s="71"/>
      <c r="EA50" s="71"/>
      <c r="EB50" s="71"/>
      <c r="EC50" s="71"/>
      <c r="ED50" s="71"/>
    </row>
    <row r="51" spans="1:134">
      <c r="A51" s="4">
        <v>86</v>
      </c>
      <c r="B51" s="46" t="s">
        <v>674</v>
      </c>
      <c r="C51" s="65" t="str">
        <f t="shared" si="5"/>
        <v>L086</v>
      </c>
      <c r="D51" s="69">
        <v>984009.67</v>
      </c>
      <c r="E51" s="68">
        <v>9924299.0400000047</v>
      </c>
      <c r="F51" s="69">
        <v>221764.08999999997</v>
      </c>
      <c r="G51" s="69">
        <v>1573200.1000000052</v>
      </c>
      <c r="H51" s="70">
        <v>96.952851267802643</v>
      </c>
      <c r="I51" s="70">
        <v>18.838240467547429</v>
      </c>
      <c r="J51" s="69">
        <v>1539914.2299999997</v>
      </c>
      <c r="K51" s="69">
        <v>1213470.99</v>
      </c>
      <c r="L51" s="69">
        <v>1183219.8100000005</v>
      </c>
      <c r="M51" s="69">
        <v>1572418.9300000002</v>
      </c>
      <c r="N51" s="69">
        <v>1877769.71</v>
      </c>
      <c r="O51" s="69">
        <v>2184846.77</v>
      </c>
      <c r="P51" s="69">
        <v>1257589.8400000001</v>
      </c>
      <c r="Q51" s="69">
        <v>1162294.7399999998</v>
      </c>
      <c r="R51" s="69">
        <v>2246198.4099999992</v>
      </c>
      <c r="S51" s="69">
        <v>1248481.5000000002</v>
      </c>
      <c r="T51" s="69">
        <v>1458012.9300000002</v>
      </c>
      <c r="U51" s="69">
        <v>1567711.95</v>
      </c>
      <c r="V51" s="69">
        <v>984009.67</v>
      </c>
      <c r="W51" s="70">
        <v>121.5927587308619</v>
      </c>
      <c r="X51" s="70">
        <v>92.779671743163618</v>
      </c>
      <c r="Y51" s="70">
        <v>89.47606272837595</v>
      </c>
      <c r="Z51" s="71">
        <v>91.337277800001374</v>
      </c>
      <c r="AA51" s="71">
        <v>97.444274583640905</v>
      </c>
      <c r="AB51" s="71">
        <v>95.350609678726528</v>
      </c>
      <c r="AC51" s="71">
        <v>85.442736793190861</v>
      </c>
      <c r="AD51" s="71">
        <v>87.352885835027422</v>
      </c>
      <c r="AE51" s="71">
        <v>101.72624335442961</v>
      </c>
      <c r="AF51" s="71">
        <v>103.61731489197436</v>
      </c>
      <c r="AG51" s="71">
        <v>97.92681943040246</v>
      </c>
      <c r="AH51" s="71">
        <v>100.07997872317279</v>
      </c>
      <c r="AI51" s="71">
        <v>101.92035344868904</v>
      </c>
      <c r="AJ51" s="71">
        <v>13.109879470156759</v>
      </c>
      <c r="AK51" s="71">
        <v>-4.462335219471159</v>
      </c>
      <c r="AL51" s="71">
        <v>-5.3189100513336367</v>
      </c>
      <c r="AM51" s="71">
        <v>-4.1985322482812171</v>
      </c>
      <c r="AN51" s="71">
        <v>-6.8198735484894302</v>
      </c>
      <c r="AO51" s="71">
        <v>-7.4740575164231826</v>
      </c>
      <c r="AP51" s="71">
        <v>-9.9869041196390729</v>
      </c>
      <c r="AQ51" s="71">
        <v>10.397304724468448</v>
      </c>
      <c r="AR51" s="71">
        <v>83.880593513142827</v>
      </c>
      <c r="AS51" s="71">
        <v>-20.92089874233103</v>
      </c>
      <c r="AT51" s="71">
        <v>29.534734284371055</v>
      </c>
      <c r="AU51" s="71">
        <v>29.242467911991099</v>
      </c>
      <c r="AV51" s="72">
        <v>29.093522588874833</v>
      </c>
      <c r="AW51" s="73">
        <v>178482.10999999964</v>
      </c>
      <c r="AX51" s="73">
        <v>-56678.319999999832</v>
      </c>
      <c r="AY51" s="73">
        <v>-66469.86999999918</v>
      </c>
      <c r="AZ51" s="73">
        <v>-68911.799999999581</v>
      </c>
      <c r="BA51" s="73">
        <v>-137434.37000000058</v>
      </c>
      <c r="BB51" s="73">
        <v>-144712.10999999987</v>
      </c>
      <c r="BC51" s="73">
        <v>-139528.90999999992</v>
      </c>
      <c r="BD51" s="73">
        <v>109465.82999999961</v>
      </c>
      <c r="BE51" s="73">
        <v>1024645.679999999</v>
      </c>
      <c r="BF51" s="73">
        <v>-330294.03000000003</v>
      </c>
      <c r="BG51" s="73">
        <v>332436.12000000011</v>
      </c>
      <c r="BH51" s="73">
        <v>354711.31999999983</v>
      </c>
      <c r="BI51" s="73">
        <v>221764.08999999997</v>
      </c>
      <c r="BJ51" s="71">
        <v>19.240740134147782</v>
      </c>
      <c r="BK51" s="71">
        <v>15.361200326874489</v>
      </c>
      <c r="BL51" s="71">
        <v>14.934352833377474</v>
      </c>
      <c r="BM51" s="71">
        <v>14.220942056737091</v>
      </c>
      <c r="BN51" s="71">
        <v>5.2243501777336583</v>
      </c>
      <c r="BO51" s="71">
        <v>9.6175069461912592</v>
      </c>
      <c r="BP51" s="71">
        <v>21.095987691823431</v>
      </c>
      <c r="BQ51" s="71">
        <v>23.225185212216385</v>
      </c>
      <c r="BR51" s="72">
        <v>17.702078556106532</v>
      </c>
      <c r="BS51" s="72">
        <v>16.608725899932821</v>
      </c>
      <c r="BT51" s="71">
        <v>19.055346358768027</v>
      </c>
      <c r="BU51" s="71">
        <v>19.140649287616696</v>
      </c>
      <c r="BV51" s="71">
        <v>17.923723417858564</v>
      </c>
      <c r="BW51" s="71">
        <v>17.698860335771933</v>
      </c>
      <c r="BX51" s="75">
        <v>40299</v>
      </c>
      <c r="BY51" s="75">
        <v>32478</v>
      </c>
      <c r="BZ51" s="75">
        <v>31720</v>
      </c>
      <c r="CA51" s="75">
        <v>35057</v>
      </c>
      <c r="CB51" s="75">
        <v>40213</v>
      </c>
      <c r="CC51" s="75">
        <v>42669</v>
      </c>
      <c r="CD51" s="75">
        <v>33302</v>
      </c>
      <c r="CE51" s="75">
        <v>31602</v>
      </c>
      <c r="CF51" s="75">
        <v>43482</v>
      </c>
      <c r="CG51" s="75">
        <v>33161</v>
      </c>
      <c r="CH51" s="75">
        <v>36387</v>
      </c>
      <c r="CI51" s="75">
        <v>39891</v>
      </c>
      <c r="CJ51" s="75">
        <v>24714</v>
      </c>
      <c r="CK51" s="75">
        <v>242539</v>
      </c>
      <c r="CL51" s="73">
        <v>2321445.86</v>
      </c>
      <c r="CM51" s="73">
        <v>2447914.41</v>
      </c>
      <c r="CN51" s="73">
        <v>2511640.1799999997</v>
      </c>
      <c r="CO51" s="73">
        <v>2225186.0500000003</v>
      </c>
      <c r="CP51" s="73">
        <v>2884676.3599999994</v>
      </c>
      <c r="CQ51" s="73">
        <v>2189884.25</v>
      </c>
      <c r="CR51" s="73">
        <v>1930330.26</v>
      </c>
      <c r="CS51" s="73">
        <v>2770393.76</v>
      </c>
      <c r="CT51" s="73">
        <v>2549184.0500000012</v>
      </c>
      <c r="CU51" s="73">
        <v>2561987.3800000004</v>
      </c>
      <c r="CV51" s="73">
        <v>2518130.4500000007</v>
      </c>
      <c r="CW51" s="73">
        <v>2432312.1500000004</v>
      </c>
      <c r="CX51" s="73">
        <v>2535632.58</v>
      </c>
      <c r="CY51" s="77"/>
      <c r="CZ51" s="4">
        <v>86</v>
      </c>
      <c r="DA51" s="76" t="str">
        <f t="shared" si="6"/>
        <v>L086</v>
      </c>
      <c r="DB51" s="71">
        <v>1.4267633297683866</v>
      </c>
      <c r="DC51" s="71">
        <v>1.4293977407169045</v>
      </c>
      <c r="DD51" s="71">
        <v>0.56330178306694645</v>
      </c>
      <c r="DE51" s="71">
        <v>0.45421939922152693</v>
      </c>
      <c r="DF51" s="71">
        <v>0.74178743865748498</v>
      </c>
      <c r="DG51" s="71">
        <v>0.23221778444887106</v>
      </c>
      <c r="DH51" s="71">
        <v>0.2349838215985047</v>
      </c>
      <c r="DI51" s="71">
        <v>0.14031701198573007</v>
      </c>
      <c r="DJ51" s="71">
        <v>0.13216800015697025</v>
      </c>
      <c r="DK51" s="71">
        <v>0.14962375553750593</v>
      </c>
      <c r="DL51" s="71">
        <v>0.11741213856175567</v>
      </c>
      <c r="DM51" s="71">
        <v>9.7300830067845678E-2</v>
      </c>
      <c r="DN51" s="71">
        <v>8.8855864440806787E-2</v>
      </c>
      <c r="DO51" s="71">
        <v>0.13633187849869513</v>
      </c>
      <c r="DQ51" s="71"/>
      <c r="DR51" s="71"/>
      <c r="DS51" s="71"/>
      <c r="DT51" s="71"/>
      <c r="DU51" s="71"/>
      <c r="DV51" s="71"/>
      <c r="DW51" s="71"/>
      <c r="DX51" s="71"/>
      <c r="DY51" s="71"/>
      <c r="DZ51" s="71"/>
      <c r="EA51" s="71"/>
      <c r="EB51" s="71"/>
      <c r="EC51" s="71"/>
      <c r="ED51" s="71"/>
    </row>
    <row r="52" spans="1:134">
      <c r="A52" s="4">
        <v>88</v>
      </c>
      <c r="B52" s="46" t="s">
        <v>689</v>
      </c>
      <c r="C52" s="65" t="str">
        <f t="shared" si="5"/>
        <v>L088</v>
      </c>
      <c r="D52" s="69">
        <v>1767314.5700000003</v>
      </c>
      <c r="E52" s="68">
        <v>19268627.440000005</v>
      </c>
      <c r="F52" s="69">
        <v>244391.24000000046</v>
      </c>
      <c r="G52" s="69">
        <v>1564916.040000014</v>
      </c>
      <c r="H52" s="70">
        <v>88.246392818075975</v>
      </c>
      <c r="I52" s="70">
        <v>8.8394800651800942</v>
      </c>
      <c r="J52" s="69">
        <v>2892033.3700000006</v>
      </c>
      <c r="K52" s="69">
        <v>2558680.92</v>
      </c>
      <c r="L52" s="69">
        <v>2448171.8600000003</v>
      </c>
      <c r="M52" s="69">
        <v>3037177.9700000007</v>
      </c>
      <c r="N52" s="69">
        <v>3913389.9799999995</v>
      </c>
      <c r="O52" s="69">
        <v>3420847.71</v>
      </c>
      <c r="P52" s="69">
        <v>2591034.15</v>
      </c>
      <c r="Q52" s="69">
        <v>2324419.0399999996</v>
      </c>
      <c r="R52" s="69">
        <v>4762562.3100000005</v>
      </c>
      <c r="S52" s="69">
        <v>2491921.29</v>
      </c>
      <c r="T52" s="69">
        <v>2668943.7000000002</v>
      </c>
      <c r="U52" s="69">
        <v>2662432.3800000008</v>
      </c>
      <c r="V52" s="69">
        <v>1767314.5700000003</v>
      </c>
      <c r="W52" s="70">
        <v>106.1074192319131</v>
      </c>
      <c r="X52" s="70">
        <v>91.244625773782445</v>
      </c>
      <c r="Y52" s="70">
        <v>87.107827394894315</v>
      </c>
      <c r="Z52" s="71">
        <v>88.484156215404539</v>
      </c>
      <c r="AA52" s="71">
        <v>89.288123449324459</v>
      </c>
      <c r="AB52" s="71">
        <v>89.31633289472623</v>
      </c>
      <c r="AC52" s="71">
        <v>83.700740336696796</v>
      </c>
      <c r="AD52" s="71">
        <v>82.966880510455184</v>
      </c>
      <c r="AE52" s="71">
        <v>99.6323056831326</v>
      </c>
      <c r="AF52" s="71">
        <v>82.514259209891222</v>
      </c>
      <c r="AG52" s="71">
        <v>82.978271514621795</v>
      </c>
      <c r="AH52" s="71">
        <v>85.501374466371132</v>
      </c>
      <c r="AI52" s="71">
        <v>97.785098576927282</v>
      </c>
      <c r="AJ52" s="71">
        <v>-7.3269787419642407</v>
      </c>
      <c r="AK52" s="71">
        <v>-16.55804913631702</v>
      </c>
      <c r="AL52" s="71">
        <v>-16.416165438707285</v>
      </c>
      <c r="AM52" s="71">
        <v>-19.049090552634073</v>
      </c>
      <c r="AN52" s="71">
        <v>-29.502791067200029</v>
      </c>
      <c r="AO52" s="71">
        <v>-23.365339148740482</v>
      </c>
      <c r="AP52" s="71">
        <v>-13.833443598578176</v>
      </c>
      <c r="AQ52" s="71">
        <v>4.4705576051459639</v>
      </c>
      <c r="AR52" s="71">
        <v>83.186017930555153</v>
      </c>
      <c r="AS52" s="71">
        <v>-27.367405652234844</v>
      </c>
      <c r="AT52" s="71">
        <v>6.8110236296100579</v>
      </c>
      <c r="AU52" s="71">
        <v>10.046584098481027</v>
      </c>
      <c r="AV52" s="72">
        <v>16.0475077888524</v>
      </c>
      <c r="AW52" s="73">
        <v>-228651.95000000019</v>
      </c>
      <c r="AX52" s="73">
        <v>-507739.37999999989</v>
      </c>
      <c r="AY52" s="73">
        <v>-480829.75</v>
      </c>
      <c r="AZ52" s="73">
        <v>-714698.31</v>
      </c>
      <c r="BA52" s="73">
        <v>-1635431.9000000018</v>
      </c>
      <c r="BB52" s="73">
        <v>-1020295.2000000002</v>
      </c>
      <c r="BC52" s="73">
        <v>-415972.57999999961</v>
      </c>
      <c r="BD52" s="73">
        <v>99467.72999999905</v>
      </c>
      <c r="BE52" s="73">
        <v>2162711.9700000007</v>
      </c>
      <c r="BF52" s="73">
        <v>-938936.87000000058</v>
      </c>
      <c r="BG52" s="73">
        <v>170190.66000000015</v>
      </c>
      <c r="BH52" s="73">
        <v>243063.8900000006</v>
      </c>
      <c r="BI52" s="73">
        <v>244391.24000000046</v>
      </c>
      <c r="BJ52" s="71">
        <v>18.068941742757406</v>
      </c>
      <c r="BK52" s="71">
        <v>11.914327459667632</v>
      </c>
      <c r="BL52" s="71">
        <v>11.59264578470707</v>
      </c>
      <c r="BM52" s="71">
        <v>12.879930192587445</v>
      </c>
      <c r="BN52" s="71">
        <v>0.31544003948236066</v>
      </c>
      <c r="BO52" s="71">
        <v>5.4759038598548724</v>
      </c>
      <c r="BP52" s="71">
        <v>16.34694032006184</v>
      </c>
      <c r="BQ52" s="71">
        <v>17.206535833861924</v>
      </c>
      <c r="BR52" s="72">
        <v>8.9381122582281449</v>
      </c>
      <c r="BS52" s="72">
        <v>12.379660929753006</v>
      </c>
      <c r="BT52" s="71">
        <v>14.082739972521551</v>
      </c>
      <c r="BU52" s="71">
        <v>14.250032592876394</v>
      </c>
      <c r="BV52" s="71">
        <v>15.163158032396368</v>
      </c>
      <c r="BW52" s="71">
        <v>11.931116746588227</v>
      </c>
      <c r="BX52" s="75">
        <v>48653</v>
      </c>
      <c r="BY52" s="75">
        <v>43218</v>
      </c>
      <c r="BZ52" s="75">
        <v>40655</v>
      </c>
      <c r="CA52" s="75">
        <v>44491</v>
      </c>
      <c r="CB52" s="75">
        <v>51913</v>
      </c>
      <c r="CC52" s="75">
        <v>51671</v>
      </c>
      <c r="CD52" s="75">
        <v>41885</v>
      </c>
      <c r="CE52" s="75">
        <v>38892</v>
      </c>
      <c r="CF52" s="75">
        <v>57193</v>
      </c>
      <c r="CG52" s="75">
        <v>41040</v>
      </c>
      <c r="CH52" s="75">
        <v>44142</v>
      </c>
      <c r="CI52" s="75">
        <v>45758</v>
      </c>
      <c r="CJ52" s="75">
        <v>30323</v>
      </c>
      <c r="CK52" s="75">
        <v>299233</v>
      </c>
      <c r="CL52" s="73">
        <v>3285790.07</v>
      </c>
      <c r="CM52" s="73">
        <v>2772388.4400000013</v>
      </c>
      <c r="CN52" s="73">
        <v>3818725.08</v>
      </c>
      <c r="CO52" s="73">
        <v>4077165.1700000013</v>
      </c>
      <c r="CP52" s="73">
        <v>5531044.1599999983</v>
      </c>
      <c r="CQ52" s="73">
        <v>4316206.0999999996</v>
      </c>
      <c r="CR52" s="73">
        <v>3474567.1000000006</v>
      </c>
      <c r="CS52" s="73">
        <v>4587702.25</v>
      </c>
      <c r="CT52" s="73">
        <v>3622360.0999999992</v>
      </c>
      <c r="CU52" s="73">
        <v>3736974.1999999993</v>
      </c>
      <c r="CV52" s="73">
        <v>2991993.85</v>
      </c>
      <c r="CW52" s="73">
        <v>3149847.25</v>
      </c>
      <c r="CX52" s="73">
        <v>2983469.9400000009</v>
      </c>
      <c r="CY52" s="77"/>
      <c r="CZ52" s="4">
        <v>88</v>
      </c>
      <c r="DA52" s="76" t="str">
        <f t="shared" si="6"/>
        <v>L088</v>
      </c>
      <c r="DB52" s="71">
        <v>2.4860450604314948</v>
      </c>
      <c r="DC52" s="71">
        <v>2.1354955127856261</v>
      </c>
      <c r="DD52" s="71">
        <v>0.49802834170046995</v>
      </c>
      <c r="DE52" s="71">
        <v>0.50855641329052514</v>
      </c>
      <c r="DF52" s="71">
        <v>0.92773190572341468</v>
      </c>
      <c r="DG52" s="71">
        <v>0.55211591409189542</v>
      </c>
      <c r="DH52" s="71">
        <v>0.36094763226032156</v>
      </c>
      <c r="DI52" s="71">
        <v>0.47571791437486849</v>
      </c>
      <c r="DJ52" s="71">
        <v>0.20611634177054677</v>
      </c>
      <c r="DK52" s="71">
        <v>0.23991419958210489</v>
      </c>
      <c r="DL52" s="71">
        <v>0.15935045902462736</v>
      </c>
      <c r="DM52" s="71">
        <v>0.2416737401874757</v>
      </c>
      <c r="DN52" s="71">
        <v>0.19634962683385493</v>
      </c>
      <c r="DO52" s="71">
        <v>0.26140505287826538</v>
      </c>
      <c r="DQ52" s="71"/>
      <c r="DR52" s="71"/>
      <c r="DS52" s="71"/>
      <c r="DT52" s="71"/>
      <c r="DU52" s="71"/>
      <c r="DV52" s="71"/>
      <c r="DW52" s="71"/>
      <c r="DX52" s="71"/>
      <c r="DY52" s="71"/>
      <c r="DZ52" s="71"/>
      <c r="EA52" s="71"/>
      <c r="EB52" s="71"/>
      <c r="EC52" s="71"/>
      <c r="ED52" s="71"/>
    </row>
    <row r="53" spans="1:134">
      <c r="A53" s="4">
        <v>85</v>
      </c>
      <c r="B53" s="46" t="s">
        <v>697</v>
      </c>
      <c r="C53" s="65" t="str">
        <f t="shared" si="5"/>
        <v>L085</v>
      </c>
      <c r="D53" s="69">
        <v>1703223.76</v>
      </c>
      <c r="E53" s="68">
        <v>18140581.479999997</v>
      </c>
      <c r="F53" s="69">
        <v>378642.61999999988</v>
      </c>
      <c r="G53" s="69">
        <v>-273254.60000000522</v>
      </c>
      <c r="H53" s="70">
        <v>79.592594189942872</v>
      </c>
      <c r="I53" s="70">
        <v>-1.4839634653682987</v>
      </c>
      <c r="J53" s="69">
        <v>2548182.8000000003</v>
      </c>
      <c r="K53" s="69">
        <v>2273633.96</v>
      </c>
      <c r="L53" s="69">
        <v>2299078.65</v>
      </c>
      <c r="M53" s="69">
        <v>3063758.06</v>
      </c>
      <c r="N53" s="69">
        <v>4658725.3099999996</v>
      </c>
      <c r="O53" s="69">
        <v>3824397.58</v>
      </c>
      <c r="P53" s="69">
        <v>2078934.6000000003</v>
      </c>
      <c r="Q53" s="69">
        <v>1899857.1099999996</v>
      </c>
      <c r="R53" s="69">
        <v>5687534.919999999</v>
      </c>
      <c r="S53" s="69">
        <v>2069431.0900000003</v>
      </c>
      <c r="T53" s="69">
        <v>2216045.4200000004</v>
      </c>
      <c r="U53" s="69">
        <v>2485554.58</v>
      </c>
      <c r="V53" s="69">
        <v>1703223.76</v>
      </c>
      <c r="W53" s="70">
        <v>100.28780993198139</v>
      </c>
      <c r="X53" s="70">
        <v>86.919034127363616</v>
      </c>
      <c r="Y53" s="70">
        <v>98.219879667042647</v>
      </c>
      <c r="Z53" s="71">
        <v>95.446659959069478</v>
      </c>
      <c r="AA53" s="71">
        <v>111.16441312401393</v>
      </c>
      <c r="AB53" s="71">
        <v>98.512608231104977</v>
      </c>
      <c r="AC53" s="71">
        <v>65.902859123532025</v>
      </c>
      <c r="AD53" s="71">
        <v>68.183506600929348</v>
      </c>
      <c r="AE53" s="71">
        <v>89.845217491055081</v>
      </c>
      <c r="AF53" s="71">
        <v>61.141815913434336</v>
      </c>
      <c r="AG53" s="71">
        <v>74.03557646236699</v>
      </c>
      <c r="AH53" s="71">
        <v>96.958885016234248</v>
      </c>
      <c r="AI53" s="71">
        <v>107.85895101272342</v>
      </c>
      <c r="AJ53" s="71">
        <v>-18.149020860448417</v>
      </c>
      <c r="AK53" s="71">
        <v>-29.014355348997988</v>
      </c>
      <c r="AL53" s="71">
        <v>-27.16752531389961</v>
      </c>
      <c r="AM53" s="71">
        <v>-19.564398737592704</v>
      </c>
      <c r="AN53" s="71">
        <v>-18.019814798921686</v>
      </c>
      <c r="AO53" s="71">
        <v>-26.081420238364462</v>
      </c>
      <c r="AP53" s="71">
        <v>-35.232702745549673</v>
      </c>
      <c r="AQ53" s="71">
        <v>-14.851571923019435</v>
      </c>
      <c r="AR53" s="71">
        <v>128.24647729659966</v>
      </c>
      <c r="AS53" s="71">
        <v>-57.071925594712525</v>
      </c>
      <c r="AT53" s="71">
        <v>-4.8933362645842031</v>
      </c>
      <c r="AU53" s="71">
        <v>23.932174494804002</v>
      </c>
      <c r="AV53" s="72">
        <v>28.585838086143966</v>
      </c>
      <c r="AW53" s="73">
        <v>-565014.89999999991</v>
      </c>
      <c r="AX53" s="73">
        <v>-929314.98999999976</v>
      </c>
      <c r="AY53" s="73">
        <v>-857588.29000000097</v>
      </c>
      <c r="AZ53" s="73">
        <v>-745199.67999999924</v>
      </c>
      <c r="BA53" s="73">
        <v>-1023230.8800000018</v>
      </c>
      <c r="BB53" s="73">
        <v>-1307414.42</v>
      </c>
      <c r="BC53" s="73">
        <v>-1130917.7300000002</v>
      </c>
      <c r="BD53" s="73">
        <v>-331372.70000000042</v>
      </c>
      <c r="BE53" s="73">
        <v>3195695.8399999989</v>
      </c>
      <c r="BF53" s="73">
        <v>-2751262.8700000015</v>
      </c>
      <c r="BG53" s="73">
        <v>-114017.82999999961</v>
      </c>
      <c r="BH53" s="73">
        <v>479978.0700000003</v>
      </c>
      <c r="BI53" s="73">
        <v>378642.61999999988</v>
      </c>
      <c r="BJ53" s="71">
        <v>11.800379807701015</v>
      </c>
      <c r="BK53" s="71">
        <v>7.1013226142689554</v>
      </c>
      <c r="BL53" s="71">
        <v>6.8402820544683962</v>
      </c>
      <c r="BM53" s="71">
        <v>8.9909530063536405</v>
      </c>
      <c r="BN53" s="71">
        <v>-6.7971928156593329</v>
      </c>
      <c r="BO53" s="71">
        <v>2.5211138366335319</v>
      </c>
      <c r="BP53" s="71">
        <v>18.055232155547305</v>
      </c>
      <c r="BQ53" s="71">
        <v>20.832907997596315</v>
      </c>
      <c r="BR53" s="72">
        <v>9.9971032525293069</v>
      </c>
      <c r="BS53" s="72">
        <v>9.8980116664687081</v>
      </c>
      <c r="BT53" s="71">
        <v>11.387448594415158</v>
      </c>
      <c r="BU53" s="71">
        <v>11.692981089787169</v>
      </c>
      <c r="BV53" s="71">
        <v>14.396371484040596</v>
      </c>
      <c r="BW53" s="71">
        <v>11.334751791665568</v>
      </c>
      <c r="BX53" s="75">
        <v>39692</v>
      </c>
      <c r="BY53" s="75">
        <v>32152</v>
      </c>
      <c r="BZ53" s="75">
        <v>31485</v>
      </c>
      <c r="CA53" s="75">
        <v>37628</v>
      </c>
      <c r="CB53" s="75">
        <v>41782</v>
      </c>
      <c r="CC53" s="75">
        <v>53330</v>
      </c>
      <c r="CD53" s="75">
        <v>36553</v>
      </c>
      <c r="CE53" s="75">
        <v>33473</v>
      </c>
      <c r="CF53" s="75">
        <v>56101</v>
      </c>
      <c r="CG53" s="75">
        <v>35186</v>
      </c>
      <c r="CH53" s="75">
        <v>37357</v>
      </c>
      <c r="CI53" s="75">
        <v>43430</v>
      </c>
      <c r="CJ53" s="75">
        <v>29109</v>
      </c>
      <c r="CK53" s="75">
        <v>271209</v>
      </c>
      <c r="CL53" s="73">
        <v>5499734.700000003</v>
      </c>
      <c r="CM53" s="73">
        <v>5099825.790000001</v>
      </c>
      <c r="CN53" s="73">
        <v>4907772.1399999997</v>
      </c>
      <c r="CO53" s="73">
        <v>5509697.8100000005</v>
      </c>
      <c r="CP53" s="73">
        <v>5968255.5399999991</v>
      </c>
      <c r="CQ53" s="73">
        <v>5939955.120000001</v>
      </c>
      <c r="CR53" s="73">
        <v>5912150.8299999973</v>
      </c>
      <c r="CS53" s="73">
        <v>6470670.129999998</v>
      </c>
      <c r="CT53" s="73">
        <v>5125164.05</v>
      </c>
      <c r="CU53" s="73">
        <v>5138622.7500000009</v>
      </c>
      <c r="CV53" s="73">
        <v>4623155.6000000015</v>
      </c>
      <c r="CW53" s="73">
        <v>4502703.1899999995</v>
      </c>
      <c r="CX53" s="73">
        <v>4526504.2899999991</v>
      </c>
      <c r="CY53" s="77"/>
      <c r="CZ53" s="4">
        <v>85</v>
      </c>
      <c r="DA53" s="76" t="str">
        <f t="shared" si="6"/>
        <v>L085</v>
      </c>
      <c r="DB53" s="71">
        <v>2.5727615710719487</v>
      </c>
      <c r="DC53" s="71">
        <v>3.9409352656711438</v>
      </c>
      <c r="DD53" s="71">
        <v>0.55305474995644821</v>
      </c>
      <c r="DE53" s="71">
        <v>0.588278215331552</v>
      </c>
      <c r="DF53" s="71">
        <v>0.56081883064689386</v>
      </c>
      <c r="DG53" s="71">
        <v>0.4332785874131837</v>
      </c>
      <c r="DH53" s="71">
        <v>0.3554448065337697</v>
      </c>
      <c r="DI53" s="71">
        <v>0.34672430905359158</v>
      </c>
      <c r="DJ53" s="71">
        <v>0.20992542492141872</v>
      </c>
      <c r="DK53" s="71">
        <v>0.35398850557245293</v>
      </c>
      <c r="DL53" s="71">
        <v>0.24868270046028196</v>
      </c>
      <c r="DM53" s="71">
        <v>6.9551888043863461E-2</v>
      </c>
      <c r="DN53" s="71">
        <v>0.21389451008603882</v>
      </c>
      <c r="DO53" s="71">
        <v>0.24290667562131368</v>
      </c>
      <c r="DQ53" s="71"/>
      <c r="DR53" s="71"/>
      <c r="DS53" s="71"/>
      <c r="DT53" s="71"/>
      <c r="DU53" s="71"/>
      <c r="DV53" s="71"/>
      <c r="DW53" s="71"/>
      <c r="DX53" s="71"/>
      <c r="DY53" s="71"/>
      <c r="DZ53" s="71"/>
      <c r="EA53" s="71"/>
      <c r="EB53" s="71"/>
      <c r="EC53" s="71"/>
      <c r="ED53" s="71"/>
    </row>
    <row r="54" spans="1:134">
      <c r="A54" s="4">
        <v>92</v>
      </c>
      <c r="B54" s="46" t="s">
        <v>704</v>
      </c>
      <c r="C54" s="65" t="str">
        <f t="shared" si="5"/>
        <v>L092</v>
      </c>
      <c r="D54" s="69">
        <v>1723076.9899999998</v>
      </c>
      <c r="E54" s="68">
        <v>19745473.829999994</v>
      </c>
      <c r="F54" s="69">
        <v>252638.44999999949</v>
      </c>
      <c r="G54" s="69">
        <v>2972220.3299999945</v>
      </c>
      <c r="H54" s="70">
        <v>97.286065821179264</v>
      </c>
      <c r="I54" s="70">
        <v>17.7199988660518</v>
      </c>
      <c r="J54" s="69">
        <v>2794741.5100000002</v>
      </c>
      <c r="K54" s="69">
        <v>2473315.1</v>
      </c>
      <c r="L54" s="69">
        <v>2561985.1800000002</v>
      </c>
      <c r="M54" s="69">
        <v>3013563.45</v>
      </c>
      <c r="N54" s="69">
        <v>3838592.0800000005</v>
      </c>
      <c r="O54" s="69">
        <v>3597430.6700000004</v>
      </c>
      <c r="P54" s="69">
        <v>2476771.2599999998</v>
      </c>
      <c r="Q54" s="69">
        <v>2310972.8700000006</v>
      </c>
      <c r="R54" s="69">
        <v>4537416.7100000009</v>
      </c>
      <c r="S54" s="69">
        <v>2567073.9099999992</v>
      </c>
      <c r="T54" s="69">
        <v>3085580.1899999995</v>
      </c>
      <c r="U54" s="69">
        <v>3044581.9</v>
      </c>
      <c r="V54" s="69">
        <v>1723076.9899999998</v>
      </c>
      <c r="W54" s="70">
        <v>109.2739623631382</v>
      </c>
      <c r="X54" s="70">
        <v>90.807062947931968</v>
      </c>
      <c r="Y54" s="70">
        <v>96.861199329445782</v>
      </c>
      <c r="Z54" s="71">
        <v>93.121942887940506</v>
      </c>
      <c r="AA54" s="71">
        <v>103.36598537608216</v>
      </c>
      <c r="AB54" s="71">
        <v>96.016380937139516</v>
      </c>
      <c r="AC54" s="71">
        <v>86.725411145905412</v>
      </c>
      <c r="AD54" s="71">
        <v>90.842466909962923</v>
      </c>
      <c r="AE54" s="71">
        <v>104.83241617374975</v>
      </c>
      <c r="AF54" s="71">
        <v>89.232619922612457</v>
      </c>
      <c r="AG54" s="71">
        <v>107.11171462051814</v>
      </c>
      <c r="AH54" s="71">
        <v>99.862450284556573</v>
      </c>
      <c r="AI54" s="71">
        <v>97.795864279072447</v>
      </c>
      <c r="AJ54" s="71">
        <v>-7.7480644752328853</v>
      </c>
      <c r="AK54" s="71">
        <v>-11.734115902051645</v>
      </c>
      <c r="AL54" s="71">
        <v>-11.866646433259875</v>
      </c>
      <c r="AM54" s="71">
        <v>-14.133976225467981</v>
      </c>
      <c r="AN54" s="71">
        <v>-22.045746568964475</v>
      </c>
      <c r="AO54" s="71">
        <v>-15.296681040561266</v>
      </c>
      <c r="AP54" s="71">
        <v>-12.545820494442605</v>
      </c>
      <c r="AQ54" s="71">
        <v>14.194788908924028</v>
      </c>
      <c r="AR54" s="71">
        <v>84.949249952113064</v>
      </c>
      <c r="AS54" s="71">
        <v>-16.075245977614117</v>
      </c>
      <c r="AT54" s="71">
        <v>21.945417424539038</v>
      </c>
      <c r="AU54" s="71">
        <v>26.613971248194069</v>
      </c>
      <c r="AV54" s="72">
        <v>17.181163518741794</v>
      </c>
      <c r="AW54" s="73">
        <v>-234725.01999999955</v>
      </c>
      <c r="AX54" s="73">
        <v>-328803.8899999992</v>
      </c>
      <c r="AY54" s="73">
        <v>-344956.48999999976</v>
      </c>
      <c r="AZ54" s="73">
        <v>-496047.58999999985</v>
      </c>
      <c r="BA54" s="73">
        <v>-1084618.7200000002</v>
      </c>
      <c r="BB54" s="73">
        <v>-622719.11999999871</v>
      </c>
      <c r="BC54" s="73">
        <v>-355307.52000000095</v>
      </c>
      <c r="BD54" s="73">
        <v>287261.55000000098</v>
      </c>
      <c r="BE54" s="73">
        <v>2084086.0200000014</v>
      </c>
      <c r="BF54" s="73">
        <v>-491706.46999999974</v>
      </c>
      <c r="BG54" s="73">
        <v>555284.04999999981</v>
      </c>
      <c r="BH54" s="73">
        <v>639964.25</v>
      </c>
      <c r="BI54" s="73">
        <v>252638.44999999949</v>
      </c>
      <c r="BJ54" s="71">
        <v>8.5556182193020014</v>
      </c>
      <c r="BK54" s="71">
        <v>5.9918197644642426</v>
      </c>
      <c r="BL54" s="71">
        <v>4.0271176060800054</v>
      </c>
      <c r="BM54" s="71">
        <v>7.1191547166570839</v>
      </c>
      <c r="BN54" s="71">
        <v>-8.0229707105246284</v>
      </c>
      <c r="BO54" s="71">
        <v>3.4539695847079752</v>
      </c>
      <c r="BP54" s="71">
        <v>15.605578473264394</v>
      </c>
      <c r="BQ54" s="71">
        <v>14.218715555578553</v>
      </c>
      <c r="BR54" s="72">
        <v>3.6017291653564225</v>
      </c>
      <c r="BS54" s="72">
        <v>10.145145442387413</v>
      </c>
      <c r="BT54" s="71">
        <v>10.620454197691734</v>
      </c>
      <c r="BU54" s="71">
        <v>10.650400285704572</v>
      </c>
      <c r="BV54" s="71">
        <v>9.7018524626116296</v>
      </c>
      <c r="BW54" s="71">
        <v>8.4580417912555692</v>
      </c>
      <c r="BX54" s="75">
        <v>42140</v>
      </c>
      <c r="BY54" s="75">
        <v>38875</v>
      </c>
      <c r="BZ54" s="75">
        <v>38808</v>
      </c>
      <c r="CA54" s="75">
        <v>42551</v>
      </c>
      <c r="CB54" s="75">
        <v>47730</v>
      </c>
      <c r="CC54" s="75">
        <v>50423</v>
      </c>
      <c r="CD54" s="75">
        <v>40953</v>
      </c>
      <c r="CE54" s="75">
        <v>37252</v>
      </c>
      <c r="CF54" s="75">
        <v>58281</v>
      </c>
      <c r="CG54" s="75">
        <v>45929</v>
      </c>
      <c r="CH54" s="75">
        <v>51611</v>
      </c>
      <c r="CI54" s="75">
        <v>54750</v>
      </c>
      <c r="CJ54" s="75">
        <v>31092</v>
      </c>
      <c r="CK54" s="75">
        <v>319868</v>
      </c>
      <c r="CL54" s="73">
        <v>3538495.38</v>
      </c>
      <c r="CM54" s="73">
        <v>3862015.5700000012</v>
      </c>
      <c r="CN54" s="73">
        <v>4358416.830000001</v>
      </c>
      <c r="CO54" s="73">
        <v>4570272.59</v>
      </c>
      <c r="CP54" s="73">
        <v>5007584.97</v>
      </c>
      <c r="CQ54" s="73">
        <v>4260889.78</v>
      </c>
      <c r="CR54" s="73">
        <v>3933335.120000001</v>
      </c>
      <c r="CS54" s="73">
        <v>4818372.8300000019</v>
      </c>
      <c r="CT54" s="73">
        <v>3319386.56</v>
      </c>
      <c r="CU54" s="73">
        <v>3408660.3899999997</v>
      </c>
      <c r="CV54" s="73">
        <v>3743406.4200000004</v>
      </c>
      <c r="CW54" s="73">
        <v>3476074.97</v>
      </c>
      <c r="CX54" s="73">
        <v>3082349.5799999996</v>
      </c>
      <c r="CY54" s="77"/>
      <c r="CZ54" s="4">
        <v>92</v>
      </c>
      <c r="DA54" s="76" t="str">
        <f t="shared" si="6"/>
        <v>L092</v>
      </c>
      <c r="DB54" s="71">
        <v>3.1369137296806557</v>
      </c>
      <c r="DC54" s="71">
        <v>2.4886507116688583</v>
      </c>
      <c r="DD54" s="71">
        <v>0.86012492157792031</v>
      </c>
      <c r="DE54" s="71">
        <v>0.65179560181421947</v>
      </c>
      <c r="DF54" s="71">
        <v>0.74976077030414623</v>
      </c>
      <c r="DG54" s="71">
        <v>0.46726568819537284</v>
      </c>
      <c r="DH54" s="71">
        <v>0.51643427073503789</v>
      </c>
      <c r="DI54" s="71">
        <v>0.21985254225971407</v>
      </c>
      <c r="DJ54" s="71">
        <v>0.52398796673693548</v>
      </c>
      <c r="DK54" s="71">
        <v>0.59136685386235965</v>
      </c>
      <c r="DL54" s="71">
        <v>0.2367977307764863</v>
      </c>
      <c r="DM54" s="71">
        <v>0.25793549188034687</v>
      </c>
      <c r="DN54" s="71">
        <v>0.20383336236895694</v>
      </c>
      <c r="DO54" s="71">
        <v>0.38194787444760797</v>
      </c>
      <c r="DQ54" s="71"/>
      <c r="DR54" s="71"/>
      <c r="DS54" s="71"/>
      <c r="DT54" s="71"/>
      <c r="DU54" s="71"/>
      <c r="DV54" s="71"/>
      <c r="DW54" s="71"/>
      <c r="DX54" s="71"/>
      <c r="DY54" s="71"/>
      <c r="DZ54" s="71"/>
      <c r="EA54" s="71"/>
      <c r="EB54" s="71"/>
      <c r="EC54" s="71"/>
      <c r="ED54" s="71"/>
    </row>
    <row r="55" spans="1:134">
      <c r="A55" s="4">
        <v>128</v>
      </c>
      <c r="B55" s="46" t="s">
        <v>710</v>
      </c>
      <c r="C55" s="65" t="str">
        <f t="shared" si="5"/>
        <v>L128</v>
      </c>
      <c r="D55" s="69">
        <v>1155821.5900000001</v>
      </c>
      <c r="E55" s="68">
        <v>12436798.429999992</v>
      </c>
      <c r="F55" s="69">
        <v>178540.31000000017</v>
      </c>
      <c r="G55" s="69">
        <v>846533.66999999247</v>
      </c>
      <c r="H55" s="70">
        <v>88.328935762516892</v>
      </c>
      <c r="I55" s="70">
        <v>7.3038337564256928</v>
      </c>
      <c r="J55" s="69">
        <v>1913959.3199999998</v>
      </c>
      <c r="K55" s="69">
        <v>1612495.0899999996</v>
      </c>
      <c r="L55" s="69">
        <v>1608258.18</v>
      </c>
      <c r="M55" s="69">
        <v>2199006.5100000002</v>
      </c>
      <c r="N55" s="69">
        <v>3063295.8400000003</v>
      </c>
      <c r="O55" s="69">
        <v>3239059.8300000005</v>
      </c>
      <c r="P55" s="69">
        <v>1758235.8800000001</v>
      </c>
      <c r="Q55" s="69">
        <v>1576857.75</v>
      </c>
      <c r="R55" s="69">
        <v>2944558.01</v>
      </c>
      <c r="S55" s="69">
        <v>1453318.9899999995</v>
      </c>
      <c r="T55" s="69">
        <v>1759889.78</v>
      </c>
      <c r="U55" s="69">
        <v>1788116.4300000002</v>
      </c>
      <c r="V55" s="69">
        <v>1155821.5900000001</v>
      </c>
      <c r="W55" s="70">
        <v>105.76464975269442</v>
      </c>
      <c r="X55" s="70">
        <v>89.903494340351472</v>
      </c>
      <c r="Y55" s="70">
        <v>88.517362610390464</v>
      </c>
      <c r="Z55" s="71">
        <v>103.90285142203292</v>
      </c>
      <c r="AA55" s="71">
        <v>110.09013318179231</v>
      </c>
      <c r="AB55" s="71">
        <v>96.34740672548206</v>
      </c>
      <c r="AC55" s="71">
        <v>85.965714449391825</v>
      </c>
      <c r="AD55" s="71">
        <v>82.389937783203465</v>
      </c>
      <c r="AE55" s="71">
        <v>88.31883144895292</v>
      </c>
      <c r="AF55" s="71">
        <v>84.819573889210872</v>
      </c>
      <c r="AG55" s="71">
        <v>88.944212891311807</v>
      </c>
      <c r="AH55" s="71">
        <v>95.278641922087786</v>
      </c>
      <c r="AI55" s="71">
        <v>94.885490059842454</v>
      </c>
      <c r="AJ55" s="71">
        <v>-19.810491320878619</v>
      </c>
      <c r="AK55" s="71">
        <v>-27.248908441554363</v>
      </c>
      <c r="AL55" s="71">
        <v>-35.52065665292956</v>
      </c>
      <c r="AM55" s="71">
        <v>-23.537935961823564</v>
      </c>
      <c r="AN55" s="71">
        <v>-21.230951585293223</v>
      </c>
      <c r="AO55" s="71">
        <v>-20.758866646870022</v>
      </c>
      <c r="AP55" s="71">
        <v>-14.31458304164156</v>
      </c>
      <c r="AQ55" s="71">
        <v>4.5191433474546239</v>
      </c>
      <c r="AR55" s="71">
        <v>64.80377850763756</v>
      </c>
      <c r="AS55" s="71">
        <v>-36.21247951571943</v>
      </c>
      <c r="AT55" s="71">
        <v>16.765225785542135</v>
      </c>
      <c r="AU55" s="71">
        <v>20.814222270100323</v>
      </c>
      <c r="AV55" s="72">
        <v>18.269081139055498</v>
      </c>
      <c r="AW55" s="73">
        <v>-472835.85000000102</v>
      </c>
      <c r="AX55" s="73">
        <v>-603959.7500000007</v>
      </c>
      <c r="AY55" s="73">
        <v>-885964.15000000014</v>
      </c>
      <c r="AZ55" s="73">
        <v>-676937.9700000002</v>
      </c>
      <c r="BA55" s="73">
        <v>-825662.96</v>
      </c>
      <c r="BB55" s="73">
        <v>-809920.75999999978</v>
      </c>
      <c r="BC55" s="73">
        <v>-293730.41999999969</v>
      </c>
      <c r="BD55" s="73">
        <v>68179.339999999851</v>
      </c>
      <c r="BE55" s="73">
        <v>1157852.6099999996</v>
      </c>
      <c r="BF55" s="73">
        <v>-825056.11999999988</v>
      </c>
      <c r="BG55" s="73">
        <v>252686.10000000009</v>
      </c>
      <c r="BH55" s="73">
        <v>308061.84999999986</v>
      </c>
      <c r="BI55" s="73">
        <v>178540.31000000017</v>
      </c>
      <c r="BJ55" s="71">
        <v>27.900106507107758</v>
      </c>
      <c r="BK55" s="71">
        <v>19.996632135674286</v>
      </c>
      <c r="BL55" s="71">
        <v>19.236357591558221</v>
      </c>
      <c r="BM55" s="71">
        <v>21.600488927076551</v>
      </c>
      <c r="BN55" s="71">
        <v>11.424443683806961</v>
      </c>
      <c r="BO55" s="71">
        <v>17.034497415403166</v>
      </c>
      <c r="BP55" s="71">
        <v>31.355705082290807</v>
      </c>
      <c r="BQ55" s="71">
        <v>30.360158026079965</v>
      </c>
      <c r="BR55" s="72">
        <v>24.501076950068352</v>
      </c>
      <c r="BS55" s="72">
        <v>20.871751496758485</v>
      </c>
      <c r="BT55" s="71">
        <v>24.065396086543529</v>
      </c>
      <c r="BU55" s="71">
        <v>24.65519530325663</v>
      </c>
      <c r="BV55" s="71">
        <v>23.954790100028724</v>
      </c>
      <c r="BW55" s="71">
        <v>24.203345232415298</v>
      </c>
      <c r="BX55" s="75">
        <v>36959</v>
      </c>
      <c r="BY55" s="75">
        <v>29455</v>
      </c>
      <c r="BZ55" s="75">
        <v>29415</v>
      </c>
      <c r="CA55" s="75">
        <v>34469</v>
      </c>
      <c r="CB55" s="75">
        <v>40032</v>
      </c>
      <c r="CC55" s="75">
        <v>42976</v>
      </c>
      <c r="CD55" s="75">
        <v>29517</v>
      </c>
      <c r="CE55" s="75">
        <v>30008</v>
      </c>
      <c r="CF55" s="75">
        <v>41000</v>
      </c>
      <c r="CG55" s="75">
        <v>28960</v>
      </c>
      <c r="CH55" s="75">
        <v>31630</v>
      </c>
      <c r="CI55" s="75">
        <v>37536</v>
      </c>
      <c r="CJ55" s="75">
        <v>23489</v>
      </c>
      <c r="CK55" s="75">
        <v>222140</v>
      </c>
      <c r="CL55" s="73">
        <v>2488564.6800000002</v>
      </c>
      <c r="CM55" s="73">
        <v>2523452.38</v>
      </c>
      <c r="CN55" s="73">
        <v>3047361.6799999992</v>
      </c>
      <c r="CO55" s="73">
        <v>3349746.54</v>
      </c>
      <c r="CP55" s="73">
        <v>2996360.35</v>
      </c>
      <c r="CQ55" s="73">
        <v>2146331.52</v>
      </c>
      <c r="CR55" s="73">
        <v>2460131.2199999997</v>
      </c>
      <c r="CS55" s="73">
        <v>2985676.2499999995</v>
      </c>
      <c r="CT55" s="73">
        <v>2195120.5200000005</v>
      </c>
      <c r="CU55" s="73">
        <v>2200230.44</v>
      </c>
      <c r="CV55" s="73">
        <v>2172794.8099999996</v>
      </c>
      <c r="CW55" s="73">
        <v>2128006.4800000004</v>
      </c>
      <c r="CX55" s="73">
        <v>2046662.3300000003</v>
      </c>
      <c r="CY55" s="77"/>
      <c r="CZ55" s="4">
        <v>128</v>
      </c>
      <c r="DA55" s="76" t="str">
        <f t="shared" si="6"/>
        <v>L128</v>
      </c>
      <c r="DB55" s="71">
        <v>1.0780648206286112</v>
      </c>
      <c r="DC55" s="71">
        <v>1.5649364422751273</v>
      </c>
      <c r="DD55" s="71">
        <v>0.75822700409632848</v>
      </c>
      <c r="DE55" s="71">
        <v>0.58835391768475043</v>
      </c>
      <c r="DF55" s="71">
        <v>0.86916504643230885</v>
      </c>
      <c r="DG55" s="71">
        <v>0.55730398301850415</v>
      </c>
      <c r="DH55" s="71">
        <v>0.38201178087484122</v>
      </c>
      <c r="DI55" s="71">
        <v>0.42486201264205942</v>
      </c>
      <c r="DJ55" s="71">
        <v>0.40792027372063228</v>
      </c>
      <c r="DK55" s="71">
        <v>0.45856749615758741</v>
      </c>
      <c r="DL55" s="71">
        <v>0.19203901421934103</v>
      </c>
      <c r="DM55" s="71">
        <v>0.18112949886163088</v>
      </c>
      <c r="DN55" s="71">
        <v>0.23419735947883472</v>
      </c>
      <c r="DO55" s="71">
        <v>0.33223305094876221</v>
      </c>
      <c r="DQ55" s="71"/>
      <c r="DR55" s="71"/>
      <c r="DS55" s="71"/>
      <c r="DT55" s="71"/>
      <c r="DU55" s="71"/>
      <c r="DV55" s="71"/>
      <c r="DW55" s="71"/>
      <c r="DX55" s="71"/>
      <c r="DY55" s="71"/>
      <c r="DZ55" s="71"/>
      <c r="EA55" s="71"/>
      <c r="EB55" s="71"/>
      <c r="EC55" s="71"/>
      <c r="ED55" s="71"/>
    </row>
    <row r="56" spans="1:134">
      <c r="A56" s="4">
        <v>61</v>
      </c>
      <c r="B56" s="46" t="s">
        <v>717</v>
      </c>
      <c r="C56" s="65" t="str">
        <f t="shared" si="5"/>
        <v>L061</v>
      </c>
      <c r="D56" s="69">
        <v>1134464.3999999999</v>
      </c>
      <c r="E56" s="68">
        <v>13466575.430000003</v>
      </c>
      <c r="F56" s="69">
        <v>-19843.660000000149</v>
      </c>
      <c r="G56" s="69">
        <v>321257.88000000641</v>
      </c>
      <c r="H56" s="70">
        <v>83.910321844046976</v>
      </c>
      <c r="I56" s="70">
        <v>2.4438959255115744</v>
      </c>
      <c r="J56" s="69">
        <v>2190701.81</v>
      </c>
      <c r="K56" s="69">
        <v>1926455.0600000003</v>
      </c>
      <c r="L56" s="69">
        <v>1835329.5</v>
      </c>
      <c r="M56" s="69">
        <v>2217700.3400000003</v>
      </c>
      <c r="N56" s="69">
        <v>2677132.27</v>
      </c>
      <c r="O56" s="69">
        <v>2872342.3700000006</v>
      </c>
      <c r="P56" s="69">
        <v>1996971.8100000003</v>
      </c>
      <c r="Q56" s="69">
        <v>1826837.6300000004</v>
      </c>
      <c r="R56" s="69">
        <v>2975913.9999999995</v>
      </c>
      <c r="S56" s="69">
        <v>1835602.83</v>
      </c>
      <c r="T56" s="69">
        <v>1977836.1400000001</v>
      </c>
      <c r="U56" s="69">
        <v>1718948.6199999996</v>
      </c>
      <c r="V56" s="69">
        <v>1134464.3999999999</v>
      </c>
      <c r="W56" s="70">
        <v>114.61617901486856</v>
      </c>
      <c r="X56" s="70">
        <v>84.240765984464531</v>
      </c>
      <c r="Y56" s="70">
        <v>89.134139822981297</v>
      </c>
      <c r="Z56" s="71">
        <v>89.091832296557513</v>
      </c>
      <c r="AA56" s="71">
        <v>89.096278618103341</v>
      </c>
      <c r="AB56" s="71">
        <v>105.21186271846432</v>
      </c>
      <c r="AC56" s="71">
        <v>83.733424123058725</v>
      </c>
      <c r="AD56" s="71">
        <v>80.324918542358986</v>
      </c>
      <c r="AE56" s="71">
        <v>101.74065541621542</v>
      </c>
      <c r="AF56" s="71">
        <v>85.181179779145793</v>
      </c>
      <c r="AG56" s="71">
        <v>77.466979552291491</v>
      </c>
      <c r="AH56" s="71">
        <v>72.597668320665136</v>
      </c>
      <c r="AI56" s="71">
        <v>81.692693229664698</v>
      </c>
      <c r="AJ56" s="71">
        <v>-22.382704861402058</v>
      </c>
      <c r="AK56" s="71">
        <v>-28.310946935235805</v>
      </c>
      <c r="AL56" s="71">
        <v>-25.51777423009327</v>
      </c>
      <c r="AM56" s="71">
        <v>-19.346977925143584</v>
      </c>
      <c r="AN56" s="71">
        <v>-37.511374346165702</v>
      </c>
      <c r="AO56" s="71">
        <v>-15.775357475230223</v>
      </c>
      <c r="AP56" s="71">
        <v>-17.802197048630763</v>
      </c>
      <c r="AQ56" s="71">
        <v>7.1405035538649519</v>
      </c>
      <c r="AR56" s="71">
        <v>48.213890818010597</v>
      </c>
      <c r="AS56" s="71">
        <v>-2.8308419323485046</v>
      </c>
      <c r="AT56" s="71">
        <v>-4.0929540599824454</v>
      </c>
      <c r="AU56" s="71">
        <v>-9.399276425920533</v>
      </c>
      <c r="AV56" s="72">
        <v>-1.719095680575955</v>
      </c>
      <c r="AW56" s="73">
        <v>-631738.48000000045</v>
      </c>
      <c r="AX56" s="73">
        <v>-760782.3600000001</v>
      </c>
      <c r="AY56" s="73">
        <v>-628787.91999999946</v>
      </c>
      <c r="AZ56" s="73">
        <v>-531980.05999999959</v>
      </c>
      <c r="BA56" s="73">
        <v>-1606220.5400000005</v>
      </c>
      <c r="BB56" s="73">
        <v>-516100.81999999983</v>
      </c>
      <c r="BC56" s="73">
        <v>-432499.21999999904</v>
      </c>
      <c r="BD56" s="73">
        <v>121751.72000000044</v>
      </c>
      <c r="BE56" s="73">
        <v>968063.05999999912</v>
      </c>
      <c r="BF56" s="73">
        <v>-53476.859999999171</v>
      </c>
      <c r="BG56" s="73">
        <v>-84406.649999999208</v>
      </c>
      <c r="BH56" s="73">
        <v>-178330.51000000024</v>
      </c>
      <c r="BI56" s="73">
        <v>-19843.660000000149</v>
      </c>
      <c r="BJ56" s="71">
        <v>12.497354662475271</v>
      </c>
      <c r="BK56" s="71">
        <v>11.095187606245368</v>
      </c>
      <c r="BL56" s="71">
        <v>9.3174537832584789</v>
      </c>
      <c r="BM56" s="71">
        <v>10.831300386618988</v>
      </c>
      <c r="BN56" s="71">
        <v>1.1146141114119201</v>
      </c>
      <c r="BO56" s="71">
        <v>4.7430915960503928</v>
      </c>
      <c r="BP56" s="71">
        <v>17.750862942202048</v>
      </c>
      <c r="BQ56" s="71">
        <v>14.132067703333759</v>
      </c>
      <c r="BR56" s="72">
        <v>8.6326906997860497</v>
      </c>
      <c r="BS56" s="72">
        <v>9.613534150114706</v>
      </c>
      <c r="BT56" s="71">
        <v>9.2428650494809972</v>
      </c>
      <c r="BU56" s="71">
        <v>8.6407075009310113</v>
      </c>
      <c r="BV56" s="71">
        <v>7.1689833273218859</v>
      </c>
      <c r="BW56" s="71">
        <v>9.3531034219376448</v>
      </c>
      <c r="BX56" s="75">
        <v>31262</v>
      </c>
      <c r="BY56" s="75">
        <v>30690</v>
      </c>
      <c r="BZ56" s="75">
        <v>28835</v>
      </c>
      <c r="CA56" s="75">
        <v>31537</v>
      </c>
      <c r="CB56" s="75">
        <v>36725</v>
      </c>
      <c r="CC56" s="75">
        <v>42225</v>
      </c>
      <c r="CD56" s="75">
        <v>30306</v>
      </c>
      <c r="CE56" s="75">
        <v>26721</v>
      </c>
      <c r="CF56" s="75">
        <v>42984</v>
      </c>
      <c r="CG56" s="75">
        <v>29910</v>
      </c>
      <c r="CH56" s="75">
        <v>30698</v>
      </c>
      <c r="CI56" s="75">
        <v>28914</v>
      </c>
      <c r="CJ56" s="75">
        <v>16970</v>
      </c>
      <c r="CK56" s="75">
        <v>206503</v>
      </c>
      <c r="CL56" s="73">
        <v>3278673.8200000003</v>
      </c>
      <c r="CM56" s="73">
        <v>3333507.3600000003</v>
      </c>
      <c r="CN56" s="73">
        <v>3779856.3000000003</v>
      </c>
      <c r="CO56" s="73">
        <v>4239298.78</v>
      </c>
      <c r="CP56" s="73">
        <v>4668349.57</v>
      </c>
      <c r="CQ56" s="73">
        <v>3823338.5100000012</v>
      </c>
      <c r="CR56" s="73">
        <v>3272848.3400000003</v>
      </c>
      <c r="CS56" s="73">
        <v>3399917.4399999995</v>
      </c>
      <c r="CT56" s="73">
        <v>2648046.5499999993</v>
      </c>
      <c r="CU56" s="73">
        <v>2606007.4499999997</v>
      </c>
      <c r="CV56" s="73">
        <v>2168481.0099999998</v>
      </c>
      <c r="CW56" s="73">
        <v>2726525.959999999</v>
      </c>
      <c r="CX56" s="73">
        <v>2934351.1800000006</v>
      </c>
      <c r="CY56" s="77"/>
      <c r="CZ56" s="4">
        <v>61</v>
      </c>
      <c r="DA56" s="76" t="str">
        <f t="shared" si="6"/>
        <v>L061</v>
      </c>
      <c r="DB56" s="71">
        <v>2.0219376855324804</v>
      </c>
      <c r="DC56" s="71">
        <v>0.81387409108936737</v>
      </c>
      <c r="DD56" s="71">
        <v>0.36257206958677446</v>
      </c>
      <c r="DE56" s="71">
        <v>0.34783516531723929</v>
      </c>
      <c r="DF56" s="71">
        <v>0.34882724766990925</v>
      </c>
      <c r="DG56" s="71">
        <v>0.32828217096702633</v>
      </c>
      <c r="DH56" s="71">
        <v>0.17099213337852123</v>
      </c>
      <c r="DI56" s="71">
        <v>0.25481414423955762</v>
      </c>
      <c r="DJ56" s="71">
        <v>0.21019597784269892</v>
      </c>
      <c r="DK56" s="71">
        <v>0.20120625120205793</v>
      </c>
      <c r="DL56" s="71">
        <v>0.36599286362073752</v>
      </c>
      <c r="DM56" s="71">
        <v>3.4745986145755033E-2</v>
      </c>
      <c r="DN56" s="71">
        <v>0.11678617102232039</v>
      </c>
      <c r="DO56" s="71">
        <v>0.20182642822859287</v>
      </c>
      <c r="DQ56" s="71"/>
      <c r="DR56" s="71"/>
      <c r="DS56" s="71"/>
      <c r="DT56" s="71"/>
      <c r="DU56" s="71"/>
      <c r="DV56" s="71"/>
      <c r="DW56" s="71"/>
      <c r="DX56" s="71"/>
      <c r="DY56" s="71"/>
      <c r="DZ56" s="71"/>
      <c r="EA56" s="71"/>
      <c r="EB56" s="71"/>
      <c r="EC56" s="71"/>
      <c r="ED56" s="71"/>
    </row>
    <row r="57" spans="1:134">
      <c r="A57" s="4">
        <v>127</v>
      </c>
      <c r="B57" s="46" t="s">
        <v>732</v>
      </c>
      <c r="C57" s="65" t="str">
        <f t="shared" si="5"/>
        <v>L127</v>
      </c>
      <c r="D57" s="69">
        <v>752196.49</v>
      </c>
      <c r="E57" s="68">
        <v>8310877.2999999989</v>
      </c>
      <c r="F57" s="69">
        <v>125087</v>
      </c>
      <c r="G57" s="69">
        <v>591680.98999999836</v>
      </c>
      <c r="H57" s="70">
        <v>88.427369374138436</v>
      </c>
      <c r="I57" s="70">
        <v>7.665059498920801</v>
      </c>
      <c r="J57" s="69">
        <v>1235178.42</v>
      </c>
      <c r="K57" s="69">
        <v>1030348.4799999999</v>
      </c>
      <c r="L57" s="69">
        <v>1096952.1100000001</v>
      </c>
      <c r="M57" s="69">
        <v>1334400.1800000002</v>
      </c>
      <c r="N57" s="69">
        <v>1779564.2800000003</v>
      </c>
      <c r="O57" s="69">
        <v>1994593.8599999994</v>
      </c>
      <c r="P57" s="69">
        <v>1127512.27</v>
      </c>
      <c r="Q57" s="69">
        <v>990595.20000000007</v>
      </c>
      <c r="R57" s="69">
        <v>1976064.3500000003</v>
      </c>
      <c r="S57" s="69">
        <v>1011828.9600000001</v>
      </c>
      <c r="T57" s="69">
        <v>1169886.2399999998</v>
      </c>
      <c r="U57" s="69">
        <v>1282793.79</v>
      </c>
      <c r="V57" s="69">
        <v>752196.49</v>
      </c>
      <c r="W57" s="70">
        <v>103.59499516118544</v>
      </c>
      <c r="X57" s="70">
        <v>84.87815895096098</v>
      </c>
      <c r="Y57" s="70">
        <v>89.95322574923081</v>
      </c>
      <c r="Z57" s="71">
        <v>92.549557637206249</v>
      </c>
      <c r="AA57" s="71">
        <v>113.17713999163918</v>
      </c>
      <c r="AB57" s="71">
        <v>96.560360460228367</v>
      </c>
      <c r="AC57" s="71">
        <v>89.13742655757801</v>
      </c>
      <c r="AD57" s="71">
        <v>80.316727053351855</v>
      </c>
      <c r="AE57" s="71">
        <v>92.866200202432623</v>
      </c>
      <c r="AF57" s="71">
        <v>81.868373105992916</v>
      </c>
      <c r="AG57" s="71">
        <v>86.045358795339283</v>
      </c>
      <c r="AH57" s="71">
        <v>92.251071469775937</v>
      </c>
      <c r="AI57" s="71">
        <v>95.661069119099977</v>
      </c>
      <c r="AJ57" s="71">
        <v>-14.150812218259878</v>
      </c>
      <c r="AK57" s="71">
        <v>-20.678352859990532</v>
      </c>
      <c r="AL57" s="71">
        <v>-27.632829786033774</v>
      </c>
      <c r="AM57" s="71">
        <v>-22.921150970515804</v>
      </c>
      <c r="AN57" s="71">
        <v>-22.176646220876993</v>
      </c>
      <c r="AO57" s="71">
        <v>-21.281281211593551</v>
      </c>
      <c r="AP57" s="71">
        <v>-11.477378272532867</v>
      </c>
      <c r="AQ57" s="71">
        <v>1.8999673231370418</v>
      </c>
      <c r="AR57" s="71">
        <v>87.586950745068108</v>
      </c>
      <c r="AS57" s="71">
        <v>-37.964640845078137</v>
      </c>
      <c r="AT57" s="71">
        <v>7.9137190750086628</v>
      </c>
      <c r="AU57" s="71">
        <v>19.030303083165133</v>
      </c>
      <c r="AV57" s="72">
        <v>19.946596566414577</v>
      </c>
      <c r="AW57" s="73">
        <v>-203598.6399999999</v>
      </c>
      <c r="AX57" s="73">
        <v>-268601.45000000007</v>
      </c>
      <c r="AY57" s="73">
        <v>-418862.4599999995</v>
      </c>
      <c r="AZ57" s="73">
        <v>-396814.2799999998</v>
      </c>
      <c r="BA57" s="73">
        <v>-506793.33000000007</v>
      </c>
      <c r="BB57" s="73">
        <v>-512930.30000000121</v>
      </c>
      <c r="BC57" s="73">
        <v>-146187.32000000007</v>
      </c>
      <c r="BD57" s="73">
        <v>18470.060000000172</v>
      </c>
      <c r="BE57" s="73">
        <v>922651.87000000034</v>
      </c>
      <c r="BF57" s="73">
        <v>-619223.02999999968</v>
      </c>
      <c r="BG57" s="73">
        <v>85792.159999999683</v>
      </c>
      <c r="BH57" s="73">
        <v>205090.24999999977</v>
      </c>
      <c r="BI57" s="73">
        <v>125087</v>
      </c>
      <c r="BJ57" s="71">
        <v>19.850119416731062</v>
      </c>
      <c r="BK57" s="71">
        <v>15.276268922748141</v>
      </c>
      <c r="BL57" s="71">
        <v>13.94410556961456</v>
      </c>
      <c r="BM57" s="71">
        <v>14.485517313051531</v>
      </c>
      <c r="BN57" s="71">
        <v>5.4536467593794029</v>
      </c>
      <c r="BO57" s="71">
        <v>9.8687592441652487</v>
      </c>
      <c r="BP57" s="71">
        <v>21.553608250658382</v>
      </c>
      <c r="BQ57" s="71">
        <v>22.091581761462368</v>
      </c>
      <c r="BR57" s="72">
        <v>17.496621069443329</v>
      </c>
      <c r="BS57" s="72">
        <v>15.631189365680882</v>
      </c>
      <c r="BT57" s="71">
        <v>17.978002015704572</v>
      </c>
      <c r="BU57" s="71">
        <v>19.177162455287526</v>
      </c>
      <c r="BV57" s="71">
        <v>19.514779421741341</v>
      </c>
      <c r="BW57" s="71">
        <v>17.422370894089294</v>
      </c>
      <c r="BX57" s="75">
        <v>28526</v>
      </c>
      <c r="BY57" s="75">
        <v>24858</v>
      </c>
      <c r="BZ57" s="75">
        <v>24257</v>
      </c>
      <c r="CA57" s="75">
        <v>27522</v>
      </c>
      <c r="CB57" s="75">
        <v>33420</v>
      </c>
      <c r="CC57" s="75">
        <v>33768</v>
      </c>
      <c r="CD57" s="75">
        <v>25036</v>
      </c>
      <c r="CE57" s="75">
        <v>24574</v>
      </c>
      <c r="CF57" s="75">
        <v>31546</v>
      </c>
      <c r="CG57" s="75">
        <v>24780</v>
      </c>
      <c r="CH57" s="75">
        <v>27019</v>
      </c>
      <c r="CI57" s="75">
        <v>30466</v>
      </c>
      <c r="CJ57" s="75">
        <v>17658</v>
      </c>
      <c r="CK57" s="75">
        <v>181079</v>
      </c>
      <c r="CL57" s="73">
        <v>2278162.1300000004</v>
      </c>
      <c r="CM57" s="73">
        <v>2807296.9900000007</v>
      </c>
      <c r="CN57" s="73">
        <v>2422474.81</v>
      </c>
      <c r="CO57" s="73">
        <v>2385975.3900000006</v>
      </c>
      <c r="CP57" s="73">
        <v>2515331.830000001</v>
      </c>
      <c r="CQ57" s="73">
        <v>2221445.2600000002</v>
      </c>
      <c r="CR57" s="73">
        <v>2202669.2100000004</v>
      </c>
      <c r="CS57" s="73">
        <v>2745801.64</v>
      </c>
      <c r="CT57" s="73">
        <v>2255362.4900000007</v>
      </c>
      <c r="CU57" s="73">
        <v>2213574.6099999994</v>
      </c>
      <c r="CV57" s="73">
        <v>2304520.92</v>
      </c>
      <c r="CW57" s="73">
        <v>2235899.48</v>
      </c>
      <c r="CX57" s="73">
        <v>2217866.7499999995</v>
      </c>
      <c r="CY57" s="77"/>
      <c r="CZ57" s="4">
        <v>127</v>
      </c>
      <c r="DA57" s="76" t="str">
        <f t="shared" si="6"/>
        <v>L127</v>
      </c>
      <c r="DB57" s="71">
        <v>1.8407632258740165</v>
      </c>
      <c r="DC57" s="71">
        <v>2.2805971068491173</v>
      </c>
      <c r="DD57" s="71">
        <v>0.670673696495245</v>
      </c>
      <c r="DE57" s="71">
        <v>0.76257064399301666</v>
      </c>
      <c r="DF57" s="71">
        <v>1.1184444449757591</v>
      </c>
      <c r="DG57" s="71">
        <v>0.77415031005716639</v>
      </c>
      <c r="DH57" s="71">
        <v>0.40752202859302855</v>
      </c>
      <c r="DI57" s="71">
        <v>0.74546826097985108</v>
      </c>
      <c r="DJ57" s="71">
        <v>0.34402603323791031</v>
      </c>
      <c r="DK57" s="71">
        <v>0.30352884326439361</v>
      </c>
      <c r="DL57" s="71">
        <v>0.21678207727940227</v>
      </c>
      <c r="DM57" s="71">
        <v>0.25279747648667378</v>
      </c>
      <c r="DN57" s="71">
        <v>0.19571229069599649</v>
      </c>
      <c r="DO57" s="71">
        <v>0.35010297374566424</v>
      </c>
      <c r="DQ57" s="71"/>
      <c r="DR57" s="71"/>
      <c r="DS57" s="71"/>
      <c r="DT57" s="71"/>
      <c r="DU57" s="71"/>
      <c r="DV57" s="71"/>
      <c r="DW57" s="71"/>
      <c r="DX57" s="71"/>
      <c r="DY57" s="71"/>
      <c r="DZ57" s="71"/>
      <c r="EA57" s="71"/>
      <c r="EB57" s="71"/>
      <c r="EC57" s="71"/>
      <c r="ED57" s="71"/>
    </row>
    <row r="58" spans="1:134">
      <c r="A58" s="4">
        <v>115</v>
      </c>
      <c r="B58" s="46" t="s">
        <v>740</v>
      </c>
      <c r="C58" s="65" t="str">
        <f t="shared" si="5"/>
        <v>L115</v>
      </c>
      <c r="D58" s="69">
        <v>828719.54</v>
      </c>
      <c r="E58" s="68">
        <v>8111025.4200000009</v>
      </c>
      <c r="F58" s="69">
        <v>178480.57999999996</v>
      </c>
      <c r="G58" s="69">
        <v>901100.98999999743</v>
      </c>
      <c r="H58" s="70">
        <v>90.117075583474147</v>
      </c>
      <c r="I58" s="70">
        <v>12.498064282762499</v>
      </c>
      <c r="J58" s="69">
        <v>1308575.1600000004</v>
      </c>
      <c r="K58" s="69">
        <v>1029891.2600000001</v>
      </c>
      <c r="L58" s="69">
        <v>1013620.24</v>
      </c>
      <c r="M58" s="69">
        <v>1481852.4200000002</v>
      </c>
      <c r="N58" s="69">
        <v>1845761.0800000003</v>
      </c>
      <c r="O58" s="69">
        <v>2035663.03</v>
      </c>
      <c r="P58" s="69">
        <v>1108000.1300000004</v>
      </c>
      <c r="Q58" s="69">
        <v>919077.25000000035</v>
      </c>
      <c r="R58" s="69">
        <v>2053677.69</v>
      </c>
      <c r="S58" s="69">
        <v>884035.25</v>
      </c>
      <c r="T58" s="69">
        <v>1082305.0099999998</v>
      </c>
      <c r="U58" s="69">
        <v>1235210.55</v>
      </c>
      <c r="V58" s="69">
        <v>828719.54</v>
      </c>
      <c r="W58" s="70">
        <v>118.19612190349685</v>
      </c>
      <c r="X58" s="70">
        <v>93.866900412513758</v>
      </c>
      <c r="Y58" s="70">
        <v>85.621848522021153</v>
      </c>
      <c r="Z58" s="71">
        <v>94.773119030166654</v>
      </c>
      <c r="AA58" s="71">
        <v>104.91231053436437</v>
      </c>
      <c r="AB58" s="71">
        <v>93.216264046914546</v>
      </c>
      <c r="AC58" s="71">
        <v>81.477207692501437</v>
      </c>
      <c r="AD58" s="71">
        <v>80.664523084017915</v>
      </c>
      <c r="AE58" s="71">
        <v>106.60542939683093</v>
      </c>
      <c r="AF58" s="71">
        <v>74.83464627883329</v>
      </c>
      <c r="AG58" s="71">
        <v>88.073542191921277</v>
      </c>
      <c r="AH58" s="71">
        <v>93.519212891425568</v>
      </c>
      <c r="AI58" s="71">
        <v>98.207103264991105</v>
      </c>
      <c r="AJ58" s="71">
        <v>4.9304890873588025</v>
      </c>
      <c r="AK58" s="71">
        <v>-5.7127628604043963</v>
      </c>
      <c r="AL58" s="71">
        <v>-11.291538946595104</v>
      </c>
      <c r="AM58" s="71">
        <v>1.3042872354174673</v>
      </c>
      <c r="AN58" s="71">
        <v>-3.8974793471546865</v>
      </c>
      <c r="AO58" s="71">
        <v>-4.8431762336241135</v>
      </c>
      <c r="AP58" s="71">
        <v>-15.092761109289022</v>
      </c>
      <c r="AQ58" s="71">
        <v>1.1755433845161534</v>
      </c>
      <c r="AR58" s="71">
        <v>110.81714122835496</v>
      </c>
      <c r="AS58" s="71">
        <v>-37.550884463203296</v>
      </c>
      <c r="AT58" s="71">
        <v>15.800735536161303</v>
      </c>
      <c r="AU58" s="71">
        <v>20.868475438036871</v>
      </c>
      <c r="AV58" s="72">
        <v>27.448459870814258</v>
      </c>
      <c r="AW58" s="73">
        <v>61487.520000000251</v>
      </c>
      <c r="AX58" s="73">
        <v>-62400.009999999893</v>
      </c>
      <c r="AY58" s="73">
        <v>-129021.87999999989</v>
      </c>
      <c r="AZ58" s="73">
        <v>19078.769999999786</v>
      </c>
      <c r="BA58" s="73">
        <v>-74855.64000000013</v>
      </c>
      <c r="BB58" s="73">
        <v>-86323.410000000382</v>
      </c>
      <c r="BC58" s="73">
        <v>-196953.53999999957</v>
      </c>
      <c r="BD58" s="73">
        <v>10678.620000000461</v>
      </c>
      <c r="BE58" s="73">
        <v>1079526.5</v>
      </c>
      <c r="BF58" s="73">
        <v>-531573.66999999993</v>
      </c>
      <c r="BG58" s="73">
        <v>147677.95000000007</v>
      </c>
      <c r="BH58" s="73">
        <v>213264.55000000028</v>
      </c>
      <c r="BI58" s="73">
        <v>178480.57999999996</v>
      </c>
      <c r="BJ58" s="71">
        <v>23.477541574909395</v>
      </c>
      <c r="BK58" s="71">
        <v>16.252286936667112</v>
      </c>
      <c r="BL58" s="71">
        <v>16.270416096314406</v>
      </c>
      <c r="BM58" s="71">
        <v>17.589723072186729</v>
      </c>
      <c r="BN58" s="71">
        <v>5.9159397462844652</v>
      </c>
      <c r="BO58" s="71">
        <v>14.207430717726762</v>
      </c>
      <c r="BP58" s="71">
        <v>25.270962739049629</v>
      </c>
      <c r="BQ58" s="71">
        <v>25.553518180320172</v>
      </c>
      <c r="BR58" s="72">
        <v>16.385723333865034</v>
      </c>
      <c r="BS58" s="72">
        <v>15.238412817038039</v>
      </c>
      <c r="BT58" s="71">
        <v>17.908956833462415</v>
      </c>
      <c r="BU58" s="71">
        <v>20.86319409912268</v>
      </c>
      <c r="BV58" s="71">
        <v>21.454862396443005</v>
      </c>
      <c r="BW58" s="71">
        <v>18.386322212712756</v>
      </c>
      <c r="BX58" s="75">
        <v>29549</v>
      </c>
      <c r="BY58" s="75">
        <v>23951</v>
      </c>
      <c r="BZ58" s="75">
        <v>22417</v>
      </c>
      <c r="CA58" s="75">
        <v>26953</v>
      </c>
      <c r="CB58" s="75">
        <v>29926</v>
      </c>
      <c r="CC58" s="75">
        <v>35884</v>
      </c>
      <c r="CD58" s="75">
        <v>24913</v>
      </c>
      <c r="CE58" s="75">
        <v>21607</v>
      </c>
      <c r="CF58" s="75">
        <v>28845</v>
      </c>
      <c r="CG58" s="75">
        <v>21023</v>
      </c>
      <c r="CH58" s="75">
        <v>24079</v>
      </c>
      <c r="CI58" s="75">
        <v>29929</v>
      </c>
      <c r="CJ58" s="75">
        <v>19527</v>
      </c>
      <c r="CK58" s="75">
        <v>169923</v>
      </c>
      <c r="CL58" s="73">
        <v>2085868.6199999999</v>
      </c>
      <c r="CM58" s="73">
        <v>2111741.83</v>
      </c>
      <c r="CN58" s="73">
        <v>2408531.6700000004</v>
      </c>
      <c r="CO58" s="73">
        <v>2285824.2099999995</v>
      </c>
      <c r="CP58" s="73">
        <v>2426460.9500000002</v>
      </c>
      <c r="CQ58" s="73">
        <v>1962139.2500000002</v>
      </c>
      <c r="CR58" s="73">
        <v>1914061.8199999994</v>
      </c>
      <c r="CS58" s="73">
        <v>2693141.5600000005</v>
      </c>
      <c r="CT58" s="73">
        <v>2317077.2599999998</v>
      </c>
      <c r="CU58" s="73">
        <v>2221470.0000000005</v>
      </c>
      <c r="CV58" s="73">
        <v>2188446.1199999992</v>
      </c>
      <c r="CW58" s="73">
        <v>1915260.19</v>
      </c>
      <c r="CX58" s="73">
        <v>1858411.1000000003</v>
      </c>
      <c r="CY58" s="77"/>
      <c r="CZ58" s="4">
        <v>115</v>
      </c>
      <c r="DA58" s="76" t="str">
        <f t="shared" si="6"/>
        <v>L115</v>
      </c>
      <c r="DB58" s="71">
        <v>0.8215889223941385</v>
      </c>
      <c r="DC58" s="71">
        <v>0.84128168213558485</v>
      </c>
      <c r="DD58" s="71">
        <v>0.46006453379865175</v>
      </c>
      <c r="DE58" s="71">
        <v>0.24485389172636773</v>
      </c>
      <c r="DF58" s="71">
        <v>1.4972094931234197</v>
      </c>
      <c r="DG58" s="71">
        <v>0.47049851252222352</v>
      </c>
      <c r="DH58" s="71">
        <v>0.37812284578368305</v>
      </c>
      <c r="DI58" s="71">
        <v>0.60743042878473341</v>
      </c>
      <c r="DJ58" s="71">
        <v>0.16789869882127992</v>
      </c>
      <c r="DK58" s="71">
        <v>0.20806278137643497</v>
      </c>
      <c r="DL58" s="71">
        <v>0.14208538024736422</v>
      </c>
      <c r="DM58" s="71">
        <v>0.16137343998902964</v>
      </c>
      <c r="DN58" s="71">
        <v>9.4984195266496735E-2</v>
      </c>
      <c r="DO58" s="71">
        <v>0.23874635666203542</v>
      </c>
      <c r="DQ58" s="71"/>
      <c r="DR58" s="71"/>
      <c r="DS58" s="71"/>
      <c r="DT58" s="71"/>
      <c r="DU58" s="71"/>
      <c r="DV58" s="71"/>
      <c r="DW58" s="71"/>
      <c r="DX58" s="71"/>
      <c r="DY58" s="71"/>
      <c r="DZ58" s="71"/>
      <c r="EA58" s="71"/>
      <c r="EB58" s="71"/>
      <c r="EC58" s="71"/>
      <c r="ED58" s="71"/>
    </row>
    <row r="59" spans="1:134">
      <c r="A59" s="4">
        <v>138</v>
      </c>
      <c r="B59" s="46" t="s">
        <v>747</v>
      </c>
      <c r="C59" s="65" t="str">
        <f t="shared" si="5"/>
        <v>L138</v>
      </c>
      <c r="D59" s="69">
        <v>1118733.6700000002</v>
      </c>
      <c r="E59" s="68">
        <v>14105717.42</v>
      </c>
      <c r="F59" s="69">
        <v>164633.88000000035</v>
      </c>
      <c r="G59" s="69">
        <v>726145.87000000477</v>
      </c>
      <c r="H59" s="70">
        <v>85.924724201960544</v>
      </c>
      <c r="I59" s="70">
        <v>5.4272729682439236</v>
      </c>
      <c r="J59" s="69">
        <v>2036057.5699999998</v>
      </c>
      <c r="K59" s="69">
        <v>1604965.1999999995</v>
      </c>
      <c r="L59" s="69">
        <v>1757611.2600000002</v>
      </c>
      <c r="M59" s="69">
        <v>2409713.04</v>
      </c>
      <c r="N59" s="69">
        <v>5929779.6799999988</v>
      </c>
      <c r="O59" s="69">
        <v>3295739.69</v>
      </c>
      <c r="P59" s="69">
        <v>1670258.9500000002</v>
      </c>
      <c r="Q59" s="69">
        <v>1577477.1699999997</v>
      </c>
      <c r="R59" s="69">
        <v>4562955.8599999985</v>
      </c>
      <c r="S59" s="69">
        <v>1449146.85</v>
      </c>
      <c r="T59" s="69">
        <v>1754160.37</v>
      </c>
      <c r="U59" s="69">
        <v>1972984.5500000003</v>
      </c>
      <c r="V59" s="69">
        <v>1118733.6700000002</v>
      </c>
      <c r="W59" s="70">
        <v>89.188200982929459</v>
      </c>
      <c r="X59" s="70">
        <v>81.029594223119545</v>
      </c>
      <c r="Y59" s="70">
        <v>91.104692707294149</v>
      </c>
      <c r="Z59" s="71">
        <v>109.07677002110061</v>
      </c>
      <c r="AA59" s="71">
        <v>118.39939498081209</v>
      </c>
      <c r="AB59" s="71">
        <v>101.22669579676884</v>
      </c>
      <c r="AC59" s="71">
        <v>69.680270929258768</v>
      </c>
      <c r="AD59" s="71">
        <v>76.923108394207958</v>
      </c>
      <c r="AE59" s="71">
        <v>101.06935712374643</v>
      </c>
      <c r="AF59" s="71">
        <v>75.806166435005352</v>
      </c>
      <c r="AG59" s="71">
        <v>78.995861949525676</v>
      </c>
      <c r="AH59" s="71">
        <v>95.604902437405926</v>
      </c>
      <c r="AI59" s="71">
        <v>88.927396119695672</v>
      </c>
      <c r="AJ59" s="71">
        <v>-37.570316265538374</v>
      </c>
      <c r="AK59" s="71">
        <v>-28.862078712594329</v>
      </c>
      <c r="AL59" s="71">
        <v>-23.791218465810594</v>
      </c>
      <c r="AM59" s="71">
        <v>-39.411168907865914</v>
      </c>
      <c r="AN59" s="71">
        <v>-13.910303593179641</v>
      </c>
      <c r="AO59" s="71">
        <v>-27.902503561484171</v>
      </c>
      <c r="AP59" s="71">
        <v>-31.429964281206878</v>
      </c>
      <c r="AQ59" s="71">
        <v>-3.8438148596951383</v>
      </c>
      <c r="AR59" s="71">
        <v>107.16993335601579</v>
      </c>
      <c r="AS59" s="71">
        <v>-48.477251025849434</v>
      </c>
      <c r="AT59" s="71">
        <v>1.3062611923727596</v>
      </c>
      <c r="AU59" s="71">
        <v>23.127122266714117</v>
      </c>
      <c r="AV59" s="72">
        <v>17.255415180418442</v>
      </c>
      <c r="AW59" s="73">
        <v>-1225303.7699999991</v>
      </c>
      <c r="AX59" s="73">
        <v>-651166.51000000047</v>
      </c>
      <c r="AY59" s="73">
        <v>-548699.40999999968</v>
      </c>
      <c r="AZ59" s="73">
        <v>-1567444.1300000004</v>
      </c>
      <c r="BA59" s="73">
        <v>-956374.28999999911</v>
      </c>
      <c r="BB59" s="73">
        <v>-1231838.8400000003</v>
      </c>
      <c r="BC59" s="73">
        <v>-765584.83000000054</v>
      </c>
      <c r="BD59" s="73">
        <v>-63059.180000000168</v>
      </c>
      <c r="BE59" s="73">
        <v>2360437.4799999977</v>
      </c>
      <c r="BF59" s="73">
        <v>-1363488.1099999994</v>
      </c>
      <c r="BG59" s="73">
        <v>22618.460000000428</v>
      </c>
      <c r="BH59" s="73">
        <v>370588.17000000086</v>
      </c>
      <c r="BI59" s="73">
        <v>164633.88000000035</v>
      </c>
      <c r="BJ59" s="71">
        <v>16.600143879184689</v>
      </c>
      <c r="BK59" s="71">
        <v>9.1971605915719365</v>
      </c>
      <c r="BL59" s="71">
        <v>7.5654488749834456</v>
      </c>
      <c r="BM59" s="71">
        <v>9.4023457276210678</v>
      </c>
      <c r="BN59" s="71">
        <v>-14.664331851929589</v>
      </c>
      <c r="BO59" s="71">
        <v>5.9803462938046472</v>
      </c>
      <c r="BP59" s="71">
        <v>20.497909969766226</v>
      </c>
      <c r="BQ59" s="71">
        <v>19.864890823796234</v>
      </c>
      <c r="BR59" s="72">
        <v>-0.22384023699716085</v>
      </c>
      <c r="BS59" s="72">
        <v>12.744581584284024</v>
      </c>
      <c r="BT59" s="71">
        <v>15.381003397451682</v>
      </c>
      <c r="BU59" s="71">
        <v>16.898815337918947</v>
      </c>
      <c r="BV59" s="71">
        <v>14.256615945700219</v>
      </c>
      <c r="BW59" s="71">
        <v>9.570713596541383</v>
      </c>
      <c r="BX59" s="75">
        <v>32998</v>
      </c>
      <c r="BY59" s="75">
        <v>24672</v>
      </c>
      <c r="BZ59" s="75">
        <v>26472</v>
      </c>
      <c r="CA59" s="75">
        <v>29844</v>
      </c>
      <c r="CB59" s="75">
        <v>33134</v>
      </c>
      <c r="CC59" s="75">
        <v>39604</v>
      </c>
      <c r="CD59" s="75">
        <v>29073</v>
      </c>
      <c r="CE59" s="75">
        <v>26518</v>
      </c>
      <c r="CF59" s="75">
        <v>41388</v>
      </c>
      <c r="CG59" s="75">
        <v>27748</v>
      </c>
      <c r="CH59" s="75">
        <v>31462</v>
      </c>
      <c r="CI59" s="75">
        <v>35826</v>
      </c>
      <c r="CJ59" s="75">
        <v>21319</v>
      </c>
      <c r="CK59" s="75">
        <v>213334</v>
      </c>
      <c r="CL59" s="73">
        <v>4910400.6300000018</v>
      </c>
      <c r="CM59" s="73">
        <v>4443919.5000000009</v>
      </c>
      <c r="CN59" s="73">
        <v>4382492.620000001</v>
      </c>
      <c r="CO59" s="73">
        <v>4788967.43</v>
      </c>
      <c r="CP59" s="73">
        <v>5769979.9699999988</v>
      </c>
      <c r="CQ59" s="73">
        <v>4536361.790000001</v>
      </c>
      <c r="CR59" s="73">
        <v>4742651.3100000005</v>
      </c>
      <c r="CS59" s="73">
        <v>4683235.4900000012</v>
      </c>
      <c r="CT59" s="73">
        <v>3951061.72</v>
      </c>
      <c r="CU59" s="73">
        <v>4058832.959999999</v>
      </c>
      <c r="CV59" s="73">
        <v>4748292.7300000014</v>
      </c>
      <c r="CW59" s="73">
        <v>4471281.79</v>
      </c>
      <c r="CX59" s="73">
        <v>4426320.9799999995</v>
      </c>
      <c r="CY59" s="77"/>
      <c r="CZ59" s="4">
        <v>138</v>
      </c>
      <c r="DA59" s="76" t="str">
        <f t="shared" si="6"/>
        <v>L138</v>
      </c>
      <c r="DB59" s="71">
        <v>2.2187115828222534</v>
      </c>
      <c r="DC59" s="71">
        <v>3.4139912627889895</v>
      </c>
      <c r="DD59" s="71">
        <v>0.82311666055897947</v>
      </c>
      <c r="DE59" s="71">
        <v>0.73680327301147441</v>
      </c>
      <c r="DF59" s="71">
        <v>0.50471838658774948</v>
      </c>
      <c r="DG59" s="71">
        <v>0.75226158571008872</v>
      </c>
      <c r="DH59" s="71">
        <v>0.39751914085454071</v>
      </c>
      <c r="DI59" s="71">
        <v>0.53865801372130206</v>
      </c>
      <c r="DJ59" s="71">
        <v>0.24229281939180708</v>
      </c>
      <c r="DK59" s="71">
        <v>0.16882860709893752</v>
      </c>
      <c r="DL59" s="71">
        <v>0.26787976447629153</v>
      </c>
      <c r="DM59" s="71">
        <v>0.19861956915041712</v>
      </c>
      <c r="DN59" s="71">
        <v>0.19512588356687172</v>
      </c>
      <c r="DO59" s="71">
        <v>0.27968044505349776</v>
      </c>
      <c r="DQ59" s="71"/>
      <c r="DR59" s="71"/>
      <c r="DS59" s="71"/>
      <c r="DT59" s="71"/>
      <c r="DU59" s="71"/>
      <c r="DV59" s="71"/>
      <c r="DW59" s="71"/>
      <c r="DX59" s="71"/>
      <c r="DY59" s="71"/>
      <c r="DZ59" s="71"/>
      <c r="EA59" s="71"/>
      <c r="EB59" s="71"/>
      <c r="EC59" s="71"/>
      <c r="ED59" s="71"/>
    </row>
    <row r="60" spans="1:134">
      <c r="A60" s="4">
        <v>155</v>
      </c>
      <c r="B60" s="46" t="s">
        <v>759</v>
      </c>
      <c r="C60" s="65" t="str">
        <f t="shared" si="5"/>
        <v>L155</v>
      </c>
      <c r="D60" s="69">
        <v>797645.98</v>
      </c>
      <c r="E60" s="68">
        <v>10188035.09</v>
      </c>
      <c r="F60" s="69">
        <v>112130.45999999996</v>
      </c>
      <c r="G60" s="69">
        <v>1223957.9899999984</v>
      </c>
      <c r="H60" s="70">
        <v>91.447207811400105</v>
      </c>
      <c r="I60" s="70">
        <v>13.65403238220695</v>
      </c>
      <c r="J60" s="69">
        <v>1327039.4500000007</v>
      </c>
      <c r="K60" s="69">
        <v>1238346.0799999998</v>
      </c>
      <c r="L60" s="69">
        <v>1236380.7600000002</v>
      </c>
      <c r="M60" s="69">
        <v>1497904.83</v>
      </c>
      <c r="N60" s="69">
        <v>2312775.58</v>
      </c>
      <c r="O60" s="69">
        <v>2352676.5199999996</v>
      </c>
      <c r="P60" s="69">
        <v>1273760.79</v>
      </c>
      <c r="Q60" s="69">
        <v>1196403.7100000002</v>
      </c>
      <c r="R60" s="69">
        <v>3033947.5599999991</v>
      </c>
      <c r="S60" s="69">
        <v>1168111.1900000004</v>
      </c>
      <c r="T60" s="69">
        <v>1364765.0399999996</v>
      </c>
      <c r="U60" s="69">
        <v>1353400.8200000003</v>
      </c>
      <c r="V60" s="69">
        <v>797645.98</v>
      </c>
      <c r="W60" s="70">
        <v>102.13948426946466</v>
      </c>
      <c r="X60" s="70">
        <v>104.46461127581952</v>
      </c>
      <c r="Y60" s="70">
        <v>99.438623000197282</v>
      </c>
      <c r="Z60" s="71">
        <v>98.492134340215813</v>
      </c>
      <c r="AA60" s="71">
        <v>108.73144810666302</v>
      </c>
      <c r="AB60" s="71">
        <v>89.897648192418757</v>
      </c>
      <c r="AC60" s="71">
        <v>83.195782559573303</v>
      </c>
      <c r="AD60" s="71">
        <v>88.257702260795398</v>
      </c>
      <c r="AE60" s="71">
        <v>101.06092242470382</v>
      </c>
      <c r="AF60" s="71">
        <v>74.161458764991352</v>
      </c>
      <c r="AG60" s="71">
        <v>96.134075442132414</v>
      </c>
      <c r="AH60" s="71">
        <v>94.530364858259432</v>
      </c>
      <c r="AI60" s="71">
        <v>96.599455208783112</v>
      </c>
      <c r="AJ60" s="71">
        <v>-9.2403291896972934</v>
      </c>
      <c r="AK60" s="71">
        <v>-5.9016611762307658</v>
      </c>
      <c r="AL60" s="71">
        <v>-10.536622122149886</v>
      </c>
      <c r="AM60" s="71">
        <v>-2.8820714067657627</v>
      </c>
      <c r="AN60" s="71">
        <v>-5.2121891280569095</v>
      </c>
      <c r="AO60" s="71">
        <v>-10.529321226300025</v>
      </c>
      <c r="AP60" s="71">
        <v>-16.249852645370744</v>
      </c>
      <c r="AQ60" s="71">
        <v>12.853968690780215</v>
      </c>
      <c r="AR60" s="71">
        <v>129.11145786193271</v>
      </c>
      <c r="AS60" s="71">
        <v>-44.423509506662263</v>
      </c>
      <c r="AT60" s="71">
        <v>24.703840437568168</v>
      </c>
      <c r="AU60" s="71">
        <v>14.979024836244426</v>
      </c>
      <c r="AV60" s="72">
        <v>16.357100128090462</v>
      </c>
      <c r="AW60" s="73">
        <v>-135107.15999999922</v>
      </c>
      <c r="AX60" s="73">
        <v>-77666.610000000335</v>
      </c>
      <c r="AY60" s="73">
        <v>-145615.74999999977</v>
      </c>
      <c r="AZ60" s="73">
        <v>-44451.819999999832</v>
      </c>
      <c r="BA60" s="73">
        <v>-126878.93000000017</v>
      </c>
      <c r="BB60" s="73">
        <v>-245528.20000000112</v>
      </c>
      <c r="BC60" s="73">
        <v>-247144.94000000018</v>
      </c>
      <c r="BD60" s="73">
        <v>136269.33999999985</v>
      </c>
      <c r="BE60" s="73">
        <v>1709724.149999999</v>
      </c>
      <c r="BF60" s="73">
        <v>-933696.92999999924</v>
      </c>
      <c r="BG60" s="73">
        <v>270360.05999999982</v>
      </c>
      <c r="BH60" s="73">
        <v>176315.85000000033</v>
      </c>
      <c r="BI60" s="73">
        <v>112130.45999999996</v>
      </c>
      <c r="BJ60" s="71">
        <v>16.099543571532791</v>
      </c>
      <c r="BK60" s="71">
        <v>9.7292136738426791</v>
      </c>
      <c r="BL60" s="71">
        <v>9.548842280407662</v>
      </c>
      <c r="BM60" s="71">
        <v>10.889821871369795</v>
      </c>
      <c r="BN60" s="71">
        <v>2.4524534756501613</v>
      </c>
      <c r="BO60" s="71">
        <v>7.335626376905946</v>
      </c>
      <c r="BP60" s="71">
        <v>21.062059786481875</v>
      </c>
      <c r="BQ60" s="71">
        <v>21.645489749153139</v>
      </c>
      <c r="BR60" s="72">
        <v>11.526539146645911</v>
      </c>
      <c r="BS60" s="72">
        <v>14.010427451995859</v>
      </c>
      <c r="BT60" s="71">
        <v>16.118934916860212</v>
      </c>
      <c r="BU60" s="71">
        <v>16.634027569945268</v>
      </c>
      <c r="BV60" s="71">
        <v>15.547015230791892</v>
      </c>
      <c r="BW60" s="71">
        <v>14.230722812132715</v>
      </c>
      <c r="BX60" s="75">
        <v>29972</v>
      </c>
      <c r="BY60" s="75">
        <v>27679</v>
      </c>
      <c r="BZ60" s="75">
        <v>27856</v>
      </c>
      <c r="CA60" s="75">
        <v>30336</v>
      </c>
      <c r="CB60" s="75">
        <v>37744</v>
      </c>
      <c r="CC60" s="75">
        <v>43504</v>
      </c>
      <c r="CD60" s="75">
        <v>29375</v>
      </c>
      <c r="CE60" s="75">
        <v>29687</v>
      </c>
      <c r="CF60" s="75">
        <v>46434</v>
      </c>
      <c r="CG60" s="75">
        <v>29236</v>
      </c>
      <c r="CH60" s="75">
        <v>31594</v>
      </c>
      <c r="CI60" s="75">
        <v>33284</v>
      </c>
      <c r="CJ60" s="75">
        <v>18686</v>
      </c>
      <c r="CK60" s="75">
        <v>218296</v>
      </c>
      <c r="CL60" s="73">
        <v>2943701.330000001</v>
      </c>
      <c r="CM60" s="73">
        <v>2934143.2499999995</v>
      </c>
      <c r="CN60" s="73">
        <v>2583099.8699999992</v>
      </c>
      <c r="CO60" s="73">
        <v>2995780.53</v>
      </c>
      <c r="CP60" s="73">
        <v>3121061.9699999993</v>
      </c>
      <c r="CQ60" s="73">
        <v>2411423.85</v>
      </c>
      <c r="CR60" s="73">
        <v>2554531.0699999998</v>
      </c>
      <c r="CS60" s="73">
        <v>3359145.0700000003</v>
      </c>
      <c r="CT60" s="73">
        <v>2660439.9099999997</v>
      </c>
      <c r="CU60" s="73">
        <v>2779419.77</v>
      </c>
      <c r="CV60" s="73">
        <v>3243265.7799999989</v>
      </c>
      <c r="CW60" s="73">
        <v>2769933.9</v>
      </c>
      <c r="CX60" s="73">
        <v>2835233.0900000003</v>
      </c>
      <c r="CY60" s="77"/>
      <c r="CZ60" s="4">
        <v>155</v>
      </c>
      <c r="DA60" s="76" t="str">
        <f t="shared" si="6"/>
        <v>L155</v>
      </c>
      <c r="DB60" s="71">
        <v>3.8317788896295286</v>
      </c>
      <c r="DC60" s="71">
        <v>3.7917231580121369</v>
      </c>
      <c r="DD60" s="71">
        <v>1.8050297227363639</v>
      </c>
      <c r="DE60" s="71">
        <v>2.119793003694725</v>
      </c>
      <c r="DF60" s="71">
        <v>1.2059921696054572</v>
      </c>
      <c r="DG60" s="71">
        <v>0.52763560215290584</v>
      </c>
      <c r="DH60" s="71">
        <v>0.64159234462180359</v>
      </c>
      <c r="DI60" s="71">
        <v>0.61670603377842814</v>
      </c>
      <c r="DJ60" s="71">
        <v>0.31248474313723063</v>
      </c>
      <c r="DK60" s="71">
        <v>0.39410922832961914</v>
      </c>
      <c r="DL60" s="71">
        <v>0.28142906829883613</v>
      </c>
      <c r="DM60" s="71">
        <v>0.18088846573106987</v>
      </c>
      <c r="DN60" s="71">
        <v>0.15700542502012471</v>
      </c>
      <c r="DO60" s="71">
        <v>0.36405371785230556</v>
      </c>
      <c r="DQ60" s="71"/>
      <c r="DR60" s="71"/>
      <c r="DS60" s="71"/>
      <c r="DT60" s="71"/>
      <c r="DU60" s="71"/>
      <c r="DV60" s="71"/>
      <c r="DW60" s="71"/>
      <c r="DX60" s="71"/>
      <c r="DY60" s="71"/>
      <c r="DZ60" s="71"/>
      <c r="EA60" s="71"/>
      <c r="EB60" s="71"/>
      <c r="EC60" s="71"/>
      <c r="ED60" s="71"/>
    </row>
    <row r="61" spans="1:134">
      <c r="A61" s="4">
        <v>152</v>
      </c>
      <c r="B61" s="46" t="s">
        <v>765</v>
      </c>
      <c r="C61" s="65" t="str">
        <f t="shared" si="5"/>
        <v>L152</v>
      </c>
      <c r="D61" s="69">
        <v>473379.95</v>
      </c>
      <c r="E61" s="68">
        <v>5642865.0000000019</v>
      </c>
      <c r="F61" s="69">
        <v>-21541.510000000009</v>
      </c>
      <c r="G61" s="69">
        <v>217819.75000000186</v>
      </c>
      <c r="H61" s="70">
        <v>83.576453284586563</v>
      </c>
      <c r="I61" s="70">
        <v>4.0150771092646975</v>
      </c>
      <c r="J61" s="69">
        <v>1084865.8900000001</v>
      </c>
      <c r="K61" s="69">
        <v>817312.7699999999</v>
      </c>
      <c r="L61" s="69">
        <v>803390.52000000025</v>
      </c>
      <c r="M61" s="69">
        <v>1042667.2700000003</v>
      </c>
      <c r="N61" s="69">
        <v>1495022.88</v>
      </c>
      <c r="O61" s="69">
        <v>1441400.7400000002</v>
      </c>
      <c r="P61" s="69">
        <v>750887.08000000007</v>
      </c>
      <c r="Q61" s="69">
        <v>629297.08000000007</v>
      </c>
      <c r="R61" s="69">
        <v>1597664.52</v>
      </c>
      <c r="S61" s="69">
        <v>605046.10000000009</v>
      </c>
      <c r="T61" s="69">
        <v>779642.42999999982</v>
      </c>
      <c r="U61" s="69">
        <v>806947.83999999985</v>
      </c>
      <c r="V61" s="69">
        <v>473379.95</v>
      </c>
      <c r="W61" s="70">
        <v>131.90563597954181</v>
      </c>
      <c r="X61" s="70">
        <v>99.566900980970303</v>
      </c>
      <c r="Y61" s="70">
        <v>89.623494785680066</v>
      </c>
      <c r="Z61" s="71">
        <v>96.730706204080548</v>
      </c>
      <c r="AA61" s="71">
        <v>99.781476504594039</v>
      </c>
      <c r="AB61" s="71">
        <v>86.136385767357993</v>
      </c>
      <c r="AC61" s="71">
        <v>78.875218559753833</v>
      </c>
      <c r="AD61" s="71">
        <v>76.639872501642913</v>
      </c>
      <c r="AE61" s="71">
        <v>97.229396289241478</v>
      </c>
      <c r="AF61" s="71">
        <v>78.176740195962111</v>
      </c>
      <c r="AG61" s="71">
        <v>87.465262440808814</v>
      </c>
      <c r="AH61" s="71">
        <v>80.182427509195406</v>
      </c>
      <c r="AI61" s="71">
        <v>71.320479886328357</v>
      </c>
      <c r="AJ61" s="71">
        <v>27.592824699106309</v>
      </c>
      <c r="AK61" s="71">
        <v>10.792340604466943</v>
      </c>
      <c r="AL61" s="71">
        <v>2.7561720236894072</v>
      </c>
      <c r="AM61" s="71">
        <v>-2.8375938154051816</v>
      </c>
      <c r="AN61" s="71">
        <v>2.3314729619368313</v>
      </c>
      <c r="AO61" s="71">
        <v>-8.5812446889909957</v>
      </c>
      <c r="AP61" s="71">
        <v>-18.361982457407024</v>
      </c>
      <c r="AQ61" s="71">
        <v>-3.259585988768543</v>
      </c>
      <c r="AR61" s="71">
        <v>106.59037277828145</v>
      </c>
      <c r="AS61" s="71">
        <v>-46.806446563941982</v>
      </c>
      <c r="AT61" s="71">
        <v>15.636844307586228</v>
      </c>
      <c r="AU61" s="71">
        <v>4.1439275900219785</v>
      </c>
      <c r="AV61" s="72">
        <v>-4.3525108004005331</v>
      </c>
      <c r="AW61" s="73">
        <v>234609.70000000019</v>
      </c>
      <c r="AX61" s="73">
        <v>79614.869999999879</v>
      </c>
      <c r="AY61" s="73">
        <v>21548.900000000489</v>
      </c>
      <c r="AZ61" s="73">
        <v>-30450.729999999749</v>
      </c>
      <c r="BA61" s="73">
        <v>34073.90000000014</v>
      </c>
      <c r="BB61" s="73">
        <v>-121241.68999999994</v>
      </c>
      <c r="BC61" s="73">
        <v>-168889.15000000014</v>
      </c>
      <c r="BD61" s="73">
        <v>-21203.629999999888</v>
      </c>
      <c r="BE61" s="73">
        <v>824315.55</v>
      </c>
      <c r="BF61" s="73">
        <v>-532396.4299999997</v>
      </c>
      <c r="BG61" s="73">
        <v>105426.14999999991</v>
      </c>
      <c r="BH61" s="73">
        <v>32108.769999999786</v>
      </c>
      <c r="BI61" s="73">
        <v>-21541.510000000009</v>
      </c>
      <c r="BJ61" s="71">
        <v>21.119127521798614</v>
      </c>
      <c r="BK61" s="71">
        <v>15.560268847937667</v>
      </c>
      <c r="BL61" s="71">
        <v>16.129626628458137</v>
      </c>
      <c r="BM61" s="71">
        <v>14.981034696782583</v>
      </c>
      <c r="BN61" s="71">
        <v>0.24147340948455698</v>
      </c>
      <c r="BO61" s="71">
        <v>12.698008210320769</v>
      </c>
      <c r="BP61" s="71">
        <v>21.889004555774562</v>
      </c>
      <c r="BQ61" s="71">
        <v>24.677590902415702</v>
      </c>
      <c r="BR61" s="72">
        <v>1.0090484385081115</v>
      </c>
      <c r="BS61" s="72">
        <v>30.13537265891118</v>
      </c>
      <c r="BT61" s="71">
        <v>16.581993904121855</v>
      </c>
      <c r="BU61" s="71">
        <v>17.037678022199142</v>
      </c>
      <c r="BV61" s="71">
        <v>16.758156983134743</v>
      </c>
      <c r="BW61" s="71">
        <v>13.596411933393906</v>
      </c>
      <c r="BX61" s="75">
        <v>25318</v>
      </c>
      <c r="BY61" s="75">
        <v>19682</v>
      </c>
      <c r="BZ61" s="75">
        <v>19168</v>
      </c>
      <c r="CA61" s="75">
        <v>21584</v>
      </c>
      <c r="CB61" s="75">
        <v>25503</v>
      </c>
      <c r="CC61" s="75">
        <v>25725</v>
      </c>
      <c r="CD61" s="75">
        <v>17418</v>
      </c>
      <c r="CE61" s="75">
        <v>14890</v>
      </c>
      <c r="CF61" s="75">
        <v>22166</v>
      </c>
      <c r="CG61" s="75">
        <v>15032</v>
      </c>
      <c r="CH61" s="75">
        <v>18329</v>
      </c>
      <c r="CI61" s="75">
        <v>19456</v>
      </c>
      <c r="CJ61" s="75">
        <v>11750</v>
      </c>
      <c r="CK61" s="75">
        <v>119041</v>
      </c>
      <c r="CL61" s="73">
        <v>1589984.0000000002</v>
      </c>
      <c r="CM61" s="73">
        <v>1661844.1799999997</v>
      </c>
      <c r="CN61" s="73">
        <v>1731108.17</v>
      </c>
      <c r="CO61" s="73">
        <v>1973070.84</v>
      </c>
      <c r="CP61" s="73">
        <v>2197952.3100000005</v>
      </c>
      <c r="CQ61" s="73">
        <v>1812951.9799999995</v>
      </c>
      <c r="CR61" s="73">
        <v>1675195.2400000002</v>
      </c>
      <c r="CS61" s="73">
        <v>2351992.79</v>
      </c>
      <c r="CT61" s="73">
        <v>1688418.38</v>
      </c>
      <c r="CU61" s="73">
        <v>2104893.7700000009</v>
      </c>
      <c r="CV61" s="73">
        <v>1981941.13</v>
      </c>
      <c r="CW61" s="73">
        <v>1441360.7099999997</v>
      </c>
      <c r="CX61" s="73">
        <v>1853832.51</v>
      </c>
      <c r="CY61" s="77"/>
      <c r="CZ61" s="4">
        <v>152</v>
      </c>
      <c r="DA61" s="76" t="str">
        <f t="shared" si="6"/>
        <v>L152</v>
      </c>
      <c r="DB61" s="71">
        <v>0.62429892082862326</v>
      </c>
      <c r="DC61" s="71">
        <v>1.2112396501431288</v>
      </c>
      <c r="DD61" s="71">
        <v>0.63428204188518378</v>
      </c>
      <c r="DE61" s="71">
        <v>0.55449715918325726</v>
      </c>
      <c r="DF61" s="71">
        <v>0.53970258418233441</v>
      </c>
      <c r="DG61" s="71">
        <v>0.35554274200396258</v>
      </c>
      <c r="DH61" s="71">
        <v>0.29776430388458114</v>
      </c>
      <c r="DI61" s="71">
        <v>0.26502523881102835</v>
      </c>
      <c r="DJ61" s="71">
        <v>0.19576806391597137</v>
      </c>
      <c r="DK61" s="71">
        <v>0.11694706939290821</v>
      </c>
      <c r="DL61" s="71">
        <v>0.17450494972443481</v>
      </c>
      <c r="DM61" s="71">
        <v>0.1838559707939077</v>
      </c>
      <c r="DN61" s="71">
        <v>0.14346728692996877</v>
      </c>
      <c r="DO61" s="71">
        <v>0.19967075346130256</v>
      </c>
      <c r="DQ61" s="71"/>
      <c r="DR61" s="71"/>
      <c r="DS61" s="71"/>
      <c r="DT61" s="71"/>
      <c r="DU61" s="71"/>
      <c r="DV61" s="71"/>
      <c r="DW61" s="71"/>
      <c r="DX61" s="71"/>
      <c r="DY61" s="71"/>
      <c r="DZ61" s="71"/>
      <c r="EA61" s="71"/>
      <c r="EB61" s="71"/>
      <c r="EC61" s="71"/>
      <c r="ED61" s="71"/>
    </row>
    <row r="62" spans="1:134">
      <c r="A62" s="4">
        <v>110</v>
      </c>
      <c r="B62" s="46" t="s">
        <v>773</v>
      </c>
      <c r="C62" s="65" t="str">
        <f t="shared" si="5"/>
        <v>L110</v>
      </c>
      <c r="D62" s="69">
        <v>571727.64</v>
      </c>
      <c r="E62" s="68">
        <v>6827403.1399999969</v>
      </c>
      <c r="F62" s="69">
        <v>27852.709999999963</v>
      </c>
      <c r="G62" s="69">
        <v>173995.93999999575</v>
      </c>
      <c r="H62" s="70">
        <v>88.984682064435589</v>
      </c>
      <c r="I62" s="70">
        <v>2.6151404050543503</v>
      </c>
      <c r="J62" s="69">
        <v>1025532.3900000001</v>
      </c>
      <c r="K62" s="69">
        <v>850901.45999999985</v>
      </c>
      <c r="L62" s="69">
        <v>826046.69000000018</v>
      </c>
      <c r="M62" s="69">
        <v>1148944.9100000001</v>
      </c>
      <c r="N62" s="69">
        <v>1377382.8000000003</v>
      </c>
      <c r="O62" s="69">
        <v>1468244.9100000006</v>
      </c>
      <c r="P62" s="69">
        <v>821300.19999999984</v>
      </c>
      <c r="Q62" s="69">
        <v>830270.82000000007</v>
      </c>
      <c r="R62" s="69">
        <v>1939230.97</v>
      </c>
      <c r="S62" s="69">
        <v>880491.58</v>
      </c>
      <c r="T62" s="69">
        <v>913466.74</v>
      </c>
      <c r="U62" s="69">
        <v>870915.19</v>
      </c>
      <c r="V62" s="69">
        <v>571727.64</v>
      </c>
      <c r="W62" s="70">
        <v>106.64092592346395</v>
      </c>
      <c r="X62" s="70">
        <v>90.884597969979026</v>
      </c>
      <c r="Y62" s="70">
        <v>89.294492065896122</v>
      </c>
      <c r="Z62" s="71">
        <v>100.71157153752385</v>
      </c>
      <c r="AA62" s="71">
        <v>105.84306831744365</v>
      </c>
      <c r="AB62" s="71">
        <v>85.086906128729495</v>
      </c>
      <c r="AC62" s="71">
        <v>82.098245269838472</v>
      </c>
      <c r="AD62" s="71">
        <v>78.724231598824034</v>
      </c>
      <c r="AE62" s="71">
        <v>93.031823122866413</v>
      </c>
      <c r="AF62" s="71">
        <v>82.954164404966392</v>
      </c>
      <c r="AG62" s="71">
        <v>77.189928494080064</v>
      </c>
      <c r="AH62" s="71">
        <v>105.04995985940846</v>
      </c>
      <c r="AI62" s="71">
        <v>124.5146371727523</v>
      </c>
      <c r="AJ62" s="71">
        <v>14.1424761637301</v>
      </c>
      <c r="AK62" s="71">
        <v>-5.1032854002586507</v>
      </c>
      <c r="AL62" s="71">
        <v>-9.8481970920461741</v>
      </c>
      <c r="AM62" s="71">
        <v>-7.178383570332258</v>
      </c>
      <c r="AN62" s="71">
        <v>-6.0736929067840784</v>
      </c>
      <c r="AO62" s="71">
        <v>-18.849889389514786</v>
      </c>
      <c r="AP62" s="71">
        <v>-17.262502261983027</v>
      </c>
      <c r="AQ62" s="71">
        <v>-1.7421842527434617</v>
      </c>
      <c r="AR62" s="71">
        <v>116.07532516020376</v>
      </c>
      <c r="AS62" s="71">
        <v>-43.8555303344775</v>
      </c>
      <c r="AT62" s="71">
        <v>0.78595384331741069</v>
      </c>
      <c r="AU62" s="71">
        <v>-3.2100667776654879</v>
      </c>
      <c r="AV62" s="72">
        <v>5.1211608521834151</v>
      </c>
      <c r="AW62" s="73">
        <v>127065.4700000002</v>
      </c>
      <c r="AX62" s="73">
        <v>-45759.15000000014</v>
      </c>
      <c r="AY62" s="73">
        <v>-90237.469999999739</v>
      </c>
      <c r="AZ62" s="73">
        <v>-88853.949999999488</v>
      </c>
      <c r="BA62" s="73">
        <v>-88956.319999999832</v>
      </c>
      <c r="BB62" s="73">
        <v>-317427.38999999943</v>
      </c>
      <c r="BC62" s="73">
        <v>-171357.57000000041</v>
      </c>
      <c r="BD62" s="73">
        <v>-14721.320000000182</v>
      </c>
      <c r="BE62" s="73">
        <v>1041751.8299999998</v>
      </c>
      <c r="BF62" s="73">
        <v>-687768.98999999964</v>
      </c>
      <c r="BG62" s="73">
        <v>7123.4400000000605</v>
      </c>
      <c r="BH62" s="73">
        <v>-28884.160000000033</v>
      </c>
      <c r="BI62" s="73">
        <v>27852.709999999963</v>
      </c>
      <c r="BJ62" s="71">
        <v>17.906609498285167</v>
      </c>
      <c r="BK62" s="71">
        <v>11.883803653176905</v>
      </c>
      <c r="BL62" s="71">
        <v>11.625858343911089</v>
      </c>
      <c r="BM62" s="71">
        <v>12.784069436225206</v>
      </c>
      <c r="BN62" s="71">
        <v>4.1948546877520005</v>
      </c>
      <c r="BO62" s="71">
        <v>10.858171408506925</v>
      </c>
      <c r="BP62" s="71">
        <v>21.783390457359666</v>
      </c>
      <c r="BQ62" s="71">
        <v>21.561217270257703</v>
      </c>
      <c r="BR62" s="72">
        <v>14.061917990552923</v>
      </c>
      <c r="BS62" s="72">
        <v>15.410085769177364</v>
      </c>
      <c r="BT62" s="71">
        <v>16.436159427800813</v>
      </c>
      <c r="BU62" s="71">
        <v>15.587126165103729</v>
      </c>
      <c r="BV62" s="71">
        <v>15.525294355050274</v>
      </c>
      <c r="BW62" s="71">
        <v>15.171219737311329</v>
      </c>
      <c r="BX62" s="75">
        <v>24223</v>
      </c>
      <c r="BY62" s="75">
        <v>19463</v>
      </c>
      <c r="BZ62" s="75">
        <v>18504</v>
      </c>
      <c r="CA62" s="75">
        <v>21538</v>
      </c>
      <c r="CB62" s="75">
        <v>22658</v>
      </c>
      <c r="CC62" s="75">
        <v>24332</v>
      </c>
      <c r="CD62" s="75">
        <v>18116</v>
      </c>
      <c r="CE62" s="75">
        <v>18105</v>
      </c>
      <c r="CF62" s="75">
        <v>27359</v>
      </c>
      <c r="CG62" s="75">
        <v>18969</v>
      </c>
      <c r="CH62" s="75">
        <v>19274</v>
      </c>
      <c r="CI62" s="75">
        <v>19109</v>
      </c>
      <c r="CJ62" s="75">
        <v>12260</v>
      </c>
      <c r="CK62" s="75">
        <v>133192</v>
      </c>
      <c r="CL62" s="73">
        <v>1501588.1400000004</v>
      </c>
      <c r="CM62" s="73">
        <v>1533380.1500000001</v>
      </c>
      <c r="CN62" s="73">
        <v>1575003.5000000002</v>
      </c>
      <c r="CO62" s="73">
        <v>1659575.4900000002</v>
      </c>
      <c r="CP62" s="73">
        <v>1598770.3899999997</v>
      </c>
      <c r="CQ62" s="73">
        <v>1747838.76</v>
      </c>
      <c r="CR62" s="73">
        <v>1338406.4600000004</v>
      </c>
      <c r="CS62" s="73">
        <v>2128659.0800000005</v>
      </c>
      <c r="CT62" s="73">
        <v>1845228.69</v>
      </c>
      <c r="CU62" s="73">
        <v>1806364.4499999997</v>
      </c>
      <c r="CV62" s="73">
        <v>1393938.5499999996</v>
      </c>
      <c r="CW62" s="73">
        <v>1363945.7100000002</v>
      </c>
      <c r="CX62" s="73">
        <v>1541999.6400000001</v>
      </c>
      <c r="CY62" s="77"/>
      <c r="CZ62" s="4">
        <v>110</v>
      </c>
      <c r="DA62" s="76" t="str">
        <f t="shared" si="6"/>
        <v>L110</v>
      </c>
      <c r="DB62" s="71">
        <v>1.4887554879221685</v>
      </c>
      <c r="DC62" s="71">
        <v>1.7105684434314827</v>
      </c>
      <c r="DD62" s="71">
        <v>0.84988523461360221</v>
      </c>
      <c r="DE62" s="71">
        <v>0.60698405918600629</v>
      </c>
      <c r="DF62" s="71">
        <v>0.31026534469959643</v>
      </c>
      <c r="DG62" s="71">
        <v>0.26377871217183751</v>
      </c>
      <c r="DH62" s="71">
        <v>0.45303768631261337</v>
      </c>
      <c r="DI62" s="71">
        <v>0.24603890765674588</v>
      </c>
      <c r="DJ62" s="71">
        <v>0.31829222710020799</v>
      </c>
      <c r="DK62" s="71">
        <v>0.15969090107083431</v>
      </c>
      <c r="DL62" s="71">
        <v>0.29909575580993775</v>
      </c>
      <c r="DM62" s="71">
        <v>0.13958967326979654</v>
      </c>
      <c r="DN62" s="71">
        <v>0.14438731415708889</v>
      </c>
      <c r="DO62" s="71">
        <v>0.26513106821497079</v>
      </c>
      <c r="DQ62" s="71"/>
      <c r="DR62" s="71"/>
      <c r="DS62" s="71"/>
      <c r="DT62" s="71"/>
      <c r="DU62" s="71"/>
      <c r="DV62" s="71"/>
      <c r="DW62" s="71"/>
      <c r="DX62" s="71"/>
      <c r="DY62" s="71"/>
      <c r="DZ62" s="71"/>
      <c r="EA62" s="71"/>
      <c r="EB62" s="71"/>
      <c r="EC62" s="71"/>
      <c r="ED62" s="71"/>
    </row>
    <row r="63" spans="1:134">
      <c r="A63" s="4">
        <v>100</v>
      </c>
      <c r="B63" s="46" t="s">
        <v>788</v>
      </c>
      <c r="C63" s="65" t="str">
        <f t="shared" si="5"/>
        <v>L100</v>
      </c>
      <c r="D63" s="69">
        <v>656099.61</v>
      </c>
      <c r="E63" s="68">
        <v>7543637.8099999968</v>
      </c>
      <c r="F63" s="69">
        <v>126848.66000000003</v>
      </c>
      <c r="G63" s="69">
        <v>157395.50999999698</v>
      </c>
      <c r="H63" s="70">
        <v>82.162654534046183</v>
      </c>
      <c r="I63" s="70">
        <v>2.1309280633807104</v>
      </c>
      <c r="J63" s="69">
        <v>1248222.8100000003</v>
      </c>
      <c r="K63" s="69">
        <v>1048869.2000000002</v>
      </c>
      <c r="L63" s="69">
        <v>1003154.6699999998</v>
      </c>
      <c r="M63" s="69">
        <v>1292552.5999999996</v>
      </c>
      <c r="N63" s="69">
        <v>1399537.75</v>
      </c>
      <c r="O63" s="69">
        <v>1659907.1600000004</v>
      </c>
      <c r="P63" s="69">
        <v>1126430.8500000001</v>
      </c>
      <c r="Q63" s="69">
        <v>878322.52000000014</v>
      </c>
      <c r="R63" s="69">
        <v>1908805.63</v>
      </c>
      <c r="S63" s="69">
        <v>927791.78</v>
      </c>
      <c r="T63" s="69">
        <v>939505.91</v>
      </c>
      <c r="U63" s="69">
        <v>1106681.5100000002</v>
      </c>
      <c r="V63" s="69">
        <v>656099.61</v>
      </c>
      <c r="W63" s="70">
        <v>101.96012229024873</v>
      </c>
      <c r="X63" s="70">
        <v>90.404488445307308</v>
      </c>
      <c r="Y63" s="70">
        <v>84.043094480968648</v>
      </c>
      <c r="Z63" s="71">
        <v>85.385889197755063</v>
      </c>
      <c r="AA63" s="71">
        <v>99.2300479238354</v>
      </c>
      <c r="AB63" s="71">
        <v>93.801892177124415</v>
      </c>
      <c r="AC63" s="71">
        <v>85.362715755639641</v>
      </c>
      <c r="AD63" s="71">
        <v>70.769252533910404</v>
      </c>
      <c r="AE63" s="71">
        <v>86.175552503796638</v>
      </c>
      <c r="AF63" s="71">
        <v>81.582268329581154</v>
      </c>
      <c r="AG63" s="71">
        <v>69.525474526786752</v>
      </c>
      <c r="AH63" s="71">
        <v>91.578204934650131</v>
      </c>
      <c r="AI63" s="71">
        <v>92.587922190909765</v>
      </c>
      <c r="AJ63" s="71">
        <v>-7.0274645697653515</v>
      </c>
      <c r="AK63" s="71">
        <v>-15.092258705820683</v>
      </c>
      <c r="AL63" s="71">
        <v>-21.089451665529925</v>
      </c>
      <c r="AM63" s="71">
        <v>-12.75126124816609</v>
      </c>
      <c r="AN63" s="71">
        <v>-20.673556240843737</v>
      </c>
      <c r="AO63" s="71">
        <v>-17.205230956830096</v>
      </c>
      <c r="AP63" s="71">
        <v>-10.495392053295472</v>
      </c>
      <c r="AQ63" s="71">
        <v>-9.9017888001080578</v>
      </c>
      <c r="AR63" s="71">
        <v>98.743607384077876</v>
      </c>
      <c r="AS63" s="71">
        <v>-45.129553595452435</v>
      </c>
      <c r="AT63" s="71">
        <v>-8.6637209224958873</v>
      </c>
      <c r="AU63" s="71">
        <v>17.271987582843341</v>
      </c>
      <c r="AV63" s="72">
        <v>23.967582864045877</v>
      </c>
      <c r="AW63" s="73">
        <v>-94348.739999999525</v>
      </c>
      <c r="AX63" s="73">
        <v>-186435.35999999964</v>
      </c>
      <c r="AY63" s="73">
        <v>-268100.81000000041</v>
      </c>
      <c r="AZ63" s="73">
        <v>-188904.4600000002</v>
      </c>
      <c r="BA63" s="73">
        <v>-364738.6799999997</v>
      </c>
      <c r="BB63" s="73">
        <v>-321784.60999999987</v>
      </c>
      <c r="BC63" s="73">
        <v>-132086.31000000006</v>
      </c>
      <c r="BD63" s="73">
        <v>-96527.599999999627</v>
      </c>
      <c r="BE63" s="73">
        <v>948369.39</v>
      </c>
      <c r="BF63" s="73">
        <v>-763085.25999999954</v>
      </c>
      <c r="BG63" s="73">
        <v>-89117.020000000019</v>
      </c>
      <c r="BH63" s="73">
        <v>162993.65000000014</v>
      </c>
      <c r="BI63" s="73">
        <v>126848.66000000003</v>
      </c>
      <c r="BJ63" s="71">
        <v>19.999970907744984</v>
      </c>
      <c r="BK63" s="71">
        <v>13.555101620967008</v>
      </c>
      <c r="BL63" s="71">
        <v>13.381662084596044</v>
      </c>
      <c r="BM63" s="71">
        <v>13.974824017887357</v>
      </c>
      <c r="BN63" s="71">
        <v>6.4365767559485967</v>
      </c>
      <c r="BO63" s="71">
        <v>-2.5968124369961583</v>
      </c>
      <c r="BP63" s="71">
        <v>18.028569464650133</v>
      </c>
      <c r="BQ63" s="71">
        <v>23.154945945316388</v>
      </c>
      <c r="BR63" s="72">
        <v>12.954403499819819</v>
      </c>
      <c r="BS63" s="72">
        <v>9.6659782555922451</v>
      </c>
      <c r="BT63" s="71">
        <v>14.922728387443833</v>
      </c>
      <c r="BU63" s="71">
        <v>16.177439096113762</v>
      </c>
      <c r="BV63" s="71">
        <v>14.907048315988423</v>
      </c>
      <c r="BW63" s="71">
        <v>13.812479295084788</v>
      </c>
      <c r="BX63" s="75">
        <v>32040</v>
      </c>
      <c r="BY63" s="75">
        <v>27055</v>
      </c>
      <c r="BZ63" s="75">
        <v>25472</v>
      </c>
      <c r="CA63" s="75">
        <v>26802</v>
      </c>
      <c r="CB63" s="75">
        <v>28539</v>
      </c>
      <c r="CC63" s="75">
        <v>30143</v>
      </c>
      <c r="CD63" s="75">
        <v>27510</v>
      </c>
      <c r="CE63" s="75">
        <v>21790</v>
      </c>
      <c r="CF63" s="75">
        <v>31205</v>
      </c>
      <c r="CG63" s="75">
        <v>23299</v>
      </c>
      <c r="CH63" s="75">
        <v>23906</v>
      </c>
      <c r="CI63" s="75">
        <v>27260</v>
      </c>
      <c r="CJ63" s="75">
        <v>15880</v>
      </c>
      <c r="CK63" s="75">
        <v>170850</v>
      </c>
      <c r="CL63" s="73">
        <v>2909519.0100000007</v>
      </c>
      <c r="CM63" s="73">
        <v>2504832.0099999993</v>
      </c>
      <c r="CN63" s="73">
        <v>2956058.899999999</v>
      </c>
      <c r="CO63" s="73">
        <v>3108327.7</v>
      </c>
      <c r="CP63" s="73">
        <v>3194400.1000000006</v>
      </c>
      <c r="CQ63" s="73">
        <v>2484562.580000001</v>
      </c>
      <c r="CR63" s="73">
        <v>2002216.9599999995</v>
      </c>
      <c r="CS63" s="73">
        <v>2980998.1700000004</v>
      </c>
      <c r="CT63" s="73">
        <v>2317832.0199999996</v>
      </c>
      <c r="CU63" s="73">
        <v>2257369.0899999994</v>
      </c>
      <c r="CV63" s="73">
        <v>2374655.8000000007</v>
      </c>
      <c r="CW63" s="73">
        <v>2418837.9700000007</v>
      </c>
      <c r="CX63" s="73">
        <v>2449390.8199999998</v>
      </c>
      <c r="CY63" s="77"/>
      <c r="CZ63" s="4">
        <v>100</v>
      </c>
      <c r="DA63" s="76" t="str">
        <f t="shared" si="6"/>
        <v>L100</v>
      </c>
      <c r="DB63" s="71">
        <v>2.7996013983504278</v>
      </c>
      <c r="DC63" s="71">
        <v>1.8673130575560872</v>
      </c>
      <c r="DD63" s="71">
        <v>1.0661761334372726</v>
      </c>
      <c r="DE63" s="71">
        <v>1.1626955516417155</v>
      </c>
      <c r="DF63" s="71">
        <v>0.81902788040820773</v>
      </c>
      <c r="DG63" s="71">
        <v>0.74163886420401648</v>
      </c>
      <c r="DH63" s="71">
        <v>0.71350957095013645</v>
      </c>
      <c r="DI63" s="71">
        <v>0.58994364960125045</v>
      </c>
      <c r="DJ63" s="71">
        <v>0.47420946107216588</v>
      </c>
      <c r="DK63" s="71">
        <v>0.51383375735546788</v>
      </c>
      <c r="DL63" s="71">
        <v>0.56327809700049136</v>
      </c>
      <c r="DM63" s="71">
        <v>0.46846329596518338</v>
      </c>
      <c r="DN63" s="71">
        <v>0.20289864826070811</v>
      </c>
      <c r="DO63" s="71">
        <v>0.51506796897806506</v>
      </c>
      <c r="DQ63" s="71"/>
      <c r="DR63" s="71"/>
      <c r="DS63" s="71"/>
      <c r="DT63" s="71"/>
      <c r="DU63" s="71"/>
      <c r="DV63" s="71"/>
      <c r="DW63" s="71"/>
      <c r="DX63" s="71"/>
      <c r="DY63" s="71"/>
      <c r="DZ63" s="71"/>
      <c r="EA63" s="71"/>
      <c r="EB63" s="71"/>
      <c r="EC63" s="71"/>
      <c r="ED63" s="71"/>
    </row>
    <row r="64" spans="1:134">
      <c r="A64" s="4">
        <v>102</v>
      </c>
      <c r="B64" s="46" t="s">
        <v>795</v>
      </c>
      <c r="C64" s="65" t="str">
        <f t="shared" si="5"/>
        <v>L102</v>
      </c>
      <c r="D64" s="69">
        <v>1018973.01</v>
      </c>
      <c r="E64" s="68">
        <v>11544110.569999997</v>
      </c>
      <c r="F64" s="69">
        <v>-75616.199999999953</v>
      </c>
      <c r="G64" s="69">
        <v>-1225423.9200000018</v>
      </c>
      <c r="H64" s="70">
        <v>77.793687426585336</v>
      </c>
      <c r="I64" s="70">
        <v>-9.5964650940067457</v>
      </c>
      <c r="J64" s="69">
        <v>2016396.3000000003</v>
      </c>
      <c r="K64" s="69">
        <v>1767059.35</v>
      </c>
      <c r="L64" s="69">
        <v>1769989.1800000002</v>
      </c>
      <c r="M64" s="69">
        <v>2128360.7000000007</v>
      </c>
      <c r="N64" s="69">
        <v>2514830.06</v>
      </c>
      <c r="O64" s="69">
        <v>2763370.75</v>
      </c>
      <c r="P64" s="69">
        <v>1425303.05</v>
      </c>
      <c r="Q64" s="69">
        <v>1503358.72</v>
      </c>
      <c r="R64" s="69">
        <v>2651416.2400000002</v>
      </c>
      <c r="S64" s="69">
        <v>1553923.2099999997</v>
      </c>
      <c r="T64" s="69">
        <v>1709346.7200000002</v>
      </c>
      <c r="U64" s="69">
        <v>1681789.6200000003</v>
      </c>
      <c r="V64" s="69">
        <v>1018973.01</v>
      </c>
      <c r="W64" s="70">
        <v>94.552246366276634</v>
      </c>
      <c r="X64" s="70">
        <v>81.52444395869135</v>
      </c>
      <c r="Y64" s="70">
        <v>86.48805212393323</v>
      </c>
      <c r="Z64" s="71">
        <v>78.131181201313638</v>
      </c>
      <c r="AA64" s="71">
        <v>94.018083073450228</v>
      </c>
      <c r="AB64" s="71">
        <v>93.69334886541877</v>
      </c>
      <c r="AC64" s="71">
        <v>61.489258535681458</v>
      </c>
      <c r="AD64" s="71">
        <v>75.367696496843237</v>
      </c>
      <c r="AE64" s="71">
        <v>98.832624069467485</v>
      </c>
      <c r="AF64" s="71">
        <v>75.379100459644633</v>
      </c>
      <c r="AG64" s="71">
        <v>69.039305164610838</v>
      </c>
      <c r="AH64" s="71">
        <v>82.561615638346154</v>
      </c>
      <c r="AI64" s="71">
        <v>80.259624724677479</v>
      </c>
      <c r="AJ64" s="71">
        <v>-39.046200854786996</v>
      </c>
      <c r="AK64" s="71">
        <v>-43.601823955971085</v>
      </c>
      <c r="AL64" s="71">
        <v>-38.572039468545768</v>
      </c>
      <c r="AM64" s="71">
        <v>-42.269272639240398</v>
      </c>
      <c r="AN64" s="71">
        <v>-42.848777664322093</v>
      </c>
      <c r="AO64" s="71">
        <v>-40.527733391490543</v>
      </c>
      <c r="AP64" s="71">
        <v>-42.156481305729443</v>
      </c>
      <c r="AQ64" s="71">
        <v>-7.0303681143179304</v>
      </c>
      <c r="AR64" s="71">
        <v>54.15812631381587</v>
      </c>
      <c r="AS64" s="71">
        <v>-24.850077806017556</v>
      </c>
      <c r="AT64" s="71">
        <v>-16.224055499338043</v>
      </c>
      <c r="AU64" s="71">
        <v>-4.7554544956124651</v>
      </c>
      <c r="AV64" s="72">
        <v>-6.9081806497982896</v>
      </c>
      <c r="AW64" s="73">
        <v>-1291676.9099999997</v>
      </c>
      <c r="AX64" s="73">
        <v>-1366125.9299999997</v>
      </c>
      <c r="AY64" s="73">
        <v>-1111417.21</v>
      </c>
      <c r="AZ64" s="73">
        <v>-1558342.7199999997</v>
      </c>
      <c r="BA64" s="73">
        <v>-1885478.3800000004</v>
      </c>
      <c r="BB64" s="73">
        <v>-1843021.7299999995</v>
      </c>
      <c r="BC64" s="73">
        <v>-1038763.9399999992</v>
      </c>
      <c r="BD64" s="73">
        <v>-113684.05999999959</v>
      </c>
      <c r="BE64" s="73">
        <v>931483.40000000037</v>
      </c>
      <c r="BF64" s="73">
        <v>-513841.01999999979</v>
      </c>
      <c r="BG64" s="73">
        <v>-331032.20999999926</v>
      </c>
      <c r="BH64" s="73">
        <v>-83969.889999999665</v>
      </c>
      <c r="BI64" s="73">
        <v>-75616.199999999953</v>
      </c>
      <c r="BJ64" s="71">
        <v>11.990747602783607</v>
      </c>
      <c r="BK64" s="71">
        <v>8.2385869053778116</v>
      </c>
      <c r="BL64" s="71">
        <v>4.0109247519089539</v>
      </c>
      <c r="BM64" s="71">
        <v>11.611076624784525</v>
      </c>
      <c r="BN64" s="71">
        <v>1.7686094230647562</v>
      </c>
      <c r="BO64" s="71">
        <v>7.3896877857835896</v>
      </c>
      <c r="BP64" s="71">
        <v>16.348303788844003</v>
      </c>
      <c r="BQ64" s="71">
        <v>15.318660899570528</v>
      </c>
      <c r="BR64" s="72">
        <v>10.552016367192524</v>
      </c>
      <c r="BS64" s="72">
        <v>11.037185285411216</v>
      </c>
      <c r="BT64" s="71">
        <v>11.23934711969255</v>
      </c>
      <c r="BU64" s="71">
        <v>13.423923152513808</v>
      </c>
      <c r="BV64" s="71">
        <v>13.843716958863983</v>
      </c>
      <c r="BW64" s="71">
        <v>11.337344737862127</v>
      </c>
      <c r="BX64" s="75">
        <v>32214</v>
      </c>
      <c r="BY64" s="75">
        <v>27652</v>
      </c>
      <c r="BZ64" s="75">
        <v>26320</v>
      </c>
      <c r="CA64" s="75">
        <v>30741</v>
      </c>
      <c r="CB64" s="75">
        <v>34845</v>
      </c>
      <c r="CC64" s="75">
        <v>38647</v>
      </c>
      <c r="CD64" s="75">
        <v>26318</v>
      </c>
      <c r="CE64" s="75">
        <v>27978</v>
      </c>
      <c r="CF64" s="75">
        <v>42220</v>
      </c>
      <c r="CG64" s="75">
        <v>28689</v>
      </c>
      <c r="CH64" s="75">
        <v>30773</v>
      </c>
      <c r="CI64" s="75">
        <v>30566</v>
      </c>
      <c r="CJ64" s="75">
        <v>18735</v>
      </c>
      <c r="CK64" s="75">
        <v>205279</v>
      </c>
      <c r="CL64" s="73">
        <v>2461695.61</v>
      </c>
      <c r="CM64" s="73">
        <v>3287838.330000001</v>
      </c>
      <c r="CN64" s="73">
        <v>3431744.0099999993</v>
      </c>
      <c r="CO64" s="73">
        <v>3505487.0099999988</v>
      </c>
      <c r="CP64" s="73">
        <v>3778956.5799999987</v>
      </c>
      <c r="CQ64" s="73">
        <v>2888140.8099999996</v>
      </c>
      <c r="CR64" s="73">
        <v>2859593.5100000007</v>
      </c>
      <c r="CS64" s="73">
        <v>2927846.9900000012</v>
      </c>
      <c r="CT64" s="73">
        <v>2257452.7200000002</v>
      </c>
      <c r="CU64" s="73">
        <v>2164198.9</v>
      </c>
      <c r="CV64" s="73">
        <v>2423042.7799999998</v>
      </c>
      <c r="CW64" s="73">
        <v>2080417.39</v>
      </c>
      <c r="CX64" s="73">
        <v>2204194.6700000004</v>
      </c>
      <c r="CY64" s="77"/>
      <c r="CZ64" s="4">
        <v>102</v>
      </c>
      <c r="DA64" s="76" t="str">
        <f t="shared" si="6"/>
        <v>L102</v>
      </c>
      <c r="DB64" s="71">
        <v>3.2196101656162956</v>
      </c>
      <c r="DC64" s="71">
        <v>4.5296227475331738</v>
      </c>
      <c r="DD64" s="71">
        <v>0.66200446598689999</v>
      </c>
      <c r="DE64" s="71">
        <v>0.6367154490489958</v>
      </c>
      <c r="DF64" s="71">
        <v>0.91209426259949455</v>
      </c>
      <c r="DG64" s="71">
        <v>0.83968566405766054</v>
      </c>
      <c r="DH64" s="71">
        <v>0.88554371968311252</v>
      </c>
      <c r="DI64" s="71">
        <v>0.6671939111618681</v>
      </c>
      <c r="DJ64" s="71">
        <v>0.55228905270377338</v>
      </c>
      <c r="DK64" s="71">
        <v>0.35887390885072556</v>
      </c>
      <c r="DL64" s="71">
        <v>0.35513752975197038</v>
      </c>
      <c r="DM64" s="71">
        <v>0.29816216674821044</v>
      </c>
      <c r="DN64" s="71">
        <v>0.14516005564185394</v>
      </c>
      <c r="DO64" s="71">
        <v>0.48040790878145989</v>
      </c>
      <c r="DQ64" s="71"/>
      <c r="DR64" s="71"/>
      <c r="DS64" s="71"/>
      <c r="DT64" s="71"/>
      <c r="DU64" s="71"/>
      <c r="DV64" s="71"/>
      <c r="DW64" s="71"/>
      <c r="DX64" s="71"/>
      <c r="DY64" s="71"/>
      <c r="DZ64" s="71"/>
      <c r="EA64" s="71"/>
      <c r="EB64" s="71"/>
      <c r="EC64" s="71"/>
      <c r="ED64" s="71"/>
    </row>
    <row r="65" spans="1:134">
      <c r="A65" s="4">
        <v>101</v>
      </c>
      <c r="B65" s="46" t="s">
        <v>803</v>
      </c>
      <c r="C65" s="65" t="str">
        <f t="shared" si="5"/>
        <v>L101</v>
      </c>
      <c r="D65" s="69">
        <v>1109507.6100000001</v>
      </c>
      <c r="E65" s="68">
        <v>12543348.080000008</v>
      </c>
      <c r="F65" s="69">
        <v>-169189.14999999991</v>
      </c>
      <c r="G65" s="69">
        <v>-3265843.9099999964</v>
      </c>
      <c r="H65" s="70">
        <v>62.422750481452113</v>
      </c>
      <c r="I65" s="70">
        <v>-20.657879998331254</v>
      </c>
      <c r="J65" s="69">
        <v>2465823.8000000003</v>
      </c>
      <c r="K65" s="69">
        <v>2312857.2800000007</v>
      </c>
      <c r="L65" s="69">
        <v>2103631.4099999997</v>
      </c>
      <c r="M65" s="69">
        <v>2367841.4900000002</v>
      </c>
      <c r="N65" s="69">
        <v>3020174.13</v>
      </c>
      <c r="O65" s="69">
        <v>3087060.9400000004</v>
      </c>
      <c r="P65" s="69">
        <v>1935654.0999999999</v>
      </c>
      <c r="Q65" s="69">
        <v>1519746.1999999997</v>
      </c>
      <c r="R65" s="69">
        <v>3238354.3299999996</v>
      </c>
      <c r="S65" s="69">
        <v>1510047.0800000003</v>
      </c>
      <c r="T65" s="69">
        <v>1609596.05</v>
      </c>
      <c r="U65" s="69">
        <v>1620442.71</v>
      </c>
      <c r="V65" s="69">
        <v>1109507.6100000001</v>
      </c>
      <c r="W65" s="70">
        <v>148.69545154839335</v>
      </c>
      <c r="X65" s="70">
        <v>92.248385192782479</v>
      </c>
      <c r="Y65" s="70">
        <v>86.941323191398354</v>
      </c>
      <c r="Z65" s="71">
        <v>83.930204616711507</v>
      </c>
      <c r="AA65" s="71">
        <v>97.61801666476704</v>
      </c>
      <c r="AB65" s="71">
        <v>92.174982943851788</v>
      </c>
      <c r="AC65" s="71">
        <v>75.250073144109649</v>
      </c>
      <c r="AD65" s="71">
        <v>60.327955071807494</v>
      </c>
      <c r="AE65" s="71">
        <v>76.135884270606894</v>
      </c>
      <c r="AF65" s="71">
        <v>56.790199174694898</v>
      </c>
      <c r="AG65" s="71">
        <v>63.160388986013494</v>
      </c>
      <c r="AH65" s="71">
        <v>58.020255296845626</v>
      </c>
      <c r="AI65" s="71">
        <v>40.359540634445963</v>
      </c>
      <c r="AJ65" s="71">
        <v>-52.085247190198892</v>
      </c>
      <c r="AK65" s="71">
        <v>-16.738780563945976</v>
      </c>
      <c r="AL65" s="71">
        <v>-37.887714232478523</v>
      </c>
      <c r="AM65" s="71">
        <v>-33.94149124808029</v>
      </c>
      <c r="AN65" s="71">
        <v>-41.683929481013038</v>
      </c>
      <c r="AO65" s="71">
        <v>-37.692548778616185</v>
      </c>
      <c r="AP65" s="71">
        <v>-30.095501336422114</v>
      </c>
      <c r="AQ65" s="71">
        <v>-23.249248354614561</v>
      </c>
      <c r="AR65" s="71">
        <v>36.948899405077107</v>
      </c>
      <c r="AS65" s="71">
        <v>-51.498358966020795</v>
      </c>
      <c r="AT65" s="71">
        <v>-24.567587295997672</v>
      </c>
      <c r="AU65" s="71">
        <v>-25.308968037611834</v>
      </c>
      <c r="AV65" s="72">
        <v>-13.231373949833102</v>
      </c>
      <c r="AW65" s="73">
        <v>-2680448.8099999991</v>
      </c>
      <c r="AX65" s="73">
        <v>-464975.29999999842</v>
      </c>
      <c r="AY65" s="73">
        <v>-1283188.7400000007</v>
      </c>
      <c r="AZ65" s="73">
        <v>-1216619.5199999996</v>
      </c>
      <c r="BA65" s="73">
        <v>-2158120.8900000006</v>
      </c>
      <c r="BB65" s="73">
        <v>-1801199.4900000002</v>
      </c>
      <c r="BC65" s="73">
        <v>-833343.80000000144</v>
      </c>
      <c r="BD65" s="73">
        <v>-460359.75000000047</v>
      </c>
      <c r="BE65" s="73">
        <v>873710.03999999957</v>
      </c>
      <c r="BF65" s="73">
        <v>-1603346.7099999997</v>
      </c>
      <c r="BG65" s="73">
        <v>-524229.43999999971</v>
      </c>
      <c r="BH65" s="73">
        <v>-549085.10000000009</v>
      </c>
      <c r="BI65" s="73">
        <v>-169189.14999999991</v>
      </c>
      <c r="BJ65" s="71">
        <v>16.322302731160335</v>
      </c>
      <c r="BK65" s="71">
        <v>9.1856540734207535</v>
      </c>
      <c r="BL65" s="71">
        <v>10.313002617826971</v>
      </c>
      <c r="BM65" s="71">
        <v>11.388730770213284</v>
      </c>
      <c r="BN65" s="71">
        <v>-0.53575562262434273</v>
      </c>
      <c r="BO65" s="71">
        <v>1.3097845161541342</v>
      </c>
      <c r="BP65" s="71">
        <v>18.49303166614331</v>
      </c>
      <c r="BQ65" s="71">
        <v>20.636592487933108</v>
      </c>
      <c r="BR65" s="72">
        <v>13.084420701275217</v>
      </c>
      <c r="BS65" s="72">
        <v>10.601020702205425</v>
      </c>
      <c r="BT65" s="71">
        <v>15.643429035895583</v>
      </c>
      <c r="BU65" s="71">
        <v>14.811607131533254</v>
      </c>
      <c r="BV65" s="71">
        <v>14.990957184345167</v>
      </c>
      <c r="BW65" s="71">
        <v>13.69985911916714</v>
      </c>
      <c r="BX65" s="75">
        <v>55050</v>
      </c>
      <c r="BY65" s="75">
        <v>49897</v>
      </c>
      <c r="BZ65" s="75">
        <v>46333</v>
      </c>
      <c r="CA65" s="75">
        <v>48490</v>
      </c>
      <c r="CB65" s="75">
        <v>53601</v>
      </c>
      <c r="CC65" s="75">
        <v>57114</v>
      </c>
      <c r="CD65" s="75">
        <v>43425</v>
      </c>
      <c r="CE65" s="75">
        <v>34323</v>
      </c>
      <c r="CF65" s="75">
        <v>47066</v>
      </c>
      <c r="CG65" s="75">
        <v>34174</v>
      </c>
      <c r="CH65" s="75">
        <v>36284</v>
      </c>
      <c r="CI65" s="75">
        <v>37911</v>
      </c>
      <c r="CJ65" s="75">
        <v>24246</v>
      </c>
      <c r="CK65" s="75">
        <v>257429</v>
      </c>
      <c r="CL65" s="73">
        <v>5707110.240000003</v>
      </c>
      <c r="CM65" s="73">
        <v>5263583.46</v>
      </c>
      <c r="CN65" s="73">
        <v>5157295.18</v>
      </c>
      <c r="CO65" s="73">
        <v>4840363.78</v>
      </c>
      <c r="CP65" s="73">
        <v>4808514.58</v>
      </c>
      <c r="CQ65" s="73">
        <v>4345998.9000000004</v>
      </c>
      <c r="CR65" s="73">
        <v>3454014.3600000003</v>
      </c>
      <c r="CS65" s="73">
        <v>3363431.0499999993</v>
      </c>
      <c r="CT65" s="73">
        <v>3521815.8199999994</v>
      </c>
      <c r="CU65" s="73">
        <v>3659250.5200000009</v>
      </c>
      <c r="CV65" s="73">
        <v>3832036.45</v>
      </c>
      <c r="CW65" s="73">
        <v>3525797.8899999997</v>
      </c>
      <c r="CX65" s="73">
        <v>3480023.7300000009</v>
      </c>
      <c r="CY65" s="77"/>
      <c r="CZ65" s="4">
        <v>101</v>
      </c>
      <c r="DA65" s="76" t="str">
        <f t="shared" si="6"/>
        <v>L101</v>
      </c>
      <c r="DB65" s="71">
        <v>1.6580077137449178</v>
      </c>
      <c r="DC65" s="71">
        <v>2.1982077040833814</v>
      </c>
      <c r="DD65" s="71">
        <v>0.66843165383114567</v>
      </c>
      <c r="DE65" s="71">
        <v>0.48736946868869313</v>
      </c>
      <c r="DF65" s="71">
        <v>0.79712566649058647</v>
      </c>
      <c r="DG65" s="71">
        <v>0.356306496374098</v>
      </c>
      <c r="DH65" s="71">
        <v>0.47355077657826167</v>
      </c>
      <c r="DI65" s="71">
        <v>0.39930541923390417</v>
      </c>
      <c r="DJ65" s="71">
        <v>0.37822566946274139</v>
      </c>
      <c r="DK65" s="71">
        <v>0.20548895631973133</v>
      </c>
      <c r="DL65" s="71">
        <v>0.38611894301047472</v>
      </c>
      <c r="DM65" s="71">
        <v>0.18101378743474042</v>
      </c>
      <c r="DN65" s="71">
        <v>0.10089932302334939</v>
      </c>
      <c r="DO65" s="71">
        <v>0.32549738819298757</v>
      </c>
      <c r="DQ65" s="71"/>
      <c r="DR65" s="71"/>
      <c r="DS65" s="71"/>
      <c r="DT65" s="71"/>
      <c r="DU65" s="71"/>
      <c r="DV65" s="71"/>
      <c r="DW65" s="71"/>
      <c r="DX65" s="71"/>
      <c r="DY65" s="71"/>
      <c r="DZ65" s="71"/>
      <c r="EA65" s="71"/>
      <c r="EB65" s="71"/>
      <c r="EC65" s="71"/>
      <c r="ED65" s="71"/>
    </row>
    <row r="66" spans="1:134">
      <c r="A66" s="4">
        <v>59</v>
      </c>
      <c r="B66" s="46" t="s">
        <v>811</v>
      </c>
      <c r="C66" s="65" t="str">
        <f t="shared" si="5"/>
        <v>L059</v>
      </c>
      <c r="D66" s="69">
        <v>2106324.27</v>
      </c>
      <c r="E66" s="68">
        <v>22870184.469999995</v>
      </c>
      <c r="F66" s="69">
        <v>286732.11999999988</v>
      </c>
      <c r="G66" s="69">
        <v>4247641.1599999927</v>
      </c>
      <c r="H66" s="70">
        <v>101.30976906366817</v>
      </c>
      <c r="I66" s="70">
        <v>22.809135622839861</v>
      </c>
      <c r="J66" s="69">
        <v>3292335.3899999992</v>
      </c>
      <c r="K66" s="69">
        <v>3063758.3000000007</v>
      </c>
      <c r="L66" s="69">
        <v>3017591.3200000008</v>
      </c>
      <c r="M66" s="69">
        <v>3413454.1100000003</v>
      </c>
      <c r="N66" s="69">
        <v>4948899.209999999</v>
      </c>
      <c r="O66" s="69">
        <v>4543427.6100000003</v>
      </c>
      <c r="P66" s="69">
        <v>3094859.7800000003</v>
      </c>
      <c r="Q66" s="69">
        <v>2960279.7700000005</v>
      </c>
      <c r="R66" s="69">
        <v>4726623.5600000005</v>
      </c>
      <c r="S66" s="69">
        <v>3087268.5700000008</v>
      </c>
      <c r="T66" s="69">
        <v>3498514.2600000002</v>
      </c>
      <c r="U66" s="69">
        <v>3396314.2600000002</v>
      </c>
      <c r="V66" s="69">
        <v>2106324.27</v>
      </c>
      <c r="W66" s="70">
        <v>119.51437857556706</v>
      </c>
      <c r="X66" s="70">
        <v>98.153159133595736</v>
      </c>
      <c r="Y66" s="70">
        <v>103.91339440781458</v>
      </c>
      <c r="Z66" s="71">
        <v>97.606753791665469</v>
      </c>
      <c r="AA66" s="71">
        <v>91.328603811438626</v>
      </c>
      <c r="AB66" s="71">
        <v>83.39164977610578</v>
      </c>
      <c r="AC66" s="71">
        <v>92.150375650890425</v>
      </c>
      <c r="AD66" s="71">
        <v>96.560656097057802</v>
      </c>
      <c r="AE66" s="71">
        <v>113.73231217205519</v>
      </c>
      <c r="AF66" s="71">
        <v>111.22987076426682</v>
      </c>
      <c r="AG66" s="71">
        <v>104.29201672844167</v>
      </c>
      <c r="AH66" s="71">
        <v>91.596973117199582</v>
      </c>
      <c r="AI66" s="71">
        <v>97.678685936002481</v>
      </c>
      <c r="AJ66" s="71">
        <v>-1.281611946634631</v>
      </c>
      <c r="AK66" s="71">
        <v>-8.5337462616115189</v>
      </c>
      <c r="AL66" s="71">
        <v>-5.3111818766184982</v>
      </c>
      <c r="AM66" s="71">
        <v>-8.0545070660973721</v>
      </c>
      <c r="AN66" s="71">
        <v>-18.594906341557039</v>
      </c>
      <c r="AO66" s="71">
        <v>-13.542242630760249</v>
      </c>
      <c r="AP66" s="71">
        <v>-8.2775548664959615</v>
      </c>
      <c r="AQ66" s="71">
        <v>21.364276872398413</v>
      </c>
      <c r="AR66" s="71">
        <v>73.430923045436529</v>
      </c>
      <c r="AS66" s="71">
        <v>14.185821083469419</v>
      </c>
      <c r="AT66" s="71">
        <v>32.353962893404066</v>
      </c>
      <c r="AU66" s="71">
        <v>16.422327120520208</v>
      </c>
      <c r="AV66" s="72">
        <v>15.758043361530216</v>
      </c>
      <c r="AW66" s="73">
        <v>-42742.760000000242</v>
      </c>
      <c r="AX66" s="73">
        <v>-285846.79999999981</v>
      </c>
      <c r="AY66" s="73">
        <v>-169259.43999999901</v>
      </c>
      <c r="AZ66" s="73">
        <v>-299021.61999999918</v>
      </c>
      <c r="BA66" s="73">
        <v>-1130449.1300000027</v>
      </c>
      <c r="BB66" s="73">
        <v>-684455.93999999948</v>
      </c>
      <c r="BC66" s="73">
        <v>-279297.73999999976</v>
      </c>
      <c r="BD66" s="73">
        <v>521110.81000000052</v>
      </c>
      <c r="BE66" s="73">
        <v>2001259.7800000007</v>
      </c>
      <c r="BF66" s="73">
        <v>383545.34000000032</v>
      </c>
      <c r="BG66" s="73">
        <v>855212.77999999933</v>
      </c>
      <c r="BH66" s="73">
        <v>479078.0700000003</v>
      </c>
      <c r="BI66" s="73">
        <v>286732.11999999988</v>
      </c>
      <c r="BJ66" s="71">
        <v>10.255147191505024</v>
      </c>
      <c r="BK66" s="71">
        <v>9.3713875478766102</v>
      </c>
      <c r="BL66" s="71">
        <v>8.4469726885537266</v>
      </c>
      <c r="BM66" s="71">
        <v>7.4783544268382443</v>
      </c>
      <c r="BN66" s="71">
        <v>-0.43811213222834411</v>
      </c>
      <c r="BO66" s="71">
        <v>9.4330900877294326</v>
      </c>
      <c r="BP66" s="71">
        <v>17.571329747937806</v>
      </c>
      <c r="BQ66" s="71">
        <v>15.332900580112256</v>
      </c>
      <c r="BR66" s="72">
        <v>7.7212386992045161</v>
      </c>
      <c r="BS66" s="72">
        <v>13.888665262909576</v>
      </c>
      <c r="BT66" s="71">
        <v>12.842682042506576</v>
      </c>
      <c r="BU66" s="71">
        <v>11.341962718047238</v>
      </c>
      <c r="BV66" s="71">
        <v>8.8533051281713799</v>
      </c>
      <c r="BW66" s="71">
        <v>10.907214411906729</v>
      </c>
      <c r="BX66" s="75">
        <v>51935</v>
      </c>
      <c r="BY66" s="75">
        <v>51983</v>
      </c>
      <c r="BZ66" s="75">
        <v>49131</v>
      </c>
      <c r="CA66" s="75">
        <v>51575</v>
      </c>
      <c r="CB66" s="75">
        <v>60959</v>
      </c>
      <c r="CC66" s="75">
        <v>66543</v>
      </c>
      <c r="CD66" s="75">
        <v>47699</v>
      </c>
      <c r="CE66" s="75">
        <v>46947</v>
      </c>
      <c r="CF66" s="75">
        <v>63420</v>
      </c>
      <c r="CG66" s="75">
        <v>51217</v>
      </c>
      <c r="CH66" s="75">
        <v>56168</v>
      </c>
      <c r="CI66" s="75">
        <v>56363</v>
      </c>
      <c r="CJ66" s="75">
        <v>34172</v>
      </c>
      <c r="CK66" s="75">
        <v>355986</v>
      </c>
      <c r="CL66" s="73">
        <v>3835426.9100000015</v>
      </c>
      <c r="CM66" s="73">
        <v>4013286.6</v>
      </c>
      <c r="CN66" s="73">
        <v>4200304.8999999985</v>
      </c>
      <c r="CO66" s="73">
        <v>4798460.9699999988</v>
      </c>
      <c r="CP66" s="73">
        <v>6150138.1100000022</v>
      </c>
      <c r="CQ66" s="73">
        <v>4456570.3299999991</v>
      </c>
      <c r="CR66" s="73">
        <v>3980171.72</v>
      </c>
      <c r="CS66" s="73">
        <v>4660056.32</v>
      </c>
      <c r="CT66" s="73">
        <v>3776676.6799999992</v>
      </c>
      <c r="CU66" s="73">
        <v>3316360.9899999998</v>
      </c>
      <c r="CV66" s="73">
        <v>3380389.649999999</v>
      </c>
      <c r="CW66" s="73">
        <v>3670572.6999999997</v>
      </c>
      <c r="CX66" s="73">
        <v>3827191.0199999996</v>
      </c>
      <c r="CY66" s="77"/>
      <c r="CZ66" s="4">
        <v>59</v>
      </c>
      <c r="DA66" s="76" t="str">
        <f t="shared" si="6"/>
        <v>L059</v>
      </c>
      <c r="DB66" s="71">
        <v>3.7415230936126065</v>
      </c>
      <c r="DC66" s="71">
        <v>3.3156046062565649</v>
      </c>
      <c r="DD66" s="71">
        <v>1.299149067162398</v>
      </c>
      <c r="DE66" s="71">
        <v>2.7685124785853117</v>
      </c>
      <c r="DF66" s="71">
        <v>1.4681646389517728</v>
      </c>
      <c r="DG66" s="71">
        <v>0.65609678264524185</v>
      </c>
      <c r="DH66" s="71">
        <v>0.61643824974131645</v>
      </c>
      <c r="DI66" s="71">
        <v>1.6686836300644512</v>
      </c>
      <c r="DJ66" s="71">
        <v>0.98423688314696434</v>
      </c>
      <c r="DK66" s="71">
        <v>0.41991318667006616</v>
      </c>
      <c r="DL66" s="71">
        <v>0.24012796835042469</v>
      </c>
      <c r="DM66" s="71">
        <v>7.7012707175814668E-2</v>
      </c>
      <c r="DN66" s="71">
        <v>0.1146522541333294</v>
      </c>
      <c r="DO66" s="71">
        <v>0.61884725785926764</v>
      </c>
      <c r="DQ66" s="71"/>
      <c r="DR66" s="71"/>
      <c r="DS66" s="71"/>
      <c r="DT66" s="71"/>
      <c r="DU66" s="71"/>
      <c r="DV66" s="71"/>
      <c r="DW66" s="71"/>
      <c r="DX66" s="71"/>
      <c r="DY66" s="71"/>
      <c r="DZ66" s="71"/>
      <c r="EA66" s="71"/>
      <c r="EB66" s="71"/>
      <c r="EC66" s="71"/>
      <c r="ED66" s="71"/>
    </row>
    <row r="67" spans="1:134">
      <c r="A67" s="4">
        <v>87</v>
      </c>
      <c r="B67" s="46" t="s">
        <v>825</v>
      </c>
      <c r="C67" s="65" t="str">
        <f t="shared" si="5"/>
        <v>L087</v>
      </c>
      <c r="D67" s="69">
        <v>1810173.84</v>
      </c>
      <c r="E67" s="68">
        <v>22232611.160000011</v>
      </c>
      <c r="F67" s="69">
        <v>417616.83000000007</v>
      </c>
      <c r="G67" s="69">
        <v>2275459.9300000146</v>
      </c>
      <c r="H67" s="70">
        <v>90.372020371909926</v>
      </c>
      <c r="I67" s="70">
        <v>11.401727149211037</v>
      </c>
      <c r="J67" s="69">
        <v>2862535.9499999997</v>
      </c>
      <c r="K67" s="69">
        <v>2696452.99</v>
      </c>
      <c r="L67" s="69">
        <v>2668627.8800000004</v>
      </c>
      <c r="M67" s="69">
        <v>3641483.9600000004</v>
      </c>
      <c r="N67" s="69">
        <v>4403385.54</v>
      </c>
      <c r="O67" s="69">
        <v>5739258.5199999977</v>
      </c>
      <c r="P67" s="69">
        <v>2923923.7499999995</v>
      </c>
      <c r="Q67" s="69">
        <v>2578658.5199999996</v>
      </c>
      <c r="R67" s="69">
        <v>6607859.5499999998</v>
      </c>
      <c r="S67" s="69">
        <v>2546088.88</v>
      </c>
      <c r="T67" s="69">
        <v>2836838.8400000008</v>
      </c>
      <c r="U67" s="69">
        <v>2929067.7800000003</v>
      </c>
      <c r="V67" s="69">
        <v>1810173.84</v>
      </c>
      <c r="W67" s="70">
        <v>94.030108665110959</v>
      </c>
      <c r="X67" s="70">
        <v>87.744665993611321</v>
      </c>
      <c r="Y67" s="70">
        <v>92.83225653655785</v>
      </c>
      <c r="Z67" s="71">
        <v>106.80864482997019</v>
      </c>
      <c r="AA67" s="71">
        <v>104.97010872295762</v>
      </c>
      <c r="AB67" s="71">
        <v>101.80546926816601</v>
      </c>
      <c r="AC67" s="71">
        <v>80.617024731143033</v>
      </c>
      <c r="AD67" s="71">
        <v>84.834602834537591</v>
      </c>
      <c r="AE67" s="71">
        <v>98.566355729361263</v>
      </c>
      <c r="AF67" s="71">
        <v>77.803589900085512</v>
      </c>
      <c r="AG67" s="71">
        <v>88.187767602381953</v>
      </c>
      <c r="AH67" s="71">
        <v>96.474263174683344</v>
      </c>
      <c r="AI67" s="71">
        <v>106.15037511822329</v>
      </c>
      <c r="AJ67" s="71">
        <v>-21.355562028419016</v>
      </c>
      <c r="AK67" s="71">
        <v>-26.234551412203743</v>
      </c>
      <c r="AL67" s="71">
        <v>-27.622055925798307</v>
      </c>
      <c r="AM67" s="71">
        <v>-13.829958776368867</v>
      </c>
      <c r="AN67" s="71">
        <v>-21.233155965263585</v>
      </c>
      <c r="AO67" s="71">
        <v>-11.665330809270424</v>
      </c>
      <c r="AP67" s="71">
        <v>-18.367575673464909</v>
      </c>
      <c r="AQ67" s="71">
        <v>7.1497472325183331</v>
      </c>
      <c r="AR67" s="71">
        <v>133.55137839612809</v>
      </c>
      <c r="AS67" s="71">
        <v>-47.281267281295122</v>
      </c>
      <c r="AT67" s="71">
        <v>12.725182386653277</v>
      </c>
      <c r="AU67" s="71">
        <v>22.007899647496565</v>
      </c>
      <c r="AV67" s="72">
        <v>29.989208843952465</v>
      </c>
      <c r="AW67" s="73">
        <v>-777309.44000000134</v>
      </c>
      <c r="AX67" s="73">
        <v>-958988.73999999976</v>
      </c>
      <c r="AY67" s="73">
        <v>-1018445.46</v>
      </c>
      <c r="AZ67" s="73">
        <v>-584444.10999999987</v>
      </c>
      <c r="BA67" s="73">
        <v>-1186975.4300000006</v>
      </c>
      <c r="BB67" s="73">
        <v>-706563.13000000082</v>
      </c>
      <c r="BC67" s="73">
        <v>-657892.88000000035</v>
      </c>
      <c r="BD67" s="73">
        <v>172065.33000000007</v>
      </c>
      <c r="BE67" s="73">
        <v>3778563.66</v>
      </c>
      <c r="BF67" s="73">
        <v>-2283482.6000000015</v>
      </c>
      <c r="BG67" s="73">
        <v>320241.59000000171</v>
      </c>
      <c r="BH67" s="73">
        <v>528348.00000000047</v>
      </c>
      <c r="BI67" s="73">
        <v>417616.83000000007</v>
      </c>
      <c r="BJ67" s="71">
        <v>17.800466969172035</v>
      </c>
      <c r="BK67" s="71">
        <v>7.9704362077660136</v>
      </c>
      <c r="BL67" s="71">
        <v>9.352129097157599</v>
      </c>
      <c r="BM67" s="71">
        <v>11.708089240518365</v>
      </c>
      <c r="BN67" s="71">
        <v>2.2281240608875228</v>
      </c>
      <c r="BO67" s="71">
        <v>11.738004702311089</v>
      </c>
      <c r="BP67" s="71">
        <v>20.877647427718539</v>
      </c>
      <c r="BQ67" s="71">
        <v>18.670278752052539</v>
      </c>
      <c r="BR67" s="72">
        <v>3.4482301398016468</v>
      </c>
      <c r="BS67" s="72">
        <v>11.317900658424843</v>
      </c>
      <c r="BT67" s="71">
        <v>12.050811907184547</v>
      </c>
      <c r="BU67" s="71">
        <v>15.193243547034768</v>
      </c>
      <c r="BV67" s="71">
        <v>16.22521206953461</v>
      </c>
      <c r="BW67" s="71">
        <v>10.339145809128135</v>
      </c>
      <c r="BX67" s="75">
        <v>54671</v>
      </c>
      <c r="BY67" s="75">
        <v>45562</v>
      </c>
      <c r="BZ67" s="75">
        <v>45910</v>
      </c>
      <c r="CA67" s="75">
        <v>52560</v>
      </c>
      <c r="CB67" s="75">
        <v>56435</v>
      </c>
      <c r="CC67" s="75">
        <v>67642</v>
      </c>
      <c r="CD67" s="75">
        <v>50592</v>
      </c>
      <c r="CE67" s="75">
        <v>47675</v>
      </c>
      <c r="CF67" s="75">
        <v>65286</v>
      </c>
      <c r="CG67" s="75">
        <v>45130</v>
      </c>
      <c r="CH67" s="75">
        <v>50725</v>
      </c>
      <c r="CI67" s="75">
        <v>54872</v>
      </c>
      <c r="CJ67" s="75">
        <v>32413</v>
      </c>
      <c r="CK67" s="75">
        <v>346693</v>
      </c>
      <c r="CL67" s="73">
        <v>5103806.2399999993</v>
      </c>
      <c r="CM67" s="73">
        <v>4618795.3800000008</v>
      </c>
      <c r="CN67" s="73">
        <v>5271403.8099999987</v>
      </c>
      <c r="CO67" s="73">
        <v>5497930.5199999996</v>
      </c>
      <c r="CP67" s="73">
        <v>5656650.6799999997</v>
      </c>
      <c r="CQ67" s="73">
        <v>4894427.0300000021</v>
      </c>
      <c r="CR67" s="73">
        <v>4577704.0699999994</v>
      </c>
      <c r="CS67" s="73">
        <v>6531124.6600000001</v>
      </c>
      <c r="CT67" s="73">
        <v>4743730.71</v>
      </c>
      <c r="CU67" s="73">
        <v>4651281.3499999996</v>
      </c>
      <c r="CV67" s="73">
        <v>4975414.7299999995</v>
      </c>
      <c r="CW67" s="73">
        <v>4416535.959999999</v>
      </c>
      <c r="CX67" s="73">
        <v>4373830.7800000012</v>
      </c>
      <c r="CY67" s="77"/>
      <c r="CZ67" s="4">
        <v>87</v>
      </c>
      <c r="DA67" s="76" t="str">
        <f t="shared" si="6"/>
        <v>L087</v>
      </c>
      <c r="DB67" s="71">
        <v>3.6586535299875607</v>
      </c>
      <c r="DC67" s="71">
        <v>5.5619649900767607</v>
      </c>
      <c r="DD67" s="71">
        <v>1.3401140036631105</v>
      </c>
      <c r="DE67" s="71">
        <v>1.0789918201216624</v>
      </c>
      <c r="DF67" s="71">
        <v>1.646557963737634</v>
      </c>
      <c r="DG67" s="71">
        <v>1.0617956849036827</v>
      </c>
      <c r="DH67" s="71">
        <v>0.65025916265309514</v>
      </c>
      <c r="DI67" s="71">
        <v>0.75654251629765668</v>
      </c>
      <c r="DJ67" s="71">
        <v>0.44436693948880701</v>
      </c>
      <c r="DK67" s="71">
        <v>0.32727776223455241</v>
      </c>
      <c r="DL67" s="71">
        <v>0.60900749749330896</v>
      </c>
      <c r="DM67" s="71">
        <v>0.41451329300953993</v>
      </c>
      <c r="DN67" s="71">
        <v>0.45599707847553406</v>
      </c>
      <c r="DO67" s="71">
        <v>0.51371069981082196</v>
      </c>
      <c r="DQ67" s="71"/>
      <c r="DR67" s="71"/>
      <c r="DS67" s="71"/>
      <c r="DT67" s="71"/>
      <c r="DU67" s="71"/>
      <c r="DV67" s="71"/>
      <c r="DW67" s="71"/>
      <c r="DX67" s="71"/>
      <c r="DY67" s="71"/>
      <c r="DZ67" s="71"/>
      <c r="EA67" s="71"/>
      <c r="EB67" s="71"/>
      <c r="EC67" s="71"/>
      <c r="ED67" s="71"/>
    </row>
    <row r="68" spans="1:134">
      <c r="A68" s="4">
        <v>69</v>
      </c>
      <c r="B68" s="46" t="s">
        <v>831</v>
      </c>
      <c r="C68" s="65" t="str">
        <f t="shared" si="5"/>
        <v>L069</v>
      </c>
      <c r="D68" s="69">
        <v>1181954.76</v>
      </c>
      <c r="E68" s="68">
        <v>16796586.909999996</v>
      </c>
      <c r="F68" s="69">
        <v>-22886.380000000121</v>
      </c>
      <c r="G68" s="69">
        <v>850057.44000000134</v>
      </c>
      <c r="H68" s="70">
        <v>84.21115652742013</v>
      </c>
      <c r="I68" s="70">
        <v>5.3306736214873807</v>
      </c>
      <c r="J68" s="69">
        <v>2145672.9900000002</v>
      </c>
      <c r="K68" s="69">
        <v>2089497.8900000004</v>
      </c>
      <c r="L68" s="69">
        <v>1890421.4</v>
      </c>
      <c r="M68" s="69">
        <v>2353456.77</v>
      </c>
      <c r="N68" s="69">
        <v>2953520.6500000004</v>
      </c>
      <c r="O68" s="69">
        <v>3812539.8699999992</v>
      </c>
      <c r="P68" s="69">
        <v>1737079.16</v>
      </c>
      <c r="Q68" s="69">
        <v>1662029.0099999998</v>
      </c>
      <c r="R68" s="69">
        <v>6330889.1699999999</v>
      </c>
      <c r="S68" s="69">
        <v>1887454.4900000005</v>
      </c>
      <c r="T68" s="69">
        <v>2063947.4300000004</v>
      </c>
      <c r="U68" s="69">
        <v>1933232.8899999997</v>
      </c>
      <c r="V68" s="69">
        <v>1181954.76</v>
      </c>
      <c r="W68" s="70">
        <v>89.770716933353839</v>
      </c>
      <c r="X68" s="70">
        <v>92.852065723407875</v>
      </c>
      <c r="Y68" s="70">
        <v>89.854299689276857</v>
      </c>
      <c r="Z68" s="71">
        <v>95.256645236562079</v>
      </c>
      <c r="AA68" s="71">
        <v>97.986146269751757</v>
      </c>
      <c r="AB68" s="71">
        <v>109.50895408529901</v>
      </c>
      <c r="AC68" s="71">
        <v>76.433365037345965</v>
      </c>
      <c r="AD68" s="71">
        <v>85.26761254830582</v>
      </c>
      <c r="AE68" s="71">
        <v>94.8760079891739</v>
      </c>
      <c r="AF68" s="71">
        <v>63.116223163430405</v>
      </c>
      <c r="AG68" s="71">
        <v>87.818254594462928</v>
      </c>
      <c r="AH68" s="71">
        <v>83.787789264511275</v>
      </c>
      <c r="AI68" s="71">
        <v>84.236186560042739</v>
      </c>
      <c r="AJ68" s="71">
        <v>-18.409428345957235</v>
      </c>
      <c r="AK68" s="71">
        <v>-24.626680477270735</v>
      </c>
      <c r="AL68" s="71">
        <v>-25.004900769523353</v>
      </c>
      <c r="AM68" s="71">
        <v>-30.121433423824783</v>
      </c>
      <c r="AN68" s="71">
        <v>-29.72863030825642</v>
      </c>
      <c r="AO68" s="71">
        <v>-15.08178973650468</v>
      </c>
      <c r="AP68" s="71">
        <v>-25.242237787682843</v>
      </c>
      <c r="AQ68" s="71">
        <v>7.7300566803827131</v>
      </c>
      <c r="AR68" s="71">
        <v>161.75128792384558</v>
      </c>
      <c r="AS68" s="71">
        <v>-59.525734863758764</v>
      </c>
      <c r="AT68" s="71">
        <v>8.29003357459559</v>
      </c>
      <c r="AU68" s="71">
        <v>2.4309982633281768</v>
      </c>
      <c r="AV68" s="72">
        <v>-1.8995350706567105</v>
      </c>
      <c r="AW68" s="73">
        <v>-484132.08000000054</v>
      </c>
      <c r="AX68" s="73">
        <v>-682700.41999999969</v>
      </c>
      <c r="AY68" s="73">
        <v>-630305.18000000017</v>
      </c>
      <c r="AZ68" s="73">
        <v>-1014466.8799999999</v>
      </c>
      <c r="BA68" s="73">
        <v>-1249500.669999999</v>
      </c>
      <c r="BB68" s="73">
        <v>-643498.8900000006</v>
      </c>
      <c r="BC68" s="73">
        <v>-586531.27000000072</v>
      </c>
      <c r="BD68" s="73">
        <v>119257.14000000013</v>
      </c>
      <c r="BE68" s="73">
        <v>3912223.26</v>
      </c>
      <c r="BF68" s="73">
        <v>-2775890.1900000004</v>
      </c>
      <c r="BG68" s="73">
        <v>158003.40000000061</v>
      </c>
      <c r="BH68" s="73">
        <v>45881.479999999749</v>
      </c>
      <c r="BI68" s="73">
        <v>-22886.380000000121</v>
      </c>
      <c r="BJ68" s="71">
        <v>8.7457910792082831</v>
      </c>
      <c r="BK68" s="71">
        <v>4.3658955263053594</v>
      </c>
      <c r="BL68" s="71">
        <v>5.2352075691608615</v>
      </c>
      <c r="BM68" s="71">
        <v>6.5673147340296083</v>
      </c>
      <c r="BN68" s="71">
        <v>-0.82428849774620261</v>
      </c>
      <c r="BO68" s="71">
        <v>3.6477518494401355</v>
      </c>
      <c r="BP68" s="71">
        <v>13.441512252618274</v>
      </c>
      <c r="BQ68" s="71">
        <v>16.254313551018448</v>
      </c>
      <c r="BR68" s="72">
        <v>4.2025799081368538</v>
      </c>
      <c r="BS68" s="72">
        <v>6.7394720188125188</v>
      </c>
      <c r="BT68" s="71">
        <v>9.008879936878456</v>
      </c>
      <c r="BU68" s="71">
        <v>10.956542651796966</v>
      </c>
      <c r="BV68" s="71">
        <v>8.698375195485708</v>
      </c>
      <c r="BW68" s="71">
        <v>6.528698972829643</v>
      </c>
      <c r="BX68" s="75">
        <v>35299</v>
      </c>
      <c r="BY68" s="75">
        <v>35735</v>
      </c>
      <c r="BZ68" s="75">
        <v>32409</v>
      </c>
      <c r="CA68" s="75">
        <v>35378</v>
      </c>
      <c r="CB68" s="75">
        <v>40148</v>
      </c>
      <c r="CC68" s="75">
        <v>52102</v>
      </c>
      <c r="CD68" s="75">
        <v>31988</v>
      </c>
      <c r="CE68" s="75">
        <v>30558</v>
      </c>
      <c r="CF68" s="75">
        <v>61848</v>
      </c>
      <c r="CG68" s="75">
        <v>32290</v>
      </c>
      <c r="CH68" s="75">
        <v>33113</v>
      </c>
      <c r="CI68" s="75">
        <v>34811</v>
      </c>
      <c r="CJ68" s="75">
        <v>20788</v>
      </c>
      <c r="CK68" s="75">
        <v>245396</v>
      </c>
      <c r="CL68" s="73">
        <v>4539382.8100000015</v>
      </c>
      <c r="CM68" s="73">
        <v>4079086.7299999995</v>
      </c>
      <c r="CN68" s="73">
        <v>4409509.6800000016</v>
      </c>
      <c r="CO68" s="73">
        <v>4895376.120000001</v>
      </c>
      <c r="CP68" s="73">
        <v>5396153.2699999996</v>
      </c>
      <c r="CQ68" s="73">
        <v>4095130.13</v>
      </c>
      <c r="CR68" s="73">
        <v>3608100.83</v>
      </c>
      <c r="CS68" s="73">
        <v>6509778.4299999988</v>
      </c>
      <c r="CT68" s="73">
        <v>4299426.5599999996</v>
      </c>
      <c r="CU68" s="73">
        <v>3763775.9800000014</v>
      </c>
      <c r="CV68" s="73">
        <v>3713512.87</v>
      </c>
      <c r="CW68" s="73">
        <v>3674783.7399999988</v>
      </c>
      <c r="CX68" s="73">
        <v>3686715.15</v>
      </c>
      <c r="CY68" s="77"/>
      <c r="CZ68" s="4">
        <v>69</v>
      </c>
      <c r="DA68" s="76" t="str">
        <f t="shared" si="6"/>
        <v>L069</v>
      </c>
      <c r="DB68" s="71">
        <v>5.549823250761146</v>
      </c>
      <c r="DC68" s="71">
        <v>7.9899462888754842</v>
      </c>
      <c r="DD68" s="71">
        <v>1.314384878380507</v>
      </c>
      <c r="DE68" s="71">
        <v>1.3263863123124033</v>
      </c>
      <c r="DF68" s="71">
        <v>1.3581867293852385</v>
      </c>
      <c r="DG68" s="71">
        <v>0.885403910529863</v>
      </c>
      <c r="DH68" s="71">
        <v>0.75272296921680959</v>
      </c>
      <c r="DI68" s="71">
        <v>0.5639202027957182</v>
      </c>
      <c r="DJ68" s="71">
        <v>0.31031033727366064</v>
      </c>
      <c r="DK68" s="71">
        <v>0.40370128079249251</v>
      </c>
      <c r="DL68" s="71">
        <v>0.41285622830153901</v>
      </c>
      <c r="DM68" s="71">
        <v>0.24683443500371702</v>
      </c>
      <c r="DN68" s="71">
        <v>0.3575365411316126</v>
      </c>
      <c r="DO68" s="71">
        <v>0.40106006151562834</v>
      </c>
      <c r="DQ68" s="71"/>
      <c r="DR68" s="71"/>
      <c r="DS68" s="71"/>
      <c r="DT68" s="71"/>
      <c r="DU68" s="71"/>
      <c r="DV68" s="71"/>
      <c r="DW68" s="71"/>
      <c r="DX68" s="71"/>
      <c r="DY68" s="71"/>
      <c r="DZ68" s="71"/>
      <c r="EA68" s="71"/>
      <c r="EB68" s="71"/>
      <c r="EC68" s="71"/>
      <c r="ED68" s="71"/>
    </row>
    <row r="69" spans="1:134">
      <c r="A69" s="4">
        <v>75</v>
      </c>
      <c r="B69" s="46" t="s">
        <v>838</v>
      </c>
      <c r="C69" s="65" t="str">
        <f t="shared" si="5"/>
        <v>L075</v>
      </c>
      <c r="D69" s="69">
        <v>931369.95999999973</v>
      </c>
      <c r="E69" s="68">
        <v>9304727.3099999987</v>
      </c>
      <c r="F69" s="69">
        <v>325346.00999999978</v>
      </c>
      <c r="G69" s="69">
        <v>2279744.910000002</v>
      </c>
      <c r="H69" s="70">
        <v>105.97132839535067</v>
      </c>
      <c r="I69" s="70">
        <v>32.451966143004185</v>
      </c>
      <c r="J69" s="69">
        <v>1240722.8599999999</v>
      </c>
      <c r="K69" s="69">
        <v>1152189.4100000001</v>
      </c>
      <c r="L69" s="69">
        <v>1083861.1700000002</v>
      </c>
      <c r="M69" s="69">
        <v>1341633.2099999997</v>
      </c>
      <c r="N69" s="69">
        <v>1943153.81</v>
      </c>
      <c r="O69" s="69">
        <v>1972953.43</v>
      </c>
      <c r="P69" s="69">
        <v>1177794.08</v>
      </c>
      <c r="Q69" s="69">
        <v>1096867.4999999998</v>
      </c>
      <c r="R69" s="69">
        <v>1951945.38</v>
      </c>
      <c r="S69" s="69">
        <v>1222263.74</v>
      </c>
      <c r="T69" s="69">
        <v>1394708.4000000001</v>
      </c>
      <c r="U69" s="69">
        <v>1529778.25</v>
      </c>
      <c r="V69" s="69">
        <v>931369.95999999973</v>
      </c>
      <c r="W69" s="70">
        <v>116.21428696533688</v>
      </c>
      <c r="X69" s="70">
        <v>102.4352884544047</v>
      </c>
      <c r="Y69" s="70">
        <v>95.715390469152183</v>
      </c>
      <c r="Z69" s="71">
        <v>91.288980148331561</v>
      </c>
      <c r="AA69" s="71">
        <v>124.44636087913574</v>
      </c>
      <c r="AB69" s="71">
        <v>102.27104508921076</v>
      </c>
      <c r="AC69" s="71">
        <v>107.88884991519198</v>
      </c>
      <c r="AD69" s="71">
        <v>94.16794070233307</v>
      </c>
      <c r="AE69" s="71">
        <v>104.42140272741698</v>
      </c>
      <c r="AF69" s="71">
        <v>107.96658522763683</v>
      </c>
      <c r="AG69" s="71">
        <v>102.48795398660575</v>
      </c>
      <c r="AH69" s="71">
        <v>111.64842922859086</v>
      </c>
      <c r="AI69" s="71">
        <v>117.6642150569178</v>
      </c>
      <c r="AJ69" s="71">
        <v>16.254721010020212</v>
      </c>
      <c r="AK69" s="71">
        <v>1.1035010668878131</v>
      </c>
      <c r="AL69" s="71">
        <v>-1.1296896368106712</v>
      </c>
      <c r="AM69" s="71">
        <v>5.8291502759846736</v>
      </c>
      <c r="AN69" s="71">
        <v>24.424746621344752</v>
      </c>
      <c r="AO69" s="71">
        <v>13.33898203336541</v>
      </c>
      <c r="AP69" s="71">
        <v>14.369287545575515</v>
      </c>
      <c r="AQ69" s="71">
        <v>21.214335086795757</v>
      </c>
      <c r="AR69" s="71">
        <v>87.114318630839321</v>
      </c>
      <c r="AS69" s="71">
        <v>-10.330735412784842</v>
      </c>
      <c r="AT69" s="71">
        <v>36.012106535641266</v>
      </c>
      <c r="AU69" s="71">
        <v>45.340240421333419</v>
      </c>
      <c r="AV69" s="72">
        <v>53.685338673496297</v>
      </c>
      <c r="AW69" s="73">
        <v>173477.71999999997</v>
      </c>
      <c r="AX69" s="73">
        <v>12575.649999999907</v>
      </c>
      <c r="AY69" s="73">
        <v>-12384.170000000158</v>
      </c>
      <c r="AZ69" s="73">
        <v>73898.179999999935</v>
      </c>
      <c r="BA69" s="73">
        <v>381443.72999999952</v>
      </c>
      <c r="BB69" s="73">
        <v>252998.02000000025</v>
      </c>
      <c r="BC69" s="73">
        <v>147977.33000000019</v>
      </c>
      <c r="BD69" s="73">
        <v>191968.33999999962</v>
      </c>
      <c r="BE69" s="73">
        <v>908762.04999999993</v>
      </c>
      <c r="BF69" s="73">
        <v>-140816.17999999924</v>
      </c>
      <c r="BG69" s="73">
        <v>369278.79999999993</v>
      </c>
      <c r="BH69" s="73">
        <v>477228.55999999982</v>
      </c>
      <c r="BI69" s="73">
        <v>325346.00999999978</v>
      </c>
      <c r="BJ69" s="71">
        <v>22.551261010740557</v>
      </c>
      <c r="BK69" s="71">
        <v>17.170319045057735</v>
      </c>
      <c r="BL69" s="71">
        <v>16.284853218125239</v>
      </c>
      <c r="BM69" s="71">
        <v>17.113267905484452</v>
      </c>
      <c r="BN69" s="71">
        <v>3.0392984042055433</v>
      </c>
      <c r="BO69" s="71">
        <v>13.026331802815776</v>
      </c>
      <c r="BP69" s="71">
        <v>23.325406934645148</v>
      </c>
      <c r="BQ69" s="71">
        <v>23.330200440860526</v>
      </c>
      <c r="BR69" s="72">
        <v>16.601314937673894</v>
      </c>
      <c r="BS69" s="72">
        <v>16.298564699632383</v>
      </c>
      <c r="BT69" s="71">
        <v>17.978204173042545</v>
      </c>
      <c r="BU69" s="71">
        <v>18.443808667506001</v>
      </c>
      <c r="BV69" s="71">
        <v>17.099069911782607</v>
      </c>
      <c r="BW69" s="71">
        <v>17.418941550527975</v>
      </c>
      <c r="BX69" s="75">
        <v>35548</v>
      </c>
      <c r="BY69" s="75">
        <v>33481</v>
      </c>
      <c r="BZ69" s="75">
        <v>30957</v>
      </c>
      <c r="CA69" s="75">
        <v>34655</v>
      </c>
      <c r="CB69" s="75">
        <v>38204</v>
      </c>
      <c r="CC69" s="75">
        <v>41047</v>
      </c>
      <c r="CD69" s="75">
        <v>31114</v>
      </c>
      <c r="CE69" s="75">
        <v>31539</v>
      </c>
      <c r="CF69" s="75">
        <v>41968</v>
      </c>
      <c r="CG69" s="75">
        <v>34251</v>
      </c>
      <c r="CH69" s="75">
        <v>37895</v>
      </c>
      <c r="CI69" s="75">
        <v>42113</v>
      </c>
      <c r="CJ69" s="75">
        <v>24428</v>
      </c>
      <c r="CK69" s="75">
        <v>243308</v>
      </c>
      <c r="CL69" s="73">
        <v>1986149.8699999996</v>
      </c>
      <c r="CM69" s="73">
        <v>1796556.1199999999</v>
      </c>
      <c r="CN69" s="73">
        <v>1772200.44</v>
      </c>
      <c r="CO69" s="73">
        <v>2206061.5599999991</v>
      </c>
      <c r="CP69" s="73">
        <v>2086067.34</v>
      </c>
      <c r="CQ69" s="73">
        <v>1740248.7700000005</v>
      </c>
      <c r="CR69" s="73">
        <v>1492847.8799999997</v>
      </c>
      <c r="CS69" s="73">
        <v>1997159.2100000004</v>
      </c>
      <c r="CT69" s="73">
        <v>1905890.3599999996</v>
      </c>
      <c r="CU69" s="73">
        <v>1794059.94</v>
      </c>
      <c r="CV69" s="73">
        <v>1918773.2400000002</v>
      </c>
      <c r="CW69" s="73">
        <v>1871818.7600000007</v>
      </c>
      <c r="CX69" s="73">
        <v>1912672.4100000001</v>
      </c>
      <c r="CY69" s="77"/>
      <c r="CZ69" s="4">
        <v>75</v>
      </c>
      <c r="DA69" s="76" t="str">
        <f t="shared" si="6"/>
        <v>L075</v>
      </c>
      <c r="DB69" s="71">
        <v>0.82387815050087265</v>
      </c>
      <c r="DC69" s="71">
        <v>1.6313526134146508</v>
      </c>
      <c r="DD69" s="71">
        <v>0.62369849118537424</v>
      </c>
      <c r="DE69" s="71">
        <v>0.42185575945818232</v>
      </c>
      <c r="DF69" s="71">
        <v>0.88313809971260082</v>
      </c>
      <c r="DG69" s="71">
        <v>0.28281408614782499</v>
      </c>
      <c r="DH69" s="71">
        <v>0.2733377144532903</v>
      </c>
      <c r="DI69" s="71">
        <v>0.75715142225074361</v>
      </c>
      <c r="DJ69" s="71">
        <v>0.90258215015299614</v>
      </c>
      <c r="DK69" s="71">
        <v>0.23857357297388818</v>
      </c>
      <c r="DL69" s="71">
        <v>0.16948895175774464</v>
      </c>
      <c r="DM69" s="71">
        <v>0.13146747670477804</v>
      </c>
      <c r="DN69" s="71">
        <v>0.18808062358881777</v>
      </c>
      <c r="DO69" s="71">
        <v>0.40917691830346875</v>
      </c>
      <c r="DQ69" s="71"/>
      <c r="DR69" s="71"/>
      <c r="DS69" s="71"/>
      <c r="DT69" s="71"/>
      <c r="DU69" s="71"/>
      <c r="DV69" s="71"/>
      <c r="DW69" s="71"/>
      <c r="DX69" s="71"/>
      <c r="DY69" s="71"/>
      <c r="DZ69" s="71"/>
      <c r="EA69" s="71"/>
      <c r="EB69" s="71"/>
      <c r="EC69" s="71"/>
      <c r="ED69" s="71"/>
    </row>
    <row r="70" spans="1:134">
      <c r="A70" s="4">
        <v>120</v>
      </c>
      <c r="B70" s="46" t="s">
        <v>846</v>
      </c>
      <c r="C70" s="65" t="str">
        <f t="shared" si="5"/>
        <v>L120</v>
      </c>
      <c r="D70" s="69">
        <v>908251.55</v>
      </c>
      <c r="E70" s="68">
        <v>10609317.470000001</v>
      </c>
      <c r="F70" s="69">
        <v>154602.95000000007</v>
      </c>
      <c r="G70" s="69">
        <v>308382.57000000402</v>
      </c>
      <c r="H70" s="70">
        <v>86.198320537609831</v>
      </c>
      <c r="I70" s="70">
        <v>2.9937338017737014</v>
      </c>
      <c r="J70" s="69">
        <v>1554354.78</v>
      </c>
      <c r="K70" s="69">
        <v>1563988.47</v>
      </c>
      <c r="L70" s="69">
        <v>1440309.0300000003</v>
      </c>
      <c r="M70" s="69">
        <v>1697004.3900000004</v>
      </c>
      <c r="N70" s="69">
        <v>2618581.4700000002</v>
      </c>
      <c r="O70" s="69">
        <v>2381137.9900000002</v>
      </c>
      <c r="P70" s="69">
        <v>1366985.06</v>
      </c>
      <c r="Q70" s="69">
        <v>1316957.32</v>
      </c>
      <c r="R70" s="69">
        <v>2677403.2300000004</v>
      </c>
      <c r="S70" s="69">
        <v>1340206.92</v>
      </c>
      <c r="T70" s="69">
        <v>1453513.3500000003</v>
      </c>
      <c r="U70" s="69">
        <v>1546000.04</v>
      </c>
      <c r="V70" s="69">
        <v>908251.55</v>
      </c>
      <c r="W70" s="70">
        <v>108.96604377055669</v>
      </c>
      <c r="X70" s="70">
        <v>106.58916605771817</v>
      </c>
      <c r="Y70" s="70">
        <v>102.33877915160703</v>
      </c>
      <c r="Z70" s="71">
        <v>102.72896992631657</v>
      </c>
      <c r="AA70" s="71">
        <v>111.9319804144595</v>
      </c>
      <c r="AB70" s="71">
        <v>89.00079378500763</v>
      </c>
      <c r="AC70" s="71">
        <v>81.543560522067509</v>
      </c>
      <c r="AD70" s="71">
        <v>82.410746158392598</v>
      </c>
      <c r="AE70" s="71">
        <v>87.595341205095849</v>
      </c>
      <c r="AF70" s="71">
        <v>80.092672229391781</v>
      </c>
      <c r="AG70" s="71">
        <v>86.665554336766135</v>
      </c>
      <c r="AH70" s="71">
        <v>91.748407378991416</v>
      </c>
      <c r="AI70" s="71">
        <v>96.465368877497809</v>
      </c>
      <c r="AJ70" s="71">
        <v>-1.6564412077522128</v>
      </c>
      <c r="AK70" s="71">
        <v>-0.83549941309907227</v>
      </c>
      <c r="AL70" s="71">
        <v>-15.717914667249655</v>
      </c>
      <c r="AM70" s="71">
        <v>-8.9373318373480064</v>
      </c>
      <c r="AN70" s="71">
        <v>-13.803233615604793</v>
      </c>
      <c r="AO70" s="71">
        <v>-19.282971474994159</v>
      </c>
      <c r="AP70" s="71">
        <v>-25.806173582169521</v>
      </c>
      <c r="AQ70" s="71">
        <v>6.5719526093721781</v>
      </c>
      <c r="AR70" s="71">
        <v>72.602821492513002</v>
      </c>
      <c r="AS70" s="71">
        <v>-41.165037399079274</v>
      </c>
      <c r="AT70" s="71">
        <v>8.3477422953051708</v>
      </c>
      <c r="AU70" s="71">
        <v>19.06395097153024</v>
      </c>
      <c r="AV70" s="72">
        <v>20.513930497582034</v>
      </c>
      <c r="AW70" s="73">
        <v>-26180.639999999665</v>
      </c>
      <c r="AX70" s="73">
        <v>-13177.209999999963</v>
      </c>
      <c r="AY70" s="73">
        <v>-268605.77</v>
      </c>
      <c r="AZ70" s="73">
        <v>-166552.23999999976</v>
      </c>
      <c r="BA70" s="73">
        <v>-419017.59999999963</v>
      </c>
      <c r="BB70" s="73">
        <v>-533160.89000000013</v>
      </c>
      <c r="BC70" s="73">
        <v>-475466.16000000015</v>
      </c>
      <c r="BD70" s="73">
        <v>81212.559999999823</v>
      </c>
      <c r="BE70" s="73">
        <v>1126210.030000001</v>
      </c>
      <c r="BF70" s="73">
        <v>-937702.10000000009</v>
      </c>
      <c r="BG70" s="73">
        <v>111987.15000000014</v>
      </c>
      <c r="BH70" s="73">
        <v>247538.14000000013</v>
      </c>
      <c r="BI70" s="73">
        <v>154602.95000000007</v>
      </c>
      <c r="BJ70" s="71">
        <v>19.207454653616736</v>
      </c>
      <c r="BK70" s="71">
        <v>13.428569320892443</v>
      </c>
      <c r="BL70" s="71">
        <v>11.793892778177955</v>
      </c>
      <c r="BM70" s="71">
        <v>11.606842467475229</v>
      </c>
      <c r="BN70" s="71">
        <v>1.1102607331869319</v>
      </c>
      <c r="BO70" s="71">
        <v>5.2624467838093629</v>
      </c>
      <c r="BP70" s="71">
        <v>20.312628862913321</v>
      </c>
      <c r="BQ70" s="71">
        <v>21.08288941399427</v>
      </c>
      <c r="BR70" s="72">
        <v>15.835461715571036</v>
      </c>
      <c r="BS70" s="72">
        <v>14.409273144998096</v>
      </c>
      <c r="BT70" s="71">
        <v>16.413393799714083</v>
      </c>
      <c r="BU70" s="71">
        <v>17.897073967000747</v>
      </c>
      <c r="BV70" s="71">
        <v>18.145117395671566</v>
      </c>
      <c r="BW70" s="71">
        <v>15.976615927034747</v>
      </c>
      <c r="BX70" s="75">
        <v>35884</v>
      </c>
      <c r="BY70" s="75">
        <v>32788</v>
      </c>
      <c r="BZ70" s="75">
        <v>29541</v>
      </c>
      <c r="CA70" s="75">
        <v>32395</v>
      </c>
      <c r="CB70" s="75">
        <v>36463</v>
      </c>
      <c r="CC70" s="75">
        <v>38639</v>
      </c>
      <c r="CD70" s="75">
        <v>30669</v>
      </c>
      <c r="CE70" s="75">
        <v>30196</v>
      </c>
      <c r="CF70" s="75">
        <v>40009</v>
      </c>
      <c r="CG70" s="75">
        <v>29130</v>
      </c>
      <c r="CH70" s="75">
        <v>31468</v>
      </c>
      <c r="CI70" s="75">
        <v>34506</v>
      </c>
      <c r="CJ70" s="75">
        <v>20468</v>
      </c>
      <c r="CK70" s="75">
        <v>216446</v>
      </c>
      <c r="CL70" s="73">
        <v>3659370.57</v>
      </c>
      <c r="CM70" s="73">
        <v>3405706.2499999995</v>
      </c>
      <c r="CN70" s="73">
        <v>3422465.9999999995</v>
      </c>
      <c r="CO70" s="73">
        <v>3578089.48</v>
      </c>
      <c r="CP70" s="73">
        <v>3429331.86</v>
      </c>
      <c r="CQ70" s="73">
        <v>3045989.72</v>
      </c>
      <c r="CR70" s="73">
        <v>2326199.12</v>
      </c>
      <c r="CS70" s="73">
        <v>3636828.8500000006</v>
      </c>
      <c r="CT70" s="73">
        <v>2926098.1</v>
      </c>
      <c r="CU70" s="73">
        <v>2817139.99</v>
      </c>
      <c r="CV70" s="73">
        <v>3091356.2000000011</v>
      </c>
      <c r="CW70" s="73">
        <v>3030343.79</v>
      </c>
      <c r="CX70" s="73">
        <v>2998488.5399999996</v>
      </c>
      <c r="CY70" s="77"/>
      <c r="CZ70" s="4">
        <v>120</v>
      </c>
      <c r="DA70" s="76" t="str">
        <f t="shared" si="6"/>
        <v>L120</v>
      </c>
      <c r="DB70" s="71">
        <v>2.5110656470777624</v>
      </c>
      <c r="DC70" s="71">
        <v>1.5453479068116993</v>
      </c>
      <c r="DD70" s="71">
        <v>0.99889000031680686</v>
      </c>
      <c r="DE70" s="71">
        <v>0.8146367384555403</v>
      </c>
      <c r="DF70" s="71">
        <v>1.1624276181151356</v>
      </c>
      <c r="DG70" s="71">
        <v>1.0291458035271637</v>
      </c>
      <c r="DH70" s="71">
        <v>0.67235021498068515</v>
      </c>
      <c r="DI70" s="71">
        <v>0.50171871264883439</v>
      </c>
      <c r="DJ70" s="71">
        <v>0.37880048530813687</v>
      </c>
      <c r="DK70" s="71">
        <v>0.62807468353065554</v>
      </c>
      <c r="DL70" s="71">
        <v>0.39959204231456941</v>
      </c>
      <c r="DM70" s="71">
        <v>0.22209481526123004</v>
      </c>
      <c r="DN70" s="71">
        <v>0.21004924987366075</v>
      </c>
      <c r="DO70" s="71">
        <v>0.42803483265492925</v>
      </c>
      <c r="DQ70" s="71"/>
      <c r="DR70" s="71"/>
      <c r="DS70" s="71"/>
      <c r="DT70" s="71"/>
      <c r="DU70" s="71"/>
      <c r="DV70" s="71"/>
      <c r="DW70" s="71"/>
      <c r="DX70" s="71"/>
      <c r="DY70" s="71"/>
      <c r="DZ70" s="71"/>
      <c r="EA70" s="71"/>
      <c r="EB70" s="71"/>
      <c r="EC70" s="71"/>
      <c r="ED70" s="71"/>
    </row>
    <row r="71" spans="1:134">
      <c r="A71" s="4">
        <v>125</v>
      </c>
      <c r="B71" s="46" t="s">
        <v>854</v>
      </c>
      <c r="C71" s="65" t="str">
        <f t="shared" ref="C71:C134" si="7">LEFT(B71,4)</f>
        <v>L125</v>
      </c>
      <c r="D71" s="69">
        <v>773060.91</v>
      </c>
      <c r="E71" s="68">
        <v>9300461.4799999967</v>
      </c>
      <c r="F71" s="69">
        <v>-37226.04999999993</v>
      </c>
      <c r="G71" s="69">
        <v>406857.42999999784</v>
      </c>
      <c r="H71" s="70">
        <v>84.545850619722387</v>
      </c>
      <c r="I71" s="70">
        <v>4.574719401860472</v>
      </c>
      <c r="J71" s="69">
        <v>1848339.2999999998</v>
      </c>
      <c r="K71" s="69">
        <v>1244233.9300000004</v>
      </c>
      <c r="L71" s="69">
        <v>1237545.2100000002</v>
      </c>
      <c r="M71" s="69">
        <v>1672775.2300000002</v>
      </c>
      <c r="N71" s="69">
        <v>2834385.37</v>
      </c>
      <c r="O71" s="69">
        <v>2567008.3800000004</v>
      </c>
      <c r="P71" s="69">
        <v>1244251.5200000003</v>
      </c>
      <c r="Q71" s="69">
        <v>1168062.5400000003</v>
      </c>
      <c r="R71" s="69">
        <v>2488627.04</v>
      </c>
      <c r="S71" s="69">
        <v>1027598.01</v>
      </c>
      <c r="T71" s="69">
        <v>1293522.1499999999</v>
      </c>
      <c r="U71" s="69">
        <v>1305339.31</v>
      </c>
      <c r="V71" s="69">
        <v>773060.91</v>
      </c>
      <c r="W71" s="70">
        <v>134.58504761273156</v>
      </c>
      <c r="X71" s="70">
        <v>88.68865553312682</v>
      </c>
      <c r="Y71" s="70">
        <v>82.890457814903172</v>
      </c>
      <c r="Z71" s="71">
        <v>92.149933264072004</v>
      </c>
      <c r="AA71" s="71">
        <v>115.45044485230152</v>
      </c>
      <c r="AB71" s="71">
        <v>101.83775382153095</v>
      </c>
      <c r="AC71" s="71">
        <v>75.89672630483129</v>
      </c>
      <c r="AD71" s="71">
        <v>79.035478039946895</v>
      </c>
      <c r="AE71" s="71">
        <v>96.314358414354771</v>
      </c>
      <c r="AF71" s="71">
        <v>70.554166618982777</v>
      </c>
      <c r="AG71" s="71">
        <v>97.350332928599187</v>
      </c>
      <c r="AH71" s="71">
        <v>89.105418721993416</v>
      </c>
      <c r="AI71" s="71">
        <v>73.680691026813633</v>
      </c>
      <c r="AJ71" s="71">
        <v>7.8486919051046433</v>
      </c>
      <c r="AK71" s="71">
        <v>-17.508506462954653</v>
      </c>
      <c r="AL71" s="71">
        <v>-21.486769290971488</v>
      </c>
      <c r="AM71" s="71">
        <v>-17.306264575771447</v>
      </c>
      <c r="AN71" s="71">
        <v>-9.6086901602708945</v>
      </c>
      <c r="AO71" s="71">
        <v>-14.867251449467368</v>
      </c>
      <c r="AP71" s="71">
        <v>-24.324402634411346</v>
      </c>
      <c r="AQ71" s="71">
        <v>-1.2774595925892918</v>
      </c>
      <c r="AR71" s="71">
        <v>108.63667474815509</v>
      </c>
      <c r="AS71" s="71">
        <v>-46.089144405993963</v>
      </c>
      <c r="AT71" s="71">
        <v>27.410186886120091</v>
      </c>
      <c r="AU71" s="71">
        <v>14.323311811134221</v>
      </c>
      <c r="AV71" s="72">
        <v>-4.5941810540798933</v>
      </c>
      <c r="AW71" s="73">
        <v>134512.94999999972</v>
      </c>
      <c r="AX71" s="73">
        <v>-264083.92999999947</v>
      </c>
      <c r="AY71" s="73">
        <v>-338679.83999999985</v>
      </c>
      <c r="AZ71" s="73">
        <v>-350080.8199999996</v>
      </c>
      <c r="BA71" s="73">
        <v>-300808.25000000047</v>
      </c>
      <c r="BB71" s="73">
        <v>-254526.62999999942</v>
      </c>
      <c r="BC71" s="73">
        <v>-399939.68999999948</v>
      </c>
      <c r="BD71" s="73">
        <v>-15114.610000000102</v>
      </c>
      <c r="BE71" s="73">
        <v>1295822.83</v>
      </c>
      <c r="BF71" s="73">
        <v>-878507.90999999945</v>
      </c>
      <c r="BG71" s="73">
        <v>278279.82000000007</v>
      </c>
      <c r="BH71" s="73">
        <v>163543.04000000004</v>
      </c>
      <c r="BI71" s="73">
        <v>-37226.04999999993</v>
      </c>
      <c r="BJ71" s="71">
        <v>10.125946559208634</v>
      </c>
      <c r="BK71" s="71">
        <v>9.6233402715824692</v>
      </c>
      <c r="BL71" s="71">
        <v>9.072814471505696</v>
      </c>
      <c r="BM71" s="71">
        <v>10.941634878258776</v>
      </c>
      <c r="BN71" s="71">
        <v>-3.2469177146156318</v>
      </c>
      <c r="BO71" s="71">
        <v>9.1130238111035613</v>
      </c>
      <c r="BP71" s="71">
        <v>22.837017632367093</v>
      </c>
      <c r="BQ71" s="71">
        <v>22.615380951609446</v>
      </c>
      <c r="BR71" s="72">
        <v>12.17862734372706</v>
      </c>
      <c r="BS71" s="72">
        <v>12.228650563999091</v>
      </c>
      <c r="BT71" s="71">
        <v>14.892755507601077</v>
      </c>
      <c r="BU71" s="71">
        <v>15.026171396150879</v>
      </c>
      <c r="BV71" s="71">
        <v>14.433823352695804</v>
      </c>
      <c r="BW71" s="71">
        <v>14.364756744629233</v>
      </c>
      <c r="BX71" s="75">
        <v>27531</v>
      </c>
      <c r="BY71" s="75">
        <v>22590</v>
      </c>
      <c r="BZ71" s="75">
        <v>22593</v>
      </c>
      <c r="CA71" s="75">
        <v>25644</v>
      </c>
      <c r="CB71" s="75">
        <v>30469</v>
      </c>
      <c r="CC71" s="75">
        <v>34744</v>
      </c>
      <c r="CD71" s="75">
        <v>23431</v>
      </c>
      <c r="CE71" s="75">
        <v>23004</v>
      </c>
      <c r="CF71" s="75">
        <v>31710</v>
      </c>
      <c r="CG71" s="75">
        <v>21574</v>
      </c>
      <c r="CH71" s="75">
        <v>24871</v>
      </c>
      <c r="CI71" s="75">
        <v>26496</v>
      </c>
      <c r="CJ71" s="75">
        <v>15620</v>
      </c>
      <c r="CK71" s="75">
        <v>166706</v>
      </c>
      <c r="CL71" s="73">
        <v>2754307.1399999992</v>
      </c>
      <c r="CM71" s="73">
        <v>2754250.9400000009</v>
      </c>
      <c r="CN71" s="73">
        <v>2639128.4300000011</v>
      </c>
      <c r="CO71" s="73">
        <v>2888739.0999999992</v>
      </c>
      <c r="CP71" s="73">
        <v>2762011.9199999995</v>
      </c>
      <c r="CQ71" s="73">
        <v>2169876.2800000007</v>
      </c>
      <c r="CR71" s="73">
        <v>2361968.85</v>
      </c>
      <c r="CS71" s="73">
        <v>3312962.6199999996</v>
      </c>
      <c r="CT71" s="73">
        <v>2781203.959999999</v>
      </c>
      <c r="CU71" s="73">
        <v>2794535.06</v>
      </c>
      <c r="CV71" s="73">
        <v>2719652.35</v>
      </c>
      <c r="CW71" s="73">
        <v>2507094.44</v>
      </c>
      <c r="CX71" s="73">
        <v>2698101.43</v>
      </c>
      <c r="CY71" s="77"/>
      <c r="CZ71" s="4">
        <v>125</v>
      </c>
      <c r="DA71" s="76" t="str">
        <f t="shared" ref="DA71:DA134" si="8">LEFT(B71,4)</f>
        <v>L125</v>
      </c>
      <c r="DB71" s="71">
        <v>2.6872455109213758</v>
      </c>
      <c r="DC71" s="71">
        <v>3.1527497683158456</v>
      </c>
      <c r="DD71" s="71">
        <v>0.82079041941514885</v>
      </c>
      <c r="DE71" s="71">
        <v>1.1472395628585734</v>
      </c>
      <c r="DF71" s="71">
        <v>1.0355454218348927</v>
      </c>
      <c r="DG71" s="71">
        <v>0.38720641464160982</v>
      </c>
      <c r="DH71" s="71">
        <v>0.41156991530278042</v>
      </c>
      <c r="DI71" s="71">
        <v>0.68270913911468722</v>
      </c>
      <c r="DJ71" s="71">
        <v>0.14121702937614045</v>
      </c>
      <c r="DK71" s="71">
        <v>0.18349063617329936</v>
      </c>
      <c r="DL71" s="71">
        <v>0.18576887974292389</v>
      </c>
      <c r="DM71" s="71">
        <v>0.27822335154864719</v>
      </c>
      <c r="DN71" s="71">
        <v>0.12060594808155402</v>
      </c>
      <c r="DO71" s="71">
        <v>0.27466622804735608</v>
      </c>
      <c r="DQ71" s="71"/>
      <c r="DR71" s="71"/>
      <c r="DS71" s="71"/>
      <c r="DT71" s="71"/>
      <c r="DU71" s="71"/>
      <c r="DV71" s="71"/>
      <c r="DW71" s="71"/>
      <c r="DX71" s="71"/>
      <c r="DY71" s="71"/>
      <c r="DZ71" s="71"/>
      <c r="EA71" s="71"/>
      <c r="EB71" s="71"/>
      <c r="EC71" s="71"/>
      <c r="ED71" s="71"/>
    </row>
    <row r="72" spans="1:134">
      <c r="A72" s="4">
        <v>107</v>
      </c>
      <c r="B72" s="46" t="s">
        <v>869</v>
      </c>
      <c r="C72" s="65" t="str">
        <f t="shared" si="7"/>
        <v>L107</v>
      </c>
      <c r="D72" s="69">
        <v>1222672.4900000002</v>
      </c>
      <c r="E72" s="68">
        <v>13353704.359999999</v>
      </c>
      <c r="F72" s="69">
        <v>27805.020000000251</v>
      </c>
      <c r="G72" s="69">
        <v>1129201.3900000006</v>
      </c>
      <c r="H72" s="70">
        <v>89.833153794374425</v>
      </c>
      <c r="I72" s="70">
        <v>9.2371967414230269</v>
      </c>
      <c r="J72" s="69">
        <v>2143868.8400000003</v>
      </c>
      <c r="K72" s="69">
        <v>1637256.9599999995</v>
      </c>
      <c r="L72" s="69">
        <v>1561448.66</v>
      </c>
      <c r="M72" s="69">
        <v>2117797.69</v>
      </c>
      <c r="N72" s="69">
        <v>2881330.6300000004</v>
      </c>
      <c r="O72" s="69">
        <v>2693384.7300000009</v>
      </c>
      <c r="P72" s="69">
        <v>1699211.0999999999</v>
      </c>
      <c r="Q72" s="69">
        <v>1572997.3099999998</v>
      </c>
      <c r="R72" s="69">
        <v>3690223.2599999988</v>
      </c>
      <c r="S72" s="69">
        <v>1591007.16</v>
      </c>
      <c r="T72" s="69">
        <v>1792801.9200000002</v>
      </c>
      <c r="U72" s="69">
        <v>1784791.1200000003</v>
      </c>
      <c r="V72" s="69">
        <v>1222672.4900000002</v>
      </c>
      <c r="W72" s="70">
        <v>121.80403745169919</v>
      </c>
      <c r="X72" s="70">
        <v>88.19362719647475</v>
      </c>
      <c r="Y72" s="70">
        <v>82.844432491203548</v>
      </c>
      <c r="Z72" s="71">
        <v>95.080568278436914</v>
      </c>
      <c r="AA72" s="71">
        <v>95.641099704135613</v>
      </c>
      <c r="AB72" s="71">
        <v>94.212647335726714</v>
      </c>
      <c r="AC72" s="71">
        <v>87.686052925720389</v>
      </c>
      <c r="AD72" s="71">
        <v>94.241447842238799</v>
      </c>
      <c r="AE72" s="71">
        <v>99.625964204596144</v>
      </c>
      <c r="AF72" s="71">
        <v>80.415044244431172</v>
      </c>
      <c r="AG72" s="71">
        <v>85.15546509486974</v>
      </c>
      <c r="AH72" s="71">
        <v>85.574851493475137</v>
      </c>
      <c r="AI72" s="71">
        <v>88.310967288574062</v>
      </c>
      <c r="AJ72" s="71">
        <v>-11.00527008887946</v>
      </c>
      <c r="AK72" s="71">
        <v>-18.118764749812243</v>
      </c>
      <c r="AL72" s="71">
        <v>-18.551977319951984</v>
      </c>
      <c r="AM72" s="71">
        <v>-20.420952726819163</v>
      </c>
      <c r="AN72" s="71">
        <v>-22.037992552546871</v>
      </c>
      <c r="AO72" s="71">
        <v>-11.170296326410812</v>
      </c>
      <c r="AP72" s="71">
        <v>-11.160977124367699</v>
      </c>
      <c r="AQ72" s="71">
        <v>15.840985859878609</v>
      </c>
      <c r="AR72" s="71">
        <v>94.944637012383765</v>
      </c>
      <c r="AS72" s="71">
        <v>-37.407743323647246</v>
      </c>
      <c r="AT72" s="71">
        <v>7.2981517625874792</v>
      </c>
      <c r="AU72" s="71">
        <v>7.9481992916329958</v>
      </c>
      <c r="AV72" s="72">
        <v>2.3270379935944163</v>
      </c>
      <c r="AW72" s="73">
        <v>-265115.19999999972</v>
      </c>
      <c r="AX72" s="73">
        <v>-362293.92000000039</v>
      </c>
      <c r="AY72" s="73">
        <v>-355661.91999999923</v>
      </c>
      <c r="AZ72" s="73">
        <v>-543452.6800000011</v>
      </c>
      <c r="BA72" s="73">
        <v>-814242.72000000067</v>
      </c>
      <c r="BB72" s="73">
        <v>-324007.7799999984</v>
      </c>
      <c r="BC72" s="73">
        <v>-213474.38999999966</v>
      </c>
      <c r="BD72" s="73">
        <v>215103.72999999952</v>
      </c>
      <c r="BE72" s="73">
        <v>1797263.6399999992</v>
      </c>
      <c r="BF72" s="73">
        <v>-950852.24</v>
      </c>
      <c r="BG72" s="73">
        <v>121941.90000000061</v>
      </c>
      <c r="BH72" s="73">
        <v>131413.72999999998</v>
      </c>
      <c r="BI72" s="73">
        <v>27805.020000000251</v>
      </c>
      <c r="BJ72" s="71">
        <v>14.396278310514015</v>
      </c>
      <c r="BK72" s="71">
        <v>11.503763812805012</v>
      </c>
      <c r="BL72" s="71">
        <v>10.513854250880311</v>
      </c>
      <c r="BM72" s="71">
        <v>9.843248985956194</v>
      </c>
      <c r="BN72" s="71">
        <v>-3.6265397164678981</v>
      </c>
      <c r="BO72" s="71">
        <v>-1.5015984676332068</v>
      </c>
      <c r="BP72" s="71">
        <v>20.181741664331213</v>
      </c>
      <c r="BQ72" s="71">
        <v>15.126004273176205</v>
      </c>
      <c r="BR72" s="72">
        <v>4.0506134936789868</v>
      </c>
      <c r="BS72" s="72">
        <v>13.905324902601773</v>
      </c>
      <c r="BT72" s="71">
        <v>14.42354372912672</v>
      </c>
      <c r="BU72" s="71">
        <v>14.672459231339332</v>
      </c>
      <c r="BV72" s="71">
        <v>11.521301772301085</v>
      </c>
      <c r="BW72" s="71">
        <v>10.557906224269029</v>
      </c>
      <c r="BX72" s="75">
        <v>31392</v>
      </c>
      <c r="BY72" s="75">
        <v>23934</v>
      </c>
      <c r="BZ72" s="75">
        <v>23857</v>
      </c>
      <c r="CA72" s="75">
        <v>27525</v>
      </c>
      <c r="CB72" s="75">
        <v>29269</v>
      </c>
      <c r="CC72" s="75">
        <v>34243</v>
      </c>
      <c r="CD72" s="75">
        <v>25003</v>
      </c>
      <c r="CE72" s="75">
        <v>23247</v>
      </c>
      <c r="CF72" s="75">
        <v>37671</v>
      </c>
      <c r="CG72" s="75">
        <v>27331</v>
      </c>
      <c r="CH72" s="75">
        <v>28619</v>
      </c>
      <c r="CI72" s="75">
        <v>31424</v>
      </c>
      <c r="CJ72" s="75">
        <v>19908</v>
      </c>
      <c r="CK72" s="75">
        <v>193203</v>
      </c>
      <c r="CL72" s="73">
        <v>3218492.3100000005</v>
      </c>
      <c r="CM72" s="73">
        <v>3411222.1700000009</v>
      </c>
      <c r="CN72" s="73">
        <v>3890148.4499999993</v>
      </c>
      <c r="CO72" s="73">
        <v>4051983.8299999996</v>
      </c>
      <c r="CP72" s="73">
        <v>4663440.97</v>
      </c>
      <c r="CQ72" s="73">
        <v>3469881.9000000018</v>
      </c>
      <c r="CR72" s="73">
        <v>3356939.2900000005</v>
      </c>
      <c r="CS72" s="73">
        <v>3821791.4299999997</v>
      </c>
      <c r="CT72" s="73">
        <v>3638697.0699999994</v>
      </c>
      <c r="CU72" s="73">
        <v>3075813.0599999996</v>
      </c>
      <c r="CV72" s="73">
        <v>3333668.0599999996</v>
      </c>
      <c r="CW72" s="73">
        <v>3013377.2199999993</v>
      </c>
      <c r="CX72" s="73">
        <v>2820653.1799999997</v>
      </c>
      <c r="CY72" s="77"/>
      <c r="CZ72" s="4">
        <v>107</v>
      </c>
      <c r="DA72" s="76" t="str">
        <f t="shared" si="8"/>
        <v>L107</v>
      </c>
      <c r="DB72" s="71">
        <v>4.960355894570954</v>
      </c>
      <c r="DC72" s="71">
        <v>6.0474004130593721</v>
      </c>
      <c r="DD72" s="71">
        <v>0.66457324152385955</v>
      </c>
      <c r="DE72" s="71">
        <v>2.0203927865861759</v>
      </c>
      <c r="DF72" s="71">
        <v>0.8308296114959528</v>
      </c>
      <c r="DG72" s="71">
        <v>0.43540056935813443</v>
      </c>
      <c r="DH72" s="71">
        <v>0.84957734517330397</v>
      </c>
      <c r="DI72" s="71">
        <v>0.87873529739627976</v>
      </c>
      <c r="DJ72" s="71">
        <v>0.79521453297008493</v>
      </c>
      <c r="DK72" s="71">
        <v>0.62517439421237542</v>
      </c>
      <c r="DL72" s="71">
        <v>0.19123184745618413</v>
      </c>
      <c r="DM72" s="71">
        <v>0.16686337364264506</v>
      </c>
      <c r="DN72" s="71">
        <v>1.4133213078821172</v>
      </c>
      <c r="DO72" s="71">
        <v>0.68310435342107145</v>
      </c>
      <c r="DQ72" s="71"/>
      <c r="DR72" s="71"/>
      <c r="DS72" s="71"/>
      <c r="DT72" s="71"/>
      <c r="DU72" s="71"/>
      <c r="DV72" s="71"/>
      <c r="DW72" s="71"/>
      <c r="DX72" s="71"/>
      <c r="DY72" s="71"/>
      <c r="DZ72" s="71"/>
      <c r="EA72" s="71"/>
      <c r="EB72" s="71"/>
      <c r="EC72" s="71"/>
      <c r="ED72" s="71"/>
    </row>
    <row r="73" spans="1:134">
      <c r="A73" s="4">
        <v>52</v>
      </c>
      <c r="B73" s="46" t="s">
        <v>883</v>
      </c>
      <c r="C73" s="65" t="str">
        <f t="shared" si="7"/>
        <v>L052</v>
      </c>
      <c r="D73" s="69">
        <v>873714.17000000016</v>
      </c>
      <c r="E73" s="68">
        <v>10980374.650000002</v>
      </c>
      <c r="F73" s="69">
        <v>40855.430000000051</v>
      </c>
      <c r="G73" s="69">
        <v>1202429.3300000057</v>
      </c>
      <c r="H73" s="70">
        <v>91.506236376080082</v>
      </c>
      <c r="I73" s="70">
        <v>12.29736197788438</v>
      </c>
      <c r="J73" s="69">
        <v>1553815.2800000003</v>
      </c>
      <c r="K73" s="69">
        <v>1483542.82</v>
      </c>
      <c r="L73" s="69">
        <v>1455590.52</v>
      </c>
      <c r="M73" s="69">
        <v>1605874.7600000005</v>
      </c>
      <c r="N73" s="69">
        <v>2234723.6900000004</v>
      </c>
      <c r="O73" s="69">
        <v>2101122.58</v>
      </c>
      <c r="P73" s="69">
        <v>1500100.89</v>
      </c>
      <c r="Q73" s="69">
        <v>1349160.03</v>
      </c>
      <c r="R73" s="69">
        <v>2380503.41</v>
      </c>
      <c r="S73" s="69">
        <v>1525445.1400000001</v>
      </c>
      <c r="T73" s="69">
        <v>1711222.67</v>
      </c>
      <c r="U73" s="69">
        <v>1640228.3400000003</v>
      </c>
      <c r="V73" s="69">
        <v>873714.17000000016</v>
      </c>
      <c r="W73" s="70">
        <v>105.346090103671</v>
      </c>
      <c r="X73" s="70">
        <v>92.50809085552315</v>
      </c>
      <c r="Y73" s="70">
        <v>95.480024020873444</v>
      </c>
      <c r="Z73" s="71">
        <v>82.853959441135387</v>
      </c>
      <c r="AA73" s="71">
        <v>89.825669730171498</v>
      </c>
      <c r="AB73" s="71">
        <v>88.215993780860686</v>
      </c>
      <c r="AC73" s="71">
        <v>88.660518811283964</v>
      </c>
      <c r="AD73" s="71">
        <v>81.187909797576836</v>
      </c>
      <c r="AE73" s="71">
        <v>98.959090949898183</v>
      </c>
      <c r="AF73" s="71">
        <v>92.213813460722321</v>
      </c>
      <c r="AG73" s="71">
        <v>93.034425534755684</v>
      </c>
      <c r="AH73" s="71">
        <v>94.444900867782721</v>
      </c>
      <c r="AI73" s="71">
        <v>86.50479149714603</v>
      </c>
      <c r="AJ73" s="71">
        <v>-0.20944827664379773</v>
      </c>
      <c r="AK73" s="71">
        <v>-10.408549619633522</v>
      </c>
      <c r="AL73" s="71">
        <v>-9.8019178098642694</v>
      </c>
      <c r="AM73" s="71">
        <v>-11.794581263555227</v>
      </c>
      <c r="AN73" s="71">
        <v>-19.157018612344455</v>
      </c>
      <c r="AO73" s="71">
        <v>-18.995888747232282</v>
      </c>
      <c r="AP73" s="71">
        <v>-9.3527335811768975</v>
      </c>
      <c r="AQ73" s="71">
        <v>2.9519185721735619</v>
      </c>
      <c r="AR73" s="71">
        <v>61.687582192767906</v>
      </c>
      <c r="AS73" s="71">
        <v>-12.794617088887462</v>
      </c>
      <c r="AT73" s="71">
        <v>20.543706764270642</v>
      </c>
      <c r="AU73" s="71">
        <v>22.532651003157689</v>
      </c>
      <c r="AV73" s="72">
        <v>4.9054453099693696</v>
      </c>
      <c r="AW73" s="73">
        <v>-3261.2699999990873</v>
      </c>
      <c r="AX73" s="73">
        <v>-172354.93999999971</v>
      </c>
      <c r="AY73" s="73">
        <v>-158180.50999999978</v>
      </c>
      <c r="AZ73" s="73">
        <v>-214733.06999999937</v>
      </c>
      <c r="BA73" s="73">
        <v>-529552.99999999953</v>
      </c>
      <c r="BB73" s="73">
        <v>-464252.27</v>
      </c>
      <c r="BC73" s="73">
        <v>-154776.25</v>
      </c>
      <c r="BD73" s="73">
        <v>38684.1800000004</v>
      </c>
      <c r="BE73" s="73">
        <v>908217.55000000051</v>
      </c>
      <c r="BF73" s="73">
        <v>-223810.5699999996</v>
      </c>
      <c r="BG73" s="73">
        <v>291635.76999999955</v>
      </c>
      <c r="BH73" s="73">
        <v>301623.2200000002</v>
      </c>
      <c r="BI73" s="73">
        <v>40855.430000000051</v>
      </c>
      <c r="BJ73" s="71">
        <v>13.781436257705709</v>
      </c>
      <c r="BK73" s="71">
        <v>12.773548345106214</v>
      </c>
      <c r="BL73" s="71">
        <v>11.773076377546365</v>
      </c>
      <c r="BM73" s="71">
        <v>12.696102157961924</v>
      </c>
      <c r="BN73" s="71">
        <v>2.8765991483173901</v>
      </c>
      <c r="BO73" s="71">
        <v>10.216855759173161</v>
      </c>
      <c r="BP73" s="71">
        <v>22.452498919190411</v>
      </c>
      <c r="BQ73" s="71">
        <v>19.929567697284593</v>
      </c>
      <c r="BR73" s="72">
        <v>10.412945340504082</v>
      </c>
      <c r="BS73" s="72">
        <v>13.71963882866871</v>
      </c>
      <c r="BT73" s="71">
        <v>15.042046982033124</v>
      </c>
      <c r="BU73" s="71">
        <v>16.179524436124815</v>
      </c>
      <c r="BV73" s="71">
        <v>13.030186394126495</v>
      </c>
      <c r="BW73" s="71">
        <v>14.039938957429872</v>
      </c>
      <c r="BX73" s="75">
        <v>30704</v>
      </c>
      <c r="BY73" s="75">
        <v>30719</v>
      </c>
      <c r="BZ73" s="75">
        <v>29336</v>
      </c>
      <c r="CA73" s="75">
        <v>30377</v>
      </c>
      <c r="CB73" s="75">
        <v>37250</v>
      </c>
      <c r="CC73" s="75">
        <v>38876</v>
      </c>
      <c r="CD73" s="75">
        <v>27725</v>
      </c>
      <c r="CE73" s="75">
        <v>24836</v>
      </c>
      <c r="CF73" s="75">
        <v>39829</v>
      </c>
      <c r="CG73" s="75">
        <v>30623</v>
      </c>
      <c r="CH73" s="75">
        <v>31882</v>
      </c>
      <c r="CI73" s="75">
        <v>31521</v>
      </c>
      <c r="CJ73" s="75">
        <v>17475</v>
      </c>
      <c r="CK73" s="75">
        <v>203891</v>
      </c>
      <c r="CL73" s="73">
        <v>2313355.4700000002</v>
      </c>
      <c r="CM73" s="73">
        <v>2065915.5300000003</v>
      </c>
      <c r="CN73" s="73">
        <v>2168046.4499999997</v>
      </c>
      <c r="CO73" s="73">
        <v>2633032.4799999995</v>
      </c>
      <c r="CP73" s="73">
        <v>2738139.9899999993</v>
      </c>
      <c r="CQ73" s="73">
        <v>2365143.1400000011</v>
      </c>
      <c r="CR73" s="73">
        <v>2082687.4499999997</v>
      </c>
      <c r="CS73" s="73">
        <v>2636515.4900000002</v>
      </c>
      <c r="CT73" s="73">
        <v>2452340.79</v>
      </c>
      <c r="CU73" s="73">
        <v>2092896.48</v>
      </c>
      <c r="CV73" s="73">
        <v>2414598.7799999993</v>
      </c>
      <c r="CW73" s="73">
        <v>2378207.6599999997</v>
      </c>
      <c r="CX73" s="73">
        <v>2447956.5300000007</v>
      </c>
      <c r="CY73" s="77"/>
      <c r="CZ73" s="4">
        <v>52</v>
      </c>
      <c r="DA73" s="76" t="str">
        <f t="shared" si="8"/>
        <v>L052</v>
      </c>
      <c r="DB73" s="71">
        <v>3.8840839486789251</v>
      </c>
      <c r="DC73" s="71">
        <v>3.0782048086195855</v>
      </c>
      <c r="DD73" s="71">
        <v>1.0829478019307031</v>
      </c>
      <c r="DE73" s="71">
        <v>1.3341874299107113</v>
      </c>
      <c r="DF73" s="71">
        <v>0.80431560783310463</v>
      </c>
      <c r="DG73" s="71">
        <v>0.71193088602307997</v>
      </c>
      <c r="DH73" s="71">
        <v>0.50199522022162968</v>
      </c>
      <c r="DI73" s="71">
        <v>0.46714556863586459</v>
      </c>
      <c r="DJ73" s="71">
        <v>0.3777534687018238</v>
      </c>
      <c r="DK73" s="71">
        <v>0.48969920696406094</v>
      </c>
      <c r="DL73" s="71">
        <v>0.12337694097174366</v>
      </c>
      <c r="DM73" s="71">
        <v>0.12164207328939509</v>
      </c>
      <c r="DN73" s="71">
        <v>0.1110125412653088</v>
      </c>
      <c r="DO73" s="71">
        <v>0.31943993001642162</v>
      </c>
      <c r="DQ73" s="71"/>
      <c r="DR73" s="71"/>
      <c r="DS73" s="71"/>
      <c r="DT73" s="71"/>
      <c r="DU73" s="71"/>
      <c r="DV73" s="71"/>
      <c r="DW73" s="71"/>
      <c r="DX73" s="71"/>
      <c r="DY73" s="71"/>
      <c r="DZ73" s="71"/>
      <c r="EA73" s="71"/>
      <c r="EB73" s="71"/>
      <c r="EC73" s="71"/>
      <c r="ED73" s="71"/>
    </row>
    <row r="74" spans="1:134">
      <c r="A74" s="4">
        <v>119</v>
      </c>
      <c r="B74" s="46" t="s">
        <v>890</v>
      </c>
      <c r="C74" s="65" t="str">
        <f t="shared" si="7"/>
        <v>L119</v>
      </c>
      <c r="D74" s="69">
        <v>2007732.06</v>
      </c>
      <c r="E74" s="68">
        <v>26079585.15000001</v>
      </c>
      <c r="F74" s="69">
        <v>275755.81999999983</v>
      </c>
      <c r="G74" s="69">
        <v>2783247.0100000128</v>
      </c>
      <c r="H74" s="70">
        <v>90.015499405851614</v>
      </c>
      <c r="I74" s="70">
        <v>11.947143766861611</v>
      </c>
      <c r="J74" s="69">
        <v>3587733.79</v>
      </c>
      <c r="K74" s="69">
        <v>3129199.22</v>
      </c>
      <c r="L74" s="69">
        <v>3127588.3000000007</v>
      </c>
      <c r="M74" s="69">
        <v>4283817.2100000009</v>
      </c>
      <c r="N74" s="69">
        <v>5009286.1100000003</v>
      </c>
      <c r="O74" s="69">
        <v>6101904.75</v>
      </c>
      <c r="P74" s="69">
        <v>3440841.85</v>
      </c>
      <c r="Q74" s="69">
        <v>3064726.9400000004</v>
      </c>
      <c r="R74" s="69">
        <v>8130504.7300000014</v>
      </c>
      <c r="S74" s="69">
        <v>2874767.6400000006</v>
      </c>
      <c r="T74" s="69">
        <v>3299468.7499999991</v>
      </c>
      <c r="U74" s="69">
        <v>3261543.1799999997</v>
      </c>
      <c r="V74" s="69">
        <v>2007732.06</v>
      </c>
      <c r="W74" s="70">
        <v>100.76211483068754</v>
      </c>
      <c r="X74" s="70">
        <v>89.611896552573597</v>
      </c>
      <c r="Y74" s="70">
        <v>95.156722777697141</v>
      </c>
      <c r="Z74" s="71">
        <v>109.22253304653637</v>
      </c>
      <c r="AA74" s="71">
        <v>103.33134519901918</v>
      </c>
      <c r="AB74" s="71">
        <v>100.65377876687467</v>
      </c>
      <c r="AC74" s="71">
        <v>86.394365612805842</v>
      </c>
      <c r="AD74" s="71">
        <v>85.93795472396512</v>
      </c>
      <c r="AE74" s="71">
        <v>102.28315901980733</v>
      </c>
      <c r="AF74" s="71">
        <v>68.088725140835535</v>
      </c>
      <c r="AG74" s="71">
        <v>88.044392785943487</v>
      </c>
      <c r="AH74" s="71">
        <v>94.498844078728766</v>
      </c>
      <c r="AI74" s="71">
        <v>97.776944753350335</v>
      </c>
      <c r="AJ74" s="71">
        <v>-5.6661746280800234</v>
      </c>
      <c r="AK74" s="71">
        <v>-21.869529787407714</v>
      </c>
      <c r="AL74" s="71">
        <v>-31.384519142212262</v>
      </c>
      <c r="AM74" s="71">
        <v>-16.248859186594487</v>
      </c>
      <c r="AN74" s="71">
        <v>-27.840008618254476</v>
      </c>
      <c r="AO74" s="71">
        <v>-18.241399038788153</v>
      </c>
      <c r="AP74" s="71">
        <v>-14.389355555524219</v>
      </c>
      <c r="AQ74" s="71">
        <v>5.7205133576317069</v>
      </c>
      <c r="AR74" s="71">
        <v>140.30026299127627</v>
      </c>
      <c r="AS74" s="71">
        <v>-48.6856126355922</v>
      </c>
      <c r="AT74" s="71">
        <v>12.438919776952195</v>
      </c>
      <c r="AU74" s="71">
        <v>19.641562951448055</v>
      </c>
      <c r="AV74" s="72">
        <v>15.921455134973428</v>
      </c>
      <c r="AW74" s="73">
        <v>-215497.74000000115</v>
      </c>
      <c r="AX74" s="73">
        <v>-875895.35000000009</v>
      </c>
      <c r="AY74" s="73">
        <v>-1430549.6900000004</v>
      </c>
      <c r="AZ74" s="73">
        <v>-831118.73999999836</v>
      </c>
      <c r="BA74" s="73">
        <v>-1929876.1199999992</v>
      </c>
      <c r="BB74" s="73">
        <v>-1309776.3100000015</v>
      </c>
      <c r="BC74" s="73">
        <v>-578333.41999999946</v>
      </c>
      <c r="BD74" s="73">
        <v>165831.69000000088</v>
      </c>
      <c r="BE74" s="73">
        <v>4747027.4800000004</v>
      </c>
      <c r="BF74" s="73">
        <v>-2727496.7300000004</v>
      </c>
      <c r="BG74" s="73">
        <v>365014.41999999899</v>
      </c>
      <c r="BH74" s="73">
        <v>535447.7499999986</v>
      </c>
      <c r="BI74" s="73">
        <v>275755.81999999983</v>
      </c>
      <c r="BJ74" s="71">
        <v>17.16740775752168</v>
      </c>
      <c r="BK74" s="71">
        <v>10.783533385506272</v>
      </c>
      <c r="BL74" s="71">
        <v>11.353460159581005</v>
      </c>
      <c r="BM74" s="71">
        <v>12.8545399317152</v>
      </c>
      <c r="BN74" s="71">
        <v>3.2493697776913111</v>
      </c>
      <c r="BO74" s="71">
        <v>11.397851256176031</v>
      </c>
      <c r="BP74" s="71">
        <v>19.722368571869474</v>
      </c>
      <c r="BQ74" s="71">
        <v>20.858016621387936</v>
      </c>
      <c r="BR74" s="72">
        <v>10.512249458356052</v>
      </c>
      <c r="BS74" s="72">
        <v>11.374805298271994</v>
      </c>
      <c r="BT74" s="71">
        <v>14.074599422800315</v>
      </c>
      <c r="BU74" s="71">
        <v>13.256099262944122</v>
      </c>
      <c r="BV74" s="71">
        <v>14.822667579804733</v>
      </c>
      <c r="BW74" s="71">
        <v>12.445742213723751</v>
      </c>
      <c r="BX74" s="75">
        <v>59382</v>
      </c>
      <c r="BY74" s="75">
        <v>51205</v>
      </c>
      <c r="BZ74" s="75">
        <v>50507</v>
      </c>
      <c r="CA74" s="75">
        <v>58098</v>
      </c>
      <c r="CB74" s="75">
        <v>63885</v>
      </c>
      <c r="CC74" s="75">
        <v>76131</v>
      </c>
      <c r="CD74" s="75">
        <v>57420</v>
      </c>
      <c r="CE74" s="75">
        <v>52604</v>
      </c>
      <c r="CF74" s="75">
        <v>85029</v>
      </c>
      <c r="CG74" s="75">
        <v>50929</v>
      </c>
      <c r="CH74" s="75">
        <v>57507</v>
      </c>
      <c r="CI74" s="75">
        <v>60928</v>
      </c>
      <c r="CJ74" s="75">
        <v>36675</v>
      </c>
      <c r="CK74" s="75">
        <v>401092</v>
      </c>
      <c r="CL74" s="73">
        <v>5264692.6900000004</v>
      </c>
      <c r="CM74" s="73">
        <v>4905203.669999999</v>
      </c>
      <c r="CN74" s="73">
        <v>5747238.1500000004</v>
      </c>
      <c r="CO74" s="73">
        <v>6116730.3600000013</v>
      </c>
      <c r="CP74" s="73">
        <v>6935248.1000000015</v>
      </c>
      <c r="CQ74" s="73">
        <v>6246417.7700000005</v>
      </c>
      <c r="CR74" s="73">
        <v>5192199.6800000025</v>
      </c>
      <c r="CS74" s="73">
        <v>8176774.3100000005</v>
      </c>
      <c r="CT74" s="73">
        <v>5618875.8900000025</v>
      </c>
      <c r="CU74" s="73">
        <v>5649340.4400000004</v>
      </c>
      <c r="CV74" s="73">
        <v>5593655.2199999969</v>
      </c>
      <c r="CW74" s="73">
        <v>4567283.51</v>
      </c>
      <c r="CX74" s="73">
        <v>4838985.8499999996</v>
      </c>
      <c r="CY74" s="77"/>
      <c r="CZ74" s="4">
        <v>119</v>
      </c>
      <c r="DA74" s="76" t="str">
        <f t="shared" si="8"/>
        <v>L119</v>
      </c>
      <c r="DB74" s="71">
        <v>3.6452143883584411</v>
      </c>
      <c r="DC74" s="71">
        <v>4.118947293774931</v>
      </c>
      <c r="DD74" s="71">
        <v>1.0043974446548449</v>
      </c>
      <c r="DE74" s="71">
        <v>0.87131373840903348</v>
      </c>
      <c r="DF74" s="71">
        <v>0.93569252000497727</v>
      </c>
      <c r="DG74" s="71">
        <v>0.69817039991962293</v>
      </c>
      <c r="DH74" s="71">
        <v>0.53778881743792484</v>
      </c>
      <c r="DI74" s="71">
        <v>0.56485542387313326</v>
      </c>
      <c r="DJ74" s="71">
        <v>0.5061179703060249</v>
      </c>
      <c r="DK74" s="71">
        <v>0.37091035379998966</v>
      </c>
      <c r="DL74" s="71">
        <v>0.24702463954754647</v>
      </c>
      <c r="DM74" s="71">
        <v>0.27752853079993406</v>
      </c>
      <c r="DN74" s="71">
        <v>0.32773725223781419</v>
      </c>
      <c r="DO74" s="71">
        <v>0.42664739906949911</v>
      </c>
      <c r="DQ74" s="71"/>
      <c r="DR74" s="71"/>
      <c r="DS74" s="71"/>
      <c r="DT74" s="71"/>
      <c r="DU74" s="71"/>
      <c r="DV74" s="71"/>
      <c r="DW74" s="71"/>
      <c r="DX74" s="71"/>
      <c r="DY74" s="71"/>
      <c r="DZ74" s="71"/>
      <c r="EA74" s="71"/>
      <c r="EB74" s="71"/>
      <c r="EC74" s="71"/>
      <c r="ED74" s="71"/>
    </row>
    <row r="75" spans="1:134">
      <c r="A75" s="4">
        <v>94</v>
      </c>
      <c r="B75" s="46" t="s">
        <v>897</v>
      </c>
      <c r="C75" s="65" t="str">
        <f t="shared" si="7"/>
        <v>L094</v>
      </c>
      <c r="D75" s="69">
        <v>722881.08000000007</v>
      </c>
      <c r="E75" s="68">
        <v>8119339.5200000014</v>
      </c>
      <c r="F75" s="69">
        <v>142018.22000000009</v>
      </c>
      <c r="G75" s="69">
        <v>1296415.1600000048</v>
      </c>
      <c r="H75" s="70">
        <v>96.06263834405479</v>
      </c>
      <c r="I75" s="70">
        <v>19.000872523229994</v>
      </c>
      <c r="J75" s="69">
        <v>1158270.8899999997</v>
      </c>
      <c r="K75" s="69">
        <v>1087182.2099999997</v>
      </c>
      <c r="L75" s="69">
        <v>1090985.8900000001</v>
      </c>
      <c r="M75" s="69">
        <v>1283310.79</v>
      </c>
      <c r="N75" s="69">
        <v>1751707.38</v>
      </c>
      <c r="O75" s="69">
        <v>1777992.29</v>
      </c>
      <c r="P75" s="69">
        <v>1037594.4899999999</v>
      </c>
      <c r="Q75" s="69">
        <v>961531.73</v>
      </c>
      <c r="R75" s="69">
        <v>1897379.01</v>
      </c>
      <c r="S75" s="69">
        <v>1085993.98</v>
      </c>
      <c r="T75" s="69">
        <v>1235964.6199999996</v>
      </c>
      <c r="U75" s="69">
        <v>1177994.6099999999</v>
      </c>
      <c r="V75" s="69">
        <v>722881.08000000007</v>
      </c>
      <c r="W75" s="70">
        <v>114.19337992558071</v>
      </c>
      <c r="X75" s="70">
        <v>107.27464191314712</v>
      </c>
      <c r="Y75" s="70">
        <v>99.822004815847293</v>
      </c>
      <c r="Z75" s="71">
        <v>96.832886699894658</v>
      </c>
      <c r="AA75" s="71">
        <v>111.93634181180552</v>
      </c>
      <c r="AB75" s="71">
        <v>96.796564930017908</v>
      </c>
      <c r="AC75" s="71">
        <v>91.575678430445805</v>
      </c>
      <c r="AD75" s="71">
        <v>83.091953484863666</v>
      </c>
      <c r="AE75" s="71">
        <v>100.53967335875707</v>
      </c>
      <c r="AF75" s="71">
        <v>100.64773823589096</v>
      </c>
      <c r="AG75" s="71">
        <v>104.47517320810114</v>
      </c>
      <c r="AH75" s="71">
        <v>92.377775654612762</v>
      </c>
      <c r="AI75" s="71">
        <v>98.020372860246795</v>
      </c>
      <c r="AJ75" s="71">
        <v>13.847304860982357</v>
      </c>
      <c r="AK75" s="71">
        <v>-2.6318978518814373</v>
      </c>
      <c r="AL75" s="71">
        <v>-2.08115948751324</v>
      </c>
      <c r="AM75" s="71">
        <v>10.04289887687988</v>
      </c>
      <c r="AN75" s="71">
        <v>9.493739821655268</v>
      </c>
      <c r="AO75" s="71">
        <v>3.0671203765131549</v>
      </c>
      <c r="AP75" s="71">
        <v>-3.3368688787940526</v>
      </c>
      <c r="AQ75" s="71">
        <v>6.644873233265236</v>
      </c>
      <c r="AR75" s="71">
        <v>73.915854006960529</v>
      </c>
      <c r="AS75" s="71">
        <v>-15.783862100908664</v>
      </c>
      <c r="AT75" s="71">
        <v>38.052735666423551</v>
      </c>
      <c r="AU75" s="71">
        <v>18.840888663948753</v>
      </c>
      <c r="AV75" s="72">
        <v>24.449526692066371</v>
      </c>
      <c r="AW75" s="73">
        <v>140881.06999999972</v>
      </c>
      <c r="AX75" s="73">
        <v>-29386.960000000428</v>
      </c>
      <c r="AY75" s="73">
        <v>-23187.729999999981</v>
      </c>
      <c r="AZ75" s="73">
        <v>117119.41999999993</v>
      </c>
      <c r="BA75" s="73">
        <v>151883.15000000014</v>
      </c>
      <c r="BB75" s="73">
        <v>82818.600000000093</v>
      </c>
      <c r="BC75" s="73">
        <v>-35818.380000000005</v>
      </c>
      <c r="BD75" s="73">
        <v>59911.520000000135</v>
      </c>
      <c r="BE75" s="73">
        <v>806403.7100000002</v>
      </c>
      <c r="BF75" s="73">
        <v>-203537.93999999971</v>
      </c>
      <c r="BG75" s="73">
        <v>340680.20999999973</v>
      </c>
      <c r="BH75" s="73">
        <v>186757.8199999996</v>
      </c>
      <c r="BI75" s="73">
        <v>142018.22000000009</v>
      </c>
      <c r="BJ75" s="71">
        <v>23.784233207063561</v>
      </c>
      <c r="BK75" s="71">
        <v>20.82949887177999</v>
      </c>
      <c r="BL75" s="71">
        <v>19.328253035156088</v>
      </c>
      <c r="BM75" s="71">
        <v>19.833143077364522</v>
      </c>
      <c r="BN75" s="71">
        <v>8.0684223297241058</v>
      </c>
      <c r="BO75" s="71">
        <v>15.321042145384304</v>
      </c>
      <c r="BP75" s="71">
        <v>24.02656021796388</v>
      </c>
      <c r="BQ75" s="71">
        <v>25.713028327875225</v>
      </c>
      <c r="BR75" s="72">
        <v>17.459700294194779</v>
      </c>
      <c r="BS75" s="72">
        <v>18.545539874444056</v>
      </c>
      <c r="BT75" s="71">
        <v>21.170483221925103</v>
      </c>
      <c r="BU75" s="71">
        <v>20.816481445748256</v>
      </c>
      <c r="BV75" s="71">
        <v>19.529263064317629</v>
      </c>
      <c r="BW75" s="71">
        <v>19.198438618944721</v>
      </c>
      <c r="BX75" s="75">
        <v>31130</v>
      </c>
      <c r="BY75" s="75">
        <v>31483</v>
      </c>
      <c r="BZ75" s="75">
        <v>30023</v>
      </c>
      <c r="CA75" s="75">
        <v>32442</v>
      </c>
      <c r="CB75" s="75">
        <v>38286</v>
      </c>
      <c r="CC75" s="75">
        <v>39009</v>
      </c>
      <c r="CD75" s="75">
        <v>28510</v>
      </c>
      <c r="CE75" s="75">
        <v>27169</v>
      </c>
      <c r="CF75" s="75">
        <v>38278</v>
      </c>
      <c r="CG75" s="75">
        <v>31042</v>
      </c>
      <c r="CH75" s="75">
        <v>32888</v>
      </c>
      <c r="CI75" s="75">
        <v>32467</v>
      </c>
      <c r="CJ75" s="75">
        <v>18459</v>
      </c>
      <c r="CK75" s="75">
        <v>208813</v>
      </c>
      <c r="CL75" s="73">
        <v>1700376.24</v>
      </c>
      <c r="CM75" s="73">
        <v>1757975.7099999997</v>
      </c>
      <c r="CN75" s="73">
        <v>2024204.2900000003</v>
      </c>
      <c r="CO75" s="73">
        <v>2232395.69</v>
      </c>
      <c r="CP75" s="73">
        <v>2176767.2399999998</v>
      </c>
      <c r="CQ75" s="73">
        <v>1876377.39</v>
      </c>
      <c r="CR75" s="73">
        <v>1789612.1500000001</v>
      </c>
      <c r="CS75" s="73">
        <v>2087427.0399999998</v>
      </c>
      <c r="CT75" s="73">
        <v>1789585.0999999996</v>
      </c>
      <c r="CU75" s="73">
        <v>1787798.9400000006</v>
      </c>
      <c r="CV75" s="73">
        <v>1748611.62</v>
      </c>
      <c r="CW75" s="73">
        <v>1803000.5699999996</v>
      </c>
      <c r="CX75" s="73">
        <v>1844303.5400000003</v>
      </c>
      <c r="CY75" s="77"/>
      <c r="CZ75" s="4">
        <v>94</v>
      </c>
      <c r="DA75" s="76" t="str">
        <f t="shared" si="8"/>
        <v>L094</v>
      </c>
      <c r="DB75" s="71">
        <v>1.1350925133958185</v>
      </c>
      <c r="DC75" s="71">
        <v>0.71801286824536592</v>
      </c>
      <c r="DD75" s="71">
        <v>0.40986064341079348</v>
      </c>
      <c r="DE75" s="71">
        <v>0.33653781832603819</v>
      </c>
      <c r="DF75" s="71">
        <v>0.37989941544642292</v>
      </c>
      <c r="DG75" s="71">
        <v>0.21444095417313011</v>
      </c>
      <c r="DH75" s="71">
        <v>0.23750008762679939</v>
      </c>
      <c r="DI75" s="71">
        <v>0.20105405393124184</v>
      </c>
      <c r="DJ75" s="71">
        <v>0.21915133133399567</v>
      </c>
      <c r="DK75" s="71">
        <v>0.12143065609648324</v>
      </c>
      <c r="DL75" s="71">
        <v>0.13642055272100631</v>
      </c>
      <c r="DM75" s="71">
        <v>0.1070991028644506</v>
      </c>
      <c r="DN75" s="71">
        <v>5.3606882437597654E-2</v>
      </c>
      <c r="DO75" s="71">
        <v>0.16237024575540862</v>
      </c>
      <c r="DQ75" s="71"/>
      <c r="DR75" s="71"/>
      <c r="DS75" s="71"/>
      <c r="DT75" s="71"/>
      <c r="DU75" s="71"/>
      <c r="DV75" s="71"/>
      <c r="DW75" s="71"/>
      <c r="DX75" s="71"/>
      <c r="DY75" s="71"/>
      <c r="DZ75" s="71"/>
      <c r="EA75" s="71"/>
      <c r="EB75" s="71"/>
      <c r="EC75" s="71"/>
      <c r="ED75" s="71"/>
    </row>
    <row r="76" spans="1:134">
      <c r="A76" s="4">
        <v>121</v>
      </c>
      <c r="B76" s="46" t="s">
        <v>906</v>
      </c>
      <c r="C76" s="65" t="str">
        <f t="shared" si="7"/>
        <v>L121</v>
      </c>
      <c r="D76" s="69">
        <v>774743.06999999983</v>
      </c>
      <c r="E76" s="68">
        <v>9234399.7699999977</v>
      </c>
      <c r="F76" s="69">
        <v>212929.71999999986</v>
      </c>
      <c r="G76" s="69">
        <v>1463205.5399999963</v>
      </c>
      <c r="H76" s="70">
        <v>94.258883671592002</v>
      </c>
      <c r="I76" s="70">
        <v>18.828580224535152</v>
      </c>
      <c r="J76" s="69">
        <v>1150940.1000000001</v>
      </c>
      <c r="K76" s="69">
        <v>1088873.03</v>
      </c>
      <c r="L76" s="69">
        <v>1060566.75</v>
      </c>
      <c r="M76" s="69">
        <v>1195356.2599999998</v>
      </c>
      <c r="N76" s="69">
        <v>1483260.4500000002</v>
      </c>
      <c r="O76" s="69">
        <v>1873853.15</v>
      </c>
      <c r="P76" s="69">
        <v>1145607.4199999997</v>
      </c>
      <c r="Q76" s="69">
        <v>1082835.4600000002</v>
      </c>
      <c r="R76" s="69">
        <v>2614046.9999999995</v>
      </c>
      <c r="S76" s="69">
        <v>1027324.4500000001</v>
      </c>
      <c r="T76" s="69">
        <v>1245913.79</v>
      </c>
      <c r="U76" s="69">
        <v>1343928.5799999998</v>
      </c>
      <c r="V76" s="69">
        <v>774743.06999999983</v>
      </c>
      <c r="W76" s="70">
        <v>98.137459821905964</v>
      </c>
      <c r="X76" s="70">
        <v>96.306104285560295</v>
      </c>
      <c r="Y76" s="70">
        <v>94.091201781177602</v>
      </c>
      <c r="Z76" s="71">
        <v>81.808839563110723</v>
      </c>
      <c r="AA76" s="71">
        <v>91.052304601324678</v>
      </c>
      <c r="AB76" s="71">
        <v>92.596202577336811</v>
      </c>
      <c r="AC76" s="71">
        <v>86.734311011205975</v>
      </c>
      <c r="AD76" s="71">
        <v>81.964197153738709</v>
      </c>
      <c r="AE76" s="71">
        <v>102.77036742861458</v>
      </c>
      <c r="AF76" s="71">
        <v>73.245438004920061</v>
      </c>
      <c r="AG76" s="71">
        <v>91.91744162827338</v>
      </c>
      <c r="AH76" s="71">
        <v>116.89306798402875</v>
      </c>
      <c r="AI76" s="71">
        <v>110.11444858778843</v>
      </c>
      <c r="AJ76" s="71">
        <v>24.275486684516711</v>
      </c>
      <c r="AK76" s="71">
        <v>1.8398451749099154</v>
      </c>
      <c r="AL76" s="71">
        <v>-6.9936194535248575</v>
      </c>
      <c r="AM76" s="71">
        <v>-15.770972259239057</v>
      </c>
      <c r="AN76" s="71">
        <v>-17.861855695519292</v>
      </c>
      <c r="AO76" s="71">
        <v>-12.232620536573036</v>
      </c>
      <c r="AP76" s="71">
        <v>-9.0518519295938571</v>
      </c>
      <c r="AQ76" s="71">
        <v>4.5323574055868621</v>
      </c>
      <c r="AR76" s="71">
        <v>141.67533578908277</v>
      </c>
      <c r="AS76" s="71">
        <v>-45.874323306842598</v>
      </c>
      <c r="AT76" s="71">
        <v>20.224081737343912</v>
      </c>
      <c r="AU76" s="71">
        <v>49.679467885270782</v>
      </c>
      <c r="AV76" s="72">
        <v>37.900437930141727</v>
      </c>
      <c r="AW76" s="73">
        <v>224820.13000000024</v>
      </c>
      <c r="AX76" s="73">
        <v>19671.65000000014</v>
      </c>
      <c r="AY76" s="73">
        <v>-79749.369999999879</v>
      </c>
      <c r="AZ76" s="73">
        <v>-223817.50000000047</v>
      </c>
      <c r="BA76" s="73">
        <v>-322551.53000000049</v>
      </c>
      <c r="BB76" s="73">
        <v>-237410.7099999995</v>
      </c>
      <c r="BC76" s="73">
        <v>-114019.57000000053</v>
      </c>
      <c r="BD76" s="73">
        <v>46950.030000000494</v>
      </c>
      <c r="BE76" s="73">
        <v>1532411.1799999997</v>
      </c>
      <c r="BF76" s="73">
        <v>-870710.84999999974</v>
      </c>
      <c r="BG76" s="73">
        <v>209587.48000000021</v>
      </c>
      <c r="BH76" s="73">
        <v>446057.54999999993</v>
      </c>
      <c r="BI76" s="73">
        <v>212929.71999999986</v>
      </c>
      <c r="BJ76" s="71">
        <v>21.784412611280711</v>
      </c>
      <c r="BK76" s="71">
        <v>14.80749810150958</v>
      </c>
      <c r="BL76" s="71">
        <v>13.829599314631182</v>
      </c>
      <c r="BM76" s="71">
        <v>15.483540138599878</v>
      </c>
      <c r="BN76" s="71">
        <v>6.6077535969950052</v>
      </c>
      <c r="BO76" s="71">
        <v>9.0102030434695397</v>
      </c>
      <c r="BP76" s="71">
        <v>22.265180771437119</v>
      </c>
      <c r="BQ76" s="71">
        <v>22.4139975684718</v>
      </c>
      <c r="BR76" s="72">
        <v>11.739879449216687</v>
      </c>
      <c r="BS76" s="72">
        <v>14.943738510012146</v>
      </c>
      <c r="BT76" s="71">
        <v>15.75444499583206</v>
      </c>
      <c r="BU76" s="71">
        <v>16.156827754707162</v>
      </c>
      <c r="BV76" s="71">
        <v>15.69194605494371</v>
      </c>
      <c r="BW76" s="71">
        <v>14.555914363162188</v>
      </c>
      <c r="BX76" s="75">
        <v>30605</v>
      </c>
      <c r="BY76" s="75">
        <v>27308</v>
      </c>
      <c r="BZ76" s="75">
        <v>25583</v>
      </c>
      <c r="CA76" s="75">
        <v>26637</v>
      </c>
      <c r="CB76" s="75">
        <v>30779</v>
      </c>
      <c r="CC76" s="75">
        <v>35858</v>
      </c>
      <c r="CD76" s="75">
        <v>28049</v>
      </c>
      <c r="CE76" s="75">
        <v>27187</v>
      </c>
      <c r="CF76" s="75">
        <v>42405</v>
      </c>
      <c r="CG76" s="75">
        <v>27103</v>
      </c>
      <c r="CH76" s="75">
        <v>31572</v>
      </c>
      <c r="CI76" s="75">
        <v>33557</v>
      </c>
      <c r="CJ76" s="75">
        <v>19665</v>
      </c>
      <c r="CK76" s="75">
        <v>209538</v>
      </c>
      <c r="CL76" s="73">
        <v>2059939.2199999995</v>
      </c>
      <c r="CM76" s="73">
        <v>2241713.7100000004</v>
      </c>
      <c r="CN76" s="73">
        <v>2040673.0100000002</v>
      </c>
      <c r="CO76" s="73">
        <v>2454862.42</v>
      </c>
      <c r="CP76" s="73">
        <v>2243944.36</v>
      </c>
      <c r="CQ76" s="73">
        <v>2166494.15</v>
      </c>
      <c r="CR76" s="73">
        <v>2147366.4499999997</v>
      </c>
      <c r="CS76" s="73">
        <v>2901854.9400000004</v>
      </c>
      <c r="CT76" s="73">
        <v>1954352.6300000001</v>
      </c>
      <c r="CU76" s="73">
        <v>2074866.7300000004</v>
      </c>
      <c r="CV76" s="73">
        <v>2098059.9200000004</v>
      </c>
      <c r="CW76" s="73">
        <v>2094639.0899999996</v>
      </c>
      <c r="CX76" s="73">
        <v>2087614.1700000006</v>
      </c>
      <c r="CY76" s="77"/>
      <c r="CZ76" s="4">
        <v>121</v>
      </c>
      <c r="DA76" s="76" t="str">
        <f t="shared" si="8"/>
        <v>L121</v>
      </c>
      <c r="DB76" s="71">
        <v>1.9404786131569856</v>
      </c>
      <c r="DC76" s="71">
        <v>2.8952618096712448</v>
      </c>
      <c r="DD76" s="71">
        <v>1.5018382743038201</v>
      </c>
      <c r="DE76" s="71">
        <v>1.1021799812312381</v>
      </c>
      <c r="DF76" s="71">
        <v>1.2543564209962577</v>
      </c>
      <c r="DG76" s="71">
        <v>1.1748489448587616</v>
      </c>
      <c r="DH76" s="71">
        <v>0.68915996117770417</v>
      </c>
      <c r="DI76" s="71">
        <v>0.72691045170502477</v>
      </c>
      <c r="DJ76" s="71">
        <v>0.66025315592788536</v>
      </c>
      <c r="DK76" s="71">
        <v>0.33662107391275131</v>
      </c>
      <c r="DL76" s="71">
        <v>0.47375999972334426</v>
      </c>
      <c r="DM76" s="71">
        <v>0.36281825766915704</v>
      </c>
      <c r="DN76" s="71">
        <v>0.45115940601039634</v>
      </c>
      <c r="DO76" s="71">
        <v>0.54915907570025968</v>
      </c>
      <c r="DQ76" s="71"/>
      <c r="DR76" s="71"/>
      <c r="DS76" s="71"/>
      <c r="DT76" s="71"/>
      <c r="DU76" s="71"/>
      <c r="DV76" s="71"/>
      <c r="DW76" s="71"/>
      <c r="DX76" s="71"/>
      <c r="DY76" s="71"/>
      <c r="DZ76" s="71"/>
      <c r="EA76" s="71"/>
      <c r="EB76" s="71"/>
      <c r="EC76" s="71"/>
      <c r="ED76" s="71"/>
    </row>
    <row r="77" spans="1:134">
      <c r="A77" s="4">
        <v>132</v>
      </c>
      <c r="B77" s="46" t="s">
        <v>914</v>
      </c>
      <c r="C77" s="65" t="str">
        <f t="shared" si="7"/>
        <v>L132</v>
      </c>
      <c r="D77" s="69">
        <v>868109.99999999988</v>
      </c>
      <c r="E77" s="68">
        <v>9585803.3800000008</v>
      </c>
      <c r="F77" s="69">
        <v>60530.380000000005</v>
      </c>
      <c r="G77" s="69">
        <v>709110.39000000432</v>
      </c>
      <c r="H77" s="70">
        <v>88.735366159318488</v>
      </c>
      <c r="I77" s="70">
        <v>7.9884523526819073</v>
      </c>
      <c r="J77" s="69">
        <v>1624948.1500000001</v>
      </c>
      <c r="K77" s="69">
        <v>1320518.5199999998</v>
      </c>
      <c r="L77" s="69">
        <v>1296522.1900000004</v>
      </c>
      <c r="M77" s="69">
        <v>1698639.6800000002</v>
      </c>
      <c r="N77" s="69">
        <v>2063087.0400000003</v>
      </c>
      <c r="O77" s="69">
        <v>2216590.92</v>
      </c>
      <c r="P77" s="69">
        <v>1171699.1099999999</v>
      </c>
      <c r="Q77" s="69">
        <v>1196777.93</v>
      </c>
      <c r="R77" s="69">
        <v>2210025.9000000004</v>
      </c>
      <c r="S77" s="69">
        <v>1251188.5300000003</v>
      </c>
      <c r="T77" s="69">
        <v>1360092.97</v>
      </c>
      <c r="U77" s="69">
        <v>1527908.9400000002</v>
      </c>
      <c r="V77" s="69">
        <v>868109.99999999988</v>
      </c>
      <c r="W77" s="70">
        <v>119.76913369995489</v>
      </c>
      <c r="X77" s="70">
        <v>95.911951631525085</v>
      </c>
      <c r="Y77" s="70">
        <v>92.718332184439518</v>
      </c>
      <c r="Z77" s="71">
        <v>95.999322158664029</v>
      </c>
      <c r="AA77" s="71">
        <v>93.699786734248761</v>
      </c>
      <c r="AB77" s="71">
        <v>97.358358888839618</v>
      </c>
      <c r="AC77" s="71">
        <v>79.421729790252954</v>
      </c>
      <c r="AD77" s="71">
        <v>84.70306529958917</v>
      </c>
      <c r="AE77" s="71">
        <v>91.80323155692605</v>
      </c>
      <c r="AF77" s="71">
        <v>91.052658475057214</v>
      </c>
      <c r="AG77" s="71">
        <v>86.394227470331685</v>
      </c>
      <c r="AH77" s="71">
        <v>94.984776038712496</v>
      </c>
      <c r="AI77" s="71">
        <v>91.367419668074007</v>
      </c>
      <c r="AJ77" s="71">
        <v>9.2062899050415758</v>
      </c>
      <c r="AK77" s="71">
        <v>-4.087300323436649</v>
      </c>
      <c r="AL77" s="71">
        <v>-13.476029573246795</v>
      </c>
      <c r="AM77" s="71">
        <v>-4.1938465719302043</v>
      </c>
      <c r="AN77" s="71">
        <v>-16.074255504895863</v>
      </c>
      <c r="AO77" s="71">
        <v>-7.4607057701880475</v>
      </c>
      <c r="AP77" s="71">
        <v>-19.50548521037372</v>
      </c>
      <c r="AQ77" s="71">
        <v>6.5407183424970983</v>
      </c>
      <c r="AR77" s="71">
        <v>74.594620532598682</v>
      </c>
      <c r="AS77" s="71">
        <v>-29.493961656388844</v>
      </c>
      <c r="AT77" s="71">
        <v>13.305009239433542</v>
      </c>
      <c r="AU77" s="71">
        <v>22.2902395503626</v>
      </c>
      <c r="AV77" s="72">
        <v>7.495283251452034</v>
      </c>
      <c r="AW77" s="73">
        <v>136986.10000000009</v>
      </c>
      <c r="AX77" s="73">
        <v>-56273.630000000354</v>
      </c>
      <c r="AY77" s="73">
        <v>-201932.14999999967</v>
      </c>
      <c r="AZ77" s="73">
        <v>-74356.749999999302</v>
      </c>
      <c r="BA77" s="73">
        <v>-393284.71999999951</v>
      </c>
      <c r="BB77" s="73">
        <v>-140517.2200000002</v>
      </c>
      <c r="BC77" s="73">
        <v>-283926.91999999969</v>
      </c>
      <c r="BD77" s="73">
        <v>73472.260000000009</v>
      </c>
      <c r="BE77" s="73">
        <v>944221.78000000096</v>
      </c>
      <c r="BF77" s="73">
        <v>-523394.97999999905</v>
      </c>
      <c r="BG77" s="73">
        <v>159710.94000000018</v>
      </c>
      <c r="BH77" s="73">
        <v>278496.9300000004</v>
      </c>
      <c r="BI77" s="73">
        <v>60530.380000000005</v>
      </c>
      <c r="BJ77" s="71">
        <v>18.114638184581146</v>
      </c>
      <c r="BK77" s="71">
        <v>13.262221211978993</v>
      </c>
      <c r="BL77" s="71">
        <v>13.842724076329695</v>
      </c>
      <c r="BM77" s="71">
        <v>13.237837274123773</v>
      </c>
      <c r="BN77" s="71">
        <v>1.9949967072628523</v>
      </c>
      <c r="BO77" s="71">
        <v>9.7690491174018455</v>
      </c>
      <c r="BP77" s="71">
        <v>22.179264572490702</v>
      </c>
      <c r="BQ77" s="71">
        <v>22.27673076387811</v>
      </c>
      <c r="BR77" s="72">
        <v>16.132143399875424</v>
      </c>
      <c r="BS77" s="72">
        <v>13.708712582973067</v>
      </c>
      <c r="BT77" s="71">
        <v>15.490967884317719</v>
      </c>
      <c r="BU77" s="71">
        <v>17.194884655172494</v>
      </c>
      <c r="BV77" s="71">
        <v>16.81887852927651</v>
      </c>
      <c r="BW77" s="71">
        <v>16.050369345192674</v>
      </c>
      <c r="BX77" s="75">
        <v>35859</v>
      </c>
      <c r="BY77" s="75">
        <v>29223</v>
      </c>
      <c r="BZ77" s="75">
        <v>29285</v>
      </c>
      <c r="CA77" s="75">
        <v>33638</v>
      </c>
      <c r="CB77" s="75">
        <v>38002</v>
      </c>
      <c r="CC77" s="75">
        <v>38233</v>
      </c>
      <c r="CD77" s="75">
        <v>27830</v>
      </c>
      <c r="CE77" s="75">
        <v>29241</v>
      </c>
      <c r="CF77" s="75">
        <v>39578</v>
      </c>
      <c r="CG77" s="75">
        <v>29840</v>
      </c>
      <c r="CH77" s="75">
        <v>33205</v>
      </c>
      <c r="CI77" s="75">
        <v>36582</v>
      </c>
      <c r="CJ77" s="75">
        <v>20708</v>
      </c>
      <c r="CK77" s="75">
        <v>216984</v>
      </c>
      <c r="CL77" s="73">
        <v>2182872.0200000005</v>
      </c>
      <c r="CM77" s="73">
        <v>2429408.7700000005</v>
      </c>
      <c r="CN77" s="73">
        <v>2472805.9499999993</v>
      </c>
      <c r="CO77" s="73">
        <v>2887194.1700000004</v>
      </c>
      <c r="CP77" s="73">
        <v>2801534.3600000003</v>
      </c>
      <c r="CQ77" s="73">
        <v>2367758.54</v>
      </c>
      <c r="CR77" s="73">
        <v>2259928.2400000002</v>
      </c>
      <c r="CS77" s="73">
        <v>3014290.12</v>
      </c>
      <c r="CT77" s="73">
        <v>2951208.89</v>
      </c>
      <c r="CU77" s="73">
        <v>3540966.0500000003</v>
      </c>
      <c r="CV77" s="73">
        <v>3362954.9100000006</v>
      </c>
      <c r="CW77" s="73">
        <v>2709521.4099999997</v>
      </c>
      <c r="CX77" s="73">
        <v>2383976.6100000003</v>
      </c>
      <c r="CY77" s="77"/>
      <c r="CZ77" s="4">
        <v>132</v>
      </c>
      <c r="DA77" s="76" t="str">
        <f t="shared" si="8"/>
        <v>L132</v>
      </c>
      <c r="DB77" s="71">
        <v>1.3601179454939967</v>
      </c>
      <c r="DC77" s="71">
        <v>1.8067331767755799</v>
      </c>
      <c r="DD77" s="71">
        <v>0.54569901155798339</v>
      </c>
      <c r="DE77" s="71">
        <v>0.57370787182310301</v>
      </c>
      <c r="DF77" s="71">
        <v>0.53767259354249519</v>
      </c>
      <c r="DG77" s="71">
        <v>0.41881552871777</v>
      </c>
      <c r="DH77" s="71">
        <v>0.56766122449792544</v>
      </c>
      <c r="DI77" s="71">
        <v>0.69077599904315234</v>
      </c>
      <c r="DJ77" s="71">
        <v>0.27232290865563452</v>
      </c>
      <c r="DK77" s="71">
        <v>0.10498210217876408</v>
      </c>
      <c r="DL77" s="71">
        <v>0.12485606995870757</v>
      </c>
      <c r="DM77" s="71">
        <v>6.5335508713375345E-2</v>
      </c>
      <c r="DN77" s="71">
        <v>8.8662965559526324E-2</v>
      </c>
      <c r="DO77" s="71">
        <v>0.26824986091258179</v>
      </c>
      <c r="DQ77" s="71"/>
      <c r="DR77" s="71"/>
      <c r="DS77" s="71"/>
      <c r="DT77" s="71"/>
      <c r="DU77" s="71"/>
      <c r="DV77" s="71"/>
      <c r="DW77" s="71"/>
      <c r="DX77" s="71"/>
      <c r="DY77" s="71"/>
      <c r="DZ77" s="71"/>
      <c r="EA77" s="71"/>
      <c r="EB77" s="71"/>
      <c r="EC77" s="71"/>
      <c r="ED77" s="71"/>
    </row>
    <row r="78" spans="1:134">
      <c r="A78" s="4">
        <v>131</v>
      </c>
      <c r="B78" s="46" t="s">
        <v>925</v>
      </c>
      <c r="C78" s="65" t="str">
        <f t="shared" si="7"/>
        <v>L131</v>
      </c>
      <c r="D78" s="69">
        <v>1253000.1900000002</v>
      </c>
      <c r="E78" s="68">
        <v>14486871.879999997</v>
      </c>
      <c r="F78" s="69">
        <v>331171.95000000007</v>
      </c>
      <c r="G78" s="69">
        <v>1764651.9499999937</v>
      </c>
      <c r="H78" s="70">
        <v>92.285350798432646</v>
      </c>
      <c r="I78" s="70">
        <v>13.87062918035873</v>
      </c>
      <c r="J78" s="69">
        <v>1994021.2900000005</v>
      </c>
      <c r="K78" s="69">
        <v>1728896.5999999999</v>
      </c>
      <c r="L78" s="69">
        <v>1553222.35</v>
      </c>
      <c r="M78" s="69">
        <v>2072738.4899999998</v>
      </c>
      <c r="N78" s="69">
        <v>2242149.2799999998</v>
      </c>
      <c r="O78" s="69">
        <v>2884097.01</v>
      </c>
      <c r="P78" s="69">
        <v>1684609.5600000003</v>
      </c>
      <c r="Q78" s="69">
        <v>1574392.2400000005</v>
      </c>
      <c r="R78" s="69">
        <v>4779744.5299999993</v>
      </c>
      <c r="S78" s="69">
        <v>1445513.2199999997</v>
      </c>
      <c r="T78" s="69">
        <v>1692827.41</v>
      </c>
      <c r="U78" s="69">
        <v>2056784.73</v>
      </c>
      <c r="V78" s="69">
        <v>1253000.1900000002</v>
      </c>
      <c r="W78" s="70">
        <v>108.9712614237271</v>
      </c>
      <c r="X78" s="70">
        <v>102.80226907036827</v>
      </c>
      <c r="Y78" s="70">
        <v>94.713527304825789</v>
      </c>
      <c r="Z78" s="71">
        <v>109.10066955722471</v>
      </c>
      <c r="AA78" s="71">
        <v>98.288683936872687</v>
      </c>
      <c r="AB78" s="71">
        <v>100.58332965104009</v>
      </c>
      <c r="AC78" s="71">
        <v>84.216213878774298</v>
      </c>
      <c r="AD78" s="71">
        <v>85.322462238473378</v>
      </c>
      <c r="AE78" s="71">
        <v>102.15766856517847</v>
      </c>
      <c r="AF78" s="71">
        <v>75.134612185541073</v>
      </c>
      <c r="AG78" s="71">
        <v>82.284135881891771</v>
      </c>
      <c r="AH78" s="71">
        <v>104.51516465269424</v>
      </c>
      <c r="AI78" s="71">
        <v>102.33319468834581</v>
      </c>
      <c r="AJ78" s="71">
        <v>-8.0293784790923297</v>
      </c>
      <c r="AK78" s="71">
        <v>-12.730146990605085</v>
      </c>
      <c r="AL78" s="71">
        <v>-27.917561542814497</v>
      </c>
      <c r="AM78" s="71">
        <v>-15.099870918318882</v>
      </c>
      <c r="AN78" s="71">
        <v>-30.549091575383258</v>
      </c>
      <c r="AO78" s="71">
        <v>-12.639187423468535</v>
      </c>
      <c r="AP78" s="71">
        <v>-17.728842121972566</v>
      </c>
      <c r="AQ78" s="71">
        <v>9.3558389092479146</v>
      </c>
      <c r="AR78" s="71">
        <v>166.98420325876552</v>
      </c>
      <c r="AS78" s="71">
        <v>-56.800091707889464</v>
      </c>
      <c r="AT78" s="71">
        <v>5.3877480745428974</v>
      </c>
      <c r="AU78" s="71">
        <v>30.971645338861407</v>
      </c>
      <c r="AV78" s="72">
        <v>35.925559190939957</v>
      </c>
      <c r="AW78" s="73">
        <v>-174085.49999999907</v>
      </c>
      <c r="AX78" s="73">
        <v>-252196</v>
      </c>
      <c r="AY78" s="73">
        <v>-601563.72999999952</v>
      </c>
      <c r="AZ78" s="73">
        <v>-368645.8900000006</v>
      </c>
      <c r="BA78" s="73">
        <v>-986245.18000000017</v>
      </c>
      <c r="BB78" s="73">
        <v>-385778.19000000041</v>
      </c>
      <c r="BC78" s="73">
        <v>-363021.23</v>
      </c>
      <c r="BD78" s="73">
        <v>134695.69000000041</v>
      </c>
      <c r="BE78" s="73">
        <v>2989472.12</v>
      </c>
      <c r="BF78" s="73">
        <v>-1900589.3000000003</v>
      </c>
      <c r="BG78" s="73">
        <v>86542.580000000307</v>
      </c>
      <c r="BH78" s="73">
        <v>486380.14000000036</v>
      </c>
      <c r="BI78" s="73">
        <v>331171.95000000007</v>
      </c>
      <c r="BJ78" s="71">
        <v>14.324169287691953</v>
      </c>
      <c r="BK78" s="71">
        <v>10.079426920532388</v>
      </c>
      <c r="BL78" s="71">
        <v>11.135769598259026</v>
      </c>
      <c r="BM78" s="71">
        <v>12.83882056968757</v>
      </c>
      <c r="BN78" s="71">
        <v>4.5909726826786557</v>
      </c>
      <c r="BO78" s="71">
        <v>8.4847131565594012</v>
      </c>
      <c r="BP78" s="71">
        <v>19.344993327553329</v>
      </c>
      <c r="BQ78" s="71">
        <v>21.26999961611012</v>
      </c>
      <c r="BR78" s="72">
        <v>8.6399144274167359</v>
      </c>
      <c r="BS78" s="72">
        <v>14.600139719699957</v>
      </c>
      <c r="BT78" s="71">
        <v>13.81031381275103</v>
      </c>
      <c r="BU78" s="71">
        <v>15.034113721214752</v>
      </c>
      <c r="BV78" s="71">
        <v>14.503803815275383</v>
      </c>
      <c r="BW78" s="71">
        <v>12.157139611648324</v>
      </c>
      <c r="BX78" s="75">
        <v>45533</v>
      </c>
      <c r="BY78" s="75">
        <v>36378</v>
      </c>
      <c r="BZ78" s="75">
        <v>33543</v>
      </c>
      <c r="CA78" s="75">
        <v>39872</v>
      </c>
      <c r="CB78" s="75">
        <v>40920</v>
      </c>
      <c r="CC78" s="75">
        <v>47943</v>
      </c>
      <c r="CD78" s="75">
        <v>39627</v>
      </c>
      <c r="CE78" s="75">
        <v>38573</v>
      </c>
      <c r="CF78" s="75">
        <v>63346</v>
      </c>
      <c r="CG78" s="75">
        <v>35645</v>
      </c>
      <c r="CH78" s="75">
        <v>38998</v>
      </c>
      <c r="CI78" s="75">
        <v>48107</v>
      </c>
      <c r="CJ78" s="75">
        <v>29427</v>
      </c>
      <c r="CK78" s="75">
        <v>293723</v>
      </c>
      <c r="CL78" s="73">
        <v>2606494.6600000006</v>
      </c>
      <c r="CM78" s="73">
        <v>2765821.92</v>
      </c>
      <c r="CN78" s="73">
        <v>3079941.9599999995</v>
      </c>
      <c r="CO78" s="73">
        <v>3470352.3200000008</v>
      </c>
      <c r="CP78" s="73">
        <v>3845395.0400000005</v>
      </c>
      <c r="CQ78" s="73">
        <v>2927460.07</v>
      </c>
      <c r="CR78" s="73">
        <v>2495763.04</v>
      </c>
      <c r="CS78" s="73">
        <v>4598597.16</v>
      </c>
      <c r="CT78" s="73">
        <v>2843619.4700000007</v>
      </c>
      <c r="CU78" s="73">
        <v>2579317.52</v>
      </c>
      <c r="CV78" s="73">
        <v>2556107.9399999995</v>
      </c>
      <c r="CW78" s="73">
        <v>2466025.2000000002</v>
      </c>
      <c r="CX78" s="73">
        <v>2559901.65</v>
      </c>
      <c r="CY78" s="77"/>
      <c r="CZ78" s="4">
        <v>131</v>
      </c>
      <c r="DA78" s="76" t="str">
        <f t="shared" si="8"/>
        <v>L131</v>
      </c>
      <c r="DB78" s="71">
        <v>1.8425951737277135</v>
      </c>
      <c r="DC78" s="71">
        <v>3.7013187895042341</v>
      </c>
      <c r="DD78" s="71">
        <v>0.61741206497365408</v>
      </c>
      <c r="DE78" s="71">
        <v>0.6735000482421416</v>
      </c>
      <c r="DF78" s="71">
        <v>0.79930130528015586</v>
      </c>
      <c r="DG78" s="71">
        <v>0.63753799603166339</v>
      </c>
      <c r="DH78" s="71">
        <v>0.47367546025766716</v>
      </c>
      <c r="DI78" s="71">
        <v>0.26909038727053841</v>
      </c>
      <c r="DJ78" s="71">
        <v>0.36587236988184385</v>
      </c>
      <c r="DK78" s="71">
        <v>0.21508062367969627</v>
      </c>
      <c r="DL78" s="71">
        <v>0.41541462210180796</v>
      </c>
      <c r="DM78" s="71">
        <v>0.34999408619527123</v>
      </c>
      <c r="DN78" s="71">
        <v>0.20964560255770046</v>
      </c>
      <c r="DO78" s="71">
        <v>0.34276798187940088</v>
      </c>
      <c r="DQ78" s="71"/>
      <c r="DR78" s="71"/>
      <c r="DS78" s="71"/>
      <c r="DT78" s="71"/>
      <c r="DU78" s="71"/>
      <c r="DV78" s="71"/>
      <c r="DW78" s="71"/>
      <c r="DX78" s="71"/>
      <c r="DY78" s="71"/>
      <c r="DZ78" s="71"/>
      <c r="EA78" s="71"/>
      <c r="EB78" s="71"/>
      <c r="EC78" s="71"/>
      <c r="ED78" s="71"/>
    </row>
    <row r="79" spans="1:134">
      <c r="A79" s="4">
        <v>123</v>
      </c>
      <c r="B79" s="46" t="s">
        <v>932</v>
      </c>
      <c r="C79" s="65" t="str">
        <f t="shared" si="7"/>
        <v>L123</v>
      </c>
      <c r="D79" s="69">
        <v>1503788.7300000002</v>
      </c>
      <c r="E79" s="68">
        <v>16059116.970000001</v>
      </c>
      <c r="F79" s="69">
        <v>228916.4600000002</v>
      </c>
      <c r="G79" s="69">
        <v>1774755.3100000005</v>
      </c>
      <c r="H79" s="70">
        <v>93.080880189152438</v>
      </c>
      <c r="I79" s="70">
        <v>12.424463565423348</v>
      </c>
      <c r="J79" s="69">
        <v>2522356.9999999995</v>
      </c>
      <c r="K79" s="69">
        <v>2068941.8199999996</v>
      </c>
      <c r="L79" s="69">
        <v>1882045.6400000001</v>
      </c>
      <c r="M79" s="69">
        <v>2424929.4199999995</v>
      </c>
      <c r="N79" s="69">
        <v>3355605.17</v>
      </c>
      <c r="O79" s="69">
        <v>2877842.9300000006</v>
      </c>
      <c r="P79" s="69">
        <v>2086960.2399999998</v>
      </c>
      <c r="Q79" s="69">
        <v>1809834.3700000008</v>
      </c>
      <c r="R79" s="69">
        <v>4066072.1500000008</v>
      </c>
      <c r="S79" s="69">
        <v>2058135.1899999997</v>
      </c>
      <c r="T79" s="69">
        <v>2283087.36</v>
      </c>
      <c r="U79" s="69">
        <v>2251238.9299999997</v>
      </c>
      <c r="V79" s="69">
        <v>1503788.7300000002</v>
      </c>
      <c r="W79" s="70">
        <v>113.26141413873484</v>
      </c>
      <c r="X79" s="70">
        <v>100.15509377360827</v>
      </c>
      <c r="Y79" s="70">
        <v>88.826442760426033</v>
      </c>
      <c r="Z79" s="71">
        <v>97.325494037633561</v>
      </c>
      <c r="AA79" s="71">
        <v>96.047224223567923</v>
      </c>
      <c r="AB79" s="71">
        <v>109.43520033975469</v>
      </c>
      <c r="AC79" s="71">
        <v>91.216107041618997</v>
      </c>
      <c r="AD79" s="71">
        <v>93.910787127273878</v>
      </c>
      <c r="AE79" s="71">
        <v>99.593782369188375</v>
      </c>
      <c r="AF79" s="71">
        <v>79.829270308282645</v>
      </c>
      <c r="AG79" s="71">
        <v>97.318958672510874</v>
      </c>
      <c r="AH79" s="71">
        <v>91.471484128330829</v>
      </c>
      <c r="AI79" s="71">
        <v>95.794946311518089</v>
      </c>
      <c r="AJ79" s="71">
        <v>-14.695586158588558</v>
      </c>
      <c r="AK79" s="71">
        <v>-19.923614501207844</v>
      </c>
      <c r="AL79" s="71">
        <v>-30.242922907508117</v>
      </c>
      <c r="AM79" s="71">
        <v>-19.226733985854239</v>
      </c>
      <c r="AN79" s="71">
        <v>-30.33763241888774</v>
      </c>
      <c r="AO79" s="71">
        <v>-14.715489168289276</v>
      </c>
      <c r="AP79" s="71">
        <v>-10.120619264107432</v>
      </c>
      <c r="AQ79" s="71">
        <v>18.639168502715787</v>
      </c>
      <c r="AR79" s="71">
        <v>94.478991036026457</v>
      </c>
      <c r="AS79" s="71">
        <v>-33.215219541160664</v>
      </c>
      <c r="AT79" s="71">
        <v>10.24363277567768</v>
      </c>
      <c r="AU79" s="71">
        <v>17.337794198113365</v>
      </c>
      <c r="AV79" s="72">
        <v>17.956030999089823</v>
      </c>
      <c r="AW79" s="73">
        <v>-434532.20000000065</v>
      </c>
      <c r="AX79" s="73">
        <v>-514768.48000000021</v>
      </c>
      <c r="AY79" s="73">
        <v>-815953.9299999997</v>
      </c>
      <c r="AZ79" s="73">
        <v>-577214.16000000015</v>
      </c>
      <c r="BA79" s="73">
        <v>-1461350.2199999997</v>
      </c>
      <c r="BB79" s="73">
        <v>-356619.82999999961</v>
      </c>
      <c r="BC79" s="73">
        <v>-234996.39000000013</v>
      </c>
      <c r="BD79" s="73">
        <v>284339.55000000098</v>
      </c>
      <c r="BE79" s="73">
        <v>1975320.7900000007</v>
      </c>
      <c r="BF79" s="73">
        <v>-1023607.6499999997</v>
      </c>
      <c r="BG79" s="73">
        <v>212140.2200000002</v>
      </c>
      <c r="BH79" s="73">
        <v>332642.33000000031</v>
      </c>
      <c r="BI79" s="73">
        <v>228916.4600000002</v>
      </c>
      <c r="BJ79" s="71">
        <v>14.751949901428931</v>
      </c>
      <c r="BK79" s="71">
        <v>8.7114025389890397</v>
      </c>
      <c r="BL79" s="71">
        <v>8.8022620087763599</v>
      </c>
      <c r="BM79" s="71">
        <v>10.293653395567645</v>
      </c>
      <c r="BN79" s="71">
        <v>-1.8633047295648659</v>
      </c>
      <c r="BO79" s="71">
        <v>3.5864956690523409</v>
      </c>
      <c r="BP79" s="71">
        <v>15.133333520770261</v>
      </c>
      <c r="BQ79" s="71">
        <v>14.070948521249328</v>
      </c>
      <c r="BR79" s="72">
        <v>6.0213736604317045</v>
      </c>
      <c r="BS79" s="72">
        <v>10.44346966793402</v>
      </c>
      <c r="BT79" s="71">
        <v>10.001981653068922</v>
      </c>
      <c r="BU79" s="71">
        <v>11.608506737656457</v>
      </c>
      <c r="BV79" s="71">
        <v>12.586307142450357</v>
      </c>
      <c r="BW79" s="71">
        <v>9.2242930453646377</v>
      </c>
      <c r="BX79" s="75">
        <v>40873</v>
      </c>
      <c r="BY79" s="75">
        <v>33811</v>
      </c>
      <c r="BZ79" s="75">
        <v>31880</v>
      </c>
      <c r="CA79" s="75">
        <v>35669</v>
      </c>
      <c r="CB79" s="75">
        <v>43155</v>
      </c>
      <c r="CC79" s="75">
        <v>42335</v>
      </c>
      <c r="CD79" s="75">
        <v>33505</v>
      </c>
      <c r="CE79" s="75">
        <v>30605</v>
      </c>
      <c r="CF79" s="75">
        <v>47722</v>
      </c>
      <c r="CG79" s="75">
        <v>33532</v>
      </c>
      <c r="CH79" s="75">
        <v>36269</v>
      </c>
      <c r="CI79" s="75">
        <v>38832</v>
      </c>
      <c r="CJ79" s="75">
        <v>24363</v>
      </c>
      <c r="CK79" s="75">
        <v>244828</v>
      </c>
      <c r="CL79" s="73">
        <v>2791791.4799999986</v>
      </c>
      <c r="CM79" s="73">
        <v>2709406.8700000006</v>
      </c>
      <c r="CN79" s="73">
        <v>3376336.46</v>
      </c>
      <c r="CO79" s="73">
        <v>3631268.8699999987</v>
      </c>
      <c r="CP79" s="73">
        <v>4843356.2200000007</v>
      </c>
      <c r="CQ79" s="73">
        <v>3734379.01</v>
      </c>
      <c r="CR79" s="73">
        <v>3116600.1300000004</v>
      </c>
      <c r="CS79" s="73">
        <v>3837106.2700000009</v>
      </c>
      <c r="CT79" s="73">
        <v>2906247.0799999996</v>
      </c>
      <c r="CU79" s="73">
        <v>2746804.2499999981</v>
      </c>
      <c r="CV79" s="73">
        <v>2718607.65</v>
      </c>
      <c r="CW79" s="73">
        <v>2614459.1399999997</v>
      </c>
      <c r="CX79" s="73">
        <v>2423605.25</v>
      </c>
      <c r="CY79" s="77"/>
      <c r="CZ79" s="4">
        <v>123</v>
      </c>
      <c r="DA79" s="76" t="str">
        <f t="shared" si="8"/>
        <v>L123</v>
      </c>
      <c r="DB79" s="71">
        <v>2.1690202259029583</v>
      </c>
      <c r="DC79" s="71">
        <v>2.1493995762630758</v>
      </c>
      <c r="DD79" s="71">
        <v>0.72210793318525301</v>
      </c>
      <c r="DE79" s="71">
        <v>0.73756130198816661</v>
      </c>
      <c r="DF79" s="71">
        <v>0.73323714598649592</v>
      </c>
      <c r="DG79" s="71">
        <v>0.49998301758089103</v>
      </c>
      <c r="DH79" s="71">
        <v>0.23682490970445141</v>
      </c>
      <c r="DI79" s="71">
        <v>0.33111193620564844</v>
      </c>
      <c r="DJ79" s="71">
        <v>0.24717469427847114</v>
      </c>
      <c r="DK79" s="71">
        <v>0.1832961036236421</v>
      </c>
      <c r="DL79" s="71">
        <v>0.26635730234947352</v>
      </c>
      <c r="DM79" s="71">
        <v>0.13080822988126434</v>
      </c>
      <c r="DN79" s="71">
        <v>6.436518927117961E-2</v>
      </c>
      <c r="DO79" s="71">
        <v>0.21627635189151295</v>
      </c>
      <c r="DQ79" s="71"/>
      <c r="DR79" s="71"/>
      <c r="DS79" s="71"/>
      <c r="DT79" s="71"/>
      <c r="DU79" s="71"/>
      <c r="DV79" s="71"/>
      <c r="DW79" s="71"/>
      <c r="DX79" s="71"/>
      <c r="DY79" s="71"/>
      <c r="DZ79" s="71"/>
      <c r="EA79" s="71"/>
      <c r="EB79" s="71"/>
      <c r="EC79" s="71"/>
      <c r="ED79" s="71"/>
    </row>
    <row r="80" spans="1:134">
      <c r="A80" s="4">
        <v>137</v>
      </c>
      <c r="B80" s="46" t="s">
        <v>941</v>
      </c>
      <c r="C80" s="65" t="str">
        <f t="shared" si="7"/>
        <v>L137</v>
      </c>
      <c r="D80" s="69">
        <v>882510.24</v>
      </c>
      <c r="E80" s="68">
        <v>11316413.439999994</v>
      </c>
      <c r="F80" s="69">
        <v>68466.789999999921</v>
      </c>
      <c r="G80" s="69">
        <v>902237.20999999344</v>
      </c>
      <c r="H80" s="70">
        <v>89.179367296291872</v>
      </c>
      <c r="I80" s="70">
        <v>8.6635485138126356</v>
      </c>
      <c r="J80" s="69">
        <v>1534351.31</v>
      </c>
      <c r="K80" s="69">
        <v>1644082.9799999997</v>
      </c>
      <c r="L80" s="69">
        <v>1515245.72</v>
      </c>
      <c r="M80" s="69">
        <v>1807539.5799999998</v>
      </c>
      <c r="N80" s="69">
        <v>2281762.38</v>
      </c>
      <c r="O80" s="69">
        <v>2385665.2400000002</v>
      </c>
      <c r="P80" s="69">
        <v>1477675.06</v>
      </c>
      <c r="Q80" s="69">
        <v>1451902.8599999999</v>
      </c>
      <c r="R80" s="69">
        <v>2434414.6700000004</v>
      </c>
      <c r="S80" s="69">
        <v>1660822.9100000004</v>
      </c>
      <c r="T80" s="69">
        <v>1728626.39</v>
      </c>
      <c r="U80" s="69">
        <v>1680461.3100000003</v>
      </c>
      <c r="V80" s="69">
        <v>882510.24</v>
      </c>
      <c r="W80" s="70">
        <v>98.969248110039544</v>
      </c>
      <c r="X80" s="70">
        <v>101.18428560746288</v>
      </c>
      <c r="Y80" s="70">
        <v>98.906739741711547</v>
      </c>
      <c r="Z80" s="71">
        <v>104.28955139777361</v>
      </c>
      <c r="AA80" s="71">
        <v>99.3098202319905</v>
      </c>
      <c r="AB80" s="71">
        <v>84.656126284698999</v>
      </c>
      <c r="AC80" s="71">
        <v>84.920363112797318</v>
      </c>
      <c r="AD80" s="71">
        <v>83.918622814638866</v>
      </c>
      <c r="AE80" s="71">
        <v>89.315427925683721</v>
      </c>
      <c r="AF80" s="71">
        <v>95.020222682564309</v>
      </c>
      <c r="AG80" s="71">
        <v>92.120070899311898</v>
      </c>
      <c r="AH80" s="71">
        <v>89.289448753830641</v>
      </c>
      <c r="AI80" s="71">
        <v>89.389547288077139</v>
      </c>
      <c r="AJ80" s="71">
        <v>-20.967280440830738</v>
      </c>
      <c r="AK80" s="71">
        <v>-18.71390590108447</v>
      </c>
      <c r="AL80" s="71">
        <v>-20.189423465675727</v>
      </c>
      <c r="AM80" s="71">
        <v>-5.1042515251893512</v>
      </c>
      <c r="AN80" s="71">
        <v>-17.464161047851611</v>
      </c>
      <c r="AO80" s="71">
        <v>-16.993892433164049</v>
      </c>
      <c r="AP80" s="71">
        <v>-15.62867053880337</v>
      </c>
      <c r="AQ80" s="71">
        <v>7.0583491776649465</v>
      </c>
      <c r="AR80" s="71">
        <v>44.185115491350579</v>
      </c>
      <c r="AS80" s="71">
        <v>-13.43010769978995</v>
      </c>
      <c r="AT80" s="71">
        <v>21.167290585274223</v>
      </c>
      <c r="AU80" s="71">
        <v>15.175588902300664</v>
      </c>
      <c r="AV80" s="72">
        <v>8.4107046128802931</v>
      </c>
      <c r="AW80" s="73">
        <v>-407061.45999999996</v>
      </c>
      <c r="AX80" s="73">
        <v>-378505.25999999978</v>
      </c>
      <c r="AY80" s="73">
        <v>-383306.81000000029</v>
      </c>
      <c r="AZ80" s="73">
        <v>-97223.920000000158</v>
      </c>
      <c r="BA80" s="73">
        <v>-482772.25999999978</v>
      </c>
      <c r="BB80" s="73">
        <v>-463388.73</v>
      </c>
      <c r="BC80" s="73">
        <v>-273719.71999999974</v>
      </c>
      <c r="BD80" s="73">
        <v>95723.84999999986</v>
      </c>
      <c r="BE80" s="73">
        <v>746019.40000000037</v>
      </c>
      <c r="BF80" s="73">
        <v>-257653.43999999901</v>
      </c>
      <c r="BG80" s="73">
        <v>301981.9700000002</v>
      </c>
      <c r="BH80" s="73">
        <v>221418.3600000001</v>
      </c>
      <c r="BI80" s="73">
        <v>68466.789999999921</v>
      </c>
      <c r="BJ80" s="71">
        <v>25.028483691827496</v>
      </c>
      <c r="BK80" s="71">
        <v>21.086668883231184</v>
      </c>
      <c r="BL80" s="71">
        <v>19.440434928821979</v>
      </c>
      <c r="BM80" s="71">
        <v>20.824703515734356</v>
      </c>
      <c r="BN80" s="71">
        <v>13.155510279396175</v>
      </c>
      <c r="BO80" s="71">
        <v>14.450821410810843</v>
      </c>
      <c r="BP80" s="71">
        <v>26.878335702130091</v>
      </c>
      <c r="BQ80" s="71">
        <v>26.025818793597228</v>
      </c>
      <c r="BR80" s="72">
        <v>18.939562961695593</v>
      </c>
      <c r="BS80" s="72">
        <v>19.14314758029829</v>
      </c>
      <c r="BT80" s="71">
        <v>22.363846545508579</v>
      </c>
      <c r="BU80" s="71">
        <v>23.198104669550158</v>
      </c>
      <c r="BV80" s="71">
        <v>20.828226324160813</v>
      </c>
      <c r="BW80" s="71">
        <v>20.759781680492431</v>
      </c>
      <c r="BX80" s="75">
        <v>38297</v>
      </c>
      <c r="BY80" s="75">
        <v>40883</v>
      </c>
      <c r="BZ80" s="75">
        <v>36687</v>
      </c>
      <c r="CA80" s="75">
        <v>40444</v>
      </c>
      <c r="CB80" s="75">
        <v>45755</v>
      </c>
      <c r="CC80" s="75">
        <v>46149</v>
      </c>
      <c r="CD80" s="75">
        <v>35770</v>
      </c>
      <c r="CE80" s="75">
        <v>35170</v>
      </c>
      <c r="CF80" s="75">
        <v>46176</v>
      </c>
      <c r="CG80" s="75">
        <v>41618</v>
      </c>
      <c r="CH80" s="75">
        <v>41463</v>
      </c>
      <c r="CI80" s="75">
        <v>40240</v>
      </c>
      <c r="CJ80" s="75">
        <v>21590</v>
      </c>
      <c r="CK80" s="75">
        <v>262027</v>
      </c>
      <c r="CL80" s="73">
        <v>2458307.5700000003</v>
      </c>
      <c r="CM80" s="73">
        <v>2515471.6499999994</v>
      </c>
      <c r="CN80" s="73">
        <v>2517237.9299999992</v>
      </c>
      <c r="CO80" s="73">
        <v>2974894.6800000006</v>
      </c>
      <c r="CP80" s="73">
        <v>2909755.6099999994</v>
      </c>
      <c r="CQ80" s="73">
        <v>2446146.73</v>
      </c>
      <c r="CR80" s="73">
        <v>2334564.8400000003</v>
      </c>
      <c r="CS80" s="73">
        <v>3078918.07</v>
      </c>
      <c r="CT80" s="73">
        <v>2377300.9200000004</v>
      </c>
      <c r="CU80" s="73">
        <v>2363489.4299999997</v>
      </c>
      <c r="CV80" s="73">
        <v>2320550.0800000005</v>
      </c>
      <c r="CW80" s="73">
        <v>2323869.810000001</v>
      </c>
      <c r="CX80" s="73">
        <v>2276647.75</v>
      </c>
      <c r="CY80" s="77"/>
      <c r="CZ80" s="4">
        <v>137</v>
      </c>
      <c r="DA80" s="76" t="str">
        <f t="shared" si="8"/>
        <v>L137</v>
      </c>
      <c r="DB80" s="71">
        <v>2.0811853168853425</v>
      </c>
      <c r="DC80" s="71">
        <v>1.6830679246175966</v>
      </c>
      <c r="DD80" s="71">
        <v>0.971553805424624</v>
      </c>
      <c r="DE80" s="71">
        <v>0.91003409405400748</v>
      </c>
      <c r="DF80" s="71">
        <v>1.1224596279403707</v>
      </c>
      <c r="DG80" s="71">
        <v>0.78069343511553824</v>
      </c>
      <c r="DH80" s="71">
        <v>1.0755921736619696</v>
      </c>
      <c r="DI80" s="71">
        <v>0.7582142058856155</v>
      </c>
      <c r="DJ80" s="71">
        <v>0.38043568978282344</v>
      </c>
      <c r="DK80" s="71">
        <v>0.43414020461248548</v>
      </c>
      <c r="DL80" s="71">
        <v>0.40748977527064378</v>
      </c>
      <c r="DM80" s="71">
        <v>0.33921884751403975</v>
      </c>
      <c r="DN80" s="71">
        <v>0.28252598712103538</v>
      </c>
      <c r="DO80" s="71">
        <v>0.51838925316206808</v>
      </c>
      <c r="DQ80" s="71"/>
      <c r="DR80" s="71"/>
      <c r="DS80" s="71"/>
      <c r="DT80" s="71"/>
      <c r="DU80" s="71"/>
      <c r="DV80" s="71"/>
      <c r="DW80" s="71"/>
      <c r="DX80" s="71"/>
      <c r="DY80" s="71"/>
      <c r="DZ80" s="71"/>
      <c r="EA80" s="71"/>
      <c r="EB80" s="71"/>
      <c r="EC80" s="71"/>
      <c r="ED80" s="71"/>
    </row>
    <row r="81" spans="1:134">
      <c r="A81" s="4">
        <v>56</v>
      </c>
      <c r="B81" s="46" t="s">
        <v>951</v>
      </c>
      <c r="C81" s="65" t="str">
        <f t="shared" si="7"/>
        <v>L056</v>
      </c>
      <c r="D81" s="69">
        <v>1728986.09</v>
      </c>
      <c r="E81" s="68">
        <v>19311888.68</v>
      </c>
      <c r="F81" s="69">
        <v>87039.869999999879</v>
      </c>
      <c r="G81" s="69">
        <v>2036149.1599999964</v>
      </c>
      <c r="H81" s="70">
        <v>92.030313606079503</v>
      </c>
      <c r="I81" s="70">
        <v>11.786176549158789</v>
      </c>
      <c r="J81" s="69">
        <v>3002891.7900000005</v>
      </c>
      <c r="K81" s="69">
        <v>2503660.9400000009</v>
      </c>
      <c r="L81" s="69">
        <v>2447532.2200000002</v>
      </c>
      <c r="M81" s="69">
        <v>3098560.1099999994</v>
      </c>
      <c r="N81" s="69">
        <v>3756181.6600000006</v>
      </c>
      <c r="O81" s="69">
        <v>3582614.92</v>
      </c>
      <c r="P81" s="69">
        <v>2501544.9799999995</v>
      </c>
      <c r="Q81" s="69">
        <v>2203035.8499999996</v>
      </c>
      <c r="R81" s="69">
        <v>4913628.620000001</v>
      </c>
      <c r="S81" s="69">
        <v>2545331.0299999998</v>
      </c>
      <c r="T81" s="69">
        <v>2810492.99</v>
      </c>
      <c r="U81" s="69">
        <v>2608869.12</v>
      </c>
      <c r="V81" s="69">
        <v>1728986.09</v>
      </c>
      <c r="W81" s="70">
        <v>116.43454827289537</v>
      </c>
      <c r="X81" s="70">
        <v>102.85183536869647</v>
      </c>
      <c r="Y81" s="70">
        <v>96.501247428490984</v>
      </c>
      <c r="Z81" s="71">
        <v>103.12259658351822</v>
      </c>
      <c r="AA81" s="71">
        <v>88.226067912311919</v>
      </c>
      <c r="AB81" s="71">
        <v>92.725698352713181</v>
      </c>
      <c r="AC81" s="71">
        <v>95.433701023253263</v>
      </c>
      <c r="AD81" s="71">
        <v>96.610857637108978</v>
      </c>
      <c r="AE81" s="71">
        <v>98.522419857730611</v>
      </c>
      <c r="AF81" s="71">
        <v>92.976201702939548</v>
      </c>
      <c r="AG81" s="71">
        <v>81.517424103975927</v>
      </c>
      <c r="AH81" s="71">
        <v>88.537154534052974</v>
      </c>
      <c r="AI81" s="71">
        <v>88.060039836523046</v>
      </c>
      <c r="AJ81" s="71">
        <v>-6.0182430578122448</v>
      </c>
      <c r="AK81" s="71">
        <v>-4.5604399340993034</v>
      </c>
      <c r="AL81" s="71">
        <v>-16.557606479138308</v>
      </c>
      <c r="AM81" s="71">
        <v>-15.346009159895036</v>
      </c>
      <c r="AN81" s="71">
        <v>-28.011434558423499</v>
      </c>
      <c r="AO81" s="71">
        <v>-12.068070526415276</v>
      </c>
      <c r="AP81" s="71">
        <v>-3.8733479371743318</v>
      </c>
      <c r="AQ81" s="71">
        <v>20.964356634084446</v>
      </c>
      <c r="AR81" s="71">
        <v>93.052894389441221</v>
      </c>
      <c r="AS81" s="71">
        <v>-30.333602944176153</v>
      </c>
      <c r="AT81" s="71">
        <v>3.8273559369677246</v>
      </c>
      <c r="AU81" s="71">
        <v>13.207144644787183</v>
      </c>
      <c r="AV81" s="72">
        <v>5.3010183244613041</v>
      </c>
      <c r="AW81" s="73">
        <v>-192294.04999999888</v>
      </c>
      <c r="AX81" s="73">
        <v>-119633.78000000026</v>
      </c>
      <c r="AY81" s="73">
        <v>-485667.69999999972</v>
      </c>
      <c r="AZ81" s="73">
        <v>-561704.55000000121</v>
      </c>
      <c r="BA81" s="73">
        <v>-1461155.7599999979</v>
      </c>
      <c r="BB81" s="73">
        <v>-472688.15000000037</v>
      </c>
      <c r="BC81" s="73">
        <v>-100797.79000000143</v>
      </c>
      <c r="BD81" s="73">
        <v>381808.57999999914</v>
      </c>
      <c r="BE81" s="73">
        <v>2368404.6100000008</v>
      </c>
      <c r="BF81" s="73">
        <v>-1108268.3200000012</v>
      </c>
      <c r="BG81" s="73">
        <v>103602.33999999985</v>
      </c>
      <c r="BH81" s="73">
        <v>304359.87000000011</v>
      </c>
      <c r="BI81" s="73">
        <v>87039.869999999879</v>
      </c>
      <c r="BJ81" s="71">
        <v>14.449661561311883</v>
      </c>
      <c r="BK81" s="71">
        <v>8.2037376819587511</v>
      </c>
      <c r="BL81" s="71">
        <v>8.4259966901680396</v>
      </c>
      <c r="BM81" s="71">
        <v>9.512289181123565</v>
      </c>
      <c r="BN81" s="71">
        <v>-1.5804888993251118</v>
      </c>
      <c r="BO81" s="71">
        <v>2.5741633708864606</v>
      </c>
      <c r="BP81" s="71">
        <v>16.084137869459941</v>
      </c>
      <c r="BQ81" s="71">
        <v>13.788806364649501</v>
      </c>
      <c r="BR81" s="72">
        <v>6.853151230341366</v>
      </c>
      <c r="BS81" s="72">
        <v>11.352793456586181</v>
      </c>
      <c r="BT81" s="71">
        <v>9.7229977601434037</v>
      </c>
      <c r="BU81" s="71">
        <v>11.239465414821534</v>
      </c>
      <c r="BV81" s="71">
        <v>12.076321534466983</v>
      </c>
      <c r="BW81" s="71">
        <v>9.4712572601613143</v>
      </c>
      <c r="BX81" s="75">
        <v>48930</v>
      </c>
      <c r="BY81" s="75">
        <v>39251</v>
      </c>
      <c r="BZ81" s="75">
        <v>39138</v>
      </c>
      <c r="CA81" s="75">
        <v>43756</v>
      </c>
      <c r="CB81" s="75">
        <v>50360</v>
      </c>
      <c r="CC81" s="75">
        <v>54091</v>
      </c>
      <c r="CD81" s="75">
        <v>42291</v>
      </c>
      <c r="CE81" s="75">
        <v>36445</v>
      </c>
      <c r="CF81" s="75">
        <v>59738</v>
      </c>
      <c r="CG81" s="75">
        <v>41755</v>
      </c>
      <c r="CH81" s="75">
        <v>44516</v>
      </c>
      <c r="CI81" s="75">
        <v>45135</v>
      </c>
      <c r="CJ81" s="75">
        <v>29161</v>
      </c>
      <c r="CK81" s="75">
        <v>299041</v>
      </c>
      <c r="CL81" s="73">
        <v>3260825.6999999993</v>
      </c>
      <c r="CM81" s="73">
        <v>3220116.2899999996</v>
      </c>
      <c r="CN81" s="73">
        <v>4206210.42</v>
      </c>
      <c r="CO81" s="73">
        <v>4379842.7599999988</v>
      </c>
      <c r="CP81" s="73">
        <v>5533608.379999998</v>
      </c>
      <c r="CQ81" s="73">
        <v>4276967.3599999994</v>
      </c>
      <c r="CR81" s="73">
        <v>3521175.13</v>
      </c>
      <c r="CS81" s="73">
        <v>4678722.1799999988</v>
      </c>
      <c r="CT81" s="73">
        <v>3639946.8100000015</v>
      </c>
      <c r="CU81" s="73">
        <v>3320012.4299999992</v>
      </c>
      <c r="CV81" s="73">
        <v>3197437.93</v>
      </c>
      <c r="CW81" s="73">
        <v>3108380.8400000003</v>
      </c>
      <c r="CX81" s="73">
        <v>3011305.0599999996</v>
      </c>
      <c r="CY81" s="77"/>
      <c r="CZ81" s="4">
        <v>56</v>
      </c>
      <c r="DA81" s="76" t="str">
        <f t="shared" si="8"/>
        <v>L056</v>
      </c>
      <c r="DB81" s="71">
        <v>1.7378109239824202</v>
      </c>
      <c r="DC81" s="71">
        <v>2.9357053322721569</v>
      </c>
      <c r="DD81" s="71">
        <v>0.96982722377906938</v>
      </c>
      <c r="DE81" s="71">
        <v>0.85188240985319741</v>
      </c>
      <c r="DF81" s="71">
        <v>0.91482885877666953</v>
      </c>
      <c r="DG81" s="71">
        <v>0.42237361416028635</v>
      </c>
      <c r="DH81" s="71">
        <v>0.44119757958007383</v>
      </c>
      <c r="DI81" s="71">
        <v>0.34645241316751468</v>
      </c>
      <c r="DJ81" s="71">
        <v>0.45366172792416815</v>
      </c>
      <c r="DK81" s="71">
        <v>0.30754968388837917</v>
      </c>
      <c r="DL81" s="71">
        <v>0.14320941873902227</v>
      </c>
      <c r="DM81" s="71">
        <v>9.8270901843305725E-2</v>
      </c>
      <c r="DN81" s="71">
        <v>0.11472158511213815</v>
      </c>
      <c r="DO81" s="71">
        <v>0.29687920621861896</v>
      </c>
      <c r="DQ81" s="71"/>
      <c r="DR81" s="71"/>
      <c r="DS81" s="71"/>
      <c r="DT81" s="71"/>
      <c r="DU81" s="71"/>
      <c r="DV81" s="71"/>
      <c r="DW81" s="71"/>
      <c r="DX81" s="71"/>
      <c r="DY81" s="71"/>
      <c r="DZ81" s="71"/>
      <c r="EA81" s="71"/>
      <c r="EB81" s="71"/>
      <c r="EC81" s="71"/>
      <c r="ED81" s="71"/>
    </row>
    <row r="82" spans="1:134">
      <c r="A82" s="4">
        <v>148</v>
      </c>
      <c r="B82" s="46" t="s">
        <v>958</v>
      </c>
      <c r="C82" s="65" t="str">
        <f t="shared" si="7"/>
        <v>L148</v>
      </c>
      <c r="D82" s="69">
        <v>1189772.0999999999</v>
      </c>
      <c r="E82" s="68">
        <v>13869533.340000002</v>
      </c>
      <c r="F82" s="69">
        <v>-305812.01000000024</v>
      </c>
      <c r="G82" s="69">
        <v>-1869150.0599999968</v>
      </c>
      <c r="H82" s="70">
        <v>73.848023519360396</v>
      </c>
      <c r="I82" s="70">
        <v>-11.876152613883805</v>
      </c>
      <c r="J82" s="69">
        <v>2785749.43</v>
      </c>
      <c r="K82" s="69">
        <v>2144433.9600000004</v>
      </c>
      <c r="L82" s="69">
        <v>1861925.3999999997</v>
      </c>
      <c r="M82" s="69">
        <v>2330972.6800000002</v>
      </c>
      <c r="N82" s="69">
        <v>2920370.43</v>
      </c>
      <c r="O82" s="69">
        <v>3256159.32</v>
      </c>
      <c r="P82" s="69">
        <v>1876740.2800000003</v>
      </c>
      <c r="Q82" s="69">
        <v>1919014.08</v>
      </c>
      <c r="R82" s="69">
        <v>3565314.8499999996</v>
      </c>
      <c r="S82" s="69">
        <v>1692144.3099999998</v>
      </c>
      <c r="T82" s="69">
        <v>1800689.91</v>
      </c>
      <c r="U82" s="69">
        <v>1825857.81</v>
      </c>
      <c r="V82" s="69">
        <v>1189772.0999999999</v>
      </c>
      <c r="W82" s="70">
        <v>123.42909193830968</v>
      </c>
      <c r="X82" s="70">
        <v>87.001872695389864</v>
      </c>
      <c r="Y82" s="70">
        <v>74.760751803089278</v>
      </c>
      <c r="Z82" s="71">
        <v>83.568469505895791</v>
      </c>
      <c r="AA82" s="71">
        <v>86.462912092572736</v>
      </c>
      <c r="AB82" s="71">
        <v>90.030847944966681</v>
      </c>
      <c r="AC82" s="71">
        <v>65.124596558452112</v>
      </c>
      <c r="AD82" s="71">
        <v>81.287686216052109</v>
      </c>
      <c r="AE82" s="71">
        <v>86.076796451039257</v>
      </c>
      <c r="AF82" s="71">
        <v>69.941696353788799</v>
      </c>
      <c r="AG82" s="71">
        <v>68.251176804114763</v>
      </c>
      <c r="AH82" s="71">
        <v>71.105359079902343</v>
      </c>
      <c r="AI82" s="71">
        <v>67.176316540274925</v>
      </c>
      <c r="AJ82" s="71">
        <v>-23.624700383675389</v>
      </c>
      <c r="AK82" s="71">
        <v>-28.383996445145286</v>
      </c>
      <c r="AL82" s="71">
        <v>-39.302043791522415</v>
      </c>
      <c r="AM82" s="71">
        <v>-37.41234877316468</v>
      </c>
      <c r="AN82" s="71">
        <v>-48.74063653881057</v>
      </c>
      <c r="AO82" s="71">
        <v>-33.509983788930356</v>
      </c>
      <c r="AP82" s="71">
        <v>-36.029527975232448</v>
      </c>
      <c r="AQ82" s="71">
        <v>1.0977533926002314</v>
      </c>
      <c r="AR82" s="71">
        <v>46.125752258309348</v>
      </c>
      <c r="AS82" s="71">
        <v>-40.098953046253463</v>
      </c>
      <c r="AT82" s="71">
        <v>-14.407398463062581</v>
      </c>
      <c r="AU82" s="71">
        <v>-10.610059536672001</v>
      </c>
      <c r="AV82" s="72">
        <v>-20.447663755935473</v>
      </c>
      <c r="AW82" s="73">
        <v>-861698.69000000041</v>
      </c>
      <c r="AX82" s="73">
        <v>-849916.25999999978</v>
      </c>
      <c r="AY82" s="73">
        <v>-1205600.2900000003</v>
      </c>
      <c r="AZ82" s="73">
        <v>-1393360.5299999998</v>
      </c>
      <c r="BA82" s="73">
        <v>-2776350.6300000022</v>
      </c>
      <c r="BB82" s="73">
        <v>-1621847.7400000016</v>
      </c>
      <c r="BC82" s="73">
        <v>-1057019.9699999997</v>
      </c>
      <c r="BD82" s="73">
        <v>20837.300000000745</v>
      </c>
      <c r="BE82" s="73">
        <v>1125419.8999999994</v>
      </c>
      <c r="BF82" s="73">
        <v>-1132755.0800000008</v>
      </c>
      <c r="BG82" s="73">
        <v>-303101.62999999966</v>
      </c>
      <c r="BH82" s="73">
        <v>-216718.5699999996</v>
      </c>
      <c r="BI82" s="73">
        <v>-305812.01000000024</v>
      </c>
      <c r="BJ82" s="71">
        <v>11.783428053511315</v>
      </c>
      <c r="BK82" s="71">
        <v>9.6813668045017334</v>
      </c>
      <c r="BL82" s="71">
        <v>10.755088602072449</v>
      </c>
      <c r="BM82" s="71">
        <v>10.424023848429103</v>
      </c>
      <c r="BN82" s="71">
        <v>-0.72253291695496857</v>
      </c>
      <c r="BO82" s="71">
        <v>0.39075004945925551</v>
      </c>
      <c r="BP82" s="71">
        <v>20.101562749102321</v>
      </c>
      <c r="BQ82" s="71">
        <v>15.925821762494289</v>
      </c>
      <c r="BR82" s="72">
        <v>12.599056933626793</v>
      </c>
      <c r="BS82" s="72">
        <v>15.505115115935912</v>
      </c>
      <c r="BT82" s="71">
        <v>16.608967393512806</v>
      </c>
      <c r="BU82" s="71">
        <v>15.938478422373141</v>
      </c>
      <c r="BV82" s="71">
        <v>17.246998214219133</v>
      </c>
      <c r="BW82" s="71">
        <v>14.222045416642757</v>
      </c>
      <c r="BX82" s="75">
        <v>34913</v>
      </c>
      <c r="BY82" s="75">
        <v>28163</v>
      </c>
      <c r="BZ82" s="75">
        <v>25349</v>
      </c>
      <c r="CA82" s="75">
        <v>28370</v>
      </c>
      <c r="CB82" s="75">
        <v>32097</v>
      </c>
      <c r="CC82" s="75">
        <v>35505</v>
      </c>
      <c r="CD82" s="75">
        <v>27280</v>
      </c>
      <c r="CE82" s="75">
        <v>26314</v>
      </c>
      <c r="CF82" s="75">
        <v>38991</v>
      </c>
      <c r="CG82" s="75">
        <v>26002</v>
      </c>
      <c r="CH82" s="75">
        <v>27259</v>
      </c>
      <c r="CI82" s="75">
        <v>29447</v>
      </c>
      <c r="CJ82" s="75">
        <v>20228</v>
      </c>
      <c r="CK82" s="75">
        <v>195521</v>
      </c>
      <c r="CL82" s="73">
        <v>4206815.09</v>
      </c>
      <c r="CM82" s="73">
        <v>3945302.669999999</v>
      </c>
      <c r="CN82" s="73">
        <v>4459186.5100000007</v>
      </c>
      <c r="CO82" s="73">
        <v>4932620.4700000016</v>
      </c>
      <c r="CP82" s="73">
        <v>5518855.5899999999</v>
      </c>
      <c r="CQ82" s="73">
        <v>4141350.9000000004</v>
      </c>
      <c r="CR82" s="73">
        <v>3939820.75</v>
      </c>
      <c r="CS82" s="73">
        <v>3703850.9799999995</v>
      </c>
      <c r="CT82" s="73">
        <v>3121609.5999999996</v>
      </c>
      <c r="CU82" s="73">
        <v>2817236.1</v>
      </c>
      <c r="CV82" s="73">
        <v>2894580.17</v>
      </c>
      <c r="CW82" s="73">
        <v>2795103.61</v>
      </c>
      <c r="CX82" s="73">
        <v>2735555.0400000005</v>
      </c>
      <c r="CY82" s="77"/>
      <c r="CZ82" s="4">
        <v>148</v>
      </c>
      <c r="DA82" s="76" t="str">
        <f t="shared" si="8"/>
        <v>L148</v>
      </c>
      <c r="DB82" s="71">
        <v>4.2503197106358126</v>
      </c>
      <c r="DC82" s="71">
        <v>4.679005119279358</v>
      </c>
      <c r="DD82" s="71">
        <v>1.2457240490541044</v>
      </c>
      <c r="DE82" s="71">
        <v>1.2489534939407922</v>
      </c>
      <c r="DF82" s="71">
        <v>1.3179544997596857</v>
      </c>
      <c r="DG82" s="71">
        <v>0.87981469757348274</v>
      </c>
      <c r="DH82" s="71">
        <v>0.76311115931703599</v>
      </c>
      <c r="DI82" s="71">
        <v>0.51522649574249146</v>
      </c>
      <c r="DJ82" s="71">
        <v>0.42413234253843118</v>
      </c>
      <c r="DK82" s="71">
        <v>0.79637670868646393</v>
      </c>
      <c r="DL82" s="71">
        <v>0.25616060601471768</v>
      </c>
      <c r="DM82" s="71">
        <v>0.60284357855733328</v>
      </c>
      <c r="DN82" s="71">
        <v>0.32453172390862678</v>
      </c>
      <c r="DO82" s="71">
        <v>0.52084820223152473</v>
      </c>
      <c r="DQ82" s="71"/>
      <c r="DR82" s="71"/>
      <c r="DS82" s="71"/>
      <c r="DT82" s="71"/>
      <c r="DU82" s="71"/>
      <c r="DV82" s="71"/>
      <c r="DW82" s="71"/>
      <c r="DX82" s="71"/>
      <c r="DY82" s="71"/>
      <c r="DZ82" s="71"/>
      <c r="EA82" s="71"/>
      <c r="EB82" s="71"/>
      <c r="EC82" s="71"/>
      <c r="ED82" s="71"/>
    </row>
    <row r="83" spans="1:134">
      <c r="A83" s="4">
        <v>95</v>
      </c>
      <c r="B83" s="46" t="s">
        <v>966</v>
      </c>
      <c r="C83" s="65" t="str">
        <f t="shared" si="7"/>
        <v>L095</v>
      </c>
      <c r="D83" s="69">
        <v>1350007.56</v>
      </c>
      <c r="E83" s="68">
        <v>15338817.130000003</v>
      </c>
      <c r="F83" s="69">
        <v>291140.31999999983</v>
      </c>
      <c r="G83" s="69">
        <v>1477692.8000000007</v>
      </c>
      <c r="H83" s="70">
        <v>88.31887163250201</v>
      </c>
      <c r="I83" s="70">
        <v>10.660699412397534</v>
      </c>
      <c r="J83" s="69">
        <v>2254054.2600000002</v>
      </c>
      <c r="K83" s="69">
        <v>2067952.3299999998</v>
      </c>
      <c r="L83" s="69">
        <v>1839183.3799999997</v>
      </c>
      <c r="M83" s="69">
        <v>2328715.44</v>
      </c>
      <c r="N83" s="69">
        <v>2676209.8000000003</v>
      </c>
      <c r="O83" s="69">
        <v>3198526.2600000002</v>
      </c>
      <c r="P83" s="69">
        <v>1779501.5700000003</v>
      </c>
      <c r="Q83" s="69">
        <v>1658461</v>
      </c>
      <c r="R83" s="69">
        <v>4761515.17</v>
      </c>
      <c r="S83" s="69">
        <v>1673168.6999999997</v>
      </c>
      <c r="T83" s="69">
        <v>1949153.7799999996</v>
      </c>
      <c r="U83" s="69">
        <v>2167009.35</v>
      </c>
      <c r="V83" s="69">
        <v>1350007.56</v>
      </c>
      <c r="W83" s="70">
        <v>101.74969212713036</v>
      </c>
      <c r="X83" s="70">
        <v>102.13452233485856</v>
      </c>
      <c r="Y83" s="70">
        <v>88.801496949901974</v>
      </c>
      <c r="Z83" s="71">
        <v>93.732008470171408</v>
      </c>
      <c r="AA83" s="71">
        <v>92.933872983353666</v>
      </c>
      <c r="AB83" s="71">
        <v>95.83764388699575</v>
      </c>
      <c r="AC83" s="71">
        <v>80.178019701586052</v>
      </c>
      <c r="AD83" s="71">
        <v>89.820636335676227</v>
      </c>
      <c r="AE83" s="71">
        <v>97.546137930159745</v>
      </c>
      <c r="AF83" s="71">
        <v>68.352783398221931</v>
      </c>
      <c r="AG83" s="71">
        <v>77.903569642112231</v>
      </c>
      <c r="AH83" s="71">
        <v>101.6947378402274</v>
      </c>
      <c r="AI83" s="71">
        <v>100.77339271632762</v>
      </c>
      <c r="AJ83" s="71">
        <v>2.060297873422523</v>
      </c>
      <c r="AK83" s="71">
        <v>-3.7215249264153427</v>
      </c>
      <c r="AL83" s="71">
        <v>-18.686308138720843</v>
      </c>
      <c r="AM83" s="71">
        <v>-12.535809253744679</v>
      </c>
      <c r="AN83" s="71">
        <v>-19.581996670384715</v>
      </c>
      <c r="AO83" s="71">
        <v>-11.477044136577296</v>
      </c>
      <c r="AP83" s="71">
        <v>-18.711958846242172</v>
      </c>
      <c r="AQ83" s="71">
        <v>11.880561504538555</v>
      </c>
      <c r="AR83" s="71">
        <v>143.82079200718923</v>
      </c>
      <c r="AS83" s="71">
        <v>-52.795806828262812</v>
      </c>
      <c r="AT83" s="71">
        <v>-0.43407929482693897</v>
      </c>
      <c r="AU83" s="71">
        <v>29.318400621508587</v>
      </c>
      <c r="AV83" s="72">
        <v>27.495450704471679</v>
      </c>
      <c r="AW83" s="73">
        <v>45502.739999999758</v>
      </c>
      <c r="AX83" s="73">
        <v>-79934.130000000587</v>
      </c>
      <c r="AY83" s="73">
        <v>-422653.88000000012</v>
      </c>
      <c r="AZ83" s="73">
        <v>-333763.25</v>
      </c>
      <c r="BA83" s="73">
        <v>-650885.52</v>
      </c>
      <c r="BB83" s="73">
        <v>-376266.3599999994</v>
      </c>
      <c r="BC83" s="73">
        <v>-409629.25999999978</v>
      </c>
      <c r="BD83" s="73">
        <v>176111.45000000088</v>
      </c>
      <c r="BE83" s="73">
        <v>2808640.2199999993</v>
      </c>
      <c r="BF83" s="73">
        <v>-1871365.35</v>
      </c>
      <c r="BG83" s="73">
        <v>-8497.7600000007078</v>
      </c>
      <c r="BH83" s="73">
        <v>491293.17999999993</v>
      </c>
      <c r="BI83" s="73">
        <v>291140.31999999983</v>
      </c>
      <c r="BJ83" s="71">
        <v>15.71035480637835</v>
      </c>
      <c r="BK83" s="71">
        <v>9.3945245673136757</v>
      </c>
      <c r="BL83" s="71">
        <v>9.1430646827707314</v>
      </c>
      <c r="BM83" s="71">
        <v>12.204461024996791</v>
      </c>
      <c r="BN83" s="71">
        <v>-1.2808817588321892</v>
      </c>
      <c r="BO83" s="71">
        <v>8.3610275494996085</v>
      </c>
      <c r="BP83" s="71">
        <v>16.917462602843944</v>
      </c>
      <c r="BQ83" s="71">
        <v>18.278947593022547</v>
      </c>
      <c r="BR83" s="72">
        <v>9.2531286260005814</v>
      </c>
      <c r="BS83" s="72">
        <v>11.510993789859816</v>
      </c>
      <c r="BT83" s="71">
        <v>11.476737596463831</v>
      </c>
      <c r="BU83" s="71">
        <v>14.577744458856014</v>
      </c>
      <c r="BV83" s="71">
        <v>11.872223797879416</v>
      </c>
      <c r="BW83" s="71">
        <v>10.997516600854892</v>
      </c>
      <c r="BX83" s="75">
        <v>44595</v>
      </c>
      <c r="BY83" s="75">
        <v>39252</v>
      </c>
      <c r="BZ83" s="75">
        <v>35829</v>
      </c>
      <c r="CA83" s="75">
        <v>39626</v>
      </c>
      <c r="CB83" s="75">
        <v>42302</v>
      </c>
      <c r="CC83" s="75">
        <v>50519</v>
      </c>
      <c r="CD83" s="75">
        <v>36378</v>
      </c>
      <c r="CE83" s="75">
        <v>33603</v>
      </c>
      <c r="CF83" s="75">
        <v>56410</v>
      </c>
      <c r="CG83" s="75">
        <v>35936</v>
      </c>
      <c r="CH83" s="75">
        <v>40184</v>
      </c>
      <c r="CI83" s="75">
        <v>44680</v>
      </c>
      <c r="CJ83" s="75">
        <v>27716</v>
      </c>
      <c r="CK83" s="75">
        <v>274907</v>
      </c>
      <c r="CL83" s="73">
        <v>3529526.4899999993</v>
      </c>
      <c r="CM83" s="73">
        <v>3193304.54</v>
      </c>
      <c r="CN83" s="73">
        <v>3630389.3900000006</v>
      </c>
      <c r="CO83" s="73">
        <v>3904137.01</v>
      </c>
      <c r="CP83" s="73">
        <v>4155716.68</v>
      </c>
      <c r="CQ83" s="73">
        <v>3388558.620000001</v>
      </c>
      <c r="CR83" s="73">
        <v>3234585.4700000007</v>
      </c>
      <c r="CS83" s="73">
        <v>4768800.2499999991</v>
      </c>
      <c r="CT83" s="73">
        <v>3331131.7000000007</v>
      </c>
      <c r="CU83" s="73">
        <v>3043884.4000000004</v>
      </c>
      <c r="CV83" s="73">
        <v>3514423.0600000005</v>
      </c>
      <c r="CW83" s="73">
        <v>3346394.850000001</v>
      </c>
      <c r="CX83" s="73">
        <v>3321007.0699999989</v>
      </c>
      <c r="CY83" s="77"/>
      <c r="CZ83" s="4">
        <v>95</v>
      </c>
      <c r="DA83" s="76" t="str">
        <f t="shared" si="8"/>
        <v>L095</v>
      </c>
      <c r="DB83" s="71">
        <v>2.5998276240103597</v>
      </c>
      <c r="DC83" s="71">
        <v>2.2261646491492875</v>
      </c>
      <c r="DD83" s="71">
        <v>0.84937072092300114</v>
      </c>
      <c r="DE83" s="71">
        <v>0.51095973563808728</v>
      </c>
      <c r="DF83" s="71">
        <v>0.7388142966341672</v>
      </c>
      <c r="DG83" s="71">
        <v>0.78793104892167509</v>
      </c>
      <c r="DH83" s="71">
        <v>0.41234229749022178</v>
      </c>
      <c r="DI83" s="71">
        <v>0.37875069743915835</v>
      </c>
      <c r="DJ83" s="71">
        <v>0.32702042646021379</v>
      </c>
      <c r="DK83" s="71">
        <v>0.64192629923585576</v>
      </c>
      <c r="DL83" s="71">
        <v>0.28223030982530872</v>
      </c>
      <c r="DM83" s="71">
        <v>0.39298717869523553</v>
      </c>
      <c r="DN83" s="71">
        <v>0.23485148449636545</v>
      </c>
      <c r="DO83" s="71">
        <v>0.3718717540143095</v>
      </c>
      <c r="DQ83" s="71"/>
      <c r="DR83" s="71"/>
      <c r="DS83" s="71"/>
      <c r="DT83" s="71"/>
      <c r="DU83" s="71"/>
      <c r="DV83" s="71"/>
      <c r="DW83" s="71"/>
      <c r="DX83" s="71"/>
      <c r="DY83" s="71"/>
      <c r="DZ83" s="71"/>
      <c r="EA83" s="71"/>
      <c r="EB83" s="71"/>
      <c r="EC83" s="71"/>
      <c r="ED83" s="71"/>
    </row>
    <row r="84" spans="1:134">
      <c r="A84" s="4">
        <v>149</v>
      </c>
      <c r="B84" s="46" t="s">
        <v>973</v>
      </c>
      <c r="C84" s="65" t="str">
        <f t="shared" si="7"/>
        <v>L149</v>
      </c>
      <c r="D84" s="69">
        <v>582812.25999999989</v>
      </c>
      <c r="E84" s="68">
        <v>7063030.0600000005</v>
      </c>
      <c r="F84" s="69">
        <v>81208.229999999865</v>
      </c>
      <c r="G84" s="69">
        <v>629203.78000000026</v>
      </c>
      <c r="H84" s="70">
        <v>91.566838914497012</v>
      </c>
      <c r="I84" s="70">
        <v>9.7796202853024603</v>
      </c>
      <c r="J84" s="69">
        <v>974841.31</v>
      </c>
      <c r="K84" s="69">
        <v>959237.06999999983</v>
      </c>
      <c r="L84" s="69">
        <v>905085.69</v>
      </c>
      <c r="M84" s="69">
        <v>1040240.9599999998</v>
      </c>
      <c r="N84" s="69">
        <v>1510018.46</v>
      </c>
      <c r="O84" s="69">
        <v>1636833.7100000002</v>
      </c>
      <c r="P84" s="69">
        <v>915495.45999999985</v>
      </c>
      <c r="Q84" s="69">
        <v>773754.32000000007</v>
      </c>
      <c r="R84" s="69">
        <v>1597513.1099999999</v>
      </c>
      <c r="S84" s="69">
        <v>1064773.5399999998</v>
      </c>
      <c r="T84" s="69">
        <v>1065922.76</v>
      </c>
      <c r="U84" s="69">
        <v>1062758.6099999999</v>
      </c>
      <c r="V84" s="69">
        <v>582812.25999999989</v>
      </c>
      <c r="W84" s="70">
        <v>102.54463662607249</v>
      </c>
      <c r="X84" s="70">
        <v>94.701464144947039</v>
      </c>
      <c r="Y84" s="70">
        <v>90.396061880591276</v>
      </c>
      <c r="Z84" s="71">
        <v>85.800102280714299</v>
      </c>
      <c r="AA84" s="71">
        <v>113.83689040154674</v>
      </c>
      <c r="AB84" s="71">
        <v>98.853818173947303</v>
      </c>
      <c r="AC84" s="71">
        <v>87.996501068752821</v>
      </c>
      <c r="AD84" s="71">
        <v>79.74739941240199</v>
      </c>
      <c r="AE84" s="71">
        <v>88.885791874278141</v>
      </c>
      <c r="AF84" s="71">
        <v>101.80389064020852</v>
      </c>
      <c r="AG84" s="71">
        <v>93.729858216387512</v>
      </c>
      <c r="AH84" s="71">
        <v>93.822775128307256</v>
      </c>
      <c r="AI84" s="71">
        <v>98.82185948553925</v>
      </c>
      <c r="AJ84" s="71">
        <v>-7.7250221850958534</v>
      </c>
      <c r="AK84" s="71">
        <v>-7.9883045683518557</v>
      </c>
      <c r="AL84" s="71">
        <v>-14.31316217879769</v>
      </c>
      <c r="AM84" s="71">
        <v>-10.855435928504908</v>
      </c>
      <c r="AN84" s="71">
        <v>-3.3332447125547615</v>
      </c>
      <c r="AO84" s="71">
        <v>-10.554037363773128</v>
      </c>
      <c r="AP84" s="71">
        <v>-10.9192581677107</v>
      </c>
      <c r="AQ84" s="71">
        <v>-0.65717017427388003</v>
      </c>
      <c r="AR84" s="71">
        <v>63.532248540444435</v>
      </c>
      <c r="AS84" s="71">
        <v>-19.998151977505032</v>
      </c>
      <c r="AT84" s="71">
        <v>18.570125762852729</v>
      </c>
      <c r="AU84" s="71">
        <v>15.663257536775532</v>
      </c>
      <c r="AV84" s="72">
        <v>16.18970844392933</v>
      </c>
      <c r="AW84" s="73">
        <v>-81611.189999999478</v>
      </c>
      <c r="AX84" s="73">
        <v>-83279.390000000014</v>
      </c>
      <c r="AY84" s="73">
        <v>-151185.85999999987</v>
      </c>
      <c r="AZ84" s="73">
        <v>-126673.67000000027</v>
      </c>
      <c r="BA84" s="73">
        <v>-51369.510000000242</v>
      </c>
      <c r="BB84" s="73">
        <v>-162792.40999999992</v>
      </c>
      <c r="BC84" s="73">
        <v>-112218.76999999979</v>
      </c>
      <c r="BD84" s="73">
        <v>-5118.5199999999022</v>
      </c>
      <c r="BE84" s="73">
        <v>620633.54999999993</v>
      </c>
      <c r="BF84" s="73">
        <v>-266162.6399999999</v>
      </c>
      <c r="BG84" s="73">
        <v>166941.88000000035</v>
      </c>
      <c r="BH84" s="73">
        <v>143920.04999999981</v>
      </c>
      <c r="BI84" s="73">
        <v>81208.229999999865</v>
      </c>
      <c r="BJ84" s="71">
        <v>12.916150349144909</v>
      </c>
      <c r="BK84" s="71">
        <v>9.4849786905643629</v>
      </c>
      <c r="BL84" s="71">
        <v>8.7676260086848359</v>
      </c>
      <c r="BM84" s="71">
        <v>11.866186950210675</v>
      </c>
      <c r="BN84" s="71">
        <v>3.7850664496217519</v>
      </c>
      <c r="BO84" s="71">
        <v>10.986877143907043</v>
      </c>
      <c r="BP84" s="71">
        <v>17.841790493391137</v>
      </c>
      <c r="BQ84" s="71">
        <v>21.010491964456207</v>
      </c>
      <c r="BR84" s="72">
        <v>16.098948909617068</v>
      </c>
      <c r="BS84" s="72">
        <v>12.047280339739658</v>
      </c>
      <c r="BT84" s="71">
        <v>16.812754493254658</v>
      </c>
      <c r="BU84" s="71">
        <v>15.899378039039998</v>
      </c>
      <c r="BV84" s="71">
        <v>16.392084138294489</v>
      </c>
      <c r="BW84" s="71">
        <v>14.972664815857662</v>
      </c>
      <c r="BX84" s="75">
        <v>17659</v>
      </c>
      <c r="BY84" s="75">
        <v>18713</v>
      </c>
      <c r="BZ84" s="75">
        <v>16815</v>
      </c>
      <c r="CA84" s="75">
        <v>18536</v>
      </c>
      <c r="CB84" s="75">
        <v>22214</v>
      </c>
      <c r="CC84" s="75">
        <v>25281</v>
      </c>
      <c r="CD84" s="75">
        <v>17352</v>
      </c>
      <c r="CE84" s="75">
        <v>15686</v>
      </c>
      <c r="CF84" s="75">
        <v>24735</v>
      </c>
      <c r="CG84" s="75">
        <v>20295</v>
      </c>
      <c r="CH84" s="75">
        <v>20165</v>
      </c>
      <c r="CI84" s="75">
        <v>20633</v>
      </c>
      <c r="CJ84" s="75">
        <v>11656</v>
      </c>
      <c r="CK84" s="75">
        <v>130522</v>
      </c>
      <c r="CL84" s="73">
        <v>2022909.9600000002</v>
      </c>
      <c r="CM84" s="73">
        <v>1979211.0300000005</v>
      </c>
      <c r="CN84" s="73">
        <v>1806545.2499999998</v>
      </c>
      <c r="CO84" s="73">
        <v>2235385.7399999998</v>
      </c>
      <c r="CP84" s="73">
        <v>2038604.5800000003</v>
      </c>
      <c r="CQ84" s="73">
        <v>1797139.7400000005</v>
      </c>
      <c r="CR84" s="73">
        <v>1711473.7499999998</v>
      </c>
      <c r="CS84" s="73">
        <v>1707890.2099999997</v>
      </c>
      <c r="CT84" s="73">
        <v>2041072.34</v>
      </c>
      <c r="CU84" s="73">
        <v>2200998.8100000005</v>
      </c>
      <c r="CV84" s="73">
        <v>2170589.77</v>
      </c>
      <c r="CW84" s="73">
        <v>2038703.8699999999</v>
      </c>
      <c r="CX84" s="73">
        <v>2034475.2899999996</v>
      </c>
      <c r="CY84" s="77"/>
      <c r="CZ84" s="4">
        <v>149</v>
      </c>
      <c r="DA84" s="76" t="str">
        <f t="shared" si="8"/>
        <v>L149</v>
      </c>
      <c r="DB84" s="71">
        <v>2.7104885221348716</v>
      </c>
      <c r="DC84" s="71">
        <v>2.4427164838762843</v>
      </c>
      <c r="DD84" s="71">
        <v>0.73155556223632667</v>
      </c>
      <c r="DE84" s="71">
        <v>0.76138269931567215</v>
      </c>
      <c r="DF84" s="71">
        <v>0.59162034905899441</v>
      </c>
      <c r="DG84" s="71">
        <v>0.61967449234310079</v>
      </c>
      <c r="DH84" s="71">
        <v>0.34987961346344065</v>
      </c>
      <c r="DI84" s="71">
        <v>0.59567429571487507</v>
      </c>
      <c r="DJ84" s="71">
        <v>0.19544686992642907</v>
      </c>
      <c r="DK84" s="71">
        <v>0.17777520145918604</v>
      </c>
      <c r="DL84" s="71">
        <v>0.35367194488835735</v>
      </c>
      <c r="DM84" s="71">
        <v>0.22352937079780652</v>
      </c>
      <c r="DN84" s="71">
        <v>0.19883190713176793</v>
      </c>
      <c r="DO84" s="71">
        <v>0.28547578057327266</v>
      </c>
      <c r="DQ84" s="71"/>
      <c r="DR84" s="71"/>
      <c r="DS84" s="71"/>
      <c r="DT84" s="71"/>
      <c r="DU84" s="71"/>
      <c r="DV84" s="71"/>
      <c r="DW84" s="71"/>
      <c r="DX84" s="71"/>
      <c r="DY84" s="71"/>
      <c r="DZ84" s="71"/>
      <c r="EA84" s="71"/>
      <c r="EB84" s="71"/>
      <c r="EC84" s="71"/>
      <c r="ED84" s="71"/>
    </row>
    <row r="85" spans="1:134">
      <c r="A85" s="4">
        <v>135</v>
      </c>
      <c r="B85" s="46" t="s">
        <v>981</v>
      </c>
      <c r="C85" s="65" t="str">
        <f t="shared" si="7"/>
        <v>L135</v>
      </c>
      <c r="D85" s="69">
        <v>853995.95999999985</v>
      </c>
      <c r="E85" s="68">
        <v>9807804.6500000022</v>
      </c>
      <c r="F85" s="69">
        <v>196800.08999999997</v>
      </c>
      <c r="G85" s="69">
        <v>900431.14000000432</v>
      </c>
      <c r="H85" s="70">
        <v>89.977039879971088</v>
      </c>
      <c r="I85" s="70">
        <v>10.108828814567183</v>
      </c>
      <c r="J85" s="69">
        <v>1377857.2799999998</v>
      </c>
      <c r="K85" s="69">
        <v>1234447.01</v>
      </c>
      <c r="L85" s="69">
        <v>1267891.6399999994</v>
      </c>
      <c r="M85" s="69">
        <v>1493329.7600000002</v>
      </c>
      <c r="N85" s="69">
        <v>1686587.1600000001</v>
      </c>
      <c r="O85" s="69">
        <v>2265376.3199999998</v>
      </c>
      <c r="P85" s="69">
        <v>1392816.1199999999</v>
      </c>
      <c r="Q85" s="69">
        <v>1276265.1000000001</v>
      </c>
      <c r="R85" s="69">
        <v>2291959.9400000004</v>
      </c>
      <c r="S85" s="69">
        <v>1264200.7599999998</v>
      </c>
      <c r="T85" s="69">
        <v>1343424.66</v>
      </c>
      <c r="U85" s="69">
        <v>1385142.1099999999</v>
      </c>
      <c r="V85" s="69">
        <v>853995.95999999985</v>
      </c>
      <c r="W85" s="70">
        <v>102.32788199563313</v>
      </c>
      <c r="X85" s="70">
        <v>92.456140857941733</v>
      </c>
      <c r="Y85" s="70">
        <v>91.455965107254073</v>
      </c>
      <c r="Z85" s="71">
        <v>89.571133961867062</v>
      </c>
      <c r="AA85" s="71">
        <v>104.38435031243706</v>
      </c>
      <c r="AB85" s="71">
        <v>98.395446501277931</v>
      </c>
      <c r="AC85" s="71">
        <v>85.400642014582616</v>
      </c>
      <c r="AD85" s="71">
        <v>83.010338426540713</v>
      </c>
      <c r="AE85" s="71">
        <v>94.337628637408514</v>
      </c>
      <c r="AF85" s="71">
        <v>92.476514146930398</v>
      </c>
      <c r="AG85" s="71">
        <v>81.391242752269065</v>
      </c>
      <c r="AH85" s="71">
        <v>95.861654578759087</v>
      </c>
      <c r="AI85" s="71">
        <v>101.68438080264914</v>
      </c>
      <c r="AJ85" s="71">
        <v>3.0179829112996215</v>
      </c>
      <c r="AK85" s="71">
        <v>-5.0726617877739244</v>
      </c>
      <c r="AL85" s="71">
        <v>-13.658429637438296</v>
      </c>
      <c r="AM85" s="71">
        <v>-5.7347206842180647</v>
      </c>
      <c r="AN85" s="71">
        <v>-10.964514723242891</v>
      </c>
      <c r="AO85" s="71">
        <v>-9.8706072696222336</v>
      </c>
      <c r="AP85" s="71">
        <v>-11.23867493672005</v>
      </c>
      <c r="AQ85" s="71">
        <v>3.8503841129027716</v>
      </c>
      <c r="AR85" s="71">
        <v>82.437302438718362</v>
      </c>
      <c r="AS85" s="71">
        <v>-29.436490320271357</v>
      </c>
      <c r="AT85" s="71">
        <v>6.1604134847706993</v>
      </c>
      <c r="AU85" s="71">
        <v>21.640670858246324</v>
      </c>
      <c r="AV85" s="72">
        <v>29.945424033172952</v>
      </c>
      <c r="AW85" s="73">
        <v>40365.279999999795</v>
      </c>
      <c r="AX85" s="73">
        <v>-65965.530000000028</v>
      </c>
      <c r="AY85" s="73">
        <v>-200568.6100000008</v>
      </c>
      <c r="AZ85" s="73">
        <v>-90848.179999999702</v>
      </c>
      <c r="BA85" s="73">
        <v>-207699.32000000007</v>
      </c>
      <c r="BB85" s="73">
        <v>-210191.27000000095</v>
      </c>
      <c r="BC85" s="73">
        <v>-176353.92000000062</v>
      </c>
      <c r="BD85" s="73">
        <v>47319.14000000013</v>
      </c>
      <c r="BE85" s="73">
        <v>1035659.8800000001</v>
      </c>
      <c r="BF85" s="73">
        <v>-527377.87000000011</v>
      </c>
      <c r="BG85" s="73">
        <v>77957.979999999981</v>
      </c>
      <c r="BH85" s="73">
        <v>246425.83999999962</v>
      </c>
      <c r="BI85" s="73">
        <v>196800.08999999997</v>
      </c>
      <c r="BJ85" s="71">
        <v>21.527408874552513</v>
      </c>
      <c r="BK85" s="71">
        <v>16.776568838987547</v>
      </c>
      <c r="BL85" s="71">
        <v>16.427475789648632</v>
      </c>
      <c r="BM85" s="71">
        <v>17.3299174898271</v>
      </c>
      <c r="BN85" s="71">
        <v>11.347531673923525</v>
      </c>
      <c r="BO85" s="71">
        <v>13.380112232158751</v>
      </c>
      <c r="BP85" s="71">
        <v>23.348145934709493</v>
      </c>
      <c r="BQ85" s="71">
        <v>25.68502895821695</v>
      </c>
      <c r="BR85" s="72">
        <v>16.284269307412192</v>
      </c>
      <c r="BS85" s="72">
        <v>17.596937046115631</v>
      </c>
      <c r="BT85" s="71">
        <v>18.7377650827632</v>
      </c>
      <c r="BU85" s="71">
        <v>19.172968860696852</v>
      </c>
      <c r="BV85" s="71">
        <v>17.891561199325427</v>
      </c>
      <c r="BW85" s="71">
        <v>18.028868803355323</v>
      </c>
      <c r="BX85" s="75">
        <v>31013</v>
      </c>
      <c r="BY85" s="75">
        <v>29130</v>
      </c>
      <c r="BZ85" s="75">
        <v>27884</v>
      </c>
      <c r="CA85" s="75">
        <v>30310</v>
      </c>
      <c r="CB85" s="75">
        <v>34138</v>
      </c>
      <c r="CC85" s="75">
        <v>38762</v>
      </c>
      <c r="CD85" s="75">
        <v>30278</v>
      </c>
      <c r="CE85" s="75">
        <v>28200</v>
      </c>
      <c r="CF85" s="75">
        <v>39874</v>
      </c>
      <c r="CG85" s="75">
        <v>28699</v>
      </c>
      <c r="CH85" s="75">
        <v>30259</v>
      </c>
      <c r="CI85" s="75">
        <v>31231</v>
      </c>
      <c r="CJ85" s="75">
        <v>18435</v>
      </c>
      <c r="CK85" s="75">
        <v>206976</v>
      </c>
      <c r="CL85" s="73">
        <v>2219060.9699999993</v>
      </c>
      <c r="CM85" s="73">
        <v>2079090.17</v>
      </c>
      <c r="CN85" s="73">
        <v>2428256.5199999991</v>
      </c>
      <c r="CO85" s="73">
        <v>2668021.98</v>
      </c>
      <c r="CP85" s="73">
        <v>2916087.8100000005</v>
      </c>
      <c r="CQ85" s="73">
        <v>2444876.7199999997</v>
      </c>
      <c r="CR85" s="73">
        <v>2375712.75</v>
      </c>
      <c r="CS85" s="73">
        <v>3078475.9799999995</v>
      </c>
      <c r="CT85" s="73">
        <v>2152207.64</v>
      </c>
      <c r="CU85" s="73">
        <v>2096440.4799999995</v>
      </c>
      <c r="CV85" s="73">
        <v>2296167.2399999998</v>
      </c>
      <c r="CW85" s="73">
        <v>2145312.0699999998</v>
      </c>
      <c r="CX85" s="73">
        <v>2202628.04</v>
      </c>
      <c r="CY85" s="77"/>
      <c r="CZ85" s="4">
        <v>135</v>
      </c>
      <c r="DA85" s="76" t="str">
        <f t="shared" si="8"/>
        <v>L135</v>
      </c>
      <c r="DB85" s="71">
        <v>3.154260350096441</v>
      </c>
      <c r="DC85" s="71">
        <v>1.8171953893856059</v>
      </c>
      <c r="DD85" s="71">
        <v>1.0608369491370222</v>
      </c>
      <c r="DE85" s="71">
        <v>1.1879567701945268</v>
      </c>
      <c r="DF85" s="71">
        <v>0.83597351042880119</v>
      </c>
      <c r="DG85" s="71">
        <v>0.7214372815523965</v>
      </c>
      <c r="DH85" s="71">
        <v>0.51568049409689087</v>
      </c>
      <c r="DI85" s="71">
        <v>0.36980518600906692</v>
      </c>
      <c r="DJ85" s="71">
        <v>0.42668187014930964</v>
      </c>
      <c r="DK85" s="71">
        <v>0.24386694406224432</v>
      </c>
      <c r="DL85" s="71">
        <v>0.24210070043600615</v>
      </c>
      <c r="DM85" s="71">
        <v>0.25885600039650986</v>
      </c>
      <c r="DN85" s="71">
        <v>0.17808843789673526</v>
      </c>
      <c r="DO85" s="71">
        <v>0.33735845771733092</v>
      </c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</row>
    <row r="86" spans="1:134">
      <c r="A86" s="4">
        <v>136</v>
      </c>
      <c r="B86" s="46" t="s">
        <v>989</v>
      </c>
      <c r="C86" s="65" t="str">
        <f t="shared" si="7"/>
        <v>L136</v>
      </c>
      <c r="D86" s="69">
        <v>1242942.2100000002</v>
      </c>
      <c r="E86" s="68">
        <v>12611860.930000005</v>
      </c>
      <c r="F86" s="69">
        <v>255485.16000000027</v>
      </c>
      <c r="G86" s="69">
        <v>2486850.5900000036</v>
      </c>
      <c r="H86" s="70">
        <v>103.0329375774738</v>
      </c>
      <c r="I86" s="70">
        <v>24.561462225627739</v>
      </c>
      <c r="J86" s="69">
        <v>1867311.4300000002</v>
      </c>
      <c r="K86" s="69">
        <v>1647515.6200000003</v>
      </c>
      <c r="L86" s="69">
        <v>1655608.1500000001</v>
      </c>
      <c r="M86" s="69">
        <v>2042602.85</v>
      </c>
      <c r="N86" s="69">
        <v>2923983.66</v>
      </c>
      <c r="O86" s="69">
        <v>2614457.2200000002</v>
      </c>
      <c r="P86" s="69">
        <v>1604723.86</v>
      </c>
      <c r="Q86" s="69">
        <v>1582224.8099999998</v>
      </c>
      <c r="R86" s="69">
        <v>2806065.9100000006</v>
      </c>
      <c r="S86" s="69">
        <v>1576743.4400000002</v>
      </c>
      <c r="T86" s="69">
        <v>1820248.3099999996</v>
      </c>
      <c r="U86" s="69">
        <v>1978912.39</v>
      </c>
      <c r="V86" s="69">
        <v>1242942.2100000002</v>
      </c>
      <c r="W86" s="70">
        <v>127.31119860553525</v>
      </c>
      <c r="X86" s="70">
        <v>103.02669389451371</v>
      </c>
      <c r="Y86" s="70">
        <v>106.96498751604055</v>
      </c>
      <c r="Z86" s="71">
        <v>108.18628828927592</v>
      </c>
      <c r="AA86" s="71">
        <v>92.395801701030706</v>
      </c>
      <c r="AB86" s="71">
        <v>97.225303485904192</v>
      </c>
      <c r="AC86" s="71">
        <v>97.558133311098189</v>
      </c>
      <c r="AD86" s="71">
        <v>93.342957736913007</v>
      </c>
      <c r="AE86" s="71">
        <v>111.34089075671523</v>
      </c>
      <c r="AF86" s="71">
        <v>104.13451590234226</v>
      </c>
      <c r="AG86" s="71">
        <v>100.08430209900467</v>
      </c>
      <c r="AH86" s="71">
        <v>105.10800268572558</v>
      </c>
      <c r="AI86" s="71">
        <v>106.70777007565691</v>
      </c>
      <c r="AJ86" s="71">
        <v>9.8593364912046297</v>
      </c>
      <c r="AK86" s="71">
        <v>4.9742582621094433</v>
      </c>
      <c r="AL86" s="71">
        <v>-3.0963229689773164</v>
      </c>
      <c r="AM86" s="71">
        <v>10.703821352269172</v>
      </c>
      <c r="AN86" s="71">
        <v>-6.6277071258587501</v>
      </c>
      <c r="AO86" s="71">
        <v>7.0098732947987408</v>
      </c>
      <c r="AP86" s="71">
        <v>-3.9140735982343688</v>
      </c>
      <c r="AQ86" s="71">
        <v>18.946623505852301</v>
      </c>
      <c r="AR86" s="71">
        <v>94.436025086508593</v>
      </c>
      <c r="AS86" s="71">
        <v>-10.843690893058033</v>
      </c>
      <c r="AT86" s="71">
        <v>26.829412592017587</v>
      </c>
      <c r="AU86" s="71">
        <v>32.779817824868744</v>
      </c>
      <c r="AV86" s="72">
        <v>25.873040250206358</v>
      </c>
      <c r="AW86" s="73">
        <v>167582.0400000005</v>
      </c>
      <c r="AX86" s="73">
        <v>78068.360000000568</v>
      </c>
      <c r="AY86" s="73">
        <v>-52900.959999999497</v>
      </c>
      <c r="AZ86" s="73">
        <v>197496.85000000033</v>
      </c>
      <c r="BA86" s="73">
        <v>-180835.41999999993</v>
      </c>
      <c r="BB86" s="73">
        <v>241746.18999999948</v>
      </c>
      <c r="BC86" s="73">
        <v>-65368.649999999907</v>
      </c>
      <c r="BD86" s="73">
        <v>252027.47999999952</v>
      </c>
      <c r="BE86" s="73">
        <v>1362883.8100000008</v>
      </c>
      <c r="BF86" s="73">
        <v>-191772.38999999966</v>
      </c>
      <c r="BG86" s="73">
        <v>385054.15999999968</v>
      </c>
      <c r="BH86" s="73">
        <v>488541.02000000025</v>
      </c>
      <c r="BI86" s="73">
        <v>255485.16000000027</v>
      </c>
      <c r="BJ86" s="71">
        <v>13.558814137464321</v>
      </c>
      <c r="BK86" s="71">
        <v>10.276451051834155</v>
      </c>
      <c r="BL86" s="71">
        <v>11.196888634021064</v>
      </c>
      <c r="BM86" s="71">
        <v>12.005747292224456</v>
      </c>
      <c r="BN86" s="71">
        <v>0.64313352130660473</v>
      </c>
      <c r="BO86" s="71">
        <v>9.9629760697667962</v>
      </c>
      <c r="BP86" s="71">
        <v>20.225541820416225</v>
      </c>
      <c r="BQ86" s="71">
        <v>16.28155014919119</v>
      </c>
      <c r="BR86" s="72">
        <v>14.905842347994788</v>
      </c>
      <c r="BS86" s="72">
        <v>15.488264839724355</v>
      </c>
      <c r="BT86" s="71">
        <v>15.865095844446543</v>
      </c>
      <c r="BU86" s="71">
        <v>15.13610184106599</v>
      </c>
      <c r="BV86" s="71">
        <v>14.364061172910318</v>
      </c>
      <c r="BW86" s="71">
        <v>14.529347275931613</v>
      </c>
      <c r="BX86" s="75">
        <v>31649</v>
      </c>
      <c r="BY86" s="75">
        <v>28397</v>
      </c>
      <c r="BZ86" s="75">
        <v>29258</v>
      </c>
      <c r="CA86" s="75">
        <v>31703</v>
      </c>
      <c r="CB86" s="75">
        <v>37115</v>
      </c>
      <c r="CC86" s="75">
        <v>38194</v>
      </c>
      <c r="CD86" s="75">
        <v>28612</v>
      </c>
      <c r="CE86" s="75">
        <v>28000</v>
      </c>
      <c r="CF86" s="75">
        <v>38600</v>
      </c>
      <c r="CG86" s="75">
        <v>29386</v>
      </c>
      <c r="CH86" s="75">
        <v>33166</v>
      </c>
      <c r="CI86" s="75">
        <v>35110</v>
      </c>
      <c r="CJ86" s="75">
        <v>22812</v>
      </c>
      <c r="CK86" s="75">
        <v>215686</v>
      </c>
      <c r="CL86" s="73">
        <v>2319532.84</v>
      </c>
      <c r="CM86" s="73">
        <v>2360544.2600000002</v>
      </c>
      <c r="CN86" s="73">
        <v>2470655.4099999997</v>
      </c>
      <c r="CO86" s="73">
        <v>2580256.0999999992</v>
      </c>
      <c r="CP86" s="73">
        <v>2541598.0199999996</v>
      </c>
      <c r="CQ86" s="73">
        <v>1954653.3299999998</v>
      </c>
      <c r="CR86" s="73">
        <v>1843780.8599999996</v>
      </c>
      <c r="CS86" s="73">
        <v>2494000.9700000002</v>
      </c>
      <c r="CT86" s="73">
        <v>1954093.2499999995</v>
      </c>
      <c r="CU86" s="73">
        <v>2102688.6000000006</v>
      </c>
      <c r="CV86" s="73">
        <v>2331238.7000000002</v>
      </c>
      <c r="CW86" s="73">
        <v>2291775.4100000006</v>
      </c>
      <c r="CX86" s="73">
        <v>2292507.64</v>
      </c>
      <c r="CY86" s="77"/>
      <c r="CZ86" s="4">
        <v>136</v>
      </c>
      <c r="DA86" s="76" t="str">
        <f t="shared" si="8"/>
        <v>L136</v>
      </c>
      <c r="DB86" s="71">
        <v>2.5389039803953581</v>
      </c>
      <c r="DC86" s="71">
        <v>3.3514473368490019</v>
      </c>
      <c r="DD86" s="71">
        <v>1.0656562774830816</v>
      </c>
      <c r="DE86" s="71">
        <v>1.2534847090390193</v>
      </c>
      <c r="DF86" s="71">
        <v>0.92210451575429375</v>
      </c>
      <c r="DG86" s="71">
        <v>0.33764122951813685</v>
      </c>
      <c r="DH86" s="71">
        <v>0.73469431648635564</v>
      </c>
      <c r="DI86" s="71">
        <v>0.33326570697886782</v>
      </c>
      <c r="DJ86" s="71">
        <v>0.47812895782756426</v>
      </c>
      <c r="DK86" s="71">
        <v>0.30071720960286741</v>
      </c>
      <c r="DL86" s="71">
        <v>0.14183636068894667</v>
      </c>
      <c r="DM86" s="71">
        <v>0.13542537713278407</v>
      </c>
      <c r="DN86" s="71">
        <v>3.8970413574768589E-2</v>
      </c>
      <c r="DO86" s="71">
        <v>0.32432153958384718</v>
      </c>
      <c r="DQ86" s="71"/>
      <c r="DR86" s="71"/>
      <c r="DS86" s="71"/>
      <c r="DT86" s="71"/>
      <c r="DU86" s="71"/>
      <c r="DV86" s="71"/>
      <c r="DW86" s="71"/>
      <c r="DX86" s="71"/>
      <c r="DY86" s="71"/>
      <c r="DZ86" s="71"/>
      <c r="EA86" s="71"/>
      <c r="EB86" s="71"/>
      <c r="EC86" s="71"/>
      <c r="ED86" s="71"/>
    </row>
    <row r="87" spans="1:134">
      <c r="A87" s="4">
        <v>156</v>
      </c>
      <c r="B87" s="46" t="s">
        <v>997</v>
      </c>
      <c r="C87" s="65" t="str">
        <f t="shared" si="7"/>
        <v>L156</v>
      </c>
      <c r="D87" s="69">
        <v>855460.47</v>
      </c>
      <c r="E87" s="68">
        <v>9920613.0200000014</v>
      </c>
      <c r="F87" s="69">
        <v>225696.67999999993</v>
      </c>
      <c r="G87" s="69">
        <v>1352429.4200000018</v>
      </c>
      <c r="H87" s="70">
        <v>93.765012577574709</v>
      </c>
      <c r="I87" s="70">
        <v>15.784318860767655</v>
      </c>
      <c r="J87" s="69">
        <v>1305471.68</v>
      </c>
      <c r="K87" s="69">
        <v>1232359.93</v>
      </c>
      <c r="L87" s="69">
        <v>1177075.6099999996</v>
      </c>
      <c r="M87" s="69">
        <v>1641288.36</v>
      </c>
      <c r="N87" s="69">
        <v>2135940.0700000003</v>
      </c>
      <c r="O87" s="69">
        <v>2415730.1300000004</v>
      </c>
      <c r="P87" s="69">
        <v>1244084.32</v>
      </c>
      <c r="Q87" s="69">
        <v>1115799.69</v>
      </c>
      <c r="R87" s="69">
        <v>2592527.9700000002</v>
      </c>
      <c r="S87" s="69">
        <v>1235229.1699999997</v>
      </c>
      <c r="T87" s="69">
        <v>1391028.85</v>
      </c>
      <c r="U87" s="69">
        <v>1486482.5499999998</v>
      </c>
      <c r="V87" s="69">
        <v>855460.47</v>
      </c>
      <c r="W87" s="70">
        <v>94.012561901926631</v>
      </c>
      <c r="X87" s="70">
        <v>90.290805441814754</v>
      </c>
      <c r="Y87" s="70">
        <v>86.222714964820781</v>
      </c>
      <c r="Z87" s="71">
        <v>103.59564188568986</v>
      </c>
      <c r="AA87" s="71">
        <v>103.224416509004</v>
      </c>
      <c r="AB87" s="71">
        <v>110.64881164463813</v>
      </c>
      <c r="AC87" s="71">
        <v>77.252987107819777</v>
      </c>
      <c r="AD87" s="71">
        <v>84.433189628806772</v>
      </c>
      <c r="AE87" s="71">
        <v>105.84024986664812</v>
      </c>
      <c r="AF87" s="71">
        <v>90.443335372299558</v>
      </c>
      <c r="AG87" s="71">
        <v>88.989169022767044</v>
      </c>
      <c r="AH87" s="71">
        <v>105.90687673634767</v>
      </c>
      <c r="AI87" s="71">
        <v>98.733798875800431</v>
      </c>
      <c r="AJ87" s="71">
        <v>-14.428248443800873</v>
      </c>
      <c r="AK87" s="71">
        <v>-11.661125618652068</v>
      </c>
      <c r="AL87" s="71">
        <v>-18.212659509897989</v>
      </c>
      <c r="AM87" s="71">
        <v>-18.462295593726918</v>
      </c>
      <c r="AN87" s="71">
        <v>-6.4540284591997672</v>
      </c>
      <c r="AO87" s="71">
        <v>-2.9834636518868862</v>
      </c>
      <c r="AP87" s="71">
        <v>-18.632073924526427</v>
      </c>
      <c r="AQ87" s="71">
        <v>6.705187332876239</v>
      </c>
      <c r="AR87" s="71">
        <v>107.99742305807034</v>
      </c>
      <c r="AS87" s="71">
        <v>-30.676983766630141</v>
      </c>
      <c r="AT87" s="71">
        <v>17.66320328136668</v>
      </c>
      <c r="AU87" s="71">
        <v>28.890325721945853</v>
      </c>
      <c r="AV87" s="72">
        <v>35.838306930920872</v>
      </c>
      <c r="AW87" s="73">
        <v>-220115.51</v>
      </c>
      <c r="AX87" s="73">
        <v>-162677.01</v>
      </c>
      <c r="AY87" s="73">
        <v>-262114.8600000001</v>
      </c>
      <c r="AZ87" s="73">
        <v>-371631.14999999967</v>
      </c>
      <c r="BA87" s="73">
        <v>-147326.43999999994</v>
      </c>
      <c r="BB87" s="73">
        <v>-55614.099999999162</v>
      </c>
      <c r="BC87" s="73">
        <v>-284877.24999999953</v>
      </c>
      <c r="BD87" s="73">
        <v>70115.109999999753</v>
      </c>
      <c r="BE87" s="73">
        <v>1346104.85</v>
      </c>
      <c r="BF87" s="73">
        <v>-546616.51000000047</v>
      </c>
      <c r="BG87" s="73">
        <v>208816.55999999982</v>
      </c>
      <c r="BH87" s="73">
        <v>333189.98000000021</v>
      </c>
      <c r="BI87" s="73">
        <v>225696.67999999993</v>
      </c>
      <c r="BJ87" s="71">
        <v>20.021189444478519</v>
      </c>
      <c r="BK87" s="71">
        <v>14.846671592686963</v>
      </c>
      <c r="BL87" s="71">
        <v>13.939643139161383</v>
      </c>
      <c r="BM87" s="71">
        <v>14.002854435862911</v>
      </c>
      <c r="BN87" s="71">
        <v>-1.4588675650839018</v>
      </c>
      <c r="BO87" s="71">
        <v>12.298680288444757</v>
      </c>
      <c r="BP87" s="71">
        <v>22.473818576143483</v>
      </c>
      <c r="BQ87" s="71">
        <v>23.781870574009503</v>
      </c>
      <c r="BR87" s="72">
        <v>9.0415868176928758</v>
      </c>
      <c r="BS87" s="72">
        <v>17.626327725071583</v>
      </c>
      <c r="BT87" s="71">
        <v>16.299972537996769</v>
      </c>
      <c r="BU87" s="71">
        <v>19.670782594742324</v>
      </c>
      <c r="BV87" s="71">
        <v>18.973888686401018</v>
      </c>
      <c r="BW87" s="71">
        <v>15.360941276122283</v>
      </c>
      <c r="BX87" s="75">
        <v>33051</v>
      </c>
      <c r="BY87" s="75">
        <v>31339</v>
      </c>
      <c r="BZ87" s="75">
        <v>28456</v>
      </c>
      <c r="CA87" s="75">
        <v>31897</v>
      </c>
      <c r="CB87" s="75">
        <v>37077</v>
      </c>
      <c r="CC87" s="75">
        <v>45048</v>
      </c>
      <c r="CD87" s="75">
        <v>29974</v>
      </c>
      <c r="CE87" s="75">
        <v>27876</v>
      </c>
      <c r="CF87" s="75">
        <v>42987</v>
      </c>
      <c r="CG87" s="75">
        <v>32794</v>
      </c>
      <c r="CH87" s="75">
        <v>35037</v>
      </c>
      <c r="CI87" s="75">
        <v>39363</v>
      </c>
      <c r="CJ87" s="75">
        <v>21916</v>
      </c>
      <c r="CK87" s="75">
        <v>229947</v>
      </c>
      <c r="CL87" s="73">
        <v>2213890.5399999991</v>
      </c>
      <c r="CM87" s="73">
        <v>2403683.34</v>
      </c>
      <c r="CN87" s="73">
        <v>2369591.3200000003</v>
      </c>
      <c r="CO87" s="73">
        <v>2572725.0299999993</v>
      </c>
      <c r="CP87" s="73">
        <v>2767201.9999999991</v>
      </c>
      <c r="CQ87" s="73">
        <v>2211322.7999999998</v>
      </c>
      <c r="CR87" s="73">
        <v>2578121.8800000004</v>
      </c>
      <c r="CS87" s="73">
        <v>3157236.2800000003</v>
      </c>
      <c r="CT87" s="73">
        <v>2499338.6500000013</v>
      </c>
      <c r="CU87" s="73">
        <v>2202548.2999999998</v>
      </c>
      <c r="CV87" s="73">
        <v>2266367.59</v>
      </c>
      <c r="CW87" s="73">
        <v>1902524.68</v>
      </c>
      <c r="CX87" s="73">
        <v>2147241.5200000005</v>
      </c>
      <c r="CY87" s="77"/>
      <c r="CZ87" s="4">
        <v>156</v>
      </c>
      <c r="DA87" s="76" t="str">
        <f t="shared" si="8"/>
        <v>L156</v>
      </c>
      <c r="DB87" s="71">
        <v>1.0161246423001731</v>
      </c>
      <c r="DC87" s="71">
        <v>0.9879075324634905</v>
      </c>
      <c r="DD87" s="71">
        <v>0.89877772477766804</v>
      </c>
      <c r="DE87" s="71">
        <v>0.63385710775137494</v>
      </c>
      <c r="DF87" s="71">
        <v>0.77081118855858344</v>
      </c>
      <c r="DG87" s="71">
        <v>0.46747715865665546</v>
      </c>
      <c r="DH87" s="71">
        <v>0.33651627538288403</v>
      </c>
      <c r="DI87" s="71">
        <v>0.28220967467605473</v>
      </c>
      <c r="DJ87" s="71">
        <v>0.25060752718585549</v>
      </c>
      <c r="DK87" s="71">
        <v>0.25552812965163568</v>
      </c>
      <c r="DL87" s="71">
        <v>0.28774642351805851</v>
      </c>
      <c r="DM87" s="71">
        <v>0.19144429337086558</v>
      </c>
      <c r="DN87" s="71">
        <v>0.1316991751022018</v>
      </c>
      <c r="DO87" s="71">
        <v>0.25168181176971571</v>
      </c>
      <c r="DQ87" s="71"/>
      <c r="DR87" s="71"/>
      <c r="DS87" s="71"/>
      <c r="DT87" s="71"/>
      <c r="DU87" s="71"/>
      <c r="DV87" s="71"/>
      <c r="DW87" s="71"/>
      <c r="DX87" s="71"/>
      <c r="DY87" s="71"/>
      <c r="DZ87" s="71"/>
      <c r="EA87" s="71"/>
      <c r="EB87" s="71"/>
      <c r="EC87" s="71"/>
      <c r="ED87" s="71"/>
    </row>
    <row r="88" spans="1:134">
      <c r="A88" s="4">
        <v>106</v>
      </c>
      <c r="B88" s="46" t="s">
        <v>1004</v>
      </c>
      <c r="C88" s="65" t="str">
        <f t="shared" si="7"/>
        <v>L106</v>
      </c>
      <c r="D88" s="69">
        <v>462195.75000000012</v>
      </c>
      <c r="E88" s="68">
        <v>5270520.0399999991</v>
      </c>
      <c r="F88" s="69">
        <v>72485.100000000035</v>
      </c>
      <c r="G88" s="69">
        <v>266793.61999999918</v>
      </c>
      <c r="H88" s="70">
        <v>85.561031578563316</v>
      </c>
      <c r="I88" s="70">
        <v>5.3318986212679276</v>
      </c>
      <c r="J88" s="69">
        <v>768970.09000000008</v>
      </c>
      <c r="K88" s="69">
        <v>721058.72000000009</v>
      </c>
      <c r="L88" s="69">
        <v>673264.39</v>
      </c>
      <c r="M88" s="69">
        <v>820648.32000000018</v>
      </c>
      <c r="N88" s="69">
        <v>1003842.92</v>
      </c>
      <c r="O88" s="69">
        <v>1204226.0000000002</v>
      </c>
      <c r="P88" s="69">
        <v>683642.21</v>
      </c>
      <c r="Q88" s="69">
        <v>615191.17999999982</v>
      </c>
      <c r="R88" s="69">
        <v>1274121.0999999999</v>
      </c>
      <c r="S88" s="69">
        <v>707119.71999999986</v>
      </c>
      <c r="T88" s="69">
        <v>731350.48</v>
      </c>
      <c r="U88" s="69">
        <v>796899.6</v>
      </c>
      <c r="V88" s="69">
        <v>462195.75000000012</v>
      </c>
      <c r="W88" s="70">
        <v>101.0255886065778</v>
      </c>
      <c r="X88" s="70">
        <v>90.286238988677326</v>
      </c>
      <c r="Y88" s="70">
        <v>85.582907015203702</v>
      </c>
      <c r="Z88" s="71">
        <v>94.249353014163745</v>
      </c>
      <c r="AA88" s="71">
        <v>96.788789873665067</v>
      </c>
      <c r="AB88" s="71">
        <v>88.458241436635461</v>
      </c>
      <c r="AC88" s="71">
        <v>81.620502623839243</v>
      </c>
      <c r="AD88" s="71">
        <v>75.245058794258185</v>
      </c>
      <c r="AE88" s="71">
        <v>95.914412258990097</v>
      </c>
      <c r="AF88" s="71">
        <v>78.303216638435501</v>
      </c>
      <c r="AG88" s="71">
        <v>77.393167199799791</v>
      </c>
      <c r="AH88" s="71">
        <v>93.91342420065655</v>
      </c>
      <c r="AI88" s="71">
        <v>96.329071855376952</v>
      </c>
      <c r="AJ88" s="71">
        <v>-23.890397354988458</v>
      </c>
      <c r="AK88" s="71">
        <v>-21.237182053925718</v>
      </c>
      <c r="AL88" s="71">
        <v>-14.577174488768808</v>
      </c>
      <c r="AM88" s="71">
        <v>-4.6303669874919073</v>
      </c>
      <c r="AN88" s="71">
        <v>-18.667097085514893</v>
      </c>
      <c r="AO88" s="71">
        <v>-15.588728847396593</v>
      </c>
      <c r="AP88" s="71">
        <v>-16.214352808522868</v>
      </c>
      <c r="AQ88" s="71">
        <v>-5.2366570506886863</v>
      </c>
      <c r="AR88" s="71">
        <v>61.83445159752192</v>
      </c>
      <c r="AS88" s="71">
        <v>-26.957186535813506</v>
      </c>
      <c r="AT88" s="71">
        <v>-0.19773485647125444</v>
      </c>
      <c r="AU88" s="71">
        <v>20.614607182440746</v>
      </c>
      <c r="AV88" s="72">
        <v>18.599722640374349</v>
      </c>
      <c r="AW88" s="73">
        <v>-241375.59999999974</v>
      </c>
      <c r="AX88" s="73">
        <v>-194422.39</v>
      </c>
      <c r="AY88" s="73">
        <v>-114890.74999999988</v>
      </c>
      <c r="AZ88" s="73">
        <v>-39843.949999999721</v>
      </c>
      <c r="BA88" s="73">
        <v>-230387.71000000008</v>
      </c>
      <c r="BB88" s="73">
        <v>-202685.43999999971</v>
      </c>
      <c r="BC88" s="73">
        <v>-132299.69999999995</v>
      </c>
      <c r="BD88" s="73">
        <v>-33995.690000000293</v>
      </c>
      <c r="BE88" s="73">
        <v>486822.05000000005</v>
      </c>
      <c r="BF88" s="73">
        <v>-260969.6600000005</v>
      </c>
      <c r="BG88" s="73">
        <v>-1448.9999999998836</v>
      </c>
      <c r="BH88" s="73">
        <v>136200.5199999999</v>
      </c>
      <c r="BI88" s="73">
        <v>72485.100000000035</v>
      </c>
      <c r="BJ88" s="71">
        <v>23.323165028062093</v>
      </c>
      <c r="BK88" s="71">
        <v>18.418004495313145</v>
      </c>
      <c r="BL88" s="71">
        <v>15.522491215831931</v>
      </c>
      <c r="BM88" s="71">
        <v>18.30175354928075</v>
      </c>
      <c r="BN88" s="71">
        <v>8.2593870440639208</v>
      </c>
      <c r="BO88" s="71">
        <v>3.2505482241315402</v>
      </c>
      <c r="BP88" s="71">
        <v>23.937024936648772</v>
      </c>
      <c r="BQ88" s="71">
        <v>20.23791013181182</v>
      </c>
      <c r="BR88" s="72">
        <v>15.476046425650832</v>
      </c>
      <c r="BS88" s="72">
        <v>19.086494675850922</v>
      </c>
      <c r="BT88" s="71">
        <v>19.986835070393642</v>
      </c>
      <c r="BU88" s="71">
        <v>18.79853227888416</v>
      </c>
      <c r="BV88" s="71">
        <v>18.907030204289477</v>
      </c>
      <c r="BW88" s="71">
        <v>17.605976583090062</v>
      </c>
      <c r="BX88" s="75">
        <v>15687</v>
      </c>
      <c r="BY88" s="75">
        <v>14624</v>
      </c>
      <c r="BZ88" s="75">
        <v>14062</v>
      </c>
      <c r="CA88" s="75">
        <v>15647</v>
      </c>
      <c r="CB88" s="75">
        <v>18839</v>
      </c>
      <c r="CC88" s="75">
        <v>20847</v>
      </c>
      <c r="CD88" s="75">
        <v>13479</v>
      </c>
      <c r="CE88" s="75">
        <v>12506</v>
      </c>
      <c r="CF88" s="75">
        <v>19803</v>
      </c>
      <c r="CG88" s="75">
        <v>14452</v>
      </c>
      <c r="CH88" s="75">
        <v>14944</v>
      </c>
      <c r="CI88" s="75">
        <v>15455</v>
      </c>
      <c r="CJ88" s="75">
        <v>9204</v>
      </c>
      <c r="CK88" s="75">
        <v>99843</v>
      </c>
      <c r="CL88" s="73">
        <v>1770888.0199999998</v>
      </c>
      <c r="CM88" s="73">
        <v>1514886.5500000003</v>
      </c>
      <c r="CN88" s="73">
        <v>1579883.1500000006</v>
      </c>
      <c r="CO88" s="73">
        <v>1882678.6999999997</v>
      </c>
      <c r="CP88" s="73">
        <v>2049967.9099999995</v>
      </c>
      <c r="CQ88" s="73">
        <v>1631027.1100000003</v>
      </c>
      <c r="CR88" s="73">
        <v>1829162.3900000001</v>
      </c>
      <c r="CS88" s="73">
        <v>2081603.0099999998</v>
      </c>
      <c r="CT88" s="73">
        <v>1577902.3800000006</v>
      </c>
      <c r="CU88" s="73">
        <v>1482930.8900000001</v>
      </c>
      <c r="CV88" s="73">
        <v>1526701.4799999997</v>
      </c>
      <c r="CW88" s="73">
        <v>1435183.04</v>
      </c>
      <c r="CX88" s="73">
        <v>1456787.2</v>
      </c>
      <c r="CY88" s="77"/>
      <c r="CZ88" s="4">
        <v>106</v>
      </c>
      <c r="DA88" s="76" t="str">
        <f t="shared" si="8"/>
        <v>L106</v>
      </c>
      <c r="DB88" s="71">
        <v>1.5754902703208211</v>
      </c>
      <c r="DC88" s="71">
        <v>2.2019679014678135</v>
      </c>
      <c r="DD88" s="71">
        <v>0.73217013077362092</v>
      </c>
      <c r="DE88" s="71">
        <v>0.61943178685286937</v>
      </c>
      <c r="DF88" s="71">
        <v>0.79612957868848633</v>
      </c>
      <c r="DG88" s="71">
        <v>0.82168669225195168</v>
      </c>
      <c r="DH88" s="71">
        <v>0.57201766729120862</v>
      </c>
      <c r="DI88" s="71">
        <v>0.49106248272730224</v>
      </c>
      <c r="DJ88" s="71">
        <v>0.48477313437422853</v>
      </c>
      <c r="DK88" s="71">
        <v>0.51303791267658883</v>
      </c>
      <c r="DL88" s="71">
        <v>0.75837347403299615</v>
      </c>
      <c r="DM88" s="71">
        <v>0.2691973976998196</v>
      </c>
      <c r="DN88" s="71">
        <v>7.2915150250569633E-2</v>
      </c>
      <c r="DO88" s="71">
        <v>0.46966209710887247</v>
      </c>
      <c r="DQ88" s="71"/>
      <c r="DR88" s="71"/>
      <c r="DS88" s="71"/>
      <c r="DT88" s="71"/>
      <c r="DU88" s="71"/>
      <c r="DV88" s="71"/>
      <c r="DW88" s="71"/>
      <c r="DX88" s="71"/>
      <c r="DY88" s="71"/>
      <c r="DZ88" s="71"/>
      <c r="EA88" s="71"/>
      <c r="EB88" s="71"/>
      <c r="EC88" s="71"/>
      <c r="ED88" s="71"/>
    </row>
    <row r="89" spans="1:134">
      <c r="A89" s="4">
        <v>25</v>
      </c>
      <c r="B89" s="46" t="s">
        <v>1012</v>
      </c>
      <c r="C89" s="65" t="str">
        <f t="shared" si="7"/>
        <v>L025</v>
      </c>
      <c r="D89" s="69">
        <v>505486.42000000004</v>
      </c>
      <c r="E89" s="68">
        <v>6731746.0000000019</v>
      </c>
      <c r="F89" s="69">
        <v>132666.07000000007</v>
      </c>
      <c r="G89" s="69">
        <v>898145.30000000075</v>
      </c>
      <c r="H89" s="70">
        <v>91.217339172763801</v>
      </c>
      <c r="I89" s="70">
        <v>15.396070903515913</v>
      </c>
      <c r="J89" s="69">
        <v>685977.27</v>
      </c>
      <c r="K89" s="69">
        <v>708691.40000000014</v>
      </c>
      <c r="L89" s="69">
        <v>750738.74</v>
      </c>
      <c r="M89" s="69">
        <v>912210.4099999998</v>
      </c>
      <c r="N89" s="69">
        <v>1055251.69</v>
      </c>
      <c r="O89" s="69">
        <v>1637318.7600000002</v>
      </c>
      <c r="P89" s="69">
        <v>796033.45</v>
      </c>
      <c r="Q89" s="69">
        <v>752717.87</v>
      </c>
      <c r="R89" s="69">
        <v>2141610.1700000004</v>
      </c>
      <c r="S89" s="69">
        <v>771832.57000000007</v>
      </c>
      <c r="T89" s="69">
        <v>871132.02999999991</v>
      </c>
      <c r="U89" s="69">
        <v>892933.49000000022</v>
      </c>
      <c r="V89" s="69">
        <v>505486.42000000004</v>
      </c>
      <c r="W89" s="70">
        <v>75.735495910853203</v>
      </c>
      <c r="X89" s="70">
        <v>81.403451870093704</v>
      </c>
      <c r="Y89" s="70">
        <v>94.512336674189896</v>
      </c>
      <c r="Z89" s="71">
        <v>93.642449327561039</v>
      </c>
      <c r="AA89" s="71">
        <v>101.48686428406637</v>
      </c>
      <c r="AB89" s="71">
        <v>97.503800474215353</v>
      </c>
      <c r="AC89" s="71">
        <v>84.38392067718982</v>
      </c>
      <c r="AD89" s="71">
        <v>84.217395747764243</v>
      </c>
      <c r="AE89" s="71">
        <v>99.782656040471224</v>
      </c>
      <c r="AF89" s="71">
        <v>72.461165040932869</v>
      </c>
      <c r="AG89" s="71">
        <v>90.991309574630534</v>
      </c>
      <c r="AH89" s="71">
        <v>98.85192188433345</v>
      </c>
      <c r="AI89" s="71">
        <v>107.40295487128704</v>
      </c>
      <c r="AJ89" s="71">
        <v>-26.656189131173356</v>
      </c>
      <c r="AK89" s="71">
        <v>-21.792131601459541</v>
      </c>
      <c r="AL89" s="71">
        <v>-5.6155509786006803</v>
      </c>
      <c r="AM89" s="71">
        <v>-5.0283114327461238</v>
      </c>
      <c r="AN89" s="71">
        <v>-12.824804324940198</v>
      </c>
      <c r="AO89" s="71">
        <v>-10.267563899635658</v>
      </c>
      <c r="AP89" s="71">
        <v>-11.385072487582626</v>
      </c>
      <c r="AQ89" s="71">
        <v>8.752717146041622</v>
      </c>
      <c r="AR89" s="71">
        <v>137.20236621749285</v>
      </c>
      <c r="AS89" s="71">
        <v>-50.276734885572139</v>
      </c>
      <c r="AT89" s="71">
        <v>20.621237596242104</v>
      </c>
      <c r="AU89" s="71">
        <v>28.847824752520879</v>
      </c>
      <c r="AV89" s="72">
        <v>35.584449722232179</v>
      </c>
      <c r="AW89" s="73">
        <v>-249312.64999999979</v>
      </c>
      <c r="AX89" s="73">
        <v>-197472.41000000003</v>
      </c>
      <c r="AY89" s="73">
        <v>-44666.380000000005</v>
      </c>
      <c r="AZ89" s="73">
        <v>-48297.320000000298</v>
      </c>
      <c r="BA89" s="73">
        <v>-155243.65999999968</v>
      </c>
      <c r="BB89" s="73">
        <v>-163444.60000000009</v>
      </c>
      <c r="BC89" s="73">
        <v>-102272.82000000007</v>
      </c>
      <c r="BD89" s="73">
        <v>60580.799999999814</v>
      </c>
      <c r="BE89" s="73">
        <v>1238748.1100000003</v>
      </c>
      <c r="BF89" s="73">
        <v>-780423.83999999962</v>
      </c>
      <c r="BG89" s="73">
        <v>148927.51000000013</v>
      </c>
      <c r="BH89" s="73">
        <v>199919.47000000009</v>
      </c>
      <c r="BI89" s="73">
        <v>132666.07000000007</v>
      </c>
      <c r="BJ89" s="71">
        <v>18.659573691103585</v>
      </c>
      <c r="BK89" s="71">
        <v>14.667369783287583</v>
      </c>
      <c r="BL89" s="71">
        <v>12.72192952707093</v>
      </c>
      <c r="BM89" s="71">
        <v>14.018203394993485</v>
      </c>
      <c r="BN89" s="71">
        <v>6.8912559979723937</v>
      </c>
      <c r="BO89" s="71">
        <v>11.542616508015204</v>
      </c>
      <c r="BP89" s="71">
        <v>19.364154617278629</v>
      </c>
      <c r="BQ89" s="71">
        <v>20.6721631588577</v>
      </c>
      <c r="BR89" s="72">
        <v>9.9586688766536877</v>
      </c>
      <c r="BS89" s="72">
        <v>12.879543644925686</v>
      </c>
      <c r="BT89" s="71">
        <v>14.502056197055389</v>
      </c>
      <c r="BU89" s="71">
        <v>15.674579399607619</v>
      </c>
      <c r="BV89" s="71">
        <v>12.110675337777158</v>
      </c>
      <c r="BW89" s="71">
        <v>12.410736156929799</v>
      </c>
      <c r="BX89" s="75">
        <v>15160</v>
      </c>
      <c r="BY89" s="75">
        <v>15634</v>
      </c>
      <c r="BZ89" s="75">
        <v>17068</v>
      </c>
      <c r="CA89" s="75">
        <v>18707</v>
      </c>
      <c r="CB89" s="75">
        <v>21329</v>
      </c>
      <c r="CC89" s="75">
        <v>29682</v>
      </c>
      <c r="CD89" s="75">
        <v>18483</v>
      </c>
      <c r="CE89" s="75">
        <v>18548</v>
      </c>
      <c r="CF89" s="75">
        <v>34091</v>
      </c>
      <c r="CG89" s="75">
        <v>20048</v>
      </c>
      <c r="CH89" s="75">
        <v>20957</v>
      </c>
      <c r="CI89" s="75">
        <v>21682</v>
      </c>
      <c r="CJ89" s="75">
        <v>11856</v>
      </c>
      <c r="CK89" s="75">
        <v>145665</v>
      </c>
      <c r="CL89" s="73">
        <v>1821685.1399999997</v>
      </c>
      <c r="CM89" s="73">
        <v>1777223.88</v>
      </c>
      <c r="CN89" s="73">
        <v>1780387.1900000002</v>
      </c>
      <c r="CO89" s="73">
        <v>1994873.350000001</v>
      </c>
      <c r="CP89" s="73">
        <v>2116489.0499999998</v>
      </c>
      <c r="CQ89" s="73">
        <v>1788273.2100000004</v>
      </c>
      <c r="CR89" s="73">
        <v>2201873.5999999992</v>
      </c>
      <c r="CS89" s="73">
        <v>2792815.0900000008</v>
      </c>
      <c r="CT89" s="73">
        <v>1946859.03</v>
      </c>
      <c r="CU89" s="73">
        <v>2068818.7200000004</v>
      </c>
      <c r="CV89" s="73">
        <v>1962337.9299999997</v>
      </c>
      <c r="CW89" s="73">
        <v>2041935.8800000001</v>
      </c>
      <c r="CX89" s="73">
        <v>1984722.4499999995</v>
      </c>
      <c r="CY89" s="77"/>
      <c r="CZ89" s="4">
        <v>25</v>
      </c>
      <c r="DA89" s="76" t="str">
        <f t="shared" si="8"/>
        <v>L025</v>
      </c>
      <c r="DB89" s="71">
        <v>2.3979113793410014</v>
      </c>
      <c r="DC89" s="71">
        <v>1.6201573572064827</v>
      </c>
      <c r="DD89" s="71">
        <v>0.87817197005998249</v>
      </c>
      <c r="DE89" s="71">
        <v>0.62715254964430833</v>
      </c>
      <c r="DF89" s="71">
        <v>0.98696531680149291</v>
      </c>
      <c r="DG89" s="71">
        <v>0.68554514048511783</v>
      </c>
      <c r="DH89" s="71">
        <v>0.34091442406935724</v>
      </c>
      <c r="DI89" s="71">
        <v>0.42306922001827352</v>
      </c>
      <c r="DJ89" s="71">
        <v>0.3888198947384669</v>
      </c>
      <c r="DK89" s="71">
        <v>0.33786965866973651</v>
      </c>
      <c r="DL89" s="71">
        <v>0.35388133984695996</v>
      </c>
      <c r="DM89" s="71">
        <v>0.23018763055860531</v>
      </c>
      <c r="DN89" s="71">
        <v>0.21991977114757419</v>
      </c>
      <c r="DO89" s="71">
        <v>0.342606128129745</v>
      </c>
      <c r="DQ89" s="71"/>
      <c r="DR89" s="71"/>
      <c r="DS89" s="71"/>
      <c r="DT89" s="71"/>
      <c r="DU89" s="71"/>
      <c r="DV89" s="71"/>
      <c r="DW89" s="71"/>
      <c r="DX89" s="71"/>
      <c r="DY89" s="71"/>
      <c r="DZ89" s="71"/>
      <c r="EA89" s="71"/>
      <c r="EB89" s="71"/>
      <c r="EC89" s="71"/>
      <c r="ED89" s="71"/>
    </row>
    <row r="90" spans="1:134">
      <c r="A90" s="4">
        <v>77</v>
      </c>
      <c r="B90" s="46" t="s">
        <v>1020</v>
      </c>
      <c r="C90" s="65" t="str">
        <f t="shared" si="7"/>
        <v>L077</v>
      </c>
      <c r="D90" s="69">
        <v>693043.85999999987</v>
      </c>
      <c r="E90" s="68">
        <v>8464374.8300000038</v>
      </c>
      <c r="F90" s="69">
        <v>34262.1599999998</v>
      </c>
      <c r="G90" s="69">
        <v>-136804.5299999956</v>
      </c>
      <c r="H90" s="70">
        <v>79.553819600409454</v>
      </c>
      <c r="I90" s="70">
        <v>-1.590532231384556</v>
      </c>
      <c r="J90" s="69">
        <v>1199677.4600000004</v>
      </c>
      <c r="K90" s="69">
        <v>1097023.6499999999</v>
      </c>
      <c r="L90" s="69">
        <v>1084016.4200000002</v>
      </c>
      <c r="M90" s="69">
        <v>1240237.7599999998</v>
      </c>
      <c r="N90" s="69">
        <v>1471613.5400000003</v>
      </c>
      <c r="O90" s="69">
        <v>1980367.9399999997</v>
      </c>
      <c r="P90" s="69">
        <v>1115181.5000000002</v>
      </c>
      <c r="Q90" s="69">
        <v>988301.1100000001</v>
      </c>
      <c r="R90" s="69">
        <v>2438210.0900000003</v>
      </c>
      <c r="S90" s="69">
        <v>991137.48</v>
      </c>
      <c r="T90" s="69">
        <v>1126287.4300000002</v>
      </c>
      <c r="U90" s="69">
        <v>1112213.3599999999</v>
      </c>
      <c r="V90" s="69">
        <v>693043.85999999987</v>
      </c>
      <c r="W90" s="70">
        <v>85.874824146662732</v>
      </c>
      <c r="X90" s="70">
        <v>78.404924437811019</v>
      </c>
      <c r="Y90" s="70">
        <v>91.422024872197909</v>
      </c>
      <c r="Z90" s="71">
        <v>92.299101046108063</v>
      </c>
      <c r="AA90" s="71">
        <v>108.18930505465009</v>
      </c>
      <c r="AB90" s="71">
        <v>108.1452917530286</v>
      </c>
      <c r="AC90" s="71">
        <v>73.313540798900675</v>
      </c>
      <c r="AD90" s="71">
        <v>73.548957116215774</v>
      </c>
      <c r="AE90" s="71">
        <v>86.897257055915816</v>
      </c>
      <c r="AF90" s="71">
        <v>68.125916407909216</v>
      </c>
      <c r="AG90" s="71">
        <v>81.19562170644781</v>
      </c>
      <c r="AH90" s="71">
        <v>81.940468618865737</v>
      </c>
      <c r="AI90" s="71">
        <v>90.031647667874253</v>
      </c>
      <c r="AJ90" s="71">
        <v>-28.879106003821832</v>
      </c>
      <c r="AK90" s="71">
        <v>-38.043405368718538</v>
      </c>
      <c r="AL90" s="71">
        <v>-42.427351641356459</v>
      </c>
      <c r="AM90" s="71">
        <v>-32.080071182211746</v>
      </c>
      <c r="AN90" s="71">
        <v>-39.996732958997562</v>
      </c>
      <c r="AO90" s="71">
        <v>-27.727837929585519</v>
      </c>
      <c r="AP90" s="71">
        <v>-27.473972482718633</v>
      </c>
      <c r="AQ90" s="71">
        <v>-6.7770692939423842</v>
      </c>
      <c r="AR90" s="71">
        <v>88.077715624400213</v>
      </c>
      <c r="AS90" s="71">
        <v>-49.343950254502133</v>
      </c>
      <c r="AT90" s="71">
        <v>3.9237134406565621</v>
      </c>
      <c r="AU90" s="71">
        <v>10.352879802997572</v>
      </c>
      <c r="AV90" s="72">
        <v>5.2008366352616964</v>
      </c>
      <c r="AW90" s="73">
        <v>-487136.90999999992</v>
      </c>
      <c r="AX90" s="73">
        <v>-673608.9299999997</v>
      </c>
      <c r="AY90" s="73">
        <v>-798850.61999999988</v>
      </c>
      <c r="AZ90" s="73">
        <v>-585791.48000000045</v>
      </c>
      <c r="BA90" s="73">
        <v>-980839.79999999981</v>
      </c>
      <c r="BB90" s="73">
        <v>-728241.17000000016</v>
      </c>
      <c r="BC90" s="73">
        <v>-422447.86999999988</v>
      </c>
      <c r="BD90" s="73">
        <v>-71846.969999999972</v>
      </c>
      <c r="BE90" s="73">
        <v>1141825.7300000002</v>
      </c>
      <c r="BF90" s="73">
        <v>-965464.90999999968</v>
      </c>
      <c r="BG90" s="73">
        <v>42523.780000000494</v>
      </c>
      <c r="BH90" s="73">
        <v>104343.54999999993</v>
      </c>
      <c r="BI90" s="73">
        <v>34262.1599999998</v>
      </c>
      <c r="BJ90" s="71">
        <v>12.471374096277907</v>
      </c>
      <c r="BK90" s="71">
        <v>10.661495446782792</v>
      </c>
      <c r="BL90" s="71">
        <v>7.7700186876789381</v>
      </c>
      <c r="BM90" s="71">
        <v>9.2318700649335508</v>
      </c>
      <c r="BN90" s="71">
        <v>2.8513201797551488</v>
      </c>
      <c r="BO90" s="71">
        <v>2.0870631257317971</v>
      </c>
      <c r="BP90" s="71">
        <v>16.456916592719935</v>
      </c>
      <c r="BQ90" s="71">
        <v>20.741415377813055</v>
      </c>
      <c r="BR90" s="72">
        <v>9.8240000520263475</v>
      </c>
      <c r="BS90" s="72">
        <v>12.724102767476841</v>
      </c>
      <c r="BT90" s="71">
        <v>13.962803060313902</v>
      </c>
      <c r="BU90" s="71">
        <v>15.150085395344391</v>
      </c>
      <c r="BV90" s="71">
        <v>16.016136796224011</v>
      </c>
      <c r="BW90" s="71">
        <v>12.422068750582815</v>
      </c>
      <c r="BX90" s="75">
        <v>20416</v>
      </c>
      <c r="BY90" s="75">
        <v>20050</v>
      </c>
      <c r="BZ90" s="75">
        <v>18738</v>
      </c>
      <c r="CA90" s="75">
        <v>20770</v>
      </c>
      <c r="CB90" s="75">
        <v>23452</v>
      </c>
      <c r="CC90" s="75">
        <v>29328</v>
      </c>
      <c r="CD90" s="75">
        <v>20272</v>
      </c>
      <c r="CE90" s="75">
        <v>19971</v>
      </c>
      <c r="CF90" s="75">
        <v>32556</v>
      </c>
      <c r="CG90" s="75">
        <v>19585</v>
      </c>
      <c r="CH90" s="75">
        <v>21233</v>
      </c>
      <c r="CI90" s="75">
        <v>22528</v>
      </c>
      <c r="CJ90" s="75">
        <v>13446</v>
      </c>
      <c r="CK90" s="75">
        <v>149591</v>
      </c>
      <c r="CL90" s="73">
        <v>3269533.2900000005</v>
      </c>
      <c r="CM90" s="73">
        <v>3024454.04</v>
      </c>
      <c r="CN90" s="73">
        <v>3218801.2400000007</v>
      </c>
      <c r="CO90" s="73">
        <v>3434375.9899999998</v>
      </c>
      <c r="CP90" s="73">
        <v>3694748.8200000012</v>
      </c>
      <c r="CQ90" s="73">
        <v>2912966.07</v>
      </c>
      <c r="CR90" s="73">
        <v>2655560.7399999993</v>
      </c>
      <c r="CS90" s="73">
        <v>3511957.1900000004</v>
      </c>
      <c r="CT90" s="73">
        <v>2629362.9499999997</v>
      </c>
      <c r="CU90" s="73">
        <v>2521264.9700000002</v>
      </c>
      <c r="CV90" s="73">
        <v>2502244.1300000008</v>
      </c>
      <c r="CW90" s="73">
        <v>2411736.8100000005</v>
      </c>
      <c r="CX90" s="73">
        <v>2452562.6599999992</v>
      </c>
      <c r="CY90" s="77"/>
      <c r="CZ90" s="4">
        <v>77</v>
      </c>
      <c r="DA90" s="76" t="str">
        <f t="shared" si="8"/>
        <v>L077</v>
      </c>
      <c r="DB90" s="71">
        <v>4.0281481384018134</v>
      </c>
      <c r="DC90" s="71">
        <v>4.6685184982713226</v>
      </c>
      <c r="DD90" s="71">
        <v>1.2349958473791094</v>
      </c>
      <c r="DE90" s="71">
        <v>0.87350975419376098</v>
      </c>
      <c r="DF90" s="71">
        <v>0.93678976022012539</v>
      </c>
      <c r="DG90" s="71">
        <v>0.65577584853843307</v>
      </c>
      <c r="DH90" s="71">
        <v>0.60995994217288185</v>
      </c>
      <c r="DI90" s="71">
        <v>0.70498185711299244</v>
      </c>
      <c r="DJ90" s="71">
        <v>0.5060779664049746</v>
      </c>
      <c r="DK90" s="71">
        <v>0.50751124789721669</v>
      </c>
      <c r="DL90" s="71">
        <v>0.61002506699684778</v>
      </c>
      <c r="DM90" s="71">
        <v>9.5323752052138666E-2</v>
      </c>
      <c r="DN90" s="71">
        <v>0.16731765234524407</v>
      </c>
      <c r="DO90" s="71">
        <v>0.47462066956714488</v>
      </c>
      <c r="DQ90" s="71"/>
      <c r="DR90" s="71"/>
      <c r="DS90" s="71"/>
      <c r="DT90" s="71"/>
      <c r="DU90" s="71"/>
      <c r="DV90" s="71"/>
      <c r="DW90" s="71"/>
      <c r="DX90" s="71"/>
      <c r="DY90" s="71"/>
      <c r="DZ90" s="71"/>
      <c r="EA90" s="71"/>
      <c r="EB90" s="71"/>
      <c r="EC90" s="71"/>
      <c r="ED90" s="71"/>
    </row>
    <row r="91" spans="1:134">
      <c r="A91" s="4">
        <v>157</v>
      </c>
      <c r="B91" s="46" t="s">
        <v>1030</v>
      </c>
      <c r="C91" s="65" t="str">
        <f t="shared" si="7"/>
        <v>L157</v>
      </c>
      <c r="D91" s="69">
        <v>863264.37999999989</v>
      </c>
      <c r="E91" s="68">
        <v>10590275.75</v>
      </c>
      <c r="F91" s="69">
        <v>131761.32999999996</v>
      </c>
      <c r="G91" s="69">
        <v>1161819.6200000029</v>
      </c>
      <c r="H91" s="70">
        <v>89.476791831885265</v>
      </c>
      <c r="I91" s="70">
        <v>12.32247999015723</v>
      </c>
      <c r="J91" s="69">
        <v>1427805.3499999999</v>
      </c>
      <c r="K91" s="69">
        <v>1342050.99</v>
      </c>
      <c r="L91" s="69">
        <v>1303301.0900000001</v>
      </c>
      <c r="M91" s="69">
        <v>1701936.4100000001</v>
      </c>
      <c r="N91" s="69">
        <v>1925462.4000000001</v>
      </c>
      <c r="O91" s="69">
        <v>2529597.5300000003</v>
      </c>
      <c r="P91" s="69">
        <v>1366291.9400000002</v>
      </c>
      <c r="Q91" s="69">
        <v>1297451.6400000004</v>
      </c>
      <c r="R91" s="69">
        <v>3318719.8500000006</v>
      </c>
      <c r="S91" s="69">
        <v>1087570.7299999997</v>
      </c>
      <c r="T91" s="69">
        <v>1291654.1900000002</v>
      </c>
      <c r="U91" s="69">
        <v>1365323.02</v>
      </c>
      <c r="V91" s="69">
        <v>863264.37999999989</v>
      </c>
      <c r="W91" s="70">
        <v>100.79304863712781</v>
      </c>
      <c r="X91" s="70">
        <v>96.368335685351823</v>
      </c>
      <c r="Y91" s="70">
        <v>97.259154180014278</v>
      </c>
      <c r="Z91" s="71">
        <v>99.84816475023473</v>
      </c>
      <c r="AA91" s="71">
        <v>98.625520277514326</v>
      </c>
      <c r="AB91" s="71">
        <v>98.386628731007661</v>
      </c>
      <c r="AC91" s="71">
        <v>87.367514213159993</v>
      </c>
      <c r="AD91" s="71">
        <v>87.566271088632121</v>
      </c>
      <c r="AE91" s="71">
        <v>101.23969620027738</v>
      </c>
      <c r="AF91" s="71">
        <v>67.76529562533203</v>
      </c>
      <c r="AG91" s="71">
        <v>86.932640787710568</v>
      </c>
      <c r="AH91" s="71">
        <v>89.810007721228175</v>
      </c>
      <c r="AI91" s="71">
        <v>95.788362971767512</v>
      </c>
      <c r="AJ91" s="71">
        <v>-11.291143191314468</v>
      </c>
      <c r="AK91" s="71">
        <v>-3.8722641578061268</v>
      </c>
      <c r="AL91" s="71">
        <v>-8.9449848545796851</v>
      </c>
      <c r="AM91" s="71">
        <v>-6.7625251286300481</v>
      </c>
      <c r="AN91" s="71">
        <v>-16.54794182272008</v>
      </c>
      <c r="AO91" s="71">
        <v>-5.9793783985708338</v>
      </c>
      <c r="AP91" s="71">
        <v>-10.783685807110356</v>
      </c>
      <c r="AQ91" s="71">
        <v>9.9023450561647621</v>
      </c>
      <c r="AR91" s="71">
        <v>144.3475016094134</v>
      </c>
      <c r="AS91" s="71">
        <v>-52.688603165583949</v>
      </c>
      <c r="AT91" s="71">
        <v>13.084016883936611</v>
      </c>
      <c r="AU91" s="71">
        <v>15.138246758514185</v>
      </c>
      <c r="AV91" s="72">
        <v>18.012410201160467</v>
      </c>
      <c r="AW91" s="73">
        <v>-181735.56999999983</v>
      </c>
      <c r="AX91" s="73">
        <v>-54061.15000000014</v>
      </c>
      <c r="AY91" s="73">
        <v>-128032.58000000007</v>
      </c>
      <c r="AZ91" s="73">
        <v>-123441.64999999944</v>
      </c>
      <c r="BA91" s="73">
        <v>-381759.35999999871</v>
      </c>
      <c r="BB91" s="73">
        <v>-113215.18000000017</v>
      </c>
      <c r="BC91" s="73">
        <v>-165145.38999999966</v>
      </c>
      <c r="BD91" s="73">
        <v>116902.09000000032</v>
      </c>
      <c r="BE91" s="73">
        <v>1960523.0900000005</v>
      </c>
      <c r="BF91" s="73">
        <v>-1211179.2600000014</v>
      </c>
      <c r="BG91" s="73">
        <v>149446.63000000035</v>
      </c>
      <c r="BH91" s="73">
        <v>179511.13000000059</v>
      </c>
      <c r="BI91" s="73">
        <v>131761.32999999996</v>
      </c>
      <c r="BJ91" s="71">
        <v>18.386555684705872</v>
      </c>
      <c r="BK91" s="71">
        <v>12.859014776783448</v>
      </c>
      <c r="BL91" s="71">
        <v>11.007127564181376</v>
      </c>
      <c r="BM91" s="71">
        <v>12.859795397523682</v>
      </c>
      <c r="BN91" s="71">
        <v>2.6232546164584472</v>
      </c>
      <c r="BO91" s="71">
        <v>10.858842716907368</v>
      </c>
      <c r="BP91" s="71">
        <v>21.525276671885919</v>
      </c>
      <c r="BQ91" s="71">
        <v>24.614296970086283</v>
      </c>
      <c r="BR91" s="72">
        <v>9.7365238982704962</v>
      </c>
      <c r="BS91" s="72">
        <v>14.532019911519974</v>
      </c>
      <c r="BT91" s="71">
        <v>16.322457953850371</v>
      </c>
      <c r="BU91" s="71">
        <v>16.84211022675834</v>
      </c>
      <c r="BV91" s="71">
        <v>15.491419145088532</v>
      </c>
      <c r="BW91" s="71">
        <v>13.998927158768566</v>
      </c>
      <c r="BX91" s="75">
        <v>28824</v>
      </c>
      <c r="BY91" s="75">
        <v>25366</v>
      </c>
      <c r="BZ91" s="75">
        <v>24370</v>
      </c>
      <c r="CA91" s="75">
        <v>28058</v>
      </c>
      <c r="CB91" s="75">
        <v>30820</v>
      </c>
      <c r="CC91" s="75">
        <v>38636</v>
      </c>
      <c r="CD91" s="75">
        <v>26728</v>
      </c>
      <c r="CE91" s="75">
        <v>25145</v>
      </c>
      <c r="CF91" s="75">
        <v>38589</v>
      </c>
      <c r="CG91" s="75">
        <v>22517</v>
      </c>
      <c r="CH91" s="75">
        <v>25759</v>
      </c>
      <c r="CI91" s="75">
        <v>27835</v>
      </c>
      <c r="CJ91" s="75">
        <v>15912</v>
      </c>
      <c r="CK91" s="75">
        <v>182485</v>
      </c>
      <c r="CL91" s="73">
        <v>2789891.27</v>
      </c>
      <c r="CM91" s="73">
        <v>2652324.0799999996</v>
      </c>
      <c r="CN91" s="73">
        <v>2950898.65</v>
      </c>
      <c r="CO91" s="73">
        <v>3204804.669999999</v>
      </c>
      <c r="CP91" s="73">
        <v>3277135.8199999994</v>
      </c>
      <c r="CQ91" s="73">
        <v>2784691.2200000007</v>
      </c>
      <c r="CR91" s="73">
        <v>2657129.2600000002</v>
      </c>
      <c r="CS91" s="73">
        <v>3368787.9799999995</v>
      </c>
      <c r="CT91" s="73">
        <v>2257851.7000000002</v>
      </c>
      <c r="CU91" s="73">
        <v>2332583.2699999996</v>
      </c>
      <c r="CV91" s="73">
        <v>2265826.3000000007</v>
      </c>
      <c r="CW91" s="73">
        <v>2201840.5299999998</v>
      </c>
      <c r="CX91" s="73">
        <v>2218746.61</v>
      </c>
      <c r="CY91" s="77"/>
      <c r="CZ91" s="4">
        <v>157</v>
      </c>
      <c r="DA91" s="76" t="str">
        <f t="shared" si="8"/>
        <v>L157</v>
      </c>
      <c r="DB91" s="71">
        <v>1.7834571599924358</v>
      </c>
      <c r="DC91" s="71">
        <v>4.832969992058608</v>
      </c>
      <c r="DD91" s="71">
        <v>0.91937874988156976</v>
      </c>
      <c r="DE91" s="71">
        <v>0.70996715353863915</v>
      </c>
      <c r="DF91" s="71">
        <v>0.79145582597101838</v>
      </c>
      <c r="DG91" s="71">
        <v>0.42944742914215367</v>
      </c>
      <c r="DH91" s="71">
        <v>0.7127133138150552</v>
      </c>
      <c r="DI91" s="71">
        <v>0.40115631158099119</v>
      </c>
      <c r="DJ91" s="71">
        <v>0.3487510504109621</v>
      </c>
      <c r="DK91" s="71">
        <v>0.26961790804304026</v>
      </c>
      <c r="DL91" s="71">
        <v>0.30415916414717803</v>
      </c>
      <c r="DM91" s="71">
        <v>0.235368022036267</v>
      </c>
      <c r="DN91" s="71">
        <v>0.25341536695125488</v>
      </c>
      <c r="DO91" s="71">
        <v>0.36646066695436857</v>
      </c>
      <c r="DQ91" s="71"/>
      <c r="DR91" s="71"/>
      <c r="DS91" s="71"/>
      <c r="DT91" s="71"/>
      <c r="DU91" s="71"/>
      <c r="DV91" s="71"/>
      <c r="DW91" s="71"/>
      <c r="DX91" s="71"/>
      <c r="DY91" s="71"/>
      <c r="DZ91" s="71"/>
      <c r="EA91" s="71"/>
      <c r="EB91" s="71"/>
      <c r="EC91" s="71"/>
      <c r="ED91" s="71"/>
    </row>
    <row r="92" spans="1:134">
      <c r="A92" s="4">
        <v>158</v>
      </c>
      <c r="B92" s="46" t="s">
        <v>1038</v>
      </c>
      <c r="C92" s="65" t="str">
        <f t="shared" si="7"/>
        <v>L158</v>
      </c>
      <c r="D92" s="69">
        <v>605798.60000000009</v>
      </c>
      <c r="E92" s="68">
        <v>6756235.8499999996</v>
      </c>
      <c r="F92" s="69">
        <v>178258.56000000006</v>
      </c>
      <c r="G92" s="69">
        <v>1621058.2399999993</v>
      </c>
      <c r="H92" s="70">
        <v>105.32283413137526</v>
      </c>
      <c r="I92" s="70">
        <v>31.567715142767948</v>
      </c>
      <c r="J92" s="69">
        <v>780832.92000000016</v>
      </c>
      <c r="K92" s="69">
        <v>776080.25000000023</v>
      </c>
      <c r="L92" s="69">
        <v>800225.31000000017</v>
      </c>
      <c r="M92" s="69">
        <v>1012854.9600000001</v>
      </c>
      <c r="N92" s="69">
        <v>1426977.0899999999</v>
      </c>
      <c r="O92" s="69">
        <v>1669535.9400000004</v>
      </c>
      <c r="P92" s="69">
        <v>938461.73999999987</v>
      </c>
      <c r="Q92" s="69">
        <v>914046.92999999982</v>
      </c>
      <c r="R92" s="69">
        <v>1570441.96</v>
      </c>
      <c r="S92" s="69">
        <v>794446.02</v>
      </c>
      <c r="T92" s="69">
        <v>948275.97</v>
      </c>
      <c r="U92" s="69">
        <v>984764.63000000012</v>
      </c>
      <c r="V92" s="69">
        <v>605798.60000000009</v>
      </c>
      <c r="W92" s="70">
        <v>99.287037483658267</v>
      </c>
      <c r="X92" s="70">
        <v>91.743973393253867</v>
      </c>
      <c r="Y92" s="70">
        <v>101.74627565259303</v>
      </c>
      <c r="Z92" s="71">
        <v>107.74846633971258</v>
      </c>
      <c r="AA92" s="71">
        <v>110.53874421638761</v>
      </c>
      <c r="AB92" s="71">
        <v>104.82825799573277</v>
      </c>
      <c r="AC92" s="71">
        <v>102.723290905312</v>
      </c>
      <c r="AD92" s="71">
        <v>98.863435499211633</v>
      </c>
      <c r="AE92" s="71">
        <v>101.11529638673113</v>
      </c>
      <c r="AF92" s="71">
        <v>88.939236059106236</v>
      </c>
      <c r="AG92" s="71">
        <v>124.35724311131801</v>
      </c>
      <c r="AH92" s="71">
        <v>114.61182920590043</v>
      </c>
      <c r="AI92" s="71">
        <v>119.12856673901456</v>
      </c>
      <c r="AJ92" s="71">
        <v>-9.4865229746973867</v>
      </c>
      <c r="AK92" s="71">
        <v>-13.494522445454461</v>
      </c>
      <c r="AL92" s="71">
        <v>-4.659188586953011</v>
      </c>
      <c r="AM92" s="71">
        <v>-1.8195586384988416</v>
      </c>
      <c r="AN92" s="71">
        <v>0.3843014750348539</v>
      </c>
      <c r="AO92" s="71">
        <v>6.9956492128401493</v>
      </c>
      <c r="AP92" s="71">
        <v>6.6018387471100226</v>
      </c>
      <c r="AQ92" s="71">
        <v>26.321855099023892</v>
      </c>
      <c r="AR92" s="71">
        <v>106.58816035211873</v>
      </c>
      <c r="AS92" s="71">
        <v>-27.984503641548486</v>
      </c>
      <c r="AT92" s="71">
        <v>62.907656333338636</v>
      </c>
      <c r="AU92" s="71">
        <v>49.597783527756704</v>
      </c>
      <c r="AV92" s="72">
        <v>41.694003677409967</v>
      </c>
      <c r="AW92" s="73">
        <v>-81837.419999999693</v>
      </c>
      <c r="AX92" s="73">
        <v>-121065.53999999957</v>
      </c>
      <c r="AY92" s="73">
        <v>-39106.029999999679</v>
      </c>
      <c r="AZ92" s="73">
        <v>-18771.040000000037</v>
      </c>
      <c r="BA92" s="73">
        <v>5462.8999999999069</v>
      </c>
      <c r="BB92" s="73">
        <v>127581.78000000026</v>
      </c>
      <c r="BC92" s="73">
        <v>58118.819999999832</v>
      </c>
      <c r="BD92" s="73">
        <v>190461.18999999983</v>
      </c>
      <c r="BE92" s="73">
        <v>810261.92</v>
      </c>
      <c r="BF92" s="73">
        <v>-308713.79999999958</v>
      </c>
      <c r="BG92" s="73">
        <v>366181.80000000005</v>
      </c>
      <c r="BH92" s="73">
        <v>326489.75000000012</v>
      </c>
      <c r="BI92" s="73">
        <v>178258.56000000006</v>
      </c>
      <c r="BJ92" s="71">
        <v>24.280126683468385</v>
      </c>
      <c r="BK92" s="71">
        <v>18.342000083993611</v>
      </c>
      <c r="BL92" s="71">
        <v>16.653186883295088</v>
      </c>
      <c r="BM92" s="71">
        <v>21.151704595113724</v>
      </c>
      <c r="BN92" s="71">
        <v>10.192870298387255</v>
      </c>
      <c r="BO92" s="71">
        <v>18.144218771328219</v>
      </c>
      <c r="BP92" s="71">
        <v>30.477021908456631</v>
      </c>
      <c r="BQ92" s="71">
        <v>30.250225903403795</v>
      </c>
      <c r="BR92" s="72">
        <v>23.738312176789016</v>
      </c>
      <c r="BS92" s="72">
        <v>22.505029521268106</v>
      </c>
      <c r="BT92" s="71">
        <v>24.402612114472387</v>
      </c>
      <c r="BU92" s="71">
        <v>23.378595776419456</v>
      </c>
      <c r="BV92" s="71">
        <v>23.573164194005567</v>
      </c>
      <c r="BW92" s="71">
        <v>23.92271116318717</v>
      </c>
      <c r="BX92" s="75">
        <v>17262</v>
      </c>
      <c r="BY92" s="75">
        <v>16567</v>
      </c>
      <c r="BZ92" s="75">
        <v>16931</v>
      </c>
      <c r="CA92" s="75">
        <v>18736</v>
      </c>
      <c r="CB92" s="75">
        <v>23535</v>
      </c>
      <c r="CC92" s="75">
        <v>28550</v>
      </c>
      <c r="CD92" s="75">
        <v>20083</v>
      </c>
      <c r="CE92" s="75">
        <v>20065</v>
      </c>
      <c r="CF92" s="75">
        <v>24142</v>
      </c>
      <c r="CG92" s="75">
        <v>16691</v>
      </c>
      <c r="CH92" s="75">
        <v>19253</v>
      </c>
      <c r="CI92" s="75">
        <v>20893</v>
      </c>
      <c r="CJ92" s="75">
        <v>12512</v>
      </c>
      <c r="CK92" s="75">
        <v>133639</v>
      </c>
      <c r="CL92" s="73">
        <v>1429176.53</v>
      </c>
      <c r="CM92" s="73">
        <v>1514877.1199999999</v>
      </c>
      <c r="CN92" s="73">
        <v>1598756.6699999995</v>
      </c>
      <c r="CO92" s="73">
        <v>1734721.4899999998</v>
      </c>
      <c r="CP92" s="73">
        <v>1700801.8400000003</v>
      </c>
      <c r="CQ92" s="73">
        <v>1343483.49</v>
      </c>
      <c r="CR92" s="73">
        <v>1225044.46</v>
      </c>
      <c r="CS92" s="73">
        <v>1524601.4800000004</v>
      </c>
      <c r="CT92" s="73">
        <v>1266359.1900000002</v>
      </c>
      <c r="CU92" s="73">
        <v>1284532.6899999997</v>
      </c>
      <c r="CV92" s="73">
        <v>1359831</v>
      </c>
      <c r="CW92" s="73">
        <v>1395247.6200000003</v>
      </c>
      <c r="CX92" s="73">
        <v>1432355.3100000003</v>
      </c>
      <c r="CY92" s="77"/>
      <c r="CZ92" s="4">
        <v>158</v>
      </c>
      <c r="DA92" s="76" t="str">
        <f t="shared" si="8"/>
        <v>L158</v>
      </c>
      <c r="DB92" s="71">
        <v>1.3124602591007073</v>
      </c>
      <c r="DC92" s="71">
        <v>1.9370261889600664</v>
      </c>
      <c r="DD92" s="71">
        <v>0.2556947654733247</v>
      </c>
      <c r="DE92" s="71">
        <v>0.23744999965946725</v>
      </c>
      <c r="DF92" s="71">
        <v>0.42736865130655904</v>
      </c>
      <c r="DG92" s="71">
        <v>0.37860341373291617</v>
      </c>
      <c r="DH92" s="71">
        <v>0.14761844747889571</v>
      </c>
      <c r="DI92" s="71">
        <v>0.12618568329038282</v>
      </c>
      <c r="DJ92" s="71">
        <v>0.37312962349433715</v>
      </c>
      <c r="DK92" s="71">
        <v>0.1599005108668882</v>
      </c>
      <c r="DL92" s="71">
        <v>9.6701934528225966E-2</v>
      </c>
      <c r="DM92" s="71">
        <v>5.3212376985659157E-2</v>
      </c>
      <c r="DN92" s="71">
        <v>5.8227328034589854E-2</v>
      </c>
      <c r="DO92" s="71">
        <v>0.16860406428843372</v>
      </c>
      <c r="DQ92" s="71"/>
      <c r="DR92" s="71"/>
      <c r="DS92" s="71"/>
      <c r="DT92" s="71"/>
      <c r="DU92" s="71"/>
      <c r="DV92" s="71"/>
      <c r="DW92" s="71"/>
      <c r="DX92" s="71"/>
      <c r="DY92" s="71"/>
      <c r="DZ92" s="71"/>
      <c r="EA92" s="71"/>
      <c r="EB92" s="71"/>
      <c r="EC92" s="71"/>
      <c r="ED92" s="71"/>
    </row>
    <row r="93" spans="1:134">
      <c r="A93" s="4">
        <v>159</v>
      </c>
      <c r="B93" s="46" t="s">
        <v>1047</v>
      </c>
      <c r="C93" s="65" t="str">
        <f t="shared" si="7"/>
        <v>L159</v>
      </c>
      <c r="D93" s="69">
        <v>1575743.8900000001</v>
      </c>
      <c r="E93" s="68">
        <v>17599142.620000001</v>
      </c>
      <c r="F93" s="69">
        <v>19059.9300000004</v>
      </c>
      <c r="G93" s="69">
        <v>2639635.2799999993</v>
      </c>
      <c r="H93" s="70">
        <v>97.138160922022351</v>
      </c>
      <c r="I93" s="70">
        <v>17.645201944197165</v>
      </c>
      <c r="J93" s="69">
        <v>2694532.3099999991</v>
      </c>
      <c r="K93" s="69">
        <v>2088247.51</v>
      </c>
      <c r="L93" s="69">
        <v>2095497.5</v>
      </c>
      <c r="M93" s="69">
        <v>3015928.77</v>
      </c>
      <c r="N93" s="69">
        <v>3687509.9</v>
      </c>
      <c r="O93" s="69">
        <v>3557383.3299999996</v>
      </c>
      <c r="P93" s="69">
        <v>2490980.35</v>
      </c>
      <c r="Q93" s="69">
        <v>2286720.6700000004</v>
      </c>
      <c r="R93" s="69">
        <v>3948418.8700000006</v>
      </c>
      <c r="S93" s="69">
        <v>2134315.31</v>
      </c>
      <c r="T93" s="69">
        <v>2504654.71</v>
      </c>
      <c r="U93" s="69">
        <v>2658308.8199999998</v>
      </c>
      <c r="V93" s="69">
        <v>1575743.8900000001</v>
      </c>
      <c r="W93" s="70">
        <v>121.56416425934941</v>
      </c>
      <c r="X93" s="70">
        <v>90.80265615076803</v>
      </c>
      <c r="Y93" s="70">
        <v>95.917320322890774</v>
      </c>
      <c r="Z93" s="71">
        <v>115.766669342094</v>
      </c>
      <c r="AA93" s="71">
        <v>101.83875713613497</v>
      </c>
      <c r="AB93" s="71">
        <v>91.538945287303022</v>
      </c>
      <c r="AC93" s="71">
        <v>92.813220169877894</v>
      </c>
      <c r="AD93" s="71">
        <v>101.39501653820378</v>
      </c>
      <c r="AE93" s="71">
        <v>108.81718863863841</v>
      </c>
      <c r="AF93" s="71">
        <v>98.792936993058873</v>
      </c>
      <c r="AG93" s="71">
        <v>91.398014255733088</v>
      </c>
      <c r="AH93" s="71">
        <v>96.491965488284777</v>
      </c>
      <c r="AI93" s="71">
        <v>83.183402861721504</v>
      </c>
      <c r="AJ93" s="71">
        <v>-2.1688046378133152</v>
      </c>
      <c r="AK93" s="71">
        <v>-11.598191791085322</v>
      </c>
      <c r="AL93" s="71">
        <v>-19.165946334286843</v>
      </c>
      <c r="AM93" s="71">
        <v>-3.527172421544289</v>
      </c>
      <c r="AN93" s="71">
        <v>-16.781830712527722</v>
      </c>
      <c r="AO93" s="71">
        <v>-8.1204746800456977</v>
      </c>
      <c r="AP93" s="71">
        <v>-9.3109047783820458</v>
      </c>
      <c r="AQ93" s="71">
        <v>29.587262773567712</v>
      </c>
      <c r="AR93" s="71">
        <v>81.112489202806543</v>
      </c>
      <c r="AS93" s="71">
        <v>-14.208861363961478</v>
      </c>
      <c r="AT93" s="71">
        <v>18.648623778742525</v>
      </c>
      <c r="AU93" s="71">
        <v>25.831224832240984</v>
      </c>
      <c r="AV93" s="72">
        <v>1.2243930360791078</v>
      </c>
      <c r="AW93" s="73">
        <v>-59734.670000001322</v>
      </c>
      <c r="AX93" s="73">
        <v>-273975.1100000001</v>
      </c>
      <c r="AY93" s="73">
        <v>-496847.43999999994</v>
      </c>
      <c r="AZ93" s="73">
        <v>-110266.28999999957</v>
      </c>
      <c r="BA93" s="73">
        <v>-739826.28999999864</v>
      </c>
      <c r="BB93" s="73">
        <v>-287780.33000000007</v>
      </c>
      <c r="BC93" s="73">
        <v>-255744.97999999952</v>
      </c>
      <c r="BD93" s="73">
        <v>522102.28000000026</v>
      </c>
      <c r="BE93" s="73">
        <v>1768326.8800000018</v>
      </c>
      <c r="BF93" s="73">
        <v>-353488.60999999894</v>
      </c>
      <c r="BG93" s="73">
        <v>393669.66000000015</v>
      </c>
      <c r="BH93" s="73">
        <v>545710.12000000011</v>
      </c>
      <c r="BI93" s="73">
        <v>19059.9300000004</v>
      </c>
      <c r="BJ93" s="71">
        <v>15.871179832032581</v>
      </c>
      <c r="BK93" s="71">
        <v>13.842769406915608</v>
      </c>
      <c r="BL93" s="71">
        <v>12.917879575838656</v>
      </c>
      <c r="BM93" s="71">
        <v>12.63591493389028</v>
      </c>
      <c r="BN93" s="71">
        <v>0.60251471332622053</v>
      </c>
      <c r="BO93" s="71">
        <v>10.552937618964494</v>
      </c>
      <c r="BP93" s="71">
        <v>22.471136125457015</v>
      </c>
      <c r="BQ93" s="71">
        <v>21.898047759541022</v>
      </c>
      <c r="BR93" s="72">
        <v>11.02852583863463</v>
      </c>
      <c r="BS93" s="72">
        <v>15.703217196114135</v>
      </c>
      <c r="BT93" s="71">
        <v>16.711936527041125</v>
      </c>
      <c r="BU93" s="71">
        <v>16.838372705901129</v>
      </c>
      <c r="BV93" s="71">
        <v>15.886865769998312</v>
      </c>
      <c r="BW93" s="71">
        <v>15.281078227966947</v>
      </c>
      <c r="BX93" s="75">
        <v>51141</v>
      </c>
      <c r="BY93" s="75">
        <v>42969</v>
      </c>
      <c r="BZ93" s="75">
        <v>41996</v>
      </c>
      <c r="CA93" s="75">
        <v>49235</v>
      </c>
      <c r="CB93" s="75">
        <v>53176</v>
      </c>
      <c r="CC93" s="75">
        <v>59987</v>
      </c>
      <c r="CD93" s="75">
        <v>52061</v>
      </c>
      <c r="CE93" s="75">
        <v>49759</v>
      </c>
      <c r="CF93" s="75">
        <v>61053</v>
      </c>
      <c r="CG93" s="75">
        <v>46794</v>
      </c>
      <c r="CH93" s="75">
        <v>51636</v>
      </c>
      <c r="CI93" s="75">
        <v>55916</v>
      </c>
      <c r="CJ93" s="75">
        <v>32420</v>
      </c>
      <c r="CK93" s="75">
        <v>349639</v>
      </c>
      <c r="CL93" s="73">
        <v>2503413.2600000002</v>
      </c>
      <c r="CM93" s="73">
        <v>2670913.25</v>
      </c>
      <c r="CN93" s="73">
        <v>3810450.2900000005</v>
      </c>
      <c r="CO93" s="73">
        <v>3704842.4400000009</v>
      </c>
      <c r="CP93" s="73">
        <v>4142841.4999999995</v>
      </c>
      <c r="CQ93" s="73">
        <v>3073654.5700000003</v>
      </c>
      <c r="CR93" s="73">
        <v>3035753.6799999997</v>
      </c>
      <c r="CS93" s="73">
        <v>4325598.8000000017</v>
      </c>
      <c r="CT93" s="73">
        <v>3308635.9200000009</v>
      </c>
      <c r="CU93" s="73">
        <v>2872715.8599999989</v>
      </c>
      <c r="CV93" s="73">
        <v>2857857.0000000009</v>
      </c>
      <c r="CW93" s="73">
        <v>2755950.24</v>
      </c>
      <c r="CX93" s="73">
        <v>2682151.5599999996</v>
      </c>
      <c r="CY93" s="77"/>
      <c r="CZ93" s="4">
        <v>159</v>
      </c>
      <c r="DA93" s="76" t="str">
        <f t="shared" si="8"/>
        <v>L159</v>
      </c>
      <c r="DB93" s="71">
        <v>2.3188702246819117</v>
      </c>
      <c r="DC93" s="71">
        <v>1.6253326731933444</v>
      </c>
      <c r="DD93" s="71">
        <v>0.64172410807584479</v>
      </c>
      <c r="DE93" s="71">
        <v>1.7962578732599492</v>
      </c>
      <c r="DF93" s="71">
        <v>0.80266342708577709</v>
      </c>
      <c r="DG93" s="71">
        <v>0.62643455006122828</v>
      </c>
      <c r="DH93" s="71">
        <v>0.58352217725656985</v>
      </c>
      <c r="DI93" s="71">
        <v>0.35855580381445629</v>
      </c>
      <c r="DJ93" s="71">
        <v>0.24227145708803638</v>
      </c>
      <c r="DK93" s="71">
        <v>0.18322327806227062</v>
      </c>
      <c r="DL93" s="71">
        <v>0.31739754845576967</v>
      </c>
      <c r="DM93" s="71">
        <v>0.18022500250411649</v>
      </c>
      <c r="DN93" s="71">
        <v>0.1531376852756296</v>
      </c>
      <c r="DO93" s="71">
        <v>0.29176278965342078</v>
      </c>
      <c r="DQ93" s="71"/>
      <c r="DR93" s="71"/>
      <c r="DS93" s="71"/>
      <c r="DT93" s="71"/>
      <c r="DU93" s="71"/>
      <c r="DV93" s="71"/>
      <c r="DW93" s="71"/>
      <c r="DX93" s="71"/>
      <c r="DY93" s="71"/>
      <c r="DZ93" s="71"/>
      <c r="EA93" s="71"/>
      <c r="EB93" s="71"/>
      <c r="EC93" s="71"/>
      <c r="ED93" s="71"/>
    </row>
    <row r="94" spans="1:134">
      <c r="A94" s="4">
        <v>162</v>
      </c>
      <c r="B94" s="46" t="s">
        <v>1063</v>
      </c>
      <c r="C94" s="65" t="str">
        <f t="shared" si="7"/>
        <v>L162</v>
      </c>
      <c r="D94" s="69">
        <v>498526.81999999989</v>
      </c>
      <c r="E94" s="68">
        <v>4797812.72</v>
      </c>
      <c r="F94" s="69">
        <v>94359.729999999981</v>
      </c>
      <c r="G94" s="69">
        <v>257558.29999999888</v>
      </c>
      <c r="H94" s="70">
        <v>85.833258157125798</v>
      </c>
      <c r="I94" s="70">
        <v>5.6727724082034747</v>
      </c>
      <c r="J94" s="69">
        <v>844569.64</v>
      </c>
      <c r="K94" s="69">
        <v>643047.93999999983</v>
      </c>
      <c r="L94" s="69">
        <v>583755.39999999991</v>
      </c>
      <c r="M94" s="69">
        <v>708174.40000000014</v>
      </c>
      <c r="N94" s="69">
        <v>1124775.6199999999</v>
      </c>
      <c r="O94" s="69">
        <v>1012477.75</v>
      </c>
      <c r="P94" s="69">
        <v>564604.50999999989</v>
      </c>
      <c r="Q94" s="69">
        <v>533858.98</v>
      </c>
      <c r="R94" s="69">
        <v>1203587.1899999997</v>
      </c>
      <c r="S94" s="69">
        <v>557339.84000000008</v>
      </c>
      <c r="T94" s="69">
        <v>632978.89000000013</v>
      </c>
      <c r="U94" s="69">
        <v>806916.49</v>
      </c>
      <c r="V94" s="69">
        <v>498526.81999999989</v>
      </c>
      <c r="W94" s="70">
        <v>119.63111141746614</v>
      </c>
      <c r="X94" s="70">
        <v>95.586660059281684</v>
      </c>
      <c r="Y94" s="70">
        <v>80.948121075248451</v>
      </c>
      <c r="Z94" s="71">
        <v>71.39908716586703</v>
      </c>
      <c r="AA94" s="71">
        <v>113.74602548609572</v>
      </c>
      <c r="AB94" s="71">
        <v>93.256627633972755</v>
      </c>
      <c r="AC94" s="71">
        <v>77.832667459458037</v>
      </c>
      <c r="AD94" s="71">
        <v>73.561502997457168</v>
      </c>
      <c r="AE94" s="71">
        <v>94.007808012661755</v>
      </c>
      <c r="AF94" s="71">
        <v>78.033450740849972</v>
      </c>
      <c r="AG94" s="71">
        <v>75.072835205834636</v>
      </c>
      <c r="AH94" s="71">
        <v>104.86338445747924</v>
      </c>
      <c r="AI94" s="71">
        <v>93.819791947803111</v>
      </c>
      <c r="AJ94" s="71">
        <v>26.37889062070473</v>
      </c>
      <c r="AK94" s="71">
        <v>1.9366115996895861</v>
      </c>
      <c r="AL94" s="71">
        <v>-19.678432707701919</v>
      </c>
      <c r="AM94" s="71">
        <v>-12.631183339158735</v>
      </c>
      <c r="AN94" s="71">
        <v>-1.4046071922357628</v>
      </c>
      <c r="AO94" s="71">
        <v>-14.931612923997751</v>
      </c>
      <c r="AP94" s="71">
        <v>-19.444866565254017</v>
      </c>
      <c r="AQ94" s="71">
        <v>-6.2694393052639574</v>
      </c>
      <c r="AR94" s="71">
        <v>127.09809285384357</v>
      </c>
      <c r="AS94" s="71">
        <v>-47.490745823066327</v>
      </c>
      <c r="AT94" s="71">
        <v>-0.40679908483223226</v>
      </c>
      <c r="AU94" s="71">
        <v>26.344235897294887</v>
      </c>
      <c r="AV94" s="72">
        <v>23.346712865711062</v>
      </c>
      <c r="AW94" s="73">
        <v>176285.85000000009</v>
      </c>
      <c r="AX94" s="73">
        <v>12216.749999999884</v>
      </c>
      <c r="AY94" s="73">
        <v>-143017.52000000002</v>
      </c>
      <c r="AZ94" s="73">
        <v>-102382.98999999976</v>
      </c>
      <c r="BA94" s="73">
        <v>-15984.320000000065</v>
      </c>
      <c r="BB94" s="73">
        <v>-156870.65999999992</v>
      </c>
      <c r="BC94" s="73">
        <v>-136287.52000000002</v>
      </c>
      <c r="BD94" s="73">
        <v>-35708.70000000007</v>
      </c>
      <c r="BE94" s="73">
        <v>673601.58999999973</v>
      </c>
      <c r="BF94" s="73">
        <v>-504072.75999999954</v>
      </c>
      <c r="BG94" s="73">
        <v>-2585.4699999996228</v>
      </c>
      <c r="BH94" s="73">
        <v>168251.42999999993</v>
      </c>
      <c r="BI94" s="73">
        <v>94359.729999999981</v>
      </c>
      <c r="BJ94" s="71">
        <v>21.865574807307546</v>
      </c>
      <c r="BK94" s="71">
        <v>13.684040893770298</v>
      </c>
      <c r="BL94" s="71">
        <v>14.217735371380435</v>
      </c>
      <c r="BM94" s="71">
        <v>9.7861696507392395</v>
      </c>
      <c r="BN94" s="71">
        <v>-2.1559351306120957</v>
      </c>
      <c r="BO94" s="71">
        <v>6.7666514530525088</v>
      </c>
      <c r="BP94" s="71">
        <v>18.349234024585844</v>
      </c>
      <c r="BQ94" s="71">
        <v>16.686640256646555</v>
      </c>
      <c r="BR94" s="72">
        <v>13.402280040459335</v>
      </c>
      <c r="BS94" s="72">
        <v>11.946443271633376</v>
      </c>
      <c r="BT94" s="71">
        <v>12.750319766692526</v>
      </c>
      <c r="BU94" s="71">
        <v>15.317988306695003</v>
      </c>
      <c r="BV94" s="71">
        <v>16.576575865922955</v>
      </c>
      <c r="BW94" s="71">
        <v>13.337773962870592</v>
      </c>
      <c r="BX94" s="75">
        <v>21824</v>
      </c>
      <c r="BY94" s="75">
        <v>17056</v>
      </c>
      <c r="BZ94" s="75">
        <v>15559</v>
      </c>
      <c r="CA94" s="75">
        <v>15670</v>
      </c>
      <c r="CB94" s="75">
        <v>18734</v>
      </c>
      <c r="CC94" s="75">
        <v>20562</v>
      </c>
      <c r="CD94" s="75">
        <v>14397</v>
      </c>
      <c r="CE94" s="75">
        <v>13699</v>
      </c>
      <c r="CF94" s="75">
        <v>19833</v>
      </c>
      <c r="CG94" s="75">
        <v>12848</v>
      </c>
      <c r="CH94" s="75">
        <v>14903</v>
      </c>
      <c r="CI94" s="75">
        <v>19281</v>
      </c>
      <c r="CJ94" s="75">
        <v>11943</v>
      </c>
      <c r="CK94" s="75">
        <v>106904</v>
      </c>
      <c r="CL94" s="73">
        <v>1251388.6499999994</v>
      </c>
      <c r="CM94" s="73">
        <v>1323971.4100000001</v>
      </c>
      <c r="CN94" s="73">
        <v>1229288.4499999995</v>
      </c>
      <c r="CO94" s="73">
        <v>1451440.8199999996</v>
      </c>
      <c r="CP94" s="73">
        <v>1223953.4400000004</v>
      </c>
      <c r="CQ94" s="73">
        <v>1272914.3099999998</v>
      </c>
      <c r="CR94" s="73">
        <v>1221386.8999999999</v>
      </c>
      <c r="CS94" s="73">
        <v>1706768.7399999995</v>
      </c>
      <c r="CT94" s="73">
        <v>1475771.26</v>
      </c>
      <c r="CU94" s="73">
        <v>1293181.74</v>
      </c>
      <c r="CV94" s="73">
        <v>1440419.1600000001</v>
      </c>
      <c r="CW94" s="73">
        <v>1415156.79</v>
      </c>
      <c r="CX94" s="73">
        <v>1450215.56</v>
      </c>
      <c r="CY94" s="77"/>
      <c r="CZ94" s="4">
        <v>162</v>
      </c>
      <c r="DA94" s="76" t="str">
        <f t="shared" si="8"/>
        <v>L162</v>
      </c>
      <c r="DB94" s="71">
        <v>0.81372456387864156</v>
      </c>
      <c r="DC94" s="71">
        <v>1.5604682159869443</v>
      </c>
      <c r="DD94" s="71">
        <v>0.71691840179203337</v>
      </c>
      <c r="DE94" s="71">
        <v>0.56735010533700458</v>
      </c>
      <c r="DF94" s="71">
        <v>0.95579241071232257</v>
      </c>
      <c r="DG94" s="71">
        <v>0.46024542150281633</v>
      </c>
      <c r="DH94" s="71">
        <v>0.2186226592053967</v>
      </c>
      <c r="DI94" s="71">
        <v>0.2297554526592451</v>
      </c>
      <c r="DJ94" s="71">
        <v>0.15527419139817372</v>
      </c>
      <c r="DK94" s="71">
        <v>0.10996890989662203</v>
      </c>
      <c r="DL94" s="71">
        <v>9.2573445125501877E-2</v>
      </c>
      <c r="DM94" s="71">
        <v>0.16802549110919729</v>
      </c>
      <c r="DN94" s="71">
        <v>7.9527549759494318E-2</v>
      </c>
      <c r="DO94" s="71">
        <v>0.15172906326106148</v>
      </c>
      <c r="DQ94" s="71"/>
      <c r="DR94" s="71"/>
      <c r="DS94" s="71"/>
      <c r="DT94" s="71"/>
      <c r="DU94" s="71"/>
      <c r="DV94" s="71"/>
      <c r="DW94" s="71"/>
      <c r="DX94" s="71"/>
      <c r="DY94" s="71"/>
      <c r="DZ94" s="71"/>
      <c r="EA94" s="71"/>
      <c r="EB94" s="71"/>
      <c r="EC94" s="71"/>
      <c r="ED94" s="71"/>
    </row>
    <row r="95" spans="1:134">
      <c r="A95" s="4">
        <v>163</v>
      </c>
      <c r="B95" s="46" t="s">
        <v>1073</v>
      </c>
      <c r="C95" s="65" t="str">
        <f t="shared" si="7"/>
        <v>L163</v>
      </c>
      <c r="D95" s="69">
        <v>1229372.9600000002</v>
      </c>
      <c r="E95" s="68">
        <v>11887438.970000001</v>
      </c>
      <c r="F95" s="69">
        <v>261591.59000000008</v>
      </c>
      <c r="G95" s="69">
        <v>2081057.6899999976</v>
      </c>
      <c r="H95" s="70">
        <v>99.638592169437771</v>
      </c>
      <c r="I95" s="70">
        <v>21.221464172969597</v>
      </c>
      <c r="J95" s="69">
        <v>1855495.7600000002</v>
      </c>
      <c r="K95" s="69">
        <v>1394790.8900000001</v>
      </c>
      <c r="L95" s="69">
        <v>1454251.19</v>
      </c>
      <c r="M95" s="69">
        <v>1941076.8499999999</v>
      </c>
      <c r="N95" s="69">
        <v>2466331.08</v>
      </c>
      <c r="O95" s="69">
        <v>2483223.83</v>
      </c>
      <c r="P95" s="69">
        <v>1508808.9900000002</v>
      </c>
      <c r="Q95" s="69">
        <v>1310118.5500000003</v>
      </c>
      <c r="R95" s="69">
        <v>3015034.44</v>
      </c>
      <c r="S95" s="69">
        <v>1289847.83</v>
      </c>
      <c r="T95" s="69">
        <v>1609410.22</v>
      </c>
      <c r="U95" s="69">
        <v>1924845.9800000004</v>
      </c>
      <c r="V95" s="69">
        <v>1229372.9600000002</v>
      </c>
      <c r="W95" s="70">
        <v>128.11414046344109</v>
      </c>
      <c r="X95" s="70">
        <v>95.154892444149411</v>
      </c>
      <c r="Y95" s="70">
        <v>101.83139737271271</v>
      </c>
      <c r="Z95" s="71">
        <v>106.6369983774172</v>
      </c>
      <c r="AA95" s="71">
        <v>110.95456206382015</v>
      </c>
      <c r="AB95" s="71">
        <v>109.43494152625522</v>
      </c>
      <c r="AC95" s="71">
        <v>92.208854438773699</v>
      </c>
      <c r="AD95" s="71">
        <v>93.75382195629723</v>
      </c>
      <c r="AE95" s="71">
        <v>104.74342718357636</v>
      </c>
      <c r="AF95" s="71">
        <v>80.987452342405035</v>
      </c>
      <c r="AG95" s="71">
        <v>104.54583333080262</v>
      </c>
      <c r="AH95" s="71">
        <v>110.42295076476707</v>
      </c>
      <c r="AI95" s="71">
        <v>107.54496437818375</v>
      </c>
      <c r="AJ95" s="71">
        <v>2.4024344847815682</v>
      </c>
      <c r="AK95" s="71">
        <v>-12.532193057058871</v>
      </c>
      <c r="AL95" s="71">
        <v>-12.617042593239692</v>
      </c>
      <c r="AM95" s="71">
        <v>-3.2272803152298857</v>
      </c>
      <c r="AN95" s="71">
        <v>-6.3112800952083825</v>
      </c>
      <c r="AO95" s="71">
        <v>-4.2865861678277</v>
      </c>
      <c r="AP95" s="71">
        <v>-10.568327542260036</v>
      </c>
      <c r="AQ95" s="71">
        <v>18.602458426402979</v>
      </c>
      <c r="AR95" s="71">
        <v>126.17593376023959</v>
      </c>
      <c r="AS95" s="71">
        <v>-38.450335211104289</v>
      </c>
      <c r="AT95" s="71">
        <v>32.107202302837038</v>
      </c>
      <c r="AU95" s="71">
        <v>37.495740773288652</v>
      </c>
      <c r="AV95" s="72">
        <v>27.030029519993761</v>
      </c>
      <c r="AW95" s="73">
        <v>43531.260000000009</v>
      </c>
      <c r="AX95" s="73">
        <v>-199842.54000000004</v>
      </c>
      <c r="AY95" s="73">
        <v>-209976.29000000027</v>
      </c>
      <c r="AZ95" s="73">
        <v>-64733.10999999987</v>
      </c>
      <c r="BA95" s="73">
        <v>-165818.9700000002</v>
      </c>
      <c r="BB95" s="73">
        <v>-73323.580000000075</v>
      </c>
      <c r="BC95" s="73">
        <v>-178299.1100000001</v>
      </c>
      <c r="BD95" s="73">
        <v>205488.37000000011</v>
      </c>
      <c r="BE95" s="73">
        <v>1681986.1399999997</v>
      </c>
      <c r="BF95" s="73">
        <v>-805773.37999999966</v>
      </c>
      <c r="BG95" s="73">
        <v>391149.44999999995</v>
      </c>
      <c r="BH95" s="73">
        <v>524914.63000000035</v>
      </c>
      <c r="BI95" s="73">
        <v>261591.59000000008</v>
      </c>
      <c r="BJ95" s="71">
        <v>17.07057585822492</v>
      </c>
      <c r="BK95" s="71">
        <v>10.420677394589781</v>
      </c>
      <c r="BL95" s="71">
        <v>11.050365648504503</v>
      </c>
      <c r="BM95" s="71">
        <v>10.838755456193082</v>
      </c>
      <c r="BN95" s="71">
        <v>-1.5691508988968739</v>
      </c>
      <c r="BO95" s="71">
        <v>4.7005568231139243</v>
      </c>
      <c r="BP95" s="71">
        <v>19.776881316981772</v>
      </c>
      <c r="BQ95" s="71">
        <v>21.617666138913918</v>
      </c>
      <c r="BR95" s="72">
        <v>12.413071162528485</v>
      </c>
      <c r="BS95" s="72">
        <v>13.614744156500922</v>
      </c>
      <c r="BT95" s="71">
        <v>16.062043093358003</v>
      </c>
      <c r="BU95" s="71">
        <v>16.065117053876961</v>
      </c>
      <c r="BV95" s="71">
        <v>16.525850905573382</v>
      </c>
      <c r="BW95" s="71">
        <v>14.571704714401726</v>
      </c>
      <c r="BX95" s="75">
        <v>35734</v>
      </c>
      <c r="BY95" s="75">
        <v>27479</v>
      </c>
      <c r="BZ95" s="75">
        <v>28125</v>
      </c>
      <c r="CA95" s="75">
        <v>32182</v>
      </c>
      <c r="CB95" s="75">
        <v>32156</v>
      </c>
      <c r="CC95" s="75">
        <v>33841</v>
      </c>
      <c r="CD95" s="75">
        <v>27494</v>
      </c>
      <c r="CE95" s="75">
        <v>25309</v>
      </c>
      <c r="CF95" s="75">
        <v>41260</v>
      </c>
      <c r="CG95" s="75">
        <v>28001</v>
      </c>
      <c r="CH95" s="75">
        <v>32539</v>
      </c>
      <c r="CI95" s="75">
        <v>38885</v>
      </c>
      <c r="CJ95" s="75">
        <v>23196</v>
      </c>
      <c r="CK95" s="75">
        <v>216684</v>
      </c>
      <c r="CL95" s="73">
        <v>2548214.7999999998</v>
      </c>
      <c r="CM95" s="73">
        <v>2860224.2</v>
      </c>
      <c r="CN95" s="73">
        <v>3071010.3499999992</v>
      </c>
      <c r="CO95" s="73">
        <v>3265364.26</v>
      </c>
      <c r="CP95" s="73">
        <v>3004625.25</v>
      </c>
      <c r="CQ95" s="73">
        <v>2806776.5799999996</v>
      </c>
      <c r="CR95" s="73">
        <v>2547801.3499999992</v>
      </c>
      <c r="CS95" s="73">
        <v>3233003.7599999993</v>
      </c>
      <c r="CT95" s="73">
        <v>2886095.3400000008</v>
      </c>
      <c r="CU95" s="73">
        <v>2528535.870000001</v>
      </c>
      <c r="CV95" s="73">
        <v>3046955.7199999997</v>
      </c>
      <c r="CW95" s="73">
        <v>2888429.3000000007</v>
      </c>
      <c r="CX95" s="73">
        <v>2908388.16</v>
      </c>
      <c r="CY95" s="77"/>
      <c r="CZ95" s="4">
        <v>163</v>
      </c>
      <c r="DA95" s="76" t="str">
        <f t="shared" si="8"/>
        <v>L163</v>
      </c>
      <c r="DB95" s="71">
        <v>1.8502357376217293</v>
      </c>
      <c r="DC95" s="71">
        <v>1.6354223412347459</v>
      </c>
      <c r="DD95" s="71">
        <v>0.41715434084085584</v>
      </c>
      <c r="DE95" s="71">
        <v>0.55347086784035682</v>
      </c>
      <c r="DF95" s="71">
        <v>0.51688535172480643</v>
      </c>
      <c r="DG95" s="71">
        <v>0.53234637725717093</v>
      </c>
      <c r="DH95" s="71">
        <v>0.38065172927086627</v>
      </c>
      <c r="DI95" s="71">
        <v>0.5054750073905353</v>
      </c>
      <c r="DJ95" s="71">
        <v>0.22707030645163412</v>
      </c>
      <c r="DK95" s="71">
        <v>0.21608092111248361</v>
      </c>
      <c r="DL95" s="71">
        <v>0.17114064655680347</v>
      </c>
      <c r="DM95" s="71">
        <v>0.13541846986684217</v>
      </c>
      <c r="DN95" s="71">
        <v>3.669270461739331E-2</v>
      </c>
      <c r="DO95" s="71">
        <v>0.23372375152440478</v>
      </c>
      <c r="DQ95" s="71"/>
      <c r="DR95" s="71"/>
      <c r="DS95" s="71"/>
      <c r="DT95" s="71"/>
      <c r="DU95" s="71"/>
      <c r="DV95" s="71"/>
      <c r="DW95" s="71"/>
      <c r="DX95" s="71"/>
      <c r="DY95" s="71"/>
      <c r="DZ95" s="71"/>
      <c r="EA95" s="71"/>
      <c r="EB95" s="71"/>
      <c r="EC95" s="71"/>
      <c r="ED95" s="71"/>
    </row>
    <row r="96" spans="1:134">
      <c r="A96" s="4">
        <v>168</v>
      </c>
      <c r="B96" s="46" t="s">
        <v>1081</v>
      </c>
      <c r="C96" s="65" t="str">
        <f t="shared" si="7"/>
        <v>L168</v>
      </c>
      <c r="D96" s="69">
        <v>680164.24999999988</v>
      </c>
      <c r="E96" s="68">
        <v>7886398.6100000013</v>
      </c>
      <c r="F96" s="69">
        <v>60230.390000000014</v>
      </c>
      <c r="G96" s="69">
        <v>849016.51999999862</v>
      </c>
      <c r="H96" s="70">
        <v>90.955007204590146</v>
      </c>
      <c r="I96" s="70">
        <v>12.064380037094136</v>
      </c>
      <c r="J96" s="69">
        <v>1209863.74</v>
      </c>
      <c r="K96" s="69">
        <v>1107773.78</v>
      </c>
      <c r="L96" s="69">
        <v>982285.25</v>
      </c>
      <c r="M96" s="69">
        <v>1242655.9899999998</v>
      </c>
      <c r="N96" s="69">
        <v>2020134.8199999998</v>
      </c>
      <c r="O96" s="69">
        <v>1985404.11</v>
      </c>
      <c r="P96" s="69">
        <v>975988.80000000028</v>
      </c>
      <c r="Q96" s="69">
        <v>878979.16999999981</v>
      </c>
      <c r="R96" s="69">
        <v>2023415.0799999998</v>
      </c>
      <c r="S96" s="69">
        <v>975807.44000000018</v>
      </c>
      <c r="T96" s="69">
        <v>1195532.3</v>
      </c>
      <c r="U96" s="69">
        <v>1156511.5699999998</v>
      </c>
      <c r="V96" s="69">
        <v>680164.24999999988</v>
      </c>
      <c r="W96" s="70">
        <v>115.13458996019222</v>
      </c>
      <c r="X96" s="70">
        <v>107.69566639831649</v>
      </c>
      <c r="Y96" s="70">
        <v>94.270128706003646</v>
      </c>
      <c r="Z96" s="71">
        <v>94.684193354164734</v>
      </c>
      <c r="AA96" s="71">
        <v>114.70476212894309</v>
      </c>
      <c r="AB96" s="71">
        <v>88.825575065118727</v>
      </c>
      <c r="AC96" s="71">
        <v>86.16645243963454</v>
      </c>
      <c r="AD96" s="71">
        <v>78.150283624547114</v>
      </c>
      <c r="AE96" s="71">
        <v>98.218921287004804</v>
      </c>
      <c r="AF96" s="71">
        <v>91.954997397772601</v>
      </c>
      <c r="AG96" s="71">
        <v>91.526997645189198</v>
      </c>
      <c r="AH96" s="71">
        <v>95.938832706620659</v>
      </c>
      <c r="AI96" s="71">
        <v>87.168147712157264</v>
      </c>
      <c r="AJ96" s="71">
        <v>21.830341507760863</v>
      </c>
      <c r="AK96" s="71">
        <v>20.696087086891989</v>
      </c>
      <c r="AL96" s="71">
        <v>-3.1519595586956162</v>
      </c>
      <c r="AM96" s="71">
        <v>-5.7733357713175888</v>
      </c>
      <c r="AN96" s="71">
        <v>11.044309285299004</v>
      </c>
      <c r="AO96" s="71">
        <v>-6.9037816281778301</v>
      </c>
      <c r="AP96" s="71">
        <v>-10.228046649243117</v>
      </c>
      <c r="AQ96" s="71">
        <v>-0.14662889188875594</v>
      </c>
      <c r="AR96" s="71">
        <v>100.16648496274092</v>
      </c>
      <c r="AS96" s="71">
        <v>-35.727897678855513</v>
      </c>
      <c r="AT96" s="71">
        <v>20.37754412399968</v>
      </c>
      <c r="AU96" s="71">
        <v>24.66048627752928</v>
      </c>
      <c r="AV96" s="72">
        <v>9.7156154690437582</v>
      </c>
      <c r="AW96" s="73">
        <v>216791.14000000013</v>
      </c>
      <c r="AX96" s="73">
        <v>189952.98999999987</v>
      </c>
      <c r="AY96" s="73">
        <v>-31968.880000000005</v>
      </c>
      <c r="AZ96" s="73">
        <v>-76138.430000000168</v>
      </c>
      <c r="BA96" s="73">
        <v>200927.72999999998</v>
      </c>
      <c r="BB96" s="73">
        <v>-116833.63999999943</v>
      </c>
      <c r="BC96" s="73">
        <v>-111197.96999999974</v>
      </c>
      <c r="BD96" s="73">
        <v>-1290.7300000002142</v>
      </c>
      <c r="BE96" s="73">
        <v>1012549.0099999998</v>
      </c>
      <c r="BF96" s="73">
        <v>-542436.71999999927</v>
      </c>
      <c r="BG96" s="73">
        <v>202380.04000000004</v>
      </c>
      <c r="BH96" s="73">
        <v>228782.5</v>
      </c>
      <c r="BI96" s="73">
        <v>60230.390000000014</v>
      </c>
      <c r="BJ96" s="71">
        <v>15.68154557065132</v>
      </c>
      <c r="BK96" s="71">
        <v>12.870360366350559</v>
      </c>
      <c r="BL96" s="71">
        <v>12.652382470152654</v>
      </c>
      <c r="BM96" s="71">
        <v>13.029397527282303</v>
      </c>
      <c r="BN96" s="71">
        <v>-1.449765765033308</v>
      </c>
      <c r="BO96" s="71">
        <v>10.875726963624665</v>
      </c>
      <c r="BP96" s="71">
        <v>23.043532444009276</v>
      </c>
      <c r="BQ96" s="71">
        <v>22.382295387848046</v>
      </c>
      <c r="BR96" s="72">
        <v>14.019081966979208</v>
      </c>
      <c r="BS96" s="72">
        <v>15.00699329324905</v>
      </c>
      <c r="BT96" s="71">
        <v>16.620407700182486</v>
      </c>
      <c r="BU96" s="71">
        <v>15.874142278472128</v>
      </c>
      <c r="BV96" s="71">
        <v>15.247390503906974</v>
      </c>
      <c r="BW96" s="71">
        <v>15.509266913126805</v>
      </c>
      <c r="BX96" s="75">
        <v>28232</v>
      </c>
      <c r="BY96" s="75">
        <v>24930</v>
      </c>
      <c r="BZ96" s="75">
        <v>23688</v>
      </c>
      <c r="CA96" s="75">
        <v>25330</v>
      </c>
      <c r="CB96" s="75">
        <v>31031</v>
      </c>
      <c r="CC96" s="75">
        <v>35699</v>
      </c>
      <c r="CD96" s="75">
        <v>23850</v>
      </c>
      <c r="CE96" s="75">
        <v>21925</v>
      </c>
      <c r="CF96" s="75">
        <v>30609</v>
      </c>
      <c r="CG96" s="75">
        <v>23156</v>
      </c>
      <c r="CH96" s="75">
        <v>25803</v>
      </c>
      <c r="CI96" s="75">
        <v>25634</v>
      </c>
      <c r="CJ96" s="75">
        <v>15756</v>
      </c>
      <c r="CK96" s="75">
        <v>166733</v>
      </c>
      <c r="CL96" s="73">
        <v>1942051.9700000004</v>
      </c>
      <c r="CM96" s="73">
        <v>1897976.5499999998</v>
      </c>
      <c r="CN96" s="73">
        <v>1889836.0599999998</v>
      </c>
      <c r="CO96" s="73">
        <v>2133562.48</v>
      </c>
      <c r="CP96" s="73">
        <v>2151536.5000000005</v>
      </c>
      <c r="CQ96" s="73">
        <v>1885023.7799999996</v>
      </c>
      <c r="CR96" s="73">
        <v>1842024.51</v>
      </c>
      <c r="CS96" s="73">
        <v>2719669.45</v>
      </c>
      <c r="CT96" s="73">
        <v>2300936.7699999996</v>
      </c>
      <c r="CU96" s="73">
        <v>2800327.54</v>
      </c>
      <c r="CV96" s="73">
        <v>2577306</v>
      </c>
      <c r="CW96" s="73">
        <v>2456117.33</v>
      </c>
      <c r="CX96" s="73">
        <v>2425533.5500000007</v>
      </c>
      <c r="CY96" s="77"/>
      <c r="CZ96" s="4">
        <v>168</v>
      </c>
      <c r="DA96" s="76" t="str">
        <f t="shared" si="8"/>
        <v>L168</v>
      </c>
      <c r="DB96" s="71">
        <v>2.5681446620617501</v>
      </c>
      <c r="DC96" s="71">
        <v>2.7638723999528643</v>
      </c>
      <c r="DD96" s="71">
        <v>0.75054144340263251</v>
      </c>
      <c r="DE96" s="71">
        <v>0.65955294880189452</v>
      </c>
      <c r="DF96" s="71">
        <v>0.85443269000757582</v>
      </c>
      <c r="DG96" s="71">
        <v>0.55613875449648531</v>
      </c>
      <c r="DH96" s="71">
        <v>0.42813299765760715</v>
      </c>
      <c r="DI96" s="71">
        <v>0.19840875415615117</v>
      </c>
      <c r="DJ96" s="71">
        <v>0.19384321315217246</v>
      </c>
      <c r="DK96" s="71">
        <v>6.5630011648446909E-2</v>
      </c>
      <c r="DL96" s="71">
        <v>0.13942906425839921</v>
      </c>
      <c r="DM96" s="71">
        <v>0.14129572546450536</v>
      </c>
      <c r="DN96" s="71">
        <v>8.0460218824371738E-2</v>
      </c>
      <c r="DO96" s="71">
        <v>0.18156021005153389</v>
      </c>
      <c r="DQ96" s="71"/>
      <c r="DR96" s="71"/>
      <c r="DS96" s="71"/>
      <c r="DT96" s="71"/>
      <c r="DU96" s="71"/>
      <c r="DV96" s="71"/>
      <c r="DW96" s="71"/>
      <c r="DX96" s="71"/>
      <c r="DY96" s="71"/>
      <c r="DZ96" s="71"/>
      <c r="EA96" s="71"/>
      <c r="EB96" s="71"/>
      <c r="EC96" s="71"/>
      <c r="ED96" s="71"/>
    </row>
    <row r="97" spans="1:134">
      <c r="A97" s="4">
        <v>164</v>
      </c>
      <c r="B97" s="46" t="s">
        <v>1089</v>
      </c>
      <c r="C97" s="65" t="str">
        <f t="shared" si="7"/>
        <v>L164</v>
      </c>
      <c r="D97" s="69">
        <v>1293476.48</v>
      </c>
      <c r="E97" s="68">
        <v>16950012.770000003</v>
      </c>
      <c r="F97" s="69">
        <v>208937.2200000002</v>
      </c>
      <c r="G97" s="69">
        <v>2716549.3500000052</v>
      </c>
      <c r="H97" s="70">
        <v>95.097524758376608</v>
      </c>
      <c r="I97" s="70">
        <v>19.085652380171059</v>
      </c>
      <c r="J97" s="69">
        <v>2126186.8399999994</v>
      </c>
      <c r="K97" s="69">
        <v>1944176.2400000005</v>
      </c>
      <c r="L97" s="69">
        <v>1844096.6099999996</v>
      </c>
      <c r="M97" s="69">
        <v>2415897.3200000003</v>
      </c>
      <c r="N97" s="69">
        <v>2788346.2199999997</v>
      </c>
      <c r="O97" s="69">
        <v>3762507.0900000008</v>
      </c>
      <c r="P97" s="69">
        <v>1951322.66</v>
      </c>
      <c r="Q97" s="69">
        <v>1733418.7000000004</v>
      </c>
      <c r="R97" s="69">
        <v>5923535.5900000008</v>
      </c>
      <c r="S97" s="69">
        <v>1772553.62</v>
      </c>
      <c r="T97" s="69">
        <v>2081379.91</v>
      </c>
      <c r="U97" s="69">
        <v>2194325.81</v>
      </c>
      <c r="V97" s="69">
        <v>1293476.48</v>
      </c>
      <c r="W97" s="70">
        <v>96.447586940968137</v>
      </c>
      <c r="X97" s="70">
        <v>96.774636127289185</v>
      </c>
      <c r="Y97" s="70">
        <v>93.177291845312908</v>
      </c>
      <c r="Z97" s="71">
        <v>105.69794320897685</v>
      </c>
      <c r="AA97" s="71">
        <v>108.25785885895098</v>
      </c>
      <c r="AB97" s="71">
        <v>113.54806271796252</v>
      </c>
      <c r="AC97" s="71">
        <v>94.022195881440325</v>
      </c>
      <c r="AD97" s="71">
        <v>87.249694901291036</v>
      </c>
      <c r="AE97" s="71">
        <v>102.22497540902691</v>
      </c>
      <c r="AF97" s="71">
        <v>69.883520370802543</v>
      </c>
      <c r="AG97" s="71">
        <v>99.543239995026823</v>
      </c>
      <c r="AH97" s="71">
        <v>108.10055160639358</v>
      </c>
      <c r="AI97" s="71">
        <v>98.751324550559872</v>
      </c>
      <c r="AJ97" s="71">
        <v>-18.696180602299105</v>
      </c>
      <c r="AK97" s="71">
        <v>-18.132169139068587</v>
      </c>
      <c r="AL97" s="71">
        <v>-29.7396692415983</v>
      </c>
      <c r="AM97" s="71">
        <v>-16.456519486421726</v>
      </c>
      <c r="AN97" s="71">
        <v>-24.264795914187843</v>
      </c>
      <c r="AO97" s="71">
        <v>-3.7098284911359802</v>
      </c>
      <c r="AP97" s="71">
        <v>-8.9468373527419764</v>
      </c>
      <c r="AQ97" s="71">
        <v>8.4082722812181654</v>
      </c>
      <c r="AR97" s="71">
        <v>189.18011011283645</v>
      </c>
      <c r="AS97" s="71">
        <v>-56.843591502993206</v>
      </c>
      <c r="AT97" s="71">
        <v>26.01811651120023</v>
      </c>
      <c r="AU97" s="71">
        <v>37.181897236394668</v>
      </c>
      <c r="AV97" s="72">
        <v>19.265067453620844</v>
      </c>
      <c r="AW97" s="73">
        <v>-488926.27000000048</v>
      </c>
      <c r="AX97" s="73">
        <v>-430598.09999999893</v>
      </c>
      <c r="AY97" s="73">
        <v>-780565.96999999951</v>
      </c>
      <c r="AZ97" s="73">
        <v>-475887.05999999959</v>
      </c>
      <c r="BA97" s="73">
        <v>-814231.49000000069</v>
      </c>
      <c r="BB97" s="73">
        <v>-107013.86999999871</v>
      </c>
      <c r="BC97" s="73">
        <v>-191735.96999999951</v>
      </c>
      <c r="BD97" s="73">
        <v>134445.98000000091</v>
      </c>
      <c r="BE97" s="73">
        <v>3875145.8900000006</v>
      </c>
      <c r="BF97" s="73">
        <v>-2334724.2599999988</v>
      </c>
      <c r="BG97" s="73">
        <v>429728.57000000007</v>
      </c>
      <c r="BH97" s="73">
        <v>594751.92000000039</v>
      </c>
      <c r="BI97" s="73">
        <v>208937.2200000002</v>
      </c>
      <c r="BJ97" s="71">
        <v>15.030101828453258</v>
      </c>
      <c r="BK97" s="71">
        <v>11.233552488940902</v>
      </c>
      <c r="BL97" s="71">
        <v>10.591828059761557</v>
      </c>
      <c r="BM97" s="71">
        <v>12.428001983904258</v>
      </c>
      <c r="BN97" s="71">
        <v>3.5005045349378214</v>
      </c>
      <c r="BO97" s="71">
        <v>11.103730646213574</v>
      </c>
      <c r="BP97" s="71">
        <v>19.621832484652764</v>
      </c>
      <c r="BQ97" s="71">
        <v>22.507372261496577</v>
      </c>
      <c r="BR97" s="72">
        <v>6.5780632268979069</v>
      </c>
      <c r="BS97" s="72">
        <v>11.461806188194117</v>
      </c>
      <c r="BT97" s="71">
        <v>13.744575758023981</v>
      </c>
      <c r="BU97" s="71">
        <v>14.018856220370886</v>
      </c>
      <c r="BV97" s="71">
        <v>14.236774106344225</v>
      </c>
      <c r="BW97" s="71">
        <v>10.87226569752484</v>
      </c>
      <c r="BX97" s="75">
        <v>39006</v>
      </c>
      <c r="BY97" s="75">
        <v>34371</v>
      </c>
      <c r="BZ97" s="75">
        <v>32477</v>
      </c>
      <c r="CA97" s="75">
        <v>36526</v>
      </c>
      <c r="CB97" s="75">
        <v>40141</v>
      </c>
      <c r="CC97" s="75">
        <v>54479</v>
      </c>
      <c r="CD97" s="75">
        <v>37594</v>
      </c>
      <c r="CE97" s="75">
        <v>34966</v>
      </c>
      <c r="CF97" s="75">
        <v>62942</v>
      </c>
      <c r="CG97" s="75">
        <v>35284</v>
      </c>
      <c r="CH97" s="75">
        <v>38921</v>
      </c>
      <c r="CI97" s="75">
        <v>43345</v>
      </c>
      <c r="CJ97" s="75">
        <v>25496</v>
      </c>
      <c r="CK97" s="75">
        <v>278548</v>
      </c>
      <c r="CL97" s="73">
        <v>3252387.07</v>
      </c>
      <c r="CM97" s="73">
        <v>3176094.19</v>
      </c>
      <c r="CN97" s="73">
        <v>3283232.99</v>
      </c>
      <c r="CO97" s="73">
        <v>3290399.3899999997</v>
      </c>
      <c r="CP97" s="73">
        <v>4169019.1900000009</v>
      </c>
      <c r="CQ97" s="73">
        <v>3376500.1900000013</v>
      </c>
      <c r="CR97" s="73">
        <v>3601312.24</v>
      </c>
      <c r="CS97" s="73">
        <v>5053172.7100000009</v>
      </c>
      <c r="CT97" s="73">
        <v>3496085.0500000003</v>
      </c>
      <c r="CU97" s="73">
        <v>3287524.8499999992</v>
      </c>
      <c r="CV97" s="73">
        <v>2890124.84</v>
      </c>
      <c r="CW97" s="73">
        <v>2847111.6599999992</v>
      </c>
      <c r="CX97" s="73">
        <v>3027149.0099999993</v>
      </c>
      <c r="CY97" s="77"/>
      <c r="CZ97" s="4">
        <v>164</v>
      </c>
      <c r="DA97" s="76" t="str">
        <f t="shared" si="8"/>
        <v>L164</v>
      </c>
      <c r="DB97" s="71">
        <v>3.8942682927009016</v>
      </c>
      <c r="DC97" s="71">
        <v>5.59735555446691</v>
      </c>
      <c r="DD97" s="71">
        <v>0.8814180947605712</v>
      </c>
      <c r="DE97" s="71">
        <v>0.88343847997951686</v>
      </c>
      <c r="DF97" s="71">
        <v>1.2537396407579451</v>
      </c>
      <c r="DG97" s="71">
        <v>0.80111915502615294</v>
      </c>
      <c r="DH97" s="71">
        <v>0.65279284133690629</v>
      </c>
      <c r="DI97" s="71">
        <v>0.5267763910247284</v>
      </c>
      <c r="DJ97" s="71">
        <v>0.43239144320490075</v>
      </c>
      <c r="DK97" s="71">
        <v>0.51453962325027869</v>
      </c>
      <c r="DL97" s="71">
        <v>0.4065350026691576</v>
      </c>
      <c r="DM97" s="71">
        <v>0.2296311087953774</v>
      </c>
      <c r="DN97" s="71">
        <v>0.20541427747035138</v>
      </c>
      <c r="DO97" s="71">
        <v>0.42919444202043805</v>
      </c>
      <c r="DQ97" s="71"/>
      <c r="DR97" s="71"/>
      <c r="DS97" s="71"/>
      <c r="DT97" s="71"/>
      <c r="DU97" s="71"/>
      <c r="DV97" s="71"/>
      <c r="DW97" s="71"/>
      <c r="DX97" s="71"/>
      <c r="DY97" s="71"/>
      <c r="DZ97" s="71"/>
      <c r="EA97" s="71"/>
      <c r="EB97" s="71"/>
      <c r="EC97" s="71"/>
      <c r="ED97" s="71"/>
    </row>
    <row r="98" spans="1:134">
      <c r="A98" s="4">
        <v>165</v>
      </c>
      <c r="B98" s="46" t="s">
        <v>1097</v>
      </c>
      <c r="C98" s="65" t="str">
        <f t="shared" si="7"/>
        <v>L165</v>
      </c>
      <c r="D98" s="69">
        <v>1013408.29</v>
      </c>
      <c r="E98" s="68">
        <v>8746017.2000000048</v>
      </c>
      <c r="F98" s="69">
        <v>228796.69999999995</v>
      </c>
      <c r="G98" s="69">
        <v>-29072.839999994263</v>
      </c>
      <c r="H98" s="70">
        <v>82.729028731424947</v>
      </c>
      <c r="I98" s="70">
        <v>-0.33131101638239624</v>
      </c>
      <c r="J98" s="69">
        <v>1500793.59</v>
      </c>
      <c r="K98" s="69">
        <v>1114240.4800000002</v>
      </c>
      <c r="L98" s="69">
        <v>1066212.6000000001</v>
      </c>
      <c r="M98" s="69">
        <v>1444948.37</v>
      </c>
      <c r="N98" s="69">
        <v>1774412.6400000001</v>
      </c>
      <c r="O98" s="69">
        <v>1811090.18</v>
      </c>
      <c r="P98" s="69">
        <v>1055268.1399999999</v>
      </c>
      <c r="Q98" s="69">
        <v>1006717.6000000001</v>
      </c>
      <c r="R98" s="69">
        <v>2175950.7600000002</v>
      </c>
      <c r="S98" s="69">
        <v>922931.97999999986</v>
      </c>
      <c r="T98" s="69">
        <v>1173229.02</v>
      </c>
      <c r="U98" s="69">
        <v>1398511.41</v>
      </c>
      <c r="V98" s="69">
        <v>1013408.29</v>
      </c>
      <c r="W98" s="70">
        <v>109.90359995378054</v>
      </c>
      <c r="X98" s="70">
        <v>83.466942195950068</v>
      </c>
      <c r="Y98" s="70">
        <v>79.174373214797072</v>
      </c>
      <c r="Z98" s="71">
        <v>89.055343278859425</v>
      </c>
      <c r="AA98" s="71">
        <v>80.319876845519289</v>
      </c>
      <c r="AB98" s="71">
        <v>91.918679219787563</v>
      </c>
      <c r="AC98" s="71">
        <v>71.862489317026984</v>
      </c>
      <c r="AD98" s="71">
        <v>74.438861085224261</v>
      </c>
      <c r="AE98" s="71">
        <v>87.929355540150524</v>
      </c>
      <c r="AF98" s="71">
        <v>70.776801928664739</v>
      </c>
      <c r="AG98" s="71">
        <v>75.45764123568101</v>
      </c>
      <c r="AH98" s="71">
        <v>96.244483559476976</v>
      </c>
      <c r="AI98" s="71">
        <v>105.07528076296977</v>
      </c>
      <c r="AJ98" s="71">
        <v>-11.243214997386941</v>
      </c>
      <c r="AK98" s="71">
        <v>-17.840210722543926</v>
      </c>
      <c r="AL98" s="71">
        <v>-29.633033345819737</v>
      </c>
      <c r="AM98" s="71">
        <v>-28.005550915553734</v>
      </c>
      <c r="AN98" s="71">
        <v>-40.659826592152825</v>
      </c>
      <c r="AO98" s="71">
        <v>-28.89796086364883</v>
      </c>
      <c r="AP98" s="71">
        <v>-29.391686497598744</v>
      </c>
      <c r="AQ98" s="71">
        <v>-9.1434856043361208</v>
      </c>
      <c r="AR98" s="71">
        <v>81.609562520706973</v>
      </c>
      <c r="AS98" s="71">
        <v>-49.474801396152998</v>
      </c>
      <c r="AT98" s="71">
        <v>-3.3074655059234015</v>
      </c>
      <c r="AU98" s="71">
        <v>21.638733040080727</v>
      </c>
      <c r="AV98" s="72">
        <v>29.160504753696024</v>
      </c>
      <c r="AW98" s="73">
        <v>-190112.16999999969</v>
      </c>
      <c r="AX98" s="73">
        <v>-241946.64000000013</v>
      </c>
      <c r="AY98" s="73">
        <v>-449004.90999999968</v>
      </c>
      <c r="AZ98" s="73">
        <v>-562079.09999999986</v>
      </c>
      <c r="BA98" s="73">
        <v>-1212866.54</v>
      </c>
      <c r="BB98" s="73">
        <v>-713029.52000000072</v>
      </c>
      <c r="BC98" s="73">
        <v>-439269.95000000042</v>
      </c>
      <c r="BD98" s="73">
        <v>-101312.57999999984</v>
      </c>
      <c r="BE98" s="73">
        <v>977803.08000000031</v>
      </c>
      <c r="BF98" s="73">
        <v>-903744.62000000023</v>
      </c>
      <c r="BG98" s="73">
        <v>-40131.479999999981</v>
      </c>
      <c r="BH98" s="73">
        <v>248786.01000000024</v>
      </c>
      <c r="BI98" s="73">
        <v>228796.69999999995</v>
      </c>
      <c r="BJ98" s="71">
        <v>14.152595355697562</v>
      </c>
      <c r="BK98" s="71">
        <v>8.6444789602690264</v>
      </c>
      <c r="BL98" s="71">
        <v>8.8571479313576837</v>
      </c>
      <c r="BM98" s="71">
        <v>9.760529117403518</v>
      </c>
      <c r="BN98" s="71">
        <v>0.35410469267443512</v>
      </c>
      <c r="BO98" s="71">
        <v>4.3101870194025693</v>
      </c>
      <c r="BP98" s="71">
        <v>18.922362366792338</v>
      </c>
      <c r="BQ98" s="71">
        <v>21.825351050636279</v>
      </c>
      <c r="BR98" s="72">
        <v>12.144176749999481</v>
      </c>
      <c r="BS98" s="72">
        <v>11.928997296844438</v>
      </c>
      <c r="BT98" s="71">
        <v>14.569491104652233</v>
      </c>
      <c r="BU98" s="71">
        <v>15.385153854054888</v>
      </c>
      <c r="BV98" s="71">
        <v>16.813443120192257</v>
      </c>
      <c r="BW98" s="71">
        <v>14.033432055682336</v>
      </c>
      <c r="BX98" s="75">
        <v>26219</v>
      </c>
      <c r="BY98" s="75">
        <v>19650</v>
      </c>
      <c r="BZ98" s="75">
        <v>18957</v>
      </c>
      <c r="CA98" s="75">
        <v>23299</v>
      </c>
      <c r="CB98" s="75">
        <v>24873</v>
      </c>
      <c r="CC98" s="75">
        <v>26509</v>
      </c>
      <c r="CD98" s="75">
        <v>21435</v>
      </c>
      <c r="CE98" s="75">
        <v>21391</v>
      </c>
      <c r="CF98" s="75">
        <v>29928</v>
      </c>
      <c r="CG98" s="75">
        <v>19402</v>
      </c>
      <c r="CH98" s="75">
        <v>22374</v>
      </c>
      <c r="CI98" s="75">
        <v>30529</v>
      </c>
      <c r="CJ98" s="75">
        <v>22967</v>
      </c>
      <c r="CK98" s="75">
        <v>168026</v>
      </c>
      <c r="CL98" s="73">
        <v>2795005.9099999997</v>
      </c>
      <c r="CM98" s="73">
        <v>3063392.6899999995</v>
      </c>
      <c r="CN98" s="73">
        <v>2610032.3999999994</v>
      </c>
      <c r="CO98" s="73">
        <v>2655365.1700000004</v>
      </c>
      <c r="CP98" s="73">
        <v>2900809.069999998</v>
      </c>
      <c r="CQ98" s="73">
        <v>2631950.04</v>
      </c>
      <c r="CR98" s="73">
        <v>2503879.6399999997</v>
      </c>
      <c r="CS98" s="73">
        <v>3438401.4799999995</v>
      </c>
      <c r="CT98" s="73">
        <v>3134430.7699999991</v>
      </c>
      <c r="CU98" s="73">
        <v>2400509.5600000005</v>
      </c>
      <c r="CV98" s="73">
        <v>2836098.9199999995</v>
      </c>
      <c r="CW98" s="73">
        <v>2791082.3300000005</v>
      </c>
      <c r="CX98" s="73">
        <v>2815219.3599999994</v>
      </c>
      <c r="CY98" s="77"/>
      <c r="CZ98" s="4">
        <v>165</v>
      </c>
      <c r="DA98" s="76" t="str">
        <f t="shared" si="8"/>
        <v>L165</v>
      </c>
      <c r="DB98" s="71">
        <v>1.8388684255172847</v>
      </c>
      <c r="DC98" s="71">
        <v>1.522290411721581</v>
      </c>
      <c r="DD98" s="71">
        <v>0.38481609213722684</v>
      </c>
      <c r="DE98" s="71">
        <v>0.12315920323024332</v>
      </c>
      <c r="DF98" s="71">
        <v>0.34679681044395694</v>
      </c>
      <c r="DG98" s="71">
        <v>0.26786052458424886</v>
      </c>
      <c r="DH98" s="71">
        <v>0.58520361146370625</v>
      </c>
      <c r="DI98" s="71">
        <v>0.24761857556282804</v>
      </c>
      <c r="DJ98" s="71">
        <v>9.4561320848645741E-2</v>
      </c>
      <c r="DK98" s="71">
        <v>0.10958070935047166</v>
      </c>
      <c r="DL98" s="71">
        <v>5.0153802214610001E-2</v>
      </c>
      <c r="DM98" s="71">
        <v>0.19306004862863466</v>
      </c>
      <c r="DN98" s="71">
        <v>0.10096111885000522</v>
      </c>
      <c r="DO98" s="71">
        <v>0.18409317231067623</v>
      </c>
      <c r="DQ98" s="71"/>
      <c r="DR98" s="71"/>
      <c r="DS98" s="71"/>
      <c r="DT98" s="71"/>
      <c r="DU98" s="71"/>
      <c r="DV98" s="71"/>
      <c r="DW98" s="71"/>
      <c r="DX98" s="71"/>
      <c r="DY98" s="71"/>
      <c r="DZ98" s="71"/>
      <c r="EA98" s="71"/>
      <c r="EB98" s="71"/>
      <c r="EC98" s="71"/>
      <c r="ED98" s="71"/>
    </row>
    <row r="99" spans="1:134">
      <c r="A99" s="4">
        <v>169</v>
      </c>
      <c r="B99" s="46" t="s">
        <v>1105</v>
      </c>
      <c r="C99" s="65" t="str">
        <f t="shared" si="7"/>
        <v>L169</v>
      </c>
      <c r="D99" s="69">
        <v>928997.53000000014</v>
      </c>
      <c r="E99" s="68">
        <v>8140815.280000004</v>
      </c>
      <c r="F99" s="69">
        <v>288010.68000000005</v>
      </c>
      <c r="G99" s="69">
        <v>1744212.0700000059</v>
      </c>
      <c r="H99" s="70">
        <v>102.31101398346108</v>
      </c>
      <c r="I99" s="70">
        <v>27.267785928525747</v>
      </c>
      <c r="J99" s="69">
        <v>1328683.7200000002</v>
      </c>
      <c r="K99" s="69">
        <v>1108431.69</v>
      </c>
      <c r="L99" s="69">
        <v>1089257.6399999999</v>
      </c>
      <c r="M99" s="69">
        <v>1324862.8599999999</v>
      </c>
      <c r="N99" s="69">
        <v>1708981.6500000001</v>
      </c>
      <c r="O99" s="69">
        <v>1626602.71</v>
      </c>
      <c r="P99" s="69">
        <v>1042837.4599999998</v>
      </c>
      <c r="Q99" s="69">
        <v>980237.13</v>
      </c>
      <c r="R99" s="69">
        <v>1786646.6199999999</v>
      </c>
      <c r="S99" s="69">
        <v>1007731.2100000001</v>
      </c>
      <c r="T99" s="69">
        <v>1074013.44</v>
      </c>
      <c r="U99" s="69">
        <v>1320351.8899999999</v>
      </c>
      <c r="V99" s="69">
        <v>928997.53000000014</v>
      </c>
      <c r="W99" s="70">
        <v>138.80526080828838</v>
      </c>
      <c r="X99" s="70">
        <v>113.66410300838261</v>
      </c>
      <c r="Y99" s="70">
        <v>99.360936738767862</v>
      </c>
      <c r="Z99" s="71">
        <v>111.93592205027876</v>
      </c>
      <c r="AA99" s="71">
        <v>106.27290319530576</v>
      </c>
      <c r="AB99" s="71">
        <v>86.670586217422013</v>
      </c>
      <c r="AC99" s="71">
        <v>95.875211615574742</v>
      </c>
      <c r="AD99" s="71">
        <v>104.65480301041026</v>
      </c>
      <c r="AE99" s="71">
        <v>107.44265821119059</v>
      </c>
      <c r="AF99" s="71">
        <v>100.14125302631591</v>
      </c>
      <c r="AG99" s="71">
        <v>89.014009599586601</v>
      </c>
      <c r="AH99" s="71">
        <v>108.88782263341028</v>
      </c>
      <c r="AI99" s="71">
        <v>110.03848206378638</v>
      </c>
      <c r="AJ99" s="71">
        <v>37.961108362826849</v>
      </c>
      <c r="AK99" s="71">
        <v>18.116329643191563</v>
      </c>
      <c r="AL99" s="71">
        <v>10.659638979739627</v>
      </c>
      <c r="AM99" s="71">
        <v>21.061148577297928</v>
      </c>
      <c r="AN99" s="71">
        <v>17.256540868556058</v>
      </c>
      <c r="AO99" s="71">
        <v>6.9730045464174717</v>
      </c>
      <c r="AP99" s="71">
        <v>1.0076243100771931</v>
      </c>
      <c r="AQ99" s="71">
        <v>33.837943708817228</v>
      </c>
      <c r="AR99" s="71">
        <v>101.88379125968594</v>
      </c>
      <c r="AS99" s="71">
        <v>-19.173814821002001</v>
      </c>
      <c r="AT99" s="71">
        <v>17.042964169041742</v>
      </c>
      <c r="AU99" s="71">
        <v>40.257500228149823</v>
      </c>
      <c r="AV99" s="72">
        <v>44.932385118353046</v>
      </c>
      <c r="AW99" s="73">
        <v>365598.00999999978</v>
      </c>
      <c r="AX99" s="73">
        <v>170007.94000000006</v>
      </c>
      <c r="AY99" s="73">
        <v>104926.18000000005</v>
      </c>
      <c r="AZ99" s="73">
        <v>230487.92999999947</v>
      </c>
      <c r="BA99" s="73">
        <v>251513.2899999998</v>
      </c>
      <c r="BB99" s="73">
        <v>116752.57000000007</v>
      </c>
      <c r="BC99" s="73">
        <v>10403.060000000289</v>
      </c>
      <c r="BD99" s="73">
        <v>247831.13000000024</v>
      </c>
      <c r="BE99" s="73">
        <v>901658.96999999951</v>
      </c>
      <c r="BF99" s="73">
        <v>-239056.83000000042</v>
      </c>
      <c r="BG99" s="73">
        <v>156390.20000000007</v>
      </c>
      <c r="BH99" s="73">
        <v>378974.86</v>
      </c>
      <c r="BI99" s="73">
        <v>288010.68000000005</v>
      </c>
      <c r="BJ99" s="71">
        <v>24.140369906375785</v>
      </c>
      <c r="BK99" s="71">
        <v>17.870607578648229</v>
      </c>
      <c r="BL99" s="71">
        <v>18.066958629474211</v>
      </c>
      <c r="BM99" s="71">
        <v>16.879919090083895</v>
      </c>
      <c r="BN99" s="71">
        <v>8.1172363743705276</v>
      </c>
      <c r="BO99" s="71">
        <v>14.187906793925933</v>
      </c>
      <c r="BP99" s="71">
        <v>25.171997022278454</v>
      </c>
      <c r="BQ99" s="71">
        <v>25.162838846873974</v>
      </c>
      <c r="BR99" s="72">
        <v>17.855105349075693</v>
      </c>
      <c r="BS99" s="72">
        <v>17.464191112281032</v>
      </c>
      <c r="BT99" s="71">
        <v>20.844142802057167</v>
      </c>
      <c r="BU99" s="71">
        <v>20.901489457595034</v>
      </c>
      <c r="BV99" s="71">
        <v>21.459243080970875</v>
      </c>
      <c r="BW99" s="71">
        <v>19.507362188049974</v>
      </c>
      <c r="BX99" s="75">
        <v>35740</v>
      </c>
      <c r="BY99" s="75">
        <v>31530</v>
      </c>
      <c r="BZ99" s="75">
        <v>31305</v>
      </c>
      <c r="CA99" s="75">
        <v>35114</v>
      </c>
      <c r="CB99" s="75">
        <v>41434</v>
      </c>
      <c r="CC99" s="75">
        <v>39408</v>
      </c>
      <c r="CD99" s="75">
        <v>28344</v>
      </c>
      <c r="CE99" s="75">
        <v>28847</v>
      </c>
      <c r="CF99" s="75">
        <v>40133</v>
      </c>
      <c r="CG99" s="75">
        <v>31255</v>
      </c>
      <c r="CH99" s="75">
        <v>31642</v>
      </c>
      <c r="CI99" s="75">
        <v>36836</v>
      </c>
      <c r="CJ99" s="75">
        <v>23319</v>
      </c>
      <c r="CK99" s="75">
        <v>220376</v>
      </c>
      <c r="CL99" s="73">
        <v>2195360.5700000003</v>
      </c>
      <c r="CM99" s="73">
        <v>1724620.22</v>
      </c>
      <c r="CN99" s="73">
        <v>2182516.5</v>
      </c>
      <c r="CO99" s="73">
        <v>2122229.8800000004</v>
      </c>
      <c r="CP99" s="73">
        <v>2022483.3999999994</v>
      </c>
      <c r="CQ99" s="73">
        <v>1647512.6200000008</v>
      </c>
      <c r="CR99" s="73">
        <v>1717049.6600000004</v>
      </c>
      <c r="CS99" s="73">
        <v>2297834.4500000011</v>
      </c>
      <c r="CT99" s="73">
        <v>1842531.64</v>
      </c>
      <c r="CU99" s="73">
        <v>1607873.6499999997</v>
      </c>
      <c r="CV99" s="73">
        <v>1697950.9299999995</v>
      </c>
      <c r="CW99" s="73">
        <v>1666197.85</v>
      </c>
      <c r="CX99" s="73">
        <v>1653472.4199999995</v>
      </c>
      <c r="CY99" s="77"/>
      <c r="CZ99" s="4">
        <v>169</v>
      </c>
      <c r="DA99" s="76" t="str">
        <f t="shared" si="8"/>
        <v>L169</v>
      </c>
      <c r="DB99" s="71">
        <v>1.1212237703967056</v>
      </c>
      <c r="DC99" s="71">
        <v>0.53688164174649722</v>
      </c>
      <c r="DD99" s="71">
        <v>0.34345280662062838</v>
      </c>
      <c r="DE99" s="71">
        <v>0.29077362575750665</v>
      </c>
      <c r="DF99" s="71">
        <v>0.26335158767281031</v>
      </c>
      <c r="DG99" s="71">
        <v>0.22175940099130897</v>
      </c>
      <c r="DH99" s="71">
        <v>0.16212724996281758</v>
      </c>
      <c r="DI99" s="71">
        <v>0.11489446735983512</v>
      </c>
      <c r="DJ99" s="71">
        <v>0.22187240765884556</v>
      </c>
      <c r="DK99" s="71">
        <v>0.11904509885702418</v>
      </c>
      <c r="DL99" s="71">
        <v>0.10845429819180415</v>
      </c>
      <c r="DM99" s="71">
        <v>8.8956988507126258E-2</v>
      </c>
      <c r="DN99" s="71">
        <v>0.1044247387817564</v>
      </c>
      <c r="DO99" s="71">
        <v>0.13855844791919994</v>
      </c>
      <c r="DQ99" s="71"/>
      <c r="DR99" s="71"/>
      <c r="DS99" s="71"/>
      <c r="DT99" s="71"/>
      <c r="DU99" s="71"/>
      <c r="DV99" s="71"/>
      <c r="DW99" s="71"/>
      <c r="DX99" s="71"/>
      <c r="DY99" s="71"/>
      <c r="DZ99" s="71"/>
      <c r="EA99" s="71"/>
      <c r="EB99" s="71"/>
      <c r="EC99" s="71"/>
      <c r="ED99" s="71"/>
    </row>
    <row r="100" spans="1:134">
      <c r="A100" s="4">
        <v>167</v>
      </c>
      <c r="B100" s="46" t="s">
        <v>1112</v>
      </c>
      <c r="C100" s="65" t="str">
        <f t="shared" si="7"/>
        <v>L167</v>
      </c>
      <c r="D100" s="69">
        <v>556859.09000000008</v>
      </c>
      <c r="E100" s="68">
        <v>6219787.7099999981</v>
      </c>
      <c r="F100" s="69">
        <v>73574</v>
      </c>
      <c r="G100" s="69">
        <v>-139006.74999999907</v>
      </c>
      <c r="H100" s="70">
        <v>80.441208960542681</v>
      </c>
      <c r="I100" s="70">
        <v>-2.1860550907003118</v>
      </c>
      <c r="J100" s="69">
        <v>965358.69</v>
      </c>
      <c r="K100" s="69">
        <v>800009.55</v>
      </c>
      <c r="L100" s="69">
        <v>826981.27</v>
      </c>
      <c r="M100" s="69">
        <v>1019416.2599999998</v>
      </c>
      <c r="N100" s="69">
        <v>1415163.9500000002</v>
      </c>
      <c r="O100" s="69">
        <v>1588171.32</v>
      </c>
      <c r="P100" s="69">
        <v>866303.14000000025</v>
      </c>
      <c r="Q100" s="69">
        <v>685200.85999999975</v>
      </c>
      <c r="R100" s="69">
        <v>1685185.3399999999</v>
      </c>
      <c r="S100" s="69">
        <v>713772.90000000014</v>
      </c>
      <c r="T100" s="69">
        <v>807454.46</v>
      </c>
      <c r="U100" s="69">
        <v>905011.92000000016</v>
      </c>
      <c r="V100" s="69">
        <v>556859.09000000008</v>
      </c>
      <c r="W100" s="70">
        <v>101.90283127081403</v>
      </c>
      <c r="X100" s="70">
        <v>87.389463779560955</v>
      </c>
      <c r="Y100" s="70">
        <v>91.787317464659651</v>
      </c>
      <c r="Z100" s="71">
        <v>101.66760111138926</v>
      </c>
      <c r="AA100" s="71">
        <v>112.79323362297229</v>
      </c>
      <c r="AB100" s="71">
        <v>92.336081167599687</v>
      </c>
      <c r="AC100" s="71">
        <v>84.098616645191456</v>
      </c>
      <c r="AD100" s="71">
        <v>77.375151947211819</v>
      </c>
      <c r="AE100" s="71">
        <v>87.621345381630306</v>
      </c>
      <c r="AF100" s="71">
        <v>69.075786407387653</v>
      </c>
      <c r="AG100" s="71">
        <v>72.069595776049013</v>
      </c>
      <c r="AH100" s="71">
        <v>79.348569485392517</v>
      </c>
      <c r="AI100" s="71">
        <v>92.977305884908247</v>
      </c>
      <c r="AJ100" s="71">
        <v>-22.493740624022895</v>
      </c>
      <c r="AK100" s="71">
        <v>-29.395737366186559</v>
      </c>
      <c r="AL100" s="71">
        <v>-33.21009279896505</v>
      </c>
      <c r="AM100" s="71">
        <v>-28.270646955092527</v>
      </c>
      <c r="AN100" s="71">
        <v>-24.741485976264709</v>
      </c>
      <c r="AO100" s="71">
        <v>-26.695900339038282</v>
      </c>
      <c r="AP100" s="71">
        <v>-18.607426692597173</v>
      </c>
      <c r="AQ100" s="71">
        <v>-0.75139011973801573</v>
      </c>
      <c r="AR100" s="71">
        <v>81.847424690776549</v>
      </c>
      <c r="AS100" s="71">
        <v>-50.564207917188497</v>
      </c>
      <c r="AT100" s="71">
        <v>-6.8018345203544328</v>
      </c>
      <c r="AU100" s="71">
        <v>2.3950150101760936</v>
      </c>
      <c r="AV100" s="72">
        <v>15.223726434432304</v>
      </c>
      <c r="AW100" s="73">
        <v>-280164.82999999984</v>
      </c>
      <c r="AX100" s="73">
        <v>-333080.03999999957</v>
      </c>
      <c r="AY100" s="73">
        <v>-411201.72</v>
      </c>
      <c r="AZ100" s="73">
        <v>-401781.92000000016</v>
      </c>
      <c r="BA100" s="73">
        <v>-465239.84000000032</v>
      </c>
      <c r="BB100" s="73">
        <v>-556349.97</v>
      </c>
      <c r="BC100" s="73">
        <v>-198048.43999999983</v>
      </c>
      <c r="BD100" s="73">
        <v>-5187.5100000001257</v>
      </c>
      <c r="BE100" s="73">
        <v>758482.44999999984</v>
      </c>
      <c r="BF100" s="73">
        <v>-730065.39999999991</v>
      </c>
      <c r="BG100" s="73">
        <v>-58930.040000000037</v>
      </c>
      <c r="BH100" s="73">
        <v>21168.190000000293</v>
      </c>
      <c r="BI100" s="73">
        <v>73574</v>
      </c>
      <c r="BJ100" s="71">
        <v>17.294050924212364</v>
      </c>
      <c r="BK100" s="71">
        <v>11.108569369215893</v>
      </c>
      <c r="BL100" s="71">
        <v>7.4555503907526681</v>
      </c>
      <c r="BM100" s="71">
        <v>9.4964717072344893</v>
      </c>
      <c r="BN100" s="71">
        <v>-5.206201689390479</v>
      </c>
      <c r="BO100" s="71">
        <v>6.6178830986596822</v>
      </c>
      <c r="BP100" s="71">
        <v>20.534138910080795</v>
      </c>
      <c r="BQ100" s="71">
        <v>20.889076328887228</v>
      </c>
      <c r="BR100" s="72">
        <v>8.2236527514891087</v>
      </c>
      <c r="BS100" s="72">
        <v>14.685713970066452</v>
      </c>
      <c r="BT100" s="71">
        <v>14.57796442456468</v>
      </c>
      <c r="BU100" s="71">
        <v>14.33988626003832</v>
      </c>
      <c r="BV100" s="71">
        <v>11.995423599721894</v>
      </c>
      <c r="BW100" s="71">
        <v>12.496966573116067</v>
      </c>
      <c r="BX100" s="75">
        <v>23965</v>
      </c>
      <c r="BY100" s="75">
        <v>20257</v>
      </c>
      <c r="BZ100" s="75">
        <v>18927</v>
      </c>
      <c r="CA100" s="75">
        <v>21465</v>
      </c>
      <c r="CB100" s="75">
        <v>23842</v>
      </c>
      <c r="CC100" s="75">
        <v>29199</v>
      </c>
      <c r="CD100" s="75">
        <v>19072</v>
      </c>
      <c r="CE100" s="75">
        <v>16587</v>
      </c>
      <c r="CF100" s="75">
        <v>23665</v>
      </c>
      <c r="CG100" s="75">
        <v>17561</v>
      </c>
      <c r="CH100" s="75">
        <v>19217</v>
      </c>
      <c r="CI100" s="75">
        <v>20119</v>
      </c>
      <c r="CJ100" s="75">
        <v>11919</v>
      </c>
      <c r="CK100" s="75">
        <v>128140</v>
      </c>
      <c r="CL100" s="73">
        <v>2218415.25</v>
      </c>
      <c r="CM100" s="73">
        <v>2062751.2799999998</v>
      </c>
      <c r="CN100" s="73">
        <v>2068148.2900000005</v>
      </c>
      <c r="CO100" s="73">
        <v>2299911.5700000008</v>
      </c>
      <c r="CP100" s="73">
        <v>2200452.79</v>
      </c>
      <c r="CQ100" s="73">
        <v>1679533.8599999996</v>
      </c>
      <c r="CR100" s="73">
        <v>1992294.7600000005</v>
      </c>
      <c r="CS100" s="73">
        <v>2689802.6300000004</v>
      </c>
      <c r="CT100" s="73">
        <v>1813011.1</v>
      </c>
      <c r="CU100" s="73">
        <v>1821387.34</v>
      </c>
      <c r="CV100" s="73">
        <v>1815355.8499999999</v>
      </c>
      <c r="CW100" s="73">
        <v>1794640.4</v>
      </c>
      <c r="CX100" s="73">
        <v>1763849.7699999998</v>
      </c>
      <c r="CY100" s="77"/>
      <c r="CZ100" s="4">
        <v>167</v>
      </c>
      <c r="DA100" s="76" t="str">
        <f t="shared" si="8"/>
        <v>L167</v>
      </c>
      <c r="DB100" s="71">
        <v>0.96802224752705002</v>
      </c>
      <c r="DC100" s="71">
        <v>0.5159736235291883</v>
      </c>
      <c r="DD100" s="71">
        <v>0.45203260307970106</v>
      </c>
      <c r="DE100" s="71">
        <v>0.19978683844089498</v>
      </c>
      <c r="DF100" s="71">
        <v>0.29185896503477504</v>
      </c>
      <c r="DG100" s="71">
        <v>0.37985388298897793</v>
      </c>
      <c r="DH100" s="71">
        <v>0.3266471739075914</v>
      </c>
      <c r="DI100" s="71">
        <v>0.26500773235111108</v>
      </c>
      <c r="DJ100" s="71">
        <v>0.13142373219436904</v>
      </c>
      <c r="DK100" s="71">
        <v>0.10657731727263646</v>
      </c>
      <c r="DL100" s="71">
        <v>4.9182672999546879E-2</v>
      </c>
      <c r="DM100" s="71">
        <v>5.3082206881441968E-2</v>
      </c>
      <c r="DN100" s="71">
        <v>6.3263575260491409E-2</v>
      </c>
      <c r="DO100" s="71">
        <v>0.14131928398584606</v>
      </c>
      <c r="DQ100" s="71"/>
      <c r="DR100" s="71"/>
      <c r="DS100" s="71"/>
      <c r="DT100" s="71"/>
      <c r="DU100" s="71"/>
      <c r="DV100" s="71"/>
      <c r="DW100" s="71"/>
      <c r="DX100" s="71"/>
      <c r="DY100" s="71"/>
      <c r="DZ100" s="71"/>
      <c r="EA100" s="71"/>
      <c r="EB100" s="71"/>
      <c r="EC100" s="71"/>
      <c r="ED100" s="71"/>
    </row>
    <row r="101" spans="1:134">
      <c r="A101" s="4">
        <v>166</v>
      </c>
      <c r="B101" s="46" t="s">
        <v>1121</v>
      </c>
      <c r="C101" s="65" t="str">
        <f t="shared" si="7"/>
        <v>L166</v>
      </c>
      <c r="D101" s="69">
        <v>536981.90999999992</v>
      </c>
      <c r="E101" s="68">
        <v>5625814.2399999993</v>
      </c>
      <c r="F101" s="69">
        <v>147549.23999999982</v>
      </c>
      <c r="G101" s="69">
        <v>1167724.0199999977</v>
      </c>
      <c r="H101" s="70">
        <v>100.35536925779442</v>
      </c>
      <c r="I101" s="70">
        <v>26.193368962371455</v>
      </c>
      <c r="J101" s="69">
        <v>804459.10000000009</v>
      </c>
      <c r="K101" s="69">
        <v>648986.55999999994</v>
      </c>
      <c r="L101" s="69">
        <v>695694.71000000031</v>
      </c>
      <c r="M101" s="69">
        <v>899587.09999999986</v>
      </c>
      <c r="N101" s="69">
        <v>1149996.0300000003</v>
      </c>
      <c r="O101" s="69">
        <v>1302405.81</v>
      </c>
      <c r="P101" s="69">
        <v>719634.05</v>
      </c>
      <c r="Q101" s="69">
        <v>647331.36999999988</v>
      </c>
      <c r="R101" s="69">
        <v>1466616.85</v>
      </c>
      <c r="S101" s="69">
        <v>618713.33000000007</v>
      </c>
      <c r="T101" s="69">
        <v>754464.82000000007</v>
      </c>
      <c r="U101" s="69">
        <v>882071.91</v>
      </c>
      <c r="V101" s="69">
        <v>536981.90999999992</v>
      </c>
      <c r="W101" s="70">
        <v>120.91570510145534</v>
      </c>
      <c r="X101" s="70">
        <v>95.360456103372627</v>
      </c>
      <c r="Y101" s="70">
        <v>103.52055089696231</v>
      </c>
      <c r="Z101" s="71">
        <v>105.28193452229027</v>
      </c>
      <c r="AA101" s="71">
        <v>105.17001837920093</v>
      </c>
      <c r="AB101" s="71">
        <v>89.155478660089287</v>
      </c>
      <c r="AC101" s="71">
        <v>93.960805237701976</v>
      </c>
      <c r="AD101" s="71">
        <v>95.115597465907072</v>
      </c>
      <c r="AE101" s="71">
        <v>105.59775429147949</v>
      </c>
      <c r="AF101" s="71">
        <v>84.340648807986085</v>
      </c>
      <c r="AG101" s="71">
        <v>101.09694848262211</v>
      </c>
      <c r="AH101" s="71">
        <v>112.82749871938759</v>
      </c>
      <c r="AI101" s="71">
        <v>105.5170281305671</v>
      </c>
      <c r="AJ101" s="71">
        <v>14.104907726421189</v>
      </c>
      <c r="AK101" s="71">
        <v>9.5610469829951583</v>
      </c>
      <c r="AL101" s="71">
        <v>14.493079312231893</v>
      </c>
      <c r="AM101" s="71">
        <v>15.356981118371449</v>
      </c>
      <c r="AN101" s="71">
        <v>17.695028653311894</v>
      </c>
      <c r="AO101" s="71">
        <v>0.6810683654645322</v>
      </c>
      <c r="AP101" s="71">
        <v>-1.1865158381416552</v>
      </c>
      <c r="AQ101" s="71">
        <v>20.131227123422057</v>
      </c>
      <c r="AR101" s="71">
        <v>121.91487733019106</v>
      </c>
      <c r="AS101" s="71">
        <v>-35.387849963147211</v>
      </c>
      <c r="AT101" s="71">
        <v>31.941372348342245</v>
      </c>
      <c r="AU101" s="71">
        <v>44.308950877164136</v>
      </c>
      <c r="AV101" s="72">
        <v>37.888254213494662</v>
      </c>
      <c r="AW101" s="73">
        <v>99442.010000000126</v>
      </c>
      <c r="AX101" s="73">
        <v>56635.010000000009</v>
      </c>
      <c r="AY101" s="73">
        <v>88064.35000000021</v>
      </c>
      <c r="AZ101" s="73">
        <v>119758.17999999982</v>
      </c>
      <c r="BA101" s="73">
        <v>172897.81000000006</v>
      </c>
      <c r="BB101" s="73">
        <v>23038.720000000205</v>
      </c>
      <c r="BC101" s="73">
        <v>-8641.0999999998603</v>
      </c>
      <c r="BD101" s="73">
        <v>108477.82999999996</v>
      </c>
      <c r="BE101" s="73">
        <v>805725.2200000002</v>
      </c>
      <c r="BF101" s="73">
        <v>-338867.1399999999</v>
      </c>
      <c r="BG101" s="73">
        <v>182646.5900000002</v>
      </c>
      <c r="BH101" s="73">
        <v>270833.38000000012</v>
      </c>
      <c r="BI101" s="73">
        <v>147549.23999999982</v>
      </c>
      <c r="BJ101" s="71">
        <v>23.243821883083548</v>
      </c>
      <c r="BK101" s="71">
        <v>15.500275285126659</v>
      </c>
      <c r="BL101" s="71">
        <v>13.650255421049611</v>
      </c>
      <c r="BM101" s="71">
        <v>16.884413323888577</v>
      </c>
      <c r="BN101" s="71">
        <v>6.9006333256432129</v>
      </c>
      <c r="BO101" s="71">
        <v>12.817005889072517</v>
      </c>
      <c r="BP101" s="71">
        <v>23.568446849498255</v>
      </c>
      <c r="BQ101" s="71">
        <v>23.409772619565889</v>
      </c>
      <c r="BR101" s="72">
        <v>18.212490878061235</v>
      </c>
      <c r="BS101" s="72">
        <v>18.263547231049078</v>
      </c>
      <c r="BT101" s="71">
        <v>17.865240982634976</v>
      </c>
      <c r="BU101" s="71">
        <v>20.351614664857017</v>
      </c>
      <c r="BV101" s="71">
        <v>20.213900595329495</v>
      </c>
      <c r="BW101" s="71">
        <v>18.451909057698884</v>
      </c>
      <c r="BX101" s="75">
        <v>21789</v>
      </c>
      <c r="BY101" s="75">
        <v>16571</v>
      </c>
      <c r="BZ101" s="75">
        <v>17405</v>
      </c>
      <c r="CA101" s="75">
        <v>19354</v>
      </c>
      <c r="CB101" s="75">
        <v>23241</v>
      </c>
      <c r="CC101" s="75">
        <v>25271</v>
      </c>
      <c r="CD101" s="75">
        <v>17266</v>
      </c>
      <c r="CE101" s="75">
        <v>16275</v>
      </c>
      <c r="CF101" s="75">
        <v>23324</v>
      </c>
      <c r="CG101" s="75">
        <v>15405</v>
      </c>
      <c r="CH101" s="75">
        <v>17688</v>
      </c>
      <c r="CI101" s="75">
        <v>21500</v>
      </c>
      <c r="CJ101" s="75">
        <v>12427</v>
      </c>
      <c r="CK101" s="75">
        <v>123885</v>
      </c>
      <c r="CL101" s="73">
        <v>1457349.9500000004</v>
      </c>
      <c r="CM101" s="73">
        <v>1549530.55</v>
      </c>
      <c r="CN101" s="73">
        <v>1720094.92</v>
      </c>
      <c r="CO101" s="73">
        <v>1800266.4900000002</v>
      </c>
      <c r="CP101" s="73">
        <v>1780831.9000000004</v>
      </c>
      <c r="CQ101" s="73">
        <v>1410349.1199999999</v>
      </c>
      <c r="CR101" s="73">
        <v>1438257.5700000003</v>
      </c>
      <c r="CS101" s="73">
        <v>1962739.35</v>
      </c>
      <c r="CT101" s="73">
        <v>1448853.6000000003</v>
      </c>
      <c r="CU101" s="73">
        <v>1375741.8800000001</v>
      </c>
      <c r="CV101" s="73">
        <v>1439160.9800000002</v>
      </c>
      <c r="CW101" s="73">
        <v>1232019.3899999997</v>
      </c>
      <c r="CX101" s="73">
        <v>1422941.0599999998</v>
      </c>
      <c r="CY101" s="77"/>
      <c r="CZ101" s="4">
        <v>166</v>
      </c>
      <c r="DA101" s="76" t="str">
        <f t="shared" si="8"/>
        <v>L166</v>
      </c>
      <c r="DB101" s="71">
        <v>0.92323339431384654</v>
      </c>
      <c r="DC101" s="71">
        <v>1.0937022026250167</v>
      </c>
      <c r="DD101" s="71">
        <v>0.24731605985962557</v>
      </c>
      <c r="DE101" s="71">
        <v>0.18793433403153925</v>
      </c>
      <c r="DF101" s="71">
        <v>0.40808005848403939</v>
      </c>
      <c r="DG101" s="71">
        <v>0.15347382679038607</v>
      </c>
      <c r="DH101" s="71">
        <v>0.10067415761935242</v>
      </c>
      <c r="DI101" s="71">
        <v>7.7208704594086908E-2</v>
      </c>
      <c r="DJ101" s="71">
        <v>8.8735205021736541E-2</v>
      </c>
      <c r="DK101" s="71">
        <v>0.14897720037635004</v>
      </c>
      <c r="DL101" s="71">
        <v>0.25907359930527879</v>
      </c>
      <c r="DM101" s="71">
        <v>6.0982478867256051E-2</v>
      </c>
      <c r="DN101" s="71">
        <v>2.1518011956244969E-2</v>
      </c>
      <c r="DO101" s="71">
        <v>0.10834210004793746</v>
      </c>
      <c r="DQ101" s="71"/>
      <c r="DR101" s="71"/>
      <c r="DS101" s="71"/>
      <c r="DT101" s="71"/>
      <c r="DU101" s="71"/>
      <c r="DV101" s="71"/>
      <c r="DW101" s="71"/>
      <c r="DX101" s="71"/>
      <c r="DY101" s="71"/>
      <c r="DZ101" s="71"/>
      <c r="EA101" s="71"/>
      <c r="EB101" s="71"/>
      <c r="EC101" s="71"/>
      <c r="ED101" s="71"/>
    </row>
    <row r="102" spans="1:134">
      <c r="A102" s="4">
        <v>172</v>
      </c>
      <c r="B102" s="46" t="s">
        <v>1130</v>
      </c>
      <c r="C102" s="65" t="str">
        <f t="shared" si="7"/>
        <v>L172</v>
      </c>
      <c r="D102" s="69">
        <v>484536.41000000009</v>
      </c>
      <c r="E102" s="68">
        <v>4650202.5599999996</v>
      </c>
      <c r="F102" s="69">
        <v>172089.20000000013</v>
      </c>
      <c r="G102" s="69">
        <v>1085241.3999999994</v>
      </c>
      <c r="H102" s="70">
        <v>103.88020290150099</v>
      </c>
      <c r="I102" s="70">
        <v>30.441885655775259</v>
      </c>
      <c r="J102" s="69">
        <v>704953.69999999984</v>
      </c>
      <c r="K102" s="69">
        <v>1148256.4099999997</v>
      </c>
      <c r="L102" s="69">
        <v>1185225.3999999999</v>
      </c>
      <c r="M102" s="69">
        <v>763016.2</v>
      </c>
      <c r="N102" s="69">
        <v>895896.53000000014</v>
      </c>
      <c r="O102" s="69">
        <v>995027.55000000028</v>
      </c>
      <c r="P102" s="69">
        <v>604667.09</v>
      </c>
      <c r="Q102" s="69">
        <v>544229.85999999987</v>
      </c>
      <c r="R102" s="69">
        <v>1110515.7100000002</v>
      </c>
      <c r="S102" s="69">
        <v>546084.84</v>
      </c>
      <c r="T102" s="69">
        <v>627559.19999999984</v>
      </c>
      <c r="U102" s="69">
        <v>732609.45</v>
      </c>
      <c r="V102" s="69">
        <v>484536.41000000009</v>
      </c>
      <c r="W102" s="70">
        <v>129.18889399905751</v>
      </c>
      <c r="X102" s="70">
        <v>224.81026056298609</v>
      </c>
      <c r="Y102" s="70">
        <v>227.29563949392036</v>
      </c>
      <c r="Z102" s="71">
        <v>122.95212397830608</v>
      </c>
      <c r="AA102" s="71">
        <v>108.56643626527298</v>
      </c>
      <c r="AB102" s="71">
        <v>87.087823594677445</v>
      </c>
      <c r="AC102" s="71">
        <v>101.83550012656532</v>
      </c>
      <c r="AD102" s="71">
        <v>92.835240788446328</v>
      </c>
      <c r="AE102" s="71">
        <v>96.860271486001821</v>
      </c>
      <c r="AF102" s="71">
        <v>104.84022674784883</v>
      </c>
      <c r="AG102" s="71">
        <v>108.85108300348479</v>
      </c>
      <c r="AH102" s="71">
        <v>113.60982456803745</v>
      </c>
      <c r="AI102" s="71">
        <v>118.83430720315542</v>
      </c>
      <c r="AJ102" s="71">
        <v>15.469063273913619</v>
      </c>
      <c r="AK102" s="71">
        <v>149.34747871747271</v>
      </c>
      <c r="AL102" s="71">
        <v>135.02514697333186</v>
      </c>
      <c r="AM102" s="71">
        <v>30.906121167221336</v>
      </c>
      <c r="AN102" s="71">
        <v>27.687043786777711</v>
      </c>
      <c r="AO102" s="71">
        <v>15.656780397334558</v>
      </c>
      <c r="AP102" s="71">
        <v>8.3343691978968302</v>
      </c>
      <c r="AQ102" s="71">
        <v>19.197262529459259</v>
      </c>
      <c r="AR102" s="71">
        <v>112.15724433092538</v>
      </c>
      <c r="AS102" s="71">
        <v>-30.940797839172273</v>
      </c>
      <c r="AT102" s="71">
        <v>45.102875748625507</v>
      </c>
      <c r="AU102" s="71">
        <v>49.175868933646363</v>
      </c>
      <c r="AV102" s="72">
        <v>55.077848190739218</v>
      </c>
      <c r="AW102" s="73">
        <v>94440.649999999558</v>
      </c>
      <c r="AX102" s="73">
        <v>687751.88999999966</v>
      </c>
      <c r="AY102" s="73">
        <v>680928.12999999989</v>
      </c>
      <c r="AZ102" s="73">
        <v>180143.37999999989</v>
      </c>
      <c r="BA102" s="73">
        <v>194261.89000000036</v>
      </c>
      <c r="BB102" s="73">
        <v>141042.42000000004</v>
      </c>
      <c r="BC102" s="73">
        <v>46518.190000000177</v>
      </c>
      <c r="BD102" s="73">
        <v>87650.699999999895</v>
      </c>
      <c r="BE102" s="73">
        <v>587075.79000000027</v>
      </c>
      <c r="BF102" s="73">
        <v>-244663.99999999977</v>
      </c>
      <c r="BG102" s="73">
        <v>195066.59999999992</v>
      </c>
      <c r="BH102" s="73">
        <v>241504.91999999998</v>
      </c>
      <c r="BI102" s="73">
        <v>172089.20000000013</v>
      </c>
      <c r="BJ102" s="71">
        <v>27.946336468203597</v>
      </c>
      <c r="BK102" s="71">
        <v>21.395645828319154</v>
      </c>
      <c r="BL102" s="71">
        <v>17.839453660457192</v>
      </c>
      <c r="BM102" s="71">
        <v>21.003338849187621</v>
      </c>
      <c r="BN102" s="71">
        <v>10.395068081542924</v>
      </c>
      <c r="BO102" s="71">
        <v>13.291389398399382</v>
      </c>
      <c r="BP102" s="71">
        <v>28.333732021052217</v>
      </c>
      <c r="BQ102" s="71">
        <v>28.899582221052807</v>
      </c>
      <c r="BR102" s="72">
        <v>22.152302381494398</v>
      </c>
      <c r="BS102" s="72">
        <v>22.592571502716954</v>
      </c>
      <c r="BT102" s="71">
        <v>23.35266824310008</v>
      </c>
      <c r="BU102" s="71">
        <v>24.103218429917348</v>
      </c>
      <c r="BV102" s="71">
        <v>20.274807048106485</v>
      </c>
      <c r="BW102" s="71">
        <v>22.620151160843204</v>
      </c>
      <c r="BX102" s="75">
        <v>20947</v>
      </c>
      <c r="BY102" s="75">
        <v>17926</v>
      </c>
      <c r="BZ102" s="75">
        <v>17304</v>
      </c>
      <c r="CA102" s="75">
        <v>21525</v>
      </c>
      <c r="CB102" s="75">
        <v>22218</v>
      </c>
      <c r="CC102" s="75">
        <v>23414</v>
      </c>
      <c r="CD102" s="75">
        <v>17362</v>
      </c>
      <c r="CE102" s="75">
        <v>16786</v>
      </c>
      <c r="CF102" s="75">
        <v>20916</v>
      </c>
      <c r="CG102" s="75">
        <v>16578</v>
      </c>
      <c r="CH102" s="75">
        <v>17560</v>
      </c>
      <c r="CI102" s="75">
        <v>20718</v>
      </c>
      <c r="CJ102" s="75">
        <v>12607</v>
      </c>
      <c r="CK102" s="75">
        <v>122527</v>
      </c>
      <c r="CL102" s="73">
        <v>1185187.1600000001</v>
      </c>
      <c r="CM102" s="73">
        <v>1256568.3799999999</v>
      </c>
      <c r="CN102" s="73">
        <v>1205027.06</v>
      </c>
      <c r="CO102" s="73">
        <v>1225913.0999999996</v>
      </c>
      <c r="CP102" s="73">
        <v>1142897.0099999998</v>
      </c>
      <c r="CQ102" s="73">
        <v>865208.55999999982</v>
      </c>
      <c r="CR102" s="73">
        <v>932838.54999999981</v>
      </c>
      <c r="CS102" s="73">
        <v>1089877.6299999999</v>
      </c>
      <c r="CT102" s="73">
        <v>890965.12000000011</v>
      </c>
      <c r="CU102" s="73">
        <v>893111.16999999993</v>
      </c>
      <c r="CV102" s="73">
        <v>870860.18000000017</v>
      </c>
      <c r="CW102" s="73">
        <v>851408.94</v>
      </c>
      <c r="CX102" s="73">
        <v>884373.72999999963</v>
      </c>
      <c r="CY102" s="77"/>
      <c r="CZ102" s="4">
        <v>172</v>
      </c>
      <c r="DA102" s="76" t="str">
        <f t="shared" si="8"/>
        <v>L172</v>
      </c>
      <c r="DB102" s="71">
        <v>0.28566709820552433</v>
      </c>
      <c r="DC102" s="71">
        <v>0.27391166521558008</v>
      </c>
      <c r="DD102" s="71">
        <v>0.11109447071777905</v>
      </c>
      <c r="DE102" s="71">
        <v>0.1914160436779252</v>
      </c>
      <c r="DF102" s="71">
        <v>0.45614907700421314</v>
      </c>
      <c r="DG102" s="71">
        <v>9.2440318522342385E-2</v>
      </c>
      <c r="DH102" s="71">
        <v>6.2226914686853908E-2</v>
      </c>
      <c r="DI102" s="71">
        <v>1.4946932449909023E-2</v>
      </c>
      <c r="DJ102" s="71">
        <v>7.4788494362182933E-2</v>
      </c>
      <c r="DK102" s="71">
        <v>0.15981201102007786</v>
      </c>
      <c r="DL102" s="71">
        <v>8.3766644695261669E-3</v>
      </c>
      <c r="DM102" s="71">
        <v>1.3575538730297165E-2</v>
      </c>
      <c r="DN102" s="71">
        <v>6.9022113665527431E-3</v>
      </c>
      <c r="DO102" s="71">
        <v>5.0172097266915502E-2</v>
      </c>
      <c r="DQ102" s="71"/>
      <c r="DR102" s="71"/>
      <c r="DS102" s="71"/>
      <c r="DT102" s="71"/>
      <c r="DU102" s="71"/>
      <c r="DV102" s="71"/>
      <c r="DW102" s="71"/>
      <c r="DX102" s="71"/>
      <c r="DY102" s="71"/>
      <c r="DZ102" s="71"/>
      <c r="EA102" s="71"/>
      <c r="EB102" s="71"/>
      <c r="EC102" s="71"/>
      <c r="ED102" s="71"/>
    </row>
    <row r="103" spans="1:134">
      <c r="A103" s="4">
        <v>174</v>
      </c>
      <c r="B103" s="46" t="s">
        <v>1138</v>
      </c>
      <c r="C103" s="65" t="str">
        <f t="shared" si="7"/>
        <v>L174</v>
      </c>
      <c r="D103" s="69">
        <v>1013634.0499999999</v>
      </c>
      <c r="E103" s="68">
        <v>12311784.559999999</v>
      </c>
      <c r="F103" s="69">
        <v>90460.560000000056</v>
      </c>
      <c r="G103" s="69">
        <v>1128691.1899999976</v>
      </c>
      <c r="H103" s="70">
        <v>90.310437587750101</v>
      </c>
      <c r="I103" s="70">
        <v>10.092835252791943</v>
      </c>
      <c r="J103" s="69">
        <v>1774060.4999999998</v>
      </c>
      <c r="K103" s="69">
        <v>1679630.6</v>
      </c>
      <c r="L103" s="69">
        <v>1672278.9600000004</v>
      </c>
      <c r="M103" s="69">
        <v>1960296.9300000004</v>
      </c>
      <c r="N103" s="69">
        <v>2701198.76</v>
      </c>
      <c r="O103" s="69">
        <v>2742527.6499999994</v>
      </c>
      <c r="P103" s="69">
        <v>1849594.9300000002</v>
      </c>
      <c r="Q103" s="69">
        <v>1490655.47</v>
      </c>
      <c r="R103" s="69">
        <v>2771434.7600000002</v>
      </c>
      <c r="S103" s="69">
        <v>1579531.78</v>
      </c>
      <c r="T103" s="69">
        <v>1802344.02</v>
      </c>
      <c r="U103" s="69">
        <v>1804589.5500000005</v>
      </c>
      <c r="V103" s="69">
        <v>1013634.0499999999</v>
      </c>
      <c r="W103" s="70">
        <v>111.96703639271183</v>
      </c>
      <c r="X103" s="70">
        <v>95.835707569426333</v>
      </c>
      <c r="Y103" s="70">
        <v>98.891869924230591</v>
      </c>
      <c r="Z103" s="71">
        <v>98.727182322896695</v>
      </c>
      <c r="AA103" s="71">
        <v>91.559995285600394</v>
      </c>
      <c r="AB103" s="71">
        <v>74.354848939876163</v>
      </c>
      <c r="AC103" s="71">
        <v>93.484916137108414</v>
      </c>
      <c r="AD103" s="71">
        <v>81.312739136116221</v>
      </c>
      <c r="AE103" s="71">
        <v>95.641026202115896</v>
      </c>
      <c r="AF103" s="71">
        <v>93.218372929733235</v>
      </c>
      <c r="AG103" s="71">
        <v>87.295193014855272</v>
      </c>
      <c r="AH103" s="71">
        <v>88.089968560256295</v>
      </c>
      <c r="AI103" s="71">
        <v>90.86121207490568</v>
      </c>
      <c r="AJ103" s="71">
        <v>15.413223996976534</v>
      </c>
      <c r="AK103" s="71">
        <v>5.1823296454602374</v>
      </c>
      <c r="AL103" s="71">
        <v>3.4184306070854431</v>
      </c>
      <c r="AM103" s="71">
        <v>9.4099337722544973</v>
      </c>
      <c r="AN103" s="71">
        <v>-4.2049632285305671</v>
      </c>
      <c r="AO103" s="71">
        <v>-17.452573452457855</v>
      </c>
      <c r="AP103" s="71">
        <v>-1.9842946041374265</v>
      </c>
      <c r="AQ103" s="71">
        <v>5.8140979509911483</v>
      </c>
      <c r="AR103" s="71">
        <v>61.071932646576734</v>
      </c>
      <c r="AS103" s="71">
        <v>-21.189782521505762</v>
      </c>
      <c r="AT103" s="71">
        <v>8.8869874558584314</v>
      </c>
      <c r="AU103" s="71">
        <v>13.922731267529699</v>
      </c>
      <c r="AV103" s="72">
        <v>9.7988688994958153</v>
      </c>
      <c r="AW103" s="73">
        <v>236922.52000000002</v>
      </c>
      <c r="AX103" s="73">
        <v>82755.340000000782</v>
      </c>
      <c r="AY103" s="73">
        <v>55276.119999999879</v>
      </c>
      <c r="AZ103" s="73">
        <v>168597.71000000113</v>
      </c>
      <c r="BA103" s="73">
        <v>-118570.24999999907</v>
      </c>
      <c r="BB103" s="73">
        <v>-534867.10999999987</v>
      </c>
      <c r="BC103" s="73">
        <v>-37444.420000000158</v>
      </c>
      <c r="BD103" s="73">
        <v>81906.069999999832</v>
      </c>
      <c r="BE103" s="73">
        <v>1050815.4600000007</v>
      </c>
      <c r="BF103" s="73">
        <v>-424690.29999999912</v>
      </c>
      <c r="BG103" s="73">
        <v>147101.2200000002</v>
      </c>
      <c r="BH103" s="73">
        <v>220542.60000000056</v>
      </c>
      <c r="BI103" s="73">
        <v>90460.560000000056</v>
      </c>
      <c r="BJ103" s="71">
        <v>22.055412423663746</v>
      </c>
      <c r="BK103" s="71">
        <v>18.392963719045561</v>
      </c>
      <c r="BL103" s="71">
        <v>17.585844478016337</v>
      </c>
      <c r="BM103" s="71">
        <v>17.053755037121149</v>
      </c>
      <c r="BN103" s="71">
        <v>6.6623279190195976</v>
      </c>
      <c r="BO103" s="71">
        <v>12.589732221466839</v>
      </c>
      <c r="BP103" s="71">
        <v>25.424805913049443</v>
      </c>
      <c r="BQ103" s="71">
        <v>18.851852264398943</v>
      </c>
      <c r="BR103" s="72">
        <v>15.716554106790973</v>
      </c>
      <c r="BS103" s="72">
        <v>17.75042196769633</v>
      </c>
      <c r="BT103" s="71">
        <v>17.943575911318312</v>
      </c>
      <c r="BU103" s="71">
        <v>18.97478336179784</v>
      </c>
      <c r="BV103" s="71">
        <v>17.531079162517198</v>
      </c>
      <c r="BW103" s="71">
        <v>17.27843228259195</v>
      </c>
      <c r="BX103" s="75">
        <v>39385</v>
      </c>
      <c r="BY103" s="75">
        <v>37481</v>
      </c>
      <c r="BZ103" s="75">
        <v>35672</v>
      </c>
      <c r="CA103" s="75">
        <v>38563</v>
      </c>
      <c r="CB103" s="75">
        <v>46992</v>
      </c>
      <c r="CC103" s="75">
        <v>51848</v>
      </c>
      <c r="CD103" s="75">
        <v>38983</v>
      </c>
      <c r="CE103" s="75">
        <v>31523</v>
      </c>
      <c r="CF103" s="75">
        <v>49034</v>
      </c>
      <c r="CG103" s="75">
        <v>35720</v>
      </c>
      <c r="CH103" s="75">
        <v>38188</v>
      </c>
      <c r="CI103" s="75">
        <v>37726</v>
      </c>
      <c r="CJ103" s="75">
        <v>21913</v>
      </c>
      <c r="CK103" s="75">
        <v>253087</v>
      </c>
      <c r="CL103" s="73">
        <v>2409399.8600000003</v>
      </c>
      <c r="CM103" s="73">
        <v>2407151.6</v>
      </c>
      <c r="CN103" s="73">
        <v>2605699.9200000004</v>
      </c>
      <c r="CO103" s="73">
        <v>2960931.7900000005</v>
      </c>
      <c r="CP103" s="73">
        <v>2896663.5500000003</v>
      </c>
      <c r="CQ103" s="73">
        <v>1948956.4300000002</v>
      </c>
      <c r="CR103" s="73">
        <v>1747563.6999999997</v>
      </c>
      <c r="CS103" s="73">
        <v>2741416.2200000007</v>
      </c>
      <c r="CT103" s="73">
        <v>1990447.2699999996</v>
      </c>
      <c r="CU103" s="73">
        <v>1975569.3299999998</v>
      </c>
      <c r="CV103" s="73">
        <v>2232530.0499999998</v>
      </c>
      <c r="CW103" s="73">
        <v>2147779.5899999994</v>
      </c>
      <c r="CX103" s="73">
        <v>2032185.2599999998</v>
      </c>
      <c r="CY103" s="77"/>
      <c r="CZ103" s="4">
        <v>174</v>
      </c>
      <c r="DA103" s="76" t="str">
        <f t="shared" si="8"/>
        <v>L174</v>
      </c>
      <c r="DB103" s="71">
        <v>1.965155688441667</v>
      </c>
      <c r="DC103" s="71">
        <v>1.722061813367223</v>
      </c>
      <c r="DD103" s="71">
        <v>0.83192222364196144</v>
      </c>
      <c r="DE103" s="71">
        <v>1.1197603342047047</v>
      </c>
      <c r="DF103" s="71">
        <v>1.1959465037193271</v>
      </c>
      <c r="DG103" s="71">
        <v>0.42560757763222251</v>
      </c>
      <c r="DH103" s="71">
        <v>0.32133768786705597</v>
      </c>
      <c r="DI103" s="71">
        <v>0.29378167835378699</v>
      </c>
      <c r="DJ103" s="71">
        <v>0.24101093241345192</v>
      </c>
      <c r="DK103" s="71">
        <v>0.17343585959162358</v>
      </c>
      <c r="DL103" s="71">
        <v>0.11649284921322965</v>
      </c>
      <c r="DM103" s="71">
        <v>0.205401965331315</v>
      </c>
      <c r="DN103" s="71">
        <v>0.1352230700528928</v>
      </c>
      <c r="DO103" s="71">
        <v>0.21767482962676576</v>
      </c>
      <c r="DQ103" s="71"/>
      <c r="DR103" s="71"/>
      <c r="DS103" s="71"/>
      <c r="DT103" s="71"/>
      <c r="DU103" s="71"/>
      <c r="DV103" s="71"/>
      <c r="DW103" s="71"/>
      <c r="DX103" s="71"/>
      <c r="DY103" s="71"/>
      <c r="DZ103" s="71"/>
      <c r="EA103" s="71"/>
      <c r="EB103" s="71"/>
      <c r="EC103" s="71"/>
      <c r="ED103" s="71"/>
    </row>
    <row r="104" spans="1:134">
      <c r="A104" s="4">
        <v>173</v>
      </c>
      <c r="B104" s="46" t="s">
        <v>1146</v>
      </c>
      <c r="C104" s="65" t="str">
        <f t="shared" si="7"/>
        <v>L173</v>
      </c>
      <c r="D104" s="69">
        <v>892848.2200000002</v>
      </c>
      <c r="E104" s="68">
        <v>9618995.7400000021</v>
      </c>
      <c r="F104" s="69">
        <v>223445.6100000001</v>
      </c>
      <c r="G104" s="69">
        <v>2184430.330000001</v>
      </c>
      <c r="H104" s="70">
        <v>102.17052306727514</v>
      </c>
      <c r="I104" s="70">
        <v>29.38208502492683</v>
      </c>
      <c r="J104" s="69">
        <v>1367529.4500000002</v>
      </c>
      <c r="K104" s="69">
        <v>1100659.7800000003</v>
      </c>
      <c r="L104" s="69">
        <v>1078409.4600000002</v>
      </c>
      <c r="M104" s="69">
        <v>1428183.0800000003</v>
      </c>
      <c r="N104" s="69">
        <v>1772709.3300000005</v>
      </c>
      <c r="O104" s="69">
        <v>1970437.4800000004</v>
      </c>
      <c r="P104" s="69">
        <v>1217264.21</v>
      </c>
      <c r="Q104" s="69">
        <v>1098901.3900000001</v>
      </c>
      <c r="R104" s="69">
        <v>2398599.7799999998</v>
      </c>
      <c r="S104" s="69">
        <v>1073664.8199999998</v>
      </c>
      <c r="T104" s="69">
        <v>1357984.91</v>
      </c>
      <c r="U104" s="69">
        <v>1579732.4100000004</v>
      </c>
      <c r="V104" s="69">
        <v>892848.2200000002</v>
      </c>
      <c r="W104" s="70">
        <v>118.9193859843004</v>
      </c>
      <c r="X104" s="70">
        <v>98.779365689449975</v>
      </c>
      <c r="Y104" s="70">
        <v>95.043406614605985</v>
      </c>
      <c r="Z104" s="71">
        <v>97.569577654593004</v>
      </c>
      <c r="AA104" s="71">
        <v>87.08993027772226</v>
      </c>
      <c r="AB104" s="71">
        <v>89.210068929394907</v>
      </c>
      <c r="AC104" s="71">
        <v>90.493160818992152</v>
      </c>
      <c r="AD104" s="71">
        <v>98.218342348672067</v>
      </c>
      <c r="AE104" s="71">
        <v>111.15526710915053</v>
      </c>
      <c r="AF104" s="71">
        <v>86.026331374732351</v>
      </c>
      <c r="AG104" s="71">
        <v>103.56045699748636</v>
      </c>
      <c r="AH104" s="71">
        <v>117.34994341337209</v>
      </c>
      <c r="AI104" s="71">
        <v>100.63075689296591</v>
      </c>
      <c r="AJ104" s="71">
        <v>9.3738155590727743</v>
      </c>
      <c r="AK104" s="71">
        <v>7.7834004266350121</v>
      </c>
      <c r="AL104" s="71">
        <v>0.57841876350797072</v>
      </c>
      <c r="AM104" s="71">
        <v>0.70942173328722991</v>
      </c>
      <c r="AN104" s="71">
        <v>-14.368321104150183</v>
      </c>
      <c r="AO104" s="71">
        <v>-3.3121224492758006</v>
      </c>
      <c r="AP104" s="71">
        <v>-5.7912428586184284</v>
      </c>
      <c r="AQ104" s="71">
        <v>23.908241400822348</v>
      </c>
      <c r="AR104" s="71">
        <v>140.62477255835634</v>
      </c>
      <c r="AS104" s="71">
        <v>-30.95756379848784</v>
      </c>
      <c r="AT104" s="71">
        <v>36.533580973281076</v>
      </c>
      <c r="AU104" s="71">
        <v>51.943213511971152</v>
      </c>
      <c r="AV104" s="72">
        <v>33.379853418856563</v>
      </c>
      <c r="AW104" s="73">
        <v>117203.27000000002</v>
      </c>
      <c r="AX104" s="73">
        <v>79482.33000000054</v>
      </c>
      <c r="AY104" s="73">
        <v>6201.850000000326</v>
      </c>
      <c r="AZ104" s="73">
        <v>10060.469999999972</v>
      </c>
      <c r="BA104" s="73">
        <v>-297446.65999999945</v>
      </c>
      <c r="BB104" s="73">
        <v>-49177.70999999973</v>
      </c>
      <c r="BC104" s="73">
        <v>-74828.210000000196</v>
      </c>
      <c r="BD104" s="73">
        <v>212034.32000000018</v>
      </c>
      <c r="BE104" s="73">
        <v>1401778.1499999994</v>
      </c>
      <c r="BF104" s="73">
        <v>-481414.75000000047</v>
      </c>
      <c r="BG104" s="73">
        <v>363368.86</v>
      </c>
      <c r="BH104" s="73">
        <v>540046.35000000044</v>
      </c>
      <c r="BI104" s="73">
        <v>223445.6100000001</v>
      </c>
      <c r="BJ104" s="71">
        <v>19.519338153854449</v>
      </c>
      <c r="BK104" s="71">
        <v>14.247041501979957</v>
      </c>
      <c r="BL104" s="71">
        <v>13.378837005125991</v>
      </c>
      <c r="BM104" s="71">
        <v>13.127137369558302</v>
      </c>
      <c r="BN104" s="71">
        <v>3.3883943485728167</v>
      </c>
      <c r="BO104" s="71">
        <v>9.552551530402928</v>
      </c>
      <c r="BP104" s="71">
        <v>22.523764766187433</v>
      </c>
      <c r="BQ104" s="71">
        <v>24.946786688190521</v>
      </c>
      <c r="BR104" s="72">
        <v>13.208048896630832</v>
      </c>
      <c r="BS104" s="72">
        <v>14.69464460736063</v>
      </c>
      <c r="BT104" s="71">
        <v>17.631426600354438</v>
      </c>
      <c r="BU104" s="71">
        <v>17.096716873288457</v>
      </c>
      <c r="BV104" s="71">
        <v>15.4123606139561</v>
      </c>
      <c r="BW104" s="71">
        <v>15.954891538113429</v>
      </c>
      <c r="BX104" s="75">
        <v>29656</v>
      </c>
      <c r="BY104" s="75">
        <v>24045</v>
      </c>
      <c r="BZ104" s="75">
        <v>23168</v>
      </c>
      <c r="CA104" s="75">
        <v>27056</v>
      </c>
      <c r="CB104" s="75">
        <v>29482</v>
      </c>
      <c r="CC104" s="75">
        <v>32605</v>
      </c>
      <c r="CD104" s="75">
        <v>27062</v>
      </c>
      <c r="CE104" s="75">
        <v>26289</v>
      </c>
      <c r="CF104" s="75">
        <v>36375</v>
      </c>
      <c r="CG104" s="75">
        <v>26610</v>
      </c>
      <c r="CH104" s="75">
        <v>30406</v>
      </c>
      <c r="CI104" s="75">
        <v>35747</v>
      </c>
      <c r="CJ104" s="75">
        <v>20607</v>
      </c>
      <c r="CK104" s="75">
        <v>203096</v>
      </c>
      <c r="CL104" s="73">
        <v>2444894.9299999988</v>
      </c>
      <c r="CM104" s="73">
        <v>2301860.7500000005</v>
      </c>
      <c r="CN104" s="73">
        <v>2395854.35</v>
      </c>
      <c r="CO104" s="73">
        <v>2461653.8200000003</v>
      </c>
      <c r="CP104" s="73">
        <v>2596178.8399999989</v>
      </c>
      <c r="CQ104" s="73">
        <v>1969911.3099999998</v>
      </c>
      <c r="CR104" s="73">
        <v>1804752.8600000003</v>
      </c>
      <c r="CS104" s="73">
        <v>2773335.71</v>
      </c>
      <c r="CT104" s="73">
        <v>2211399.8399999994</v>
      </c>
      <c r="CU104" s="73">
        <v>2223484.1900000004</v>
      </c>
      <c r="CV104" s="73">
        <v>2238618.9499999997</v>
      </c>
      <c r="CW104" s="73">
        <v>1717002.4300000002</v>
      </c>
      <c r="CX104" s="73">
        <v>2068719.9500000009</v>
      </c>
      <c r="CY104" s="77"/>
      <c r="CZ104" s="4">
        <v>173</v>
      </c>
      <c r="DA104" s="76" t="str">
        <f t="shared" si="8"/>
        <v>L173</v>
      </c>
      <c r="DB104" s="71">
        <v>2.2802983897811604</v>
      </c>
      <c r="DC104" s="71">
        <v>1.6704371716644344</v>
      </c>
      <c r="DD104" s="71">
        <v>0.65006495276788523</v>
      </c>
      <c r="DE104" s="71">
        <v>0.36123055277564725</v>
      </c>
      <c r="DF104" s="71">
        <v>0.81597769926435981</v>
      </c>
      <c r="DG104" s="71">
        <v>0.33102031915810831</v>
      </c>
      <c r="DH104" s="71">
        <v>0.19583978208641789</v>
      </c>
      <c r="DI104" s="71">
        <v>0.28085324714060367</v>
      </c>
      <c r="DJ104" s="71">
        <v>0.35925287740878281</v>
      </c>
      <c r="DK104" s="71">
        <v>0.10779497264547351</v>
      </c>
      <c r="DL104" s="71">
        <v>0.1916126939552095</v>
      </c>
      <c r="DM104" s="71">
        <v>7.9755078038331262E-2</v>
      </c>
      <c r="DN104" s="71">
        <v>0.10788326740038191</v>
      </c>
      <c r="DO104" s="71">
        <v>0.20861283830782637</v>
      </c>
      <c r="DQ104" s="71"/>
      <c r="DR104" s="71"/>
      <c r="DS104" s="71"/>
      <c r="DT104" s="71"/>
      <c r="DU104" s="71"/>
      <c r="DV104" s="71"/>
      <c r="DW104" s="71"/>
      <c r="DX104" s="71"/>
      <c r="DY104" s="71"/>
      <c r="DZ104" s="71"/>
      <c r="EA104" s="71"/>
      <c r="EB104" s="71"/>
      <c r="EC104" s="71"/>
      <c r="ED104" s="71"/>
    </row>
    <row r="105" spans="1:134">
      <c r="A105" s="4">
        <v>175</v>
      </c>
      <c r="B105" s="46" t="s">
        <v>1154</v>
      </c>
      <c r="C105" s="65" t="str">
        <f t="shared" si="7"/>
        <v>L175</v>
      </c>
      <c r="D105" s="69">
        <v>1380138.98</v>
      </c>
      <c r="E105" s="68">
        <v>16409068.939999999</v>
      </c>
      <c r="F105" s="69">
        <v>298214.78000000003</v>
      </c>
      <c r="G105" s="69">
        <v>2144044.349999994</v>
      </c>
      <c r="H105" s="70">
        <v>92.673578752005525</v>
      </c>
      <c r="I105" s="70">
        <v>15.030078192104913</v>
      </c>
      <c r="J105" s="69">
        <v>2181612.9299999997</v>
      </c>
      <c r="K105" s="69">
        <v>1985966.0499999998</v>
      </c>
      <c r="L105" s="69">
        <v>1934073.1000000003</v>
      </c>
      <c r="M105" s="69">
        <v>2558944.9699999997</v>
      </c>
      <c r="N105" s="69">
        <v>2817136.7699999996</v>
      </c>
      <c r="O105" s="69">
        <v>3825430.0799999991</v>
      </c>
      <c r="P105" s="69">
        <v>2191432.77</v>
      </c>
      <c r="Q105" s="69">
        <v>2017932.5300000003</v>
      </c>
      <c r="R105" s="69">
        <v>4490147.72</v>
      </c>
      <c r="S105" s="69">
        <v>1857572.34</v>
      </c>
      <c r="T105" s="69">
        <v>2157897.1399999997</v>
      </c>
      <c r="U105" s="69">
        <v>2313947.4600000004</v>
      </c>
      <c r="V105" s="69">
        <v>1380138.98</v>
      </c>
      <c r="W105" s="70">
        <v>100.64034461640487</v>
      </c>
      <c r="X105" s="70">
        <v>99.451297082564963</v>
      </c>
      <c r="Y105" s="70">
        <v>93.093417918044068</v>
      </c>
      <c r="Z105" s="71">
        <v>100.76752029746436</v>
      </c>
      <c r="AA105" s="71">
        <v>92.546185858011128</v>
      </c>
      <c r="AB105" s="71">
        <v>98.386051068999762</v>
      </c>
      <c r="AC105" s="71">
        <v>91.897089052686468</v>
      </c>
      <c r="AD105" s="71">
        <v>91.235236547633676</v>
      </c>
      <c r="AE105" s="71">
        <v>95.296056437410471</v>
      </c>
      <c r="AF105" s="71">
        <v>77.169511929052931</v>
      </c>
      <c r="AG105" s="71">
        <v>91.828583769545006</v>
      </c>
      <c r="AH105" s="71">
        <v>100.09073586940751</v>
      </c>
      <c r="AI105" s="71">
        <v>103.83474749190533</v>
      </c>
      <c r="AJ105" s="71">
        <v>-1.8091418855792019</v>
      </c>
      <c r="AK105" s="71">
        <v>5.4027429372679014</v>
      </c>
      <c r="AL105" s="71">
        <v>-10.317582788708268</v>
      </c>
      <c r="AM105" s="71">
        <v>-9.0910177034644661</v>
      </c>
      <c r="AN105" s="71">
        <v>-14.938936911886591</v>
      </c>
      <c r="AO105" s="71">
        <v>-3.8982815196386578</v>
      </c>
      <c r="AP105" s="71">
        <v>-5.4531351759508517</v>
      </c>
      <c r="AQ105" s="71">
        <v>14.125586920209399</v>
      </c>
      <c r="AR105" s="71">
        <v>113.61649810698955</v>
      </c>
      <c r="AS105" s="71">
        <v>-45.211942362836588</v>
      </c>
      <c r="AT105" s="71">
        <v>20.130565324144744</v>
      </c>
      <c r="AU105" s="71">
        <v>27.95723105523502</v>
      </c>
      <c r="AV105" s="72">
        <v>27.563370890493076</v>
      </c>
      <c r="AW105" s="73">
        <v>-40195.670000000391</v>
      </c>
      <c r="AX105" s="73">
        <v>101796.82000000053</v>
      </c>
      <c r="AY105" s="73">
        <v>-222506.929999999</v>
      </c>
      <c r="AZ105" s="73">
        <v>-255897.86000000034</v>
      </c>
      <c r="BA105" s="73">
        <v>-494762.55000000075</v>
      </c>
      <c r="BB105" s="73">
        <v>-131979.12000000151</v>
      </c>
      <c r="BC105" s="73">
        <v>-126394.23999999976</v>
      </c>
      <c r="BD105" s="73">
        <v>249764.16000000061</v>
      </c>
      <c r="BE105" s="73">
        <v>2388180.9900000002</v>
      </c>
      <c r="BF105" s="73">
        <v>-1532897.0799999998</v>
      </c>
      <c r="BG105" s="73">
        <v>361603.96999999974</v>
      </c>
      <c r="BH105" s="73">
        <v>505571.77000000048</v>
      </c>
      <c r="BI105" s="73">
        <v>298214.78000000003</v>
      </c>
      <c r="BJ105" s="71">
        <v>19.236414095975395</v>
      </c>
      <c r="BK105" s="71">
        <v>13.704889641424931</v>
      </c>
      <c r="BL105" s="71">
        <v>13.050206610450633</v>
      </c>
      <c r="BM105" s="71">
        <v>16.032734666749807</v>
      </c>
      <c r="BN105" s="71">
        <v>5.8336778113314729</v>
      </c>
      <c r="BO105" s="71">
        <v>13.231059173631262</v>
      </c>
      <c r="BP105" s="71">
        <v>21.858058581141414</v>
      </c>
      <c r="BQ105" s="71">
        <v>23.351025996107509</v>
      </c>
      <c r="BR105" s="72">
        <v>12.484385853120667</v>
      </c>
      <c r="BS105" s="72">
        <v>13.886903209459842</v>
      </c>
      <c r="BT105" s="71">
        <v>15.26823233766925</v>
      </c>
      <c r="BU105" s="71">
        <v>16.449900215865291</v>
      </c>
      <c r="BV105" s="71">
        <v>15.733490849517938</v>
      </c>
      <c r="BW105" s="71">
        <v>14.808206695024218</v>
      </c>
      <c r="BX105" s="75">
        <v>48110</v>
      </c>
      <c r="BY105" s="75">
        <v>44624</v>
      </c>
      <c r="BZ105" s="75">
        <v>42011</v>
      </c>
      <c r="CA105" s="75">
        <v>45258</v>
      </c>
      <c r="CB105" s="75">
        <v>45752</v>
      </c>
      <c r="CC105" s="75">
        <v>62564</v>
      </c>
      <c r="CD105" s="75">
        <v>50288</v>
      </c>
      <c r="CE105" s="75">
        <v>47157</v>
      </c>
      <c r="CF105" s="75">
        <v>63172</v>
      </c>
      <c r="CG105" s="75">
        <v>45274</v>
      </c>
      <c r="CH105" s="75">
        <v>50511</v>
      </c>
      <c r="CI105" s="75">
        <v>56299</v>
      </c>
      <c r="CJ105" s="75">
        <v>31525</v>
      </c>
      <c r="CK105" s="75">
        <v>344226</v>
      </c>
      <c r="CL105" s="73">
        <v>2424812.7399999998</v>
      </c>
      <c r="CM105" s="73">
        <v>2893250.8299999996</v>
      </c>
      <c r="CN105" s="73">
        <v>3318926.38</v>
      </c>
      <c r="CO105" s="73">
        <v>3390278.3800000013</v>
      </c>
      <c r="CP105" s="73">
        <v>4005967.3899999997</v>
      </c>
      <c r="CQ105" s="73">
        <v>3031558.1599999988</v>
      </c>
      <c r="CR105" s="73">
        <v>2858618.6400000011</v>
      </c>
      <c r="CS105" s="73">
        <v>4707483.3900000006</v>
      </c>
      <c r="CT105" s="73">
        <v>2959435.28</v>
      </c>
      <c r="CU105" s="73">
        <v>2924511.31</v>
      </c>
      <c r="CV105" s="73">
        <v>2958148.5499999993</v>
      </c>
      <c r="CW105" s="73">
        <v>2793568.5199999996</v>
      </c>
      <c r="CX105" s="73">
        <v>2790377.0300000017</v>
      </c>
      <c r="CY105" s="77"/>
      <c r="CZ105" s="4">
        <v>175</v>
      </c>
      <c r="DA105" s="76" t="str">
        <f t="shared" si="8"/>
        <v>L175</v>
      </c>
      <c r="DB105" s="71">
        <v>2.5538962767196391</v>
      </c>
      <c r="DC105" s="71">
        <v>3.4886927164528134</v>
      </c>
      <c r="DD105" s="71">
        <v>1.0255518751167627</v>
      </c>
      <c r="DE105" s="71">
        <v>1.0853221201616157</v>
      </c>
      <c r="DF105" s="71">
        <v>1.1411060538275624</v>
      </c>
      <c r="DG105" s="71">
        <v>0.94991097805936731</v>
      </c>
      <c r="DH105" s="71">
        <v>0.77229781317496193</v>
      </c>
      <c r="DI105" s="71">
        <v>0.82174978355026329</v>
      </c>
      <c r="DJ105" s="71">
        <v>0.38241216144387025</v>
      </c>
      <c r="DK105" s="71">
        <v>0.62321308926362395</v>
      </c>
      <c r="DL105" s="71">
        <v>0.49889774177977447</v>
      </c>
      <c r="DM105" s="71">
        <v>0.35159213105585357</v>
      </c>
      <c r="DN105" s="71">
        <v>0.29299576378483777</v>
      </c>
      <c r="DO105" s="71">
        <v>0.51957227772062986</v>
      </c>
      <c r="DQ105" s="71"/>
      <c r="DR105" s="71"/>
      <c r="DS105" s="71"/>
      <c r="DT105" s="71"/>
      <c r="DU105" s="71"/>
      <c r="DV105" s="71"/>
      <c r="DW105" s="71"/>
      <c r="DX105" s="71"/>
      <c r="DY105" s="71"/>
      <c r="DZ105" s="71"/>
      <c r="EA105" s="71"/>
      <c r="EB105" s="71"/>
      <c r="EC105" s="71"/>
      <c r="ED105" s="71"/>
    </row>
    <row r="106" spans="1:134">
      <c r="A106" s="4">
        <v>176</v>
      </c>
      <c r="B106" s="46" t="s">
        <v>1162</v>
      </c>
      <c r="C106" s="65" t="str">
        <f t="shared" si="7"/>
        <v>L176</v>
      </c>
      <c r="D106" s="69">
        <v>989886.28000000014</v>
      </c>
      <c r="E106" s="68">
        <v>10416747.219999997</v>
      </c>
      <c r="F106" s="69">
        <v>200155.75000000012</v>
      </c>
      <c r="G106" s="69">
        <v>2174316.7699999958</v>
      </c>
      <c r="H106" s="70">
        <v>102.5946193596519</v>
      </c>
      <c r="I106" s="70">
        <v>26.379558592453712</v>
      </c>
      <c r="J106" s="69">
        <v>1509645.4700000002</v>
      </c>
      <c r="K106" s="69">
        <v>1297959.5400000003</v>
      </c>
      <c r="L106" s="69">
        <v>1393271.2500000002</v>
      </c>
      <c r="M106" s="69">
        <v>1555667.1800000002</v>
      </c>
      <c r="N106" s="69">
        <v>1889308.2500000002</v>
      </c>
      <c r="O106" s="69">
        <v>2117902.5099999998</v>
      </c>
      <c r="P106" s="69">
        <v>1345315.76</v>
      </c>
      <c r="Q106" s="69">
        <v>1341294.28</v>
      </c>
      <c r="R106" s="69">
        <v>2272436.39</v>
      </c>
      <c r="S106" s="69">
        <v>1334117.0499999998</v>
      </c>
      <c r="T106" s="69">
        <v>1533990.11</v>
      </c>
      <c r="U106" s="69">
        <v>1599707.3500000003</v>
      </c>
      <c r="V106" s="69">
        <v>989886.28000000014</v>
      </c>
      <c r="W106" s="70">
        <v>123.28926484927776</v>
      </c>
      <c r="X106" s="70">
        <v>98.097829091612482</v>
      </c>
      <c r="Y106" s="70">
        <v>105.49227385158852</v>
      </c>
      <c r="Z106" s="71">
        <v>102.24058471864892</v>
      </c>
      <c r="AA106" s="71">
        <v>106.87056213804279</v>
      </c>
      <c r="AB106" s="71">
        <v>96.710347168880446</v>
      </c>
      <c r="AC106" s="71">
        <v>100.239617341856</v>
      </c>
      <c r="AD106" s="71">
        <v>97.719169986747232</v>
      </c>
      <c r="AE106" s="71">
        <v>104.32717779571901</v>
      </c>
      <c r="AF106" s="71">
        <v>112.14060972063267</v>
      </c>
      <c r="AG106" s="71">
        <v>110.30037789368814</v>
      </c>
      <c r="AH106" s="71">
        <v>95.039001020865783</v>
      </c>
      <c r="AI106" s="71">
        <v>99.307247856704663</v>
      </c>
      <c r="AJ106" s="71">
        <v>12.566048167571541</v>
      </c>
      <c r="AK106" s="71">
        <v>-1.3411897585100974</v>
      </c>
      <c r="AL106" s="71">
        <v>2.8556804626125309</v>
      </c>
      <c r="AM106" s="71">
        <v>-5.245493445584037</v>
      </c>
      <c r="AN106" s="71">
        <v>-0.61615975974347315</v>
      </c>
      <c r="AO106" s="71">
        <v>-2.2253112382465079</v>
      </c>
      <c r="AP106" s="71">
        <v>5.4400858759584558</v>
      </c>
      <c r="AQ106" s="71">
        <v>25.119739485655003</v>
      </c>
      <c r="AR106" s="71">
        <v>83.378063904521071</v>
      </c>
      <c r="AS106" s="71">
        <v>-12.07327571000153</v>
      </c>
      <c r="AT106" s="71">
        <v>45.500207756476385</v>
      </c>
      <c r="AU106" s="71">
        <v>23.626439633398789</v>
      </c>
      <c r="AV106" s="72">
        <v>25.344816034907524</v>
      </c>
      <c r="AW106" s="73">
        <v>168525.75000000047</v>
      </c>
      <c r="AX106" s="73">
        <v>-17644.749999999767</v>
      </c>
      <c r="AY106" s="73">
        <v>38682.720000000438</v>
      </c>
      <c r="AZ106" s="73">
        <v>-86119.829999999842</v>
      </c>
      <c r="BA106" s="73">
        <v>-11666.279999999795</v>
      </c>
      <c r="BB106" s="73">
        <v>-22191.180000000633</v>
      </c>
      <c r="BC106" s="73">
        <v>69410.350000000093</v>
      </c>
      <c r="BD106" s="73">
        <v>269285.75000000023</v>
      </c>
      <c r="BE106" s="73">
        <v>1033227.9799999997</v>
      </c>
      <c r="BF106" s="73">
        <v>-183188.47999999998</v>
      </c>
      <c r="BG106" s="73">
        <v>479702.88000000035</v>
      </c>
      <c r="BH106" s="73">
        <v>305722.54000000004</v>
      </c>
      <c r="BI106" s="73">
        <v>200155.75000000012</v>
      </c>
      <c r="BJ106" s="71">
        <v>17.338554643169712</v>
      </c>
      <c r="BK106" s="71">
        <v>13.172110444123668</v>
      </c>
      <c r="BL106" s="71">
        <v>11.321180537235445</v>
      </c>
      <c r="BM106" s="71">
        <v>15.776338779533795</v>
      </c>
      <c r="BN106" s="71">
        <v>2.6365666003824355</v>
      </c>
      <c r="BO106" s="71">
        <v>8.9622869970121801</v>
      </c>
      <c r="BP106" s="71">
        <v>21.900522810882268</v>
      </c>
      <c r="BQ106" s="71">
        <v>23.861429015790623</v>
      </c>
      <c r="BR106" s="72">
        <v>16.160649634583628</v>
      </c>
      <c r="BS106" s="72">
        <v>16.278169458687852</v>
      </c>
      <c r="BT106" s="71">
        <v>18.686881215090466</v>
      </c>
      <c r="BU106" s="71">
        <v>17.169101761309928</v>
      </c>
      <c r="BV106" s="71">
        <v>17.558778633311238</v>
      </c>
      <c r="BW106" s="71">
        <v>17.138144626267838</v>
      </c>
      <c r="BX106" s="75">
        <v>27667</v>
      </c>
      <c r="BY106" s="75">
        <v>23122</v>
      </c>
      <c r="BZ106" s="75">
        <v>23893</v>
      </c>
      <c r="CA106" s="75">
        <v>26429</v>
      </c>
      <c r="CB106" s="75">
        <v>27044</v>
      </c>
      <c r="CC106" s="75">
        <v>29645</v>
      </c>
      <c r="CD106" s="75">
        <v>24205</v>
      </c>
      <c r="CE106" s="75">
        <v>24835</v>
      </c>
      <c r="CF106" s="75">
        <v>34779</v>
      </c>
      <c r="CG106" s="75">
        <v>26049</v>
      </c>
      <c r="CH106" s="75">
        <v>30961</v>
      </c>
      <c r="CI106" s="75">
        <v>33334</v>
      </c>
      <c r="CJ106" s="75">
        <v>20049</v>
      </c>
      <c r="CK106" s="75">
        <v>194212</v>
      </c>
      <c r="CL106" s="73">
        <v>2925529.9000000004</v>
      </c>
      <c r="CM106" s="73">
        <v>2719513.4299999997</v>
      </c>
      <c r="CN106" s="73">
        <v>2768494.0399999996</v>
      </c>
      <c r="CO106" s="73">
        <v>2900018.3099999991</v>
      </c>
      <c r="CP106" s="73">
        <v>2713369.7899999996</v>
      </c>
      <c r="CQ106" s="73">
        <v>2291454.9999999995</v>
      </c>
      <c r="CR106" s="73">
        <v>2526097.42</v>
      </c>
      <c r="CS106" s="73">
        <v>3304278.419999999</v>
      </c>
      <c r="CT106" s="73">
        <v>2527529.1399999997</v>
      </c>
      <c r="CU106" s="73">
        <v>2335336.5699999998</v>
      </c>
      <c r="CV106" s="73">
        <v>2422517.84</v>
      </c>
      <c r="CW106" s="73">
        <v>2310746.0700000003</v>
      </c>
      <c r="CX106" s="73">
        <v>2293362.7899999991</v>
      </c>
      <c r="CY106" s="77"/>
      <c r="CZ106" s="4">
        <v>176</v>
      </c>
      <c r="DA106" s="76" t="str">
        <f t="shared" si="8"/>
        <v>L176</v>
      </c>
      <c r="DB106" s="71">
        <v>1.0349949571645483</v>
      </c>
      <c r="DC106" s="71">
        <v>0.55575637514048071</v>
      </c>
      <c r="DD106" s="71">
        <v>0.88149247903387162</v>
      </c>
      <c r="DE106" s="71">
        <v>1.7291441486495092</v>
      </c>
      <c r="DF106" s="71">
        <v>1.1163800272466942</v>
      </c>
      <c r="DG106" s="71">
        <v>0.5922705323514238</v>
      </c>
      <c r="DH106" s="71">
        <v>0.33564978783720961</v>
      </c>
      <c r="DI106" s="71">
        <v>0.43231671027273183</v>
      </c>
      <c r="DJ106" s="71">
        <v>0.46326927344455171</v>
      </c>
      <c r="DK106" s="71">
        <v>0.27277014693546636</v>
      </c>
      <c r="DL106" s="71">
        <v>0.14771889048924206</v>
      </c>
      <c r="DM106" s="71">
        <v>0.14965427340094004</v>
      </c>
      <c r="DN106" s="71">
        <v>0.22829489988478568</v>
      </c>
      <c r="DO106" s="71">
        <v>0.30144971404947468</v>
      </c>
      <c r="DQ106" s="71"/>
      <c r="DR106" s="71"/>
      <c r="DS106" s="71"/>
      <c r="DT106" s="71"/>
      <c r="DU106" s="71"/>
      <c r="DV106" s="71"/>
      <c r="DW106" s="71"/>
      <c r="DX106" s="71"/>
      <c r="DY106" s="71"/>
      <c r="DZ106" s="71"/>
      <c r="EA106" s="71"/>
      <c r="EB106" s="71"/>
      <c r="EC106" s="71"/>
      <c r="ED106" s="71"/>
    </row>
    <row r="107" spans="1:134">
      <c r="A107" s="4">
        <v>177</v>
      </c>
      <c r="B107" s="46" t="s">
        <v>1170</v>
      </c>
      <c r="C107" s="65" t="str">
        <f t="shared" si="7"/>
        <v>L177</v>
      </c>
      <c r="D107" s="69">
        <v>1049912.3700000003</v>
      </c>
      <c r="E107" s="68">
        <v>8746307.820000004</v>
      </c>
      <c r="F107" s="69">
        <v>341529.12000000034</v>
      </c>
      <c r="G107" s="69">
        <v>1401082.4800000042</v>
      </c>
      <c r="H107" s="70">
        <v>96.74921163057877</v>
      </c>
      <c r="I107" s="70">
        <v>19.074737875911161</v>
      </c>
      <c r="J107" s="69">
        <v>1490063.0399999998</v>
      </c>
      <c r="K107" s="69">
        <v>1055346.9899999998</v>
      </c>
      <c r="L107" s="69">
        <v>970753.63999999978</v>
      </c>
      <c r="M107" s="69">
        <v>1248247.1499999999</v>
      </c>
      <c r="N107" s="69">
        <v>1683296.3499999999</v>
      </c>
      <c r="O107" s="69">
        <v>1776544.4900000005</v>
      </c>
      <c r="P107" s="69">
        <v>1117910.2199999997</v>
      </c>
      <c r="Q107" s="69">
        <v>989426.3</v>
      </c>
      <c r="R107" s="69">
        <v>1857610.6900000004</v>
      </c>
      <c r="S107" s="69">
        <v>1039584.1299999999</v>
      </c>
      <c r="T107" s="69">
        <v>1249568.9000000004</v>
      </c>
      <c r="U107" s="69">
        <v>1442295.2099999997</v>
      </c>
      <c r="V107" s="69">
        <v>1049912.3700000003</v>
      </c>
      <c r="W107" s="70">
        <v>138.39669387295567</v>
      </c>
      <c r="X107" s="70">
        <v>102.47502441742537</v>
      </c>
      <c r="Y107" s="70">
        <v>89.529662002828047</v>
      </c>
      <c r="Z107" s="71">
        <v>98.869631320128676</v>
      </c>
      <c r="AA107" s="71">
        <v>110.33075982274352</v>
      </c>
      <c r="AB107" s="71">
        <v>91.730040623653963</v>
      </c>
      <c r="AC107" s="71">
        <v>95.245289313850321</v>
      </c>
      <c r="AD107" s="71">
        <v>82.361555177405933</v>
      </c>
      <c r="AE107" s="71">
        <v>96.012797485362412</v>
      </c>
      <c r="AF107" s="71">
        <v>95.49976151886726</v>
      </c>
      <c r="AG107" s="71">
        <v>95.834226822862917</v>
      </c>
      <c r="AH107" s="71">
        <v>103.28701796441915</v>
      </c>
      <c r="AI107" s="71">
        <v>111.51005978610615</v>
      </c>
      <c r="AJ107" s="71">
        <v>29.35802553763174</v>
      </c>
      <c r="AK107" s="71">
        <v>16.158670940692765</v>
      </c>
      <c r="AL107" s="71">
        <v>-9.3038723892004409</v>
      </c>
      <c r="AM107" s="71">
        <v>3.7263389044261741</v>
      </c>
      <c r="AN107" s="71">
        <v>11.355972839588869</v>
      </c>
      <c r="AO107" s="71">
        <v>2.835736872046013</v>
      </c>
      <c r="AP107" s="71">
        <v>-2.3316845603478686</v>
      </c>
      <c r="AQ107" s="71">
        <v>4.3655495335119143</v>
      </c>
      <c r="AR107" s="71">
        <v>79.884825374924986</v>
      </c>
      <c r="AS107" s="71">
        <v>-26.420937014086597</v>
      </c>
      <c r="AT107" s="71">
        <v>21.960861672200217</v>
      </c>
      <c r="AU107" s="71">
        <v>34.280452644029793</v>
      </c>
      <c r="AV107" s="72">
        <v>48.21247820300669</v>
      </c>
      <c r="AW107" s="73">
        <v>338172.35999999987</v>
      </c>
      <c r="AX107" s="73">
        <v>146807.84999999986</v>
      </c>
      <c r="AY107" s="73">
        <v>-99582.730000000098</v>
      </c>
      <c r="AZ107" s="73">
        <v>44842.919999999693</v>
      </c>
      <c r="BA107" s="73">
        <v>171664.89999999991</v>
      </c>
      <c r="BB107" s="73">
        <v>65909.790000000503</v>
      </c>
      <c r="BC107" s="73">
        <v>-26688.429999999935</v>
      </c>
      <c r="BD107" s="73">
        <v>41387.119999999995</v>
      </c>
      <c r="BE107" s="73">
        <v>824943.99000000011</v>
      </c>
      <c r="BF107" s="73">
        <v>-373296.23</v>
      </c>
      <c r="BG107" s="73">
        <v>225003.4100000005</v>
      </c>
      <c r="BH107" s="73">
        <v>368203.49999999977</v>
      </c>
      <c r="BI107" s="73">
        <v>341529.12000000034</v>
      </c>
      <c r="BJ107" s="71">
        <v>20.244377679430205</v>
      </c>
      <c r="BK107" s="71">
        <v>15.040435971543467</v>
      </c>
      <c r="BL107" s="71">
        <v>12.501858558469529</v>
      </c>
      <c r="BM107" s="71">
        <v>13.959485329998149</v>
      </c>
      <c r="BN107" s="71">
        <v>5.3522003184069646</v>
      </c>
      <c r="BO107" s="71">
        <v>12.655448150508015</v>
      </c>
      <c r="BP107" s="71">
        <v>23.745974522354654</v>
      </c>
      <c r="BQ107" s="71">
        <v>25.236638279835073</v>
      </c>
      <c r="BR107" s="72">
        <v>18.072028939036112</v>
      </c>
      <c r="BS107" s="72">
        <v>15.460849796406546</v>
      </c>
      <c r="BT107" s="71">
        <v>17.341522487759402</v>
      </c>
      <c r="BU107" s="71">
        <v>18.899661658636386</v>
      </c>
      <c r="BV107" s="71">
        <v>17.882991158108133</v>
      </c>
      <c r="BW107" s="71">
        <v>17.965922914516582</v>
      </c>
      <c r="BX107" s="75">
        <v>42006</v>
      </c>
      <c r="BY107" s="75">
        <v>31095</v>
      </c>
      <c r="BZ107" s="75">
        <v>28538</v>
      </c>
      <c r="CA107" s="75">
        <v>31986</v>
      </c>
      <c r="CB107" s="75">
        <v>39043</v>
      </c>
      <c r="CC107" s="75">
        <v>42882</v>
      </c>
      <c r="CD107" s="75">
        <v>31252</v>
      </c>
      <c r="CE107" s="75">
        <v>29592</v>
      </c>
      <c r="CF107" s="75">
        <v>39038</v>
      </c>
      <c r="CG107" s="75">
        <v>30329</v>
      </c>
      <c r="CH107" s="75">
        <v>33206</v>
      </c>
      <c r="CI107" s="75">
        <v>38785</v>
      </c>
      <c r="CJ107" s="75">
        <v>26714</v>
      </c>
      <c r="CK107" s="75">
        <v>228916</v>
      </c>
      <c r="CL107" s="73">
        <v>1601691.0799999996</v>
      </c>
      <c r="CM107" s="73">
        <v>1365335.8299999998</v>
      </c>
      <c r="CN107" s="73">
        <v>1782180.75</v>
      </c>
      <c r="CO107" s="73">
        <v>1779736.8399999994</v>
      </c>
      <c r="CP107" s="73">
        <v>1690240.8099999998</v>
      </c>
      <c r="CQ107" s="73">
        <v>1271872.76</v>
      </c>
      <c r="CR107" s="73">
        <v>1454087.4500000009</v>
      </c>
      <c r="CS107" s="73">
        <v>1843692.8799999997</v>
      </c>
      <c r="CT107" s="73">
        <v>1883987.43</v>
      </c>
      <c r="CU107" s="73">
        <v>1676308.9400000004</v>
      </c>
      <c r="CV107" s="73">
        <v>1573144.8899999997</v>
      </c>
      <c r="CW107" s="73">
        <v>1704498.2399999995</v>
      </c>
      <c r="CX107" s="73">
        <v>1791366.1399999997</v>
      </c>
      <c r="CY107" s="77"/>
      <c r="CZ107" s="4">
        <v>177</v>
      </c>
      <c r="DA107" s="76" t="str">
        <f t="shared" si="8"/>
        <v>L177</v>
      </c>
      <c r="DB107" s="71">
        <v>1.5640206040329392</v>
      </c>
      <c r="DC107" s="71">
        <v>1.9036619587713064</v>
      </c>
      <c r="DD107" s="71">
        <v>0.23580412156592603</v>
      </c>
      <c r="DE107" s="71">
        <v>0.48011106428483874</v>
      </c>
      <c r="DF107" s="71">
        <v>0.23556604940060091</v>
      </c>
      <c r="DG107" s="71">
        <v>0.2050591734626368</v>
      </c>
      <c r="DH107" s="71">
        <v>0.15475080998222404</v>
      </c>
      <c r="DI107" s="71">
        <v>7.6616926297096877E-2</v>
      </c>
      <c r="DJ107" s="71">
        <v>0.20734449980358144</v>
      </c>
      <c r="DK107" s="71">
        <v>9.0320375755775978E-2</v>
      </c>
      <c r="DL107" s="71">
        <v>0.10523299018392056</v>
      </c>
      <c r="DM107" s="71">
        <v>0.23503484736232186</v>
      </c>
      <c r="DN107" s="71">
        <v>9.5282731749459323E-2</v>
      </c>
      <c r="DO107" s="71">
        <v>0.14839764638166666</v>
      </c>
      <c r="DQ107" s="71"/>
      <c r="DR107" s="71"/>
      <c r="DS107" s="71"/>
      <c r="DT107" s="71"/>
      <c r="DU107" s="71"/>
      <c r="DV107" s="71"/>
      <c r="DW107" s="71"/>
      <c r="DX107" s="71"/>
      <c r="DY107" s="71"/>
      <c r="DZ107" s="71"/>
      <c r="EA107" s="71"/>
      <c r="EB107" s="71"/>
      <c r="EC107" s="71"/>
      <c r="ED107" s="71"/>
    </row>
    <row r="108" spans="1:134">
      <c r="A108" s="4">
        <v>502</v>
      </c>
      <c r="B108" s="46" t="s">
        <v>1181</v>
      </c>
      <c r="C108" s="65" t="str">
        <f t="shared" si="7"/>
        <v>L502</v>
      </c>
      <c r="D108" s="69">
        <v>1078294.1700000002</v>
      </c>
      <c r="E108" s="68">
        <v>12844063.779999996</v>
      </c>
      <c r="F108" s="69">
        <v>194817.99000000011</v>
      </c>
      <c r="G108" s="69">
        <v>1148343.8399999943</v>
      </c>
      <c r="H108" s="70">
        <v>88.970052790357656</v>
      </c>
      <c r="I108" s="70">
        <v>9.81849638920127</v>
      </c>
      <c r="J108" s="69">
        <v>1846755.49</v>
      </c>
      <c r="K108" s="69">
        <v>1708702.2299999997</v>
      </c>
      <c r="L108" s="69">
        <v>1650518.5899999999</v>
      </c>
      <c r="M108" s="69">
        <v>2044241.4600000002</v>
      </c>
      <c r="N108" s="69">
        <v>2368679.16</v>
      </c>
      <c r="O108" s="69">
        <v>3030512.45</v>
      </c>
      <c r="P108" s="69">
        <v>1704636.1300000004</v>
      </c>
      <c r="Q108" s="69">
        <v>1568442.16</v>
      </c>
      <c r="R108" s="69">
        <v>3359011.9099999997</v>
      </c>
      <c r="S108" s="69">
        <v>1613489.7699999998</v>
      </c>
      <c r="T108" s="69">
        <v>1727402.22</v>
      </c>
      <c r="U108" s="69">
        <v>1792787.4200000002</v>
      </c>
      <c r="V108" s="69">
        <v>1078294.1700000002</v>
      </c>
      <c r="W108" s="70">
        <v>104.12602478275016</v>
      </c>
      <c r="X108" s="70">
        <v>98.051356892464241</v>
      </c>
      <c r="Y108" s="70">
        <v>95.585551789401094</v>
      </c>
      <c r="Z108" s="71">
        <v>98.624310438060931</v>
      </c>
      <c r="AA108" s="71">
        <v>94.360619030005523</v>
      </c>
      <c r="AB108" s="71">
        <v>85.077938237098408</v>
      </c>
      <c r="AC108" s="71">
        <v>88.934375283279621</v>
      </c>
      <c r="AD108" s="71">
        <v>81.217781058617277</v>
      </c>
      <c r="AE108" s="71">
        <v>92.039882534454748</v>
      </c>
      <c r="AF108" s="71">
        <v>80.7576442829087</v>
      </c>
      <c r="AG108" s="71">
        <v>84.246505543667979</v>
      </c>
      <c r="AH108" s="71">
        <v>100.3492684490636</v>
      </c>
      <c r="AI108" s="71">
        <v>97.664589820607233</v>
      </c>
      <c r="AJ108" s="71">
        <v>14.684599039024482</v>
      </c>
      <c r="AK108" s="71">
        <v>5.3279514048398369</v>
      </c>
      <c r="AL108" s="71">
        <v>4.0615007954483806</v>
      </c>
      <c r="AM108" s="71">
        <v>2.5968357573305623</v>
      </c>
      <c r="AN108" s="71">
        <v>-4.9327276437511109</v>
      </c>
      <c r="AO108" s="71">
        <v>-10.608372757371487</v>
      </c>
      <c r="AP108" s="71">
        <v>-7.1798400453838562</v>
      </c>
      <c r="AQ108" s="71">
        <v>1.4330921027516652E-2</v>
      </c>
      <c r="AR108" s="71">
        <v>88.333470279707285</v>
      </c>
      <c r="AS108" s="71">
        <v>-39.040169193978038</v>
      </c>
      <c r="AT108" s="71">
        <v>9.691729361552115</v>
      </c>
      <c r="AU108" s="71">
        <v>27.83700291259774</v>
      </c>
      <c r="AV108" s="72">
        <v>22.051300805868944</v>
      </c>
      <c r="AW108" s="73">
        <v>236464.73999999976</v>
      </c>
      <c r="AX108" s="73">
        <v>86433.679999999935</v>
      </c>
      <c r="AY108" s="73">
        <v>64419.429999999935</v>
      </c>
      <c r="AZ108" s="73">
        <v>51741.939999999944</v>
      </c>
      <c r="BA108" s="73">
        <v>-122902.95999999996</v>
      </c>
      <c r="BB108" s="73">
        <v>-325149.63000000035</v>
      </c>
      <c r="BC108" s="73">
        <v>-131857.2900000005</v>
      </c>
      <c r="BD108" s="73">
        <v>224.73999999952503</v>
      </c>
      <c r="BE108" s="73">
        <v>1575467.0599999998</v>
      </c>
      <c r="BF108" s="73">
        <v>-1033318.3799999997</v>
      </c>
      <c r="BG108" s="73">
        <v>152623.30999999982</v>
      </c>
      <c r="BH108" s="73">
        <v>390386.41000000015</v>
      </c>
      <c r="BI108" s="73">
        <v>194817.99000000011</v>
      </c>
      <c r="BJ108" s="71">
        <v>22.040854381910883</v>
      </c>
      <c r="BK108" s="71">
        <v>16.352444990609062</v>
      </c>
      <c r="BL108" s="71">
        <v>16.426009257781214</v>
      </c>
      <c r="BM108" s="71">
        <v>17.048654536003241</v>
      </c>
      <c r="BN108" s="71">
        <v>8.1205148196303707</v>
      </c>
      <c r="BO108" s="71">
        <v>15.440633430151017</v>
      </c>
      <c r="BP108" s="71">
        <v>22.677860854199892</v>
      </c>
      <c r="BQ108" s="71">
        <v>24.56466898033219</v>
      </c>
      <c r="BR108" s="72">
        <v>14.638049654870114</v>
      </c>
      <c r="BS108" s="72">
        <v>14.674751446121192</v>
      </c>
      <c r="BT108" s="71">
        <v>17.124503534101887</v>
      </c>
      <c r="BU108" s="71">
        <v>18.950040566951895</v>
      </c>
      <c r="BV108" s="71">
        <v>18.045971005250124</v>
      </c>
      <c r="BW108" s="71">
        <v>16.565708307800023</v>
      </c>
      <c r="BX108" s="75">
        <v>41315</v>
      </c>
      <c r="BY108" s="75">
        <v>37112</v>
      </c>
      <c r="BZ108" s="75">
        <v>35610</v>
      </c>
      <c r="CA108" s="75">
        <v>39320</v>
      </c>
      <c r="CB108" s="75">
        <v>42092</v>
      </c>
      <c r="CC108" s="75">
        <v>49294</v>
      </c>
      <c r="CD108" s="75">
        <v>37586</v>
      </c>
      <c r="CE108" s="75">
        <v>36713</v>
      </c>
      <c r="CF108" s="75">
        <v>53817</v>
      </c>
      <c r="CG108" s="75">
        <v>36636</v>
      </c>
      <c r="CH108" s="75">
        <v>41219</v>
      </c>
      <c r="CI108" s="75">
        <v>44605</v>
      </c>
      <c r="CJ108" s="75">
        <v>26311</v>
      </c>
      <c r="CK108" s="75">
        <v>276887</v>
      </c>
      <c r="CL108" s="73">
        <v>2248000.96</v>
      </c>
      <c r="CM108" s="73">
        <v>2480972.4699999997</v>
      </c>
      <c r="CN108" s="73">
        <v>2494786.1900000004</v>
      </c>
      <c r="CO108" s="73">
        <v>2635896.79</v>
      </c>
      <c r="CP108" s="73">
        <v>3150680.3299999982</v>
      </c>
      <c r="CQ108" s="73">
        <v>2331290.33</v>
      </c>
      <c r="CR108" s="73">
        <v>2444352.88</v>
      </c>
      <c r="CS108" s="73">
        <v>3399237.8999999985</v>
      </c>
      <c r="CT108" s="73">
        <v>2763434.0999999996</v>
      </c>
      <c r="CU108" s="73">
        <v>2594011.8899999997</v>
      </c>
      <c r="CV108" s="73">
        <v>2185615.3899999997</v>
      </c>
      <c r="CW108" s="73">
        <v>2366208.3999999994</v>
      </c>
      <c r="CX108" s="73">
        <v>2324658.98</v>
      </c>
      <c r="CY108" s="77"/>
      <c r="CZ108" s="4">
        <v>502</v>
      </c>
      <c r="DA108" s="76" t="str">
        <f t="shared" si="8"/>
        <v>L502</v>
      </c>
      <c r="DB108" s="71">
        <v>1.4447752690668965</v>
      </c>
      <c r="DC108" s="71">
        <v>1.1880815343533901</v>
      </c>
      <c r="DD108" s="71">
        <v>0.84274563768440747</v>
      </c>
      <c r="DE108" s="71">
        <v>1.2105646763353428</v>
      </c>
      <c r="DF108" s="71">
        <v>0.88230350571319882</v>
      </c>
      <c r="DG108" s="71">
        <v>0.62251367422449078</v>
      </c>
      <c r="DH108" s="71">
        <v>0.40069981851965669</v>
      </c>
      <c r="DI108" s="71">
        <v>0.67924598021025895</v>
      </c>
      <c r="DJ108" s="71">
        <v>0.7841050732619681</v>
      </c>
      <c r="DK108" s="71">
        <v>0.26109411513622921</v>
      </c>
      <c r="DL108" s="71">
        <v>0.34072336764571848</v>
      </c>
      <c r="DM108" s="71">
        <v>0.28270493784209427</v>
      </c>
      <c r="DN108" s="71">
        <v>0.25049645364024797</v>
      </c>
      <c r="DO108" s="71">
        <v>0.47982524503325258</v>
      </c>
      <c r="DQ108" s="71"/>
      <c r="DR108" s="71"/>
      <c r="DS108" s="71"/>
      <c r="DT108" s="71"/>
      <c r="DU108" s="71"/>
      <c r="DV108" s="71"/>
      <c r="DW108" s="71"/>
      <c r="DX108" s="71"/>
      <c r="DY108" s="71"/>
      <c r="DZ108" s="71"/>
      <c r="EA108" s="71"/>
      <c r="EB108" s="71"/>
      <c r="EC108" s="71"/>
      <c r="ED108" s="71"/>
    </row>
    <row r="109" spans="1:134">
      <c r="A109" s="4">
        <v>501</v>
      </c>
      <c r="B109" s="46" t="s">
        <v>1188</v>
      </c>
      <c r="C109" s="65" t="str">
        <f t="shared" si="7"/>
        <v>L501</v>
      </c>
      <c r="D109" s="69">
        <v>280252.14</v>
      </c>
      <c r="E109" s="68">
        <v>3352650.7499999995</v>
      </c>
      <c r="F109" s="69">
        <v>51486.410000000033</v>
      </c>
      <c r="G109" s="69">
        <v>202644.69999999972</v>
      </c>
      <c r="H109" s="70">
        <v>86.571871571731293</v>
      </c>
      <c r="I109" s="70">
        <v>6.4331527236273001</v>
      </c>
      <c r="J109" s="69">
        <v>431302.07</v>
      </c>
      <c r="K109" s="69">
        <v>443356.78</v>
      </c>
      <c r="L109" s="69">
        <v>412722.34999999992</v>
      </c>
      <c r="M109" s="69">
        <v>454621.91999999993</v>
      </c>
      <c r="N109" s="69">
        <v>505201.77999999991</v>
      </c>
      <c r="O109" s="69">
        <v>655177.19999999984</v>
      </c>
      <c r="P109" s="69">
        <v>400743.23</v>
      </c>
      <c r="Q109" s="69">
        <v>372967.89999999997</v>
      </c>
      <c r="R109" s="69">
        <v>937115.32</v>
      </c>
      <c r="S109" s="69">
        <v>430830.48</v>
      </c>
      <c r="T109" s="69">
        <v>473492.78999999992</v>
      </c>
      <c r="U109" s="69">
        <v>457248.88999999996</v>
      </c>
      <c r="V109" s="69">
        <v>280252.14</v>
      </c>
      <c r="W109" s="70">
        <v>89.39167104304812</v>
      </c>
      <c r="X109" s="70">
        <v>94.872859547964808</v>
      </c>
      <c r="Y109" s="70">
        <v>93.796265721298781</v>
      </c>
      <c r="Z109" s="71">
        <v>89.5909428672839</v>
      </c>
      <c r="AA109" s="71">
        <v>94.320471027454118</v>
      </c>
      <c r="AB109" s="71">
        <v>96.353939749249534</v>
      </c>
      <c r="AC109" s="71">
        <v>90.713520921952906</v>
      </c>
      <c r="AD109" s="71">
        <v>73.100287760235645</v>
      </c>
      <c r="AE109" s="71">
        <v>85.827277610074816</v>
      </c>
      <c r="AF109" s="71">
        <v>88.968243535046014</v>
      </c>
      <c r="AG109" s="71">
        <v>83.990706615847174</v>
      </c>
      <c r="AH109" s="71">
        <v>92.152273023407488</v>
      </c>
      <c r="AI109" s="71">
        <v>98.454771797071871</v>
      </c>
      <c r="AJ109" s="71">
        <v>-2.5139680335952375</v>
      </c>
      <c r="AK109" s="71">
        <v>-10.726256920245291</v>
      </c>
      <c r="AL109" s="71">
        <v>-15.641189634774754</v>
      </c>
      <c r="AM109" s="71">
        <v>-5.0363623636851207</v>
      </c>
      <c r="AN109" s="71">
        <v>-17.023434802157368</v>
      </c>
      <c r="AO109" s="71">
        <v>-12.369328518650368</v>
      </c>
      <c r="AP109" s="71">
        <v>-6.4311434356467911</v>
      </c>
      <c r="AQ109" s="71">
        <v>-8.5755656117470593</v>
      </c>
      <c r="AR109" s="71">
        <v>76.874114912503416</v>
      </c>
      <c r="AS109" s="71">
        <v>-41.159129843339649</v>
      </c>
      <c r="AT109" s="71">
        <v>9.6502945284179233</v>
      </c>
      <c r="AU109" s="71">
        <v>16.894432196667573</v>
      </c>
      <c r="AV109" s="72">
        <v>22.506172581006801</v>
      </c>
      <c r="AW109" s="73">
        <v>-11122.409999999916</v>
      </c>
      <c r="AX109" s="73">
        <v>-53269.399999999907</v>
      </c>
      <c r="AY109" s="73">
        <v>-76523.94</v>
      </c>
      <c r="AZ109" s="73">
        <v>-24110.710000000021</v>
      </c>
      <c r="BA109" s="73">
        <v>-103639.9800000001</v>
      </c>
      <c r="BB109" s="73">
        <v>-71818.610000000102</v>
      </c>
      <c r="BC109" s="73">
        <v>-27543.749999999942</v>
      </c>
      <c r="BD109" s="73">
        <v>-34984.200000000128</v>
      </c>
      <c r="BE109" s="73">
        <v>407294.81999999995</v>
      </c>
      <c r="BF109" s="73">
        <v>-301365.49000000034</v>
      </c>
      <c r="BG109" s="73">
        <v>41671.979999999923</v>
      </c>
      <c r="BH109" s="73">
        <v>66084.929999999877</v>
      </c>
      <c r="BI109" s="73">
        <v>51486.410000000033</v>
      </c>
      <c r="BJ109" s="71">
        <v>16.968472960808597</v>
      </c>
      <c r="BK109" s="71">
        <v>13.385780581679878</v>
      </c>
      <c r="BL109" s="71">
        <v>13.122248585294098</v>
      </c>
      <c r="BM109" s="71">
        <v>13.53540965961394</v>
      </c>
      <c r="BN109" s="71">
        <v>6.7971700384785319</v>
      </c>
      <c r="BO109" s="71">
        <v>9.3933063857850332</v>
      </c>
      <c r="BP109" s="71">
        <v>18.041588923245865</v>
      </c>
      <c r="BQ109" s="71">
        <v>21.205152930221082</v>
      </c>
      <c r="BR109" s="72">
        <v>10.64864425674623</v>
      </c>
      <c r="BS109" s="72">
        <v>14.811929084112268</v>
      </c>
      <c r="BT109" s="71">
        <v>14.980813942932862</v>
      </c>
      <c r="BU109" s="71">
        <v>15.591337660324122</v>
      </c>
      <c r="BV109" s="71">
        <v>14.383134452250484</v>
      </c>
      <c r="BW109" s="71">
        <v>13.262803493689606</v>
      </c>
      <c r="BX109" s="75">
        <v>13421</v>
      </c>
      <c r="BY109" s="75">
        <v>13513</v>
      </c>
      <c r="BZ109" s="75">
        <v>11751</v>
      </c>
      <c r="CA109" s="75">
        <v>12830</v>
      </c>
      <c r="CB109" s="75">
        <v>13169</v>
      </c>
      <c r="CC109" s="75">
        <v>15353</v>
      </c>
      <c r="CD109" s="75">
        <v>10875</v>
      </c>
      <c r="CE109" s="75">
        <v>10700</v>
      </c>
      <c r="CF109" s="75">
        <v>18719</v>
      </c>
      <c r="CG109" s="75">
        <v>12498</v>
      </c>
      <c r="CH109" s="75">
        <v>13424</v>
      </c>
      <c r="CI109" s="75">
        <v>13140</v>
      </c>
      <c r="CJ109" s="75">
        <v>7975</v>
      </c>
      <c r="CK109" s="75">
        <v>87331</v>
      </c>
      <c r="CL109" s="73">
        <v>828963.83999999997</v>
      </c>
      <c r="CM109" s="73">
        <v>776189.75000000012</v>
      </c>
      <c r="CN109" s="73">
        <v>796450.95000000007</v>
      </c>
      <c r="CO109" s="73">
        <v>980618.79</v>
      </c>
      <c r="CP109" s="73">
        <v>1033472.0299999999</v>
      </c>
      <c r="CQ109" s="73">
        <v>862772.81999999983</v>
      </c>
      <c r="CR109" s="73">
        <v>806208.3899999999</v>
      </c>
      <c r="CS109" s="73">
        <v>1178386.4899999998</v>
      </c>
      <c r="CT109" s="73">
        <v>913372.47000000032</v>
      </c>
      <c r="CU109" s="73">
        <v>915996.30999999994</v>
      </c>
      <c r="CV109" s="73">
        <v>912573.06000000029</v>
      </c>
      <c r="CW109" s="73">
        <v>926579.72999999986</v>
      </c>
      <c r="CX109" s="73">
        <v>859173.74000000011</v>
      </c>
      <c r="CY109" s="77"/>
      <c r="CZ109" s="4">
        <v>501</v>
      </c>
      <c r="DA109" s="76" t="str">
        <f t="shared" si="8"/>
        <v>L501</v>
      </c>
      <c r="DB109" s="71">
        <v>2.6519244440169851</v>
      </c>
      <c r="DC109" s="71">
        <v>3.2693140627579811</v>
      </c>
      <c r="DD109" s="71">
        <v>1.0707788337427016</v>
      </c>
      <c r="DE109" s="71">
        <v>1.6312430349189624</v>
      </c>
      <c r="DF109" s="71">
        <v>0.95343517793953658</v>
      </c>
      <c r="DG109" s="71">
        <v>0.78702134134811708</v>
      </c>
      <c r="DH109" s="71">
        <v>0.44090692000410409</v>
      </c>
      <c r="DI109" s="71">
        <v>0.34340619886377066</v>
      </c>
      <c r="DJ109" s="71">
        <v>0.32123444329170803</v>
      </c>
      <c r="DK109" s="71">
        <v>0.23092293183680457</v>
      </c>
      <c r="DL109" s="71">
        <v>0.18329886648542024</v>
      </c>
      <c r="DM109" s="71">
        <v>0.51770838084908077</v>
      </c>
      <c r="DN109" s="71">
        <v>0.10552305265241484</v>
      </c>
      <c r="DO109" s="71">
        <v>0.31611919972551461</v>
      </c>
      <c r="DQ109" s="71"/>
      <c r="DR109" s="71"/>
      <c r="DS109" s="71"/>
      <c r="DT109" s="71"/>
      <c r="DU109" s="71"/>
      <c r="DV109" s="71"/>
      <c r="DW109" s="71"/>
      <c r="DX109" s="71"/>
      <c r="DY109" s="71"/>
      <c r="DZ109" s="71"/>
      <c r="EA109" s="71"/>
      <c r="EB109" s="71"/>
      <c r="EC109" s="71"/>
      <c r="ED109" s="71"/>
    </row>
    <row r="110" spans="1:134">
      <c r="A110" s="4">
        <v>179</v>
      </c>
      <c r="B110" s="46" t="s">
        <v>1197</v>
      </c>
      <c r="C110" s="65" t="str">
        <f t="shared" si="7"/>
        <v>L179</v>
      </c>
      <c r="D110" s="69">
        <v>549724.82999999996</v>
      </c>
      <c r="E110" s="68">
        <v>5215987.08</v>
      </c>
      <c r="F110" s="69">
        <v>101421.93999999994</v>
      </c>
      <c r="G110" s="69">
        <v>413917.41999999993</v>
      </c>
      <c r="H110" s="70">
        <v>88.287135627294035</v>
      </c>
      <c r="I110" s="70">
        <v>8.6195630073387939</v>
      </c>
      <c r="J110" s="69">
        <v>870529.40999999992</v>
      </c>
      <c r="K110" s="69">
        <v>665212.02</v>
      </c>
      <c r="L110" s="69">
        <v>660521.85</v>
      </c>
      <c r="M110" s="69">
        <v>820510.09999999986</v>
      </c>
      <c r="N110" s="69">
        <v>1071016.01</v>
      </c>
      <c r="O110" s="69">
        <v>1210080.3400000001</v>
      </c>
      <c r="P110" s="69">
        <v>652362.26000000024</v>
      </c>
      <c r="Q110" s="69">
        <v>582090.74999999988</v>
      </c>
      <c r="R110" s="69">
        <v>1283099.82</v>
      </c>
      <c r="S110" s="69">
        <v>589165.72</v>
      </c>
      <c r="T110" s="69">
        <v>722911.58999999985</v>
      </c>
      <c r="U110" s="69">
        <v>836632.11</v>
      </c>
      <c r="V110" s="69">
        <v>549724.82999999996</v>
      </c>
      <c r="W110" s="70">
        <v>120.32858288405393</v>
      </c>
      <c r="X110" s="70">
        <v>89.47632475083067</v>
      </c>
      <c r="Y110" s="70">
        <v>92.047916093316886</v>
      </c>
      <c r="Z110" s="71">
        <v>94.736966414287139</v>
      </c>
      <c r="AA110" s="71">
        <v>92.848596833205022</v>
      </c>
      <c r="AB110" s="71">
        <v>87.051909784938857</v>
      </c>
      <c r="AC110" s="71">
        <v>86.186421058536126</v>
      </c>
      <c r="AD110" s="71">
        <v>78.332735473216317</v>
      </c>
      <c r="AE110" s="71">
        <v>85.229746155650005</v>
      </c>
      <c r="AF110" s="71">
        <v>77.528872836010294</v>
      </c>
      <c r="AG110" s="71">
        <v>86.416857487983464</v>
      </c>
      <c r="AH110" s="71">
        <v>108.44469558911361</v>
      </c>
      <c r="AI110" s="71">
        <v>102.83937232997427</v>
      </c>
      <c r="AJ110" s="71">
        <v>25.302826765057752</v>
      </c>
      <c r="AK110" s="71">
        <v>3.471584707281905</v>
      </c>
      <c r="AL110" s="71">
        <v>1.9725815991414652</v>
      </c>
      <c r="AM110" s="71">
        <v>3.7697236404085732</v>
      </c>
      <c r="AN110" s="71">
        <v>-3.6974345227200001</v>
      </c>
      <c r="AO110" s="71">
        <v>-5.1408192953026681</v>
      </c>
      <c r="AP110" s="71">
        <v>-10.119155634971101</v>
      </c>
      <c r="AQ110" s="71">
        <v>-2.0590242652328894</v>
      </c>
      <c r="AR110" s="71">
        <v>91.385705942406929</v>
      </c>
      <c r="AS110" s="71">
        <v>-46.067278028236025</v>
      </c>
      <c r="AT110" s="71">
        <v>6.975701278554447</v>
      </c>
      <c r="AU110" s="71">
        <v>40.604719942483044</v>
      </c>
      <c r="AV110" s="72">
        <v>22.623530265441726</v>
      </c>
      <c r="AW110" s="73">
        <v>175788.96999999974</v>
      </c>
      <c r="AX110" s="73">
        <v>22318.589999999851</v>
      </c>
      <c r="AY110" s="73">
        <v>12777.290000000154</v>
      </c>
      <c r="AZ110" s="73">
        <v>29807.309999999707</v>
      </c>
      <c r="BA110" s="73">
        <v>-41120.520000000019</v>
      </c>
      <c r="BB110" s="73">
        <v>-53396.039999999804</v>
      </c>
      <c r="BC110" s="73">
        <v>-73445.629999999772</v>
      </c>
      <c r="BD110" s="73">
        <v>-12237.360000000102</v>
      </c>
      <c r="BE110" s="73">
        <v>612673.67000000027</v>
      </c>
      <c r="BF110" s="73">
        <v>-503242.92999999947</v>
      </c>
      <c r="BG110" s="73">
        <v>47139.819999999949</v>
      </c>
      <c r="BH110" s="73">
        <v>241607.91000000015</v>
      </c>
      <c r="BI110" s="73">
        <v>101421.93999999994</v>
      </c>
      <c r="BJ110" s="71">
        <v>20.411859512211183</v>
      </c>
      <c r="BK110" s="71">
        <v>14.378266140387119</v>
      </c>
      <c r="BL110" s="71">
        <v>12.900600983282903</v>
      </c>
      <c r="BM110" s="71">
        <v>14.720565156338591</v>
      </c>
      <c r="BN110" s="71">
        <v>4.2243457002283558</v>
      </c>
      <c r="BO110" s="71">
        <v>12.233640884853624</v>
      </c>
      <c r="BP110" s="71">
        <v>23.8493343865835</v>
      </c>
      <c r="BQ110" s="71">
        <v>24.044125146380161</v>
      </c>
      <c r="BR110" s="72">
        <v>17.824455770164452</v>
      </c>
      <c r="BS110" s="72">
        <v>17.49814579696632</v>
      </c>
      <c r="BT110" s="71">
        <v>18.527512999638994</v>
      </c>
      <c r="BU110" s="71">
        <v>19.811999851464773</v>
      </c>
      <c r="BV110" s="71">
        <v>18.501141772340279</v>
      </c>
      <c r="BW110" s="71">
        <v>18.313469529766138</v>
      </c>
      <c r="BX110" s="75">
        <v>20439</v>
      </c>
      <c r="BY110" s="75">
        <v>15236</v>
      </c>
      <c r="BZ110" s="75">
        <v>15227</v>
      </c>
      <c r="CA110" s="75">
        <v>17628</v>
      </c>
      <c r="CB110" s="75">
        <v>19622</v>
      </c>
      <c r="CC110" s="75">
        <v>23723</v>
      </c>
      <c r="CD110" s="75">
        <v>15328</v>
      </c>
      <c r="CE110" s="75">
        <v>14092</v>
      </c>
      <c r="CF110" s="75">
        <v>20398</v>
      </c>
      <c r="CG110" s="75">
        <v>14338</v>
      </c>
      <c r="CH110" s="75">
        <v>16556</v>
      </c>
      <c r="CI110" s="75">
        <v>19949</v>
      </c>
      <c r="CJ110" s="75">
        <v>12275</v>
      </c>
      <c r="CK110" s="75">
        <v>112936</v>
      </c>
      <c r="CL110" s="73">
        <v>1155846.42</v>
      </c>
      <c r="CM110" s="73">
        <v>1198186.5199999998</v>
      </c>
      <c r="CN110" s="73">
        <v>1143311.3899999999</v>
      </c>
      <c r="CO110" s="73">
        <v>1190250.25</v>
      </c>
      <c r="CP110" s="73">
        <v>1122482.4499999997</v>
      </c>
      <c r="CQ110" s="73">
        <v>969145.42999999982</v>
      </c>
      <c r="CR110" s="73">
        <v>1008718.7899999997</v>
      </c>
      <c r="CS110" s="73">
        <v>1441409.82</v>
      </c>
      <c r="CT110" s="73">
        <v>1268974.9299999997</v>
      </c>
      <c r="CU110" s="73">
        <v>1227025.8700000003</v>
      </c>
      <c r="CV110" s="73">
        <v>1165780.4400000002</v>
      </c>
      <c r="CW110" s="73">
        <v>1246032.4300000002</v>
      </c>
      <c r="CX110" s="73">
        <v>1171562.3199999998</v>
      </c>
      <c r="CY110" s="77"/>
      <c r="CZ110" s="4">
        <v>179</v>
      </c>
      <c r="DA110" s="76" t="str">
        <f t="shared" si="8"/>
        <v>L179</v>
      </c>
      <c r="DB110" s="71">
        <v>1.0754401287889661</v>
      </c>
      <c r="DC110" s="71">
        <v>0.95543593534033122</v>
      </c>
      <c r="DD110" s="71">
        <v>0.49943181463485115</v>
      </c>
      <c r="DE110" s="71">
        <v>0.30687715468911625</v>
      </c>
      <c r="DF110" s="71">
        <v>0.55798935172805941</v>
      </c>
      <c r="DG110" s="71">
        <v>0.48436830540060938</v>
      </c>
      <c r="DH110" s="71">
        <v>0.39341973680759934</v>
      </c>
      <c r="DI110" s="71">
        <v>0.46967856512454798</v>
      </c>
      <c r="DJ110" s="71">
        <v>0.3143715255614995</v>
      </c>
      <c r="DK110" s="71">
        <v>0.14636559885710426</v>
      </c>
      <c r="DL110" s="71">
        <v>0.21528751355890438</v>
      </c>
      <c r="DM110" s="71">
        <v>0.23082538449840823</v>
      </c>
      <c r="DN110" s="71">
        <v>0.11129441645393716</v>
      </c>
      <c r="DO110" s="71">
        <v>0.27411306580835515</v>
      </c>
      <c r="DQ110" s="71"/>
      <c r="DR110" s="71"/>
      <c r="DS110" s="71"/>
      <c r="DT110" s="71"/>
      <c r="DU110" s="71"/>
      <c r="DV110" s="71"/>
      <c r="DW110" s="71"/>
      <c r="DX110" s="71"/>
      <c r="DY110" s="71"/>
      <c r="DZ110" s="71"/>
      <c r="EA110" s="71"/>
      <c r="EB110" s="71"/>
      <c r="EC110" s="71"/>
      <c r="ED110" s="71"/>
    </row>
    <row r="111" spans="1:134">
      <c r="A111" s="4">
        <v>178</v>
      </c>
      <c r="B111" s="46" t="s">
        <v>1206</v>
      </c>
      <c r="C111" s="65" t="str">
        <f t="shared" si="7"/>
        <v>L178</v>
      </c>
      <c r="D111" s="69">
        <v>478422.84</v>
      </c>
      <c r="E111" s="68">
        <v>5814272.9099999992</v>
      </c>
      <c r="F111" s="69">
        <v>65908.410000000033</v>
      </c>
      <c r="G111" s="69">
        <v>567248.79</v>
      </c>
      <c r="H111" s="70">
        <v>86.272317750132629</v>
      </c>
      <c r="I111" s="70">
        <v>10.810866827118758</v>
      </c>
      <c r="J111" s="69">
        <v>773121</v>
      </c>
      <c r="K111" s="69">
        <v>682555.50000000012</v>
      </c>
      <c r="L111" s="69">
        <v>719124.51</v>
      </c>
      <c r="M111" s="69">
        <v>816654.47000000009</v>
      </c>
      <c r="N111" s="69">
        <v>1100853.3</v>
      </c>
      <c r="O111" s="69">
        <v>1102060.58</v>
      </c>
      <c r="P111" s="69">
        <v>663268.25</v>
      </c>
      <c r="Q111" s="69">
        <v>672127.78999999992</v>
      </c>
      <c r="R111" s="69">
        <v>1733318.8999999997</v>
      </c>
      <c r="S111" s="69">
        <v>670071.27999999991</v>
      </c>
      <c r="T111" s="69">
        <v>770292.7300000001</v>
      </c>
      <c r="U111" s="69">
        <v>826771.12000000011</v>
      </c>
      <c r="V111" s="69">
        <v>478422.84</v>
      </c>
      <c r="W111" s="70">
        <v>104.23376563963866</v>
      </c>
      <c r="X111" s="70">
        <v>89.516677339990338</v>
      </c>
      <c r="Y111" s="70">
        <v>94.886165334593727</v>
      </c>
      <c r="Z111" s="71">
        <v>87.258463652010903</v>
      </c>
      <c r="AA111" s="71">
        <v>93.493869652478494</v>
      </c>
      <c r="AB111" s="71">
        <v>89.958817150105375</v>
      </c>
      <c r="AC111" s="71">
        <v>66.655093537023902</v>
      </c>
      <c r="AD111" s="71">
        <v>84.352229361590418</v>
      </c>
      <c r="AE111" s="71">
        <v>100.37754127959077</v>
      </c>
      <c r="AF111" s="71">
        <v>65.815682430901489</v>
      </c>
      <c r="AG111" s="71">
        <v>94.599307245301588</v>
      </c>
      <c r="AH111" s="71">
        <v>92.830074653347069</v>
      </c>
      <c r="AI111" s="71">
        <v>96.115866420608413</v>
      </c>
      <c r="AJ111" s="71">
        <v>1.963082216333123</v>
      </c>
      <c r="AK111" s="71">
        <v>-4.8936944964846791</v>
      </c>
      <c r="AL111" s="71">
        <v>2.1368006148962726</v>
      </c>
      <c r="AM111" s="71">
        <v>-10.361634519783225</v>
      </c>
      <c r="AN111" s="71">
        <v>-12.520295949662497</v>
      </c>
      <c r="AO111" s="71">
        <v>-12.113107498605446</v>
      </c>
      <c r="AP111" s="71">
        <v>-29.844664336131586</v>
      </c>
      <c r="AQ111" s="71">
        <v>5.8502015897598847</v>
      </c>
      <c r="AR111" s="71">
        <v>117.74706541511301</v>
      </c>
      <c r="AS111" s="71">
        <v>-41.855703098416882</v>
      </c>
      <c r="AT111" s="71">
        <v>24.776650441499392</v>
      </c>
      <c r="AU111" s="71">
        <v>20.115753324531703</v>
      </c>
      <c r="AV111" s="72">
        <v>15.977237450820825</v>
      </c>
      <c r="AW111" s="73">
        <v>14884.800000000163</v>
      </c>
      <c r="AX111" s="73">
        <v>-35120.889999999898</v>
      </c>
      <c r="AY111" s="73">
        <v>15044.780000000028</v>
      </c>
      <c r="AZ111" s="73">
        <v>-94400.149999999907</v>
      </c>
      <c r="BA111" s="73">
        <v>-157556.64999999991</v>
      </c>
      <c r="BB111" s="73">
        <v>-141738.84999999963</v>
      </c>
      <c r="BC111" s="73">
        <v>-282159.84000000008</v>
      </c>
      <c r="BD111" s="73">
        <v>37147.619999999995</v>
      </c>
      <c r="BE111" s="73">
        <v>937294.89999999991</v>
      </c>
      <c r="BF111" s="73">
        <v>-482356.93000000028</v>
      </c>
      <c r="BG111" s="73">
        <v>152955.49000000046</v>
      </c>
      <c r="BH111" s="73">
        <v>138459.14000000001</v>
      </c>
      <c r="BI111" s="73">
        <v>65908.410000000033</v>
      </c>
      <c r="BJ111" s="71">
        <v>16.387765904072655</v>
      </c>
      <c r="BK111" s="71">
        <v>12.751707593610403</v>
      </c>
      <c r="BL111" s="71">
        <v>9.9316853829787384</v>
      </c>
      <c r="BM111" s="71">
        <v>14.708654021172702</v>
      </c>
      <c r="BN111" s="71">
        <v>3.2597236672095811</v>
      </c>
      <c r="BO111" s="71">
        <v>6.6914455511902702</v>
      </c>
      <c r="BP111" s="71">
        <v>22.981464532149513</v>
      </c>
      <c r="BQ111" s="71">
        <v>20.77039407693221</v>
      </c>
      <c r="BR111" s="72">
        <v>14.317681593469789</v>
      </c>
      <c r="BS111" s="72">
        <v>13.734363703518277</v>
      </c>
      <c r="BT111" s="71">
        <v>16.641532978230416</v>
      </c>
      <c r="BU111" s="71">
        <v>17.756515493431046</v>
      </c>
      <c r="BV111" s="71">
        <v>14.78958247862732</v>
      </c>
      <c r="BW111" s="71">
        <v>15.278192635275552</v>
      </c>
      <c r="BX111" s="75">
        <v>14819</v>
      </c>
      <c r="BY111" s="75">
        <v>13021</v>
      </c>
      <c r="BZ111" s="75">
        <v>12566</v>
      </c>
      <c r="CA111" s="75">
        <v>13635</v>
      </c>
      <c r="CB111" s="75">
        <v>15896</v>
      </c>
      <c r="CC111" s="75">
        <v>17211</v>
      </c>
      <c r="CD111" s="75">
        <v>12248</v>
      </c>
      <c r="CE111" s="75">
        <v>11990</v>
      </c>
      <c r="CF111" s="75">
        <v>20962</v>
      </c>
      <c r="CG111" s="75">
        <v>12188</v>
      </c>
      <c r="CH111" s="75">
        <v>13323</v>
      </c>
      <c r="CI111" s="75">
        <v>14697</v>
      </c>
      <c r="CJ111" s="75">
        <v>8634</v>
      </c>
      <c r="CK111" s="75">
        <v>94042</v>
      </c>
      <c r="CL111" s="73">
        <v>1203745.9199999997</v>
      </c>
      <c r="CM111" s="73">
        <v>1867061.5299999996</v>
      </c>
      <c r="CN111" s="73">
        <v>1436148.3600000003</v>
      </c>
      <c r="CO111" s="73">
        <v>1785351.4399999997</v>
      </c>
      <c r="CP111" s="73">
        <v>1710158.6099999999</v>
      </c>
      <c r="CQ111" s="73">
        <v>1485593.1300000001</v>
      </c>
      <c r="CR111" s="73">
        <v>1589645.8300000003</v>
      </c>
      <c r="CS111" s="73">
        <v>1951889.5199999998</v>
      </c>
      <c r="CT111" s="73">
        <v>1687768.46</v>
      </c>
      <c r="CU111" s="73">
        <v>1748567.7700000007</v>
      </c>
      <c r="CV111" s="73">
        <v>1524249.6499999994</v>
      </c>
      <c r="CW111" s="73">
        <v>1453889.0600000003</v>
      </c>
      <c r="CX111" s="73">
        <v>1595550.1100000003</v>
      </c>
      <c r="CY111" s="77"/>
      <c r="CZ111" s="4">
        <v>178</v>
      </c>
      <c r="DA111" s="76" t="str">
        <f t="shared" si="8"/>
        <v>L178</v>
      </c>
      <c r="DB111" s="71">
        <v>2.7887590371913631</v>
      </c>
      <c r="DC111" s="71">
        <v>1.4499646621695614</v>
      </c>
      <c r="DD111" s="71">
        <v>0.46596813443832041</v>
      </c>
      <c r="DE111" s="71">
        <v>0.7420780315445582</v>
      </c>
      <c r="DF111" s="71">
        <v>0.50170863239061059</v>
      </c>
      <c r="DG111" s="71">
        <v>0.24147142998179028</v>
      </c>
      <c r="DH111" s="71">
        <v>0.29629301548450265</v>
      </c>
      <c r="DI111" s="71">
        <v>7.6841062223222747E-2</v>
      </c>
      <c r="DJ111" s="71">
        <v>0.24396895632327414</v>
      </c>
      <c r="DK111" s="71">
        <v>0.14841505968473981</v>
      </c>
      <c r="DL111" s="71">
        <v>0.10709039195891633</v>
      </c>
      <c r="DM111" s="71">
        <v>0.15273961563874505</v>
      </c>
      <c r="DN111" s="71">
        <v>7.8891108713119232E-2</v>
      </c>
      <c r="DO111" s="71">
        <v>0.17482845770809241</v>
      </c>
      <c r="DQ111" s="71"/>
      <c r="DR111" s="71"/>
      <c r="DS111" s="71"/>
      <c r="DT111" s="71"/>
      <c r="DU111" s="71"/>
      <c r="DV111" s="71"/>
      <c r="DW111" s="71"/>
      <c r="DX111" s="71"/>
      <c r="DY111" s="71"/>
      <c r="DZ111" s="71"/>
      <c r="EA111" s="71"/>
      <c r="EB111" s="71"/>
      <c r="EC111" s="71"/>
      <c r="ED111" s="71"/>
    </row>
    <row r="112" spans="1:134">
      <c r="A112" s="4">
        <v>181</v>
      </c>
      <c r="B112" s="46" t="s">
        <v>1214</v>
      </c>
      <c r="C112" s="65" t="str">
        <f t="shared" si="7"/>
        <v>L181</v>
      </c>
      <c r="D112" s="69">
        <v>322085.27</v>
      </c>
      <c r="E112" s="68">
        <v>3640516.71</v>
      </c>
      <c r="F112" s="69">
        <v>95484.630000000063</v>
      </c>
      <c r="G112" s="69">
        <v>1130681.9099999988</v>
      </c>
      <c r="H112" s="70">
        <v>113.63343785585806</v>
      </c>
      <c r="I112" s="70">
        <v>45.05005309512795</v>
      </c>
      <c r="J112" s="69">
        <v>421081.24999999988</v>
      </c>
      <c r="K112" s="69">
        <v>417577.0199999999</v>
      </c>
      <c r="L112" s="69">
        <v>389912.40999999992</v>
      </c>
      <c r="M112" s="69">
        <v>500738.97</v>
      </c>
      <c r="N112" s="69">
        <v>706265.28000000014</v>
      </c>
      <c r="O112" s="69">
        <v>697564.21000000008</v>
      </c>
      <c r="P112" s="69">
        <v>344138.95999999996</v>
      </c>
      <c r="Q112" s="69">
        <v>357824.65999999992</v>
      </c>
      <c r="R112" s="69">
        <v>1027179.7799999999</v>
      </c>
      <c r="S112" s="69">
        <v>408394.80999999994</v>
      </c>
      <c r="T112" s="69">
        <v>595169.17999999982</v>
      </c>
      <c r="U112" s="69">
        <v>585724.04999999993</v>
      </c>
      <c r="V112" s="69">
        <v>322085.27</v>
      </c>
      <c r="W112" s="70">
        <v>106.90339630965072</v>
      </c>
      <c r="X112" s="70">
        <v>103.67590899044382</v>
      </c>
      <c r="Y112" s="70">
        <v>105.47723551249597</v>
      </c>
      <c r="Z112" s="71">
        <v>110.40384995160349</v>
      </c>
      <c r="AA112" s="71">
        <v>113.07394697468072</v>
      </c>
      <c r="AB112" s="71">
        <v>98.00392377490877</v>
      </c>
      <c r="AC112" s="71">
        <v>94.099384995196587</v>
      </c>
      <c r="AD112" s="71">
        <v>98.777699172379684</v>
      </c>
      <c r="AE112" s="71">
        <v>114.82334320680378</v>
      </c>
      <c r="AF112" s="71">
        <v>84.93351209333504</v>
      </c>
      <c r="AG112" s="71">
        <v>168.24392774752206</v>
      </c>
      <c r="AH112" s="71">
        <v>125.70369502954387</v>
      </c>
      <c r="AI112" s="71">
        <v>114.76744961470527</v>
      </c>
      <c r="AJ112" s="71">
        <v>-12.822488600841343</v>
      </c>
      <c r="AK112" s="71">
        <v>-7.9581663596489882</v>
      </c>
      <c r="AL112" s="71">
        <v>1.4599700464520193</v>
      </c>
      <c r="AM112" s="71">
        <v>7.2962132184175577</v>
      </c>
      <c r="AN112" s="71">
        <v>14.912774996185018</v>
      </c>
      <c r="AO112" s="71">
        <v>7.5612632219751896</v>
      </c>
      <c r="AP112" s="71">
        <v>-2.1569351890799893</v>
      </c>
      <c r="AQ112" s="71">
        <v>31.356564295634847</v>
      </c>
      <c r="AR112" s="71">
        <v>190.38910191670757</v>
      </c>
      <c r="AS112" s="71">
        <v>-35.288173475026795</v>
      </c>
      <c r="AT112" s="71">
        <v>85.851862649360584</v>
      </c>
      <c r="AU112" s="71">
        <v>65.440016644440789</v>
      </c>
      <c r="AV112" s="72">
        <v>42.137846565658464</v>
      </c>
      <c r="AW112" s="73">
        <v>-61934.660000000149</v>
      </c>
      <c r="AX112" s="73">
        <v>-36104.75</v>
      </c>
      <c r="AY112" s="73">
        <v>5610.6899999999441</v>
      </c>
      <c r="AZ112" s="73">
        <v>34050.580000000016</v>
      </c>
      <c r="BA112" s="73">
        <v>91655.390000000247</v>
      </c>
      <c r="BB112" s="73">
        <v>54990.820000000182</v>
      </c>
      <c r="BC112" s="73">
        <v>-7586.4900000000489</v>
      </c>
      <c r="BD112" s="73">
        <v>85417.51999999996</v>
      </c>
      <c r="BE112" s="73">
        <v>673454.46</v>
      </c>
      <c r="BF112" s="73">
        <v>-222702.83000000007</v>
      </c>
      <c r="BG112" s="73">
        <v>274930.7</v>
      </c>
      <c r="BH112" s="73">
        <v>231683.91999999987</v>
      </c>
      <c r="BI112" s="73">
        <v>95484.630000000063</v>
      </c>
      <c r="BJ112" s="71">
        <v>17.230462880158122</v>
      </c>
      <c r="BK112" s="71">
        <v>17.299754587610945</v>
      </c>
      <c r="BL112" s="71">
        <v>14.777262989798871</v>
      </c>
      <c r="BM112" s="71">
        <v>16.469189786786316</v>
      </c>
      <c r="BN112" s="71">
        <v>2.8005650323360376</v>
      </c>
      <c r="BO112" s="71">
        <v>6.2702516546111529</v>
      </c>
      <c r="BP112" s="71">
        <v>20.099769959931265</v>
      </c>
      <c r="BQ112" s="71">
        <v>23.597441892358887</v>
      </c>
      <c r="BR112" s="72">
        <v>18.371284244543062</v>
      </c>
      <c r="BS112" s="72">
        <v>17.568691608612795</v>
      </c>
      <c r="BT112" s="71">
        <v>22.555670880820617</v>
      </c>
      <c r="BU112" s="71">
        <v>17.545154589324287</v>
      </c>
      <c r="BV112" s="71">
        <v>14.939849157982952</v>
      </c>
      <c r="BW112" s="71">
        <v>17.80623626846279</v>
      </c>
      <c r="BX112" s="75">
        <v>11249</v>
      </c>
      <c r="BY112" s="75">
        <v>12040</v>
      </c>
      <c r="BZ112" s="75">
        <v>10617</v>
      </c>
      <c r="CA112" s="75">
        <v>12341</v>
      </c>
      <c r="CB112" s="75">
        <v>14446</v>
      </c>
      <c r="CC112" s="75">
        <v>14260</v>
      </c>
      <c r="CD112" s="75">
        <v>8756</v>
      </c>
      <c r="CE112" s="75">
        <v>8959</v>
      </c>
      <c r="CF112" s="75">
        <v>15302</v>
      </c>
      <c r="CG112" s="75">
        <v>10832</v>
      </c>
      <c r="CH112" s="75">
        <v>10578</v>
      </c>
      <c r="CI112" s="75">
        <v>11986</v>
      </c>
      <c r="CJ112" s="75">
        <v>7069</v>
      </c>
      <c r="CK112" s="75">
        <v>73482</v>
      </c>
      <c r="CL112" s="73">
        <v>1008123.3900000002</v>
      </c>
      <c r="CM112" s="73">
        <v>947536.83</v>
      </c>
      <c r="CN112" s="73">
        <v>946704.2699999999</v>
      </c>
      <c r="CO112" s="73">
        <v>1019812.7700000003</v>
      </c>
      <c r="CP112" s="73">
        <v>1020216.1600000001</v>
      </c>
      <c r="CQ112" s="73">
        <v>834969.75999999989</v>
      </c>
      <c r="CR112" s="73">
        <v>990679.44000000018</v>
      </c>
      <c r="CS112" s="73">
        <v>1144733.4899999998</v>
      </c>
      <c r="CT112" s="73">
        <v>966473.58999999973</v>
      </c>
      <c r="CU112" s="73">
        <v>978631.13</v>
      </c>
      <c r="CV112" s="73">
        <v>926897.34999999986</v>
      </c>
      <c r="CW112" s="73">
        <v>993185.46999999986</v>
      </c>
      <c r="CX112" s="73">
        <v>1044877.2900000002</v>
      </c>
      <c r="CY112" s="77"/>
      <c r="CZ112" s="4">
        <v>181</v>
      </c>
      <c r="DA112" s="76" t="str">
        <f t="shared" si="8"/>
        <v>L181</v>
      </c>
      <c r="DB112" s="71">
        <v>0.2908249887841623</v>
      </c>
      <c r="DC112" s="71">
        <v>0.45480377654628912</v>
      </c>
      <c r="DD112" s="71">
        <v>0.18414410795034838</v>
      </c>
      <c r="DE112" s="71">
        <v>0.13604047832079261</v>
      </c>
      <c r="DF112" s="71">
        <v>0.57235895851062646</v>
      </c>
      <c r="DG112" s="71">
        <v>0.1856230206994586</v>
      </c>
      <c r="DH112" s="71">
        <v>0.14503900221623278</v>
      </c>
      <c r="DI112" s="71">
        <v>0.13799941008511626</v>
      </c>
      <c r="DJ112" s="71">
        <v>7.1244401473649951E-2</v>
      </c>
      <c r="DK112" s="71">
        <v>4.198627448920824E-2</v>
      </c>
      <c r="DL112" s="71">
        <v>0.62751266262313776</v>
      </c>
      <c r="DM112" s="71">
        <v>0</v>
      </c>
      <c r="DN112" s="71">
        <v>5.4859532464913673E-2</v>
      </c>
      <c r="DO112" s="71">
        <v>0.15908375885682227</v>
      </c>
      <c r="DQ112" s="71"/>
      <c r="DR112" s="71"/>
      <c r="DS112" s="71"/>
      <c r="DT112" s="71"/>
      <c r="DU112" s="71"/>
      <c r="DV112" s="71"/>
      <c r="DW112" s="71"/>
      <c r="DX112" s="71"/>
      <c r="DY112" s="71"/>
      <c r="DZ112" s="71"/>
      <c r="EA112" s="71"/>
      <c r="EB112" s="71"/>
      <c r="EC112" s="71"/>
      <c r="ED112" s="71"/>
    </row>
    <row r="113" spans="1:134">
      <c r="A113" s="4">
        <v>184</v>
      </c>
      <c r="B113" s="46" t="s">
        <v>1222</v>
      </c>
      <c r="C113" s="65" t="str">
        <f t="shared" si="7"/>
        <v>L184</v>
      </c>
      <c r="D113" s="69">
        <v>829573.72</v>
      </c>
      <c r="E113" s="68">
        <v>9201355.4100000039</v>
      </c>
      <c r="F113" s="69">
        <v>186984.41000000003</v>
      </c>
      <c r="G113" s="69">
        <v>1425019.360000005</v>
      </c>
      <c r="H113" s="70">
        <v>94.58757118922793</v>
      </c>
      <c r="I113" s="70">
        <v>18.32507431311441</v>
      </c>
      <c r="J113" s="69">
        <v>1347091.56</v>
      </c>
      <c r="K113" s="69">
        <v>1068413.27</v>
      </c>
      <c r="L113" s="69">
        <v>1087373.26</v>
      </c>
      <c r="M113" s="69">
        <v>1505759.3199999996</v>
      </c>
      <c r="N113" s="69">
        <v>1612014.3900000001</v>
      </c>
      <c r="O113" s="69">
        <v>1862069.7400000002</v>
      </c>
      <c r="P113" s="69">
        <v>1154869.2199999997</v>
      </c>
      <c r="Q113" s="69">
        <v>984992.75999999989</v>
      </c>
      <c r="R113" s="69">
        <v>2959832.05</v>
      </c>
      <c r="S113" s="69">
        <v>926915.19000000006</v>
      </c>
      <c r="T113" s="69">
        <v>1094073.1099999999</v>
      </c>
      <c r="U113" s="69">
        <v>1251099.3600000001</v>
      </c>
      <c r="V113" s="69">
        <v>829573.72</v>
      </c>
      <c r="W113" s="70">
        <v>115.33111226131119</v>
      </c>
      <c r="X113" s="70">
        <v>97.300905760641427</v>
      </c>
      <c r="Y113" s="70">
        <v>97.332161879048655</v>
      </c>
      <c r="Z113" s="71">
        <v>109.56887001638664</v>
      </c>
      <c r="AA113" s="71">
        <v>110.59878579136608</v>
      </c>
      <c r="AB113" s="71">
        <v>105.33836609957545</v>
      </c>
      <c r="AC113" s="71">
        <v>97.083105863784255</v>
      </c>
      <c r="AD113" s="71">
        <v>97.991710395490401</v>
      </c>
      <c r="AE113" s="71">
        <v>108.02168594453934</v>
      </c>
      <c r="AF113" s="71">
        <v>71.400394138506542</v>
      </c>
      <c r="AG113" s="71">
        <v>80.324694387953329</v>
      </c>
      <c r="AH113" s="71">
        <v>95.746629850258742</v>
      </c>
      <c r="AI113" s="71">
        <v>100.41402014455963</v>
      </c>
      <c r="AJ113" s="71">
        <v>11.258096532262197</v>
      </c>
      <c r="AK113" s="71">
        <v>-1.7727734775807802</v>
      </c>
      <c r="AL113" s="71">
        <v>-12.533711023676275</v>
      </c>
      <c r="AM113" s="71">
        <v>4.6481432549328572</v>
      </c>
      <c r="AN113" s="71">
        <v>-7.8120466596353637</v>
      </c>
      <c r="AO113" s="71">
        <v>-3.2352825077831215</v>
      </c>
      <c r="AP113" s="71">
        <v>-1.2219222630449611</v>
      </c>
      <c r="AQ113" s="71">
        <v>22.540239773574822</v>
      </c>
      <c r="AR113" s="71">
        <v>191.09530153195041</v>
      </c>
      <c r="AS113" s="71">
        <v>-55.264416844284462</v>
      </c>
      <c r="AT113" s="71">
        <v>4.2971471202659872</v>
      </c>
      <c r="AU113" s="71">
        <v>22.296424808671912</v>
      </c>
      <c r="AV113" s="72">
        <v>29.098587089785234</v>
      </c>
      <c r="AW113" s="73">
        <v>136310.85999999987</v>
      </c>
      <c r="AX113" s="73">
        <v>-19282.380000000121</v>
      </c>
      <c r="AY113" s="73">
        <v>-155817.99999999977</v>
      </c>
      <c r="AZ113" s="73">
        <v>66881.119999999413</v>
      </c>
      <c r="BA113" s="73">
        <v>-136596.80999999982</v>
      </c>
      <c r="BB113" s="73">
        <v>-37392.459999999497</v>
      </c>
      <c r="BC113" s="73">
        <v>-14286.170000000158</v>
      </c>
      <c r="BD113" s="73">
        <v>181181.07999999996</v>
      </c>
      <c r="BE113" s="73">
        <v>1943040.63</v>
      </c>
      <c r="BF113" s="73">
        <v>-1145071.1899999995</v>
      </c>
      <c r="BG113" s="73">
        <v>45076.909999999916</v>
      </c>
      <c r="BH113" s="73">
        <v>228093.69000000029</v>
      </c>
      <c r="BI113" s="73">
        <v>186984.41000000003</v>
      </c>
      <c r="BJ113" s="71">
        <v>19.061727804903605</v>
      </c>
      <c r="BK113" s="71">
        <v>11.390632665352216</v>
      </c>
      <c r="BL113" s="71">
        <v>11.796513414682591</v>
      </c>
      <c r="BM113" s="71">
        <v>13.787069489178144</v>
      </c>
      <c r="BN113" s="71">
        <v>3.1374749551147829</v>
      </c>
      <c r="BO113" s="71">
        <v>6.0096612526687299</v>
      </c>
      <c r="BP113" s="71">
        <v>18.519400493262637</v>
      </c>
      <c r="BQ113" s="71">
        <v>21.401084111659323</v>
      </c>
      <c r="BR113" s="72">
        <v>6.7214805233969832</v>
      </c>
      <c r="BS113" s="72">
        <v>10.58133797105136</v>
      </c>
      <c r="BT113" s="71">
        <v>13.265941245186109</v>
      </c>
      <c r="BU113" s="71">
        <v>15.673166574501153</v>
      </c>
      <c r="BV113" s="71">
        <v>13.702042616457852</v>
      </c>
      <c r="BW113" s="71">
        <v>11.07947670429067</v>
      </c>
      <c r="BX113" s="75">
        <v>33280</v>
      </c>
      <c r="BY113" s="75">
        <v>24707</v>
      </c>
      <c r="BZ113" s="75">
        <v>26355</v>
      </c>
      <c r="CA113" s="75">
        <v>31011</v>
      </c>
      <c r="CB113" s="75">
        <v>30188</v>
      </c>
      <c r="CC113" s="75">
        <v>33431</v>
      </c>
      <c r="CD113" s="75">
        <v>27865</v>
      </c>
      <c r="CE113" s="75">
        <v>23737</v>
      </c>
      <c r="CF113" s="75">
        <v>37179</v>
      </c>
      <c r="CG113" s="75">
        <v>23981</v>
      </c>
      <c r="CH113" s="75">
        <v>26629</v>
      </c>
      <c r="CI113" s="75">
        <v>31493</v>
      </c>
      <c r="CJ113" s="75">
        <v>18937</v>
      </c>
      <c r="CK113" s="75">
        <v>189821</v>
      </c>
      <c r="CL113" s="73">
        <v>2311614.77</v>
      </c>
      <c r="CM113" s="73">
        <v>2105848.11</v>
      </c>
      <c r="CN113" s="73">
        <v>2443957.8000000007</v>
      </c>
      <c r="CO113" s="73">
        <v>2655610.7000000011</v>
      </c>
      <c r="CP113" s="73">
        <v>2886265.51</v>
      </c>
      <c r="CQ113" s="73">
        <v>2128001.4099999997</v>
      </c>
      <c r="CR113" s="73">
        <v>2049040.8800000001</v>
      </c>
      <c r="CS113" s="73">
        <v>2944487.4999999995</v>
      </c>
      <c r="CT113" s="73">
        <v>2042172.03</v>
      </c>
      <c r="CU113" s="73">
        <v>2062234.22</v>
      </c>
      <c r="CV113" s="73">
        <v>1897140.0499999998</v>
      </c>
      <c r="CW113" s="73">
        <v>2002802.39</v>
      </c>
      <c r="CX113" s="73">
        <v>2023937.7000000002</v>
      </c>
      <c r="CY113" s="77"/>
      <c r="CZ113" s="4">
        <v>184</v>
      </c>
      <c r="DA113" s="76" t="str">
        <f t="shared" si="8"/>
        <v>L184</v>
      </c>
      <c r="DB113" s="71">
        <v>2.5761027867089124</v>
      </c>
      <c r="DC113" s="71">
        <v>3.5978789991239983</v>
      </c>
      <c r="DD113" s="71">
        <v>0.78314834783795328</v>
      </c>
      <c r="DE113" s="71">
        <v>0.45543056520900665</v>
      </c>
      <c r="DF113" s="71">
        <v>0.69794651774042171</v>
      </c>
      <c r="DG113" s="71">
        <v>0.48890498652031444</v>
      </c>
      <c r="DH113" s="71">
        <v>0.50607730777823912</v>
      </c>
      <c r="DI113" s="71">
        <v>0.27836699395588888</v>
      </c>
      <c r="DJ113" s="71">
        <v>0.24585502295933587</v>
      </c>
      <c r="DK113" s="71">
        <v>0.13964149035665752</v>
      </c>
      <c r="DL113" s="71">
        <v>0.10591626834276718</v>
      </c>
      <c r="DM113" s="71">
        <v>0.1737842259459346</v>
      </c>
      <c r="DN113" s="71">
        <v>0.13322913279088683</v>
      </c>
      <c r="DO113" s="71">
        <v>0.23459022811806646</v>
      </c>
      <c r="DQ113" s="71"/>
      <c r="DR113" s="71"/>
      <c r="DS113" s="71"/>
      <c r="DT113" s="71"/>
      <c r="DU113" s="71"/>
      <c r="DV113" s="71"/>
      <c r="DW113" s="71"/>
      <c r="DX113" s="71"/>
      <c r="DY113" s="71"/>
      <c r="DZ113" s="71"/>
      <c r="EA113" s="71"/>
      <c r="EB113" s="71"/>
      <c r="EC113" s="71"/>
      <c r="ED113" s="71"/>
    </row>
    <row r="114" spans="1:134">
      <c r="A114" s="4">
        <v>187</v>
      </c>
      <c r="B114" s="46" t="s">
        <v>1230</v>
      </c>
      <c r="C114" s="65" t="str">
        <f t="shared" si="7"/>
        <v>L187</v>
      </c>
      <c r="D114" s="69">
        <v>594177.62000000011</v>
      </c>
      <c r="E114" s="68">
        <v>5608867.3899999969</v>
      </c>
      <c r="F114" s="69">
        <v>122353.51000000024</v>
      </c>
      <c r="G114" s="69">
        <v>234917.88999999594</v>
      </c>
      <c r="H114" s="70">
        <v>87.828933325027862</v>
      </c>
      <c r="I114" s="70">
        <v>4.3714197537582988</v>
      </c>
      <c r="J114" s="69">
        <v>959181.4800000001</v>
      </c>
      <c r="K114" s="69">
        <v>856529.62</v>
      </c>
      <c r="L114" s="69">
        <v>822868.34000000008</v>
      </c>
      <c r="M114" s="69">
        <v>921066.19</v>
      </c>
      <c r="N114" s="69">
        <v>1300009.23</v>
      </c>
      <c r="O114" s="69">
        <v>1417260.9299999997</v>
      </c>
      <c r="P114" s="69">
        <v>847580.9</v>
      </c>
      <c r="Q114" s="69">
        <v>705828.69</v>
      </c>
      <c r="R114" s="69">
        <v>1233219.52</v>
      </c>
      <c r="S114" s="69">
        <v>765068.7</v>
      </c>
      <c r="T114" s="69">
        <v>454598.11000000004</v>
      </c>
      <c r="U114" s="69">
        <v>1008393.8500000001</v>
      </c>
      <c r="V114" s="69">
        <v>594177.62000000011</v>
      </c>
      <c r="W114" s="70">
        <v>121.65204449219256</v>
      </c>
      <c r="X114" s="70">
        <v>103.99078146863907</v>
      </c>
      <c r="Y114" s="70">
        <v>87.501911433116703</v>
      </c>
      <c r="Z114" s="71">
        <v>89.742767579135275</v>
      </c>
      <c r="AA114" s="71">
        <v>94.994267805250033</v>
      </c>
      <c r="AB114" s="71">
        <v>85.71303019212381</v>
      </c>
      <c r="AC114" s="71">
        <v>80.608471485047403</v>
      </c>
      <c r="AD114" s="71">
        <v>74.907224572242129</v>
      </c>
      <c r="AE114" s="71">
        <v>88.52484362567553</v>
      </c>
      <c r="AF114" s="71">
        <v>83.287863150728938</v>
      </c>
      <c r="AG114" s="71">
        <v>87.17647646259293</v>
      </c>
      <c r="AH114" s="71">
        <v>108.4202405420708</v>
      </c>
      <c r="AI114" s="71">
        <v>94.438437908486577</v>
      </c>
      <c r="AJ114" s="71">
        <v>18.552153622035974</v>
      </c>
      <c r="AK114" s="71">
        <v>9.5733685514992395</v>
      </c>
      <c r="AL114" s="71">
        <v>-3.2961157717775746</v>
      </c>
      <c r="AM114" s="71">
        <v>3.1535041521453255</v>
      </c>
      <c r="AN114" s="71">
        <v>-6.2297808047968246</v>
      </c>
      <c r="AO114" s="71">
        <v>-8.1464134553886574</v>
      </c>
      <c r="AP114" s="71">
        <v>-14.449912095707528</v>
      </c>
      <c r="AQ114" s="71">
        <v>-3.1777849867935082</v>
      </c>
      <c r="AR114" s="71">
        <v>61.077950227492231</v>
      </c>
      <c r="AS114" s="71">
        <v>-28.440188571699021</v>
      </c>
      <c r="AT114" s="71">
        <v>-28.758177309410193</v>
      </c>
      <c r="AU114" s="71">
        <v>42.1180021255255</v>
      </c>
      <c r="AV114" s="72">
        <v>25.93201733586703</v>
      </c>
      <c r="AW114" s="73">
        <v>150101.7200000002</v>
      </c>
      <c r="AX114" s="73">
        <v>74834.549999999814</v>
      </c>
      <c r="AY114" s="73">
        <v>-28047.159999999916</v>
      </c>
      <c r="AZ114" s="73">
        <v>28157.900000000023</v>
      </c>
      <c r="BA114" s="73">
        <v>-86368.280000000028</v>
      </c>
      <c r="BB114" s="73">
        <v>-100691.65000000037</v>
      </c>
      <c r="BC114" s="73">
        <v>-143161.39000000013</v>
      </c>
      <c r="BD114" s="73">
        <v>-23165.880000000005</v>
      </c>
      <c r="BE114" s="73">
        <v>467615.33999999997</v>
      </c>
      <c r="BF114" s="73">
        <v>-304063.10000000009</v>
      </c>
      <c r="BG114" s="73">
        <v>-183507.56</v>
      </c>
      <c r="BH114" s="73">
        <v>298846.96999999997</v>
      </c>
      <c r="BI114" s="73">
        <v>122353.51000000024</v>
      </c>
      <c r="BJ114" s="71">
        <v>22.934527949390421</v>
      </c>
      <c r="BK114" s="71">
        <v>19.427054690848966</v>
      </c>
      <c r="BL114" s="71">
        <v>19.092290466611082</v>
      </c>
      <c r="BM114" s="71">
        <v>20.265897607309196</v>
      </c>
      <c r="BN114" s="71">
        <v>4.8439961439785977</v>
      </c>
      <c r="BO114" s="71">
        <v>11.126589012062032</v>
      </c>
      <c r="BP114" s="71">
        <v>25.477350952601707</v>
      </c>
      <c r="BQ114" s="71">
        <v>26.657511669028857</v>
      </c>
      <c r="BR114" s="72">
        <v>21.114248354226511</v>
      </c>
      <c r="BS114" s="72">
        <v>18.78128279259057</v>
      </c>
      <c r="BT114" s="71">
        <v>21.722358877454258</v>
      </c>
      <c r="BU114" s="71">
        <v>20.674085875659916</v>
      </c>
      <c r="BV114" s="71">
        <v>20.073835574685599</v>
      </c>
      <c r="BW114" s="71">
        <v>20.529870250720823</v>
      </c>
      <c r="BX114" s="75">
        <v>24079</v>
      </c>
      <c r="BY114" s="75">
        <v>20999</v>
      </c>
      <c r="BZ114" s="75">
        <v>19669</v>
      </c>
      <c r="CA114" s="75">
        <v>21315</v>
      </c>
      <c r="CB114" s="75">
        <v>23017</v>
      </c>
      <c r="CC114" s="75">
        <v>26521</v>
      </c>
      <c r="CD114" s="75">
        <v>20175</v>
      </c>
      <c r="CE114" s="75">
        <v>17763</v>
      </c>
      <c r="CF114" s="75">
        <v>22579</v>
      </c>
      <c r="CG114" s="75">
        <v>18277</v>
      </c>
      <c r="CH114" s="75">
        <v>11052</v>
      </c>
      <c r="CI114" s="75">
        <v>24851</v>
      </c>
      <c r="CJ114" s="75">
        <v>14873</v>
      </c>
      <c r="CK114" s="75">
        <v>129570</v>
      </c>
      <c r="CL114" s="73">
        <v>1451352.1500000004</v>
      </c>
      <c r="CM114" s="73">
        <v>1435348.27</v>
      </c>
      <c r="CN114" s="73">
        <v>1651646.1699999997</v>
      </c>
      <c r="CO114" s="73">
        <v>1951063.4900000005</v>
      </c>
      <c r="CP114" s="73">
        <v>1902223.2999999996</v>
      </c>
      <c r="CQ114" s="73">
        <v>1468747.1599999995</v>
      </c>
      <c r="CR114" s="73">
        <v>1477341.7899999998</v>
      </c>
      <c r="CS114" s="73">
        <v>1890257.3500000006</v>
      </c>
      <c r="CT114" s="73">
        <v>1629282.5300000003</v>
      </c>
      <c r="CU114" s="73">
        <v>1521904.5500000005</v>
      </c>
      <c r="CV114" s="73">
        <v>1791155.7000000002</v>
      </c>
      <c r="CW114" s="73">
        <v>1600045.8500000003</v>
      </c>
      <c r="CX114" s="73">
        <v>1556166.2100000004</v>
      </c>
      <c r="CY114" s="77"/>
      <c r="CZ114" s="4">
        <v>187</v>
      </c>
      <c r="DA114" s="76" t="str">
        <f t="shared" si="8"/>
        <v>L187</v>
      </c>
      <c r="DB114" s="71">
        <v>1.0237492451727555</v>
      </c>
      <c r="DC114" s="71">
        <v>0.96184308638798088</v>
      </c>
      <c r="DD114" s="71">
        <v>0.68410296486706845</v>
      </c>
      <c r="DE114" s="71">
        <v>0.48191428898560118</v>
      </c>
      <c r="DF114" s="71">
        <v>0.95066068596420339</v>
      </c>
      <c r="DG114" s="71">
        <v>0.58162210950057169</v>
      </c>
      <c r="DH114" s="71">
        <v>0.68869184847481546</v>
      </c>
      <c r="DI114" s="71">
        <v>0.48531666562243692</v>
      </c>
      <c r="DJ114" s="71">
        <v>0.49098834562536625</v>
      </c>
      <c r="DK114" s="71">
        <v>0.26989721531320959</v>
      </c>
      <c r="DL114" s="71">
        <v>0.20719385669946089</v>
      </c>
      <c r="DM114" s="71">
        <v>0.13253312647465046</v>
      </c>
      <c r="DN114" s="71">
        <v>8.890166457069823E-2</v>
      </c>
      <c r="DO114" s="71">
        <v>0.36036624480613388</v>
      </c>
      <c r="DQ114" s="71"/>
      <c r="DR114" s="71"/>
      <c r="DS114" s="71"/>
      <c r="DT114" s="71"/>
      <c r="DU114" s="71"/>
      <c r="DV114" s="71"/>
      <c r="DW114" s="71"/>
      <c r="DX114" s="71"/>
      <c r="DY114" s="71"/>
      <c r="DZ114" s="71"/>
      <c r="EA114" s="71"/>
      <c r="EB114" s="71"/>
      <c r="EC114" s="71"/>
      <c r="ED114" s="71"/>
    </row>
    <row r="115" spans="1:134">
      <c r="A115" s="4">
        <v>185</v>
      </c>
      <c r="B115" s="46" t="s">
        <v>1239</v>
      </c>
      <c r="C115" s="65" t="str">
        <f t="shared" si="7"/>
        <v>L185</v>
      </c>
      <c r="D115" s="69">
        <v>1213764.9000000001</v>
      </c>
      <c r="E115" s="68">
        <v>11922928.620000001</v>
      </c>
      <c r="F115" s="69">
        <v>307881.87000000011</v>
      </c>
      <c r="G115" s="69">
        <v>804858.21999999881</v>
      </c>
      <c r="H115" s="70">
        <v>88.403029032265152</v>
      </c>
      <c r="I115" s="70">
        <v>7.2391898148081335</v>
      </c>
      <c r="J115" s="69">
        <v>1855283.4900000005</v>
      </c>
      <c r="K115" s="69">
        <v>1651279.23</v>
      </c>
      <c r="L115" s="69">
        <v>1551551.33</v>
      </c>
      <c r="M115" s="69">
        <v>1986155.9399999997</v>
      </c>
      <c r="N115" s="69">
        <v>2698239.45</v>
      </c>
      <c r="O115" s="69">
        <v>2576335.6300000004</v>
      </c>
      <c r="P115" s="69">
        <v>1518526.6200000003</v>
      </c>
      <c r="Q115" s="69">
        <v>1479401.1900000002</v>
      </c>
      <c r="R115" s="69">
        <v>2617751.4300000002</v>
      </c>
      <c r="S115" s="69">
        <v>1422404</v>
      </c>
      <c r="T115" s="69">
        <v>1739525.6600000001</v>
      </c>
      <c r="U115" s="69">
        <v>1931554.82</v>
      </c>
      <c r="V115" s="69">
        <v>1213764.9000000001</v>
      </c>
      <c r="W115" s="70">
        <v>103.48813572041632</v>
      </c>
      <c r="X115" s="70">
        <v>93.001707776814698</v>
      </c>
      <c r="Y115" s="70">
        <v>88.94786503837436</v>
      </c>
      <c r="Z115" s="71">
        <v>100.44378009354089</v>
      </c>
      <c r="AA115" s="71">
        <v>95.09666158534543</v>
      </c>
      <c r="AB115" s="71">
        <v>91.931949517151111</v>
      </c>
      <c r="AC115" s="71">
        <v>78.198882607765938</v>
      </c>
      <c r="AD115" s="71">
        <v>82.480568946425848</v>
      </c>
      <c r="AE115" s="71">
        <v>92.39768329995411</v>
      </c>
      <c r="AF115" s="71">
        <v>88.635347310200956</v>
      </c>
      <c r="AG115" s="71">
        <v>82.274119956813777</v>
      </c>
      <c r="AH115" s="71">
        <v>96.58167182575248</v>
      </c>
      <c r="AI115" s="71">
        <v>101.20110044846618</v>
      </c>
      <c r="AJ115" s="71">
        <v>-23.423715492182239</v>
      </c>
      <c r="AK115" s="71">
        <v>-25.661266612083054</v>
      </c>
      <c r="AL115" s="71">
        <v>-27.965285105269121</v>
      </c>
      <c r="AM115" s="71">
        <v>-20.14894662517306</v>
      </c>
      <c r="AN115" s="71">
        <v>-21.899335863742031</v>
      </c>
      <c r="AO115" s="71">
        <v>-22.639074758713939</v>
      </c>
      <c r="AP115" s="71">
        <v>-23.581409094357408</v>
      </c>
      <c r="AQ115" s="71">
        <v>3.3853359151367224</v>
      </c>
      <c r="AR115" s="71">
        <v>70.584610458174907</v>
      </c>
      <c r="AS115" s="71">
        <v>-30.211110307005974</v>
      </c>
      <c r="AT115" s="71">
        <v>5.5370156809735782</v>
      </c>
      <c r="AU115" s="71">
        <v>22.784811438172369</v>
      </c>
      <c r="AV115" s="72">
        <v>33.986934273401737</v>
      </c>
      <c r="AW115" s="73">
        <v>-567507.71999999951</v>
      </c>
      <c r="AX115" s="73">
        <v>-570011.2799999998</v>
      </c>
      <c r="AY115" s="73">
        <v>-602342.56999999937</v>
      </c>
      <c r="AZ115" s="73">
        <v>-501169.97000000044</v>
      </c>
      <c r="BA115" s="73">
        <v>-756225.1799999997</v>
      </c>
      <c r="BB115" s="73">
        <v>-723925.72999999905</v>
      </c>
      <c r="BC115" s="73">
        <v>-468590.12999999896</v>
      </c>
      <c r="BD115" s="73">
        <v>48442.75</v>
      </c>
      <c r="BE115" s="73">
        <v>1083174.8800000001</v>
      </c>
      <c r="BF115" s="73">
        <v>-615748.5</v>
      </c>
      <c r="BG115" s="73">
        <v>91264.48000000068</v>
      </c>
      <c r="BH115" s="73">
        <v>358432.87000000011</v>
      </c>
      <c r="BI115" s="73">
        <v>307881.87000000011</v>
      </c>
      <c r="BJ115" s="71">
        <v>19.463407261926147</v>
      </c>
      <c r="BK115" s="71">
        <v>15.495439147981628</v>
      </c>
      <c r="BL115" s="71">
        <v>16.324635306452588</v>
      </c>
      <c r="BM115" s="71">
        <v>19.547691149493733</v>
      </c>
      <c r="BN115" s="71">
        <v>6.2684162132912356</v>
      </c>
      <c r="BO115" s="71">
        <v>13.03881526178526</v>
      </c>
      <c r="BP115" s="71">
        <v>25.58018157613937</v>
      </c>
      <c r="BQ115" s="71">
        <v>24.935651261997855</v>
      </c>
      <c r="BR115" s="72">
        <v>12.152445499923855</v>
      </c>
      <c r="BS115" s="72">
        <v>18.607056983320881</v>
      </c>
      <c r="BT115" s="71">
        <v>19.620500944126096</v>
      </c>
      <c r="BU115" s="71">
        <v>20.468806659824519</v>
      </c>
      <c r="BV115" s="71">
        <v>19.88882801665514</v>
      </c>
      <c r="BW115" s="71">
        <v>17.954359209923833</v>
      </c>
      <c r="BX115" s="75">
        <v>35733</v>
      </c>
      <c r="BY115" s="75">
        <v>31969</v>
      </c>
      <c r="BZ115" s="75">
        <v>32272</v>
      </c>
      <c r="CA115" s="75">
        <v>35341</v>
      </c>
      <c r="CB115" s="75">
        <v>36503</v>
      </c>
      <c r="CC115" s="75">
        <v>38586</v>
      </c>
      <c r="CD115" s="75">
        <v>29902</v>
      </c>
      <c r="CE115" s="75">
        <v>31500</v>
      </c>
      <c r="CF115" s="75">
        <v>39265</v>
      </c>
      <c r="CG115" s="75">
        <v>30925</v>
      </c>
      <c r="CH115" s="75">
        <v>34814</v>
      </c>
      <c r="CI115" s="75">
        <v>41286</v>
      </c>
      <c r="CJ115" s="75">
        <v>26221</v>
      </c>
      <c r="CK115" s="75">
        <v>233913</v>
      </c>
      <c r="CL115" s="73">
        <v>2341181.8000000007</v>
      </c>
      <c r="CM115" s="73">
        <v>2364874.4300000002</v>
      </c>
      <c r="CN115" s="73">
        <v>2564911.7300000009</v>
      </c>
      <c r="CO115" s="73">
        <v>3124165.1699999985</v>
      </c>
      <c r="CP115" s="73">
        <v>3212096.81</v>
      </c>
      <c r="CQ115" s="73">
        <v>2596907.5099999993</v>
      </c>
      <c r="CR115" s="73">
        <v>2860717.3599999994</v>
      </c>
      <c r="CS115" s="73">
        <v>3460169.38</v>
      </c>
      <c r="CT115" s="73">
        <v>2342318.7400000002</v>
      </c>
      <c r="CU115" s="73">
        <v>2480594.2800000012</v>
      </c>
      <c r="CV115" s="73">
        <v>2409249.5699999998</v>
      </c>
      <c r="CW115" s="73">
        <v>2206611.02</v>
      </c>
      <c r="CX115" s="73">
        <v>2171272.4900000002</v>
      </c>
      <c r="CY115" s="77"/>
      <c r="CZ115" s="4">
        <v>185</v>
      </c>
      <c r="DA115" s="76" t="str">
        <f t="shared" si="8"/>
        <v>L185</v>
      </c>
      <c r="DB115" s="71">
        <v>2.1641134751463955</v>
      </c>
      <c r="DC115" s="71">
        <v>3.5293477326972877</v>
      </c>
      <c r="DD115" s="71">
        <v>0.56073413268764682</v>
      </c>
      <c r="DE115" s="71">
        <v>0.77544456880543366</v>
      </c>
      <c r="DF115" s="71">
        <v>0.46364125258734717</v>
      </c>
      <c r="DG115" s="71">
        <v>0.48892553285630513</v>
      </c>
      <c r="DH115" s="71">
        <v>0.42129570343422357</v>
      </c>
      <c r="DI115" s="71">
        <v>0.26813891477402824</v>
      </c>
      <c r="DJ115" s="71">
        <v>0.34752417789923612</v>
      </c>
      <c r="DK115" s="71">
        <v>0.38022531067300563</v>
      </c>
      <c r="DL115" s="71">
        <v>0.39910046827070883</v>
      </c>
      <c r="DM115" s="71">
        <v>0.21104539726467161</v>
      </c>
      <c r="DN115" s="71">
        <v>5.4959527994353691E-2</v>
      </c>
      <c r="DO115" s="71">
        <v>0.30669568105130962</v>
      </c>
      <c r="DQ115" s="71"/>
      <c r="DR115" s="71"/>
      <c r="DS115" s="71"/>
      <c r="DT115" s="71"/>
      <c r="DU115" s="71"/>
      <c r="DV115" s="71"/>
      <c r="DW115" s="71"/>
      <c r="DX115" s="71"/>
      <c r="DY115" s="71"/>
      <c r="DZ115" s="71"/>
      <c r="EA115" s="71"/>
      <c r="EB115" s="71"/>
      <c r="EC115" s="71"/>
      <c r="ED115" s="71"/>
    </row>
    <row r="116" spans="1:134">
      <c r="A116" s="4">
        <v>188</v>
      </c>
      <c r="B116" s="46" t="s">
        <v>1246</v>
      </c>
      <c r="C116" s="65" t="str">
        <f t="shared" si="7"/>
        <v>L188</v>
      </c>
      <c r="D116" s="69">
        <v>1139777.79</v>
      </c>
      <c r="E116" s="68">
        <v>12672333.900000002</v>
      </c>
      <c r="F116" s="69">
        <v>335332.57999999996</v>
      </c>
      <c r="G116" s="69">
        <v>2232537.9500000011</v>
      </c>
      <c r="H116" s="70">
        <v>98.562253045115284</v>
      </c>
      <c r="I116" s="70">
        <v>21.38488109051595</v>
      </c>
      <c r="J116" s="69">
        <v>1732718.79</v>
      </c>
      <c r="K116" s="69">
        <v>1432763.82</v>
      </c>
      <c r="L116" s="69">
        <v>1379561.9899999998</v>
      </c>
      <c r="M116" s="69">
        <v>2108286.7400000002</v>
      </c>
      <c r="N116" s="69">
        <v>2096103.18</v>
      </c>
      <c r="O116" s="69">
        <v>2570473.29</v>
      </c>
      <c r="P116" s="69">
        <v>1547104.51</v>
      </c>
      <c r="Q116" s="69">
        <v>1370651.8599999999</v>
      </c>
      <c r="R116" s="69">
        <v>4050656.3900000006</v>
      </c>
      <c r="S116" s="69">
        <v>1313204.71</v>
      </c>
      <c r="T116" s="69">
        <v>1462904.8199999998</v>
      </c>
      <c r="U116" s="69">
        <v>1788033.8199999996</v>
      </c>
      <c r="V116" s="69">
        <v>1139777.79</v>
      </c>
      <c r="W116" s="70">
        <v>113.05179219968917</v>
      </c>
      <c r="X116" s="70">
        <v>99.720269160071339</v>
      </c>
      <c r="Y116" s="70">
        <v>98.525929144197093</v>
      </c>
      <c r="Z116" s="71">
        <v>125.59792020164737</v>
      </c>
      <c r="AA116" s="71">
        <v>94.740499221577664</v>
      </c>
      <c r="AB116" s="71">
        <v>94.371872448587439</v>
      </c>
      <c r="AC116" s="71">
        <v>92.996382037126821</v>
      </c>
      <c r="AD116" s="71">
        <v>96.187054204152929</v>
      </c>
      <c r="AE116" s="71">
        <v>104.98540289863894</v>
      </c>
      <c r="AF116" s="71">
        <v>85.166751426261044</v>
      </c>
      <c r="AG116" s="71">
        <v>85.568864213720246</v>
      </c>
      <c r="AH116" s="71">
        <v>109.98951641958723</v>
      </c>
      <c r="AI116" s="71">
        <v>110.32654782642328</v>
      </c>
      <c r="AJ116" s="71">
        <v>7.2649269920802118</v>
      </c>
      <c r="AK116" s="71">
        <v>-4.7207828159406606</v>
      </c>
      <c r="AL116" s="71">
        <v>-13.262714520527208</v>
      </c>
      <c r="AM116" s="71">
        <v>1.2142954581629395</v>
      </c>
      <c r="AN116" s="71">
        <v>-16.922097964294068</v>
      </c>
      <c r="AO116" s="71">
        <v>-10.83822313553936</v>
      </c>
      <c r="AP116" s="71">
        <v>-6.8618662317190937</v>
      </c>
      <c r="AQ116" s="71">
        <v>19.144417937519176</v>
      </c>
      <c r="AR116" s="71">
        <v>169.19439359340888</v>
      </c>
      <c r="AS116" s="71">
        <v>-51.928170210859271</v>
      </c>
      <c r="AT116" s="71">
        <v>10.552672367212889</v>
      </c>
      <c r="AU116" s="71">
        <v>41.447230627941956</v>
      </c>
      <c r="AV116" s="72">
        <v>41.684949556726167</v>
      </c>
      <c r="AW116" s="73">
        <v>117354.99999999977</v>
      </c>
      <c r="AX116" s="73">
        <v>-70988.899999999907</v>
      </c>
      <c r="AY116" s="73">
        <v>-210944.31000000006</v>
      </c>
      <c r="AZ116" s="73">
        <v>25293.690000000643</v>
      </c>
      <c r="BA116" s="73">
        <v>-426912.3199999996</v>
      </c>
      <c r="BB116" s="73">
        <v>-200255.48999999976</v>
      </c>
      <c r="BC116" s="73">
        <v>-113981.5</v>
      </c>
      <c r="BD116" s="73">
        <v>220239.7100000002</v>
      </c>
      <c r="BE116" s="73">
        <v>2545923.5700000003</v>
      </c>
      <c r="BF116" s="73">
        <v>-1418550.4899999979</v>
      </c>
      <c r="BG116" s="73">
        <v>139639.8199999996</v>
      </c>
      <c r="BH116" s="73">
        <v>523934.25999999954</v>
      </c>
      <c r="BI116" s="73">
        <v>335332.57999999996</v>
      </c>
      <c r="BJ116" s="71">
        <v>16.722243093727844</v>
      </c>
      <c r="BK116" s="71">
        <v>11.592726808348189</v>
      </c>
      <c r="BL116" s="71">
        <v>10.599881939677577</v>
      </c>
      <c r="BM116" s="71">
        <v>12.577203238928403</v>
      </c>
      <c r="BN116" s="71">
        <v>2.3927100717853271</v>
      </c>
      <c r="BO116" s="71">
        <v>7.9283925343154671</v>
      </c>
      <c r="BP116" s="71">
        <v>17.890467552523326</v>
      </c>
      <c r="BQ116" s="71">
        <v>21.064453346463136</v>
      </c>
      <c r="BR116" s="72">
        <v>9.9366223411970793</v>
      </c>
      <c r="BS116" s="72">
        <v>13.8569051315351</v>
      </c>
      <c r="BT116" s="71">
        <v>14.287761733374758</v>
      </c>
      <c r="BU116" s="71">
        <v>15.00300293492089</v>
      </c>
      <c r="BV116" s="71">
        <v>15.603271539139076</v>
      </c>
      <c r="BW116" s="71">
        <v>12.552036056226973</v>
      </c>
      <c r="BX116" s="75">
        <v>36545</v>
      </c>
      <c r="BY116" s="75">
        <v>29860</v>
      </c>
      <c r="BZ116" s="75">
        <v>28374</v>
      </c>
      <c r="CA116" s="75">
        <v>34217</v>
      </c>
      <c r="CB116" s="75">
        <v>34605</v>
      </c>
      <c r="CC116" s="75">
        <v>38947</v>
      </c>
      <c r="CD116" s="75">
        <v>33443</v>
      </c>
      <c r="CE116" s="75">
        <v>29717</v>
      </c>
      <c r="CF116" s="75">
        <v>50283</v>
      </c>
      <c r="CG116" s="75">
        <v>28694</v>
      </c>
      <c r="CH116" s="75">
        <v>31788</v>
      </c>
      <c r="CI116" s="75">
        <v>40826</v>
      </c>
      <c r="CJ116" s="75">
        <v>25265</v>
      </c>
      <c r="CK116" s="75">
        <v>240016</v>
      </c>
      <c r="CL116" s="73">
        <v>2294506.09</v>
      </c>
      <c r="CM116" s="73">
        <v>2627075.6999999993</v>
      </c>
      <c r="CN116" s="73">
        <v>2986364</v>
      </c>
      <c r="CO116" s="73">
        <v>3116913.8800000004</v>
      </c>
      <c r="CP116" s="73">
        <v>3776271.6299999994</v>
      </c>
      <c r="CQ116" s="73">
        <v>2844438.1400000006</v>
      </c>
      <c r="CR116" s="73">
        <v>2596790.6500000004</v>
      </c>
      <c r="CS116" s="73">
        <v>3788926.2700000005</v>
      </c>
      <c r="CT116" s="73">
        <v>2228153.7099999995</v>
      </c>
      <c r="CU116" s="73">
        <v>2438291.0499999998</v>
      </c>
      <c r="CV116" s="73">
        <v>2375765.2200000007</v>
      </c>
      <c r="CW116" s="73">
        <v>2622471.42</v>
      </c>
      <c r="CX116" s="73">
        <v>2512895.3899999997</v>
      </c>
      <c r="CY116" s="77"/>
      <c r="CZ116" s="4">
        <v>188</v>
      </c>
      <c r="DA116" s="76" t="str">
        <f t="shared" si="8"/>
        <v>L188</v>
      </c>
      <c r="DB116" s="71">
        <v>3.9761725183817922</v>
      </c>
      <c r="DC116" s="71">
        <v>4.5980298176822112</v>
      </c>
      <c r="DD116" s="71">
        <v>0.95343541260240683</v>
      </c>
      <c r="DE116" s="71">
        <v>1.260914509253781</v>
      </c>
      <c r="DF116" s="71">
        <v>1.1523709647865805</v>
      </c>
      <c r="DG116" s="71">
        <v>0.70546613779100964</v>
      </c>
      <c r="DH116" s="71">
        <v>0.51718660568366948</v>
      </c>
      <c r="DI116" s="71">
        <v>0.48498311715872838</v>
      </c>
      <c r="DJ116" s="71">
        <v>0.6092021391635094</v>
      </c>
      <c r="DK116" s="71">
        <v>0.50381362286438935</v>
      </c>
      <c r="DL116" s="71">
        <v>0.55077418908034281</v>
      </c>
      <c r="DM116" s="71">
        <v>0.35237621048755252</v>
      </c>
      <c r="DN116" s="71">
        <v>0.20797169593127449</v>
      </c>
      <c r="DO116" s="71">
        <v>0.49429897185982885</v>
      </c>
      <c r="DQ116" s="71"/>
      <c r="DR116" s="71"/>
      <c r="DS116" s="71"/>
      <c r="DT116" s="71"/>
      <c r="DU116" s="71"/>
      <c r="DV116" s="71"/>
      <c r="DW116" s="71"/>
      <c r="DX116" s="71"/>
      <c r="DY116" s="71"/>
      <c r="DZ116" s="71"/>
      <c r="EA116" s="71"/>
      <c r="EB116" s="71"/>
      <c r="EC116" s="71"/>
      <c r="ED116" s="71"/>
    </row>
    <row r="117" spans="1:134">
      <c r="A117" s="4">
        <v>503</v>
      </c>
      <c r="B117" s="46" t="s">
        <v>1254</v>
      </c>
      <c r="C117" s="65" t="str">
        <f t="shared" si="7"/>
        <v>L503</v>
      </c>
      <c r="D117" s="69">
        <v>277298.55000000005</v>
      </c>
      <c r="E117" s="68">
        <v>3689984.7300000014</v>
      </c>
      <c r="F117" s="69">
        <v>39304.740000000049</v>
      </c>
      <c r="G117" s="69">
        <v>721816.59000000125</v>
      </c>
      <c r="H117" s="70">
        <v>101.61238240089752</v>
      </c>
      <c r="I117" s="70">
        <v>24.318588299381226</v>
      </c>
      <c r="J117" s="69">
        <v>471687.23</v>
      </c>
      <c r="K117" s="69">
        <v>508453.37999999989</v>
      </c>
      <c r="L117" s="69">
        <v>487405.09999999992</v>
      </c>
      <c r="M117" s="69">
        <v>543472.8899999999</v>
      </c>
      <c r="N117" s="69">
        <v>611957.88</v>
      </c>
      <c r="O117" s="69">
        <v>740732.49999999988</v>
      </c>
      <c r="P117" s="69">
        <v>504896.49</v>
      </c>
      <c r="Q117" s="69">
        <v>506785.72</v>
      </c>
      <c r="R117" s="69">
        <v>936776.29</v>
      </c>
      <c r="S117" s="69">
        <v>481413.42000000004</v>
      </c>
      <c r="T117" s="69">
        <v>505182.56999999995</v>
      </c>
      <c r="U117" s="69">
        <v>477631.68999999994</v>
      </c>
      <c r="V117" s="69">
        <v>277298.55000000005</v>
      </c>
      <c r="W117" s="70">
        <v>116.29095076537811</v>
      </c>
      <c r="X117" s="70">
        <v>128.90316022357794</v>
      </c>
      <c r="Y117" s="70">
        <v>110.40185344515695</v>
      </c>
      <c r="Z117" s="71">
        <v>131.98879561045388</v>
      </c>
      <c r="AA117" s="71">
        <v>105.80609207052363</v>
      </c>
      <c r="AB117" s="71">
        <v>86.990939251270547</v>
      </c>
      <c r="AC117" s="71">
        <v>127.21391609883317</v>
      </c>
      <c r="AD117" s="71">
        <v>97.99800579267685</v>
      </c>
      <c r="AE117" s="71">
        <v>101.17621373025931</v>
      </c>
      <c r="AF117" s="71">
        <v>101.69240103085677</v>
      </c>
      <c r="AG117" s="71">
        <v>96.182579340228713</v>
      </c>
      <c r="AH117" s="71">
        <v>96.713442899478125</v>
      </c>
      <c r="AI117" s="71">
        <v>92.735038250343351</v>
      </c>
      <c r="AJ117" s="71">
        <v>43.694304192901278</v>
      </c>
      <c r="AK117" s="71">
        <v>55.985591684128842</v>
      </c>
      <c r="AL117" s="71">
        <v>48.944667482217262</v>
      </c>
      <c r="AM117" s="71">
        <v>52.130659070447358</v>
      </c>
      <c r="AN117" s="71">
        <v>56.37451698796432</v>
      </c>
      <c r="AO117" s="71">
        <v>33.342263230704731</v>
      </c>
      <c r="AP117" s="71">
        <v>29.686432516429019</v>
      </c>
      <c r="AQ117" s="71">
        <v>22.350970122296964</v>
      </c>
      <c r="AR117" s="71">
        <v>87.738277879764709</v>
      </c>
      <c r="AS117" s="71">
        <v>-24.904605847758976</v>
      </c>
      <c r="AT117" s="71">
        <v>26.064144608049023</v>
      </c>
      <c r="AU117" s="71">
        <v>23.782652084538025</v>
      </c>
      <c r="AV117" s="72">
        <v>16.515026168117597</v>
      </c>
      <c r="AW117" s="73">
        <v>143429.80000000005</v>
      </c>
      <c r="AX117" s="73">
        <v>182491.61999999988</v>
      </c>
      <c r="AY117" s="73">
        <v>160166.05999999994</v>
      </c>
      <c r="AZ117" s="73">
        <v>186232.0199999999</v>
      </c>
      <c r="BA117" s="73">
        <v>220673.09999999986</v>
      </c>
      <c r="BB117" s="73">
        <v>198860.07999999984</v>
      </c>
      <c r="BC117" s="73">
        <v>115575.51000000018</v>
      </c>
      <c r="BD117" s="73">
        <v>92579.179999999935</v>
      </c>
      <c r="BE117" s="73">
        <v>437796.38</v>
      </c>
      <c r="BF117" s="73">
        <v>-159655.74999999988</v>
      </c>
      <c r="BG117" s="73">
        <v>104448.02999999997</v>
      </c>
      <c r="BH117" s="73">
        <v>91768.499999999942</v>
      </c>
      <c r="BI117" s="73">
        <v>39304.740000000049</v>
      </c>
      <c r="BJ117" s="71">
        <v>20.418355426737516</v>
      </c>
      <c r="BK117" s="71">
        <v>15.986274497418854</v>
      </c>
      <c r="BL117" s="71">
        <v>16.210710697329226</v>
      </c>
      <c r="BM117" s="71">
        <v>16.27562047068891</v>
      </c>
      <c r="BN117" s="71">
        <v>10.071220621545162</v>
      </c>
      <c r="BO117" s="71">
        <v>16.065059449998557</v>
      </c>
      <c r="BP117" s="71">
        <v>21.171606358054021</v>
      </c>
      <c r="BQ117" s="71">
        <v>22.471208064334562</v>
      </c>
      <c r="BR117" s="72">
        <v>11.826143496664086</v>
      </c>
      <c r="BS117" s="72">
        <v>13.507337202059709</v>
      </c>
      <c r="BT117" s="71">
        <v>17.226082683264778</v>
      </c>
      <c r="BU117" s="71">
        <v>15.104236880437142</v>
      </c>
      <c r="BV117" s="71">
        <v>12.929452262724746</v>
      </c>
      <c r="BW117" s="71">
        <v>14.427983766370659</v>
      </c>
      <c r="BX117" s="75">
        <v>17535</v>
      </c>
      <c r="BY117" s="75">
        <v>18503</v>
      </c>
      <c r="BZ117" s="75">
        <v>17381</v>
      </c>
      <c r="CA117" s="75">
        <v>17327</v>
      </c>
      <c r="CB117" s="75">
        <v>19104</v>
      </c>
      <c r="CC117" s="75">
        <v>20813</v>
      </c>
      <c r="CD117" s="75">
        <v>16807</v>
      </c>
      <c r="CE117" s="75">
        <v>16716</v>
      </c>
      <c r="CF117" s="75">
        <v>23284</v>
      </c>
      <c r="CG117" s="75">
        <v>17522</v>
      </c>
      <c r="CH117" s="75">
        <v>18387</v>
      </c>
      <c r="CI117" s="75">
        <v>17463</v>
      </c>
      <c r="CJ117" s="75">
        <v>9981</v>
      </c>
      <c r="CK117" s="75">
        <v>120160</v>
      </c>
      <c r="CL117" s="73">
        <v>644812.15</v>
      </c>
      <c r="CM117" s="73">
        <v>618062.05000000005</v>
      </c>
      <c r="CN117" s="73">
        <v>690699.94</v>
      </c>
      <c r="CO117" s="73">
        <v>784460.97999999975</v>
      </c>
      <c r="CP117" s="73">
        <v>928213.30999999982</v>
      </c>
      <c r="CQ117" s="73">
        <v>711209.53000000026</v>
      </c>
      <c r="CR117" s="73">
        <v>670151.4700000002</v>
      </c>
      <c r="CS117" s="73">
        <v>983176.34000000008</v>
      </c>
      <c r="CT117" s="73">
        <v>755575.49</v>
      </c>
      <c r="CU117" s="73">
        <v>612667.06999999995</v>
      </c>
      <c r="CV117" s="73">
        <v>685859.60000000009</v>
      </c>
      <c r="CW117" s="73">
        <v>646053.51999999979</v>
      </c>
      <c r="CX117" s="73">
        <v>593841.57000000007</v>
      </c>
      <c r="CY117" s="77"/>
      <c r="CZ117" s="4">
        <v>503</v>
      </c>
      <c r="DA117" s="76" t="str">
        <f t="shared" si="8"/>
        <v>L503</v>
      </c>
      <c r="DB117" s="71">
        <v>1.2812142058001696</v>
      </c>
      <c r="DC117" s="71">
        <v>1.0016639552663842</v>
      </c>
      <c r="DD117" s="71">
        <v>0.44306279994641579</v>
      </c>
      <c r="DE117" s="71">
        <v>0.48380097439836878</v>
      </c>
      <c r="DF117" s="71">
        <v>0.51309856553574118</v>
      </c>
      <c r="DG117" s="71">
        <v>0.45231568109256776</v>
      </c>
      <c r="DH117" s="71">
        <v>0.67704827588819705</v>
      </c>
      <c r="DI117" s="71">
        <v>0.1701904559437637</v>
      </c>
      <c r="DJ117" s="71">
        <v>0.20020145320124808</v>
      </c>
      <c r="DK117" s="71">
        <v>0.27349146621583098</v>
      </c>
      <c r="DL117" s="71">
        <v>0.34690481679648877</v>
      </c>
      <c r="DM117" s="71">
        <v>0.33846779565266594</v>
      </c>
      <c r="DN117" s="71">
        <v>0.27634568039615537</v>
      </c>
      <c r="DO117" s="71">
        <v>0.31527831171807402</v>
      </c>
      <c r="DQ117" s="71"/>
      <c r="DR117" s="71"/>
      <c r="DS117" s="71"/>
      <c r="DT117" s="71"/>
      <c r="DU117" s="71"/>
      <c r="DV117" s="71"/>
      <c r="DW117" s="71"/>
      <c r="DX117" s="71"/>
      <c r="DY117" s="71"/>
      <c r="DZ117" s="71"/>
      <c r="EA117" s="71"/>
      <c r="EB117" s="71"/>
      <c r="EC117" s="71"/>
      <c r="ED117" s="71"/>
    </row>
    <row r="118" spans="1:134">
      <c r="A118" s="4">
        <v>190</v>
      </c>
      <c r="B118" s="46" t="s">
        <v>1261</v>
      </c>
      <c r="C118" s="65" t="str">
        <f t="shared" si="7"/>
        <v>L190</v>
      </c>
      <c r="D118" s="69">
        <v>1194006.54</v>
      </c>
      <c r="E118" s="68">
        <v>11216861.439999999</v>
      </c>
      <c r="F118" s="69">
        <v>382123.11</v>
      </c>
      <c r="G118" s="69">
        <v>2250841.7500000019</v>
      </c>
      <c r="H118" s="70">
        <v>101.34547221562428</v>
      </c>
      <c r="I118" s="70">
        <v>25.104135701490993</v>
      </c>
      <c r="J118" s="69">
        <v>1571556.0999999996</v>
      </c>
      <c r="K118" s="69">
        <v>1258628.3700000001</v>
      </c>
      <c r="L118" s="69">
        <v>1247369.0699999998</v>
      </c>
      <c r="M118" s="69">
        <v>1667772.82</v>
      </c>
      <c r="N118" s="69">
        <v>2149758.37</v>
      </c>
      <c r="O118" s="69">
        <v>2425040.85</v>
      </c>
      <c r="P118" s="69">
        <v>1412000.1800000002</v>
      </c>
      <c r="Q118" s="69">
        <v>1331089.7699999998</v>
      </c>
      <c r="R118" s="69">
        <v>2467704.6199999992</v>
      </c>
      <c r="S118" s="69">
        <v>1431504.8200000003</v>
      </c>
      <c r="T118" s="69">
        <v>1582484.12</v>
      </c>
      <c r="U118" s="69">
        <v>1798071.3900000001</v>
      </c>
      <c r="V118" s="69">
        <v>1194006.54</v>
      </c>
      <c r="W118" s="70">
        <v>110.28605962269521</v>
      </c>
      <c r="X118" s="70">
        <v>87.651952047462601</v>
      </c>
      <c r="Y118" s="70">
        <v>87.474690214560113</v>
      </c>
      <c r="Z118" s="71">
        <v>98.730413868460914</v>
      </c>
      <c r="AA118" s="71">
        <v>100.74883317933634</v>
      </c>
      <c r="AB118" s="71">
        <v>105.20049432085695</v>
      </c>
      <c r="AC118" s="71">
        <v>88.807755592886267</v>
      </c>
      <c r="AD118" s="71">
        <v>91.343366917854922</v>
      </c>
      <c r="AE118" s="71">
        <v>104.65962742776844</v>
      </c>
      <c r="AF118" s="71">
        <v>104.69180098035271</v>
      </c>
      <c r="AG118" s="71">
        <v>99.886458223390733</v>
      </c>
      <c r="AH118" s="71">
        <v>104.68474335329201</v>
      </c>
      <c r="AI118" s="71">
        <v>120.16031375187568</v>
      </c>
      <c r="AJ118" s="71">
        <v>-1.6446363627846794</v>
      </c>
      <c r="AK118" s="71">
        <v>-15.661596143834345</v>
      </c>
      <c r="AL118" s="71">
        <v>-15.831988061368252</v>
      </c>
      <c r="AM118" s="71">
        <v>-9.6624300609765896</v>
      </c>
      <c r="AN118" s="71">
        <v>-13.844787902884658</v>
      </c>
      <c r="AO118" s="71">
        <v>-1.8897285665053998</v>
      </c>
      <c r="AP118" s="71">
        <v>-7.3041004859660692</v>
      </c>
      <c r="AQ118" s="71">
        <v>17.732273249445775</v>
      </c>
      <c r="AR118" s="71">
        <v>97.307328099740232</v>
      </c>
      <c r="AS118" s="71">
        <v>-17.929408429485328</v>
      </c>
      <c r="AT118" s="71">
        <v>33.119178527396102</v>
      </c>
      <c r="AU118" s="71">
        <v>36.572521880795136</v>
      </c>
      <c r="AV118" s="72">
        <v>47.066253094979402</v>
      </c>
      <c r="AW118" s="73">
        <v>-26278.569999999832</v>
      </c>
      <c r="AX118" s="73">
        <v>-233726.60999999987</v>
      </c>
      <c r="AY118" s="73">
        <v>-234629.90000000037</v>
      </c>
      <c r="AZ118" s="73">
        <v>-178383.57000000076</v>
      </c>
      <c r="BA118" s="73">
        <v>-345365.12000000011</v>
      </c>
      <c r="BB118" s="73">
        <v>-25644.129999999888</v>
      </c>
      <c r="BC118" s="73">
        <v>-111260.48999999929</v>
      </c>
      <c r="BD118" s="73">
        <v>200482.3899999999</v>
      </c>
      <c r="BE118" s="73">
        <v>1217013.8099999991</v>
      </c>
      <c r="BF118" s="73">
        <v>-312731.19999999925</v>
      </c>
      <c r="BG118" s="73">
        <v>393711.67000000016</v>
      </c>
      <c r="BH118" s="73">
        <v>481502.46000000043</v>
      </c>
      <c r="BI118" s="73">
        <v>382123.11</v>
      </c>
      <c r="BJ118" s="71">
        <v>27.490195445972489</v>
      </c>
      <c r="BK118" s="71">
        <v>21.967594460238569</v>
      </c>
      <c r="BL118" s="71">
        <v>20.544103398429542</v>
      </c>
      <c r="BM118" s="71">
        <v>21.510588626228696</v>
      </c>
      <c r="BN118" s="71">
        <v>9.6251655350689962</v>
      </c>
      <c r="BO118" s="71">
        <v>19.746280600430502</v>
      </c>
      <c r="BP118" s="71">
        <v>30.909235509308591</v>
      </c>
      <c r="BQ118" s="71">
        <v>30.826366313412873</v>
      </c>
      <c r="BR118" s="72">
        <v>23.243589085361826</v>
      </c>
      <c r="BS118" s="72">
        <v>22.24929040921068</v>
      </c>
      <c r="BT118" s="71">
        <v>23.905901615983048</v>
      </c>
      <c r="BU118" s="71">
        <v>22.954125570653154</v>
      </c>
      <c r="BV118" s="71">
        <v>23.119425935238805</v>
      </c>
      <c r="BW118" s="71">
        <v>23.649272174877176</v>
      </c>
      <c r="BX118" s="75">
        <v>34918</v>
      </c>
      <c r="BY118" s="75">
        <v>27537</v>
      </c>
      <c r="BZ118" s="75">
        <v>26482</v>
      </c>
      <c r="CA118" s="75">
        <v>30179</v>
      </c>
      <c r="CB118" s="75">
        <v>32887</v>
      </c>
      <c r="CC118" s="75">
        <v>42454</v>
      </c>
      <c r="CD118" s="75">
        <v>31384</v>
      </c>
      <c r="CE118" s="75">
        <v>31710</v>
      </c>
      <c r="CF118" s="75">
        <v>42661</v>
      </c>
      <c r="CG118" s="75">
        <v>31804</v>
      </c>
      <c r="CH118" s="75">
        <v>35192</v>
      </c>
      <c r="CI118" s="75">
        <v>39330</v>
      </c>
      <c r="CJ118" s="75">
        <v>25975</v>
      </c>
      <c r="CK118" s="75">
        <v>238056</v>
      </c>
      <c r="CL118" s="73">
        <v>1561864.2800000005</v>
      </c>
      <c r="CM118" s="73">
        <v>1672511.9900000005</v>
      </c>
      <c r="CN118" s="73">
        <v>1961205.3199999996</v>
      </c>
      <c r="CO118" s="73">
        <v>2278753.5199999996</v>
      </c>
      <c r="CP118" s="73">
        <v>2093654.8999999997</v>
      </c>
      <c r="CQ118" s="73">
        <v>1602006.3599999999</v>
      </c>
      <c r="CR118" s="73">
        <v>1552276.5899999999</v>
      </c>
      <c r="CS118" s="73">
        <v>2223230.6000000006</v>
      </c>
      <c r="CT118" s="73">
        <v>1731275.4600000004</v>
      </c>
      <c r="CU118" s="73">
        <v>1813731.5000000005</v>
      </c>
      <c r="CV118" s="73">
        <v>1628183.3800000004</v>
      </c>
      <c r="CW118" s="73">
        <v>1975012.0199999993</v>
      </c>
      <c r="CX118" s="73">
        <v>1940699.7899999996</v>
      </c>
      <c r="CY118" s="77"/>
      <c r="CZ118" s="4">
        <v>190</v>
      </c>
      <c r="DA118" s="76" t="str">
        <f t="shared" si="8"/>
        <v>L190</v>
      </c>
      <c r="DB118" s="71">
        <v>0.94792988201697503</v>
      </c>
      <c r="DC118" s="71">
        <v>1.1037988891623669</v>
      </c>
      <c r="DD118" s="71">
        <v>0.70796590586175323</v>
      </c>
      <c r="DE118" s="71">
        <v>0.53753244381760235</v>
      </c>
      <c r="DF118" s="71">
        <v>0.6164381770915488</v>
      </c>
      <c r="DG118" s="71">
        <v>0.31372742360050748</v>
      </c>
      <c r="DH118" s="71">
        <v>0.44789947092658811</v>
      </c>
      <c r="DI118" s="71">
        <v>0.37263719827986541</v>
      </c>
      <c r="DJ118" s="71">
        <v>0.22908201237898615</v>
      </c>
      <c r="DK118" s="71">
        <v>0.32849304218545361</v>
      </c>
      <c r="DL118" s="71">
        <v>0.17929434360966623</v>
      </c>
      <c r="DM118" s="71">
        <v>0.1476526655912965</v>
      </c>
      <c r="DN118" s="71">
        <v>9.166715653158769E-2</v>
      </c>
      <c r="DO118" s="71">
        <v>0.25095820072184338</v>
      </c>
      <c r="DQ118" s="71"/>
      <c r="DR118" s="71"/>
      <c r="DS118" s="71"/>
      <c r="DT118" s="71"/>
      <c r="DU118" s="71"/>
      <c r="DV118" s="71"/>
      <c r="DW118" s="71"/>
      <c r="DX118" s="71"/>
      <c r="DY118" s="71"/>
      <c r="DZ118" s="71"/>
      <c r="EA118" s="71"/>
      <c r="EB118" s="71"/>
      <c r="EC118" s="71"/>
      <c r="ED118" s="71"/>
    </row>
    <row r="119" spans="1:134">
      <c r="A119" s="4">
        <v>198</v>
      </c>
      <c r="B119" s="46" t="s">
        <v>1270</v>
      </c>
      <c r="C119" s="65" t="str">
        <f t="shared" si="7"/>
        <v>L198</v>
      </c>
      <c r="D119" s="69">
        <v>928330.19</v>
      </c>
      <c r="E119" s="68">
        <v>9668445.3900000006</v>
      </c>
      <c r="F119" s="69">
        <v>183110.73999999987</v>
      </c>
      <c r="G119" s="69">
        <v>1409339.5300000021</v>
      </c>
      <c r="H119" s="70">
        <v>92.964927682615169</v>
      </c>
      <c r="I119" s="70">
        <v>17.064069087982393</v>
      </c>
      <c r="J119" s="69">
        <v>1418188.1100000003</v>
      </c>
      <c r="K119" s="69">
        <v>1137178.3600000001</v>
      </c>
      <c r="L119" s="69">
        <v>1219310.8999999999</v>
      </c>
      <c r="M119" s="69">
        <v>1587021.5499999998</v>
      </c>
      <c r="N119" s="69">
        <v>1743149.29</v>
      </c>
      <c r="O119" s="69">
        <v>1872948.3100000003</v>
      </c>
      <c r="P119" s="69">
        <v>1245717.2300000002</v>
      </c>
      <c r="Q119" s="69">
        <v>1215426.5899999996</v>
      </c>
      <c r="R119" s="69">
        <v>2273379.1300000008</v>
      </c>
      <c r="S119" s="69">
        <v>1230423.24</v>
      </c>
      <c r="T119" s="69">
        <v>1369992.4500000002</v>
      </c>
      <c r="U119" s="69">
        <v>1405176.5599999998</v>
      </c>
      <c r="V119" s="69">
        <v>928330.19</v>
      </c>
      <c r="W119" s="70">
        <v>105.41459406825653</v>
      </c>
      <c r="X119" s="70">
        <v>84.262460790247758</v>
      </c>
      <c r="Y119" s="70">
        <v>94.271665137668364</v>
      </c>
      <c r="Z119" s="71">
        <v>97.260675442489159</v>
      </c>
      <c r="AA119" s="71">
        <v>99.151433231408475</v>
      </c>
      <c r="AB119" s="71">
        <v>97.995943142710345</v>
      </c>
      <c r="AC119" s="71">
        <v>92.438793935435314</v>
      </c>
      <c r="AD119" s="71">
        <v>94.915651436713418</v>
      </c>
      <c r="AE119" s="71">
        <v>100.88298566131293</v>
      </c>
      <c r="AF119" s="71">
        <v>86.586766526026452</v>
      </c>
      <c r="AG119" s="71">
        <v>84.973248958889641</v>
      </c>
      <c r="AH119" s="71">
        <v>90.709550981110525</v>
      </c>
      <c r="AI119" s="71">
        <v>99.171515964574127</v>
      </c>
      <c r="AJ119" s="71">
        <v>-6.9775558088182148</v>
      </c>
      <c r="AK119" s="71">
        <v>-22.799181691055292</v>
      </c>
      <c r="AL119" s="71">
        <v>-12.131351508622668</v>
      </c>
      <c r="AM119" s="71">
        <v>-13.224660954025325</v>
      </c>
      <c r="AN119" s="71">
        <v>-20.111510838120072</v>
      </c>
      <c r="AO119" s="71">
        <v>-7.5856055373114906</v>
      </c>
      <c r="AP119" s="71">
        <v>-4.176690078040779</v>
      </c>
      <c r="AQ119" s="71">
        <v>21.770655068310575</v>
      </c>
      <c r="AR119" s="71">
        <v>87.775120354475547</v>
      </c>
      <c r="AS119" s="71">
        <v>-22.298757440784389</v>
      </c>
      <c r="AT119" s="71">
        <v>11.316385344640988</v>
      </c>
      <c r="AU119" s="71">
        <v>18.002629255301471</v>
      </c>
      <c r="AV119" s="72">
        <v>24.571384979283593</v>
      </c>
      <c r="AW119" s="73">
        <v>-106377.40999999922</v>
      </c>
      <c r="AX119" s="73">
        <v>-335834.99</v>
      </c>
      <c r="AY119" s="73">
        <v>-168340.91999999993</v>
      </c>
      <c r="AZ119" s="73">
        <v>-241863.89999999991</v>
      </c>
      <c r="BA119" s="73">
        <v>-438828.75000000047</v>
      </c>
      <c r="BB119" s="73">
        <v>-144087.80000000005</v>
      </c>
      <c r="BC119" s="73">
        <v>-54297.589999999618</v>
      </c>
      <c r="BD119" s="73">
        <v>217298.92999999982</v>
      </c>
      <c r="BE119" s="73">
        <v>1062686.7200000014</v>
      </c>
      <c r="BF119" s="73">
        <v>-353107.73000000021</v>
      </c>
      <c r="BG119" s="73">
        <v>139272.9600000002</v>
      </c>
      <c r="BH119" s="73">
        <v>214375.5</v>
      </c>
      <c r="BI119" s="73">
        <v>183110.73999999987</v>
      </c>
      <c r="BJ119" s="71">
        <v>18.403935437672423</v>
      </c>
      <c r="BK119" s="71">
        <v>14.329272600283002</v>
      </c>
      <c r="BL119" s="71">
        <v>13.375491290563605</v>
      </c>
      <c r="BM119" s="71">
        <v>14.08821297037019</v>
      </c>
      <c r="BN119" s="71">
        <v>3.5319437067772874</v>
      </c>
      <c r="BO119" s="71">
        <v>8.6044379381586236</v>
      </c>
      <c r="BP119" s="71">
        <v>20.79566187672728</v>
      </c>
      <c r="BQ119" s="71">
        <v>20.686892038802231</v>
      </c>
      <c r="BR119" s="72">
        <v>10.428568786452033</v>
      </c>
      <c r="BS119" s="72">
        <v>14.593034148124381</v>
      </c>
      <c r="BT119" s="71">
        <v>15.617969071441511</v>
      </c>
      <c r="BU119" s="71">
        <v>16.218234463035419</v>
      </c>
      <c r="BV119" s="71">
        <v>14.431177015114898</v>
      </c>
      <c r="BW119" s="71">
        <v>14.118400471708174</v>
      </c>
      <c r="BX119" s="75">
        <v>31026</v>
      </c>
      <c r="BY119" s="75">
        <v>25515</v>
      </c>
      <c r="BZ119" s="75">
        <v>24867</v>
      </c>
      <c r="CA119" s="75">
        <v>28133</v>
      </c>
      <c r="CB119" s="75">
        <v>31454</v>
      </c>
      <c r="CC119" s="75">
        <v>34603</v>
      </c>
      <c r="CD119" s="75">
        <v>26437</v>
      </c>
      <c r="CE119" s="75">
        <v>26223</v>
      </c>
      <c r="CF119" s="75">
        <v>38029</v>
      </c>
      <c r="CG119" s="75">
        <v>27986</v>
      </c>
      <c r="CH119" s="75">
        <v>29455</v>
      </c>
      <c r="CI119" s="75">
        <v>31388</v>
      </c>
      <c r="CJ119" s="75">
        <v>20954</v>
      </c>
      <c r="CK119" s="75">
        <v>200472</v>
      </c>
      <c r="CL119" s="73">
        <v>1779229.8499999999</v>
      </c>
      <c r="CM119" s="73">
        <v>1806569.53</v>
      </c>
      <c r="CN119" s="73">
        <v>2319904.3399999989</v>
      </c>
      <c r="CO119" s="73">
        <v>2028086.5000000002</v>
      </c>
      <c r="CP119" s="73">
        <v>2366946.6799999997</v>
      </c>
      <c r="CQ119" s="73">
        <v>1932338.6</v>
      </c>
      <c r="CR119" s="73">
        <v>1788928.5499999998</v>
      </c>
      <c r="CS119" s="73">
        <v>2530025.6</v>
      </c>
      <c r="CT119" s="73">
        <v>1873952.7299999995</v>
      </c>
      <c r="CU119" s="73">
        <v>1843314.5300000003</v>
      </c>
      <c r="CV119" s="73">
        <v>1656470.4800000002</v>
      </c>
      <c r="CW119" s="73">
        <v>1451221.8199999996</v>
      </c>
      <c r="CX119" s="73">
        <v>1521240.4299999997</v>
      </c>
      <c r="CY119" s="77"/>
      <c r="CZ119" s="4">
        <v>198</v>
      </c>
      <c r="DA119" s="76" t="str">
        <f t="shared" si="8"/>
        <v>L198</v>
      </c>
      <c r="DB119" s="71">
        <v>1.3320926824938397</v>
      </c>
      <c r="DC119" s="71">
        <v>2.6834207809120856</v>
      </c>
      <c r="DD119" s="71">
        <v>1.0768499340637379</v>
      </c>
      <c r="DE119" s="71">
        <v>1.0541967678846542</v>
      </c>
      <c r="DF119" s="71">
        <v>0.40385983772241818</v>
      </c>
      <c r="DG119" s="71">
        <v>0.43598287681789166</v>
      </c>
      <c r="DH119" s="71">
        <v>0.41218548613461187</v>
      </c>
      <c r="DI119" s="71">
        <v>0.30528664522208465</v>
      </c>
      <c r="DJ119" s="71">
        <v>0.32976626406467119</v>
      </c>
      <c r="DK119" s="71">
        <v>0.23165855488629164</v>
      </c>
      <c r="DL119" s="71">
        <v>0.2005673538472561</v>
      </c>
      <c r="DM119" s="71">
        <v>0.11104054617122178</v>
      </c>
      <c r="DN119" s="71">
        <v>0.17075975870093263</v>
      </c>
      <c r="DO119" s="71">
        <v>0.25957037434565966</v>
      </c>
      <c r="DQ119" s="71"/>
      <c r="DR119" s="71"/>
      <c r="DS119" s="71"/>
      <c r="DT119" s="71"/>
      <c r="DU119" s="71"/>
      <c r="DV119" s="71"/>
      <c r="DW119" s="71"/>
      <c r="DX119" s="71"/>
      <c r="DY119" s="71"/>
      <c r="DZ119" s="71"/>
      <c r="EA119" s="71"/>
      <c r="EB119" s="71"/>
      <c r="EC119" s="71"/>
      <c r="ED119" s="71"/>
    </row>
    <row r="120" spans="1:134">
      <c r="A120" s="4">
        <v>197</v>
      </c>
      <c r="B120" s="46" t="s">
        <v>1278</v>
      </c>
      <c r="C120" s="65" t="str">
        <f t="shared" si="7"/>
        <v>L197</v>
      </c>
      <c r="D120" s="69">
        <v>575083.75000000012</v>
      </c>
      <c r="E120" s="68">
        <v>5778614.5500000026</v>
      </c>
      <c r="F120" s="69">
        <v>175895.93000000017</v>
      </c>
      <c r="G120" s="69">
        <v>1171725.9200000009</v>
      </c>
      <c r="H120" s="70">
        <v>100.68177496000574</v>
      </c>
      <c r="I120" s="70">
        <v>25.434214154206725</v>
      </c>
      <c r="J120" s="69">
        <v>827245.34</v>
      </c>
      <c r="K120" s="69">
        <v>706642.94</v>
      </c>
      <c r="L120" s="69">
        <v>740349.7300000001</v>
      </c>
      <c r="M120" s="69">
        <v>795889.32</v>
      </c>
      <c r="N120" s="69">
        <v>1246015.0400000003</v>
      </c>
      <c r="O120" s="69">
        <v>1322377.8600000003</v>
      </c>
      <c r="P120" s="69">
        <v>791028.32000000007</v>
      </c>
      <c r="Q120" s="69">
        <v>677892.69</v>
      </c>
      <c r="R120" s="69">
        <v>1311072.4100000001</v>
      </c>
      <c r="S120" s="69">
        <v>691588.77999999968</v>
      </c>
      <c r="T120" s="69">
        <v>817163.20000000019</v>
      </c>
      <c r="U120" s="69">
        <v>914785.39999999967</v>
      </c>
      <c r="V120" s="69">
        <v>575083.75000000012</v>
      </c>
      <c r="W120" s="70">
        <v>116.25118416322495</v>
      </c>
      <c r="X120" s="70">
        <v>103.27776576922328</v>
      </c>
      <c r="Y120" s="70">
        <v>113.21549191045082</v>
      </c>
      <c r="Z120" s="71">
        <v>109.86590529644739</v>
      </c>
      <c r="AA120" s="71">
        <v>97.178000374828017</v>
      </c>
      <c r="AB120" s="71">
        <v>87.231869906723219</v>
      </c>
      <c r="AC120" s="71">
        <v>103.2488805565863</v>
      </c>
      <c r="AD120" s="71">
        <v>93.424485320834719</v>
      </c>
      <c r="AE120" s="71">
        <v>97.690794290819738</v>
      </c>
      <c r="AF120" s="71">
        <v>98.687186411508279</v>
      </c>
      <c r="AG120" s="71">
        <v>94.120319978394946</v>
      </c>
      <c r="AH120" s="71">
        <v>112.22920415508142</v>
      </c>
      <c r="AI120" s="71">
        <v>110.25934167081886</v>
      </c>
      <c r="AJ120" s="71">
        <v>11.883195693122573</v>
      </c>
      <c r="AK120" s="71">
        <v>9.5151320769718097</v>
      </c>
      <c r="AL120" s="71">
        <v>14.244047471717458</v>
      </c>
      <c r="AM120" s="71">
        <v>13.274125139913373</v>
      </c>
      <c r="AN120" s="71">
        <v>6.9707828200815669</v>
      </c>
      <c r="AO120" s="71">
        <v>4.8826215802589168</v>
      </c>
      <c r="AP120" s="71">
        <v>9.3184506727687975</v>
      </c>
      <c r="AQ120" s="71">
        <v>19.609356463845607</v>
      </c>
      <c r="AR120" s="71">
        <v>95.163721559175272</v>
      </c>
      <c r="AS120" s="71">
        <v>-28.541636155675231</v>
      </c>
      <c r="AT120" s="71">
        <v>24.498678665515826</v>
      </c>
      <c r="AU120" s="71">
        <v>47.218148946525297</v>
      </c>
      <c r="AV120" s="72">
        <v>44.063451134355788</v>
      </c>
      <c r="AW120" s="73">
        <v>87862.329999999842</v>
      </c>
      <c r="AX120" s="73">
        <v>61396.089999999967</v>
      </c>
      <c r="AY120" s="73">
        <v>92307.450000000303</v>
      </c>
      <c r="AZ120" s="73">
        <v>93266.969999999972</v>
      </c>
      <c r="BA120" s="73">
        <v>81284.210000000196</v>
      </c>
      <c r="BB120" s="73">
        <v>71917.180000000168</v>
      </c>
      <c r="BC120" s="73">
        <v>67428.309999999939</v>
      </c>
      <c r="BD120" s="73">
        <v>111137.11999999988</v>
      </c>
      <c r="BE120" s="73">
        <v>639291.61000000022</v>
      </c>
      <c r="BF120" s="73">
        <v>-276231.84000000008</v>
      </c>
      <c r="BG120" s="73">
        <v>160800.25000000035</v>
      </c>
      <c r="BH120" s="73">
        <v>293404.5399999998</v>
      </c>
      <c r="BI120" s="73">
        <v>175895.93000000017</v>
      </c>
      <c r="BJ120" s="71">
        <v>29.091375349476749</v>
      </c>
      <c r="BK120" s="71">
        <v>25.199176024399197</v>
      </c>
      <c r="BL120" s="71">
        <v>24.49931461494991</v>
      </c>
      <c r="BM120" s="71">
        <v>21.344009575330972</v>
      </c>
      <c r="BN120" s="71">
        <v>9.2534248042450287</v>
      </c>
      <c r="BO120" s="71">
        <v>16.803480490134291</v>
      </c>
      <c r="BP120" s="71">
        <v>29.115884344335718</v>
      </c>
      <c r="BQ120" s="71">
        <v>29.624092653282595</v>
      </c>
      <c r="BR120" s="72">
        <v>23.410083848816086</v>
      </c>
      <c r="BS120" s="72">
        <v>22.507788269506364</v>
      </c>
      <c r="BT120" s="71">
        <v>23.818031785978729</v>
      </c>
      <c r="BU120" s="71">
        <v>23.184725698297878</v>
      </c>
      <c r="BV120" s="71">
        <v>23.757521310396683</v>
      </c>
      <c r="BW120" s="71">
        <v>23.431759474789899</v>
      </c>
      <c r="BX120" s="75">
        <v>25746</v>
      </c>
      <c r="BY120" s="75">
        <v>22132</v>
      </c>
      <c r="BZ120" s="75">
        <v>22533</v>
      </c>
      <c r="CA120" s="75">
        <v>21852</v>
      </c>
      <c r="CB120" s="75">
        <v>28138</v>
      </c>
      <c r="CC120" s="75">
        <v>31594</v>
      </c>
      <c r="CD120" s="75">
        <v>23835</v>
      </c>
      <c r="CE120" s="75">
        <v>21849</v>
      </c>
      <c r="CF120" s="75">
        <v>28916</v>
      </c>
      <c r="CG120" s="75">
        <v>20966</v>
      </c>
      <c r="CH120" s="75">
        <v>24396</v>
      </c>
      <c r="CI120" s="75">
        <v>26795</v>
      </c>
      <c r="CJ120" s="75">
        <v>16723</v>
      </c>
      <c r="CK120" s="75">
        <v>163480</v>
      </c>
      <c r="CL120" s="73">
        <v>1034528.64</v>
      </c>
      <c r="CM120" s="73">
        <v>1140991.2200000002</v>
      </c>
      <c r="CN120" s="73">
        <v>1295248.9100000004</v>
      </c>
      <c r="CO120" s="73">
        <v>1454096.4000000008</v>
      </c>
      <c r="CP120" s="73">
        <v>1476796.12</v>
      </c>
      <c r="CQ120" s="73">
        <v>1113956.7500000002</v>
      </c>
      <c r="CR120" s="73">
        <v>1008025.3600000002</v>
      </c>
      <c r="CS120" s="73">
        <v>1051712.45</v>
      </c>
      <c r="CT120" s="73">
        <v>1105920.7900000005</v>
      </c>
      <c r="CU120" s="73">
        <v>1388758.2499999995</v>
      </c>
      <c r="CV120" s="73">
        <v>1167012.76</v>
      </c>
      <c r="CW120" s="73">
        <v>1162308.1000000003</v>
      </c>
      <c r="CX120" s="73">
        <v>1195121.1599999999</v>
      </c>
      <c r="CY120" s="77"/>
      <c r="CZ120" s="4">
        <v>197</v>
      </c>
      <c r="DA120" s="76" t="str">
        <f t="shared" si="8"/>
        <v>L197</v>
      </c>
      <c r="DB120" s="71">
        <v>0.4244691800492662</v>
      </c>
      <c r="DC120" s="71">
        <v>0.66421623936133412</v>
      </c>
      <c r="DD120" s="71">
        <v>0.19036790339042034</v>
      </c>
      <c r="DE120" s="71">
        <v>0.15907222290971915</v>
      </c>
      <c r="DF120" s="71">
        <v>0.20068355371165567</v>
      </c>
      <c r="DG120" s="71">
        <v>8.7952682356924147E-2</v>
      </c>
      <c r="DH120" s="71">
        <v>0.13260599924517039</v>
      </c>
      <c r="DI120" s="71">
        <v>8.9587042249552593E-2</v>
      </c>
      <c r="DJ120" s="71">
        <v>6.6994958839532825E-2</v>
      </c>
      <c r="DK120" s="71">
        <v>0.10060295588287312</v>
      </c>
      <c r="DL120" s="71">
        <v>7.2470614357367624E-2</v>
      </c>
      <c r="DM120" s="71">
        <v>0.15104855680903626</v>
      </c>
      <c r="DN120" s="71">
        <v>7.6402765226009681E-2</v>
      </c>
      <c r="DO120" s="71">
        <v>9.7697930731875687E-2</v>
      </c>
      <c r="DQ120" s="71"/>
      <c r="DR120" s="71"/>
      <c r="DS120" s="71"/>
      <c r="DT120" s="71"/>
      <c r="DU120" s="71"/>
      <c r="DV120" s="71"/>
      <c r="DW120" s="71"/>
      <c r="DX120" s="71"/>
      <c r="DY120" s="71"/>
      <c r="DZ120" s="71"/>
      <c r="EA120" s="71"/>
      <c r="EB120" s="71"/>
      <c r="EC120" s="71"/>
      <c r="ED120" s="71"/>
    </row>
    <row r="121" spans="1:134">
      <c r="A121" s="4">
        <v>504</v>
      </c>
      <c r="B121" s="46" t="s">
        <v>1286</v>
      </c>
      <c r="C121" s="65" t="str">
        <f t="shared" si="7"/>
        <v>L504</v>
      </c>
      <c r="D121" s="69">
        <v>344662.62</v>
      </c>
      <c r="E121" s="68">
        <v>3703873.620000001</v>
      </c>
      <c r="F121" s="69">
        <v>39705.789999999921</v>
      </c>
      <c r="G121" s="69">
        <v>-123184.08999999799</v>
      </c>
      <c r="H121" s="70">
        <v>79.753481810284541</v>
      </c>
      <c r="I121" s="70">
        <v>-3.2187675058602094</v>
      </c>
      <c r="J121" s="69">
        <v>602721.53000000026</v>
      </c>
      <c r="K121" s="69">
        <v>618312.57000000007</v>
      </c>
      <c r="L121" s="69">
        <v>575788.6399999999</v>
      </c>
      <c r="M121" s="69">
        <v>604576.32999999996</v>
      </c>
      <c r="N121" s="69">
        <v>788228.03999999992</v>
      </c>
      <c r="O121" s="69">
        <v>737933.47</v>
      </c>
      <c r="P121" s="69">
        <v>464300.93999999994</v>
      </c>
      <c r="Q121" s="69">
        <v>427859.2699999999</v>
      </c>
      <c r="R121" s="69">
        <v>799208.17</v>
      </c>
      <c r="S121" s="69">
        <v>523287.16000000003</v>
      </c>
      <c r="T121" s="69">
        <v>570042.62999999989</v>
      </c>
      <c r="U121" s="69">
        <v>574512.82999999996</v>
      </c>
      <c r="V121" s="69">
        <v>344662.62</v>
      </c>
      <c r="W121" s="70">
        <v>106.80679981411569</v>
      </c>
      <c r="X121" s="70">
        <v>103.37627749281602</v>
      </c>
      <c r="Y121" s="70">
        <v>90.811346562545879</v>
      </c>
      <c r="Z121" s="71">
        <v>83.928966815680511</v>
      </c>
      <c r="AA121" s="71">
        <v>99.192291382587484</v>
      </c>
      <c r="AB121" s="71">
        <v>94.667530582771334</v>
      </c>
      <c r="AC121" s="71">
        <v>81.222857660587124</v>
      </c>
      <c r="AD121" s="71">
        <v>67.214880098462601</v>
      </c>
      <c r="AE121" s="71">
        <v>79.563503432474548</v>
      </c>
      <c r="AF121" s="71">
        <v>85.308254710289063</v>
      </c>
      <c r="AG121" s="71">
        <v>77.811769984385805</v>
      </c>
      <c r="AH121" s="71">
        <v>79.396784371583578</v>
      </c>
      <c r="AI121" s="71">
        <v>95.24408365844441</v>
      </c>
      <c r="AJ121" s="71">
        <v>8.2783951340094966</v>
      </c>
      <c r="AK121" s="71">
        <v>2.5082545402458134</v>
      </c>
      <c r="AL121" s="71">
        <v>-11.914319059698819</v>
      </c>
      <c r="AM121" s="71">
        <v>-9.474873517402127</v>
      </c>
      <c r="AN121" s="71">
        <v>-12.065039479295391</v>
      </c>
      <c r="AO121" s="71">
        <v>-6.9045765231560363</v>
      </c>
      <c r="AP121" s="71">
        <v>-16.300579639395586</v>
      </c>
      <c r="AQ121" s="71">
        <v>-16.360126705260548</v>
      </c>
      <c r="AR121" s="71">
        <v>31.129915504434646</v>
      </c>
      <c r="AS121" s="71">
        <v>-26.356043952827168</v>
      </c>
      <c r="AT121" s="71">
        <v>0.99168723406402037</v>
      </c>
      <c r="AU121" s="71">
        <v>0.55525740678386004</v>
      </c>
      <c r="AV121" s="72">
        <v>13.020134685948804</v>
      </c>
      <c r="AW121" s="73">
        <v>46080.910000000265</v>
      </c>
      <c r="AX121" s="73">
        <v>15129.370000000112</v>
      </c>
      <c r="AY121" s="73">
        <v>-77880.190000000061</v>
      </c>
      <c r="AZ121" s="73">
        <v>-63278.389999999781</v>
      </c>
      <c r="BA121" s="73">
        <v>-80702.300000000163</v>
      </c>
      <c r="BB121" s="73">
        <v>-39881.650000000023</v>
      </c>
      <c r="BC121" s="73">
        <v>-90423.260000000009</v>
      </c>
      <c r="BD121" s="73">
        <v>-83690.130000000237</v>
      </c>
      <c r="BE121" s="73">
        <v>189730.03000000014</v>
      </c>
      <c r="BF121" s="73">
        <v>-187276.45999999973</v>
      </c>
      <c r="BG121" s="73">
        <v>5597.5299999999115</v>
      </c>
      <c r="BH121" s="73">
        <v>3172.4100000000326</v>
      </c>
      <c r="BI121" s="73">
        <v>39705.789999999921</v>
      </c>
      <c r="BJ121" s="71">
        <v>22.475182014725622</v>
      </c>
      <c r="BK121" s="71">
        <v>17.919214043869538</v>
      </c>
      <c r="BL121" s="71">
        <v>17.639007220870411</v>
      </c>
      <c r="BM121" s="71">
        <v>19.119338099030418</v>
      </c>
      <c r="BN121" s="71">
        <v>8.4695687389144645</v>
      </c>
      <c r="BO121" s="71">
        <v>17.040057610982199</v>
      </c>
      <c r="BP121" s="71">
        <v>24.468867740252794</v>
      </c>
      <c r="BQ121" s="71">
        <v>24.790176743026421</v>
      </c>
      <c r="BR121" s="72">
        <v>19.870632322073781</v>
      </c>
      <c r="BS121" s="72">
        <v>17.428395913040472</v>
      </c>
      <c r="BT121" s="71">
        <v>19.5599548018291</v>
      </c>
      <c r="BU121" s="71">
        <v>18.499356768392047</v>
      </c>
      <c r="BV121" s="71">
        <v>17.18579275657833</v>
      </c>
      <c r="BW121" s="71">
        <v>18.800690212739823</v>
      </c>
      <c r="BX121" s="75">
        <v>16173</v>
      </c>
      <c r="BY121" s="75">
        <v>15529</v>
      </c>
      <c r="BZ121" s="75">
        <v>14683</v>
      </c>
      <c r="CA121" s="75">
        <v>15701</v>
      </c>
      <c r="CB121" s="75">
        <v>16751</v>
      </c>
      <c r="CC121" s="75">
        <v>16686</v>
      </c>
      <c r="CD121" s="75">
        <v>11937</v>
      </c>
      <c r="CE121" s="75">
        <v>12789</v>
      </c>
      <c r="CF121" s="75">
        <v>17667</v>
      </c>
      <c r="CG121" s="75">
        <v>13731</v>
      </c>
      <c r="CH121" s="75">
        <v>15185</v>
      </c>
      <c r="CI121" s="75">
        <v>14788</v>
      </c>
      <c r="CJ121" s="75">
        <v>8461</v>
      </c>
      <c r="CK121" s="75">
        <v>94558</v>
      </c>
      <c r="CL121" s="73">
        <v>825870.56999999983</v>
      </c>
      <c r="CM121" s="73">
        <v>862565.96</v>
      </c>
      <c r="CN121" s="73">
        <v>777238.1100000001</v>
      </c>
      <c r="CO121" s="73">
        <v>775293.3600000001</v>
      </c>
      <c r="CP121" s="73">
        <v>770899.91</v>
      </c>
      <c r="CQ121" s="73">
        <v>763590.7300000001</v>
      </c>
      <c r="CR121" s="73">
        <v>584889.1</v>
      </c>
      <c r="CS121" s="73">
        <v>870385.75999999978</v>
      </c>
      <c r="CT121" s="73">
        <v>1009671.6599999999</v>
      </c>
      <c r="CU121" s="73">
        <v>974106.88</v>
      </c>
      <c r="CV121" s="73">
        <v>949540.33000000019</v>
      </c>
      <c r="CW121" s="73">
        <v>908671.85999999987</v>
      </c>
      <c r="CX121" s="73">
        <v>886645.73999999987</v>
      </c>
      <c r="CY121" s="77"/>
      <c r="CZ121" s="4">
        <v>504</v>
      </c>
      <c r="DA121" s="76" t="str">
        <f t="shared" si="8"/>
        <v>L504</v>
      </c>
      <c r="DB121" s="71">
        <v>1.8850576461951571</v>
      </c>
      <c r="DC121" s="71">
        <v>1.3956057130708692</v>
      </c>
      <c r="DD121" s="71">
        <v>1.9960012069659587</v>
      </c>
      <c r="DE121" s="71">
        <v>0.44047566913752106</v>
      </c>
      <c r="DF121" s="71">
        <v>0.80622725284376029</v>
      </c>
      <c r="DG121" s="71">
        <v>0.3955476370147793</v>
      </c>
      <c r="DH121" s="71">
        <v>0.60302771444595016</v>
      </c>
      <c r="DI121" s="71">
        <v>0.33668780821313332</v>
      </c>
      <c r="DJ121" s="71">
        <v>0.43189620192456435</v>
      </c>
      <c r="DK121" s="71">
        <v>0.22284411061935849</v>
      </c>
      <c r="DL121" s="71">
        <v>0.37886978889701095</v>
      </c>
      <c r="DM121" s="71">
        <v>0.11208122355406006</v>
      </c>
      <c r="DN121" s="71">
        <v>0.24368443923826433</v>
      </c>
      <c r="DO121" s="71">
        <v>0.33739396540405431</v>
      </c>
      <c r="DQ121" s="71"/>
      <c r="DR121" s="71"/>
      <c r="DS121" s="71"/>
      <c r="DT121" s="71"/>
      <c r="DU121" s="71"/>
      <c r="DV121" s="71"/>
      <c r="DW121" s="71"/>
      <c r="DX121" s="71"/>
      <c r="DY121" s="71"/>
      <c r="DZ121" s="71"/>
      <c r="EA121" s="71"/>
      <c r="EB121" s="71"/>
      <c r="EC121" s="71"/>
      <c r="ED121" s="71"/>
    </row>
    <row r="122" spans="1:134">
      <c r="A122" s="4">
        <v>221</v>
      </c>
      <c r="B122" s="46" t="s">
        <v>1294</v>
      </c>
      <c r="C122" s="65" t="str">
        <f t="shared" si="7"/>
        <v>L221</v>
      </c>
      <c r="D122" s="69">
        <v>361990.86</v>
      </c>
      <c r="E122" s="68">
        <v>4568323.78</v>
      </c>
      <c r="F122" s="69">
        <v>60315.520000000019</v>
      </c>
      <c r="G122" s="69">
        <v>403875.87000000104</v>
      </c>
      <c r="H122" s="70">
        <v>89.403850727158911</v>
      </c>
      <c r="I122" s="70">
        <v>9.6981851791249962</v>
      </c>
      <c r="J122" s="69">
        <v>596115.93999999983</v>
      </c>
      <c r="K122" s="69">
        <v>523216.57</v>
      </c>
      <c r="L122" s="69">
        <v>550707.02999999991</v>
      </c>
      <c r="M122" s="69">
        <v>670726.97</v>
      </c>
      <c r="N122" s="69">
        <v>801720.42000000016</v>
      </c>
      <c r="O122" s="69">
        <v>1017639.1200000002</v>
      </c>
      <c r="P122" s="69">
        <v>499487.10999999993</v>
      </c>
      <c r="Q122" s="69">
        <v>526446.00999999989</v>
      </c>
      <c r="R122" s="69">
        <v>1158025.8099999998</v>
      </c>
      <c r="S122" s="69">
        <v>500333.74999999994</v>
      </c>
      <c r="T122" s="69">
        <v>728799.35</v>
      </c>
      <c r="U122" s="69">
        <v>793240.89</v>
      </c>
      <c r="V122" s="69">
        <v>361990.86</v>
      </c>
      <c r="W122" s="70">
        <v>92.552880454300762</v>
      </c>
      <c r="X122" s="70">
        <v>82.764620749171385</v>
      </c>
      <c r="Y122" s="70">
        <v>89.328140584652999</v>
      </c>
      <c r="Z122" s="71">
        <v>96.032479361252953</v>
      </c>
      <c r="AA122" s="71">
        <v>97.267323110753992</v>
      </c>
      <c r="AB122" s="71">
        <v>104.09671000664169</v>
      </c>
      <c r="AC122" s="71">
        <v>75.69539647059095</v>
      </c>
      <c r="AD122" s="71">
        <v>73.174524263021397</v>
      </c>
      <c r="AE122" s="71">
        <v>91.357498488258386</v>
      </c>
      <c r="AF122" s="71">
        <v>77.156939122149325</v>
      </c>
      <c r="AG122" s="71">
        <v>96.483519561585723</v>
      </c>
      <c r="AH122" s="71">
        <v>115.99594140418748</v>
      </c>
      <c r="AI122" s="71">
        <v>96.477901589117508</v>
      </c>
      <c r="AJ122" s="71">
        <v>-21.077402211346509</v>
      </c>
      <c r="AK122" s="71">
        <v>-30.734185511514688</v>
      </c>
      <c r="AL122" s="71">
        <v>-34.016071955615388</v>
      </c>
      <c r="AM122" s="71">
        <v>-24.575431122578216</v>
      </c>
      <c r="AN122" s="71">
        <v>-35.723832232715822</v>
      </c>
      <c r="AO122" s="71">
        <v>-24.461072629794288</v>
      </c>
      <c r="AP122" s="71">
        <v>-26.773625574752103</v>
      </c>
      <c r="AQ122" s="71">
        <v>-4.7534736343060713</v>
      </c>
      <c r="AR122" s="71">
        <v>92.40083963981705</v>
      </c>
      <c r="AS122" s="71">
        <v>-44.775364582180153</v>
      </c>
      <c r="AT122" s="71">
        <v>22.107950695687538</v>
      </c>
      <c r="AU122" s="71">
        <v>51.609886129299284</v>
      </c>
      <c r="AV122" s="72">
        <v>19.993520186303606</v>
      </c>
      <c r="AW122" s="73">
        <v>-159201.24000000011</v>
      </c>
      <c r="AX122" s="73">
        <v>-232158.31999999989</v>
      </c>
      <c r="AY122" s="73">
        <v>-283900.79999999993</v>
      </c>
      <c r="AZ122" s="73">
        <v>-218541.57999999996</v>
      </c>
      <c r="BA122" s="73">
        <v>-445585.45999999996</v>
      </c>
      <c r="BB122" s="73">
        <v>-311450.09999999951</v>
      </c>
      <c r="BC122" s="73">
        <v>-182626.56</v>
      </c>
      <c r="BD122" s="73">
        <v>-26273.369999999879</v>
      </c>
      <c r="BE122" s="73">
        <v>556143.92000000004</v>
      </c>
      <c r="BF122" s="73">
        <v>-405663.6300000003</v>
      </c>
      <c r="BG122" s="73">
        <v>131950.95000000007</v>
      </c>
      <c r="BH122" s="73">
        <v>270029.04000000015</v>
      </c>
      <c r="BI122" s="73">
        <v>60315.520000000019</v>
      </c>
      <c r="BJ122" s="71">
        <v>17.742780380357605</v>
      </c>
      <c r="BK122" s="71">
        <v>14.566983291905768</v>
      </c>
      <c r="BL122" s="71">
        <v>10.269619029095361</v>
      </c>
      <c r="BM122" s="71">
        <v>12.527041706888514</v>
      </c>
      <c r="BN122" s="71">
        <v>4.3270493341226288</v>
      </c>
      <c r="BO122" s="71">
        <v>9.1381444179413371</v>
      </c>
      <c r="BP122" s="71">
        <v>21.539291440462087</v>
      </c>
      <c r="BQ122" s="71">
        <v>22.665827842261553</v>
      </c>
      <c r="BR122" s="72">
        <v>17.979324994339834</v>
      </c>
      <c r="BS122" s="72">
        <v>15.312075075957807</v>
      </c>
      <c r="BT122" s="71">
        <v>19.031394742353143</v>
      </c>
      <c r="BU122" s="71">
        <v>17.643461873379866</v>
      </c>
      <c r="BV122" s="71">
        <v>16.121906216339944</v>
      </c>
      <c r="BW122" s="71">
        <v>17.163741997692991</v>
      </c>
      <c r="BX122" s="75">
        <v>15134</v>
      </c>
      <c r="BY122" s="75">
        <v>12873</v>
      </c>
      <c r="BZ122" s="75">
        <v>12430</v>
      </c>
      <c r="CA122" s="75">
        <v>13801</v>
      </c>
      <c r="CB122" s="75">
        <v>15431</v>
      </c>
      <c r="CC122" s="75">
        <v>17754</v>
      </c>
      <c r="CD122" s="75">
        <v>12083</v>
      </c>
      <c r="CE122" s="75">
        <v>11841</v>
      </c>
      <c r="CF122" s="75">
        <v>19352</v>
      </c>
      <c r="CG122" s="75">
        <v>13034</v>
      </c>
      <c r="CH122" s="75">
        <v>14661</v>
      </c>
      <c r="CI122" s="75">
        <v>17158</v>
      </c>
      <c r="CJ122" s="75">
        <v>8471</v>
      </c>
      <c r="CK122" s="75">
        <v>96600</v>
      </c>
      <c r="CL122" s="73">
        <v>1313814.1200000001</v>
      </c>
      <c r="CM122" s="73">
        <v>1232648.5699999998</v>
      </c>
      <c r="CN122" s="73">
        <v>1262380.8299999996</v>
      </c>
      <c r="CO122" s="73">
        <v>1391212.45</v>
      </c>
      <c r="CP122" s="73">
        <v>1302815.8199999996</v>
      </c>
      <c r="CQ122" s="73">
        <v>1043620.9599999998</v>
      </c>
      <c r="CR122" s="73">
        <v>1058297.23</v>
      </c>
      <c r="CS122" s="73">
        <v>1398017.57</v>
      </c>
      <c r="CT122" s="73">
        <v>1212648.2</v>
      </c>
      <c r="CU122" s="73">
        <v>973484.35999999987</v>
      </c>
      <c r="CV122" s="73">
        <v>943604.24</v>
      </c>
      <c r="CW122" s="73">
        <v>841782.70000000007</v>
      </c>
      <c r="CX122" s="73">
        <v>904942.5</v>
      </c>
      <c r="CY122" s="77"/>
      <c r="CZ122" s="4">
        <v>221</v>
      </c>
      <c r="DA122" s="76" t="str">
        <f t="shared" si="8"/>
        <v>L221</v>
      </c>
      <c r="DB122" s="71">
        <v>0.77315340736262195</v>
      </c>
      <c r="DC122" s="71">
        <v>0.24234273986072249</v>
      </c>
      <c r="DD122" s="71">
        <v>0.18343485439178991</v>
      </c>
      <c r="DE122" s="71">
        <v>0.12818851157804609</v>
      </c>
      <c r="DF122" s="71">
        <v>0.40045101962816515</v>
      </c>
      <c r="DG122" s="71">
        <v>8.5590541495705066E-2</v>
      </c>
      <c r="DH122" s="71">
        <v>2.5835141822645666E-2</v>
      </c>
      <c r="DI122" s="71">
        <v>5.40155332331618E-2</v>
      </c>
      <c r="DJ122" s="71">
        <v>2.8714259409201859E-2</v>
      </c>
      <c r="DK122" s="71">
        <v>3.1149414970971033E-2</v>
      </c>
      <c r="DL122" s="71">
        <v>0.17550573543186129</v>
      </c>
      <c r="DM122" s="71">
        <v>0</v>
      </c>
      <c r="DN122" s="71">
        <v>1.602322372008682E-2</v>
      </c>
      <c r="DO122" s="71">
        <v>4.9100908111670984E-2</v>
      </c>
      <c r="DQ122" s="71"/>
      <c r="DR122" s="71"/>
      <c r="DS122" s="71"/>
      <c r="DT122" s="71"/>
      <c r="DU122" s="71"/>
      <c r="DV122" s="71"/>
      <c r="DW122" s="71"/>
      <c r="DX122" s="71"/>
      <c r="DY122" s="71"/>
      <c r="DZ122" s="71"/>
      <c r="EA122" s="71"/>
      <c r="EB122" s="71"/>
      <c r="EC122" s="71"/>
      <c r="ED122" s="71"/>
    </row>
    <row r="123" spans="1:134">
      <c r="A123" s="4">
        <v>196</v>
      </c>
      <c r="B123" s="46" t="s">
        <v>1308</v>
      </c>
      <c r="C123" s="65" t="str">
        <f t="shared" si="7"/>
        <v>L196</v>
      </c>
      <c r="D123" s="69">
        <v>1021627.5400000002</v>
      </c>
      <c r="E123" s="68">
        <v>10215520.280000001</v>
      </c>
      <c r="F123" s="69">
        <v>380152.60000000021</v>
      </c>
      <c r="G123" s="69">
        <v>2752057.4800000004</v>
      </c>
      <c r="H123" s="70">
        <v>110.56932043599552</v>
      </c>
      <c r="I123" s="70">
        <v>36.873734803099701</v>
      </c>
      <c r="J123" s="69">
        <v>1383923.6099999999</v>
      </c>
      <c r="K123" s="69">
        <v>1177573.9600000002</v>
      </c>
      <c r="L123" s="69">
        <v>1170759.5000000002</v>
      </c>
      <c r="M123" s="69">
        <v>1520606.36</v>
      </c>
      <c r="N123" s="69">
        <v>1927437.0899999994</v>
      </c>
      <c r="O123" s="69">
        <v>2021081.0300000005</v>
      </c>
      <c r="P123" s="69">
        <v>1507344.3599999999</v>
      </c>
      <c r="Q123" s="69">
        <v>1160585.2999999998</v>
      </c>
      <c r="R123" s="69">
        <v>2521201.3999999994</v>
      </c>
      <c r="S123" s="69">
        <v>1066259.3999999999</v>
      </c>
      <c r="T123" s="69">
        <v>1411374.0700000005</v>
      </c>
      <c r="U123" s="69">
        <v>1527128.2100000002</v>
      </c>
      <c r="V123" s="69">
        <v>1021627.5400000002</v>
      </c>
      <c r="W123" s="70">
        <v>120.97115169068991</v>
      </c>
      <c r="X123" s="70">
        <v>135.34827495550354</v>
      </c>
      <c r="Y123" s="70">
        <v>99.781888660882544</v>
      </c>
      <c r="Z123" s="71">
        <v>108.47677791662764</v>
      </c>
      <c r="AA123" s="71">
        <v>108.75568820547549</v>
      </c>
      <c r="AB123" s="71">
        <v>86.263710324358172</v>
      </c>
      <c r="AC123" s="71">
        <v>116.50173373831996</v>
      </c>
      <c r="AD123" s="71">
        <v>100.12264877882635</v>
      </c>
      <c r="AE123" s="71">
        <v>113.48861689053351</v>
      </c>
      <c r="AF123" s="71">
        <v>101.50938154904669</v>
      </c>
      <c r="AG123" s="71">
        <v>110.60323357981258</v>
      </c>
      <c r="AH123" s="71">
        <v>110.1661727077272</v>
      </c>
      <c r="AI123" s="71">
        <v>119.93854958627101</v>
      </c>
      <c r="AJ123" s="71">
        <v>32.47223890527551</v>
      </c>
      <c r="AK123" s="71">
        <v>47.254124410253098</v>
      </c>
      <c r="AL123" s="71">
        <v>20.863316853763724</v>
      </c>
      <c r="AM123" s="71">
        <v>24.80968654382707</v>
      </c>
      <c r="AN123" s="71">
        <v>39.500632376463308</v>
      </c>
      <c r="AO123" s="71">
        <v>18.635548543940317</v>
      </c>
      <c r="AP123" s="71">
        <v>22.485700887685979</v>
      </c>
      <c r="AQ123" s="71">
        <v>24.416475479952847</v>
      </c>
      <c r="AR123" s="71">
        <v>147.25951007828587</v>
      </c>
      <c r="AS123" s="71">
        <v>-32.041166813273762</v>
      </c>
      <c r="AT123" s="71">
        <v>43.919779309433494</v>
      </c>
      <c r="AU123" s="71">
        <v>40.202214294744884</v>
      </c>
      <c r="AV123" s="72">
        <v>59.262268296872243</v>
      </c>
      <c r="AW123" s="73">
        <v>339234.07999999949</v>
      </c>
      <c r="AX123" s="73">
        <v>377885.69000000053</v>
      </c>
      <c r="AY123" s="73">
        <v>202095.45000000054</v>
      </c>
      <c r="AZ123" s="73">
        <v>302266.34000000032</v>
      </c>
      <c r="BA123" s="73">
        <v>545781.50999999954</v>
      </c>
      <c r="BB123" s="73">
        <v>336731.13000000035</v>
      </c>
      <c r="BC123" s="73">
        <v>276715.52000000002</v>
      </c>
      <c r="BD123" s="73">
        <v>227762.45999999985</v>
      </c>
      <c r="BE123" s="73">
        <v>1501543.39</v>
      </c>
      <c r="BF123" s="73">
        <v>-502718.98000000021</v>
      </c>
      <c r="BG123" s="73">
        <v>430706.87000000058</v>
      </c>
      <c r="BH123" s="73">
        <v>437895.62000000011</v>
      </c>
      <c r="BI123" s="73">
        <v>380152.60000000021</v>
      </c>
      <c r="BJ123" s="71">
        <v>19.84423043427142</v>
      </c>
      <c r="BK123" s="71">
        <v>12.585569260978687</v>
      </c>
      <c r="BL123" s="71">
        <v>13.081314242050553</v>
      </c>
      <c r="BM123" s="71">
        <v>15.650581934663677</v>
      </c>
      <c r="BN123" s="71">
        <v>0.84527515291121968</v>
      </c>
      <c r="BO123" s="71">
        <v>13.330517345591382</v>
      </c>
      <c r="BP123" s="71">
        <v>23.611968021566302</v>
      </c>
      <c r="BQ123" s="71">
        <v>23.925515415582808</v>
      </c>
      <c r="BR123" s="72">
        <v>14.600657458987367</v>
      </c>
      <c r="BS123" s="72">
        <v>16.39062021903435</v>
      </c>
      <c r="BT123" s="71">
        <v>16.646326838146674</v>
      </c>
      <c r="BU123" s="71">
        <v>17.845313385578166</v>
      </c>
      <c r="BV123" s="71">
        <v>17.21590138355241</v>
      </c>
      <c r="BW123" s="71">
        <v>16.722503312842882</v>
      </c>
      <c r="BX123" s="75">
        <v>34586</v>
      </c>
      <c r="BY123" s="75">
        <v>27668</v>
      </c>
      <c r="BZ123" s="75">
        <v>27513</v>
      </c>
      <c r="CA123" s="75">
        <v>32035</v>
      </c>
      <c r="CB123" s="75">
        <v>33387</v>
      </c>
      <c r="CC123" s="75">
        <v>38455</v>
      </c>
      <c r="CD123" s="75">
        <v>33271</v>
      </c>
      <c r="CE123" s="75">
        <v>27014</v>
      </c>
      <c r="CF123" s="75">
        <v>38739</v>
      </c>
      <c r="CG123" s="75">
        <v>26127</v>
      </c>
      <c r="CH123" s="75">
        <v>31390</v>
      </c>
      <c r="CI123" s="75">
        <v>35999</v>
      </c>
      <c r="CJ123" s="75">
        <v>24091</v>
      </c>
      <c r="CK123" s="75">
        <v>216631</v>
      </c>
      <c r="CL123" s="73">
        <v>1717317.3</v>
      </c>
      <c r="CM123" s="73">
        <v>1766069.43</v>
      </c>
      <c r="CN123" s="73">
        <v>1939242.1000000003</v>
      </c>
      <c r="CO123" s="73">
        <v>2406589.2599999993</v>
      </c>
      <c r="CP123" s="73">
        <v>2183189.8899999997</v>
      </c>
      <c r="CQ123" s="73">
        <v>2028795.83</v>
      </c>
      <c r="CR123" s="73">
        <v>1643456.6200000006</v>
      </c>
      <c r="CS123" s="73">
        <v>2787960.1300000008</v>
      </c>
      <c r="CT123" s="73">
        <v>2164465.5300000003</v>
      </c>
      <c r="CU123" s="73">
        <v>2325073.3399999994</v>
      </c>
      <c r="CV123" s="73">
        <v>2242339.2500000005</v>
      </c>
      <c r="CW123" s="73">
        <v>2159498.8299999996</v>
      </c>
      <c r="CX123" s="73">
        <v>2047005.5400000005</v>
      </c>
      <c r="CY123" s="77"/>
      <c r="CZ123" s="4">
        <v>196</v>
      </c>
      <c r="DA123" s="76" t="str">
        <f t="shared" si="8"/>
        <v>L196</v>
      </c>
      <c r="DB123" s="71">
        <v>1.6995150294558072</v>
      </c>
      <c r="DC123" s="71">
        <v>2.8932121416266643</v>
      </c>
      <c r="DD123" s="71">
        <v>1.1263858215318536</v>
      </c>
      <c r="DE123" s="71">
        <v>0.43381155980460451</v>
      </c>
      <c r="DF123" s="71">
        <v>0.4953535971701159</v>
      </c>
      <c r="DG123" s="71">
        <v>0.28709063389705303</v>
      </c>
      <c r="DH123" s="71">
        <v>0.26046919567851345</v>
      </c>
      <c r="DI123" s="71">
        <v>0.22671654604115707</v>
      </c>
      <c r="DJ123" s="71">
        <v>0.13249676719295073</v>
      </c>
      <c r="DK123" s="71">
        <v>0.18576344523413615</v>
      </c>
      <c r="DL123" s="71">
        <v>0.11067515530293313</v>
      </c>
      <c r="DM123" s="71">
        <v>0.12918635464059536</v>
      </c>
      <c r="DN123" s="71">
        <v>0.13491982172381234</v>
      </c>
      <c r="DO123" s="71">
        <v>0.16448202769491144</v>
      </c>
      <c r="DQ123" s="71"/>
      <c r="DR123" s="71"/>
      <c r="DS123" s="71"/>
      <c r="DT123" s="71"/>
      <c r="DU123" s="71"/>
      <c r="DV123" s="71"/>
      <c r="DW123" s="71"/>
      <c r="DX123" s="71"/>
      <c r="DY123" s="71"/>
      <c r="DZ123" s="71"/>
      <c r="EA123" s="71"/>
      <c r="EB123" s="71"/>
      <c r="EC123" s="71"/>
      <c r="ED123" s="71"/>
    </row>
    <row r="124" spans="1:134">
      <c r="A124" s="4">
        <v>186</v>
      </c>
      <c r="B124" s="46" t="s">
        <v>1317</v>
      </c>
      <c r="C124" s="65" t="str">
        <f t="shared" si="7"/>
        <v>L186</v>
      </c>
      <c r="D124" s="69">
        <v>631466.25</v>
      </c>
      <c r="E124" s="68">
        <v>7047631.8999999994</v>
      </c>
      <c r="F124" s="69">
        <v>41747.919999999925</v>
      </c>
      <c r="G124" s="69">
        <v>511762.33000000007</v>
      </c>
      <c r="H124" s="70">
        <v>89.362396988581565</v>
      </c>
      <c r="I124" s="70">
        <v>7.8300572635203292</v>
      </c>
      <c r="J124" s="69">
        <v>1177572.1100000001</v>
      </c>
      <c r="K124" s="69">
        <v>940667.79999999993</v>
      </c>
      <c r="L124" s="69">
        <v>965510.75999999989</v>
      </c>
      <c r="M124" s="69">
        <v>1061598.6399999999</v>
      </c>
      <c r="N124" s="69">
        <v>1482202.1500000001</v>
      </c>
      <c r="O124" s="69">
        <v>1682469.6200000003</v>
      </c>
      <c r="P124" s="69">
        <v>908691.12000000011</v>
      </c>
      <c r="Q124" s="69">
        <v>877259.07999999984</v>
      </c>
      <c r="R124" s="69">
        <v>1676924.71</v>
      </c>
      <c r="S124" s="69">
        <v>805544.76</v>
      </c>
      <c r="T124" s="69">
        <v>972503.30999999982</v>
      </c>
      <c r="U124" s="69">
        <v>1175242.6700000004</v>
      </c>
      <c r="V124" s="69">
        <v>631466.25</v>
      </c>
      <c r="W124" s="70">
        <v>112.7557737297824</v>
      </c>
      <c r="X124" s="70">
        <v>95.509419893035869</v>
      </c>
      <c r="Y124" s="70">
        <v>97.5461493418358</v>
      </c>
      <c r="Z124" s="71">
        <v>83.207093943688335</v>
      </c>
      <c r="AA124" s="71">
        <v>106.06661546556664</v>
      </c>
      <c r="AB124" s="71">
        <v>90.696979249544569</v>
      </c>
      <c r="AC124" s="71">
        <v>80.45658078035018</v>
      </c>
      <c r="AD124" s="71">
        <v>80.700726487880175</v>
      </c>
      <c r="AE124" s="71">
        <v>87.812629083192846</v>
      </c>
      <c r="AF124" s="71">
        <v>77.756053292622624</v>
      </c>
      <c r="AG124" s="71">
        <v>110.79328351003481</v>
      </c>
      <c r="AH124" s="71">
        <v>104.81326901792289</v>
      </c>
      <c r="AI124" s="71">
        <v>87.048917435646871</v>
      </c>
      <c r="AJ124" s="71">
        <v>-10.220957129781405</v>
      </c>
      <c r="AK124" s="71">
        <v>-9.4999326349353375</v>
      </c>
      <c r="AL124" s="71">
        <v>-11.99596317995888</v>
      </c>
      <c r="AM124" s="71">
        <v>-13.829634849606599</v>
      </c>
      <c r="AN124" s="71">
        <v>-9.8005733856407211</v>
      </c>
      <c r="AO124" s="71">
        <v>-14.18037915543171</v>
      </c>
      <c r="AP124" s="71">
        <v>-16.892942558734248</v>
      </c>
      <c r="AQ124" s="71">
        <v>3.7671466855418778</v>
      </c>
      <c r="AR124" s="71">
        <v>79.351483192129166</v>
      </c>
      <c r="AS124" s="71">
        <v>-40.886485257138084</v>
      </c>
      <c r="AT124" s="71">
        <v>12.998660520180128</v>
      </c>
      <c r="AU124" s="71">
        <v>38.425491933285883</v>
      </c>
      <c r="AV124" s="72">
        <v>7.0792983490948869</v>
      </c>
      <c r="AW124" s="73">
        <v>-134061.50999999978</v>
      </c>
      <c r="AX124" s="73">
        <v>-98743.360000000102</v>
      </c>
      <c r="AY124" s="73">
        <v>-131610.22999999986</v>
      </c>
      <c r="AZ124" s="73">
        <v>-170377.85000000009</v>
      </c>
      <c r="BA124" s="73">
        <v>-161036.94000000018</v>
      </c>
      <c r="BB124" s="73">
        <v>-252753.9999999993</v>
      </c>
      <c r="BC124" s="73">
        <v>-184707.1399999999</v>
      </c>
      <c r="BD124" s="73">
        <v>31847.879999999888</v>
      </c>
      <c r="BE124" s="73">
        <v>741931.21</v>
      </c>
      <c r="BF124" s="73">
        <v>-557163.52000000002</v>
      </c>
      <c r="BG124" s="73">
        <v>111870.70999999985</v>
      </c>
      <c r="BH124" s="73">
        <v>326235.27000000025</v>
      </c>
      <c r="BI124" s="73">
        <v>41747.919999999925</v>
      </c>
      <c r="BJ124" s="71">
        <v>20.846688286093759</v>
      </c>
      <c r="BK124" s="71">
        <v>19.162822206308206</v>
      </c>
      <c r="BL124" s="71">
        <v>14.910018912502128</v>
      </c>
      <c r="BM124" s="71">
        <v>17.053745910633978</v>
      </c>
      <c r="BN124" s="71">
        <v>5.1603678834322952</v>
      </c>
      <c r="BO124" s="71">
        <v>10.846508163975249</v>
      </c>
      <c r="BP124" s="71">
        <v>22.857650598874301</v>
      </c>
      <c r="BQ124" s="71">
        <v>26.175145260115119</v>
      </c>
      <c r="BR124" s="72">
        <v>18.877141965265995</v>
      </c>
      <c r="BS124" s="72">
        <v>16.787767732025298</v>
      </c>
      <c r="BT124" s="71">
        <v>20.841891503778246</v>
      </c>
      <c r="BU124" s="71">
        <v>18.332113003280146</v>
      </c>
      <c r="BV124" s="71">
        <v>18.081081428126907</v>
      </c>
      <c r="BW124" s="71">
        <v>18.712169608549736</v>
      </c>
      <c r="BX124" s="75">
        <v>29516</v>
      </c>
      <c r="BY124" s="75">
        <v>25592</v>
      </c>
      <c r="BZ124" s="75">
        <v>24616</v>
      </c>
      <c r="CA124" s="75">
        <v>25111</v>
      </c>
      <c r="CB124" s="75">
        <v>28019</v>
      </c>
      <c r="CC124" s="75">
        <v>31447</v>
      </c>
      <c r="CD124" s="75">
        <v>22701</v>
      </c>
      <c r="CE124" s="75">
        <v>21244</v>
      </c>
      <c r="CF124" s="75">
        <v>27822</v>
      </c>
      <c r="CG124" s="75">
        <v>20558</v>
      </c>
      <c r="CH124" s="75">
        <v>18498</v>
      </c>
      <c r="CI124" s="75">
        <v>22536</v>
      </c>
      <c r="CJ124" s="75">
        <v>13222</v>
      </c>
      <c r="CK124" s="75">
        <v>146581</v>
      </c>
      <c r="CL124" s="73">
        <v>1785268.1500000001</v>
      </c>
      <c r="CM124" s="73">
        <v>1784113.9399999997</v>
      </c>
      <c r="CN124" s="73">
        <v>1730539.47</v>
      </c>
      <c r="CO124" s="73">
        <v>1926626.3499999999</v>
      </c>
      <c r="CP124" s="73">
        <v>1749933.94</v>
      </c>
      <c r="CQ124" s="73">
        <v>1382714.9899999995</v>
      </c>
      <c r="CR124" s="73">
        <v>1762940.7799999998</v>
      </c>
      <c r="CS124" s="73">
        <v>2046270.6300000004</v>
      </c>
      <c r="CT124" s="73">
        <v>1609823.98</v>
      </c>
      <c r="CU124" s="73">
        <v>1603549.0500000003</v>
      </c>
      <c r="CV124" s="73">
        <v>1409514.94</v>
      </c>
      <c r="CW124" s="73">
        <v>1430412.3299999998</v>
      </c>
      <c r="CX124" s="73">
        <v>1450558.6599999995</v>
      </c>
      <c r="CY124" s="77"/>
      <c r="CZ124" s="4">
        <v>186</v>
      </c>
      <c r="DA124" s="76" t="str">
        <f t="shared" si="8"/>
        <v>L186</v>
      </c>
      <c r="DB124" s="71">
        <v>2.3326559048039113</v>
      </c>
      <c r="DC124" s="71">
        <v>1.0072881359583594</v>
      </c>
      <c r="DD124" s="71">
        <v>0.39933849211701555</v>
      </c>
      <c r="DE124" s="71">
        <v>0.22015905890117923</v>
      </c>
      <c r="DF124" s="71">
        <v>0.44247282785575281</v>
      </c>
      <c r="DG124" s="71">
        <v>0.23868836079448569</v>
      </c>
      <c r="DH124" s="71">
        <v>0.15459805056685882</v>
      </c>
      <c r="DI124" s="71">
        <v>0.10418433888498484</v>
      </c>
      <c r="DJ124" s="71">
        <v>0.41104365377116864</v>
      </c>
      <c r="DK124" s="71">
        <v>7.1992032413791082E-2</v>
      </c>
      <c r="DL124" s="71">
        <v>0.11974093422267199</v>
      </c>
      <c r="DM124" s="71">
        <v>5.8171115088644705E-2</v>
      </c>
      <c r="DN124" s="71">
        <v>0.10983500589675818</v>
      </c>
      <c r="DO124" s="71">
        <v>0.17476394292384848</v>
      </c>
      <c r="DQ124" s="71"/>
      <c r="DR124" s="71"/>
      <c r="DS124" s="71"/>
      <c r="DT124" s="71"/>
      <c r="DU124" s="71"/>
      <c r="DV124" s="71"/>
      <c r="DW124" s="71"/>
      <c r="DX124" s="71"/>
      <c r="DY124" s="71"/>
      <c r="DZ124" s="71"/>
      <c r="EA124" s="71"/>
      <c r="EB124" s="71"/>
      <c r="EC124" s="71"/>
      <c r="ED124" s="71"/>
    </row>
    <row r="125" spans="1:134">
      <c r="A125" s="4">
        <v>195</v>
      </c>
      <c r="B125" s="46" t="s">
        <v>1326</v>
      </c>
      <c r="C125" s="65" t="str">
        <f t="shared" si="7"/>
        <v>L195</v>
      </c>
      <c r="D125" s="69">
        <v>724263.58</v>
      </c>
      <c r="E125" s="68">
        <v>6789379.1099999966</v>
      </c>
      <c r="F125" s="69">
        <v>170139.14999999991</v>
      </c>
      <c r="G125" s="69">
        <v>724153.09999999683</v>
      </c>
      <c r="H125" s="70">
        <v>90.843507916134271</v>
      </c>
      <c r="I125" s="70">
        <v>11.939424826149182</v>
      </c>
      <c r="J125" s="69">
        <v>1149296.58</v>
      </c>
      <c r="K125" s="69">
        <v>874741</v>
      </c>
      <c r="L125" s="69">
        <v>854803.74000000011</v>
      </c>
      <c r="M125" s="69">
        <v>1131664.1699999997</v>
      </c>
      <c r="N125" s="69">
        <v>1696594.5600000003</v>
      </c>
      <c r="O125" s="69">
        <v>1561279.03</v>
      </c>
      <c r="P125" s="69">
        <v>875130.9600000002</v>
      </c>
      <c r="Q125" s="69">
        <v>864486.17999999993</v>
      </c>
      <c r="R125" s="69">
        <v>1502348.9</v>
      </c>
      <c r="S125" s="69">
        <v>740683.0199999999</v>
      </c>
      <c r="T125" s="69">
        <v>974636.62999999989</v>
      </c>
      <c r="U125" s="69">
        <v>1107829.8399999999</v>
      </c>
      <c r="V125" s="69">
        <v>724263.58</v>
      </c>
      <c r="W125" s="70">
        <v>125.17262366875825</v>
      </c>
      <c r="X125" s="70">
        <v>95.946169296204658</v>
      </c>
      <c r="Y125" s="70">
        <v>93.061946520359612</v>
      </c>
      <c r="Z125" s="71">
        <v>93.642133565933491</v>
      </c>
      <c r="AA125" s="71">
        <v>98.460178215873412</v>
      </c>
      <c r="AB125" s="71">
        <v>78.863215401238662</v>
      </c>
      <c r="AC125" s="71">
        <v>79.342229891028893</v>
      </c>
      <c r="AD125" s="71">
        <v>88.87933584967486</v>
      </c>
      <c r="AE125" s="71">
        <v>90.053598021448906</v>
      </c>
      <c r="AF125" s="71">
        <v>78.642873154372566</v>
      </c>
      <c r="AG125" s="71">
        <v>98.388590824242655</v>
      </c>
      <c r="AH125" s="71">
        <v>102.84387964563442</v>
      </c>
      <c r="AI125" s="71">
        <v>100.56903845753322</v>
      </c>
      <c r="AJ125" s="71">
        <v>22.629234958494738</v>
      </c>
      <c r="AK125" s="71">
        <v>8.2098598399766622</v>
      </c>
      <c r="AL125" s="71">
        <v>-1.4681174735120095</v>
      </c>
      <c r="AM125" s="71">
        <v>-1.6002974570153983</v>
      </c>
      <c r="AN125" s="71">
        <v>-1.3023673162096072</v>
      </c>
      <c r="AO125" s="71">
        <v>-19.059134537827493</v>
      </c>
      <c r="AP125" s="71">
        <v>-17.786053265161993</v>
      </c>
      <c r="AQ125" s="71">
        <v>12.311589262845612</v>
      </c>
      <c r="AR125" s="71">
        <v>83.449037109507771</v>
      </c>
      <c r="AS125" s="71">
        <v>-41.884024703975022</v>
      </c>
      <c r="AT125" s="71">
        <v>29.957081640061279</v>
      </c>
      <c r="AU125" s="71">
        <v>32.90993656774792</v>
      </c>
      <c r="AV125" s="72">
        <v>30.704141667242489</v>
      </c>
      <c r="AW125" s="73">
        <v>212084.0299999998</v>
      </c>
      <c r="AX125" s="73">
        <v>66366.419999999925</v>
      </c>
      <c r="AY125" s="73">
        <v>-12736.510000000126</v>
      </c>
      <c r="AZ125" s="73">
        <v>-18404.520000000251</v>
      </c>
      <c r="BA125" s="73">
        <v>-22387.459999999264</v>
      </c>
      <c r="BB125" s="73">
        <v>-340614.24000000046</v>
      </c>
      <c r="BC125" s="73">
        <v>-189324.6399999999</v>
      </c>
      <c r="BD125" s="73">
        <v>94764.920000000042</v>
      </c>
      <c r="BE125" s="73">
        <v>683402.71</v>
      </c>
      <c r="BF125" s="73">
        <v>-533808.2300000001</v>
      </c>
      <c r="BG125" s="73">
        <v>224668.54999999993</v>
      </c>
      <c r="BH125" s="73">
        <v>274310.6399999999</v>
      </c>
      <c r="BI125" s="73">
        <v>170139.14999999991</v>
      </c>
      <c r="BJ125" s="71">
        <v>19.297444433905675</v>
      </c>
      <c r="BK125" s="71">
        <v>14.545980374656374</v>
      </c>
      <c r="BL125" s="71">
        <v>15.292064295615006</v>
      </c>
      <c r="BM125" s="71">
        <v>14.257637836415856</v>
      </c>
      <c r="BN125" s="71">
        <v>0.12400659895961974</v>
      </c>
      <c r="BO125" s="71">
        <v>11.227048358661785</v>
      </c>
      <c r="BP125" s="71">
        <v>25.067351626904617</v>
      </c>
      <c r="BQ125" s="71">
        <v>24.767005675384631</v>
      </c>
      <c r="BR125" s="72">
        <v>17.992916555821388</v>
      </c>
      <c r="BS125" s="72">
        <v>14.318927313289333</v>
      </c>
      <c r="BT125" s="71">
        <v>16.674930313161216</v>
      </c>
      <c r="BU125" s="71">
        <v>15.588906232606938</v>
      </c>
      <c r="BV125" s="71">
        <v>16.088127502603168</v>
      </c>
      <c r="BW125" s="71">
        <v>17.179182623775795</v>
      </c>
      <c r="BX125" s="75">
        <v>29438</v>
      </c>
      <c r="BY125" s="75">
        <v>23619</v>
      </c>
      <c r="BZ125" s="75">
        <v>22392</v>
      </c>
      <c r="CA125" s="75">
        <v>25483</v>
      </c>
      <c r="CB125" s="75">
        <v>29788</v>
      </c>
      <c r="CC125" s="75">
        <v>33893</v>
      </c>
      <c r="CD125" s="75">
        <v>23887</v>
      </c>
      <c r="CE125" s="75">
        <v>22574</v>
      </c>
      <c r="CF125" s="75">
        <v>28147</v>
      </c>
      <c r="CG125" s="75">
        <v>19872</v>
      </c>
      <c r="CH125" s="75">
        <v>23694</v>
      </c>
      <c r="CI125" s="75">
        <v>26722</v>
      </c>
      <c r="CJ125" s="75">
        <v>17463</v>
      </c>
      <c r="CK125" s="75">
        <v>162359</v>
      </c>
      <c r="CL125" s="73">
        <v>1613451.52</v>
      </c>
      <c r="CM125" s="73">
        <v>1728223.71</v>
      </c>
      <c r="CN125" s="73">
        <v>1854922.7999999998</v>
      </c>
      <c r="CO125" s="73">
        <v>1927423.1400000004</v>
      </c>
      <c r="CP125" s="73">
        <v>2157453.2199999993</v>
      </c>
      <c r="CQ125" s="73">
        <v>1661956.6199999999</v>
      </c>
      <c r="CR125" s="73">
        <v>2079761.6899999992</v>
      </c>
      <c r="CS125" s="73">
        <v>2801000.9099999988</v>
      </c>
      <c r="CT125" s="73">
        <v>2460188.23</v>
      </c>
      <c r="CU125" s="73">
        <v>2044757.3800000001</v>
      </c>
      <c r="CV125" s="73">
        <v>2165006.1500000004</v>
      </c>
      <c r="CW125" s="73">
        <v>2196899.92</v>
      </c>
      <c r="CX125" s="73">
        <v>2091357.6000000006</v>
      </c>
      <c r="CY125" s="77"/>
      <c r="CZ125" s="4">
        <v>195</v>
      </c>
      <c r="DA125" s="76" t="str">
        <f t="shared" si="8"/>
        <v>L195</v>
      </c>
      <c r="DB125" s="71">
        <v>1.086072296343392</v>
      </c>
      <c r="DC125" s="71">
        <v>1.3461328058026512</v>
      </c>
      <c r="DD125" s="71">
        <v>0.29186377817794951</v>
      </c>
      <c r="DE125" s="71">
        <v>0.27865765349425503</v>
      </c>
      <c r="DF125" s="71">
        <v>0.44649152849542673</v>
      </c>
      <c r="DG125" s="71">
        <v>0.31645632620177283</v>
      </c>
      <c r="DH125" s="71">
        <v>0.27806843600192749</v>
      </c>
      <c r="DI125" s="71">
        <v>0.23213053761814206</v>
      </c>
      <c r="DJ125" s="71">
        <v>0.23049071379235669</v>
      </c>
      <c r="DK125" s="71">
        <v>0.25888020436906178</v>
      </c>
      <c r="DL125" s="71">
        <v>0.11345660927440013</v>
      </c>
      <c r="DM125" s="71">
        <v>4.2293376725887552E-2</v>
      </c>
      <c r="DN125" s="72">
        <v>0.29474083611417251</v>
      </c>
      <c r="DO125" s="71">
        <v>0.19909184047133738</v>
      </c>
      <c r="DQ125" s="71"/>
      <c r="DR125" s="71"/>
      <c r="DS125" s="71"/>
      <c r="DT125" s="71"/>
      <c r="DU125" s="71"/>
      <c r="DV125" s="71"/>
      <c r="DW125" s="71"/>
      <c r="DX125" s="71"/>
      <c r="DY125" s="71"/>
      <c r="DZ125" s="71"/>
      <c r="EA125" s="71"/>
      <c r="EB125" s="71"/>
      <c r="EC125" s="71"/>
      <c r="ED125" s="71"/>
    </row>
    <row r="126" spans="1:134">
      <c r="A126" s="4">
        <v>191</v>
      </c>
      <c r="B126" s="46" t="s">
        <v>1334</v>
      </c>
      <c r="C126" s="65" t="str">
        <f t="shared" si="7"/>
        <v>L191</v>
      </c>
      <c r="D126" s="69">
        <v>225397.43999999994</v>
      </c>
      <c r="E126" s="68">
        <v>2135247.9999999995</v>
      </c>
      <c r="F126" s="69">
        <v>101246.64</v>
      </c>
      <c r="G126" s="69">
        <v>404083.10000000033</v>
      </c>
      <c r="H126" s="70">
        <v>98.325300727033905</v>
      </c>
      <c r="I126" s="70">
        <v>23.341687438325522</v>
      </c>
      <c r="J126" s="69">
        <v>295257.41999999993</v>
      </c>
      <c r="K126" s="69">
        <v>198776.43999999992</v>
      </c>
      <c r="L126" s="69">
        <v>284910.26999999996</v>
      </c>
      <c r="M126" s="69">
        <v>288064.91999999993</v>
      </c>
      <c r="N126" s="69">
        <v>373907.80999999994</v>
      </c>
      <c r="O126" s="69">
        <v>548004.67999999993</v>
      </c>
      <c r="P126" s="69">
        <v>244102.46999999988</v>
      </c>
      <c r="Q126" s="69">
        <v>214038.27999999994</v>
      </c>
      <c r="R126" s="69">
        <v>542482.5199999999</v>
      </c>
      <c r="S126" s="69">
        <v>258369.14999999994</v>
      </c>
      <c r="T126" s="69">
        <v>284632.84999999998</v>
      </c>
      <c r="U126" s="69">
        <v>366225.29</v>
      </c>
      <c r="V126" s="69">
        <v>225397.43999999994</v>
      </c>
      <c r="W126" s="70">
        <v>115.3525989119575</v>
      </c>
      <c r="X126" s="70">
        <v>83.023944771740105</v>
      </c>
      <c r="Y126" s="70">
        <v>107.96069815973736</v>
      </c>
      <c r="Z126" s="71">
        <v>88.820034889835298</v>
      </c>
      <c r="AA126" s="71">
        <v>102.04382721126547</v>
      </c>
      <c r="AB126" s="71">
        <v>142.4663912629394</v>
      </c>
      <c r="AC126" s="71">
        <v>80.553056709081673</v>
      </c>
      <c r="AD126" s="71">
        <v>81.253716502882355</v>
      </c>
      <c r="AE126" s="71">
        <v>101.0594045724831</v>
      </c>
      <c r="AF126" s="71">
        <v>91.145927360474971</v>
      </c>
      <c r="AG126" s="71">
        <v>89.794760597113438</v>
      </c>
      <c r="AH126" s="71">
        <v>127.88700874211816</v>
      </c>
      <c r="AI126" s="71">
        <v>124.1503002416882</v>
      </c>
      <c r="AJ126" s="71">
        <v>21.49387667732945</v>
      </c>
      <c r="AK126" s="71">
        <v>-12.838533407297847</v>
      </c>
      <c r="AL126" s="71">
        <v>20.851830900745938</v>
      </c>
      <c r="AM126" s="71">
        <v>-2.8992993336347972</v>
      </c>
      <c r="AN126" s="71">
        <v>0.356905073798508</v>
      </c>
      <c r="AO126" s="71">
        <v>37.544432684384368</v>
      </c>
      <c r="AP126" s="71">
        <v>-16.610196068249827</v>
      </c>
      <c r="AQ126" s="71">
        <v>3.9661278703301939</v>
      </c>
      <c r="AR126" s="71">
        <v>134.21833297404305</v>
      </c>
      <c r="AS126" s="71">
        <v>-38.544558041700682</v>
      </c>
      <c r="AT126" s="71">
        <v>20.127033815402442</v>
      </c>
      <c r="AU126" s="71">
        <v>66.889234077339708</v>
      </c>
      <c r="AV126" s="72">
        <v>81.551339177838614</v>
      </c>
      <c r="AW126" s="73">
        <v>52234.949999999953</v>
      </c>
      <c r="AX126" s="73">
        <v>-29278.97000000003</v>
      </c>
      <c r="AY126" s="73">
        <v>49158.549999999988</v>
      </c>
      <c r="AZ126" s="73">
        <v>-8601.2400000000489</v>
      </c>
      <c r="BA126" s="73">
        <v>1345.7299999999232</v>
      </c>
      <c r="BB126" s="73">
        <v>180792.66999999998</v>
      </c>
      <c r="BC126" s="73">
        <v>-48622.130000000092</v>
      </c>
      <c r="BD126" s="73">
        <v>8165.1899999999441</v>
      </c>
      <c r="BE126" s="73">
        <v>310868.49</v>
      </c>
      <c r="BF126" s="73">
        <v>-162047.88999999993</v>
      </c>
      <c r="BG126" s="73">
        <v>47689.639999999985</v>
      </c>
      <c r="BH126" s="73">
        <v>146783.16000000006</v>
      </c>
      <c r="BI126" s="73">
        <v>101246.64</v>
      </c>
      <c r="BJ126" s="71">
        <v>21.655400393796242</v>
      </c>
      <c r="BK126" s="71">
        <v>17.732572412778907</v>
      </c>
      <c r="BL126" s="71">
        <v>8.7172291689180579</v>
      </c>
      <c r="BM126" s="71">
        <v>5.6708349339229027</v>
      </c>
      <c r="BN126" s="71">
        <v>1.5889245585724918</v>
      </c>
      <c r="BO126" s="71">
        <v>-13.794855023982374</v>
      </c>
      <c r="BP126" s="71">
        <v>16.293973841897756</v>
      </c>
      <c r="BQ126" s="71">
        <v>6.276680707753064</v>
      </c>
      <c r="BR126" s="72">
        <v>10.353616718792679</v>
      </c>
      <c r="BS126" s="72">
        <v>5.6939761884932771</v>
      </c>
      <c r="BT126" s="71">
        <v>11.391732260790011</v>
      </c>
      <c r="BU126" s="71">
        <v>17.30765128627478</v>
      </c>
      <c r="BV126" s="71">
        <v>12.321275744147833</v>
      </c>
      <c r="BW126" s="71">
        <v>10.207382471291988</v>
      </c>
      <c r="BX126" s="75">
        <v>8872</v>
      </c>
      <c r="BY126" s="75">
        <v>6024</v>
      </c>
      <c r="BZ126" s="75">
        <v>6635</v>
      </c>
      <c r="CA126" s="75">
        <v>6828</v>
      </c>
      <c r="CB126" s="75">
        <v>7953</v>
      </c>
      <c r="CC126" s="75">
        <v>9885</v>
      </c>
      <c r="CD126" s="75">
        <v>6099</v>
      </c>
      <c r="CE126" s="75">
        <v>6098</v>
      </c>
      <c r="CF126" s="75">
        <v>10206</v>
      </c>
      <c r="CG126" s="75">
        <v>6827</v>
      </c>
      <c r="CH126" s="75">
        <v>7201</v>
      </c>
      <c r="CI126" s="75">
        <v>10076</v>
      </c>
      <c r="CJ126" s="75">
        <v>5912</v>
      </c>
      <c r="CK126" s="75">
        <v>52419</v>
      </c>
      <c r="CL126" s="73">
        <v>753682.2699999999</v>
      </c>
      <c r="CM126" s="73">
        <v>1846887.6500000001</v>
      </c>
      <c r="CN126" s="73">
        <v>1675656.8099999998</v>
      </c>
      <c r="CO126" s="73">
        <v>1497092.0999999996</v>
      </c>
      <c r="CP126" s="73">
        <v>1385259.7199999997</v>
      </c>
      <c r="CQ126" s="73">
        <v>1081612.6100000001</v>
      </c>
      <c r="CR126" s="73">
        <v>1045970.8</v>
      </c>
      <c r="CS126" s="73">
        <v>1164146.8400000001</v>
      </c>
      <c r="CT126" s="73">
        <v>1113366.7700000003</v>
      </c>
      <c r="CU126" s="73">
        <v>941067.41999999993</v>
      </c>
      <c r="CV126" s="73">
        <v>1012511.37</v>
      </c>
      <c r="CW126" s="73">
        <v>967407.03999999992</v>
      </c>
      <c r="CX126" s="73">
        <v>936225.06999999972</v>
      </c>
      <c r="CY126" s="77"/>
      <c r="CZ126" s="4">
        <v>191</v>
      </c>
      <c r="DA126" s="76" t="str">
        <f t="shared" si="8"/>
        <v>L191</v>
      </c>
      <c r="DB126" s="71">
        <v>0.57944806321450448</v>
      </c>
      <c r="DC126" s="71">
        <v>0.62486606700481473</v>
      </c>
      <c r="DD126" s="71">
        <v>0.95351528893891779</v>
      </c>
      <c r="DE126" s="71">
        <v>0.44552451754286571</v>
      </c>
      <c r="DF126" s="71">
        <v>1.263760240941822</v>
      </c>
      <c r="DG126" s="71">
        <v>0.55669141392507449</v>
      </c>
      <c r="DH126" s="71">
        <v>0.73166211224710176</v>
      </c>
      <c r="DI126" s="71">
        <v>0.55310001810026221</v>
      </c>
      <c r="DJ126" s="71">
        <v>0.19869063657812458</v>
      </c>
      <c r="DK126" s="71">
        <v>0.41187802460042766</v>
      </c>
      <c r="DL126" s="71">
        <v>0.5626468497841377</v>
      </c>
      <c r="DM126" s="71">
        <v>0.22512589156062435</v>
      </c>
      <c r="DN126" s="72">
        <v>8.1120283113061742E-2</v>
      </c>
      <c r="DO126" s="71">
        <v>0.36373282727026829</v>
      </c>
      <c r="DQ126" s="71"/>
      <c r="DR126" s="71"/>
      <c r="DS126" s="71"/>
      <c r="DT126" s="71"/>
      <c r="DU126" s="71"/>
      <c r="DV126" s="71"/>
      <c r="DW126" s="71"/>
      <c r="DX126" s="71"/>
      <c r="DY126" s="71"/>
      <c r="DZ126" s="71"/>
      <c r="EA126" s="71"/>
      <c r="EB126" s="71"/>
      <c r="EC126" s="71"/>
      <c r="ED126" s="71"/>
    </row>
    <row r="127" spans="1:134">
      <c r="A127" s="4">
        <v>205</v>
      </c>
      <c r="B127" s="46" t="s">
        <v>1343</v>
      </c>
      <c r="C127" s="65" t="str">
        <f t="shared" si="7"/>
        <v>L205</v>
      </c>
      <c r="D127" s="69">
        <v>235138.53</v>
      </c>
      <c r="E127" s="68">
        <v>2050384.9199999992</v>
      </c>
      <c r="F127" s="69">
        <v>85567.580000000016</v>
      </c>
      <c r="G127" s="69">
        <v>296296.42999999924</v>
      </c>
      <c r="H127" s="70">
        <v>89.475106347296034</v>
      </c>
      <c r="I127" s="70">
        <v>16.891760688766567</v>
      </c>
      <c r="J127" s="69">
        <v>303924.68999999994</v>
      </c>
      <c r="K127" s="69">
        <v>242382.42999999993</v>
      </c>
      <c r="L127" s="69">
        <v>261837.25999999992</v>
      </c>
      <c r="M127" s="69">
        <v>278388.62999999989</v>
      </c>
      <c r="N127" s="69">
        <v>450648.36999999988</v>
      </c>
      <c r="O127" s="69">
        <v>381154.90000000008</v>
      </c>
      <c r="P127" s="69">
        <v>245397.70999999993</v>
      </c>
      <c r="Q127" s="69">
        <v>220776.28999999995</v>
      </c>
      <c r="R127" s="69">
        <v>560680.06999999983</v>
      </c>
      <c r="S127" s="69">
        <v>214809.53999999998</v>
      </c>
      <c r="T127" s="69">
        <v>226654.46999999994</v>
      </c>
      <c r="U127" s="69">
        <v>346928.31</v>
      </c>
      <c r="V127" s="69">
        <v>235138.53</v>
      </c>
      <c r="W127" s="70">
        <v>111.32723062296424</v>
      </c>
      <c r="X127" s="70">
        <v>88.047794790292031</v>
      </c>
      <c r="Y127" s="70">
        <v>98.687628876116889</v>
      </c>
      <c r="Z127" s="71">
        <v>83.853908200371507</v>
      </c>
      <c r="AA127" s="71">
        <v>109.3870741289597</v>
      </c>
      <c r="AB127" s="71">
        <v>97.442738388856341</v>
      </c>
      <c r="AC127" s="71">
        <v>77.319457845899905</v>
      </c>
      <c r="AD127" s="71">
        <v>83.529758120156416</v>
      </c>
      <c r="AE127" s="71">
        <v>97.486427331791262</v>
      </c>
      <c r="AF127" s="71">
        <v>62.006901587007981</v>
      </c>
      <c r="AG127" s="71">
        <v>80.078829932200051</v>
      </c>
      <c r="AH127" s="71">
        <v>113.06793276252405</v>
      </c>
      <c r="AI127" s="71">
        <v>118.49099459787745</v>
      </c>
      <c r="AJ127" s="71">
        <v>1.9446671589175457</v>
      </c>
      <c r="AK127" s="71">
        <v>-5.7026048392465167</v>
      </c>
      <c r="AL127" s="71">
        <v>2.2865925773861706</v>
      </c>
      <c r="AM127" s="71">
        <v>-14.755571214279328</v>
      </c>
      <c r="AN127" s="71">
        <v>-5.5449397590841549</v>
      </c>
      <c r="AO127" s="71">
        <v>-5.7721696520176007</v>
      </c>
      <c r="AP127" s="71">
        <v>-20.643914993641122</v>
      </c>
      <c r="AQ127" s="71">
        <v>5.8966345524297914</v>
      </c>
      <c r="AR127" s="71">
        <v>161.54925135338004</v>
      </c>
      <c r="AS127" s="71">
        <v>-49.587723099914129</v>
      </c>
      <c r="AT127" s="71">
        <v>6.2033430831686776</v>
      </c>
      <c r="AU127" s="71">
        <v>48.954733520946306</v>
      </c>
      <c r="AV127" s="72">
        <v>57.208689254163339</v>
      </c>
      <c r="AW127" s="73">
        <v>5797.5799999999581</v>
      </c>
      <c r="AX127" s="73">
        <v>-14658.000000000087</v>
      </c>
      <c r="AY127" s="73">
        <v>5853.3099999999395</v>
      </c>
      <c r="AZ127" s="73">
        <v>-48188.290000000095</v>
      </c>
      <c r="BA127" s="73">
        <v>-26455.100000000151</v>
      </c>
      <c r="BB127" s="73">
        <v>-19123.809999999939</v>
      </c>
      <c r="BC127" s="73">
        <v>-63838.450000000099</v>
      </c>
      <c r="BD127" s="73">
        <v>12293.470000000001</v>
      </c>
      <c r="BE127" s="73">
        <v>346311.23999999987</v>
      </c>
      <c r="BF127" s="73">
        <v>-211296.07</v>
      </c>
      <c r="BG127" s="73">
        <v>13238.900000000023</v>
      </c>
      <c r="BH127" s="73">
        <v>114019.75999999998</v>
      </c>
      <c r="BI127" s="73">
        <v>85567.580000000016</v>
      </c>
      <c r="BJ127" s="71">
        <v>20.307769507717783</v>
      </c>
      <c r="BK127" s="71">
        <v>10.495274619726274</v>
      </c>
      <c r="BL127" s="71">
        <v>10.383835976533396</v>
      </c>
      <c r="BM127" s="71">
        <v>14.794757468476949</v>
      </c>
      <c r="BN127" s="71">
        <v>2.1576279587389768</v>
      </c>
      <c r="BO127" s="71">
        <v>5.764211128488645</v>
      </c>
      <c r="BP127" s="71">
        <v>20.090053797835143</v>
      </c>
      <c r="BQ127" s="71">
        <v>18.774810035508782</v>
      </c>
      <c r="BR127" s="72">
        <v>14.143735946220604</v>
      </c>
      <c r="BS127" s="72">
        <v>10.823063660385291</v>
      </c>
      <c r="BT127" s="71">
        <v>14.019881384553756</v>
      </c>
      <c r="BU127" s="71">
        <v>15.363133336914391</v>
      </c>
      <c r="BV127" s="71">
        <v>15.58704315875838</v>
      </c>
      <c r="BW127" s="71">
        <v>13.852639955639727</v>
      </c>
      <c r="BX127" s="75">
        <v>8923</v>
      </c>
      <c r="BY127" s="75">
        <v>6888</v>
      </c>
      <c r="BZ127" s="75">
        <v>6910</v>
      </c>
      <c r="CA127" s="75">
        <v>7437</v>
      </c>
      <c r="CB127" s="75">
        <v>9208</v>
      </c>
      <c r="CC127" s="75">
        <v>9356</v>
      </c>
      <c r="CD127" s="75">
        <v>7107</v>
      </c>
      <c r="CE127" s="75">
        <v>6781</v>
      </c>
      <c r="CF127" s="75">
        <v>10030</v>
      </c>
      <c r="CG127" s="75">
        <v>6535</v>
      </c>
      <c r="CH127" s="75">
        <v>6852</v>
      </c>
      <c r="CI127" s="75">
        <v>9429</v>
      </c>
      <c r="CJ127" s="75">
        <v>6714</v>
      </c>
      <c r="CK127" s="75">
        <v>53448</v>
      </c>
      <c r="CL127" s="73">
        <v>672408.91999999993</v>
      </c>
      <c r="CM127" s="73">
        <v>681431.7899999998</v>
      </c>
      <c r="CN127" s="73">
        <v>691806.04</v>
      </c>
      <c r="CO127" s="73">
        <v>734071.3600000001</v>
      </c>
      <c r="CP127" s="73">
        <v>725649.91000000015</v>
      </c>
      <c r="CQ127" s="73">
        <v>616692.87000000023</v>
      </c>
      <c r="CR127" s="73">
        <v>670290.69000000029</v>
      </c>
      <c r="CS127" s="73">
        <v>811661.15000000026</v>
      </c>
      <c r="CT127" s="73">
        <v>648526.87000000011</v>
      </c>
      <c r="CU127" s="73">
        <v>679992.71000000008</v>
      </c>
      <c r="CV127" s="73">
        <v>746090.46999999986</v>
      </c>
      <c r="CW127" s="73">
        <v>733038.76</v>
      </c>
      <c r="CX127" s="73">
        <v>667409.82000000007</v>
      </c>
      <c r="CY127" s="77"/>
      <c r="CZ127" s="4">
        <v>205</v>
      </c>
      <c r="DA127" s="76" t="str">
        <f t="shared" si="8"/>
        <v>L205</v>
      </c>
      <c r="DB127" s="71">
        <v>0.31782096006235394</v>
      </c>
      <c r="DC127" s="71">
        <v>0.43860460679308044</v>
      </c>
      <c r="DD127" s="71">
        <v>0.27418087999707352</v>
      </c>
      <c r="DE127" s="71">
        <v>0.23838110237996857</v>
      </c>
      <c r="DF127" s="71">
        <v>0.58711494326241254</v>
      </c>
      <c r="DG127" s="71">
        <v>0.17028223386918001</v>
      </c>
      <c r="DH127" s="71">
        <v>0.21004245319812867</v>
      </c>
      <c r="DI127" s="71">
        <v>0.23440732820025995</v>
      </c>
      <c r="DJ127" s="71">
        <v>0.14723683859266273</v>
      </c>
      <c r="DK127" s="71">
        <v>0.26851491522819371</v>
      </c>
      <c r="DL127" s="71">
        <v>0.11002712168549532</v>
      </c>
      <c r="DM127" s="71">
        <v>0.40831977349146026</v>
      </c>
      <c r="DN127" s="72">
        <v>4.2115323676355634E-2</v>
      </c>
      <c r="DO127" s="71">
        <v>0.20524231459009551</v>
      </c>
      <c r="DQ127" s="71"/>
      <c r="DR127" s="71"/>
      <c r="DS127" s="71"/>
      <c r="DT127" s="71"/>
      <c r="DU127" s="71"/>
      <c r="DV127" s="71"/>
      <c r="DW127" s="71"/>
      <c r="DX127" s="71"/>
      <c r="DY127" s="71"/>
      <c r="DZ127" s="71"/>
      <c r="EA127" s="71"/>
      <c r="EB127" s="71"/>
      <c r="EC127" s="71"/>
      <c r="ED127" s="71"/>
    </row>
    <row r="128" spans="1:134">
      <c r="A128" s="4">
        <v>210</v>
      </c>
      <c r="B128" s="46" t="s">
        <v>1352</v>
      </c>
      <c r="C128" s="65" t="str">
        <f t="shared" si="7"/>
        <v>L210</v>
      </c>
      <c r="D128" s="69">
        <v>329199.83000000007</v>
      </c>
      <c r="E128" s="68">
        <v>3767637.1199999992</v>
      </c>
      <c r="F128" s="69">
        <v>54022.000000000175</v>
      </c>
      <c r="G128" s="69">
        <v>118517.51999999862</v>
      </c>
      <c r="H128" s="70">
        <v>80.657722384691894</v>
      </c>
      <c r="I128" s="70">
        <v>3.2478387389659247</v>
      </c>
      <c r="J128" s="69">
        <v>535698.41999999981</v>
      </c>
      <c r="K128" s="69">
        <v>495844.25</v>
      </c>
      <c r="L128" s="69">
        <v>488570.31999999983</v>
      </c>
      <c r="M128" s="69">
        <v>523550.35000000003</v>
      </c>
      <c r="N128" s="69">
        <v>761583.1</v>
      </c>
      <c r="O128" s="69">
        <v>788123.35999999987</v>
      </c>
      <c r="P128" s="69">
        <v>462970.67000000004</v>
      </c>
      <c r="Q128" s="69">
        <v>423424.92999999988</v>
      </c>
      <c r="R128" s="69">
        <v>1156599.2500000002</v>
      </c>
      <c r="S128" s="69">
        <v>406394.91</v>
      </c>
      <c r="T128" s="69">
        <v>474397.79000000004</v>
      </c>
      <c r="U128" s="69">
        <v>514649.73999999987</v>
      </c>
      <c r="V128" s="69">
        <v>329199.83000000007</v>
      </c>
      <c r="W128" s="70">
        <v>106.17990956929523</v>
      </c>
      <c r="X128" s="70">
        <v>85.228699820806241</v>
      </c>
      <c r="Y128" s="70">
        <v>96.94379725281533</v>
      </c>
      <c r="Z128" s="71">
        <v>85.825924234301766</v>
      </c>
      <c r="AA128" s="71">
        <v>102.62567788604341</v>
      </c>
      <c r="AB128" s="71">
        <v>109.09653743003156</v>
      </c>
      <c r="AC128" s="71">
        <v>81.151803405641985</v>
      </c>
      <c r="AD128" s="71">
        <v>77.551996133397921</v>
      </c>
      <c r="AE128" s="71">
        <v>86.311926567657778</v>
      </c>
      <c r="AF128" s="71">
        <v>56.548392552570249</v>
      </c>
      <c r="AG128" s="71">
        <v>87.914249835108123</v>
      </c>
      <c r="AH128" s="71">
        <v>84.357127756774958</v>
      </c>
      <c r="AI128" s="71">
        <v>95.071427370658185</v>
      </c>
      <c r="AJ128" s="71">
        <v>5.4218040760396935</v>
      </c>
      <c r="AK128" s="71">
        <v>-13.301383133927413</v>
      </c>
      <c r="AL128" s="71">
        <v>-16.550850452465028</v>
      </c>
      <c r="AM128" s="71">
        <v>-18.243169869857191</v>
      </c>
      <c r="AN128" s="71">
        <v>-17.715319024873789</v>
      </c>
      <c r="AO128" s="71">
        <v>-5.8943035334704463</v>
      </c>
      <c r="AP128" s="71">
        <v>-19.28303064382866</v>
      </c>
      <c r="AQ128" s="71">
        <v>-1.235046702529452</v>
      </c>
      <c r="AR128" s="71">
        <v>113.2793397814448</v>
      </c>
      <c r="AS128" s="71">
        <v>-57.1213910417002</v>
      </c>
      <c r="AT128" s="71">
        <v>15.560422183358714</v>
      </c>
      <c r="AU128" s="71">
        <v>9.2543409224573594</v>
      </c>
      <c r="AV128" s="72">
        <v>19.631668728545538</v>
      </c>
      <c r="AW128" s="73">
        <v>27550.770000000019</v>
      </c>
      <c r="AX128" s="73">
        <v>-76072.890000000014</v>
      </c>
      <c r="AY128" s="73">
        <v>-96900.380000000121</v>
      </c>
      <c r="AZ128" s="73">
        <v>-116824.7099999999</v>
      </c>
      <c r="BA128" s="73">
        <v>-163911.97999999986</v>
      </c>
      <c r="BB128" s="73">
        <v>-42150.920000000508</v>
      </c>
      <c r="BC128" s="73">
        <v>-110602.23999999999</v>
      </c>
      <c r="BD128" s="73">
        <v>-5294.8900000002468</v>
      </c>
      <c r="BE128" s="73">
        <v>614306.10000000021</v>
      </c>
      <c r="BF128" s="73">
        <v>-541385.15999999968</v>
      </c>
      <c r="BG128" s="73">
        <v>63878.530000000144</v>
      </c>
      <c r="BH128" s="73">
        <v>43593.179999999877</v>
      </c>
      <c r="BI128" s="73">
        <v>54022.000000000175</v>
      </c>
      <c r="BJ128" s="71">
        <v>17.451415342454482</v>
      </c>
      <c r="BK128" s="71">
        <v>13.916145012407775</v>
      </c>
      <c r="BL128" s="71">
        <v>6.9027635564371277</v>
      </c>
      <c r="BM128" s="71">
        <v>11.925923468248348</v>
      </c>
      <c r="BN128" s="71">
        <v>-3.801074728292031E-2</v>
      </c>
      <c r="BO128" s="71">
        <v>5.5934050239042001</v>
      </c>
      <c r="BP128" s="71">
        <v>22.191353107128059</v>
      </c>
      <c r="BQ128" s="71">
        <v>22.764472944405593</v>
      </c>
      <c r="BR128" s="72">
        <v>13.717641062944361</v>
      </c>
      <c r="BS128" s="72">
        <v>12.408496850226205</v>
      </c>
      <c r="BT128" s="71">
        <v>17.625781370199977</v>
      </c>
      <c r="BU128" s="71">
        <v>17.390519944941175</v>
      </c>
      <c r="BV128" s="71">
        <v>15.778757239511179</v>
      </c>
      <c r="BW128" s="71">
        <v>15.249126134101797</v>
      </c>
      <c r="BX128" s="75">
        <v>13056</v>
      </c>
      <c r="BY128" s="75">
        <v>11067</v>
      </c>
      <c r="BZ128" s="75">
        <v>11092</v>
      </c>
      <c r="CA128" s="75">
        <v>11790</v>
      </c>
      <c r="CB128" s="75">
        <v>14337</v>
      </c>
      <c r="CC128" s="75">
        <v>15540</v>
      </c>
      <c r="CD128" s="75">
        <v>10711</v>
      </c>
      <c r="CE128" s="75">
        <v>9921</v>
      </c>
      <c r="CF128" s="75">
        <v>16442</v>
      </c>
      <c r="CG128" s="75">
        <v>9953</v>
      </c>
      <c r="CH128" s="75">
        <v>10847</v>
      </c>
      <c r="CI128" s="75">
        <v>12145</v>
      </c>
      <c r="CJ128" s="75">
        <v>7638</v>
      </c>
      <c r="CK128" s="75">
        <v>77657</v>
      </c>
      <c r="CL128" s="73">
        <v>1508542.7099999995</v>
      </c>
      <c r="CM128" s="73">
        <v>1558772.1700000006</v>
      </c>
      <c r="CN128" s="73">
        <v>1219799.54</v>
      </c>
      <c r="CO128" s="73">
        <v>1398431.83</v>
      </c>
      <c r="CP128" s="73">
        <v>1372228.7600000002</v>
      </c>
      <c r="CQ128" s="73">
        <v>1332332.6700000002</v>
      </c>
      <c r="CR128" s="73">
        <v>1182552.83</v>
      </c>
      <c r="CS128" s="73">
        <v>1658187.31</v>
      </c>
      <c r="CT128" s="73">
        <v>1537188.1099999999</v>
      </c>
      <c r="CU128" s="73">
        <v>1516802.2599999995</v>
      </c>
      <c r="CV128" s="73">
        <v>1450113.6500000004</v>
      </c>
      <c r="CW128" s="73">
        <v>1401352.0199999998</v>
      </c>
      <c r="CX128" s="73">
        <v>1278837.6800000002</v>
      </c>
      <c r="CY128" s="77"/>
      <c r="CZ128" s="4">
        <v>210</v>
      </c>
      <c r="DA128" s="76" t="str">
        <f t="shared" si="8"/>
        <v>L210</v>
      </c>
      <c r="DB128" s="71">
        <v>1.4454592531749315</v>
      </c>
      <c r="DC128" s="71">
        <v>2.5928416961847045</v>
      </c>
      <c r="DD128" s="71">
        <v>0.69544394916832941</v>
      </c>
      <c r="DE128" s="71">
        <v>0.48092178543404529</v>
      </c>
      <c r="DF128" s="71">
        <v>0.36974044895962821</v>
      </c>
      <c r="DG128" s="71">
        <v>0.17689540416480537</v>
      </c>
      <c r="DH128" s="71">
        <v>8.9693155563259783E-2</v>
      </c>
      <c r="DI128" s="71">
        <v>0.19123607393109804</v>
      </c>
      <c r="DJ128" s="71">
        <v>0.13380378309534161</v>
      </c>
      <c r="DK128" s="71">
        <v>0.10535664865342535</v>
      </c>
      <c r="DL128" s="71">
        <v>3.9460904360467182E-2</v>
      </c>
      <c r="DM128" s="71">
        <v>0.24468285265386666</v>
      </c>
      <c r="DN128" s="72">
        <v>6.7137555785149752E-2</v>
      </c>
      <c r="DO128" s="71">
        <v>0.12909976258701739</v>
      </c>
      <c r="DQ128" s="71"/>
      <c r="DR128" s="71"/>
      <c r="DS128" s="71"/>
      <c r="DT128" s="71"/>
      <c r="DU128" s="71"/>
      <c r="DV128" s="71"/>
      <c r="DW128" s="71"/>
      <c r="DX128" s="71"/>
      <c r="DY128" s="71"/>
      <c r="DZ128" s="71"/>
      <c r="EA128" s="71"/>
      <c r="EB128" s="71"/>
      <c r="EC128" s="71"/>
      <c r="ED128" s="71"/>
    </row>
    <row r="129" spans="1:134">
      <c r="A129" s="4">
        <v>206</v>
      </c>
      <c r="B129" s="46" t="s">
        <v>1361</v>
      </c>
      <c r="C129" s="65" t="str">
        <f t="shared" si="7"/>
        <v>L206</v>
      </c>
      <c r="D129" s="69">
        <v>1251426.28</v>
      </c>
      <c r="E129" s="68">
        <v>14953961.200000005</v>
      </c>
      <c r="F129" s="69">
        <v>107597.71999999997</v>
      </c>
      <c r="G129" s="69">
        <v>1746942.3400000054</v>
      </c>
      <c r="H129" s="70">
        <v>92.401664147512875</v>
      </c>
      <c r="I129" s="70">
        <v>13.227378248780708</v>
      </c>
      <c r="J129" s="69">
        <v>2122704.19</v>
      </c>
      <c r="K129" s="69">
        <v>2041090.35</v>
      </c>
      <c r="L129" s="69">
        <v>1841018.64</v>
      </c>
      <c r="M129" s="69">
        <v>2357696.1400000006</v>
      </c>
      <c r="N129" s="69">
        <v>3124049.57</v>
      </c>
      <c r="O129" s="69">
        <v>3472963.1399999997</v>
      </c>
      <c r="P129" s="69">
        <v>2026248.3699999996</v>
      </c>
      <c r="Q129" s="69">
        <v>1907564.1400000004</v>
      </c>
      <c r="R129" s="69">
        <v>3258824.87</v>
      </c>
      <c r="S129" s="69">
        <v>2110896.7299999995</v>
      </c>
      <c r="T129" s="69">
        <v>2268351.35</v>
      </c>
      <c r="U129" s="69">
        <v>2130649.46</v>
      </c>
      <c r="V129" s="69">
        <v>1251426.28</v>
      </c>
      <c r="W129" s="70">
        <v>100.77713057653077</v>
      </c>
      <c r="X129" s="70">
        <v>95.839409383483016</v>
      </c>
      <c r="Y129" s="70">
        <v>88.3113618600525</v>
      </c>
      <c r="Z129" s="71">
        <v>98.194853363120188</v>
      </c>
      <c r="AA129" s="71">
        <v>99.118616127713281</v>
      </c>
      <c r="AB129" s="71">
        <v>97.900305963239774</v>
      </c>
      <c r="AC129" s="71">
        <v>86.543608741494154</v>
      </c>
      <c r="AD129" s="71">
        <v>85.068750062531265</v>
      </c>
      <c r="AE129" s="71">
        <v>99.277720854679913</v>
      </c>
      <c r="AF129" s="71">
        <v>98.020777544091843</v>
      </c>
      <c r="AG129" s="71">
        <v>93.914484314877797</v>
      </c>
      <c r="AH129" s="71">
        <v>91.046556106875286</v>
      </c>
      <c r="AI129" s="71">
        <v>88.854461612457968</v>
      </c>
      <c r="AJ129" s="71">
        <v>-12.542526817959043</v>
      </c>
      <c r="AK129" s="71">
        <v>-11.746677791079851</v>
      </c>
      <c r="AL129" s="71">
        <v>-16.502464522047756</v>
      </c>
      <c r="AM129" s="71">
        <v>-5.8009701049657743</v>
      </c>
      <c r="AN129" s="71">
        <v>-14.228539383469062</v>
      </c>
      <c r="AO129" s="71">
        <v>-6.8996935149882033</v>
      </c>
      <c r="AP129" s="71">
        <v>-11.580265858466831</v>
      </c>
      <c r="AQ129" s="71">
        <v>7.0798766454353901</v>
      </c>
      <c r="AR129" s="71">
        <v>74.811085792032202</v>
      </c>
      <c r="AS129" s="71">
        <v>-13.880676464111774</v>
      </c>
      <c r="AT129" s="71">
        <v>22.280988806715406</v>
      </c>
      <c r="AU129" s="71">
        <v>17.083756096205406</v>
      </c>
      <c r="AV129" s="72">
        <v>9.4068048099795512</v>
      </c>
      <c r="AW129" s="73">
        <v>-304423.09000000032</v>
      </c>
      <c r="AX129" s="73">
        <v>-271672.83999999985</v>
      </c>
      <c r="AY129" s="73">
        <v>-363859.1800000004</v>
      </c>
      <c r="AZ129" s="73">
        <v>-145191.7799999998</v>
      </c>
      <c r="BA129" s="73">
        <v>-518239.38000000035</v>
      </c>
      <c r="BB129" s="73">
        <v>-216302.63000000082</v>
      </c>
      <c r="BC129" s="73">
        <v>-265376.22000000067</v>
      </c>
      <c r="BD129" s="73">
        <v>126123.78000000073</v>
      </c>
      <c r="BE129" s="73">
        <v>1394626.8100000012</v>
      </c>
      <c r="BF129" s="73">
        <v>-340233.45000000065</v>
      </c>
      <c r="BG129" s="73">
        <v>413319.45000000019</v>
      </c>
      <c r="BH129" s="73">
        <v>310884.25</v>
      </c>
      <c r="BI129" s="73">
        <v>107597.71999999997</v>
      </c>
      <c r="BJ129" s="71">
        <v>19.826994758037326</v>
      </c>
      <c r="BK129" s="71">
        <v>17.525798720145222</v>
      </c>
      <c r="BL129" s="71">
        <v>16.507521882796169</v>
      </c>
      <c r="BM129" s="71">
        <v>17.793966968733027</v>
      </c>
      <c r="BN129" s="71">
        <v>7.8044419150761204</v>
      </c>
      <c r="BO129" s="71">
        <v>15.420911810907199</v>
      </c>
      <c r="BP129" s="71">
        <v>22.315609645510449</v>
      </c>
      <c r="BQ129" s="71">
        <v>22.88324622558028</v>
      </c>
      <c r="BR129" s="72">
        <v>13.124701744676933</v>
      </c>
      <c r="BS129" s="72">
        <v>17.221468614117232</v>
      </c>
      <c r="BT129" s="71">
        <v>19.314717352517185</v>
      </c>
      <c r="BU129" s="71">
        <v>20.020218541409886</v>
      </c>
      <c r="BV129" s="71">
        <v>16.887581476716651</v>
      </c>
      <c r="BW129" s="71">
        <v>16.935574123468303</v>
      </c>
      <c r="BX129" s="75">
        <v>44100</v>
      </c>
      <c r="BY129" s="75">
        <v>43939</v>
      </c>
      <c r="BZ129" s="75">
        <v>40705</v>
      </c>
      <c r="CA129" s="75">
        <v>44591</v>
      </c>
      <c r="CB129" s="75">
        <v>52128</v>
      </c>
      <c r="CC129" s="75">
        <v>56330</v>
      </c>
      <c r="CD129" s="75">
        <v>40237</v>
      </c>
      <c r="CE129" s="75">
        <v>39720</v>
      </c>
      <c r="CF129" s="75">
        <v>53994</v>
      </c>
      <c r="CG129" s="75">
        <v>47898</v>
      </c>
      <c r="CH129" s="75">
        <v>48044</v>
      </c>
      <c r="CI129" s="75">
        <v>46598</v>
      </c>
      <c r="CJ129" s="75">
        <v>26395</v>
      </c>
      <c r="CK129" s="75">
        <v>302886</v>
      </c>
      <c r="CL129" s="73">
        <v>2748285.4999999995</v>
      </c>
      <c r="CM129" s="73">
        <v>2690453.96</v>
      </c>
      <c r="CN129" s="73">
        <v>2962851.9500000011</v>
      </c>
      <c r="CO129" s="73">
        <v>3525091.78</v>
      </c>
      <c r="CP129" s="73">
        <v>3622085.1800000016</v>
      </c>
      <c r="CQ129" s="73">
        <v>2866040.6500000008</v>
      </c>
      <c r="CR129" s="73">
        <v>3124618.9899999998</v>
      </c>
      <c r="CS129" s="73">
        <v>3867616.8000000003</v>
      </c>
      <c r="CT129" s="73">
        <v>2851502.2999999989</v>
      </c>
      <c r="CU129" s="73">
        <v>2897870.1100000003</v>
      </c>
      <c r="CV129" s="73">
        <v>2824198.7699999996</v>
      </c>
      <c r="CW129" s="73">
        <v>2910508.3999999994</v>
      </c>
      <c r="CX129" s="73">
        <v>2794411.8399999994</v>
      </c>
      <c r="CY129" s="77"/>
      <c r="CZ129" s="4">
        <v>206</v>
      </c>
      <c r="DA129" s="76" t="str">
        <f t="shared" si="8"/>
        <v>L206</v>
      </c>
      <c r="DB129" s="71">
        <v>2.1131685805992992</v>
      </c>
      <c r="DC129" s="71">
        <v>1.7006507519652609</v>
      </c>
      <c r="DD129" s="71">
        <v>0.87790270803455739</v>
      </c>
      <c r="DE129" s="71">
        <v>0.76552101586251808</v>
      </c>
      <c r="DF129" s="71">
        <v>0.81203891663070715</v>
      </c>
      <c r="DG129" s="71">
        <v>0.81547169196016578</v>
      </c>
      <c r="DH129" s="71">
        <v>0.87633692639039251</v>
      </c>
      <c r="DI129" s="71">
        <v>0.53529449419655695</v>
      </c>
      <c r="DJ129" s="71">
        <v>0.49133805825370613</v>
      </c>
      <c r="DK129" s="71">
        <v>0.27873981693795957</v>
      </c>
      <c r="DL129" s="71">
        <v>0.32267961043369786</v>
      </c>
      <c r="DM129" s="71">
        <v>0.21392041716043753</v>
      </c>
      <c r="DN129" s="71">
        <v>0.3571315879258789</v>
      </c>
      <c r="DO129" s="71">
        <v>0.44280999286633466</v>
      </c>
      <c r="DQ129" s="71"/>
      <c r="DR129" s="71"/>
      <c r="DS129" s="71"/>
      <c r="DT129" s="71"/>
      <c r="DU129" s="71"/>
      <c r="DV129" s="71"/>
      <c r="DW129" s="71"/>
      <c r="DX129" s="71"/>
      <c r="DY129" s="71"/>
      <c r="DZ129" s="71"/>
      <c r="EA129" s="71"/>
      <c r="EB129" s="71"/>
      <c r="EC129" s="71"/>
      <c r="ED129" s="71"/>
    </row>
    <row r="130" spans="1:134">
      <c r="A130" s="4">
        <v>222</v>
      </c>
      <c r="B130" s="46" t="s">
        <v>1368</v>
      </c>
      <c r="C130" s="65" t="str">
        <f t="shared" si="7"/>
        <v>L222</v>
      </c>
      <c r="D130" s="69">
        <v>514369.44</v>
      </c>
      <c r="E130" s="68">
        <v>6599170.4699999988</v>
      </c>
      <c r="F130" s="69">
        <v>-3249.4899999999907</v>
      </c>
      <c r="G130" s="69">
        <v>218353.34999999963</v>
      </c>
      <c r="H130" s="70">
        <v>83.97258434225877</v>
      </c>
      <c r="I130" s="70">
        <v>3.4220280238967282</v>
      </c>
      <c r="J130" s="69">
        <v>983358.17</v>
      </c>
      <c r="K130" s="69">
        <v>925552.0299999998</v>
      </c>
      <c r="L130" s="69">
        <v>849730.92</v>
      </c>
      <c r="M130" s="69">
        <v>1121021.3299999998</v>
      </c>
      <c r="N130" s="69">
        <v>1302295.8500000001</v>
      </c>
      <c r="O130" s="69">
        <v>1487837.4799999995</v>
      </c>
      <c r="P130" s="69">
        <v>881091.14000000025</v>
      </c>
      <c r="Q130" s="69">
        <v>850141.72000000009</v>
      </c>
      <c r="R130" s="69">
        <v>1567867.1199999999</v>
      </c>
      <c r="S130" s="69">
        <v>863468.35000000009</v>
      </c>
      <c r="T130" s="69">
        <v>953076.23000000033</v>
      </c>
      <c r="U130" s="69">
        <v>969156.47</v>
      </c>
      <c r="V130" s="69">
        <v>514369.44</v>
      </c>
      <c r="W130" s="70">
        <v>102.05910840815969</v>
      </c>
      <c r="X130" s="70">
        <v>95.388013326651702</v>
      </c>
      <c r="Y130" s="70">
        <v>89.582856860788112</v>
      </c>
      <c r="Z130" s="71">
        <v>102.75434970730903</v>
      </c>
      <c r="AA130" s="71">
        <v>93.350839506531202</v>
      </c>
      <c r="AB130" s="71">
        <v>86.540837364962726</v>
      </c>
      <c r="AC130" s="71">
        <v>82.512668341091683</v>
      </c>
      <c r="AD130" s="71">
        <v>74.603160215731378</v>
      </c>
      <c r="AE130" s="71">
        <v>88.37953799437382</v>
      </c>
      <c r="AF130" s="71">
        <v>89.974015895949762</v>
      </c>
      <c r="AG130" s="71">
        <v>84.091947615185745</v>
      </c>
      <c r="AH130" s="71">
        <v>85.16442575761549</v>
      </c>
      <c r="AI130" s="71">
        <v>79.588759263614719</v>
      </c>
      <c r="AJ130" s="71">
        <v>2.8840179849415559</v>
      </c>
      <c r="AK130" s="71">
        <v>-0.85098389234542493</v>
      </c>
      <c r="AL130" s="71">
        <v>-12.904826253090917</v>
      </c>
      <c r="AM130" s="71">
        <v>-5.9251878834742921E-2</v>
      </c>
      <c r="AN130" s="71">
        <v>-14.91109115017839</v>
      </c>
      <c r="AO130" s="71">
        <v>-15.785076226934791</v>
      </c>
      <c r="AP130" s="71">
        <v>-13.839187043677281</v>
      </c>
      <c r="AQ130" s="71">
        <v>-4.8406136672171085</v>
      </c>
      <c r="AR130" s="71">
        <v>65.553475437770032</v>
      </c>
      <c r="AS130" s="71">
        <v>-31.521374294817772</v>
      </c>
      <c r="AT130" s="71">
        <v>11.107665196684934</v>
      </c>
      <c r="AU130" s="71">
        <v>9.953175451240682</v>
      </c>
      <c r="AV130" s="72">
        <v>-0.6277764995959445</v>
      </c>
      <c r="AW130" s="73">
        <v>27565.240000000224</v>
      </c>
      <c r="AX130" s="73">
        <v>-7943.9000000001397</v>
      </c>
      <c r="AY130" s="73">
        <v>-125903.98999999987</v>
      </c>
      <c r="AZ130" s="73">
        <v>-664.62000000034459</v>
      </c>
      <c r="BA130" s="73">
        <v>-228112.96999999974</v>
      </c>
      <c r="BB130" s="73">
        <v>-261169.80000000028</v>
      </c>
      <c r="BC130" s="73">
        <v>-141521.24000000011</v>
      </c>
      <c r="BD130" s="73">
        <v>-43245.419999999576</v>
      </c>
      <c r="BE130" s="73">
        <v>620821.3899999999</v>
      </c>
      <c r="BF130" s="73">
        <v>-397462.83999999985</v>
      </c>
      <c r="BG130" s="73">
        <v>95281.020000000484</v>
      </c>
      <c r="BH130" s="73">
        <v>87729.930000000051</v>
      </c>
      <c r="BI130" s="73">
        <v>-3249.4899999999907</v>
      </c>
      <c r="BJ130" s="71">
        <v>27.430910524989827</v>
      </c>
      <c r="BK130" s="71">
        <v>20.630512130351182</v>
      </c>
      <c r="BL130" s="71">
        <v>19.261374879350754</v>
      </c>
      <c r="BM130" s="71">
        <v>20.089076209905581</v>
      </c>
      <c r="BN130" s="71">
        <v>11.297587214535346</v>
      </c>
      <c r="BO130" s="71">
        <v>13.595823082847723</v>
      </c>
      <c r="BP130" s="71">
        <v>26.461837352083826</v>
      </c>
      <c r="BQ130" s="71">
        <v>24.985679612427127</v>
      </c>
      <c r="BR130" s="72">
        <v>16.496963547646224</v>
      </c>
      <c r="BS130" s="72">
        <v>18.761361383305562</v>
      </c>
      <c r="BT130" s="71">
        <v>21.950204700657935</v>
      </c>
      <c r="BU130" s="71">
        <v>22.432486753096757</v>
      </c>
      <c r="BV130" s="71">
        <v>20.712091484159515</v>
      </c>
      <c r="BW130" s="71">
        <v>19.640692894901644</v>
      </c>
      <c r="BX130" s="75">
        <v>22502</v>
      </c>
      <c r="BY130" s="75">
        <v>20842</v>
      </c>
      <c r="BZ130" s="75">
        <v>19642</v>
      </c>
      <c r="CA130" s="75">
        <v>22128</v>
      </c>
      <c r="CB130" s="75">
        <v>23765</v>
      </c>
      <c r="CC130" s="75">
        <v>27432</v>
      </c>
      <c r="CD130" s="75">
        <v>19650</v>
      </c>
      <c r="CE130" s="75">
        <v>19283</v>
      </c>
      <c r="CF130" s="75">
        <v>26140</v>
      </c>
      <c r="CG130" s="75">
        <v>19840</v>
      </c>
      <c r="CH130" s="75">
        <v>20808</v>
      </c>
      <c r="CI130" s="75">
        <v>20812</v>
      </c>
      <c r="CJ130" s="75">
        <v>11203</v>
      </c>
      <c r="CK130" s="75">
        <v>137736</v>
      </c>
      <c r="CL130" s="73">
        <v>1410447.2700000003</v>
      </c>
      <c r="CM130" s="73">
        <v>1628674.1599999997</v>
      </c>
      <c r="CN130" s="73">
        <v>1692666.3199999996</v>
      </c>
      <c r="CO130" s="73">
        <v>1870733.5999999999</v>
      </c>
      <c r="CP130" s="73">
        <v>1917268.14</v>
      </c>
      <c r="CQ130" s="73">
        <v>1509988.7499999995</v>
      </c>
      <c r="CR130" s="73">
        <v>1365454.78</v>
      </c>
      <c r="CS130" s="73">
        <v>2164848.16</v>
      </c>
      <c r="CT130" s="73">
        <v>1644058.2399999995</v>
      </c>
      <c r="CU130" s="73">
        <v>1774515.4600000004</v>
      </c>
      <c r="CV130" s="73">
        <v>1683542.1099999999</v>
      </c>
      <c r="CW130" s="73">
        <v>1674486.4200000004</v>
      </c>
      <c r="CX130" s="73">
        <v>1636308.0800000005</v>
      </c>
      <c r="CY130" s="77"/>
      <c r="CZ130" s="4">
        <v>222</v>
      </c>
      <c r="DA130" s="76" t="str">
        <f t="shared" si="8"/>
        <v>L222</v>
      </c>
      <c r="DB130" s="71">
        <v>1.2481290750138081</v>
      </c>
      <c r="DC130" s="71">
        <v>2.2121206461284664</v>
      </c>
      <c r="DD130" s="71">
        <v>0.98292017242661844</v>
      </c>
      <c r="DE130" s="71">
        <v>1.2532594042653449</v>
      </c>
      <c r="DF130" s="71">
        <v>0.94091605791528266</v>
      </c>
      <c r="DG130" s="71">
        <v>0.59659031279826846</v>
      </c>
      <c r="DH130" s="71">
        <v>0.73189933479748381</v>
      </c>
      <c r="DI130" s="71">
        <v>0.57664913176740917</v>
      </c>
      <c r="DJ130" s="71">
        <v>0.43811679655075808</v>
      </c>
      <c r="DK130" s="71">
        <v>0.39644547254739498</v>
      </c>
      <c r="DL130" s="71">
        <v>0.34018581819559968</v>
      </c>
      <c r="DM130" s="71">
        <v>0.24240559563583725</v>
      </c>
      <c r="DN130" s="71">
        <v>0.23296506358690475</v>
      </c>
      <c r="DO130" s="71">
        <v>0.43026837786453692</v>
      </c>
      <c r="DQ130" s="71"/>
      <c r="DR130" s="71"/>
      <c r="DS130" s="71"/>
      <c r="DT130" s="71"/>
      <c r="DU130" s="71"/>
      <c r="DV130" s="71"/>
      <c r="DW130" s="71"/>
      <c r="DX130" s="71"/>
      <c r="DY130" s="71"/>
      <c r="DZ130" s="71"/>
      <c r="EA130" s="71"/>
      <c r="EB130" s="71"/>
      <c r="EC130" s="71"/>
      <c r="ED130" s="71"/>
    </row>
    <row r="131" spans="1:134">
      <c r="A131" s="4">
        <v>208</v>
      </c>
      <c r="B131" s="46" t="s">
        <v>1375</v>
      </c>
      <c r="C131" s="65" t="str">
        <f t="shared" si="7"/>
        <v>L208</v>
      </c>
      <c r="D131" s="69">
        <v>749504.67</v>
      </c>
      <c r="E131" s="68">
        <v>8405655.1899999995</v>
      </c>
      <c r="F131" s="69">
        <v>-24584.319999999832</v>
      </c>
      <c r="G131" s="69">
        <v>-126248.86999999918</v>
      </c>
      <c r="H131" s="70">
        <v>80.397896520916589</v>
      </c>
      <c r="I131" s="70">
        <v>-1.4797267891453414</v>
      </c>
      <c r="J131" s="69">
        <v>1366251.15</v>
      </c>
      <c r="K131" s="69">
        <v>1155129.93</v>
      </c>
      <c r="L131" s="69">
        <v>1152033.1499999999</v>
      </c>
      <c r="M131" s="69">
        <v>1371494.9699999997</v>
      </c>
      <c r="N131" s="69">
        <v>1667080.02</v>
      </c>
      <c r="O131" s="69">
        <v>1819930.5499999998</v>
      </c>
      <c r="P131" s="69">
        <v>1067968.06</v>
      </c>
      <c r="Q131" s="69">
        <v>1073092.0399999998</v>
      </c>
      <c r="R131" s="69">
        <v>1775947.82</v>
      </c>
      <c r="S131" s="69">
        <v>1181859.25</v>
      </c>
      <c r="T131" s="69">
        <v>1285909.4999999995</v>
      </c>
      <c r="U131" s="69">
        <v>1271373.8499999999</v>
      </c>
      <c r="V131" s="69">
        <v>749504.67</v>
      </c>
      <c r="W131" s="70">
        <v>99.882702750802835</v>
      </c>
      <c r="X131" s="70">
        <v>82.965372717170681</v>
      </c>
      <c r="Y131" s="70">
        <v>84.938907502262623</v>
      </c>
      <c r="Z131" s="71">
        <v>87.733224071133165</v>
      </c>
      <c r="AA131" s="71">
        <v>125.43990252882966</v>
      </c>
      <c r="AB131" s="71">
        <v>105.15559157078123</v>
      </c>
      <c r="AC131" s="71">
        <v>72.785970680503439</v>
      </c>
      <c r="AD131" s="71">
        <v>70.72628710477349</v>
      </c>
      <c r="AE131" s="71">
        <v>85.318138144108957</v>
      </c>
      <c r="AF131" s="71">
        <v>86.977338279530287</v>
      </c>
      <c r="AG131" s="71">
        <v>80.803290651149936</v>
      </c>
      <c r="AH131" s="71">
        <v>84.718354999208842</v>
      </c>
      <c r="AI131" s="71">
        <v>79.899088389275732</v>
      </c>
      <c r="AJ131" s="71">
        <v>-17.490084732191534</v>
      </c>
      <c r="AK131" s="71">
        <v>-29.720568713606475</v>
      </c>
      <c r="AL131" s="71">
        <v>-31.570015242696904</v>
      </c>
      <c r="AM131" s="71">
        <v>-27.052026701321985</v>
      </c>
      <c r="AN131" s="71">
        <v>-18.298830009148926</v>
      </c>
      <c r="AO131" s="71">
        <v>-16.098940237082935</v>
      </c>
      <c r="AP131" s="71">
        <v>-25.681142091210241</v>
      </c>
      <c r="AQ131" s="71">
        <v>-9.7543132729136737</v>
      </c>
      <c r="AR131" s="71">
        <v>36.738402849145359</v>
      </c>
      <c r="AS131" s="71">
        <v>-20.852846512781021</v>
      </c>
      <c r="AT131" s="71">
        <v>7.3440430047494676</v>
      </c>
      <c r="AU131" s="71">
        <v>11.352066988763386</v>
      </c>
      <c r="AV131" s="72">
        <v>-3.1759035870022934</v>
      </c>
      <c r="AW131" s="73">
        <v>-289611.84000000032</v>
      </c>
      <c r="AX131" s="73">
        <v>-488494.54000000004</v>
      </c>
      <c r="AY131" s="73">
        <v>-531487.83000000031</v>
      </c>
      <c r="AZ131" s="73">
        <v>-508605.20000000042</v>
      </c>
      <c r="BA131" s="73">
        <v>-335650.74</v>
      </c>
      <c r="BB131" s="73">
        <v>-328381.03000000073</v>
      </c>
      <c r="BC131" s="73">
        <v>-369040.1099999994</v>
      </c>
      <c r="BD131" s="73">
        <v>-115986.43999999994</v>
      </c>
      <c r="BE131" s="73">
        <v>477155.54000000004</v>
      </c>
      <c r="BF131" s="73">
        <v>-311383.65000000014</v>
      </c>
      <c r="BG131" s="73">
        <v>87976.699999999488</v>
      </c>
      <c r="BH131" s="73">
        <v>129613.40999999968</v>
      </c>
      <c r="BI131" s="73">
        <v>-24584.319999999832</v>
      </c>
      <c r="BJ131" s="71">
        <v>19.590992878738376</v>
      </c>
      <c r="BK131" s="71">
        <v>15.31640554213768</v>
      </c>
      <c r="BL131" s="71">
        <v>13.748822918719071</v>
      </c>
      <c r="BM131" s="71">
        <v>14.070920571399746</v>
      </c>
      <c r="BN131" s="71">
        <v>5.8308984263069874</v>
      </c>
      <c r="BO131" s="71">
        <v>10.841221929688999</v>
      </c>
      <c r="BP131" s="71">
        <v>21.962461627109672</v>
      </c>
      <c r="BQ131" s="71">
        <v>20.436343670873374</v>
      </c>
      <c r="BR131" s="72">
        <v>17.144089782920119</v>
      </c>
      <c r="BS131" s="72">
        <v>15.872799434976596</v>
      </c>
      <c r="BT131" s="71">
        <v>17.771788080035854</v>
      </c>
      <c r="BU131" s="71">
        <v>17.511255568556681</v>
      </c>
      <c r="BV131" s="71">
        <v>17.401768943644939</v>
      </c>
      <c r="BW131" s="71">
        <v>16.772274435653863</v>
      </c>
      <c r="BX131" s="75">
        <v>27569</v>
      </c>
      <c r="BY131" s="75">
        <v>24124</v>
      </c>
      <c r="BZ131" s="75">
        <v>24293</v>
      </c>
      <c r="CA131" s="75">
        <v>27012</v>
      </c>
      <c r="CB131" s="75">
        <v>29413</v>
      </c>
      <c r="CC131" s="75">
        <v>31890</v>
      </c>
      <c r="CD131" s="75">
        <v>23196</v>
      </c>
      <c r="CE131" s="75">
        <v>23240</v>
      </c>
      <c r="CF131" s="75">
        <v>30506</v>
      </c>
      <c r="CG131" s="75">
        <v>25964</v>
      </c>
      <c r="CH131" s="75">
        <v>27540</v>
      </c>
      <c r="CI131" s="75">
        <v>28518</v>
      </c>
      <c r="CJ131" s="75">
        <v>16329</v>
      </c>
      <c r="CK131" s="75">
        <v>175293</v>
      </c>
      <c r="CL131" s="73">
        <v>2332096.1800000006</v>
      </c>
      <c r="CM131" s="73">
        <v>2056436.5799999998</v>
      </c>
      <c r="CN131" s="73">
        <v>2545233.0200000005</v>
      </c>
      <c r="CO131" s="73">
        <v>2880151.8400000008</v>
      </c>
      <c r="CP131" s="73">
        <v>3500124.54</v>
      </c>
      <c r="CQ131" s="73">
        <v>2911624.8099999987</v>
      </c>
      <c r="CR131" s="73">
        <v>3010221.2399999998</v>
      </c>
      <c r="CS131" s="73">
        <v>3689101.9300000006</v>
      </c>
      <c r="CT131" s="73">
        <v>2622753.6400000015</v>
      </c>
      <c r="CU131" s="73">
        <v>2625734.6599999992</v>
      </c>
      <c r="CV131" s="73">
        <v>2786624.3500000006</v>
      </c>
      <c r="CW131" s="73">
        <v>2629893.1799999997</v>
      </c>
      <c r="CX131" s="73">
        <v>2573546.2099999995</v>
      </c>
      <c r="CY131" s="77"/>
      <c r="CZ131" s="4">
        <v>208</v>
      </c>
      <c r="DA131" s="76" t="str">
        <f t="shared" si="8"/>
        <v>L208</v>
      </c>
      <c r="DB131" s="71">
        <v>1.8604538099740104</v>
      </c>
      <c r="DC131" s="71">
        <v>1.1655904429244579</v>
      </c>
      <c r="DD131" s="71">
        <v>0.51292193219685522</v>
      </c>
      <c r="DE131" s="71">
        <v>0.54553960768510856</v>
      </c>
      <c r="DF131" s="71">
        <v>0.66991215183909303</v>
      </c>
      <c r="DG131" s="71">
        <v>0.75242278051444056</v>
      </c>
      <c r="DH131" s="71">
        <v>0.37354397421433588</v>
      </c>
      <c r="DI131" s="71">
        <v>0.58283432146294878</v>
      </c>
      <c r="DJ131" s="71">
        <v>0.31044333456139117</v>
      </c>
      <c r="DK131" s="71">
        <v>0.39910764622867018</v>
      </c>
      <c r="DL131" s="71">
        <v>0.25122195295556754</v>
      </c>
      <c r="DM131" s="71">
        <v>0.19846408287285586</v>
      </c>
      <c r="DN131" s="71">
        <v>0.1537535289487347</v>
      </c>
      <c r="DO131" s="71">
        <v>0.32543849631063526</v>
      </c>
      <c r="DQ131" s="71"/>
      <c r="DR131" s="71"/>
      <c r="DS131" s="71"/>
      <c r="DT131" s="71"/>
      <c r="DU131" s="71"/>
      <c r="DV131" s="71"/>
      <c r="DW131" s="71"/>
      <c r="DX131" s="71"/>
      <c r="DY131" s="71"/>
      <c r="DZ131" s="71"/>
      <c r="EA131" s="71"/>
      <c r="EB131" s="71"/>
      <c r="EC131" s="71"/>
      <c r="ED131" s="71"/>
    </row>
    <row r="132" spans="1:134">
      <c r="A132" s="4">
        <v>199</v>
      </c>
      <c r="B132" s="46" t="s">
        <v>1391</v>
      </c>
      <c r="C132" s="65" t="str">
        <f t="shared" si="7"/>
        <v>L199</v>
      </c>
      <c r="D132" s="69">
        <v>556291.41999999993</v>
      </c>
      <c r="E132" s="68">
        <v>5971692.5499999989</v>
      </c>
      <c r="F132" s="69">
        <v>75322.739999999991</v>
      </c>
      <c r="G132" s="69">
        <v>890925.73999999929</v>
      </c>
      <c r="H132" s="70">
        <v>95.366080602364292</v>
      </c>
      <c r="I132" s="70">
        <v>17.535261375241106</v>
      </c>
      <c r="J132" s="69">
        <v>904815.09000000032</v>
      </c>
      <c r="K132" s="69">
        <v>785760.22</v>
      </c>
      <c r="L132" s="69">
        <v>743054.53999999992</v>
      </c>
      <c r="M132" s="69">
        <v>950642.86999999988</v>
      </c>
      <c r="N132" s="69">
        <v>1119438.32</v>
      </c>
      <c r="O132" s="69">
        <v>1341798.8199999998</v>
      </c>
      <c r="P132" s="69">
        <v>791008.71</v>
      </c>
      <c r="Q132" s="69">
        <v>761823.74999999988</v>
      </c>
      <c r="R132" s="69">
        <v>1449912.9900000002</v>
      </c>
      <c r="S132" s="69">
        <v>785603.04999999993</v>
      </c>
      <c r="T132" s="69">
        <v>796134.75</v>
      </c>
      <c r="U132" s="69">
        <v>830917.87999999989</v>
      </c>
      <c r="V132" s="69">
        <v>556291.41999999993</v>
      </c>
      <c r="W132" s="70">
        <v>110.17117181662508</v>
      </c>
      <c r="X132" s="70">
        <v>93.331092751083887</v>
      </c>
      <c r="Y132" s="70">
        <v>98.717692182181139</v>
      </c>
      <c r="Z132" s="71">
        <v>103.08880012655948</v>
      </c>
      <c r="AA132" s="71">
        <v>96.152839032231313</v>
      </c>
      <c r="AB132" s="71">
        <v>100.80178431785794</v>
      </c>
      <c r="AC132" s="71">
        <v>101.97504221455978</v>
      </c>
      <c r="AD132" s="71">
        <v>97.817043695081523</v>
      </c>
      <c r="AE132" s="71">
        <v>105.99122382984885</v>
      </c>
      <c r="AF132" s="71">
        <v>94.94300977323546</v>
      </c>
      <c r="AG132" s="71">
        <v>83.811797608297624</v>
      </c>
      <c r="AH132" s="71">
        <v>85.882988563637753</v>
      </c>
      <c r="AI132" s="71">
        <v>93.566986457028605</v>
      </c>
      <c r="AJ132" s="71">
        <v>1.2634871499080713</v>
      </c>
      <c r="AK132" s="71">
        <v>-5.5808314722014307</v>
      </c>
      <c r="AL132" s="71">
        <v>-5.7545832634049221</v>
      </c>
      <c r="AM132" s="71">
        <v>-1.5656475750187027</v>
      </c>
      <c r="AN132" s="71">
        <v>-9.5766035879654154</v>
      </c>
      <c r="AO132" s="71">
        <v>9.4816281050242637</v>
      </c>
      <c r="AP132" s="71">
        <v>6.2380553175597209</v>
      </c>
      <c r="AQ132" s="71">
        <v>24.160587406972269</v>
      </c>
      <c r="AR132" s="71">
        <v>93.286355442651242</v>
      </c>
      <c r="AS132" s="71">
        <v>-22.252485399561351</v>
      </c>
      <c r="AT132" s="71">
        <v>8.9250055544402898</v>
      </c>
      <c r="AU132" s="71">
        <v>10.764971838655214</v>
      </c>
      <c r="AV132" s="72">
        <v>15.660633037477623</v>
      </c>
      <c r="AW132" s="73">
        <v>11289.580000000424</v>
      </c>
      <c r="AX132" s="73">
        <v>-46443.910000000033</v>
      </c>
      <c r="AY132" s="73">
        <v>-45370.579999999842</v>
      </c>
      <c r="AZ132" s="73">
        <v>-15120.450000000186</v>
      </c>
      <c r="BA132" s="73">
        <v>-118558</v>
      </c>
      <c r="BB132" s="73">
        <v>128744.93999999971</v>
      </c>
      <c r="BC132" s="73">
        <v>46446.220000000088</v>
      </c>
      <c r="BD132" s="73">
        <v>148244.38000000012</v>
      </c>
      <c r="BE132" s="73">
        <v>699775.72000000009</v>
      </c>
      <c r="BF132" s="73">
        <v>-224851.18000000005</v>
      </c>
      <c r="BG132" s="73">
        <v>65233.020000000019</v>
      </c>
      <c r="BH132" s="73">
        <v>80754.839999999851</v>
      </c>
      <c r="BI132" s="73">
        <v>75322.739999999991</v>
      </c>
      <c r="BJ132" s="71">
        <v>20.093521763601622</v>
      </c>
      <c r="BK132" s="71">
        <v>16.587837717088114</v>
      </c>
      <c r="BL132" s="71">
        <v>15.050508356420579</v>
      </c>
      <c r="BM132" s="71">
        <v>11.614260636766449</v>
      </c>
      <c r="BN132" s="71">
        <v>2.2915419323792925</v>
      </c>
      <c r="BO132" s="71">
        <v>3.805923714566589</v>
      </c>
      <c r="BP132" s="71">
        <v>23.302596743999921</v>
      </c>
      <c r="BQ132" s="71">
        <v>19.522782222307242</v>
      </c>
      <c r="BR132" s="72">
        <v>10.79104765835152</v>
      </c>
      <c r="BS132" s="72">
        <v>15.016003192347501</v>
      </c>
      <c r="BT132" s="71">
        <v>16.948682545353975</v>
      </c>
      <c r="BU132" s="71">
        <v>15.386303780923612</v>
      </c>
      <c r="BV132" s="71">
        <v>13.462076956757443</v>
      </c>
      <c r="BW132" s="71">
        <v>14.353738301427367</v>
      </c>
      <c r="BX132" s="75">
        <v>22200</v>
      </c>
      <c r="BY132" s="75">
        <v>20043</v>
      </c>
      <c r="BZ132" s="75">
        <v>18820</v>
      </c>
      <c r="CA132" s="75">
        <v>21188</v>
      </c>
      <c r="CB132" s="75">
        <v>24624</v>
      </c>
      <c r="CC132" s="75">
        <v>27361</v>
      </c>
      <c r="CD132" s="75">
        <v>18469</v>
      </c>
      <c r="CE132" s="75">
        <v>18797</v>
      </c>
      <c r="CF132" s="75">
        <v>27403</v>
      </c>
      <c r="CG132" s="75">
        <v>19955</v>
      </c>
      <c r="CH132" s="75">
        <v>18954</v>
      </c>
      <c r="CI132" s="75">
        <v>20606</v>
      </c>
      <c r="CJ132" s="75">
        <v>13145</v>
      </c>
      <c r="CK132" s="75">
        <v>137329</v>
      </c>
      <c r="CL132" s="73">
        <v>1723073.55</v>
      </c>
      <c r="CM132" s="73">
        <v>1587474.2599999998</v>
      </c>
      <c r="CN132" s="73">
        <v>1762435.4500000002</v>
      </c>
      <c r="CO132" s="73">
        <v>1960057.05</v>
      </c>
      <c r="CP132" s="73">
        <v>1935332.46</v>
      </c>
      <c r="CQ132" s="73">
        <v>1436727.6899999997</v>
      </c>
      <c r="CR132" s="73">
        <v>1371467.3600000006</v>
      </c>
      <c r="CS132" s="73">
        <v>1655322.9300000004</v>
      </c>
      <c r="CT132" s="73">
        <v>1283558.19</v>
      </c>
      <c r="CU132" s="73">
        <v>1153297.9099999997</v>
      </c>
      <c r="CV132" s="73">
        <v>1253623.9599999997</v>
      </c>
      <c r="CW132" s="73">
        <v>1370479.8399999999</v>
      </c>
      <c r="CX132" s="73">
        <v>1317703.5800000003</v>
      </c>
      <c r="CY132" s="77"/>
      <c r="CZ132" s="4">
        <v>199</v>
      </c>
      <c r="DA132" s="76" t="str">
        <f t="shared" si="8"/>
        <v>L199</v>
      </c>
      <c r="DB132" s="71">
        <v>2.2833622731059844</v>
      </c>
      <c r="DC132" s="71">
        <v>2.6174678065863257</v>
      </c>
      <c r="DD132" s="71">
        <v>1.2493064408378658</v>
      </c>
      <c r="DE132" s="71">
        <v>1.4552049874124326</v>
      </c>
      <c r="DF132" s="71">
        <v>0.99207009172221117</v>
      </c>
      <c r="DG132" s="71">
        <v>0.80999427163303428</v>
      </c>
      <c r="DH132" s="71">
        <v>0.62101143776186929</v>
      </c>
      <c r="DI132" s="71">
        <v>0.60748398423048422</v>
      </c>
      <c r="DJ132" s="71">
        <v>0.38965918040227659</v>
      </c>
      <c r="DK132" s="71">
        <v>0.37951018426741379</v>
      </c>
      <c r="DL132" s="71">
        <v>0.36191493446090528</v>
      </c>
      <c r="DM132" s="71">
        <v>0.33885601654349828</v>
      </c>
      <c r="DN132" s="71">
        <v>2.3333406311160547</v>
      </c>
      <c r="DO132" s="71">
        <v>0.61685828314717617</v>
      </c>
      <c r="DQ132" s="71"/>
      <c r="DR132" s="71"/>
      <c r="DS132" s="71"/>
      <c r="DT132" s="71"/>
      <c r="DU132" s="71"/>
      <c r="DV132" s="71"/>
      <c r="DW132" s="71"/>
      <c r="DX132" s="71"/>
      <c r="DY132" s="71"/>
      <c r="DZ132" s="71"/>
      <c r="EA132" s="71"/>
      <c r="EB132" s="71"/>
      <c r="EC132" s="71"/>
      <c r="ED132" s="71"/>
    </row>
    <row r="133" spans="1:134">
      <c r="A133" s="4">
        <v>194</v>
      </c>
      <c r="B133" s="46" t="s">
        <v>1399</v>
      </c>
      <c r="C133" s="65" t="str">
        <f t="shared" si="7"/>
        <v>L194</v>
      </c>
      <c r="D133" s="69">
        <v>372820.38</v>
      </c>
      <c r="E133" s="68">
        <v>3573489.59</v>
      </c>
      <c r="F133" s="69">
        <v>67373.570000000007</v>
      </c>
      <c r="G133" s="69">
        <v>-17628.260000000708</v>
      </c>
      <c r="H133" s="70">
        <v>81.407936491391268</v>
      </c>
      <c r="I133" s="70">
        <v>-0.49088503180146903</v>
      </c>
      <c r="J133" s="69">
        <v>573496.79</v>
      </c>
      <c r="K133" s="69">
        <v>447926.56999999995</v>
      </c>
      <c r="L133" s="69">
        <v>431882.34</v>
      </c>
      <c r="M133" s="69">
        <v>463289.47000000003</v>
      </c>
      <c r="N133" s="69">
        <v>687894.9099999998</v>
      </c>
      <c r="O133" s="69">
        <v>730840.19000000018</v>
      </c>
      <c r="P133" s="69">
        <v>431937.35999999987</v>
      </c>
      <c r="Q133" s="69">
        <v>391889.48999999982</v>
      </c>
      <c r="R133" s="69">
        <v>818099.3899999999</v>
      </c>
      <c r="S133" s="69">
        <v>439363</v>
      </c>
      <c r="T133" s="69">
        <v>552472.50999999989</v>
      </c>
      <c r="U133" s="69">
        <v>566907.46</v>
      </c>
      <c r="V133" s="69">
        <v>372820.38</v>
      </c>
      <c r="W133" s="70">
        <v>106.11192708381259</v>
      </c>
      <c r="X133" s="70">
        <v>87.211850636304689</v>
      </c>
      <c r="Y133" s="70">
        <v>80.676613615063104</v>
      </c>
      <c r="Z133" s="71">
        <v>74.752096575720955</v>
      </c>
      <c r="AA133" s="71">
        <v>104.32606256384263</v>
      </c>
      <c r="AB133" s="71">
        <v>97.334916241264722</v>
      </c>
      <c r="AC133" s="71">
        <v>70.042047749785226</v>
      </c>
      <c r="AD133" s="71">
        <v>66.97692838956236</v>
      </c>
      <c r="AE133" s="71">
        <v>80.399349221374948</v>
      </c>
      <c r="AF133" s="71">
        <v>80.075050455539625</v>
      </c>
      <c r="AG133" s="71">
        <v>86.252242347888171</v>
      </c>
      <c r="AH133" s="71">
        <v>93.295179590371944</v>
      </c>
      <c r="AI133" s="71">
        <v>99.844767548993545</v>
      </c>
      <c r="AJ133" s="71">
        <v>-2.4934577164465344</v>
      </c>
      <c r="AK133" s="71">
        <v>-8.8059370063732203</v>
      </c>
      <c r="AL133" s="71">
        <v>-24.752678563105935</v>
      </c>
      <c r="AM133" s="71">
        <v>-29.674320798339828</v>
      </c>
      <c r="AN133" s="71">
        <v>-24.307493164681702</v>
      </c>
      <c r="AO133" s="71">
        <v>-20.285151644141752</v>
      </c>
      <c r="AP133" s="71">
        <v>-28.303945722199742</v>
      </c>
      <c r="AQ133" s="71">
        <v>-16.369740339325624</v>
      </c>
      <c r="AR133" s="71">
        <v>80.639891403128971</v>
      </c>
      <c r="AS133" s="71">
        <v>-44.654754075162074</v>
      </c>
      <c r="AT133" s="71">
        <v>11.72682429203984</v>
      </c>
      <c r="AU133" s="71">
        <v>19.756441122844805</v>
      </c>
      <c r="AV133" s="72">
        <v>22.057382101977097</v>
      </c>
      <c r="AW133" s="73">
        <v>-14665.579999999842</v>
      </c>
      <c r="AX133" s="73">
        <v>-43252.959999999963</v>
      </c>
      <c r="AY133" s="73">
        <v>-142068.11000000004</v>
      </c>
      <c r="AZ133" s="73">
        <v>-195487.62999999995</v>
      </c>
      <c r="BA133" s="73">
        <v>-220906.95000000019</v>
      </c>
      <c r="BB133" s="73">
        <v>-173709.72999999963</v>
      </c>
      <c r="BC133" s="73">
        <v>-170518.89000000013</v>
      </c>
      <c r="BD133" s="73">
        <v>-76708.230000000098</v>
      </c>
      <c r="BE133" s="73">
        <v>365209.73000000004</v>
      </c>
      <c r="BF133" s="73">
        <v>-354495.61</v>
      </c>
      <c r="BG133" s="73">
        <v>57987.399999999849</v>
      </c>
      <c r="BH133" s="73">
        <v>93523.770000000135</v>
      </c>
      <c r="BI133" s="73">
        <v>67373.570000000007</v>
      </c>
      <c r="BJ133" s="71">
        <v>17.848855849106215</v>
      </c>
      <c r="BK133" s="71">
        <v>10.686269441557497</v>
      </c>
      <c r="BL133" s="71">
        <v>11.860448390061803</v>
      </c>
      <c r="BM133" s="71">
        <v>11.024209244306935</v>
      </c>
      <c r="BN133" s="71">
        <v>1.225955488173863</v>
      </c>
      <c r="BO133" s="71">
        <v>6.4568503067528891</v>
      </c>
      <c r="BP133" s="71">
        <v>19.760272676168729</v>
      </c>
      <c r="BQ133" s="71">
        <v>21.758821842049223</v>
      </c>
      <c r="BR133" s="72">
        <v>17.423533896272041</v>
      </c>
      <c r="BS133" s="72">
        <v>8.9239594105480897</v>
      </c>
      <c r="BT133" s="71">
        <v>15.832539570158467</v>
      </c>
      <c r="BU133" s="71">
        <v>16.009809157030379</v>
      </c>
      <c r="BV133" s="71">
        <v>16.063092864189471</v>
      </c>
      <c r="BW133" s="71">
        <v>15.165851475032635</v>
      </c>
      <c r="BX133" s="75">
        <v>17302</v>
      </c>
      <c r="BY133" s="75">
        <v>12499</v>
      </c>
      <c r="BZ133" s="75">
        <v>12105</v>
      </c>
      <c r="CA133" s="75">
        <v>12362</v>
      </c>
      <c r="CB133" s="75">
        <v>16415</v>
      </c>
      <c r="CC133" s="75">
        <v>18067</v>
      </c>
      <c r="CD133" s="75">
        <v>13082</v>
      </c>
      <c r="CE133" s="75">
        <v>11624</v>
      </c>
      <c r="CF133" s="75">
        <v>15615</v>
      </c>
      <c r="CG133" s="75">
        <v>11784</v>
      </c>
      <c r="CH133" s="75">
        <v>13624</v>
      </c>
      <c r="CI133" s="75">
        <v>15428</v>
      </c>
      <c r="CJ133" s="75">
        <v>10085</v>
      </c>
      <c r="CK133" s="75">
        <v>91242</v>
      </c>
      <c r="CL133" s="73">
        <v>1301534.5099999998</v>
      </c>
      <c r="CM133" s="73">
        <v>1338617.6700000002</v>
      </c>
      <c r="CN133" s="73">
        <v>1161523.7999999998</v>
      </c>
      <c r="CO133" s="73">
        <v>1082954.4599999997</v>
      </c>
      <c r="CP133" s="73">
        <v>1078015.52</v>
      </c>
      <c r="CQ133" s="73">
        <v>1006187.2000000001</v>
      </c>
      <c r="CR133" s="73">
        <v>930740.19000000006</v>
      </c>
      <c r="CS133" s="73">
        <v>1387029.9099999995</v>
      </c>
      <c r="CT133" s="73">
        <v>1204765.7899999998</v>
      </c>
      <c r="CU133" s="73">
        <v>1137285.8200000005</v>
      </c>
      <c r="CV133" s="73">
        <v>1172251.1399999999</v>
      </c>
      <c r="CW133" s="73">
        <v>1108851.9899999998</v>
      </c>
      <c r="CX133" s="73">
        <v>1025205.6800000002</v>
      </c>
      <c r="CY133" s="77"/>
      <c r="CZ133" s="4">
        <v>194</v>
      </c>
      <c r="DA133" s="76" t="str">
        <f t="shared" si="8"/>
        <v>L194</v>
      </c>
      <c r="DB133" s="71">
        <v>0.96119868845947976</v>
      </c>
      <c r="DC133" s="71">
        <v>1.0794824248781651</v>
      </c>
      <c r="DD133" s="71">
        <v>0.16183197583892714</v>
      </c>
      <c r="DE133" s="71">
        <v>0.31907304690862742</v>
      </c>
      <c r="DF133" s="71">
        <v>0.20384664821895562</v>
      </c>
      <c r="DG133" s="71">
        <v>0.15314209379366003</v>
      </c>
      <c r="DH133" s="71">
        <v>0.26770365155105985</v>
      </c>
      <c r="DI133" s="71">
        <v>0.11288061491032395</v>
      </c>
      <c r="DJ133" s="71">
        <v>9.4771525089916014E-2</v>
      </c>
      <c r="DK133" s="71">
        <v>0.35766897425844824</v>
      </c>
      <c r="DL133" s="71">
        <v>7.3928191903617324E-2</v>
      </c>
      <c r="DM133" s="71">
        <v>2.7611711764472566E-2</v>
      </c>
      <c r="DN133" s="71">
        <v>3.2586480769883144E-2</v>
      </c>
      <c r="DO133" s="71">
        <v>0.12963213373653321</v>
      </c>
      <c r="DQ133" s="71"/>
      <c r="DR133" s="71"/>
      <c r="DS133" s="71"/>
      <c r="DT133" s="71"/>
      <c r="DU133" s="71"/>
      <c r="DV133" s="71"/>
      <c r="DW133" s="71"/>
      <c r="DX133" s="71"/>
      <c r="DY133" s="71"/>
      <c r="DZ133" s="71"/>
      <c r="EA133" s="71"/>
      <c r="EB133" s="71"/>
      <c r="EC133" s="71"/>
      <c r="ED133" s="71"/>
    </row>
    <row r="134" spans="1:134">
      <c r="A134" s="4">
        <v>213</v>
      </c>
      <c r="B134" s="46" t="s">
        <v>1408</v>
      </c>
      <c r="C134" s="65" t="str">
        <f t="shared" si="7"/>
        <v>L213</v>
      </c>
      <c r="D134" s="69">
        <v>556175.48</v>
      </c>
      <c r="E134" s="68">
        <v>7720379.379999998</v>
      </c>
      <c r="F134" s="69">
        <v>-82720.020000000019</v>
      </c>
      <c r="G134" s="69">
        <v>522311.17000000086</v>
      </c>
      <c r="H134" s="70">
        <v>87.592563973410279</v>
      </c>
      <c r="I134" s="70">
        <v>7.2562686926802789</v>
      </c>
      <c r="J134" s="69">
        <v>1124862.9800000002</v>
      </c>
      <c r="K134" s="69">
        <v>1148691.06</v>
      </c>
      <c r="L134" s="69">
        <v>974941.7799999998</v>
      </c>
      <c r="M134" s="69">
        <v>1100780.9799999997</v>
      </c>
      <c r="N134" s="69">
        <v>1694531.52</v>
      </c>
      <c r="O134" s="69">
        <v>2198078.31</v>
      </c>
      <c r="P134" s="69">
        <v>882501.49000000011</v>
      </c>
      <c r="Q134" s="69">
        <v>882133.70000000019</v>
      </c>
      <c r="R134" s="69">
        <v>2507230.5699999998</v>
      </c>
      <c r="S134" s="69">
        <v>866076.33999999985</v>
      </c>
      <c r="T134" s="69">
        <v>1030753.1200000001</v>
      </c>
      <c r="U134" s="69">
        <v>995508.6799999997</v>
      </c>
      <c r="V134" s="69">
        <v>556175.48</v>
      </c>
      <c r="W134" s="70">
        <v>104.44420861628696</v>
      </c>
      <c r="X134" s="70">
        <v>111.26763179000436</v>
      </c>
      <c r="Y134" s="70">
        <v>102.90803077927197</v>
      </c>
      <c r="Z134" s="71">
        <v>96.531696778974407</v>
      </c>
      <c r="AA134" s="71">
        <v>85.085441077546378</v>
      </c>
      <c r="AB134" s="71">
        <v>105.62058348014453</v>
      </c>
      <c r="AC134" s="71">
        <v>94.85007716339004</v>
      </c>
      <c r="AD134" s="71">
        <v>94.140282726843139</v>
      </c>
      <c r="AE134" s="71">
        <v>93.223365805947665</v>
      </c>
      <c r="AF134" s="71">
        <v>62.599770567777746</v>
      </c>
      <c r="AG134" s="71">
        <v>93.587457317189333</v>
      </c>
      <c r="AH134" s="71">
        <v>93.7806839385334</v>
      </c>
      <c r="AI134" s="71">
        <v>78.268568118694745</v>
      </c>
      <c r="AJ134" s="71">
        <v>-3.6413123959204596</v>
      </c>
      <c r="AK134" s="71">
        <v>10.281206015162248</v>
      </c>
      <c r="AL134" s="71">
        <v>-2.9163953598754344</v>
      </c>
      <c r="AM134" s="71">
        <v>-12.190262610932212</v>
      </c>
      <c r="AN134" s="71">
        <v>-17.839865861299977</v>
      </c>
      <c r="AO134" s="71">
        <v>8.3808684189430984</v>
      </c>
      <c r="AP134" s="71">
        <v>-8.0195785702885551</v>
      </c>
      <c r="AQ134" s="71">
        <v>10.975538232185066</v>
      </c>
      <c r="AR134" s="71">
        <v>128.87645805292573</v>
      </c>
      <c r="AS134" s="71">
        <v>-54.40255634855005</v>
      </c>
      <c r="AT134" s="71">
        <v>14.613103693438489</v>
      </c>
      <c r="AU134" s="71">
        <v>9.3176729271636116</v>
      </c>
      <c r="AV134" s="72">
        <v>-12.947347414405019</v>
      </c>
      <c r="AW134" s="73">
        <v>-42507.609999999637</v>
      </c>
      <c r="AX134" s="73">
        <v>107089.23000000021</v>
      </c>
      <c r="AY134" s="73">
        <v>-29287.290000000037</v>
      </c>
      <c r="AZ134" s="73">
        <v>-152816.87000000011</v>
      </c>
      <c r="BA134" s="73">
        <v>-367924.63999999966</v>
      </c>
      <c r="BB134" s="73">
        <v>206018.30000000005</v>
      </c>
      <c r="BC134" s="73">
        <v>-76943.439999999711</v>
      </c>
      <c r="BD134" s="73">
        <v>87243.480000000563</v>
      </c>
      <c r="BE134" s="73">
        <v>1411779.0799999998</v>
      </c>
      <c r="BF134" s="73">
        <v>-1033320.3599999999</v>
      </c>
      <c r="BG134" s="73">
        <v>131420.42000000027</v>
      </c>
      <c r="BH134" s="73">
        <v>84852.00999999966</v>
      </c>
      <c r="BI134" s="73">
        <v>-82720.020000000019</v>
      </c>
      <c r="BJ134" s="71">
        <v>7.1854570698958691</v>
      </c>
      <c r="BK134" s="71">
        <v>3.9351896671521098</v>
      </c>
      <c r="BL134" s="71">
        <v>7.2381405011824071</v>
      </c>
      <c r="BM134" s="71">
        <v>6.28948563428421</v>
      </c>
      <c r="BN134" s="71">
        <v>-3.1669779766489037</v>
      </c>
      <c r="BO134" s="71">
        <v>0.46662623114099855</v>
      </c>
      <c r="BP134" s="71">
        <v>15.66039469054887</v>
      </c>
      <c r="BQ134" s="71">
        <v>15.177615678922313</v>
      </c>
      <c r="BR134" s="72">
        <v>5.0644139430499733</v>
      </c>
      <c r="BS134" s="72">
        <v>8.4361013060410208</v>
      </c>
      <c r="BT134" s="71">
        <v>8.3087424994869394</v>
      </c>
      <c r="BU134" s="71">
        <v>11.368973884744079</v>
      </c>
      <c r="BV134" s="71">
        <v>6.9939124970544313</v>
      </c>
      <c r="BW134" s="71">
        <v>7.4982420477203391</v>
      </c>
      <c r="BX134" s="75">
        <v>17599</v>
      </c>
      <c r="BY134" s="75">
        <v>17656</v>
      </c>
      <c r="BZ134" s="75">
        <v>16457</v>
      </c>
      <c r="CA134" s="75">
        <v>18097</v>
      </c>
      <c r="CB134" s="75">
        <v>21641</v>
      </c>
      <c r="CC134" s="75">
        <v>29896</v>
      </c>
      <c r="CD134" s="75">
        <v>15644</v>
      </c>
      <c r="CE134" s="75">
        <v>15933</v>
      </c>
      <c r="CF134" s="75">
        <v>30499</v>
      </c>
      <c r="CG134" s="75">
        <v>15819</v>
      </c>
      <c r="CH134" s="75">
        <v>18810</v>
      </c>
      <c r="CI134" s="75">
        <v>19757</v>
      </c>
      <c r="CJ134" s="75">
        <v>11650</v>
      </c>
      <c r="CK134" s="75">
        <v>128112</v>
      </c>
      <c r="CL134" s="73">
        <v>2234482.9400000004</v>
      </c>
      <c r="CM134" s="73">
        <v>2059554.33</v>
      </c>
      <c r="CN134" s="73">
        <v>2256861.5100000012</v>
      </c>
      <c r="CO134" s="73">
        <v>2554750.7799999993</v>
      </c>
      <c r="CP134" s="73">
        <v>2970441.4699999993</v>
      </c>
      <c r="CQ134" s="73">
        <v>2134129.9599999995</v>
      </c>
      <c r="CR134" s="73">
        <v>2225031.7500000009</v>
      </c>
      <c r="CS134" s="73">
        <v>3170760.5900000003</v>
      </c>
      <c r="CT134" s="73">
        <v>2017064.28</v>
      </c>
      <c r="CU134" s="73">
        <v>1938689.8100000008</v>
      </c>
      <c r="CV134" s="73">
        <v>2045682.6300000006</v>
      </c>
      <c r="CW134" s="73">
        <v>2025187.8</v>
      </c>
      <c r="CX134" s="73">
        <v>2080823.4999999998</v>
      </c>
      <c r="CY134" s="77"/>
      <c r="CZ134" s="4">
        <v>213</v>
      </c>
      <c r="DA134" s="76" t="str">
        <f t="shared" si="8"/>
        <v>L213</v>
      </c>
      <c r="DB134" s="71">
        <v>4.8969320079767256</v>
      </c>
      <c r="DC134" s="71">
        <v>4.1483440108615621</v>
      </c>
      <c r="DD134" s="71">
        <v>0.89610348931432304</v>
      </c>
      <c r="DE134" s="71">
        <v>0.96666069787038134</v>
      </c>
      <c r="DF134" s="71">
        <v>0.89754601652656874</v>
      </c>
      <c r="DG134" s="71">
        <v>0.55845660787103724</v>
      </c>
      <c r="DH134" s="71">
        <v>0.64559744151081511</v>
      </c>
      <c r="DI134" s="71">
        <v>0.63544720643112773</v>
      </c>
      <c r="DJ134" s="71">
        <v>0.35663894300806409</v>
      </c>
      <c r="DK134" s="71">
        <v>0.29572578978651964</v>
      </c>
      <c r="DL134" s="71">
        <v>0.16277609173255131</v>
      </c>
      <c r="DM134" s="71">
        <v>0.16590159882921884</v>
      </c>
      <c r="DN134" s="71">
        <v>0.30189068929524193</v>
      </c>
      <c r="DO134" s="71">
        <v>0.36041805521411369</v>
      </c>
      <c r="DQ134" s="71"/>
      <c r="DR134" s="71"/>
      <c r="DS134" s="71"/>
      <c r="DT134" s="71"/>
      <c r="DU134" s="71"/>
      <c r="DV134" s="71"/>
      <c r="DW134" s="71"/>
      <c r="DX134" s="71"/>
      <c r="DY134" s="71"/>
      <c r="DZ134" s="71"/>
      <c r="EA134" s="71"/>
      <c r="EB134" s="71"/>
      <c r="EC134" s="71"/>
      <c r="ED134" s="71"/>
    </row>
    <row r="135" spans="1:134">
      <c r="A135" s="4">
        <v>505</v>
      </c>
      <c r="B135" s="46" t="s">
        <v>1416</v>
      </c>
      <c r="C135" s="65" t="str">
        <f t="shared" ref="C135:C198" si="9">LEFT(B135,4)</f>
        <v>L505</v>
      </c>
      <c r="D135" s="69">
        <v>301541.87</v>
      </c>
      <c r="E135" s="68">
        <v>3520151.7400000007</v>
      </c>
      <c r="F135" s="69">
        <v>59050.850000000006</v>
      </c>
      <c r="G135" s="69">
        <v>698816.59000000125</v>
      </c>
      <c r="H135" s="70">
        <v>100.24618481866405</v>
      </c>
      <c r="I135" s="70">
        <v>24.769003072889141</v>
      </c>
      <c r="J135" s="69">
        <v>460026.09999999992</v>
      </c>
      <c r="K135" s="69">
        <v>465951.96999999991</v>
      </c>
      <c r="L135" s="69">
        <v>420689.3899999999</v>
      </c>
      <c r="M135" s="69">
        <v>460380.75</v>
      </c>
      <c r="N135" s="69">
        <v>667394.42000000016</v>
      </c>
      <c r="O135" s="69">
        <v>626016.54</v>
      </c>
      <c r="P135" s="69">
        <v>372097.48000000004</v>
      </c>
      <c r="Q135" s="69">
        <v>372593.08999999997</v>
      </c>
      <c r="R135" s="69">
        <v>902291.66999999981</v>
      </c>
      <c r="S135" s="69">
        <v>496372.81999999989</v>
      </c>
      <c r="T135" s="69">
        <v>540468.09999999986</v>
      </c>
      <c r="U135" s="69">
        <v>534786.71</v>
      </c>
      <c r="V135" s="69">
        <v>301541.87</v>
      </c>
      <c r="W135" s="70">
        <v>107.95272854893771</v>
      </c>
      <c r="X135" s="70">
        <v>108.2296864549881</v>
      </c>
      <c r="Y135" s="70">
        <v>104.29371777405223</v>
      </c>
      <c r="Z135" s="71">
        <v>97.404418515599815</v>
      </c>
      <c r="AA135" s="71">
        <v>101.84784203784656</v>
      </c>
      <c r="AB135" s="71">
        <v>87.018996440044063</v>
      </c>
      <c r="AC135" s="71">
        <v>97.751906602640631</v>
      </c>
      <c r="AD135" s="71">
        <v>95.489088922449525</v>
      </c>
      <c r="AE135" s="71">
        <v>105.65475920214402</v>
      </c>
      <c r="AF135" s="71">
        <v>104.46400547690745</v>
      </c>
      <c r="AG135" s="71">
        <v>98.146759057666827</v>
      </c>
      <c r="AH135" s="71">
        <v>98.058623145999604</v>
      </c>
      <c r="AI135" s="71">
        <v>95.591602213481266</v>
      </c>
      <c r="AJ135" s="71">
        <v>11.361525841343646</v>
      </c>
      <c r="AK135" s="71">
        <v>6.4932252585366612</v>
      </c>
      <c r="AL135" s="71">
        <v>3.0646824732727396</v>
      </c>
      <c r="AM135" s="71">
        <v>3.1865629877766644</v>
      </c>
      <c r="AN135" s="71">
        <v>4.086245891978324</v>
      </c>
      <c r="AO135" s="71">
        <v>-6.6424748813749375</v>
      </c>
      <c r="AP135" s="71">
        <v>0.41739212944147397</v>
      </c>
      <c r="AQ135" s="71">
        <v>22.534765115803591</v>
      </c>
      <c r="AR135" s="71">
        <v>109.06025170688163</v>
      </c>
      <c r="AS135" s="71">
        <v>-20.569316195742317</v>
      </c>
      <c r="AT135" s="71">
        <v>28.860250951613398</v>
      </c>
      <c r="AU135" s="71">
        <v>24.864741483752638</v>
      </c>
      <c r="AV135" s="72">
        <v>24.351767747935572</v>
      </c>
      <c r="AW135" s="73">
        <v>46933.609999999928</v>
      </c>
      <c r="AX135" s="73">
        <v>28410.550000000047</v>
      </c>
      <c r="AY135" s="73">
        <v>12509.419999999925</v>
      </c>
      <c r="AZ135" s="73">
        <v>14217.27999999997</v>
      </c>
      <c r="BA135" s="73">
        <v>26236.710000000196</v>
      </c>
      <c r="BB135" s="73">
        <v>-26408.10999999987</v>
      </c>
      <c r="BC135" s="73">
        <v>1546.6500000001397</v>
      </c>
      <c r="BD135" s="73">
        <v>68521.759999999951</v>
      </c>
      <c r="BE135" s="73">
        <v>470697.58999999991</v>
      </c>
      <c r="BF135" s="73">
        <v>-128540.36999999994</v>
      </c>
      <c r="BG135" s="73">
        <v>121046.2099999999</v>
      </c>
      <c r="BH135" s="73">
        <v>106493.89999999991</v>
      </c>
      <c r="BI135" s="73">
        <v>59050.850000000006</v>
      </c>
      <c r="BJ135" s="71">
        <v>12.728062661577635</v>
      </c>
      <c r="BK135" s="71">
        <v>10.451027645531187</v>
      </c>
      <c r="BL135" s="71">
        <v>10.832124143246425</v>
      </c>
      <c r="BM135" s="71">
        <v>10.830130245045567</v>
      </c>
      <c r="BN135" s="71">
        <v>-0.55676516635140461</v>
      </c>
      <c r="BO135" s="71">
        <v>8.2629975625509946</v>
      </c>
      <c r="BP135" s="71">
        <v>18.171871305667516</v>
      </c>
      <c r="BQ135" s="71">
        <v>18.937293505670873</v>
      </c>
      <c r="BR135" s="72">
        <v>10.788956822453564</v>
      </c>
      <c r="BS135" s="72">
        <v>9.8947308854753082</v>
      </c>
      <c r="BT135" s="71">
        <v>12.829988893173544</v>
      </c>
      <c r="BU135" s="71">
        <v>12.345735718625328</v>
      </c>
      <c r="BV135" s="71">
        <v>8.7312149639509595</v>
      </c>
      <c r="BW135" s="71">
        <v>11.305822131565835</v>
      </c>
      <c r="BX135" s="75">
        <v>15389</v>
      </c>
      <c r="BY135" s="75">
        <v>16120</v>
      </c>
      <c r="BZ135" s="75">
        <v>13629</v>
      </c>
      <c r="CA135" s="75">
        <v>14828</v>
      </c>
      <c r="CB135" s="75">
        <v>18509</v>
      </c>
      <c r="CC135" s="75">
        <v>18375</v>
      </c>
      <c r="CD135" s="75">
        <v>13988</v>
      </c>
      <c r="CE135" s="75">
        <v>14103</v>
      </c>
      <c r="CF135" s="75">
        <v>20461</v>
      </c>
      <c r="CG135" s="75">
        <v>16849</v>
      </c>
      <c r="CH135" s="75">
        <v>17341</v>
      </c>
      <c r="CI135" s="75">
        <v>17394</v>
      </c>
      <c r="CJ135" s="75">
        <v>9667</v>
      </c>
      <c r="CK135" s="75">
        <v>109803</v>
      </c>
      <c r="CL135" s="73">
        <v>768442.49000000022</v>
      </c>
      <c r="CM135" s="73">
        <v>721994.58000000007</v>
      </c>
      <c r="CN135" s="73">
        <v>698504.25999999978</v>
      </c>
      <c r="CO135" s="73">
        <v>824417.6</v>
      </c>
      <c r="CP135" s="73">
        <v>708586.69</v>
      </c>
      <c r="CQ135" s="73">
        <v>631992.96999999986</v>
      </c>
      <c r="CR135" s="73">
        <v>507247.64</v>
      </c>
      <c r="CS135" s="73">
        <v>897775.55000000028</v>
      </c>
      <c r="CT135" s="73">
        <v>904765.54999999993</v>
      </c>
      <c r="CU135" s="73">
        <v>844065.92000000016</v>
      </c>
      <c r="CV135" s="73">
        <v>855076.46999999986</v>
      </c>
      <c r="CW135" s="73">
        <v>880464.90999999957</v>
      </c>
      <c r="CX135" s="73">
        <v>942313.16000000015</v>
      </c>
      <c r="CY135" s="77"/>
      <c r="CZ135" s="4">
        <v>505</v>
      </c>
      <c r="DA135" s="76" t="str">
        <f t="shared" ref="DA135:DA198" si="10">LEFT(B135,4)</f>
        <v>L505</v>
      </c>
      <c r="DB135" s="71">
        <v>1.8296890026919077</v>
      </c>
      <c r="DC135" s="71">
        <v>0.81405022205478517</v>
      </c>
      <c r="DD135" s="71">
        <v>0.58501396131363625</v>
      </c>
      <c r="DE135" s="71">
        <v>0.45613151982065492</v>
      </c>
      <c r="DF135" s="71">
        <v>0.51168240625846406</v>
      </c>
      <c r="DG135" s="71">
        <v>0.3895585035746279</v>
      </c>
      <c r="DH135" s="71">
        <v>0.2761690967253061</v>
      </c>
      <c r="DI135" s="71">
        <v>0.34278168327125841</v>
      </c>
      <c r="DJ135" s="71">
        <v>0.12248999379216607</v>
      </c>
      <c r="DK135" s="71">
        <v>0.19185681098540772</v>
      </c>
      <c r="DL135" s="71">
        <v>0.16124460961683937</v>
      </c>
      <c r="DM135" s="71">
        <v>0.16433237854140378</v>
      </c>
      <c r="DN135" s="71">
        <v>0.15308520424915761</v>
      </c>
      <c r="DO135" s="71">
        <v>0.18715766728891031</v>
      </c>
      <c r="DQ135" s="71"/>
      <c r="DR135" s="71"/>
      <c r="DS135" s="71"/>
      <c r="DT135" s="71"/>
      <c r="DU135" s="71"/>
      <c r="DV135" s="71"/>
      <c r="DW135" s="71"/>
      <c r="DX135" s="71"/>
      <c r="DY135" s="71"/>
      <c r="DZ135" s="71"/>
      <c r="EA135" s="71"/>
      <c r="EB135" s="71"/>
      <c r="EC135" s="71"/>
      <c r="ED135" s="71"/>
    </row>
    <row r="136" spans="1:134">
      <c r="A136" s="4">
        <v>225</v>
      </c>
      <c r="B136" s="46" t="s">
        <v>1423</v>
      </c>
      <c r="C136" s="65" t="str">
        <f t="shared" si="9"/>
        <v>L225</v>
      </c>
      <c r="D136" s="69">
        <v>374179.49</v>
      </c>
      <c r="E136" s="68">
        <v>4632428.1999999993</v>
      </c>
      <c r="F136" s="69">
        <v>15893.309999999998</v>
      </c>
      <c r="G136" s="69">
        <v>581154.26999999909</v>
      </c>
      <c r="H136" s="70">
        <v>90.890913586183018</v>
      </c>
      <c r="I136" s="70">
        <v>14.344975927115321</v>
      </c>
      <c r="J136" s="69">
        <v>656437.31999999995</v>
      </c>
      <c r="K136" s="69">
        <v>683338.43999999983</v>
      </c>
      <c r="L136" s="69">
        <v>601174.83999999985</v>
      </c>
      <c r="M136" s="69">
        <v>704710.26000000013</v>
      </c>
      <c r="N136" s="69">
        <v>1337459.7799999998</v>
      </c>
      <c r="O136" s="69">
        <v>1099055.4900000002</v>
      </c>
      <c r="P136" s="69">
        <v>485060.88</v>
      </c>
      <c r="Q136" s="69">
        <v>497874.18999999994</v>
      </c>
      <c r="R136" s="69">
        <v>1292319.8199999996</v>
      </c>
      <c r="S136" s="69">
        <v>580030.47000000009</v>
      </c>
      <c r="T136" s="69">
        <v>686335.12</v>
      </c>
      <c r="U136" s="69">
        <v>716628.22999999986</v>
      </c>
      <c r="V136" s="69">
        <v>374179.49</v>
      </c>
      <c r="W136" s="70">
        <v>105.28472908009402</v>
      </c>
      <c r="X136" s="70">
        <v>106.82890222448252</v>
      </c>
      <c r="Y136" s="70">
        <v>101.23996853608963</v>
      </c>
      <c r="Z136" s="71">
        <v>92.455936705600408</v>
      </c>
      <c r="AA136" s="71">
        <v>116.28766887359679</v>
      </c>
      <c r="AB136" s="71">
        <v>126.33601812746423</v>
      </c>
      <c r="AC136" s="71">
        <v>84.876984388964331</v>
      </c>
      <c r="AD136" s="71">
        <v>85.143121626205271</v>
      </c>
      <c r="AE136" s="71">
        <v>90.910728905325826</v>
      </c>
      <c r="AF136" s="71">
        <v>74.905248063173147</v>
      </c>
      <c r="AG136" s="71">
        <v>106.44123639802213</v>
      </c>
      <c r="AH136" s="71">
        <v>105.20732689634409</v>
      </c>
      <c r="AI136" s="71">
        <v>89.385117510057171</v>
      </c>
      <c r="AJ136" s="71">
        <v>6.693096357665107</v>
      </c>
      <c r="AK136" s="71">
        <v>-0.64158255663863129</v>
      </c>
      <c r="AL136" s="71">
        <v>-12.53568299207295</v>
      </c>
      <c r="AM136" s="71">
        <v>-36.982278998809178</v>
      </c>
      <c r="AN136" s="71">
        <v>-5.8156882022584728</v>
      </c>
      <c r="AO136" s="71">
        <v>3.6291500436239188</v>
      </c>
      <c r="AP136" s="71">
        <v>-15.597795287422766</v>
      </c>
      <c r="AQ136" s="71">
        <v>10.341779161166187</v>
      </c>
      <c r="AR136" s="71">
        <v>126.37333443946206</v>
      </c>
      <c r="AS136" s="71">
        <v>-44.62369428217837</v>
      </c>
      <c r="AT136" s="71">
        <v>35.579795807877069</v>
      </c>
      <c r="AU136" s="71">
        <v>32.087973686811821</v>
      </c>
      <c r="AV136" s="72">
        <v>4.4359260521854349</v>
      </c>
      <c r="AW136" s="73">
        <v>41179.780000000144</v>
      </c>
      <c r="AX136" s="73">
        <v>-4412.4900000001071</v>
      </c>
      <c r="AY136" s="73">
        <v>-86162.420000000158</v>
      </c>
      <c r="AZ136" s="73">
        <v>-413562.9</v>
      </c>
      <c r="BA136" s="73">
        <v>-82326.470000000671</v>
      </c>
      <c r="BB136" s="73">
        <v>63773.850000000326</v>
      </c>
      <c r="BC136" s="73">
        <v>-89640.789999999921</v>
      </c>
      <c r="BD136" s="73">
        <v>46663.239999999991</v>
      </c>
      <c r="BE136" s="73">
        <v>721439.93999999959</v>
      </c>
      <c r="BF136" s="73">
        <v>-467403.91999999981</v>
      </c>
      <c r="BG136" s="73">
        <v>180112.85000000009</v>
      </c>
      <c r="BH136" s="73">
        <v>174089.6399999999</v>
      </c>
      <c r="BI136" s="73">
        <v>15893.309999999998</v>
      </c>
      <c r="BJ136" s="71">
        <v>8.8193229615755939</v>
      </c>
      <c r="BK136" s="71">
        <v>6.0658575833407689</v>
      </c>
      <c r="BL136" s="71">
        <v>7.3515366289481658</v>
      </c>
      <c r="BM136" s="71">
        <v>9.6607795710731388</v>
      </c>
      <c r="BN136" s="71">
        <v>-10.293728373838977</v>
      </c>
      <c r="BO136" s="71">
        <v>5.6368188099270693</v>
      </c>
      <c r="BP136" s="71">
        <v>10.911395444180457</v>
      </c>
      <c r="BQ136" s="71">
        <v>15.623313720219429</v>
      </c>
      <c r="BR136" s="72">
        <v>9.9117719952009473</v>
      </c>
      <c r="BS136" s="72">
        <v>8.6511016635895537</v>
      </c>
      <c r="BT136" s="71">
        <v>11.620837856481614</v>
      </c>
      <c r="BU136" s="71">
        <v>11.623133219985748</v>
      </c>
      <c r="BV136" s="71">
        <v>8.6790902979894682</v>
      </c>
      <c r="BW136" s="71">
        <v>9.4767058881477926</v>
      </c>
      <c r="BX136" s="75">
        <v>14852</v>
      </c>
      <c r="BY136" s="75">
        <v>14627</v>
      </c>
      <c r="BZ136" s="75">
        <v>13343</v>
      </c>
      <c r="CA136" s="75">
        <v>13908</v>
      </c>
      <c r="CB136" s="75">
        <v>17241</v>
      </c>
      <c r="CC136" s="75">
        <v>19939</v>
      </c>
      <c r="CD136" s="75">
        <v>10616</v>
      </c>
      <c r="CE136" s="75">
        <v>11159</v>
      </c>
      <c r="CF136" s="75">
        <v>21434</v>
      </c>
      <c r="CG136" s="75">
        <v>13192</v>
      </c>
      <c r="CH136" s="75">
        <v>14133</v>
      </c>
      <c r="CI136" s="75">
        <v>14891</v>
      </c>
      <c r="CJ136" s="75">
        <v>8137</v>
      </c>
      <c r="CK136" s="75">
        <v>93562</v>
      </c>
      <c r="CL136" s="73">
        <v>1529754.6300000001</v>
      </c>
      <c r="CM136" s="73">
        <v>1366331.4</v>
      </c>
      <c r="CN136" s="73">
        <v>1316856.0999999996</v>
      </c>
      <c r="CO136" s="73">
        <v>1554298.9800000002</v>
      </c>
      <c r="CP136" s="73">
        <v>1684118.4100000004</v>
      </c>
      <c r="CQ136" s="73">
        <v>1384861.04</v>
      </c>
      <c r="CR136" s="73">
        <v>1397715.9500000002</v>
      </c>
      <c r="CS136" s="73">
        <v>1642886.8600000006</v>
      </c>
      <c r="CT136" s="73">
        <v>1649814.94</v>
      </c>
      <c r="CU136" s="73">
        <v>1650494.2299999993</v>
      </c>
      <c r="CV136" s="73">
        <v>1679051.96</v>
      </c>
      <c r="CW136" s="73">
        <v>1643527.45</v>
      </c>
      <c r="CX136" s="73">
        <v>1641534.5</v>
      </c>
      <c r="CY136" s="77"/>
      <c r="CZ136" s="4">
        <v>225</v>
      </c>
      <c r="DA136" s="76" t="str">
        <f t="shared" si="10"/>
        <v>L225</v>
      </c>
      <c r="DB136" s="71">
        <v>2.6384622726552029</v>
      </c>
      <c r="DC136" s="71">
        <v>2.4548010936693041</v>
      </c>
      <c r="DD136" s="71">
        <v>0.74698788736409627</v>
      </c>
      <c r="DE136" s="71">
        <v>0.63256775040251978</v>
      </c>
      <c r="DF136" s="71">
        <v>1.1766027290263301</v>
      </c>
      <c r="DG136" s="71">
        <v>0.2974718772755246</v>
      </c>
      <c r="DH136" s="71">
        <v>0.40991195007630432</v>
      </c>
      <c r="DI136" s="71">
        <v>0.41360502356436762</v>
      </c>
      <c r="DJ136" s="71">
        <v>0.3007416854913661</v>
      </c>
      <c r="DK136" s="71">
        <v>0.48429396918301404</v>
      </c>
      <c r="DL136" s="71">
        <v>0.20086137007078531</v>
      </c>
      <c r="DM136" s="71">
        <v>0.58254135931193129</v>
      </c>
      <c r="DN136" s="71">
        <v>9.9946295182796005E-2</v>
      </c>
      <c r="DO136" s="71">
        <v>0.36043131846545884</v>
      </c>
      <c r="DQ136" s="71"/>
      <c r="DR136" s="71"/>
      <c r="DS136" s="71"/>
      <c r="DT136" s="71"/>
      <c r="DU136" s="71"/>
      <c r="DV136" s="71"/>
      <c r="DW136" s="71"/>
      <c r="DX136" s="71"/>
      <c r="DY136" s="71"/>
      <c r="DZ136" s="71"/>
      <c r="EA136" s="71"/>
      <c r="EB136" s="71"/>
      <c r="EC136" s="71"/>
      <c r="ED136" s="71"/>
    </row>
    <row r="137" spans="1:134">
      <c r="A137" s="4">
        <v>224</v>
      </c>
      <c r="B137" s="46" t="s">
        <v>1431</v>
      </c>
      <c r="C137" s="65" t="str">
        <f t="shared" si="9"/>
        <v>L224</v>
      </c>
      <c r="D137" s="69">
        <v>560215.93999999994</v>
      </c>
      <c r="E137" s="68">
        <v>5926092.2799999975</v>
      </c>
      <c r="F137" s="69">
        <v>142189.21999999997</v>
      </c>
      <c r="G137" s="69">
        <v>914225.71999999601</v>
      </c>
      <c r="H137" s="70">
        <v>95.819176606625348</v>
      </c>
      <c r="I137" s="70">
        <v>18.241222288248537</v>
      </c>
      <c r="J137" s="69">
        <v>873372.43</v>
      </c>
      <c r="K137" s="69">
        <v>742821.48999999987</v>
      </c>
      <c r="L137" s="69">
        <v>731446.13000000012</v>
      </c>
      <c r="M137" s="69">
        <v>910940.41999999993</v>
      </c>
      <c r="N137" s="69">
        <v>1180071.55</v>
      </c>
      <c r="O137" s="69">
        <v>1266456.0900000001</v>
      </c>
      <c r="P137" s="69">
        <v>726409.92999999993</v>
      </c>
      <c r="Q137" s="69">
        <v>687200.05999999994</v>
      </c>
      <c r="R137" s="69">
        <v>1397283.8399999999</v>
      </c>
      <c r="S137" s="69">
        <v>754787.03</v>
      </c>
      <c r="T137" s="69">
        <v>852007.15999999992</v>
      </c>
      <c r="U137" s="69">
        <v>948188.32</v>
      </c>
      <c r="V137" s="69">
        <v>560215.93999999994</v>
      </c>
      <c r="W137" s="70">
        <v>115.60923798171868</v>
      </c>
      <c r="X137" s="70">
        <v>99.444616545650504</v>
      </c>
      <c r="Y137" s="70">
        <v>97.331945403985443</v>
      </c>
      <c r="Z137" s="71">
        <v>89.502441298467929</v>
      </c>
      <c r="AA137" s="71">
        <v>100.44440661003048</v>
      </c>
      <c r="AB137" s="71">
        <v>99.6136747079005</v>
      </c>
      <c r="AC137" s="71">
        <v>90.943046241069936</v>
      </c>
      <c r="AD137" s="71">
        <v>85.046515012861363</v>
      </c>
      <c r="AE137" s="71">
        <v>96.92881349069566</v>
      </c>
      <c r="AF137" s="71">
        <v>103.74689604275306</v>
      </c>
      <c r="AG137" s="71">
        <v>90.479494846350931</v>
      </c>
      <c r="AH137" s="71">
        <v>103.61624312519284</v>
      </c>
      <c r="AI137" s="71">
        <v>101.48049011211259</v>
      </c>
      <c r="AJ137" s="71">
        <v>12.840674055031265</v>
      </c>
      <c r="AK137" s="71">
        <v>3.6774390057436879</v>
      </c>
      <c r="AL137" s="71">
        <v>-2.5912826853620397</v>
      </c>
      <c r="AM137" s="71">
        <v>-0.71503907282227663</v>
      </c>
      <c r="AN137" s="71">
        <v>-2.2644767639351526</v>
      </c>
      <c r="AO137" s="71">
        <v>2.3565989287915423</v>
      </c>
      <c r="AP137" s="71">
        <v>-6.9687758873227974</v>
      </c>
      <c r="AQ137" s="71">
        <v>7.5494529071551852</v>
      </c>
      <c r="AR137" s="71">
        <v>98.892245773078088</v>
      </c>
      <c r="AS137" s="71">
        <v>-27.531948849734221</v>
      </c>
      <c r="AT137" s="71">
        <v>18.115530241459776</v>
      </c>
      <c r="AU137" s="71">
        <v>33.803430095017092</v>
      </c>
      <c r="AV137" s="72">
        <v>34.014385491913046</v>
      </c>
      <c r="AW137" s="73">
        <v>99385.180000000051</v>
      </c>
      <c r="AX137" s="73">
        <v>26347.879999999888</v>
      </c>
      <c r="AY137" s="73">
        <v>-19458.049999999814</v>
      </c>
      <c r="AZ137" s="73">
        <v>-6560.4899999999907</v>
      </c>
      <c r="BA137" s="73">
        <v>-27341.589999999851</v>
      </c>
      <c r="BB137" s="73">
        <v>49173.10999999987</v>
      </c>
      <c r="BC137" s="73">
        <v>-54413.860000000335</v>
      </c>
      <c r="BD137" s="73">
        <v>48238.129999999888</v>
      </c>
      <c r="BE137" s="73">
        <v>694750.74999999988</v>
      </c>
      <c r="BF137" s="73">
        <v>-286757.50999999943</v>
      </c>
      <c r="BG137" s="73">
        <v>130673.43000000005</v>
      </c>
      <c r="BH137" s="73">
        <v>239545.55999999982</v>
      </c>
      <c r="BI137" s="73">
        <v>142189.21999999997</v>
      </c>
      <c r="BJ137" s="71">
        <v>17.398326121545921</v>
      </c>
      <c r="BK137" s="71">
        <v>14.617406055806779</v>
      </c>
      <c r="BL137" s="71">
        <v>13.359257669645828</v>
      </c>
      <c r="BM137" s="71">
        <v>12.737753342927412</v>
      </c>
      <c r="BN137" s="71">
        <v>3.8436949400634912</v>
      </c>
      <c r="BO137" s="71">
        <v>10.942233496658279</v>
      </c>
      <c r="BP137" s="71">
        <v>22.66451401132483</v>
      </c>
      <c r="BQ137" s="71">
        <v>22.599377019499343</v>
      </c>
      <c r="BR137" s="72">
        <v>14.21781987846609</v>
      </c>
      <c r="BS137" s="72">
        <v>15.214110974542393</v>
      </c>
      <c r="BT137" s="71">
        <v>17.326005851246563</v>
      </c>
      <c r="BU137" s="71">
        <v>16.655717420812017</v>
      </c>
      <c r="BV137" s="71">
        <v>16.698052617039099</v>
      </c>
      <c r="BW137" s="71">
        <v>16.041874258870529</v>
      </c>
      <c r="BX137" s="75">
        <v>24541</v>
      </c>
      <c r="BY137" s="75">
        <v>20332</v>
      </c>
      <c r="BZ137" s="75">
        <v>19345</v>
      </c>
      <c r="CA137" s="75">
        <v>21603</v>
      </c>
      <c r="CB137" s="75">
        <v>24520</v>
      </c>
      <c r="CC137" s="75">
        <v>28587</v>
      </c>
      <c r="CD137" s="75">
        <v>19774</v>
      </c>
      <c r="CE137" s="75">
        <v>18491</v>
      </c>
      <c r="CF137" s="75">
        <v>27478</v>
      </c>
      <c r="CG137" s="75">
        <v>20290</v>
      </c>
      <c r="CH137" s="75">
        <v>22297</v>
      </c>
      <c r="CI137" s="75">
        <v>24859</v>
      </c>
      <c r="CJ137" s="75">
        <v>14418</v>
      </c>
      <c r="CK137" s="75">
        <v>147607</v>
      </c>
      <c r="CL137" s="73">
        <v>1269174.77</v>
      </c>
      <c r="CM137" s="73">
        <v>1436961.5200000003</v>
      </c>
      <c r="CN137" s="73">
        <v>1328892.1199999996</v>
      </c>
      <c r="CO137" s="73">
        <v>1701539.5199999996</v>
      </c>
      <c r="CP137" s="73">
        <v>1678570.29</v>
      </c>
      <c r="CQ137" s="73">
        <v>1382742.05</v>
      </c>
      <c r="CR137" s="73">
        <v>1097615.9200000002</v>
      </c>
      <c r="CS137" s="73">
        <v>1991154.93</v>
      </c>
      <c r="CT137" s="73">
        <v>1742249.9099999995</v>
      </c>
      <c r="CU137" s="73">
        <v>1746346.87</v>
      </c>
      <c r="CV137" s="73">
        <v>1840443.2699999998</v>
      </c>
      <c r="CW137" s="73">
        <v>1740928.18</v>
      </c>
      <c r="CX137" s="73">
        <v>1749151.7899999998</v>
      </c>
      <c r="CY137" s="77"/>
      <c r="CZ137" s="4">
        <v>224</v>
      </c>
      <c r="DA137" s="76" t="str">
        <f t="shared" si="10"/>
        <v>L224</v>
      </c>
      <c r="DB137" s="71">
        <v>2.0080598829521468</v>
      </c>
      <c r="DC137" s="71">
        <v>2.110767360668016</v>
      </c>
      <c r="DD137" s="71">
        <v>0.6327317414341096</v>
      </c>
      <c r="DE137" s="71">
        <v>0.33810270589491093</v>
      </c>
      <c r="DF137" s="71">
        <v>0.57282654676097011</v>
      </c>
      <c r="DG137" s="71">
        <v>0.38336636281599035</v>
      </c>
      <c r="DH137" s="71">
        <v>0.21308698303347373</v>
      </c>
      <c r="DI137" s="71">
        <v>0.16774396263872599</v>
      </c>
      <c r="DJ137" s="71">
        <v>0.2456753517990731</v>
      </c>
      <c r="DK137" s="71">
        <v>0.26688634683669549</v>
      </c>
      <c r="DL137" s="71">
        <v>0.13647345107820835</v>
      </c>
      <c r="DM137" s="71">
        <v>0.23502974812203681</v>
      </c>
      <c r="DN137" s="71">
        <v>5.952813731624456E-2</v>
      </c>
      <c r="DO137" s="71">
        <v>0.20021067663343592</v>
      </c>
      <c r="DQ137" s="71"/>
      <c r="DR137" s="71"/>
      <c r="DS137" s="71"/>
      <c r="DT137" s="71"/>
      <c r="DU137" s="71"/>
      <c r="DV137" s="71"/>
      <c r="DW137" s="71"/>
      <c r="DX137" s="71"/>
      <c r="DY137" s="71"/>
      <c r="DZ137" s="71"/>
      <c r="EA137" s="71"/>
      <c r="EB137" s="71"/>
      <c r="EC137" s="71"/>
      <c r="ED137" s="71"/>
    </row>
    <row r="138" spans="1:134">
      <c r="A138" s="4">
        <v>228</v>
      </c>
      <c r="B138" s="46" t="s">
        <v>1439</v>
      </c>
      <c r="C138" s="65" t="str">
        <f t="shared" si="9"/>
        <v>L228</v>
      </c>
      <c r="D138" s="69">
        <v>374030.55999999988</v>
      </c>
      <c r="E138" s="68">
        <v>3562772.1600000006</v>
      </c>
      <c r="F138" s="69">
        <v>119321.02999999991</v>
      </c>
      <c r="G138" s="69">
        <v>456898.26000000117</v>
      </c>
      <c r="H138" s="70">
        <v>93.129345401396307</v>
      </c>
      <c r="I138" s="70">
        <v>14.71077946854189</v>
      </c>
      <c r="J138" s="69">
        <v>571206.59999999986</v>
      </c>
      <c r="K138" s="69">
        <v>468584.78000000009</v>
      </c>
      <c r="L138" s="69">
        <v>462636.0199999999</v>
      </c>
      <c r="M138" s="69">
        <v>538841.10000000009</v>
      </c>
      <c r="N138" s="69">
        <v>723569.82</v>
      </c>
      <c r="O138" s="69">
        <v>768878.82000000007</v>
      </c>
      <c r="P138" s="69">
        <v>430501.93</v>
      </c>
      <c r="Q138" s="69">
        <v>416941.17999999993</v>
      </c>
      <c r="R138" s="69">
        <v>838857.22999999986</v>
      </c>
      <c r="S138" s="69">
        <v>439732.45999999985</v>
      </c>
      <c r="T138" s="69">
        <v>493491.00000000006</v>
      </c>
      <c r="U138" s="69">
        <v>569217.80000000005</v>
      </c>
      <c r="V138" s="69">
        <v>374030.55999999988</v>
      </c>
      <c r="W138" s="70">
        <v>121.39333249044712</v>
      </c>
      <c r="X138" s="70">
        <v>101.48336332178218</v>
      </c>
      <c r="Y138" s="70">
        <v>96.221307216680302</v>
      </c>
      <c r="Z138" s="71">
        <v>88.265324933378068</v>
      </c>
      <c r="AA138" s="71">
        <v>94.644202821976705</v>
      </c>
      <c r="AB138" s="71">
        <v>93.73388093080257</v>
      </c>
      <c r="AC138" s="71">
        <v>82.344406785452435</v>
      </c>
      <c r="AD138" s="71">
        <v>80.753154929523035</v>
      </c>
      <c r="AE138" s="71">
        <v>90.981101361571064</v>
      </c>
      <c r="AF138" s="71">
        <v>99.463987266798881</v>
      </c>
      <c r="AG138" s="71">
        <v>91.773155021281809</v>
      </c>
      <c r="AH138" s="71">
        <v>104.1038506660209</v>
      </c>
      <c r="AI138" s="71">
        <v>110.70179719983201</v>
      </c>
      <c r="AJ138" s="71">
        <v>18.351045865555914</v>
      </c>
      <c r="AK138" s="71">
        <v>9.3744154429179929</v>
      </c>
      <c r="AL138" s="71">
        <v>-3.4236510048418989</v>
      </c>
      <c r="AM138" s="71">
        <v>-8.2664863006923888</v>
      </c>
      <c r="AN138" s="71">
        <v>-6.8782711561997996</v>
      </c>
      <c r="AO138" s="71">
        <v>-4.6689852079236482</v>
      </c>
      <c r="AP138" s="71">
        <v>-12.73045871928986</v>
      </c>
      <c r="AQ138" s="71">
        <v>1.7216190130424858</v>
      </c>
      <c r="AR138" s="71">
        <v>75.949113903484644</v>
      </c>
      <c r="AS138" s="71">
        <v>-31.810525782673913</v>
      </c>
      <c r="AT138" s="71">
        <v>20.625471709804486</v>
      </c>
      <c r="AU138" s="71">
        <v>36.425055350841859</v>
      </c>
      <c r="AV138" s="72">
        <v>46.845922883215209</v>
      </c>
      <c r="AW138" s="73">
        <v>88569.039999999804</v>
      </c>
      <c r="AX138" s="73">
        <v>40162.120000000054</v>
      </c>
      <c r="AY138" s="73">
        <v>-16400.540000000095</v>
      </c>
      <c r="AZ138" s="73">
        <v>-48557.20000000007</v>
      </c>
      <c r="BA138" s="73">
        <v>-53445.199999999953</v>
      </c>
      <c r="BB138" s="73">
        <v>-33345.709999999963</v>
      </c>
      <c r="BC138" s="73">
        <v>-62799.539999999863</v>
      </c>
      <c r="BD138" s="73">
        <v>7056.6500000000233</v>
      </c>
      <c r="BE138" s="73">
        <v>362095.9599999999</v>
      </c>
      <c r="BF138" s="73">
        <v>-205136.0700000003</v>
      </c>
      <c r="BG138" s="73">
        <v>84380.889999999956</v>
      </c>
      <c r="BH138" s="73">
        <v>151979.34000000014</v>
      </c>
      <c r="BI138" s="73">
        <v>119321.02999999991</v>
      </c>
      <c r="BJ138" s="71">
        <v>28.293986598733039</v>
      </c>
      <c r="BK138" s="71">
        <v>22.256781589293521</v>
      </c>
      <c r="BL138" s="71">
        <v>20.526481510245461</v>
      </c>
      <c r="BM138" s="71">
        <v>21.994936041605918</v>
      </c>
      <c r="BN138" s="71">
        <v>7.6445891525228618</v>
      </c>
      <c r="BO138" s="71">
        <v>15.245656812699941</v>
      </c>
      <c r="BP138" s="71">
        <v>29.276135822211835</v>
      </c>
      <c r="BQ138" s="71">
        <v>28.383782957474274</v>
      </c>
      <c r="BR138" s="72">
        <v>23.61550385598931</v>
      </c>
      <c r="BS138" s="72">
        <v>20.365178534402482</v>
      </c>
      <c r="BT138" s="71">
        <v>22.510444181650065</v>
      </c>
      <c r="BU138" s="71">
        <v>23.724230233426237</v>
      </c>
      <c r="BV138" s="71">
        <v>22.264135252762586</v>
      </c>
      <c r="BW138" s="71">
        <v>22.767589243623757</v>
      </c>
      <c r="BX138" s="75">
        <v>18698</v>
      </c>
      <c r="BY138" s="75">
        <v>15866</v>
      </c>
      <c r="BZ138" s="75">
        <v>15705</v>
      </c>
      <c r="CA138" s="75">
        <v>16316</v>
      </c>
      <c r="CB138" s="75">
        <v>18621</v>
      </c>
      <c r="CC138" s="75">
        <v>20436</v>
      </c>
      <c r="CD138" s="75">
        <v>14768</v>
      </c>
      <c r="CE138" s="75">
        <v>14755</v>
      </c>
      <c r="CF138" s="75">
        <v>19698</v>
      </c>
      <c r="CG138" s="75">
        <v>15011</v>
      </c>
      <c r="CH138" s="75">
        <v>16752</v>
      </c>
      <c r="CI138" s="75">
        <v>19477</v>
      </c>
      <c r="CJ138" s="75">
        <v>11529</v>
      </c>
      <c r="CK138" s="75">
        <v>111990</v>
      </c>
      <c r="CL138" s="73">
        <v>723361.90999999992</v>
      </c>
      <c r="CM138" s="73">
        <v>805299.2100000002</v>
      </c>
      <c r="CN138" s="73">
        <v>898147.44</v>
      </c>
      <c r="CO138" s="73">
        <v>923533.07000000018</v>
      </c>
      <c r="CP138" s="73">
        <v>923278.96999999974</v>
      </c>
      <c r="CQ138" s="73">
        <v>691733.38</v>
      </c>
      <c r="CR138" s="73">
        <v>759796.74000000022</v>
      </c>
      <c r="CS138" s="73">
        <v>954055.56000000017</v>
      </c>
      <c r="CT138" s="73">
        <v>825482.30000000016</v>
      </c>
      <c r="CU138" s="73">
        <v>644976.74000000011</v>
      </c>
      <c r="CV138" s="73">
        <v>711185.6100000001</v>
      </c>
      <c r="CW138" s="73">
        <v>699668.5199999999</v>
      </c>
      <c r="CX138" s="73">
        <v>659118.57000000007</v>
      </c>
      <c r="CY138" s="77"/>
      <c r="CZ138" s="4">
        <v>228</v>
      </c>
      <c r="DA138" s="76" t="str">
        <f t="shared" si="10"/>
        <v>L228</v>
      </c>
      <c r="DB138" s="71">
        <v>1.4353693881727965</v>
      </c>
      <c r="DC138" s="71">
        <v>1.6923190865328501</v>
      </c>
      <c r="DD138" s="71">
        <v>0.34520633365290548</v>
      </c>
      <c r="DE138" s="71">
        <v>0.1389045969194653</v>
      </c>
      <c r="DF138" s="71">
        <v>0.29033538019860905</v>
      </c>
      <c r="DG138" s="71">
        <v>0.13381684601499216</v>
      </c>
      <c r="DH138" s="71">
        <v>8.9103159985084637E-3</v>
      </c>
      <c r="DI138" s="71">
        <v>4.465357522992501E-2</v>
      </c>
      <c r="DJ138" s="71">
        <v>0.16783086224161822</v>
      </c>
      <c r="DK138" s="71">
        <v>6.8666605392047761E-2</v>
      </c>
      <c r="DL138" s="71">
        <v>2.2033905817226196E-2</v>
      </c>
      <c r="DM138" s="71">
        <v>0.26598119327197378</v>
      </c>
      <c r="DN138" s="71">
        <v>0</v>
      </c>
      <c r="DO138" s="71">
        <v>9.9652288383928658E-2</v>
      </c>
      <c r="DQ138" s="71"/>
      <c r="DR138" s="71"/>
      <c r="DS138" s="71"/>
      <c r="DT138" s="71"/>
      <c r="DU138" s="71"/>
      <c r="DV138" s="71"/>
      <c r="DW138" s="71"/>
      <c r="DX138" s="71"/>
      <c r="DY138" s="71"/>
      <c r="DZ138" s="71"/>
      <c r="EA138" s="71"/>
      <c r="EB138" s="71"/>
      <c r="EC138" s="71"/>
      <c r="ED138" s="71"/>
    </row>
    <row r="139" spans="1:134">
      <c r="A139" s="4">
        <v>506</v>
      </c>
      <c r="B139" s="46" t="s">
        <v>1447</v>
      </c>
      <c r="C139" s="65" t="str">
        <f t="shared" si="9"/>
        <v>L506</v>
      </c>
      <c r="D139" s="69">
        <v>425926.39000000007</v>
      </c>
      <c r="E139" s="68">
        <v>5472657.9399999995</v>
      </c>
      <c r="F139" s="69">
        <v>-10226.54999999993</v>
      </c>
      <c r="G139" s="69">
        <v>510237.6099999994</v>
      </c>
      <c r="H139" s="70">
        <v>88.602981761169758</v>
      </c>
      <c r="I139" s="70">
        <v>10.282031268399216</v>
      </c>
      <c r="J139" s="69">
        <v>784969.89999999991</v>
      </c>
      <c r="K139" s="69">
        <v>679792.76</v>
      </c>
      <c r="L139" s="69">
        <v>694703.72000000009</v>
      </c>
      <c r="M139" s="69">
        <v>843726.5299999998</v>
      </c>
      <c r="N139" s="69">
        <v>1161809.1400000001</v>
      </c>
      <c r="O139" s="69">
        <v>1203688.8400000001</v>
      </c>
      <c r="P139" s="69">
        <v>631724.97000000009</v>
      </c>
      <c r="Q139" s="69">
        <v>607351.01000000013</v>
      </c>
      <c r="R139" s="69">
        <v>1572734</v>
      </c>
      <c r="S139" s="69">
        <v>721587.99999999988</v>
      </c>
      <c r="T139" s="69">
        <v>718277.45999999985</v>
      </c>
      <c r="U139" s="69">
        <v>795056.1100000001</v>
      </c>
      <c r="V139" s="69">
        <v>425926.39000000007</v>
      </c>
      <c r="W139" s="70">
        <v>105.68599930964604</v>
      </c>
      <c r="X139" s="70">
        <v>95.56618547080285</v>
      </c>
      <c r="Y139" s="70">
        <v>99.789705705128512</v>
      </c>
      <c r="Z139" s="71">
        <v>100.78068135531618</v>
      </c>
      <c r="AA139" s="71">
        <v>93.160037984523925</v>
      </c>
      <c r="AB139" s="71">
        <v>101.21187949903097</v>
      </c>
      <c r="AC139" s="71">
        <v>89.415925339054084</v>
      </c>
      <c r="AD139" s="71">
        <v>100.20816386196498</v>
      </c>
      <c r="AE139" s="71">
        <v>93.121820008110106</v>
      </c>
      <c r="AF139" s="71">
        <v>79.401258253139332</v>
      </c>
      <c r="AG139" s="71">
        <v>83.51477243802637</v>
      </c>
      <c r="AH139" s="71">
        <v>90.609494689758023</v>
      </c>
      <c r="AI139" s="71">
        <v>80.543395398363828</v>
      </c>
      <c r="AJ139" s="71">
        <v>6.7539867071094051</v>
      </c>
      <c r="AK139" s="71">
        <v>-2.5935858783668775</v>
      </c>
      <c r="AL139" s="71">
        <v>-0.64656188317387953</v>
      </c>
      <c r="AM139" s="71">
        <v>-4.9720459120720317</v>
      </c>
      <c r="AN139" s="71">
        <v>-9.0130730848894007</v>
      </c>
      <c r="AO139" s="71">
        <v>1.2062361578988767</v>
      </c>
      <c r="AP139" s="71">
        <v>-9.6693940417187267</v>
      </c>
      <c r="AQ139" s="71">
        <v>23.340570479296407</v>
      </c>
      <c r="AR139" s="71">
        <v>125.62066937323375</v>
      </c>
      <c r="AS139" s="71">
        <v>-43.39372618217687</v>
      </c>
      <c r="AT139" s="71">
        <v>6.7354865423027377</v>
      </c>
      <c r="AU139" s="71">
        <v>15.270333277529025</v>
      </c>
      <c r="AV139" s="72">
        <v>-2.3447165115979551</v>
      </c>
      <c r="AW139" s="73">
        <v>49662.559999999939</v>
      </c>
      <c r="AX139" s="73">
        <v>-18100.459999999963</v>
      </c>
      <c r="AY139" s="73">
        <v>-4520.9200000000419</v>
      </c>
      <c r="AZ139" s="73">
        <v>-44145.400000000023</v>
      </c>
      <c r="BA139" s="73">
        <v>-115087.63999999966</v>
      </c>
      <c r="BB139" s="73">
        <v>42510.25</v>
      </c>
      <c r="BC139" s="73">
        <v>-67622.679999999935</v>
      </c>
      <c r="BD139" s="73">
        <v>114933.14000000031</v>
      </c>
      <c r="BE139" s="73">
        <v>875664.00000000023</v>
      </c>
      <c r="BF139" s="73">
        <v>-553161.15999999957</v>
      </c>
      <c r="BG139" s="73">
        <v>45326.520000000019</v>
      </c>
      <c r="BH139" s="73">
        <v>105324.33999999997</v>
      </c>
      <c r="BI139" s="73">
        <v>-10226.54999999993</v>
      </c>
      <c r="BJ139" s="71">
        <v>8.4727015702011723</v>
      </c>
      <c r="BK139" s="71">
        <v>8.2836899723615556</v>
      </c>
      <c r="BL139" s="71">
        <v>8.3342015693036444</v>
      </c>
      <c r="BM139" s="71">
        <v>7.0749847500087597</v>
      </c>
      <c r="BN139" s="71">
        <v>-2.9826548422116663</v>
      </c>
      <c r="BO139" s="71">
        <v>10.894737293078366</v>
      </c>
      <c r="BP139" s="71">
        <v>18.277839359991596</v>
      </c>
      <c r="BQ139" s="71">
        <v>20.097079135212514</v>
      </c>
      <c r="BR139" s="72">
        <v>10.035512473710199</v>
      </c>
      <c r="BS139" s="72">
        <v>8.0350961372742677</v>
      </c>
      <c r="BT139" s="71">
        <v>11.668739654639431</v>
      </c>
      <c r="BU139" s="71">
        <v>10.208828708830394</v>
      </c>
      <c r="BV139" s="71">
        <v>6.6133579656113302</v>
      </c>
      <c r="BW139" s="71">
        <v>10.337723634480723</v>
      </c>
      <c r="BX139" s="75">
        <v>20729</v>
      </c>
      <c r="BY139" s="75">
        <v>19709</v>
      </c>
      <c r="BZ139" s="75">
        <v>18314</v>
      </c>
      <c r="CA139" s="75">
        <v>20708</v>
      </c>
      <c r="CB139" s="75">
        <v>25429</v>
      </c>
      <c r="CC139" s="75">
        <v>28386</v>
      </c>
      <c r="CD139" s="75">
        <v>17357</v>
      </c>
      <c r="CE139" s="75">
        <v>16743</v>
      </c>
      <c r="CF139" s="75">
        <v>26821</v>
      </c>
      <c r="CG139" s="75">
        <v>20014</v>
      </c>
      <c r="CH139" s="75">
        <v>19893</v>
      </c>
      <c r="CI139" s="75">
        <v>21117</v>
      </c>
      <c r="CJ139" s="75">
        <v>11776</v>
      </c>
      <c r="CK139" s="75">
        <v>133721</v>
      </c>
      <c r="CL139" s="73">
        <v>1239504.1299999999</v>
      </c>
      <c r="CM139" s="73">
        <v>1271181.6000000001</v>
      </c>
      <c r="CN139" s="73">
        <v>1063768.23</v>
      </c>
      <c r="CO139" s="73">
        <v>1288041.4999999998</v>
      </c>
      <c r="CP139" s="73">
        <v>1246731.3</v>
      </c>
      <c r="CQ139" s="73">
        <v>1049441.8599999996</v>
      </c>
      <c r="CR139" s="73">
        <v>1051854.1599999997</v>
      </c>
      <c r="CS139" s="73">
        <v>1737422.1700000002</v>
      </c>
      <c r="CT139" s="73">
        <v>1585344.0199999996</v>
      </c>
      <c r="CU139" s="73">
        <v>1472078.43</v>
      </c>
      <c r="CV139" s="73">
        <v>1360626.1400000001</v>
      </c>
      <c r="CW139" s="73">
        <v>1304812.2299999997</v>
      </c>
      <c r="CX139" s="73">
        <v>1318683.1800000002</v>
      </c>
      <c r="CY139" s="77"/>
      <c r="CZ139" s="4">
        <v>506</v>
      </c>
      <c r="DA139" s="76" t="str">
        <f t="shared" si="10"/>
        <v>L506</v>
      </c>
      <c r="DB139" s="71">
        <v>2.8125564861119448</v>
      </c>
      <c r="DC139" s="71">
        <v>3.5203534491344666</v>
      </c>
      <c r="DD139" s="71">
        <v>0.99806971174154624</v>
      </c>
      <c r="DE139" s="71">
        <v>0.98920046339525336</v>
      </c>
      <c r="DF139" s="71">
        <v>0.54756359693967382</v>
      </c>
      <c r="DG139" s="71">
        <v>0.74718178812946301</v>
      </c>
      <c r="DH139" s="71">
        <v>0.31173367526393925</v>
      </c>
      <c r="DI139" s="71">
        <v>0.39374857791797641</v>
      </c>
      <c r="DJ139" s="71">
        <v>0.33395565446877967</v>
      </c>
      <c r="DK139" s="71">
        <v>0.1197811660480413</v>
      </c>
      <c r="DL139" s="71">
        <v>0.40672619336459082</v>
      </c>
      <c r="DM139" s="71">
        <v>8.8237332306409524E-2</v>
      </c>
      <c r="DN139" s="72">
        <v>0.30083515932286697</v>
      </c>
      <c r="DO139" s="71">
        <v>0.28151234846916029</v>
      </c>
      <c r="DQ139" s="71"/>
      <c r="DR139" s="71"/>
      <c r="DS139" s="71"/>
      <c r="DT139" s="71"/>
      <c r="DU139" s="71"/>
      <c r="DV139" s="71"/>
      <c r="DW139" s="71"/>
      <c r="DX139" s="71"/>
      <c r="DY139" s="71"/>
      <c r="DZ139" s="71"/>
      <c r="EA139" s="71"/>
      <c r="EB139" s="71"/>
      <c r="EC139" s="71"/>
      <c r="ED139" s="71"/>
    </row>
    <row r="140" spans="1:134">
      <c r="A140" s="4">
        <v>200</v>
      </c>
      <c r="B140" s="46" t="s">
        <v>1461</v>
      </c>
      <c r="C140" s="65" t="str">
        <f t="shared" si="9"/>
        <v>L200</v>
      </c>
      <c r="D140" s="69">
        <v>757796.00999999989</v>
      </c>
      <c r="E140" s="68">
        <v>8768062.8200000003</v>
      </c>
      <c r="F140" s="69">
        <v>47448.239999999874</v>
      </c>
      <c r="G140" s="69">
        <v>1506254.1199999992</v>
      </c>
      <c r="H140" s="70">
        <v>100.2143617157116</v>
      </c>
      <c r="I140" s="70">
        <v>20.742134394148913</v>
      </c>
      <c r="J140" s="69">
        <v>1349845.7399999998</v>
      </c>
      <c r="K140" s="69">
        <v>1182007.8999999999</v>
      </c>
      <c r="L140" s="69">
        <v>1124720.25</v>
      </c>
      <c r="M140" s="69">
        <v>1370407.2599999998</v>
      </c>
      <c r="N140" s="69">
        <v>1872828.1399999994</v>
      </c>
      <c r="O140" s="69">
        <v>1927864.68</v>
      </c>
      <c r="P140" s="69">
        <v>1248037.9400000002</v>
      </c>
      <c r="Q140" s="69">
        <v>1194336.2000000002</v>
      </c>
      <c r="R140" s="69">
        <v>1885347.1200000003</v>
      </c>
      <c r="S140" s="69">
        <v>1085336.4600000002</v>
      </c>
      <c r="T140" s="69">
        <v>1295488.3600000001</v>
      </c>
      <c r="U140" s="69">
        <v>1301720.7299999997</v>
      </c>
      <c r="V140" s="69">
        <v>757796.00999999989</v>
      </c>
      <c r="W140" s="70">
        <v>121.33673501421376</v>
      </c>
      <c r="X140" s="70">
        <v>101.54108432066393</v>
      </c>
      <c r="Y140" s="70">
        <v>101.0586722905924</v>
      </c>
      <c r="Z140" s="71">
        <v>99.768325256296379</v>
      </c>
      <c r="AA140" s="71">
        <v>80.660278842692477</v>
      </c>
      <c r="AB140" s="71">
        <v>93.527315291362626</v>
      </c>
      <c r="AC140" s="71">
        <v>100.94489312420367</v>
      </c>
      <c r="AD140" s="71">
        <v>102.44030551475221</v>
      </c>
      <c r="AE140" s="71">
        <v>107.65311371268997</v>
      </c>
      <c r="AF140" s="71">
        <v>103.8277621165296</v>
      </c>
      <c r="AG140" s="71">
        <v>97.249185644667335</v>
      </c>
      <c r="AH140" s="71">
        <v>95.04039963450775</v>
      </c>
      <c r="AI140" s="71">
        <v>89.29499056165362</v>
      </c>
      <c r="AJ140" s="71">
        <v>1.7168871566842325</v>
      </c>
      <c r="AK140" s="71">
        <v>2.2837037976153551</v>
      </c>
      <c r="AL140" s="71">
        <v>-2.9619639144068066</v>
      </c>
      <c r="AM140" s="71">
        <v>-4.8132015166155391</v>
      </c>
      <c r="AN140" s="71">
        <v>-24.44869098169622</v>
      </c>
      <c r="AO140" s="71">
        <v>-4.0445502652065475</v>
      </c>
      <c r="AP140" s="71">
        <v>0.97632725665803832</v>
      </c>
      <c r="AQ140" s="71">
        <v>29.503105475569711</v>
      </c>
      <c r="AR140" s="71">
        <v>87.726076294578874</v>
      </c>
      <c r="AS140" s="71">
        <v>-14.992103922292188</v>
      </c>
      <c r="AT140" s="71">
        <v>24.405717048633903</v>
      </c>
      <c r="AU140" s="71">
        <v>21.55979946510427</v>
      </c>
      <c r="AV140" s="72">
        <v>6.6795789335693856</v>
      </c>
      <c r="AW140" s="73">
        <v>22784.149999999674</v>
      </c>
      <c r="AX140" s="73">
        <v>26390.869999999879</v>
      </c>
      <c r="AY140" s="73">
        <v>-34330.669999999925</v>
      </c>
      <c r="AZ140" s="73">
        <v>-69295.810000000522</v>
      </c>
      <c r="BA140" s="73">
        <v>-606054.31000000029</v>
      </c>
      <c r="BB140" s="73">
        <v>-66493.410000000149</v>
      </c>
      <c r="BC140" s="73">
        <v>12067.120000000345</v>
      </c>
      <c r="BD140" s="73">
        <v>272090.98000000033</v>
      </c>
      <c r="BE140" s="73">
        <v>881039.59000000055</v>
      </c>
      <c r="BF140" s="73">
        <v>-191411.3600000001</v>
      </c>
      <c r="BG140" s="73">
        <v>254146.86</v>
      </c>
      <c r="BH140" s="73">
        <v>230872.68999999948</v>
      </c>
      <c r="BI140" s="73">
        <v>47448.239999999874</v>
      </c>
      <c r="BJ140" s="71">
        <v>15.751393254727086</v>
      </c>
      <c r="BK140" s="71">
        <v>11.461382039075238</v>
      </c>
      <c r="BL140" s="71">
        <v>10.11047431470266</v>
      </c>
      <c r="BM140" s="71">
        <v>13.210215929039968</v>
      </c>
      <c r="BN140" s="71">
        <v>1.7282559769430295</v>
      </c>
      <c r="BO140" s="71">
        <v>8.4534100908694949</v>
      </c>
      <c r="BP140" s="71">
        <v>21.648110042409961</v>
      </c>
      <c r="BQ140" s="71">
        <v>19.462348942224899</v>
      </c>
      <c r="BR140" s="72">
        <v>13.30066925812528</v>
      </c>
      <c r="BS140" s="72">
        <v>14.775461044376378</v>
      </c>
      <c r="BT140" s="71">
        <v>12.175165318787066</v>
      </c>
      <c r="BU140" s="71">
        <v>15.206304194508874</v>
      </c>
      <c r="BV140" s="71">
        <v>12.703968920141097</v>
      </c>
      <c r="BW140" s="71">
        <v>14.106290846379981</v>
      </c>
      <c r="BX140" s="75">
        <v>23432</v>
      </c>
      <c r="BY140" s="75">
        <v>19685</v>
      </c>
      <c r="BZ140" s="75">
        <v>18911</v>
      </c>
      <c r="CA140" s="75">
        <v>21119</v>
      </c>
      <c r="CB140" s="75">
        <v>25746</v>
      </c>
      <c r="CC140" s="75">
        <v>28676</v>
      </c>
      <c r="CD140" s="75">
        <v>19962</v>
      </c>
      <c r="CE140" s="75">
        <v>19680</v>
      </c>
      <c r="CF140" s="75">
        <v>27121</v>
      </c>
      <c r="CG140" s="75">
        <v>18600</v>
      </c>
      <c r="CH140" s="75">
        <v>20709</v>
      </c>
      <c r="CI140" s="75">
        <v>22359</v>
      </c>
      <c r="CJ140" s="75">
        <v>12772</v>
      </c>
      <c r="CK140" s="75">
        <v>141203</v>
      </c>
      <c r="CL140" s="73">
        <v>1889595.15</v>
      </c>
      <c r="CM140" s="73">
        <v>1994579.4599999997</v>
      </c>
      <c r="CN140" s="73">
        <v>2160079.2100000004</v>
      </c>
      <c r="CO140" s="73">
        <v>2390224.7400000002</v>
      </c>
      <c r="CP140" s="73">
        <v>2782393.5899999994</v>
      </c>
      <c r="CQ140" s="73">
        <v>2272716.84</v>
      </c>
      <c r="CR140" s="73">
        <v>2348343.8400000008</v>
      </c>
      <c r="CS140" s="73">
        <v>2000174.9900000005</v>
      </c>
      <c r="CT140" s="73">
        <v>1941280.5999999999</v>
      </c>
      <c r="CU140" s="73">
        <v>1958780.0200000005</v>
      </c>
      <c r="CV140" s="73">
        <v>2155606.8499999996</v>
      </c>
      <c r="CW140" s="73">
        <v>1884501.81</v>
      </c>
      <c r="CX140" s="73">
        <v>2182771.5</v>
      </c>
      <c r="CY140" s="77"/>
      <c r="CZ140" s="4">
        <v>200</v>
      </c>
      <c r="DA140" s="76" t="str">
        <f t="shared" si="10"/>
        <v>L200</v>
      </c>
      <c r="DB140" s="71">
        <v>5.710178102339265</v>
      </c>
      <c r="DC140" s="71">
        <v>7.588202316692759</v>
      </c>
      <c r="DD140" s="71">
        <v>2.0571637917460972</v>
      </c>
      <c r="DE140" s="71">
        <v>1.6086668456212292</v>
      </c>
      <c r="DF140" s="71">
        <v>1.8022495945676953</v>
      </c>
      <c r="DG140" s="71">
        <v>1.038602415779406</v>
      </c>
      <c r="DH140" s="71">
        <v>0.85413703469180358</v>
      </c>
      <c r="DI140" s="71">
        <v>0.51387836726873048</v>
      </c>
      <c r="DJ140" s="71">
        <v>0.35827536000614679</v>
      </c>
      <c r="DK140" s="71">
        <v>0.51095718979685834</v>
      </c>
      <c r="DL140" s="71">
        <v>0.36794895549926837</v>
      </c>
      <c r="DM140" s="71">
        <v>0.37796415968070418</v>
      </c>
      <c r="DN140" s="71">
        <v>0.13130142943487783</v>
      </c>
      <c r="DO140" s="71">
        <v>0.45107075222376647</v>
      </c>
      <c r="DQ140" s="71"/>
      <c r="DR140" s="71"/>
      <c r="DS140" s="71"/>
      <c r="DT140" s="71"/>
      <c r="DU140" s="71"/>
      <c r="DV140" s="71"/>
      <c r="DW140" s="71"/>
      <c r="DX140" s="71"/>
      <c r="DY140" s="71"/>
      <c r="DZ140" s="71"/>
      <c r="EA140" s="71"/>
      <c r="EB140" s="71"/>
      <c r="EC140" s="71"/>
      <c r="ED140" s="71"/>
    </row>
    <row r="141" spans="1:134">
      <c r="A141" s="4">
        <v>229</v>
      </c>
      <c r="B141" s="46" t="s">
        <v>1470</v>
      </c>
      <c r="C141" s="65" t="str">
        <f t="shared" si="9"/>
        <v>L229</v>
      </c>
      <c r="D141" s="69">
        <v>1212542.45</v>
      </c>
      <c r="E141" s="68">
        <v>12217985.050000001</v>
      </c>
      <c r="F141" s="69">
        <v>264370.4800000001</v>
      </c>
      <c r="G141" s="69">
        <v>1767246.790000001</v>
      </c>
      <c r="H141" s="70">
        <v>96.871780563117099</v>
      </c>
      <c r="I141" s="70">
        <v>16.910257878757751</v>
      </c>
      <c r="J141" s="69">
        <v>1914406.3900000001</v>
      </c>
      <c r="K141" s="69">
        <v>1562738.0799999998</v>
      </c>
      <c r="L141" s="69">
        <v>1575575.4500000002</v>
      </c>
      <c r="M141" s="69">
        <v>2044120.6700000002</v>
      </c>
      <c r="N141" s="69">
        <v>2619466.3199999998</v>
      </c>
      <c r="O141" s="69">
        <v>2891872.0500000003</v>
      </c>
      <c r="P141" s="69">
        <v>1794144.8300000003</v>
      </c>
      <c r="Q141" s="69">
        <v>1373281.7899999998</v>
      </c>
      <c r="R141" s="69">
        <v>2709324.3699999996</v>
      </c>
      <c r="S141" s="69">
        <v>1467845.1699999997</v>
      </c>
      <c r="T141" s="69">
        <v>1774980.4499999997</v>
      </c>
      <c r="U141" s="69">
        <v>1885865.99</v>
      </c>
      <c r="V141" s="69">
        <v>1212542.45</v>
      </c>
      <c r="W141" s="70">
        <v>118.51547562535806</v>
      </c>
      <c r="X141" s="70">
        <v>94.323341015477524</v>
      </c>
      <c r="Y141" s="70">
        <v>95.035121136342426</v>
      </c>
      <c r="Z141" s="71">
        <v>98.929835283552805</v>
      </c>
      <c r="AA141" s="71">
        <v>108.03911285263335</v>
      </c>
      <c r="AB141" s="71">
        <v>95.827050867914807</v>
      </c>
      <c r="AC141" s="71">
        <v>97.587628079052081</v>
      </c>
      <c r="AD141" s="71">
        <v>85.538635659368566</v>
      </c>
      <c r="AE141" s="71">
        <v>99.373176381714089</v>
      </c>
      <c r="AF141" s="71">
        <v>90.555407709218656</v>
      </c>
      <c r="AG141" s="71">
        <v>96.805372892409707</v>
      </c>
      <c r="AH141" s="71">
        <v>102.4976057608</v>
      </c>
      <c r="AI141" s="71">
        <v>105.64366164690595</v>
      </c>
      <c r="AJ141" s="71">
        <v>-6.096089661257631</v>
      </c>
      <c r="AK141" s="71">
        <v>-10.402590561655757</v>
      </c>
      <c r="AL141" s="71">
        <v>-14.679219081966133</v>
      </c>
      <c r="AM141" s="71">
        <v>-2.8698405113819825</v>
      </c>
      <c r="AN141" s="71">
        <v>-10.073625363712125</v>
      </c>
      <c r="AO141" s="71">
        <v>-7.9947142979040375</v>
      </c>
      <c r="AP141" s="71">
        <v>-4.3625509376228226</v>
      </c>
      <c r="AQ141" s="71">
        <v>6.2818597313767155</v>
      </c>
      <c r="AR141" s="71">
        <v>92.653947700082554</v>
      </c>
      <c r="AS141" s="71">
        <v>-29.044567124246477</v>
      </c>
      <c r="AT141" s="71">
        <v>25.555914661215962</v>
      </c>
      <c r="AU141" s="71">
        <v>30.440454847062128</v>
      </c>
      <c r="AV141" s="72">
        <v>27.88212353503765</v>
      </c>
      <c r="AW141" s="73">
        <v>-124280.15999999968</v>
      </c>
      <c r="AX141" s="73">
        <v>-181439.66999999993</v>
      </c>
      <c r="AY141" s="73">
        <v>-271073.66999999969</v>
      </c>
      <c r="AZ141" s="73">
        <v>-60396.280000000028</v>
      </c>
      <c r="BA141" s="73">
        <v>-293138.8200000003</v>
      </c>
      <c r="BB141" s="73">
        <v>-220459.06000000052</v>
      </c>
      <c r="BC141" s="73">
        <v>-81840.829999999143</v>
      </c>
      <c r="BD141" s="73">
        <v>81168.729999999749</v>
      </c>
      <c r="BE141" s="73">
        <v>1303007.8099999996</v>
      </c>
      <c r="BF141" s="73">
        <v>-600840.91999999993</v>
      </c>
      <c r="BG141" s="73">
        <v>361283.25</v>
      </c>
      <c r="BH141" s="73">
        <v>440098.26999999979</v>
      </c>
      <c r="BI141" s="73">
        <v>264370.4800000001</v>
      </c>
      <c r="BJ141" s="71">
        <v>16.891734251181006</v>
      </c>
      <c r="BK141" s="71">
        <v>12.31659857073703</v>
      </c>
      <c r="BL141" s="71">
        <v>12.201350854331274</v>
      </c>
      <c r="BM141" s="71">
        <v>13.3135077597444</v>
      </c>
      <c r="BN141" s="71">
        <v>1.9776350869595101</v>
      </c>
      <c r="BO141" s="71">
        <v>9.9550565173723378</v>
      </c>
      <c r="BP141" s="71">
        <v>21.911229479571126</v>
      </c>
      <c r="BQ141" s="71">
        <v>23.968080584992713</v>
      </c>
      <c r="BR141" s="72">
        <v>15.466787006774904</v>
      </c>
      <c r="BS141" s="72">
        <v>15.611875220614326</v>
      </c>
      <c r="BT141" s="71">
        <v>17.410538279507868</v>
      </c>
      <c r="BU141" s="71">
        <v>16.807023275700047</v>
      </c>
      <c r="BV141" s="71">
        <v>17.324900763318237</v>
      </c>
      <c r="BW141" s="71">
        <v>16.643291917460257</v>
      </c>
      <c r="BX141" s="75">
        <v>44684</v>
      </c>
      <c r="BY141" s="75">
        <v>34133</v>
      </c>
      <c r="BZ141" s="75">
        <v>35446</v>
      </c>
      <c r="CA141" s="75">
        <v>40957</v>
      </c>
      <c r="CB141" s="75">
        <v>45244</v>
      </c>
      <c r="CC141" s="75">
        <v>52648</v>
      </c>
      <c r="CD141" s="75">
        <v>39763</v>
      </c>
      <c r="CE141" s="75">
        <v>34908</v>
      </c>
      <c r="CF141" s="75">
        <v>46159</v>
      </c>
      <c r="CG141" s="75">
        <v>34034</v>
      </c>
      <c r="CH141" s="75">
        <v>39574</v>
      </c>
      <c r="CI141" s="75">
        <v>44429</v>
      </c>
      <c r="CJ141" s="75">
        <v>28675</v>
      </c>
      <c r="CK141" s="75">
        <v>267542</v>
      </c>
      <c r="CL141" s="73">
        <v>2887091.6000000006</v>
      </c>
      <c r="CM141" s="73">
        <v>3046870.629999999</v>
      </c>
      <c r="CN141" s="73">
        <v>2931733.8099999996</v>
      </c>
      <c r="CO141" s="73">
        <v>3009198.0000000005</v>
      </c>
      <c r="CP141" s="73">
        <v>2988653.77</v>
      </c>
      <c r="CQ141" s="73">
        <v>2420729.2600000002</v>
      </c>
      <c r="CR141" s="73">
        <v>2413494.7599999993</v>
      </c>
      <c r="CS141" s="73">
        <v>3511502.9499999988</v>
      </c>
      <c r="CT141" s="73">
        <v>3190986.5100000007</v>
      </c>
      <c r="CU141" s="73">
        <v>3286848.4899999998</v>
      </c>
      <c r="CV141" s="73">
        <v>3298368.54</v>
      </c>
      <c r="CW141" s="73">
        <v>2794690.9900000007</v>
      </c>
      <c r="CX141" s="73">
        <v>2994214.99</v>
      </c>
      <c r="CY141" s="77"/>
      <c r="CZ141" s="4">
        <v>229</v>
      </c>
      <c r="DA141" s="76" t="str">
        <f t="shared" si="10"/>
        <v>L229</v>
      </c>
      <c r="DB141" s="71">
        <v>2.9944991786015485</v>
      </c>
      <c r="DC141" s="71">
        <v>3.336147991534081</v>
      </c>
      <c r="DD141" s="71">
        <v>0.85525999328355407</v>
      </c>
      <c r="DE141" s="71">
        <v>0.48780018190345048</v>
      </c>
      <c r="DF141" s="71">
        <v>0.92785253659919464</v>
      </c>
      <c r="DG141" s="71">
        <v>0.58603371003027926</v>
      </c>
      <c r="DH141" s="71">
        <v>0.42632378339192051</v>
      </c>
      <c r="DI141" s="71">
        <v>0.40253181902728236</v>
      </c>
      <c r="DJ141" s="71">
        <v>0.26864132806637619</v>
      </c>
      <c r="DK141" s="71">
        <v>0.29694855915840845</v>
      </c>
      <c r="DL141" s="71">
        <v>0.21030328373565296</v>
      </c>
      <c r="DM141" s="71">
        <v>0.13547887087040314</v>
      </c>
      <c r="DN141" s="71">
        <v>0.28603542555816136</v>
      </c>
      <c r="DO141" s="71">
        <v>0.28226397347501264</v>
      </c>
      <c r="DQ141" s="71"/>
      <c r="DR141" s="71"/>
      <c r="DS141" s="71"/>
      <c r="DT141" s="71"/>
      <c r="DU141" s="71"/>
      <c r="DV141" s="71"/>
      <c r="DW141" s="71"/>
      <c r="DX141" s="71"/>
      <c r="DY141" s="71"/>
      <c r="DZ141" s="71"/>
      <c r="EA141" s="71"/>
      <c r="EB141" s="71"/>
      <c r="EC141" s="71"/>
      <c r="ED141" s="71"/>
    </row>
    <row r="142" spans="1:134">
      <c r="A142" s="4">
        <v>204</v>
      </c>
      <c r="B142" s="46" t="s">
        <v>1477</v>
      </c>
      <c r="C142" s="65" t="str">
        <f t="shared" si="9"/>
        <v>L204</v>
      </c>
      <c r="D142" s="69">
        <v>562498.74</v>
      </c>
      <c r="E142" s="68">
        <v>5026238.95</v>
      </c>
      <c r="F142" s="69">
        <v>212536.39999999997</v>
      </c>
      <c r="G142" s="69">
        <v>962936.70000000112</v>
      </c>
      <c r="H142" s="70">
        <v>99.174363073571456</v>
      </c>
      <c r="I142" s="70">
        <v>23.698377348128631</v>
      </c>
      <c r="J142" s="69">
        <v>746580.59</v>
      </c>
      <c r="K142" s="69">
        <v>556550.80999999994</v>
      </c>
      <c r="L142" s="69">
        <v>529800.23</v>
      </c>
      <c r="M142" s="69">
        <v>699650.59</v>
      </c>
      <c r="N142" s="69">
        <v>885330.18</v>
      </c>
      <c r="O142" s="69">
        <v>1005199.9300000004</v>
      </c>
      <c r="P142" s="69">
        <v>556494.79999999993</v>
      </c>
      <c r="Q142" s="69">
        <v>527162.92999999993</v>
      </c>
      <c r="R142" s="69">
        <v>1406761.7799999998</v>
      </c>
      <c r="S142" s="69">
        <v>508377.88999999996</v>
      </c>
      <c r="T142" s="69">
        <v>666060.28999999992</v>
      </c>
      <c r="U142" s="69">
        <v>798882.52</v>
      </c>
      <c r="V142" s="69">
        <v>562498.74</v>
      </c>
      <c r="W142" s="70">
        <v>122.35261115266161</v>
      </c>
      <c r="X142" s="70">
        <v>91.189553434338833</v>
      </c>
      <c r="Y142" s="70">
        <v>89.733169171048672</v>
      </c>
      <c r="Z142" s="71">
        <v>90.659234498041357</v>
      </c>
      <c r="AA142" s="71">
        <v>97.624543043974185</v>
      </c>
      <c r="AB142" s="71">
        <v>95.218435605969944</v>
      </c>
      <c r="AC142" s="71">
        <v>83.662161524161377</v>
      </c>
      <c r="AD142" s="71">
        <v>84.838691653795962</v>
      </c>
      <c r="AE142" s="71">
        <v>106.63371353845712</v>
      </c>
      <c r="AF142" s="71">
        <v>86.53912695838315</v>
      </c>
      <c r="AG142" s="71">
        <v>97.278171073735436</v>
      </c>
      <c r="AH142" s="71">
        <v>112.10411309420397</v>
      </c>
      <c r="AI142" s="71">
        <v>117.79589995845095</v>
      </c>
      <c r="AJ142" s="71">
        <v>18.746655789491374</v>
      </c>
      <c r="AK142" s="71">
        <v>-4.2887025493080984</v>
      </c>
      <c r="AL142" s="71">
        <v>-12.866239785984579</v>
      </c>
      <c r="AM142" s="71">
        <v>3.3305857301090924</v>
      </c>
      <c r="AN142" s="71">
        <v>-6.8782905721548548</v>
      </c>
      <c r="AO142" s="71">
        <v>-5.7888165075399733</v>
      </c>
      <c r="AP142" s="71">
        <v>-11.711654454494846</v>
      </c>
      <c r="AQ142" s="71">
        <v>7.7609289776104928</v>
      </c>
      <c r="AR142" s="71">
        <v>147.75205396928834</v>
      </c>
      <c r="AS142" s="71">
        <v>-46.708514881073206</v>
      </c>
      <c r="AT142" s="71">
        <v>28.512703141187433</v>
      </c>
      <c r="AU142" s="71">
        <v>44.260681957140768</v>
      </c>
      <c r="AV142" s="72">
        <v>60.731220393600061</v>
      </c>
      <c r="AW142" s="73">
        <v>117863.44000000018</v>
      </c>
      <c r="AX142" s="73">
        <v>-24938.340000000084</v>
      </c>
      <c r="AY142" s="73">
        <v>-78230.719999999856</v>
      </c>
      <c r="AZ142" s="73">
        <v>22551.369999999995</v>
      </c>
      <c r="BA142" s="73">
        <v>-65393.539999999804</v>
      </c>
      <c r="BB142" s="73">
        <v>-45503.619999999646</v>
      </c>
      <c r="BC142" s="73">
        <v>-73820.329999999958</v>
      </c>
      <c r="BD142" s="73">
        <v>37966.209999999846</v>
      </c>
      <c r="BE142" s="73">
        <v>838951.43999999983</v>
      </c>
      <c r="BF142" s="73">
        <v>-445579.17999999988</v>
      </c>
      <c r="BG142" s="73">
        <v>147776.66999999998</v>
      </c>
      <c r="BH142" s="73">
        <v>245105.49</v>
      </c>
      <c r="BI142" s="73">
        <v>212536.39999999997</v>
      </c>
      <c r="BJ142" s="71">
        <v>25.339471438315918</v>
      </c>
      <c r="BK142" s="71">
        <v>18.676270030200065</v>
      </c>
      <c r="BL142" s="71">
        <v>17.510615925755943</v>
      </c>
      <c r="BM142" s="71">
        <v>17.424800913579482</v>
      </c>
      <c r="BN142" s="71">
        <v>7.6247228864448395</v>
      </c>
      <c r="BO142" s="71">
        <v>14.389849971250378</v>
      </c>
      <c r="BP142" s="71">
        <v>22.812976603523087</v>
      </c>
      <c r="BQ142" s="71">
        <v>24.158058655089874</v>
      </c>
      <c r="BR142" s="72">
        <v>15.243411542608237</v>
      </c>
      <c r="BS142" s="72">
        <v>16.676090667405191</v>
      </c>
      <c r="BT142" s="71">
        <v>19.687073906230466</v>
      </c>
      <c r="BU142" s="71">
        <v>20.128351326843688</v>
      </c>
      <c r="BV142" s="71">
        <v>20.535781020456358</v>
      </c>
      <c r="BW142" s="71">
        <v>17.59690047284289</v>
      </c>
      <c r="BX142" s="75">
        <v>19922</v>
      </c>
      <c r="BY142" s="75">
        <v>15918</v>
      </c>
      <c r="BZ142" s="75">
        <v>14944</v>
      </c>
      <c r="CA142" s="75">
        <v>17619</v>
      </c>
      <c r="CB142" s="75">
        <v>19842</v>
      </c>
      <c r="CC142" s="75">
        <v>21468</v>
      </c>
      <c r="CD142" s="75">
        <v>14488</v>
      </c>
      <c r="CE142" s="75">
        <v>14059</v>
      </c>
      <c r="CF142" s="75">
        <v>22421</v>
      </c>
      <c r="CG142" s="75">
        <v>13917</v>
      </c>
      <c r="CH142" s="75">
        <v>16040</v>
      </c>
      <c r="CI142" s="75">
        <v>19238</v>
      </c>
      <c r="CJ142" s="75">
        <v>13332</v>
      </c>
      <c r="CK142" s="75">
        <v>113495</v>
      </c>
      <c r="CL142" s="73">
        <v>979322.35</v>
      </c>
      <c r="CM142" s="73">
        <v>1003787.3399999999</v>
      </c>
      <c r="CN142" s="73">
        <v>1152971.0299999998</v>
      </c>
      <c r="CO142" s="73">
        <v>1181747.6600000004</v>
      </c>
      <c r="CP142" s="73">
        <v>1147975.5199999998</v>
      </c>
      <c r="CQ142" s="73">
        <v>980713.91999999993</v>
      </c>
      <c r="CR142" s="73">
        <v>982560.9099999998</v>
      </c>
      <c r="CS142" s="73">
        <v>1481295.0300000003</v>
      </c>
      <c r="CT142" s="73">
        <v>1008233.4800000002</v>
      </c>
      <c r="CU142" s="73">
        <v>970612.79999999993</v>
      </c>
      <c r="CV142" s="73">
        <v>1077139.7999999998</v>
      </c>
      <c r="CW142" s="73">
        <v>957130.04999999993</v>
      </c>
      <c r="CX142" s="73">
        <v>967899.30000000016</v>
      </c>
      <c r="CY142" s="77"/>
      <c r="CZ142" s="4">
        <v>204</v>
      </c>
      <c r="DA142" s="76" t="str">
        <f t="shared" si="10"/>
        <v>L204</v>
      </c>
      <c r="DB142" s="71">
        <v>0.60982079193801397</v>
      </c>
      <c r="DC142" s="71">
        <v>1.4275790601988623</v>
      </c>
      <c r="DD142" s="71">
        <v>0.34957618186076317</v>
      </c>
      <c r="DE142" s="71">
        <v>0.24387364090374958</v>
      </c>
      <c r="DF142" s="71">
        <v>0.67497715714198836</v>
      </c>
      <c r="DG142" s="71">
        <v>0.19120563200582183</v>
      </c>
      <c r="DH142" s="71">
        <v>0.25258570431448402</v>
      </c>
      <c r="DI142" s="71">
        <v>0.16239082185458686</v>
      </c>
      <c r="DJ142" s="71">
        <v>0.12202404373216462</v>
      </c>
      <c r="DK142" s="71">
        <v>0.1889037272539629</v>
      </c>
      <c r="DL142" s="71">
        <v>7.7004171437768582E-2</v>
      </c>
      <c r="DM142" s="71">
        <v>9.3885230417353943E-2</v>
      </c>
      <c r="DN142" s="71">
        <v>3.9708156464879997E-2</v>
      </c>
      <c r="DO142" s="71">
        <v>0.12786326602953141</v>
      </c>
      <c r="DQ142" s="71"/>
      <c r="DR142" s="71"/>
      <c r="DS142" s="71"/>
      <c r="DT142" s="71"/>
      <c r="DU142" s="71"/>
      <c r="DV142" s="71"/>
      <c r="DW142" s="71"/>
      <c r="DX142" s="71"/>
      <c r="DY142" s="71"/>
      <c r="DZ142" s="71"/>
      <c r="EA142" s="71"/>
      <c r="EB142" s="71"/>
      <c r="EC142" s="71"/>
      <c r="ED142" s="71"/>
    </row>
    <row r="143" spans="1:134">
      <c r="A143" s="4">
        <v>230</v>
      </c>
      <c r="B143" s="46" t="s">
        <v>1485</v>
      </c>
      <c r="C143" s="65" t="str">
        <f t="shared" si="9"/>
        <v>L230</v>
      </c>
      <c r="D143" s="69">
        <v>498049.31000000006</v>
      </c>
      <c r="E143" s="68">
        <v>6279166.6699999999</v>
      </c>
      <c r="F143" s="69">
        <v>42950.370000000054</v>
      </c>
      <c r="G143" s="69">
        <v>535982.97000000067</v>
      </c>
      <c r="H143" s="70">
        <v>89.268416772784747</v>
      </c>
      <c r="I143" s="70">
        <v>9.3325061150316468</v>
      </c>
      <c r="J143" s="69">
        <v>899922.83999999985</v>
      </c>
      <c r="K143" s="69">
        <v>827432.53999999992</v>
      </c>
      <c r="L143" s="69">
        <v>751880.7699999999</v>
      </c>
      <c r="M143" s="69">
        <v>1004105.6599999998</v>
      </c>
      <c r="N143" s="69">
        <v>1184874.78</v>
      </c>
      <c r="O143" s="69">
        <v>1360883.9599999997</v>
      </c>
      <c r="P143" s="69">
        <v>816167.60999999987</v>
      </c>
      <c r="Q143" s="69">
        <v>723619.21</v>
      </c>
      <c r="R143" s="69">
        <v>1622583.66</v>
      </c>
      <c r="S143" s="69">
        <v>780008.07000000007</v>
      </c>
      <c r="T143" s="69">
        <v>907492.33</v>
      </c>
      <c r="U143" s="69">
        <v>931246.4800000001</v>
      </c>
      <c r="V143" s="69">
        <v>498049.31000000006</v>
      </c>
      <c r="W143" s="70">
        <v>104.37799143178768</v>
      </c>
      <c r="X143" s="70">
        <v>98.371998650323604</v>
      </c>
      <c r="Y143" s="70">
        <v>91.218015425556231</v>
      </c>
      <c r="Z143" s="71">
        <v>102.4524881432652</v>
      </c>
      <c r="AA143" s="71">
        <v>108.4734833809662</v>
      </c>
      <c r="AB143" s="71">
        <v>103.61520663457733</v>
      </c>
      <c r="AC143" s="71">
        <v>86.440423711763543</v>
      </c>
      <c r="AD143" s="71">
        <v>77.195551406749757</v>
      </c>
      <c r="AE143" s="71">
        <v>93.903372942309176</v>
      </c>
      <c r="AF143" s="71">
        <v>86.072209890924071</v>
      </c>
      <c r="AG143" s="71">
        <v>88.19543564655244</v>
      </c>
      <c r="AH143" s="71">
        <v>100.32710249629307</v>
      </c>
      <c r="AI143" s="71">
        <v>88.758679253767966</v>
      </c>
      <c r="AJ143" s="71">
        <v>-2.6222842732563922</v>
      </c>
      <c r="AK143" s="71">
        <v>-6.6049320273407375</v>
      </c>
      <c r="AL143" s="71">
        <v>-22.847201526447481</v>
      </c>
      <c r="AM143" s="71">
        <v>0.39099979414010111</v>
      </c>
      <c r="AN143" s="71">
        <v>-6.5749243226192906</v>
      </c>
      <c r="AO143" s="71">
        <v>-4.7549307926081363</v>
      </c>
      <c r="AP143" s="71">
        <v>-10.730602979207104</v>
      </c>
      <c r="AQ143" s="71">
        <v>-0.27319128024393402</v>
      </c>
      <c r="AR143" s="71">
        <v>93.350890714773911</v>
      </c>
      <c r="AS143" s="71">
        <v>-40.213972438742474</v>
      </c>
      <c r="AT143" s="71">
        <v>15.0875658913588</v>
      </c>
      <c r="AU143" s="71">
        <v>30.093654513952561</v>
      </c>
      <c r="AV143" s="72">
        <v>9.4375895492088127</v>
      </c>
      <c r="AW143" s="73">
        <v>-24234.020000000135</v>
      </c>
      <c r="AX143" s="73">
        <v>-58516.320000000182</v>
      </c>
      <c r="AY143" s="73">
        <v>-222653.90000000026</v>
      </c>
      <c r="AZ143" s="73">
        <v>3910.7599999995437</v>
      </c>
      <c r="BA143" s="73">
        <v>-83387.269999999553</v>
      </c>
      <c r="BB143" s="73">
        <v>-46409.590000000549</v>
      </c>
      <c r="BC143" s="73">
        <v>-98107.200000000303</v>
      </c>
      <c r="BD143" s="73">
        <v>-1982.2799999999115</v>
      </c>
      <c r="BE143" s="73">
        <v>783392.46000000008</v>
      </c>
      <c r="BF143" s="73">
        <v>-524658.08999999962</v>
      </c>
      <c r="BG143" s="73">
        <v>118968.9800000001</v>
      </c>
      <c r="BH143" s="73">
        <v>215418.7300000001</v>
      </c>
      <c r="BI143" s="73">
        <v>42950.370000000054</v>
      </c>
      <c r="BJ143" s="71">
        <v>22.02035205609419</v>
      </c>
      <c r="BK143" s="71">
        <v>16.823566271503939</v>
      </c>
      <c r="BL143" s="71">
        <v>16.049228931136184</v>
      </c>
      <c r="BM143" s="71">
        <v>16.440377904416643</v>
      </c>
      <c r="BN143" s="71">
        <v>5.7582407573414205</v>
      </c>
      <c r="BO143" s="71">
        <v>6.653318535755302</v>
      </c>
      <c r="BP143" s="71">
        <v>21.861120635742985</v>
      </c>
      <c r="BQ143" s="71">
        <v>24.518222747760753</v>
      </c>
      <c r="BR143" s="72">
        <v>12.266468117335695</v>
      </c>
      <c r="BS143" s="72">
        <v>16.982687441233242</v>
      </c>
      <c r="BT143" s="71">
        <v>17.666917684918609</v>
      </c>
      <c r="BU143" s="71">
        <v>18.648465444866094</v>
      </c>
      <c r="BV143" s="71">
        <v>17.080972068329761</v>
      </c>
      <c r="BW143" s="71">
        <v>16.057398273420702</v>
      </c>
      <c r="BX143" s="75">
        <v>21106</v>
      </c>
      <c r="BY143" s="75">
        <v>20262</v>
      </c>
      <c r="BZ143" s="75">
        <v>17929</v>
      </c>
      <c r="CA143" s="75">
        <v>19745</v>
      </c>
      <c r="CB143" s="75">
        <v>22110</v>
      </c>
      <c r="CC143" s="75">
        <v>23933</v>
      </c>
      <c r="CD143" s="75">
        <v>18008</v>
      </c>
      <c r="CE143" s="75">
        <v>17144</v>
      </c>
      <c r="CF143" s="75">
        <v>27746</v>
      </c>
      <c r="CG143" s="75">
        <v>18865</v>
      </c>
      <c r="CH143" s="75">
        <v>20529</v>
      </c>
      <c r="CI143" s="75">
        <v>21529</v>
      </c>
      <c r="CJ143" s="75">
        <v>12267</v>
      </c>
      <c r="CK143" s="75">
        <v>136088</v>
      </c>
      <c r="CL143" s="73">
        <v>1666552.57</v>
      </c>
      <c r="CM143" s="73">
        <v>1609005.1499999994</v>
      </c>
      <c r="CN143" s="73">
        <v>1794389.7299999995</v>
      </c>
      <c r="CO143" s="73">
        <v>1950287.9999999998</v>
      </c>
      <c r="CP143" s="73">
        <v>2030170.9400000002</v>
      </c>
      <c r="CQ143" s="73">
        <v>1626828.0499999996</v>
      </c>
      <c r="CR143" s="73">
        <v>1589422.7700000003</v>
      </c>
      <c r="CS143" s="73">
        <v>1933871.44</v>
      </c>
      <c r="CT143" s="73">
        <v>1389007.1799999997</v>
      </c>
      <c r="CU143" s="73">
        <v>1440586.4899999998</v>
      </c>
      <c r="CV143" s="73">
        <v>1431984.7200000002</v>
      </c>
      <c r="CW143" s="73">
        <v>1496332.2</v>
      </c>
      <c r="CX143" s="73">
        <v>1541239.1500000001</v>
      </c>
      <c r="CY143" s="77"/>
      <c r="CZ143" s="4">
        <v>230</v>
      </c>
      <c r="DA143" s="76" t="str">
        <f t="shared" si="10"/>
        <v>L230</v>
      </c>
      <c r="DB143" s="71">
        <v>2.0296258404118475</v>
      </c>
      <c r="DC143" s="71">
        <v>1.1584937309526038</v>
      </c>
      <c r="DD143" s="71">
        <v>0.57301577718092833</v>
      </c>
      <c r="DE143" s="71">
        <v>0.60271287870250068</v>
      </c>
      <c r="DF143" s="71">
        <v>1.1354113940855817</v>
      </c>
      <c r="DG143" s="71">
        <v>0.55212754010686393</v>
      </c>
      <c r="DH143" s="71">
        <v>0.53238632254942964</v>
      </c>
      <c r="DI143" s="71">
        <v>0.29614326477376601</v>
      </c>
      <c r="DJ143" s="71">
        <v>0.28481596896972655</v>
      </c>
      <c r="DK143" s="71">
        <v>0.20680198578752079</v>
      </c>
      <c r="DL143" s="71">
        <v>0.1204342665691011</v>
      </c>
      <c r="DM143" s="71">
        <v>0.12167949262136819</v>
      </c>
      <c r="DN143" s="71">
        <v>0.10732810422615774</v>
      </c>
      <c r="DO143" s="71">
        <v>0.24649560623494152</v>
      </c>
      <c r="DQ143" s="71"/>
      <c r="DR143" s="71"/>
      <c r="DS143" s="71"/>
      <c r="DT143" s="71"/>
      <c r="DU143" s="71"/>
      <c r="DV143" s="71"/>
      <c r="DW143" s="71"/>
      <c r="DX143" s="71"/>
      <c r="DY143" s="71"/>
      <c r="DZ143" s="71"/>
      <c r="EA143" s="71"/>
      <c r="EB143" s="71"/>
      <c r="EC143" s="71"/>
      <c r="ED143" s="71"/>
    </row>
    <row r="144" spans="1:134">
      <c r="A144" s="4">
        <v>511</v>
      </c>
      <c r="B144" s="46" t="s">
        <v>1493</v>
      </c>
      <c r="C144" s="65" t="str">
        <f t="shared" si="9"/>
        <v>L511</v>
      </c>
      <c r="D144" s="69">
        <v>224451.7</v>
      </c>
      <c r="E144" s="68">
        <v>2726473.3200000008</v>
      </c>
      <c r="F144" s="69">
        <v>19314.920000000042</v>
      </c>
      <c r="G144" s="69">
        <v>279593.04000000097</v>
      </c>
      <c r="H144" s="70">
        <v>89.035945191469921</v>
      </c>
      <c r="I144" s="70">
        <v>11.426510822180514</v>
      </c>
      <c r="J144" s="69">
        <v>394774.00999999995</v>
      </c>
      <c r="K144" s="69">
        <v>450299.95999999985</v>
      </c>
      <c r="L144" s="69">
        <v>358907.17999999993</v>
      </c>
      <c r="M144" s="69">
        <v>392519.75999999995</v>
      </c>
      <c r="N144" s="69">
        <v>617925.30999999971</v>
      </c>
      <c r="O144" s="69">
        <v>510741.83999999985</v>
      </c>
      <c r="P144" s="69">
        <v>312598.18</v>
      </c>
      <c r="Q144" s="69">
        <v>312874.89999999997</v>
      </c>
      <c r="R144" s="69">
        <v>670059.42999999982</v>
      </c>
      <c r="S144" s="69">
        <v>376562.47000000003</v>
      </c>
      <c r="T144" s="69">
        <v>411987.83</v>
      </c>
      <c r="U144" s="69">
        <v>417938.81</v>
      </c>
      <c r="V144" s="69">
        <v>224451.7</v>
      </c>
      <c r="W144" s="70">
        <v>104.30442032739418</v>
      </c>
      <c r="X144" s="70">
        <v>104.89457560773727</v>
      </c>
      <c r="Y144" s="70">
        <v>94.338776016324559</v>
      </c>
      <c r="Z144" s="71">
        <v>87.200544439904519</v>
      </c>
      <c r="AA144" s="71">
        <v>104.23055242473748</v>
      </c>
      <c r="AB144" s="71">
        <v>89.598748186109461</v>
      </c>
      <c r="AC144" s="71">
        <v>83.356297113598103</v>
      </c>
      <c r="AD144" s="71">
        <v>78.686376231812176</v>
      </c>
      <c r="AE144" s="71">
        <v>91.154231128588307</v>
      </c>
      <c r="AF144" s="71">
        <v>91.759904036963832</v>
      </c>
      <c r="AG144" s="71">
        <v>96.263119345063998</v>
      </c>
      <c r="AH144" s="71">
        <v>93.248870330360845</v>
      </c>
      <c r="AI144" s="71">
        <v>83.769429625271627</v>
      </c>
      <c r="AJ144" s="71">
        <v>0.77183853297584371</v>
      </c>
      <c r="AK144" s="71">
        <v>7.2555338191519603</v>
      </c>
      <c r="AL144" s="71">
        <v>-12.14547497908387</v>
      </c>
      <c r="AM144" s="71">
        <v>-17.881723751790759</v>
      </c>
      <c r="AN144" s="71">
        <v>-3.6875826723056337</v>
      </c>
      <c r="AO144" s="71">
        <v>-13.991236648957495</v>
      </c>
      <c r="AP144" s="71">
        <v>-13.255805512500773</v>
      </c>
      <c r="AQ144" s="71">
        <v>2.4962643518976035</v>
      </c>
      <c r="AR144" s="71">
        <v>73.254098763763182</v>
      </c>
      <c r="AS144" s="71">
        <v>-27.796755335246171</v>
      </c>
      <c r="AT144" s="71">
        <v>27.617013622248621</v>
      </c>
      <c r="AU144" s="71">
        <v>21.138688947777617</v>
      </c>
      <c r="AV144" s="72">
        <v>9.4156299031310056</v>
      </c>
      <c r="AW144" s="73">
        <v>3023.6799999999348</v>
      </c>
      <c r="AX144" s="73">
        <v>30461.519999999902</v>
      </c>
      <c r="AY144" s="73">
        <v>-49617.230000000098</v>
      </c>
      <c r="AZ144" s="73">
        <v>-85473.419999999984</v>
      </c>
      <c r="BA144" s="73">
        <v>-23576.970000000438</v>
      </c>
      <c r="BB144" s="73">
        <v>-71957.580000000075</v>
      </c>
      <c r="BC144" s="73">
        <v>-47769.659999999974</v>
      </c>
      <c r="BD144" s="73">
        <v>7619.9699999999139</v>
      </c>
      <c r="BE144" s="73">
        <v>283309.88999999972</v>
      </c>
      <c r="BF144" s="73">
        <v>-144968.76</v>
      </c>
      <c r="BG144" s="73">
        <v>89156.399999999965</v>
      </c>
      <c r="BH144" s="73">
        <v>72930.280000000028</v>
      </c>
      <c r="BI144" s="73">
        <v>19314.920000000042</v>
      </c>
      <c r="BJ144" s="71">
        <v>14.010783715433325</v>
      </c>
      <c r="BK144" s="71">
        <v>10.748001048022108</v>
      </c>
      <c r="BL144" s="71">
        <v>14.423525061014182</v>
      </c>
      <c r="BM144" s="71">
        <v>14.464372642758047</v>
      </c>
      <c r="BN144" s="71">
        <v>2.2332555143562294</v>
      </c>
      <c r="BO144" s="71">
        <v>13.271068012398761</v>
      </c>
      <c r="BP144" s="71">
        <v>20.405646764200352</v>
      </c>
      <c r="BQ144" s="71">
        <v>20.098268358844752</v>
      </c>
      <c r="BR144" s="72">
        <v>13.191127237613237</v>
      </c>
      <c r="BS144" s="72">
        <v>12.678100187067123</v>
      </c>
      <c r="BT144" s="71">
        <v>15.282166343418755</v>
      </c>
      <c r="BU144" s="71">
        <v>15.29678632923768</v>
      </c>
      <c r="BV144" s="71">
        <v>11.961220761496822</v>
      </c>
      <c r="BW144" s="71">
        <v>13.883555803965557</v>
      </c>
      <c r="BX144" s="75">
        <v>11519</v>
      </c>
      <c r="BY144" s="75">
        <v>12316</v>
      </c>
      <c r="BZ144" s="75">
        <v>10889</v>
      </c>
      <c r="CA144" s="75">
        <v>11268</v>
      </c>
      <c r="CB144" s="75">
        <v>13370</v>
      </c>
      <c r="CC144" s="75">
        <v>12932</v>
      </c>
      <c r="CD144" s="75">
        <v>9319</v>
      </c>
      <c r="CE144" s="75">
        <v>9400</v>
      </c>
      <c r="CF144" s="75">
        <v>13461</v>
      </c>
      <c r="CG144" s="75">
        <v>11270</v>
      </c>
      <c r="CH144" s="75">
        <v>11515</v>
      </c>
      <c r="CI144" s="75">
        <v>11904</v>
      </c>
      <c r="CJ144" s="75">
        <v>6218</v>
      </c>
      <c r="CK144" s="75">
        <v>73087</v>
      </c>
      <c r="CL144" s="73">
        <v>726063.50000000035</v>
      </c>
      <c r="CM144" s="73">
        <v>812989.78000000014</v>
      </c>
      <c r="CN144" s="73">
        <v>759610.43</v>
      </c>
      <c r="CO144" s="73">
        <v>801354.1</v>
      </c>
      <c r="CP144" s="73">
        <v>837510.28999999992</v>
      </c>
      <c r="CQ144" s="73">
        <v>792496.23999999964</v>
      </c>
      <c r="CR144" s="73">
        <v>761156.15999999992</v>
      </c>
      <c r="CS144" s="73">
        <v>1086401.4899999995</v>
      </c>
      <c r="CT144" s="73">
        <v>1014048.5700000002</v>
      </c>
      <c r="CU144" s="73">
        <v>957849.74999999988</v>
      </c>
      <c r="CV144" s="73">
        <v>923213.9</v>
      </c>
      <c r="CW144" s="73">
        <v>874942.07000000018</v>
      </c>
      <c r="CX144" s="73">
        <v>880416.3</v>
      </c>
      <c r="CY144" s="77"/>
      <c r="CZ144" s="4">
        <v>511</v>
      </c>
      <c r="DA144" s="76" t="str">
        <f t="shared" si="10"/>
        <v>L511</v>
      </c>
      <c r="DB144" s="71">
        <v>2.2098247302537755</v>
      </c>
      <c r="DC144" s="71">
        <v>1.6693794383642688</v>
      </c>
      <c r="DD144" s="71">
        <v>0.47509316332927959</v>
      </c>
      <c r="DE144" s="71">
        <v>0.87023689851580754</v>
      </c>
      <c r="DF144" s="71">
        <v>0.83266139137445327</v>
      </c>
      <c r="DG144" s="71">
        <v>0.34798332883287064</v>
      </c>
      <c r="DH144" s="71">
        <v>0.41906111743854402</v>
      </c>
      <c r="DI144" s="71">
        <v>0.58207686348800669</v>
      </c>
      <c r="DJ144" s="71">
        <v>0.11952177799061552</v>
      </c>
      <c r="DK144" s="71">
        <v>0.15532926422817478</v>
      </c>
      <c r="DL144" s="71">
        <v>0.13297218278188383</v>
      </c>
      <c r="DM144" s="71">
        <v>0.32475864609254435</v>
      </c>
      <c r="DN144" s="71">
        <v>5.9210522926249357E-2</v>
      </c>
      <c r="DO144" s="71">
        <v>0.24052776715365407</v>
      </c>
      <c r="DQ144" s="71"/>
      <c r="DR144" s="71"/>
      <c r="DS144" s="71"/>
      <c r="DT144" s="71"/>
      <c r="DU144" s="71"/>
      <c r="DV144" s="71"/>
      <c r="DW144" s="71"/>
      <c r="DX144" s="71"/>
      <c r="DY144" s="71"/>
      <c r="DZ144" s="71"/>
      <c r="EA144" s="71"/>
      <c r="EB144" s="71"/>
      <c r="EC144" s="71"/>
      <c r="ED144" s="71"/>
    </row>
    <row r="145" spans="1:134">
      <c r="A145" s="4">
        <v>508</v>
      </c>
      <c r="B145" s="46" t="s">
        <v>1501</v>
      </c>
      <c r="C145" s="65" t="str">
        <f t="shared" si="9"/>
        <v>L508</v>
      </c>
      <c r="D145" s="69">
        <v>617723.82000000007</v>
      </c>
      <c r="E145" s="68">
        <v>7270066.8500000006</v>
      </c>
      <c r="F145" s="69">
        <v>85379.440000000061</v>
      </c>
      <c r="G145" s="69">
        <v>902417.79999999888</v>
      </c>
      <c r="H145" s="70">
        <v>93.525076065364388</v>
      </c>
      <c r="I145" s="70">
        <v>14.171914829382736</v>
      </c>
      <c r="J145" s="69">
        <v>1066740.99</v>
      </c>
      <c r="K145" s="69">
        <v>986888.33000000007</v>
      </c>
      <c r="L145" s="69">
        <v>913406.09000000008</v>
      </c>
      <c r="M145" s="69">
        <v>1090821.02</v>
      </c>
      <c r="N145" s="69">
        <v>1064478.7799999996</v>
      </c>
      <c r="O145" s="69">
        <v>1364063.4300000002</v>
      </c>
      <c r="P145" s="69">
        <v>894912.18000000017</v>
      </c>
      <c r="Q145" s="69">
        <v>820621.2</v>
      </c>
      <c r="R145" s="69">
        <v>1933728.4400000002</v>
      </c>
      <c r="S145" s="69">
        <v>928034.22000000009</v>
      </c>
      <c r="T145" s="69">
        <v>1020178.5200000001</v>
      </c>
      <c r="U145" s="69">
        <v>1054868.47</v>
      </c>
      <c r="V145" s="69">
        <v>617723.82000000007</v>
      </c>
      <c r="W145" s="70">
        <v>110.02893718961136</v>
      </c>
      <c r="X145" s="70">
        <v>105.72443194551934</v>
      </c>
      <c r="Y145" s="70">
        <v>92.50425349120566</v>
      </c>
      <c r="Z145" s="71">
        <v>100.7607799410613</v>
      </c>
      <c r="AA145" s="71">
        <v>88.208149482278216</v>
      </c>
      <c r="AB145" s="71">
        <v>96.738676406695845</v>
      </c>
      <c r="AC145" s="71">
        <v>98.662126805042135</v>
      </c>
      <c r="AD145" s="71">
        <v>97.399278676918627</v>
      </c>
      <c r="AE145" s="71">
        <v>94.209827736406893</v>
      </c>
      <c r="AF145" s="71">
        <v>91.387527798337103</v>
      </c>
      <c r="AG145" s="71">
        <v>92.932819658295585</v>
      </c>
      <c r="AH145" s="71">
        <v>89.515237166058711</v>
      </c>
      <c r="AI145" s="71">
        <v>90.901171560111251</v>
      </c>
      <c r="AJ145" s="71">
        <v>11.056579304994063</v>
      </c>
      <c r="AK145" s="71">
        <v>1.840709258085238</v>
      </c>
      <c r="AL145" s="71">
        <v>-2.1898250040504164</v>
      </c>
      <c r="AM145" s="71">
        <v>1.7452291100213735</v>
      </c>
      <c r="AN145" s="71">
        <v>-12.700893743339069</v>
      </c>
      <c r="AO145" s="71">
        <v>-0.45443139113731101</v>
      </c>
      <c r="AP145" s="71">
        <v>2.1925350356953865</v>
      </c>
      <c r="AQ145" s="71">
        <v>20.92573434587479</v>
      </c>
      <c r="AR145" s="71">
        <v>106.5582569196346</v>
      </c>
      <c r="AS145" s="71">
        <v>-38.870865717543182</v>
      </c>
      <c r="AT145" s="71">
        <v>13.693919672272914</v>
      </c>
      <c r="AU145" s="71">
        <v>13.505503449076883</v>
      </c>
      <c r="AV145" s="72">
        <v>16.038384776411107</v>
      </c>
      <c r="AW145" s="73">
        <v>106202.67999999993</v>
      </c>
      <c r="AX145" s="73">
        <v>17837.409999999916</v>
      </c>
      <c r="AY145" s="73">
        <v>-20449.809999999823</v>
      </c>
      <c r="AZ145" s="73">
        <v>18710.780000000261</v>
      </c>
      <c r="BA145" s="73">
        <v>-154867.9300000004</v>
      </c>
      <c r="BB145" s="73">
        <v>21255.120000000577</v>
      </c>
      <c r="BC145" s="73">
        <v>19200.289999999921</v>
      </c>
      <c r="BD145" s="73">
        <v>142005.35000000009</v>
      </c>
      <c r="BE145" s="73">
        <v>997562.31000000052</v>
      </c>
      <c r="BF145" s="73">
        <v>-590119.48999999987</v>
      </c>
      <c r="BG145" s="73">
        <v>122875.90000000037</v>
      </c>
      <c r="BH145" s="73">
        <v>125514.00000000023</v>
      </c>
      <c r="BI145" s="73">
        <v>85379.440000000061</v>
      </c>
      <c r="BJ145" s="71">
        <v>16.643506873377873</v>
      </c>
      <c r="BK145" s="71">
        <v>11.071668191420578</v>
      </c>
      <c r="BL145" s="71">
        <v>12.547618834168109</v>
      </c>
      <c r="BM145" s="71">
        <v>13.381117879936024</v>
      </c>
      <c r="BN145" s="71">
        <v>4.4952146617714641</v>
      </c>
      <c r="BO145" s="71">
        <v>11.475544101757803</v>
      </c>
      <c r="BP145" s="71">
        <v>19.281142515392556</v>
      </c>
      <c r="BQ145" s="71">
        <v>21.854891824132068</v>
      </c>
      <c r="BR145" s="72">
        <v>8.5695387541937311</v>
      </c>
      <c r="BS145" s="72">
        <v>13.253202586342237</v>
      </c>
      <c r="BT145" s="71">
        <v>14.592724112341244</v>
      </c>
      <c r="BU145" s="71">
        <v>14.502212027169563</v>
      </c>
      <c r="BV145" s="71">
        <v>11.402596887362737</v>
      </c>
      <c r="BW145" s="71">
        <v>12.401709491073051</v>
      </c>
      <c r="BX145" s="75">
        <v>34476</v>
      </c>
      <c r="BY145" s="75">
        <v>33190</v>
      </c>
      <c r="BZ145" s="75">
        <v>30710</v>
      </c>
      <c r="CA145" s="75">
        <v>33612</v>
      </c>
      <c r="CB145" s="75">
        <v>31967</v>
      </c>
      <c r="CC145" s="75">
        <v>34708</v>
      </c>
      <c r="CD145" s="75">
        <v>27552</v>
      </c>
      <c r="CE145" s="75">
        <v>26073</v>
      </c>
      <c r="CF145" s="75">
        <v>41120</v>
      </c>
      <c r="CG145" s="75">
        <v>29524</v>
      </c>
      <c r="CH145" s="75">
        <v>30976</v>
      </c>
      <c r="CI145" s="75">
        <v>31281</v>
      </c>
      <c r="CJ145" s="75">
        <v>18563</v>
      </c>
      <c r="CK145" s="75">
        <v>205089</v>
      </c>
      <c r="CL145" s="73">
        <v>1252398.6000000006</v>
      </c>
      <c r="CM145" s="73">
        <v>1169060.26</v>
      </c>
      <c r="CN145" s="73">
        <v>1393560.36</v>
      </c>
      <c r="CO145" s="73">
        <v>1224021.22</v>
      </c>
      <c r="CP145" s="73">
        <v>1635843.1400000006</v>
      </c>
      <c r="CQ145" s="73">
        <v>1299321.9800000002</v>
      </c>
      <c r="CR145" s="73">
        <v>1495640.9299999997</v>
      </c>
      <c r="CS145" s="73">
        <v>1867859.48</v>
      </c>
      <c r="CT145" s="73">
        <v>1484015.7599999998</v>
      </c>
      <c r="CU145" s="73">
        <v>1458290.9199999997</v>
      </c>
      <c r="CV145" s="73">
        <v>1437938.1300000001</v>
      </c>
      <c r="CW145" s="73">
        <v>1524123.8400000003</v>
      </c>
      <c r="CX145" s="73">
        <v>1516842.5100000002</v>
      </c>
      <c r="CY145" s="77"/>
      <c r="CZ145" s="4">
        <v>508</v>
      </c>
      <c r="DA145" s="76" t="str">
        <f t="shared" si="10"/>
        <v>L508</v>
      </c>
      <c r="DB145" s="71">
        <v>2.0732510470606256</v>
      </c>
      <c r="DC145" s="71">
        <v>3.327512094611663</v>
      </c>
      <c r="DD145" s="71">
        <v>1.6570225668393475</v>
      </c>
      <c r="DE145" s="71">
        <v>1.229968025021541</v>
      </c>
      <c r="DF145" s="71">
        <v>0.77840069296570835</v>
      </c>
      <c r="DG145" s="71">
        <v>0.67869119350560447</v>
      </c>
      <c r="DH145" s="71">
        <v>0.76094461475331499</v>
      </c>
      <c r="DI145" s="71">
        <v>0.8682845432790206</v>
      </c>
      <c r="DJ145" s="71">
        <v>0.50719249837037983</v>
      </c>
      <c r="DK145" s="71">
        <v>0.29515593968510384</v>
      </c>
      <c r="DL145" s="71">
        <v>0.61578279235945188</v>
      </c>
      <c r="DM145" s="71">
        <v>0.33545451423944134</v>
      </c>
      <c r="DN145" s="71">
        <v>0.1711015791222481</v>
      </c>
      <c r="DO145" s="71">
        <v>0.51379463453511809</v>
      </c>
      <c r="DQ145" s="71"/>
      <c r="DR145" s="71"/>
      <c r="DS145" s="71"/>
      <c r="DT145" s="71"/>
      <c r="DU145" s="71"/>
      <c r="DV145" s="71"/>
      <c r="DW145" s="71"/>
      <c r="DX145" s="71"/>
      <c r="DY145" s="71"/>
      <c r="DZ145" s="71"/>
      <c r="EA145" s="71"/>
      <c r="EB145" s="71"/>
      <c r="EC145" s="71"/>
      <c r="ED145" s="71"/>
    </row>
    <row r="146" spans="1:134">
      <c r="A146" s="4">
        <v>232</v>
      </c>
      <c r="B146" s="46" t="s">
        <v>1508</v>
      </c>
      <c r="C146" s="65" t="str">
        <f t="shared" si="9"/>
        <v>L232</v>
      </c>
      <c r="D146" s="69">
        <v>730540.71</v>
      </c>
      <c r="E146" s="68">
        <v>7236520.3300000001</v>
      </c>
      <c r="F146" s="69">
        <v>127186.10000000009</v>
      </c>
      <c r="G146" s="69">
        <v>1462947.9299999997</v>
      </c>
      <c r="H146" s="70">
        <v>102.00803350032575</v>
      </c>
      <c r="I146" s="70">
        <v>25.338695501592735</v>
      </c>
      <c r="J146" s="69">
        <v>1109404.3399999999</v>
      </c>
      <c r="K146" s="69">
        <v>876370.87000000011</v>
      </c>
      <c r="L146" s="69">
        <v>904769.85</v>
      </c>
      <c r="M146" s="69">
        <v>1126353.6599999999</v>
      </c>
      <c r="N146" s="69">
        <v>1400820.83</v>
      </c>
      <c r="O146" s="69">
        <v>1788368.3199999998</v>
      </c>
      <c r="P146" s="69">
        <v>989551.51</v>
      </c>
      <c r="Q146" s="69">
        <v>822405.7200000002</v>
      </c>
      <c r="R146" s="69">
        <v>1545653.7400000002</v>
      </c>
      <c r="S146" s="69">
        <v>958311.41999999969</v>
      </c>
      <c r="T146" s="69">
        <v>1097262.8199999998</v>
      </c>
      <c r="U146" s="69">
        <v>1092794.4100000001</v>
      </c>
      <c r="V146" s="69">
        <v>730540.71</v>
      </c>
      <c r="W146" s="70">
        <v>120.75188142945674</v>
      </c>
      <c r="X146" s="70">
        <v>93.341926273661386</v>
      </c>
      <c r="Y146" s="70">
        <v>98.799663980842396</v>
      </c>
      <c r="Z146" s="71">
        <v>101.44793633168199</v>
      </c>
      <c r="AA146" s="71">
        <v>99.200037314748741</v>
      </c>
      <c r="AB146" s="71">
        <v>111.67989962449461</v>
      </c>
      <c r="AC146" s="71">
        <v>97.361752413627926</v>
      </c>
      <c r="AD146" s="71">
        <v>89.418508751697928</v>
      </c>
      <c r="AE146" s="71">
        <v>105.25022592500623</v>
      </c>
      <c r="AF146" s="71">
        <v>106.68926149742721</v>
      </c>
      <c r="AG146" s="71">
        <v>112.94508814169264</v>
      </c>
      <c r="AH146" s="71">
        <v>100.56757508137204</v>
      </c>
      <c r="AI146" s="71">
        <v>99.654903863626714</v>
      </c>
      <c r="AJ146" s="71">
        <v>3.2668239814934941</v>
      </c>
      <c r="AK146" s="71">
        <v>-7.04168729146134</v>
      </c>
      <c r="AL146" s="71">
        <v>1.4444441305033751</v>
      </c>
      <c r="AM146" s="71">
        <v>1.4181705060675176</v>
      </c>
      <c r="AN146" s="71">
        <v>-2.714283899680503</v>
      </c>
      <c r="AO146" s="71">
        <v>12.920330075684472</v>
      </c>
      <c r="AP146" s="71">
        <v>1.8784659653963143</v>
      </c>
      <c r="AQ146" s="71">
        <v>13.653806831552394</v>
      </c>
      <c r="AR146" s="71">
        <v>100.99047565051764</v>
      </c>
      <c r="AS146" s="71">
        <v>-14.016530952639217</v>
      </c>
      <c r="AT146" s="71">
        <v>47.589089604865961</v>
      </c>
      <c r="AU146" s="71">
        <v>28.821725027442557</v>
      </c>
      <c r="AV146" s="72">
        <v>21.079825676644816</v>
      </c>
      <c r="AW146" s="73">
        <v>35095.769999999786</v>
      </c>
      <c r="AX146" s="73">
        <v>-66385.989999999758</v>
      </c>
      <c r="AY146" s="73">
        <v>12882.810000000172</v>
      </c>
      <c r="AZ146" s="73">
        <v>15750.25</v>
      </c>
      <c r="BA146" s="73">
        <v>-39081.089999999618</v>
      </c>
      <c r="BB146" s="73">
        <v>216672.69999999972</v>
      </c>
      <c r="BC146" s="73">
        <v>18245.650000000023</v>
      </c>
      <c r="BD146" s="73">
        <v>98799.760000000359</v>
      </c>
      <c r="BE146" s="73">
        <v>776635.3400000002</v>
      </c>
      <c r="BF146" s="73">
        <v>-156218.42000000039</v>
      </c>
      <c r="BG146" s="73">
        <v>353804.87</v>
      </c>
      <c r="BH146" s="73">
        <v>244494.63000000012</v>
      </c>
      <c r="BI146" s="73">
        <v>127186.10000000009</v>
      </c>
      <c r="BJ146" s="71">
        <v>25.975433492525379</v>
      </c>
      <c r="BK146" s="71">
        <v>22.076766512153238</v>
      </c>
      <c r="BL146" s="71">
        <v>20.456526258044907</v>
      </c>
      <c r="BM146" s="71">
        <v>22.476335506238279</v>
      </c>
      <c r="BN146" s="71">
        <v>14.571727787892677</v>
      </c>
      <c r="BO146" s="71">
        <v>20.136730470206917</v>
      </c>
      <c r="BP146" s="71">
        <v>30.995926685642893</v>
      </c>
      <c r="BQ146" s="71">
        <v>30.368948060456368</v>
      </c>
      <c r="BR146" s="72">
        <v>23.758659033465332</v>
      </c>
      <c r="BS146" s="72">
        <v>23.160864950695867</v>
      </c>
      <c r="BT146" s="71">
        <v>22.610379249286758</v>
      </c>
      <c r="BU146" s="71">
        <v>21.628535648086082</v>
      </c>
      <c r="BV146" s="71">
        <v>21.294737353956087</v>
      </c>
      <c r="BW146" s="71">
        <v>23.30522563413194</v>
      </c>
      <c r="BX146" s="75">
        <v>27367</v>
      </c>
      <c r="BY146" s="75">
        <v>22214</v>
      </c>
      <c r="BZ146" s="75">
        <v>21772</v>
      </c>
      <c r="CA146" s="75">
        <v>24865</v>
      </c>
      <c r="CB146" s="75">
        <v>29349</v>
      </c>
      <c r="CC146" s="75">
        <v>35798</v>
      </c>
      <c r="CD146" s="75">
        <v>23421</v>
      </c>
      <c r="CE146" s="75">
        <v>21281</v>
      </c>
      <c r="CF146" s="75">
        <v>30933</v>
      </c>
      <c r="CG146" s="75">
        <v>23810</v>
      </c>
      <c r="CH146" s="75">
        <v>26216</v>
      </c>
      <c r="CI146" s="75">
        <v>26377</v>
      </c>
      <c r="CJ146" s="75">
        <v>16643</v>
      </c>
      <c r="CK146" s="75">
        <v>168681</v>
      </c>
      <c r="CL146" s="73">
        <v>1177982.3799999999</v>
      </c>
      <c r="CM146" s="73">
        <v>1204231.1399999997</v>
      </c>
      <c r="CN146" s="73">
        <v>1304514.7899999998</v>
      </c>
      <c r="CO146" s="73">
        <v>1631073.2399999998</v>
      </c>
      <c r="CP146" s="73">
        <v>1601991.1799999995</v>
      </c>
      <c r="CQ146" s="73">
        <v>1209279.4399999997</v>
      </c>
      <c r="CR146" s="73">
        <v>1377224.4</v>
      </c>
      <c r="CS146" s="73">
        <v>1584770.44</v>
      </c>
      <c r="CT146" s="73">
        <v>1211121.8900000001</v>
      </c>
      <c r="CU146" s="73">
        <v>1351289.0800000005</v>
      </c>
      <c r="CV146" s="73">
        <v>1230792.7499999998</v>
      </c>
      <c r="CW146" s="73">
        <v>1389978.1599999997</v>
      </c>
      <c r="CX146" s="73">
        <v>1364611.22</v>
      </c>
      <c r="CY146" s="77"/>
      <c r="CZ146" s="4">
        <v>232</v>
      </c>
      <c r="DA146" s="76" t="str">
        <f t="shared" si="10"/>
        <v>L232</v>
      </c>
      <c r="DB146" s="71">
        <v>0.90801879904769189</v>
      </c>
      <c r="DC146" s="71">
        <v>0.87114075508883582</v>
      </c>
      <c r="DD146" s="71">
        <v>0.52788886651342526</v>
      </c>
      <c r="DE146" s="71">
        <v>0.39246929291180549</v>
      </c>
      <c r="DF146" s="71">
        <v>0.41203534709021805</v>
      </c>
      <c r="DG146" s="71">
        <v>0.26419451289999152</v>
      </c>
      <c r="DH146" s="71">
        <v>0.28792655033982872</v>
      </c>
      <c r="DI146" s="71">
        <v>0.33048503705712334</v>
      </c>
      <c r="DJ146" s="71">
        <v>0.307328628203972</v>
      </c>
      <c r="DK146" s="71">
        <v>0.32124249470986904</v>
      </c>
      <c r="DL146" s="71">
        <v>0.1577128807938426</v>
      </c>
      <c r="DM146" s="71">
        <v>0.13681563353007806</v>
      </c>
      <c r="DN146" s="71">
        <v>0.14865076901399327</v>
      </c>
      <c r="DO146" s="71">
        <v>0.24470107608460337</v>
      </c>
      <c r="DQ146" s="71"/>
      <c r="DR146" s="71"/>
      <c r="DS146" s="71"/>
      <c r="DT146" s="71"/>
      <c r="DU146" s="71"/>
      <c r="DV146" s="71"/>
      <c r="DW146" s="71"/>
      <c r="DX146" s="71"/>
      <c r="DY146" s="71"/>
      <c r="DZ146" s="71"/>
      <c r="EA146" s="71"/>
      <c r="EB146" s="71"/>
      <c r="EC146" s="71"/>
      <c r="ED146" s="71"/>
    </row>
    <row r="147" spans="1:134">
      <c r="A147" s="4">
        <v>226</v>
      </c>
      <c r="B147" s="46" t="s">
        <v>1515</v>
      </c>
      <c r="C147" s="65" t="str">
        <f t="shared" si="9"/>
        <v>L226</v>
      </c>
      <c r="D147" s="69">
        <v>1492915.2500000002</v>
      </c>
      <c r="E147" s="68">
        <v>16880789.519999996</v>
      </c>
      <c r="F147" s="69">
        <v>367436.93000000017</v>
      </c>
      <c r="G147" s="69">
        <v>3351549.1099999938</v>
      </c>
      <c r="H147" s="70">
        <v>102.62583933906267</v>
      </c>
      <c r="I147" s="70">
        <v>24.772633262712439</v>
      </c>
      <c r="J147" s="69">
        <v>2059683.3100000003</v>
      </c>
      <c r="K147" s="69">
        <v>1816657.6199999999</v>
      </c>
      <c r="L147" s="69">
        <v>1952295.7900000005</v>
      </c>
      <c r="M147" s="69">
        <v>2577773.09</v>
      </c>
      <c r="N147" s="69">
        <v>3214327.8800000004</v>
      </c>
      <c r="O147" s="69">
        <v>3076055.2200000011</v>
      </c>
      <c r="P147" s="69">
        <v>2063638.1199999994</v>
      </c>
      <c r="Q147" s="69">
        <v>2059505.4600000004</v>
      </c>
      <c r="R147" s="69">
        <v>4364228.6499999994</v>
      </c>
      <c r="S147" s="69">
        <v>2099090.79</v>
      </c>
      <c r="T147" s="69">
        <v>2448376.7999999993</v>
      </c>
      <c r="U147" s="69">
        <v>2353034.4499999997</v>
      </c>
      <c r="V147" s="69">
        <v>1492915.2500000002</v>
      </c>
      <c r="W147" s="70">
        <v>105.23955551935057</v>
      </c>
      <c r="X147" s="70">
        <v>81.033728664369065</v>
      </c>
      <c r="Y147" s="70">
        <v>93.22282389552133</v>
      </c>
      <c r="Z147" s="71">
        <v>107.02443242256001</v>
      </c>
      <c r="AA147" s="71">
        <v>104.77061007339717</v>
      </c>
      <c r="AB147" s="71">
        <v>103.34945210343783</v>
      </c>
      <c r="AC147" s="71">
        <v>86.719201218727022</v>
      </c>
      <c r="AD147" s="71">
        <v>102.03719238816574</v>
      </c>
      <c r="AE147" s="71">
        <v>121.4163486485895</v>
      </c>
      <c r="AF147" s="71">
        <v>99.58686210647457</v>
      </c>
      <c r="AG147" s="71">
        <v>95.115756551080437</v>
      </c>
      <c r="AH147" s="71">
        <v>96.806732837752861</v>
      </c>
      <c r="AI147" s="71">
        <v>111.09505098280566</v>
      </c>
      <c r="AJ147" s="71">
        <v>-14.320344588337687</v>
      </c>
      <c r="AK147" s="71">
        <v>-24.875014283467479</v>
      </c>
      <c r="AL147" s="71">
        <v>-20.583503138343463</v>
      </c>
      <c r="AM147" s="71">
        <v>-14.52678592969281</v>
      </c>
      <c r="AN147" s="71">
        <v>-25.127513019257041</v>
      </c>
      <c r="AO147" s="71">
        <v>-17.421825637666611</v>
      </c>
      <c r="AP147" s="71">
        <v>-13.038123612456243</v>
      </c>
      <c r="AQ147" s="71">
        <v>30.898886595263718</v>
      </c>
      <c r="AR147" s="71">
        <v>137.49721320002607</v>
      </c>
      <c r="AS147" s="71">
        <v>-23.191557484565507</v>
      </c>
      <c r="AT147" s="71">
        <v>22.289717955502297</v>
      </c>
      <c r="AU147" s="71">
        <v>24.844353390341812</v>
      </c>
      <c r="AV147" s="72">
        <v>32.647179734212941</v>
      </c>
      <c r="AW147" s="73">
        <v>-344251.78999999934</v>
      </c>
      <c r="AX147" s="73">
        <v>-601522.69999999995</v>
      </c>
      <c r="AY147" s="73">
        <v>-506004.26999999955</v>
      </c>
      <c r="AZ147" s="73">
        <v>-438111.03000000073</v>
      </c>
      <c r="BA147" s="73">
        <v>-1078731.5999999982</v>
      </c>
      <c r="BB147" s="73">
        <v>-511969.51999999862</v>
      </c>
      <c r="BC147" s="73">
        <v>-309399.59000000055</v>
      </c>
      <c r="BD147" s="73">
        <v>486149.48000000045</v>
      </c>
      <c r="BE147" s="73">
        <v>2526637.1299999994</v>
      </c>
      <c r="BF147" s="73">
        <v>-633799.92000000039</v>
      </c>
      <c r="BG147" s="73">
        <v>446265.05999999889</v>
      </c>
      <c r="BH147" s="73">
        <v>468260.02000000025</v>
      </c>
      <c r="BI147" s="73">
        <v>367436.93000000017</v>
      </c>
      <c r="BJ147" s="71">
        <v>13.452794852900396</v>
      </c>
      <c r="BK147" s="71">
        <v>9.9059823238169056</v>
      </c>
      <c r="BL147" s="71">
        <v>8.2073758093424836</v>
      </c>
      <c r="BM147" s="71">
        <v>7.5411828513564494</v>
      </c>
      <c r="BN147" s="71">
        <v>-4.1665509508503042</v>
      </c>
      <c r="BO147" s="71">
        <v>2.8917523687275519</v>
      </c>
      <c r="BP147" s="71">
        <v>20.926968240878427</v>
      </c>
      <c r="BQ147" s="71">
        <v>20.089362491398706</v>
      </c>
      <c r="BR147" s="72">
        <v>8.6019026447737357</v>
      </c>
      <c r="BS147" s="72">
        <v>16.340337625596867</v>
      </c>
      <c r="BT147" s="71">
        <v>17.074436523112489</v>
      </c>
      <c r="BU147" s="71">
        <v>17.32187433762688</v>
      </c>
      <c r="BV147" s="71">
        <v>11.705084146706776</v>
      </c>
      <c r="BW147" s="71">
        <v>13.719534348706869</v>
      </c>
      <c r="BX147" s="75">
        <v>39236</v>
      </c>
      <c r="BY147" s="75">
        <v>34985</v>
      </c>
      <c r="BZ147" s="75">
        <v>35779</v>
      </c>
      <c r="CA147" s="75">
        <v>38955</v>
      </c>
      <c r="CB147" s="75">
        <v>42531</v>
      </c>
      <c r="CC147" s="75">
        <v>45279</v>
      </c>
      <c r="CD147" s="75">
        <v>38041</v>
      </c>
      <c r="CE147" s="75">
        <v>41128</v>
      </c>
      <c r="CF147" s="75">
        <v>57835</v>
      </c>
      <c r="CG147" s="75">
        <v>42956</v>
      </c>
      <c r="CH147" s="75">
        <v>47572</v>
      </c>
      <c r="CI147" s="75">
        <v>49965</v>
      </c>
      <c r="CJ147" s="75">
        <v>28338</v>
      </c>
      <c r="CK147" s="75">
        <v>305835</v>
      </c>
      <c r="CL147" s="73">
        <v>2572403.48</v>
      </c>
      <c r="CM147" s="73">
        <v>2608118.5599999991</v>
      </c>
      <c r="CN147" s="73">
        <v>3561211.9699999997</v>
      </c>
      <c r="CO147" s="73">
        <v>3707489.5399999991</v>
      </c>
      <c r="CP147" s="73">
        <v>3527237.48</v>
      </c>
      <c r="CQ147" s="73">
        <v>2904551.2600000012</v>
      </c>
      <c r="CR147" s="73">
        <v>2879486.2799999993</v>
      </c>
      <c r="CS147" s="73">
        <v>3713672.9999999995</v>
      </c>
      <c r="CT147" s="73">
        <v>2235819.8999999994</v>
      </c>
      <c r="CU147" s="73">
        <v>2348403.6799999997</v>
      </c>
      <c r="CV147" s="73">
        <v>2174578.3299999996</v>
      </c>
      <c r="CW147" s="73">
        <v>2516213.7899999996</v>
      </c>
      <c r="CX147" s="73">
        <v>2515960.98</v>
      </c>
      <c r="CY147" s="77"/>
      <c r="CZ147" s="4">
        <v>226</v>
      </c>
      <c r="DA147" s="76" t="str">
        <f t="shared" si="10"/>
        <v>L226</v>
      </c>
      <c r="DB147" s="71">
        <v>3.201544462635094</v>
      </c>
      <c r="DC147" s="71">
        <v>3.6297513745061667</v>
      </c>
      <c r="DD147" s="71">
        <v>0.8011442637437961</v>
      </c>
      <c r="DE147" s="71">
        <v>1.2597765383642934</v>
      </c>
      <c r="DF147" s="71">
        <v>1.2264040467211366</v>
      </c>
      <c r="DG147" s="71">
        <v>0.83358101920598759</v>
      </c>
      <c r="DH147" s="71">
        <v>0.66828233591449016</v>
      </c>
      <c r="DI147" s="71">
        <v>0.57337115216653312</v>
      </c>
      <c r="DJ147" s="71">
        <v>0.36624063248321498</v>
      </c>
      <c r="DK147" s="71">
        <v>0.42795722914009854</v>
      </c>
      <c r="DL147" s="71">
        <v>0.49084860553566823</v>
      </c>
      <c r="DM147" s="71">
        <v>0.32757462776942753</v>
      </c>
      <c r="DN147" s="71">
        <v>0.24986457777988738</v>
      </c>
      <c r="DO147" s="71">
        <v>0.43842573363729426</v>
      </c>
      <c r="DQ147" s="71"/>
      <c r="DR147" s="71"/>
      <c r="DS147" s="71"/>
      <c r="DT147" s="71"/>
      <c r="DU147" s="71"/>
      <c r="DV147" s="71"/>
      <c r="DW147" s="71"/>
      <c r="DX147" s="71"/>
      <c r="DY147" s="71"/>
      <c r="DZ147" s="71"/>
      <c r="EA147" s="71"/>
      <c r="EB147" s="71"/>
      <c r="EC147" s="71"/>
      <c r="ED147" s="71"/>
    </row>
    <row r="148" spans="1:134">
      <c r="A148" s="4">
        <v>192</v>
      </c>
      <c r="B148" s="46" t="s">
        <v>1530</v>
      </c>
      <c r="C148" s="65" t="str">
        <f t="shared" si="9"/>
        <v>L192</v>
      </c>
      <c r="D148" s="69">
        <v>542243.36</v>
      </c>
      <c r="E148" s="68">
        <v>6156598.2199999997</v>
      </c>
      <c r="F148" s="69">
        <v>-15000.640000000014</v>
      </c>
      <c r="G148" s="69">
        <v>107419.13999999966</v>
      </c>
      <c r="H148" s="70">
        <v>83.200569334987335</v>
      </c>
      <c r="I148" s="70">
        <v>1.7757639272930836</v>
      </c>
      <c r="J148" s="69">
        <v>1085044.77</v>
      </c>
      <c r="K148" s="69">
        <v>923094.05000000016</v>
      </c>
      <c r="L148" s="69">
        <v>775756.75</v>
      </c>
      <c r="M148" s="69">
        <v>1050054.25</v>
      </c>
      <c r="N148" s="69">
        <v>2057319.3900000004</v>
      </c>
      <c r="O148" s="69">
        <v>1707652.7499999998</v>
      </c>
      <c r="P148" s="69">
        <v>839211.92000000039</v>
      </c>
      <c r="Q148" s="69">
        <v>729145.16000000015</v>
      </c>
      <c r="R148" s="69">
        <v>1392296.6399999997</v>
      </c>
      <c r="S148" s="69">
        <v>802220.49000000011</v>
      </c>
      <c r="T148" s="69">
        <v>887654.64</v>
      </c>
      <c r="U148" s="69">
        <v>963826.01</v>
      </c>
      <c r="V148" s="69">
        <v>542243.36</v>
      </c>
      <c r="W148" s="70">
        <v>123.43810666152943</v>
      </c>
      <c r="X148" s="70">
        <v>103.99864806068575</v>
      </c>
      <c r="Y148" s="70">
        <v>87.254018566537553</v>
      </c>
      <c r="Z148" s="71">
        <v>102.07594391298326</v>
      </c>
      <c r="AA148" s="71">
        <v>129.79517256802382</v>
      </c>
      <c r="AB148" s="71">
        <v>87.996045700650697</v>
      </c>
      <c r="AC148" s="71">
        <v>85.796178510714611</v>
      </c>
      <c r="AD148" s="71">
        <v>80.399722086258464</v>
      </c>
      <c r="AE148" s="71">
        <v>81.01402266915494</v>
      </c>
      <c r="AF148" s="71">
        <v>85.32703576755118</v>
      </c>
      <c r="AG148" s="71">
        <v>82.37083586665365</v>
      </c>
      <c r="AH148" s="71">
        <v>88.259502556879212</v>
      </c>
      <c r="AI148" s="71">
        <v>79.017355212829059</v>
      </c>
      <c r="AJ148" s="71">
        <v>21.805177256321716</v>
      </c>
      <c r="AK148" s="71">
        <v>-0.73037791428415266</v>
      </c>
      <c r="AL148" s="71">
        <v>-17.984111945347603</v>
      </c>
      <c r="AM148" s="71">
        <v>-6.4715777044000671</v>
      </c>
      <c r="AN148" s="71">
        <v>15.437464984168049</v>
      </c>
      <c r="AO148" s="71">
        <v>-10.931965024361489</v>
      </c>
      <c r="AP148" s="71">
        <v>-13.527588223069898</v>
      </c>
      <c r="AQ148" s="71">
        <v>1.7107040740237389</v>
      </c>
      <c r="AR148" s="71">
        <v>52.748758558155707</v>
      </c>
      <c r="AS148" s="71">
        <v>-34.703069017369906</v>
      </c>
      <c r="AT148" s="71">
        <v>8.3257002951742543</v>
      </c>
      <c r="AU148" s="71">
        <v>14.054413018674762</v>
      </c>
      <c r="AV148" s="72">
        <v>-2.6919338745684196</v>
      </c>
      <c r="AW148" s="73">
        <v>194241.2799999998</v>
      </c>
      <c r="AX148" s="73">
        <v>-6791.6799999995856</v>
      </c>
      <c r="AY148" s="73">
        <v>-170104.79999999993</v>
      </c>
      <c r="AZ148" s="73">
        <v>-72657.14000000013</v>
      </c>
      <c r="BA148" s="73">
        <v>314016.09000000055</v>
      </c>
      <c r="BB148" s="73">
        <v>-187883.45000000019</v>
      </c>
      <c r="BC148" s="73">
        <v>-131284.79999999946</v>
      </c>
      <c r="BD148" s="73">
        <v>12263.720000000088</v>
      </c>
      <c r="BE148" s="73">
        <v>480802.06999999972</v>
      </c>
      <c r="BF148" s="73">
        <v>-426352.54999999946</v>
      </c>
      <c r="BG148" s="73">
        <v>68223.39000000013</v>
      </c>
      <c r="BH148" s="73">
        <v>118767.9500000003</v>
      </c>
      <c r="BI148" s="73">
        <v>-15000.640000000014</v>
      </c>
      <c r="BJ148" s="71">
        <v>22.486918012845432</v>
      </c>
      <c r="BK148" s="71">
        <v>16.89872519260016</v>
      </c>
      <c r="BL148" s="71">
        <v>16.155317939290807</v>
      </c>
      <c r="BM148" s="71">
        <v>14.575520280727787</v>
      </c>
      <c r="BN148" s="71">
        <v>-9.0034205637602085</v>
      </c>
      <c r="BO148" s="71">
        <v>15.633499483553688</v>
      </c>
      <c r="BP148" s="71">
        <v>25.850036236680808</v>
      </c>
      <c r="BQ148" s="71">
        <v>25.873822778711059</v>
      </c>
      <c r="BR148" s="72">
        <v>18.617899743253695</v>
      </c>
      <c r="BS148" s="72">
        <v>16.094792594743407</v>
      </c>
      <c r="BT148" s="71">
        <v>21.257813344651083</v>
      </c>
      <c r="BU148" s="71">
        <v>19.19963411956423</v>
      </c>
      <c r="BV148" s="71">
        <v>21.383351751880756</v>
      </c>
      <c r="BW148" s="71">
        <v>19.390437121881803</v>
      </c>
      <c r="BX148" s="75">
        <v>25316</v>
      </c>
      <c r="BY148" s="75">
        <v>20905</v>
      </c>
      <c r="BZ148" s="75">
        <v>18382</v>
      </c>
      <c r="CA148" s="75">
        <v>20461</v>
      </c>
      <c r="CB148" s="75">
        <v>26203</v>
      </c>
      <c r="CC148" s="75">
        <v>30100</v>
      </c>
      <c r="CD148" s="75">
        <v>20659</v>
      </c>
      <c r="CE148" s="75">
        <v>18875</v>
      </c>
      <c r="CF148" s="75">
        <v>25458</v>
      </c>
      <c r="CG148" s="75">
        <v>20709</v>
      </c>
      <c r="CH148" s="75">
        <v>22155</v>
      </c>
      <c r="CI148" s="75">
        <v>24186</v>
      </c>
      <c r="CJ148" s="75">
        <v>13341</v>
      </c>
      <c r="CK148" s="75">
        <v>145383</v>
      </c>
      <c r="CL148" s="73">
        <v>1506565.65</v>
      </c>
      <c r="CM148" s="73">
        <v>1462745.5600000003</v>
      </c>
      <c r="CN148" s="73">
        <v>1605276.1799999997</v>
      </c>
      <c r="CO148" s="73">
        <v>2262867.6299999994</v>
      </c>
      <c r="CP148" s="73">
        <v>2606936.1600000006</v>
      </c>
      <c r="CQ148" s="73">
        <v>2131114.37</v>
      </c>
      <c r="CR148" s="73">
        <v>2101807.9499999997</v>
      </c>
      <c r="CS148" s="73">
        <v>2248004.6399999992</v>
      </c>
      <c r="CT148" s="73">
        <v>1803737.5699999998</v>
      </c>
      <c r="CU148" s="73">
        <v>1747734.1800000002</v>
      </c>
      <c r="CV148" s="73">
        <v>1747408.1199999994</v>
      </c>
      <c r="CW148" s="73">
        <v>1469599.0800000003</v>
      </c>
      <c r="CX148" s="73">
        <v>1498919.29</v>
      </c>
      <c r="CY148" s="77"/>
      <c r="CZ148" s="4">
        <v>192</v>
      </c>
      <c r="DA148" s="76" t="str">
        <f t="shared" si="10"/>
        <v>L192</v>
      </c>
      <c r="DB148" s="71">
        <v>1.7144875230724139</v>
      </c>
      <c r="DC148" s="71">
        <v>1.5751950374764012</v>
      </c>
      <c r="DD148" s="71">
        <v>0.51399586113104434</v>
      </c>
      <c r="DE148" s="71">
        <v>0.54302363514064977</v>
      </c>
      <c r="DF148" s="71">
        <v>0.4618212857681589</v>
      </c>
      <c r="DG148" s="71">
        <v>0.45723654005637149</v>
      </c>
      <c r="DH148" s="71">
        <v>0.46482776381638352</v>
      </c>
      <c r="DI148" s="71">
        <v>0.40628655752379716</v>
      </c>
      <c r="DJ148" s="71">
        <v>0.5072817594403225</v>
      </c>
      <c r="DK148" s="71">
        <v>0.36023578549997448</v>
      </c>
      <c r="DL148" s="71">
        <v>0.42122668168979832</v>
      </c>
      <c r="DM148" s="71">
        <v>0.32724130301257204</v>
      </c>
      <c r="DN148" s="71">
        <v>0.16554036568083658</v>
      </c>
      <c r="DO148" s="71">
        <v>0.39970232741343475</v>
      </c>
      <c r="DQ148" s="71"/>
      <c r="DR148" s="71"/>
      <c r="DS148" s="71"/>
      <c r="DT148" s="71"/>
      <c r="DU148" s="71"/>
      <c r="DV148" s="71"/>
      <c r="DW148" s="71"/>
      <c r="DX148" s="71"/>
      <c r="DY148" s="71"/>
      <c r="DZ148" s="71"/>
      <c r="EA148" s="71"/>
      <c r="EB148" s="71"/>
      <c r="EC148" s="71"/>
      <c r="ED148" s="71"/>
    </row>
    <row r="149" spans="1:134">
      <c r="A149" s="4">
        <v>238</v>
      </c>
      <c r="B149" s="46" t="s">
        <v>1538</v>
      </c>
      <c r="C149" s="65" t="str">
        <f t="shared" si="9"/>
        <v>L238</v>
      </c>
      <c r="D149" s="69">
        <v>513453.52000000008</v>
      </c>
      <c r="E149" s="68">
        <v>5795865.879999998</v>
      </c>
      <c r="F149" s="69">
        <v>49105.020000000019</v>
      </c>
      <c r="G149" s="69">
        <v>107085.36999999918</v>
      </c>
      <c r="H149" s="70">
        <v>84.958852546226694</v>
      </c>
      <c r="I149" s="70">
        <v>1.8823958810110453</v>
      </c>
      <c r="J149" s="69">
        <v>885084.39</v>
      </c>
      <c r="K149" s="69">
        <v>827438.12999999966</v>
      </c>
      <c r="L149" s="69">
        <v>777566.16</v>
      </c>
      <c r="M149" s="69">
        <v>1031407.57</v>
      </c>
      <c r="N149" s="69">
        <v>1217522.5499999998</v>
      </c>
      <c r="O149" s="69">
        <v>1384932.02</v>
      </c>
      <c r="P149" s="69">
        <v>685184.97000000009</v>
      </c>
      <c r="Q149" s="69">
        <v>707788.10000000021</v>
      </c>
      <c r="R149" s="69">
        <v>1443359.4000000001</v>
      </c>
      <c r="S149" s="69">
        <v>750518.25</v>
      </c>
      <c r="T149" s="69">
        <v>855184.58000000031</v>
      </c>
      <c r="U149" s="69">
        <v>840377.05999999994</v>
      </c>
      <c r="V149" s="69">
        <v>513453.52000000008</v>
      </c>
      <c r="W149" s="70">
        <v>105.2213762582935</v>
      </c>
      <c r="X149" s="70">
        <v>91.916990704951061</v>
      </c>
      <c r="Y149" s="70">
        <v>90.866650099998722</v>
      </c>
      <c r="Z149" s="71">
        <v>103.3350736459076</v>
      </c>
      <c r="AA149" s="71">
        <v>111.75524109201424</v>
      </c>
      <c r="AB149" s="71">
        <v>93.82827938563598</v>
      </c>
      <c r="AC149" s="71">
        <v>79.520629889994979</v>
      </c>
      <c r="AD149" s="71">
        <v>75.047009132051343</v>
      </c>
      <c r="AE149" s="71">
        <v>85.974231969939353</v>
      </c>
      <c r="AF149" s="71">
        <v>82.568834469941137</v>
      </c>
      <c r="AG149" s="71">
        <v>90.513501518650685</v>
      </c>
      <c r="AH149" s="71">
        <v>90.096233723677514</v>
      </c>
      <c r="AI149" s="71">
        <v>93.043971808469649</v>
      </c>
      <c r="AJ149" s="71">
        <v>-7.431480752295494</v>
      </c>
      <c r="AK149" s="71">
        <v>-19.804319733060936</v>
      </c>
      <c r="AL149" s="71">
        <v>-34.969426355031089</v>
      </c>
      <c r="AM149" s="71">
        <v>-17.241989754996201</v>
      </c>
      <c r="AN149" s="71">
        <v>-26.841743180373712</v>
      </c>
      <c r="AO149" s="71">
        <v>-28.226871846313394</v>
      </c>
      <c r="AP149" s="71">
        <v>-26.599880519724085</v>
      </c>
      <c r="AQ149" s="71">
        <v>-4.6206878996155609</v>
      </c>
      <c r="AR149" s="71">
        <v>76.406828419599691</v>
      </c>
      <c r="AS149" s="71">
        <v>-41.165344221715742</v>
      </c>
      <c r="AT149" s="71">
        <v>16.874043479677468</v>
      </c>
      <c r="AU149" s="71">
        <v>16.185211859438443</v>
      </c>
      <c r="AV149" s="72">
        <v>10.575035775931219</v>
      </c>
      <c r="AW149" s="73">
        <v>-71055.339999999851</v>
      </c>
      <c r="AX149" s="73">
        <v>-204335.81000000029</v>
      </c>
      <c r="AY149" s="73">
        <v>-418127.06000000017</v>
      </c>
      <c r="AZ149" s="73">
        <v>-214885.77000000037</v>
      </c>
      <c r="BA149" s="73">
        <v>-445864.76000000047</v>
      </c>
      <c r="BB149" s="73">
        <v>-516008.7099999995</v>
      </c>
      <c r="BC149" s="73">
        <v>-248308.02000000037</v>
      </c>
      <c r="BD149" s="73">
        <v>-34289.069999999483</v>
      </c>
      <c r="BE149" s="73">
        <v>625160.12000000011</v>
      </c>
      <c r="BF149" s="73">
        <v>-525121.48999999953</v>
      </c>
      <c r="BG149" s="73">
        <v>123469.86000000045</v>
      </c>
      <c r="BH149" s="73">
        <v>117068.95000000007</v>
      </c>
      <c r="BI149" s="73">
        <v>49105.020000000019</v>
      </c>
      <c r="BJ149" s="71">
        <v>15.330835576518453</v>
      </c>
      <c r="BK149" s="71">
        <v>12.983530101970173</v>
      </c>
      <c r="BL149" s="71">
        <v>13.250009391875103</v>
      </c>
      <c r="BM149" s="71">
        <v>13.918896509828553</v>
      </c>
      <c r="BN149" s="71">
        <v>3.9125025715257484</v>
      </c>
      <c r="BO149" s="71">
        <v>6.1698773993859586</v>
      </c>
      <c r="BP149" s="71">
        <v>18.763915656991397</v>
      </c>
      <c r="BQ149" s="71">
        <v>21.025789261602405</v>
      </c>
      <c r="BR149" s="72">
        <v>16.422038976381838</v>
      </c>
      <c r="BS149" s="72">
        <v>13.960046523083548</v>
      </c>
      <c r="BT149" s="71">
        <v>18.726362929083905</v>
      </c>
      <c r="BU149" s="71">
        <v>17.41776812850016</v>
      </c>
      <c r="BV149" s="71">
        <v>16.439881678969897</v>
      </c>
      <c r="BW149" s="71">
        <v>15.979045445858929</v>
      </c>
      <c r="BX149" s="75">
        <v>16269</v>
      </c>
      <c r="BY149" s="75">
        <v>15688</v>
      </c>
      <c r="BZ149" s="75">
        <v>14935</v>
      </c>
      <c r="CA149" s="75">
        <v>16555</v>
      </c>
      <c r="CB149" s="75">
        <v>19997</v>
      </c>
      <c r="CC149" s="75">
        <v>21528</v>
      </c>
      <c r="CD149" s="75">
        <v>13812</v>
      </c>
      <c r="CE149" s="75">
        <v>13977</v>
      </c>
      <c r="CF149" s="75">
        <v>21522</v>
      </c>
      <c r="CG149" s="75">
        <v>14994</v>
      </c>
      <c r="CH149" s="75">
        <v>15643</v>
      </c>
      <c r="CI149" s="75">
        <v>15779</v>
      </c>
      <c r="CJ149" s="75">
        <v>8702</v>
      </c>
      <c r="CK149" s="75">
        <v>104429</v>
      </c>
      <c r="CL149" s="73">
        <v>1993347.2500000002</v>
      </c>
      <c r="CM149" s="73">
        <v>1842989.2599999998</v>
      </c>
      <c r="CN149" s="73">
        <v>2059531.1099999999</v>
      </c>
      <c r="CO149" s="73">
        <v>2333577.3400000008</v>
      </c>
      <c r="CP149" s="73">
        <v>2196660.79</v>
      </c>
      <c r="CQ149" s="73">
        <v>1759968.1800000002</v>
      </c>
      <c r="CR149" s="73">
        <v>1832562.2500000002</v>
      </c>
      <c r="CS149" s="73">
        <v>1857949.6899999997</v>
      </c>
      <c r="CT149" s="73">
        <v>1825201.49</v>
      </c>
      <c r="CU149" s="73">
        <v>1994517.3100000003</v>
      </c>
      <c r="CV149" s="73">
        <v>1998069.8099999996</v>
      </c>
      <c r="CW149" s="73">
        <v>2022320.0700000005</v>
      </c>
      <c r="CX149" s="73">
        <v>2044889.58</v>
      </c>
      <c r="CY149" s="77"/>
      <c r="CZ149" s="4">
        <v>238</v>
      </c>
      <c r="DA149" s="76" t="str">
        <f t="shared" si="10"/>
        <v>L238</v>
      </c>
      <c r="DB149" s="71">
        <v>1.5095141313306604</v>
      </c>
      <c r="DC149" s="71">
        <v>0.99649340248462881</v>
      </c>
      <c r="DD149" s="71">
        <v>0.86355104554858153</v>
      </c>
      <c r="DE149" s="71">
        <v>0.42694825058379471</v>
      </c>
      <c r="DF149" s="71">
        <v>0.59455533930743365</v>
      </c>
      <c r="DG149" s="71">
        <v>0.3339456632068396</v>
      </c>
      <c r="DH149" s="71">
        <v>0.39680341571105948</v>
      </c>
      <c r="DI149" s="71">
        <v>0.14715105589875638</v>
      </c>
      <c r="DJ149" s="71">
        <v>0.11323276567583936</v>
      </c>
      <c r="DK149" s="71">
        <v>0.10753542226634588</v>
      </c>
      <c r="DL149" s="71">
        <v>0.10965027494229404</v>
      </c>
      <c r="DM149" s="71">
        <v>0.12257776061149138</v>
      </c>
      <c r="DN149" s="71">
        <v>0.18052587663516867</v>
      </c>
      <c r="DO149" s="71">
        <v>0.1573602570844902</v>
      </c>
      <c r="DQ149" s="71"/>
      <c r="DR149" s="71"/>
      <c r="DS149" s="71"/>
      <c r="DT149" s="71"/>
      <c r="DU149" s="71"/>
      <c r="DV149" s="71"/>
      <c r="DW149" s="71"/>
      <c r="DX149" s="71"/>
      <c r="DY149" s="71"/>
      <c r="DZ149" s="71"/>
      <c r="EA149" s="71"/>
      <c r="EB149" s="71"/>
      <c r="EC149" s="71"/>
      <c r="ED149" s="71"/>
    </row>
    <row r="150" spans="1:134">
      <c r="A150" s="4">
        <v>236</v>
      </c>
      <c r="B150" s="46" t="s">
        <v>1546</v>
      </c>
      <c r="C150" s="65" t="str">
        <f t="shared" si="9"/>
        <v>L236</v>
      </c>
      <c r="D150" s="69">
        <v>1220730.8900000001</v>
      </c>
      <c r="E150" s="68">
        <v>10516020.720000001</v>
      </c>
      <c r="F150" s="69">
        <v>387143.31000000006</v>
      </c>
      <c r="G150" s="69">
        <v>2646726.8600000041</v>
      </c>
      <c r="H150" s="70">
        <v>108.26832677356646</v>
      </c>
      <c r="I150" s="70">
        <v>33.633600512155802</v>
      </c>
      <c r="J150" s="69">
        <v>1604509.08</v>
      </c>
      <c r="K150" s="69">
        <v>1174313.9900000002</v>
      </c>
      <c r="L150" s="69">
        <v>1167749.7800000003</v>
      </c>
      <c r="M150" s="69">
        <v>1714817.5400000005</v>
      </c>
      <c r="N150" s="69">
        <v>2186119.27</v>
      </c>
      <c r="O150" s="69">
        <v>1855373.6</v>
      </c>
      <c r="P150" s="69">
        <v>1104132.93</v>
      </c>
      <c r="Q150" s="69">
        <v>1155845.6299999997</v>
      </c>
      <c r="R150" s="69">
        <v>2855609.4299999997</v>
      </c>
      <c r="S150" s="69">
        <v>1187029.8299999998</v>
      </c>
      <c r="T150" s="69">
        <v>1328660.4000000001</v>
      </c>
      <c r="U150" s="69">
        <v>1664011.61</v>
      </c>
      <c r="V150" s="69">
        <v>1220730.8900000001</v>
      </c>
      <c r="W150" s="70">
        <v>125.55488803736546</v>
      </c>
      <c r="X150" s="70">
        <v>104.2840687848955</v>
      </c>
      <c r="Y150" s="70">
        <v>104.38456313287996</v>
      </c>
      <c r="Z150" s="71">
        <v>119.03605841328135</v>
      </c>
      <c r="AA150" s="71">
        <v>89.452807787014123</v>
      </c>
      <c r="AB150" s="71">
        <v>87.208549085182568</v>
      </c>
      <c r="AC150" s="71">
        <v>103.49074956951343</v>
      </c>
      <c r="AD150" s="71">
        <v>103.52315644292429</v>
      </c>
      <c r="AE150" s="71">
        <v>111.24701291936283</v>
      </c>
      <c r="AF150" s="71">
        <v>104.74098636922442</v>
      </c>
      <c r="AG150" s="71">
        <v>95.60777835827038</v>
      </c>
      <c r="AH150" s="71">
        <v>120.09304253253291</v>
      </c>
      <c r="AI150" s="71">
        <v>115.81727428988877</v>
      </c>
      <c r="AJ150" s="71">
        <v>-3.7550136335995021</v>
      </c>
      <c r="AK150" s="71">
        <v>-6.9332138571758017</v>
      </c>
      <c r="AL150" s="71">
        <v>-10.772152455367035</v>
      </c>
      <c r="AM150" s="71">
        <v>6.3033581266913608E-2</v>
      </c>
      <c r="AN150" s="71">
        <v>-17.883814498599037</v>
      </c>
      <c r="AO150" s="71">
        <v>-7.7460683399443013</v>
      </c>
      <c r="AP150" s="71">
        <v>3.2271851515399907</v>
      </c>
      <c r="AQ150" s="71">
        <v>30.782630729181371</v>
      </c>
      <c r="AR150" s="71">
        <v>124.91907417798846</v>
      </c>
      <c r="AS150" s="71">
        <v>-29.262806941943854</v>
      </c>
      <c r="AT150" s="71">
        <v>24.318621346520541</v>
      </c>
      <c r="AU150" s="71">
        <v>56.121286215757536</v>
      </c>
      <c r="AV150" s="72">
        <v>46.443027618045839</v>
      </c>
      <c r="AW150" s="73">
        <v>-62600.179999999702</v>
      </c>
      <c r="AX150" s="73">
        <v>-87483.089999999618</v>
      </c>
      <c r="AY150" s="73">
        <v>-140978.16999999969</v>
      </c>
      <c r="AZ150" s="73">
        <v>1080.230000000447</v>
      </c>
      <c r="BA150" s="73">
        <v>-476107.73999999976</v>
      </c>
      <c r="BB150" s="73">
        <v>-139766.29999999981</v>
      </c>
      <c r="BC150" s="73">
        <v>34518.440000000177</v>
      </c>
      <c r="BD150" s="73">
        <v>272054.23999999953</v>
      </c>
      <c r="BE150" s="73">
        <v>1585993.04</v>
      </c>
      <c r="BF150" s="73">
        <v>-491054.6099999994</v>
      </c>
      <c r="BG150" s="73">
        <v>259906.27000000002</v>
      </c>
      <c r="BH150" s="73">
        <v>598166.17000000016</v>
      </c>
      <c r="BI150" s="73">
        <v>387143.31000000006</v>
      </c>
      <c r="BJ150" s="71">
        <v>13.757532088414168</v>
      </c>
      <c r="BK150" s="71">
        <v>11.629577958099693</v>
      </c>
      <c r="BL150" s="71">
        <v>10.617461779944342</v>
      </c>
      <c r="BM150" s="71">
        <v>12.092942132641038</v>
      </c>
      <c r="BN150" s="71">
        <v>-5.4282555771844949</v>
      </c>
      <c r="BO150" s="71">
        <v>8.6557352075476768</v>
      </c>
      <c r="BP150" s="71">
        <v>21.099029002141037</v>
      </c>
      <c r="BQ150" s="71">
        <v>20.041884018593155</v>
      </c>
      <c r="BR150" s="72">
        <v>6.9174819298446915</v>
      </c>
      <c r="BS150" s="72">
        <v>16.332707679041114</v>
      </c>
      <c r="BT150" s="71">
        <v>17.260797195426996</v>
      </c>
      <c r="BU150" s="71">
        <v>16.374402290179141</v>
      </c>
      <c r="BV150" s="71">
        <v>16.380448256574908</v>
      </c>
      <c r="BW150" s="71">
        <v>13.393469689533486</v>
      </c>
      <c r="BX150" s="75">
        <v>30707</v>
      </c>
      <c r="BY150" s="75">
        <v>23101</v>
      </c>
      <c r="BZ150" s="75">
        <v>23048</v>
      </c>
      <c r="CA150" s="75">
        <v>26946</v>
      </c>
      <c r="CB150" s="75">
        <v>28275</v>
      </c>
      <c r="CC150" s="75">
        <v>32511</v>
      </c>
      <c r="CD150" s="75">
        <v>23398</v>
      </c>
      <c r="CE150" s="75">
        <v>24981</v>
      </c>
      <c r="CF150" s="75">
        <v>36866</v>
      </c>
      <c r="CG150" s="75">
        <v>24477</v>
      </c>
      <c r="CH150" s="75">
        <v>27668</v>
      </c>
      <c r="CI150" s="75">
        <v>35516</v>
      </c>
      <c r="CJ150" s="75">
        <v>24407</v>
      </c>
      <c r="CK150" s="75">
        <v>197313</v>
      </c>
      <c r="CL150" s="73">
        <v>1420775.4199999997</v>
      </c>
      <c r="CM150" s="73">
        <v>1813155.85</v>
      </c>
      <c r="CN150" s="73">
        <v>2102949.4500000002</v>
      </c>
      <c r="CO150" s="73">
        <v>2070638.6099999996</v>
      </c>
      <c r="CP150" s="73">
        <v>2137090.6800000002</v>
      </c>
      <c r="CQ150" s="73">
        <v>1675619.68</v>
      </c>
      <c r="CR150" s="73">
        <v>1699394.8700000003</v>
      </c>
      <c r="CS150" s="73">
        <v>2103426.6799999988</v>
      </c>
      <c r="CT150" s="73">
        <v>1488820.39</v>
      </c>
      <c r="CU150" s="73">
        <v>1382386.29</v>
      </c>
      <c r="CV150" s="73">
        <v>1357391.1300000001</v>
      </c>
      <c r="CW150" s="73">
        <v>1738967.4199999997</v>
      </c>
      <c r="CX150" s="73">
        <v>1689557.7099999997</v>
      </c>
      <c r="CY150" s="77"/>
      <c r="CZ150" s="4">
        <v>236</v>
      </c>
      <c r="DA150" s="76" t="str">
        <f t="shared" si="10"/>
        <v>L236</v>
      </c>
      <c r="DB150" s="71">
        <v>1.0960842324315374</v>
      </c>
      <c r="DC150" s="71">
        <v>2.3550172541516807</v>
      </c>
      <c r="DD150" s="71">
        <v>0.61844145394378858</v>
      </c>
      <c r="DE150" s="71">
        <v>0.92240554411330966</v>
      </c>
      <c r="DF150" s="71">
        <v>1.7283933080445721</v>
      </c>
      <c r="DG150" s="71">
        <v>0.48844788448019544</v>
      </c>
      <c r="DH150" s="71">
        <v>0.21792838297858358</v>
      </c>
      <c r="DI150" s="71">
        <v>1.0438687373050803</v>
      </c>
      <c r="DJ150" s="71">
        <v>0.36065166705938206</v>
      </c>
      <c r="DK150" s="71">
        <v>8.9209239870499252E-2</v>
      </c>
      <c r="DL150" s="71">
        <v>0.12787535744270265</v>
      </c>
      <c r="DM150" s="71">
        <v>0.11774212920117426</v>
      </c>
      <c r="DN150" s="71">
        <v>0.1574424835365727</v>
      </c>
      <c r="DO150" s="71">
        <v>0.29847488380232906</v>
      </c>
      <c r="DQ150" s="71"/>
      <c r="DR150" s="71"/>
      <c r="DS150" s="71"/>
      <c r="DT150" s="71"/>
      <c r="DU150" s="71"/>
      <c r="DV150" s="71"/>
      <c r="DW150" s="71"/>
      <c r="DX150" s="71"/>
      <c r="DY150" s="71"/>
      <c r="DZ150" s="71"/>
      <c r="EA150" s="71"/>
      <c r="EB150" s="71"/>
      <c r="EC150" s="71"/>
      <c r="ED150" s="71"/>
    </row>
    <row r="151" spans="1:134">
      <c r="A151" s="4">
        <v>231</v>
      </c>
      <c r="B151" s="46" t="s">
        <v>1555</v>
      </c>
      <c r="C151" s="65" t="str">
        <f t="shared" si="9"/>
        <v>L231</v>
      </c>
      <c r="D151" s="69">
        <v>726970.73</v>
      </c>
      <c r="E151" s="68">
        <v>8158118.2500000009</v>
      </c>
      <c r="F151" s="69">
        <v>119146.68999999994</v>
      </c>
      <c r="G151" s="69">
        <v>590735.09000000078</v>
      </c>
      <c r="H151" s="70">
        <v>86.647571324108341</v>
      </c>
      <c r="I151" s="70">
        <v>7.8063324865395245</v>
      </c>
      <c r="J151" s="69">
        <v>1231204.1700000002</v>
      </c>
      <c r="K151" s="69">
        <v>1071060.5899999999</v>
      </c>
      <c r="L151" s="69">
        <v>1001546.8300000002</v>
      </c>
      <c r="M151" s="69">
        <v>1501503.3900000004</v>
      </c>
      <c r="N151" s="69">
        <v>1628467.91</v>
      </c>
      <c r="O151" s="69">
        <v>2075977.7600000002</v>
      </c>
      <c r="P151" s="69">
        <v>1039421.5399999998</v>
      </c>
      <c r="Q151" s="69">
        <v>982164.22</v>
      </c>
      <c r="R151" s="69">
        <v>2116409.8100000005</v>
      </c>
      <c r="S151" s="69">
        <v>953903.09000000032</v>
      </c>
      <c r="T151" s="69">
        <v>1150813.95</v>
      </c>
      <c r="U151" s="69">
        <v>1188434.9099999997</v>
      </c>
      <c r="V151" s="69">
        <v>726970.73</v>
      </c>
      <c r="W151" s="70">
        <v>106.6054563045504</v>
      </c>
      <c r="X151" s="70">
        <v>98.030129716664405</v>
      </c>
      <c r="Y151" s="70">
        <v>85.788569623117596</v>
      </c>
      <c r="Z151" s="71">
        <v>102.43237888222474</v>
      </c>
      <c r="AA151" s="71">
        <v>99.577008771070453</v>
      </c>
      <c r="AB151" s="71">
        <v>100.16773145695777</v>
      </c>
      <c r="AC151" s="71">
        <v>83.279673646205282</v>
      </c>
      <c r="AD151" s="71">
        <v>82.730872227932565</v>
      </c>
      <c r="AE151" s="71">
        <v>90.602162270770236</v>
      </c>
      <c r="AF151" s="71">
        <v>86.199358124735483</v>
      </c>
      <c r="AG151" s="71">
        <v>85.361294971105153</v>
      </c>
      <c r="AH151" s="71">
        <v>83.082467863717</v>
      </c>
      <c r="AI151" s="71">
        <v>95.800219682042808</v>
      </c>
      <c r="AJ151" s="71">
        <v>6.1635290658711428</v>
      </c>
      <c r="AK151" s="71">
        <v>-12.542904015902323</v>
      </c>
      <c r="AL151" s="71">
        <v>-22.429030431840967</v>
      </c>
      <c r="AM151" s="71">
        <v>0.38006554673122306</v>
      </c>
      <c r="AN151" s="71">
        <v>-16.069673635043113</v>
      </c>
      <c r="AO151" s="71">
        <v>-8.2842761611942262</v>
      </c>
      <c r="AP151" s="71">
        <v>-15.625473247351563</v>
      </c>
      <c r="AQ151" s="71">
        <v>4.1604362468403933</v>
      </c>
      <c r="AR151" s="71">
        <v>107.84218495450912</v>
      </c>
      <c r="AS151" s="71">
        <v>-40.730252004036707</v>
      </c>
      <c r="AT151" s="71">
        <v>10.399212065393982</v>
      </c>
      <c r="AU151" s="71">
        <v>6.624737507996814</v>
      </c>
      <c r="AV151" s="72">
        <v>19.60216808798809</v>
      </c>
      <c r="AW151" s="73">
        <v>71479.940000000177</v>
      </c>
      <c r="AX151" s="73">
        <v>-153609.15000000014</v>
      </c>
      <c r="AY151" s="73">
        <v>-289589.31999999972</v>
      </c>
      <c r="AZ151" s="73">
        <v>5685.0900000005495</v>
      </c>
      <c r="BA151" s="73">
        <v>-311793.70999999996</v>
      </c>
      <c r="BB151" s="73">
        <v>-153167.10999999987</v>
      </c>
      <c r="BC151" s="73">
        <v>-192492.38000000012</v>
      </c>
      <c r="BD151" s="73">
        <v>39230.169999999809</v>
      </c>
      <c r="BE151" s="73">
        <v>1098132.5000000005</v>
      </c>
      <c r="BF151" s="73">
        <v>-655523.50999999978</v>
      </c>
      <c r="BG151" s="73">
        <v>108402.56999999983</v>
      </c>
      <c r="BH151" s="73">
        <v>73839.049999999581</v>
      </c>
      <c r="BI151" s="73">
        <v>119146.68999999994</v>
      </c>
      <c r="BJ151" s="71">
        <v>20.091450634119639</v>
      </c>
      <c r="BK151" s="71">
        <v>14.726441653105919</v>
      </c>
      <c r="BL151" s="71">
        <v>15.554804308243362</v>
      </c>
      <c r="BM151" s="71">
        <v>14.38702027885374</v>
      </c>
      <c r="BN151" s="71">
        <v>4.2794172602771932</v>
      </c>
      <c r="BO151" s="71">
        <v>11.140968693883959</v>
      </c>
      <c r="BP151" s="71">
        <v>22.994751723066877</v>
      </c>
      <c r="BQ151" s="71">
        <v>24.110254651364674</v>
      </c>
      <c r="BR151" s="72">
        <v>16.569344242311526</v>
      </c>
      <c r="BS151" s="72">
        <v>17.029999893629519</v>
      </c>
      <c r="BT151" s="71">
        <v>18.904424546898717</v>
      </c>
      <c r="BU151" s="71">
        <v>18.345720489748661</v>
      </c>
      <c r="BV151" s="71">
        <v>18.318011620662805</v>
      </c>
      <c r="BW151" s="71">
        <v>17.616912215744744</v>
      </c>
      <c r="BX151" s="75">
        <v>25756</v>
      </c>
      <c r="BY151" s="75">
        <v>21124</v>
      </c>
      <c r="BZ151" s="75">
        <v>20004</v>
      </c>
      <c r="CA151" s="75">
        <v>23696</v>
      </c>
      <c r="CB151" s="75">
        <v>24009</v>
      </c>
      <c r="CC151" s="75">
        <v>32480</v>
      </c>
      <c r="CD151" s="75">
        <v>20721</v>
      </c>
      <c r="CE151" s="75">
        <v>20237</v>
      </c>
      <c r="CF151" s="75">
        <v>28498</v>
      </c>
      <c r="CG151" s="75">
        <v>19350</v>
      </c>
      <c r="CH151" s="75">
        <v>21550</v>
      </c>
      <c r="CI151" s="75">
        <v>24669</v>
      </c>
      <c r="CJ151" s="75">
        <v>14673</v>
      </c>
      <c r="CK151" s="75">
        <v>149698</v>
      </c>
      <c r="CL151" s="73">
        <v>2090675.4999999993</v>
      </c>
      <c r="CM151" s="73">
        <v>2062955.3100000003</v>
      </c>
      <c r="CN151" s="73">
        <v>2157661.4600000004</v>
      </c>
      <c r="CO151" s="73">
        <v>2428002.8100000005</v>
      </c>
      <c r="CP151" s="73">
        <v>2236550.2299999995</v>
      </c>
      <c r="CQ151" s="73">
        <v>1900856.2499999995</v>
      </c>
      <c r="CR151" s="73">
        <v>1802886.55</v>
      </c>
      <c r="CS151" s="73">
        <v>2229418.3800000004</v>
      </c>
      <c r="CT151" s="73">
        <v>2062905.5099999995</v>
      </c>
      <c r="CU151" s="73">
        <v>2171109.6100000003</v>
      </c>
      <c r="CV151" s="73">
        <v>2113635.2399999998</v>
      </c>
      <c r="CW151" s="73">
        <v>2011547.6100000003</v>
      </c>
      <c r="CX151" s="73">
        <v>2023685.8800000001</v>
      </c>
      <c r="CY151" s="77"/>
      <c r="CZ151" s="4">
        <v>231</v>
      </c>
      <c r="DA151" s="76" t="str">
        <f t="shared" si="10"/>
        <v>L231</v>
      </c>
      <c r="DB151" s="71">
        <v>1.6739727850095725</v>
      </c>
      <c r="DC151" s="71">
        <v>2.4537737726854338</v>
      </c>
      <c r="DD151" s="71">
        <v>0.71862231778448593</v>
      </c>
      <c r="DE151" s="71">
        <v>0.56207323389912855</v>
      </c>
      <c r="DF151" s="71">
        <v>0.97714850487038685</v>
      </c>
      <c r="DG151" s="71">
        <v>0.31351452487788278</v>
      </c>
      <c r="DH151" s="71">
        <v>0.35240094043807546</v>
      </c>
      <c r="DI151" s="71">
        <v>0.18399575198470741</v>
      </c>
      <c r="DJ151" s="71">
        <v>0.49282759435711415</v>
      </c>
      <c r="DK151" s="71">
        <v>0.25358789509231622</v>
      </c>
      <c r="DL151" s="71">
        <v>0.23940011610295192</v>
      </c>
      <c r="DM151" s="71">
        <v>0.18442178801445122</v>
      </c>
      <c r="DN151" s="71">
        <v>0.23181589146529583</v>
      </c>
      <c r="DO151" s="71">
        <v>0.30544033313768043</v>
      </c>
      <c r="DQ151" s="71"/>
      <c r="DR151" s="71"/>
      <c r="DS151" s="71"/>
      <c r="DT151" s="71"/>
      <c r="DU151" s="71"/>
      <c r="DV151" s="71"/>
      <c r="DW151" s="71"/>
      <c r="DX151" s="71"/>
      <c r="DY151" s="71"/>
      <c r="DZ151" s="71"/>
      <c r="EA151" s="71"/>
      <c r="EB151" s="71"/>
      <c r="EC151" s="71"/>
      <c r="ED151" s="71"/>
    </row>
    <row r="152" spans="1:134">
      <c r="A152" s="4">
        <v>223</v>
      </c>
      <c r="B152" s="46" t="s">
        <v>1563</v>
      </c>
      <c r="C152" s="65" t="str">
        <f t="shared" si="9"/>
        <v>L223</v>
      </c>
      <c r="D152" s="69">
        <v>276106.61999999994</v>
      </c>
      <c r="E152" s="68">
        <v>3356200.9399999981</v>
      </c>
      <c r="F152" s="69">
        <v>42670.929999999993</v>
      </c>
      <c r="G152" s="69">
        <v>641627.32999999868</v>
      </c>
      <c r="H152" s="70">
        <v>100.46082058742959</v>
      </c>
      <c r="I152" s="70">
        <v>23.636394593845587</v>
      </c>
      <c r="J152" s="69">
        <v>428478.04</v>
      </c>
      <c r="K152" s="69">
        <v>409270.1399999999</v>
      </c>
      <c r="L152" s="69">
        <v>400930.74999999983</v>
      </c>
      <c r="M152" s="69">
        <v>514552.08</v>
      </c>
      <c r="N152" s="69">
        <v>677380.21000000008</v>
      </c>
      <c r="O152" s="69">
        <v>640702.60000000009</v>
      </c>
      <c r="P152" s="69">
        <v>387848.17</v>
      </c>
      <c r="Q152" s="69">
        <v>375737.60999999987</v>
      </c>
      <c r="R152" s="69">
        <v>998646.34000000008</v>
      </c>
      <c r="S152" s="69">
        <v>427765.11</v>
      </c>
      <c r="T152" s="69">
        <v>436192.68</v>
      </c>
      <c r="U152" s="69">
        <v>453904.40999999992</v>
      </c>
      <c r="V152" s="69">
        <v>276106.61999999994</v>
      </c>
      <c r="W152" s="70">
        <v>107.96510212680357</v>
      </c>
      <c r="X152" s="70">
        <v>99.978904939517065</v>
      </c>
      <c r="Y152" s="70">
        <v>100.33405499576217</v>
      </c>
      <c r="Z152" s="71">
        <v>103.36733663342628</v>
      </c>
      <c r="AA152" s="71">
        <v>111.41386043126973</v>
      </c>
      <c r="AB152" s="71">
        <v>106.15296400107313</v>
      </c>
      <c r="AC152" s="71">
        <v>100.15747121925911</v>
      </c>
      <c r="AD152" s="71">
        <v>90.525060568683344</v>
      </c>
      <c r="AE152" s="71">
        <v>102.4460612458026</v>
      </c>
      <c r="AF152" s="71">
        <v>109.43543583917162</v>
      </c>
      <c r="AG152" s="71">
        <v>97.622133784404994</v>
      </c>
      <c r="AH152" s="71">
        <v>102.27627254021581</v>
      </c>
      <c r="AI152" s="71">
        <v>97.841657694046958</v>
      </c>
      <c r="AJ152" s="71">
        <v>6.4875860425271492</v>
      </c>
      <c r="AK152" s="71">
        <v>-6.16950160677826</v>
      </c>
      <c r="AL152" s="71">
        <v>-9.8755532820990695</v>
      </c>
      <c r="AM152" s="71">
        <v>1.8629349923690919</v>
      </c>
      <c r="AN152" s="71">
        <v>1.9729850104967417</v>
      </c>
      <c r="AO152" s="71">
        <v>3.340775817524344</v>
      </c>
      <c r="AP152" s="71">
        <v>3.997939927438976</v>
      </c>
      <c r="AQ152" s="71">
        <v>15.414990393592976</v>
      </c>
      <c r="AR152" s="71">
        <v>143.73354643042848</v>
      </c>
      <c r="AS152" s="71">
        <v>-38.140617324564786</v>
      </c>
      <c r="AT152" s="71">
        <v>28.639988845115582</v>
      </c>
      <c r="AU152" s="71">
        <v>32.594556980591527</v>
      </c>
      <c r="AV152" s="72">
        <v>18.279522724224396</v>
      </c>
      <c r="AW152" s="73">
        <v>26104.340000000084</v>
      </c>
      <c r="AX152" s="73">
        <v>-26910.150000000198</v>
      </c>
      <c r="AY152" s="73">
        <v>-43932.73000000004</v>
      </c>
      <c r="AZ152" s="73">
        <v>9410.4599999999627</v>
      </c>
      <c r="BA152" s="73">
        <v>13724.479999999981</v>
      </c>
      <c r="BB152" s="73">
        <v>40051.10000000021</v>
      </c>
      <c r="BC152" s="73">
        <v>14909.849999999977</v>
      </c>
      <c r="BD152" s="73">
        <v>50184.04999999993</v>
      </c>
      <c r="BE152" s="73">
        <v>588917.62</v>
      </c>
      <c r="BF152" s="73">
        <v>-263746.9800000001</v>
      </c>
      <c r="BG152" s="73">
        <v>97112.520000000135</v>
      </c>
      <c r="BH152" s="73">
        <v>111579.33999999985</v>
      </c>
      <c r="BI152" s="73">
        <v>42670.929999999993</v>
      </c>
      <c r="BJ152" s="71">
        <v>14.939179371809519</v>
      </c>
      <c r="BK152" s="71">
        <v>14.75011807756902</v>
      </c>
      <c r="BL152" s="71">
        <v>11.116497963506216</v>
      </c>
      <c r="BM152" s="71">
        <v>9.4578907685981104</v>
      </c>
      <c r="BN152" s="71">
        <v>2.1617612337939534</v>
      </c>
      <c r="BO152" s="71">
        <v>10.701051370591379</v>
      </c>
      <c r="BP152" s="71">
        <v>17.00912412785345</v>
      </c>
      <c r="BQ152" s="71">
        <v>18.855093880554943</v>
      </c>
      <c r="BR152" s="72">
        <v>12.283964535935601</v>
      </c>
      <c r="BS152" s="72">
        <v>16.79409299929711</v>
      </c>
      <c r="BT152" s="71">
        <v>19.052325687891518</v>
      </c>
      <c r="BU152" s="71">
        <v>18.384649763276656</v>
      </c>
      <c r="BV152" s="71">
        <v>15.535189676043306</v>
      </c>
      <c r="BW152" s="71">
        <v>14.483335675229796</v>
      </c>
      <c r="BX152" s="75">
        <v>10531</v>
      </c>
      <c r="BY152" s="75">
        <v>11252</v>
      </c>
      <c r="BZ152" s="75">
        <v>10089</v>
      </c>
      <c r="CA152" s="75">
        <v>10783</v>
      </c>
      <c r="CB152" s="75">
        <v>13363</v>
      </c>
      <c r="CC152" s="75">
        <v>13634</v>
      </c>
      <c r="CD152" s="75">
        <v>10163</v>
      </c>
      <c r="CE152" s="75">
        <v>9871</v>
      </c>
      <c r="CF152" s="75">
        <v>16743</v>
      </c>
      <c r="CG152" s="75">
        <v>10918</v>
      </c>
      <c r="CH152" s="75">
        <v>11254</v>
      </c>
      <c r="CI152" s="75">
        <v>11279</v>
      </c>
      <c r="CJ152" s="75">
        <v>6843</v>
      </c>
      <c r="CK152" s="75">
        <v>77071</v>
      </c>
      <c r="CL152" s="73">
        <v>1073189.5499999998</v>
      </c>
      <c r="CM152" s="73">
        <v>1053831.7799999998</v>
      </c>
      <c r="CN152" s="73">
        <v>1138096.1200000003</v>
      </c>
      <c r="CO152" s="73">
        <v>1279659.51</v>
      </c>
      <c r="CP152" s="73">
        <v>1484622.7499999995</v>
      </c>
      <c r="CQ152" s="73">
        <v>1281194.2399999998</v>
      </c>
      <c r="CR152" s="73">
        <v>1133587.5000000002</v>
      </c>
      <c r="CS152" s="73">
        <v>1597930.8600000008</v>
      </c>
      <c r="CT152" s="73">
        <v>1254982.5499999996</v>
      </c>
      <c r="CU152" s="73">
        <v>1222588.2200000004</v>
      </c>
      <c r="CV152" s="73">
        <v>1242826.7600000005</v>
      </c>
      <c r="CW152" s="73">
        <v>1247630.1600000004</v>
      </c>
      <c r="CX152" s="73">
        <v>1331942.1399999999</v>
      </c>
      <c r="CY152" s="77"/>
      <c r="CZ152" s="4">
        <v>223</v>
      </c>
      <c r="DA152" s="76" t="str">
        <f t="shared" si="10"/>
        <v>L223</v>
      </c>
      <c r="DB152" s="71">
        <v>2.1533120781019379</v>
      </c>
      <c r="DC152" s="71">
        <v>1.9911929093648579</v>
      </c>
      <c r="DD152" s="71">
        <v>0.84263742521777474</v>
      </c>
      <c r="DE152" s="71">
        <v>0.76711885117388723</v>
      </c>
      <c r="DF152" s="71">
        <v>1.2523880622398664</v>
      </c>
      <c r="DG152" s="71">
        <v>0.73930367361510607</v>
      </c>
      <c r="DH152" s="71">
        <v>0.71210809538966657</v>
      </c>
      <c r="DI152" s="71">
        <v>0.68038254023638334</v>
      </c>
      <c r="DJ152" s="71">
        <v>0.24088292173223999</v>
      </c>
      <c r="DK152" s="71">
        <v>0.23691139466955213</v>
      </c>
      <c r="DL152" s="71">
        <v>0.29296913570576794</v>
      </c>
      <c r="DM152" s="71">
        <v>0.22026442626057194</v>
      </c>
      <c r="DN152" s="71">
        <v>0.31968086908293147</v>
      </c>
      <c r="DO152" s="71">
        <v>0.35500419572596548</v>
      </c>
      <c r="DQ152" s="71"/>
      <c r="DR152" s="71"/>
      <c r="DS152" s="71"/>
      <c r="DT152" s="71"/>
      <c r="DU152" s="71"/>
      <c r="DV152" s="71"/>
      <c r="DW152" s="71"/>
      <c r="DX152" s="71"/>
      <c r="DY152" s="71"/>
      <c r="DZ152" s="71"/>
      <c r="EA152" s="71"/>
      <c r="EB152" s="71"/>
      <c r="EC152" s="71"/>
      <c r="ED152" s="71"/>
    </row>
    <row r="153" spans="1:134">
      <c r="A153" s="4">
        <v>233</v>
      </c>
      <c r="B153" s="46" t="s">
        <v>1571</v>
      </c>
      <c r="C153" s="65" t="str">
        <f t="shared" si="9"/>
        <v>L233</v>
      </c>
      <c r="D153" s="69">
        <v>2699.0299999999997</v>
      </c>
      <c r="E153" s="68">
        <v>3882521.0300000003</v>
      </c>
      <c r="F153" s="69">
        <v>-469855.12999999995</v>
      </c>
      <c r="G153" s="69">
        <v>-1790369.2899999991</v>
      </c>
      <c r="H153" s="70">
        <v>80.145296208939882</v>
      </c>
      <c r="I153" s="70">
        <v>-31.560089989541684</v>
      </c>
      <c r="J153" s="69">
        <v>982117.28999999992</v>
      </c>
      <c r="K153" s="69">
        <v>774496.21</v>
      </c>
      <c r="L153" s="69">
        <v>727601.7899999998</v>
      </c>
      <c r="M153" s="69">
        <v>833922.08999999973</v>
      </c>
      <c r="N153" s="69">
        <v>1067829.7</v>
      </c>
      <c r="O153" s="69">
        <v>1293795.4699999997</v>
      </c>
      <c r="P153" s="69">
        <v>711690.32000000007</v>
      </c>
      <c r="Q153" s="69">
        <v>816372.81</v>
      </c>
      <c r="R153" s="69">
        <v>1617292.1300000001</v>
      </c>
      <c r="S153" s="69">
        <v>668252.75000000012</v>
      </c>
      <c r="T153" s="69">
        <v>64776.820000000007</v>
      </c>
      <c r="U153" s="69">
        <v>1437.17</v>
      </c>
      <c r="V153" s="69">
        <v>2699.0299999999997</v>
      </c>
      <c r="W153" s="70">
        <v>108.60270698423579</v>
      </c>
      <c r="X153" s="70">
        <v>98.46611519405424</v>
      </c>
      <c r="Y153" s="70">
        <v>84.753979691894486</v>
      </c>
      <c r="Z153" s="71">
        <v>84.223744895706858</v>
      </c>
      <c r="AA153" s="71">
        <v>95.653191704737679</v>
      </c>
      <c r="AB153" s="71">
        <v>93.00158060614126</v>
      </c>
      <c r="AC153" s="71">
        <v>77.369377469422759</v>
      </c>
      <c r="AD153" s="71">
        <v>84.417057460568955</v>
      </c>
      <c r="AE153" s="71">
        <v>98.323895828797475</v>
      </c>
      <c r="AF153" s="71">
        <v>66.464124698386513</v>
      </c>
      <c r="AG153" s="71">
        <v>21.091279104178735</v>
      </c>
      <c r="AH153" s="71">
        <v>100</v>
      </c>
      <c r="AI153" s="71">
        <v>100</v>
      </c>
      <c r="AJ153" s="71">
        <v>-10.365986183590337</v>
      </c>
      <c r="AK153" s="71">
        <v>-16.958075910597238</v>
      </c>
      <c r="AL153" s="71">
        <v>-27.36439614510342</v>
      </c>
      <c r="AM153" s="71">
        <v>-20.461651466142229</v>
      </c>
      <c r="AN153" s="71">
        <v>-30.649311629782417</v>
      </c>
      <c r="AO153" s="71">
        <v>-25.348910966447846</v>
      </c>
      <c r="AP153" s="71">
        <v>-22.911911780478711</v>
      </c>
      <c r="AQ153" s="71">
        <v>8.8553670276805274</v>
      </c>
      <c r="AR153" s="71">
        <v>114.92041440918621</v>
      </c>
      <c r="AS153" s="71">
        <v>-46.236952538450552</v>
      </c>
      <c r="AT153" s="71">
        <v>-92.341128369628521</v>
      </c>
      <c r="AU153" s="71">
        <v>-99.790474505695329</v>
      </c>
      <c r="AV153" s="72">
        <v>-99.428842188163145</v>
      </c>
      <c r="AW153" s="73">
        <v>-113579.81000000017</v>
      </c>
      <c r="AX153" s="73">
        <v>-158160.65999999992</v>
      </c>
      <c r="AY153" s="73">
        <v>-274113.28000000026</v>
      </c>
      <c r="AZ153" s="73">
        <v>-214530.77000000014</v>
      </c>
      <c r="BA153" s="73">
        <v>-471852.63000000012</v>
      </c>
      <c r="BB153" s="73">
        <v>-405359.60000000033</v>
      </c>
      <c r="BC153" s="73">
        <v>-211526.66000000015</v>
      </c>
      <c r="BD153" s="73">
        <v>66411.79999999993</v>
      </c>
      <c r="BE153" s="73">
        <v>864784.68000000052</v>
      </c>
      <c r="BF153" s="73">
        <v>-574706.45999999985</v>
      </c>
      <c r="BG153" s="73">
        <v>-780998.16000000015</v>
      </c>
      <c r="BH153" s="73">
        <v>-684479.36</v>
      </c>
      <c r="BI153" s="73">
        <v>-469855.12999999995</v>
      </c>
      <c r="BJ153" s="71">
        <v>16.54289788747425</v>
      </c>
      <c r="BK153" s="71">
        <v>15.428451554978974</v>
      </c>
      <c r="BL153" s="71">
        <v>17.884125475278601</v>
      </c>
      <c r="BM153" s="71">
        <v>14.751461903572775</v>
      </c>
      <c r="BN153" s="71">
        <v>4.1460912848291187</v>
      </c>
      <c r="BO153" s="71">
        <v>8.115176481831595</v>
      </c>
      <c r="BP153" s="71">
        <v>22.729075578701661</v>
      </c>
      <c r="BQ153" s="71">
        <v>27.275662962639579</v>
      </c>
      <c r="BR153" s="72">
        <v>18.140758264359295</v>
      </c>
      <c r="BS153" s="72">
        <v>15.415268388496237</v>
      </c>
      <c r="BT153" s="71">
        <v>17.848172363429615</v>
      </c>
      <c r="BU153" s="71">
        <v>24.657813686428749</v>
      </c>
      <c r="BV153" s="71">
        <v>-112.12905040095795</v>
      </c>
      <c r="BW153" s="71">
        <v>17.914538140528549</v>
      </c>
      <c r="BX153" s="75">
        <v>24642</v>
      </c>
      <c r="BY153" s="75">
        <v>19873</v>
      </c>
      <c r="BZ153" s="75">
        <v>19549</v>
      </c>
      <c r="CA153" s="75">
        <v>20511</v>
      </c>
      <c r="CB153" s="75">
        <v>22648</v>
      </c>
      <c r="CC153" s="75">
        <v>25375</v>
      </c>
      <c r="CD153" s="75">
        <v>18862</v>
      </c>
      <c r="CE153" s="75">
        <v>19197</v>
      </c>
      <c r="CF153" s="75">
        <v>25371</v>
      </c>
      <c r="CG153" s="75">
        <v>17323</v>
      </c>
      <c r="CH153" s="75">
        <v>1244</v>
      </c>
      <c r="CI153" s="75">
        <v>17</v>
      </c>
      <c r="CJ153" s="75">
        <v>75</v>
      </c>
      <c r="CK153" s="75">
        <v>82089</v>
      </c>
      <c r="CL153" s="73">
        <v>1545071.0399999998</v>
      </c>
      <c r="CM153" s="73">
        <v>1517684.4800000002</v>
      </c>
      <c r="CN153" s="73">
        <v>1569965.9599999995</v>
      </c>
      <c r="CO153" s="73">
        <v>1721951.4999999998</v>
      </c>
      <c r="CP153" s="73">
        <v>1575520.93</v>
      </c>
      <c r="CQ153" s="73">
        <v>1251641.7200000002</v>
      </c>
      <c r="CR153" s="73">
        <v>1357459.5499999998</v>
      </c>
      <c r="CS153" s="73">
        <v>1618947.95</v>
      </c>
      <c r="CT153" s="73">
        <v>1447905.2799999998</v>
      </c>
      <c r="CU153" s="73">
        <v>1467060.5700000003</v>
      </c>
      <c r="CV153" s="73">
        <v>1473885.31</v>
      </c>
      <c r="CW153" s="73">
        <v>1482549.28</v>
      </c>
      <c r="CX153" s="73">
        <v>1060487.1599999999</v>
      </c>
      <c r="CY153" s="77"/>
      <c r="CZ153" s="4">
        <v>233</v>
      </c>
      <c r="DA153" s="76" t="str">
        <f t="shared" si="10"/>
        <v>L233</v>
      </c>
      <c r="DB153" s="71">
        <v>1.4129759997834159</v>
      </c>
      <c r="DC153" s="71">
        <v>1.3982396254341778</v>
      </c>
      <c r="DD153" s="71">
        <v>0.44962557187764907</v>
      </c>
      <c r="DE153" s="71">
        <v>0.33009336942117823</v>
      </c>
      <c r="DF153" s="71">
        <v>0.36091506726177019</v>
      </c>
      <c r="DG153" s="71">
        <v>0.38491894352121936</v>
      </c>
      <c r="DH153" s="71">
        <v>0.22126094928055334</v>
      </c>
      <c r="DI153" s="71">
        <v>0.35482263431178801</v>
      </c>
      <c r="DJ153" s="71">
        <v>0.27924282081440699</v>
      </c>
      <c r="DK153" s="71">
        <v>7.2512807878726632E-2</v>
      </c>
      <c r="DL153" s="71">
        <v>6.6327985551483504E-2</v>
      </c>
      <c r="DM153" s="71">
        <v>0</v>
      </c>
      <c r="DN153" s="71">
        <v>0</v>
      </c>
      <c r="DO153" s="71">
        <v>0.24476886428758102</v>
      </c>
      <c r="DQ153" s="71"/>
      <c r="DR153" s="71"/>
      <c r="DS153" s="71"/>
      <c r="DT153" s="71"/>
      <c r="DU153" s="71"/>
      <c r="DV153" s="71"/>
      <c r="DW153" s="71"/>
      <c r="DX153" s="71"/>
      <c r="DY153" s="71"/>
      <c r="DZ153" s="71"/>
      <c r="EA153" s="71"/>
      <c r="EB153" s="71"/>
      <c r="EC153" s="71"/>
      <c r="ED153" s="71"/>
    </row>
    <row r="154" spans="1:134">
      <c r="A154" s="4">
        <v>515</v>
      </c>
      <c r="B154" s="46" t="s">
        <v>1580</v>
      </c>
      <c r="C154" s="65" t="str">
        <f t="shared" si="9"/>
        <v>L515</v>
      </c>
      <c r="D154" s="69">
        <v>294995.01999999996</v>
      </c>
      <c r="E154" s="68">
        <v>3982724.0300000017</v>
      </c>
      <c r="F154" s="69">
        <v>17561.659999999974</v>
      </c>
      <c r="G154" s="69">
        <v>172723.470000003</v>
      </c>
      <c r="H154" s="70">
        <v>85.290122431594909</v>
      </c>
      <c r="I154" s="70">
        <v>4.5334237431188917</v>
      </c>
      <c r="J154" s="69">
        <v>533322.48</v>
      </c>
      <c r="K154" s="69">
        <v>568491.62</v>
      </c>
      <c r="L154" s="69">
        <v>535276.31999999995</v>
      </c>
      <c r="M154" s="69">
        <v>622459.32000000007</v>
      </c>
      <c r="N154" s="69">
        <v>746528.1399999999</v>
      </c>
      <c r="O154" s="69">
        <v>813209.66</v>
      </c>
      <c r="P154" s="69">
        <v>548580.52</v>
      </c>
      <c r="Q154" s="69">
        <v>537037.39999999991</v>
      </c>
      <c r="R154" s="69">
        <v>971223.85</v>
      </c>
      <c r="S154" s="69">
        <v>515637.95999999985</v>
      </c>
      <c r="T154" s="69">
        <v>565440.86999999988</v>
      </c>
      <c r="U154" s="69">
        <v>549808.40999999992</v>
      </c>
      <c r="V154" s="69">
        <v>294995.01999999996</v>
      </c>
      <c r="W154" s="70">
        <v>90.710390445405324</v>
      </c>
      <c r="X154" s="70">
        <v>96.440863051674143</v>
      </c>
      <c r="Y154" s="70">
        <v>91.685647717144306</v>
      </c>
      <c r="Z154" s="71">
        <v>91.17540133438979</v>
      </c>
      <c r="AA154" s="71">
        <v>107.74583214310427</v>
      </c>
      <c r="AB154" s="71">
        <v>93.286690129367116</v>
      </c>
      <c r="AC154" s="71">
        <v>88.624878254398951</v>
      </c>
      <c r="AD154" s="71">
        <v>87.260860149528355</v>
      </c>
      <c r="AE154" s="71">
        <v>82.439712305371458</v>
      </c>
      <c r="AF154" s="71">
        <v>84.023082563720777</v>
      </c>
      <c r="AG154" s="71">
        <v>86.336993330743198</v>
      </c>
      <c r="AH154" s="71">
        <v>84.145463009013483</v>
      </c>
      <c r="AI154" s="71">
        <v>88.038420997519054</v>
      </c>
      <c r="AJ154" s="71">
        <v>-13.510355291554921</v>
      </c>
      <c r="AK154" s="71">
        <v>-6.4583474600861779</v>
      </c>
      <c r="AL154" s="71">
        <v>-10.681565678418126</v>
      </c>
      <c r="AM154" s="71">
        <v>-8.796954085122465</v>
      </c>
      <c r="AN154" s="71">
        <v>-7.5690218252824071</v>
      </c>
      <c r="AO154" s="71">
        <v>-14.112719949409481</v>
      </c>
      <c r="AP154" s="71">
        <v>-9.3859726916359456</v>
      </c>
      <c r="AQ154" s="71">
        <v>11.735194130852911</v>
      </c>
      <c r="AR154" s="71">
        <v>72.591588136638478</v>
      </c>
      <c r="AS154" s="71">
        <v>-40.78487770893117</v>
      </c>
      <c r="AT154" s="71">
        <v>13.075830642327091</v>
      </c>
      <c r="AU154" s="71">
        <v>7.1839331987231914</v>
      </c>
      <c r="AV154" s="72">
        <v>6.3300462496651333</v>
      </c>
      <c r="AW154" s="73">
        <v>-83309.119999999995</v>
      </c>
      <c r="AX154" s="73">
        <v>-39250.069999999949</v>
      </c>
      <c r="AY154" s="73">
        <v>-64013.540000000037</v>
      </c>
      <c r="AZ154" s="73">
        <v>-60039.0699999996</v>
      </c>
      <c r="BA154" s="73">
        <v>-61131.970000000321</v>
      </c>
      <c r="BB154" s="73">
        <v>-104983.23000000021</v>
      </c>
      <c r="BC154" s="73">
        <v>-56823.009999999776</v>
      </c>
      <c r="BD154" s="73">
        <v>56403.339999999909</v>
      </c>
      <c r="BE154" s="73">
        <v>408494.30999999982</v>
      </c>
      <c r="BF154" s="73">
        <v>-355149.66999999993</v>
      </c>
      <c r="BG154" s="73">
        <v>65386.289999999804</v>
      </c>
      <c r="BH154" s="73">
        <v>36850.550000000047</v>
      </c>
      <c r="BI154" s="73">
        <v>17561.659999999974</v>
      </c>
      <c r="BJ154" s="71">
        <v>18.091985420680196</v>
      </c>
      <c r="BK154" s="71">
        <v>16.086972461055023</v>
      </c>
      <c r="BL154" s="71">
        <v>14.609502238511837</v>
      </c>
      <c r="BM154" s="71">
        <v>13.475506213416562</v>
      </c>
      <c r="BN154" s="71">
        <v>6.5858658816374778</v>
      </c>
      <c r="BO154" s="71">
        <v>8.4419482602757494</v>
      </c>
      <c r="BP154" s="71">
        <v>18.935934982425131</v>
      </c>
      <c r="BQ154" s="71">
        <v>21.528631685426582</v>
      </c>
      <c r="BR154" s="72">
        <v>9.9305595957800019</v>
      </c>
      <c r="BS154" s="72">
        <v>9.8847184319613639</v>
      </c>
      <c r="BT154" s="71">
        <v>15.129835412626161</v>
      </c>
      <c r="BU154" s="71">
        <v>16.507387609699443</v>
      </c>
      <c r="BV154" s="71">
        <v>14.758423782169615</v>
      </c>
      <c r="BW154" s="71">
        <v>13.163752577260091</v>
      </c>
      <c r="BX154" s="75">
        <v>16545</v>
      </c>
      <c r="BY154" s="75">
        <v>17474</v>
      </c>
      <c r="BZ154" s="75">
        <v>16316</v>
      </c>
      <c r="CA154" s="75">
        <v>16607</v>
      </c>
      <c r="CB154" s="75">
        <v>17396</v>
      </c>
      <c r="CC154" s="75">
        <v>19219</v>
      </c>
      <c r="CD154" s="75">
        <v>14483</v>
      </c>
      <c r="CE154" s="75">
        <v>14702</v>
      </c>
      <c r="CF154" s="75">
        <v>20525</v>
      </c>
      <c r="CG154" s="75">
        <v>15631</v>
      </c>
      <c r="CH154" s="75">
        <v>17107</v>
      </c>
      <c r="CI154" s="75">
        <v>17315</v>
      </c>
      <c r="CJ154" s="75">
        <v>9226</v>
      </c>
      <c r="CK154" s="75">
        <v>108989</v>
      </c>
      <c r="CL154" s="73">
        <v>1225424.5600000003</v>
      </c>
      <c r="CM154" s="73">
        <v>1196038.0900000008</v>
      </c>
      <c r="CN154" s="73">
        <v>1266607.7000000002</v>
      </c>
      <c r="CO154" s="73">
        <v>1306495.3799999997</v>
      </c>
      <c r="CP154" s="73">
        <v>1392072.1</v>
      </c>
      <c r="CQ154" s="73">
        <v>1134435.32</v>
      </c>
      <c r="CR154" s="73">
        <v>1083751.17</v>
      </c>
      <c r="CS154" s="73">
        <v>1507958.5300000003</v>
      </c>
      <c r="CT154" s="73">
        <v>1195662.1299999999</v>
      </c>
      <c r="CU154" s="73">
        <v>1074791.4300000004</v>
      </c>
      <c r="CV154" s="73">
        <v>1169082.1900000002</v>
      </c>
      <c r="CW154" s="73">
        <v>1083837.4500000002</v>
      </c>
      <c r="CX154" s="73">
        <v>1066384.43</v>
      </c>
      <c r="CY154" s="77"/>
      <c r="CZ154" s="4">
        <v>515</v>
      </c>
      <c r="DA154" s="76" t="str">
        <f t="shared" si="10"/>
        <v>L515</v>
      </c>
      <c r="DB154" s="71">
        <v>3.1602049822270462</v>
      </c>
      <c r="DC154" s="71">
        <v>1.9850483124595333</v>
      </c>
      <c r="DD154" s="71">
        <v>1.258586778274364</v>
      </c>
      <c r="DE154" s="71">
        <v>1.1003831231154619</v>
      </c>
      <c r="DF154" s="71">
        <v>2.0918306499701664</v>
      </c>
      <c r="DG154" s="71">
        <v>0.76095679579470987</v>
      </c>
      <c r="DH154" s="71">
        <v>0.78799392018359338</v>
      </c>
      <c r="DI154" s="71">
        <v>0.77307627630903131</v>
      </c>
      <c r="DJ154" s="71">
        <v>1.023238865151965</v>
      </c>
      <c r="DK154" s="71">
        <v>0.45347128016193627</v>
      </c>
      <c r="DL154" s="71">
        <v>0.53039821165287759</v>
      </c>
      <c r="DM154" s="71">
        <v>0.38371159096619162</v>
      </c>
      <c r="DN154" s="71">
        <v>0.33971627614245542</v>
      </c>
      <c r="DO154" s="71">
        <v>0.67452966645907653</v>
      </c>
      <c r="DQ154" s="71"/>
      <c r="DR154" s="71"/>
      <c r="DS154" s="71"/>
      <c r="DT154" s="71"/>
      <c r="DU154" s="71"/>
      <c r="DV154" s="71"/>
      <c r="DW154" s="71"/>
      <c r="DX154" s="71"/>
      <c r="DY154" s="71"/>
      <c r="DZ154" s="71"/>
      <c r="EA154" s="71"/>
      <c r="EB154" s="71"/>
      <c r="EC154" s="71"/>
      <c r="ED154" s="71"/>
    </row>
    <row r="155" spans="1:134">
      <c r="A155" s="4">
        <v>514</v>
      </c>
      <c r="B155" s="46" t="s">
        <v>1588</v>
      </c>
      <c r="C155" s="65" t="str">
        <f t="shared" si="9"/>
        <v>L514</v>
      </c>
      <c r="D155" s="69">
        <v>220340</v>
      </c>
      <c r="E155" s="68">
        <v>2557919.62</v>
      </c>
      <c r="F155" s="69">
        <v>61605.050000000017</v>
      </c>
      <c r="G155" s="69">
        <v>439886.73000000045</v>
      </c>
      <c r="H155" s="70">
        <v>96.194096327066475</v>
      </c>
      <c r="I155" s="70">
        <v>20.768644909947565</v>
      </c>
      <c r="J155" s="69">
        <v>309290.54999999993</v>
      </c>
      <c r="K155" s="69">
        <v>331338.40999999997</v>
      </c>
      <c r="L155" s="69">
        <v>304109.52999999991</v>
      </c>
      <c r="M155" s="69">
        <v>334286.16000000003</v>
      </c>
      <c r="N155" s="69">
        <v>509305.02</v>
      </c>
      <c r="O155" s="69">
        <v>470247.91</v>
      </c>
      <c r="P155" s="69">
        <v>277046.33999999997</v>
      </c>
      <c r="Q155" s="69">
        <v>297783.74999999994</v>
      </c>
      <c r="R155" s="69">
        <v>587262.34999999986</v>
      </c>
      <c r="S155" s="69">
        <v>388609.61999999994</v>
      </c>
      <c r="T155" s="69">
        <v>383366.97999999992</v>
      </c>
      <c r="U155" s="69">
        <v>403510.58</v>
      </c>
      <c r="V155" s="69">
        <v>220340</v>
      </c>
      <c r="W155" s="70">
        <v>95.395922864651453</v>
      </c>
      <c r="X155" s="70">
        <v>97.471445199496969</v>
      </c>
      <c r="Y155" s="70">
        <v>93.734460979350928</v>
      </c>
      <c r="Z155" s="71">
        <v>88.215755950420188</v>
      </c>
      <c r="AA155" s="71">
        <v>108.16547845132459</v>
      </c>
      <c r="AB155" s="71">
        <v>94.941133358684027</v>
      </c>
      <c r="AC155" s="71">
        <v>90.785409849683504</v>
      </c>
      <c r="AD155" s="71">
        <v>97.207223774844337</v>
      </c>
      <c r="AE155" s="71">
        <v>90.148414911118152</v>
      </c>
      <c r="AF155" s="71">
        <v>103.49579087498762</v>
      </c>
      <c r="AG155" s="71">
        <v>92.022173291419179</v>
      </c>
      <c r="AH155" s="71">
        <v>100.01544088857743</v>
      </c>
      <c r="AI155" s="71">
        <v>109.81642187017617</v>
      </c>
      <c r="AJ155" s="71">
        <v>4.1126458517820375</v>
      </c>
      <c r="AK155" s="71">
        <v>1.5869394636861767</v>
      </c>
      <c r="AL155" s="71">
        <v>0.62285947374403072</v>
      </c>
      <c r="AM155" s="71">
        <v>-1.8390566645245299</v>
      </c>
      <c r="AN155" s="71">
        <v>4.6882633979255628</v>
      </c>
      <c r="AO155" s="71">
        <v>0.9899594165668546</v>
      </c>
      <c r="AP155" s="71">
        <v>-5.3898739976589667</v>
      </c>
      <c r="AQ155" s="71">
        <v>25.550298054880273</v>
      </c>
      <c r="AR155" s="71">
        <v>81.27557039176709</v>
      </c>
      <c r="AS155" s="71">
        <v>-18.452825245876692</v>
      </c>
      <c r="AT155" s="71">
        <v>21.513905871608173</v>
      </c>
      <c r="AU155" s="71">
        <v>28.799236047442498</v>
      </c>
      <c r="AV155" s="72">
        <v>38.81001001984756</v>
      </c>
      <c r="AW155" s="73">
        <v>12217.559999999939</v>
      </c>
      <c r="AX155" s="73">
        <v>5176</v>
      </c>
      <c r="AY155" s="73">
        <v>1882.4499999998952</v>
      </c>
      <c r="AZ155" s="73">
        <v>-6262.8899999998976</v>
      </c>
      <c r="BA155" s="73">
        <v>22815.23000000004</v>
      </c>
      <c r="BB155" s="73">
        <v>14150.589999999967</v>
      </c>
      <c r="BC155" s="73">
        <v>-15783.140000000072</v>
      </c>
      <c r="BD155" s="73">
        <v>60600.919999999925</v>
      </c>
      <c r="BE155" s="73">
        <v>263301.23999999993</v>
      </c>
      <c r="BF155" s="73">
        <v>-87936.159999999974</v>
      </c>
      <c r="BG155" s="73">
        <v>67874.709999999963</v>
      </c>
      <c r="BH155" s="73">
        <v>90224.110000000102</v>
      </c>
      <c r="BI155" s="73">
        <v>61605.050000000017</v>
      </c>
      <c r="BJ155" s="71">
        <v>18.429845429949726</v>
      </c>
      <c r="BK155" s="71">
        <v>15.584811023159002</v>
      </c>
      <c r="BL155" s="71">
        <v>15.559790258060691</v>
      </c>
      <c r="BM155" s="71">
        <v>14.376939371750233</v>
      </c>
      <c r="BN155" s="71">
        <v>2.2189122298460404</v>
      </c>
      <c r="BO155" s="71">
        <v>2.8971273054938989</v>
      </c>
      <c r="BP155" s="71">
        <v>20.323707117976372</v>
      </c>
      <c r="BQ155" s="71">
        <v>19.899394490393398</v>
      </c>
      <c r="BR155" s="72">
        <v>12.450104757167491</v>
      </c>
      <c r="BS155" s="72">
        <v>11.208155285595902</v>
      </c>
      <c r="BT155" s="71">
        <v>14.668319029921449</v>
      </c>
      <c r="BU155" s="71">
        <v>14.096711896619201</v>
      </c>
      <c r="BV155" s="71">
        <v>13.136187465176157</v>
      </c>
      <c r="BW155" s="71">
        <v>13.299290190131625</v>
      </c>
      <c r="BX155" s="75">
        <v>9439</v>
      </c>
      <c r="BY155" s="75">
        <v>9513</v>
      </c>
      <c r="BZ155" s="75">
        <v>8989</v>
      </c>
      <c r="CA155" s="75">
        <v>9349</v>
      </c>
      <c r="CB155" s="75">
        <v>11891</v>
      </c>
      <c r="CC155" s="75">
        <v>11046</v>
      </c>
      <c r="CD155" s="75">
        <v>8228</v>
      </c>
      <c r="CE155" s="75">
        <v>8564</v>
      </c>
      <c r="CF155" s="75">
        <v>12336</v>
      </c>
      <c r="CG155" s="75">
        <v>10866</v>
      </c>
      <c r="CH155" s="75">
        <v>10967</v>
      </c>
      <c r="CI155" s="75">
        <v>11402</v>
      </c>
      <c r="CJ155" s="75">
        <v>6046</v>
      </c>
      <c r="CK155" s="75">
        <v>68409</v>
      </c>
      <c r="CL155" s="73">
        <v>951213.97999999963</v>
      </c>
      <c r="CM155" s="73">
        <v>833507.7000000003</v>
      </c>
      <c r="CN155" s="73">
        <v>781787.58000000019</v>
      </c>
      <c r="CO155" s="73">
        <v>950495.52999999991</v>
      </c>
      <c r="CP155" s="73">
        <v>939377.14000000025</v>
      </c>
      <c r="CQ155" s="73">
        <v>862643.93999999959</v>
      </c>
      <c r="CR155" s="73">
        <v>781674.7</v>
      </c>
      <c r="CS155" s="73">
        <v>1098275.6499999997</v>
      </c>
      <c r="CT155" s="73">
        <v>982145.7300000001</v>
      </c>
      <c r="CU155" s="73">
        <v>849152.05999999994</v>
      </c>
      <c r="CV155" s="73">
        <v>945060.67</v>
      </c>
      <c r="CW155" s="73">
        <v>947318.92999999982</v>
      </c>
      <c r="CX155" s="73">
        <v>916820.06999999983</v>
      </c>
      <c r="CY155" s="77"/>
      <c r="CZ155" s="4">
        <v>514</v>
      </c>
      <c r="DA155" s="76" t="str">
        <f t="shared" si="10"/>
        <v>L514</v>
      </c>
      <c r="DB155" s="71">
        <v>2.1198760643858465</v>
      </c>
      <c r="DC155" s="71">
        <v>2.5117678718513647</v>
      </c>
      <c r="DD155" s="71">
        <v>1.0524637442956946</v>
      </c>
      <c r="DE155" s="71">
        <v>0.75237854429269402</v>
      </c>
      <c r="DF155" s="71">
        <v>1.0089992878403899</v>
      </c>
      <c r="DG155" s="71">
        <v>0.3126261767704353</v>
      </c>
      <c r="DH155" s="71">
        <v>0.28252108100249335</v>
      </c>
      <c r="DI155" s="71">
        <v>0.39580569706309471</v>
      </c>
      <c r="DJ155" s="71">
        <v>0.39457817790260841</v>
      </c>
      <c r="DK155" s="71">
        <v>0.92558772526177613</v>
      </c>
      <c r="DL155" s="71">
        <v>0.25860871826961584</v>
      </c>
      <c r="DM155" s="71">
        <v>0.42958176588837804</v>
      </c>
      <c r="DN155" s="71">
        <v>0.47375201939894429</v>
      </c>
      <c r="DO155" s="71">
        <v>0.45377326147999686</v>
      </c>
      <c r="DQ155" s="71"/>
      <c r="DR155" s="71"/>
      <c r="DS155" s="71"/>
      <c r="DT155" s="71"/>
      <c r="DU155" s="71"/>
      <c r="DV155" s="71"/>
      <c r="DW155" s="71"/>
      <c r="DX155" s="71"/>
      <c r="DY155" s="71"/>
      <c r="DZ155" s="71"/>
      <c r="EA155" s="71"/>
      <c r="EB155" s="71"/>
      <c r="EC155" s="71"/>
      <c r="ED155" s="71"/>
    </row>
    <row r="156" spans="1:134">
      <c r="A156" s="4">
        <v>246</v>
      </c>
      <c r="B156" s="46" t="s">
        <v>1596</v>
      </c>
      <c r="C156" s="65" t="str">
        <f t="shared" si="9"/>
        <v>L246</v>
      </c>
      <c r="D156" s="69">
        <v>1081355.83</v>
      </c>
      <c r="E156" s="68">
        <v>10792723.67</v>
      </c>
      <c r="F156" s="69">
        <v>154430.68000000005</v>
      </c>
      <c r="G156" s="69">
        <v>314407.35999999568</v>
      </c>
      <c r="H156" s="70">
        <v>86.675025794579525</v>
      </c>
      <c r="I156" s="70">
        <v>3.0005522900653503</v>
      </c>
      <c r="J156" s="69">
        <v>1832176.5600000003</v>
      </c>
      <c r="K156" s="69">
        <v>1534405.8799999997</v>
      </c>
      <c r="L156" s="69">
        <v>1533239.0699999996</v>
      </c>
      <c r="M156" s="69">
        <v>1894477.3399999996</v>
      </c>
      <c r="N156" s="69">
        <v>2612501.1300000004</v>
      </c>
      <c r="O156" s="69">
        <v>2364321.9200000004</v>
      </c>
      <c r="P156" s="69">
        <v>1396549.0499999998</v>
      </c>
      <c r="Q156" s="69">
        <v>1336075.3700000001</v>
      </c>
      <c r="R156" s="69">
        <v>2632640.4700000007</v>
      </c>
      <c r="S156" s="69">
        <v>1251832.1500000001</v>
      </c>
      <c r="T156" s="69">
        <v>1460959.15</v>
      </c>
      <c r="U156" s="69">
        <v>1633311.65</v>
      </c>
      <c r="V156" s="69">
        <v>1081355.83</v>
      </c>
      <c r="W156" s="70">
        <v>119.36303058900965</v>
      </c>
      <c r="X156" s="70">
        <v>109.67843575984899</v>
      </c>
      <c r="Y156" s="70">
        <v>101.40401987659411</v>
      </c>
      <c r="Z156" s="71">
        <v>102.80620241682203</v>
      </c>
      <c r="AA156" s="71">
        <v>98.239799596521067</v>
      </c>
      <c r="AB156" s="71">
        <v>90.393003891507931</v>
      </c>
      <c r="AC156" s="71">
        <v>77.679053192824071</v>
      </c>
      <c r="AD156" s="71">
        <v>84.849517568667665</v>
      </c>
      <c r="AE156" s="71">
        <v>94.582788463897202</v>
      </c>
      <c r="AF156" s="71">
        <v>80.178732391642484</v>
      </c>
      <c r="AG156" s="71">
        <v>77.760279132227879</v>
      </c>
      <c r="AH156" s="71">
        <v>95.304361073349114</v>
      </c>
      <c r="AI156" s="71">
        <v>94.677589925305298</v>
      </c>
      <c r="AJ156" s="71">
        <v>1.4446558255554853</v>
      </c>
      <c r="AK156" s="71">
        <v>14.482736649193996</v>
      </c>
      <c r="AL156" s="71">
        <v>-15.016189108748602</v>
      </c>
      <c r="AM156" s="71">
        <v>-14.676140963546903</v>
      </c>
      <c r="AN156" s="71">
        <v>-13.70421154051229</v>
      </c>
      <c r="AO156" s="71">
        <v>-20.320771855296883</v>
      </c>
      <c r="AP156" s="71">
        <v>-28.021488766079795</v>
      </c>
      <c r="AQ156" s="71">
        <v>6.1108844954383956</v>
      </c>
      <c r="AR156" s="71">
        <v>85.190293431570296</v>
      </c>
      <c r="AS156" s="71">
        <v>-40.918535728765448</v>
      </c>
      <c r="AT156" s="71">
        <v>-0.51036274152865824</v>
      </c>
      <c r="AU156" s="71">
        <v>21.601690484473135</v>
      </c>
      <c r="AV156" s="72">
        <v>16.660534024780759</v>
      </c>
      <c r="AW156" s="73">
        <v>26091.710000000428</v>
      </c>
      <c r="AX156" s="73">
        <v>194111.32999999961</v>
      </c>
      <c r="AY156" s="73">
        <v>-270915.22000000044</v>
      </c>
      <c r="AZ156" s="73">
        <v>-325859.81000000029</v>
      </c>
      <c r="BA156" s="73">
        <v>-413723.63999999966</v>
      </c>
      <c r="BB156" s="73">
        <v>-570263.0299999998</v>
      </c>
      <c r="BC156" s="73">
        <v>-543681.48000000021</v>
      </c>
      <c r="BD156" s="73">
        <v>76944.060000000289</v>
      </c>
      <c r="BE156" s="73">
        <v>1211053.8300000008</v>
      </c>
      <c r="BF156" s="73">
        <v>-866991.69000000018</v>
      </c>
      <c r="BG156" s="73">
        <v>-7494.4400000004098</v>
      </c>
      <c r="BH156" s="73">
        <v>290146.39999999991</v>
      </c>
      <c r="BI156" s="73">
        <v>154430.68000000005</v>
      </c>
      <c r="BJ156" s="71">
        <v>14.982017757602438</v>
      </c>
      <c r="BK156" s="71">
        <v>7.1460906704775642</v>
      </c>
      <c r="BL156" s="71">
        <v>8.0824615866749685</v>
      </c>
      <c r="BM156" s="71">
        <v>9.6127272243917101</v>
      </c>
      <c r="BN156" s="71">
        <v>-3.7833061459510735</v>
      </c>
      <c r="BO156" s="71">
        <v>9.3146583128035871</v>
      </c>
      <c r="BP156" s="71">
        <v>21.994638236279357</v>
      </c>
      <c r="BQ156" s="71">
        <v>21.885124363314624</v>
      </c>
      <c r="BR156" s="72">
        <v>14.864845921787007</v>
      </c>
      <c r="BS156" s="72">
        <v>11.275898138300738</v>
      </c>
      <c r="BT156" s="71">
        <v>13.591119039841193</v>
      </c>
      <c r="BU156" s="71">
        <v>17.09299515651135</v>
      </c>
      <c r="BV156" s="71">
        <v>17.129108313464823</v>
      </c>
      <c r="BW156" s="71">
        <v>15.174236579190691</v>
      </c>
      <c r="BX156" s="75">
        <v>35099</v>
      </c>
      <c r="BY156" s="75">
        <v>26746</v>
      </c>
      <c r="BZ156" s="75">
        <v>27060</v>
      </c>
      <c r="CA156" s="75">
        <v>29775</v>
      </c>
      <c r="CB156" s="75">
        <v>32062</v>
      </c>
      <c r="CC156" s="75">
        <v>33262</v>
      </c>
      <c r="CD156" s="75">
        <v>26637</v>
      </c>
      <c r="CE156" s="75">
        <v>26332</v>
      </c>
      <c r="CF156" s="75">
        <v>35976</v>
      </c>
      <c r="CG156" s="75">
        <v>24145</v>
      </c>
      <c r="CH156" s="75">
        <v>29673</v>
      </c>
      <c r="CI156" s="75">
        <v>37615</v>
      </c>
      <c r="CJ156" s="75">
        <v>24345</v>
      </c>
      <c r="CK156" s="75">
        <v>204723</v>
      </c>
      <c r="CL156" s="73">
        <v>2777293.9400000009</v>
      </c>
      <c r="CM156" s="73">
        <v>2597933.3199999994</v>
      </c>
      <c r="CN156" s="73">
        <v>2642450.810000001</v>
      </c>
      <c r="CO156" s="73">
        <v>2812693.3800000013</v>
      </c>
      <c r="CP156" s="73">
        <v>2834730.8600000003</v>
      </c>
      <c r="CQ156" s="73">
        <v>2807069.4000000004</v>
      </c>
      <c r="CR156" s="73">
        <v>2189574.38</v>
      </c>
      <c r="CS156" s="73">
        <v>3331866.2899999991</v>
      </c>
      <c r="CT156" s="73">
        <v>2819822.7499999995</v>
      </c>
      <c r="CU156" s="73">
        <v>2825976.7900000005</v>
      </c>
      <c r="CV156" s="73">
        <v>2602526.0600000019</v>
      </c>
      <c r="CW156" s="73">
        <v>2331242.2199999997</v>
      </c>
      <c r="CX156" s="73">
        <v>2346011.2799999998</v>
      </c>
      <c r="CY156" s="77"/>
      <c r="CZ156" s="4">
        <v>246</v>
      </c>
      <c r="DA156" s="76" t="str">
        <f t="shared" si="10"/>
        <v>L246</v>
      </c>
      <c r="DB156" s="71">
        <v>3.222297065145141</v>
      </c>
      <c r="DC156" s="71">
        <v>2.5083593838055247</v>
      </c>
      <c r="DD156" s="71">
        <v>0.80480301849946889</v>
      </c>
      <c r="DE156" s="71">
        <v>0.56620567468648852</v>
      </c>
      <c r="DF156" s="71">
        <v>0.40591081428508569</v>
      </c>
      <c r="DG156" s="71">
        <v>0.26095716526028073</v>
      </c>
      <c r="DH156" s="71">
        <v>0.18210684032079172</v>
      </c>
      <c r="DI156" s="71">
        <v>0.12456157655965834</v>
      </c>
      <c r="DJ156" s="71">
        <v>0.12583463566296962</v>
      </c>
      <c r="DK156" s="71">
        <v>6.8237975143431287E-2</v>
      </c>
      <c r="DL156" s="71">
        <v>0.25052073575897671</v>
      </c>
      <c r="DM156" s="71">
        <v>7.6602555853682031E-2</v>
      </c>
      <c r="DN156" s="71">
        <v>4.4547291975578378E-2</v>
      </c>
      <c r="DO156" s="71">
        <v>0.12777491493173421</v>
      </c>
      <c r="DQ156" s="71"/>
      <c r="DR156" s="71"/>
      <c r="DS156" s="71"/>
      <c r="DT156" s="71"/>
      <c r="DU156" s="71"/>
      <c r="DV156" s="71"/>
      <c r="DW156" s="71"/>
      <c r="DX156" s="71"/>
      <c r="DY156" s="71"/>
      <c r="DZ156" s="71"/>
      <c r="EA156" s="71"/>
      <c r="EB156" s="71"/>
      <c r="EC156" s="71"/>
      <c r="ED156" s="71"/>
    </row>
    <row r="157" spans="1:134">
      <c r="A157" s="4">
        <v>516</v>
      </c>
      <c r="B157" s="46" t="s">
        <v>1605</v>
      </c>
      <c r="C157" s="65" t="str">
        <f t="shared" si="9"/>
        <v>L516</v>
      </c>
      <c r="D157" s="69">
        <v>368250.94999999995</v>
      </c>
      <c r="E157" s="68">
        <v>4314251.7199999988</v>
      </c>
      <c r="F157" s="69">
        <v>20177.459999999963</v>
      </c>
      <c r="G157" s="69">
        <v>469671.04000000004</v>
      </c>
      <c r="H157" s="70">
        <v>91.405117058767914</v>
      </c>
      <c r="I157" s="70">
        <v>12.216443848955727</v>
      </c>
      <c r="J157" s="69">
        <v>639972.85</v>
      </c>
      <c r="K157" s="69">
        <v>618486.84999999986</v>
      </c>
      <c r="L157" s="69">
        <v>590182.46000000008</v>
      </c>
      <c r="M157" s="69">
        <v>601771.47000000009</v>
      </c>
      <c r="N157" s="69">
        <v>900406.7699999999</v>
      </c>
      <c r="O157" s="69">
        <v>1140889.0999999996</v>
      </c>
      <c r="P157" s="69">
        <v>554007.85</v>
      </c>
      <c r="Q157" s="69">
        <v>509749.68</v>
      </c>
      <c r="R157" s="69">
        <v>1087928.55</v>
      </c>
      <c r="S157" s="69">
        <v>552234.09</v>
      </c>
      <c r="T157" s="69">
        <v>625445.94000000006</v>
      </c>
      <c r="U157" s="69">
        <v>616634.65999999992</v>
      </c>
      <c r="V157" s="69">
        <v>368250.94999999995</v>
      </c>
      <c r="W157" s="70">
        <v>107.1406394408219</v>
      </c>
      <c r="X157" s="70">
        <v>100.52763714499389</v>
      </c>
      <c r="Y157" s="70">
        <v>101.49353063124778</v>
      </c>
      <c r="Z157" s="71">
        <v>91.282149332304655</v>
      </c>
      <c r="AA157" s="71">
        <v>107.27604976173511</v>
      </c>
      <c r="AB157" s="71">
        <v>108.22886040947716</v>
      </c>
      <c r="AC157" s="71">
        <v>103.26518393757055</v>
      </c>
      <c r="AD157" s="71">
        <v>93.15575477268618</v>
      </c>
      <c r="AE157" s="71">
        <v>92.089209215304706</v>
      </c>
      <c r="AF157" s="71">
        <v>94.663135166882185</v>
      </c>
      <c r="AG157" s="71">
        <v>87.906855318200044</v>
      </c>
      <c r="AH157" s="71">
        <v>83.696653576192574</v>
      </c>
      <c r="AI157" s="71">
        <v>87.007187481597398</v>
      </c>
      <c r="AJ157" s="71">
        <v>0.39826071459612145</v>
      </c>
      <c r="AK157" s="71">
        <v>-5.208437361047336</v>
      </c>
      <c r="AL157" s="71">
        <v>-4.3621180152089378</v>
      </c>
      <c r="AM157" s="71">
        <v>-4.9996036726450699</v>
      </c>
      <c r="AN157" s="71">
        <v>-2.7613222623290579E-2</v>
      </c>
      <c r="AO157" s="71">
        <v>13.154515092267726</v>
      </c>
      <c r="AP157" s="71">
        <v>3.4522941920464456</v>
      </c>
      <c r="AQ157" s="71">
        <v>16.264985619511908</v>
      </c>
      <c r="AR157" s="71">
        <v>92.129883739658197</v>
      </c>
      <c r="AS157" s="71">
        <v>-32.615345474512694</v>
      </c>
      <c r="AT157" s="71">
        <v>12.727485208397971</v>
      </c>
      <c r="AU157" s="71">
        <v>5.9604743593759446</v>
      </c>
      <c r="AV157" s="72">
        <v>5.7968965117107807</v>
      </c>
      <c r="AW157" s="73">
        <v>2538.6500000000233</v>
      </c>
      <c r="AX157" s="73">
        <v>-33983.510000000009</v>
      </c>
      <c r="AY157" s="73">
        <v>-26918.680000000051</v>
      </c>
      <c r="AZ157" s="73">
        <v>-31669.539999999804</v>
      </c>
      <c r="BA157" s="73">
        <v>-240.70999999984633</v>
      </c>
      <c r="BB157" s="73">
        <v>150311.50999999954</v>
      </c>
      <c r="BC157" s="73">
        <v>18487.730000000098</v>
      </c>
      <c r="BD157" s="73">
        <v>71311.849999999977</v>
      </c>
      <c r="BE157" s="73">
        <v>521682.15000000014</v>
      </c>
      <c r="BF157" s="73">
        <v>-267290.91000000015</v>
      </c>
      <c r="BG157" s="73">
        <v>70615.910000000033</v>
      </c>
      <c r="BH157" s="73">
        <v>34686.84999999986</v>
      </c>
      <c r="BI157" s="73">
        <v>20177.459999999963</v>
      </c>
      <c r="BJ157" s="71">
        <v>12.520404450441008</v>
      </c>
      <c r="BK157" s="71">
        <v>10.06814784339028</v>
      </c>
      <c r="BL157" s="71">
        <v>10.328502060654465</v>
      </c>
      <c r="BM157" s="71">
        <v>9.7141994107260903</v>
      </c>
      <c r="BN157" s="71">
        <v>1.5723169558368078</v>
      </c>
      <c r="BO157" s="71">
        <v>12.036159477761677</v>
      </c>
      <c r="BP157" s="71">
        <v>18.600047166705398</v>
      </c>
      <c r="BQ157" s="71">
        <v>18.98876866332704</v>
      </c>
      <c r="BR157" s="72">
        <v>10.467215027794365</v>
      </c>
      <c r="BS157" s="72">
        <v>10.258528611967449</v>
      </c>
      <c r="BT157" s="71">
        <v>14.181555696245184</v>
      </c>
      <c r="BU157" s="71">
        <v>11.776594076322416</v>
      </c>
      <c r="BV157" s="71">
        <v>9.0136107964691359</v>
      </c>
      <c r="BW157" s="71">
        <v>11.633002791213364</v>
      </c>
      <c r="BX157" s="75">
        <v>17359</v>
      </c>
      <c r="BY157" s="75">
        <v>16868</v>
      </c>
      <c r="BZ157" s="75">
        <v>15014</v>
      </c>
      <c r="CA157" s="75">
        <v>15932</v>
      </c>
      <c r="CB157" s="75">
        <v>19454</v>
      </c>
      <c r="CC157" s="75">
        <v>25733</v>
      </c>
      <c r="CD157" s="75">
        <v>14160</v>
      </c>
      <c r="CE157" s="75">
        <v>14004</v>
      </c>
      <c r="CF157" s="75">
        <v>21599</v>
      </c>
      <c r="CG157" s="75">
        <v>15968</v>
      </c>
      <c r="CH157" s="75">
        <v>17509</v>
      </c>
      <c r="CI157" s="75">
        <v>17815</v>
      </c>
      <c r="CJ157" s="75">
        <v>10540</v>
      </c>
      <c r="CK157" s="75">
        <v>111595</v>
      </c>
      <c r="CL157" s="73">
        <v>908797.26000000013</v>
      </c>
      <c r="CM157" s="73">
        <v>931705.36</v>
      </c>
      <c r="CN157" s="73">
        <v>764826.04000000015</v>
      </c>
      <c r="CO157" s="73">
        <v>1064057.8699999999</v>
      </c>
      <c r="CP157" s="73">
        <v>1251694.06</v>
      </c>
      <c r="CQ157" s="73">
        <v>995336.66</v>
      </c>
      <c r="CR157" s="73">
        <v>981714.2699999999</v>
      </c>
      <c r="CS157" s="73">
        <v>1240036.7800000003</v>
      </c>
      <c r="CT157" s="73">
        <v>1312343.0799999998</v>
      </c>
      <c r="CU157" s="73">
        <v>1208293.4200000002</v>
      </c>
      <c r="CV157" s="73">
        <v>947755.59000000008</v>
      </c>
      <c r="CW157" s="73">
        <v>1109324.1100000001</v>
      </c>
      <c r="CX157" s="73">
        <v>1066714.4900000007</v>
      </c>
      <c r="CY157" s="77"/>
      <c r="CZ157" s="4">
        <v>516</v>
      </c>
      <c r="DA157" s="76" t="str">
        <f t="shared" si="10"/>
        <v>L516</v>
      </c>
      <c r="DB157" s="71">
        <v>4.016986631370516</v>
      </c>
      <c r="DC157" s="71">
        <v>4.8624213832743717</v>
      </c>
      <c r="DD157" s="71">
        <v>0.90953135261377627</v>
      </c>
      <c r="DE157" s="71">
        <v>1.3309769384655925</v>
      </c>
      <c r="DF157" s="71">
        <v>0.75504210881598921</v>
      </c>
      <c r="DG157" s="71">
        <v>0.26995684929788039</v>
      </c>
      <c r="DH157" s="71">
        <v>0.25460988302402521</v>
      </c>
      <c r="DI157" s="71">
        <v>0.54227783389316642</v>
      </c>
      <c r="DJ157" s="71">
        <v>0.30383787197819456</v>
      </c>
      <c r="DK157" s="71">
        <v>0.26699309454035586</v>
      </c>
      <c r="DL157" s="71">
        <v>0.14925090163746943</v>
      </c>
      <c r="DM157" s="71">
        <v>0.10633197476829211</v>
      </c>
      <c r="DN157" s="71">
        <v>0.13770348718885961</v>
      </c>
      <c r="DO157" s="71">
        <v>0.25568583808782852</v>
      </c>
      <c r="DQ157" s="71"/>
      <c r="DR157" s="71"/>
      <c r="DS157" s="71"/>
      <c r="DT157" s="71"/>
      <c r="DU157" s="71"/>
      <c r="DV157" s="71"/>
      <c r="DW157" s="71"/>
      <c r="DX157" s="71"/>
      <c r="DY157" s="71"/>
      <c r="DZ157" s="71"/>
      <c r="EA157" s="71"/>
      <c r="EB157" s="71"/>
      <c r="EC157" s="71"/>
      <c r="ED157" s="71"/>
    </row>
    <row r="158" spans="1:134">
      <c r="A158" s="4">
        <v>240</v>
      </c>
      <c r="B158" s="46" t="s">
        <v>1613</v>
      </c>
      <c r="C158" s="65" t="str">
        <f t="shared" si="9"/>
        <v>L240</v>
      </c>
      <c r="D158" s="69">
        <v>784995.63</v>
      </c>
      <c r="E158" s="68">
        <v>8507617.6300000027</v>
      </c>
      <c r="F158" s="69">
        <v>157801.22999999998</v>
      </c>
      <c r="G158" s="69">
        <v>953659.59000000171</v>
      </c>
      <c r="H158" s="70">
        <v>90.849205517393969</v>
      </c>
      <c r="I158" s="70">
        <v>12.624634462491692</v>
      </c>
      <c r="J158" s="69">
        <v>1287993.1499999999</v>
      </c>
      <c r="K158" s="69">
        <v>1154679.02</v>
      </c>
      <c r="L158" s="69">
        <v>1118549.31</v>
      </c>
      <c r="M158" s="69">
        <v>1520235.4899999995</v>
      </c>
      <c r="N158" s="69">
        <v>1739038.8299999998</v>
      </c>
      <c r="O158" s="69">
        <v>1907402.6900000002</v>
      </c>
      <c r="P158" s="69">
        <v>1121813.0400000003</v>
      </c>
      <c r="Q158" s="69">
        <v>1147948.17</v>
      </c>
      <c r="R158" s="69">
        <v>1745819.77</v>
      </c>
      <c r="S158" s="69">
        <v>1138549.6000000001</v>
      </c>
      <c r="T158" s="69">
        <v>1210053.0699999996</v>
      </c>
      <c r="U158" s="69">
        <v>1358438.35</v>
      </c>
      <c r="V158" s="69">
        <v>784995.63</v>
      </c>
      <c r="W158" s="70">
        <v>108.32891657955197</v>
      </c>
      <c r="X158" s="70">
        <v>96.457124262725017</v>
      </c>
      <c r="Y158" s="70">
        <v>92.39494122256113</v>
      </c>
      <c r="Z158" s="71">
        <v>104.58236327091723</v>
      </c>
      <c r="AA158" s="71">
        <v>93.840744830655296</v>
      </c>
      <c r="AB158" s="71">
        <v>96.165877129492898</v>
      </c>
      <c r="AC158" s="71">
        <v>84.347111028147793</v>
      </c>
      <c r="AD158" s="71">
        <v>89.082387208312198</v>
      </c>
      <c r="AE158" s="71">
        <v>94.775716103572535</v>
      </c>
      <c r="AF158" s="71">
        <v>90.319274228818983</v>
      </c>
      <c r="AG158" s="71">
        <v>85.042483196595299</v>
      </c>
      <c r="AH158" s="71">
        <v>96.462569882723258</v>
      </c>
      <c r="AI158" s="71">
        <v>96.657231173285069</v>
      </c>
      <c r="AJ158" s="71">
        <v>5.6378359931559041</v>
      </c>
      <c r="AK158" s="71">
        <v>-3.1138142962741644</v>
      </c>
      <c r="AL158" s="71">
        <v>-9.7821219358023903</v>
      </c>
      <c r="AM158" s="71">
        <v>7.6818625895203052</v>
      </c>
      <c r="AN158" s="71">
        <v>-9.1398979268324752</v>
      </c>
      <c r="AO158" s="71">
        <v>-4.1530142859645069</v>
      </c>
      <c r="AP158" s="71">
        <v>-11.128596819879387</v>
      </c>
      <c r="AQ158" s="71">
        <v>14.010597386091694</v>
      </c>
      <c r="AR158" s="71">
        <v>62.692959581508219</v>
      </c>
      <c r="AS158" s="71">
        <v>-19.48174157769208</v>
      </c>
      <c r="AT158" s="71">
        <v>12.42147228414292</v>
      </c>
      <c r="AU158" s="71">
        <v>24.155794818636188</v>
      </c>
      <c r="AV158" s="72">
        <v>25.159859526806994</v>
      </c>
      <c r="AW158" s="73">
        <v>68739.519999999786</v>
      </c>
      <c r="AX158" s="73">
        <v>-37110.100000000093</v>
      </c>
      <c r="AY158" s="73">
        <v>-121281.79000000004</v>
      </c>
      <c r="AZ158" s="73">
        <v>108451.31999999937</v>
      </c>
      <c r="BA158" s="73">
        <v>-174935.2799999998</v>
      </c>
      <c r="BB158" s="73">
        <v>-63058.849999999627</v>
      </c>
      <c r="BC158" s="73">
        <v>-140474.93999999948</v>
      </c>
      <c r="BD158" s="73">
        <v>141069.69000000006</v>
      </c>
      <c r="BE158" s="73">
        <v>672743.3600000001</v>
      </c>
      <c r="BF158" s="73">
        <v>-275477.00999999978</v>
      </c>
      <c r="BG158" s="73">
        <v>133699.02000000002</v>
      </c>
      <c r="BH158" s="73">
        <v>264298.24000000022</v>
      </c>
      <c r="BI158" s="73">
        <v>157801.22999999998</v>
      </c>
      <c r="BJ158" s="71">
        <v>24.573126467502966</v>
      </c>
      <c r="BK158" s="71">
        <v>19.734533678798279</v>
      </c>
      <c r="BL158" s="71">
        <v>19.482219546641545</v>
      </c>
      <c r="BM158" s="71">
        <v>20.46503105662368</v>
      </c>
      <c r="BN158" s="71">
        <v>11.684388096356724</v>
      </c>
      <c r="BO158" s="71">
        <v>17.457212973864923</v>
      </c>
      <c r="BP158" s="71">
        <v>26.845533730936573</v>
      </c>
      <c r="BQ158" s="71">
        <v>26.918877132444972</v>
      </c>
      <c r="BR158" s="72">
        <v>17.358491517956047</v>
      </c>
      <c r="BS158" s="72">
        <v>18.093883634398235</v>
      </c>
      <c r="BT158" s="71">
        <v>21.138302036907032</v>
      </c>
      <c r="BU158" s="71">
        <v>22.308708325669173</v>
      </c>
      <c r="BV158" s="71">
        <v>20.1451041507637</v>
      </c>
      <c r="BW158" s="71">
        <v>20.132652358863119</v>
      </c>
      <c r="BX158" s="75">
        <v>33835</v>
      </c>
      <c r="BY158" s="75">
        <v>31134</v>
      </c>
      <c r="BZ158" s="75">
        <v>29206</v>
      </c>
      <c r="CA158" s="75">
        <v>34492</v>
      </c>
      <c r="CB158" s="75">
        <v>38487</v>
      </c>
      <c r="CC158" s="75">
        <v>41356</v>
      </c>
      <c r="CD158" s="75">
        <v>29120</v>
      </c>
      <c r="CE158" s="75">
        <v>30107</v>
      </c>
      <c r="CF158" s="75">
        <v>36813</v>
      </c>
      <c r="CG158" s="75">
        <v>31042</v>
      </c>
      <c r="CH158" s="75">
        <v>31592</v>
      </c>
      <c r="CI158" s="75">
        <v>36377</v>
      </c>
      <c r="CJ158" s="75">
        <v>20536</v>
      </c>
      <c r="CK158" s="75">
        <v>215587</v>
      </c>
      <c r="CL158" s="73">
        <v>1581960.8499999996</v>
      </c>
      <c r="CM158" s="73">
        <v>1645926.6400000004</v>
      </c>
      <c r="CN158" s="73">
        <v>1792855.5399999998</v>
      </c>
      <c r="CO158" s="73">
        <v>2122097.3400000003</v>
      </c>
      <c r="CP158" s="73">
        <v>2112498.9699999993</v>
      </c>
      <c r="CQ158" s="73">
        <v>1711138.2100000007</v>
      </c>
      <c r="CR158" s="73">
        <v>2087116.9900000009</v>
      </c>
      <c r="CS158" s="73">
        <v>2228291.0900000012</v>
      </c>
      <c r="CT158" s="73">
        <v>1841339.1199999994</v>
      </c>
      <c r="CU158" s="73">
        <v>2003376.9800000007</v>
      </c>
      <c r="CV158" s="73">
        <v>1884320.24</v>
      </c>
      <c r="CW158" s="73">
        <v>1862946.9599999995</v>
      </c>
      <c r="CX158" s="73">
        <v>1815250.5499999996</v>
      </c>
      <c r="CY158" s="77"/>
      <c r="CZ158" s="4">
        <v>240</v>
      </c>
      <c r="DA158" s="76" t="str">
        <f t="shared" si="10"/>
        <v>L240</v>
      </c>
      <c r="DB158" s="71">
        <v>1.41776086697124</v>
      </c>
      <c r="DC158" s="71">
        <v>1.444063165278892</v>
      </c>
      <c r="DD158" s="71">
        <v>1.5198573207588328</v>
      </c>
      <c r="DE158" s="71">
        <v>0.66746168343148482</v>
      </c>
      <c r="DF158" s="71">
        <v>0.86824389445014782</v>
      </c>
      <c r="DG158" s="71">
        <v>0.55845782697489987</v>
      </c>
      <c r="DH158" s="71">
        <v>0.31457345723088903</v>
      </c>
      <c r="DI158" s="71">
        <v>0.26372593666440264</v>
      </c>
      <c r="DJ158" s="71">
        <v>0.5101247783345636</v>
      </c>
      <c r="DK158" s="71">
        <v>0.30683162751574528</v>
      </c>
      <c r="DL158" s="71">
        <v>0.27137654949707823</v>
      </c>
      <c r="DM158" s="71">
        <v>0.21564157328053885</v>
      </c>
      <c r="DN158" s="72">
        <v>0.15731849995247538</v>
      </c>
      <c r="DO158" s="71">
        <v>0.31005355717050764</v>
      </c>
      <c r="DQ158" s="71"/>
      <c r="DR158" s="71"/>
      <c r="DS158" s="71"/>
      <c r="DT158" s="71"/>
      <c r="DU158" s="71"/>
      <c r="DV158" s="71"/>
      <c r="DW158" s="71"/>
      <c r="DX158" s="71"/>
      <c r="DY158" s="71"/>
      <c r="DZ158" s="71"/>
      <c r="EA158" s="71"/>
      <c r="EB158" s="71"/>
      <c r="EC158" s="71"/>
      <c r="ED158" s="71"/>
    </row>
    <row r="159" spans="1:134">
      <c r="A159" s="4">
        <v>249</v>
      </c>
      <c r="B159" s="46" t="s">
        <v>1620</v>
      </c>
      <c r="C159" s="65" t="str">
        <f t="shared" si="9"/>
        <v>L249</v>
      </c>
      <c r="D159" s="69">
        <v>323090.07</v>
      </c>
      <c r="E159" s="68">
        <v>3444221.66</v>
      </c>
      <c r="F159" s="69">
        <v>32949.459999999963</v>
      </c>
      <c r="G159" s="69">
        <v>449933.43999999994</v>
      </c>
      <c r="H159" s="70">
        <v>89.725661350099784</v>
      </c>
      <c r="I159" s="70">
        <v>15.0263904788698</v>
      </c>
      <c r="J159" s="69">
        <v>592385.92000000004</v>
      </c>
      <c r="K159" s="69">
        <v>429330.45000000007</v>
      </c>
      <c r="L159" s="69">
        <v>395096.45999999996</v>
      </c>
      <c r="M159" s="69">
        <v>495014.21999999991</v>
      </c>
      <c r="N159" s="69">
        <v>819451.34000000008</v>
      </c>
      <c r="O159" s="69">
        <v>716563.46999999986</v>
      </c>
      <c r="P159" s="69">
        <v>450111.30999999994</v>
      </c>
      <c r="Q159" s="69">
        <v>379928.86</v>
      </c>
      <c r="R159" s="69">
        <v>1008942.2699999999</v>
      </c>
      <c r="S159" s="69">
        <v>353666.7900000001</v>
      </c>
      <c r="T159" s="69">
        <v>425866.89999999991</v>
      </c>
      <c r="U159" s="69">
        <v>502615.46</v>
      </c>
      <c r="V159" s="69">
        <v>323090.07</v>
      </c>
      <c r="W159" s="70">
        <v>123.20194585169493</v>
      </c>
      <c r="X159" s="70">
        <v>93.245004729833937</v>
      </c>
      <c r="Y159" s="70">
        <v>81.661669600133351</v>
      </c>
      <c r="Z159" s="71">
        <v>86.04368544992596</v>
      </c>
      <c r="AA159" s="71">
        <v>116.30454507299308</v>
      </c>
      <c r="AB159" s="71">
        <v>91.209105547159425</v>
      </c>
      <c r="AC159" s="71">
        <v>88.530300158875747</v>
      </c>
      <c r="AD159" s="71">
        <v>95.911674657878606</v>
      </c>
      <c r="AE159" s="71">
        <v>98.525081654672434</v>
      </c>
      <c r="AF159" s="71">
        <v>63.519763726964321</v>
      </c>
      <c r="AG159" s="71">
        <v>94.125722662806382</v>
      </c>
      <c r="AH159" s="71">
        <v>97.453233101674968</v>
      </c>
      <c r="AI159" s="71">
        <v>83.910714012366299</v>
      </c>
      <c r="AJ159" s="71">
        <v>-2.205703405168058</v>
      </c>
      <c r="AK159" s="71">
        <v>-6.7767193703824891</v>
      </c>
      <c r="AL159" s="71">
        <v>-20.419706722540543</v>
      </c>
      <c r="AM159" s="71">
        <v>-27.256035250095469</v>
      </c>
      <c r="AN159" s="71">
        <v>3.6728165398110191</v>
      </c>
      <c r="AO159" s="71">
        <v>-15.902814986361303</v>
      </c>
      <c r="AP159" s="71">
        <v>-7.2421991433771815</v>
      </c>
      <c r="AQ159" s="71">
        <v>22.577332872098154</v>
      </c>
      <c r="AR159" s="71">
        <v>141.96230184305966</v>
      </c>
      <c r="AS159" s="71">
        <v>-53.319550330420896</v>
      </c>
      <c r="AT159" s="71">
        <v>24.976900660057865</v>
      </c>
      <c r="AU159" s="71">
        <v>27.706916509203982</v>
      </c>
      <c r="AV159" s="72">
        <v>11.356376482423446</v>
      </c>
      <c r="AW159" s="73">
        <v>-13360.979999999865</v>
      </c>
      <c r="AX159" s="73">
        <v>-31209.499999999884</v>
      </c>
      <c r="AY159" s="73">
        <v>-101378.78999999998</v>
      </c>
      <c r="AZ159" s="73">
        <v>-185474.14999999997</v>
      </c>
      <c r="BA159" s="73">
        <v>29055.520000000135</v>
      </c>
      <c r="BB159" s="73">
        <v>-129275.95000000019</v>
      </c>
      <c r="BC159" s="73">
        <v>-35143.0900000002</v>
      </c>
      <c r="BD159" s="73">
        <v>69978.520000000077</v>
      </c>
      <c r="BE159" s="73">
        <v>591959.02</v>
      </c>
      <c r="BF159" s="73">
        <v>-403966.8499999998</v>
      </c>
      <c r="BG159" s="73">
        <v>85110.409999999916</v>
      </c>
      <c r="BH159" s="73">
        <v>109045.96999999997</v>
      </c>
      <c r="BI159" s="73">
        <v>32949.459999999963</v>
      </c>
      <c r="BJ159" s="71">
        <v>14.706071461773293</v>
      </c>
      <c r="BK159" s="71">
        <v>13.201782569854224</v>
      </c>
      <c r="BL159" s="71">
        <v>10.631255975823088</v>
      </c>
      <c r="BM159" s="71">
        <v>12.877418647421109</v>
      </c>
      <c r="BN159" s="71">
        <v>-4.0774345739232167</v>
      </c>
      <c r="BO159" s="71">
        <v>6.9382558061978834</v>
      </c>
      <c r="BP159" s="71">
        <v>19.068949877864831</v>
      </c>
      <c r="BQ159" s="71">
        <v>17.32962817447309</v>
      </c>
      <c r="BR159" s="72">
        <v>7.9205965908744309</v>
      </c>
      <c r="BS159" s="72">
        <v>9.7820146173541822</v>
      </c>
      <c r="BT159" s="71">
        <v>13.480574503768313</v>
      </c>
      <c r="BU159" s="71">
        <v>15.796282190058772</v>
      </c>
      <c r="BV159" s="71">
        <v>11.827349999237308</v>
      </c>
      <c r="BW159" s="71">
        <v>11.153699702518004</v>
      </c>
      <c r="BX159" s="75">
        <v>12467</v>
      </c>
      <c r="BY159" s="75">
        <v>9406</v>
      </c>
      <c r="BZ159" s="75">
        <v>8943</v>
      </c>
      <c r="CA159" s="75">
        <v>10147</v>
      </c>
      <c r="CB159" s="75">
        <v>13017</v>
      </c>
      <c r="CC159" s="75">
        <v>14572</v>
      </c>
      <c r="CD159" s="75">
        <v>10183</v>
      </c>
      <c r="CE159" s="75">
        <v>8640</v>
      </c>
      <c r="CF159" s="75">
        <v>13710</v>
      </c>
      <c r="CG159" s="75">
        <v>8496</v>
      </c>
      <c r="CH159" s="75">
        <v>9335</v>
      </c>
      <c r="CI159" s="75">
        <v>11101</v>
      </c>
      <c r="CJ159" s="75">
        <v>6973</v>
      </c>
      <c r="CK159" s="75">
        <v>68438</v>
      </c>
      <c r="CL159" s="73">
        <v>1144326.4300000004</v>
      </c>
      <c r="CM159" s="73">
        <v>1142176.1900000002</v>
      </c>
      <c r="CN159" s="73">
        <v>1175211.6300000001</v>
      </c>
      <c r="CO159" s="73">
        <v>1265878.8500000003</v>
      </c>
      <c r="CP159" s="73">
        <v>1268139.6000000001</v>
      </c>
      <c r="CQ159" s="73">
        <v>1150717.5799999998</v>
      </c>
      <c r="CR159" s="73">
        <v>1131152.8899999999</v>
      </c>
      <c r="CS159" s="73">
        <v>1525208.9600000002</v>
      </c>
      <c r="CT159" s="73">
        <v>1098323.8400000001</v>
      </c>
      <c r="CU159" s="73">
        <v>1201716.81</v>
      </c>
      <c r="CV159" s="73">
        <v>1152770.8200000005</v>
      </c>
      <c r="CW159" s="73">
        <v>1174763.22</v>
      </c>
      <c r="CX159" s="73">
        <v>1168810.74</v>
      </c>
      <c r="CY159" s="77"/>
      <c r="CZ159" s="4">
        <v>249</v>
      </c>
      <c r="DA159" s="76" t="str">
        <f t="shared" si="10"/>
        <v>L249</v>
      </c>
      <c r="DB159" s="71">
        <v>3.9232895116404558</v>
      </c>
      <c r="DC159" s="71">
        <v>0.36906761364047502</v>
      </c>
      <c r="DD159" s="71">
        <v>0.33135885817924193</v>
      </c>
      <c r="DE159" s="71">
        <v>0.45690698829963883</v>
      </c>
      <c r="DF159" s="71">
        <v>0.95060401231319558</v>
      </c>
      <c r="DG159" s="71">
        <v>0.44500497698856545</v>
      </c>
      <c r="DH159" s="71">
        <v>0.15024868860606314</v>
      </c>
      <c r="DI159" s="71">
        <v>0.28626540365879155</v>
      </c>
      <c r="DJ159" s="71">
        <v>0.174196892597061</v>
      </c>
      <c r="DK159" s="71">
        <v>3.6514738291011636E-2</v>
      </c>
      <c r="DL159" s="71">
        <v>0.13202276155585912</v>
      </c>
      <c r="DM159" s="71">
        <v>1.4123059510321619E-2</v>
      </c>
      <c r="DN159" s="71">
        <v>4.0488365633141732E-2</v>
      </c>
      <c r="DO159" s="71">
        <v>0.12728175573685271</v>
      </c>
      <c r="DQ159" s="71"/>
      <c r="DR159" s="71"/>
      <c r="DS159" s="71"/>
      <c r="DT159" s="71"/>
      <c r="DU159" s="71"/>
      <c r="DV159" s="71"/>
      <c r="DW159" s="71"/>
      <c r="DX159" s="71"/>
      <c r="DY159" s="71"/>
      <c r="DZ159" s="71"/>
      <c r="EA159" s="71"/>
      <c r="EB159" s="71"/>
      <c r="EC159" s="71"/>
      <c r="ED159" s="71"/>
    </row>
    <row r="160" spans="1:134">
      <c r="A160" s="4">
        <v>509</v>
      </c>
      <c r="B160" s="46" t="s">
        <v>1629</v>
      </c>
      <c r="C160" s="65" t="str">
        <f t="shared" si="9"/>
        <v>L509</v>
      </c>
      <c r="D160" s="69">
        <v>264817.81999999995</v>
      </c>
      <c r="E160" s="68">
        <v>3431978.6300000008</v>
      </c>
      <c r="F160" s="69">
        <v>33091.939999999944</v>
      </c>
      <c r="G160" s="69">
        <v>171727.25000000047</v>
      </c>
      <c r="H160" s="70">
        <v>86.687501027573447</v>
      </c>
      <c r="I160" s="70">
        <v>5.267300891380966</v>
      </c>
      <c r="J160" s="69">
        <v>466566.18</v>
      </c>
      <c r="K160" s="69">
        <v>466210.85</v>
      </c>
      <c r="L160" s="69">
        <v>444052.31999999995</v>
      </c>
      <c r="M160" s="69">
        <v>470236.32</v>
      </c>
      <c r="N160" s="69">
        <v>503589.99000000005</v>
      </c>
      <c r="O160" s="69">
        <v>701284.80999999994</v>
      </c>
      <c r="P160" s="69">
        <v>425941.61999999994</v>
      </c>
      <c r="Q160" s="69">
        <v>418572.46</v>
      </c>
      <c r="R160" s="69">
        <v>967352.09000000008</v>
      </c>
      <c r="S160" s="69">
        <v>432948.60999999993</v>
      </c>
      <c r="T160" s="69">
        <v>464054.86999999982</v>
      </c>
      <c r="U160" s="69">
        <v>458291.16</v>
      </c>
      <c r="V160" s="69">
        <v>264817.81999999995</v>
      </c>
      <c r="W160" s="70">
        <v>92.383834485400939</v>
      </c>
      <c r="X160" s="70">
        <v>90.997251072546078</v>
      </c>
      <c r="Y160" s="70">
        <v>91.00577762649371</v>
      </c>
      <c r="Z160" s="71">
        <v>81.696703991706059</v>
      </c>
      <c r="AA160" s="71">
        <v>88.258078199806477</v>
      </c>
      <c r="AB160" s="71">
        <v>94.613293796774855</v>
      </c>
      <c r="AC160" s="71">
        <v>75.287290738640934</v>
      </c>
      <c r="AD160" s="71">
        <v>77.99533057853688</v>
      </c>
      <c r="AE160" s="71">
        <v>93.275395226839677</v>
      </c>
      <c r="AF160" s="71">
        <v>85.564508086205947</v>
      </c>
      <c r="AG160" s="71">
        <v>88.672341772014732</v>
      </c>
      <c r="AH160" s="71">
        <v>90.526553757774622</v>
      </c>
      <c r="AI160" s="71">
        <v>93.26719622010954</v>
      </c>
      <c r="AJ160" s="71">
        <v>-6.2948835808280368</v>
      </c>
      <c r="AK160" s="71">
        <v>-12.631428592256865</v>
      </c>
      <c r="AL160" s="71">
        <v>-13.255024091164335</v>
      </c>
      <c r="AM160" s="71">
        <v>-18.371235092422321</v>
      </c>
      <c r="AN160" s="71">
        <v>-27.312373101746733</v>
      </c>
      <c r="AO160" s="71">
        <v>-18.349686492330886</v>
      </c>
      <c r="AP160" s="71">
        <v>-21.926369775131814</v>
      </c>
      <c r="AQ160" s="71">
        <v>-1.9868956802436388</v>
      </c>
      <c r="AR160" s="71">
        <v>97.650468462370128</v>
      </c>
      <c r="AS160" s="71">
        <v>-43.080166062094449</v>
      </c>
      <c r="AT160" s="71">
        <v>15.444730827407472</v>
      </c>
      <c r="AU160" s="71">
        <v>13.472669631109667</v>
      </c>
      <c r="AV160" s="72">
        <v>14.280640556851033</v>
      </c>
      <c r="AW160" s="73">
        <v>-31342.789999999921</v>
      </c>
      <c r="AX160" s="73">
        <v>-67403.060000000056</v>
      </c>
      <c r="AY160" s="73">
        <v>-67853.199999999895</v>
      </c>
      <c r="AZ160" s="73">
        <v>-105830.61000000016</v>
      </c>
      <c r="BA160" s="73">
        <v>-189223.92000000022</v>
      </c>
      <c r="BB160" s="73">
        <v>-136678.90999999992</v>
      </c>
      <c r="BC160" s="73">
        <v>-119622.37999999995</v>
      </c>
      <c r="BD160" s="73">
        <v>-8485.1900000000023</v>
      </c>
      <c r="BE160" s="73">
        <v>477926.44000000018</v>
      </c>
      <c r="BF160" s="73">
        <v>-327680.11999999994</v>
      </c>
      <c r="BG160" s="73">
        <v>62083.409999999858</v>
      </c>
      <c r="BH160" s="73">
        <v>54413.150000000081</v>
      </c>
      <c r="BI160" s="73">
        <v>33091.939999999944</v>
      </c>
      <c r="BJ160" s="71">
        <v>20.023434953478514</v>
      </c>
      <c r="BK160" s="71">
        <v>16.556465702034433</v>
      </c>
      <c r="BL160" s="71">
        <v>18.064698772561641</v>
      </c>
      <c r="BM160" s="71">
        <v>17.13921689230288</v>
      </c>
      <c r="BN160" s="71">
        <v>11.708432389411733</v>
      </c>
      <c r="BO160" s="71">
        <v>13.227466650123201</v>
      </c>
      <c r="BP160" s="71">
        <v>21.456686446034102</v>
      </c>
      <c r="BQ160" s="71">
        <v>23.355070953458224</v>
      </c>
      <c r="BR160" s="72">
        <v>11.163458455959029</v>
      </c>
      <c r="BS160" s="72">
        <v>15.588487930238244</v>
      </c>
      <c r="BT160" s="71">
        <v>17.49274802652981</v>
      </c>
      <c r="BU160" s="71">
        <v>14.684692494662439</v>
      </c>
      <c r="BV160" s="71">
        <v>15.392145472658665</v>
      </c>
      <c r="BW160" s="71">
        <v>14.50159803130185</v>
      </c>
      <c r="BX160" s="75">
        <v>12705</v>
      </c>
      <c r="BY160" s="75">
        <v>12981</v>
      </c>
      <c r="BZ160" s="75">
        <v>12636</v>
      </c>
      <c r="CA160" s="75">
        <v>12151</v>
      </c>
      <c r="CB160" s="75">
        <v>13330</v>
      </c>
      <c r="CC160" s="75">
        <v>15370</v>
      </c>
      <c r="CD160" s="75">
        <v>11336</v>
      </c>
      <c r="CE160" s="75">
        <v>11143</v>
      </c>
      <c r="CF160" s="75">
        <v>17506</v>
      </c>
      <c r="CG160" s="75">
        <v>12262</v>
      </c>
      <c r="CH160" s="75">
        <v>13216</v>
      </c>
      <c r="CI160" s="75">
        <v>13308</v>
      </c>
      <c r="CJ160" s="75">
        <v>6900</v>
      </c>
      <c r="CK160" s="75">
        <v>85671</v>
      </c>
      <c r="CL160" s="73">
        <v>991480.60000000009</v>
      </c>
      <c r="CM160" s="73">
        <v>986807.62999999977</v>
      </c>
      <c r="CN160" s="73">
        <v>948813.00000000012</v>
      </c>
      <c r="CO160" s="73">
        <v>1010632.84</v>
      </c>
      <c r="CP160" s="73">
        <v>1073241.07</v>
      </c>
      <c r="CQ160" s="73">
        <v>905446.29</v>
      </c>
      <c r="CR160" s="73">
        <v>1027953.9299999995</v>
      </c>
      <c r="CS160" s="73">
        <v>1430744.3000000005</v>
      </c>
      <c r="CT160" s="73">
        <v>1000295.5899999999</v>
      </c>
      <c r="CU160" s="73">
        <v>956415.00999999989</v>
      </c>
      <c r="CV160" s="73">
        <v>992736.62999999989</v>
      </c>
      <c r="CW160" s="73">
        <v>748388.80999999982</v>
      </c>
      <c r="CX160" s="73">
        <v>877116.83999999962</v>
      </c>
      <c r="CY160" s="77"/>
      <c r="CZ160" s="4">
        <v>509</v>
      </c>
      <c r="DA160" s="76" t="str">
        <f t="shared" si="10"/>
        <v>L509</v>
      </c>
      <c r="DB160" s="71">
        <v>2.0915849110819895</v>
      </c>
      <c r="DC160" s="71">
        <v>2.1265033860799916</v>
      </c>
      <c r="DD160" s="71">
        <v>0.74311795834209493</v>
      </c>
      <c r="DE160" s="71">
        <v>0.72174056115756113</v>
      </c>
      <c r="DF160" s="71">
        <v>0.99997153873949907</v>
      </c>
      <c r="DG160" s="71">
        <v>0.56464255631615334</v>
      </c>
      <c r="DH160" s="71">
        <v>0.26932740937605276</v>
      </c>
      <c r="DI160" s="71">
        <v>0.28603954270029402</v>
      </c>
      <c r="DJ160" s="71">
        <v>0.52029652569510842</v>
      </c>
      <c r="DK160" s="71">
        <v>0.47461689124588829</v>
      </c>
      <c r="DL160" s="71">
        <v>0.42070790149614218</v>
      </c>
      <c r="DM160" s="71">
        <v>0.26049407467990571</v>
      </c>
      <c r="DN160" s="71">
        <v>0.34720634164000547</v>
      </c>
      <c r="DO160" s="71">
        <v>0.39262564958081797</v>
      </c>
      <c r="DQ160" s="71"/>
      <c r="DR160" s="71"/>
      <c r="DS160" s="71"/>
      <c r="DT160" s="71"/>
      <c r="DU160" s="71"/>
      <c r="DV160" s="71"/>
      <c r="DW160" s="71"/>
      <c r="DX160" s="71"/>
      <c r="DY160" s="71"/>
      <c r="DZ160" s="71"/>
      <c r="EA160" s="71"/>
      <c r="EB160" s="71"/>
      <c r="EC160" s="71"/>
      <c r="ED160" s="71"/>
    </row>
    <row r="161" spans="1:134">
      <c r="A161" s="4">
        <v>513</v>
      </c>
      <c r="B161" s="46" t="s">
        <v>1636</v>
      </c>
      <c r="C161" s="65" t="str">
        <f t="shared" si="9"/>
        <v>L513</v>
      </c>
      <c r="D161" s="69">
        <v>479293.06999999989</v>
      </c>
      <c r="E161" s="68">
        <v>4773464.9400000013</v>
      </c>
      <c r="F161" s="69">
        <v>145243.05999999988</v>
      </c>
      <c r="G161" s="69">
        <v>673348.25000000186</v>
      </c>
      <c r="H161" s="70">
        <v>94.05689364469815</v>
      </c>
      <c r="I161" s="70">
        <v>16.422660643836508</v>
      </c>
      <c r="J161" s="69">
        <v>688618.52</v>
      </c>
      <c r="K161" s="69">
        <v>611132.77</v>
      </c>
      <c r="L161" s="69">
        <v>563654.49999999988</v>
      </c>
      <c r="M161" s="69">
        <v>733366.62999999989</v>
      </c>
      <c r="N161" s="69">
        <v>874529.04999999993</v>
      </c>
      <c r="O161" s="69">
        <v>954830.79000000015</v>
      </c>
      <c r="P161" s="69">
        <v>626376.26</v>
      </c>
      <c r="Q161" s="69">
        <v>556869.69999999995</v>
      </c>
      <c r="R161" s="69">
        <v>1128517.57</v>
      </c>
      <c r="S161" s="69">
        <v>592201.35000000009</v>
      </c>
      <c r="T161" s="69">
        <v>640337.69999999995</v>
      </c>
      <c r="U161" s="69">
        <v>749869.29</v>
      </c>
      <c r="V161" s="69">
        <v>479293.06999999989</v>
      </c>
      <c r="W161" s="70">
        <v>110.38978508167804</v>
      </c>
      <c r="X161" s="70">
        <v>101.10593338770337</v>
      </c>
      <c r="Y161" s="70">
        <v>87.215691744881468</v>
      </c>
      <c r="Z161" s="71">
        <v>87.982065084878457</v>
      </c>
      <c r="AA161" s="71">
        <v>104.0067147025831</v>
      </c>
      <c r="AB161" s="71">
        <v>109.12395971794011</v>
      </c>
      <c r="AC161" s="71">
        <v>94.788217217641417</v>
      </c>
      <c r="AD161" s="71">
        <v>84.65556204368545</v>
      </c>
      <c r="AE161" s="71">
        <v>94.668854726660371</v>
      </c>
      <c r="AF161" s="71">
        <v>92.688594463434555</v>
      </c>
      <c r="AG161" s="71">
        <v>81.853537982519853</v>
      </c>
      <c r="AH161" s="71">
        <v>105.45036373259148</v>
      </c>
      <c r="AI161" s="71">
        <v>110.93001820178922</v>
      </c>
      <c r="AJ161" s="71">
        <v>17.394710806436354</v>
      </c>
      <c r="AK161" s="71">
        <v>1.4944492936773912</v>
      </c>
      <c r="AL161" s="71">
        <v>-15.745307264837106</v>
      </c>
      <c r="AM161" s="71">
        <v>-5.9785636499023571</v>
      </c>
      <c r="AN161" s="71">
        <v>-4.7301307779270001</v>
      </c>
      <c r="AO161" s="71">
        <v>2.7459774035652806</v>
      </c>
      <c r="AP161" s="71">
        <v>0.47464036406947852</v>
      </c>
      <c r="AQ161" s="71">
        <v>7.6726121269508285</v>
      </c>
      <c r="AR161" s="71">
        <v>88.193748526137369</v>
      </c>
      <c r="AS161" s="71">
        <v>-33.050827386219005</v>
      </c>
      <c r="AT161" s="71">
        <v>7.8233574479385393</v>
      </c>
      <c r="AU161" s="71">
        <v>36.993964784148716</v>
      </c>
      <c r="AV161" s="72">
        <v>43.479435908413791</v>
      </c>
      <c r="AW161" s="73">
        <v>102034.57999999996</v>
      </c>
      <c r="AX161" s="73">
        <v>8998.5900000000838</v>
      </c>
      <c r="AY161" s="73">
        <v>-105334.35000000021</v>
      </c>
      <c r="AZ161" s="73">
        <v>-46632.760000000009</v>
      </c>
      <c r="BA161" s="73">
        <v>-43420.20000000007</v>
      </c>
      <c r="BB161" s="73">
        <v>34922.080000000075</v>
      </c>
      <c r="BC161" s="73">
        <v>2958.9900000001071</v>
      </c>
      <c r="BD161" s="73">
        <v>39681.819999999891</v>
      </c>
      <c r="BE161" s="73">
        <v>528860.26000000013</v>
      </c>
      <c r="BF161" s="73">
        <v>-292352.29999999981</v>
      </c>
      <c r="BG161" s="73">
        <v>46461.089999999851</v>
      </c>
      <c r="BH161" s="73">
        <v>202495.33000000019</v>
      </c>
      <c r="BI161" s="73">
        <v>145243.05999999988</v>
      </c>
      <c r="BJ161" s="71">
        <v>23.887211024389252</v>
      </c>
      <c r="BK161" s="71">
        <v>17.509593080518076</v>
      </c>
      <c r="BL161" s="71">
        <v>16.574627146413437</v>
      </c>
      <c r="BM161" s="71">
        <v>18.363510804236409</v>
      </c>
      <c r="BN161" s="71">
        <v>5.1650783467262311</v>
      </c>
      <c r="BO161" s="71">
        <v>17.555106342224562</v>
      </c>
      <c r="BP161" s="71">
        <v>24.565466900913123</v>
      </c>
      <c r="BQ161" s="71">
        <v>24.392080260003663</v>
      </c>
      <c r="BR161" s="72">
        <v>17.490370972668941</v>
      </c>
      <c r="BS161" s="72">
        <v>16.404497699247237</v>
      </c>
      <c r="BT161" s="71">
        <v>16.584281835404241</v>
      </c>
      <c r="BU161" s="71">
        <v>17.47961990577323</v>
      </c>
      <c r="BV161" s="71">
        <v>16.59643978997433</v>
      </c>
      <c r="BW161" s="71">
        <v>17.448149620092426</v>
      </c>
      <c r="BX161" s="75">
        <v>22383</v>
      </c>
      <c r="BY161" s="75">
        <v>19330</v>
      </c>
      <c r="BZ161" s="75">
        <v>16815</v>
      </c>
      <c r="CA161" s="75">
        <v>20309</v>
      </c>
      <c r="CB161" s="75">
        <v>20883</v>
      </c>
      <c r="CC161" s="75">
        <v>23948</v>
      </c>
      <c r="CD161" s="75">
        <v>18762</v>
      </c>
      <c r="CE161" s="75">
        <v>17285</v>
      </c>
      <c r="CF161" s="75">
        <v>23549</v>
      </c>
      <c r="CG161" s="75">
        <v>17725</v>
      </c>
      <c r="CH161" s="75">
        <v>18395</v>
      </c>
      <c r="CI161" s="75">
        <v>21950</v>
      </c>
      <c r="CJ161" s="75">
        <v>13930</v>
      </c>
      <c r="CK161" s="75">
        <v>131596</v>
      </c>
      <c r="CL161" s="73">
        <v>723208.92000000016</v>
      </c>
      <c r="CM161" s="73">
        <v>733339.80000000016</v>
      </c>
      <c r="CN161" s="73">
        <v>787690.60999999987</v>
      </c>
      <c r="CO161" s="73">
        <v>1030487.11</v>
      </c>
      <c r="CP161" s="73">
        <v>1068718.3900000001</v>
      </c>
      <c r="CQ161" s="73">
        <v>895951.28</v>
      </c>
      <c r="CR161" s="73">
        <v>813858.20999999985</v>
      </c>
      <c r="CS161" s="73">
        <v>1392386.8199999998</v>
      </c>
      <c r="CT161" s="73">
        <v>1159533.6999999995</v>
      </c>
      <c r="CU161" s="73">
        <v>1068424.3700000006</v>
      </c>
      <c r="CV161" s="73">
        <v>1041198.6500000005</v>
      </c>
      <c r="CW161" s="73">
        <v>969196.18999999971</v>
      </c>
      <c r="CX161" s="73">
        <v>960502.85000000021</v>
      </c>
      <c r="CY161" s="77"/>
      <c r="CZ161" s="4">
        <v>513</v>
      </c>
      <c r="DA161" s="76" t="str">
        <f t="shared" si="10"/>
        <v>L513</v>
      </c>
      <c r="DB161" s="71">
        <v>0.83611649516145414</v>
      </c>
      <c r="DC161" s="71">
        <v>1.1548199975144304</v>
      </c>
      <c r="DD161" s="71">
        <v>0.41610219866466175</v>
      </c>
      <c r="DE161" s="71">
        <v>0.60926339572444066</v>
      </c>
      <c r="DF161" s="71">
        <v>0.52817258300769077</v>
      </c>
      <c r="DG161" s="71">
        <v>0.21043743356852629</v>
      </c>
      <c r="DH161" s="71">
        <v>0.12281211091778721</v>
      </c>
      <c r="DI161" s="71">
        <v>0.12341055214487469</v>
      </c>
      <c r="DJ161" s="71">
        <v>0.11979549360331325</v>
      </c>
      <c r="DK161" s="71">
        <v>8.334665062422815E-2</v>
      </c>
      <c r="DL161" s="71">
        <v>5.1197451084179002E-2</v>
      </c>
      <c r="DM161" s="71">
        <v>6.9580336253320219E-2</v>
      </c>
      <c r="DN161" s="71">
        <v>0.11163107544234717</v>
      </c>
      <c r="DO161" s="71">
        <v>9.7932302183424025E-2</v>
      </c>
      <c r="DQ161" s="71"/>
      <c r="DR161" s="71"/>
      <c r="DS161" s="71"/>
      <c r="DT161" s="71"/>
      <c r="DU161" s="71"/>
      <c r="DV161" s="71"/>
      <c r="DW161" s="71"/>
      <c r="DX161" s="71"/>
      <c r="DY161" s="71"/>
      <c r="DZ161" s="71"/>
      <c r="EA161" s="71"/>
      <c r="EB161" s="71"/>
      <c r="EC161" s="71"/>
      <c r="ED161" s="71"/>
    </row>
    <row r="162" spans="1:134">
      <c r="A162" s="4">
        <v>247</v>
      </c>
      <c r="B162" s="46" t="s">
        <v>1644</v>
      </c>
      <c r="C162" s="65" t="str">
        <f t="shared" si="9"/>
        <v>L247</v>
      </c>
      <c r="D162" s="69">
        <v>1231256.2300000002</v>
      </c>
      <c r="E162" s="68">
        <v>12261866.210000003</v>
      </c>
      <c r="F162" s="69">
        <v>333540.03000000026</v>
      </c>
      <c r="G162" s="69">
        <v>3103605.950000003</v>
      </c>
      <c r="H162" s="70">
        <v>108.91252416424742</v>
      </c>
      <c r="I162" s="70">
        <v>33.888597417955488</v>
      </c>
      <c r="J162" s="69">
        <v>1858218.96</v>
      </c>
      <c r="K162" s="69">
        <v>1510085.6399999997</v>
      </c>
      <c r="L162" s="69">
        <v>1660431.8000000003</v>
      </c>
      <c r="M162" s="69">
        <v>1763471.1900000002</v>
      </c>
      <c r="N162" s="69">
        <v>2359852.19</v>
      </c>
      <c r="O162" s="69">
        <v>2223576.0700000003</v>
      </c>
      <c r="P162" s="69">
        <v>1557954.15</v>
      </c>
      <c r="Q162" s="69">
        <v>1488835.37</v>
      </c>
      <c r="R162" s="69">
        <v>3059772.52</v>
      </c>
      <c r="S162" s="69">
        <v>1443055.0799999998</v>
      </c>
      <c r="T162" s="69">
        <v>1743470.9500000002</v>
      </c>
      <c r="U162" s="69">
        <v>1737521.91</v>
      </c>
      <c r="V162" s="69">
        <v>1231256.2300000002</v>
      </c>
      <c r="W162" s="70">
        <v>130.74197594630687</v>
      </c>
      <c r="X162" s="70">
        <v>114.18967068482266</v>
      </c>
      <c r="Y162" s="70">
        <v>118.77990550461173</v>
      </c>
      <c r="Z162" s="71">
        <v>98.549098358842684</v>
      </c>
      <c r="AA162" s="71">
        <v>89.117458495840012</v>
      </c>
      <c r="AB162" s="71">
        <v>105.12446317010725</v>
      </c>
      <c r="AC162" s="71">
        <v>105.87371623627577</v>
      </c>
      <c r="AD162" s="71">
        <v>111.97972443153022</v>
      </c>
      <c r="AE162" s="71">
        <v>123.29865086720646</v>
      </c>
      <c r="AF162" s="71">
        <v>87.025705438812494</v>
      </c>
      <c r="AG162" s="71">
        <v>104.5344292457419</v>
      </c>
      <c r="AH162" s="71">
        <v>113.21769335120769</v>
      </c>
      <c r="AI162" s="71">
        <v>110.41974862506653</v>
      </c>
      <c r="AJ162" s="71">
        <v>-2.1282867017194951</v>
      </c>
      <c r="AK162" s="71">
        <v>0.7301279400189209</v>
      </c>
      <c r="AL162" s="71">
        <v>-13.464650799237976</v>
      </c>
      <c r="AM162" s="71">
        <v>-7.9222999803153504</v>
      </c>
      <c r="AN162" s="71">
        <v>-20.823814386915409</v>
      </c>
      <c r="AO162" s="71">
        <v>5.6191618553365519</v>
      </c>
      <c r="AP162" s="71">
        <v>3.6966169680347161</v>
      </c>
      <c r="AQ162" s="71">
        <v>42.703767473990936</v>
      </c>
      <c r="AR162" s="71">
        <v>127.59099779443463</v>
      </c>
      <c r="AS162" s="71">
        <v>-22.491229100118591</v>
      </c>
      <c r="AT162" s="71">
        <v>34.122324998740105</v>
      </c>
      <c r="AU162" s="71">
        <v>43.751359829349099</v>
      </c>
      <c r="AV162" s="72">
        <v>37.154284394110327</v>
      </c>
      <c r="AW162" s="73">
        <v>-40408.229999999981</v>
      </c>
      <c r="AX162" s="73">
        <v>10945.639999999665</v>
      </c>
      <c r="AY162" s="73">
        <v>-258358.39999999944</v>
      </c>
      <c r="AZ162" s="73">
        <v>-151727.81000000006</v>
      </c>
      <c r="BA162" s="73">
        <v>-620486.1800000011</v>
      </c>
      <c r="BB162" s="73">
        <v>133087.32000000007</v>
      </c>
      <c r="BC162" s="73">
        <v>55538.550000000512</v>
      </c>
      <c r="BD162" s="73">
        <v>445530.49000000022</v>
      </c>
      <c r="BE162" s="73">
        <v>1715355.32</v>
      </c>
      <c r="BF162" s="73">
        <v>-418740.77000000025</v>
      </c>
      <c r="BG162" s="73">
        <v>443559.88000000035</v>
      </c>
      <c r="BH162" s="73">
        <v>528822.44999999972</v>
      </c>
      <c r="BI162" s="73">
        <v>333540.03000000026</v>
      </c>
      <c r="BJ162" s="71">
        <v>15.863897432063029</v>
      </c>
      <c r="BK162" s="71">
        <v>10.149545950850735</v>
      </c>
      <c r="BL162" s="71">
        <v>4.212904709733774</v>
      </c>
      <c r="BM162" s="71">
        <v>9.913984349532889</v>
      </c>
      <c r="BN162" s="71">
        <v>-3.6589411985994102</v>
      </c>
      <c r="BO162" s="71">
        <v>2.2523627522583132</v>
      </c>
      <c r="BP162" s="71">
        <v>19.267956365488384</v>
      </c>
      <c r="BQ162" s="71">
        <v>15.789246590889567</v>
      </c>
      <c r="BR162" s="72">
        <v>9.0843189895912051</v>
      </c>
      <c r="BS162" s="72">
        <v>12.882035135225614</v>
      </c>
      <c r="BT162" s="71">
        <v>11.746424063642316</v>
      </c>
      <c r="BU162" s="71">
        <v>13.828252386428122</v>
      </c>
      <c r="BV162" s="71">
        <v>15.609052242670828</v>
      </c>
      <c r="BW162" s="71">
        <v>11.896166119782325</v>
      </c>
      <c r="BX162" s="75">
        <v>33651</v>
      </c>
      <c r="BY162" s="75">
        <v>28303</v>
      </c>
      <c r="BZ162" s="75">
        <v>26998</v>
      </c>
      <c r="CA162" s="75">
        <v>29061</v>
      </c>
      <c r="CB162" s="75">
        <v>30659</v>
      </c>
      <c r="CC162" s="75">
        <v>31902</v>
      </c>
      <c r="CD162" s="75">
        <v>28306</v>
      </c>
      <c r="CE162" s="75">
        <v>28024</v>
      </c>
      <c r="CF162" s="75">
        <v>40521</v>
      </c>
      <c r="CG162" s="75">
        <v>30073</v>
      </c>
      <c r="CH162" s="75">
        <v>33518</v>
      </c>
      <c r="CI162" s="75">
        <v>35104</v>
      </c>
      <c r="CJ162" s="75">
        <v>24354</v>
      </c>
      <c r="CK162" s="75">
        <v>219900</v>
      </c>
      <c r="CL162" s="73">
        <v>2229332.5699999998</v>
      </c>
      <c r="CM162" s="73">
        <v>2262444.7599999998</v>
      </c>
      <c r="CN162" s="73">
        <v>2675647.06</v>
      </c>
      <c r="CO162" s="73">
        <v>2616493.6299999994</v>
      </c>
      <c r="CP162" s="73">
        <v>3657826.8199999984</v>
      </c>
      <c r="CQ162" s="73">
        <v>2908620.55</v>
      </c>
      <c r="CR162" s="73">
        <v>2562259.0799999996</v>
      </c>
      <c r="CS162" s="73">
        <v>3268526.3000000003</v>
      </c>
      <c r="CT162" s="73">
        <v>2602624.64</v>
      </c>
      <c r="CU162" s="73">
        <v>2622085.3800000004</v>
      </c>
      <c r="CV162" s="73">
        <v>2635884.7200000002</v>
      </c>
      <c r="CW162" s="73">
        <v>2528583.1800000006</v>
      </c>
      <c r="CX162" s="73">
        <v>2274620.0299999998</v>
      </c>
      <c r="CY162" s="77"/>
      <c r="CZ162" s="4">
        <v>247</v>
      </c>
      <c r="DA162" s="76" t="str">
        <f t="shared" si="10"/>
        <v>L247</v>
      </c>
      <c r="DB162" s="71">
        <v>4.7595190761270763</v>
      </c>
      <c r="DC162" s="71">
        <v>5.679869392583166</v>
      </c>
      <c r="DD162" s="71">
        <v>0.73523812004176614</v>
      </c>
      <c r="DE162" s="71">
        <v>0.86008143862515496</v>
      </c>
      <c r="DF162" s="71">
        <v>1.4873308444954461</v>
      </c>
      <c r="DG162" s="71">
        <v>0.66969363410351956</v>
      </c>
      <c r="DH162" s="71">
        <v>0.44871396110402961</v>
      </c>
      <c r="DI162" s="71">
        <v>1.3544778181602357</v>
      </c>
      <c r="DJ162" s="71">
        <v>0.44097481255597387</v>
      </c>
      <c r="DK162" s="71">
        <v>0.20016201120147714</v>
      </c>
      <c r="DL162" s="71">
        <v>0.26725519692748029</v>
      </c>
      <c r="DM162" s="71">
        <v>0.26612786619485751</v>
      </c>
      <c r="DN162" s="71">
        <v>0.16387765161765222</v>
      </c>
      <c r="DO162" s="71">
        <v>0.44816581798973543</v>
      </c>
      <c r="DQ162" s="71"/>
      <c r="DR162" s="71"/>
      <c r="DS162" s="71"/>
      <c r="DT162" s="71"/>
      <c r="DU162" s="71"/>
      <c r="DV162" s="71"/>
      <c r="DW162" s="71"/>
      <c r="DX162" s="71"/>
      <c r="DY162" s="71"/>
      <c r="DZ162" s="71"/>
      <c r="EA162" s="71"/>
      <c r="EB162" s="71"/>
      <c r="EC162" s="71"/>
      <c r="ED162" s="71"/>
    </row>
    <row r="163" spans="1:134">
      <c r="A163" s="4">
        <v>260</v>
      </c>
      <c r="B163" s="46" t="s">
        <v>1659</v>
      </c>
      <c r="C163" s="65" t="str">
        <f t="shared" si="9"/>
        <v>L260</v>
      </c>
      <c r="D163" s="69">
        <v>500158.16999999993</v>
      </c>
      <c r="E163" s="68">
        <v>5948132.9300000006</v>
      </c>
      <c r="F163" s="69">
        <v>24120.069999999832</v>
      </c>
      <c r="G163" s="69">
        <v>894884.7900000019</v>
      </c>
      <c r="H163" s="70">
        <v>95.421314222372359</v>
      </c>
      <c r="I163" s="70">
        <v>17.709100467803317</v>
      </c>
      <c r="J163" s="69">
        <v>870972.56</v>
      </c>
      <c r="K163" s="69">
        <v>881381.86999999988</v>
      </c>
      <c r="L163" s="69">
        <v>758714.73999999987</v>
      </c>
      <c r="M163" s="69">
        <v>910804.70000000007</v>
      </c>
      <c r="N163" s="69">
        <v>1372322.6699999997</v>
      </c>
      <c r="O163" s="69">
        <v>1529124.6900000002</v>
      </c>
      <c r="P163" s="69">
        <v>691603.79000000015</v>
      </c>
      <c r="Q163" s="69">
        <v>630573.2699999999</v>
      </c>
      <c r="R163" s="69">
        <v>1472602.8099999998</v>
      </c>
      <c r="S163" s="69">
        <v>779085.9500000003</v>
      </c>
      <c r="T163" s="69">
        <v>898954.75</v>
      </c>
      <c r="U163" s="69">
        <v>975154.19000000006</v>
      </c>
      <c r="V163" s="69">
        <v>500158.16999999993</v>
      </c>
      <c r="W163" s="70">
        <v>114.97081742139122</v>
      </c>
      <c r="X163" s="70">
        <v>109.53914332490899</v>
      </c>
      <c r="Y163" s="70">
        <v>96.49508661384975</v>
      </c>
      <c r="Z163" s="71">
        <v>85.705537304469871</v>
      </c>
      <c r="AA163" s="71">
        <v>104.61697341789589</v>
      </c>
      <c r="AB163" s="71">
        <v>91.372553388504528</v>
      </c>
      <c r="AC163" s="71">
        <v>86.236781699847228</v>
      </c>
      <c r="AD163" s="71">
        <v>86.104970368174818</v>
      </c>
      <c r="AE163" s="71">
        <v>100.17263584158466</v>
      </c>
      <c r="AF163" s="71">
        <v>100.73235865862262</v>
      </c>
      <c r="AG163" s="71">
        <v>98.630981019741711</v>
      </c>
      <c r="AH163" s="71">
        <v>100.1927652641355</v>
      </c>
      <c r="AI163" s="71">
        <v>87.587686029905228</v>
      </c>
      <c r="AJ163" s="71">
        <v>18.905438092424752</v>
      </c>
      <c r="AK163" s="71">
        <v>3.2548583001761333</v>
      </c>
      <c r="AL163" s="71">
        <v>-7.9942628437277623</v>
      </c>
      <c r="AM163" s="71">
        <v>-5.7589548759276576</v>
      </c>
      <c r="AN163" s="71">
        <v>-0.70436150858720348</v>
      </c>
      <c r="AO163" s="71">
        <v>-5.172644827857475</v>
      </c>
      <c r="AP163" s="71">
        <v>-10.353465947258456</v>
      </c>
      <c r="AQ163" s="71">
        <v>10.517641815296731</v>
      </c>
      <c r="AR163" s="71">
        <v>91.781993179445138</v>
      </c>
      <c r="AS163" s="71">
        <v>-23.992399180894285</v>
      </c>
      <c r="AT163" s="71">
        <v>30.008419734350909</v>
      </c>
      <c r="AU163" s="71">
        <v>29.874045158842044</v>
      </c>
      <c r="AV163" s="72">
        <v>5.066836036863398</v>
      </c>
      <c r="AW163" s="73">
        <v>138480.78000000049</v>
      </c>
      <c r="AX163" s="73">
        <v>27783.419999999925</v>
      </c>
      <c r="AY163" s="73">
        <v>-65923.770000000019</v>
      </c>
      <c r="AZ163" s="73">
        <v>-55658.159999999567</v>
      </c>
      <c r="BA163" s="73">
        <v>-9734.6800000001676</v>
      </c>
      <c r="BB163" s="73">
        <v>-68729.969999999972</v>
      </c>
      <c r="BC163" s="73">
        <v>-79874.769999999669</v>
      </c>
      <c r="BD163" s="73">
        <v>60009.819999999949</v>
      </c>
      <c r="BE163" s="73">
        <v>704750.3200000003</v>
      </c>
      <c r="BF163" s="73">
        <v>-245924.62999999977</v>
      </c>
      <c r="BG163" s="73">
        <v>207495.88000000012</v>
      </c>
      <c r="BH163" s="73">
        <v>224308.09999999986</v>
      </c>
      <c r="BI163" s="73">
        <v>24120.069999999832</v>
      </c>
      <c r="BJ163" s="71">
        <v>14.310263675161163</v>
      </c>
      <c r="BK163" s="71">
        <v>11.015190212963702</v>
      </c>
      <c r="BL163" s="71">
        <v>10.671990201451298</v>
      </c>
      <c r="BM163" s="71">
        <v>10.180125862952979</v>
      </c>
      <c r="BN163" s="71">
        <v>1.8046759295632882</v>
      </c>
      <c r="BO163" s="71">
        <v>12.73644380821916</v>
      </c>
      <c r="BP163" s="71">
        <v>20.038956507100359</v>
      </c>
      <c r="BQ163" s="71">
        <v>20.397196721097473</v>
      </c>
      <c r="BR163" s="72">
        <v>11.184409192893414</v>
      </c>
      <c r="BS163" s="72">
        <v>14.541460162194412</v>
      </c>
      <c r="BT163" s="71">
        <v>15.625810457872564</v>
      </c>
      <c r="BU163" s="71">
        <v>13.838167882891945</v>
      </c>
      <c r="BV163" s="71">
        <v>12.005675709817895</v>
      </c>
      <c r="BW163" s="71">
        <v>13.416510828378321</v>
      </c>
      <c r="BX163" s="75">
        <v>20462</v>
      </c>
      <c r="BY163" s="75">
        <v>20365</v>
      </c>
      <c r="BZ163" s="75">
        <v>17905</v>
      </c>
      <c r="CA163" s="75">
        <v>20063</v>
      </c>
      <c r="CB163" s="75">
        <v>24003</v>
      </c>
      <c r="CC163" s="75">
        <v>30039</v>
      </c>
      <c r="CD163" s="75">
        <v>16827</v>
      </c>
      <c r="CE163" s="75">
        <v>15759</v>
      </c>
      <c r="CF163" s="75">
        <v>24031</v>
      </c>
      <c r="CG163" s="75">
        <v>18282</v>
      </c>
      <c r="CH163" s="75">
        <v>19556</v>
      </c>
      <c r="CI163" s="75">
        <v>21421</v>
      </c>
      <c r="CJ163" s="75">
        <v>11475</v>
      </c>
      <c r="CK163" s="75">
        <v>127351</v>
      </c>
      <c r="CL163" s="73">
        <v>1418231.4599999997</v>
      </c>
      <c r="CM163" s="73">
        <v>1449392.3200000005</v>
      </c>
      <c r="CN163" s="73">
        <v>1293631.43</v>
      </c>
      <c r="CO163" s="73">
        <v>1386446.48</v>
      </c>
      <c r="CP163" s="73">
        <v>1271341.5799999998</v>
      </c>
      <c r="CQ163" s="73">
        <v>1090609.0500000003</v>
      </c>
      <c r="CR163" s="73">
        <v>1213333.7099999995</v>
      </c>
      <c r="CS163" s="73">
        <v>1662320.4599999995</v>
      </c>
      <c r="CT163" s="73">
        <v>1565771.9899999995</v>
      </c>
      <c r="CU163" s="73">
        <v>1519641.1999999995</v>
      </c>
      <c r="CV163" s="73">
        <v>1632236.36</v>
      </c>
      <c r="CW163" s="73">
        <v>1536079.5299999996</v>
      </c>
      <c r="CX163" s="73">
        <v>1590685.5599999996</v>
      </c>
      <c r="CY163" s="77"/>
      <c r="CZ163" s="4">
        <v>260</v>
      </c>
      <c r="DA163" s="76" t="str">
        <f t="shared" si="10"/>
        <v>L260</v>
      </c>
      <c r="DB163" s="71">
        <v>1.6175292536136625</v>
      </c>
      <c r="DC163" s="71">
        <v>0.91421460731025717</v>
      </c>
      <c r="DD163" s="71">
        <v>0.60335694885416069</v>
      </c>
      <c r="DE163" s="71">
        <v>0.51059050530974825</v>
      </c>
      <c r="DF163" s="71">
        <v>0.88921705505066972</v>
      </c>
      <c r="DG163" s="71">
        <v>0.4000474125149634</v>
      </c>
      <c r="DH163" s="71">
        <v>0.18384430556008843</v>
      </c>
      <c r="DI163" s="71">
        <v>0.27322722673892769</v>
      </c>
      <c r="DJ163" s="71">
        <v>7.8189499520692138E-2</v>
      </c>
      <c r="DK163" s="71">
        <v>0.14678505610235448</v>
      </c>
      <c r="DL163" s="71">
        <v>0.24528555893517662</v>
      </c>
      <c r="DM163" s="71">
        <v>7.6341474709556711E-2</v>
      </c>
      <c r="DN163" s="71">
        <v>0.13021605578649134</v>
      </c>
      <c r="DO163" s="71">
        <v>0.14954411977571783</v>
      </c>
      <c r="DQ163" s="71"/>
      <c r="DR163" s="71"/>
      <c r="DS163" s="71"/>
      <c r="DT163" s="71"/>
      <c r="DU163" s="71"/>
      <c r="DV163" s="71"/>
      <c r="DW163" s="71"/>
      <c r="DX163" s="71"/>
      <c r="DY163" s="71"/>
      <c r="DZ163" s="71"/>
      <c r="EA163" s="71"/>
      <c r="EB163" s="71"/>
      <c r="EC163" s="71"/>
      <c r="ED163" s="71"/>
    </row>
    <row r="164" spans="1:134">
      <c r="A164" s="4">
        <v>239</v>
      </c>
      <c r="B164" s="46" t="s">
        <v>1666</v>
      </c>
      <c r="C164" s="65" t="str">
        <f t="shared" si="9"/>
        <v>L239</v>
      </c>
      <c r="D164" s="69">
        <v>705132.34000000008</v>
      </c>
      <c r="E164" s="68">
        <v>7577029.1499999976</v>
      </c>
      <c r="F164" s="69">
        <v>57838.850000000093</v>
      </c>
      <c r="G164" s="69">
        <v>-116354.10000000242</v>
      </c>
      <c r="H164" s="70">
        <v>82.517833515786904</v>
      </c>
      <c r="I164" s="70">
        <v>-1.5123918335928743</v>
      </c>
      <c r="J164" s="69">
        <v>1251836.5199999998</v>
      </c>
      <c r="K164" s="69">
        <v>1137785.2499999998</v>
      </c>
      <c r="L164" s="69">
        <v>1146669.6800000002</v>
      </c>
      <c r="M164" s="69">
        <v>1382906.85</v>
      </c>
      <c r="N164" s="69">
        <v>1763503.4499999997</v>
      </c>
      <c r="O164" s="69">
        <v>1603120.29</v>
      </c>
      <c r="P164" s="69">
        <v>949209.57</v>
      </c>
      <c r="Q164" s="69">
        <v>952999.14999999991</v>
      </c>
      <c r="R164" s="69">
        <v>1925464.78</v>
      </c>
      <c r="S164" s="69">
        <v>905504.07000000018</v>
      </c>
      <c r="T164" s="69">
        <v>1018584.9599999998</v>
      </c>
      <c r="U164" s="69">
        <v>1120134.28</v>
      </c>
      <c r="V164" s="69">
        <v>705132.34000000008</v>
      </c>
      <c r="W164" s="70">
        <v>116.3429132923617</v>
      </c>
      <c r="X164" s="70">
        <v>104.32337275950034</v>
      </c>
      <c r="Y164" s="70">
        <v>106.60485753103346</v>
      </c>
      <c r="Z164" s="71">
        <v>109.7813757559217</v>
      </c>
      <c r="AA164" s="71">
        <v>100.56327928690641</v>
      </c>
      <c r="AB164" s="71">
        <v>80.472862595373343</v>
      </c>
      <c r="AC164" s="71">
        <v>75.124110058646266</v>
      </c>
      <c r="AD164" s="71">
        <v>82.834165053992109</v>
      </c>
      <c r="AE164" s="71">
        <v>89.038138374511448</v>
      </c>
      <c r="AF164" s="71">
        <v>78.645834051228519</v>
      </c>
      <c r="AG164" s="71">
        <v>77.435672645467974</v>
      </c>
      <c r="AH164" s="71">
        <v>81.543020569550009</v>
      </c>
      <c r="AI164" s="71">
        <v>92.134840627651187</v>
      </c>
      <c r="AJ164" s="71">
        <v>4.8770730870920653</v>
      </c>
      <c r="AK164" s="71">
        <v>6.2322432389508409</v>
      </c>
      <c r="AL164" s="71">
        <v>-11.861486282768862</v>
      </c>
      <c r="AM164" s="71">
        <v>-39.518580343274714</v>
      </c>
      <c r="AN164" s="71">
        <v>-30.587582502164711</v>
      </c>
      <c r="AO164" s="71">
        <v>-34.028624802998856</v>
      </c>
      <c r="AP164" s="71">
        <v>-27.876586777925439</v>
      </c>
      <c r="AQ164" s="71">
        <v>4.4832257239202589</v>
      </c>
      <c r="AR164" s="71">
        <v>83.663422109426605</v>
      </c>
      <c r="AS164" s="71">
        <v>-45.887009284480541</v>
      </c>
      <c r="AT164" s="71">
        <v>-4.7026478282996553E-2</v>
      </c>
      <c r="AU164" s="71">
        <v>3.9950430763141087</v>
      </c>
      <c r="AV164" s="72">
        <v>8.9354907616945312</v>
      </c>
      <c r="AW164" s="73">
        <v>58213.84999999986</v>
      </c>
      <c r="AX164" s="73">
        <v>66749.549999999814</v>
      </c>
      <c r="AY164" s="73">
        <v>-154316.26999999979</v>
      </c>
      <c r="AZ164" s="73">
        <v>-903591.81</v>
      </c>
      <c r="BA164" s="73">
        <v>-777094.23999999976</v>
      </c>
      <c r="BB164" s="73">
        <v>-799882</v>
      </c>
      <c r="BC164" s="73">
        <v>-366881.18000000028</v>
      </c>
      <c r="BD164" s="73">
        <v>40891.830000000075</v>
      </c>
      <c r="BE164" s="73">
        <v>877098.82999999984</v>
      </c>
      <c r="BF164" s="73">
        <v>-767853.9499999996</v>
      </c>
      <c r="BG164" s="73">
        <v>-479.22999999986496</v>
      </c>
      <c r="BH164" s="73">
        <v>43030.749999999767</v>
      </c>
      <c r="BI164" s="73">
        <v>57838.850000000093</v>
      </c>
      <c r="BJ164" s="71">
        <v>18.124863033253888</v>
      </c>
      <c r="BK164" s="71">
        <v>10.398932211558407</v>
      </c>
      <c r="BL164" s="71">
        <v>8.9452734962074185</v>
      </c>
      <c r="BM164" s="71">
        <v>11.775928767673996</v>
      </c>
      <c r="BN164" s="71">
        <v>-3.4216706468884581</v>
      </c>
      <c r="BO164" s="71">
        <v>4.0356161433477631</v>
      </c>
      <c r="BP164" s="71">
        <v>17.207747313473444</v>
      </c>
      <c r="BQ164" s="71">
        <v>19.892074665569982</v>
      </c>
      <c r="BR164" s="72">
        <v>12.689546018117454</v>
      </c>
      <c r="BS164" s="72">
        <v>11.925049774979021</v>
      </c>
      <c r="BT164" s="71">
        <v>14.657477620703727</v>
      </c>
      <c r="BU164" s="71">
        <v>16.115955313587097</v>
      </c>
      <c r="BV164" s="71">
        <v>14.710015369051867</v>
      </c>
      <c r="BW164" s="71">
        <v>13.546524103446519</v>
      </c>
      <c r="BX164" s="75">
        <v>26415</v>
      </c>
      <c r="BY164" s="75">
        <v>23422</v>
      </c>
      <c r="BZ164" s="75">
        <v>22527</v>
      </c>
      <c r="CA164" s="75">
        <v>24490</v>
      </c>
      <c r="CB164" s="75">
        <v>25124</v>
      </c>
      <c r="CC164" s="75">
        <v>27452</v>
      </c>
      <c r="CD164" s="75">
        <v>19689</v>
      </c>
      <c r="CE164" s="75">
        <v>19702</v>
      </c>
      <c r="CF164" s="75">
        <v>27383</v>
      </c>
      <c r="CG164" s="75">
        <v>19106</v>
      </c>
      <c r="CH164" s="75">
        <v>21134</v>
      </c>
      <c r="CI164" s="75">
        <v>24927</v>
      </c>
      <c r="CJ164" s="75">
        <v>14693</v>
      </c>
      <c r="CK164" s="75">
        <v>146634</v>
      </c>
      <c r="CL164" s="73">
        <v>2356698.2600000002</v>
      </c>
      <c r="CM164" s="73">
        <v>2395347.3799999994</v>
      </c>
      <c r="CN164" s="73">
        <v>2344019.75</v>
      </c>
      <c r="CO164" s="73">
        <v>2523622.0099999988</v>
      </c>
      <c r="CP164" s="73">
        <v>2430875.6199999996</v>
      </c>
      <c r="CQ164" s="73">
        <v>2013399.85</v>
      </c>
      <c r="CR164" s="73">
        <v>2173150.36</v>
      </c>
      <c r="CS164" s="73">
        <v>2853663.6399999987</v>
      </c>
      <c r="CT164" s="73">
        <v>2367287.96</v>
      </c>
      <c r="CU164" s="73">
        <v>2426203.8800000004</v>
      </c>
      <c r="CV164" s="73">
        <v>2234142.0400000005</v>
      </c>
      <c r="CW164" s="73">
        <v>2124489.3499999996</v>
      </c>
      <c r="CX164" s="73">
        <v>2132692.5099999998</v>
      </c>
      <c r="CY164" s="77"/>
      <c r="CZ164" s="4">
        <v>239</v>
      </c>
      <c r="DA164" s="76" t="str">
        <f t="shared" si="10"/>
        <v>L239</v>
      </c>
      <c r="DB164" s="71">
        <v>1.1947032392443202</v>
      </c>
      <c r="DC164" s="71">
        <v>1.9018596210681096</v>
      </c>
      <c r="DD164" s="71">
        <v>0.40553748227897674</v>
      </c>
      <c r="DE164" s="71">
        <v>0.41683350250543577</v>
      </c>
      <c r="DF164" s="71">
        <v>0.4789598255333859</v>
      </c>
      <c r="DG164" s="71">
        <v>0.32014487914686141</v>
      </c>
      <c r="DH164" s="71">
        <v>0.23493580119854288</v>
      </c>
      <c r="DI164" s="71">
        <v>0.12250077988637215</v>
      </c>
      <c r="DJ164" s="71">
        <v>0.18962755530353106</v>
      </c>
      <c r="DK164" s="71">
        <v>0.14989861429807957</v>
      </c>
      <c r="DL164" s="71">
        <v>0.15696103495036642</v>
      </c>
      <c r="DM164" s="71">
        <v>0.18836807965983365</v>
      </c>
      <c r="DN164" s="71">
        <v>4.053583944928834E-2</v>
      </c>
      <c r="DO164" s="71">
        <v>0.16361978902697086</v>
      </c>
      <c r="DQ164" s="71"/>
      <c r="DR164" s="71"/>
      <c r="DS164" s="71"/>
      <c r="DT164" s="71"/>
      <c r="DU164" s="71"/>
      <c r="DV164" s="71"/>
      <c r="DW164" s="71"/>
      <c r="DX164" s="71"/>
      <c r="DY164" s="71"/>
      <c r="DZ164" s="71"/>
      <c r="EA164" s="71"/>
      <c r="EB164" s="71"/>
      <c r="EC164" s="71"/>
      <c r="ED164" s="71"/>
    </row>
    <row r="165" spans="1:134">
      <c r="A165" s="4">
        <v>242</v>
      </c>
      <c r="B165" s="46" t="s">
        <v>1675</v>
      </c>
      <c r="C165" s="65" t="str">
        <f t="shared" si="9"/>
        <v>L242</v>
      </c>
      <c r="D165" s="69">
        <v>1273939.9700000004</v>
      </c>
      <c r="E165" s="68">
        <v>11909059.569999998</v>
      </c>
      <c r="F165" s="69">
        <v>351528.61000000034</v>
      </c>
      <c r="G165" s="69">
        <v>1921853.8999999948</v>
      </c>
      <c r="H165" s="70">
        <v>97.60054110354433</v>
      </c>
      <c r="I165" s="70">
        <v>19.243159333074942</v>
      </c>
      <c r="J165" s="69">
        <v>1808549.8</v>
      </c>
      <c r="K165" s="69">
        <v>1477347.37</v>
      </c>
      <c r="L165" s="69">
        <v>1474198.86</v>
      </c>
      <c r="M165" s="69">
        <v>2081696.32</v>
      </c>
      <c r="N165" s="69">
        <v>2236495.15</v>
      </c>
      <c r="O165" s="69">
        <v>2500333.7800000003</v>
      </c>
      <c r="P165" s="69">
        <v>1508711.92</v>
      </c>
      <c r="Q165" s="69">
        <v>1330553.69</v>
      </c>
      <c r="R165" s="69">
        <v>2833907.22</v>
      </c>
      <c r="S165" s="69">
        <v>1358090.0700000003</v>
      </c>
      <c r="T165" s="69">
        <v>1688877.8199999998</v>
      </c>
      <c r="U165" s="69">
        <v>1914978.8800000006</v>
      </c>
      <c r="V165" s="69">
        <v>1273939.9700000004</v>
      </c>
      <c r="W165" s="70">
        <v>114.74066119133299</v>
      </c>
      <c r="X165" s="70">
        <v>96.997809469951164</v>
      </c>
      <c r="Y165" s="70">
        <v>103.26598400550731</v>
      </c>
      <c r="Z165" s="71">
        <v>120.13465911223524</v>
      </c>
      <c r="AA165" s="71">
        <v>102.65146325785386</v>
      </c>
      <c r="AB165" s="71">
        <v>96.479833637258238</v>
      </c>
      <c r="AC165" s="71">
        <v>97.645308178231502</v>
      </c>
      <c r="AD165" s="71">
        <v>94.54717810736291</v>
      </c>
      <c r="AE165" s="71">
        <v>97.721269221852552</v>
      </c>
      <c r="AF165" s="71">
        <v>90.883306230289122</v>
      </c>
      <c r="AG165" s="71">
        <v>95.120651128123626</v>
      </c>
      <c r="AH165" s="71">
        <v>100.06848616410315</v>
      </c>
      <c r="AI165" s="71">
        <v>109.26101820535152</v>
      </c>
      <c r="AJ165" s="71">
        <v>22.261404734785796</v>
      </c>
      <c r="AK165" s="71">
        <v>16.945183408109088</v>
      </c>
      <c r="AL165" s="71">
        <v>-5.5405931349231103</v>
      </c>
      <c r="AM165" s="71">
        <v>11.908022742640444</v>
      </c>
      <c r="AN165" s="71">
        <v>-3.5692651656372365</v>
      </c>
      <c r="AO165" s="71">
        <v>-5.0165465869500325</v>
      </c>
      <c r="AP165" s="71">
        <v>-1.1489815126599856</v>
      </c>
      <c r="AQ165" s="71">
        <v>20.433582685809103</v>
      </c>
      <c r="AR165" s="71">
        <v>114.97555221623692</v>
      </c>
      <c r="AS165" s="71">
        <v>-39.767500853333217</v>
      </c>
      <c r="AT165" s="71">
        <v>21.673192995353197</v>
      </c>
      <c r="AU165" s="71">
        <v>30.031283631112139</v>
      </c>
      <c r="AV165" s="72">
        <v>38.109744225179568</v>
      </c>
      <c r="AW165" s="73">
        <v>329301.4600000002</v>
      </c>
      <c r="AX165" s="73">
        <v>214065.43999999994</v>
      </c>
      <c r="AY165" s="73">
        <v>-86470.33000000054</v>
      </c>
      <c r="AZ165" s="73">
        <v>221511.26</v>
      </c>
      <c r="BA165" s="73">
        <v>-82325.600000000559</v>
      </c>
      <c r="BB165" s="73">
        <v>39309.58000000054</v>
      </c>
      <c r="BC165" s="73">
        <v>-17536.310000000056</v>
      </c>
      <c r="BD165" s="73">
        <v>225750.81000000006</v>
      </c>
      <c r="BE165" s="73">
        <v>1515660.9400000006</v>
      </c>
      <c r="BF165" s="73">
        <v>-896656.26999999909</v>
      </c>
      <c r="BG165" s="73">
        <v>300833.52000000025</v>
      </c>
      <c r="BH165" s="73">
        <v>442272.60000000056</v>
      </c>
      <c r="BI165" s="73">
        <v>351528.61000000034</v>
      </c>
      <c r="BJ165" s="71">
        <v>19.817457100876776</v>
      </c>
      <c r="BK165" s="71">
        <v>14.707461167797977</v>
      </c>
      <c r="BL165" s="71">
        <v>14.364520052454324</v>
      </c>
      <c r="BM165" s="71">
        <v>14.501130506131599</v>
      </c>
      <c r="BN165" s="71">
        <v>2.7103638568492832</v>
      </c>
      <c r="BO165" s="71">
        <v>13.568709228343344</v>
      </c>
      <c r="BP165" s="71">
        <v>22.749867345367473</v>
      </c>
      <c r="BQ165" s="71">
        <v>24.173415975228206</v>
      </c>
      <c r="BR165" s="72">
        <v>16.915407147189168</v>
      </c>
      <c r="BS165" s="72">
        <v>16.291165241835774</v>
      </c>
      <c r="BT165" s="71">
        <v>18.483642568906529</v>
      </c>
      <c r="BU165" s="71">
        <v>19.138784898651423</v>
      </c>
      <c r="BV165" s="71">
        <v>18.350258424320415</v>
      </c>
      <c r="BW165" s="71">
        <v>17.728814160022679</v>
      </c>
      <c r="BX165" s="75">
        <v>41620</v>
      </c>
      <c r="BY165" s="75">
        <v>34054</v>
      </c>
      <c r="BZ165" s="75">
        <v>33304</v>
      </c>
      <c r="CA165" s="75">
        <v>36319</v>
      </c>
      <c r="CB165" s="75">
        <v>37775</v>
      </c>
      <c r="CC165" s="75">
        <v>44291</v>
      </c>
      <c r="CD165" s="75">
        <v>33798</v>
      </c>
      <c r="CE165" s="75">
        <v>32717</v>
      </c>
      <c r="CF165" s="75">
        <v>41340</v>
      </c>
      <c r="CG165" s="75">
        <v>30759</v>
      </c>
      <c r="CH165" s="75">
        <v>36092</v>
      </c>
      <c r="CI165" s="75">
        <v>42029</v>
      </c>
      <c r="CJ165" s="75">
        <v>25637</v>
      </c>
      <c r="CK165" s="75">
        <v>242372</v>
      </c>
      <c r="CL165" s="73">
        <v>2137526.3799999994</v>
      </c>
      <c r="CM165" s="73">
        <v>2248499.8699999996</v>
      </c>
      <c r="CN165" s="73">
        <v>2417458.9999999991</v>
      </c>
      <c r="CO165" s="73">
        <v>2613395.25</v>
      </c>
      <c r="CP165" s="73">
        <v>2594899.5300000003</v>
      </c>
      <c r="CQ165" s="73">
        <v>2281997.5999999996</v>
      </c>
      <c r="CR165" s="73">
        <v>1979223.5100000002</v>
      </c>
      <c r="CS165" s="73">
        <v>2992697.9799999991</v>
      </c>
      <c r="CT165" s="73">
        <v>2449565.0899999994</v>
      </c>
      <c r="CU165" s="73">
        <v>2571999.1399999992</v>
      </c>
      <c r="CV165" s="73">
        <v>2295468.5700000003</v>
      </c>
      <c r="CW165" s="73">
        <v>1971605.7899999998</v>
      </c>
      <c r="CX165" s="73">
        <v>2025271.35</v>
      </c>
      <c r="CY165" s="77"/>
      <c r="CZ165" s="4">
        <v>242</v>
      </c>
      <c r="DA165" s="76" t="str">
        <f t="shared" si="10"/>
        <v>L242</v>
      </c>
      <c r="DB165" s="71">
        <v>1.1639672412277713</v>
      </c>
      <c r="DC165" s="71">
        <v>1.3885544793395628</v>
      </c>
      <c r="DD165" s="71">
        <v>0.2374115114004165</v>
      </c>
      <c r="DE165" s="71">
        <v>0.31848089913634403</v>
      </c>
      <c r="DF165" s="71">
        <v>0.72555845274767805</v>
      </c>
      <c r="DG165" s="71">
        <v>0.50783787477336439</v>
      </c>
      <c r="DH165" s="71">
        <v>0.21456998112992456</v>
      </c>
      <c r="DI165" s="71">
        <v>0.25765173098576843</v>
      </c>
      <c r="DJ165" s="71">
        <v>0.16328961116922047</v>
      </c>
      <c r="DK165" s="71">
        <v>0.13025941956939585</v>
      </c>
      <c r="DL165" s="71">
        <v>0.14212857525649283</v>
      </c>
      <c r="DM165" s="71">
        <v>9.5207247915157445E-2</v>
      </c>
      <c r="DN165" s="71">
        <v>7.5059700968853477E-2</v>
      </c>
      <c r="DO165" s="71">
        <v>0.15319247976202233</v>
      </c>
      <c r="DQ165" s="71"/>
      <c r="DR165" s="71"/>
      <c r="DS165" s="71"/>
      <c r="DT165" s="71"/>
      <c r="DU165" s="71"/>
      <c r="DV165" s="71"/>
      <c r="DW165" s="71"/>
      <c r="DX165" s="71"/>
      <c r="DY165" s="71"/>
      <c r="DZ165" s="71"/>
      <c r="EA165" s="71"/>
      <c r="EB165" s="71"/>
      <c r="EC165" s="71"/>
      <c r="ED165" s="71"/>
    </row>
    <row r="166" spans="1:134">
      <c r="A166" s="4">
        <v>256</v>
      </c>
      <c r="B166" s="46" t="s">
        <v>1681</v>
      </c>
      <c r="C166" s="65" t="str">
        <f t="shared" si="9"/>
        <v>L256</v>
      </c>
      <c r="D166" s="69">
        <v>775844.71000000008</v>
      </c>
      <c r="E166" s="68">
        <v>8486262.6699999999</v>
      </c>
      <c r="F166" s="69">
        <v>164577.28000000003</v>
      </c>
      <c r="G166" s="69">
        <v>1115370.9699999997</v>
      </c>
      <c r="H166" s="70">
        <v>91.059791828970575</v>
      </c>
      <c r="I166" s="70">
        <v>15.132103623229188</v>
      </c>
      <c r="J166" s="69">
        <v>1554659.98</v>
      </c>
      <c r="K166" s="69">
        <v>1024915.88</v>
      </c>
      <c r="L166" s="69">
        <v>1053241.3400000001</v>
      </c>
      <c r="M166" s="69">
        <v>1408410.4799999997</v>
      </c>
      <c r="N166" s="69">
        <v>1997234.4500000002</v>
      </c>
      <c r="O166" s="69">
        <v>1985352.9000000001</v>
      </c>
      <c r="P166" s="69">
        <v>1049021.06</v>
      </c>
      <c r="Q166" s="69">
        <v>914477.89</v>
      </c>
      <c r="R166" s="69">
        <v>2292727.5399999996</v>
      </c>
      <c r="S166" s="69">
        <v>995379.41999999993</v>
      </c>
      <c r="T166" s="69">
        <v>1133851.8299999998</v>
      </c>
      <c r="U166" s="69">
        <v>1324960.2200000002</v>
      </c>
      <c r="V166" s="69">
        <v>775844.71000000008</v>
      </c>
      <c r="W166" s="70">
        <v>132.85080630543266</v>
      </c>
      <c r="X166" s="70">
        <v>90.568988534774661</v>
      </c>
      <c r="Y166" s="70">
        <v>86.154461501443947</v>
      </c>
      <c r="Z166" s="71">
        <v>95.796809475903942</v>
      </c>
      <c r="AA166" s="71">
        <v>108.55077654843603</v>
      </c>
      <c r="AB166" s="71">
        <v>87.714021070404414</v>
      </c>
      <c r="AC166" s="71">
        <v>75.915047481567825</v>
      </c>
      <c r="AD166" s="71">
        <v>87.504143258690576</v>
      </c>
      <c r="AE166" s="71">
        <v>108.56361591095944</v>
      </c>
      <c r="AF166" s="71">
        <v>93.280623574575216</v>
      </c>
      <c r="AG166" s="71">
        <v>86.76926279575838</v>
      </c>
      <c r="AH166" s="71">
        <v>99.191365762571095</v>
      </c>
      <c r="AI166" s="71">
        <v>72.436019489069849</v>
      </c>
      <c r="AJ166" s="71">
        <v>11.577453123631919</v>
      </c>
      <c r="AK166" s="71">
        <v>-15.562615887463682</v>
      </c>
      <c r="AL166" s="71">
        <v>-8.0637311907169167</v>
      </c>
      <c r="AM166" s="71">
        <v>-15.618727844239444</v>
      </c>
      <c r="AN166" s="71">
        <v>-4.1225663642023953</v>
      </c>
      <c r="AO166" s="71">
        <v>-19.477450523085338</v>
      </c>
      <c r="AP166" s="71">
        <v>-21.200959502155126</v>
      </c>
      <c r="AQ166" s="71">
        <v>10.938327413547743</v>
      </c>
      <c r="AR166" s="71">
        <v>148.56051560590996</v>
      </c>
      <c r="AS166" s="71">
        <v>-39.815217287792336</v>
      </c>
      <c r="AT166" s="71">
        <v>13.423766362603562</v>
      </c>
      <c r="AU166" s="71">
        <v>28.872528578657363</v>
      </c>
      <c r="AV166" s="72">
        <v>26.923940639205981</v>
      </c>
      <c r="AW166" s="73">
        <v>161313.97999999998</v>
      </c>
      <c r="AX166" s="73">
        <v>-188901.77999999991</v>
      </c>
      <c r="AY166" s="73">
        <v>-92379.809999999823</v>
      </c>
      <c r="AZ166" s="73">
        <v>-260692.68000000063</v>
      </c>
      <c r="BA166" s="73">
        <v>-85877.679999999935</v>
      </c>
      <c r="BB166" s="73">
        <v>-434318.71999999951</v>
      </c>
      <c r="BC166" s="73">
        <v>-282240.14999999967</v>
      </c>
      <c r="BD166" s="73">
        <v>90165.940000000177</v>
      </c>
      <c r="BE166" s="73">
        <v>1370325.3899999997</v>
      </c>
      <c r="BF166" s="73">
        <v>-658492.83000000007</v>
      </c>
      <c r="BG166" s="73">
        <v>134191.99999999988</v>
      </c>
      <c r="BH166" s="73">
        <v>296843.34000000032</v>
      </c>
      <c r="BI166" s="73">
        <v>164577.28000000003</v>
      </c>
      <c r="BJ166" s="71">
        <v>9.3847645461853819</v>
      </c>
      <c r="BK166" s="71">
        <v>17.802730047920488</v>
      </c>
      <c r="BL166" s="71">
        <v>11.690861296178081</v>
      </c>
      <c r="BM166" s="71">
        <v>13.791576969348927</v>
      </c>
      <c r="BN166" s="71">
        <v>-0.25273848684986921</v>
      </c>
      <c r="BO166" s="71">
        <v>11.285938146930254</v>
      </c>
      <c r="BP166" s="71">
        <v>24.824479875497083</v>
      </c>
      <c r="BQ166" s="71">
        <v>24.866508661476757</v>
      </c>
      <c r="BR166" s="72">
        <v>14.398024615253583</v>
      </c>
      <c r="BS166" s="72">
        <v>11.199285997428019</v>
      </c>
      <c r="BT166" s="71">
        <v>16.506068592142757</v>
      </c>
      <c r="BU166" s="71">
        <v>18.28479525896239</v>
      </c>
      <c r="BV166" s="71">
        <v>17.818266766275755</v>
      </c>
      <c r="BW166" s="71">
        <v>16.103982889239994</v>
      </c>
      <c r="BX166" s="75">
        <v>30160</v>
      </c>
      <c r="BY166" s="75">
        <v>21585</v>
      </c>
      <c r="BZ166" s="75">
        <v>21181</v>
      </c>
      <c r="CA166" s="75">
        <v>24778</v>
      </c>
      <c r="CB166" s="75">
        <v>28380</v>
      </c>
      <c r="CC166" s="75">
        <v>34492</v>
      </c>
      <c r="CD166" s="75">
        <v>23794</v>
      </c>
      <c r="CE166" s="75">
        <v>20425</v>
      </c>
      <c r="CF166" s="75">
        <v>31782</v>
      </c>
      <c r="CG166" s="75">
        <v>19364</v>
      </c>
      <c r="CH166" s="75">
        <v>23735</v>
      </c>
      <c r="CI166" s="75">
        <v>28905</v>
      </c>
      <c r="CJ166" s="75">
        <v>17023</v>
      </c>
      <c r="CK166" s="75">
        <v>165028</v>
      </c>
      <c r="CL166" s="73">
        <v>2048608.69</v>
      </c>
      <c r="CM166" s="73">
        <v>3043576.54</v>
      </c>
      <c r="CN166" s="73">
        <v>2925772.4899999998</v>
      </c>
      <c r="CO166" s="73">
        <v>2708533.9900000007</v>
      </c>
      <c r="CP166" s="73">
        <v>2556966.8099999996</v>
      </c>
      <c r="CQ166" s="73">
        <v>1999201.7799999998</v>
      </c>
      <c r="CR166" s="73">
        <v>2348752.8099999996</v>
      </c>
      <c r="CS166" s="73">
        <v>2935024.6300000004</v>
      </c>
      <c r="CT166" s="73">
        <v>2609143.04</v>
      </c>
      <c r="CU166" s="73">
        <v>2316487.42</v>
      </c>
      <c r="CV166" s="73">
        <v>2187107.4700000002</v>
      </c>
      <c r="CW166" s="73">
        <v>2096387.14</v>
      </c>
      <c r="CX166" s="73">
        <v>1924955.3799999994</v>
      </c>
      <c r="CY166" s="77"/>
      <c r="CZ166" s="4">
        <v>256</v>
      </c>
      <c r="DA166" s="76" t="str">
        <f t="shared" si="10"/>
        <v>L256</v>
      </c>
      <c r="DB166" s="71">
        <v>0.51447429250809384</v>
      </c>
      <c r="DC166" s="71">
        <v>1.9356238607802907</v>
      </c>
      <c r="DD166" s="71">
        <v>0.81320197616880396</v>
      </c>
      <c r="DE166" s="71">
        <v>0.42849866977549833</v>
      </c>
      <c r="DF166" s="71">
        <v>0.36058593532188676</v>
      </c>
      <c r="DG166" s="71">
        <v>0.53667457668003282</v>
      </c>
      <c r="DH166" s="71">
        <v>0.43193758651597886</v>
      </c>
      <c r="DI166" s="71">
        <v>0.22231091915572301</v>
      </c>
      <c r="DJ166" s="71">
        <v>0.19261195709378084</v>
      </c>
      <c r="DK166" s="71">
        <v>8.263712578707047E-2</v>
      </c>
      <c r="DL166" s="71">
        <v>0.13738098089536543</v>
      </c>
      <c r="DM166" s="71">
        <v>0.27059365474571623</v>
      </c>
      <c r="DN166" s="71">
        <v>6.6165554908326818E-2</v>
      </c>
      <c r="DO166" s="71">
        <v>0.20597179751011854</v>
      </c>
      <c r="DQ166" s="71"/>
      <c r="DR166" s="71"/>
      <c r="DS166" s="71"/>
      <c r="DT166" s="71"/>
      <c r="DU166" s="71"/>
      <c r="DV166" s="71"/>
      <c r="DW166" s="71"/>
      <c r="DX166" s="71"/>
      <c r="DY166" s="71"/>
      <c r="DZ166" s="71"/>
      <c r="EA166" s="71"/>
      <c r="EB166" s="71"/>
      <c r="EC166" s="71"/>
      <c r="ED166" s="71"/>
    </row>
    <row r="167" spans="1:134">
      <c r="A167" s="4">
        <v>519</v>
      </c>
      <c r="B167" s="46" t="s">
        <v>1689</v>
      </c>
      <c r="C167" s="65" t="str">
        <f t="shared" si="9"/>
        <v>L519</v>
      </c>
      <c r="D167" s="69">
        <v>269500.17999999993</v>
      </c>
      <c r="E167" s="68">
        <v>3393269.0500000007</v>
      </c>
      <c r="F167" s="69">
        <v>54341.479999999952</v>
      </c>
      <c r="G167" s="69">
        <v>521962.38999999966</v>
      </c>
      <c r="H167" s="70">
        <v>96.246960115367699</v>
      </c>
      <c r="I167" s="70">
        <v>18.178566478858784</v>
      </c>
      <c r="J167" s="69">
        <v>402715.37</v>
      </c>
      <c r="K167" s="69">
        <v>439041.06999999989</v>
      </c>
      <c r="L167" s="69">
        <v>399363.72999999992</v>
      </c>
      <c r="M167" s="69">
        <v>429099.37</v>
      </c>
      <c r="N167" s="69">
        <v>508324.55</v>
      </c>
      <c r="O167" s="69">
        <v>620938.46</v>
      </c>
      <c r="P167" s="69">
        <v>399128.18</v>
      </c>
      <c r="Q167" s="69">
        <v>408732.85</v>
      </c>
      <c r="R167" s="69">
        <v>959023.55999999994</v>
      </c>
      <c r="S167" s="69">
        <v>420910.93999999994</v>
      </c>
      <c r="T167" s="69">
        <v>491218.94000000006</v>
      </c>
      <c r="U167" s="69">
        <v>444754.4</v>
      </c>
      <c r="V167" s="69">
        <v>269500.17999999993</v>
      </c>
      <c r="W167" s="70">
        <v>91.464920872451543</v>
      </c>
      <c r="X167" s="70">
        <v>101.96071008048555</v>
      </c>
      <c r="Y167" s="70">
        <v>100.36966382990973</v>
      </c>
      <c r="Z167" s="71">
        <v>88.684230992606999</v>
      </c>
      <c r="AA167" s="71">
        <v>99.257552653627641</v>
      </c>
      <c r="AB167" s="71">
        <v>96.449078585933023</v>
      </c>
      <c r="AC167" s="71">
        <v>88.528530972777048</v>
      </c>
      <c r="AD167" s="71">
        <v>90.766777972465178</v>
      </c>
      <c r="AE167" s="71">
        <v>99.930711684918023</v>
      </c>
      <c r="AF167" s="71">
        <v>93.638011534759698</v>
      </c>
      <c r="AG167" s="71">
        <v>96.348681503637252</v>
      </c>
      <c r="AH167" s="71">
        <v>101.06311046016887</v>
      </c>
      <c r="AI167" s="71">
        <v>101.57552542703938</v>
      </c>
      <c r="AJ167" s="71">
        <v>-6.5112357853809204</v>
      </c>
      <c r="AK167" s="71">
        <v>-2.5597295151328581</v>
      </c>
      <c r="AL167" s="71">
        <v>-15.668561452678254</v>
      </c>
      <c r="AM167" s="71">
        <v>-4.3031849936112092</v>
      </c>
      <c r="AN167" s="71">
        <v>-15.228214703370435</v>
      </c>
      <c r="AO167" s="71">
        <v>-9.4360295387401312</v>
      </c>
      <c r="AP167" s="71">
        <v>-8.4646955300304079</v>
      </c>
      <c r="AQ167" s="71">
        <v>16.115505614402515</v>
      </c>
      <c r="AR167" s="71">
        <v>116.4877195448145</v>
      </c>
      <c r="AS167" s="71">
        <v>-39.128607814309731</v>
      </c>
      <c r="AT167" s="71">
        <v>26.988445531089077</v>
      </c>
      <c r="AU167" s="71">
        <v>28.239496589915603</v>
      </c>
      <c r="AV167" s="72">
        <v>25.256464182020032</v>
      </c>
      <c r="AW167" s="73">
        <v>-28048.020000000019</v>
      </c>
      <c r="AX167" s="73">
        <v>-11533.490000000049</v>
      </c>
      <c r="AY167" s="73">
        <v>-74200.740000000224</v>
      </c>
      <c r="AZ167" s="73">
        <v>-19295.250000000116</v>
      </c>
      <c r="BA167" s="73">
        <v>-91314.289999999979</v>
      </c>
      <c r="BB167" s="73">
        <v>-54748.709999999846</v>
      </c>
      <c r="BC167" s="73">
        <v>-36909.239999999874</v>
      </c>
      <c r="BD167" s="73">
        <v>56727.45000000007</v>
      </c>
      <c r="BE167" s="73">
        <v>516031.42999999982</v>
      </c>
      <c r="BF167" s="73">
        <v>-270564.84999999998</v>
      </c>
      <c r="BG167" s="73">
        <v>104397.18000000011</v>
      </c>
      <c r="BH167" s="73">
        <v>97938.940000000119</v>
      </c>
      <c r="BI167" s="73">
        <v>54341.479999999952</v>
      </c>
      <c r="BJ167" s="71">
        <v>17.806384228847051</v>
      </c>
      <c r="BK167" s="71">
        <v>14.905983088680216</v>
      </c>
      <c r="BL167" s="71">
        <v>14.70188261679689</v>
      </c>
      <c r="BM167" s="71">
        <v>16.146990954310599</v>
      </c>
      <c r="BN167" s="71">
        <v>8.9176794165112074</v>
      </c>
      <c r="BO167" s="71">
        <v>13.750542739135753</v>
      </c>
      <c r="BP167" s="71">
        <v>19.270058284198161</v>
      </c>
      <c r="BQ167" s="71">
        <v>21.748110205569702</v>
      </c>
      <c r="BR167" s="72">
        <v>10.000495681187235</v>
      </c>
      <c r="BS167" s="72">
        <v>13.692400180849503</v>
      </c>
      <c r="BT167" s="71">
        <v>15.12711301456018</v>
      </c>
      <c r="BU167" s="71">
        <v>15.824508805839212</v>
      </c>
      <c r="BV167" s="71">
        <v>14.034810658437351</v>
      </c>
      <c r="BW167" s="71">
        <v>13.193015851256536</v>
      </c>
      <c r="BX167" s="75">
        <v>12861</v>
      </c>
      <c r="BY167" s="75">
        <v>13487</v>
      </c>
      <c r="BZ167" s="75">
        <v>12295</v>
      </c>
      <c r="CA167" s="75">
        <v>12570</v>
      </c>
      <c r="CB167" s="75">
        <v>14249</v>
      </c>
      <c r="CC167" s="75">
        <v>15564</v>
      </c>
      <c r="CD167" s="75">
        <v>11687</v>
      </c>
      <c r="CE167" s="75">
        <v>11989</v>
      </c>
      <c r="CF167" s="75">
        <v>19830</v>
      </c>
      <c r="CG167" s="75">
        <v>13148</v>
      </c>
      <c r="CH167" s="75">
        <v>14307</v>
      </c>
      <c r="CI167" s="75">
        <v>14017</v>
      </c>
      <c r="CJ167" s="75">
        <v>8266</v>
      </c>
      <c r="CK167" s="75">
        <v>93244</v>
      </c>
      <c r="CL167" s="73">
        <v>624798.80999999982</v>
      </c>
      <c r="CM167" s="73">
        <v>580434.36</v>
      </c>
      <c r="CN167" s="73">
        <v>737618.58000000007</v>
      </c>
      <c r="CO167" s="73">
        <v>776451.06000000017</v>
      </c>
      <c r="CP167" s="73">
        <v>922975.52</v>
      </c>
      <c r="CQ167" s="73">
        <v>751892.61</v>
      </c>
      <c r="CR167" s="73">
        <v>615227.06999999983</v>
      </c>
      <c r="CS167" s="73">
        <v>1105870.01</v>
      </c>
      <c r="CT167" s="73">
        <v>833105.81000000017</v>
      </c>
      <c r="CU167" s="73">
        <v>747882.03999999992</v>
      </c>
      <c r="CV167" s="73">
        <v>791318.07999999984</v>
      </c>
      <c r="CW167" s="73">
        <v>770438.21000000008</v>
      </c>
      <c r="CX167" s="73">
        <v>731092.85000000009</v>
      </c>
      <c r="CY167" s="77"/>
      <c r="CZ167" s="4">
        <v>519</v>
      </c>
      <c r="DA167" s="76" t="str">
        <f t="shared" si="10"/>
        <v>L519</v>
      </c>
      <c r="DB167" s="71">
        <v>3.0868193966872002</v>
      </c>
      <c r="DC167" s="71">
        <v>2.4444762663840778</v>
      </c>
      <c r="DD167" s="71">
        <v>0.77986679001594672</v>
      </c>
      <c r="DE167" s="71">
        <v>1.1076125086416695</v>
      </c>
      <c r="DF167" s="71">
        <v>0.97432549361968979</v>
      </c>
      <c r="DG167" s="71">
        <v>0.9873930604908624</v>
      </c>
      <c r="DH167" s="71">
        <v>0.50821399365917919</v>
      </c>
      <c r="DI167" s="71">
        <v>0.31311046551581362</v>
      </c>
      <c r="DJ167" s="71">
        <v>0.40502415396124947</v>
      </c>
      <c r="DK167" s="71">
        <v>0.22799155004799165</v>
      </c>
      <c r="DL167" s="71">
        <v>0.2324028822091595</v>
      </c>
      <c r="DM167" s="71">
        <v>0.25760155778004457</v>
      </c>
      <c r="DN167" s="71">
        <v>0.34591176358519016</v>
      </c>
      <c r="DO167" s="71">
        <v>0.33511471940873988</v>
      </c>
      <c r="DQ167" s="71"/>
      <c r="DR167" s="71"/>
      <c r="DS167" s="71"/>
      <c r="DT167" s="71"/>
      <c r="DU167" s="71"/>
      <c r="DV167" s="71"/>
      <c r="DW167" s="71"/>
      <c r="DX167" s="71"/>
      <c r="DY167" s="71"/>
      <c r="DZ167" s="71"/>
      <c r="EA167" s="71"/>
      <c r="EB167" s="71"/>
      <c r="EC167" s="71"/>
      <c r="ED167" s="71"/>
    </row>
    <row r="168" spans="1:134">
      <c r="A168" s="4">
        <v>261</v>
      </c>
      <c r="B168" s="46" t="s">
        <v>1696</v>
      </c>
      <c r="C168" s="65" t="str">
        <f t="shared" si="9"/>
        <v>L261</v>
      </c>
      <c r="D168" s="69">
        <v>613855.81000000006</v>
      </c>
      <c r="E168" s="68">
        <v>7354748.0399999982</v>
      </c>
      <c r="F168" s="69">
        <v>97016.509999999951</v>
      </c>
      <c r="G168" s="69">
        <v>787325.69999999832</v>
      </c>
      <c r="H168" s="70">
        <v>92.49677455936056</v>
      </c>
      <c r="I168" s="70">
        <v>11.988351886624638</v>
      </c>
      <c r="J168" s="69">
        <v>1072163.3800000001</v>
      </c>
      <c r="K168" s="69">
        <v>967585.42999999993</v>
      </c>
      <c r="L168" s="69">
        <v>939551.19000000006</v>
      </c>
      <c r="M168" s="69">
        <v>1191502.8299999996</v>
      </c>
      <c r="N168" s="69">
        <v>1551945.9899999998</v>
      </c>
      <c r="O168" s="69">
        <v>1796290.6500000004</v>
      </c>
      <c r="P168" s="69">
        <v>1012400.5799999997</v>
      </c>
      <c r="Q168" s="69">
        <v>958643.96000000008</v>
      </c>
      <c r="R168" s="69">
        <v>1788839.91</v>
      </c>
      <c r="S168" s="69">
        <v>890957.53999999992</v>
      </c>
      <c r="T168" s="69">
        <v>1030759.6300000001</v>
      </c>
      <c r="U168" s="69">
        <v>1059290.6099999999</v>
      </c>
      <c r="V168" s="69">
        <v>613855.81000000006</v>
      </c>
      <c r="W168" s="70">
        <v>110.82978601642913</v>
      </c>
      <c r="X168" s="70">
        <v>96.156770850393229</v>
      </c>
      <c r="Y168" s="70">
        <v>91.513703959894201</v>
      </c>
      <c r="Z168" s="71">
        <v>92.318666780478793</v>
      </c>
      <c r="AA168" s="71">
        <v>108.49278265199538</v>
      </c>
      <c r="AB168" s="71">
        <v>94.989486687838181</v>
      </c>
      <c r="AC168" s="71">
        <v>84.78988946774902</v>
      </c>
      <c r="AD168" s="71">
        <v>90.733572871096328</v>
      </c>
      <c r="AE168" s="71">
        <v>96.520969560472253</v>
      </c>
      <c r="AF168" s="71">
        <v>82.280033453202066</v>
      </c>
      <c r="AG168" s="71">
        <v>94.059362957066398</v>
      </c>
      <c r="AH168" s="71">
        <v>101.66226347342074</v>
      </c>
      <c r="AI168" s="71">
        <v>97.932857874513132</v>
      </c>
      <c r="AJ168" s="71">
        <v>-4.028269464704282</v>
      </c>
      <c r="AK168" s="71">
        <v>-5.8609330221002676</v>
      </c>
      <c r="AL168" s="71">
        <v>-9.2948676609402874</v>
      </c>
      <c r="AM168" s="71">
        <v>-13.315479686915054</v>
      </c>
      <c r="AN168" s="71">
        <v>-3.7374760392875239</v>
      </c>
      <c r="AO168" s="71">
        <v>-7.7271541803343275</v>
      </c>
      <c r="AP168" s="71">
        <v>-14.370893617703684</v>
      </c>
      <c r="AQ168" s="71">
        <v>10.914060955600347</v>
      </c>
      <c r="AR168" s="71">
        <v>94.96026427250743</v>
      </c>
      <c r="AS168" s="71">
        <v>-36.424412487907929</v>
      </c>
      <c r="AT168" s="71">
        <v>20.434918647103938</v>
      </c>
      <c r="AU168" s="71">
        <v>27.757448193792978</v>
      </c>
      <c r="AV168" s="72">
        <v>18.771117057081366</v>
      </c>
      <c r="AW168" s="73">
        <v>-45002.449999999953</v>
      </c>
      <c r="AX168" s="73">
        <v>-60240.169999999925</v>
      </c>
      <c r="AY168" s="73">
        <v>-96279.049999999697</v>
      </c>
      <c r="AZ168" s="73">
        <v>-183024.97000000067</v>
      </c>
      <c r="BA168" s="73">
        <v>-59086.37000000081</v>
      </c>
      <c r="BB168" s="73">
        <v>-127282.39999999967</v>
      </c>
      <c r="BC168" s="73">
        <v>-169908.36000000022</v>
      </c>
      <c r="BD168" s="73">
        <v>94331.580000000075</v>
      </c>
      <c r="BE168" s="73">
        <v>871299.13999999978</v>
      </c>
      <c r="BF168" s="73">
        <v>-510457.0199999999</v>
      </c>
      <c r="BG168" s="73">
        <v>174895.20000000065</v>
      </c>
      <c r="BH168" s="73">
        <v>230148.64999999979</v>
      </c>
      <c r="BI168" s="73">
        <v>97016.509999999951</v>
      </c>
      <c r="BJ168" s="71">
        <v>17.293774737652424</v>
      </c>
      <c r="BK168" s="71">
        <v>10.303242127383633</v>
      </c>
      <c r="BL168" s="71">
        <v>11.29708587547451</v>
      </c>
      <c r="BM168" s="71">
        <v>12.528842039386037</v>
      </c>
      <c r="BN168" s="71">
        <v>1.8167174241173898</v>
      </c>
      <c r="BO168" s="71">
        <v>9.5346345414666356</v>
      </c>
      <c r="BP168" s="71">
        <v>24.9213798466387</v>
      </c>
      <c r="BQ168" s="71">
        <v>24.421409693410475</v>
      </c>
      <c r="BR168" s="72">
        <v>14.704803935194336</v>
      </c>
      <c r="BS168" s="72">
        <v>15.120009907574531</v>
      </c>
      <c r="BT168" s="71">
        <v>16.733075406520008</v>
      </c>
      <c r="BU168" s="71">
        <v>17.367741773878802</v>
      </c>
      <c r="BV168" s="71">
        <v>17.548023044676523</v>
      </c>
      <c r="BW168" s="71">
        <v>16.843803022791011</v>
      </c>
      <c r="BX168" s="75">
        <v>21324</v>
      </c>
      <c r="BY168" s="75">
        <v>17349</v>
      </c>
      <c r="BZ168" s="75">
        <v>16643</v>
      </c>
      <c r="CA168" s="75">
        <v>19659</v>
      </c>
      <c r="CB168" s="75">
        <v>22701</v>
      </c>
      <c r="CC168" s="75">
        <v>26915</v>
      </c>
      <c r="CD168" s="75">
        <v>19282</v>
      </c>
      <c r="CE168" s="75">
        <v>18357</v>
      </c>
      <c r="CF168" s="75">
        <v>26383</v>
      </c>
      <c r="CG168" s="75">
        <v>17658</v>
      </c>
      <c r="CH168" s="75">
        <v>19837</v>
      </c>
      <c r="CI168" s="75">
        <v>21252</v>
      </c>
      <c r="CJ168" s="75">
        <v>12814</v>
      </c>
      <c r="CK168" s="75">
        <v>135583</v>
      </c>
      <c r="CL168" s="73">
        <v>2193930.8900000006</v>
      </c>
      <c r="CM168" s="73">
        <v>2120055.8000000003</v>
      </c>
      <c r="CN168" s="73">
        <v>2076756.4500000002</v>
      </c>
      <c r="CO168" s="73">
        <v>2104798.3499999992</v>
      </c>
      <c r="CP168" s="73">
        <v>1934572.06</v>
      </c>
      <c r="CQ168" s="73">
        <v>1577680.5199999998</v>
      </c>
      <c r="CR168" s="73">
        <v>1610770.6799999995</v>
      </c>
      <c r="CS168" s="73">
        <v>1942730.08</v>
      </c>
      <c r="CT168" s="73">
        <v>1831462.8399999999</v>
      </c>
      <c r="CU168" s="73">
        <v>1824227.4999999998</v>
      </c>
      <c r="CV168" s="73">
        <v>1761598.0899999996</v>
      </c>
      <c r="CW168" s="73">
        <v>1619413.96</v>
      </c>
      <c r="CX168" s="73">
        <v>1581690.4400000002</v>
      </c>
      <c r="CY168" s="77"/>
      <c r="CZ168" s="4">
        <v>261</v>
      </c>
      <c r="DA168" s="76" t="str">
        <f t="shared" si="10"/>
        <v>L261</v>
      </c>
      <c r="DB168" s="71">
        <v>3.3538900947925816</v>
      </c>
      <c r="DC168" s="71">
        <v>6.0002110499638182</v>
      </c>
      <c r="DD168" s="71">
        <v>1.480999399399644</v>
      </c>
      <c r="DE168" s="71">
        <v>0.94610495257102611</v>
      </c>
      <c r="DF168" s="71">
        <v>1.5111039833447018</v>
      </c>
      <c r="DG168" s="71">
        <v>0.59327013767654335</v>
      </c>
      <c r="DH168" s="71">
        <v>0.50893186317144423</v>
      </c>
      <c r="DI168" s="71">
        <v>0.6121426335359168</v>
      </c>
      <c r="DJ168" s="71">
        <v>0.31466422001135153</v>
      </c>
      <c r="DK168" s="71">
        <v>0.12827156119815392</v>
      </c>
      <c r="DL168" s="71">
        <v>7.7250164713375008E-2</v>
      </c>
      <c r="DM168" s="71">
        <v>0.35525512111282342</v>
      </c>
      <c r="DN168" s="71">
        <v>5.0273984520475705E-2</v>
      </c>
      <c r="DO168" s="71">
        <v>0.30851382263094695</v>
      </c>
      <c r="DQ168" s="71"/>
      <c r="DR168" s="71"/>
      <c r="DS168" s="71"/>
      <c r="DT168" s="71"/>
      <c r="DU168" s="71"/>
      <c r="DV168" s="71"/>
      <c r="DW168" s="71"/>
      <c r="DX168" s="71"/>
      <c r="DY168" s="71"/>
      <c r="DZ168" s="71"/>
      <c r="EA168" s="71"/>
      <c r="EB168" s="71"/>
      <c r="EC168" s="71"/>
      <c r="ED168" s="71"/>
    </row>
    <row r="169" spans="1:134">
      <c r="A169" s="4">
        <v>255</v>
      </c>
      <c r="B169" s="46" t="s">
        <v>1705</v>
      </c>
      <c r="C169" s="65" t="str">
        <f t="shared" si="9"/>
        <v>L255</v>
      </c>
      <c r="D169" s="69">
        <v>333485.39</v>
      </c>
      <c r="E169" s="68">
        <v>4436239.5499999989</v>
      </c>
      <c r="F169" s="69">
        <v>30350.660000000033</v>
      </c>
      <c r="G169" s="69">
        <v>249969.50999999978</v>
      </c>
      <c r="H169" s="70">
        <v>86.741378190354339</v>
      </c>
      <c r="I169" s="70">
        <v>5.9711749985435603</v>
      </c>
      <c r="J169" s="69">
        <v>561904.14999999991</v>
      </c>
      <c r="K169" s="69">
        <v>556136.22</v>
      </c>
      <c r="L169" s="69">
        <v>517294.69</v>
      </c>
      <c r="M169" s="69">
        <v>665983.04</v>
      </c>
      <c r="N169" s="69">
        <v>841362.73999999987</v>
      </c>
      <c r="O169" s="69">
        <v>1042470.9599999998</v>
      </c>
      <c r="P169" s="69">
        <v>536350.01000000013</v>
      </c>
      <c r="Q169" s="69">
        <v>529592.3899999999</v>
      </c>
      <c r="R169" s="69">
        <v>1288985.3</v>
      </c>
      <c r="S169" s="69">
        <v>541196.73999999987</v>
      </c>
      <c r="T169" s="69">
        <v>569602.50000000023</v>
      </c>
      <c r="U169" s="69">
        <v>637027.2200000002</v>
      </c>
      <c r="V169" s="69">
        <v>333485.39</v>
      </c>
      <c r="W169" s="70">
        <v>89.20007843199086</v>
      </c>
      <c r="X169" s="70">
        <v>86.838469899757811</v>
      </c>
      <c r="Y169" s="70">
        <v>87.847723705493081</v>
      </c>
      <c r="Z169" s="71">
        <v>98.079807946244898</v>
      </c>
      <c r="AA169" s="71">
        <v>98.498971457318646</v>
      </c>
      <c r="AB169" s="71">
        <v>105.64771551738133</v>
      </c>
      <c r="AC169" s="71">
        <v>80.057796429068915</v>
      </c>
      <c r="AD169" s="71">
        <v>75.270787564621017</v>
      </c>
      <c r="AE169" s="71">
        <v>92.144298834108696</v>
      </c>
      <c r="AF169" s="71">
        <v>84.769695186482991</v>
      </c>
      <c r="AG169" s="71">
        <v>84.680821522210721</v>
      </c>
      <c r="AH169" s="71">
        <v>96.25115038629545</v>
      </c>
      <c r="AI169" s="71">
        <v>90.375688875169374</v>
      </c>
      <c r="AJ169" s="71">
        <v>-10.240109368559891</v>
      </c>
      <c r="AK169" s="71">
        <v>-18.943099094243365</v>
      </c>
      <c r="AL169" s="71">
        <v>-23.910444630563955</v>
      </c>
      <c r="AM169" s="71">
        <v>-22.047360922278582</v>
      </c>
      <c r="AN169" s="71">
        <v>-23.899638081258324</v>
      </c>
      <c r="AO169" s="71">
        <v>-10.678854985664776</v>
      </c>
      <c r="AP169" s="71">
        <v>-18.731042104850072</v>
      </c>
      <c r="AQ169" s="71">
        <v>-2.7998986946018767</v>
      </c>
      <c r="AR169" s="71">
        <v>111.54488957435981</v>
      </c>
      <c r="AS169" s="71">
        <v>-47.876678908112346</v>
      </c>
      <c r="AT169" s="71">
        <v>10.941641485790377</v>
      </c>
      <c r="AU169" s="71">
        <v>23.151129131606684</v>
      </c>
      <c r="AV169" s="72">
        <v>10.012267482515135</v>
      </c>
      <c r="AW169" s="73">
        <v>-64103.910000000149</v>
      </c>
      <c r="AX169" s="73">
        <v>-129969.72999999998</v>
      </c>
      <c r="AY169" s="73">
        <v>-162555.10999999969</v>
      </c>
      <c r="AZ169" s="73">
        <v>-188360.12</v>
      </c>
      <c r="BA169" s="73">
        <v>-263971.20999999985</v>
      </c>
      <c r="BB169" s="73">
        <v>-112398.92000000004</v>
      </c>
      <c r="BC169" s="73">
        <v>-123619.08999999973</v>
      </c>
      <c r="BD169" s="73">
        <v>-15255.179999999935</v>
      </c>
      <c r="BE169" s="73">
        <v>679665.31</v>
      </c>
      <c r="BF169" s="73">
        <v>-497103.83000000031</v>
      </c>
      <c r="BG169" s="73">
        <v>56177.160000000382</v>
      </c>
      <c r="BH169" s="73">
        <v>119754.48000000016</v>
      </c>
      <c r="BI169" s="73">
        <v>30350.660000000033</v>
      </c>
      <c r="BJ169" s="71">
        <v>18.512550033787775</v>
      </c>
      <c r="BK169" s="71">
        <v>16.22696220944113</v>
      </c>
      <c r="BL169" s="71">
        <v>15.113982735575167</v>
      </c>
      <c r="BM169" s="71">
        <v>17.226283652611592</v>
      </c>
      <c r="BN169" s="71">
        <v>6.6349902800638709</v>
      </c>
      <c r="BO169" s="71">
        <v>13.031516131619203</v>
      </c>
      <c r="BP169" s="71">
        <v>22.450976564383978</v>
      </c>
      <c r="BQ169" s="71">
        <v>19.919622955701712</v>
      </c>
      <c r="BR169" s="72">
        <v>6.8737726592767929</v>
      </c>
      <c r="BS169" s="72">
        <v>17.094744114428458</v>
      </c>
      <c r="BT169" s="71">
        <v>19.315978545813405</v>
      </c>
      <c r="BU169" s="71">
        <v>20.18366425668097</v>
      </c>
      <c r="BV169" s="71">
        <v>16.59922837410916</v>
      </c>
      <c r="BW169" s="71">
        <v>14.041812395104245</v>
      </c>
      <c r="BX169" s="75">
        <v>11174</v>
      </c>
      <c r="BY169" s="75">
        <v>11163</v>
      </c>
      <c r="BZ169" s="75">
        <v>10626</v>
      </c>
      <c r="CA169" s="75">
        <v>11746</v>
      </c>
      <c r="CB169" s="75">
        <v>13899</v>
      </c>
      <c r="CC169" s="75">
        <v>17493</v>
      </c>
      <c r="CD169" s="75">
        <v>10611</v>
      </c>
      <c r="CE169" s="75">
        <v>10909</v>
      </c>
      <c r="CF169" s="75">
        <v>18770</v>
      </c>
      <c r="CG169" s="75">
        <v>11371</v>
      </c>
      <c r="CH169" s="75">
        <v>12092</v>
      </c>
      <c r="CI169" s="75">
        <v>12484</v>
      </c>
      <c r="CJ169" s="75">
        <v>6456</v>
      </c>
      <c r="CK169" s="75">
        <v>82693</v>
      </c>
      <c r="CL169" s="73">
        <v>1407287.0099999993</v>
      </c>
      <c r="CM169" s="73">
        <v>1273082.6400000001</v>
      </c>
      <c r="CN169" s="73">
        <v>1426460.0899999999</v>
      </c>
      <c r="CO169" s="73">
        <v>1504119.2899999993</v>
      </c>
      <c r="CP169" s="73">
        <v>1342620.8499999999</v>
      </c>
      <c r="CQ169" s="73">
        <v>1175161.3799999997</v>
      </c>
      <c r="CR169" s="73">
        <v>1189022.0400000003</v>
      </c>
      <c r="CS169" s="73">
        <v>1535808.1199999994</v>
      </c>
      <c r="CT169" s="73">
        <v>1109160.3400000001</v>
      </c>
      <c r="CU169" s="73">
        <v>1344264.0899999994</v>
      </c>
      <c r="CV169" s="73">
        <v>1315401.2699999998</v>
      </c>
      <c r="CW169" s="73">
        <v>1360157.6599999997</v>
      </c>
      <c r="CX169" s="73">
        <v>1342028.1100000001</v>
      </c>
      <c r="CY169" s="77"/>
      <c r="CZ169" s="4">
        <v>255</v>
      </c>
      <c r="DA169" s="76" t="str">
        <f t="shared" si="10"/>
        <v>L255</v>
      </c>
      <c r="DB169" s="71">
        <v>1.9791362354035458</v>
      </c>
      <c r="DC169" s="71">
        <v>2.2432425541739609</v>
      </c>
      <c r="DD169" s="71">
        <v>0.78664063352165381</v>
      </c>
      <c r="DE169" s="71">
        <v>1.0061796573334569</v>
      </c>
      <c r="DF169" s="71">
        <v>1.0063214138817231</v>
      </c>
      <c r="DG169" s="71">
        <v>0.5457032739803922</v>
      </c>
      <c r="DH169" s="71">
        <v>0.37184613055758459</v>
      </c>
      <c r="DI169" s="71">
        <v>0.7531063839845642</v>
      </c>
      <c r="DJ169" s="71">
        <v>0.59248987758045457</v>
      </c>
      <c r="DK169" s="71">
        <v>0.45698627368298167</v>
      </c>
      <c r="DL169" s="71">
        <v>0.43557222025569864</v>
      </c>
      <c r="DM169" s="71">
        <v>0.32125161367783484</v>
      </c>
      <c r="DN169" s="71">
        <v>0.14596340367542793</v>
      </c>
      <c r="DO169" s="71">
        <v>0.47427728552803977</v>
      </c>
      <c r="DQ169" s="71"/>
      <c r="DR169" s="71"/>
      <c r="DS169" s="71"/>
      <c r="DT169" s="71"/>
      <c r="DU169" s="71"/>
      <c r="DV169" s="71"/>
      <c r="DW169" s="71"/>
      <c r="DX169" s="71"/>
      <c r="DY169" s="71"/>
      <c r="DZ169" s="71"/>
      <c r="EA169" s="71"/>
      <c r="EB169" s="71"/>
      <c r="EC169" s="71"/>
      <c r="ED169" s="71"/>
    </row>
    <row r="170" spans="1:134">
      <c r="A170" s="4">
        <v>251</v>
      </c>
      <c r="B170" s="46" t="s">
        <v>1713</v>
      </c>
      <c r="C170" s="65" t="str">
        <f t="shared" si="9"/>
        <v>L251</v>
      </c>
      <c r="D170" s="69">
        <v>317903.33</v>
      </c>
      <c r="E170" s="68">
        <v>3619258.5399999986</v>
      </c>
      <c r="F170" s="69">
        <v>70534.960000000079</v>
      </c>
      <c r="G170" s="69">
        <v>106243.9300000011</v>
      </c>
      <c r="H170" s="70">
        <v>84.169677171955087</v>
      </c>
      <c r="I170" s="70">
        <v>3.0242951366490578</v>
      </c>
      <c r="J170" s="69">
        <v>449455.62999999995</v>
      </c>
      <c r="K170" s="69">
        <v>507060.28</v>
      </c>
      <c r="L170" s="69">
        <v>413464.82999999996</v>
      </c>
      <c r="M170" s="69">
        <v>491195.08999999997</v>
      </c>
      <c r="N170" s="69">
        <v>727505.47999999986</v>
      </c>
      <c r="O170" s="69">
        <v>864569.14</v>
      </c>
      <c r="P170" s="69">
        <v>389539.17</v>
      </c>
      <c r="Q170" s="69">
        <v>374189.14999999991</v>
      </c>
      <c r="R170" s="69">
        <v>998423.89999999979</v>
      </c>
      <c r="S170" s="69">
        <v>444642.59999999992</v>
      </c>
      <c r="T170" s="69">
        <v>535558.48</v>
      </c>
      <c r="U170" s="69">
        <v>559001.91000000015</v>
      </c>
      <c r="V170" s="69">
        <v>317903.33</v>
      </c>
      <c r="W170" s="70">
        <v>79.295723839394157</v>
      </c>
      <c r="X170" s="70">
        <v>93.354767691043676</v>
      </c>
      <c r="Y170" s="70">
        <v>83.167465499286337</v>
      </c>
      <c r="Z170" s="71">
        <v>82.508838196738481</v>
      </c>
      <c r="AA170" s="71">
        <v>95.086848569073595</v>
      </c>
      <c r="AB170" s="71">
        <v>98.81805286935105</v>
      </c>
      <c r="AC170" s="71">
        <v>63.16032239922388</v>
      </c>
      <c r="AD170" s="71">
        <v>71.646832131443276</v>
      </c>
      <c r="AE170" s="71">
        <v>85.49587821127605</v>
      </c>
      <c r="AF170" s="71">
        <v>76.362957734253385</v>
      </c>
      <c r="AG170" s="71">
        <v>94.313451709777539</v>
      </c>
      <c r="AH170" s="71">
        <v>104.08162150434693</v>
      </c>
      <c r="AI170" s="71">
        <v>103.91336340391352</v>
      </c>
      <c r="AJ170" s="71">
        <v>-31.400012134009835</v>
      </c>
      <c r="AK170" s="71">
        <v>-22.892581636631938</v>
      </c>
      <c r="AL170" s="71">
        <v>-35.879717486972076</v>
      </c>
      <c r="AM170" s="71">
        <v>-36.004196822102365</v>
      </c>
      <c r="AN170" s="71">
        <v>-38.805395262647998</v>
      </c>
      <c r="AO170" s="71">
        <v>-27.24399425743934</v>
      </c>
      <c r="AP170" s="71">
        <v>-37.767294942368565</v>
      </c>
      <c r="AQ170" s="71">
        <v>-10.127204436203741</v>
      </c>
      <c r="AR170" s="71">
        <v>80.318556240641655</v>
      </c>
      <c r="AS170" s="71">
        <v>-45.898113861148516</v>
      </c>
      <c r="AT170" s="71">
        <v>23.308910857760768</v>
      </c>
      <c r="AU170" s="71">
        <v>35.198277149329684</v>
      </c>
      <c r="AV170" s="72">
        <v>28.514138650790354</v>
      </c>
      <c r="AW170" s="73">
        <v>-205727.61999999994</v>
      </c>
      <c r="AX170" s="73">
        <v>-150542.18000000005</v>
      </c>
      <c r="AY170" s="73">
        <v>-231362.07000000018</v>
      </c>
      <c r="AZ170" s="73">
        <v>-276347.57000000018</v>
      </c>
      <c r="BA170" s="73">
        <v>-461119.04000000015</v>
      </c>
      <c r="BB170" s="73">
        <v>-311218.83999999973</v>
      </c>
      <c r="BC170" s="73">
        <v>-236400.47000000015</v>
      </c>
      <c r="BD170" s="73">
        <v>-42165.040000000037</v>
      </c>
      <c r="BE170" s="73">
        <v>444723.86999999976</v>
      </c>
      <c r="BF170" s="73">
        <v>-377218.95</v>
      </c>
      <c r="BG170" s="73">
        <v>101235.86999999994</v>
      </c>
      <c r="BH170" s="73">
        <v>145533.69000000018</v>
      </c>
      <c r="BI170" s="73">
        <v>70534.960000000079</v>
      </c>
      <c r="BJ170" s="71">
        <v>9.5690608093585894</v>
      </c>
      <c r="BK170" s="71">
        <v>16.294558375983865</v>
      </c>
      <c r="BL170" s="71">
        <v>16.089026983312902</v>
      </c>
      <c r="BM170" s="71">
        <v>15.761015747559629</v>
      </c>
      <c r="BN170" s="71">
        <v>7.2803550259947212</v>
      </c>
      <c r="BO170" s="71">
        <v>4.4761545875910898</v>
      </c>
      <c r="BP170" s="71">
        <v>19.802370233116211</v>
      </c>
      <c r="BQ170" s="71">
        <v>21.048445792199217</v>
      </c>
      <c r="BR170" s="72">
        <v>18.406806592588097</v>
      </c>
      <c r="BS170" s="72">
        <v>17.036498185945721</v>
      </c>
      <c r="BT170" s="71">
        <v>17.905473952596491</v>
      </c>
      <c r="BU170" s="71">
        <v>17.895999173872863</v>
      </c>
      <c r="BV170" s="71">
        <v>17.656931882487918</v>
      </c>
      <c r="BW170" s="71">
        <v>16.986596042303269</v>
      </c>
      <c r="BX170" s="75">
        <v>10975</v>
      </c>
      <c r="BY170" s="75">
        <v>10931</v>
      </c>
      <c r="BZ170" s="75">
        <v>9628</v>
      </c>
      <c r="CA170" s="75">
        <v>10636</v>
      </c>
      <c r="CB170" s="75">
        <v>13452</v>
      </c>
      <c r="CC170" s="75">
        <v>15729</v>
      </c>
      <c r="CD170" s="75">
        <v>9130</v>
      </c>
      <c r="CE170" s="75">
        <v>9053</v>
      </c>
      <c r="CF170" s="75">
        <v>16293</v>
      </c>
      <c r="CG170" s="75">
        <v>10973</v>
      </c>
      <c r="CH170" s="75">
        <v>11927</v>
      </c>
      <c r="CI170" s="75">
        <v>12442</v>
      </c>
      <c r="CJ170" s="75">
        <v>6978</v>
      </c>
      <c r="CK170" s="75">
        <v>76796</v>
      </c>
      <c r="CL170" s="73">
        <v>1085121.2800000003</v>
      </c>
      <c r="CM170" s="73">
        <v>1153468.4400000002</v>
      </c>
      <c r="CN170" s="73">
        <v>1179760.8699999996</v>
      </c>
      <c r="CO170" s="73">
        <v>1319494.4900000005</v>
      </c>
      <c r="CP170" s="73">
        <v>1300446.7</v>
      </c>
      <c r="CQ170" s="73">
        <v>1002689.7299999999</v>
      </c>
      <c r="CR170" s="73">
        <v>996912.44999999972</v>
      </c>
      <c r="CS170" s="73">
        <v>1333322.48</v>
      </c>
      <c r="CT170" s="73">
        <v>1047118.5000000001</v>
      </c>
      <c r="CU170" s="73">
        <v>1110624.9800000002</v>
      </c>
      <c r="CV170" s="73">
        <v>1025876.2800000003</v>
      </c>
      <c r="CW170" s="73">
        <v>976095.00999999966</v>
      </c>
      <c r="CX170" s="73">
        <v>1017581.08</v>
      </c>
      <c r="CY170" s="77"/>
      <c r="CZ170" s="4">
        <v>251</v>
      </c>
      <c r="DA170" s="76" t="str">
        <f t="shared" si="10"/>
        <v>L251</v>
      </c>
      <c r="DB170" s="71">
        <v>3.0311354620105631</v>
      </c>
      <c r="DC170" s="71">
        <v>2.1785037626577375</v>
      </c>
      <c r="DD170" s="71">
        <v>1.6648076706682062</v>
      </c>
      <c r="DE170" s="71">
        <v>0.72816842810008076</v>
      </c>
      <c r="DF170" s="71">
        <v>2.893655015964848</v>
      </c>
      <c r="DG170" s="71">
        <v>0.99548048674866219</v>
      </c>
      <c r="DH170" s="71">
        <v>0.66536098057868753</v>
      </c>
      <c r="DI170" s="71">
        <v>0.43260177619217033</v>
      </c>
      <c r="DJ170" s="71">
        <v>0.34978966842522469</v>
      </c>
      <c r="DK170" s="71">
        <v>3.0278554967712901</v>
      </c>
      <c r="DL170" s="71">
        <v>0.4266039159747344</v>
      </c>
      <c r="DM170" s="71">
        <v>0.34879421427950502</v>
      </c>
      <c r="DN170" s="71">
        <v>0.14249286689236704</v>
      </c>
      <c r="DO170" s="71">
        <v>0.71073681151973622</v>
      </c>
      <c r="DQ170" s="71"/>
      <c r="DR170" s="71"/>
      <c r="DS170" s="71"/>
      <c r="DT170" s="71"/>
      <c r="DU170" s="71"/>
      <c r="DV170" s="71"/>
      <c r="DW170" s="71"/>
      <c r="DX170" s="71"/>
      <c r="DY170" s="71"/>
      <c r="DZ170" s="71"/>
      <c r="EA170" s="71"/>
      <c r="EB170" s="71"/>
      <c r="EC170" s="71"/>
      <c r="ED170" s="71"/>
    </row>
    <row r="171" spans="1:134">
      <c r="A171" s="4">
        <v>262</v>
      </c>
      <c r="B171" s="46" t="s">
        <v>1725</v>
      </c>
      <c r="C171" s="65" t="str">
        <f t="shared" si="9"/>
        <v>L262</v>
      </c>
      <c r="D171" s="69">
        <v>1116534.46</v>
      </c>
      <c r="E171" s="68">
        <v>12311623.939999998</v>
      </c>
      <c r="F171" s="69">
        <v>152749.19000000018</v>
      </c>
      <c r="G171" s="69">
        <v>-125971.41000000574</v>
      </c>
      <c r="H171" s="70">
        <v>81.908945194522232</v>
      </c>
      <c r="I171" s="70">
        <v>-1.0128276926134716</v>
      </c>
      <c r="J171" s="69">
        <v>1848982</v>
      </c>
      <c r="K171" s="69">
        <v>1665174.03</v>
      </c>
      <c r="L171" s="69">
        <v>1595743.5999999999</v>
      </c>
      <c r="M171" s="69">
        <v>2181210.9900000002</v>
      </c>
      <c r="N171" s="69">
        <v>2580025.4400000004</v>
      </c>
      <c r="O171" s="69">
        <v>2926125.4799999995</v>
      </c>
      <c r="P171" s="69">
        <v>1731866.1899999995</v>
      </c>
      <c r="Q171" s="69">
        <v>1326185.8299999998</v>
      </c>
      <c r="R171" s="69">
        <v>3270938.39</v>
      </c>
      <c r="S171" s="69">
        <v>1388797.95</v>
      </c>
      <c r="T171" s="69">
        <v>1671202.1</v>
      </c>
      <c r="U171" s="69">
        <v>1806099.0199999996</v>
      </c>
      <c r="V171" s="69">
        <v>1116534.46</v>
      </c>
      <c r="W171" s="70">
        <v>103.66932885983434</v>
      </c>
      <c r="X171" s="70">
        <v>99.970886117187476</v>
      </c>
      <c r="Y171" s="70">
        <v>93.800591775449888</v>
      </c>
      <c r="Z171" s="71">
        <v>99.148622045125649</v>
      </c>
      <c r="AA171" s="71">
        <v>102.57765642336916</v>
      </c>
      <c r="AB171" s="71">
        <v>93.875386209627706</v>
      </c>
      <c r="AC171" s="71">
        <v>81.033423540031592</v>
      </c>
      <c r="AD171" s="71">
        <v>69.828662625294797</v>
      </c>
      <c r="AE171" s="71">
        <v>86.197782872102692</v>
      </c>
      <c r="AF171" s="71">
        <v>73.672991868032341</v>
      </c>
      <c r="AG171" s="71">
        <v>76.463481283053554</v>
      </c>
      <c r="AH171" s="71">
        <v>92.112920748676501</v>
      </c>
      <c r="AI171" s="71">
        <v>95.568978894035723</v>
      </c>
      <c r="AJ171" s="71">
        <v>-12.690404650057053</v>
      </c>
      <c r="AK171" s="71">
        <v>-13.961992081072994</v>
      </c>
      <c r="AL171" s="71">
        <v>-23.112021548089935</v>
      </c>
      <c r="AM171" s="71">
        <v>-20.663028879483157</v>
      </c>
      <c r="AN171" s="71">
        <v>-27.239994925349897</v>
      </c>
      <c r="AO171" s="71">
        <v>-24.736711834449089</v>
      </c>
      <c r="AP171" s="71">
        <v>-23.822937827008296</v>
      </c>
      <c r="AQ171" s="71">
        <v>-11.111493083013491</v>
      </c>
      <c r="AR171" s="71">
        <v>96.780209060801383</v>
      </c>
      <c r="AS171" s="71">
        <v>-50.921123662249677</v>
      </c>
      <c r="AT171" s="71">
        <v>-2.1537299973511503</v>
      </c>
      <c r="AU171" s="71">
        <v>19.733966243581634</v>
      </c>
      <c r="AV171" s="72">
        <v>15.848881981771745</v>
      </c>
      <c r="AW171" s="73">
        <v>-268748.57999999961</v>
      </c>
      <c r="AX171" s="73">
        <v>-270219.48999999976</v>
      </c>
      <c r="AY171" s="73">
        <v>-479670.05000000005</v>
      </c>
      <c r="AZ171" s="73">
        <v>-568088.56000000052</v>
      </c>
      <c r="BA171" s="73">
        <v>-964993.6400000006</v>
      </c>
      <c r="BB171" s="73">
        <v>-913594.47000000067</v>
      </c>
      <c r="BC171" s="73">
        <v>-541608.45000000065</v>
      </c>
      <c r="BD171" s="73">
        <v>-165779.6399999999</v>
      </c>
      <c r="BE171" s="73">
        <v>1608709.04</v>
      </c>
      <c r="BF171" s="73">
        <v>-1440928.5100000005</v>
      </c>
      <c r="BG171" s="73">
        <v>-36785.439999999944</v>
      </c>
      <c r="BH171" s="73">
        <v>297672.39999999944</v>
      </c>
      <c r="BI171" s="73">
        <v>152749.19000000018</v>
      </c>
      <c r="BJ171" s="71">
        <v>14.948240300984184</v>
      </c>
      <c r="BK171" s="71">
        <v>10.15261902237468</v>
      </c>
      <c r="BL171" s="71">
        <v>10.566531303245407</v>
      </c>
      <c r="BM171" s="71">
        <v>12.16153867365283</v>
      </c>
      <c r="BN171" s="71">
        <v>1.6490644954185614</v>
      </c>
      <c r="BO171" s="71">
        <v>11.765954321237437</v>
      </c>
      <c r="BP171" s="71">
        <v>22.638537629194499</v>
      </c>
      <c r="BQ171" s="71">
        <v>20.628993515814788</v>
      </c>
      <c r="BR171" s="72">
        <v>11.360850738754609</v>
      </c>
      <c r="BS171" s="72">
        <v>16.209711837467921</v>
      </c>
      <c r="BT171" s="71">
        <v>16.935030346816863</v>
      </c>
      <c r="BU171" s="71">
        <v>18.734700488709155</v>
      </c>
      <c r="BV171" s="71">
        <v>18.835179029169375</v>
      </c>
      <c r="BW171" s="71">
        <v>15.542946398978486</v>
      </c>
      <c r="BX171" s="75">
        <v>30821</v>
      </c>
      <c r="BY171" s="75">
        <v>26491</v>
      </c>
      <c r="BZ171" s="75">
        <v>25917</v>
      </c>
      <c r="CA171" s="75">
        <v>28464</v>
      </c>
      <c r="CB171" s="75">
        <v>30881</v>
      </c>
      <c r="CC171" s="75">
        <v>35260</v>
      </c>
      <c r="CD171" s="75">
        <v>26151</v>
      </c>
      <c r="CE171" s="75">
        <v>23118</v>
      </c>
      <c r="CF171" s="75">
        <v>39278</v>
      </c>
      <c r="CG171" s="75">
        <v>26707</v>
      </c>
      <c r="CH171" s="75">
        <v>30262</v>
      </c>
      <c r="CI171" s="75">
        <v>35327</v>
      </c>
      <c r="CJ171" s="75">
        <v>21558</v>
      </c>
      <c r="CK171" s="75">
        <v>202401</v>
      </c>
      <c r="CL171" s="73">
        <v>3050283.4</v>
      </c>
      <c r="CM171" s="73">
        <v>3209940.8099999991</v>
      </c>
      <c r="CN171" s="73">
        <v>3231041.9600000004</v>
      </c>
      <c r="CO171" s="73">
        <v>3418463.4599999995</v>
      </c>
      <c r="CP171" s="73">
        <v>3555567.7499999995</v>
      </c>
      <c r="CQ171" s="73">
        <v>3424052.11</v>
      </c>
      <c r="CR171" s="73">
        <v>3001284.9200000004</v>
      </c>
      <c r="CS171" s="73">
        <v>3220235.0699999994</v>
      </c>
      <c r="CT171" s="73">
        <v>3460555.4899999998</v>
      </c>
      <c r="CU171" s="73">
        <v>3065250.1399999997</v>
      </c>
      <c r="CV171" s="73">
        <v>3229348.5500000003</v>
      </c>
      <c r="CW171" s="73">
        <v>2970267.45</v>
      </c>
      <c r="CX171" s="73">
        <v>2995832.4900000012</v>
      </c>
      <c r="CY171" s="77"/>
      <c r="CZ171" s="4">
        <v>262</v>
      </c>
      <c r="DA171" s="76" t="str">
        <f t="shared" si="10"/>
        <v>L262</v>
      </c>
      <c r="DB171" s="71">
        <v>2.198946373808512</v>
      </c>
      <c r="DC171" s="71">
        <v>1.2752321061580163</v>
      </c>
      <c r="DD171" s="71">
        <v>0.88168804709133697</v>
      </c>
      <c r="DE171" s="71">
        <v>0.51439406176692337</v>
      </c>
      <c r="DF171" s="71">
        <v>0.5694294507702774</v>
      </c>
      <c r="DG171" s="71">
        <v>0.47882669095925717</v>
      </c>
      <c r="DH171" s="71">
        <v>0.36926083984880687</v>
      </c>
      <c r="DI171" s="71">
        <v>9.5304338364517877E-2</v>
      </c>
      <c r="DJ171" s="71">
        <v>0.17125681283792879</v>
      </c>
      <c r="DK171" s="71">
        <v>0.14365918076263201</v>
      </c>
      <c r="DL171" s="71">
        <v>0.19349541449361735</v>
      </c>
      <c r="DM171" s="71">
        <v>7.4117935036786292E-2</v>
      </c>
      <c r="DN171" s="71">
        <v>0.1125929940476865</v>
      </c>
      <c r="DO171" s="71">
        <v>0.17123382073136489</v>
      </c>
      <c r="DQ171" s="71"/>
      <c r="DR171" s="71"/>
      <c r="DS171" s="71"/>
      <c r="DT171" s="71"/>
      <c r="DU171" s="71"/>
      <c r="DV171" s="71"/>
      <c r="DW171" s="71"/>
      <c r="DX171" s="71"/>
      <c r="DY171" s="71"/>
      <c r="DZ171" s="71"/>
      <c r="EA171" s="71"/>
      <c r="EB171" s="71"/>
      <c r="EC171" s="71"/>
      <c r="ED171" s="71"/>
    </row>
    <row r="172" spans="1:134">
      <c r="A172" s="4">
        <v>521</v>
      </c>
      <c r="B172" s="46" t="s">
        <v>1734</v>
      </c>
      <c r="C172" s="65" t="str">
        <f t="shared" si="9"/>
        <v>L521</v>
      </c>
      <c r="D172" s="69">
        <v>352646.13</v>
      </c>
      <c r="E172" s="68">
        <v>3864169.2100000004</v>
      </c>
      <c r="F172" s="69">
        <v>64202.359999999986</v>
      </c>
      <c r="G172" s="69">
        <v>344392.63000000035</v>
      </c>
      <c r="H172" s="70">
        <v>88.71064106410978</v>
      </c>
      <c r="I172" s="70">
        <v>9.7845025720354251</v>
      </c>
      <c r="J172" s="69">
        <v>578196.22</v>
      </c>
      <c r="K172" s="69">
        <v>596262.28999999992</v>
      </c>
      <c r="L172" s="69">
        <v>539228.42000000004</v>
      </c>
      <c r="M172" s="69">
        <v>571684.36</v>
      </c>
      <c r="N172" s="69">
        <v>774314.32000000007</v>
      </c>
      <c r="O172" s="69">
        <v>707663.75</v>
      </c>
      <c r="P172" s="69">
        <v>452550.48999999993</v>
      </c>
      <c r="Q172" s="69">
        <v>446510.55999999994</v>
      </c>
      <c r="R172" s="69">
        <v>899158.97</v>
      </c>
      <c r="S172" s="69">
        <v>569406.34</v>
      </c>
      <c r="T172" s="69">
        <v>578499.22</v>
      </c>
      <c r="U172" s="69">
        <v>565397.5</v>
      </c>
      <c r="V172" s="69">
        <v>352646.13</v>
      </c>
      <c r="W172" s="70">
        <v>107.7107016868476</v>
      </c>
      <c r="X172" s="70">
        <v>93.928031646917546</v>
      </c>
      <c r="Y172" s="70">
        <v>100.52654715475651</v>
      </c>
      <c r="Z172" s="71">
        <v>95.21056393920432</v>
      </c>
      <c r="AA172" s="71">
        <v>91.528094821106748</v>
      </c>
      <c r="AB172" s="71">
        <v>82.112702290368546</v>
      </c>
      <c r="AC172" s="71">
        <v>93.763025196555887</v>
      </c>
      <c r="AD172" s="71">
        <v>85.673798531197818</v>
      </c>
      <c r="AE172" s="71">
        <v>87.94416275169074</v>
      </c>
      <c r="AF172" s="71">
        <v>95.278879824271428</v>
      </c>
      <c r="AG172" s="71">
        <v>85.555439461934256</v>
      </c>
      <c r="AH172" s="71">
        <v>82.789113914343119</v>
      </c>
      <c r="AI172" s="71">
        <v>94.555939614158035</v>
      </c>
      <c r="AJ172" s="71">
        <v>34.820231598515306</v>
      </c>
      <c r="AK172" s="71">
        <v>23.936828917989029</v>
      </c>
      <c r="AL172" s="71">
        <v>3.4089617898135582</v>
      </c>
      <c r="AM172" s="71">
        <v>2.0226940585136743</v>
      </c>
      <c r="AN172" s="71">
        <v>-2.0499108396169641</v>
      </c>
      <c r="AO172" s="71">
        <v>-7.7701292848293413</v>
      </c>
      <c r="AP172" s="71">
        <v>-4.2989811209617201</v>
      </c>
      <c r="AQ172" s="71">
        <v>8.5875919151555458</v>
      </c>
      <c r="AR172" s="71">
        <v>62.147767177280564</v>
      </c>
      <c r="AS172" s="71">
        <v>-22.817273692200089</v>
      </c>
      <c r="AT172" s="71">
        <v>11.027949966228068</v>
      </c>
      <c r="AU172" s="71">
        <v>5.8902111801754309</v>
      </c>
      <c r="AV172" s="72">
        <v>22.258189178431543</v>
      </c>
      <c r="AW172" s="73">
        <v>149331.64000000001</v>
      </c>
      <c r="AX172" s="73">
        <v>115160.51000000001</v>
      </c>
      <c r="AY172" s="73">
        <v>17776.110000000161</v>
      </c>
      <c r="AZ172" s="73">
        <v>11334.170000000042</v>
      </c>
      <c r="BA172" s="73">
        <v>-16204.939999999828</v>
      </c>
      <c r="BB172" s="73">
        <v>-51008.089999999967</v>
      </c>
      <c r="BC172" s="73">
        <v>-20329.000000000116</v>
      </c>
      <c r="BD172" s="73">
        <v>35312.049999999872</v>
      </c>
      <c r="BE172" s="73">
        <v>344628.38000000012</v>
      </c>
      <c r="BF172" s="73">
        <v>-168331.70999999996</v>
      </c>
      <c r="BG172" s="73">
        <v>57459.949999999953</v>
      </c>
      <c r="BH172" s="73">
        <v>31450.600000000093</v>
      </c>
      <c r="BI172" s="73">
        <v>64202.359999999986</v>
      </c>
      <c r="BJ172" s="71">
        <v>15.088444200105206</v>
      </c>
      <c r="BK172" s="71">
        <v>13.151755584028418</v>
      </c>
      <c r="BL172" s="71">
        <v>11.628638173433689</v>
      </c>
      <c r="BM172" s="71">
        <v>12.671588918916243</v>
      </c>
      <c r="BN172" s="71">
        <v>3.2581860241974487</v>
      </c>
      <c r="BO172" s="71">
        <v>7.8383314097273011</v>
      </c>
      <c r="BP172" s="71">
        <v>19.438644532770958</v>
      </c>
      <c r="BQ172" s="71">
        <v>19.699748728795001</v>
      </c>
      <c r="BR172" s="72">
        <v>13.827513031352426</v>
      </c>
      <c r="BS172" s="72">
        <v>12.448082906733543</v>
      </c>
      <c r="BT172" s="71">
        <v>16.146504144763963</v>
      </c>
      <c r="BU172" s="71">
        <v>15.068673675021632</v>
      </c>
      <c r="BV172" s="71">
        <v>11.45084565466585</v>
      </c>
      <c r="BW172" s="71">
        <v>13.897295136163844</v>
      </c>
      <c r="BX172" s="75">
        <v>16837</v>
      </c>
      <c r="BY172" s="75">
        <v>17651</v>
      </c>
      <c r="BZ172" s="75">
        <v>15283</v>
      </c>
      <c r="CA172" s="75">
        <v>16065</v>
      </c>
      <c r="CB172" s="75">
        <v>17384</v>
      </c>
      <c r="CC172" s="75">
        <v>16579</v>
      </c>
      <c r="CD172" s="75">
        <v>13484</v>
      </c>
      <c r="CE172" s="75">
        <v>13900</v>
      </c>
      <c r="CF172" s="75">
        <v>18987</v>
      </c>
      <c r="CG172" s="75">
        <v>15946</v>
      </c>
      <c r="CH172" s="75">
        <v>15810</v>
      </c>
      <c r="CI172" s="75">
        <v>16022</v>
      </c>
      <c r="CJ172" s="75">
        <v>9322</v>
      </c>
      <c r="CK172" s="75">
        <v>103471</v>
      </c>
      <c r="CL172" s="73">
        <v>916577.45</v>
      </c>
      <c r="CM172" s="73">
        <v>857591.25000000012</v>
      </c>
      <c r="CN172" s="73">
        <v>879771.55999999994</v>
      </c>
      <c r="CO172" s="73">
        <v>978090.61999999988</v>
      </c>
      <c r="CP172" s="73">
        <v>1024659.6800000002</v>
      </c>
      <c r="CQ172" s="73">
        <v>1057534.2599999998</v>
      </c>
      <c r="CR172" s="73">
        <v>801573.39</v>
      </c>
      <c r="CS172" s="73">
        <v>1368565.5200000007</v>
      </c>
      <c r="CT172" s="73">
        <v>1181676.7800000003</v>
      </c>
      <c r="CU172" s="73">
        <v>1066817.0099999998</v>
      </c>
      <c r="CV172" s="73">
        <v>1006783.99</v>
      </c>
      <c r="CW172" s="73">
        <v>1002668.51</v>
      </c>
      <c r="CX172" s="73">
        <v>969481.12999999989</v>
      </c>
      <c r="CY172" s="77"/>
      <c r="CZ172" s="4">
        <v>521</v>
      </c>
      <c r="DA172" s="76" t="str">
        <f t="shared" si="10"/>
        <v>L521</v>
      </c>
      <c r="DB172" s="71">
        <v>1.9385307718711684</v>
      </c>
      <c r="DC172" s="71">
        <v>2.8989945338934633</v>
      </c>
      <c r="DD172" s="71">
        <v>0.85148128419358127</v>
      </c>
      <c r="DE172" s="71">
        <v>0.69532308020696898</v>
      </c>
      <c r="DF172" s="71">
        <v>0.81012047450906355</v>
      </c>
      <c r="DG172" s="71">
        <v>0.41836999412110792</v>
      </c>
      <c r="DH172" s="71">
        <v>0.21901821252221162</v>
      </c>
      <c r="DI172" s="71">
        <v>0.21714042153827121</v>
      </c>
      <c r="DJ172" s="71">
        <v>0.31286121431496144</v>
      </c>
      <c r="DK172" s="71">
        <v>0.65261849897019941</v>
      </c>
      <c r="DL172" s="71">
        <v>0.25385407061378173</v>
      </c>
      <c r="DM172" s="71">
        <v>0.14876674647191693</v>
      </c>
      <c r="DN172" s="71">
        <v>0.17099853134695425</v>
      </c>
      <c r="DO172" s="71">
        <v>0.29511765658857991</v>
      </c>
      <c r="DQ172" s="71"/>
      <c r="DR172" s="71"/>
      <c r="DS172" s="71"/>
      <c r="DT172" s="71"/>
      <c r="DU172" s="71"/>
      <c r="DV172" s="71"/>
      <c r="DW172" s="71"/>
      <c r="DX172" s="71"/>
      <c r="DY172" s="71"/>
      <c r="DZ172" s="71"/>
      <c r="EA172" s="71"/>
      <c r="EB172" s="71"/>
      <c r="EC172" s="71"/>
      <c r="ED172" s="71"/>
    </row>
    <row r="173" spans="1:134">
      <c r="A173" s="4">
        <v>258</v>
      </c>
      <c r="B173" s="46" t="s">
        <v>1742</v>
      </c>
      <c r="C173" s="65" t="str">
        <f t="shared" si="9"/>
        <v>L258</v>
      </c>
      <c r="D173" s="69">
        <v>842721.88000000012</v>
      </c>
      <c r="E173" s="68">
        <v>9985519.2600000054</v>
      </c>
      <c r="F173" s="69">
        <v>227000.75000000012</v>
      </c>
      <c r="G173" s="69">
        <v>1782993.2700000098</v>
      </c>
      <c r="H173" s="70">
        <v>98.413852622141491</v>
      </c>
      <c r="I173" s="70">
        <v>21.737124297731249</v>
      </c>
      <c r="J173" s="69">
        <v>1274074.8599999999</v>
      </c>
      <c r="K173" s="69">
        <v>1183594.4799999997</v>
      </c>
      <c r="L173" s="69">
        <v>1129295.2299999997</v>
      </c>
      <c r="M173" s="69">
        <v>1638408.2000000002</v>
      </c>
      <c r="N173" s="69">
        <v>1721771.8900000001</v>
      </c>
      <c r="O173" s="69">
        <v>2163077.6899999995</v>
      </c>
      <c r="P173" s="69">
        <v>1265683.7</v>
      </c>
      <c r="Q173" s="69">
        <v>1053630.78</v>
      </c>
      <c r="R173" s="69">
        <v>2946808.0700000008</v>
      </c>
      <c r="S173" s="69">
        <v>1168786.4500000002</v>
      </c>
      <c r="T173" s="69">
        <v>1261692.8500000006</v>
      </c>
      <c r="U173" s="69">
        <v>1446195.5300000005</v>
      </c>
      <c r="V173" s="69">
        <v>842721.88000000012</v>
      </c>
      <c r="W173" s="70">
        <v>100.11448078286071</v>
      </c>
      <c r="X173" s="70">
        <v>100.56963703392223</v>
      </c>
      <c r="Y173" s="70">
        <v>94.65057523206022</v>
      </c>
      <c r="Z173" s="71">
        <v>113.60035731460123</v>
      </c>
      <c r="AA173" s="71">
        <v>97.234370748071072</v>
      </c>
      <c r="AB173" s="71">
        <v>106.35037066635542</v>
      </c>
      <c r="AC173" s="71">
        <v>94.655919629539525</v>
      </c>
      <c r="AD173" s="71">
        <v>96.021656122279126</v>
      </c>
      <c r="AE173" s="71">
        <v>99.464417005536603</v>
      </c>
      <c r="AF173" s="71">
        <v>81.741426416862211</v>
      </c>
      <c r="AG173" s="71">
        <v>96.26050485428911</v>
      </c>
      <c r="AH173" s="71">
        <v>114.51984371095563</v>
      </c>
      <c r="AI173" s="71">
        <v>112.97200378291822</v>
      </c>
      <c r="AJ173" s="71">
        <v>3.4804035388153354</v>
      </c>
      <c r="AK173" s="71">
        <v>-7.2468013946334402</v>
      </c>
      <c r="AL173" s="71">
        <v>-7.9413788310433109</v>
      </c>
      <c r="AM173" s="71">
        <v>-1.3495671730911596</v>
      </c>
      <c r="AN173" s="71">
        <v>-8.1564481285735901</v>
      </c>
      <c r="AO173" s="71">
        <v>1.8716603996809189</v>
      </c>
      <c r="AP173" s="71">
        <v>-4.1667982872673921</v>
      </c>
      <c r="AQ173" s="71">
        <v>18.322607721748586</v>
      </c>
      <c r="AR173" s="71">
        <v>131.04608320999822</v>
      </c>
      <c r="AS173" s="71">
        <v>-42.739178219784591</v>
      </c>
      <c r="AT173" s="71">
        <v>22.445817879519957</v>
      </c>
      <c r="AU173" s="71">
        <v>40.595020537124846</v>
      </c>
      <c r="AV173" s="72">
        <v>36.867461410655203</v>
      </c>
      <c r="AW173" s="73">
        <v>42851.539999999804</v>
      </c>
      <c r="AX173" s="73">
        <v>-92474.160000000149</v>
      </c>
      <c r="AY173" s="73">
        <v>-97417.94000000041</v>
      </c>
      <c r="AZ173" s="73">
        <v>-22413.909999999916</v>
      </c>
      <c r="BA173" s="73">
        <v>-152907.22999999998</v>
      </c>
      <c r="BB173" s="73">
        <v>74320.659999999451</v>
      </c>
      <c r="BC173" s="73">
        <v>-55031.539999999804</v>
      </c>
      <c r="BD173" s="73">
        <v>163157.85999999999</v>
      </c>
      <c r="BE173" s="73">
        <v>1671388.0200000009</v>
      </c>
      <c r="BF173" s="73">
        <v>-872376.09999999986</v>
      </c>
      <c r="BG173" s="73">
        <v>231283.75000000058</v>
      </c>
      <c r="BH173" s="73">
        <v>417570.53000000049</v>
      </c>
      <c r="BI173" s="73">
        <v>227000.75000000012</v>
      </c>
      <c r="BJ173" s="71">
        <v>19.181052903856536</v>
      </c>
      <c r="BK173" s="71">
        <v>11.616792308794189</v>
      </c>
      <c r="BL173" s="71">
        <v>11.906087825978997</v>
      </c>
      <c r="BM173" s="71">
        <v>13.346022855743815</v>
      </c>
      <c r="BN173" s="71">
        <v>6.1026028989179206</v>
      </c>
      <c r="BO173" s="71">
        <v>10.831457867020202</v>
      </c>
      <c r="BP173" s="71">
        <v>18.232147060756024</v>
      </c>
      <c r="BQ173" s="71">
        <v>21.620831333218479</v>
      </c>
      <c r="BR173" s="72">
        <v>9.3385015328543748</v>
      </c>
      <c r="BS173" s="72">
        <v>12.527013624280109</v>
      </c>
      <c r="BT173" s="71">
        <v>14.486097058694856</v>
      </c>
      <c r="BU173" s="71">
        <v>14.311423029632863</v>
      </c>
      <c r="BV173" s="71">
        <v>14.473171205302766</v>
      </c>
      <c r="BW173" s="71">
        <v>12.330502123645351</v>
      </c>
      <c r="BX173" s="75">
        <v>29940</v>
      </c>
      <c r="BY173" s="75">
        <v>25805</v>
      </c>
      <c r="BZ173" s="75">
        <v>24771</v>
      </c>
      <c r="CA173" s="75">
        <v>28404</v>
      </c>
      <c r="CB173" s="75">
        <v>29577</v>
      </c>
      <c r="CC173" s="75">
        <v>35318</v>
      </c>
      <c r="CD173" s="75">
        <v>27365</v>
      </c>
      <c r="CE173" s="75">
        <v>22879</v>
      </c>
      <c r="CF173" s="75">
        <v>39394</v>
      </c>
      <c r="CG173" s="75">
        <v>25912</v>
      </c>
      <c r="CH173" s="75">
        <v>28700</v>
      </c>
      <c r="CI173" s="75">
        <v>32351</v>
      </c>
      <c r="CJ173" s="75">
        <v>19467</v>
      </c>
      <c r="CK173" s="75">
        <v>196068</v>
      </c>
      <c r="CL173" s="73">
        <v>2284094.33</v>
      </c>
      <c r="CM173" s="73">
        <v>2264939.1300000008</v>
      </c>
      <c r="CN173" s="73">
        <v>2396382.6900000013</v>
      </c>
      <c r="CO173" s="73">
        <v>2442686.52</v>
      </c>
      <c r="CP173" s="73">
        <v>3099684.9500000007</v>
      </c>
      <c r="CQ173" s="73">
        <v>2268171.23</v>
      </c>
      <c r="CR173" s="73">
        <v>1848064.0299999998</v>
      </c>
      <c r="CS173" s="73">
        <v>3056024.39</v>
      </c>
      <c r="CT173" s="73">
        <v>2349221.89</v>
      </c>
      <c r="CU173" s="73">
        <v>2204729.9200000004</v>
      </c>
      <c r="CV173" s="73">
        <v>2095164.1000000003</v>
      </c>
      <c r="CW173" s="73">
        <v>2121451.69</v>
      </c>
      <c r="CX173" s="73">
        <v>2189609.1900000004</v>
      </c>
      <c r="CY173" s="77"/>
      <c r="CZ173" s="4">
        <v>258</v>
      </c>
      <c r="DA173" s="76" t="str">
        <f t="shared" si="10"/>
        <v>L258</v>
      </c>
      <c r="DB173" s="71">
        <v>2.9035256406595491</v>
      </c>
      <c r="DC173" s="71">
        <v>4.2912435391700292</v>
      </c>
      <c r="DD173" s="71">
        <v>0.96726455374365805</v>
      </c>
      <c r="DE173" s="71">
        <v>0.63079471567001399</v>
      </c>
      <c r="DF173" s="71">
        <v>1.0066332104589657</v>
      </c>
      <c r="DG173" s="71">
        <v>0.59821163477489714</v>
      </c>
      <c r="DH173" s="71">
        <v>0.61403974375075199</v>
      </c>
      <c r="DI173" s="71">
        <v>0.39661233856871936</v>
      </c>
      <c r="DJ173" s="71">
        <v>0.29880692714824303</v>
      </c>
      <c r="DK173" s="71">
        <v>0.20808407988840213</v>
      </c>
      <c r="DL173" s="71">
        <v>0.46990533314552518</v>
      </c>
      <c r="DM173" s="71">
        <v>0.16134087211710552</v>
      </c>
      <c r="DN173" s="72">
        <v>0.17573449074474259</v>
      </c>
      <c r="DO173" s="71">
        <v>0.3304707261196525</v>
      </c>
      <c r="DQ173" s="71"/>
      <c r="DR173" s="71"/>
      <c r="DS173" s="71"/>
      <c r="DT173" s="71"/>
      <c r="DU173" s="71"/>
      <c r="DV173" s="71"/>
      <c r="DW173" s="71"/>
      <c r="DX173" s="71"/>
      <c r="DY173" s="71"/>
      <c r="DZ173" s="71"/>
      <c r="EA173" s="71"/>
      <c r="EB173" s="71"/>
      <c r="EC173" s="71"/>
      <c r="ED173" s="71"/>
    </row>
    <row r="174" spans="1:134">
      <c r="A174" s="4">
        <v>244</v>
      </c>
      <c r="B174" s="46" t="s">
        <v>1748</v>
      </c>
      <c r="C174" s="65" t="str">
        <f t="shared" si="9"/>
        <v>L244</v>
      </c>
      <c r="D174" s="69">
        <v>477732.16</v>
      </c>
      <c r="E174" s="68">
        <v>5767716.5899999999</v>
      </c>
      <c r="F174" s="69">
        <v>33440.249999999942</v>
      </c>
      <c r="G174" s="69">
        <v>408820.64999999758</v>
      </c>
      <c r="H174" s="70">
        <v>86.69345929711487</v>
      </c>
      <c r="I174" s="70">
        <v>7.628822327906537</v>
      </c>
      <c r="J174" s="69">
        <v>831680.61000000034</v>
      </c>
      <c r="K174" s="69">
        <v>756459.04000000027</v>
      </c>
      <c r="L174" s="69">
        <v>769641.58</v>
      </c>
      <c r="M174" s="69">
        <v>836365.68000000017</v>
      </c>
      <c r="N174" s="69">
        <v>1092735.9000000001</v>
      </c>
      <c r="O174" s="69">
        <v>1259547.8799999999</v>
      </c>
      <c r="P174" s="69">
        <v>810558.33000000007</v>
      </c>
      <c r="Q174" s="69">
        <v>761177.79000000027</v>
      </c>
      <c r="R174" s="69">
        <v>1307483.2899999998</v>
      </c>
      <c r="S174" s="69">
        <v>756294.65999999968</v>
      </c>
      <c r="T174" s="69">
        <v>833651.36</v>
      </c>
      <c r="U174" s="69">
        <v>820818.99999999977</v>
      </c>
      <c r="V174" s="69">
        <v>477732.16</v>
      </c>
      <c r="W174" s="70">
        <v>102.45748384347206</v>
      </c>
      <c r="X174" s="70">
        <v>91.029939135880213</v>
      </c>
      <c r="Y174" s="70">
        <v>94.068684721978812</v>
      </c>
      <c r="Z174" s="71">
        <v>81.549157796057287</v>
      </c>
      <c r="AA174" s="71">
        <v>99.992469104186299</v>
      </c>
      <c r="AB174" s="71">
        <v>104.43562497352777</v>
      </c>
      <c r="AC174" s="71">
        <v>86.653343965537545</v>
      </c>
      <c r="AD174" s="71">
        <v>80.948412940384245</v>
      </c>
      <c r="AE174" s="71">
        <v>92.344077855130891</v>
      </c>
      <c r="AF174" s="71">
        <v>87.082507486324587</v>
      </c>
      <c r="AG174" s="71">
        <v>84.802508844028168</v>
      </c>
      <c r="AH174" s="71">
        <v>85.767320563887736</v>
      </c>
      <c r="AI174" s="71">
        <v>86.415767264262115</v>
      </c>
      <c r="AJ174" s="71">
        <v>0.81951435136879969</v>
      </c>
      <c r="AK174" s="71">
        <v>-6.4683477252729489</v>
      </c>
      <c r="AL174" s="71">
        <v>-6.3576815555708937</v>
      </c>
      <c r="AM174" s="71">
        <v>-9.8317795603154678</v>
      </c>
      <c r="AN174" s="71">
        <v>-9.3837285109270141</v>
      </c>
      <c r="AO174" s="71">
        <v>0.24660682910595533</v>
      </c>
      <c r="AP174" s="71">
        <v>-8.0256270615088336</v>
      </c>
      <c r="AQ174" s="71">
        <v>4.5829555337862482</v>
      </c>
      <c r="AR174" s="71">
        <v>68.739797403312281</v>
      </c>
      <c r="AS174" s="71">
        <v>-28.38242656540405</v>
      </c>
      <c r="AT174" s="71">
        <v>12.658723842059327</v>
      </c>
      <c r="AU174" s="71">
        <v>11.729956905332028</v>
      </c>
      <c r="AV174" s="72">
        <v>7.5266394114625879</v>
      </c>
      <c r="AW174" s="73">
        <v>6760.3400000006659</v>
      </c>
      <c r="AX174" s="73">
        <v>-52314.269999999669</v>
      </c>
      <c r="AY174" s="73">
        <v>-52253.470000000088</v>
      </c>
      <c r="AZ174" s="73">
        <v>-91195.800000000047</v>
      </c>
      <c r="BA174" s="73">
        <v>-113157.78999999957</v>
      </c>
      <c r="BB174" s="73">
        <v>14322.169999999925</v>
      </c>
      <c r="BC174" s="73">
        <v>-70728.819999999832</v>
      </c>
      <c r="BD174" s="73">
        <v>33355.760000000475</v>
      </c>
      <c r="BE174" s="73">
        <v>532631.5299999998</v>
      </c>
      <c r="BF174" s="73">
        <v>-299723.61000000034</v>
      </c>
      <c r="BG174" s="73">
        <v>93671.95000000007</v>
      </c>
      <c r="BH174" s="73">
        <v>86173.589999999735</v>
      </c>
      <c r="BI174" s="73">
        <v>33440.249999999942</v>
      </c>
      <c r="BJ174" s="71">
        <v>26.340067534407275</v>
      </c>
      <c r="BK174" s="71">
        <v>20.75866693029144</v>
      </c>
      <c r="BL174" s="71">
        <v>19.733725032768156</v>
      </c>
      <c r="BM174" s="71">
        <v>21.442721746073122</v>
      </c>
      <c r="BN174" s="71">
        <v>13.682104885354871</v>
      </c>
      <c r="BO174" s="71">
        <v>18.76568969116536</v>
      </c>
      <c r="BP174" s="71">
        <v>26.698893944350317</v>
      </c>
      <c r="BQ174" s="71">
        <v>26.066750670387645</v>
      </c>
      <c r="BR174" s="72">
        <v>16.854068256258351</v>
      </c>
      <c r="BS174" s="72">
        <v>18.367969639924183</v>
      </c>
      <c r="BT174" s="71">
        <v>21.393045440466071</v>
      </c>
      <c r="BU174" s="71">
        <v>22.573266895525652</v>
      </c>
      <c r="BV174" s="71">
        <v>21.633929703648899</v>
      </c>
      <c r="BW174" s="71">
        <v>19.963752511512084</v>
      </c>
      <c r="BX174" s="75">
        <v>20250</v>
      </c>
      <c r="BY174" s="75">
        <v>18645</v>
      </c>
      <c r="BZ174" s="75">
        <v>17486</v>
      </c>
      <c r="CA174" s="75">
        <v>18874</v>
      </c>
      <c r="CB174" s="75">
        <v>22073</v>
      </c>
      <c r="CC174" s="75">
        <v>25348</v>
      </c>
      <c r="CD174" s="75">
        <v>18975</v>
      </c>
      <c r="CE174" s="75">
        <v>18459</v>
      </c>
      <c r="CF174" s="75">
        <v>24501</v>
      </c>
      <c r="CG174" s="75">
        <v>19441</v>
      </c>
      <c r="CH174" s="75">
        <v>20896</v>
      </c>
      <c r="CI174" s="75">
        <v>22024</v>
      </c>
      <c r="CJ174" s="75">
        <v>12329</v>
      </c>
      <c r="CK174" s="75">
        <v>136625</v>
      </c>
      <c r="CL174" s="73">
        <v>1268058.2300000002</v>
      </c>
      <c r="CM174" s="73">
        <v>1241207.3099999998</v>
      </c>
      <c r="CN174" s="73">
        <v>1327864.3299999994</v>
      </c>
      <c r="CO174" s="73">
        <v>1588623.97</v>
      </c>
      <c r="CP174" s="73">
        <v>1476716.2499999998</v>
      </c>
      <c r="CQ174" s="73">
        <v>1381362.0400000003</v>
      </c>
      <c r="CR174" s="73">
        <v>1452755.3399999996</v>
      </c>
      <c r="CS174" s="73">
        <v>1876486.7500000002</v>
      </c>
      <c r="CT174" s="73">
        <v>1387607.2699999998</v>
      </c>
      <c r="CU174" s="73">
        <v>1515642.96</v>
      </c>
      <c r="CV174" s="73">
        <v>1450586.99</v>
      </c>
      <c r="CW174" s="73">
        <v>1545582.4299999997</v>
      </c>
      <c r="CX174" s="73">
        <v>1371971.0399999998</v>
      </c>
      <c r="CY174" s="77"/>
      <c r="CZ174" s="4">
        <v>244</v>
      </c>
      <c r="DA174" s="76" t="str">
        <f t="shared" si="10"/>
        <v>L244</v>
      </c>
      <c r="DB174" s="71">
        <v>0.93924367056537184</v>
      </c>
      <c r="DC174" s="71">
        <v>1.1335599359265707</v>
      </c>
      <c r="DD174" s="71">
        <v>0.64807602823639943</v>
      </c>
      <c r="DE174" s="71">
        <v>0.67504560917992085</v>
      </c>
      <c r="DF174" s="71">
        <v>1.1042606863991467</v>
      </c>
      <c r="DG174" s="71">
        <v>0.44083605542295184</v>
      </c>
      <c r="DH174" s="71">
        <v>0.36817305057360544</v>
      </c>
      <c r="DI174" s="71">
        <v>0.38912126468952246</v>
      </c>
      <c r="DJ174" s="71">
        <v>0.33416179803578161</v>
      </c>
      <c r="DK174" s="71">
        <v>0.26134077652351273</v>
      </c>
      <c r="DL174" s="71">
        <v>0.27409039507693117</v>
      </c>
      <c r="DM174" s="71">
        <v>0.26790344050335657</v>
      </c>
      <c r="DN174" s="72">
        <v>0.35697507167490833</v>
      </c>
      <c r="DO174" s="71">
        <v>0.32045183140810096</v>
      </c>
      <c r="DQ174" s="71"/>
      <c r="DR174" s="71"/>
      <c r="DS174" s="71"/>
      <c r="DT174" s="71"/>
      <c r="DU174" s="71"/>
      <c r="DV174" s="71"/>
      <c r="DW174" s="71"/>
      <c r="DX174" s="71"/>
      <c r="DY174" s="71"/>
      <c r="DZ174" s="71"/>
      <c r="EA174" s="71"/>
      <c r="EB174" s="71"/>
      <c r="EC174" s="71"/>
      <c r="ED174" s="71"/>
    </row>
    <row r="175" spans="1:134">
      <c r="A175" s="4">
        <v>265</v>
      </c>
      <c r="B175" s="46" t="s">
        <v>1756</v>
      </c>
      <c r="C175" s="65" t="str">
        <f t="shared" si="9"/>
        <v>L265</v>
      </c>
      <c r="D175" s="69">
        <v>288697.50999999995</v>
      </c>
      <c r="E175" s="68">
        <v>3606082.3899999992</v>
      </c>
      <c r="F175" s="69">
        <v>3820.1799999999348</v>
      </c>
      <c r="G175" s="69">
        <v>191305.3199999989</v>
      </c>
      <c r="H175" s="70">
        <v>86.343698540669607</v>
      </c>
      <c r="I175" s="70">
        <v>5.6022784526897018</v>
      </c>
      <c r="J175" s="69">
        <v>518319.07999999996</v>
      </c>
      <c r="K175" s="69">
        <v>498742.11999999988</v>
      </c>
      <c r="L175" s="69">
        <v>460859.61999999994</v>
      </c>
      <c r="M175" s="69">
        <v>540523.61</v>
      </c>
      <c r="N175" s="69">
        <v>726082.04999999993</v>
      </c>
      <c r="O175" s="69">
        <v>821886.5</v>
      </c>
      <c r="P175" s="69">
        <v>464690.65999999992</v>
      </c>
      <c r="Q175" s="69">
        <v>436594.73</v>
      </c>
      <c r="R175" s="69">
        <v>861571.19000000029</v>
      </c>
      <c r="S175" s="69">
        <v>492940.23</v>
      </c>
      <c r="T175" s="69">
        <v>538181.28999999992</v>
      </c>
      <c r="U175" s="69">
        <v>523406.77999999991</v>
      </c>
      <c r="V175" s="69">
        <v>288697.50999999995</v>
      </c>
      <c r="W175" s="70">
        <v>98.647688938070772</v>
      </c>
      <c r="X175" s="70">
        <v>93.658272185815449</v>
      </c>
      <c r="Y175" s="70">
        <v>89.820126093676549</v>
      </c>
      <c r="Z175" s="71">
        <v>89.320518966133363</v>
      </c>
      <c r="AA175" s="71">
        <v>101.62597816809797</v>
      </c>
      <c r="AB175" s="71">
        <v>98.220434942383122</v>
      </c>
      <c r="AC175" s="71">
        <v>81.397835802271061</v>
      </c>
      <c r="AD175" s="71">
        <v>79.60709337229234</v>
      </c>
      <c r="AE175" s="71">
        <v>89.976343409063048</v>
      </c>
      <c r="AF175" s="71">
        <v>88.429119512130669</v>
      </c>
      <c r="AG175" s="71">
        <v>90.988565349104732</v>
      </c>
      <c r="AH175" s="71">
        <v>84.762580100713961</v>
      </c>
      <c r="AI175" s="71">
        <v>86.662400190177422</v>
      </c>
      <c r="AJ175" s="71">
        <v>-1.3277431138847162</v>
      </c>
      <c r="AK175" s="71">
        <v>-6.8657036381585606</v>
      </c>
      <c r="AL175" s="71">
        <v>-11.526313264492638</v>
      </c>
      <c r="AM175" s="71">
        <v>-9.0695579254270413</v>
      </c>
      <c r="AN175" s="71">
        <v>-7.7910582876514756</v>
      </c>
      <c r="AO175" s="71">
        <v>-6.5943410037848977</v>
      </c>
      <c r="AP175" s="71">
        <v>-16.285896453570892</v>
      </c>
      <c r="AQ175" s="71">
        <v>0.96397011217657091</v>
      </c>
      <c r="AR175" s="71">
        <v>67.107596432754207</v>
      </c>
      <c r="AS175" s="71">
        <v>-29.530180215179168</v>
      </c>
      <c r="AT175" s="71">
        <v>19.208351502053091</v>
      </c>
      <c r="AU175" s="71">
        <v>9.9977380773422109</v>
      </c>
      <c r="AV175" s="72">
        <v>1.3409912259427337</v>
      </c>
      <c r="AW175" s="73">
        <v>-6974.550000000163</v>
      </c>
      <c r="AX175" s="73">
        <v>-36766.430000000051</v>
      </c>
      <c r="AY175" s="73">
        <v>-60040.589999999967</v>
      </c>
      <c r="AZ175" s="73">
        <v>-53912.749999999884</v>
      </c>
      <c r="BA175" s="73">
        <v>-61337.239999999641</v>
      </c>
      <c r="BB175" s="73">
        <v>-50598.019999999902</v>
      </c>
      <c r="BC175" s="73">
        <v>-90401.780000000028</v>
      </c>
      <c r="BD175" s="73">
        <v>4168.460000000021</v>
      </c>
      <c r="BE175" s="73">
        <v>345992.48000000033</v>
      </c>
      <c r="BF175" s="73">
        <v>-206565.21999999997</v>
      </c>
      <c r="BG175" s="73">
        <v>86718.549999999872</v>
      </c>
      <c r="BH175" s="73">
        <v>47572.650000000023</v>
      </c>
      <c r="BI175" s="73">
        <v>3820.1799999999348</v>
      </c>
      <c r="BJ175" s="71">
        <v>20.447002035373171</v>
      </c>
      <c r="BK175" s="71">
        <v>17.065069989414575</v>
      </c>
      <c r="BL175" s="71">
        <v>16.325263040445435</v>
      </c>
      <c r="BM175" s="71">
        <v>16.256027500329324</v>
      </c>
      <c r="BN175" s="71">
        <v>7.3949564582612641</v>
      </c>
      <c r="BO175" s="71">
        <v>12.482709940576408</v>
      </c>
      <c r="BP175" s="71">
        <v>22.439165492971807</v>
      </c>
      <c r="BQ175" s="71">
        <v>23.030435017518826</v>
      </c>
      <c r="BR175" s="72">
        <v>9.2332575228262979</v>
      </c>
      <c r="BS175" s="72">
        <v>16.174094682769844</v>
      </c>
      <c r="BT175" s="71">
        <v>18.281770581757485</v>
      </c>
      <c r="BU175" s="71">
        <v>19.913151409518431</v>
      </c>
      <c r="BV175" s="71">
        <v>17.671646667532421</v>
      </c>
      <c r="BW175" s="71">
        <v>15.569121016789005</v>
      </c>
      <c r="BX175" s="75">
        <v>13975</v>
      </c>
      <c r="BY175" s="75">
        <v>14829</v>
      </c>
      <c r="BZ175" s="75">
        <v>14034</v>
      </c>
      <c r="CA175" s="75">
        <v>14830</v>
      </c>
      <c r="CB175" s="75">
        <v>17690</v>
      </c>
      <c r="CC175" s="75">
        <v>18869</v>
      </c>
      <c r="CD175" s="75">
        <v>12373</v>
      </c>
      <c r="CE175" s="75">
        <v>12041</v>
      </c>
      <c r="CF175" s="75">
        <v>17575</v>
      </c>
      <c r="CG175" s="75">
        <v>14083</v>
      </c>
      <c r="CH175" s="75">
        <v>14429</v>
      </c>
      <c r="CI175" s="75">
        <v>14506</v>
      </c>
      <c r="CJ175" s="75">
        <v>7359</v>
      </c>
      <c r="CK175" s="75">
        <v>92366</v>
      </c>
      <c r="CL175" s="73">
        <v>947861.23000000033</v>
      </c>
      <c r="CM175" s="73">
        <v>940043.89000000036</v>
      </c>
      <c r="CN175" s="73">
        <v>1102967.7</v>
      </c>
      <c r="CO175" s="73">
        <v>1209202.0000000002</v>
      </c>
      <c r="CP175" s="73">
        <v>1086381.6599999999</v>
      </c>
      <c r="CQ175" s="73">
        <v>1016532.5500000002</v>
      </c>
      <c r="CR175" s="73">
        <v>937377.67</v>
      </c>
      <c r="CS175" s="73">
        <v>1509152.8899999997</v>
      </c>
      <c r="CT175" s="73">
        <v>1177753.2200000004</v>
      </c>
      <c r="CU175" s="73">
        <v>1148744.43</v>
      </c>
      <c r="CV175" s="73">
        <v>1044212.9999999999</v>
      </c>
      <c r="CW175" s="73">
        <v>1195294.5199999998</v>
      </c>
      <c r="CX175" s="73">
        <v>1131412.23</v>
      </c>
      <c r="CY175" s="77"/>
      <c r="CZ175" s="4">
        <v>265</v>
      </c>
      <c r="DA175" s="76" t="str">
        <f t="shared" si="10"/>
        <v>L265</v>
      </c>
      <c r="DB175" s="71">
        <v>1.9872476641978596</v>
      </c>
      <c r="DC175" s="71">
        <v>1.0630573513477373</v>
      </c>
      <c r="DD175" s="71">
        <v>0.85665854709344524</v>
      </c>
      <c r="DE175" s="71">
        <v>0.64269363412448233</v>
      </c>
      <c r="DF175" s="71">
        <v>0.77820789416463654</v>
      </c>
      <c r="DG175" s="71">
        <v>0.2914542732203107</v>
      </c>
      <c r="DH175" s="71">
        <v>0.39810801899387555</v>
      </c>
      <c r="DI175" s="71">
        <v>0.17662509666351975</v>
      </c>
      <c r="DJ175" s="71">
        <v>0.2220816305058752</v>
      </c>
      <c r="DK175" s="71">
        <v>0.16392327048530081</v>
      </c>
      <c r="DL175" s="71">
        <v>0.27818283738221522</v>
      </c>
      <c r="DM175" s="71">
        <v>0.15912042151128861</v>
      </c>
      <c r="DN175" s="71">
        <v>2.1987066578849395E-2</v>
      </c>
      <c r="DO175" s="71">
        <v>0.21449725293359428</v>
      </c>
      <c r="DQ175" s="71"/>
      <c r="DR175" s="71"/>
      <c r="DS175" s="71"/>
      <c r="DT175" s="71"/>
      <c r="DU175" s="71"/>
      <c r="DV175" s="71"/>
      <c r="DW175" s="71"/>
      <c r="DX175" s="71"/>
      <c r="DY175" s="71"/>
      <c r="DZ175" s="71"/>
      <c r="EA175" s="71"/>
      <c r="EB175" s="71"/>
      <c r="EC175" s="71"/>
      <c r="ED175" s="71"/>
    </row>
    <row r="176" spans="1:134">
      <c r="A176" s="4">
        <v>266</v>
      </c>
      <c r="B176" s="46" t="s">
        <v>1763</v>
      </c>
      <c r="C176" s="65" t="str">
        <f t="shared" si="9"/>
        <v>L266</v>
      </c>
      <c r="D176" s="69">
        <v>583047.74999999988</v>
      </c>
      <c r="E176" s="68">
        <v>5880189.1499999994</v>
      </c>
      <c r="F176" s="69">
        <v>163146.1399999999</v>
      </c>
      <c r="G176" s="69">
        <v>774205.15999999829</v>
      </c>
      <c r="H176" s="70">
        <v>93.972417932154372</v>
      </c>
      <c r="I176" s="70">
        <v>15.1627024588457</v>
      </c>
      <c r="J176" s="69">
        <v>821294.24</v>
      </c>
      <c r="K176" s="69">
        <v>644677.32999999996</v>
      </c>
      <c r="L176" s="69">
        <v>685320.19000000029</v>
      </c>
      <c r="M176" s="69">
        <v>836643.67999999959</v>
      </c>
      <c r="N176" s="69">
        <v>1066905.51</v>
      </c>
      <c r="O176" s="69">
        <v>1104494.3399999999</v>
      </c>
      <c r="P176" s="69">
        <v>847488.29000000015</v>
      </c>
      <c r="Q176" s="69">
        <v>760310.03</v>
      </c>
      <c r="R176" s="69">
        <v>1354802.2899999998</v>
      </c>
      <c r="S176" s="69">
        <v>737729.81999999983</v>
      </c>
      <c r="T176" s="69">
        <v>779668.40000000014</v>
      </c>
      <c r="U176" s="69">
        <v>817142.57000000007</v>
      </c>
      <c r="V176" s="69">
        <v>583047.74999999988</v>
      </c>
      <c r="W176" s="70">
        <v>108.82133873768653</v>
      </c>
      <c r="X176" s="70">
        <v>81.564767562799005</v>
      </c>
      <c r="Y176" s="70">
        <v>98.722860569950669</v>
      </c>
      <c r="Z176" s="71">
        <v>107.69016924937004</v>
      </c>
      <c r="AA176" s="71">
        <v>115.99787366525574</v>
      </c>
      <c r="AB176" s="71">
        <v>95.393607871232987</v>
      </c>
      <c r="AC176" s="71">
        <v>93.035725875350082</v>
      </c>
      <c r="AD176" s="71">
        <v>88.726795508107415</v>
      </c>
      <c r="AE176" s="71">
        <v>104.98101205259482</v>
      </c>
      <c r="AF176" s="71">
        <v>85.55048142894897</v>
      </c>
      <c r="AG176" s="71">
        <v>86.561632334554773</v>
      </c>
      <c r="AH176" s="71">
        <v>90.621855733895146</v>
      </c>
      <c r="AI176" s="71">
        <v>109.1342081536268</v>
      </c>
      <c r="AJ176" s="71">
        <v>-18.431513509064633</v>
      </c>
      <c r="AK176" s="71">
        <v>-29.455975818579649</v>
      </c>
      <c r="AL176" s="71">
        <v>-18.810764259515977</v>
      </c>
      <c r="AM176" s="71">
        <v>-13.119158143465215</v>
      </c>
      <c r="AN176" s="71">
        <v>-12.036663826196881</v>
      </c>
      <c r="AO176" s="71">
        <v>-15.869703020434089</v>
      </c>
      <c r="AP176" s="71">
        <v>-6.2993925805982283</v>
      </c>
      <c r="AQ176" s="71">
        <v>13.189248184540903</v>
      </c>
      <c r="AR176" s="71">
        <v>99.570354389536504</v>
      </c>
      <c r="AS176" s="71">
        <v>-30.01654576486731</v>
      </c>
      <c r="AT176" s="71">
        <v>13.737596016394082</v>
      </c>
      <c r="AU176" s="71">
        <v>18.187231335482611</v>
      </c>
      <c r="AV176" s="72">
        <v>38.853420924011203</v>
      </c>
      <c r="AW176" s="73">
        <v>-185582.65000000014</v>
      </c>
      <c r="AX176" s="73">
        <v>-269187.93000000005</v>
      </c>
      <c r="AY176" s="73">
        <v>-158782.0899999995</v>
      </c>
      <c r="AZ176" s="73">
        <v>-126334.65000000026</v>
      </c>
      <c r="BA176" s="73">
        <v>-145992.44999999995</v>
      </c>
      <c r="BB176" s="73">
        <v>-199335.99999999977</v>
      </c>
      <c r="BC176" s="73">
        <v>-56975.739999999874</v>
      </c>
      <c r="BD176" s="73">
        <v>88594.260000000009</v>
      </c>
      <c r="BE176" s="73">
        <v>675942.7999999997</v>
      </c>
      <c r="BF176" s="73">
        <v>-316419.08999999985</v>
      </c>
      <c r="BG176" s="73">
        <v>94170.880000000354</v>
      </c>
      <c r="BH176" s="73">
        <v>125745.91000000015</v>
      </c>
      <c r="BI176" s="73">
        <v>163146.1399999999</v>
      </c>
      <c r="BJ176" s="71">
        <v>19.770148841805003</v>
      </c>
      <c r="BK176" s="71">
        <v>14.386716629929776</v>
      </c>
      <c r="BL176" s="71">
        <v>13.382970260448552</v>
      </c>
      <c r="BM176" s="71">
        <v>15.54790922005618</v>
      </c>
      <c r="BN176" s="71">
        <v>0.57034612102872817</v>
      </c>
      <c r="BO176" s="71">
        <v>10.957208359366174</v>
      </c>
      <c r="BP176" s="71">
        <v>24.799000664686847</v>
      </c>
      <c r="BQ176" s="71">
        <v>23.665309565699555</v>
      </c>
      <c r="BR176" s="72">
        <v>12.013964006560126</v>
      </c>
      <c r="BS176" s="72">
        <v>19.721079661213739</v>
      </c>
      <c r="BT176" s="71">
        <v>20.740710209625622</v>
      </c>
      <c r="BU176" s="71">
        <v>19.601818265287026</v>
      </c>
      <c r="BV176" s="71">
        <v>20.545446639009924</v>
      </c>
      <c r="BW176" s="71">
        <v>17.881074639788729</v>
      </c>
      <c r="BX176" s="75">
        <v>19927</v>
      </c>
      <c r="BY176" s="75">
        <v>15877</v>
      </c>
      <c r="BZ176" s="75">
        <v>16759</v>
      </c>
      <c r="CA176" s="75">
        <v>18450</v>
      </c>
      <c r="CB176" s="75">
        <v>18784</v>
      </c>
      <c r="CC176" s="75">
        <v>21597</v>
      </c>
      <c r="CD176" s="75">
        <v>18868</v>
      </c>
      <c r="CE176" s="75">
        <v>19075</v>
      </c>
      <c r="CF176" s="75">
        <v>22912</v>
      </c>
      <c r="CG176" s="75">
        <v>17640</v>
      </c>
      <c r="CH176" s="75">
        <v>18336</v>
      </c>
      <c r="CI176" s="75">
        <v>20017</v>
      </c>
      <c r="CJ176" s="75">
        <v>14152</v>
      </c>
      <c r="CK176" s="75">
        <v>131000</v>
      </c>
      <c r="CL176" s="73">
        <v>773697.8600000001</v>
      </c>
      <c r="CM176" s="73">
        <v>1037202.2300000002</v>
      </c>
      <c r="CN176" s="73">
        <v>1214774.7599999995</v>
      </c>
      <c r="CO176" s="73">
        <v>1260319.6199999996</v>
      </c>
      <c r="CP176" s="73">
        <v>1249244.8700000001</v>
      </c>
      <c r="CQ176" s="73">
        <v>1117215.9100000001</v>
      </c>
      <c r="CR176" s="73">
        <v>919163.24999999988</v>
      </c>
      <c r="CS176" s="73">
        <v>1336772.2799999991</v>
      </c>
      <c r="CT176" s="73">
        <v>1054727.2900000003</v>
      </c>
      <c r="CU176" s="73">
        <v>945840.56000000029</v>
      </c>
      <c r="CV176" s="73">
        <v>810796.95999999985</v>
      </c>
      <c r="CW176" s="73">
        <v>900756.35000000033</v>
      </c>
      <c r="CX176" s="73">
        <v>934074.00999999989</v>
      </c>
      <c r="CY176" s="77"/>
      <c r="CZ176" s="4">
        <v>266</v>
      </c>
      <c r="DA176" s="76" t="str">
        <f t="shared" si="10"/>
        <v>L266</v>
      </c>
      <c r="DB176" s="71">
        <v>1.3704570208012963</v>
      </c>
      <c r="DC176" s="71">
        <v>3.4493322974269143</v>
      </c>
      <c r="DD176" s="71">
        <v>0.74724154698676193</v>
      </c>
      <c r="DE176" s="71">
        <v>1.6948749714558624</v>
      </c>
      <c r="DF176" s="71">
        <v>1.2299204596430857</v>
      </c>
      <c r="DG176" s="71">
        <v>0.73621891151456897</v>
      </c>
      <c r="DH176" s="71">
        <v>0.4494046581362996</v>
      </c>
      <c r="DI176" s="71">
        <v>0.46781297708317365</v>
      </c>
      <c r="DJ176" s="71">
        <v>0.1457465342377291</v>
      </c>
      <c r="DK176" s="71">
        <v>0.28940513758926972</v>
      </c>
      <c r="DL176" s="71">
        <v>0.15254132371541712</v>
      </c>
      <c r="DM176" s="71">
        <v>0.15518969199598218</v>
      </c>
      <c r="DN176" s="71">
        <v>5.3555511738424801E-2</v>
      </c>
      <c r="DO176" s="71">
        <v>0.24253837846350107</v>
      </c>
      <c r="DQ176" s="71"/>
      <c r="DR176" s="71"/>
      <c r="DS176" s="71"/>
      <c r="DT176" s="71"/>
      <c r="DU176" s="71"/>
      <c r="DV176" s="71"/>
      <c r="DW176" s="71"/>
      <c r="DX176" s="71"/>
      <c r="DY176" s="71"/>
      <c r="DZ176" s="71"/>
      <c r="EA176" s="71"/>
      <c r="EB176" s="71"/>
      <c r="EC176" s="71"/>
      <c r="ED176" s="71"/>
    </row>
    <row r="177" spans="1:134">
      <c r="A177" s="4">
        <v>250</v>
      </c>
      <c r="B177" s="46" t="s">
        <v>1771</v>
      </c>
      <c r="C177" s="65" t="str">
        <f t="shared" si="9"/>
        <v>L250</v>
      </c>
      <c r="D177" s="69">
        <v>1214245.53</v>
      </c>
      <c r="E177" s="68">
        <v>12709162.790000003</v>
      </c>
      <c r="F177" s="69">
        <v>232702.87</v>
      </c>
      <c r="G177" s="69">
        <v>1836636.6400000006</v>
      </c>
      <c r="H177" s="70">
        <v>96.252418728058345</v>
      </c>
      <c r="I177" s="70">
        <v>16.892455485149615</v>
      </c>
      <c r="J177" s="69">
        <v>1833149.33</v>
      </c>
      <c r="K177" s="69">
        <v>1627760.6299999997</v>
      </c>
      <c r="L177" s="69">
        <v>1509625.75</v>
      </c>
      <c r="M177" s="69">
        <v>1878279.45</v>
      </c>
      <c r="N177" s="69">
        <v>2363504.89</v>
      </c>
      <c r="O177" s="69">
        <v>2574128.5100000002</v>
      </c>
      <c r="P177" s="69">
        <v>1617211.1800000002</v>
      </c>
      <c r="Q177" s="69">
        <v>1551958.74</v>
      </c>
      <c r="R177" s="69">
        <v>2974971.15</v>
      </c>
      <c r="S177" s="69">
        <v>1555779.12</v>
      </c>
      <c r="T177" s="69">
        <v>1931045.5899999999</v>
      </c>
      <c r="U177" s="69">
        <v>1863951.48</v>
      </c>
      <c r="V177" s="69">
        <v>1214245.53</v>
      </c>
      <c r="W177" s="70">
        <v>111.55584350400285</v>
      </c>
      <c r="X177" s="70">
        <v>95.660643572786043</v>
      </c>
      <c r="Y177" s="70">
        <v>95.729106220837949</v>
      </c>
      <c r="Z177" s="71">
        <v>98.324442759283244</v>
      </c>
      <c r="AA177" s="71">
        <v>86.952883019515426</v>
      </c>
      <c r="AB177" s="71">
        <v>103.00298336647933</v>
      </c>
      <c r="AC177" s="71">
        <v>88.114183240138715</v>
      </c>
      <c r="AD177" s="71">
        <v>92.658276937555954</v>
      </c>
      <c r="AE177" s="71">
        <v>108.27418609004604</v>
      </c>
      <c r="AF177" s="71">
        <v>85.218018862648705</v>
      </c>
      <c r="AG177" s="71">
        <v>95.73864961254688</v>
      </c>
      <c r="AH177" s="71">
        <v>94.695719226244378</v>
      </c>
      <c r="AI177" s="71">
        <v>106.97457267377276</v>
      </c>
      <c r="AJ177" s="71">
        <v>-8.7216444579903847</v>
      </c>
      <c r="AK177" s="71">
        <v>-10.614525885133919</v>
      </c>
      <c r="AL177" s="71">
        <v>-23.59112132029335</v>
      </c>
      <c r="AM177" s="71">
        <v>-16.014591809414448</v>
      </c>
      <c r="AN177" s="71">
        <v>-35.813174287353419</v>
      </c>
      <c r="AO177" s="71">
        <v>-9.5384398051984061</v>
      </c>
      <c r="AP177" s="71">
        <v>-11.93637929852266</v>
      </c>
      <c r="AQ177" s="71">
        <v>16.281401730143898</v>
      </c>
      <c r="AR177" s="71">
        <v>91.843518012185243</v>
      </c>
      <c r="AS177" s="71">
        <v>-22.89141927290358</v>
      </c>
      <c r="AT177" s="71">
        <v>20.675801152947248</v>
      </c>
      <c r="AU177" s="71">
        <v>20.150648856499267</v>
      </c>
      <c r="AV177" s="72">
        <v>23.707871240155765</v>
      </c>
      <c r="AW177" s="73">
        <v>-175157.36999999988</v>
      </c>
      <c r="AX177" s="73">
        <v>-193296.59000000055</v>
      </c>
      <c r="AY177" s="73">
        <v>-466094.58000000054</v>
      </c>
      <c r="AZ177" s="73">
        <v>-358156.01</v>
      </c>
      <c r="BA177" s="73">
        <v>-1318713.5299999989</v>
      </c>
      <c r="BB177" s="73">
        <v>-248201.97999999952</v>
      </c>
      <c r="BC177" s="73">
        <v>-219201.13999999966</v>
      </c>
      <c r="BD177" s="73">
        <v>217300.99</v>
      </c>
      <c r="BE177" s="73">
        <v>1424243.1499999997</v>
      </c>
      <c r="BF177" s="73">
        <v>-461868.07999999938</v>
      </c>
      <c r="BG177" s="73">
        <v>330852.70000000019</v>
      </c>
      <c r="BH177" s="73">
        <v>312606.14999999991</v>
      </c>
      <c r="BI177" s="73">
        <v>232702.87</v>
      </c>
      <c r="BJ177" s="71">
        <v>11.291541125234076</v>
      </c>
      <c r="BK177" s="71">
        <v>10.873075922729527</v>
      </c>
      <c r="BL177" s="71">
        <v>11.862103229102248</v>
      </c>
      <c r="BM177" s="71">
        <v>13.417781922047393</v>
      </c>
      <c r="BN177" s="71">
        <v>-1.8637481871366506</v>
      </c>
      <c r="BO177" s="71">
        <v>10.430334338431804</v>
      </c>
      <c r="BP177" s="71">
        <v>25.756984574938642</v>
      </c>
      <c r="BQ177" s="71">
        <v>22.219193255136368</v>
      </c>
      <c r="BR177" s="72">
        <v>12.422229730604251</v>
      </c>
      <c r="BS177" s="72">
        <v>19.155512613781735</v>
      </c>
      <c r="BT177" s="71">
        <v>18.785550292057991</v>
      </c>
      <c r="BU177" s="71">
        <v>18.307545858940173</v>
      </c>
      <c r="BV177" s="71">
        <v>14.303374514847089</v>
      </c>
      <c r="BW177" s="71">
        <v>16.707824547529192</v>
      </c>
      <c r="BX177" s="75">
        <v>30708</v>
      </c>
      <c r="BY177" s="75">
        <v>27408</v>
      </c>
      <c r="BZ177" s="75">
        <v>25882</v>
      </c>
      <c r="CA177" s="75">
        <v>29039</v>
      </c>
      <c r="CB177" s="75">
        <v>33359</v>
      </c>
      <c r="CC177" s="75">
        <v>39905</v>
      </c>
      <c r="CD177" s="75">
        <v>27871</v>
      </c>
      <c r="CE177" s="75">
        <v>27321</v>
      </c>
      <c r="CF177" s="75">
        <v>40765</v>
      </c>
      <c r="CG177" s="75">
        <v>28854</v>
      </c>
      <c r="CH177" s="75">
        <v>32996</v>
      </c>
      <c r="CI177" s="75">
        <v>34173</v>
      </c>
      <c r="CJ177" s="75">
        <v>21648</v>
      </c>
      <c r="CK177" s="75">
        <v>213628</v>
      </c>
      <c r="CL177" s="73">
        <v>2666926.3999999994</v>
      </c>
      <c r="CM177" s="73">
        <v>2542932.9899999993</v>
      </c>
      <c r="CN177" s="73">
        <v>2854843.0700000003</v>
      </c>
      <c r="CO177" s="73">
        <v>2825996.3900000006</v>
      </c>
      <c r="CP177" s="73">
        <v>2893490.9099999997</v>
      </c>
      <c r="CQ177" s="73">
        <v>2124755.3699999996</v>
      </c>
      <c r="CR177" s="73">
        <v>2309113.2199999993</v>
      </c>
      <c r="CS177" s="73">
        <v>2943247.6400000006</v>
      </c>
      <c r="CT177" s="73">
        <v>2202152.5700000003</v>
      </c>
      <c r="CU177" s="73">
        <v>1724170.6699999997</v>
      </c>
      <c r="CV177" s="73">
        <v>1825698.1499999997</v>
      </c>
      <c r="CW177" s="73">
        <v>1831642.2300000002</v>
      </c>
      <c r="CX177" s="73">
        <v>1936979.139999999</v>
      </c>
      <c r="CY177" s="77"/>
      <c r="CZ177" s="4">
        <v>250</v>
      </c>
      <c r="DA177" s="76" t="str">
        <f t="shared" si="10"/>
        <v>L250</v>
      </c>
      <c r="DB177" s="71">
        <v>3.9778408439580324</v>
      </c>
      <c r="DC177" s="71">
        <v>3.673462569798394</v>
      </c>
      <c r="DD177" s="71">
        <v>0.73603806331126398</v>
      </c>
      <c r="DE177" s="71">
        <v>1.2166159783772503</v>
      </c>
      <c r="DF177" s="71">
        <v>1.1165314863105458</v>
      </c>
      <c r="DG177" s="71">
        <v>0.41248684450166279</v>
      </c>
      <c r="DH177" s="71">
        <v>0.29838034276662201</v>
      </c>
      <c r="DI177" s="71">
        <v>0.4026410149140574</v>
      </c>
      <c r="DJ177" s="71">
        <v>0.31280286396681367</v>
      </c>
      <c r="DK177" s="71">
        <v>0.15532187560419022</v>
      </c>
      <c r="DL177" s="71">
        <v>4.5891969619312314E-2</v>
      </c>
      <c r="DM177" s="71">
        <v>0.79886500495032087</v>
      </c>
      <c r="DN177" s="71">
        <v>0.57791400440318008</v>
      </c>
      <c r="DO177" s="71">
        <v>0.35907611164705955</v>
      </c>
      <c r="DQ177" s="71"/>
      <c r="DR177" s="71"/>
      <c r="DS177" s="71"/>
      <c r="DT177" s="71"/>
      <c r="DU177" s="71"/>
      <c r="DV177" s="71"/>
      <c r="DW177" s="71"/>
      <c r="DX177" s="71"/>
      <c r="DY177" s="71"/>
      <c r="DZ177" s="71"/>
      <c r="EA177" s="71"/>
      <c r="EB177" s="71"/>
      <c r="EC177" s="71"/>
      <c r="ED177" s="71"/>
    </row>
    <row r="178" spans="1:134">
      <c r="A178" s="4">
        <v>518</v>
      </c>
      <c r="B178" s="46" t="s">
        <v>1780</v>
      </c>
      <c r="C178" s="65" t="str">
        <f t="shared" si="9"/>
        <v>L518</v>
      </c>
      <c r="D178" s="69">
        <v>980636.87000000011</v>
      </c>
      <c r="E178" s="68">
        <v>9850165.3800000008</v>
      </c>
      <c r="F178" s="69">
        <v>198304.33000000019</v>
      </c>
      <c r="G178" s="69">
        <v>1779555.2399999984</v>
      </c>
      <c r="H178" s="70">
        <v>98.509007763403886</v>
      </c>
      <c r="I178" s="70">
        <v>22.049822865065295</v>
      </c>
      <c r="J178" s="69">
        <v>1455479.6699999997</v>
      </c>
      <c r="K178" s="69">
        <v>1273937.4600000002</v>
      </c>
      <c r="L178" s="69">
        <v>1294896.2799999996</v>
      </c>
      <c r="M178" s="69">
        <v>1620713.32</v>
      </c>
      <c r="N178" s="69">
        <v>1658265.73</v>
      </c>
      <c r="O178" s="69">
        <v>1719692.1599999997</v>
      </c>
      <c r="P178" s="69">
        <v>1241924.2499999995</v>
      </c>
      <c r="Q178" s="69">
        <v>1117456.7299999997</v>
      </c>
      <c r="R178" s="69">
        <v>2127119.9499999997</v>
      </c>
      <c r="S178" s="69">
        <v>1307573.3599999999</v>
      </c>
      <c r="T178" s="69">
        <v>1593213.8800000004</v>
      </c>
      <c r="U178" s="69">
        <v>1482240.3400000003</v>
      </c>
      <c r="V178" s="69">
        <v>980636.87000000011</v>
      </c>
      <c r="W178" s="70">
        <v>117.7696410572165</v>
      </c>
      <c r="X178" s="70">
        <v>103.54868186867374</v>
      </c>
      <c r="Y178" s="70">
        <v>104.01018245984656</v>
      </c>
      <c r="Z178" s="71">
        <v>105.37077075055623</v>
      </c>
      <c r="AA178" s="71">
        <v>91.907984922852748</v>
      </c>
      <c r="AB178" s="71">
        <v>95.968737270914147</v>
      </c>
      <c r="AC178" s="71">
        <v>97.707608998069588</v>
      </c>
      <c r="AD178" s="71">
        <v>104.77818010114595</v>
      </c>
      <c r="AE178" s="71">
        <v>102.79314321219655</v>
      </c>
      <c r="AF178" s="71">
        <v>96.338309880641262</v>
      </c>
      <c r="AG178" s="71">
        <v>94.159269874389707</v>
      </c>
      <c r="AH178" s="71">
        <v>93.85246725292113</v>
      </c>
      <c r="AI178" s="71">
        <v>101.75442215474692</v>
      </c>
      <c r="AJ178" s="71">
        <v>5.2533973512408405</v>
      </c>
      <c r="AK178" s="71">
        <v>-6.0679977651933781</v>
      </c>
      <c r="AL178" s="71">
        <v>-4.7284595479107576</v>
      </c>
      <c r="AM178" s="71">
        <v>2.3810333894104696</v>
      </c>
      <c r="AN178" s="71">
        <v>-4.5002510267644684</v>
      </c>
      <c r="AO178" s="71">
        <v>4.4130859160774083</v>
      </c>
      <c r="AP178" s="71">
        <v>1.2324209510583328</v>
      </c>
      <c r="AQ178" s="71">
        <v>34.861285783855919</v>
      </c>
      <c r="AR178" s="71">
        <v>78.244598198579169</v>
      </c>
      <c r="AS178" s="71">
        <v>-14.499341564166457</v>
      </c>
      <c r="AT178" s="71">
        <v>22.46275591222393</v>
      </c>
      <c r="AU178" s="71">
        <v>22.579009705657981</v>
      </c>
      <c r="AV178" s="72">
        <v>25.347830987574692</v>
      </c>
      <c r="AW178" s="73">
        <v>72645.759999999544</v>
      </c>
      <c r="AX178" s="73">
        <v>-82296.229999999283</v>
      </c>
      <c r="AY178" s="73">
        <v>-64267.510000000242</v>
      </c>
      <c r="AZ178" s="73">
        <v>37692.260000000475</v>
      </c>
      <c r="BA178" s="73">
        <v>-78142.739999999991</v>
      </c>
      <c r="BB178" s="73">
        <v>87062.830000000075</v>
      </c>
      <c r="BC178" s="73">
        <v>15119.399999999674</v>
      </c>
      <c r="BD178" s="73">
        <v>288859.60999999975</v>
      </c>
      <c r="BE178" s="73">
        <v>933748.60999999964</v>
      </c>
      <c r="BF178" s="73">
        <v>-221740.42999999924</v>
      </c>
      <c r="BG178" s="73">
        <v>292235.58000000054</v>
      </c>
      <c r="BH178" s="73">
        <v>273028.14000000036</v>
      </c>
      <c r="BI178" s="73">
        <v>198304.33000000019</v>
      </c>
      <c r="BJ178" s="71">
        <v>18.192544301908285</v>
      </c>
      <c r="BK178" s="71">
        <v>13.055802015652947</v>
      </c>
      <c r="BL178" s="71">
        <v>13.435010929459953</v>
      </c>
      <c r="BM178" s="71">
        <v>14.016352218552178</v>
      </c>
      <c r="BN178" s="71">
        <v>3.919572551393645</v>
      </c>
      <c r="BO178" s="71">
        <v>12.350509502438497</v>
      </c>
      <c r="BP178" s="71">
        <v>19.231629765250677</v>
      </c>
      <c r="BQ178" s="71">
        <v>18.750879166081351</v>
      </c>
      <c r="BR178" s="72">
        <v>6.1300578048546202</v>
      </c>
      <c r="BS178" s="72">
        <v>13.404957230820397</v>
      </c>
      <c r="BT178" s="71">
        <v>13.646270564627404</v>
      </c>
      <c r="BU178" s="71">
        <v>13.847921991264137</v>
      </c>
      <c r="BV178" s="71">
        <v>14.204487493969186</v>
      </c>
      <c r="BW178" s="71">
        <v>12.072897100232952</v>
      </c>
      <c r="BX178" s="75">
        <v>37906</v>
      </c>
      <c r="BY178" s="75">
        <v>35645</v>
      </c>
      <c r="BZ178" s="75">
        <v>33410</v>
      </c>
      <c r="CA178" s="75">
        <v>36026</v>
      </c>
      <c r="CB178" s="75">
        <v>39336</v>
      </c>
      <c r="CC178" s="75">
        <v>41163</v>
      </c>
      <c r="CD178" s="75">
        <v>33644</v>
      </c>
      <c r="CE178" s="75">
        <v>30389</v>
      </c>
      <c r="CF178" s="75">
        <v>45688</v>
      </c>
      <c r="CG178" s="75">
        <v>38097</v>
      </c>
      <c r="CH178" s="75">
        <v>40664</v>
      </c>
      <c r="CI178" s="75">
        <v>38412</v>
      </c>
      <c r="CJ178" s="75">
        <v>23805</v>
      </c>
      <c r="CK178" s="75">
        <v>250699</v>
      </c>
      <c r="CL178" s="73">
        <v>1196495.0999999999</v>
      </c>
      <c r="CM178" s="73">
        <v>1155549.1400000001</v>
      </c>
      <c r="CN178" s="73">
        <v>1357916.95</v>
      </c>
      <c r="CO178" s="73">
        <v>1141676.08</v>
      </c>
      <c r="CP178" s="73">
        <v>1696715.3599999999</v>
      </c>
      <c r="CQ178" s="73">
        <v>1325460.7999999998</v>
      </c>
      <c r="CR178" s="73">
        <v>1229434.19</v>
      </c>
      <c r="CS178" s="73">
        <v>1921873.8399999999</v>
      </c>
      <c r="CT178" s="73">
        <v>1495739.13</v>
      </c>
      <c r="CU178" s="73">
        <v>1308602.1700000002</v>
      </c>
      <c r="CV178" s="73">
        <v>1553868.64</v>
      </c>
      <c r="CW178" s="73">
        <v>1328316.0300000003</v>
      </c>
      <c r="CX178" s="73">
        <v>1076748.27</v>
      </c>
      <c r="CY178" s="77"/>
      <c r="CZ178" s="4">
        <v>518</v>
      </c>
      <c r="DA178" s="76" t="str">
        <f t="shared" si="10"/>
        <v>L518</v>
      </c>
      <c r="DB178" s="71">
        <v>1.7028317430938411</v>
      </c>
      <c r="DC178" s="71">
        <v>1.7344731716650543</v>
      </c>
      <c r="DD178" s="71">
        <v>0.65709674288514952</v>
      </c>
      <c r="DE178" s="71">
        <v>0.53216504374193085</v>
      </c>
      <c r="DF178" s="71">
        <v>0.57015845275435584</v>
      </c>
      <c r="DG178" s="71">
        <v>0.39248737864666911</v>
      </c>
      <c r="DH178" s="71">
        <v>0.21650000172029776</v>
      </c>
      <c r="DI178" s="71">
        <v>0.26353138247092461</v>
      </c>
      <c r="DJ178" s="71">
        <v>0.29891552047429132</v>
      </c>
      <c r="DK178" s="71">
        <v>0.15733003972862017</v>
      </c>
      <c r="DL178" s="71">
        <v>0.15435504813741502</v>
      </c>
      <c r="DM178" s="71">
        <v>0.10364134665799467</v>
      </c>
      <c r="DN178" s="71">
        <v>8.2381133313444016E-2</v>
      </c>
      <c r="DO178" s="71">
        <v>0.19157717049630485</v>
      </c>
      <c r="DQ178" s="71"/>
      <c r="DR178" s="71"/>
      <c r="DS178" s="71"/>
      <c r="DT178" s="71"/>
      <c r="DU178" s="71"/>
      <c r="DV178" s="71"/>
      <c r="DW178" s="71"/>
      <c r="DX178" s="71"/>
      <c r="DY178" s="71"/>
      <c r="DZ178" s="71"/>
      <c r="EA178" s="71"/>
      <c r="EB178" s="71"/>
      <c r="EC178" s="71"/>
      <c r="ED178" s="71"/>
    </row>
    <row r="179" spans="1:134">
      <c r="A179" s="4">
        <v>522</v>
      </c>
      <c r="B179" s="46" t="s">
        <v>1787</v>
      </c>
      <c r="C179" s="65" t="str">
        <f t="shared" si="9"/>
        <v>L522</v>
      </c>
      <c r="D179" s="69">
        <v>260630.57</v>
      </c>
      <c r="E179" s="68">
        <v>3090908.9499999997</v>
      </c>
      <c r="F179" s="69">
        <v>27835.070000000065</v>
      </c>
      <c r="G179" s="69">
        <v>216024.70000000019</v>
      </c>
      <c r="H179" s="70">
        <v>85.860727150862118</v>
      </c>
      <c r="I179" s="70">
        <v>7.5142051371285712</v>
      </c>
      <c r="J179" s="69">
        <v>436810.97999999986</v>
      </c>
      <c r="K179" s="69">
        <v>459975.38999999996</v>
      </c>
      <c r="L179" s="69">
        <v>417188.80999999994</v>
      </c>
      <c r="M179" s="69">
        <v>505622.91</v>
      </c>
      <c r="N179" s="69">
        <v>648335.99</v>
      </c>
      <c r="O179" s="69">
        <v>715624.97000000009</v>
      </c>
      <c r="P179" s="69">
        <v>313065.69999999995</v>
      </c>
      <c r="Q179" s="69">
        <v>353604.50999999995</v>
      </c>
      <c r="R179" s="69">
        <v>824682.11</v>
      </c>
      <c r="S179" s="69">
        <v>453399.46999999991</v>
      </c>
      <c r="T179" s="69">
        <v>459829.42000000004</v>
      </c>
      <c r="U179" s="69">
        <v>425697.17</v>
      </c>
      <c r="V179" s="69">
        <v>260630.57</v>
      </c>
      <c r="W179" s="70">
        <v>94.70889204465476</v>
      </c>
      <c r="X179" s="70">
        <v>97.36658119370891</v>
      </c>
      <c r="Y179" s="70">
        <v>96.954205134720837</v>
      </c>
      <c r="Z179" s="71">
        <v>93.996587996661262</v>
      </c>
      <c r="AA179" s="71">
        <v>86.42585400423448</v>
      </c>
      <c r="AB179" s="71">
        <v>87.731359434853445</v>
      </c>
      <c r="AC179" s="71">
        <v>73.425149859184387</v>
      </c>
      <c r="AD179" s="71">
        <v>80.591928220091859</v>
      </c>
      <c r="AE179" s="71">
        <v>93.189483873215067</v>
      </c>
      <c r="AF179" s="71">
        <v>89.148100872975419</v>
      </c>
      <c r="AG179" s="71">
        <v>89.382333763840435</v>
      </c>
      <c r="AH179" s="71">
        <v>78.725124951307336</v>
      </c>
      <c r="AI179" s="71">
        <v>91.11592133851029</v>
      </c>
      <c r="AJ179" s="71">
        <v>-11.044911924355894</v>
      </c>
      <c r="AK179" s="71">
        <v>-5.1139783396215606</v>
      </c>
      <c r="AL179" s="71">
        <v>-8.4632614291357271</v>
      </c>
      <c r="AM179" s="71">
        <v>-2.6219676812795134</v>
      </c>
      <c r="AN179" s="71">
        <v>-18.37085916580785</v>
      </c>
      <c r="AO179" s="71">
        <v>-15.053093406500629</v>
      </c>
      <c r="AP179" s="71">
        <v>-23.377144821437067</v>
      </c>
      <c r="AQ179" s="71">
        <v>3.8479125602330688</v>
      </c>
      <c r="AR179" s="71">
        <v>87.853505164591468</v>
      </c>
      <c r="AS179" s="71">
        <v>-29.205825683460095</v>
      </c>
      <c r="AT179" s="71">
        <v>16.851087543894195</v>
      </c>
      <c r="AU179" s="71">
        <v>1.3471161566137368</v>
      </c>
      <c r="AV179" s="72">
        <v>11.956876314189957</v>
      </c>
      <c r="AW179" s="73">
        <v>-54235.670000000158</v>
      </c>
      <c r="AX179" s="73">
        <v>-24790.840000000026</v>
      </c>
      <c r="AY179" s="73">
        <v>-38572.249999999942</v>
      </c>
      <c r="AZ179" s="73">
        <v>-13614.230000000098</v>
      </c>
      <c r="BA179" s="73">
        <v>-145909.77000000014</v>
      </c>
      <c r="BB179" s="73">
        <v>-108947.57999999984</v>
      </c>
      <c r="BC179" s="73">
        <v>-95514.349999999977</v>
      </c>
      <c r="BD179" s="73">
        <v>13102.229999999865</v>
      </c>
      <c r="BE179" s="73">
        <v>385679.33000000019</v>
      </c>
      <c r="BF179" s="73">
        <v>-187047.96000000014</v>
      </c>
      <c r="BG179" s="73">
        <v>66311.970000000088</v>
      </c>
      <c r="BH179" s="73">
        <v>5658.4099999999744</v>
      </c>
      <c r="BI179" s="73">
        <v>27835.070000000065</v>
      </c>
      <c r="BJ179" s="71">
        <v>18.035624099749988</v>
      </c>
      <c r="BK179" s="71">
        <v>15.120814450137711</v>
      </c>
      <c r="BL179" s="71">
        <v>15.316578604094293</v>
      </c>
      <c r="BM179" s="71">
        <v>14.398537189107138</v>
      </c>
      <c r="BN179" s="71">
        <v>5.6677476660655763</v>
      </c>
      <c r="BO179" s="71">
        <v>9.8199084795960037</v>
      </c>
      <c r="BP179" s="71">
        <v>20.296677153347634</v>
      </c>
      <c r="BQ179" s="71">
        <v>21.466735867291575</v>
      </c>
      <c r="BR179" s="72">
        <v>15.418906686129647</v>
      </c>
      <c r="BS179" s="72">
        <v>11.705532267882889</v>
      </c>
      <c r="BT179" s="71">
        <v>17.739327360167835</v>
      </c>
      <c r="BU179" s="71">
        <v>15.890070314061258</v>
      </c>
      <c r="BV179" s="71">
        <v>12.823451853171234</v>
      </c>
      <c r="BW179" s="71">
        <v>14.831770463347034</v>
      </c>
      <c r="BX179" s="75">
        <v>10926</v>
      </c>
      <c r="BY179" s="75">
        <v>11375</v>
      </c>
      <c r="BZ179" s="75">
        <v>10110</v>
      </c>
      <c r="CA179" s="75">
        <v>10897</v>
      </c>
      <c r="CB179" s="75">
        <v>12791</v>
      </c>
      <c r="CC179" s="75">
        <v>13899</v>
      </c>
      <c r="CD179" s="75">
        <v>8049</v>
      </c>
      <c r="CE179" s="75">
        <v>9067</v>
      </c>
      <c r="CF179" s="75">
        <v>13521</v>
      </c>
      <c r="CG179" s="75">
        <v>11120</v>
      </c>
      <c r="CH179" s="75">
        <v>10953</v>
      </c>
      <c r="CI179" s="75">
        <v>10898</v>
      </c>
      <c r="CJ179" s="75">
        <v>6229</v>
      </c>
      <c r="CK179" s="75">
        <v>69837</v>
      </c>
      <c r="CL179" s="73">
        <v>872950.70000000007</v>
      </c>
      <c r="CM179" s="73">
        <v>818527.05999999994</v>
      </c>
      <c r="CN179" s="73">
        <v>824259.39000000025</v>
      </c>
      <c r="CO179" s="73">
        <v>849122.11999999988</v>
      </c>
      <c r="CP179" s="73">
        <v>978233.96</v>
      </c>
      <c r="CQ179" s="73">
        <v>877654.78</v>
      </c>
      <c r="CR179" s="73">
        <v>856159.07</v>
      </c>
      <c r="CS179" s="73">
        <v>1234194.0600000003</v>
      </c>
      <c r="CT179" s="73">
        <v>1076359.3100000003</v>
      </c>
      <c r="CU179" s="73">
        <v>953775.35999999987</v>
      </c>
      <c r="CV179" s="73">
        <v>985018.67999999982</v>
      </c>
      <c r="CW179" s="73">
        <v>968840.77</v>
      </c>
      <c r="CX179" s="73">
        <v>959938.99</v>
      </c>
      <c r="CY179" s="77"/>
      <c r="CZ179" s="4">
        <v>522</v>
      </c>
      <c r="DA179" s="76" t="str">
        <f t="shared" si="10"/>
        <v>L522</v>
      </c>
      <c r="DB179" s="71">
        <v>1.2077585765437469</v>
      </c>
      <c r="DC179" s="71">
        <v>1.6230091564277298</v>
      </c>
      <c r="DD179" s="71">
        <v>1.2664571966942286</v>
      </c>
      <c r="DE179" s="71">
        <v>0.6058663406163447</v>
      </c>
      <c r="DF179" s="71">
        <v>0.51444807983482777</v>
      </c>
      <c r="DG179" s="71">
        <v>0.19648745533414103</v>
      </c>
      <c r="DH179" s="71">
        <v>0.20616470689069039</v>
      </c>
      <c r="DI179" s="71">
        <v>0.10351842757967894</v>
      </c>
      <c r="DJ179" s="71">
        <v>0.46396194071125263</v>
      </c>
      <c r="DK179" s="71">
        <v>0.24947563563176861</v>
      </c>
      <c r="DL179" s="71">
        <v>0.12647819561347876</v>
      </c>
      <c r="DM179" s="71">
        <v>3.3757058353473368E-2</v>
      </c>
      <c r="DN179" s="71">
        <v>0.10953285668015061</v>
      </c>
      <c r="DO179" s="71">
        <v>0.22269728759763877</v>
      </c>
      <c r="DQ179" s="71"/>
      <c r="DR179" s="71"/>
      <c r="DS179" s="71"/>
      <c r="DT179" s="71"/>
      <c r="DU179" s="71"/>
      <c r="DV179" s="71"/>
      <c r="DW179" s="71"/>
      <c r="DX179" s="71"/>
      <c r="DY179" s="71"/>
      <c r="DZ179" s="71"/>
      <c r="EA179" s="71"/>
      <c r="EB179" s="71"/>
      <c r="EC179" s="71"/>
      <c r="ED179" s="71"/>
    </row>
    <row r="180" spans="1:134">
      <c r="A180" s="4">
        <v>259</v>
      </c>
      <c r="B180" s="46" t="s">
        <v>1794</v>
      </c>
      <c r="C180" s="65" t="str">
        <f t="shared" si="9"/>
        <v>L259</v>
      </c>
      <c r="D180" s="69">
        <v>489541.89999999985</v>
      </c>
      <c r="E180" s="68">
        <v>5499449.7100000009</v>
      </c>
      <c r="F180" s="69">
        <v>72123.519999999786</v>
      </c>
      <c r="G180" s="69">
        <v>769631.50000000186</v>
      </c>
      <c r="H180" s="70">
        <v>94.68585443751661</v>
      </c>
      <c r="I180" s="70">
        <v>16.271904454442065</v>
      </c>
      <c r="J180" s="69">
        <v>762596.13000000012</v>
      </c>
      <c r="K180" s="69">
        <v>562591.89999999979</v>
      </c>
      <c r="L180" s="69">
        <v>711205.70000000007</v>
      </c>
      <c r="M180" s="69">
        <v>840930.56999999983</v>
      </c>
      <c r="N180" s="69">
        <v>1026242.9499999997</v>
      </c>
      <c r="O180" s="69">
        <v>1136514.32</v>
      </c>
      <c r="P180" s="69">
        <v>722755.24999999977</v>
      </c>
      <c r="Q180" s="69">
        <v>679163.57000000018</v>
      </c>
      <c r="R180" s="69">
        <v>1321723.6599999997</v>
      </c>
      <c r="S180" s="69">
        <v>692314.65000000014</v>
      </c>
      <c r="T180" s="69">
        <v>767798.9</v>
      </c>
      <c r="U180" s="69">
        <v>826151.78</v>
      </c>
      <c r="V180" s="69">
        <v>489541.89999999985</v>
      </c>
      <c r="W180" s="70">
        <v>106.29857075507697</v>
      </c>
      <c r="X180" s="70">
        <v>79.60491475198333</v>
      </c>
      <c r="Y180" s="70">
        <v>113.20215793544986</v>
      </c>
      <c r="Z180" s="71">
        <v>115.85154796315858</v>
      </c>
      <c r="AA180" s="71">
        <v>99.776142992522239</v>
      </c>
      <c r="AB180" s="71">
        <v>85.298087605922319</v>
      </c>
      <c r="AC180" s="71">
        <v>93.681136399315392</v>
      </c>
      <c r="AD180" s="71">
        <v>86.417711192125111</v>
      </c>
      <c r="AE180" s="71">
        <v>103.5093233228215</v>
      </c>
      <c r="AF180" s="71">
        <v>93.915076069174603</v>
      </c>
      <c r="AG180" s="71">
        <v>90.350155896310753</v>
      </c>
      <c r="AH180" s="71">
        <v>96.825521722217829</v>
      </c>
      <c r="AI180" s="71">
        <v>91.749717809426528</v>
      </c>
      <c r="AJ180" s="71">
        <v>21.931560168277976</v>
      </c>
      <c r="AK180" s="71">
        <v>-3.2210380744170486</v>
      </c>
      <c r="AL180" s="71">
        <v>12.8535157238026</v>
      </c>
      <c r="AM180" s="71">
        <v>24.50056420734008</v>
      </c>
      <c r="AN180" s="71">
        <v>9.1545128508317539</v>
      </c>
      <c r="AO180" s="71">
        <v>3.4174218151393321</v>
      </c>
      <c r="AP180" s="71">
        <v>-5.4096034775823254</v>
      </c>
      <c r="AQ180" s="71">
        <v>10.207492635644888</v>
      </c>
      <c r="AR180" s="71">
        <v>95.462948004680953</v>
      </c>
      <c r="AS180" s="71">
        <v>-28.273276328975694</v>
      </c>
      <c r="AT180" s="71">
        <v>19.726539700632074</v>
      </c>
      <c r="AU180" s="71">
        <v>27.228610324069358</v>
      </c>
      <c r="AV180" s="72">
        <v>17.278472500420271</v>
      </c>
      <c r="AW180" s="73">
        <v>137166.4800000001</v>
      </c>
      <c r="AX180" s="73">
        <v>-18724.420000000042</v>
      </c>
      <c r="AY180" s="73">
        <v>81003.180000000051</v>
      </c>
      <c r="AZ180" s="73">
        <v>165487.38999999966</v>
      </c>
      <c r="BA180" s="73">
        <v>86068.399999999674</v>
      </c>
      <c r="BB180" s="73">
        <v>45972.360000000102</v>
      </c>
      <c r="BC180" s="73">
        <v>-41334.210000000196</v>
      </c>
      <c r="BD180" s="73">
        <v>62904.5900000002</v>
      </c>
      <c r="BE180" s="73">
        <v>645522.0199999999</v>
      </c>
      <c r="BF180" s="73">
        <v>-272896.93999999994</v>
      </c>
      <c r="BG180" s="73">
        <v>126505.07999999996</v>
      </c>
      <c r="BH180" s="73">
        <v>176807.44000000006</v>
      </c>
      <c r="BI180" s="73">
        <v>72123.519999999786</v>
      </c>
      <c r="BJ180" s="71">
        <v>18.168628423724311</v>
      </c>
      <c r="BK180" s="71">
        <v>15.463122299866392</v>
      </c>
      <c r="BL180" s="71">
        <v>12.336638738120319</v>
      </c>
      <c r="BM180" s="71">
        <v>14.397322987989476</v>
      </c>
      <c r="BN180" s="71">
        <v>1.8865952788908666</v>
      </c>
      <c r="BO180" s="71">
        <v>0.43480904880990101</v>
      </c>
      <c r="BP180" s="71">
        <v>20.794905499152566</v>
      </c>
      <c r="BQ180" s="71">
        <v>22.557898958004344</v>
      </c>
      <c r="BR180" s="72">
        <v>13.731039726578457</v>
      </c>
      <c r="BS180" s="72">
        <v>17.648249813099216</v>
      </c>
      <c r="BT180" s="71">
        <v>18.831180005211237</v>
      </c>
      <c r="BU180" s="71">
        <v>19.445374930392997</v>
      </c>
      <c r="BV180" s="71">
        <v>17.561072630816014</v>
      </c>
      <c r="BW180" s="71">
        <v>16.688633667147204</v>
      </c>
      <c r="BX180" s="75">
        <v>21935</v>
      </c>
      <c r="BY180" s="75">
        <v>18262</v>
      </c>
      <c r="BZ180" s="75">
        <v>20376</v>
      </c>
      <c r="CA180" s="75">
        <v>22195</v>
      </c>
      <c r="CB180" s="75">
        <v>25315</v>
      </c>
      <c r="CC180" s="75">
        <v>27421</v>
      </c>
      <c r="CD180" s="75">
        <v>19781</v>
      </c>
      <c r="CE180" s="75">
        <v>19703</v>
      </c>
      <c r="CF180" s="75">
        <v>28609</v>
      </c>
      <c r="CG180" s="75">
        <v>20714</v>
      </c>
      <c r="CH180" s="75">
        <v>21031</v>
      </c>
      <c r="CI180" s="75">
        <v>22455</v>
      </c>
      <c r="CJ180" s="75">
        <v>13075</v>
      </c>
      <c r="CK180" s="75">
        <v>145368</v>
      </c>
      <c r="CL180" s="73">
        <v>927694.52</v>
      </c>
      <c r="CM180" s="73">
        <v>1265800.4499999997</v>
      </c>
      <c r="CN180" s="73">
        <v>1544318.8800000004</v>
      </c>
      <c r="CO180" s="73">
        <v>1617991.3399999999</v>
      </c>
      <c r="CP180" s="73">
        <v>1548160.33</v>
      </c>
      <c r="CQ180" s="73">
        <v>1234890.0599999998</v>
      </c>
      <c r="CR180" s="73">
        <v>1106172.1399999994</v>
      </c>
      <c r="CS180" s="73">
        <v>1462855.8899999994</v>
      </c>
      <c r="CT180" s="73">
        <v>1083051.1300000001</v>
      </c>
      <c r="CU180" s="73">
        <v>985230.55</v>
      </c>
      <c r="CV180" s="73">
        <v>994269.08000000019</v>
      </c>
      <c r="CW180" s="73">
        <v>1038762.3500000001</v>
      </c>
      <c r="CX180" s="73">
        <v>1150989.67</v>
      </c>
      <c r="CY180" s="77"/>
      <c r="CZ180" s="4">
        <v>259</v>
      </c>
      <c r="DA180" s="76" t="str">
        <f t="shared" si="10"/>
        <v>L259</v>
      </c>
      <c r="DB180" s="71">
        <v>2.865347352803953</v>
      </c>
      <c r="DC180" s="71">
        <v>2.858510414059511</v>
      </c>
      <c r="DD180" s="71">
        <v>0.82932169690232738</v>
      </c>
      <c r="DE180" s="71">
        <v>0.94184774413370931</v>
      </c>
      <c r="DF180" s="71">
        <v>1.2625701598876515</v>
      </c>
      <c r="DG180" s="71">
        <v>0.87765886529320813</v>
      </c>
      <c r="DH180" s="71">
        <v>0.825258848663039</v>
      </c>
      <c r="DI180" s="71">
        <v>0.64441342741708818</v>
      </c>
      <c r="DJ180" s="71">
        <v>0.46216373741913319</v>
      </c>
      <c r="DK180" s="71">
        <v>0.48847138459944139</v>
      </c>
      <c r="DL180" s="71">
        <v>0.26681835781365554</v>
      </c>
      <c r="DM180" s="71">
        <v>0.3820917157218906</v>
      </c>
      <c r="DN180" s="72">
        <v>0.14652223147937754</v>
      </c>
      <c r="DO180" s="71">
        <v>0.46771200665083085</v>
      </c>
      <c r="DQ180" s="71"/>
      <c r="DR180" s="71"/>
      <c r="DS180" s="71"/>
      <c r="DT180" s="71"/>
      <c r="DU180" s="71"/>
      <c r="DV180" s="71"/>
      <c r="DW180" s="71"/>
      <c r="DX180" s="71"/>
      <c r="DY180" s="71"/>
      <c r="DZ180" s="71"/>
      <c r="EA180" s="71"/>
      <c r="EB180" s="71"/>
      <c r="EC180" s="71"/>
      <c r="ED180" s="71"/>
    </row>
    <row r="181" spans="1:134">
      <c r="A181" s="4">
        <v>268</v>
      </c>
      <c r="B181" s="46" t="s">
        <v>1802</v>
      </c>
      <c r="C181" s="65" t="str">
        <f t="shared" si="9"/>
        <v>L268</v>
      </c>
      <c r="D181" s="69">
        <v>513750.85</v>
      </c>
      <c r="E181" s="68">
        <v>6277924.1800000016</v>
      </c>
      <c r="F181" s="69">
        <v>69314.840000000026</v>
      </c>
      <c r="G181" s="69">
        <v>515937.05999999866</v>
      </c>
      <c r="H181" s="70">
        <v>87.788965091500998</v>
      </c>
      <c r="I181" s="70">
        <v>8.9541515670725538</v>
      </c>
      <c r="J181" s="69">
        <v>848935.31</v>
      </c>
      <c r="K181" s="69">
        <v>755185.73999999976</v>
      </c>
      <c r="L181" s="69">
        <v>687895.53</v>
      </c>
      <c r="M181" s="69">
        <v>887247.55999999982</v>
      </c>
      <c r="N181" s="69">
        <v>1125242.1400000001</v>
      </c>
      <c r="O181" s="69">
        <v>1342739.7600000002</v>
      </c>
      <c r="P181" s="69">
        <v>760418.49999999977</v>
      </c>
      <c r="Q181" s="69">
        <v>678594.14999999991</v>
      </c>
      <c r="R181" s="69">
        <v>1769031.94</v>
      </c>
      <c r="S181" s="69">
        <v>730680.8400000002</v>
      </c>
      <c r="T181" s="69">
        <v>887153.40999999992</v>
      </c>
      <c r="U181" s="69">
        <v>938294.49</v>
      </c>
      <c r="V181" s="69">
        <v>513750.85</v>
      </c>
      <c r="W181" s="70">
        <v>93.703556946693283</v>
      </c>
      <c r="X181" s="70">
        <v>90.205782542325096</v>
      </c>
      <c r="Y181" s="70">
        <v>83.07826495750642</v>
      </c>
      <c r="Z181" s="71">
        <v>83.679179539671395</v>
      </c>
      <c r="AA181" s="71">
        <v>95.317816385167902</v>
      </c>
      <c r="AB181" s="71">
        <v>92.301411824428484</v>
      </c>
      <c r="AC181" s="71">
        <v>78.907026058188251</v>
      </c>
      <c r="AD181" s="71">
        <v>80.211991601323078</v>
      </c>
      <c r="AE181" s="71">
        <v>99.86997452007283</v>
      </c>
      <c r="AF181" s="71">
        <v>81.030434734802398</v>
      </c>
      <c r="AG181" s="71">
        <v>81.865974546888069</v>
      </c>
      <c r="AH181" s="71">
        <v>92.976047060540068</v>
      </c>
      <c r="AI181" s="71">
        <v>89.262862627346991</v>
      </c>
      <c r="AJ181" s="71">
        <v>-9.6115162553343616</v>
      </c>
      <c r="AK181" s="71">
        <v>-3.8897145601302086E-2</v>
      </c>
      <c r="AL181" s="71">
        <v>-11.548939348653164</v>
      </c>
      <c r="AM181" s="71">
        <v>-13.431748314778147</v>
      </c>
      <c r="AN181" s="71">
        <v>-14.025252997693528</v>
      </c>
      <c r="AO181" s="71">
        <v>-14.99588482618347</v>
      </c>
      <c r="AP181" s="71">
        <v>-16.921124131231537</v>
      </c>
      <c r="AQ181" s="71">
        <v>1.3989984722927229</v>
      </c>
      <c r="AR181" s="71">
        <v>109.1046393205132</v>
      </c>
      <c r="AS181" s="71">
        <v>-43.304590870327033</v>
      </c>
      <c r="AT181" s="71">
        <v>8.0471579486632407</v>
      </c>
      <c r="AU181" s="71">
        <v>20.734327140220898</v>
      </c>
      <c r="AV181" s="72">
        <v>15.596134975651509</v>
      </c>
      <c r="AW181" s="73">
        <v>-90272.069999999716</v>
      </c>
      <c r="AX181" s="73">
        <v>-293.86000000056811</v>
      </c>
      <c r="AY181" s="73">
        <v>-89817.62</v>
      </c>
      <c r="AZ181" s="73">
        <v>-137663.4700000002</v>
      </c>
      <c r="BA181" s="73">
        <v>-183348.10999999987</v>
      </c>
      <c r="BB181" s="73">
        <v>-213428.1099999994</v>
      </c>
      <c r="BC181" s="73">
        <v>-154878.55000000005</v>
      </c>
      <c r="BD181" s="73">
        <v>9362.5400000000373</v>
      </c>
      <c r="BE181" s="73">
        <v>923028.73999999987</v>
      </c>
      <c r="BF181" s="73">
        <v>-558102.23999999941</v>
      </c>
      <c r="BG181" s="73">
        <v>66073.589999999851</v>
      </c>
      <c r="BH181" s="73">
        <v>161138.14000000013</v>
      </c>
      <c r="BI181" s="73">
        <v>69314.840000000026</v>
      </c>
      <c r="BJ181" s="71">
        <v>18.648227810493047</v>
      </c>
      <c r="BK181" s="71">
        <v>15.113550469507519</v>
      </c>
      <c r="BL181" s="71">
        <v>12.811689280310029</v>
      </c>
      <c r="BM181" s="71">
        <v>14.451148613505072</v>
      </c>
      <c r="BN181" s="71">
        <v>2.7607816211045959</v>
      </c>
      <c r="BO181" s="71">
        <v>13.611363123108426</v>
      </c>
      <c r="BP181" s="71">
        <v>24.475961649396631</v>
      </c>
      <c r="BQ181" s="71">
        <v>23.503100285122468</v>
      </c>
      <c r="BR181" s="72">
        <v>10.201877924470026</v>
      </c>
      <c r="BS181" s="72">
        <v>17.285318484634878</v>
      </c>
      <c r="BT181" s="71">
        <v>17.996631509694939</v>
      </c>
      <c r="BU181" s="71">
        <v>18.765084688522681</v>
      </c>
      <c r="BV181" s="71">
        <v>18.206807671762746</v>
      </c>
      <c r="BW181" s="71">
        <v>15.64011333278189</v>
      </c>
      <c r="BX181" s="75">
        <v>21685</v>
      </c>
      <c r="BY181" s="75">
        <v>18721</v>
      </c>
      <c r="BZ181" s="75">
        <v>17248</v>
      </c>
      <c r="CA181" s="75">
        <v>19414</v>
      </c>
      <c r="CB181" s="75">
        <v>21368</v>
      </c>
      <c r="CC181" s="75">
        <v>25297</v>
      </c>
      <c r="CD181" s="75">
        <v>17738</v>
      </c>
      <c r="CE181" s="75">
        <v>16480</v>
      </c>
      <c r="CF181" s="75">
        <v>25644</v>
      </c>
      <c r="CG181" s="75">
        <v>19115</v>
      </c>
      <c r="CH181" s="75">
        <v>21735</v>
      </c>
      <c r="CI181" s="75">
        <v>23802</v>
      </c>
      <c r="CJ181" s="75">
        <v>13091</v>
      </c>
      <c r="CK181" s="75">
        <v>137605</v>
      </c>
      <c r="CL181" s="73">
        <v>1343426.8200000005</v>
      </c>
      <c r="CM181" s="73">
        <v>1458484.9900000002</v>
      </c>
      <c r="CN181" s="73">
        <v>1341913.01</v>
      </c>
      <c r="CO181" s="73">
        <v>1717197.8200000003</v>
      </c>
      <c r="CP181" s="73">
        <v>1739828.6200000006</v>
      </c>
      <c r="CQ181" s="73">
        <v>1323277.6400000001</v>
      </c>
      <c r="CR181" s="73">
        <v>1565197.5499999998</v>
      </c>
      <c r="CS181" s="73">
        <v>1866651.81</v>
      </c>
      <c r="CT181" s="73">
        <v>1377888.43</v>
      </c>
      <c r="CU181" s="73">
        <v>1465938.3300000003</v>
      </c>
      <c r="CV181" s="73">
        <v>1478639.5899999999</v>
      </c>
      <c r="CW181" s="73">
        <v>1367408.8900000004</v>
      </c>
      <c r="CX181" s="73">
        <v>1402741.1300000004</v>
      </c>
      <c r="CY181" s="77"/>
      <c r="CZ181" s="4">
        <v>268</v>
      </c>
      <c r="DA181" s="76" t="str">
        <f t="shared" si="10"/>
        <v>L268</v>
      </c>
      <c r="DB181" s="71">
        <v>0.64884715017245809</v>
      </c>
      <c r="DC181" s="71">
        <v>0.94669459726432292</v>
      </c>
      <c r="DD181" s="71">
        <v>0.48193190371930827</v>
      </c>
      <c r="DE181" s="71">
        <v>0.47977735022565177</v>
      </c>
      <c r="DF181" s="71">
        <v>0.3599344859608043</v>
      </c>
      <c r="DG181" s="71">
        <v>0.39025202209353987</v>
      </c>
      <c r="DH181" s="71">
        <v>0.16671699974643864</v>
      </c>
      <c r="DI181" s="71">
        <v>0.19677055482466949</v>
      </c>
      <c r="DJ181" s="71">
        <v>0.13772715796604476</v>
      </c>
      <c r="DK181" s="71">
        <v>8.0095150769696574E-2</v>
      </c>
      <c r="DL181" s="71">
        <v>0.10010680784495524</v>
      </c>
      <c r="DM181" s="71">
        <v>7.9098982679768851E-2</v>
      </c>
      <c r="DN181" s="72">
        <v>7.039831518289745E-2</v>
      </c>
      <c r="DO181" s="71">
        <v>0.12125523360236316</v>
      </c>
      <c r="DQ181" s="71"/>
      <c r="DR181" s="71"/>
      <c r="DS181" s="71"/>
      <c r="DT181" s="71"/>
      <c r="DU181" s="71"/>
      <c r="DV181" s="71"/>
      <c r="DW181" s="71"/>
      <c r="DX181" s="71"/>
      <c r="DY181" s="71"/>
      <c r="DZ181" s="71"/>
      <c r="EA181" s="71"/>
      <c r="EB181" s="71"/>
      <c r="EC181" s="71"/>
      <c r="ED181" s="71"/>
    </row>
    <row r="182" spans="1:134">
      <c r="A182" s="4">
        <v>245</v>
      </c>
      <c r="B182" s="46" t="s">
        <v>1810</v>
      </c>
      <c r="C182" s="65" t="str">
        <f t="shared" si="9"/>
        <v>L245</v>
      </c>
      <c r="D182" s="69">
        <v>453210.13999999996</v>
      </c>
      <c r="E182" s="68">
        <v>4920386.709999999</v>
      </c>
      <c r="F182" s="69">
        <v>27913.169999999925</v>
      </c>
      <c r="G182" s="69">
        <v>-41677.330000002868</v>
      </c>
      <c r="H182" s="70">
        <v>80.833816687042258</v>
      </c>
      <c r="I182" s="70">
        <v>-0.8399192284508028</v>
      </c>
      <c r="J182" s="69">
        <v>921426.12000000011</v>
      </c>
      <c r="K182" s="69">
        <v>655608.49</v>
      </c>
      <c r="L182" s="69">
        <v>704124.37999999989</v>
      </c>
      <c r="M182" s="69">
        <v>756344.25</v>
      </c>
      <c r="N182" s="69">
        <v>1112178.0399999998</v>
      </c>
      <c r="O182" s="69">
        <v>1253352.5900000003</v>
      </c>
      <c r="P182" s="69">
        <v>688176.78999999992</v>
      </c>
      <c r="Q182" s="69">
        <v>620608.88000000012</v>
      </c>
      <c r="R182" s="69">
        <v>1208683.0800000003</v>
      </c>
      <c r="S182" s="69">
        <v>607273.15999999992</v>
      </c>
      <c r="T182" s="69">
        <v>612179.99</v>
      </c>
      <c r="U182" s="69">
        <v>730254.67</v>
      </c>
      <c r="V182" s="69">
        <v>453210.13999999996</v>
      </c>
      <c r="W182" s="70">
        <v>122.53445154797129</v>
      </c>
      <c r="X182" s="70">
        <v>89.418457800816725</v>
      </c>
      <c r="Y182" s="70">
        <v>93.093375839205706</v>
      </c>
      <c r="Z182" s="71">
        <v>77.784846589370787</v>
      </c>
      <c r="AA182" s="71">
        <v>142.60258340925296</v>
      </c>
      <c r="AB182" s="71">
        <v>95.376755146401621</v>
      </c>
      <c r="AC182" s="71">
        <v>74.058719247579546</v>
      </c>
      <c r="AD182" s="71">
        <v>76.218738489213152</v>
      </c>
      <c r="AE182" s="71">
        <v>91.391235106870724</v>
      </c>
      <c r="AF182" s="71">
        <v>77.644507010865368</v>
      </c>
      <c r="AG182" s="71">
        <v>72.444877341257666</v>
      </c>
      <c r="AH182" s="71">
        <v>88.197391807538281</v>
      </c>
      <c r="AI182" s="71">
        <v>80.086879384793264</v>
      </c>
      <c r="AJ182" s="71">
        <v>9.628839443752323</v>
      </c>
      <c r="AK182" s="71">
        <v>-8.4966003284449148</v>
      </c>
      <c r="AL182" s="71">
        <v>-11.306637870600667</v>
      </c>
      <c r="AM182" s="71">
        <v>-22.054493057520684</v>
      </c>
      <c r="AN182" s="71">
        <v>-19.274399413480136</v>
      </c>
      <c r="AO182" s="71">
        <v>-12.236785035787568</v>
      </c>
      <c r="AP182" s="71">
        <v>-24.523853054545462</v>
      </c>
      <c r="AQ182" s="71">
        <v>-4.3854040722699272</v>
      </c>
      <c r="AR182" s="71">
        <v>102.30711674579562</v>
      </c>
      <c r="AS182" s="71">
        <v>-43.862655715102171</v>
      </c>
      <c r="AT182" s="71">
        <v>-5.7047241151507837</v>
      </c>
      <c r="AU182" s="71">
        <v>12.783366492692384</v>
      </c>
      <c r="AV182" s="72">
        <v>6.5632186375557566</v>
      </c>
      <c r="AW182" s="73">
        <v>80930.020000000019</v>
      </c>
      <c r="AX182" s="73">
        <v>-60876.899999999907</v>
      </c>
      <c r="AY182" s="73">
        <v>-89761.840000000084</v>
      </c>
      <c r="AZ182" s="73">
        <v>-214005.78000000014</v>
      </c>
      <c r="BA182" s="73">
        <v>80595.089999999851</v>
      </c>
      <c r="BB182" s="73">
        <v>-160614.26</v>
      </c>
      <c r="BC182" s="73">
        <v>-223603.7100000002</v>
      </c>
      <c r="BD182" s="73">
        <v>-28464.489999999874</v>
      </c>
      <c r="BE182" s="73">
        <v>611233.47000000055</v>
      </c>
      <c r="BF182" s="73">
        <v>-474490.08999999985</v>
      </c>
      <c r="BG182" s="73">
        <v>-37035.979999999981</v>
      </c>
      <c r="BH182" s="73">
        <v>82770.300000000279</v>
      </c>
      <c r="BI182" s="73">
        <v>27913.169999999925</v>
      </c>
      <c r="BJ182" s="71">
        <v>16.61353815618784</v>
      </c>
      <c r="BK182" s="71">
        <v>10.756353041613192</v>
      </c>
      <c r="BL182" s="71">
        <v>8.6722383119309452</v>
      </c>
      <c r="BM182" s="71">
        <v>11.493559377976181</v>
      </c>
      <c r="BN182" s="71">
        <v>1.3973303630452696</v>
      </c>
      <c r="BO182" s="71">
        <v>7.6885148197424904</v>
      </c>
      <c r="BP182" s="71">
        <v>22.102851441345813</v>
      </c>
      <c r="BQ182" s="71">
        <v>21.773843845335431</v>
      </c>
      <c r="BR182" s="72">
        <v>13.332470593052035</v>
      </c>
      <c r="BS182" s="72">
        <v>12.923178848813411</v>
      </c>
      <c r="BT182" s="71">
        <v>17.070381828581876</v>
      </c>
      <c r="BU182" s="71">
        <v>15.415371807149846</v>
      </c>
      <c r="BV182" s="71">
        <v>13.413719756705603</v>
      </c>
      <c r="BW182" s="71">
        <v>14.800375074284037</v>
      </c>
      <c r="BX182" s="75">
        <v>20268</v>
      </c>
      <c r="BY182" s="75">
        <v>14392</v>
      </c>
      <c r="BZ182" s="75">
        <v>14912</v>
      </c>
      <c r="CA182" s="75">
        <v>15466</v>
      </c>
      <c r="CB182" s="75">
        <v>18620</v>
      </c>
      <c r="CC182" s="75">
        <v>22919</v>
      </c>
      <c r="CD182" s="75">
        <v>14852</v>
      </c>
      <c r="CE182" s="75">
        <v>13603</v>
      </c>
      <c r="CF182" s="75">
        <v>19356</v>
      </c>
      <c r="CG182" s="75">
        <v>12516</v>
      </c>
      <c r="CH182" s="75">
        <v>13446</v>
      </c>
      <c r="CI182" s="75">
        <v>16710</v>
      </c>
      <c r="CJ182" s="75">
        <v>10646</v>
      </c>
      <c r="CK182" s="75">
        <v>101129</v>
      </c>
      <c r="CL182" s="73">
        <v>1886452.7399999998</v>
      </c>
      <c r="CM182" s="73">
        <v>1973030.06</v>
      </c>
      <c r="CN182" s="73">
        <v>1926815.1</v>
      </c>
      <c r="CO182" s="73">
        <v>2163481.9999999995</v>
      </c>
      <c r="CP182" s="73">
        <v>2063428.44</v>
      </c>
      <c r="CQ182" s="73">
        <v>1846430.0500000007</v>
      </c>
      <c r="CR182" s="73">
        <v>1916894.9400000002</v>
      </c>
      <c r="CS182" s="73">
        <v>2249318.1999999993</v>
      </c>
      <c r="CT182" s="73">
        <v>1884152.9000000004</v>
      </c>
      <c r="CU182" s="73">
        <v>1808522.39</v>
      </c>
      <c r="CV182" s="73">
        <v>1811007.9800000004</v>
      </c>
      <c r="CW182" s="73">
        <v>1531579.4</v>
      </c>
      <c r="CX182" s="73">
        <v>1797787.3900000001</v>
      </c>
      <c r="CY182" s="77"/>
      <c r="CZ182" s="4">
        <v>245</v>
      </c>
      <c r="DA182" s="76" t="str">
        <f t="shared" si="10"/>
        <v>L245</v>
      </c>
      <c r="DB182" s="71">
        <v>1.8393348914948739</v>
      </c>
      <c r="DC182" s="71">
        <v>2.4030260870392439</v>
      </c>
      <c r="DD182" s="71">
        <v>1.7201139054297221</v>
      </c>
      <c r="DE182" s="71">
        <v>1.1094272820187556</v>
      </c>
      <c r="DF182" s="71">
        <v>1.892593611282491</v>
      </c>
      <c r="DG182" s="71">
        <v>0.53556290968747922</v>
      </c>
      <c r="DH182" s="71">
        <v>0.42560340210428665</v>
      </c>
      <c r="DI182" s="71">
        <v>0.45452075266733316</v>
      </c>
      <c r="DJ182" s="71">
        <v>0.325897314949259</v>
      </c>
      <c r="DK182" s="71">
        <v>1.0451582713374719</v>
      </c>
      <c r="DL182" s="71">
        <v>0.29586027105472812</v>
      </c>
      <c r="DM182" s="71">
        <v>0.22868512387323667</v>
      </c>
      <c r="DN182" s="71">
        <v>3.5481669345095689E-2</v>
      </c>
      <c r="DO182" s="71">
        <v>0.39914205869501029</v>
      </c>
      <c r="DQ182" s="71"/>
      <c r="DR182" s="71"/>
      <c r="DS182" s="71"/>
      <c r="DT182" s="71"/>
      <c r="DU182" s="71"/>
      <c r="DV182" s="71"/>
      <c r="DW182" s="71"/>
      <c r="DX182" s="71"/>
      <c r="DY182" s="71"/>
      <c r="DZ182" s="71"/>
      <c r="EA182" s="71"/>
      <c r="EB182" s="71"/>
      <c r="EC182" s="71"/>
      <c r="ED182" s="71"/>
    </row>
    <row r="183" spans="1:134">
      <c r="A183" s="4">
        <v>235</v>
      </c>
      <c r="B183" s="46" t="s">
        <v>1821</v>
      </c>
      <c r="C183" s="65" t="str">
        <f t="shared" si="9"/>
        <v>L235</v>
      </c>
      <c r="D183" s="69">
        <v>363526.24</v>
      </c>
      <c r="E183" s="68">
        <v>2844064.8100000005</v>
      </c>
      <c r="F183" s="69">
        <v>179033.07</v>
      </c>
      <c r="G183" s="69">
        <v>511004.02000000048</v>
      </c>
      <c r="H183" s="70">
        <v>96.827040288770121</v>
      </c>
      <c r="I183" s="70">
        <v>21.902730618519396</v>
      </c>
      <c r="J183" s="69">
        <v>439050.3899999999</v>
      </c>
      <c r="K183" s="69">
        <v>321541.09000000003</v>
      </c>
      <c r="L183" s="69">
        <v>329230.12999999989</v>
      </c>
      <c r="M183" s="69">
        <v>443254.19000000012</v>
      </c>
      <c r="N183" s="69">
        <v>520243.9599999999</v>
      </c>
      <c r="O183" s="69">
        <v>552896.4</v>
      </c>
      <c r="P183" s="69">
        <v>281826.95999999996</v>
      </c>
      <c r="Q183" s="69">
        <v>266167.21000000002</v>
      </c>
      <c r="R183" s="69">
        <v>761036.54999999993</v>
      </c>
      <c r="S183" s="69">
        <v>268239.15000000002</v>
      </c>
      <c r="T183" s="69">
        <v>383359.13000000006</v>
      </c>
      <c r="U183" s="69">
        <v>519909.56999999995</v>
      </c>
      <c r="V183" s="69">
        <v>363526.24</v>
      </c>
      <c r="W183" s="70">
        <v>126.9347944042821</v>
      </c>
      <c r="X183" s="70">
        <v>92.561446375676212</v>
      </c>
      <c r="Y183" s="70">
        <v>94.181392724352207</v>
      </c>
      <c r="Z183" s="71">
        <v>94.432938292928696</v>
      </c>
      <c r="AA183" s="71">
        <v>99.891512621637375</v>
      </c>
      <c r="AB183" s="71">
        <v>87.875617945718588</v>
      </c>
      <c r="AC183" s="71">
        <v>79.896055026866065</v>
      </c>
      <c r="AD183" s="71">
        <v>87.484852812020648</v>
      </c>
      <c r="AE183" s="71">
        <v>95.96908894569961</v>
      </c>
      <c r="AF183" s="71">
        <v>76.216374962181177</v>
      </c>
      <c r="AG183" s="71">
        <v>86.982111995953872</v>
      </c>
      <c r="AH183" s="71">
        <v>122.15155408078155</v>
      </c>
      <c r="AI183" s="71">
        <v>135.15431160450905</v>
      </c>
      <c r="AJ183" s="71">
        <v>46.805697440296697</v>
      </c>
      <c r="AK183" s="71">
        <v>9.1810218533458166</v>
      </c>
      <c r="AL183" s="71">
        <v>0.26078818658377134</v>
      </c>
      <c r="AM183" s="71">
        <v>13.638766325115292</v>
      </c>
      <c r="AN183" s="71">
        <v>9.6218547031634571E-2</v>
      </c>
      <c r="AO183" s="71">
        <v>-4.9957540781297656</v>
      </c>
      <c r="AP183" s="71">
        <v>-17.236999838689261</v>
      </c>
      <c r="AQ183" s="71">
        <v>12.947006136722973</v>
      </c>
      <c r="AR183" s="71">
        <v>136.02006477369679</v>
      </c>
      <c r="AS183" s="71">
        <v>-54.089555465714433</v>
      </c>
      <c r="AT183" s="71">
        <v>13.900304562784793</v>
      </c>
      <c r="AU183" s="71">
        <v>57.978266066844512</v>
      </c>
      <c r="AV183" s="72">
        <v>97.040486647825517</v>
      </c>
      <c r="AW183" s="73">
        <v>139981.34999999998</v>
      </c>
      <c r="AX183" s="73">
        <v>27038.360000000044</v>
      </c>
      <c r="AY183" s="73">
        <v>856.35999999992782</v>
      </c>
      <c r="AZ183" s="73">
        <v>53198.750000000058</v>
      </c>
      <c r="BA183" s="73">
        <v>500.0899999999092</v>
      </c>
      <c r="BB183" s="73">
        <v>-22978.729999999981</v>
      </c>
      <c r="BC183" s="73">
        <v>-58695.929999999935</v>
      </c>
      <c r="BD183" s="73">
        <v>30510.489999999932</v>
      </c>
      <c r="BE183" s="73">
        <v>438590.84999999986</v>
      </c>
      <c r="BF183" s="73">
        <v>-316026.91999999981</v>
      </c>
      <c r="BG183" s="73">
        <v>46784.850000000151</v>
      </c>
      <c r="BH183" s="73">
        <v>190807.6100000001</v>
      </c>
      <c r="BI183" s="73">
        <v>179033.07</v>
      </c>
      <c r="BJ183" s="71">
        <v>24.807129482216002</v>
      </c>
      <c r="BK183" s="71">
        <v>15.402969878847212</v>
      </c>
      <c r="BL183" s="71">
        <v>12.581200122850216</v>
      </c>
      <c r="BM183" s="71">
        <v>16.545056300189376</v>
      </c>
      <c r="BN183" s="71">
        <v>4.9008873005937907</v>
      </c>
      <c r="BO183" s="71">
        <v>5.4808212978077471</v>
      </c>
      <c r="BP183" s="71">
        <v>20.952710064154221</v>
      </c>
      <c r="BQ183" s="71">
        <v>20.695284146563107</v>
      </c>
      <c r="BR183" s="72">
        <v>13.206204793444156</v>
      </c>
      <c r="BS183" s="72">
        <v>15.935628485426889</v>
      </c>
      <c r="BT183" s="71">
        <v>16.989905142836729</v>
      </c>
      <c r="BU183" s="71">
        <v>19.764299362346424</v>
      </c>
      <c r="BV183" s="71">
        <v>21.107931853405788</v>
      </c>
      <c r="BW183" s="71">
        <v>16.245061571038921</v>
      </c>
      <c r="BX183" s="75">
        <v>13828</v>
      </c>
      <c r="BY183" s="75">
        <v>10710</v>
      </c>
      <c r="BZ183" s="75">
        <v>10575</v>
      </c>
      <c r="CA183" s="75">
        <v>11871</v>
      </c>
      <c r="CB183" s="75">
        <v>12918</v>
      </c>
      <c r="CC183" s="75">
        <v>13417</v>
      </c>
      <c r="CD183" s="75">
        <v>9195</v>
      </c>
      <c r="CE183" s="75">
        <v>8773</v>
      </c>
      <c r="CF183" s="75">
        <v>13713</v>
      </c>
      <c r="CG183" s="75">
        <v>9043</v>
      </c>
      <c r="CH183" s="75">
        <v>11256</v>
      </c>
      <c r="CI183" s="75">
        <v>14343</v>
      </c>
      <c r="CJ183" s="75">
        <v>9541</v>
      </c>
      <c r="CK183" s="75">
        <v>75864</v>
      </c>
      <c r="CL183" s="73">
        <v>802681.66000000015</v>
      </c>
      <c r="CM183" s="73">
        <v>838470.97</v>
      </c>
      <c r="CN183" s="73">
        <v>904354.49999999988</v>
      </c>
      <c r="CO183" s="73">
        <v>947553.96999999986</v>
      </c>
      <c r="CP183" s="73">
        <v>956620.67999999993</v>
      </c>
      <c r="CQ183" s="73">
        <v>754854.08</v>
      </c>
      <c r="CR183" s="73">
        <v>801565.54999999993</v>
      </c>
      <c r="CS183" s="73">
        <v>1138611.94</v>
      </c>
      <c r="CT183" s="73">
        <v>883712.22999999986</v>
      </c>
      <c r="CU183" s="73">
        <v>763761.73999999964</v>
      </c>
      <c r="CV183" s="73">
        <v>847521.11999999976</v>
      </c>
      <c r="CW183" s="73">
        <v>838460.34999999986</v>
      </c>
      <c r="CX183" s="73">
        <v>727703.65000000026</v>
      </c>
      <c r="CY183" s="77"/>
      <c r="CZ183" s="4">
        <v>235</v>
      </c>
      <c r="DA183" s="76" t="str">
        <f t="shared" si="10"/>
        <v>L235</v>
      </c>
      <c r="DB183" s="71">
        <v>0.37105420074481821</v>
      </c>
      <c r="DC183" s="71">
        <v>0.66482372018164559</v>
      </c>
      <c r="DD183" s="71">
        <v>9.4473380350519595E-2</v>
      </c>
      <c r="DE183" s="71">
        <v>0.1298272070168407</v>
      </c>
      <c r="DF183" s="71">
        <v>8.146110274515847E-2</v>
      </c>
      <c r="DG183" s="71">
        <v>0.17988243935811937</v>
      </c>
      <c r="DH183" s="71">
        <v>0.19774715376269322</v>
      </c>
      <c r="DI183" s="71">
        <v>0.10937549850120161</v>
      </c>
      <c r="DJ183" s="71">
        <v>7.5380266418373393E-2</v>
      </c>
      <c r="DK183" s="71">
        <v>8.4532522354048747E-2</v>
      </c>
      <c r="DL183" s="71">
        <v>0.2493968031200966</v>
      </c>
      <c r="DM183" s="71">
        <v>0</v>
      </c>
      <c r="DN183" s="71">
        <v>0</v>
      </c>
      <c r="DO183" s="71">
        <v>9.2123012532450158E-2</v>
      </c>
      <c r="DQ183" s="71"/>
      <c r="DR183" s="71"/>
      <c r="DS183" s="71"/>
      <c r="DT183" s="71"/>
      <c r="DU183" s="71"/>
      <c r="DV183" s="71"/>
      <c r="DW183" s="71"/>
      <c r="DX183" s="71"/>
      <c r="DY183" s="71"/>
      <c r="DZ183" s="71"/>
      <c r="EA183" s="71"/>
      <c r="EB183" s="71"/>
      <c r="EC183" s="71"/>
      <c r="ED183" s="71"/>
    </row>
    <row r="184" spans="1:134">
      <c r="A184" s="4">
        <v>264</v>
      </c>
      <c r="B184" s="46" t="s">
        <v>1829</v>
      </c>
      <c r="C184" s="65" t="str">
        <f t="shared" si="9"/>
        <v>L264</v>
      </c>
      <c r="D184" s="69">
        <v>654554.59</v>
      </c>
      <c r="E184" s="68">
        <v>5831083.080000001</v>
      </c>
      <c r="F184" s="69">
        <v>172114.07999999996</v>
      </c>
      <c r="G184" s="69">
        <v>815321.47000000067</v>
      </c>
      <c r="H184" s="70">
        <v>95.463320524492204</v>
      </c>
      <c r="I184" s="70">
        <v>16.255187813840323</v>
      </c>
      <c r="J184" s="69">
        <v>956888.46000000008</v>
      </c>
      <c r="K184" s="69">
        <v>783898.71</v>
      </c>
      <c r="L184" s="69">
        <v>749002.71</v>
      </c>
      <c r="M184" s="69">
        <v>913546.9</v>
      </c>
      <c r="N184" s="69">
        <v>1175617.9400000002</v>
      </c>
      <c r="O184" s="69">
        <v>1195287.9599999997</v>
      </c>
      <c r="P184" s="69">
        <v>707692.68</v>
      </c>
      <c r="Q184" s="69">
        <v>682246.94000000006</v>
      </c>
      <c r="R184" s="69">
        <v>1351086.18</v>
      </c>
      <c r="S184" s="69">
        <v>662514.82999999996</v>
      </c>
      <c r="T184" s="69">
        <v>817360.26</v>
      </c>
      <c r="U184" s="69">
        <v>955627.6</v>
      </c>
      <c r="V184" s="69">
        <v>654554.59</v>
      </c>
      <c r="W184" s="70">
        <v>130.71755994733971</v>
      </c>
      <c r="X184" s="70">
        <v>105.55982578229019</v>
      </c>
      <c r="Y184" s="70">
        <v>95.685672064231156</v>
      </c>
      <c r="Z184" s="71">
        <v>88.538926109829077</v>
      </c>
      <c r="AA184" s="71">
        <v>99.748372533749404</v>
      </c>
      <c r="AB184" s="71">
        <v>100.89985904418677</v>
      </c>
      <c r="AC184" s="71">
        <v>97.402363711295408</v>
      </c>
      <c r="AD184" s="71">
        <v>95.87517945338908</v>
      </c>
      <c r="AE184" s="71">
        <v>100.5477634888889</v>
      </c>
      <c r="AF184" s="71">
        <v>82.850696725935663</v>
      </c>
      <c r="AG184" s="71">
        <v>85.157191116907555</v>
      </c>
      <c r="AH184" s="71">
        <v>99.328826047645649</v>
      </c>
      <c r="AI184" s="71">
        <v>108.23702489796088</v>
      </c>
      <c r="AJ184" s="71">
        <v>31.164286586662236</v>
      </c>
      <c r="AK184" s="71">
        <v>15.075994468004961</v>
      </c>
      <c r="AL184" s="71">
        <v>-0.54472347516456576</v>
      </c>
      <c r="AM184" s="71">
        <v>-5.9128120098235541</v>
      </c>
      <c r="AN184" s="71">
        <v>2.3163080411209958</v>
      </c>
      <c r="AO184" s="71">
        <v>8.4008572215372936</v>
      </c>
      <c r="AP184" s="71">
        <v>-0.84779584135633579</v>
      </c>
      <c r="AQ184" s="71">
        <v>18.373342921920766</v>
      </c>
      <c r="AR184" s="71">
        <v>124.68599059122987</v>
      </c>
      <c r="AS184" s="71">
        <v>-40.669800657947761</v>
      </c>
      <c r="AT184" s="71">
        <v>5.8299345758195731</v>
      </c>
      <c r="AU184" s="71">
        <v>26.924070704494053</v>
      </c>
      <c r="AV184" s="72">
        <v>35.675710565847794</v>
      </c>
      <c r="AW184" s="73">
        <v>227354.15999999992</v>
      </c>
      <c r="AX184" s="73">
        <v>102697.81000000017</v>
      </c>
      <c r="AY184" s="73">
        <v>-4102.3400000000838</v>
      </c>
      <c r="AZ184" s="73">
        <v>-57410.9099999998</v>
      </c>
      <c r="BA184" s="73">
        <v>26630.930000000168</v>
      </c>
      <c r="BB184" s="73">
        <v>111570.88999999966</v>
      </c>
      <c r="BC184" s="73">
        <v>-6051.0899999999674</v>
      </c>
      <c r="BD184" s="73">
        <v>105895.10000000009</v>
      </c>
      <c r="BE184" s="73">
        <v>749764.22999999986</v>
      </c>
      <c r="BF184" s="73">
        <v>-454142.17999999959</v>
      </c>
      <c r="BG184" s="73">
        <v>45026.54999999993</v>
      </c>
      <c r="BH184" s="73">
        <v>202714.78000000003</v>
      </c>
      <c r="BI184" s="73">
        <v>172114.07999999996</v>
      </c>
      <c r="BJ184" s="71">
        <v>19.235137620131717</v>
      </c>
      <c r="BK184" s="71">
        <v>12.087081813912878</v>
      </c>
      <c r="BL184" s="71">
        <v>12.792858959710776</v>
      </c>
      <c r="BM184" s="71">
        <v>13.97929579416753</v>
      </c>
      <c r="BN184" s="71">
        <v>2.1960624128346167</v>
      </c>
      <c r="BO184" s="71">
        <v>10.670184853650074</v>
      </c>
      <c r="BP184" s="71">
        <v>22.4260006255092</v>
      </c>
      <c r="BQ184" s="71">
        <v>23.419384939030106</v>
      </c>
      <c r="BR184" s="72">
        <v>15.13884147370457</v>
      </c>
      <c r="BS184" s="72">
        <v>15.513369869402105</v>
      </c>
      <c r="BT184" s="71">
        <v>15.365086383051558</v>
      </c>
      <c r="BU184" s="71">
        <v>17.915118320929743</v>
      </c>
      <c r="BV184" s="71">
        <v>16.365855305700322</v>
      </c>
      <c r="BW184" s="71">
        <v>16.283242629563546</v>
      </c>
      <c r="BX184" s="75">
        <v>24922</v>
      </c>
      <c r="BY184" s="75">
        <v>19017</v>
      </c>
      <c r="BZ184" s="75">
        <v>18491</v>
      </c>
      <c r="CA184" s="75">
        <v>21259</v>
      </c>
      <c r="CB184" s="75">
        <v>22310</v>
      </c>
      <c r="CC184" s="75">
        <v>25589</v>
      </c>
      <c r="CD184" s="75">
        <v>18501</v>
      </c>
      <c r="CE184" s="75">
        <v>18258</v>
      </c>
      <c r="CF184" s="75">
        <v>25379</v>
      </c>
      <c r="CG184" s="75">
        <v>17727</v>
      </c>
      <c r="CH184" s="75">
        <v>19991</v>
      </c>
      <c r="CI184" s="75">
        <v>24555</v>
      </c>
      <c r="CJ184" s="75">
        <v>15854</v>
      </c>
      <c r="CK184" s="75">
        <v>140265</v>
      </c>
      <c r="CL184" s="73">
        <v>1219666.4700000002</v>
      </c>
      <c r="CM184" s="73">
        <v>1016959.69</v>
      </c>
      <c r="CN184" s="73">
        <v>1065076.71</v>
      </c>
      <c r="CO184" s="73">
        <v>1143117.3299999998</v>
      </c>
      <c r="CP184" s="73">
        <v>1109411.1899999997</v>
      </c>
      <c r="CQ184" s="73">
        <v>1162541.0099999998</v>
      </c>
      <c r="CR184" s="73">
        <v>900483.80000000028</v>
      </c>
      <c r="CS184" s="73">
        <v>1505984.9800000004</v>
      </c>
      <c r="CT184" s="73">
        <v>1311005.0900000001</v>
      </c>
      <c r="CU184" s="73">
        <v>1146545.25</v>
      </c>
      <c r="CV184" s="73">
        <v>1277119.6500000001</v>
      </c>
      <c r="CW184" s="73">
        <v>1196715.3</v>
      </c>
      <c r="CX184" s="73">
        <v>1162215.3699999999</v>
      </c>
      <c r="CY184" s="77"/>
      <c r="CZ184" s="4">
        <v>264</v>
      </c>
      <c r="DA184" s="76" t="str">
        <f t="shared" si="10"/>
        <v>L264</v>
      </c>
      <c r="DB184" s="71">
        <v>2.2302661890992215</v>
      </c>
      <c r="DC184" s="71">
        <v>1.3975932587643447</v>
      </c>
      <c r="DD184" s="71">
        <v>0.47179915737815808</v>
      </c>
      <c r="DE184" s="71">
        <v>0.27037306461118837</v>
      </c>
      <c r="DF184" s="71">
        <v>0.43363403174333404</v>
      </c>
      <c r="DG184" s="71">
        <v>0.24585007614140084</v>
      </c>
      <c r="DH184" s="71">
        <v>0.21058376087077874</v>
      </c>
      <c r="DI184" s="71">
        <v>0.41363002131975679</v>
      </c>
      <c r="DJ184" s="71">
        <v>0.24468297047283333</v>
      </c>
      <c r="DK184" s="71">
        <v>0.24485970862213419</v>
      </c>
      <c r="DL184" s="71">
        <v>0.24906808981312351</v>
      </c>
      <c r="DM184" s="71">
        <v>0.2625189227815794</v>
      </c>
      <c r="DN184" s="71">
        <v>0.13703376115873947</v>
      </c>
      <c r="DO184" s="71">
        <v>0.25154695393340648</v>
      </c>
      <c r="DQ184" s="71"/>
      <c r="DR184" s="71"/>
      <c r="DS184" s="71"/>
      <c r="DT184" s="71"/>
      <c r="DU184" s="71"/>
      <c r="DV184" s="71"/>
      <c r="DW184" s="71"/>
      <c r="DX184" s="71"/>
      <c r="DY184" s="71"/>
      <c r="DZ184" s="71"/>
      <c r="EA184" s="71"/>
      <c r="EB184" s="71"/>
      <c r="EC184" s="71"/>
      <c r="ED184" s="71"/>
    </row>
    <row r="185" spans="1:134">
      <c r="A185" s="4">
        <v>248</v>
      </c>
      <c r="B185" s="46" t="s">
        <v>1837</v>
      </c>
      <c r="C185" s="65" t="str">
        <f t="shared" si="9"/>
        <v>L248</v>
      </c>
      <c r="D185" s="69">
        <v>241192.72999999998</v>
      </c>
      <c r="E185" s="68">
        <v>2842186.7499999995</v>
      </c>
      <c r="F185" s="69">
        <v>6286.0400000000081</v>
      </c>
      <c r="G185" s="69">
        <v>111579.83000000007</v>
      </c>
      <c r="H185" s="70">
        <v>82.811117191465442</v>
      </c>
      <c r="I185" s="70">
        <v>4.0862648220345132</v>
      </c>
      <c r="J185" s="69">
        <v>458151.41</v>
      </c>
      <c r="K185" s="69">
        <v>413874.79000000004</v>
      </c>
      <c r="L185" s="69">
        <v>395181.45</v>
      </c>
      <c r="M185" s="69">
        <v>468414.54999999993</v>
      </c>
      <c r="N185" s="69">
        <v>589713.5</v>
      </c>
      <c r="O185" s="69">
        <v>724541.62000000011</v>
      </c>
      <c r="P185" s="69">
        <v>358809.73</v>
      </c>
      <c r="Q185" s="69">
        <v>327745.56</v>
      </c>
      <c r="R185" s="69">
        <v>765727.81999999983</v>
      </c>
      <c r="S185" s="69">
        <v>356485.33999999997</v>
      </c>
      <c r="T185" s="69">
        <v>398781.3299999999</v>
      </c>
      <c r="U185" s="69">
        <v>393444.23999999987</v>
      </c>
      <c r="V185" s="69">
        <v>241192.72999999998</v>
      </c>
      <c r="W185" s="70">
        <v>108.86905030451324</v>
      </c>
      <c r="X185" s="70">
        <v>98.171378272958307</v>
      </c>
      <c r="Y185" s="70">
        <v>96.950639538467016</v>
      </c>
      <c r="Z185" s="71">
        <v>83.375891125803292</v>
      </c>
      <c r="AA185" s="71">
        <v>90.297577590264524</v>
      </c>
      <c r="AB185" s="71">
        <v>91.493719700831249</v>
      </c>
      <c r="AC185" s="71">
        <v>78.348367823829392</v>
      </c>
      <c r="AD185" s="71">
        <v>75.637243757191769</v>
      </c>
      <c r="AE185" s="71">
        <v>91.87905113009775</v>
      </c>
      <c r="AF185" s="71">
        <v>80.678466408159494</v>
      </c>
      <c r="AG185" s="71">
        <v>83.678245448760975</v>
      </c>
      <c r="AH185" s="71">
        <v>80.761174570770777</v>
      </c>
      <c r="AI185" s="71">
        <v>79.904987985333236</v>
      </c>
      <c r="AJ185" s="71">
        <v>5.2340859172396614</v>
      </c>
      <c r="AK185" s="71">
        <v>-6.786857159780868</v>
      </c>
      <c r="AL185" s="71">
        <v>-2.2575049948215242</v>
      </c>
      <c r="AM185" s="71">
        <v>-16.402996570362781</v>
      </c>
      <c r="AN185" s="71">
        <v>-24.327535879950535</v>
      </c>
      <c r="AO185" s="71">
        <v>-12.923707438107968</v>
      </c>
      <c r="AP185" s="71">
        <v>-18.050449771609511</v>
      </c>
      <c r="AQ185" s="71">
        <v>-2.8290025513254324</v>
      </c>
      <c r="AR185" s="71">
        <v>87.937284683471503</v>
      </c>
      <c r="AS185" s="71">
        <v>-38.478020312821691</v>
      </c>
      <c r="AT185" s="71">
        <v>10.201274586598075</v>
      </c>
      <c r="AU185" s="71">
        <v>5.8150959755222775</v>
      </c>
      <c r="AV185" s="72">
        <v>2.6759731704533385</v>
      </c>
      <c r="AW185" s="73">
        <v>22787.330000000016</v>
      </c>
      <c r="AX185" s="73">
        <v>-30134.259999999893</v>
      </c>
      <c r="AY185" s="73">
        <v>-9127.2900000000373</v>
      </c>
      <c r="AZ185" s="73">
        <v>-91910.020000000019</v>
      </c>
      <c r="BA185" s="73">
        <v>-189583.83999999985</v>
      </c>
      <c r="BB185" s="73">
        <v>-99462.630000000121</v>
      </c>
      <c r="BC185" s="73">
        <v>-79032.489999999932</v>
      </c>
      <c r="BD185" s="73">
        <v>-9541.8699999999953</v>
      </c>
      <c r="BE185" s="73">
        <v>358289.86999999982</v>
      </c>
      <c r="BF185" s="73">
        <v>-222958.53000000014</v>
      </c>
      <c r="BG185" s="73">
        <v>36914.979999999923</v>
      </c>
      <c r="BH185" s="73">
        <v>21621.829999999958</v>
      </c>
      <c r="BI185" s="73">
        <v>6286.0400000000081</v>
      </c>
      <c r="BJ185" s="71">
        <v>16.640302428161537</v>
      </c>
      <c r="BK185" s="71">
        <v>14.546309572617002</v>
      </c>
      <c r="BL185" s="71">
        <v>9.2810415546975094</v>
      </c>
      <c r="BM185" s="71">
        <v>16.302439872368694</v>
      </c>
      <c r="BN185" s="71">
        <v>5.2630891671874789</v>
      </c>
      <c r="BO185" s="71">
        <v>8.0932748071725324</v>
      </c>
      <c r="BP185" s="71">
        <v>22.839038425460938</v>
      </c>
      <c r="BQ185" s="71">
        <v>22.902516130070445</v>
      </c>
      <c r="BR185" s="72">
        <v>14.061147682013095</v>
      </c>
      <c r="BS185" s="72">
        <v>15.493632078797884</v>
      </c>
      <c r="BT185" s="71">
        <v>18.641874318825629</v>
      </c>
      <c r="BU185" s="71">
        <v>17.860006206503339</v>
      </c>
      <c r="BV185" s="71">
        <v>16.667699062328715</v>
      </c>
      <c r="BW185" s="71">
        <v>16.209822380638393</v>
      </c>
      <c r="BX185" s="75">
        <v>12158</v>
      </c>
      <c r="BY185" s="75">
        <v>11627</v>
      </c>
      <c r="BZ185" s="75">
        <v>10780</v>
      </c>
      <c r="CA185" s="75">
        <v>11598</v>
      </c>
      <c r="CB185" s="75">
        <v>14302</v>
      </c>
      <c r="CC185" s="75">
        <v>17721</v>
      </c>
      <c r="CD185" s="75">
        <v>10544</v>
      </c>
      <c r="CE185" s="75">
        <v>9809</v>
      </c>
      <c r="CF185" s="75">
        <v>15275</v>
      </c>
      <c r="CG185" s="75">
        <v>10811</v>
      </c>
      <c r="CH185" s="75">
        <v>11346</v>
      </c>
      <c r="CI185" s="75">
        <v>10908</v>
      </c>
      <c r="CJ185" s="75">
        <v>6512</v>
      </c>
      <c r="CK185" s="75">
        <v>75205</v>
      </c>
      <c r="CL185" s="73">
        <v>968299.05999999982</v>
      </c>
      <c r="CM185" s="73">
        <v>942691.09</v>
      </c>
      <c r="CN185" s="73">
        <v>987042.27999999968</v>
      </c>
      <c r="CO185" s="73">
        <v>998030.44000000006</v>
      </c>
      <c r="CP185" s="73">
        <v>1027945.3799999998</v>
      </c>
      <c r="CQ185" s="73">
        <v>758767.21000000008</v>
      </c>
      <c r="CR185" s="73">
        <v>751487.6799999997</v>
      </c>
      <c r="CS185" s="73">
        <v>994843.70000000019</v>
      </c>
      <c r="CT185" s="73">
        <v>775155.84999999986</v>
      </c>
      <c r="CU185" s="73">
        <v>815671.02</v>
      </c>
      <c r="CV185" s="73">
        <v>888424.07000000007</v>
      </c>
      <c r="CW185" s="73">
        <v>813190.88999999978</v>
      </c>
      <c r="CX185" s="73">
        <v>737725.71000000008</v>
      </c>
      <c r="CY185" s="77"/>
      <c r="CZ185" s="4">
        <v>248</v>
      </c>
      <c r="DA185" s="76" t="str">
        <f t="shared" si="10"/>
        <v>L248</v>
      </c>
      <c r="DB185" s="71">
        <v>0.86099293033545732</v>
      </c>
      <c r="DC185" s="71">
        <v>1.6432182631725241</v>
      </c>
      <c r="DD185" s="71">
        <v>0.38109571949649407</v>
      </c>
      <c r="DE185" s="71">
        <v>0.17962724595104704</v>
      </c>
      <c r="DF185" s="71">
        <v>1.1521271581036368</v>
      </c>
      <c r="DG185" s="71">
        <v>0.30821843975703189</v>
      </c>
      <c r="DH185" s="71">
        <v>0.23827528759009711</v>
      </c>
      <c r="DI185" s="71">
        <v>0.10254066759970766</v>
      </c>
      <c r="DJ185" s="71">
        <v>0.35388534376486019</v>
      </c>
      <c r="DK185" s="71">
        <v>8.6502442296078355E-2</v>
      </c>
      <c r="DL185" s="71">
        <v>8.6270313033630863E-2</v>
      </c>
      <c r="DM185" s="71">
        <v>0.17767691707369229</v>
      </c>
      <c r="DN185" s="71">
        <v>9.1849440864762974E-2</v>
      </c>
      <c r="DO185" s="71">
        <v>0.19189554237672105</v>
      </c>
      <c r="DQ185" s="71"/>
      <c r="DR185" s="71"/>
      <c r="DS185" s="71"/>
      <c r="DT185" s="71"/>
      <c r="DU185" s="71"/>
      <c r="DV185" s="71"/>
      <c r="DW185" s="71"/>
      <c r="DX185" s="71"/>
      <c r="DY185" s="71"/>
      <c r="DZ185" s="71"/>
      <c r="EA185" s="71"/>
      <c r="EB185" s="71"/>
      <c r="EC185" s="71"/>
      <c r="ED185" s="71"/>
    </row>
    <row r="186" spans="1:134">
      <c r="A186" s="4">
        <v>252</v>
      </c>
      <c r="B186" s="46" t="s">
        <v>1844</v>
      </c>
      <c r="C186" s="65" t="str">
        <f t="shared" si="9"/>
        <v>L252</v>
      </c>
      <c r="D186" s="69">
        <v>532821.45000000007</v>
      </c>
      <c r="E186" s="68">
        <v>6116232.6300000008</v>
      </c>
      <c r="F186" s="69">
        <v>-42316.099999999977</v>
      </c>
      <c r="G186" s="69">
        <v>506159.94000000134</v>
      </c>
      <c r="H186" s="70">
        <v>90.853681494603691</v>
      </c>
      <c r="I186" s="70">
        <v>9.0223419190670349</v>
      </c>
      <c r="J186" s="69">
        <v>1077138.19</v>
      </c>
      <c r="K186" s="69">
        <v>857943.22000000032</v>
      </c>
      <c r="L186" s="69">
        <v>865514.21000000008</v>
      </c>
      <c r="M186" s="69">
        <v>1106466.4099999999</v>
      </c>
      <c r="N186" s="69">
        <v>1365838.88</v>
      </c>
      <c r="O186" s="69">
        <v>1353671.2399999998</v>
      </c>
      <c r="P186" s="69">
        <v>778198.79999999993</v>
      </c>
      <c r="Q186" s="69">
        <v>784838.92999999993</v>
      </c>
      <c r="R186" s="69">
        <v>1461874.2300000002</v>
      </c>
      <c r="S186" s="69">
        <v>780554.64</v>
      </c>
      <c r="T186" s="69">
        <v>891671.03</v>
      </c>
      <c r="U186" s="69">
        <v>886273.55</v>
      </c>
      <c r="V186" s="69">
        <v>532821.45000000007</v>
      </c>
      <c r="W186" s="70">
        <v>125.37466647953588</v>
      </c>
      <c r="X186" s="70">
        <v>95.240378769100758</v>
      </c>
      <c r="Y186" s="70">
        <v>94.536857356545141</v>
      </c>
      <c r="Z186" s="71">
        <v>99.068889186294598</v>
      </c>
      <c r="AA186" s="71">
        <v>81.100010896590803</v>
      </c>
      <c r="AB186" s="71">
        <v>86.013171382664353</v>
      </c>
      <c r="AC186" s="71">
        <v>70.737363514753156</v>
      </c>
      <c r="AD186" s="71">
        <v>80.101616352577238</v>
      </c>
      <c r="AE186" s="71">
        <v>101.00939537429674</v>
      </c>
      <c r="AF186" s="71">
        <v>109.00500349473093</v>
      </c>
      <c r="AG186" s="71">
        <v>116.28729103902052</v>
      </c>
      <c r="AH186" s="71">
        <v>87.24732531763847</v>
      </c>
      <c r="AI186" s="71">
        <v>75.460563462587459</v>
      </c>
      <c r="AJ186" s="71">
        <v>-1.8585326739000041</v>
      </c>
      <c r="AK186" s="71">
        <v>-9.4772215741536705</v>
      </c>
      <c r="AL186" s="71">
        <v>-3.5225667823830631</v>
      </c>
      <c r="AM186" s="71">
        <v>-5.0713887830543536</v>
      </c>
      <c r="AN186" s="71">
        <v>-28.431698520850357</v>
      </c>
      <c r="AO186" s="71">
        <v>-18.055307310991186</v>
      </c>
      <c r="AP186" s="71">
        <v>-29.443804800644781</v>
      </c>
      <c r="AQ186" s="71">
        <v>0.14559436556365046</v>
      </c>
      <c r="AR186" s="71">
        <v>77.47075784178061</v>
      </c>
      <c r="AS186" s="71">
        <v>-12.60197266996903</v>
      </c>
      <c r="AT186" s="71">
        <v>39.966673130217536</v>
      </c>
      <c r="AU186" s="71">
        <v>11.565335179056447</v>
      </c>
      <c r="AV186" s="72">
        <v>-7.3575616824184014</v>
      </c>
      <c r="AW186" s="73">
        <v>-20398.070000000065</v>
      </c>
      <c r="AX186" s="73">
        <v>-89821.789999999455</v>
      </c>
      <c r="AY186" s="73">
        <v>-31601.499999999884</v>
      </c>
      <c r="AZ186" s="73">
        <v>-59110.960000000196</v>
      </c>
      <c r="BA186" s="73">
        <v>-542499.58999999985</v>
      </c>
      <c r="BB186" s="73">
        <v>-284176.26000000024</v>
      </c>
      <c r="BC186" s="73">
        <v>-324750.13000000047</v>
      </c>
      <c r="BD186" s="73">
        <v>1141.0199999997858</v>
      </c>
      <c r="BE186" s="73">
        <v>638147.41000000027</v>
      </c>
      <c r="BF186" s="73">
        <v>-112548.62999999966</v>
      </c>
      <c r="BG186" s="73">
        <v>254611.50000000012</v>
      </c>
      <c r="BH186" s="73">
        <v>91874.870000000112</v>
      </c>
      <c r="BI186" s="73">
        <v>-42316.099999999977</v>
      </c>
      <c r="BJ186" s="71">
        <v>11.73851405913908</v>
      </c>
      <c r="BK186" s="71">
        <v>10.073419459110925</v>
      </c>
      <c r="BL186" s="71">
        <v>10.614040444350191</v>
      </c>
      <c r="BM186" s="71">
        <v>9.5637639449901286</v>
      </c>
      <c r="BN186" s="71">
        <v>-2.8689561469154454</v>
      </c>
      <c r="BO186" s="71">
        <v>7.506076233388729</v>
      </c>
      <c r="BP186" s="71">
        <v>21.815906731488756</v>
      </c>
      <c r="BQ186" s="71">
        <v>20.475620776894043</v>
      </c>
      <c r="BR186" s="72">
        <v>8.3256357808081489</v>
      </c>
      <c r="BS186" s="72">
        <v>13.319951821828617</v>
      </c>
      <c r="BT186" s="71">
        <v>15.867148279723288</v>
      </c>
      <c r="BU186" s="71">
        <v>16.237346629114189</v>
      </c>
      <c r="BV186" s="71">
        <v>12.340716276366361</v>
      </c>
      <c r="BW186" s="71">
        <v>13.358278861588413</v>
      </c>
      <c r="BX186" s="75">
        <v>18364</v>
      </c>
      <c r="BY186" s="75">
        <v>16188</v>
      </c>
      <c r="BZ186" s="75">
        <v>16325</v>
      </c>
      <c r="CA186" s="75">
        <v>17904</v>
      </c>
      <c r="CB186" s="75">
        <v>19192</v>
      </c>
      <c r="CC186" s="75">
        <v>22919</v>
      </c>
      <c r="CD186" s="75">
        <v>15076</v>
      </c>
      <c r="CE186" s="75">
        <v>14845</v>
      </c>
      <c r="CF186" s="75">
        <v>21035</v>
      </c>
      <c r="CG186" s="75">
        <v>15386</v>
      </c>
      <c r="CH186" s="75">
        <v>17228</v>
      </c>
      <c r="CI186" s="75">
        <v>18220</v>
      </c>
      <c r="CJ186" s="75">
        <v>10470</v>
      </c>
      <c r="CK186" s="75">
        <v>112260</v>
      </c>
      <c r="CL186" s="73">
        <v>1489167.5300000003</v>
      </c>
      <c r="CM186" s="73">
        <v>1630226.9700000004</v>
      </c>
      <c r="CN186" s="73">
        <v>1816581.6699999995</v>
      </c>
      <c r="CO186" s="73">
        <v>1890797.6099999996</v>
      </c>
      <c r="CP186" s="73">
        <v>2058345.0900000003</v>
      </c>
      <c r="CQ186" s="73">
        <v>1618918.3699999989</v>
      </c>
      <c r="CR186" s="73">
        <v>1427010.65</v>
      </c>
      <c r="CS186" s="73">
        <v>1882961.12</v>
      </c>
      <c r="CT186" s="73">
        <v>1405584.5699999998</v>
      </c>
      <c r="CU186" s="73">
        <v>1383599.7599999998</v>
      </c>
      <c r="CV186" s="73">
        <v>1375646.5</v>
      </c>
      <c r="CW186" s="73">
        <v>1264468.2299999997</v>
      </c>
      <c r="CX186" s="73">
        <v>1233127.1399999997</v>
      </c>
      <c r="CY186" s="77"/>
      <c r="CZ186" s="4">
        <v>252</v>
      </c>
      <c r="DA186" s="76" t="str">
        <f t="shared" si="10"/>
        <v>L252</v>
      </c>
      <c r="DB186" s="71">
        <v>3.7925570122699948</v>
      </c>
      <c r="DC186" s="71">
        <v>4.007280803160965</v>
      </c>
      <c r="DD186" s="71">
        <v>1.4785245398286875</v>
      </c>
      <c r="DE186" s="71">
        <v>1.4552842763695573</v>
      </c>
      <c r="DF186" s="71">
        <v>1.7314642169170356</v>
      </c>
      <c r="DG186" s="71">
        <v>0.58154000627287672</v>
      </c>
      <c r="DH186" s="71">
        <v>0.74979876023757308</v>
      </c>
      <c r="DI186" s="71">
        <v>0.69354255227499229</v>
      </c>
      <c r="DJ186" s="71">
        <v>1.2205411569666869</v>
      </c>
      <c r="DK186" s="71">
        <v>0.44297376479802014</v>
      </c>
      <c r="DL186" s="71">
        <v>0.16005356220135031</v>
      </c>
      <c r="DM186" s="71">
        <v>0.83875667388239472</v>
      </c>
      <c r="DN186" s="71">
        <v>0.91403873877365371</v>
      </c>
      <c r="DO186" s="71">
        <v>0.75797516283383182</v>
      </c>
      <c r="DQ186" s="71"/>
      <c r="DR186" s="71"/>
      <c r="DS186" s="71"/>
      <c r="DT186" s="71"/>
      <c r="DU186" s="71"/>
      <c r="DV186" s="71"/>
      <c r="DW186" s="71"/>
      <c r="DX186" s="71"/>
      <c r="DY186" s="71"/>
      <c r="DZ186" s="71"/>
      <c r="EA186" s="71"/>
      <c r="EB186" s="71"/>
      <c r="EC186" s="71"/>
      <c r="ED186" s="71"/>
    </row>
    <row r="187" spans="1:134">
      <c r="A187" s="4">
        <v>527</v>
      </c>
      <c r="B187" s="46" t="s">
        <v>1855</v>
      </c>
      <c r="C187" s="65" t="str">
        <f t="shared" si="9"/>
        <v>L527</v>
      </c>
      <c r="D187" s="69">
        <v>760806.25</v>
      </c>
      <c r="E187" s="68">
        <v>8251735.8900000006</v>
      </c>
      <c r="F187" s="69">
        <v>170558.76</v>
      </c>
      <c r="G187" s="69">
        <v>1453841.0499999989</v>
      </c>
      <c r="H187" s="70">
        <v>97.344266170682531</v>
      </c>
      <c r="I187" s="70">
        <v>21.386636366384248</v>
      </c>
      <c r="J187" s="69">
        <v>1152631.2999999998</v>
      </c>
      <c r="K187" s="69">
        <v>1140353.3399999999</v>
      </c>
      <c r="L187" s="69">
        <v>1089879.4899999998</v>
      </c>
      <c r="M187" s="69">
        <v>1188417.2199999997</v>
      </c>
      <c r="N187" s="69">
        <v>1668733.7</v>
      </c>
      <c r="O187" s="69">
        <v>1534373.1099999999</v>
      </c>
      <c r="P187" s="69">
        <v>1037093.49</v>
      </c>
      <c r="Q187" s="69">
        <v>986722.7799999998</v>
      </c>
      <c r="R187" s="69">
        <v>1703030.6099999996</v>
      </c>
      <c r="S187" s="69">
        <v>1172934.54</v>
      </c>
      <c r="T187" s="69">
        <v>1229124.6500000004</v>
      </c>
      <c r="U187" s="69">
        <v>1362023.5699999996</v>
      </c>
      <c r="V187" s="69">
        <v>760806.25</v>
      </c>
      <c r="W187" s="70">
        <v>104.6953111375406</v>
      </c>
      <c r="X187" s="70">
        <v>105.94303719658571</v>
      </c>
      <c r="Y187" s="70">
        <v>105.03989816934745</v>
      </c>
      <c r="Z187" s="71">
        <v>95.020707317867419</v>
      </c>
      <c r="AA187" s="71">
        <v>105.01327914459688</v>
      </c>
      <c r="AB187" s="71">
        <v>101.84159229093423</v>
      </c>
      <c r="AC187" s="71">
        <v>104.58252439269835</v>
      </c>
      <c r="AD187" s="71">
        <v>92.848491642007374</v>
      </c>
      <c r="AE187" s="71">
        <v>94.743082826567672</v>
      </c>
      <c r="AF187" s="71">
        <v>97.014812676050468</v>
      </c>
      <c r="AG187" s="71">
        <v>91.84314709598894</v>
      </c>
      <c r="AH187" s="71">
        <v>101.91497795516528</v>
      </c>
      <c r="AI187" s="71">
        <v>102.64311028616</v>
      </c>
      <c r="AJ187" s="71">
        <v>6.5063445047193635</v>
      </c>
      <c r="AK187" s="71">
        <v>2.8029870939172419E-2</v>
      </c>
      <c r="AL187" s="71">
        <v>4.0905699169573762</v>
      </c>
      <c r="AM187" s="71">
        <v>0.30749575220705427</v>
      </c>
      <c r="AN187" s="71">
        <v>4.5877862547098136</v>
      </c>
      <c r="AO187" s="71">
        <v>8.919192184780389</v>
      </c>
      <c r="AP187" s="71">
        <v>9.6876146717915326</v>
      </c>
      <c r="AQ187" s="71">
        <v>19.491791719825358</v>
      </c>
      <c r="AR187" s="71">
        <v>64.164954685744078</v>
      </c>
      <c r="AS187" s="71">
        <v>-12.546488646215693</v>
      </c>
      <c r="AT187" s="71">
        <v>20.843799214705115</v>
      </c>
      <c r="AU187" s="71">
        <v>30.879958575768551</v>
      </c>
      <c r="AV187" s="72">
        <v>28.896143209351056</v>
      </c>
      <c r="AW187" s="73">
        <v>70412.85999999987</v>
      </c>
      <c r="AX187" s="73">
        <v>319.54999999981374</v>
      </c>
      <c r="AY187" s="73">
        <v>42830.279999999795</v>
      </c>
      <c r="AZ187" s="73">
        <v>3643.1299999996554</v>
      </c>
      <c r="BA187" s="73">
        <v>73199.689999999711</v>
      </c>
      <c r="BB187" s="73">
        <v>147481.43999999971</v>
      </c>
      <c r="BC187" s="73">
        <v>91596.140000000014</v>
      </c>
      <c r="BD187" s="73">
        <v>160956.61999999988</v>
      </c>
      <c r="BE187" s="73">
        <v>665640.73999999976</v>
      </c>
      <c r="BF187" s="73">
        <v>-168274.66000000038</v>
      </c>
      <c r="BG187" s="73">
        <v>212006.14000000083</v>
      </c>
      <c r="BH187" s="73">
        <v>321357.30999999971</v>
      </c>
      <c r="BI187" s="73">
        <v>170558.76</v>
      </c>
      <c r="BJ187" s="71">
        <v>18.624570478284731</v>
      </c>
      <c r="BK187" s="71">
        <v>15.32835380953231</v>
      </c>
      <c r="BL187" s="71">
        <v>14.463084598482059</v>
      </c>
      <c r="BM187" s="71">
        <v>13.663262597215802</v>
      </c>
      <c r="BN187" s="71">
        <v>3.464171390993374</v>
      </c>
      <c r="BO187" s="71">
        <v>13.796945323613478</v>
      </c>
      <c r="BP187" s="71">
        <v>21.059816111962697</v>
      </c>
      <c r="BQ187" s="71">
        <v>21.723366602291474</v>
      </c>
      <c r="BR187" s="72">
        <v>15.027230470524295</v>
      </c>
      <c r="BS187" s="72">
        <v>15.450718387057332</v>
      </c>
      <c r="BT187" s="71">
        <v>16.490295846402049</v>
      </c>
      <c r="BU187" s="71">
        <v>16.199238352114559</v>
      </c>
      <c r="BV187" s="71">
        <v>14.752701113578862</v>
      </c>
      <c r="BW187" s="71">
        <v>15.699854909102445</v>
      </c>
      <c r="BX187" s="75">
        <v>30394</v>
      </c>
      <c r="BY187" s="75">
        <v>29330</v>
      </c>
      <c r="BZ187" s="75">
        <v>28251</v>
      </c>
      <c r="CA187" s="75">
        <v>29571</v>
      </c>
      <c r="CB187" s="75">
        <v>32555</v>
      </c>
      <c r="CC187" s="75">
        <v>33248</v>
      </c>
      <c r="CD187" s="75">
        <v>26848</v>
      </c>
      <c r="CE187" s="75">
        <v>25975</v>
      </c>
      <c r="CF187" s="75">
        <v>36303</v>
      </c>
      <c r="CG187" s="75">
        <v>31013</v>
      </c>
      <c r="CH187" s="75">
        <v>33524</v>
      </c>
      <c r="CI187" s="75">
        <v>36021</v>
      </c>
      <c r="CJ187" s="75">
        <v>19712</v>
      </c>
      <c r="CK187" s="75">
        <v>209396</v>
      </c>
      <c r="CL187" s="73">
        <v>1539991.6699999997</v>
      </c>
      <c r="CM187" s="73">
        <v>1692146.6799999997</v>
      </c>
      <c r="CN187" s="73">
        <v>1680735.96</v>
      </c>
      <c r="CO187" s="73">
        <v>1956048.8799999997</v>
      </c>
      <c r="CP187" s="73">
        <v>1813446.8400000005</v>
      </c>
      <c r="CQ187" s="73">
        <v>1845126.5499999998</v>
      </c>
      <c r="CR187" s="73">
        <v>1732400.7700000003</v>
      </c>
      <c r="CS187" s="73">
        <v>1691319.29</v>
      </c>
      <c r="CT187" s="73">
        <v>1886072.7099999995</v>
      </c>
      <c r="CU187" s="73">
        <v>1567625.5099999998</v>
      </c>
      <c r="CV187" s="73">
        <v>1466976.0600000003</v>
      </c>
      <c r="CW187" s="73">
        <v>1629723.08</v>
      </c>
      <c r="CX187" s="73">
        <v>1740058.7699999998</v>
      </c>
      <c r="CY187" s="77"/>
      <c r="CZ187" s="4">
        <v>527</v>
      </c>
      <c r="DA187" s="76" t="str">
        <f t="shared" si="10"/>
        <v>L527</v>
      </c>
      <c r="DB187" s="71">
        <v>2.0787103555013426</v>
      </c>
      <c r="DC187" s="71">
        <v>2.329912271279726</v>
      </c>
      <c r="DD187" s="71">
        <v>1.7654982900501295</v>
      </c>
      <c r="DE187" s="71">
        <v>1.4373325636951408</v>
      </c>
      <c r="DF187" s="71">
        <v>1.2067878220125763</v>
      </c>
      <c r="DG187" s="71">
        <v>0.5946631437472194</v>
      </c>
      <c r="DH187" s="71">
        <v>0.61899925049603877</v>
      </c>
      <c r="DI187" s="71">
        <v>0.64288787975033246</v>
      </c>
      <c r="DJ187" s="71">
        <v>0.25134872806967845</v>
      </c>
      <c r="DK187" s="71">
        <v>0.36355487950743198</v>
      </c>
      <c r="DL187" s="71">
        <v>0.31940850938162446</v>
      </c>
      <c r="DM187" s="71">
        <v>0.36925826865866346</v>
      </c>
      <c r="DN187" s="71">
        <v>0.14440282420320974</v>
      </c>
      <c r="DO187" s="71">
        <v>0.37981001813792853</v>
      </c>
      <c r="DQ187" s="71"/>
      <c r="DR187" s="71"/>
      <c r="DS187" s="71"/>
      <c r="DT187" s="71"/>
      <c r="DU187" s="71"/>
      <c r="DV187" s="71"/>
      <c r="DW187" s="71"/>
      <c r="DX187" s="71"/>
      <c r="DY187" s="71"/>
      <c r="DZ187" s="71"/>
      <c r="EA187" s="71"/>
      <c r="EB187" s="71"/>
      <c r="EC187" s="71"/>
      <c r="ED187" s="71"/>
    </row>
    <row r="188" spans="1:134">
      <c r="A188" s="4">
        <v>263</v>
      </c>
      <c r="B188" s="46" t="s">
        <v>1862</v>
      </c>
      <c r="C188" s="65" t="str">
        <f t="shared" si="9"/>
        <v>L263</v>
      </c>
      <c r="D188" s="69">
        <v>631893.07999999996</v>
      </c>
      <c r="E188" s="68">
        <v>6975211.120000002</v>
      </c>
      <c r="F188" s="69">
        <v>118339.19999999995</v>
      </c>
      <c r="G188" s="69">
        <v>1048456.6700000037</v>
      </c>
      <c r="H188" s="70">
        <v>93.357016670125176</v>
      </c>
      <c r="I188" s="70">
        <v>17.690232973967788</v>
      </c>
      <c r="J188" s="69">
        <v>1031031.1699999999</v>
      </c>
      <c r="K188" s="69">
        <v>841629.17999999993</v>
      </c>
      <c r="L188" s="69">
        <v>890388.18</v>
      </c>
      <c r="M188" s="69">
        <v>1057799.47</v>
      </c>
      <c r="N188" s="69">
        <v>1274294.5299999998</v>
      </c>
      <c r="O188" s="69">
        <v>1215881.6500000001</v>
      </c>
      <c r="P188" s="69">
        <v>831320.14000000013</v>
      </c>
      <c r="Q188" s="69">
        <v>849293.49000000011</v>
      </c>
      <c r="R188" s="69">
        <v>1867661.3900000001</v>
      </c>
      <c r="S188" s="69">
        <v>854631.08</v>
      </c>
      <c r="T188" s="69">
        <v>945204.21999999986</v>
      </c>
      <c r="U188" s="69">
        <v>995207.72</v>
      </c>
      <c r="V188" s="69">
        <v>631893.07999999996</v>
      </c>
      <c r="W188" s="70">
        <v>110.91338633605126</v>
      </c>
      <c r="X188" s="70">
        <v>93.885259778757842</v>
      </c>
      <c r="Y188" s="70">
        <v>97.475963374418171</v>
      </c>
      <c r="Z188" s="71">
        <v>101.25817655040088</v>
      </c>
      <c r="AA188" s="71">
        <v>127.03887363451602</v>
      </c>
      <c r="AB188" s="71">
        <v>93.860886907784703</v>
      </c>
      <c r="AC188" s="71">
        <v>88.320197561832842</v>
      </c>
      <c r="AD188" s="71">
        <v>82.8576903177687</v>
      </c>
      <c r="AE188" s="71">
        <v>104.11715056876929</v>
      </c>
      <c r="AF188" s="71">
        <v>86.012214795941318</v>
      </c>
      <c r="AG188" s="71">
        <v>89.394959071596361</v>
      </c>
      <c r="AH188" s="71">
        <v>99.966646234534636</v>
      </c>
      <c r="AI188" s="71">
        <v>95.023447408965538</v>
      </c>
      <c r="AJ188" s="71">
        <v>2.828916496138878</v>
      </c>
      <c r="AK188" s="71">
        <v>-6.649474763999752</v>
      </c>
      <c r="AL188" s="71">
        <v>-3.4256339037793682</v>
      </c>
      <c r="AM188" s="71">
        <v>-5.1901754457668421</v>
      </c>
      <c r="AN188" s="71">
        <v>17.522160903072816</v>
      </c>
      <c r="AO188" s="71">
        <v>-7.7706185397563576E-2</v>
      </c>
      <c r="AP188" s="71">
        <v>-6.3120271931740746</v>
      </c>
      <c r="AQ188" s="71">
        <v>5.9571518619033759</v>
      </c>
      <c r="AR188" s="71">
        <v>112.07183076016007</v>
      </c>
      <c r="AS188" s="71">
        <v>-33.345144004934703</v>
      </c>
      <c r="AT188" s="71">
        <v>18.610393338643139</v>
      </c>
      <c r="AU188" s="71">
        <v>30.163687283696248</v>
      </c>
      <c r="AV188" s="72">
        <v>23.04319071642491</v>
      </c>
      <c r="AW188" s="73">
        <v>28364.59999999986</v>
      </c>
      <c r="AX188" s="73">
        <v>-59950.29999999993</v>
      </c>
      <c r="AY188" s="73">
        <v>-31583.369999999995</v>
      </c>
      <c r="AZ188" s="73">
        <v>-57907.129999999888</v>
      </c>
      <c r="BA188" s="73">
        <v>191646.4299999997</v>
      </c>
      <c r="BB188" s="73">
        <v>16654.429999999702</v>
      </c>
      <c r="BC188" s="73">
        <v>-56008.420000000042</v>
      </c>
      <c r="BD188" s="73">
        <v>47749.210000000079</v>
      </c>
      <c r="BE188" s="73">
        <v>986987.43000000017</v>
      </c>
      <c r="BF188" s="73">
        <v>-427542.69000000029</v>
      </c>
      <c r="BG188" s="73">
        <v>148305.9099999998</v>
      </c>
      <c r="BH188" s="73">
        <v>230626.02999999991</v>
      </c>
      <c r="BI188" s="73">
        <v>118339.19999999995</v>
      </c>
      <c r="BJ188" s="71">
        <v>17.394765586905272</v>
      </c>
      <c r="BK188" s="71">
        <v>14.814484110503042</v>
      </c>
      <c r="BL188" s="71">
        <v>11.954341477475566</v>
      </c>
      <c r="BM188" s="71">
        <v>15.41734855960944</v>
      </c>
      <c r="BN188" s="71">
        <v>2.2271938800357374</v>
      </c>
      <c r="BO188" s="71">
        <v>11.361667515680679</v>
      </c>
      <c r="BP188" s="71">
        <v>21.131447852491362</v>
      </c>
      <c r="BQ188" s="71">
        <v>23.652118764078672</v>
      </c>
      <c r="BR188" s="72">
        <v>12.396882496119961</v>
      </c>
      <c r="BS188" s="72">
        <v>14.58909048212378</v>
      </c>
      <c r="BT188" s="71">
        <v>17.980711703259512</v>
      </c>
      <c r="BU188" s="71">
        <v>17.317649706147726</v>
      </c>
      <c r="BV188" s="71">
        <v>15.232050580460804</v>
      </c>
      <c r="BW188" s="71">
        <v>15.247893806995432</v>
      </c>
      <c r="BX188" s="75">
        <v>20773</v>
      </c>
      <c r="BY188" s="75">
        <v>15607</v>
      </c>
      <c r="BZ188" s="75">
        <v>16867</v>
      </c>
      <c r="CA188" s="75">
        <v>18711</v>
      </c>
      <c r="CB188" s="75">
        <v>19244</v>
      </c>
      <c r="CC188" s="75">
        <v>21277</v>
      </c>
      <c r="CD188" s="75">
        <v>15856</v>
      </c>
      <c r="CE188" s="75">
        <v>15772</v>
      </c>
      <c r="CF188" s="75">
        <v>23215</v>
      </c>
      <c r="CG188" s="75">
        <v>15603</v>
      </c>
      <c r="CH188" s="75">
        <v>17230</v>
      </c>
      <c r="CI188" s="75">
        <v>19776</v>
      </c>
      <c r="CJ188" s="75">
        <v>11090</v>
      </c>
      <c r="CK188" s="75">
        <v>118542</v>
      </c>
      <c r="CL188" s="73">
        <v>1753214.45</v>
      </c>
      <c r="CM188" s="73">
        <v>1780006.5099999998</v>
      </c>
      <c r="CN188" s="73">
        <v>1818656.0899999996</v>
      </c>
      <c r="CO188" s="73">
        <v>2230097.86</v>
      </c>
      <c r="CP188" s="73">
        <v>1980928.27</v>
      </c>
      <c r="CQ188" s="73">
        <v>1897964.9200000004</v>
      </c>
      <c r="CR188" s="73">
        <v>2561974.02</v>
      </c>
      <c r="CS188" s="73">
        <v>3016023.2699999996</v>
      </c>
      <c r="CT188" s="73">
        <v>2122954.060000001</v>
      </c>
      <c r="CU188" s="73">
        <v>1889489.41</v>
      </c>
      <c r="CV188" s="73">
        <v>1668255.89</v>
      </c>
      <c r="CW188" s="73">
        <v>1681110.0899999996</v>
      </c>
      <c r="CX188" s="73">
        <v>1878012.1500000001</v>
      </c>
      <c r="CY188" s="77"/>
      <c r="CZ188" s="4">
        <v>263</v>
      </c>
      <c r="DA188" s="76" t="str">
        <f t="shared" si="10"/>
        <v>L263</v>
      </c>
      <c r="DB188" s="71">
        <v>1.5054090416915025</v>
      </c>
      <c r="DC188" s="71">
        <v>0.95064667155875437</v>
      </c>
      <c r="DD188" s="71">
        <v>0.71645566930892557</v>
      </c>
      <c r="DE188" s="71">
        <v>0.58452224202640068</v>
      </c>
      <c r="DF188" s="71">
        <v>0.72332279192287385</v>
      </c>
      <c r="DG188" s="71">
        <v>0.26753618665640783</v>
      </c>
      <c r="DH188" s="71">
        <v>0.33942801574504811</v>
      </c>
      <c r="DI188" s="71">
        <v>0.4380128908780016</v>
      </c>
      <c r="DJ188" s="71">
        <v>0.22789822986095779</v>
      </c>
      <c r="DK188" s="71">
        <v>0.14827241086248957</v>
      </c>
      <c r="DL188" s="71">
        <v>0.25605863631504505</v>
      </c>
      <c r="DM188" s="71">
        <v>0.16719507577134482</v>
      </c>
      <c r="DN188" s="71">
        <v>0.12093988968156152</v>
      </c>
      <c r="DO188" s="71">
        <v>0.24331843039788464</v>
      </c>
      <c r="DQ188" s="71"/>
      <c r="DR188" s="71"/>
      <c r="DS188" s="71"/>
      <c r="DT188" s="71"/>
      <c r="DU188" s="71"/>
      <c r="DV188" s="71"/>
      <c r="DW188" s="71"/>
      <c r="DX188" s="71"/>
      <c r="DY188" s="71"/>
      <c r="DZ188" s="71"/>
      <c r="EA188" s="71"/>
      <c r="EB188" s="71"/>
      <c r="EC188" s="71"/>
      <c r="ED188" s="71"/>
    </row>
    <row r="189" spans="1:134">
      <c r="A189" s="4">
        <v>269</v>
      </c>
      <c r="B189" s="46" t="s">
        <v>1871</v>
      </c>
      <c r="C189" s="65" t="str">
        <f t="shared" si="9"/>
        <v>L269</v>
      </c>
      <c r="D189" s="69">
        <v>355998.83999999997</v>
      </c>
      <c r="E189" s="68">
        <v>4605676.7599999988</v>
      </c>
      <c r="F189" s="69">
        <v>22643.760000000009</v>
      </c>
      <c r="G189" s="69">
        <v>814430.28000000026</v>
      </c>
      <c r="H189" s="70">
        <v>93.180031103650123</v>
      </c>
      <c r="I189" s="70">
        <v>21.481860498819394</v>
      </c>
      <c r="J189" s="69">
        <v>617516.66999999981</v>
      </c>
      <c r="K189" s="69">
        <v>616712.97000000009</v>
      </c>
      <c r="L189" s="69">
        <v>551395.34</v>
      </c>
      <c r="M189" s="69">
        <v>617169.42999999982</v>
      </c>
      <c r="N189" s="69">
        <v>945193.3899999999</v>
      </c>
      <c r="O189" s="69">
        <v>980333.73999999987</v>
      </c>
      <c r="P189" s="69">
        <v>506307.48999999993</v>
      </c>
      <c r="Q189" s="69">
        <v>498977.8</v>
      </c>
      <c r="R189" s="69">
        <v>1495957.2800000003</v>
      </c>
      <c r="S189" s="69">
        <v>564023.30000000005</v>
      </c>
      <c r="T189" s="69">
        <v>572525.64000000013</v>
      </c>
      <c r="U189" s="69">
        <v>611886.4099999998</v>
      </c>
      <c r="V189" s="69">
        <v>355998.83999999997</v>
      </c>
      <c r="W189" s="70">
        <v>104.85588147676017</v>
      </c>
      <c r="X189" s="70">
        <v>105.95188892052722</v>
      </c>
      <c r="Y189" s="70">
        <v>96.296716743379292</v>
      </c>
      <c r="Z189" s="71">
        <v>88.636555842763471</v>
      </c>
      <c r="AA189" s="71">
        <v>104.45612746045063</v>
      </c>
      <c r="AB189" s="71">
        <v>96.310457730059071</v>
      </c>
      <c r="AC189" s="71">
        <v>90.643260730474395</v>
      </c>
      <c r="AD189" s="71">
        <v>89.39343442369946</v>
      </c>
      <c r="AE189" s="71">
        <v>110.49998042816618</v>
      </c>
      <c r="AF189" s="71">
        <v>71.50087551296923</v>
      </c>
      <c r="AG189" s="71">
        <v>88.872203567311772</v>
      </c>
      <c r="AH189" s="71">
        <v>98.895967103241503</v>
      </c>
      <c r="AI189" s="71">
        <v>84.671385808433925</v>
      </c>
      <c r="AJ189" s="71">
        <v>4.3191365831912965</v>
      </c>
      <c r="AK189" s="71">
        <v>-0.78058792354772644</v>
      </c>
      <c r="AL189" s="71">
        <v>-1.3302332321401766</v>
      </c>
      <c r="AM189" s="71">
        <v>-3.2276737403706068</v>
      </c>
      <c r="AN189" s="71">
        <v>0.99708822460813362</v>
      </c>
      <c r="AO189" s="71">
        <v>-0.30527015309739225</v>
      </c>
      <c r="AP189" s="71">
        <v>-4.6762794657348898</v>
      </c>
      <c r="AQ189" s="71">
        <v>15.54985618034328</v>
      </c>
      <c r="AR189" s="71">
        <v>153.50540628426336</v>
      </c>
      <c r="AS189" s="71">
        <v>-40.226253783076714</v>
      </c>
      <c r="AT189" s="71">
        <v>17.459316735799813</v>
      </c>
      <c r="AU189" s="71">
        <v>29.148060194843751</v>
      </c>
      <c r="AV189" s="72">
        <v>6.7926848452406929</v>
      </c>
      <c r="AW189" s="73">
        <v>25567.10999999987</v>
      </c>
      <c r="AX189" s="73">
        <v>-4851.8599999998696</v>
      </c>
      <c r="AY189" s="73">
        <v>-7433.7299999999814</v>
      </c>
      <c r="AZ189" s="73">
        <v>-20584.620000000228</v>
      </c>
      <c r="BA189" s="73">
        <v>9331.3699999996461</v>
      </c>
      <c r="BB189" s="73">
        <v>7844.5300000000279</v>
      </c>
      <c r="BC189" s="73">
        <v>-24837.840000000142</v>
      </c>
      <c r="BD189" s="73">
        <v>67148.789999999979</v>
      </c>
      <c r="BE189" s="73">
        <v>905848.65000000026</v>
      </c>
      <c r="BF189" s="73">
        <v>-379573.73999999987</v>
      </c>
      <c r="BG189" s="73">
        <v>85101.010000000068</v>
      </c>
      <c r="BH189" s="73">
        <v>138099.64999999991</v>
      </c>
      <c r="BI189" s="73">
        <v>22643.760000000009</v>
      </c>
      <c r="BJ189" s="71">
        <v>16.443396694797173</v>
      </c>
      <c r="BK189" s="71">
        <v>14.321682673399874</v>
      </c>
      <c r="BL189" s="71">
        <v>14.366603343142089</v>
      </c>
      <c r="BM189" s="71">
        <v>13.397265513702528</v>
      </c>
      <c r="BN189" s="71">
        <v>1.5779513704422667</v>
      </c>
      <c r="BO189" s="71">
        <v>3.3112890318243506</v>
      </c>
      <c r="BP189" s="71">
        <v>19.069487487091976</v>
      </c>
      <c r="BQ189" s="71">
        <v>19.930176275469648</v>
      </c>
      <c r="BR189" s="72">
        <v>12.860894016003668</v>
      </c>
      <c r="BS189" s="72">
        <v>13.84688701172545</v>
      </c>
      <c r="BT189" s="71">
        <v>17.600154240283068</v>
      </c>
      <c r="BU189" s="71">
        <v>16.998618223023325</v>
      </c>
      <c r="BV189" s="71">
        <v>15.601360706768137</v>
      </c>
      <c r="BW189" s="71">
        <v>14.120052557230679</v>
      </c>
      <c r="BX189" s="75">
        <v>18468</v>
      </c>
      <c r="BY189" s="75">
        <v>19335</v>
      </c>
      <c r="BZ189" s="75">
        <v>16625</v>
      </c>
      <c r="CA189" s="75">
        <v>17828</v>
      </c>
      <c r="CB189" s="75">
        <v>23592</v>
      </c>
      <c r="CC189" s="75">
        <v>22441</v>
      </c>
      <c r="CD189" s="75">
        <v>15591</v>
      </c>
      <c r="CE189" s="75">
        <v>15203</v>
      </c>
      <c r="CF189" s="75">
        <v>26372</v>
      </c>
      <c r="CG189" s="75">
        <v>17816</v>
      </c>
      <c r="CH189" s="75">
        <v>17967</v>
      </c>
      <c r="CI189" s="75">
        <v>17745</v>
      </c>
      <c r="CJ189" s="75">
        <v>10677</v>
      </c>
      <c r="CK189" s="75">
        <v>121371</v>
      </c>
      <c r="CL189" s="73">
        <v>1743185.3100000003</v>
      </c>
      <c r="CM189" s="73">
        <v>1582924.3599999996</v>
      </c>
      <c r="CN189" s="73">
        <v>1684350.2399999995</v>
      </c>
      <c r="CO189" s="73">
        <v>1727747.0399999996</v>
      </c>
      <c r="CP189" s="73">
        <v>1603848.6899999995</v>
      </c>
      <c r="CQ189" s="73">
        <v>1294099.4199999997</v>
      </c>
      <c r="CR189" s="73">
        <v>1320293.9600000002</v>
      </c>
      <c r="CS189" s="73">
        <v>1856654.9500000002</v>
      </c>
      <c r="CT189" s="73">
        <v>1402932.5999999996</v>
      </c>
      <c r="CU189" s="73">
        <v>1229039.6800000002</v>
      </c>
      <c r="CV189" s="73">
        <v>1338161.0400000003</v>
      </c>
      <c r="CW189" s="73">
        <v>1395394.1800000002</v>
      </c>
      <c r="CX189" s="73">
        <v>1252885.3500000003</v>
      </c>
      <c r="CY189" s="77"/>
      <c r="CZ189" s="4">
        <v>269</v>
      </c>
      <c r="DA189" s="76" t="str">
        <f t="shared" si="10"/>
        <v>L269</v>
      </c>
      <c r="DB189" s="71">
        <v>1.4887584573228156</v>
      </c>
      <c r="DC189" s="71">
        <v>0.40684930313098272</v>
      </c>
      <c r="DD189" s="71">
        <v>0.49981604235914301</v>
      </c>
      <c r="DE189" s="71">
        <v>0.56257714465697239</v>
      </c>
      <c r="DF189" s="71">
        <v>0.78087185608479703</v>
      </c>
      <c r="DG189" s="71">
        <v>0.19058869134198714</v>
      </c>
      <c r="DH189" s="71">
        <v>0.14481860972698674</v>
      </c>
      <c r="DI189" s="71">
        <v>0.10521046082107709</v>
      </c>
      <c r="DJ189" s="71">
        <v>0.1033065495635596</v>
      </c>
      <c r="DK189" s="71">
        <v>0.25378115302234289</v>
      </c>
      <c r="DL189" s="71">
        <v>3.6074358525037417E-2</v>
      </c>
      <c r="DM189" s="71">
        <v>3.897454742733885E-2</v>
      </c>
      <c r="DN189" s="71">
        <v>5.5803270198370412E-2</v>
      </c>
      <c r="DO189" s="71">
        <v>0.10501162001080674</v>
      </c>
      <c r="DQ189" s="71"/>
      <c r="DR189" s="71"/>
      <c r="DS189" s="71"/>
      <c r="DT189" s="71"/>
      <c r="DU189" s="71"/>
      <c r="DV189" s="71"/>
      <c r="DW189" s="71"/>
      <c r="DX189" s="71"/>
      <c r="DY189" s="71"/>
      <c r="DZ189" s="71"/>
      <c r="EA189" s="71"/>
      <c r="EB189" s="71"/>
      <c r="EC189" s="71"/>
      <c r="ED189" s="71"/>
    </row>
    <row r="190" spans="1:134">
      <c r="A190" s="4">
        <v>257</v>
      </c>
      <c r="B190" s="46" t="s">
        <v>1878</v>
      </c>
      <c r="C190" s="65" t="str">
        <f t="shared" si="9"/>
        <v>L257</v>
      </c>
      <c r="D190" s="69">
        <v>503362.17000000004</v>
      </c>
      <c r="E190" s="68">
        <v>4989145.1800000016</v>
      </c>
      <c r="F190" s="69">
        <v>42146.73000000004</v>
      </c>
      <c r="G190" s="69">
        <v>-340076.64999999758</v>
      </c>
      <c r="H190" s="70">
        <v>75.525642326638931</v>
      </c>
      <c r="I190" s="70">
        <v>-6.3813566191895159</v>
      </c>
      <c r="J190" s="69">
        <v>857698.27999999991</v>
      </c>
      <c r="K190" s="69">
        <v>705943.6</v>
      </c>
      <c r="L190" s="69">
        <v>645594.74999999977</v>
      </c>
      <c r="M190" s="69">
        <v>694187.02</v>
      </c>
      <c r="N190" s="69">
        <v>836341.66000000015</v>
      </c>
      <c r="O190" s="69">
        <v>931031.95000000007</v>
      </c>
      <c r="P190" s="69">
        <v>503037.12</v>
      </c>
      <c r="Q190" s="69">
        <v>566644.87</v>
      </c>
      <c r="R190" s="69">
        <v>1116615.6299999999</v>
      </c>
      <c r="S190" s="69">
        <v>740824.07999999984</v>
      </c>
      <c r="T190" s="69">
        <v>762441.44</v>
      </c>
      <c r="U190" s="69">
        <v>796219.87</v>
      </c>
      <c r="V190" s="69">
        <v>503362.17000000004</v>
      </c>
      <c r="W190" s="70">
        <v>101.52391237263099</v>
      </c>
      <c r="X190" s="70">
        <v>80.766815923082021</v>
      </c>
      <c r="Y190" s="70">
        <v>76.646302051908208</v>
      </c>
      <c r="Z190" s="71">
        <v>71.36198358164232</v>
      </c>
      <c r="AA190" s="71">
        <v>102.8967088496281</v>
      </c>
      <c r="AB190" s="71">
        <v>98.039008077252504</v>
      </c>
      <c r="AC190" s="71">
        <v>56.016896068290265</v>
      </c>
      <c r="AD190" s="71">
        <v>59.364162275550669</v>
      </c>
      <c r="AE190" s="71">
        <v>83.585552601306659</v>
      </c>
      <c r="AF190" s="71">
        <v>88.72396816738275</v>
      </c>
      <c r="AG190" s="71">
        <v>75.396848914286778</v>
      </c>
      <c r="AH190" s="71">
        <v>79.305056159511864</v>
      </c>
      <c r="AI190" s="71">
        <v>88.736223417385233</v>
      </c>
      <c r="AJ190" s="71">
        <v>-5.1722793284198492</v>
      </c>
      <c r="AK190" s="71">
        <v>-20.288589200474384</v>
      </c>
      <c r="AL190" s="71">
        <v>-22.414119447174517</v>
      </c>
      <c r="AM190" s="71">
        <v>-33.183785544085012</v>
      </c>
      <c r="AN190" s="71">
        <v>-26.436776816982434</v>
      </c>
      <c r="AO190" s="71">
        <v>-25.889306558496482</v>
      </c>
      <c r="AP190" s="71">
        <v>-41.300333189963482</v>
      </c>
      <c r="AQ190" s="71">
        <v>-24.714442743855425</v>
      </c>
      <c r="AR190" s="71">
        <v>49.467874507961525</v>
      </c>
      <c r="AS190" s="71">
        <v>-24.306682270481339</v>
      </c>
      <c r="AT190" s="71">
        <v>-0.43826329318195079</v>
      </c>
      <c r="AU190" s="71">
        <v>3.836463346851815</v>
      </c>
      <c r="AV190" s="72">
        <v>9.1381871344116341</v>
      </c>
      <c r="AW190" s="73">
        <v>-46782.260000000126</v>
      </c>
      <c r="AX190" s="73">
        <v>-179680.67000000004</v>
      </c>
      <c r="AY190" s="73">
        <v>-186508.65000000014</v>
      </c>
      <c r="AZ190" s="73">
        <v>-344762.92000000016</v>
      </c>
      <c r="BA190" s="73">
        <v>-299819.66999999969</v>
      </c>
      <c r="BB190" s="73">
        <v>-315881.66000000003</v>
      </c>
      <c r="BC190" s="73">
        <v>-353930.47000000009</v>
      </c>
      <c r="BD190" s="73">
        <v>-186015.92000000004</v>
      </c>
      <c r="BE190" s="73">
        <v>369555.00999999989</v>
      </c>
      <c r="BF190" s="73">
        <v>-237893.86000000022</v>
      </c>
      <c r="BG190" s="73">
        <v>-3356.2100000000792</v>
      </c>
      <c r="BH190" s="73">
        <v>29418.069999999949</v>
      </c>
      <c r="BI190" s="73">
        <v>42146.73000000004</v>
      </c>
      <c r="BJ190" s="71">
        <v>20.1187484080668</v>
      </c>
      <c r="BK190" s="71">
        <v>16.736998209317001</v>
      </c>
      <c r="BL190" s="71">
        <v>13.545095579804205</v>
      </c>
      <c r="BM190" s="71">
        <v>16.050567081342589</v>
      </c>
      <c r="BN190" s="71">
        <v>4.1476170262181835</v>
      </c>
      <c r="BO190" s="71">
        <v>7.3423953408440479</v>
      </c>
      <c r="BP190" s="71">
        <v>22.54859067830343</v>
      </c>
      <c r="BQ190" s="71">
        <v>21.96885968101525</v>
      </c>
      <c r="BR190" s="72">
        <v>15.60231041253807</v>
      </c>
      <c r="BS190" s="72">
        <v>14.097315263519445</v>
      </c>
      <c r="BT190" s="71">
        <v>17.289978007635405</v>
      </c>
      <c r="BU190" s="71">
        <v>18.347972780458591</v>
      </c>
      <c r="BV190" s="71">
        <v>17.784190757145147</v>
      </c>
      <c r="BW190" s="71">
        <v>16.420194707037236</v>
      </c>
      <c r="BX190" s="75">
        <v>19071</v>
      </c>
      <c r="BY190" s="75">
        <v>15550</v>
      </c>
      <c r="BZ190" s="75">
        <v>14418</v>
      </c>
      <c r="CA190" s="75">
        <v>15761</v>
      </c>
      <c r="CB190" s="75">
        <v>17290</v>
      </c>
      <c r="CC190" s="75">
        <v>18978</v>
      </c>
      <c r="CD190" s="75">
        <v>13029</v>
      </c>
      <c r="CE190" s="75">
        <v>13644</v>
      </c>
      <c r="CF190" s="75">
        <v>20019</v>
      </c>
      <c r="CG190" s="75">
        <v>16072</v>
      </c>
      <c r="CH190" s="75">
        <v>18233</v>
      </c>
      <c r="CI190" s="75">
        <v>19589</v>
      </c>
      <c r="CJ190" s="75">
        <v>11756</v>
      </c>
      <c r="CK190" s="75">
        <v>112342</v>
      </c>
      <c r="CL190" s="73">
        <v>1403002.8199999998</v>
      </c>
      <c r="CM190" s="73">
        <v>1310173.7499999995</v>
      </c>
      <c r="CN190" s="73">
        <v>1292285.2699999998</v>
      </c>
      <c r="CO190" s="73">
        <v>1769759.6699999997</v>
      </c>
      <c r="CP190" s="73">
        <v>1985337.8299999989</v>
      </c>
      <c r="CQ190" s="73">
        <v>1353068.2500000002</v>
      </c>
      <c r="CR190" s="73">
        <v>1753935.58</v>
      </c>
      <c r="CS190" s="73">
        <v>2429974.7300000004</v>
      </c>
      <c r="CT190" s="73">
        <v>2165046.35</v>
      </c>
      <c r="CU190" s="73">
        <v>2063127.7799999996</v>
      </c>
      <c r="CV190" s="73">
        <v>2116310.4</v>
      </c>
      <c r="CW190" s="73">
        <v>1707903.4900000002</v>
      </c>
      <c r="CX190" s="73">
        <v>1750157.15</v>
      </c>
      <c r="CY190" s="77"/>
      <c r="CZ190" s="4">
        <v>257</v>
      </c>
      <c r="DA190" s="76" t="str">
        <f t="shared" si="10"/>
        <v>L257</v>
      </c>
      <c r="DB190" s="71">
        <v>0.79495253103957964</v>
      </c>
      <c r="DC190" s="71">
        <v>1.4156551098799397</v>
      </c>
      <c r="DD190" s="71">
        <v>0.64479152894490044</v>
      </c>
      <c r="DE190" s="71">
        <v>0.43620294301857837</v>
      </c>
      <c r="DF190" s="71">
        <v>0.90803174007980714</v>
      </c>
      <c r="DG190" s="71">
        <v>0.40838493010209753</v>
      </c>
      <c r="DH190" s="71">
        <v>0.16357238363497789</v>
      </c>
      <c r="DI190" s="71">
        <v>0.31204096006382548</v>
      </c>
      <c r="DJ190" s="71">
        <v>0.1948333772719115</v>
      </c>
      <c r="DK190" s="71">
        <v>0.31149874698131941</v>
      </c>
      <c r="DL190" s="71">
        <v>0.53184029026647617</v>
      </c>
      <c r="DM190" s="71">
        <v>5.646708884636277E-2</v>
      </c>
      <c r="DN190" s="71">
        <v>0.10592756451738748</v>
      </c>
      <c r="DO190" s="71">
        <v>0.24277141620408599</v>
      </c>
      <c r="DQ190" s="71"/>
      <c r="DR190" s="71"/>
      <c r="DS190" s="71"/>
      <c r="DT190" s="71"/>
      <c r="DU190" s="71"/>
      <c r="DV190" s="71"/>
      <c r="DW190" s="71"/>
      <c r="DX190" s="71"/>
      <c r="DY190" s="71"/>
      <c r="DZ190" s="71"/>
      <c r="EA190" s="71"/>
      <c r="EB190" s="71"/>
      <c r="EC190" s="71"/>
      <c r="ED190" s="71"/>
    </row>
    <row r="191" spans="1:134">
      <c r="A191" s="4">
        <v>285</v>
      </c>
      <c r="B191" s="46" t="s">
        <v>1885</v>
      </c>
      <c r="C191" s="65" t="str">
        <f t="shared" si="9"/>
        <v>L285</v>
      </c>
      <c r="D191" s="69">
        <v>343497.26999999996</v>
      </c>
      <c r="E191" s="68">
        <v>3498852.939999999</v>
      </c>
      <c r="F191" s="69">
        <v>67580.049999999988</v>
      </c>
      <c r="G191" s="69">
        <v>111361.97999999905</v>
      </c>
      <c r="H191" s="70">
        <v>84.819341917051901</v>
      </c>
      <c r="I191" s="70">
        <v>3.2874472969810942</v>
      </c>
      <c r="J191" s="69">
        <v>523368.25999999995</v>
      </c>
      <c r="K191" s="69">
        <v>449813.04</v>
      </c>
      <c r="L191" s="69">
        <v>453279.00999999989</v>
      </c>
      <c r="M191" s="69">
        <v>543118.02999999991</v>
      </c>
      <c r="N191" s="69">
        <v>721624.22</v>
      </c>
      <c r="O191" s="69">
        <v>793518.42999999993</v>
      </c>
      <c r="P191" s="69">
        <v>443382.82</v>
      </c>
      <c r="Q191" s="69">
        <v>408880.67000000004</v>
      </c>
      <c r="R191" s="69">
        <v>918770.55000000028</v>
      </c>
      <c r="S191" s="69">
        <v>384945.62</v>
      </c>
      <c r="T191" s="69">
        <v>492033.27999999985</v>
      </c>
      <c r="U191" s="69">
        <v>507342.72999999986</v>
      </c>
      <c r="V191" s="69">
        <v>343497.26999999996</v>
      </c>
      <c r="W191" s="70">
        <v>94.534758500838862</v>
      </c>
      <c r="X191" s="70">
        <v>85.11461341978152</v>
      </c>
      <c r="Y191" s="70">
        <v>93.248955489276469</v>
      </c>
      <c r="Z191" s="71">
        <v>95.478648558114472</v>
      </c>
      <c r="AA191" s="71">
        <v>90.111381184076649</v>
      </c>
      <c r="AB191" s="71">
        <v>102.74707815590722</v>
      </c>
      <c r="AC191" s="71">
        <v>75.205213534599835</v>
      </c>
      <c r="AD191" s="71">
        <v>81.759449349171348</v>
      </c>
      <c r="AE191" s="71">
        <v>89.878985649131366</v>
      </c>
      <c r="AF191" s="71">
        <v>68.747671066895094</v>
      </c>
      <c r="AG191" s="71">
        <v>83.752941801831639</v>
      </c>
      <c r="AH191" s="71">
        <v>95.871483107101511</v>
      </c>
      <c r="AI191" s="71">
        <v>102.06237975652463</v>
      </c>
      <c r="AJ191" s="71">
        <v>-20.338772228831992</v>
      </c>
      <c r="AK191" s="71">
        <v>-27.722669026436485</v>
      </c>
      <c r="AL191" s="71">
        <v>-31.970832460729682</v>
      </c>
      <c r="AM191" s="71">
        <v>-28.961792954763677</v>
      </c>
      <c r="AN191" s="71">
        <v>-32.817924961332508</v>
      </c>
      <c r="AO191" s="71">
        <v>-18.520921590658524</v>
      </c>
      <c r="AP191" s="71">
        <v>-26.128038897676998</v>
      </c>
      <c r="AQ191" s="71">
        <v>2.528691712667186</v>
      </c>
      <c r="AR191" s="71">
        <v>98.569778452954068</v>
      </c>
      <c r="AS191" s="71">
        <v>-50.480935348398212</v>
      </c>
      <c r="AT191" s="71">
        <v>7.2416218954097111</v>
      </c>
      <c r="AU191" s="71">
        <v>22.634761302465289</v>
      </c>
      <c r="AV191" s="72">
        <v>24.492871448907749</v>
      </c>
      <c r="AW191" s="73">
        <v>-133624.1999999999</v>
      </c>
      <c r="AX191" s="73">
        <v>-172530.13999999996</v>
      </c>
      <c r="AY191" s="73">
        <v>-213021.96999999997</v>
      </c>
      <c r="AZ191" s="73">
        <v>-221425.52000000002</v>
      </c>
      <c r="BA191" s="73">
        <v>-352503.90999999968</v>
      </c>
      <c r="BB191" s="73">
        <v>-168683.43999999983</v>
      </c>
      <c r="BC191" s="73">
        <v>-156821.65999999997</v>
      </c>
      <c r="BD191" s="73">
        <v>10084.330000000133</v>
      </c>
      <c r="BE191" s="73">
        <v>456076.50000000035</v>
      </c>
      <c r="BF191" s="73">
        <v>-392422.9</v>
      </c>
      <c r="BG191" s="73">
        <v>33225.149999999849</v>
      </c>
      <c r="BH191" s="73">
        <v>93640.509999999835</v>
      </c>
      <c r="BI191" s="73">
        <v>67580.049999999988</v>
      </c>
      <c r="BJ191" s="71">
        <v>20.218127903170483</v>
      </c>
      <c r="BK191" s="71">
        <v>15.390142886105277</v>
      </c>
      <c r="BL191" s="71">
        <v>14.56103622427451</v>
      </c>
      <c r="BM191" s="71">
        <v>14.086894655556524</v>
      </c>
      <c r="BN191" s="71">
        <v>6.2550090430896539</v>
      </c>
      <c r="BO191" s="71">
        <v>9.0146247054207791</v>
      </c>
      <c r="BP191" s="71">
        <v>25.937516589290539</v>
      </c>
      <c r="BQ191" s="71">
        <v>26.621778542182234</v>
      </c>
      <c r="BR191" s="72">
        <v>20.447631337832036</v>
      </c>
      <c r="BS191" s="72">
        <v>19.060978763358268</v>
      </c>
      <c r="BT191" s="71">
        <v>18.281058326016677</v>
      </c>
      <c r="BU191" s="71">
        <v>18.469010969389942</v>
      </c>
      <c r="BV191" s="71">
        <v>16.498141133099296</v>
      </c>
      <c r="BW191" s="71">
        <v>19.246074221310177</v>
      </c>
      <c r="BX191" s="75">
        <v>12960</v>
      </c>
      <c r="BY191" s="75">
        <v>10686</v>
      </c>
      <c r="BZ191" s="75">
        <v>10515</v>
      </c>
      <c r="CA191" s="75">
        <v>11512</v>
      </c>
      <c r="CB191" s="75">
        <v>14232</v>
      </c>
      <c r="CC191" s="75">
        <v>16573</v>
      </c>
      <c r="CD191" s="75">
        <v>10516</v>
      </c>
      <c r="CE191" s="75">
        <v>10321</v>
      </c>
      <c r="CF191" s="75">
        <v>16371</v>
      </c>
      <c r="CG191" s="75">
        <v>9690</v>
      </c>
      <c r="CH191" s="75">
        <v>11295</v>
      </c>
      <c r="CI191" s="75">
        <v>11995</v>
      </c>
      <c r="CJ191" s="75">
        <v>8038</v>
      </c>
      <c r="CK191" s="75">
        <v>78226</v>
      </c>
      <c r="CL191" s="73">
        <v>920553.82999999984</v>
      </c>
      <c r="CM191" s="73">
        <v>927314.15</v>
      </c>
      <c r="CN191" s="73">
        <v>947416.6399999999</v>
      </c>
      <c r="CO191" s="73">
        <v>967606.56999999972</v>
      </c>
      <c r="CP191" s="73">
        <v>887864.62999999989</v>
      </c>
      <c r="CQ191" s="73">
        <v>843114.80999999994</v>
      </c>
      <c r="CR191" s="73">
        <v>842481.50999999978</v>
      </c>
      <c r="CS191" s="73">
        <v>1118028.2099999997</v>
      </c>
      <c r="CT191" s="73">
        <v>888695.6</v>
      </c>
      <c r="CU191" s="73">
        <v>871015.25999999989</v>
      </c>
      <c r="CV191" s="73">
        <v>759180.2799999998</v>
      </c>
      <c r="CW191" s="73">
        <v>805435.80999999994</v>
      </c>
      <c r="CX191" s="73">
        <v>755204.13</v>
      </c>
      <c r="CY191" s="77"/>
      <c r="CZ191" s="4">
        <v>285</v>
      </c>
      <c r="DA191" s="76" t="str">
        <f t="shared" si="10"/>
        <v>L285</v>
      </c>
      <c r="DB191" s="71">
        <v>2.0703621388598843</v>
      </c>
      <c r="DC191" s="71">
        <v>2.3722784330951749</v>
      </c>
      <c r="DD191" s="71">
        <v>0.42377009879069094</v>
      </c>
      <c r="DE191" s="71">
        <v>0.43267390265027217</v>
      </c>
      <c r="DF191" s="71">
        <v>0.82251468640983072</v>
      </c>
      <c r="DG191" s="71">
        <v>0.51260610782731608</v>
      </c>
      <c r="DH191" s="71">
        <v>0.22018323782883173</v>
      </c>
      <c r="DI191" s="71">
        <v>0.19855047802773987</v>
      </c>
      <c r="DJ191" s="71">
        <v>0.2766421976647489</v>
      </c>
      <c r="DK191" s="71">
        <v>0.28167757398543619</v>
      </c>
      <c r="DL191" s="71">
        <v>0.32123522579293928</v>
      </c>
      <c r="DM191" s="71">
        <v>0.29748713291413548</v>
      </c>
      <c r="DN191" s="71">
        <v>0.14756261162803147</v>
      </c>
      <c r="DO191" s="71">
        <v>0.25747948632690681</v>
      </c>
      <c r="DQ191" s="71"/>
      <c r="DR191" s="71"/>
      <c r="DS191" s="71"/>
      <c r="DT191" s="71"/>
      <c r="DU191" s="71"/>
      <c r="DV191" s="71"/>
      <c r="DW191" s="71"/>
      <c r="DX191" s="71"/>
      <c r="DY191" s="71"/>
      <c r="DZ191" s="71"/>
      <c r="EA191" s="71"/>
      <c r="EB191" s="71"/>
      <c r="EC191" s="71"/>
      <c r="ED191" s="71"/>
    </row>
    <row r="192" spans="1:134">
      <c r="A192" s="4">
        <v>270</v>
      </c>
      <c r="B192" s="46" t="s">
        <v>1893</v>
      </c>
      <c r="C192" s="65" t="str">
        <f t="shared" si="9"/>
        <v>L270</v>
      </c>
      <c r="D192" s="69">
        <v>851555.80999999994</v>
      </c>
      <c r="E192" s="68">
        <v>9836037.2399999984</v>
      </c>
      <c r="F192" s="69">
        <v>68101.389999999898</v>
      </c>
      <c r="G192" s="69">
        <v>1635561.8399999971</v>
      </c>
      <c r="H192" s="70">
        <v>98.242169622135208</v>
      </c>
      <c r="I192" s="70">
        <v>19.944719790269684</v>
      </c>
      <c r="J192" s="69">
        <v>1511265.4600000002</v>
      </c>
      <c r="K192" s="69">
        <v>1124173.53</v>
      </c>
      <c r="L192" s="69">
        <v>1039806.39</v>
      </c>
      <c r="M192" s="69">
        <v>1593570.8399999996</v>
      </c>
      <c r="N192" s="69">
        <v>2150679.4</v>
      </c>
      <c r="O192" s="69">
        <v>2002063.57</v>
      </c>
      <c r="P192" s="69">
        <v>1169781.97</v>
      </c>
      <c r="Q192" s="69">
        <v>1225630.1800000002</v>
      </c>
      <c r="R192" s="69">
        <v>2858706.79</v>
      </c>
      <c r="S192" s="69">
        <v>1148082.7599999998</v>
      </c>
      <c r="T192" s="69">
        <v>1252629.6800000004</v>
      </c>
      <c r="U192" s="69">
        <v>1329650.0499999998</v>
      </c>
      <c r="V192" s="69">
        <v>851555.80999999994</v>
      </c>
      <c r="W192" s="70">
        <v>125.53599417011905</v>
      </c>
      <c r="X192" s="70">
        <v>89.04096563498895</v>
      </c>
      <c r="Y192" s="70">
        <v>81.929211161871635</v>
      </c>
      <c r="Z192" s="71">
        <v>106.26623015306798</v>
      </c>
      <c r="AA192" s="71">
        <v>110.39363685126106</v>
      </c>
      <c r="AB192" s="71">
        <v>102.42173521897003</v>
      </c>
      <c r="AC192" s="71">
        <v>90.937978816234917</v>
      </c>
      <c r="AD192" s="71">
        <v>105.50152819366805</v>
      </c>
      <c r="AE192" s="71">
        <v>119.64541178626891</v>
      </c>
      <c r="AF192" s="71">
        <v>84.644980490185446</v>
      </c>
      <c r="AG192" s="71">
        <v>85.892840711031766</v>
      </c>
      <c r="AH192" s="71">
        <v>97.838438495254394</v>
      </c>
      <c r="AI192" s="71">
        <v>85.078469873594671</v>
      </c>
      <c r="AJ192" s="71">
        <v>0.28300054338399327</v>
      </c>
      <c r="AK192" s="71">
        <v>-10.124313904260706</v>
      </c>
      <c r="AL192" s="71">
        <v>-22.243174027590996</v>
      </c>
      <c r="AM192" s="71">
        <v>-15.377974226439727</v>
      </c>
      <c r="AN192" s="71">
        <v>-7.6355787688361598</v>
      </c>
      <c r="AO192" s="71">
        <v>-2.0626702891174742</v>
      </c>
      <c r="AP192" s="71">
        <v>-8.1772085678217472</v>
      </c>
      <c r="AQ192" s="71">
        <v>28.637059264665044</v>
      </c>
      <c r="AR192" s="71">
        <v>141.60991878411778</v>
      </c>
      <c r="AS192" s="71">
        <v>-35.44854006115272</v>
      </c>
      <c r="AT192" s="71">
        <v>8.8763793632885992</v>
      </c>
      <c r="AU192" s="71">
        <v>23.34052662789825</v>
      </c>
      <c r="AV192" s="72">
        <v>8.6924508001371628</v>
      </c>
      <c r="AW192" s="73">
        <v>4264.8200000005309</v>
      </c>
      <c r="AX192" s="73">
        <v>-126635.86999999988</v>
      </c>
      <c r="AY192" s="73">
        <v>-297447.77000000014</v>
      </c>
      <c r="AZ192" s="73">
        <v>-289592.35000000079</v>
      </c>
      <c r="BA192" s="73">
        <v>-170560.41999999946</v>
      </c>
      <c r="BB192" s="73">
        <v>-30611.490000000224</v>
      </c>
      <c r="BC192" s="73">
        <v>-104174.04000000027</v>
      </c>
      <c r="BD192" s="73">
        <v>272848.61999999988</v>
      </c>
      <c r="BE192" s="73">
        <v>1675515.8</v>
      </c>
      <c r="BF192" s="73">
        <v>-630471.53000000049</v>
      </c>
      <c r="BG192" s="73">
        <v>102123.31000000052</v>
      </c>
      <c r="BH192" s="73">
        <v>251618.29000000004</v>
      </c>
      <c r="BI192" s="73">
        <v>68101.389999999898</v>
      </c>
      <c r="BJ192" s="71">
        <v>9.3990392190262249</v>
      </c>
      <c r="BK192" s="71">
        <v>10.49857646483485</v>
      </c>
      <c r="BL192" s="71">
        <v>11.474896134159696</v>
      </c>
      <c r="BM192" s="71">
        <v>8.3750168129794051</v>
      </c>
      <c r="BN192" s="71">
        <v>-5.7008490950454469</v>
      </c>
      <c r="BO192" s="71">
        <v>6.1297852743794454</v>
      </c>
      <c r="BP192" s="71">
        <v>21.643931952410487</v>
      </c>
      <c r="BQ192" s="71">
        <v>14.558539837030986</v>
      </c>
      <c r="BR192" s="72">
        <v>-0.71316571397109818</v>
      </c>
      <c r="BS192" s="72">
        <v>13.932031337512242</v>
      </c>
      <c r="BT192" s="71">
        <v>14.382038699709128</v>
      </c>
      <c r="BU192" s="71">
        <v>13.835325072804512</v>
      </c>
      <c r="BV192" s="71">
        <v>12.772851908338511</v>
      </c>
      <c r="BW192" s="71">
        <v>9.0177863447050441</v>
      </c>
      <c r="BX192" s="75">
        <v>24610</v>
      </c>
      <c r="BY192" s="75">
        <v>19678</v>
      </c>
      <c r="BZ192" s="75">
        <v>19446</v>
      </c>
      <c r="CA192" s="75">
        <v>24099</v>
      </c>
      <c r="CB192" s="75">
        <v>25845</v>
      </c>
      <c r="CC192" s="75">
        <v>31298</v>
      </c>
      <c r="CD192" s="75">
        <v>20165</v>
      </c>
      <c r="CE192" s="75">
        <v>20731</v>
      </c>
      <c r="CF192" s="75">
        <v>28958</v>
      </c>
      <c r="CG192" s="75">
        <v>20875</v>
      </c>
      <c r="CH192" s="75">
        <v>21775</v>
      </c>
      <c r="CI192" s="75">
        <v>24012</v>
      </c>
      <c r="CJ192" s="75">
        <v>15320</v>
      </c>
      <c r="CK192" s="75">
        <v>151836</v>
      </c>
      <c r="CL192" s="73">
        <v>1986012.0600000003</v>
      </c>
      <c r="CM192" s="73">
        <v>2038414.7800000007</v>
      </c>
      <c r="CN192" s="73">
        <v>2320994.4699999997</v>
      </c>
      <c r="CO192" s="73">
        <v>2493527.6699999995</v>
      </c>
      <c r="CP192" s="73">
        <v>2891705.850000001</v>
      </c>
      <c r="CQ192" s="73">
        <v>2154414.41</v>
      </c>
      <c r="CR192" s="73">
        <v>2388155.59</v>
      </c>
      <c r="CS192" s="73">
        <v>2640810.1500000004</v>
      </c>
      <c r="CT192" s="73">
        <v>2008344.7899999998</v>
      </c>
      <c r="CU192" s="73">
        <v>1971769.57</v>
      </c>
      <c r="CV192" s="73">
        <v>2067523.4099999992</v>
      </c>
      <c r="CW192" s="73">
        <v>1886716.4</v>
      </c>
      <c r="CX192" s="73">
        <v>1837786.74</v>
      </c>
      <c r="CY192" s="77"/>
      <c r="CZ192" s="4">
        <v>270</v>
      </c>
      <c r="DA192" s="76" t="str">
        <f t="shared" si="10"/>
        <v>L270</v>
      </c>
      <c r="DB192" s="71">
        <v>5.7054484593152495</v>
      </c>
      <c r="DC192" s="71">
        <v>7.3361832442196118</v>
      </c>
      <c r="DD192" s="71">
        <v>0.68129661680822551</v>
      </c>
      <c r="DE192" s="71">
        <v>0.60604383336256695</v>
      </c>
      <c r="DF192" s="71">
        <v>0.87238876009525168</v>
      </c>
      <c r="DG192" s="71">
        <v>0.76312543874400063</v>
      </c>
      <c r="DH192" s="71">
        <v>0.41127921392654315</v>
      </c>
      <c r="DI192" s="71">
        <v>0.10796819154832685</v>
      </c>
      <c r="DJ192" s="71">
        <v>0.58402809514646825</v>
      </c>
      <c r="DK192" s="71">
        <v>0.14533481070291715</v>
      </c>
      <c r="DL192" s="71">
        <v>0.53654596758337658</v>
      </c>
      <c r="DM192" s="71">
        <v>0.14735096735980943</v>
      </c>
      <c r="DN192" s="71">
        <v>0.81430829146640094</v>
      </c>
      <c r="DO192" s="71">
        <v>0.40852127120270143</v>
      </c>
      <c r="DQ192" s="71"/>
      <c r="DR192" s="71"/>
      <c r="DS192" s="71"/>
      <c r="DT192" s="71"/>
      <c r="DU192" s="71"/>
      <c r="DV192" s="71"/>
      <c r="DW192" s="71"/>
      <c r="DX192" s="71"/>
      <c r="DY192" s="71"/>
      <c r="DZ192" s="71"/>
      <c r="EA192" s="71"/>
      <c r="EB192" s="71"/>
      <c r="EC192" s="71"/>
      <c r="ED192" s="71"/>
    </row>
    <row r="193" spans="1:134">
      <c r="A193" s="4">
        <v>525</v>
      </c>
      <c r="B193" s="46" t="s">
        <v>1902</v>
      </c>
      <c r="C193" s="65" t="str">
        <f t="shared" si="9"/>
        <v>L525</v>
      </c>
      <c r="D193" s="69">
        <v>219379.83000000002</v>
      </c>
      <c r="E193" s="68">
        <v>2753736.74</v>
      </c>
      <c r="F193" s="69">
        <v>42218.140000000043</v>
      </c>
      <c r="G193" s="69">
        <v>381609.57999999868</v>
      </c>
      <c r="H193" s="70">
        <v>93.550493556146947</v>
      </c>
      <c r="I193" s="70">
        <v>16.087231175246043</v>
      </c>
      <c r="J193" s="69">
        <v>334083.37999999989</v>
      </c>
      <c r="K193" s="69">
        <v>337707.55999999994</v>
      </c>
      <c r="L193" s="69">
        <v>357563.74999999988</v>
      </c>
      <c r="M193" s="69">
        <v>368623.67999999993</v>
      </c>
      <c r="N193" s="69">
        <v>559256.7699999999</v>
      </c>
      <c r="O193" s="69">
        <v>468061.97</v>
      </c>
      <c r="P193" s="69">
        <v>304567.99999999994</v>
      </c>
      <c r="Q193" s="69">
        <v>334724.89999999997</v>
      </c>
      <c r="R193" s="69">
        <v>635635.70999999985</v>
      </c>
      <c r="S193" s="69">
        <v>424281.61999999994</v>
      </c>
      <c r="T193" s="69">
        <v>409967.79</v>
      </c>
      <c r="U193" s="69">
        <v>425178.8899999999</v>
      </c>
      <c r="V193" s="69">
        <v>219379.83000000002</v>
      </c>
      <c r="W193" s="70">
        <v>94.617403539208453</v>
      </c>
      <c r="X193" s="70">
        <v>84.357930555193533</v>
      </c>
      <c r="Y193" s="70">
        <v>95.979586250505264</v>
      </c>
      <c r="Z193" s="71">
        <v>84.264635284562416</v>
      </c>
      <c r="AA193" s="71">
        <v>112.74872561713578</v>
      </c>
      <c r="AB193" s="71">
        <v>113.03054660727452</v>
      </c>
      <c r="AC193" s="71">
        <v>87.778533061818379</v>
      </c>
      <c r="AD193" s="71">
        <v>83.370713487165261</v>
      </c>
      <c r="AE193" s="71">
        <v>100.53733220281687</v>
      </c>
      <c r="AF193" s="71">
        <v>100.23818977003296</v>
      </c>
      <c r="AG193" s="71">
        <v>90.048226327018014</v>
      </c>
      <c r="AH193" s="71">
        <v>91.602991975509099</v>
      </c>
      <c r="AI193" s="71">
        <v>99.637182396186347</v>
      </c>
      <c r="AJ193" s="71">
        <v>-4.8522010039574575</v>
      </c>
      <c r="AK193" s="71">
        <v>-20.671197319672029</v>
      </c>
      <c r="AL193" s="71">
        <v>-10.670844776981159</v>
      </c>
      <c r="AM193" s="71">
        <v>-19.191769682138492</v>
      </c>
      <c r="AN193" s="71">
        <v>-6.9626775379746153</v>
      </c>
      <c r="AO193" s="71">
        <v>1.1507967131467511</v>
      </c>
      <c r="AP193" s="71">
        <v>-9.0863773144589608</v>
      </c>
      <c r="AQ193" s="71">
        <v>6.1799728634709838</v>
      </c>
      <c r="AR193" s="71">
        <v>69.072627030353445</v>
      </c>
      <c r="AS193" s="71">
        <v>-7.4485585944607191</v>
      </c>
      <c r="AT193" s="71">
        <v>18.532123370293775</v>
      </c>
      <c r="AU193" s="71">
        <v>16.659431794812953</v>
      </c>
      <c r="AV193" s="72">
        <v>23.83028746226119</v>
      </c>
      <c r="AW193" s="73">
        <v>-17037.070000000182</v>
      </c>
      <c r="AX193" s="73">
        <v>-87998.550000000047</v>
      </c>
      <c r="AY193" s="73">
        <v>-42712.900000000081</v>
      </c>
      <c r="AZ193" s="73">
        <v>-87547.280000000261</v>
      </c>
      <c r="BA193" s="73">
        <v>-41847.869999999879</v>
      </c>
      <c r="BB193" s="73">
        <v>11737.390000000014</v>
      </c>
      <c r="BC193" s="73">
        <v>-30440.100000000035</v>
      </c>
      <c r="BD193" s="73">
        <v>19481.929999999877</v>
      </c>
      <c r="BE193" s="73">
        <v>259681.46999999991</v>
      </c>
      <c r="BF193" s="73">
        <v>-34146.269999999902</v>
      </c>
      <c r="BG193" s="73">
        <v>64097.169999999984</v>
      </c>
      <c r="BH193" s="73">
        <v>60717.239999999874</v>
      </c>
      <c r="BI193" s="73">
        <v>42218.140000000043</v>
      </c>
      <c r="BJ193" s="71">
        <v>18.56417393094776</v>
      </c>
      <c r="BK193" s="71">
        <v>16.818481772803874</v>
      </c>
      <c r="BL193" s="71">
        <v>16.836345583205979</v>
      </c>
      <c r="BM193" s="71">
        <v>16.216002309869943</v>
      </c>
      <c r="BN193" s="71">
        <v>4.5233109698574312</v>
      </c>
      <c r="BO193" s="71">
        <v>9.3535427504127746</v>
      </c>
      <c r="BP193" s="71">
        <v>19.395198827987485</v>
      </c>
      <c r="BQ193" s="71">
        <v>22.267689437076001</v>
      </c>
      <c r="BR193" s="72">
        <v>16.524356507171099</v>
      </c>
      <c r="BS193" s="72">
        <v>15.072560432696566</v>
      </c>
      <c r="BT193" s="71">
        <v>16.543839129166042</v>
      </c>
      <c r="BU193" s="71">
        <v>16.429489465902115</v>
      </c>
      <c r="BV193" s="71">
        <v>15.332871987031726</v>
      </c>
      <c r="BW193" s="71">
        <v>15.832742701309709</v>
      </c>
      <c r="BX193" s="75">
        <v>9639</v>
      </c>
      <c r="BY193" s="75">
        <v>11357</v>
      </c>
      <c r="BZ193" s="75">
        <v>12011</v>
      </c>
      <c r="CA193" s="75">
        <v>11963</v>
      </c>
      <c r="CB193" s="75">
        <v>14561</v>
      </c>
      <c r="CC193" s="75">
        <v>11827</v>
      </c>
      <c r="CD193" s="75">
        <v>9055</v>
      </c>
      <c r="CE193" s="75">
        <v>10018</v>
      </c>
      <c r="CF193" s="75">
        <v>16374</v>
      </c>
      <c r="CG193" s="75">
        <v>13463</v>
      </c>
      <c r="CH193" s="75">
        <v>12815</v>
      </c>
      <c r="CI193" s="75">
        <v>12130</v>
      </c>
      <c r="CJ193" s="75">
        <v>5582</v>
      </c>
      <c r="CK193" s="75">
        <v>79437</v>
      </c>
      <c r="CL193" s="73">
        <v>682123.74</v>
      </c>
      <c r="CM193" s="73">
        <v>701543.52999999991</v>
      </c>
      <c r="CN193" s="73">
        <v>630249.9800000001</v>
      </c>
      <c r="CO193" s="73">
        <v>751988.78999999992</v>
      </c>
      <c r="CP193" s="73">
        <v>722346.7100000002</v>
      </c>
      <c r="CQ193" s="73">
        <v>654765.9800000001</v>
      </c>
      <c r="CR193" s="73">
        <v>520861.33999999991</v>
      </c>
      <c r="CS193" s="73">
        <v>884850.42999999982</v>
      </c>
      <c r="CT193" s="73">
        <v>841428.31999999983</v>
      </c>
      <c r="CU193" s="73">
        <v>762653.35000000021</v>
      </c>
      <c r="CV193" s="73">
        <v>857813.58000000019</v>
      </c>
      <c r="CW193" s="73">
        <v>878017.57000000018</v>
      </c>
      <c r="CX193" s="73">
        <v>875854.23</v>
      </c>
      <c r="CY193" s="77"/>
      <c r="CZ193" s="4">
        <v>525</v>
      </c>
      <c r="DA193" s="76" t="str">
        <f t="shared" si="10"/>
        <v>L525</v>
      </c>
      <c r="DB193" s="71">
        <v>2.105585605140273</v>
      </c>
      <c r="DC193" s="71">
        <v>0.79586243808788193</v>
      </c>
      <c r="DD193" s="71">
        <v>1.1260201394157276</v>
      </c>
      <c r="DE193" s="71">
        <v>1.9840728143579116</v>
      </c>
      <c r="DF193" s="71">
        <v>0.49640365101099992</v>
      </c>
      <c r="DG193" s="71">
        <v>0.46030243201580023</v>
      </c>
      <c r="DH193" s="71">
        <v>0.59464946142061181</v>
      </c>
      <c r="DI193" s="71">
        <v>0.34495458632268367</v>
      </c>
      <c r="DJ193" s="71">
        <v>0.43736495310754375</v>
      </c>
      <c r="DK193" s="71">
        <v>0.33057346243899322</v>
      </c>
      <c r="DL193" s="71">
        <v>0.27199242018809844</v>
      </c>
      <c r="DM193" s="71">
        <v>0.27799638349731048</v>
      </c>
      <c r="DN193" s="71">
        <v>0.29304124150445465</v>
      </c>
      <c r="DO193" s="71">
        <v>0.36668517793270949</v>
      </c>
      <c r="DQ193" s="71"/>
      <c r="DR193" s="71"/>
      <c r="DS193" s="71"/>
      <c r="DT193" s="71"/>
      <c r="DU193" s="71"/>
      <c r="DV193" s="71"/>
      <c r="DW193" s="71"/>
      <c r="DX193" s="71"/>
      <c r="DY193" s="71"/>
      <c r="DZ193" s="71"/>
      <c r="EA193" s="71"/>
      <c r="EB193" s="71"/>
      <c r="EC193" s="71"/>
      <c r="ED193" s="71"/>
    </row>
    <row r="194" spans="1:134">
      <c r="A194" s="4">
        <v>528</v>
      </c>
      <c r="B194" s="46" t="s">
        <v>1910</v>
      </c>
      <c r="C194" s="65" t="str">
        <f t="shared" si="9"/>
        <v>L528</v>
      </c>
      <c r="D194" s="69">
        <v>239462.97999999998</v>
      </c>
      <c r="E194" s="68">
        <v>2937779.8600000013</v>
      </c>
      <c r="F194" s="69">
        <v>10791.209999999992</v>
      </c>
      <c r="G194" s="69">
        <v>38533.070000000764</v>
      </c>
      <c r="H194" s="70">
        <v>83.021874519070977</v>
      </c>
      <c r="I194" s="70">
        <v>1.3290717483212422</v>
      </c>
      <c r="J194" s="69">
        <v>413264.93999999994</v>
      </c>
      <c r="K194" s="69">
        <v>447057.91999999993</v>
      </c>
      <c r="L194" s="69">
        <v>431137.27999999997</v>
      </c>
      <c r="M194" s="69">
        <v>427783.72</v>
      </c>
      <c r="N194" s="69">
        <v>542130.96</v>
      </c>
      <c r="O194" s="69">
        <v>561089.31999999995</v>
      </c>
      <c r="P194" s="69">
        <v>367230.78</v>
      </c>
      <c r="Q194" s="69">
        <v>371852.89000000007</v>
      </c>
      <c r="R194" s="69">
        <v>711160.10000000009</v>
      </c>
      <c r="S194" s="69">
        <v>417357.91999999993</v>
      </c>
      <c r="T194" s="69">
        <v>416359.69</v>
      </c>
      <c r="U194" s="69">
        <v>414355.50000000006</v>
      </c>
      <c r="V194" s="69">
        <v>239462.97999999998</v>
      </c>
      <c r="W194" s="70">
        <v>95.410503065084058</v>
      </c>
      <c r="X194" s="70">
        <v>97.695045714024758</v>
      </c>
      <c r="Y194" s="70">
        <v>99.243005240887328</v>
      </c>
      <c r="Z194" s="71">
        <v>82.495596403379096</v>
      </c>
      <c r="AA194" s="71">
        <v>88.448379515428769</v>
      </c>
      <c r="AB194" s="71">
        <v>94.7019637871566</v>
      </c>
      <c r="AC194" s="71">
        <v>87.293976828943073</v>
      </c>
      <c r="AD194" s="71">
        <v>77.161103761951523</v>
      </c>
      <c r="AE194" s="71">
        <v>87.075840689568082</v>
      </c>
      <c r="AF194" s="71">
        <v>83.617922053026547</v>
      </c>
      <c r="AG194" s="71">
        <v>77.142291298546667</v>
      </c>
      <c r="AH194" s="71">
        <v>83.049458012621429</v>
      </c>
      <c r="AI194" s="71">
        <v>85.076822178004491</v>
      </c>
      <c r="AJ194" s="71">
        <v>-3.6946679745230582</v>
      </c>
      <c r="AK194" s="71">
        <v>-2.9916493792118026</v>
      </c>
      <c r="AL194" s="71">
        <v>-5.9662268879529741</v>
      </c>
      <c r="AM194" s="71">
        <v>-11.719826781022224</v>
      </c>
      <c r="AN194" s="71">
        <v>-21.084740599350837</v>
      </c>
      <c r="AO194" s="71">
        <v>-13.277501281117098</v>
      </c>
      <c r="AP194" s="71">
        <v>-11.408061687630012</v>
      </c>
      <c r="AQ194" s="71">
        <v>-2.5148508694606164</v>
      </c>
      <c r="AR194" s="71">
        <v>54.759090533902956</v>
      </c>
      <c r="AS194" s="71">
        <v>-30.092016155565005</v>
      </c>
      <c r="AT194" s="71">
        <v>-1.4539459101617247</v>
      </c>
      <c r="AU194" s="71">
        <v>4.7490466345363247</v>
      </c>
      <c r="AV194" s="72">
        <v>4.7190827271770264</v>
      </c>
      <c r="AW194" s="73">
        <v>-15854.540000000212</v>
      </c>
      <c r="AX194" s="73">
        <v>-13786.860000000044</v>
      </c>
      <c r="AY194" s="73">
        <v>-27354.669999999925</v>
      </c>
      <c r="AZ194" s="73">
        <v>-56791.359999999986</v>
      </c>
      <c r="BA194" s="73">
        <v>-144811.71000000008</v>
      </c>
      <c r="BB194" s="73">
        <v>-74000.070000000065</v>
      </c>
      <c r="BC194" s="73">
        <v>-47288.62999999983</v>
      </c>
      <c r="BD194" s="73">
        <v>-9592.7899999999208</v>
      </c>
      <c r="BE194" s="73">
        <v>251632.91000000015</v>
      </c>
      <c r="BF194" s="73">
        <v>-179652.45999999996</v>
      </c>
      <c r="BG194" s="73">
        <v>-6142.960000000021</v>
      </c>
      <c r="BH194" s="73">
        <v>18785.790000000095</v>
      </c>
      <c r="BI194" s="73">
        <v>10791.209999999992</v>
      </c>
      <c r="BJ194" s="71">
        <v>17.56795842321225</v>
      </c>
      <c r="BK194" s="71">
        <v>13.491558946811409</v>
      </c>
      <c r="BL194" s="71">
        <v>13.491068918431253</v>
      </c>
      <c r="BM194" s="71">
        <v>13.514400707330402</v>
      </c>
      <c r="BN194" s="71">
        <v>5.2847369812346958</v>
      </c>
      <c r="BO194" s="71">
        <v>11.717209437118678</v>
      </c>
      <c r="BP194" s="71">
        <v>18.880128148899555</v>
      </c>
      <c r="BQ194" s="71">
        <v>20.954701065087949</v>
      </c>
      <c r="BR194" s="72">
        <v>13.590260284595518</v>
      </c>
      <c r="BS194" s="72">
        <v>12.051996358356964</v>
      </c>
      <c r="BT194" s="71">
        <v>14.206283824932516</v>
      </c>
      <c r="BU194" s="71">
        <v>14.999829649558404</v>
      </c>
      <c r="BV194" s="71">
        <v>11.839335805156573</v>
      </c>
      <c r="BW194" s="71">
        <v>13.647542460797993</v>
      </c>
      <c r="BX194" s="75">
        <v>10984</v>
      </c>
      <c r="BY194" s="75">
        <v>11192</v>
      </c>
      <c r="BZ194" s="75">
        <v>10362</v>
      </c>
      <c r="CA194" s="75">
        <v>10598</v>
      </c>
      <c r="CB194" s="75">
        <v>12389</v>
      </c>
      <c r="CC194" s="75">
        <v>12787</v>
      </c>
      <c r="CD194" s="75">
        <v>9851</v>
      </c>
      <c r="CE194" s="75">
        <v>10699</v>
      </c>
      <c r="CF194" s="75">
        <v>14252</v>
      </c>
      <c r="CG194" s="75">
        <v>11034</v>
      </c>
      <c r="CH194" s="75">
        <v>10903</v>
      </c>
      <c r="CI194" s="75">
        <v>11218</v>
      </c>
      <c r="CJ194" s="75">
        <v>5954</v>
      </c>
      <c r="CK194" s="75">
        <v>73911</v>
      </c>
      <c r="CL194" s="73">
        <v>819851.42</v>
      </c>
      <c r="CM194" s="73">
        <v>828665.63999999966</v>
      </c>
      <c r="CN194" s="73">
        <v>767897.87000000011</v>
      </c>
      <c r="CO194" s="73">
        <v>846392.2</v>
      </c>
      <c r="CP194" s="73">
        <v>864317.90000000014</v>
      </c>
      <c r="CQ194" s="73">
        <v>839139.54999999993</v>
      </c>
      <c r="CR194" s="73">
        <v>702115.58999999985</v>
      </c>
      <c r="CS194" s="73">
        <v>1030522.9900000002</v>
      </c>
      <c r="CT194" s="73">
        <v>1040960.3500000001</v>
      </c>
      <c r="CU194" s="73">
        <v>982266.80999999994</v>
      </c>
      <c r="CV194" s="73">
        <v>893396.89</v>
      </c>
      <c r="CW194" s="73">
        <v>886896.46</v>
      </c>
      <c r="CX194" s="73">
        <v>876189.37999999977</v>
      </c>
      <c r="CY194" s="77"/>
      <c r="CZ194" s="4">
        <v>528</v>
      </c>
      <c r="DA194" s="76" t="str">
        <f t="shared" si="10"/>
        <v>L528</v>
      </c>
      <c r="DB194" s="71">
        <v>2.4097470649744412</v>
      </c>
      <c r="DC194" s="71">
        <v>1.4524801412035782</v>
      </c>
      <c r="DD194" s="71">
        <v>1.6142223289561153</v>
      </c>
      <c r="DE194" s="71">
        <v>1.1730934856899193</v>
      </c>
      <c r="DF194" s="71">
        <v>1.0950278430442302</v>
      </c>
      <c r="DG194" s="71">
        <v>0.6780691847886966</v>
      </c>
      <c r="DH194" s="71">
        <v>0.29732569739974368</v>
      </c>
      <c r="DI194" s="71">
        <v>0.52959830875228397</v>
      </c>
      <c r="DJ194" s="71">
        <v>1.3977135431525467</v>
      </c>
      <c r="DK194" s="71">
        <v>0.1256752396945805</v>
      </c>
      <c r="DL194" s="71">
        <v>0.18436289986784288</v>
      </c>
      <c r="DM194" s="71">
        <v>0.13177333950258419</v>
      </c>
      <c r="DN194" s="71">
        <v>0.30732901142652808</v>
      </c>
      <c r="DO194" s="71">
        <v>0.5253876160298534</v>
      </c>
      <c r="DQ194" s="71"/>
      <c r="DR194" s="71"/>
      <c r="DS194" s="71"/>
      <c r="DT194" s="71"/>
      <c r="DU194" s="71"/>
      <c r="DV194" s="71"/>
      <c r="DW194" s="71"/>
      <c r="DX194" s="71"/>
      <c r="DY194" s="71"/>
      <c r="DZ194" s="71"/>
      <c r="EA194" s="71"/>
      <c r="EB194" s="71"/>
      <c r="EC194" s="71"/>
      <c r="ED194" s="71"/>
    </row>
    <row r="195" spans="1:134">
      <c r="A195" s="4">
        <v>526</v>
      </c>
      <c r="B195" s="46" t="s">
        <v>1918</v>
      </c>
      <c r="C195" s="65" t="str">
        <f t="shared" si="9"/>
        <v>L526</v>
      </c>
      <c r="D195" s="69">
        <v>358774.2699999999</v>
      </c>
      <c r="E195" s="68">
        <v>4855035.93</v>
      </c>
      <c r="F195" s="69">
        <v>-16523.410000000091</v>
      </c>
      <c r="G195" s="69">
        <v>49434.640000000596</v>
      </c>
      <c r="H195" s="70">
        <v>84.387913622922213</v>
      </c>
      <c r="I195" s="70">
        <v>1.0286879209656652</v>
      </c>
      <c r="J195" s="69">
        <v>703960.62000000011</v>
      </c>
      <c r="K195" s="69">
        <v>681242.39</v>
      </c>
      <c r="L195" s="69">
        <v>618180.96</v>
      </c>
      <c r="M195" s="69">
        <v>717853.19999999972</v>
      </c>
      <c r="N195" s="69">
        <v>782647.86999999988</v>
      </c>
      <c r="O195" s="69">
        <v>970112.62000000011</v>
      </c>
      <c r="P195" s="69">
        <v>600584.73</v>
      </c>
      <c r="Q195" s="69">
        <v>619269.03</v>
      </c>
      <c r="R195" s="69">
        <v>1364072.8699999999</v>
      </c>
      <c r="S195" s="69">
        <v>552430.94999999995</v>
      </c>
      <c r="T195" s="69">
        <v>714292.03</v>
      </c>
      <c r="U195" s="69">
        <v>645612.04999999993</v>
      </c>
      <c r="V195" s="69">
        <v>358774.2699999999</v>
      </c>
      <c r="W195" s="70">
        <v>95.297560529313287</v>
      </c>
      <c r="X195" s="70">
        <v>90.897467911834681</v>
      </c>
      <c r="Y195" s="70">
        <v>88.488040953881679</v>
      </c>
      <c r="Z195" s="71">
        <v>89.112552571206123</v>
      </c>
      <c r="AA195" s="71">
        <v>78.39583316112882</v>
      </c>
      <c r="AB195" s="71">
        <v>97.525247164576058</v>
      </c>
      <c r="AC195" s="71">
        <v>76.553343152158931</v>
      </c>
      <c r="AD195" s="71">
        <v>88.309704516894385</v>
      </c>
      <c r="AE195" s="71">
        <v>85.868243008231715</v>
      </c>
      <c r="AF195" s="71">
        <v>77.489258148437429</v>
      </c>
      <c r="AG195" s="71">
        <v>90.286130912798754</v>
      </c>
      <c r="AH195" s="71">
        <v>86.901465800210403</v>
      </c>
      <c r="AI195" s="71">
        <v>83.066240666200102</v>
      </c>
      <c r="AJ195" s="71">
        <v>-16.237978644629926</v>
      </c>
      <c r="AK195" s="71">
        <v>-26.909012017247548</v>
      </c>
      <c r="AL195" s="71">
        <v>-16.781510462913694</v>
      </c>
      <c r="AM195" s="71">
        <v>-21.158207079393655</v>
      </c>
      <c r="AN195" s="71">
        <v>-40.65925986469987</v>
      </c>
      <c r="AO195" s="71">
        <v>-23.784808337627659</v>
      </c>
      <c r="AP195" s="71">
        <v>-24.540250162089926</v>
      </c>
      <c r="AQ195" s="71">
        <v>8.0226030939618553</v>
      </c>
      <c r="AR195" s="71">
        <v>81.941362417782912</v>
      </c>
      <c r="AS195" s="71">
        <v>-49.40204379194607</v>
      </c>
      <c r="AT195" s="71">
        <v>14.23550160108209</v>
      </c>
      <c r="AU195" s="71">
        <v>8.6325126431430412</v>
      </c>
      <c r="AV195" s="72">
        <v>-4.4027477068336989</v>
      </c>
      <c r="AW195" s="73">
        <v>-136468.73999999987</v>
      </c>
      <c r="AX195" s="73">
        <v>-250804.64999999991</v>
      </c>
      <c r="AY195" s="73">
        <v>-124659.91999999993</v>
      </c>
      <c r="AZ195" s="73">
        <v>-192645.12000000034</v>
      </c>
      <c r="BA195" s="73">
        <v>-536256.93000000017</v>
      </c>
      <c r="BB195" s="73">
        <v>-281270.00999999978</v>
      </c>
      <c r="BC195" s="73">
        <v>-195316.0399999998</v>
      </c>
      <c r="BD195" s="73">
        <v>45991.760000000126</v>
      </c>
      <c r="BE195" s="73">
        <v>614340.73</v>
      </c>
      <c r="BF195" s="73">
        <v>-539373.91999999969</v>
      </c>
      <c r="BG195" s="73">
        <v>89011.780000000028</v>
      </c>
      <c r="BH195" s="73">
        <v>51303.739999999758</v>
      </c>
      <c r="BI195" s="73">
        <v>-16523.410000000091</v>
      </c>
      <c r="BJ195" s="71">
        <v>15.389114894484933</v>
      </c>
      <c r="BK195" s="71">
        <v>10.838671742572018</v>
      </c>
      <c r="BL195" s="71">
        <v>12.14722892084189</v>
      </c>
      <c r="BM195" s="71">
        <v>12.903874950337011</v>
      </c>
      <c r="BN195" s="71">
        <v>5.5285302030757073</v>
      </c>
      <c r="BO195" s="71">
        <v>10.14359333709427</v>
      </c>
      <c r="BP195" s="71">
        <v>18.364230800556779</v>
      </c>
      <c r="BQ195" s="71">
        <v>22.568472402612446</v>
      </c>
      <c r="BR195" s="72">
        <v>10.324274567947263</v>
      </c>
      <c r="BS195" s="72">
        <v>14.465840850506172</v>
      </c>
      <c r="BT195" s="71">
        <v>16.061429615006801</v>
      </c>
      <c r="BU195" s="71">
        <v>15.756161829436628</v>
      </c>
      <c r="BV195" s="71">
        <v>15.528490194798895</v>
      </c>
      <c r="BW195" s="71">
        <v>13.64406603145537</v>
      </c>
      <c r="BX195" s="75">
        <v>13140</v>
      </c>
      <c r="BY195" s="75">
        <v>13947</v>
      </c>
      <c r="BZ195" s="75">
        <v>12042</v>
      </c>
      <c r="CA195" s="75">
        <v>13447</v>
      </c>
      <c r="CB195" s="75">
        <v>13255</v>
      </c>
      <c r="CC195" s="75">
        <v>15485</v>
      </c>
      <c r="CD195" s="75">
        <v>10853</v>
      </c>
      <c r="CE195" s="75">
        <v>12363</v>
      </c>
      <c r="CF195" s="75">
        <v>19994</v>
      </c>
      <c r="CG195" s="75">
        <v>11734</v>
      </c>
      <c r="CH195" s="75">
        <v>13303</v>
      </c>
      <c r="CI195" s="75">
        <v>12881</v>
      </c>
      <c r="CJ195" s="75">
        <v>7417</v>
      </c>
      <c r="CK195" s="75">
        <v>88545</v>
      </c>
      <c r="CL195" s="73">
        <v>1367755.8299999998</v>
      </c>
      <c r="CM195" s="73">
        <v>1293630.4300000002</v>
      </c>
      <c r="CN195" s="73">
        <v>1180611.9999999995</v>
      </c>
      <c r="CO195" s="73">
        <v>1183920.3500000003</v>
      </c>
      <c r="CP195" s="73">
        <v>1636014.1900000002</v>
      </c>
      <c r="CQ195" s="73">
        <v>1321414.4300000002</v>
      </c>
      <c r="CR195" s="73">
        <v>1349604.8900000004</v>
      </c>
      <c r="CS195" s="73">
        <v>1874695.4399999995</v>
      </c>
      <c r="CT195" s="73">
        <v>1166274.4100000001</v>
      </c>
      <c r="CU195" s="73">
        <v>1175062.4400000006</v>
      </c>
      <c r="CV195" s="73">
        <v>1187986.1299999999</v>
      </c>
      <c r="CW195" s="73">
        <v>1238749.7800000003</v>
      </c>
      <c r="CX195" s="73">
        <v>1250957.6499999999</v>
      </c>
      <c r="CY195" s="77"/>
      <c r="CZ195" s="4">
        <v>526</v>
      </c>
      <c r="DA195" s="76" t="str">
        <f t="shared" si="10"/>
        <v>L526</v>
      </c>
      <c r="DB195" s="71">
        <v>3.3959378221325083</v>
      </c>
      <c r="DC195" s="71">
        <v>1.9208878153782769</v>
      </c>
      <c r="DD195" s="71">
        <v>0.82073058425630485</v>
      </c>
      <c r="DE195" s="71">
        <v>1.0284897296154853</v>
      </c>
      <c r="DF195" s="71">
        <v>0.92786863057167046</v>
      </c>
      <c r="DG195" s="71">
        <v>0.85379849702946464</v>
      </c>
      <c r="DH195" s="71">
        <v>0.82158572379821204</v>
      </c>
      <c r="DI195" s="71">
        <v>0.43683008677648899</v>
      </c>
      <c r="DJ195" s="71">
        <v>0.45884919219519826</v>
      </c>
      <c r="DK195" s="71">
        <v>0.36180327517105626</v>
      </c>
      <c r="DL195" s="71">
        <v>0.23965560132828059</v>
      </c>
      <c r="DM195" s="71">
        <v>0.1224428219353146</v>
      </c>
      <c r="DN195" s="71">
        <v>0.84222239070996263</v>
      </c>
      <c r="DO195" s="71">
        <v>0.4412359042626065</v>
      </c>
      <c r="DQ195" s="71"/>
      <c r="DR195" s="71"/>
      <c r="DS195" s="71"/>
      <c r="DT195" s="71"/>
      <c r="DU195" s="71"/>
      <c r="DV195" s="71"/>
      <c r="DW195" s="71"/>
      <c r="DX195" s="71"/>
      <c r="DY195" s="71"/>
      <c r="DZ195" s="71"/>
      <c r="EA195" s="71"/>
      <c r="EB195" s="71"/>
      <c r="EC195" s="71"/>
      <c r="ED195" s="71"/>
    </row>
    <row r="196" spans="1:134">
      <c r="A196" s="4">
        <v>271</v>
      </c>
      <c r="B196" s="46" t="s">
        <v>1926</v>
      </c>
      <c r="C196" s="65" t="str">
        <f t="shared" si="9"/>
        <v>L271</v>
      </c>
      <c r="D196" s="69">
        <v>644869.88</v>
      </c>
      <c r="E196" s="68">
        <v>7510304.4500000002</v>
      </c>
      <c r="F196" s="69">
        <v>12008.630000000121</v>
      </c>
      <c r="G196" s="69">
        <v>530891.08000000287</v>
      </c>
      <c r="H196" s="70">
        <v>88.848555632707601</v>
      </c>
      <c r="I196" s="70">
        <v>7.6065286845161229</v>
      </c>
      <c r="J196" s="69">
        <v>1181658.9099999999</v>
      </c>
      <c r="K196" s="69">
        <v>1097666.9999999998</v>
      </c>
      <c r="L196" s="69">
        <v>1039729.4599999998</v>
      </c>
      <c r="M196" s="69">
        <v>1229880.2900000003</v>
      </c>
      <c r="N196" s="69">
        <v>1760112.7800000005</v>
      </c>
      <c r="O196" s="69">
        <v>1430228.3100000003</v>
      </c>
      <c r="P196" s="69">
        <v>889148.31</v>
      </c>
      <c r="Q196" s="69">
        <v>949521.53</v>
      </c>
      <c r="R196" s="69">
        <v>1865166.51</v>
      </c>
      <c r="S196" s="69">
        <v>955355.91</v>
      </c>
      <c r="T196" s="69">
        <v>1119950.7100000002</v>
      </c>
      <c r="U196" s="69">
        <v>1086291.6000000003</v>
      </c>
      <c r="V196" s="69">
        <v>644869.88</v>
      </c>
      <c r="W196" s="70">
        <v>113.09080290938923</v>
      </c>
      <c r="X196" s="70">
        <v>96.336673172359482</v>
      </c>
      <c r="Y196" s="70">
        <v>99.47715905872316</v>
      </c>
      <c r="Z196" s="71">
        <v>96.418540704005835</v>
      </c>
      <c r="AA196" s="71">
        <v>78.181036588721085</v>
      </c>
      <c r="AB196" s="71">
        <v>91.614659070974895</v>
      </c>
      <c r="AC196" s="71">
        <v>80.032014342743565</v>
      </c>
      <c r="AD196" s="71">
        <v>87.651715829559308</v>
      </c>
      <c r="AE196" s="71">
        <v>98.554087090082191</v>
      </c>
      <c r="AF196" s="71">
        <v>88.74136890097968</v>
      </c>
      <c r="AG196" s="71">
        <v>90.278520089304934</v>
      </c>
      <c r="AH196" s="71">
        <v>84.479301167258768</v>
      </c>
      <c r="AI196" s="71">
        <v>84.502461164941948</v>
      </c>
      <c r="AJ196" s="71">
        <v>4.6623670552615515</v>
      </c>
      <c r="AK196" s="71">
        <v>-10.565857955491664</v>
      </c>
      <c r="AL196" s="71">
        <v>-2.7560231032123683</v>
      </c>
      <c r="AM196" s="71">
        <v>-6.9567317433268165</v>
      </c>
      <c r="AN196" s="71">
        <v>-28.350128628923986</v>
      </c>
      <c r="AO196" s="71">
        <v>-12.226373190657547</v>
      </c>
      <c r="AP196" s="71">
        <v>-19.505657242604823</v>
      </c>
      <c r="AQ196" s="71">
        <v>9.4082371115755681</v>
      </c>
      <c r="AR196" s="71">
        <v>79.528338092543208</v>
      </c>
      <c r="AS196" s="71">
        <v>-28.872996076904865</v>
      </c>
      <c r="AT196" s="71">
        <v>14.231137520789838</v>
      </c>
      <c r="AU196" s="71">
        <v>7.3885961978627179</v>
      </c>
      <c r="AV196" s="72">
        <v>1.8975138705364047</v>
      </c>
      <c r="AW196" s="73">
        <v>52639.050000000047</v>
      </c>
      <c r="AX196" s="73">
        <v>-129679.7100000002</v>
      </c>
      <c r="AY196" s="73">
        <v>-29467.310000000405</v>
      </c>
      <c r="AZ196" s="73">
        <v>-91956.649999999907</v>
      </c>
      <c r="BA196" s="73">
        <v>-696428.74999999977</v>
      </c>
      <c r="BB196" s="73">
        <v>-187269.57999999961</v>
      </c>
      <c r="BC196" s="73">
        <v>-215461.37999999966</v>
      </c>
      <c r="BD196" s="73">
        <v>81651.290000000037</v>
      </c>
      <c r="BE196" s="73">
        <v>826240.55</v>
      </c>
      <c r="BF196" s="73">
        <v>-387813.15</v>
      </c>
      <c r="BG196" s="73">
        <v>139525.63999999978</v>
      </c>
      <c r="BH196" s="73">
        <v>74739.500000000466</v>
      </c>
      <c r="BI196" s="73">
        <v>12008.630000000121</v>
      </c>
      <c r="BJ196" s="71">
        <v>7.8659477967529243</v>
      </c>
      <c r="BK196" s="71">
        <v>9.3700548276573681</v>
      </c>
      <c r="BL196" s="71">
        <v>9.53689532008773</v>
      </c>
      <c r="BM196" s="71">
        <v>8.1882137485155226</v>
      </c>
      <c r="BN196" s="71">
        <v>-2.3193966308942739</v>
      </c>
      <c r="BO196" s="71">
        <v>6.7418825823884454</v>
      </c>
      <c r="BP196" s="71">
        <v>20.730029460305715</v>
      </c>
      <c r="BQ196" s="71">
        <v>18.234685476144648</v>
      </c>
      <c r="BR196" s="72">
        <v>6.8100286656545981</v>
      </c>
      <c r="BS196" s="72">
        <v>14.059007729968876</v>
      </c>
      <c r="BT196" s="71">
        <v>15.397785083559192</v>
      </c>
      <c r="BU196" s="71">
        <v>13.854451328947675</v>
      </c>
      <c r="BV196" s="71">
        <v>7.9872247693853478</v>
      </c>
      <c r="BW196" s="71">
        <v>11.757064686801355</v>
      </c>
      <c r="BX196" s="75">
        <v>20094</v>
      </c>
      <c r="BY196" s="75">
        <v>20175</v>
      </c>
      <c r="BZ196" s="75">
        <v>18435</v>
      </c>
      <c r="CA196" s="75">
        <v>19047</v>
      </c>
      <c r="CB196" s="75">
        <v>23564</v>
      </c>
      <c r="CC196" s="75">
        <v>25094</v>
      </c>
      <c r="CD196" s="75">
        <v>16216</v>
      </c>
      <c r="CE196" s="75">
        <v>16642</v>
      </c>
      <c r="CF196" s="75">
        <v>27005</v>
      </c>
      <c r="CG196" s="75">
        <v>18177</v>
      </c>
      <c r="CH196" s="75">
        <v>20569</v>
      </c>
      <c r="CI196" s="75">
        <v>19822</v>
      </c>
      <c r="CJ196" s="75">
        <v>11211</v>
      </c>
      <c r="CK196" s="75">
        <v>129642</v>
      </c>
      <c r="CL196" s="73">
        <v>2015917.7799999996</v>
      </c>
      <c r="CM196" s="73">
        <v>1895330.0499999996</v>
      </c>
      <c r="CN196" s="73">
        <v>2026496.8500000003</v>
      </c>
      <c r="CO196" s="73">
        <v>2113830.9100000006</v>
      </c>
      <c r="CP196" s="73">
        <v>2508852.46</v>
      </c>
      <c r="CQ196" s="73">
        <v>1992985.8900000004</v>
      </c>
      <c r="CR196" s="73">
        <v>1974355.9899999998</v>
      </c>
      <c r="CS196" s="73">
        <v>2242563.2800000003</v>
      </c>
      <c r="CT196" s="73">
        <v>1675095.4299999995</v>
      </c>
      <c r="CU196" s="73">
        <v>1555614.52</v>
      </c>
      <c r="CV196" s="73">
        <v>1665934.0100000005</v>
      </c>
      <c r="CW196" s="73">
        <v>1520437.86</v>
      </c>
      <c r="CX196" s="73">
        <v>1509186.49</v>
      </c>
      <c r="CY196" s="77"/>
      <c r="CZ196" s="4">
        <v>271</v>
      </c>
      <c r="DA196" s="76" t="str">
        <f t="shared" si="10"/>
        <v>L271</v>
      </c>
      <c r="DB196" s="71">
        <v>2.8849893885103612</v>
      </c>
      <c r="DC196" s="71">
        <v>2.8155258380406232</v>
      </c>
      <c r="DD196" s="71">
        <v>0.48308288268841337</v>
      </c>
      <c r="DE196" s="71">
        <v>0.87535232113732597</v>
      </c>
      <c r="DF196" s="71">
        <v>0.57871318923591697</v>
      </c>
      <c r="DG196" s="71">
        <v>0.50634145062154423</v>
      </c>
      <c r="DH196" s="71">
        <v>0.51191976069812761</v>
      </c>
      <c r="DI196" s="71">
        <v>0.26723292056970244</v>
      </c>
      <c r="DJ196" s="71">
        <v>0.16695256019389904</v>
      </c>
      <c r="DK196" s="71">
        <v>0.12932410880921974</v>
      </c>
      <c r="DL196" s="71">
        <v>0.18641698464757045</v>
      </c>
      <c r="DM196" s="71">
        <v>0.11933479916043663</v>
      </c>
      <c r="DN196" s="72">
        <v>2.7970955424992665E-2</v>
      </c>
      <c r="DO196" s="71">
        <v>0.19804491895125215</v>
      </c>
      <c r="DQ196" s="71"/>
      <c r="DR196" s="71"/>
      <c r="DS196" s="71"/>
      <c r="DT196" s="71"/>
      <c r="DU196" s="71"/>
      <c r="DV196" s="71"/>
      <c r="DW196" s="71"/>
      <c r="DX196" s="71"/>
      <c r="DY196" s="71"/>
      <c r="DZ196" s="71"/>
      <c r="EA196" s="71"/>
      <c r="EB196" s="71"/>
      <c r="EC196" s="71"/>
      <c r="ED196" s="71"/>
    </row>
    <row r="197" spans="1:134">
      <c r="A197" s="4">
        <v>267</v>
      </c>
      <c r="B197" s="46" t="s">
        <v>1933</v>
      </c>
      <c r="C197" s="65" t="str">
        <f t="shared" si="9"/>
        <v>L267</v>
      </c>
      <c r="D197" s="69">
        <v>272953.45999999996</v>
      </c>
      <c r="E197" s="68">
        <v>2961284.7300000004</v>
      </c>
      <c r="F197" s="69">
        <v>89463.56</v>
      </c>
      <c r="G197" s="69">
        <v>581711.22000000067</v>
      </c>
      <c r="H197" s="70">
        <v>98.25739986007784</v>
      </c>
      <c r="I197" s="70">
        <v>24.446028565850053</v>
      </c>
      <c r="J197" s="69">
        <v>351047.29</v>
      </c>
      <c r="K197" s="69">
        <v>319895.45</v>
      </c>
      <c r="L197" s="69">
        <v>366591.72999999992</v>
      </c>
      <c r="M197" s="69">
        <v>430283.05999999994</v>
      </c>
      <c r="N197" s="69">
        <v>608272.53999999992</v>
      </c>
      <c r="O197" s="69">
        <v>652280.14</v>
      </c>
      <c r="P197" s="69">
        <v>367818.58999999997</v>
      </c>
      <c r="Q197" s="69">
        <v>325804.68999999994</v>
      </c>
      <c r="R197" s="69">
        <v>786027.7300000001</v>
      </c>
      <c r="S197" s="69">
        <v>333061.96999999997</v>
      </c>
      <c r="T197" s="69">
        <v>429653.38999999984</v>
      </c>
      <c r="U197" s="69">
        <v>445964.89999999991</v>
      </c>
      <c r="V197" s="69">
        <v>272953.45999999996</v>
      </c>
      <c r="W197" s="70">
        <v>88.149171113674555</v>
      </c>
      <c r="X197" s="70">
        <v>85.132587641273659</v>
      </c>
      <c r="Y197" s="70">
        <v>90.906719787608949</v>
      </c>
      <c r="Z197" s="71">
        <v>100.90112188807066</v>
      </c>
      <c r="AA197" s="71">
        <v>105.20927413517857</v>
      </c>
      <c r="AB197" s="71">
        <v>116.84936174865521</v>
      </c>
      <c r="AC197" s="71">
        <v>97.160204642121144</v>
      </c>
      <c r="AD197" s="71">
        <v>76.444799162811492</v>
      </c>
      <c r="AE197" s="71">
        <v>97.111773265668489</v>
      </c>
      <c r="AF197" s="71">
        <v>73.326098105872987</v>
      </c>
      <c r="AG197" s="71">
        <v>119.46724552068927</v>
      </c>
      <c r="AH197" s="71">
        <v>123.81165190880338</v>
      </c>
      <c r="AI197" s="71">
        <v>121.00327470741725</v>
      </c>
      <c r="AJ197" s="71">
        <v>-28.210545116948083</v>
      </c>
      <c r="AK197" s="71">
        <v>-27.319127076441298</v>
      </c>
      <c r="AL197" s="71">
        <v>-18.375015636235236</v>
      </c>
      <c r="AM197" s="71">
        <v>-15.551332846928068</v>
      </c>
      <c r="AN197" s="71">
        <v>-17.159265566780412</v>
      </c>
      <c r="AO197" s="71">
        <v>9.1445175305688409</v>
      </c>
      <c r="AP197" s="71">
        <v>-1.5212247313168725</v>
      </c>
      <c r="AQ197" s="71">
        <v>-3.0707909520831134</v>
      </c>
      <c r="AR197" s="71">
        <v>118.07827601942731</v>
      </c>
      <c r="AS197" s="71">
        <v>-41.766277488917858</v>
      </c>
      <c r="AT197" s="71">
        <v>54.106930750741668</v>
      </c>
      <c r="AU197" s="71">
        <v>62.003575257128254</v>
      </c>
      <c r="AV197" s="72">
        <v>48.756667260704823</v>
      </c>
      <c r="AW197" s="73">
        <v>-137948.33000000002</v>
      </c>
      <c r="AX197" s="73">
        <v>-120241.59999999992</v>
      </c>
      <c r="AY197" s="73">
        <v>-82525.330000000133</v>
      </c>
      <c r="AZ197" s="73">
        <v>-79237.19</v>
      </c>
      <c r="BA197" s="73">
        <v>-125994.89999999991</v>
      </c>
      <c r="BB197" s="73">
        <v>64169.609999999986</v>
      </c>
      <c r="BC197" s="73">
        <v>-5681.7799999999697</v>
      </c>
      <c r="BD197" s="73">
        <v>-10321.740000000107</v>
      </c>
      <c r="BE197" s="73">
        <v>425593.96999999991</v>
      </c>
      <c r="BF197" s="73">
        <v>-238878.06000000006</v>
      </c>
      <c r="BG197" s="73">
        <v>150851.26999999984</v>
      </c>
      <c r="BH197" s="73">
        <v>170683.99999999994</v>
      </c>
      <c r="BI197" s="73">
        <v>89463.56</v>
      </c>
      <c r="BJ197" s="71">
        <v>22.724416603923846</v>
      </c>
      <c r="BK197" s="71">
        <v>17.755200534246647</v>
      </c>
      <c r="BL197" s="71">
        <v>15.711270988292604</v>
      </c>
      <c r="BM197" s="71">
        <v>17.405706435087222</v>
      </c>
      <c r="BN197" s="71">
        <v>5.0715842378621208</v>
      </c>
      <c r="BO197" s="71">
        <v>2.2295635663216187</v>
      </c>
      <c r="BP197" s="71">
        <v>19.605960735901125</v>
      </c>
      <c r="BQ197" s="71">
        <v>26.46948102852371</v>
      </c>
      <c r="BR197" s="72">
        <v>20.797122365696787</v>
      </c>
      <c r="BS197" s="72">
        <v>16.811705566697395</v>
      </c>
      <c r="BT197" s="71">
        <v>19.392049398700728</v>
      </c>
      <c r="BU197" s="71">
        <v>19.263479749056291</v>
      </c>
      <c r="BV197" s="71">
        <v>17.826280386633567</v>
      </c>
      <c r="BW197" s="71">
        <v>18.620856244218455</v>
      </c>
      <c r="BX197" s="75">
        <v>9526</v>
      </c>
      <c r="BY197" s="75">
        <v>8246</v>
      </c>
      <c r="BZ197" s="75">
        <v>9213</v>
      </c>
      <c r="CA197" s="75">
        <v>10177</v>
      </c>
      <c r="CB197" s="75">
        <v>11813</v>
      </c>
      <c r="CC197" s="75">
        <v>12336</v>
      </c>
      <c r="CD197" s="75">
        <v>8816</v>
      </c>
      <c r="CE197" s="75">
        <v>8097</v>
      </c>
      <c r="CF197" s="75">
        <v>13108</v>
      </c>
      <c r="CG197" s="75">
        <v>8678</v>
      </c>
      <c r="CH197" s="75">
        <v>10557</v>
      </c>
      <c r="CI197" s="75">
        <v>11151</v>
      </c>
      <c r="CJ197" s="75">
        <v>6491</v>
      </c>
      <c r="CK197" s="75">
        <v>66898</v>
      </c>
      <c r="CL197" s="73">
        <v>925186.2300000001</v>
      </c>
      <c r="CM197" s="73">
        <v>877691.48999999987</v>
      </c>
      <c r="CN197" s="73">
        <v>935329.46999999986</v>
      </c>
      <c r="CO197" s="73">
        <v>1016106.0700000001</v>
      </c>
      <c r="CP197" s="73">
        <v>1018472.0200000004</v>
      </c>
      <c r="CQ197" s="73">
        <v>781502.5700000003</v>
      </c>
      <c r="CR197" s="73">
        <v>617691.4</v>
      </c>
      <c r="CS197" s="73">
        <v>893289.97000000009</v>
      </c>
      <c r="CT197" s="73">
        <v>699011.07000000007</v>
      </c>
      <c r="CU197" s="73">
        <v>627968.30999999982</v>
      </c>
      <c r="CV197" s="73">
        <v>606356.39999999991</v>
      </c>
      <c r="CW197" s="73">
        <v>711924.53</v>
      </c>
      <c r="CX197" s="73">
        <v>633685.3600000001</v>
      </c>
      <c r="CY197" s="77"/>
      <c r="CZ197" s="4">
        <v>267</v>
      </c>
      <c r="DA197" s="76" t="str">
        <f t="shared" si="10"/>
        <v>L267</v>
      </c>
      <c r="DB197" s="71">
        <v>1.8172694317334612</v>
      </c>
      <c r="DC197" s="71">
        <v>3.3810027023013229</v>
      </c>
      <c r="DD197" s="71">
        <v>5.801583827105794E-2</v>
      </c>
      <c r="DE197" s="71">
        <v>0.3892630806208886</v>
      </c>
      <c r="DF197" s="71">
        <v>7.1365460564137506E-2</v>
      </c>
      <c r="DG197" s="71">
        <v>1.6874846322403107E-2</v>
      </c>
      <c r="DH197" s="71">
        <v>0.20259500085679985</v>
      </c>
      <c r="DI197" s="71">
        <v>2.1292190750849982E-2</v>
      </c>
      <c r="DJ197" s="71">
        <v>4.889100361329398E-2</v>
      </c>
      <c r="DK197" s="71">
        <v>1.4788339513171177E-2</v>
      </c>
      <c r="DL197" s="71">
        <v>1.847552766404631E-2</v>
      </c>
      <c r="DM197" s="71">
        <v>4.3859755972166015E-2</v>
      </c>
      <c r="DN197" s="71">
        <v>0.11083986127964517</v>
      </c>
      <c r="DO197" s="71">
        <v>6.1791492734065347E-2</v>
      </c>
      <c r="DQ197" s="71"/>
      <c r="DR197" s="71"/>
      <c r="DS197" s="71"/>
      <c r="DT197" s="71"/>
      <c r="DU197" s="71"/>
      <c r="DV197" s="71"/>
      <c r="DW197" s="71"/>
      <c r="DX197" s="71"/>
      <c r="DY197" s="71"/>
      <c r="DZ197" s="71"/>
      <c r="EA197" s="71"/>
      <c r="EB197" s="71"/>
      <c r="EC197" s="71"/>
      <c r="ED197" s="71"/>
    </row>
    <row r="198" spans="1:134">
      <c r="A198" s="4">
        <v>275</v>
      </c>
      <c r="B198" s="46" t="s">
        <v>1942</v>
      </c>
      <c r="C198" s="65" t="str">
        <f t="shared" si="9"/>
        <v>L275</v>
      </c>
      <c r="D198" s="69">
        <v>458677.3</v>
      </c>
      <c r="E198" s="68">
        <v>6087970.919999999</v>
      </c>
      <c r="F198" s="69">
        <v>-78973.810000000114</v>
      </c>
      <c r="G198" s="69">
        <v>-90503.419999999925</v>
      </c>
      <c r="H198" s="70">
        <v>80.851018168760504</v>
      </c>
      <c r="I198" s="70">
        <v>-1.4648182547926547</v>
      </c>
      <c r="J198" s="69">
        <v>937206.2300000001</v>
      </c>
      <c r="K198" s="69">
        <v>850876.15</v>
      </c>
      <c r="L198" s="69">
        <v>763334.41999999993</v>
      </c>
      <c r="M198" s="69">
        <v>1065017</v>
      </c>
      <c r="N198" s="69">
        <v>1771187.8499999996</v>
      </c>
      <c r="O198" s="69">
        <v>1329616.71</v>
      </c>
      <c r="P198" s="69">
        <v>752419.67000000027</v>
      </c>
      <c r="Q198" s="69">
        <v>817720.72000000009</v>
      </c>
      <c r="R198" s="69">
        <v>1811252.6400000001</v>
      </c>
      <c r="S198" s="69">
        <v>683879.06000000017</v>
      </c>
      <c r="T198" s="69">
        <v>772186.89</v>
      </c>
      <c r="U198" s="69">
        <v>791834.64000000013</v>
      </c>
      <c r="V198" s="69">
        <v>458677.3</v>
      </c>
      <c r="W198" s="70">
        <v>102.55850875334231</v>
      </c>
      <c r="X198" s="70">
        <v>90.621356286201078</v>
      </c>
      <c r="Y198" s="70">
        <v>82.777477489350403</v>
      </c>
      <c r="Z198" s="71">
        <v>93.711947232382187</v>
      </c>
      <c r="AA198" s="71">
        <v>130.91489520544053</v>
      </c>
      <c r="AB198" s="71">
        <v>91.760208090820271</v>
      </c>
      <c r="AC198" s="71">
        <v>77.613616685276668</v>
      </c>
      <c r="AD198" s="71">
        <v>89.151062858598124</v>
      </c>
      <c r="AE198" s="71">
        <v>89.717527521711105</v>
      </c>
      <c r="AF198" s="71">
        <v>75.069440453007147</v>
      </c>
      <c r="AG198" s="71">
        <v>74.279128157161836</v>
      </c>
      <c r="AH198" s="71">
        <v>73.630052545185904</v>
      </c>
      <c r="AI198" s="71">
        <v>76.656064431689913</v>
      </c>
      <c r="AJ198" s="71">
        <v>-8.7766091153617882</v>
      </c>
      <c r="AK198" s="71">
        <v>-10.729242091633996</v>
      </c>
      <c r="AL198" s="71">
        <v>-21.091521850863614</v>
      </c>
      <c r="AM198" s="71">
        <v>-17.033576248392979</v>
      </c>
      <c r="AN198" s="71">
        <v>3.4851613197320663</v>
      </c>
      <c r="AO198" s="71">
        <v>-15.754166905511191</v>
      </c>
      <c r="AP198" s="71">
        <v>-19.74114764747814</v>
      </c>
      <c r="AQ198" s="71">
        <v>14.539530607690288</v>
      </c>
      <c r="AR198" s="71">
        <v>91.758710184041732</v>
      </c>
      <c r="AS198" s="71">
        <v>-49.928853817333788</v>
      </c>
      <c r="AT198" s="71">
        <v>-6.1975146778418306</v>
      </c>
      <c r="AU198" s="71">
        <v>-7.4791298207436574</v>
      </c>
      <c r="AV198" s="72">
        <v>-14.688672362268552</v>
      </c>
      <c r="AW198" s="73">
        <v>-90168.680000000168</v>
      </c>
      <c r="AX198" s="73">
        <v>-102264.80000000028</v>
      </c>
      <c r="AY198" s="73">
        <v>-204032.37999999989</v>
      </c>
      <c r="AZ198" s="73">
        <v>-218655.30000000005</v>
      </c>
      <c r="BA198" s="73">
        <v>59649.85999999987</v>
      </c>
      <c r="BB198" s="73">
        <v>-227429.26000000024</v>
      </c>
      <c r="BC198" s="73">
        <v>-185071.51999999967</v>
      </c>
      <c r="BD198" s="73">
        <v>103800.63000000035</v>
      </c>
      <c r="BE198" s="73">
        <v>866704.86000000022</v>
      </c>
      <c r="BF198" s="73">
        <v>-681935.60999999975</v>
      </c>
      <c r="BG198" s="73">
        <v>-51018.260000000009</v>
      </c>
      <c r="BH198" s="73">
        <v>-64009.70999999973</v>
      </c>
      <c r="BI198" s="73">
        <v>-78973.810000000114</v>
      </c>
      <c r="BJ198" s="71">
        <v>15.553450204591876</v>
      </c>
      <c r="BK198" s="71">
        <v>16.132534697405525</v>
      </c>
      <c r="BL198" s="71">
        <v>13.64134746203279</v>
      </c>
      <c r="BM198" s="71">
        <v>8.4769695300469117</v>
      </c>
      <c r="BN198" s="71">
        <v>-6.8871354869367254</v>
      </c>
      <c r="BO198" s="71">
        <v>2.7426311899790816</v>
      </c>
      <c r="BP198" s="71">
        <v>23.263695980339776</v>
      </c>
      <c r="BQ198" s="71">
        <v>13.830436286017674</v>
      </c>
      <c r="BR198" s="72">
        <v>5.3208170956685228</v>
      </c>
      <c r="BS198" s="72">
        <v>15.587904632736496</v>
      </c>
      <c r="BT198" s="71">
        <v>18.020215750970859</v>
      </c>
      <c r="BU198" s="71">
        <v>14.127303744578011</v>
      </c>
      <c r="BV198" s="71">
        <v>12.598862095021227</v>
      </c>
      <c r="BW198" s="71">
        <v>11.537961178761675</v>
      </c>
      <c r="BX198" s="75">
        <v>11872</v>
      </c>
      <c r="BY198" s="75">
        <v>11875</v>
      </c>
      <c r="BZ198" s="75">
        <v>11075</v>
      </c>
      <c r="CA198" s="75">
        <v>12697</v>
      </c>
      <c r="CB198" s="75">
        <v>14775</v>
      </c>
      <c r="CC198" s="75">
        <v>16795</v>
      </c>
      <c r="CD198" s="75">
        <v>10757</v>
      </c>
      <c r="CE198" s="75">
        <v>10260</v>
      </c>
      <c r="CF198" s="75">
        <v>16521</v>
      </c>
      <c r="CG198" s="75">
        <v>10771</v>
      </c>
      <c r="CH198" s="75">
        <v>11501</v>
      </c>
      <c r="CI198" s="75">
        <v>12088</v>
      </c>
      <c r="CJ198" s="75">
        <v>6334</v>
      </c>
      <c r="CK198" s="75">
        <v>78232</v>
      </c>
      <c r="CL198" s="73">
        <v>1980762.4200000006</v>
      </c>
      <c r="CM198" s="73">
        <v>1905947.7699999996</v>
      </c>
      <c r="CN198" s="73">
        <v>2065229.1600000001</v>
      </c>
      <c r="CO198" s="73">
        <v>2317982.3499999992</v>
      </c>
      <c r="CP198" s="73">
        <v>2440226.3600000008</v>
      </c>
      <c r="CQ198" s="73">
        <v>1856983.9400000002</v>
      </c>
      <c r="CR198" s="73">
        <v>1612507.8599999999</v>
      </c>
      <c r="CS198" s="73">
        <v>1919995.58</v>
      </c>
      <c r="CT198" s="73">
        <v>1725718.75</v>
      </c>
      <c r="CU198" s="73">
        <v>1660954.3900000001</v>
      </c>
      <c r="CV198" s="73">
        <v>1605387.9999999998</v>
      </c>
      <c r="CW198" s="73">
        <v>1624207.6800000006</v>
      </c>
      <c r="CX198" s="73">
        <v>1588146.12</v>
      </c>
      <c r="CY198" s="77"/>
      <c r="CZ198" s="4">
        <v>275</v>
      </c>
      <c r="DA198" s="76" t="str">
        <f t="shared" si="10"/>
        <v>L275</v>
      </c>
      <c r="DB198" s="71">
        <v>4.6920584291609373</v>
      </c>
      <c r="DC198" s="71">
        <v>6.2422437365468308</v>
      </c>
      <c r="DD198" s="71">
        <v>1.6519580821031399</v>
      </c>
      <c r="DE198" s="71">
        <v>1.0711977352066155</v>
      </c>
      <c r="DF198" s="71">
        <v>1.1435836236434012</v>
      </c>
      <c r="DG198" s="71">
        <v>0.73097327307504911</v>
      </c>
      <c r="DH198" s="71">
        <v>0.54166002086996323</v>
      </c>
      <c r="DI198" s="71">
        <v>0.92243126233688566</v>
      </c>
      <c r="DJ198" s="71">
        <v>0.94727108994454112</v>
      </c>
      <c r="DK198" s="71">
        <v>0.35906877615303895</v>
      </c>
      <c r="DL198" s="71">
        <v>0.65270571752261952</v>
      </c>
      <c r="DM198" s="71">
        <v>8.2902125516500141E-2</v>
      </c>
      <c r="DN198" s="71">
        <v>0.25121086009010191</v>
      </c>
      <c r="DO198" s="71">
        <v>0.62583154821499665</v>
      </c>
      <c r="DQ198" s="71"/>
      <c r="DR198" s="71"/>
      <c r="DS198" s="71"/>
      <c r="DT198" s="71"/>
      <c r="DU198" s="71"/>
      <c r="DV198" s="71"/>
      <c r="DW198" s="71"/>
      <c r="DX198" s="71"/>
      <c r="DY198" s="71"/>
      <c r="DZ198" s="71"/>
      <c r="EA198" s="71"/>
      <c r="EB198" s="71"/>
      <c r="EC198" s="71"/>
      <c r="ED198" s="71"/>
    </row>
    <row r="199" spans="1:134">
      <c r="A199" s="4">
        <v>530</v>
      </c>
      <c r="B199" s="46" t="s">
        <v>1949</v>
      </c>
      <c r="C199" s="65" t="str">
        <f t="shared" ref="C199:C262" si="11">LEFT(B199,4)</f>
        <v>L530</v>
      </c>
      <c r="D199" s="69">
        <v>339533.35</v>
      </c>
      <c r="E199" s="68">
        <v>4270490.5300000012</v>
      </c>
      <c r="F199" s="69">
        <v>34519.4200000001</v>
      </c>
      <c r="G199" s="69">
        <v>745428.39000000199</v>
      </c>
      <c r="H199" s="70">
        <v>100.31081498854402</v>
      </c>
      <c r="I199" s="70">
        <v>21.14653190198803</v>
      </c>
      <c r="J199" s="69">
        <v>574102.11999999976</v>
      </c>
      <c r="K199" s="69">
        <v>558169.30999999994</v>
      </c>
      <c r="L199" s="69">
        <v>545895.59</v>
      </c>
      <c r="M199" s="69">
        <v>597606.73</v>
      </c>
      <c r="N199" s="69">
        <v>724026.91</v>
      </c>
      <c r="O199" s="69">
        <v>867201.89000000013</v>
      </c>
      <c r="P199" s="69">
        <v>527665.47999999986</v>
      </c>
      <c r="Q199" s="69">
        <v>548476.98</v>
      </c>
      <c r="R199" s="69">
        <v>1123337.8500000001</v>
      </c>
      <c r="S199" s="69">
        <v>544052.03999999992</v>
      </c>
      <c r="T199" s="69">
        <v>593564.22000000009</v>
      </c>
      <c r="U199" s="69">
        <v>593860.60999999987</v>
      </c>
      <c r="V199" s="69">
        <v>339533.35</v>
      </c>
      <c r="W199" s="70">
        <v>78.495190113896399</v>
      </c>
      <c r="X199" s="70">
        <v>104.05408485118986</v>
      </c>
      <c r="Y199" s="70">
        <v>101.9116074377376</v>
      </c>
      <c r="Z199" s="71">
        <v>93.556221549233115</v>
      </c>
      <c r="AA199" s="71">
        <v>110.94583282230299</v>
      </c>
      <c r="AB199" s="71">
        <v>109.35505128997976</v>
      </c>
      <c r="AC199" s="71">
        <v>96.782790300597199</v>
      </c>
      <c r="AD199" s="71">
        <v>104.43536314351016</v>
      </c>
      <c r="AE199" s="71">
        <v>102.13979404661413</v>
      </c>
      <c r="AF199" s="71">
        <v>104.42585357930243</v>
      </c>
      <c r="AG199" s="71">
        <v>96.053841527105007</v>
      </c>
      <c r="AH199" s="71">
        <v>101.30101631923647</v>
      </c>
      <c r="AI199" s="71">
        <v>93.822716948481727</v>
      </c>
      <c r="AJ199" s="71">
        <v>-44.41248698718654</v>
      </c>
      <c r="AK199" s="71">
        <v>-0.42597796806305155</v>
      </c>
      <c r="AL199" s="71">
        <v>-9.0343091564048077</v>
      </c>
      <c r="AM199" s="71">
        <v>-4.9043561986822581</v>
      </c>
      <c r="AN199" s="71">
        <v>1.4429300135229139</v>
      </c>
      <c r="AO199" s="71">
        <v>7.8870566306660006</v>
      </c>
      <c r="AP199" s="71">
        <v>-2.1601746984381998</v>
      </c>
      <c r="AQ199" s="71">
        <v>30.391751059741946</v>
      </c>
      <c r="AR199" s="71">
        <v>106.60582057754438</v>
      </c>
      <c r="AS199" s="71">
        <v>-30.691453380568522</v>
      </c>
      <c r="AT199" s="71">
        <v>25.599308383467889</v>
      </c>
      <c r="AU199" s="71">
        <v>29.430044163876111</v>
      </c>
      <c r="AV199" s="72">
        <v>11.317325736565586</v>
      </c>
      <c r="AW199" s="73">
        <v>-458687.6</v>
      </c>
      <c r="AX199" s="73">
        <v>-2387.8500000000931</v>
      </c>
      <c r="AY199" s="73">
        <v>-54215.929999999935</v>
      </c>
      <c r="AZ199" s="73">
        <v>-30820.29999999993</v>
      </c>
      <c r="BA199" s="73">
        <v>10335.359999999986</v>
      </c>
      <c r="BB199" s="73">
        <v>81762.940000000293</v>
      </c>
      <c r="BC199" s="73">
        <v>-11650.160000000265</v>
      </c>
      <c r="BD199" s="73">
        <v>127839.19</v>
      </c>
      <c r="BE199" s="73">
        <v>579627.20000000007</v>
      </c>
      <c r="BF199" s="73">
        <v>-240919.0299999998</v>
      </c>
      <c r="BG199" s="73">
        <v>120978.64000000013</v>
      </c>
      <c r="BH199" s="73">
        <v>135033.12999999983</v>
      </c>
      <c r="BI199" s="73">
        <v>34519.4200000001</v>
      </c>
      <c r="BJ199" s="71">
        <v>16.376870729139682</v>
      </c>
      <c r="BK199" s="71">
        <v>13.010963986575412</v>
      </c>
      <c r="BL199" s="71">
        <v>15.205411979365653</v>
      </c>
      <c r="BM199" s="71">
        <v>13.634979309503013</v>
      </c>
      <c r="BN199" s="71">
        <v>5.7423558091473712</v>
      </c>
      <c r="BO199" s="71">
        <v>12.246594836753566</v>
      </c>
      <c r="BP199" s="71">
        <v>18.612810814835022</v>
      </c>
      <c r="BQ199" s="71">
        <v>22.092996320099033</v>
      </c>
      <c r="BR199" s="72">
        <v>9.6040775376167229</v>
      </c>
      <c r="BS199" s="72">
        <v>14.568053896611126</v>
      </c>
      <c r="BT199" s="71">
        <v>14.571806465756605</v>
      </c>
      <c r="BU199" s="71">
        <v>14.04475069532511</v>
      </c>
      <c r="BV199" s="71">
        <v>11.694877162588782</v>
      </c>
      <c r="BW199" s="71">
        <v>12.86142028334813</v>
      </c>
      <c r="BX199" s="75">
        <v>19143</v>
      </c>
      <c r="BY199" s="75">
        <v>19412</v>
      </c>
      <c r="BZ199" s="75">
        <v>18413</v>
      </c>
      <c r="CA199" s="75">
        <v>18269</v>
      </c>
      <c r="CB199" s="75">
        <v>20252</v>
      </c>
      <c r="CC199" s="75">
        <v>21474</v>
      </c>
      <c r="CD199" s="75">
        <v>15981</v>
      </c>
      <c r="CE199" s="75">
        <v>16315</v>
      </c>
      <c r="CF199" s="75">
        <v>26407</v>
      </c>
      <c r="CG199" s="75">
        <v>17730</v>
      </c>
      <c r="CH199" s="75">
        <v>18986</v>
      </c>
      <c r="CI199" s="75">
        <v>18867</v>
      </c>
      <c r="CJ199" s="75">
        <v>11032</v>
      </c>
      <c r="CK199" s="75">
        <v>125318</v>
      </c>
      <c r="CL199" s="73">
        <v>819507.21000000008</v>
      </c>
      <c r="CM199" s="73">
        <v>761956.4</v>
      </c>
      <c r="CN199" s="73">
        <v>755518.74</v>
      </c>
      <c r="CO199" s="73">
        <v>1049117.6499999999</v>
      </c>
      <c r="CP199" s="73">
        <v>1085432.9199999997</v>
      </c>
      <c r="CQ199" s="73">
        <v>860491.14999999979</v>
      </c>
      <c r="CR199" s="73">
        <v>799942.56</v>
      </c>
      <c r="CS199" s="73">
        <v>1303638.1400000004</v>
      </c>
      <c r="CT199" s="73">
        <v>944505.98999999976</v>
      </c>
      <c r="CU199" s="73">
        <v>838597.04999999993</v>
      </c>
      <c r="CV199" s="73">
        <v>939941.96999999986</v>
      </c>
      <c r="CW199" s="73">
        <v>1017267.2699999998</v>
      </c>
      <c r="CX199" s="73">
        <v>968805.23</v>
      </c>
      <c r="CY199" s="77"/>
      <c r="CZ199" s="4">
        <v>530</v>
      </c>
      <c r="DA199" s="76" t="str">
        <f t="shared" ref="DA199:DA262" si="12">LEFT(B199,4)</f>
        <v>L530</v>
      </c>
      <c r="DB199" s="71">
        <v>2.4325956073499402</v>
      </c>
      <c r="DC199" s="71">
        <v>1.316931732381075</v>
      </c>
      <c r="DD199" s="71">
        <v>0.61006604025935729</v>
      </c>
      <c r="DE199" s="71">
        <v>0.5180273669227391</v>
      </c>
      <c r="DF199" s="71">
        <v>0.5285989586294414</v>
      </c>
      <c r="DG199" s="71">
        <v>0.41531684909334982</v>
      </c>
      <c r="DH199" s="71">
        <v>0.28149199627162974</v>
      </c>
      <c r="DI199" s="71">
        <v>0.39450301938921145</v>
      </c>
      <c r="DJ199" s="71">
        <v>0.21981612608171808</v>
      </c>
      <c r="DK199" s="71">
        <v>0.22037305250162631</v>
      </c>
      <c r="DL199" s="71">
        <v>0.19141572735305265</v>
      </c>
      <c r="DM199" s="71">
        <v>0.13986835557559429</v>
      </c>
      <c r="DN199" s="71">
        <v>0.48995762738527054</v>
      </c>
      <c r="DO199" s="71">
        <v>0.25687428994620543</v>
      </c>
      <c r="DQ199" s="71"/>
      <c r="DR199" s="71"/>
      <c r="DS199" s="71"/>
      <c r="DT199" s="71"/>
      <c r="DU199" s="71"/>
      <c r="DV199" s="71"/>
      <c r="DW199" s="71"/>
      <c r="DX199" s="71"/>
      <c r="DY199" s="71"/>
      <c r="DZ199" s="71"/>
      <c r="EA199" s="71"/>
      <c r="EB199" s="71"/>
      <c r="EC199" s="71"/>
      <c r="ED199" s="71"/>
    </row>
    <row r="200" spans="1:134">
      <c r="A200" s="4">
        <v>277</v>
      </c>
      <c r="B200" s="46" t="s">
        <v>1957</v>
      </c>
      <c r="C200" s="65" t="str">
        <f t="shared" si="11"/>
        <v>L277</v>
      </c>
      <c r="D200" s="69">
        <v>1252160.8599999999</v>
      </c>
      <c r="E200" s="68">
        <v>12107779.309999997</v>
      </c>
      <c r="F200" s="69">
        <v>235226.85999999975</v>
      </c>
      <c r="G200" s="69">
        <v>1216155.3799999952</v>
      </c>
      <c r="H200" s="70">
        <v>93.53108956493756</v>
      </c>
      <c r="I200" s="70">
        <v>11.165969260563656</v>
      </c>
      <c r="J200" s="69">
        <v>1901357.7500000002</v>
      </c>
      <c r="K200" s="69">
        <v>1620983.7400000002</v>
      </c>
      <c r="L200" s="69">
        <v>1501370.0699999998</v>
      </c>
      <c r="M200" s="69">
        <v>1949432.6200000003</v>
      </c>
      <c r="N200" s="69">
        <v>2484104.4600000004</v>
      </c>
      <c r="O200" s="69">
        <v>2657388.120000001</v>
      </c>
      <c r="P200" s="69">
        <v>1481131.27</v>
      </c>
      <c r="Q200" s="69">
        <v>1308278.8200000003</v>
      </c>
      <c r="R200" s="69">
        <v>2873959.25</v>
      </c>
      <c r="S200" s="69">
        <v>1408776.04</v>
      </c>
      <c r="T200" s="69">
        <v>1750127.9000000004</v>
      </c>
      <c r="U200" s="69">
        <v>2033345.17</v>
      </c>
      <c r="V200" s="69">
        <v>1252160.8599999999</v>
      </c>
      <c r="W200" s="70">
        <v>113.98810003737859</v>
      </c>
      <c r="X200" s="70">
        <v>101.31570975489853</v>
      </c>
      <c r="Y200" s="70">
        <v>95.211690796512144</v>
      </c>
      <c r="Z200" s="71">
        <v>101.69945262638487</v>
      </c>
      <c r="AA200" s="71">
        <v>103.33968114867163</v>
      </c>
      <c r="AB200" s="71">
        <v>98.763041561568045</v>
      </c>
      <c r="AC200" s="71">
        <v>88.450898832213426</v>
      </c>
      <c r="AD200" s="71">
        <v>85.238780319936566</v>
      </c>
      <c r="AE200" s="71">
        <v>95.405161301265409</v>
      </c>
      <c r="AF200" s="71">
        <v>82.229013138196521</v>
      </c>
      <c r="AG200" s="71">
        <v>91.188977126702142</v>
      </c>
      <c r="AH200" s="71">
        <v>107.56400229658882</v>
      </c>
      <c r="AI200" s="71">
        <v>104.29193161961807</v>
      </c>
      <c r="AJ200" s="71">
        <v>-0.96851599685157108</v>
      </c>
      <c r="AK200" s="71">
        <v>-2.8759440443587247</v>
      </c>
      <c r="AL200" s="71">
        <v>-19.173784892605227</v>
      </c>
      <c r="AM200" s="71">
        <v>-10.590416400578517</v>
      </c>
      <c r="AN200" s="71">
        <v>-15.561403418962637</v>
      </c>
      <c r="AO200" s="71">
        <v>-12.011869517436102</v>
      </c>
      <c r="AP200" s="71">
        <v>-14.578853398006942</v>
      </c>
      <c r="AQ200" s="71">
        <v>6.7023094960418916</v>
      </c>
      <c r="AR200" s="71">
        <v>104.31200631718363</v>
      </c>
      <c r="AS200" s="71">
        <v>-41.52535458379927</v>
      </c>
      <c r="AT200" s="71">
        <v>9.0054798406576264</v>
      </c>
      <c r="AU200" s="71">
        <v>36.167270928852432</v>
      </c>
      <c r="AV200" s="72">
        <v>23.130985885023001</v>
      </c>
      <c r="AW200" s="73">
        <v>-18595.049999999581</v>
      </c>
      <c r="AX200" s="73">
        <v>-47999.009999999078</v>
      </c>
      <c r="AY200" s="73">
        <v>-356158.5399999998</v>
      </c>
      <c r="AZ200" s="73">
        <v>-230907.04999999912</v>
      </c>
      <c r="BA200" s="73">
        <v>-457521.99999999953</v>
      </c>
      <c r="BB200" s="73">
        <v>-336088.15999999875</v>
      </c>
      <c r="BC200" s="73">
        <v>-252785.12999999989</v>
      </c>
      <c r="BD200" s="73">
        <v>82177.130000000354</v>
      </c>
      <c r="BE200" s="73">
        <v>1467307.0900000005</v>
      </c>
      <c r="BF200" s="73">
        <v>-1000432.3099999996</v>
      </c>
      <c r="BG200" s="73">
        <v>144586.69000000064</v>
      </c>
      <c r="BH200" s="73">
        <v>540075.04999999981</v>
      </c>
      <c r="BI200" s="73">
        <v>235226.85999999975</v>
      </c>
      <c r="BJ200" s="71">
        <v>14.001035793304229</v>
      </c>
      <c r="BK200" s="71">
        <v>8.6426661754802172</v>
      </c>
      <c r="BL200" s="71">
        <v>10.417555665327482</v>
      </c>
      <c r="BM200" s="71">
        <v>11.887836591216594</v>
      </c>
      <c r="BN200" s="71">
        <v>-0.68079952943574984</v>
      </c>
      <c r="BO200" s="71">
        <v>9.0660449234528073</v>
      </c>
      <c r="BP200" s="71">
        <v>20.132872427942296</v>
      </c>
      <c r="BQ200" s="71">
        <v>20.267440278068609</v>
      </c>
      <c r="BR200" s="72">
        <v>13.214608973470682</v>
      </c>
      <c r="BS200" s="72">
        <v>13.014691099274746</v>
      </c>
      <c r="BT200" s="71">
        <v>15.01596671105732</v>
      </c>
      <c r="BU200" s="71">
        <v>15.395595987724189</v>
      </c>
      <c r="BV200" s="71">
        <v>14.509334583190345</v>
      </c>
      <c r="BW200" s="71">
        <v>14.192124170000813</v>
      </c>
      <c r="BX200" s="75">
        <v>39669</v>
      </c>
      <c r="BY200" s="75">
        <v>34740</v>
      </c>
      <c r="BZ200" s="75">
        <v>33165</v>
      </c>
      <c r="CA200" s="75">
        <v>36781</v>
      </c>
      <c r="CB200" s="75">
        <v>41222</v>
      </c>
      <c r="CC200" s="75">
        <v>47949</v>
      </c>
      <c r="CD200" s="75">
        <v>33116</v>
      </c>
      <c r="CE200" s="75">
        <v>31160</v>
      </c>
      <c r="CF200" s="75">
        <v>46941</v>
      </c>
      <c r="CG200" s="75">
        <v>33090</v>
      </c>
      <c r="CH200" s="75">
        <v>38468</v>
      </c>
      <c r="CI200" s="75">
        <v>45009</v>
      </c>
      <c r="CJ200" s="75">
        <v>27098</v>
      </c>
      <c r="CK200" s="75">
        <v>254882</v>
      </c>
      <c r="CL200" s="73">
        <v>2570939.29</v>
      </c>
      <c r="CM200" s="73">
        <v>2318948.9900000007</v>
      </c>
      <c r="CN200" s="73">
        <v>2417175</v>
      </c>
      <c r="CO200" s="73">
        <v>2632405.0300000003</v>
      </c>
      <c r="CP200" s="73">
        <v>2938684.5900000008</v>
      </c>
      <c r="CQ200" s="73">
        <v>2174341.3399999989</v>
      </c>
      <c r="CR200" s="73">
        <v>2174299.7199999997</v>
      </c>
      <c r="CS200" s="73">
        <v>2089699.53</v>
      </c>
      <c r="CT200" s="73">
        <v>2467845.4299999997</v>
      </c>
      <c r="CU200" s="73">
        <v>2491239.5499999993</v>
      </c>
      <c r="CV200" s="73">
        <v>2464090.85</v>
      </c>
      <c r="CW200" s="73">
        <v>2355430.0700000008</v>
      </c>
      <c r="CX200" s="73">
        <v>2440587.85</v>
      </c>
      <c r="CY200" s="77"/>
      <c r="CZ200" s="4">
        <v>277</v>
      </c>
      <c r="DA200" s="76" t="str">
        <f t="shared" si="12"/>
        <v>L277</v>
      </c>
      <c r="DB200" s="71">
        <v>3.0971320226723358</v>
      </c>
      <c r="DC200" s="71">
        <v>3.6692131712240026</v>
      </c>
      <c r="DD200" s="71">
        <v>0.84038484517164613</v>
      </c>
      <c r="DE200" s="71">
        <v>0.6887940739743823</v>
      </c>
      <c r="DF200" s="71">
        <v>0.61875022047343131</v>
      </c>
      <c r="DG200" s="71">
        <v>0.19973542693872406</v>
      </c>
      <c r="DH200" s="71">
        <v>0.37643483981891535</v>
      </c>
      <c r="DI200" s="71">
        <v>0.2604855899531785</v>
      </c>
      <c r="DJ200" s="71">
        <v>0.15316855639485102</v>
      </c>
      <c r="DK200" s="71">
        <v>0.12790165283308194</v>
      </c>
      <c r="DL200" s="71">
        <v>0.35622223928178781</v>
      </c>
      <c r="DM200" s="71">
        <v>0.13554295491407123</v>
      </c>
      <c r="DN200" s="71">
        <v>0.11114895787963804</v>
      </c>
      <c r="DO200" s="71">
        <v>0.21188438532148429</v>
      </c>
      <c r="DQ200" s="71"/>
      <c r="DR200" s="71"/>
      <c r="DS200" s="71"/>
      <c r="DT200" s="71"/>
      <c r="DU200" s="71"/>
      <c r="DV200" s="71"/>
      <c r="DW200" s="71"/>
      <c r="DX200" s="71"/>
      <c r="DY200" s="71"/>
      <c r="DZ200" s="71"/>
      <c r="EA200" s="71"/>
      <c r="EB200" s="71"/>
      <c r="EC200" s="71"/>
      <c r="ED200" s="71"/>
    </row>
    <row r="201" spans="1:134">
      <c r="A201" s="4">
        <v>241</v>
      </c>
      <c r="B201" s="46" t="s">
        <v>1966</v>
      </c>
      <c r="C201" s="65" t="str">
        <f t="shared" si="11"/>
        <v>L241</v>
      </c>
      <c r="D201" s="69">
        <v>471426.39999999997</v>
      </c>
      <c r="E201" s="68">
        <v>5159746.6399999997</v>
      </c>
      <c r="F201" s="69">
        <v>144212.81</v>
      </c>
      <c r="G201" s="69">
        <v>1461117.2199999997</v>
      </c>
      <c r="H201" s="70">
        <v>112.58491101531914</v>
      </c>
      <c r="I201" s="70">
        <v>39.504288050571979</v>
      </c>
      <c r="J201" s="69">
        <v>683253.54999999993</v>
      </c>
      <c r="K201" s="69">
        <v>550636.8899999999</v>
      </c>
      <c r="L201" s="69">
        <v>612439.60000000009</v>
      </c>
      <c r="M201" s="69">
        <v>843576.10999999975</v>
      </c>
      <c r="N201" s="69">
        <v>1254509.6400000001</v>
      </c>
      <c r="O201" s="69">
        <v>1196935.72</v>
      </c>
      <c r="P201" s="69">
        <v>697779.52</v>
      </c>
      <c r="Q201" s="69">
        <v>601145.78</v>
      </c>
      <c r="R201" s="69">
        <v>1275964.3399999999</v>
      </c>
      <c r="S201" s="69">
        <v>606769.88</v>
      </c>
      <c r="T201" s="69">
        <v>704602</v>
      </c>
      <c r="U201" s="69">
        <v>802058.72</v>
      </c>
      <c r="V201" s="69">
        <v>471426.39999999997</v>
      </c>
      <c r="W201" s="70">
        <v>124.52890522499555</v>
      </c>
      <c r="X201" s="70">
        <v>99.012670120435715</v>
      </c>
      <c r="Y201" s="70">
        <v>114.07173287258539</v>
      </c>
      <c r="Z201" s="71">
        <v>124.10136084158792</v>
      </c>
      <c r="AA201" s="71">
        <v>112.96248533523865</v>
      </c>
      <c r="AB201" s="71">
        <v>112.04475699960005</v>
      </c>
      <c r="AC201" s="71">
        <v>110.35205848070385</v>
      </c>
      <c r="AD201" s="71">
        <v>93.539993683551486</v>
      </c>
      <c r="AE201" s="71">
        <v>111.54047634001061</v>
      </c>
      <c r="AF201" s="71">
        <v>108.34204677799006</v>
      </c>
      <c r="AG201" s="71">
        <v>117.07309772079849</v>
      </c>
      <c r="AH201" s="71">
        <v>133.76143955569796</v>
      </c>
      <c r="AI201" s="71">
        <v>117.1143689484899</v>
      </c>
      <c r="AJ201" s="71">
        <v>12.376195422808522</v>
      </c>
      <c r="AK201" s="71">
        <v>2.39081219129198</v>
      </c>
      <c r="AL201" s="71">
        <v>6.3950532348250322</v>
      </c>
      <c r="AM201" s="71">
        <v>32.57900980351782</v>
      </c>
      <c r="AN201" s="71">
        <v>32.208236711143016</v>
      </c>
      <c r="AO201" s="71">
        <v>34.959534602060941</v>
      </c>
      <c r="AP201" s="71">
        <v>14.248301231150862</v>
      </c>
      <c r="AQ201" s="71">
        <v>18.027631441226745</v>
      </c>
      <c r="AR201" s="71">
        <v>139.54172435024518</v>
      </c>
      <c r="AS201" s="71">
        <v>-23.772109101546867</v>
      </c>
      <c r="AT201" s="71">
        <v>52.761489974020478</v>
      </c>
      <c r="AU201" s="71">
        <v>73.821826773527931</v>
      </c>
      <c r="AV201" s="72">
        <v>44.072989144491224</v>
      </c>
      <c r="AW201" s="73">
        <v>75247.959999999963</v>
      </c>
      <c r="AX201" s="73">
        <v>12857.300000000047</v>
      </c>
      <c r="AY201" s="73">
        <v>36811.710000000079</v>
      </c>
      <c r="AZ201" s="73">
        <v>207294.30999999982</v>
      </c>
      <c r="BA201" s="73">
        <v>305632.4600000002</v>
      </c>
      <c r="BB201" s="73">
        <v>323644.31999999995</v>
      </c>
      <c r="BC201" s="73">
        <v>87022.500000000116</v>
      </c>
      <c r="BD201" s="73">
        <v>91819.470000000205</v>
      </c>
      <c r="BE201" s="73">
        <v>743295.4099999998</v>
      </c>
      <c r="BF201" s="73">
        <v>-189224.69999999972</v>
      </c>
      <c r="BG201" s="73">
        <v>243358.79000000021</v>
      </c>
      <c r="BH201" s="73">
        <v>340632.94000000006</v>
      </c>
      <c r="BI201" s="73">
        <v>144212.81</v>
      </c>
      <c r="BJ201" s="71">
        <v>22.148582565380476</v>
      </c>
      <c r="BK201" s="71">
        <v>17.452675218288167</v>
      </c>
      <c r="BL201" s="71">
        <v>13.579056698997096</v>
      </c>
      <c r="BM201" s="71">
        <v>13.312948439316333</v>
      </c>
      <c r="BN201" s="71">
        <v>4.3372487538742357</v>
      </c>
      <c r="BO201" s="71">
        <v>11.605171869588595</v>
      </c>
      <c r="BP201" s="71">
        <v>26.178599460452283</v>
      </c>
      <c r="BQ201" s="71">
        <v>26.696412450472561</v>
      </c>
      <c r="BR201" s="72">
        <v>19.84261576026892</v>
      </c>
      <c r="BS201" s="72">
        <v>17.042781572340655</v>
      </c>
      <c r="BT201" s="71">
        <v>18.842189238961968</v>
      </c>
      <c r="BU201" s="71">
        <v>17.762708914895832</v>
      </c>
      <c r="BV201" s="71">
        <v>18.536125717956786</v>
      </c>
      <c r="BW201" s="71">
        <v>19.100013202461916</v>
      </c>
      <c r="BX201" s="75">
        <v>17306</v>
      </c>
      <c r="BY201" s="75">
        <v>13243</v>
      </c>
      <c r="BZ201" s="75">
        <v>13833</v>
      </c>
      <c r="CA201" s="75">
        <v>15446</v>
      </c>
      <c r="CB201" s="75">
        <v>19792</v>
      </c>
      <c r="CC201" s="75">
        <v>20478</v>
      </c>
      <c r="CD201" s="75">
        <v>15781</v>
      </c>
      <c r="CE201" s="75">
        <v>14084</v>
      </c>
      <c r="CF201" s="75">
        <v>19783</v>
      </c>
      <c r="CG201" s="75">
        <v>13659</v>
      </c>
      <c r="CH201" s="75">
        <v>15462</v>
      </c>
      <c r="CI201" s="75">
        <v>18355</v>
      </c>
      <c r="CJ201" s="75">
        <v>11674</v>
      </c>
      <c r="CK201" s="75">
        <v>108798</v>
      </c>
      <c r="CL201" s="73">
        <v>818348.64</v>
      </c>
      <c r="CM201" s="73">
        <v>1126558.49</v>
      </c>
      <c r="CN201" s="73">
        <v>1292321.7500000002</v>
      </c>
      <c r="CO201" s="73">
        <v>1328975.02</v>
      </c>
      <c r="CP201" s="73">
        <v>1213372.56</v>
      </c>
      <c r="CQ201" s="73">
        <v>924320.1</v>
      </c>
      <c r="CR201" s="73">
        <v>824819.05999999994</v>
      </c>
      <c r="CS201" s="73">
        <v>1199292.51</v>
      </c>
      <c r="CT201" s="73">
        <v>928344.49000000022</v>
      </c>
      <c r="CU201" s="73">
        <v>900622.75</v>
      </c>
      <c r="CV201" s="73">
        <v>775647.89</v>
      </c>
      <c r="CW201" s="73">
        <v>829638.59000000008</v>
      </c>
      <c r="CX201" s="73">
        <v>824947.96</v>
      </c>
      <c r="CY201" s="77"/>
      <c r="CZ201" s="4">
        <v>241</v>
      </c>
      <c r="DA201" s="76" t="str">
        <f t="shared" si="12"/>
        <v>L241</v>
      </c>
      <c r="DB201" s="71">
        <v>1.0541060748222761</v>
      </c>
      <c r="DC201" s="71">
        <v>1.1948267073332473</v>
      </c>
      <c r="DD201" s="71">
        <v>0.13744597437327133</v>
      </c>
      <c r="DE201" s="71">
        <v>0.29577818237603593</v>
      </c>
      <c r="DF201" s="71">
        <v>0.19716205280045565</v>
      </c>
      <c r="DG201" s="71">
        <v>7.3736448237903193E-2</v>
      </c>
      <c r="DH201" s="71">
        <v>0.1803346092160307</v>
      </c>
      <c r="DI201" s="71">
        <v>0.19581091931506894</v>
      </c>
      <c r="DJ201" s="71">
        <v>5.1129163042191297E-2</v>
      </c>
      <c r="DK201" s="71">
        <v>0.28090172917812861</v>
      </c>
      <c r="DL201" s="71">
        <v>1.8556256209504365E-2</v>
      </c>
      <c r="DM201" s="71">
        <v>1.3082497397485349E-2</v>
      </c>
      <c r="DN201" s="71">
        <v>0.64376388089574066</v>
      </c>
      <c r="DO201" s="71">
        <v>0.15723907138660015</v>
      </c>
      <c r="DQ201" s="71"/>
      <c r="DR201" s="71"/>
      <c r="DS201" s="71"/>
      <c r="DT201" s="71"/>
      <c r="DU201" s="71"/>
      <c r="DV201" s="71"/>
      <c r="DW201" s="71"/>
      <c r="DX201" s="71"/>
      <c r="DY201" s="71"/>
      <c r="DZ201" s="71"/>
      <c r="EA201" s="71"/>
      <c r="EB201" s="71"/>
      <c r="EC201" s="71"/>
      <c r="ED201" s="71"/>
    </row>
    <row r="202" spans="1:134">
      <c r="A202" s="4">
        <v>276</v>
      </c>
      <c r="B202" s="46" t="s">
        <v>1975</v>
      </c>
      <c r="C202" s="65" t="str">
        <f t="shared" si="11"/>
        <v>L276</v>
      </c>
      <c r="D202" s="69">
        <v>152681.06</v>
      </c>
      <c r="E202" s="68">
        <v>1710861.2199999997</v>
      </c>
      <c r="F202" s="69">
        <v>20478.960000000021</v>
      </c>
      <c r="G202" s="69">
        <v>165393.73000000021</v>
      </c>
      <c r="H202" s="70">
        <v>88.286254234783883</v>
      </c>
      <c r="I202" s="70">
        <v>10.701857597793939</v>
      </c>
      <c r="J202" s="69">
        <v>246605.83000000002</v>
      </c>
      <c r="K202" s="69">
        <v>219908.96999999994</v>
      </c>
      <c r="L202" s="69">
        <v>215255.04999999996</v>
      </c>
      <c r="M202" s="69">
        <v>237338.4499999999</v>
      </c>
      <c r="N202" s="69">
        <v>377779.18</v>
      </c>
      <c r="O202" s="69">
        <v>509429.05</v>
      </c>
      <c r="P202" s="69">
        <v>204755.51999999996</v>
      </c>
      <c r="Q202" s="69">
        <v>183769.49999999991</v>
      </c>
      <c r="R202" s="69">
        <v>449751.21</v>
      </c>
      <c r="S202" s="69">
        <v>227496.78999999998</v>
      </c>
      <c r="T202" s="69">
        <v>246755.93999999994</v>
      </c>
      <c r="U202" s="69">
        <v>245651.20000000001</v>
      </c>
      <c r="V202" s="69">
        <v>152681.06</v>
      </c>
      <c r="W202" s="70">
        <v>112.16040312242997</v>
      </c>
      <c r="X202" s="70">
        <v>99.212109775584864</v>
      </c>
      <c r="Y202" s="70">
        <v>97.005871031626839</v>
      </c>
      <c r="Z202" s="71">
        <v>85.515263797809808</v>
      </c>
      <c r="AA202" s="71">
        <v>110.89121041711556</v>
      </c>
      <c r="AB202" s="71">
        <v>87.905243206469592</v>
      </c>
      <c r="AC202" s="71">
        <v>83.9610721938853</v>
      </c>
      <c r="AD202" s="71">
        <v>79.042213766771226</v>
      </c>
      <c r="AE202" s="71">
        <v>91.254036232772592</v>
      </c>
      <c r="AF202" s="71">
        <v>85.275080243202268</v>
      </c>
      <c r="AG202" s="71">
        <v>92.452478958659498</v>
      </c>
      <c r="AH202" s="71">
        <v>91.46579999486994</v>
      </c>
      <c r="AI202" s="71">
        <v>91.764391188210652</v>
      </c>
      <c r="AJ202" s="71">
        <v>32.70984678940443</v>
      </c>
      <c r="AK202" s="71">
        <v>-2.2897913259000924</v>
      </c>
      <c r="AL202" s="71">
        <v>2.1853274798955269E-2</v>
      </c>
      <c r="AM202" s="71">
        <v>-1.7529842612088231</v>
      </c>
      <c r="AN202" s="71">
        <v>9.0631948362284387</v>
      </c>
      <c r="AO202" s="71">
        <v>-1.3395978406030351</v>
      </c>
      <c r="AP202" s="71">
        <v>-10.98763372253112</v>
      </c>
      <c r="AQ202" s="71">
        <v>2.4502495841379091</v>
      </c>
      <c r="AR202" s="71">
        <v>93.118229474507345</v>
      </c>
      <c r="AS202" s="71">
        <v>-37.615761415174212</v>
      </c>
      <c r="AT202" s="71">
        <v>22.636997262539737</v>
      </c>
      <c r="AU202" s="71">
        <v>19.775609914027225</v>
      </c>
      <c r="AV202" s="72">
        <v>15.490646517717966</v>
      </c>
      <c r="AW202" s="73">
        <v>60782.51999999999</v>
      </c>
      <c r="AX202" s="73">
        <v>-5153.4600000000792</v>
      </c>
      <c r="AY202" s="73">
        <v>47.029999999998836</v>
      </c>
      <c r="AZ202" s="73">
        <v>-4234.7400000000489</v>
      </c>
      <c r="BA202" s="73">
        <v>31393.600000000035</v>
      </c>
      <c r="BB202" s="73">
        <v>-2650.679999999993</v>
      </c>
      <c r="BC202" s="73">
        <v>-25274.900000000052</v>
      </c>
      <c r="BD202" s="73">
        <v>4395.1199999999371</v>
      </c>
      <c r="BE202" s="73">
        <v>216862.16000000003</v>
      </c>
      <c r="BF202" s="73">
        <v>-137173.51000000007</v>
      </c>
      <c r="BG202" s="73">
        <v>45547.539999999892</v>
      </c>
      <c r="BH202" s="73">
        <v>40558.360000000015</v>
      </c>
      <c r="BI202" s="73">
        <v>20478.960000000021</v>
      </c>
      <c r="BJ202" s="71">
        <v>14.741461597442603</v>
      </c>
      <c r="BK202" s="71">
        <v>12.223842076248747</v>
      </c>
      <c r="BL202" s="71">
        <v>11.320773242490969</v>
      </c>
      <c r="BM202" s="71">
        <v>12.475230944752816</v>
      </c>
      <c r="BN202" s="71">
        <v>0.67433109508570732</v>
      </c>
      <c r="BO202" s="71">
        <v>7.610191366179242</v>
      </c>
      <c r="BP202" s="71">
        <v>18.118100214310466</v>
      </c>
      <c r="BQ202" s="71">
        <v>18.090727307181741</v>
      </c>
      <c r="BR202" s="72">
        <v>12.551122886244089</v>
      </c>
      <c r="BS202" s="72">
        <v>8.1174634645486297</v>
      </c>
      <c r="BT202" s="71">
        <v>14.036861144240657</v>
      </c>
      <c r="BU202" s="71">
        <v>13.090170893061124</v>
      </c>
      <c r="BV202" s="71">
        <v>10.8985813314192</v>
      </c>
      <c r="BW202" s="71">
        <v>11.918173215513479</v>
      </c>
      <c r="BX202" s="75">
        <v>7838</v>
      </c>
      <c r="BY202" s="75">
        <v>7650</v>
      </c>
      <c r="BZ202" s="75">
        <v>7033</v>
      </c>
      <c r="CA202" s="75">
        <v>7330</v>
      </c>
      <c r="CB202" s="75">
        <v>9742</v>
      </c>
      <c r="CC202" s="75">
        <v>13047</v>
      </c>
      <c r="CD202" s="75">
        <v>6545</v>
      </c>
      <c r="CE202" s="75">
        <v>6340</v>
      </c>
      <c r="CF202" s="75">
        <v>9451</v>
      </c>
      <c r="CG202" s="75">
        <v>7368</v>
      </c>
      <c r="CH202" s="75">
        <v>7268</v>
      </c>
      <c r="CI202" s="75">
        <v>7277</v>
      </c>
      <c r="CJ202" s="75">
        <v>4407</v>
      </c>
      <c r="CK202" s="75">
        <v>48656</v>
      </c>
      <c r="CL202" s="73">
        <v>637811.12000000023</v>
      </c>
      <c r="CM202" s="73">
        <v>619107.50000000012</v>
      </c>
      <c r="CN202" s="73">
        <v>564967.84000000008</v>
      </c>
      <c r="CO202" s="73">
        <v>651477.17000000016</v>
      </c>
      <c r="CP202" s="73">
        <v>572850.80000000016</v>
      </c>
      <c r="CQ202" s="73">
        <v>438815.78000000009</v>
      </c>
      <c r="CR202" s="73">
        <v>451306.6</v>
      </c>
      <c r="CS202" s="73">
        <v>884587.42999999982</v>
      </c>
      <c r="CT202" s="73">
        <v>749382.1100000001</v>
      </c>
      <c r="CU202" s="73">
        <v>763555.2100000002</v>
      </c>
      <c r="CV202" s="73">
        <v>712666.84</v>
      </c>
      <c r="CW202" s="73">
        <v>726006.72999999986</v>
      </c>
      <c r="CX202" s="73">
        <v>770238.56000000017</v>
      </c>
      <c r="CY202" s="77"/>
      <c r="CZ202" s="4">
        <v>276</v>
      </c>
      <c r="DA202" s="76" t="str">
        <f t="shared" si="12"/>
        <v>L276</v>
      </c>
      <c r="DB202" s="71">
        <v>0.41350943655823863</v>
      </c>
      <c r="DC202" s="71">
        <v>0.70505341443865865</v>
      </c>
      <c r="DD202" s="71">
        <v>0.36840707662036515</v>
      </c>
      <c r="DE202" s="71">
        <v>0.32021660683591868</v>
      </c>
      <c r="DF202" s="71">
        <v>0.25338462820693336</v>
      </c>
      <c r="DG202" s="71">
        <v>0.24430279169287372</v>
      </c>
      <c r="DH202" s="71">
        <v>0.28341504627392705</v>
      </c>
      <c r="DI202" s="71">
        <v>0.13901316302808855</v>
      </c>
      <c r="DJ202" s="71">
        <v>3.4064399259918596E-2</v>
      </c>
      <c r="DK202" s="71">
        <v>8.5968271761960688E-2</v>
      </c>
      <c r="DL202" s="71">
        <v>0.41034038515192617</v>
      </c>
      <c r="DM202" s="71">
        <v>0.16111275293083377</v>
      </c>
      <c r="DN202" s="72">
        <v>4.0157602256818891E-3</v>
      </c>
      <c r="DO202" s="71">
        <v>0.15158808641374341</v>
      </c>
      <c r="DQ202" s="71"/>
      <c r="DR202" s="71"/>
      <c r="DS202" s="71"/>
      <c r="DT202" s="71"/>
      <c r="DU202" s="71"/>
      <c r="DV202" s="71"/>
      <c r="DW202" s="71"/>
      <c r="DX202" s="71"/>
      <c r="DY202" s="71"/>
      <c r="DZ202" s="71"/>
      <c r="EA202" s="71"/>
      <c r="EB202" s="71"/>
      <c r="EC202" s="71"/>
      <c r="ED202" s="71"/>
    </row>
    <row r="203" spans="1:134">
      <c r="A203" s="4">
        <v>531</v>
      </c>
      <c r="B203" s="46" t="s">
        <v>1985</v>
      </c>
      <c r="C203" s="65" t="str">
        <f t="shared" si="11"/>
        <v>L531</v>
      </c>
      <c r="D203" s="69">
        <v>253736.34999999998</v>
      </c>
      <c r="E203" s="68">
        <v>3062167.53</v>
      </c>
      <c r="F203" s="69">
        <v>25140.120000000024</v>
      </c>
      <c r="G203" s="69">
        <v>225604.98999999929</v>
      </c>
      <c r="H203" s="70">
        <v>86.716152865700195</v>
      </c>
      <c r="I203" s="70">
        <v>7.9534643364499669</v>
      </c>
      <c r="J203" s="69">
        <v>435509.87999999989</v>
      </c>
      <c r="K203" s="69">
        <v>415373.43</v>
      </c>
      <c r="L203" s="69">
        <v>419517.69999999995</v>
      </c>
      <c r="M203" s="69">
        <v>473658.73999999993</v>
      </c>
      <c r="N203" s="69">
        <v>548506.68999999994</v>
      </c>
      <c r="O203" s="69">
        <v>627187.0900000002</v>
      </c>
      <c r="P203" s="69">
        <v>425120.57999999996</v>
      </c>
      <c r="Q203" s="69">
        <v>403553.31999999989</v>
      </c>
      <c r="R203" s="69">
        <v>713114.39</v>
      </c>
      <c r="S203" s="69">
        <v>387112.43999999994</v>
      </c>
      <c r="T203" s="69">
        <v>439558.80999999994</v>
      </c>
      <c r="U203" s="69">
        <v>439971.63999999996</v>
      </c>
      <c r="V203" s="69">
        <v>253736.34999999998</v>
      </c>
      <c r="W203" s="70">
        <v>103.27087704550482</v>
      </c>
      <c r="X203" s="70">
        <v>100.19520644830251</v>
      </c>
      <c r="Y203" s="70">
        <v>99.965946768108367</v>
      </c>
      <c r="Z203" s="71">
        <v>86.449729091460682</v>
      </c>
      <c r="AA203" s="71">
        <v>96.598923193500369</v>
      </c>
      <c r="AB203" s="71">
        <v>79.45156521234442</v>
      </c>
      <c r="AC203" s="71">
        <v>87.29263026095721</v>
      </c>
      <c r="AD203" s="71">
        <v>84.056778415111708</v>
      </c>
      <c r="AE203" s="71">
        <v>88.012799930347526</v>
      </c>
      <c r="AF203" s="71">
        <v>86.012039369949221</v>
      </c>
      <c r="AG203" s="71">
        <v>86.2575915412542</v>
      </c>
      <c r="AH203" s="71">
        <v>86.549970835205869</v>
      </c>
      <c r="AI203" s="71">
        <v>88.746382996866174</v>
      </c>
      <c r="AJ203" s="71">
        <v>8.6080866474860471</v>
      </c>
      <c r="AK203" s="71">
        <v>10.214824130969946</v>
      </c>
      <c r="AL203" s="71">
        <v>4.843783355848208</v>
      </c>
      <c r="AM203" s="71">
        <v>0.60853606416515493</v>
      </c>
      <c r="AN203" s="71">
        <v>-0.43393574514797306</v>
      </c>
      <c r="AO203" s="71">
        <v>-12.446707711374415</v>
      </c>
      <c r="AP203" s="71">
        <v>-5.9832474282377257</v>
      </c>
      <c r="AQ203" s="71">
        <v>9.1934795942998129</v>
      </c>
      <c r="AR203" s="71">
        <v>54.12101464952179</v>
      </c>
      <c r="AS203" s="71">
        <v>-29.319430431876892</v>
      </c>
      <c r="AT203" s="71">
        <v>14.449657246355031</v>
      </c>
      <c r="AU203" s="71">
        <v>12.306141362011092</v>
      </c>
      <c r="AV203" s="72">
        <v>10.997609190667767</v>
      </c>
      <c r="AW203" s="73">
        <v>34517.749999999942</v>
      </c>
      <c r="AX203" s="73">
        <v>38497.240000000049</v>
      </c>
      <c r="AY203" s="73">
        <v>19381.719999999856</v>
      </c>
      <c r="AZ203" s="73">
        <v>2864.9499999999534</v>
      </c>
      <c r="BA203" s="73">
        <v>-2390.5399999999208</v>
      </c>
      <c r="BB203" s="73">
        <v>-80146.189999999711</v>
      </c>
      <c r="BC203" s="73">
        <v>-27054.76999999996</v>
      </c>
      <c r="BD203" s="73">
        <v>33976.929999999935</v>
      </c>
      <c r="BE203" s="73">
        <v>250416.69000000012</v>
      </c>
      <c r="BF203" s="73">
        <v>-160580.42999999993</v>
      </c>
      <c r="BG203" s="73">
        <v>55495.789999999979</v>
      </c>
      <c r="BH203" s="73">
        <v>48210.659999999974</v>
      </c>
      <c r="BI203" s="73">
        <v>25140.120000000024</v>
      </c>
      <c r="BJ203" s="71">
        <v>23.718596805687895</v>
      </c>
      <c r="BK203" s="71">
        <v>18.584904108011152</v>
      </c>
      <c r="BL203" s="71">
        <v>16.529785641920469</v>
      </c>
      <c r="BM203" s="71">
        <v>18.911171651485152</v>
      </c>
      <c r="BN203" s="71">
        <v>9.3534671308924615</v>
      </c>
      <c r="BO203" s="71">
        <v>11.503629295547944</v>
      </c>
      <c r="BP203" s="71">
        <v>24.263278594794475</v>
      </c>
      <c r="BQ203" s="71">
        <v>23.226312820594519</v>
      </c>
      <c r="BR203" s="72">
        <v>18.272721758516248</v>
      </c>
      <c r="BS203" s="72">
        <v>11.151797758314075</v>
      </c>
      <c r="BT203" s="71">
        <v>18.390490149138998</v>
      </c>
      <c r="BU203" s="71">
        <v>17.576927489007083</v>
      </c>
      <c r="BV203" s="71">
        <v>18.736838323361937</v>
      </c>
      <c r="BW203" s="71">
        <v>17.327109398125117</v>
      </c>
      <c r="BX203" s="75">
        <v>15719</v>
      </c>
      <c r="BY203" s="75">
        <v>14767</v>
      </c>
      <c r="BZ203" s="75">
        <v>13977</v>
      </c>
      <c r="CA203" s="75">
        <v>14786</v>
      </c>
      <c r="CB203" s="75">
        <v>15793</v>
      </c>
      <c r="CC203" s="75">
        <v>17826</v>
      </c>
      <c r="CD203" s="75">
        <v>14898</v>
      </c>
      <c r="CE203" s="75">
        <v>14216</v>
      </c>
      <c r="CF203" s="75">
        <v>17281</v>
      </c>
      <c r="CG203" s="75">
        <v>13666</v>
      </c>
      <c r="CH203" s="75">
        <v>14316</v>
      </c>
      <c r="CI203" s="75">
        <v>14318</v>
      </c>
      <c r="CJ203" s="75">
        <v>8279</v>
      </c>
      <c r="CK203" s="75">
        <v>96974</v>
      </c>
      <c r="CL203" s="73">
        <v>807345.2699999999</v>
      </c>
      <c r="CM203" s="73">
        <v>784802.62999999977</v>
      </c>
      <c r="CN203" s="73">
        <v>745113.4700000002</v>
      </c>
      <c r="CO203" s="73">
        <v>888470.69999999972</v>
      </c>
      <c r="CP203" s="73">
        <v>977343.25999999989</v>
      </c>
      <c r="CQ203" s="73">
        <v>805122.72999999975</v>
      </c>
      <c r="CR203" s="73">
        <v>847614.16000000015</v>
      </c>
      <c r="CS203" s="73">
        <v>1160120.1500000004</v>
      </c>
      <c r="CT203" s="73">
        <v>1051225.93</v>
      </c>
      <c r="CU203" s="73">
        <v>984851.77999999991</v>
      </c>
      <c r="CV203" s="73">
        <v>1010072.34</v>
      </c>
      <c r="CW203" s="73">
        <v>962488.17999999993</v>
      </c>
      <c r="CX203" s="73">
        <v>1004523.3</v>
      </c>
      <c r="CY203" s="77"/>
      <c r="CZ203" s="4">
        <v>531</v>
      </c>
      <c r="DA203" s="76" t="str">
        <f t="shared" si="12"/>
        <v>L531</v>
      </c>
      <c r="DB203" s="71">
        <v>0.42673645296094231</v>
      </c>
      <c r="DC203" s="71">
        <v>0.39843330898326801</v>
      </c>
      <c r="DD203" s="71">
        <v>0.31671563852959067</v>
      </c>
      <c r="DE203" s="71">
        <v>0.30784358378792676</v>
      </c>
      <c r="DF203" s="71">
        <v>0.32322232863396705</v>
      </c>
      <c r="DG203" s="71">
        <v>0.31118013157611313</v>
      </c>
      <c r="DH203" s="71">
        <v>0.22567551045637557</v>
      </c>
      <c r="DI203" s="71">
        <v>0.24262717665480579</v>
      </c>
      <c r="DJ203" s="71">
        <v>0.16196292802812612</v>
      </c>
      <c r="DK203" s="71">
        <v>0.18281911700321823</v>
      </c>
      <c r="DL203" s="71">
        <v>0.14914848298375347</v>
      </c>
      <c r="DM203" s="71">
        <v>0.26801130994520866</v>
      </c>
      <c r="DN203" s="71">
        <v>0.24751459156623401</v>
      </c>
      <c r="DO203" s="71">
        <v>0.20460162795001127</v>
      </c>
      <c r="DQ203" s="71"/>
      <c r="DR203" s="71"/>
      <c r="DS203" s="71"/>
      <c r="DT203" s="71"/>
      <c r="DU203" s="71"/>
      <c r="DV203" s="71"/>
      <c r="DW203" s="71"/>
      <c r="DX203" s="71"/>
      <c r="DY203" s="71"/>
      <c r="DZ203" s="71"/>
      <c r="EA203" s="71"/>
      <c r="EB203" s="71"/>
      <c r="EC203" s="71"/>
      <c r="ED203" s="71"/>
    </row>
    <row r="204" spans="1:134">
      <c r="A204" s="4">
        <v>280</v>
      </c>
      <c r="B204" s="46" t="s">
        <v>1993</v>
      </c>
      <c r="C204" s="65" t="str">
        <f t="shared" si="11"/>
        <v>L280</v>
      </c>
      <c r="D204" s="69">
        <v>636184.17999999993</v>
      </c>
      <c r="E204" s="68">
        <v>7230988.0500000007</v>
      </c>
      <c r="F204" s="69">
        <v>70262.699999999953</v>
      </c>
      <c r="G204" s="69">
        <v>473247.81999999937</v>
      </c>
      <c r="H204" s="70">
        <v>89.500367935061121</v>
      </c>
      <c r="I204" s="70">
        <v>7.0030484140110039</v>
      </c>
      <c r="J204" s="69">
        <v>1083714.8500000001</v>
      </c>
      <c r="K204" s="69">
        <v>835767.29000000015</v>
      </c>
      <c r="L204" s="69">
        <v>786105.34000000008</v>
      </c>
      <c r="M204" s="69">
        <v>1214422.95</v>
      </c>
      <c r="N204" s="69">
        <v>1452312.58</v>
      </c>
      <c r="O204" s="69">
        <v>1594665.47</v>
      </c>
      <c r="P204" s="69">
        <v>937848.38000000024</v>
      </c>
      <c r="Q204" s="69">
        <v>857297.57000000007</v>
      </c>
      <c r="R204" s="69">
        <v>1985465.2999999996</v>
      </c>
      <c r="S204" s="69">
        <v>837450.65</v>
      </c>
      <c r="T204" s="69">
        <v>1029011.8400000001</v>
      </c>
      <c r="U204" s="69">
        <v>947730.13</v>
      </c>
      <c r="V204" s="69">
        <v>636184.17999999993</v>
      </c>
      <c r="W204" s="70">
        <v>107.99706619132398</v>
      </c>
      <c r="X204" s="70">
        <v>81.038414918254745</v>
      </c>
      <c r="Y204" s="70">
        <v>79.705398033972884</v>
      </c>
      <c r="Z204" s="71">
        <v>100.97398661265888</v>
      </c>
      <c r="AA204" s="71">
        <v>99.586997243774235</v>
      </c>
      <c r="AB204" s="71">
        <v>106.4259208819994</v>
      </c>
      <c r="AC204" s="71">
        <v>82.56828943735124</v>
      </c>
      <c r="AD204" s="71">
        <v>80.222429682794115</v>
      </c>
      <c r="AE204" s="71">
        <v>106.85760230988419</v>
      </c>
      <c r="AF204" s="71">
        <v>79.311868394265645</v>
      </c>
      <c r="AG204" s="71">
        <v>85.506139551041798</v>
      </c>
      <c r="AH204" s="71">
        <v>87.767861507032492</v>
      </c>
      <c r="AI204" s="71">
        <v>93.888927651953452</v>
      </c>
      <c r="AJ204" s="71">
        <v>-14.437410947378371</v>
      </c>
      <c r="AK204" s="71">
        <v>-22.650168363708001</v>
      </c>
      <c r="AL204" s="71">
        <v>-23.292312189366971</v>
      </c>
      <c r="AM204" s="71">
        <v>-18.737847710324207</v>
      </c>
      <c r="AN204" s="71">
        <v>-24.073156560777896</v>
      </c>
      <c r="AO204" s="71">
        <v>-9.8594440497149378</v>
      </c>
      <c r="AP204" s="71">
        <v>-15.974936163105136</v>
      </c>
      <c r="AQ204" s="71">
        <v>-0.35719831495908405</v>
      </c>
      <c r="AR204" s="71">
        <v>88.402493249535922</v>
      </c>
      <c r="AS204" s="71">
        <v>-38.498612355134135</v>
      </c>
      <c r="AT204" s="71">
        <v>8.6324598564132096</v>
      </c>
      <c r="AU204" s="71">
        <v>11.166359138079752</v>
      </c>
      <c r="AV204" s="72">
        <v>12.415626987687411</v>
      </c>
      <c r="AW204" s="73">
        <v>-182860.71999999974</v>
      </c>
      <c r="AX204" s="73">
        <v>-244735.75999999989</v>
      </c>
      <c r="AY204" s="73">
        <v>-238701.11999999988</v>
      </c>
      <c r="AZ204" s="73">
        <v>-280027.93000000017</v>
      </c>
      <c r="BA204" s="73">
        <v>-459709.82999999961</v>
      </c>
      <c r="BB204" s="73">
        <v>-145212.95999999996</v>
      </c>
      <c r="BC204" s="73">
        <v>-178304.74999999965</v>
      </c>
      <c r="BD204" s="73">
        <v>-3073.229999999865</v>
      </c>
      <c r="BE204" s="73">
        <v>931622.92999999924</v>
      </c>
      <c r="BF204" s="73">
        <v>-524227.00000000012</v>
      </c>
      <c r="BG204" s="73">
        <v>81770.25</v>
      </c>
      <c r="BH204" s="73">
        <v>95196.919999999693</v>
      </c>
      <c r="BI204" s="73">
        <v>70262.699999999953</v>
      </c>
      <c r="BJ204" s="71">
        <v>19.08256388484179</v>
      </c>
      <c r="BK204" s="71">
        <v>14.100697545466851</v>
      </c>
      <c r="BL204" s="71">
        <v>14.606146956685851</v>
      </c>
      <c r="BM204" s="71">
        <v>14.156934129205258</v>
      </c>
      <c r="BN204" s="71">
        <v>3.1697489838966098</v>
      </c>
      <c r="BO204" s="71">
        <v>11.364759225514723</v>
      </c>
      <c r="BP204" s="71">
        <v>27.109761952737305</v>
      </c>
      <c r="BQ204" s="71">
        <v>23.125931638581818</v>
      </c>
      <c r="BR204" s="72">
        <v>5.7954998814999614</v>
      </c>
      <c r="BS204" s="72">
        <v>19.511189707450171</v>
      </c>
      <c r="BT204" s="71">
        <v>19.056772403509896</v>
      </c>
      <c r="BU204" s="71">
        <v>16.931332163117425</v>
      </c>
      <c r="BV204" s="71">
        <v>16.742066437491971</v>
      </c>
      <c r="BW204" s="71">
        <v>15.010197655095457</v>
      </c>
      <c r="BX204" s="75">
        <v>19484</v>
      </c>
      <c r="BY204" s="75">
        <v>14129</v>
      </c>
      <c r="BZ204" s="75">
        <v>14110</v>
      </c>
      <c r="CA204" s="75">
        <v>17812</v>
      </c>
      <c r="CB204" s="75">
        <v>20539</v>
      </c>
      <c r="CC204" s="75">
        <v>24903</v>
      </c>
      <c r="CD204" s="75">
        <v>15393</v>
      </c>
      <c r="CE204" s="75">
        <v>15011</v>
      </c>
      <c r="CF204" s="75">
        <v>23049</v>
      </c>
      <c r="CG204" s="75">
        <v>15768</v>
      </c>
      <c r="CH204" s="75">
        <v>16886</v>
      </c>
      <c r="CI204" s="75">
        <v>18091</v>
      </c>
      <c r="CJ204" s="75">
        <v>12187</v>
      </c>
      <c r="CK204" s="75">
        <v>116385</v>
      </c>
      <c r="CL204" s="73">
        <v>1394428.36</v>
      </c>
      <c r="CM204" s="73">
        <v>1682623.4599999997</v>
      </c>
      <c r="CN204" s="73">
        <v>1990528.1099999996</v>
      </c>
      <c r="CO204" s="73">
        <v>1980529.0599999996</v>
      </c>
      <c r="CP204" s="73">
        <v>1983319.87</v>
      </c>
      <c r="CQ204" s="73">
        <v>1514362.2099999997</v>
      </c>
      <c r="CR204" s="73">
        <v>1477933.9500000004</v>
      </c>
      <c r="CS204" s="73">
        <v>1909001.0899999994</v>
      </c>
      <c r="CT204" s="73">
        <v>1501048.2100000004</v>
      </c>
      <c r="CU204" s="73">
        <v>1353599.0999999994</v>
      </c>
      <c r="CV204" s="73">
        <v>1404453.3899999997</v>
      </c>
      <c r="CW204" s="73">
        <v>1424687.15</v>
      </c>
      <c r="CX204" s="73">
        <v>1277905.78</v>
      </c>
      <c r="CY204" s="77"/>
      <c r="CZ204" s="4">
        <v>280</v>
      </c>
      <c r="DA204" s="76" t="str">
        <f t="shared" si="12"/>
        <v>L280</v>
      </c>
      <c r="DB204" s="71">
        <v>2.866983748951339</v>
      </c>
      <c r="DC204" s="71">
        <v>3.2014437169929524</v>
      </c>
      <c r="DD204" s="71">
        <v>1.1119867657249527</v>
      </c>
      <c r="DE204" s="71">
        <v>1.0442862996763553</v>
      </c>
      <c r="DF204" s="71">
        <v>0.71608975813986486</v>
      </c>
      <c r="DG204" s="71">
        <v>0.92662868432690204</v>
      </c>
      <c r="DH204" s="71">
        <v>1.1721919215479359</v>
      </c>
      <c r="DI204" s="71">
        <v>0.37268795312639869</v>
      </c>
      <c r="DJ204" s="71">
        <v>0.76088341401451121</v>
      </c>
      <c r="DK204" s="71">
        <v>0.38229630849454588</v>
      </c>
      <c r="DL204" s="71">
        <v>0.23054087163486689</v>
      </c>
      <c r="DM204" s="71">
        <v>0.21441767911296755</v>
      </c>
      <c r="DN204" s="71">
        <v>7.7984435384932591E-2</v>
      </c>
      <c r="DO204" s="71">
        <v>0.5172412140781234</v>
      </c>
      <c r="DQ204" s="71"/>
      <c r="DR204" s="71"/>
      <c r="DS204" s="71"/>
      <c r="DT204" s="71"/>
      <c r="DU204" s="71"/>
      <c r="DV204" s="71"/>
      <c r="DW204" s="71"/>
      <c r="DX204" s="71"/>
      <c r="DY204" s="71"/>
      <c r="DZ204" s="71"/>
      <c r="EA204" s="71"/>
      <c r="EB204" s="71"/>
      <c r="EC204" s="71"/>
      <c r="ED204" s="71"/>
    </row>
    <row r="205" spans="1:134">
      <c r="A205" s="4">
        <v>282</v>
      </c>
      <c r="B205" s="46" t="s">
        <v>2002</v>
      </c>
      <c r="C205" s="65" t="str">
        <f t="shared" si="11"/>
        <v>L282</v>
      </c>
      <c r="D205" s="69">
        <v>615286.57999999996</v>
      </c>
      <c r="E205" s="68">
        <v>7443919.0800000001</v>
      </c>
      <c r="F205" s="69">
        <v>58340.680000000051</v>
      </c>
      <c r="G205" s="69">
        <v>467754.51000000257</v>
      </c>
      <c r="H205" s="70">
        <v>91.190356312419226</v>
      </c>
      <c r="I205" s="70">
        <v>6.7050383531878532</v>
      </c>
      <c r="J205" s="69">
        <v>960720.30999999982</v>
      </c>
      <c r="K205" s="69">
        <v>947032.70999999973</v>
      </c>
      <c r="L205" s="69">
        <v>851510.18</v>
      </c>
      <c r="M205" s="69">
        <v>1107899.3500000001</v>
      </c>
      <c r="N205" s="69">
        <v>1299377.05</v>
      </c>
      <c r="O205" s="69">
        <v>1494258.61</v>
      </c>
      <c r="P205" s="69">
        <v>921945.50999999978</v>
      </c>
      <c r="Q205" s="69">
        <v>920778.86000000022</v>
      </c>
      <c r="R205" s="69">
        <v>1679774.6299999997</v>
      </c>
      <c r="S205" s="69">
        <v>1081607.72</v>
      </c>
      <c r="T205" s="69">
        <v>1140804.6800000004</v>
      </c>
      <c r="U205" s="69">
        <v>1083721.0999999999</v>
      </c>
      <c r="V205" s="69">
        <v>615286.57999999996</v>
      </c>
      <c r="W205" s="70">
        <v>83.340471239864314</v>
      </c>
      <c r="X205" s="70">
        <v>81.923737911218296</v>
      </c>
      <c r="Y205" s="70">
        <v>81.145741375314543</v>
      </c>
      <c r="Z205" s="71">
        <v>87.325834426720448</v>
      </c>
      <c r="AA205" s="71">
        <v>82.050586871062876</v>
      </c>
      <c r="AB205" s="71">
        <v>105.67332674961479</v>
      </c>
      <c r="AC205" s="71">
        <v>74.885651927993109</v>
      </c>
      <c r="AD205" s="71">
        <v>81.861294828404937</v>
      </c>
      <c r="AE205" s="71">
        <v>99.199500675155832</v>
      </c>
      <c r="AF205" s="71">
        <v>90.682833610264481</v>
      </c>
      <c r="AG205" s="71">
        <v>99.944440037871786</v>
      </c>
      <c r="AH205" s="71">
        <v>92.662367089999634</v>
      </c>
      <c r="AI205" s="71">
        <v>100.85496617914842</v>
      </c>
      <c r="AJ205" s="71">
        <v>-36.681939066087509</v>
      </c>
      <c r="AK205" s="71">
        <v>-37.225277856545446</v>
      </c>
      <c r="AL205" s="71">
        <v>-40.982348603305574</v>
      </c>
      <c r="AM205" s="71">
        <v>-30.494549606362</v>
      </c>
      <c r="AN205" s="71">
        <v>-45.76321884293688</v>
      </c>
      <c r="AO205" s="71">
        <v>-19.497260554836927</v>
      </c>
      <c r="AP205" s="71">
        <v>-28.726792474044515</v>
      </c>
      <c r="AQ205" s="71">
        <v>3.5558228634733124</v>
      </c>
      <c r="AR205" s="71">
        <v>55.019828358028832</v>
      </c>
      <c r="AS205" s="71">
        <v>-13.195865382290295</v>
      </c>
      <c r="AT205" s="71">
        <v>22.338454358415593</v>
      </c>
      <c r="AU205" s="71">
        <v>11.219180894737368</v>
      </c>
      <c r="AV205" s="72">
        <v>10.475107187251043</v>
      </c>
      <c r="AW205" s="73">
        <v>-556572.38000000012</v>
      </c>
      <c r="AX205" s="73">
        <v>-561588.40000000014</v>
      </c>
      <c r="AY205" s="73">
        <v>-591295.75999999989</v>
      </c>
      <c r="AZ205" s="73">
        <v>-486075.42999999993</v>
      </c>
      <c r="BA205" s="73">
        <v>-1096371.7799999996</v>
      </c>
      <c r="BB205" s="73">
        <v>-347604.58000000007</v>
      </c>
      <c r="BC205" s="73">
        <v>-371591.77000000025</v>
      </c>
      <c r="BD205" s="73">
        <v>31617.020000000251</v>
      </c>
      <c r="BE205" s="73">
        <v>596187.67999999947</v>
      </c>
      <c r="BF205" s="73">
        <v>-164424.76999999979</v>
      </c>
      <c r="BG205" s="73">
        <v>208305.83000000042</v>
      </c>
      <c r="BH205" s="73">
        <v>109319.84000000008</v>
      </c>
      <c r="BI205" s="73">
        <v>58340.680000000051</v>
      </c>
      <c r="BJ205" s="71">
        <v>12.885705156090847</v>
      </c>
      <c r="BK205" s="71">
        <v>11.204969151031154</v>
      </c>
      <c r="BL205" s="71">
        <v>10.743442471892745</v>
      </c>
      <c r="BM205" s="71">
        <v>11.927879271435994</v>
      </c>
      <c r="BN205" s="71">
        <v>2.4648302267686812</v>
      </c>
      <c r="BO205" s="71">
        <v>8.1532689283157396</v>
      </c>
      <c r="BP205" s="71">
        <v>18.4747866077598</v>
      </c>
      <c r="BQ205" s="71">
        <v>13.966327424930386</v>
      </c>
      <c r="BR205" s="72">
        <v>4.5668468152543182</v>
      </c>
      <c r="BS205" s="72">
        <v>11.800534853960567</v>
      </c>
      <c r="BT205" s="71">
        <v>11.21018440663685</v>
      </c>
      <c r="BU205" s="71">
        <v>11.375019311829007</v>
      </c>
      <c r="BV205" s="71">
        <v>12.017241695082657</v>
      </c>
      <c r="BW205" s="71">
        <v>9.7757808199868901</v>
      </c>
      <c r="BX205" s="75">
        <v>12872</v>
      </c>
      <c r="BY205" s="75">
        <v>13165</v>
      </c>
      <c r="BZ205" s="75">
        <v>13097</v>
      </c>
      <c r="CA205" s="75">
        <v>14793</v>
      </c>
      <c r="CB205" s="75">
        <v>17711</v>
      </c>
      <c r="CC205" s="75">
        <v>19993</v>
      </c>
      <c r="CD205" s="75">
        <v>14496</v>
      </c>
      <c r="CE205" s="75">
        <v>14681</v>
      </c>
      <c r="CF205" s="75">
        <v>24473</v>
      </c>
      <c r="CG205" s="75">
        <v>17262</v>
      </c>
      <c r="CH205" s="75">
        <v>17488</v>
      </c>
      <c r="CI205" s="75">
        <v>16883</v>
      </c>
      <c r="CJ205" s="75">
        <v>8964</v>
      </c>
      <c r="CK205" s="75">
        <v>114247</v>
      </c>
      <c r="CL205" s="73">
        <v>1555244.7899999998</v>
      </c>
      <c r="CM205" s="73">
        <v>1636950.9499999997</v>
      </c>
      <c r="CN205" s="73">
        <v>1785966.1799999997</v>
      </c>
      <c r="CO205" s="73">
        <v>1774180.38</v>
      </c>
      <c r="CP205" s="73">
        <v>2057331.7699999998</v>
      </c>
      <c r="CQ205" s="73">
        <v>1536814.5099999995</v>
      </c>
      <c r="CR205" s="73">
        <v>1417077.72</v>
      </c>
      <c r="CS205" s="73">
        <v>1558356.8300000003</v>
      </c>
      <c r="CT205" s="73">
        <v>1265807.1299999999</v>
      </c>
      <c r="CU205" s="73">
        <v>1337103.79</v>
      </c>
      <c r="CV205" s="73">
        <v>1237930.6500000001</v>
      </c>
      <c r="CW205" s="73">
        <v>1137852.3799999999</v>
      </c>
      <c r="CX205" s="73">
        <v>1288668.6200000003</v>
      </c>
      <c r="CY205" s="77"/>
      <c r="CZ205" s="4">
        <v>282</v>
      </c>
      <c r="DA205" s="76" t="str">
        <f t="shared" si="12"/>
        <v>L282</v>
      </c>
      <c r="DB205" s="71">
        <v>6.5298811528632719</v>
      </c>
      <c r="DC205" s="71">
        <v>5.9983701555785647</v>
      </c>
      <c r="DD205" s="71">
        <v>1.1502830385289808</v>
      </c>
      <c r="DE205" s="71">
        <v>1.5014381906170269</v>
      </c>
      <c r="DF205" s="71">
        <v>1.1290160767401662</v>
      </c>
      <c r="DG205" s="71">
        <v>0.49109240219071737</v>
      </c>
      <c r="DH205" s="71">
        <v>0.45262228480603239</v>
      </c>
      <c r="DI205" s="71">
        <v>0.48703360282299213</v>
      </c>
      <c r="DJ205" s="71">
        <v>0.42695426703383704</v>
      </c>
      <c r="DK205" s="71">
        <v>0.10024644123753926</v>
      </c>
      <c r="DL205" s="71">
        <v>0.25609930944714904</v>
      </c>
      <c r="DM205" s="71">
        <v>0.11687996089293207</v>
      </c>
      <c r="DN205" s="71">
        <v>6.7004124579267466E-2</v>
      </c>
      <c r="DO205" s="71">
        <v>0.28890448756448384</v>
      </c>
      <c r="DQ205" s="71"/>
      <c r="DR205" s="71"/>
      <c r="DS205" s="71"/>
      <c r="DT205" s="71"/>
      <c r="DU205" s="71"/>
      <c r="DV205" s="71"/>
      <c r="DW205" s="71"/>
      <c r="DX205" s="71"/>
      <c r="DY205" s="71"/>
      <c r="DZ205" s="71"/>
      <c r="EA205" s="71"/>
      <c r="EB205" s="71"/>
      <c r="EC205" s="71"/>
      <c r="ED205" s="71"/>
    </row>
    <row r="206" spans="1:134">
      <c r="A206" s="4">
        <v>253</v>
      </c>
      <c r="B206" s="46" t="s">
        <v>2010</v>
      </c>
      <c r="C206" s="65" t="str">
        <f t="shared" si="11"/>
        <v>L253</v>
      </c>
      <c r="D206" s="69">
        <v>516602.93</v>
      </c>
      <c r="E206" s="68">
        <v>5926741.7500000028</v>
      </c>
      <c r="F206" s="69">
        <v>106226.77000000008</v>
      </c>
      <c r="G206" s="69">
        <v>1263071.9000000032</v>
      </c>
      <c r="H206" s="70">
        <v>107.84492933797971</v>
      </c>
      <c r="I206" s="70">
        <v>27.083218594472402</v>
      </c>
      <c r="J206" s="69">
        <v>779466.11999999965</v>
      </c>
      <c r="K206" s="69">
        <v>745883.39999999979</v>
      </c>
      <c r="L206" s="69">
        <v>740223.23000000021</v>
      </c>
      <c r="M206" s="69">
        <v>978264.9</v>
      </c>
      <c r="N206" s="69">
        <v>1116365.6499999999</v>
      </c>
      <c r="O206" s="69">
        <v>1313242.93</v>
      </c>
      <c r="P206" s="69">
        <v>805322.87999999989</v>
      </c>
      <c r="Q206" s="69">
        <v>744451.29</v>
      </c>
      <c r="R206" s="69">
        <v>1298142.7</v>
      </c>
      <c r="S206" s="69">
        <v>806959.6</v>
      </c>
      <c r="T206" s="69">
        <v>878136.77</v>
      </c>
      <c r="U206" s="69">
        <v>877125.58000000007</v>
      </c>
      <c r="V206" s="69">
        <v>516602.93</v>
      </c>
      <c r="W206" s="70">
        <v>109.92879019617089</v>
      </c>
      <c r="X206" s="70">
        <v>89.221158423996187</v>
      </c>
      <c r="Y206" s="70">
        <v>95.913714832350138</v>
      </c>
      <c r="Z206" s="71">
        <v>104.97182694578041</v>
      </c>
      <c r="AA206" s="71">
        <v>95.708124057638983</v>
      </c>
      <c r="AB206" s="71">
        <v>97.083392634054192</v>
      </c>
      <c r="AC206" s="71">
        <v>92.283890229912927</v>
      </c>
      <c r="AD206" s="71">
        <v>98.783614161545003</v>
      </c>
      <c r="AE206" s="71">
        <v>117.72044758179791</v>
      </c>
      <c r="AF206" s="71">
        <v>120.29473189908042</v>
      </c>
      <c r="AG206" s="71">
        <v>107.90477183925526</v>
      </c>
      <c r="AH206" s="71">
        <v>109.27374860302864</v>
      </c>
      <c r="AI206" s="71">
        <v>107.78446653170566</v>
      </c>
      <c r="AJ206" s="71">
        <v>-12.446970689083104</v>
      </c>
      <c r="AK206" s="71">
        <v>-4.5386709728760133</v>
      </c>
      <c r="AL206" s="71">
        <v>-10.450287962487714</v>
      </c>
      <c r="AM206" s="71">
        <v>-6.177352093881483</v>
      </c>
      <c r="AN206" s="71">
        <v>-21.328397353485894</v>
      </c>
      <c r="AO206" s="71">
        <v>-6.5304369781290283</v>
      </c>
      <c r="AP206" s="71">
        <v>-8.2698993988699954</v>
      </c>
      <c r="AQ206" s="71">
        <v>19.437510224848744</v>
      </c>
      <c r="AR206" s="71">
        <v>97.549931838308495</v>
      </c>
      <c r="AS206" s="71">
        <v>3.341940897232254</v>
      </c>
      <c r="AT206" s="71">
        <v>32.463497961526343</v>
      </c>
      <c r="AU206" s="71">
        <v>34.702591081044254</v>
      </c>
      <c r="AV206" s="72">
        <v>25.885219550765349</v>
      </c>
      <c r="AW206" s="73">
        <v>-110812.75000000023</v>
      </c>
      <c r="AX206" s="73">
        <v>-35462.730000000331</v>
      </c>
      <c r="AY206" s="73">
        <v>-86382.699999999953</v>
      </c>
      <c r="AZ206" s="73">
        <v>-64409.679999999818</v>
      </c>
      <c r="BA206" s="73">
        <v>-302649.81000000006</v>
      </c>
      <c r="BB206" s="73">
        <v>-64102.060000000522</v>
      </c>
      <c r="BC206" s="73">
        <v>-72603.639999999898</v>
      </c>
      <c r="BD206" s="73">
        <v>121153.56000000017</v>
      </c>
      <c r="BE206" s="73">
        <v>641021.39</v>
      </c>
      <c r="BF206" s="73">
        <v>26096</v>
      </c>
      <c r="BG206" s="73">
        <v>215209.41000000015</v>
      </c>
      <c r="BH206" s="73">
        <v>225968.41000000015</v>
      </c>
      <c r="BI206" s="73">
        <v>106226.77000000008</v>
      </c>
      <c r="BJ206" s="71">
        <v>17.631778877298064</v>
      </c>
      <c r="BK206" s="71">
        <v>11.732528266558282</v>
      </c>
      <c r="BL206" s="71">
        <v>13.498998391566364</v>
      </c>
      <c r="BM206" s="71">
        <v>14.238811219830176</v>
      </c>
      <c r="BN206" s="71">
        <v>4.5049611956114095</v>
      </c>
      <c r="BO206" s="71">
        <v>11.656854376918652</v>
      </c>
      <c r="BP206" s="71">
        <v>20.203767435776104</v>
      </c>
      <c r="BQ206" s="71">
        <v>19.364597145610109</v>
      </c>
      <c r="BR206" s="72">
        <v>11.789745884241867</v>
      </c>
      <c r="BS206" s="72">
        <v>10.943386900261508</v>
      </c>
      <c r="BT206" s="71">
        <v>12.545819636941783</v>
      </c>
      <c r="BU206" s="71">
        <v>12.402880755974033</v>
      </c>
      <c r="BV206" s="71">
        <v>11.658814308382343</v>
      </c>
      <c r="BW206" s="71">
        <v>12.550253786612201</v>
      </c>
      <c r="BX206" s="75">
        <v>17155</v>
      </c>
      <c r="BY206" s="75">
        <v>15023</v>
      </c>
      <c r="BZ206" s="75">
        <v>15705</v>
      </c>
      <c r="CA206" s="75">
        <v>18042</v>
      </c>
      <c r="CB206" s="75">
        <v>19902</v>
      </c>
      <c r="CC206" s="75">
        <v>23363</v>
      </c>
      <c r="CD206" s="75">
        <v>17235</v>
      </c>
      <c r="CE206" s="75">
        <v>16388</v>
      </c>
      <c r="CF206" s="75">
        <v>22926</v>
      </c>
      <c r="CG206" s="75">
        <v>16604</v>
      </c>
      <c r="CH206" s="75">
        <v>17836</v>
      </c>
      <c r="CI206" s="75">
        <v>18801</v>
      </c>
      <c r="CJ206" s="75">
        <v>10635</v>
      </c>
      <c r="CK206" s="75">
        <v>120425</v>
      </c>
      <c r="CL206" s="73">
        <v>1079843.3800000001</v>
      </c>
      <c r="CM206" s="73">
        <v>1096504.5899999999</v>
      </c>
      <c r="CN206" s="73">
        <v>1199558.1599999999</v>
      </c>
      <c r="CO206" s="73">
        <v>1482728.1099999999</v>
      </c>
      <c r="CP206" s="73">
        <v>1878252.1800000006</v>
      </c>
      <c r="CQ206" s="73">
        <v>1879354.27</v>
      </c>
      <c r="CR206" s="73">
        <v>1762332.8500000003</v>
      </c>
      <c r="CS206" s="73">
        <v>1864909.43</v>
      </c>
      <c r="CT206" s="73">
        <v>1459327.9600000002</v>
      </c>
      <c r="CU206" s="73">
        <v>1337194.2600000005</v>
      </c>
      <c r="CV206" s="73">
        <v>1342206.1199999999</v>
      </c>
      <c r="CW206" s="73">
        <v>1336296.77</v>
      </c>
      <c r="CX206" s="73">
        <v>1198806.6600000001</v>
      </c>
      <c r="CY206" s="77"/>
      <c r="CZ206" s="4">
        <v>253</v>
      </c>
      <c r="DA206" s="76" t="str">
        <f t="shared" si="12"/>
        <v>L253</v>
      </c>
      <c r="DB206" s="71">
        <v>1.469478800997708</v>
      </c>
      <c r="DC206" s="71">
        <v>3.9327263416964757</v>
      </c>
      <c r="DD206" s="71">
        <v>1.1368887261788256</v>
      </c>
      <c r="DE206" s="71">
        <v>0.46116476452018684</v>
      </c>
      <c r="DF206" s="71">
        <v>0.47118946771237974</v>
      </c>
      <c r="DG206" s="71">
        <v>0.42609444640338129</v>
      </c>
      <c r="DH206" s="71">
        <v>0.18767304465158713</v>
      </c>
      <c r="DI206" s="71">
        <v>0.16679088699206385</v>
      </c>
      <c r="DJ206" s="71">
        <v>0.61767650215171521</v>
      </c>
      <c r="DK206" s="71">
        <v>0.40526186150091104</v>
      </c>
      <c r="DL206" s="71">
        <v>8.1407805105154454E-2</v>
      </c>
      <c r="DM206" s="71">
        <v>0.10625046983108428</v>
      </c>
      <c r="DN206" s="71">
        <v>0.26879345998403659</v>
      </c>
      <c r="DO206" s="71">
        <v>0.28804112301007506</v>
      </c>
      <c r="DQ206" s="71"/>
      <c r="DR206" s="71"/>
      <c r="DS206" s="71"/>
      <c r="DT206" s="71"/>
      <c r="DU206" s="71"/>
      <c r="DV206" s="71"/>
      <c r="DW206" s="71"/>
      <c r="DX206" s="71"/>
      <c r="DY206" s="71"/>
      <c r="DZ206" s="71"/>
      <c r="EA206" s="71"/>
      <c r="EB206" s="71"/>
      <c r="EC206" s="71"/>
      <c r="ED206" s="71"/>
    </row>
    <row r="207" spans="1:134">
      <c r="A207" s="4">
        <v>243</v>
      </c>
      <c r="B207" s="46" t="s">
        <v>2018</v>
      </c>
      <c r="C207" s="65" t="str">
        <f t="shared" si="11"/>
        <v>L243</v>
      </c>
      <c r="D207" s="69">
        <v>997227.30999999994</v>
      </c>
      <c r="E207" s="68">
        <v>10491579.779999999</v>
      </c>
      <c r="F207" s="69">
        <v>271740.92999999993</v>
      </c>
      <c r="G207" s="69">
        <v>2450333</v>
      </c>
      <c r="H207" s="70">
        <v>106.21600034054867</v>
      </c>
      <c r="I207" s="70">
        <v>30.472053240480214</v>
      </c>
      <c r="J207" s="69">
        <v>1352140.01</v>
      </c>
      <c r="K207" s="69">
        <v>1186734.79</v>
      </c>
      <c r="L207" s="69">
        <v>1233584.99</v>
      </c>
      <c r="M207" s="69">
        <v>1614703.94</v>
      </c>
      <c r="N207" s="69">
        <v>1851337.12</v>
      </c>
      <c r="O207" s="69">
        <v>1799535.34</v>
      </c>
      <c r="P207" s="69">
        <v>1248247.7399999998</v>
      </c>
      <c r="Q207" s="69">
        <v>1234105.98</v>
      </c>
      <c r="R207" s="69">
        <v>2551906.38</v>
      </c>
      <c r="S207" s="69">
        <v>1361864.6000000003</v>
      </c>
      <c r="T207" s="69">
        <v>1525475.8100000003</v>
      </c>
      <c r="U207" s="69">
        <v>1572751.96</v>
      </c>
      <c r="V207" s="69">
        <v>997227.30999999994</v>
      </c>
      <c r="W207" s="70">
        <v>113.33154992642767</v>
      </c>
      <c r="X207" s="70">
        <v>103.1363896042655</v>
      </c>
      <c r="Y207" s="70">
        <v>104.07711738467438</v>
      </c>
      <c r="Z207" s="71">
        <v>111.26341788876988</v>
      </c>
      <c r="AA207" s="71">
        <v>97.885651361195841</v>
      </c>
      <c r="AB207" s="71">
        <v>94.331333454505938</v>
      </c>
      <c r="AC207" s="71">
        <v>99.668977745788098</v>
      </c>
      <c r="AD207" s="71">
        <v>101.44847831686195</v>
      </c>
      <c r="AE207" s="71">
        <v>110.68354678239871</v>
      </c>
      <c r="AF207" s="71">
        <v>115.61728375551297</v>
      </c>
      <c r="AG207" s="71">
        <v>97.63336459474597</v>
      </c>
      <c r="AH207" s="71">
        <v>106.80157994295246</v>
      </c>
      <c r="AI207" s="71">
        <v>112.0267574850911</v>
      </c>
      <c r="AJ207" s="71">
        <v>14.408394066660634</v>
      </c>
      <c r="AK207" s="71">
        <v>-0.98247255078807161</v>
      </c>
      <c r="AL207" s="71">
        <v>-3.9066795687956235</v>
      </c>
      <c r="AM207" s="71">
        <v>3.6977744952609415</v>
      </c>
      <c r="AN207" s="71">
        <v>-7.4540723360819294</v>
      </c>
      <c r="AO207" s="71">
        <v>2.8633378415876098</v>
      </c>
      <c r="AP207" s="71">
        <v>2.7038684324408369</v>
      </c>
      <c r="AQ207" s="71">
        <v>28.124475548448437</v>
      </c>
      <c r="AR207" s="71">
        <v>116.23379893347234</v>
      </c>
      <c r="AS207" s="71">
        <v>-15.586866589071546</v>
      </c>
      <c r="AT207" s="71">
        <v>26.396904521793996</v>
      </c>
      <c r="AU207" s="71">
        <v>38.351503621444508</v>
      </c>
      <c r="AV207" s="72">
        <v>37.456379263798169</v>
      </c>
      <c r="AW207" s="73">
        <v>170286.15999999992</v>
      </c>
      <c r="AX207" s="73">
        <v>-11775.029999999795</v>
      </c>
      <c r="AY207" s="73">
        <v>-50151.469999999972</v>
      </c>
      <c r="AZ207" s="73">
        <v>57578.969999999972</v>
      </c>
      <c r="BA207" s="73">
        <v>-149115.15999999968</v>
      </c>
      <c r="BB207" s="73">
        <v>72952.699999999953</v>
      </c>
      <c r="BC207" s="73">
        <v>32862.419999999693</v>
      </c>
      <c r="BD207" s="73">
        <v>270897.36999999988</v>
      </c>
      <c r="BE207" s="73">
        <v>1371745.65</v>
      </c>
      <c r="BF207" s="73">
        <v>-251467.9999999993</v>
      </c>
      <c r="BG207" s="73">
        <v>318582.48000000068</v>
      </c>
      <c r="BH207" s="73">
        <v>435972.14999999991</v>
      </c>
      <c r="BI207" s="73">
        <v>271740.92999999993</v>
      </c>
      <c r="BJ207" s="71">
        <v>21.494873675956498</v>
      </c>
      <c r="BK207" s="71">
        <v>16.257656801345405</v>
      </c>
      <c r="BL207" s="71">
        <v>15.213552675984364</v>
      </c>
      <c r="BM207" s="71">
        <v>14.719170658301469</v>
      </c>
      <c r="BN207" s="71">
        <v>4.3893611186169386</v>
      </c>
      <c r="BO207" s="71">
        <v>8.6675400372952094</v>
      </c>
      <c r="BP207" s="71">
        <v>19.450358746661774</v>
      </c>
      <c r="BQ207" s="71">
        <v>18.065066135848632</v>
      </c>
      <c r="BR207" s="72">
        <v>8.3648200810536011</v>
      </c>
      <c r="BS207" s="72">
        <v>13.78707747270381</v>
      </c>
      <c r="BT207" s="71">
        <v>14.976532418927199</v>
      </c>
      <c r="BU207" s="71">
        <v>14.509084610353479</v>
      </c>
      <c r="BV207" s="71">
        <v>15.498716990044141</v>
      </c>
      <c r="BW207" s="71">
        <v>12.700926306154784</v>
      </c>
      <c r="BX207" s="75">
        <v>27516</v>
      </c>
      <c r="BY207" s="75">
        <v>23914</v>
      </c>
      <c r="BZ207" s="75">
        <v>23766</v>
      </c>
      <c r="CA207" s="75">
        <v>26975</v>
      </c>
      <c r="CB207" s="75">
        <v>29759</v>
      </c>
      <c r="CC207" s="75">
        <v>31434</v>
      </c>
      <c r="CD207" s="75">
        <v>25497</v>
      </c>
      <c r="CE207" s="75">
        <v>24946</v>
      </c>
      <c r="CF207" s="75">
        <v>35263</v>
      </c>
      <c r="CG207" s="75">
        <v>27111</v>
      </c>
      <c r="CH207" s="75">
        <v>30189</v>
      </c>
      <c r="CI207" s="75">
        <v>30414</v>
      </c>
      <c r="CJ207" s="75">
        <v>18643</v>
      </c>
      <c r="CK207" s="75">
        <v>192063</v>
      </c>
      <c r="CL207" s="73">
        <v>1378789.8200000008</v>
      </c>
      <c r="CM207" s="73">
        <v>1494385.69</v>
      </c>
      <c r="CN207" s="73">
        <v>2021333.5099999998</v>
      </c>
      <c r="CO207" s="73">
        <v>2048701.22</v>
      </c>
      <c r="CP207" s="73">
        <v>2861018.56</v>
      </c>
      <c r="CQ207" s="73">
        <v>2291797.5399999996</v>
      </c>
      <c r="CR207" s="73">
        <v>2250233.7900000005</v>
      </c>
      <c r="CS207" s="73">
        <v>2304600.8400000008</v>
      </c>
      <c r="CT207" s="73">
        <v>2032520.1599999992</v>
      </c>
      <c r="CU207" s="73">
        <v>1953455.9900000005</v>
      </c>
      <c r="CV207" s="73">
        <v>1913670.2100000004</v>
      </c>
      <c r="CW207" s="73">
        <v>1934513.3900000006</v>
      </c>
      <c r="CX207" s="73">
        <v>1904904.4800000002</v>
      </c>
      <c r="CY207" s="77"/>
      <c r="CZ207" s="4">
        <v>243</v>
      </c>
      <c r="DA207" s="76" t="str">
        <f t="shared" si="12"/>
        <v>L243</v>
      </c>
      <c r="DB207" s="71">
        <v>1.5082868697430212</v>
      </c>
      <c r="DC207" s="71">
        <v>1.6959027290424928</v>
      </c>
      <c r="DD207" s="71">
        <v>0.49334751253615144</v>
      </c>
      <c r="DE207" s="71">
        <v>0.49442268041779763</v>
      </c>
      <c r="DF207" s="71">
        <v>0.62067181849927289</v>
      </c>
      <c r="DG207" s="71">
        <v>0.25501165485014848</v>
      </c>
      <c r="DH207" s="71">
        <v>0.24805734885949299</v>
      </c>
      <c r="DI207" s="71">
        <v>0.24409402070758265</v>
      </c>
      <c r="DJ207" s="71">
        <v>0.12367045146277009</v>
      </c>
      <c r="DK207" s="71">
        <v>0.14542515425759941</v>
      </c>
      <c r="DL207" s="71">
        <v>5.9255747961473079E-2</v>
      </c>
      <c r="DM207" s="71">
        <v>0.2206570482452663</v>
      </c>
      <c r="DN207" s="71">
        <v>7.2437519765641098E-2</v>
      </c>
      <c r="DO207" s="71">
        <v>0.15579245287431678</v>
      </c>
      <c r="DQ207" s="71"/>
      <c r="DR207" s="71"/>
      <c r="DS207" s="71"/>
      <c r="DT207" s="71"/>
      <c r="DU207" s="71"/>
      <c r="DV207" s="71"/>
      <c r="DW207" s="71"/>
      <c r="DX207" s="71"/>
      <c r="DY207" s="71"/>
      <c r="DZ207" s="71"/>
      <c r="EA207" s="71"/>
      <c r="EB207" s="71"/>
      <c r="EC207" s="71"/>
      <c r="ED207" s="71"/>
    </row>
    <row r="208" spans="1:134">
      <c r="A208" s="4">
        <v>533</v>
      </c>
      <c r="B208" s="46" t="s">
        <v>2026</v>
      </c>
      <c r="C208" s="65" t="str">
        <f t="shared" si="11"/>
        <v>L533</v>
      </c>
      <c r="D208" s="69">
        <v>547853.58000000007</v>
      </c>
      <c r="E208" s="68">
        <v>6197584.1100000003</v>
      </c>
      <c r="F208" s="69">
        <v>209892.82000000007</v>
      </c>
      <c r="G208" s="69">
        <v>3110850.0800000019</v>
      </c>
      <c r="H208" s="70">
        <v>104.27673562598736</v>
      </c>
      <c r="I208" s="70">
        <v>100.78128046555418</v>
      </c>
      <c r="J208" s="69">
        <v>650676.8600000001</v>
      </c>
      <c r="K208" s="69">
        <v>688250.28</v>
      </c>
      <c r="L208" s="69">
        <v>630000.14999999967</v>
      </c>
      <c r="M208" s="69">
        <v>912062.62000000011</v>
      </c>
      <c r="N208" s="69">
        <v>1206471.6200000001</v>
      </c>
      <c r="O208" s="69">
        <v>1281278.8</v>
      </c>
      <c r="P208" s="69">
        <v>783764.5199999999</v>
      </c>
      <c r="Q208" s="69">
        <v>730764.25</v>
      </c>
      <c r="R208" s="69">
        <v>1501760.13</v>
      </c>
      <c r="S208" s="69">
        <v>781338.99000000011</v>
      </c>
      <c r="T208" s="69">
        <v>898292.92999999993</v>
      </c>
      <c r="U208" s="69">
        <v>953809.71</v>
      </c>
      <c r="V208" s="69">
        <v>547853.58000000007</v>
      </c>
      <c r="W208" s="70">
        <v>198.36620611785398</v>
      </c>
      <c r="X208" s="70">
        <v>113.17000318447845</v>
      </c>
      <c r="Y208" s="70">
        <v>84.612033277147233</v>
      </c>
      <c r="Z208" s="71">
        <v>96.103114006013996</v>
      </c>
      <c r="AA208" s="71">
        <v>121.61546236550677</v>
      </c>
      <c r="AB208" s="71">
        <v>117.59912011530476</v>
      </c>
      <c r="AC208" s="71">
        <v>80.097853471561493</v>
      </c>
      <c r="AD208" s="71">
        <v>74.218614218988478</v>
      </c>
      <c r="AE208" s="71">
        <v>118.96193728718627</v>
      </c>
      <c r="AF208" s="71">
        <v>93.57924096679352</v>
      </c>
      <c r="AG208" s="71">
        <v>134.53042451435772</v>
      </c>
      <c r="AH208" s="71">
        <v>123.74379915989586</v>
      </c>
      <c r="AI208" s="71">
        <v>123.27202983458388</v>
      </c>
      <c r="AJ208" s="71">
        <v>-27.495829496931059</v>
      </c>
      <c r="AK208" s="71">
        <v>-22.519621918874265</v>
      </c>
      <c r="AL208" s="71">
        <v>-32.713766470664794</v>
      </c>
      <c r="AM208" s="71">
        <v>-16.624859768894495</v>
      </c>
      <c r="AN208" s="71">
        <v>-7.4282536551910301</v>
      </c>
      <c r="AO208" s="71">
        <v>-2.5325198215301548</v>
      </c>
      <c r="AP208" s="71">
        <v>-16.669335856544443</v>
      </c>
      <c r="AQ208" s="71">
        <v>-4.9406496503145769</v>
      </c>
      <c r="AR208" s="71">
        <v>605.40987360483723</v>
      </c>
      <c r="AS208" s="71">
        <v>0</v>
      </c>
      <c r="AT208" s="71">
        <v>226.97413324146106</v>
      </c>
      <c r="AU208" s="71">
        <v>72.835587010579303</v>
      </c>
      <c r="AV208" s="72">
        <v>62.105677594049702</v>
      </c>
      <c r="AW208" s="73">
        <v>-246756.84000000008</v>
      </c>
      <c r="AX208" s="73">
        <v>-200039.50000000012</v>
      </c>
      <c r="AY208" s="73">
        <v>-306298.58000000031</v>
      </c>
      <c r="AZ208" s="73">
        <v>-181863.71999999951</v>
      </c>
      <c r="BA208" s="73">
        <v>-96783.879999999423</v>
      </c>
      <c r="BB208" s="73">
        <v>-9301.6400000001304</v>
      </c>
      <c r="BC208" s="73">
        <v>-156783.02999999991</v>
      </c>
      <c r="BD208" s="73">
        <v>-37981.00999999966</v>
      </c>
      <c r="BE208" s="73">
        <v>1288868.2799999998</v>
      </c>
      <c r="BF208" s="73">
        <v>781338.99000000011</v>
      </c>
      <c r="BG208" s="73">
        <v>623563.87999999977</v>
      </c>
      <c r="BH208" s="73">
        <v>401950.15</v>
      </c>
      <c r="BI208" s="73">
        <v>209892.82000000007</v>
      </c>
      <c r="BJ208" s="71">
        <v>13.008325782566319</v>
      </c>
      <c r="BK208" s="71">
        <v>10.021878501703393</v>
      </c>
      <c r="BL208" s="71">
        <v>9.48356378839323</v>
      </c>
      <c r="BM208" s="71">
        <v>9.1124021831227591</v>
      </c>
      <c r="BN208" s="71">
        <v>1.3661519182818918</v>
      </c>
      <c r="BO208" s="71">
        <v>12.901370100692249</v>
      </c>
      <c r="BP208" s="71">
        <v>21.56480083787293</v>
      </c>
      <c r="BQ208" s="71">
        <v>22.127639558200691</v>
      </c>
      <c r="BR208" s="72">
        <v>13.069221010003407</v>
      </c>
      <c r="BS208" s="72">
        <v>14.80555201810791</v>
      </c>
      <c r="BT208" s="71">
        <v>16.07487867781353</v>
      </c>
      <c r="BU208" s="71">
        <v>15.005754177587981</v>
      </c>
      <c r="BV208" s="71">
        <v>13.479129866422877</v>
      </c>
      <c r="BW208" s="71">
        <v>14.783181889059275</v>
      </c>
      <c r="BX208" s="75">
        <v>18540</v>
      </c>
      <c r="BY208" s="75">
        <v>19351</v>
      </c>
      <c r="BZ208" s="75">
        <v>17659</v>
      </c>
      <c r="CA208" s="75">
        <v>22488</v>
      </c>
      <c r="CB208" s="75">
        <v>27219</v>
      </c>
      <c r="CC208" s="75">
        <v>30079</v>
      </c>
      <c r="CD208" s="75">
        <v>22891</v>
      </c>
      <c r="CE208" s="75">
        <v>21273</v>
      </c>
      <c r="CF208" s="75">
        <v>30665</v>
      </c>
      <c r="CG208" s="75">
        <v>23118</v>
      </c>
      <c r="CH208" s="75">
        <v>26088</v>
      </c>
      <c r="CI208" s="75">
        <v>28199</v>
      </c>
      <c r="CJ208" s="75">
        <v>16411</v>
      </c>
      <c r="CK208" s="75">
        <v>168645</v>
      </c>
      <c r="CL208" s="73">
        <v>1012370.4699999997</v>
      </c>
      <c r="CM208" s="73">
        <v>1045859.3100000003</v>
      </c>
      <c r="CN208" s="73">
        <v>953046.63000000012</v>
      </c>
      <c r="CO208" s="73">
        <v>1027474.8199999998</v>
      </c>
      <c r="CP208" s="73">
        <v>992790.28</v>
      </c>
      <c r="CQ208" s="73">
        <v>946921.25</v>
      </c>
      <c r="CR208" s="73">
        <v>883902.2699999999</v>
      </c>
      <c r="CS208" s="73">
        <v>1178583.1200000003</v>
      </c>
      <c r="CT208" s="73">
        <v>1163256.4399999997</v>
      </c>
      <c r="CU208" s="73">
        <v>1054486.51</v>
      </c>
      <c r="CV208" s="73">
        <v>1061635.98</v>
      </c>
      <c r="CW208" s="73">
        <v>1055465.1299999999</v>
      </c>
      <c r="CX208" s="73">
        <v>1134295.3600000001</v>
      </c>
      <c r="CY208" s="77"/>
      <c r="CZ208" s="4">
        <v>533</v>
      </c>
      <c r="DA208" s="76" t="str">
        <f t="shared" si="12"/>
        <v>L533</v>
      </c>
      <c r="DB208" s="71">
        <v>1.1550906366637126</v>
      </c>
      <c r="DC208" s="71">
        <v>0.85170560732889866</v>
      </c>
      <c r="DD208" s="71">
        <v>0.2744987155179307</v>
      </c>
      <c r="DE208" s="71">
        <v>0.18958197534119287</v>
      </c>
      <c r="DF208" s="71">
        <v>0.20070348214067482</v>
      </c>
      <c r="DG208" s="71">
        <v>0.19293079058054977</v>
      </c>
      <c r="DH208" s="71">
        <v>0.27055082025696853</v>
      </c>
      <c r="DI208" s="71">
        <v>8.3131948388022847E-2</v>
      </c>
      <c r="DJ208" s="71">
        <v>5.7435176547026505E-2</v>
      </c>
      <c r="DK208" s="71">
        <v>1.6998609780858809E-2</v>
      </c>
      <c r="DL208" s="71">
        <v>5.6693003510857327E-2</v>
      </c>
      <c r="DM208" s="71">
        <v>7.8970128407387249E-2</v>
      </c>
      <c r="DN208" s="71">
        <v>0.12328430053070881</v>
      </c>
      <c r="DO208" s="71">
        <v>9.160770285096792E-2</v>
      </c>
      <c r="DQ208" s="71"/>
      <c r="DR208" s="71"/>
      <c r="DS208" s="71"/>
      <c r="DT208" s="71"/>
      <c r="DU208" s="71"/>
      <c r="DV208" s="71"/>
      <c r="DW208" s="71"/>
      <c r="DX208" s="71"/>
      <c r="DY208" s="71"/>
      <c r="DZ208" s="71"/>
      <c r="EA208" s="71"/>
      <c r="EB208" s="71"/>
      <c r="EC208" s="71"/>
      <c r="ED208" s="71"/>
    </row>
    <row r="209" spans="1:134">
      <c r="A209" s="4">
        <v>274</v>
      </c>
      <c r="B209" s="46" t="s">
        <v>2033</v>
      </c>
      <c r="C209" s="65" t="str">
        <f t="shared" si="11"/>
        <v>L274</v>
      </c>
      <c r="D209" s="69">
        <v>571535.85</v>
      </c>
      <c r="E209" s="68">
        <v>6758946.9100000001</v>
      </c>
      <c r="F209" s="69">
        <v>81968.009999999951</v>
      </c>
      <c r="G209" s="69">
        <v>943870.05000000075</v>
      </c>
      <c r="H209" s="70">
        <v>94.5165666259403</v>
      </c>
      <c r="I209" s="70">
        <v>16.231428624659671</v>
      </c>
      <c r="J209" s="69">
        <v>1049999.9200000002</v>
      </c>
      <c r="K209" s="69">
        <v>812286.69</v>
      </c>
      <c r="L209" s="69">
        <v>824248.44999999984</v>
      </c>
      <c r="M209" s="69">
        <v>1106691.2299999997</v>
      </c>
      <c r="N209" s="69">
        <v>1564869.2000000004</v>
      </c>
      <c r="O209" s="69">
        <v>1718501.31</v>
      </c>
      <c r="P209" s="69">
        <v>923176.72999999986</v>
      </c>
      <c r="Q209" s="69">
        <v>819919.44999999984</v>
      </c>
      <c r="R209" s="69">
        <v>1688388.3699999999</v>
      </c>
      <c r="S209" s="69">
        <v>784620.58000000007</v>
      </c>
      <c r="T209" s="69">
        <v>933049.38</v>
      </c>
      <c r="U209" s="69">
        <v>1038256.5499999998</v>
      </c>
      <c r="V209" s="69">
        <v>571535.85</v>
      </c>
      <c r="W209" s="70">
        <v>120.88181485486784</v>
      </c>
      <c r="X209" s="70">
        <v>94.034871114108213</v>
      </c>
      <c r="Y209" s="70">
        <v>96.799702340443602</v>
      </c>
      <c r="Z209" s="71">
        <v>105.06150299473556</v>
      </c>
      <c r="AA209" s="71">
        <v>100.17255425356207</v>
      </c>
      <c r="AB209" s="71">
        <v>96.414832205232486</v>
      </c>
      <c r="AC209" s="71">
        <v>84.350858957667015</v>
      </c>
      <c r="AD209" s="71">
        <v>93.589224241445251</v>
      </c>
      <c r="AE209" s="71">
        <v>96.284521251112523</v>
      </c>
      <c r="AF209" s="71">
        <v>89.580173491580055</v>
      </c>
      <c r="AG209" s="71">
        <v>98.165434471774546</v>
      </c>
      <c r="AH209" s="71">
        <v>109.13501945645167</v>
      </c>
      <c r="AI209" s="71">
        <v>88.026773307865753</v>
      </c>
      <c r="AJ209" s="71">
        <v>0.28276494617789361</v>
      </c>
      <c r="AK209" s="71">
        <v>-14.135228375124086</v>
      </c>
      <c r="AL209" s="71">
        <v>-13.566795250085651</v>
      </c>
      <c r="AM209" s="71">
        <v>-12.077274701553941</v>
      </c>
      <c r="AN209" s="71">
        <v>-13.031310567084354</v>
      </c>
      <c r="AO209" s="71">
        <v>-8.5975149020907971</v>
      </c>
      <c r="AP209" s="71">
        <v>-13.53074914512521</v>
      </c>
      <c r="AQ209" s="71">
        <v>18.241361046774184</v>
      </c>
      <c r="AR209" s="71">
        <v>95.447207451808353</v>
      </c>
      <c r="AS209" s="71">
        <v>-37.079844056732455</v>
      </c>
      <c r="AT209" s="71">
        <v>28.925785167258546</v>
      </c>
      <c r="AU209" s="71">
        <v>42.253206424589692</v>
      </c>
      <c r="AV209" s="72">
        <v>16.742931888663271</v>
      </c>
      <c r="AW209" s="73">
        <v>2960.6599999999162</v>
      </c>
      <c r="AX209" s="73">
        <v>-133720.23999999987</v>
      </c>
      <c r="AY209" s="73">
        <v>-129376.32000000007</v>
      </c>
      <c r="AZ209" s="73">
        <v>-152017.74000000046</v>
      </c>
      <c r="BA209" s="73">
        <v>-234469.11999999918</v>
      </c>
      <c r="BB209" s="73">
        <v>-143827.06999999983</v>
      </c>
      <c r="BC209" s="73">
        <v>-144459.13000000047</v>
      </c>
      <c r="BD209" s="73">
        <v>126490.81999999995</v>
      </c>
      <c r="BE209" s="73">
        <v>824529.33000000031</v>
      </c>
      <c r="BF209" s="73">
        <v>-462389.32999999961</v>
      </c>
      <c r="BG209" s="73">
        <v>209338.93000000005</v>
      </c>
      <c r="BH209" s="73">
        <v>308391.41999999993</v>
      </c>
      <c r="BI209" s="73">
        <v>81968.009999999951</v>
      </c>
      <c r="BJ209" s="71">
        <v>20.015979052280194</v>
      </c>
      <c r="BK209" s="71">
        <v>14.423302423621102</v>
      </c>
      <c r="BL209" s="71">
        <v>12.606839760760771</v>
      </c>
      <c r="BM209" s="71">
        <v>14.521477200679048</v>
      </c>
      <c r="BN209" s="71">
        <v>-5.1637800329059402E-2</v>
      </c>
      <c r="BO209" s="71">
        <v>14.147520910992998</v>
      </c>
      <c r="BP209" s="71">
        <v>23.984278409225233</v>
      </c>
      <c r="BQ209" s="71">
        <v>22.744845227395309</v>
      </c>
      <c r="BR209" s="72">
        <v>14.611641911384277</v>
      </c>
      <c r="BS209" s="72">
        <v>16.345274146401845</v>
      </c>
      <c r="BT209" s="71">
        <v>17.890641050604835</v>
      </c>
      <c r="BU209" s="71">
        <v>17.356678249050713</v>
      </c>
      <c r="BV209" s="71">
        <v>14.907125711871739</v>
      </c>
      <c r="BW209" s="71">
        <v>16.437171656249294</v>
      </c>
      <c r="BX209" s="75">
        <v>21228</v>
      </c>
      <c r="BY209" s="75">
        <v>16213</v>
      </c>
      <c r="BZ209" s="75">
        <v>15749</v>
      </c>
      <c r="CA209" s="75">
        <v>18301</v>
      </c>
      <c r="CB209" s="75">
        <v>21079</v>
      </c>
      <c r="CC209" s="75">
        <v>25449</v>
      </c>
      <c r="CD209" s="75">
        <v>17794</v>
      </c>
      <c r="CE209" s="75">
        <v>15192</v>
      </c>
      <c r="CF209" s="75">
        <v>22183</v>
      </c>
      <c r="CG209" s="75">
        <v>15617</v>
      </c>
      <c r="CH209" s="75">
        <v>17896</v>
      </c>
      <c r="CI209" s="75">
        <v>20127</v>
      </c>
      <c r="CJ209" s="75">
        <v>11299</v>
      </c>
      <c r="CK209" s="75">
        <v>120108</v>
      </c>
      <c r="CL209" s="73">
        <v>1369573.5399999996</v>
      </c>
      <c r="CM209" s="73">
        <v>1449015.0700000003</v>
      </c>
      <c r="CN209" s="73">
        <v>1390628.1599999997</v>
      </c>
      <c r="CO209" s="73">
        <v>1701034.7799999996</v>
      </c>
      <c r="CP209" s="73">
        <v>1906923.97</v>
      </c>
      <c r="CQ209" s="73">
        <v>1566411.96</v>
      </c>
      <c r="CR209" s="73">
        <v>1684154.9500000002</v>
      </c>
      <c r="CS209" s="73">
        <v>2186244.9500000002</v>
      </c>
      <c r="CT209" s="73">
        <v>1698956.47</v>
      </c>
      <c r="CU209" s="73">
        <v>1689514.3999999994</v>
      </c>
      <c r="CV209" s="73">
        <v>1675794.9700000004</v>
      </c>
      <c r="CW209" s="73">
        <v>1411861.3600000003</v>
      </c>
      <c r="CX209" s="73">
        <v>1483202.4299999992</v>
      </c>
      <c r="CY209" s="77"/>
      <c r="CZ209" s="4">
        <v>274</v>
      </c>
      <c r="DA209" s="76" t="str">
        <f t="shared" si="12"/>
        <v>L274</v>
      </c>
      <c r="DB209" s="71">
        <v>2.1083063545799789</v>
      </c>
      <c r="DC209" s="71">
        <v>1.2259288368490699</v>
      </c>
      <c r="DD209" s="71">
        <v>0.59948607444790436</v>
      </c>
      <c r="DE209" s="71">
        <v>0.51699497556795182</v>
      </c>
      <c r="DF209" s="71">
        <v>0.53032688882000589</v>
      </c>
      <c r="DG209" s="71">
        <v>0.59439895655925212</v>
      </c>
      <c r="DH209" s="71">
        <v>0.46613968289366953</v>
      </c>
      <c r="DI209" s="71">
        <v>0.4635783329927759</v>
      </c>
      <c r="DJ209" s="71">
        <v>0.59275869499552991</v>
      </c>
      <c r="DK209" s="71">
        <v>0.37280363743579042</v>
      </c>
      <c r="DL209" s="71">
        <v>0.24654556188658561</v>
      </c>
      <c r="DM209" s="71">
        <v>0.17355858370848534</v>
      </c>
      <c r="DN209" s="71">
        <v>0.29602421151859154</v>
      </c>
      <c r="DO209" s="71">
        <v>0.39630206725369754</v>
      </c>
      <c r="DQ209" s="71"/>
      <c r="DR209" s="71"/>
      <c r="DS209" s="71"/>
      <c r="DT209" s="71"/>
      <c r="DU209" s="71"/>
      <c r="DV209" s="71"/>
      <c r="DW209" s="71"/>
      <c r="DX209" s="71"/>
      <c r="DY209" s="71"/>
      <c r="DZ209" s="71"/>
      <c r="EA209" s="71"/>
      <c r="EB209" s="71"/>
      <c r="EC209" s="71"/>
      <c r="ED209" s="71"/>
    </row>
    <row r="210" spans="1:134">
      <c r="A210" s="4">
        <v>283</v>
      </c>
      <c r="B210" s="46" t="s">
        <v>2042</v>
      </c>
      <c r="C210" s="65" t="str">
        <f t="shared" si="11"/>
        <v>L283</v>
      </c>
      <c r="D210" s="69">
        <v>535422.94999999995</v>
      </c>
      <c r="E210" s="68">
        <v>6377298.0899999999</v>
      </c>
      <c r="F210" s="69">
        <v>105920.66999999998</v>
      </c>
      <c r="G210" s="69">
        <v>762958.75000000093</v>
      </c>
      <c r="H210" s="70">
        <v>89.732880923593768</v>
      </c>
      <c r="I210" s="70">
        <v>13.589466254100714</v>
      </c>
      <c r="J210" s="69">
        <v>873523.79</v>
      </c>
      <c r="K210" s="69">
        <v>710023.40999999992</v>
      </c>
      <c r="L210" s="69">
        <v>753470.16</v>
      </c>
      <c r="M210" s="69">
        <v>936047.30999999994</v>
      </c>
      <c r="N210" s="69">
        <v>1136827.48</v>
      </c>
      <c r="O210" s="69">
        <v>1356404.7399999998</v>
      </c>
      <c r="P210" s="69">
        <v>797135.32000000007</v>
      </c>
      <c r="Q210" s="69">
        <v>811532.24999999977</v>
      </c>
      <c r="R210" s="69">
        <v>1644070.61</v>
      </c>
      <c r="S210" s="69">
        <v>754978.18000000017</v>
      </c>
      <c r="T210" s="69">
        <v>884185.74999999988</v>
      </c>
      <c r="U210" s="69">
        <v>949973.03</v>
      </c>
      <c r="V210" s="69">
        <v>535422.94999999995</v>
      </c>
      <c r="W210" s="70">
        <v>95.248841835340343</v>
      </c>
      <c r="X210" s="70">
        <v>75.881365517013478</v>
      </c>
      <c r="Y210" s="70">
        <v>85.196814096868763</v>
      </c>
      <c r="Z210" s="71">
        <v>84.928216188959922</v>
      </c>
      <c r="AA210" s="71">
        <v>101.84032959664681</v>
      </c>
      <c r="AB210" s="71">
        <v>107.43862664950041</v>
      </c>
      <c r="AC210" s="71">
        <v>79.220161194426268</v>
      </c>
      <c r="AD210" s="71">
        <v>89.729097589593749</v>
      </c>
      <c r="AE210" s="71">
        <v>96.622213054241541</v>
      </c>
      <c r="AF210" s="71">
        <v>72.777145152059177</v>
      </c>
      <c r="AG210" s="71">
        <v>91.602355853721747</v>
      </c>
      <c r="AH210" s="71">
        <v>100.67121972213072</v>
      </c>
      <c r="AI210" s="71">
        <v>97.612982129123466</v>
      </c>
      <c r="AJ210" s="71">
        <v>-18.949233028712285</v>
      </c>
      <c r="AK210" s="71">
        <v>-27.791319848878139</v>
      </c>
      <c r="AL210" s="71">
        <v>-24.787807871365963</v>
      </c>
      <c r="AM210" s="71">
        <v>-25.435170137109687</v>
      </c>
      <c r="AN210" s="71">
        <v>-25.301421813771817</v>
      </c>
      <c r="AO210" s="71">
        <v>-15.783503364711748</v>
      </c>
      <c r="AP210" s="71">
        <v>-17.647417736943684</v>
      </c>
      <c r="AQ210" s="71">
        <v>12.947940306010608</v>
      </c>
      <c r="AR210" s="71">
        <v>84.352271519946683</v>
      </c>
      <c r="AS210" s="71">
        <v>-34.146861453378008</v>
      </c>
      <c r="AT210" s="71">
        <v>19.884849844178333</v>
      </c>
      <c r="AU210" s="71">
        <v>31.468538484902233</v>
      </c>
      <c r="AV210" s="72">
        <v>24.661259074107832</v>
      </c>
      <c r="AW210" s="73">
        <v>-204225.16000000015</v>
      </c>
      <c r="AX210" s="73">
        <v>-273270.29999999981</v>
      </c>
      <c r="AY210" s="73">
        <v>-248322.42000000016</v>
      </c>
      <c r="AZ210" s="73">
        <v>-319299.63</v>
      </c>
      <c r="BA210" s="73">
        <v>-384997.50999999954</v>
      </c>
      <c r="BB210" s="73">
        <v>-245489.61000000057</v>
      </c>
      <c r="BC210" s="73">
        <v>-170818.93000000017</v>
      </c>
      <c r="BD210" s="73">
        <v>93031.099999999977</v>
      </c>
      <c r="BE210" s="73">
        <v>752261.35999999987</v>
      </c>
      <c r="BF210" s="73">
        <v>-391479.21999999974</v>
      </c>
      <c r="BG210" s="73">
        <v>146656.56999999983</v>
      </c>
      <c r="BH210" s="73">
        <v>227387.20000000019</v>
      </c>
      <c r="BI210" s="73">
        <v>105920.66999999998</v>
      </c>
      <c r="BJ210" s="71">
        <v>16.205546148382236</v>
      </c>
      <c r="BK210" s="71">
        <v>13.424548861464853</v>
      </c>
      <c r="BL210" s="71">
        <v>11.890270558174374</v>
      </c>
      <c r="BM210" s="71">
        <v>13.999685075717633</v>
      </c>
      <c r="BN210" s="71">
        <v>1.806078183641076</v>
      </c>
      <c r="BO210" s="71">
        <v>9.5165127104047791</v>
      </c>
      <c r="BP210" s="71">
        <v>20.868410825305396</v>
      </c>
      <c r="BQ210" s="71">
        <v>22.585888022374967</v>
      </c>
      <c r="BR210" s="72">
        <v>15.939989206550525</v>
      </c>
      <c r="BS210" s="72">
        <v>14.012383757016718</v>
      </c>
      <c r="BT210" s="71">
        <v>16.64608299435416</v>
      </c>
      <c r="BU210" s="71">
        <v>15.818625463023846</v>
      </c>
      <c r="BV210" s="71">
        <v>14.525079744632432</v>
      </c>
      <c r="BW210" s="71">
        <v>15.594964521340891</v>
      </c>
      <c r="BX210" s="75">
        <v>20978</v>
      </c>
      <c r="BY210" s="75">
        <v>17195</v>
      </c>
      <c r="BZ210" s="75">
        <v>16778</v>
      </c>
      <c r="CA210" s="75">
        <v>17824</v>
      </c>
      <c r="CB210" s="75">
        <v>18715</v>
      </c>
      <c r="CC210" s="75">
        <v>23934</v>
      </c>
      <c r="CD210" s="75">
        <v>17065</v>
      </c>
      <c r="CE210" s="75">
        <v>17148</v>
      </c>
      <c r="CF210" s="75">
        <v>25792</v>
      </c>
      <c r="CG210" s="75">
        <v>17320</v>
      </c>
      <c r="CH210" s="75">
        <v>19463</v>
      </c>
      <c r="CI210" s="75">
        <v>21379</v>
      </c>
      <c r="CJ210" s="75">
        <v>11676</v>
      </c>
      <c r="CK210" s="75">
        <v>129843</v>
      </c>
      <c r="CL210" s="73">
        <v>1586593.0999999999</v>
      </c>
      <c r="CM210" s="73">
        <v>1521495.6599999997</v>
      </c>
      <c r="CN210" s="73">
        <v>1614127.13</v>
      </c>
      <c r="CO210" s="73">
        <v>1713024.1299999997</v>
      </c>
      <c r="CP210" s="73">
        <v>2221145.08</v>
      </c>
      <c r="CQ210" s="73">
        <v>1491117.68</v>
      </c>
      <c r="CR210" s="73">
        <v>1532750.76</v>
      </c>
      <c r="CS210" s="73">
        <v>2009975.47</v>
      </c>
      <c r="CT210" s="73">
        <v>1450626.9099999997</v>
      </c>
      <c r="CU210" s="73">
        <v>1443624.8099999989</v>
      </c>
      <c r="CV210" s="73">
        <v>1458228.1599999995</v>
      </c>
      <c r="CW210" s="73">
        <v>1486353.0099999998</v>
      </c>
      <c r="CX210" s="73">
        <v>1539226.95</v>
      </c>
      <c r="CY210" s="77"/>
      <c r="CZ210" s="4">
        <v>283</v>
      </c>
      <c r="DA210" s="76" t="str">
        <f t="shared" si="12"/>
        <v>L283</v>
      </c>
      <c r="DB210" s="71">
        <v>1.1317826751348896</v>
      </c>
      <c r="DC210" s="71">
        <v>0.68469426322331983</v>
      </c>
      <c r="DD210" s="71">
        <v>0.38505374702329098</v>
      </c>
      <c r="DE210" s="71">
        <v>0.41790237628491894</v>
      </c>
      <c r="DF210" s="71">
        <v>0.547482810300425</v>
      </c>
      <c r="DG210" s="71">
        <v>0.14506217547098804</v>
      </c>
      <c r="DH210" s="71">
        <v>0.17481926456533967</v>
      </c>
      <c r="DI210" s="71">
        <v>0.17761282059305886</v>
      </c>
      <c r="DJ210" s="71">
        <v>8.3334024273520255E-2</v>
      </c>
      <c r="DK210" s="71">
        <v>0.17819388289089161</v>
      </c>
      <c r="DL210" s="71">
        <v>8.0281354397442758E-2</v>
      </c>
      <c r="DM210" s="71">
        <v>0.12391455391387862</v>
      </c>
      <c r="DN210" s="71">
        <v>7.5387252222346185E-2</v>
      </c>
      <c r="DO210" s="71">
        <v>0.12293127424643201</v>
      </c>
      <c r="DQ210" s="71"/>
      <c r="DR210" s="71"/>
      <c r="DS210" s="71"/>
      <c r="DT210" s="71"/>
      <c r="DU210" s="71"/>
      <c r="DV210" s="71"/>
      <c r="DW210" s="71"/>
      <c r="DX210" s="71"/>
      <c r="DY210" s="71"/>
      <c r="DZ210" s="71"/>
      <c r="EA210" s="71"/>
      <c r="EB210" s="71"/>
      <c r="EC210" s="71"/>
      <c r="ED210" s="71"/>
    </row>
    <row r="211" spans="1:134">
      <c r="A211" s="4">
        <v>529</v>
      </c>
      <c r="B211" s="46" t="s">
        <v>2051</v>
      </c>
      <c r="C211" s="65" t="str">
        <f t="shared" si="11"/>
        <v>L529</v>
      </c>
      <c r="D211" s="69">
        <v>402097.63999999996</v>
      </c>
      <c r="E211" s="68">
        <v>5005349.2600000007</v>
      </c>
      <c r="F211" s="69">
        <v>60351.219999999972</v>
      </c>
      <c r="G211" s="69">
        <v>548527.02999999933</v>
      </c>
      <c r="H211" s="70">
        <v>91.093612844493293</v>
      </c>
      <c r="I211" s="70">
        <v>12.307581538875944</v>
      </c>
      <c r="J211" s="69">
        <v>661484.63999999966</v>
      </c>
      <c r="K211" s="69">
        <v>704135.02</v>
      </c>
      <c r="L211" s="69">
        <v>643423.62</v>
      </c>
      <c r="M211" s="69">
        <v>708979.66000000015</v>
      </c>
      <c r="N211" s="69">
        <v>851628.13000000024</v>
      </c>
      <c r="O211" s="69">
        <v>988852.07</v>
      </c>
      <c r="P211" s="69">
        <v>690697.19</v>
      </c>
      <c r="Q211" s="69">
        <v>652884.39000000013</v>
      </c>
      <c r="R211" s="69">
        <v>1146369.3500000001</v>
      </c>
      <c r="S211" s="68">
        <v>701822.9800000001</v>
      </c>
      <c r="T211" s="69">
        <v>713102.73999999987</v>
      </c>
      <c r="U211" s="69">
        <v>698374.9700000002</v>
      </c>
      <c r="V211" s="69">
        <v>402097.63999999996</v>
      </c>
      <c r="W211" s="70">
        <v>97.010932544162856</v>
      </c>
      <c r="X211" s="70">
        <v>103.02143927247383</v>
      </c>
      <c r="Y211" s="70">
        <v>95.604739547019619</v>
      </c>
      <c r="Z211" s="71">
        <v>91.164762977578292</v>
      </c>
      <c r="AA211" s="71">
        <v>108.9185419018748</v>
      </c>
      <c r="AB211" s="71">
        <v>94.792111676283128</v>
      </c>
      <c r="AC211" s="71">
        <v>93.788464018161264</v>
      </c>
      <c r="AD211" s="71">
        <v>81.105340139295365</v>
      </c>
      <c r="AE211" s="71">
        <v>94.619567421661756</v>
      </c>
      <c r="AF211" s="72">
        <v>95.056387904155173</v>
      </c>
      <c r="AG211" s="71">
        <v>88.316581202011861</v>
      </c>
      <c r="AH211" s="71">
        <v>91.210729704323384</v>
      </c>
      <c r="AI211" s="71">
        <v>93.442358299856579</v>
      </c>
      <c r="AJ211" s="71">
        <v>-1.5940160988787366</v>
      </c>
      <c r="AK211" s="71">
        <v>4.8815252211809046</v>
      </c>
      <c r="AL211" s="71">
        <v>-2.9266012189068547</v>
      </c>
      <c r="AM211" s="71">
        <v>-6.2752193321934602</v>
      </c>
      <c r="AN211" s="71">
        <v>3.4331330101175395</v>
      </c>
      <c r="AO211" s="71">
        <v>-9.374163487292142</v>
      </c>
      <c r="AP211" s="71">
        <v>-1.774332244418142</v>
      </c>
      <c r="AQ211" s="71">
        <v>3.4120930259079918</v>
      </c>
      <c r="AR211" s="71">
        <v>71.3033909593982</v>
      </c>
      <c r="AS211" s="72">
        <v>-22.59518316266319</v>
      </c>
      <c r="AT211" s="71">
        <v>16.86375146671142</v>
      </c>
      <c r="AU211" s="71">
        <v>17.479826439876756</v>
      </c>
      <c r="AV211" s="72">
        <v>17.659649514397245</v>
      </c>
      <c r="AW211" s="73">
        <v>-10714.970000000205</v>
      </c>
      <c r="AX211" s="73">
        <v>32772.719999999972</v>
      </c>
      <c r="AY211" s="73">
        <v>-19398.149999999907</v>
      </c>
      <c r="AZ211" s="73">
        <v>-47468.799999999814</v>
      </c>
      <c r="BA211" s="73">
        <v>28267.080000000191</v>
      </c>
      <c r="BB211" s="73">
        <v>-79335.609999999986</v>
      </c>
      <c r="BC211" s="73">
        <v>-12476.64000000013</v>
      </c>
      <c r="BD211" s="73">
        <v>21541.990000000456</v>
      </c>
      <c r="BE211" s="73">
        <v>477165.22999999975</v>
      </c>
      <c r="BF211" s="73">
        <v>-204868.62999999977</v>
      </c>
      <c r="BG211" s="73">
        <v>102902.62999999977</v>
      </c>
      <c r="BH211" s="73">
        <v>103911.23000000021</v>
      </c>
      <c r="BI211" s="73">
        <v>60351.219999999972</v>
      </c>
      <c r="BJ211" s="71">
        <v>20.89972085440403</v>
      </c>
      <c r="BK211" s="71">
        <v>16.77027130909206</v>
      </c>
      <c r="BL211" s="71">
        <v>18.609991674596035</v>
      </c>
      <c r="BM211" s="71">
        <v>17.254488159315393</v>
      </c>
      <c r="BN211" s="71">
        <v>9.7260832649266522</v>
      </c>
      <c r="BO211" s="71">
        <v>12.197947449229018</v>
      </c>
      <c r="BP211" s="71">
        <v>22.664856139776742</v>
      </c>
      <c r="BQ211" s="71">
        <v>23.917589250877882</v>
      </c>
      <c r="BR211" s="72">
        <v>14.365498669267213</v>
      </c>
      <c r="BS211" s="72">
        <v>16.235468223390363</v>
      </c>
      <c r="BT211" s="71">
        <v>17.055070451917064</v>
      </c>
      <c r="BU211" s="71">
        <v>16.629405379494784</v>
      </c>
      <c r="BV211" s="71">
        <v>14.813859213659331</v>
      </c>
      <c r="BW211" s="71">
        <v>16.249649164090474</v>
      </c>
      <c r="BX211" s="75">
        <v>24590</v>
      </c>
      <c r="BY211" s="75">
        <v>26256</v>
      </c>
      <c r="BZ211" s="75">
        <v>23844</v>
      </c>
      <c r="CA211" s="75">
        <v>23524</v>
      </c>
      <c r="CB211" s="75">
        <v>26748</v>
      </c>
      <c r="CC211" s="75">
        <v>27481</v>
      </c>
      <c r="CD211" s="75">
        <v>21954</v>
      </c>
      <c r="CE211" s="75">
        <v>21993</v>
      </c>
      <c r="CF211" s="75">
        <v>28961</v>
      </c>
      <c r="CG211" s="75">
        <v>24512</v>
      </c>
      <c r="CH211" s="75">
        <v>25634</v>
      </c>
      <c r="CI211" s="75">
        <v>24236</v>
      </c>
      <c r="CJ211" s="75">
        <v>13803</v>
      </c>
      <c r="CK211" s="75">
        <v>161093</v>
      </c>
      <c r="CL211" s="73">
        <v>1015351.9400000001</v>
      </c>
      <c r="CM211" s="73">
        <v>1038895.3900000002</v>
      </c>
      <c r="CN211" s="73">
        <v>1138513.9199999999</v>
      </c>
      <c r="CO211" s="73">
        <v>1348436.03</v>
      </c>
      <c r="CP211" s="73">
        <v>1472404.5599999998</v>
      </c>
      <c r="CQ211" s="73">
        <v>1155557.4700000004</v>
      </c>
      <c r="CR211" s="73">
        <v>1180827.6100000001</v>
      </c>
      <c r="CS211" s="73">
        <v>1486590.47</v>
      </c>
      <c r="CT211" s="73">
        <v>1235285.8800000001</v>
      </c>
      <c r="CU211" s="73">
        <v>1170901.5300000003</v>
      </c>
      <c r="CV211" s="73">
        <v>1029629.5900000002</v>
      </c>
      <c r="CW211" s="73">
        <v>1000154.8900000001</v>
      </c>
      <c r="CX211" s="73">
        <v>949001.38</v>
      </c>
      <c r="CY211" s="77"/>
      <c r="CZ211" s="4">
        <v>529</v>
      </c>
      <c r="DA211" s="76" t="str">
        <f t="shared" si="12"/>
        <v>L529</v>
      </c>
      <c r="DB211" s="71">
        <v>1.4160051874607629</v>
      </c>
      <c r="DC211" s="71">
        <v>1.7552757012742104</v>
      </c>
      <c r="DD211" s="71">
        <v>0.77830854185315834</v>
      </c>
      <c r="DE211" s="71">
        <v>0.73941506783716826</v>
      </c>
      <c r="DF211" s="71">
        <v>0.8251906053735153</v>
      </c>
      <c r="DG211" s="71">
        <v>0.66379220506371106</v>
      </c>
      <c r="DH211" s="71">
        <v>0.47563433216204659</v>
      </c>
      <c r="DI211" s="71">
        <v>0.27482624361940011</v>
      </c>
      <c r="DJ211" s="71">
        <v>0.3058860743227485</v>
      </c>
      <c r="DK211" s="72">
        <v>0.22902181640267133</v>
      </c>
      <c r="DL211" s="71">
        <v>0.22246018875987605</v>
      </c>
      <c r="DM211" s="71">
        <v>0.26298210211052891</v>
      </c>
      <c r="DN211" s="71">
        <v>0.34471748855548062</v>
      </c>
      <c r="DO211" s="71">
        <v>0.29986433509504851</v>
      </c>
      <c r="DQ211" s="71"/>
      <c r="DR211" s="71"/>
      <c r="DS211" s="71"/>
      <c r="DT211" s="71"/>
      <c r="DU211" s="71"/>
      <c r="DV211" s="71"/>
      <c r="DW211" s="71"/>
      <c r="DX211" s="71"/>
      <c r="DY211" s="71"/>
      <c r="DZ211" s="71"/>
      <c r="EA211" s="71"/>
      <c r="EB211" s="71"/>
      <c r="EC211" s="71"/>
      <c r="ED211" s="71"/>
    </row>
    <row r="212" spans="1:134">
      <c r="A212" s="4">
        <v>534</v>
      </c>
      <c r="B212" s="46" t="s">
        <v>2058</v>
      </c>
      <c r="C212" s="65" t="str">
        <f t="shared" si="11"/>
        <v>L534</v>
      </c>
      <c r="D212" s="69">
        <v>478970.84000000008</v>
      </c>
      <c r="E212" s="68">
        <v>6238140.0100000007</v>
      </c>
      <c r="F212" s="69">
        <v>95500.280000000028</v>
      </c>
      <c r="G212" s="69">
        <v>739771.27000000048</v>
      </c>
      <c r="H212" s="70">
        <v>90.419423833417142</v>
      </c>
      <c r="I212" s="70">
        <v>13.454377197699552</v>
      </c>
      <c r="J212" s="69">
        <v>753476.54999999993</v>
      </c>
      <c r="K212" s="69">
        <v>789626.27999999991</v>
      </c>
      <c r="L212" s="69">
        <v>745751.15</v>
      </c>
      <c r="M212" s="69">
        <v>915299.70999999985</v>
      </c>
      <c r="N212" s="69">
        <v>1130879.4799999997</v>
      </c>
      <c r="O212" s="69">
        <v>1579215.8500000003</v>
      </c>
      <c r="P212" s="69">
        <v>777424.37</v>
      </c>
      <c r="Q212" s="69">
        <v>802084.19999999972</v>
      </c>
      <c r="R212" s="69">
        <v>1673474.4700000002</v>
      </c>
      <c r="S212" s="69">
        <v>764869.74000000011</v>
      </c>
      <c r="T212" s="69">
        <v>906264.23000000021</v>
      </c>
      <c r="U212" s="69">
        <v>835052.16</v>
      </c>
      <c r="V212" s="69">
        <v>478970.84000000008</v>
      </c>
      <c r="W212" s="70">
        <v>87.948231651226209</v>
      </c>
      <c r="X212" s="70">
        <v>96.349091890919098</v>
      </c>
      <c r="Y212" s="70">
        <v>89.895712539483398</v>
      </c>
      <c r="Z212" s="71">
        <v>91.933340482702107</v>
      </c>
      <c r="AA212" s="71">
        <v>131.7847668308888</v>
      </c>
      <c r="AB212" s="71">
        <v>107.64127232803556</v>
      </c>
      <c r="AC212" s="71">
        <v>91.821284125829962</v>
      </c>
      <c r="AD212" s="71">
        <v>87.38026119170695</v>
      </c>
      <c r="AE212" s="71">
        <v>90.1980101229572</v>
      </c>
      <c r="AF212" s="71">
        <v>78.079422163692726</v>
      </c>
      <c r="AG212" s="71">
        <v>94.061846744569138</v>
      </c>
      <c r="AH212" s="71">
        <v>96.056343154310298</v>
      </c>
      <c r="AI212" s="71">
        <v>102.61425163794478</v>
      </c>
      <c r="AJ212" s="71">
        <v>-9.7925664893773305</v>
      </c>
      <c r="AK212" s="71">
        <v>-6.6076717091680948</v>
      </c>
      <c r="AL212" s="71">
        <v>-24.151126808410549</v>
      </c>
      <c r="AM212" s="71">
        <v>-6.7214925968199442</v>
      </c>
      <c r="AN212" s="71">
        <v>15.387930619750545</v>
      </c>
      <c r="AO212" s="71">
        <v>2.121684085550668</v>
      </c>
      <c r="AP212" s="71">
        <v>-3.3774728917927654</v>
      </c>
      <c r="AQ212" s="71">
        <v>10.986317653830602</v>
      </c>
      <c r="AR212" s="71">
        <v>84.663300700452311</v>
      </c>
      <c r="AS212" s="71">
        <v>-39.171208527978848</v>
      </c>
      <c r="AT212" s="71">
        <v>22.113579111870884</v>
      </c>
      <c r="AU212" s="71">
        <v>22.474263237922187</v>
      </c>
      <c r="AV212" s="72">
        <v>24.90420125080788</v>
      </c>
      <c r="AW212" s="73">
        <v>-81794.470000000205</v>
      </c>
      <c r="AX212" s="73">
        <v>-55867.45000000007</v>
      </c>
      <c r="AY212" s="73">
        <v>-237455.48000000021</v>
      </c>
      <c r="AZ212" s="73">
        <v>-65954.960000000196</v>
      </c>
      <c r="BA212" s="73">
        <v>150812.08999999962</v>
      </c>
      <c r="BB212" s="73">
        <v>70965.530000000261</v>
      </c>
      <c r="BC212" s="73">
        <v>-27175.130000000121</v>
      </c>
      <c r="BD212" s="73">
        <v>79396.739999999641</v>
      </c>
      <c r="BE212" s="73">
        <v>767244.34</v>
      </c>
      <c r="BF212" s="73">
        <v>-492544.26000000013</v>
      </c>
      <c r="BG212" s="73">
        <v>164115.62000000023</v>
      </c>
      <c r="BH212" s="73">
        <v>153233.67999999982</v>
      </c>
      <c r="BI212" s="73">
        <v>95500.280000000028</v>
      </c>
      <c r="BJ212" s="71">
        <v>21.49807327114225</v>
      </c>
      <c r="BK212" s="71">
        <v>19.713974678338435</v>
      </c>
      <c r="BL212" s="71">
        <v>20.305355758649949</v>
      </c>
      <c r="BM212" s="71">
        <v>19.876443837250164</v>
      </c>
      <c r="BN212" s="71">
        <v>11.767077234804088</v>
      </c>
      <c r="BO212" s="71">
        <v>15.535982122862698</v>
      </c>
      <c r="BP212" s="71">
        <v>23.79753172945102</v>
      </c>
      <c r="BQ212" s="71">
        <v>24.163365706282388</v>
      </c>
      <c r="BR212" s="72">
        <v>15.379183196069823</v>
      </c>
      <c r="BS212" s="72">
        <v>12.417415551222149</v>
      </c>
      <c r="BT212" s="71">
        <v>18.453122663283928</v>
      </c>
      <c r="BU212" s="71">
        <v>19.559049358115001</v>
      </c>
      <c r="BV212" s="71">
        <v>17.534741303569383</v>
      </c>
      <c r="BW212" s="71">
        <v>16.770775639756526</v>
      </c>
      <c r="BX212" s="75">
        <v>21038</v>
      </c>
      <c r="BY212" s="75">
        <v>22535</v>
      </c>
      <c r="BZ212" s="75">
        <v>20253</v>
      </c>
      <c r="CA212" s="75">
        <v>22335</v>
      </c>
      <c r="CB212" s="75">
        <v>25210</v>
      </c>
      <c r="CC212" s="75">
        <v>32521</v>
      </c>
      <c r="CD212" s="75">
        <v>21148</v>
      </c>
      <c r="CE212" s="75">
        <v>22026</v>
      </c>
      <c r="CF212" s="75">
        <v>30196</v>
      </c>
      <c r="CG212" s="75">
        <v>22146</v>
      </c>
      <c r="CH212" s="75">
        <v>24243</v>
      </c>
      <c r="CI212" s="75">
        <v>23657</v>
      </c>
      <c r="CJ212" s="75">
        <v>12550</v>
      </c>
      <c r="CK212" s="75">
        <v>155966</v>
      </c>
      <c r="CL212" s="73">
        <v>1372275.48</v>
      </c>
      <c r="CM212" s="73">
        <v>1366561.5999999996</v>
      </c>
      <c r="CN212" s="73">
        <v>1468210.8199999996</v>
      </c>
      <c r="CO212" s="73">
        <v>1625810.78</v>
      </c>
      <c r="CP212" s="73">
        <v>1861904.8599999996</v>
      </c>
      <c r="CQ212" s="73">
        <v>1452361.4299999997</v>
      </c>
      <c r="CR212" s="73">
        <v>1517367.08</v>
      </c>
      <c r="CS212" s="73">
        <v>2096469.7900000003</v>
      </c>
      <c r="CT212" s="73">
        <v>1597585.84</v>
      </c>
      <c r="CU212" s="73">
        <v>1510108.5999999999</v>
      </c>
      <c r="CV212" s="73">
        <v>1503440.4900000002</v>
      </c>
      <c r="CW212" s="73">
        <v>1551393.6199999996</v>
      </c>
      <c r="CX212" s="73">
        <v>1530650.7799999993</v>
      </c>
      <c r="CY212" s="77"/>
      <c r="CZ212" s="4">
        <v>534</v>
      </c>
      <c r="DA212" s="76" t="str">
        <f t="shared" si="12"/>
        <v>L534</v>
      </c>
      <c r="DB212" s="71">
        <v>1.9649325590210092</v>
      </c>
      <c r="DC212" s="71">
        <v>1.2796933727401112</v>
      </c>
      <c r="DD212" s="71">
        <v>1.0373660337271358</v>
      </c>
      <c r="DE212" s="71">
        <v>0.73249815858139933</v>
      </c>
      <c r="DF212" s="71">
        <v>0.80910964364602611</v>
      </c>
      <c r="DG212" s="71">
        <v>0.56415444105960533</v>
      </c>
      <c r="DH212" s="71">
        <v>0.51861367759566257</v>
      </c>
      <c r="DI212" s="71">
        <v>0.35081896906332882</v>
      </c>
      <c r="DJ212" s="71">
        <v>0.17152596215261554</v>
      </c>
      <c r="DK212" s="71">
        <v>0.28798604660139498</v>
      </c>
      <c r="DL212" s="71">
        <v>0.11847846832804847</v>
      </c>
      <c r="DM212" s="71">
        <v>0.14831396020816681</v>
      </c>
      <c r="DN212" s="71">
        <v>0.19793670516744907</v>
      </c>
      <c r="DO212" s="71">
        <v>0.2437323785649998</v>
      </c>
      <c r="DQ212" s="71"/>
      <c r="DR212" s="71"/>
      <c r="DS212" s="71"/>
      <c r="DT212" s="71"/>
      <c r="DU212" s="71"/>
      <c r="DV212" s="71"/>
      <c r="DW212" s="71"/>
      <c r="DX212" s="71"/>
      <c r="DY212" s="71"/>
      <c r="DZ212" s="71"/>
      <c r="EA212" s="71"/>
      <c r="EB212" s="71"/>
      <c r="EC212" s="71"/>
      <c r="ED212" s="71"/>
    </row>
    <row r="213" spans="1:134">
      <c r="A213" s="4">
        <v>281</v>
      </c>
      <c r="B213" s="46" t="s">
        <v>2065</v>
      </c>
      <c r="C213" s="65" t="str">
        <f t="shared" si="11"/>
        <v>L281</v>
      </c>
      <c r="D213" s="69">
        <v>831396</v>
      </c>
      <c r="E213" s="68">
        <v>10938681.34</v>
      </c>
      <c r="F213" s="69">
        <v>98867.790000000037</v>
      </c>
      <c r="G213" s="69">
        <v>1828086.0999999978</v>
      </c>
      <c r="H213" s="70">
        <v>94.436889160512223</v>
      </c>
      <c r="I213" s="70">
        <v>20.06549574251526</v>
      </c>
      <c r="J213" s="69">
        <v>1436865.5699999998</v>
      </c>
      <c r="K213" s="69">
        <v>1315591.5000000005</v>
      </c>
      <c r="L213" s="69">
        <v>1245418.99</v>
      </c>
      <c r="M213" s="69">
        <v>1558666.4299999997</v>
      </c>
      <c r="N213" s="69">
        <v>2056180.11</v>
      </c>
      <c r="O213" s="69">
        <v>2490888.29</v>
      </c>
      <c r="P213" s="69">
        <v>1294871.58</v>
      </c>
      <c r="Q213" s="69">
        <v>1247465.3799999999</v>
      </c>
      <c r="R213" s="69">
        <v>3599637.3799999994</v>
      </c>
      <c r="S213" s="69">
        <v>1184285.0599999998</v>
      </c>
      <c r="T213" s="69">
        <v>1338934.8400000001</v>
      </c>
      <c r="U213" s="69">
        <v>1442091.1000000003</v>
      </c>
      <c r="V213" s="69">
        <v>831396</v>
      </c>
      <c r="W213" s="70">
        <v>109.59867468846893</v>
      </c>
      <c r="X213" s="70">
        <v>107.3928870945668</v>
      </c>
      <c r="Y213" s="70">
        <v>96.713744484454537</v>
      </c>
      <c r="Z213" s="71">
        <v>102.37502476697107</v>
      </c>
      <c r="AA213" s="71">
        <v>90.182152341698597</v>
      </c>
      <c r="AB213" s="71">
        <v>108.37661562734814</v>
      </c>
      <c r="AC213" s="71">
        <v>104.83756380634004</v>
      </c>
      <c r="AD213" s="71">
        <v>100.8784806578886</v>
      </c>
      <c r="AE213" s="71">
        <v>90.014409875534284</v>
      </c>
      <c r="AF213" s="71">
        <v>78.384049214096748</v>
      </c>
      <c r="AG213" s="71">
        <v>98.741555289043802</v>
      </c>
      <c r="AH213" s="71">
        <v>107.2987920648422</v>
      </c>
      <c r="AI213" s="71">
        <v>92.222699843597582</v>
      </c>
      <c r="AJ213" s="71">
        <v>-1.6063704721702154</v>
      </c>
      <c r="AK213" s="71">
        <v>3.5133073093826406</v>
      </c>
      <c r="AL213" s="71">
        <v>-5.3783697871648162</v>
      </c>
      <c r="AM213" s="71">
        <v>-12.274283065596892</v>
      </c>
      <c r="AN213" s="71">
        <v>-14.335721546423418</v>
      </c>
      <c r="AO213" s="71">
        <v>8.9902082586061471</v>
      </c>
      <c r="AP213" s="71">
        <v>7.3072531234687155</v>
      </c>
      <c r="AQ213" s="71">
        <v>28.341538503324326</v>
      </c>
      <c r="AR213" s="71">
        <v>102.31524336510147</v>
      </c>
      <c r="AS213" s="71">
        <v>-48.844138975783245</v>
      </c>
      <c r="AT213" s="71">
        <v>27.731143518771418</v>
      </c>
      <c r="AU213" s="71">
        <v>36.450049842754595</v>
      </c>
      <c r="AV213" s="72">
        <v>13.496789427399669</v>
      </c>
      <c r="AW213" s="73">
        <v>-23458.210000000661</v>
      </c>
      <c r="AX213" s="73">
        <v>44652.010000000708</v>
      </c>
      <c r="AY213" s="73">
        <v>-70790.620000000112</v>
      </c>
      <c r="AZ213" s="73">
        <v>-218083.29000000004</v>
      </c>
      <c r="BA213" s="73">
        <v>-344097.05000000051</v>
      </c>
      <c r="BB213" s="73">
        <v>227279.06000000006</v>
      </c>
      <c r="BC213" s="73">
        <v>88176.280000000028</v>
      </c>
      <c r="BD213" s="73">
        <v>275476.57999999996</v>
      </c>
      <c r="BE213" s="73">
        <v>1820415.3499999989</v>
      </c>
      <c r="BF213" s="73">
        <v>-1130767.4799999997</v>
      </c>
      <c r="BG213" s="73">
        <v>290690.22000000009</v>
      </c>
      <c r="BH213" s="73">
        <v>385227.36000000034</v>
      </c>
      <c r="BI213" s="73">
        <v>98867.790000000037</v>
      </c>
      <c r="BJ213" s="71">
        <v>9.1013427079843598</v>
      </c>
      <c r="BK213" s="71">
        <v>8.4853172340841461</v>
      </c>
      <c r="BL213" s="71">
        <v>8.1250663117199124</v>
      </c>
      <c r="BM213" s="71">
        <v>10.927487896991849</v>
      </c>
      <c r="BN213" s="71">
        <v>1.0322532128590511</v>
      </c>
      <c r="BO213" s="71">
        <v>9.5243541887636507</v>
      </c>
      <c r="BP213" s="71">
        <v>19.080330350546838</v>
      </c>
      <c r="BQ213" s="71">
        <v>19.246745336922086</v>
      </c>
      <c r="BR213" s="72">
        <v>4.7830481615244276</v>
      </c>
      <c r="BS213" s="72">
        <v>12.600090978515821</v>
      </c>
      <c r="BT213" s="71">
        <v>11.611575224919825</v>
      </c>
      <c r="BU213" s="71">
        <v>11.169606844066667</v>
      </c>
      <c r="BV213" s="71">
        <v>9.9582488391847832</v>
      </c>
      <c r="BW213" s="71">
        <v>9.2951525987376318</v>
      </c>
      <c r="BX213" s="75">
        <v>29180</v>
      </c>
      <c r="BY213" s="75">
        <v>27887</v>
      </c>
      <c r="BZ213" s="75">
        <v>25358</v>
      </c>
      <c r="CA213" s="75">
        <v>28138</v>
      </c>
      <c r="CB213" s="75">
        <v>32861</v>
      </c>
      <c r="CC213" s="75">
        <v>38258</v>
      </c>
      <c r="CD213" s="75">
        <v>25311</v>
      </c>
      <c r="CE213" s="75">
        <v>25041</v>
      </c>
      <c r="CF213" s="75">
        <v>44946</v>
      </c>
      <c r="CG213" s="75">
        <v>24367</v>
      </c>
      <c r="CH213" s="75">
        <v>27570</v>
      </c>
      <c r="CI213" s="75">
        <v>29784</v>
      </c>
      <c r="CJ213" s="75">
        <v>17539</v>
      </c>
      <c r="CK213" s="75">
        <v>194558</v>
      </c>
      <c r="CL213" s="73">
        <v>2038765.5699999998</v>
      </c>
      <c r="CM213" s="73">
        <v>1892281.0099999998</v>
      </c>
      <c r="CN213" s="73">
        <v>2297426.7800000003</v>
      </c>
      <c r="CO213" s="73">
        <v>2765279.8099999991</v>
      </c>
      <c r="CP213" s="73">
        <v>3246236.79</v>
      </c>
      <c r="CQ213" s="73">
        <v>2706665.419999999</v>
      </c>
      <c r="CR213" s="73">
        <v>2681946.1999999997</v>
      </c>
      <c r="CS213" s="73">
        <v>3792230.9600000009</v>
      </c>
      <c r="CT213" s="73">
        <v>2689234.31</v>
      </c>
      <c r="CU213" s="73">
        <v>2397813.0799999996</v>
      </c>
      <c r="CV213" s="73">
        <v>2065056.66</v>
      </c>
      <c r="CW213" s="73">
        <v>2322680.5900000008</v>
      </c>
      <c r="CX213" s="73">
        <v>2341131.100000001</v>
      </c>
      <c r="CY213" s="77"/>
      <c r="CZ213" s="4">
        <v>281</v>
      </c>
      <c r="DA213" s="76" t="str">
        <f t="shared" si="12"/>
        <v>L281</v>
      </c>
      <c r="DB213" s="71">
        <v>6.1024498694385771</v>
      </c>
      <c r="DC213" s="71">
        <v>5.4239379534601557</v>
      </c>
      <c r="DD213" s="71">
        <v>1.3160859156904814</v>
      </c>
      <c r="DE213" s="71">
        <v>1.0265708946201213</v>
      </c>
      <c r="DF213" s="71">
        <v>1.1830416767451439</v>
      </c>
      <c r="DG213" s="71">
        <v>0.68880817320785526</v>
      </c>
      <c r="DH213" s="71">
        <v>0.73123611763392338</v>
      </c>
      <c r="DI213" s="71">
        <v>0.54251676421938688</v>
      </c>
      <c r="DJ213" s="71">
        <v>0.40213543031375537</v>
      </c>
      <c r="DK213" s="71">
        <v>0.43849179659919046</v>
      </c>
      <c r="DL213" s="71">
        <v>0.37269484455919799</v>
      </c>
      <c r="DM213" s="71">
        <v>0.34781536310621469</v>
      </c>
      <c r="DN213" s="71">
        <v>0.1971121780820641</v>
      </c>
      <c r="DO213" s="71">
        <v>0.43490675573252585</v>
      </c>
      <c r="DQ213" s="71"/>
      <c r="DR213" s="71"/>
      <c r="DS213" s="71"/>
      <c r="DT213" s="71"/>
      <c r="DU213" s="71"/>
      <c r="DV213" s="71"/>
      <c r="DW213" s="71"/>
      <c r="DX213" s="71"/>
      <c r="DY213" s="71"/>
      <c r="DZ213" s="71"/>
      <c r="EA213" s="71"/>
      <c r="EB213" s="71"/>
      <c r="EC213" s="71"/>
      <c r="ED213" s="71"/>
    </row>
    <row r="214" spans="1:134">
      <c r="A214" s="4">
        <v>532</v>
      </c>
      <c r="B214" s="46" t="s">
        <v>2072</v>
      </c>
      <c r="C214" s="65" t="str">
        <f t="shared" si="11"/>
        <v>L532</v>
      </c>
      <c r="D214" s="69">
        <v>237968.16999999998</v>
      </c>
      <c r="E214" s="68">
        <v>2839384.8400000003</v>
      </c>
      <c r="F214" s="69">
        <v>50691.160000000033</v>
      </c>
      <c r="G214" s="69">
        <v>357201.02000000095</v>
      </c>
      <c r="H214" s="70">
        <v>91.387405441684706</v>
      </c>
      <c r="I214" s="70">
        <v>14.390594972132288</v>
      </c>
      <c r="J214" s="69">
        <v>360198.98999999993</v>
      </c>
      <c r="K214" s="69">
        <v>397792.66</v>
      </c>
      <c r="L214" s="69">
        <v>348636.22000000003</v>
      </c>
      <c r="M214" s="69">
        <v>379235.68</v>
      </c>
      <c r="N214" s="69">
        <v>405555.29999999993</v>
      </c>
      <c r="O214" s="69">
        <v>450622.29</v>
      </c>
      <c r="P214" s="69">
        <v>321303.34000000003</v>
      </c>
      <c r="Q214" s="69">
        <v>324243.63999999996</v>
      </c>
      <c r="R214" s="69">
        <v>810200.49000000022</v>
      </c>
      <c r="S214" s="69">
        <v>385373.39</v>
      </c>
      <c r="T214" s="69">
        <v>408033.01</v>
      </c>
      <c r="U214" s="69">
        <v>352262.8</v>
      </c>
      <c r="V214" s="69">
        <v>237968.16999999998</v>
      </c>
      <c r="W214" s="70">
        <v>89.87385582613193</v>
      </c>
      <c r="X214" s="70">
        <v>104.552885946556</v>
      </c>
      <c r="Y214" s="70">
        <v>96.641020362833601</v>
      </c>
      <c r="Z214" s="71">
        <v>96.694672558007028</v>
      </c>
      <c r="AA214" s="71">
        <v>98.786943608324052</v>
      </c>
      <c r="AB214" s="71">
        <v>96.899010664236513</v>
      </c>
      <c r="AC214" s="71">
        <v>82.966995336412467</v>
      </c>
      <c r="AD214" s="71">
        <v>93.065513134915676</v>
      </c>
      <c r="AE214" s="71">
        <v>100.80005535315617</v>
      </c>
      <c r="AF214" s="71">
        <v>89.032960203099734</v>
      </c>
      <c r="AG214" s="71">
        <v>87.719210065823233</v>
      </c>
      <c r="AH214" s="71">
        <v>83.198308192643225</v>
      </c>
      <c r="AI214" s="71">
        <v>96.682716424373027</v>
      </c>
      <c r="AJ214" s="71">
        <v>-11.804697639725992</v>
      </c>
      <c r="AK214" s="71">
        <v>-3.6848278916839505</v>
      </c>
      <c r="AL214" s="71">
        <v>-13.618664239783296</v>
      </c>
      <c r="AM214" s="71">
        <v>2.4712569092351311</v>
      </c>
      <c r="AN214" s="71">
        <v>-11.422741633768329</v>
      </c>
      <c r="AO214" s="71">
        <v>-6.2576614344830865</v>
      </c>
      <c r="AP214" s="71">
        <v>-11.936025380579451</v>
      </c>
      <c r="AQ214" s="71">
        <v>19.079967007316114</v>
      </c>
      <c r="AR214" s="71">
        <v>128.55772293455198</v>
      </c>
      <c r="AS214" s="71">
        <v>-37.674815090936242</v>
      </c>
      <c r="AT214" s="71">
        <v>15.294176984849116</v>
      </c>
      <c r="AU214" s="71">
        <v>6.4086747543181888</v>
      </c>
      <c r="AV214" s="72">
        <v>27.06747614135876</v>
      </c>
      <c r="AW214" s="73">
        <v>-48211.640000000014</v>
      </c>
      <c r="AX214" s="73">
        <v>-15218.760000000068</v>
      </c>
      <c r="AY214" s="73">
        <v>-54965.10999999987</v>
      </c>
      <c r="AZ214" s="73">
        <v>9145.8699999999953</v>
      </c>
      <c r="BA214" s="73">
        <v>-52299.580000000016</v>
      </c>
      <c r="BB214" s="73">
        <v>-24206.289999999979</v>
      </c>
      <c r="BC214" s="73">
        <v>-43548.849999999919</v>
      </c>
      <c r="BD214" s="73">
        <v>51952.969999999972</v>
      </c>
      <c r="BE214" s="73">
        <v>455716.52000000019</v>
      </c>
      <c r="BF214" s="73">
        <v>-232953.51999999967</v>
      </c>
      <c r="BG214" s="73">
        <v>54127.010000000009</v>
      </c>
      <c r="BH214" s="73">
        <v>21215.73000000004</v>
      </c>
      <c r="BI214" s="73">
        <v>50691.160000000033</v>
      </c>
      <c r="BJ214" s="71">
        <v>18.605808889415361</v>
      </c>
      <c r="BK214" s="71">
        <v>14.388421086906781</v>
      </c>
      <c r="BL214" s="71">
        <v>15.761550548137997</v>
      </c>
      <c r="BM214" s="71">
        <v>15.541595397303805</v>
      </c>
      <c r="BN214" s="71">
        <v>8.9534369046068143</v>
      </c>
      <c r="BO214" s="71">
        <v>14.549986980181085</v>
      </c>
      <c r="BP214" s="71">
        <v>18.867259557460482</v>
      </c>
      <c r="BQ214" s="71">
        <v>21.532721693775578</v>
      </c>
      <c r="BR214" s="72">
        <v>9.8187723519588346</v>
      </c>
      <c r="BS214" s="72">
        <v>13.79132453270142</v>
      </c>
      <c r="BT214" s="71">
        <v>14.866594901928142</v>
      </c>
      <c r="BU214" s="71">
        <v>16.143273577798638</v>
      </c>
      <c r="BV214" s="71">
        <v>12.716362979122151</v>
      </c>
      <c r="BW214" s="71">
        <v>12.90902812906945</v>
      </c>
      <c r="BX214" s="75">
        <v>14157</v>
      </c>
      <c r="BY214" s="75">
        <v>15813</v>
      </c>
      <c r="BZ214" s="75">
        <v>14327</v>
      </c>
      <c r="CA214" s="75">
        <v>14433</v>
      </c>
      <c r="CB214" s="75">
        <v>15007</v>
      </c>
      <c r="CC214" s="75">
        <v>14700</v>
      </c>
      <c r="CD214" s="75">
        <v>11896</v>
      </c>
      <c r="CE214" s="75">
        <v>12271</v>
      </c>
      <c r="CF214" s="75">
        <v>20653</v>
      </c>
      <c r="CG214" s="75">
        <v>15161</v>
      </c>
      <c r="CH214" s="75">
        <v>15583</v>
      </c>
      <c r="CI214" s="75">
        <v>14318</v>
      </c>
      <c r="CJ214" s="75">
        <v>8468</v>
      </c>
      <c r="CK214" s="75">
        <v>98350</v>
      </c>
      <c r="CL214" s="73">
        <v>520463.06000000006</v>
      </c>
      <c r="CM214" s="73">
        <v>399260.24000000011</v>
      </c>
      <c r="CN214" s="73">
        <v>575490.67000000004</v>
      </c>
      <c r="CO214" s="73">
        <v>653933.12999999977</v>
      </c>
      <c r="CP214" s="73">
        <v>701755.6</v>
      </c>
      <c r="CQ214" s="73">
        <v>592985.20000000007</v>
      </c>
      <c r="CR214" s="73">
        <v>564618.48999999987</v>
      </c>
      <c r="CS214" s="73">
        <v>941538.52999999968</v>
      </c>
      <c r="CT214" s="73">
        <v>705413.6599999998</v>
      </c>
      <c r="CU214" s="73">
        <v>699082.22999999975</v>
      </c>
      <c r="CV214" s="73">
        <v>505654.3000000001</v>
      </c>
      <c r="CW214" s="73">
        <v>717043.55999999982</v>
      </c>
      <c r="CX214" s="73">
        <v>704337.65</v>
      </c>
      <c r="CY214" s="77"/>
      <c r="CZ214" s="4">
        <v>532</v>
      </c>
      <c r="DA214" s="76" t="str">
        <f t="shared" si="12"/>
        <v>L532</v>
      </c>
      <c r="DB214" s="71">
        <v>1.013363820200835</v>
      </c>
      <c r="DC214" s="71">
        <v>1.0131621996380875</v>
      </c>
      <c r="DD214" s="71">
        <v>0.81576053957365635</v>
      </c>
      <c r="DE214" s="71">
        <v>0.67591452674786323</v>
      </c>
      <c r="DF214" s="71">
        <v>0.5741562068199082</v>
      </c>
      <c r="DG214" s="71">
        <v>0.2582473323802123</v>
      </c>
      <c r="DH214" s="71">
        <v>0.47168112579319532</v>
      </c>
      <c r="DI214" s="71">
        <v>0.26075610319934672</v>
      </c>
      <c r="DJ214" s="71">
        <v>0.25384591907158088</v>
      </c>
      <c r="DK214" s="71">
        <v>0.12211731300084956</v>
      </c>
      <c r="DL214" s="71">
        <v>0.2088034940745874</v>
      </c>
      <c r="DM214" s="71">
        <v>0.10890264234115707</v>
      </c>
      <c r="DN214" s="72">
        <v>0.21670419413077363</v>
      </c>
      <c r="DO214" s="71">
        <v>0.23381584864895266</v>
      </c>
      <c r="DQ214" s="71"/>
      <c r="DR214" s="71"/>
      <c r="DS214" s="71"/>
      <c r="DT214" s="71"/>
      <c r="DU214" s="71"/>
      <c r="DV214" s="71"/>
      <c r="DW214" s="71"/>
      <c r="DX214" s="71"/>
      <c r="DY214" s="71"/>
      <c r="DZ214" s="71"/>
      <c r="EA214" s="71"/>
      <c r="EB214" s="71"/>
      <c r="EC214" s="71"/>
      <c r="ED214" s="71"/>
    </row>
    <row r="215" spans="1:134">
      <c r="A215" s="4">
        <v>279</v>
      </c>
      <c r="B215" s="46" t="s">
        <v>2080</v>
      </c>
      <c r="C215" s="65" t="str">
        <f t="shared" si="11"/>
        <v>L279</v>
      </c>
      <c r="D215" s="69">
        <v>403182.98999999993</v>
      </c>
      <c r="E215" s="68">
        <v>4617744.75</v>
      </c>
      <c r="F215" s="69">
        <v>91080.81</v>
      </c>
      <c r="G215" s="69">
        <v>86441.799999998882</v>
      </c>
      <c r="H215" s="70">
        <v>80.867235874247115</v>
      </c>
      <c r="I215" s="70">
        <v>1.9076588114683268</v>
      </c>
      <c r="J215" s="69">
        <v>641871.55999999994</v>
      </c>
      <c r="K215" s="69">
        <v>586503.31999999983</v>
      </c>
      <c r="L215" s="69">
        <v>572874.92999999993</v>
      </c>
      <c r="M215" s="69">
        <v>709029.8899999999</v>
      </c>
      <c r="N215" s="69">
        <v>952259.27000000025</v>
      </c>
      <c r="O215" s="69">
        <v>1002088.26</v>
      </c>
      <c r="P215" s="69">
        <v>618133.6100000001</v>
      </c>
      <c r="Q215" s="69">
        <v>544102.97</v>
      </c>
      <c r="R215" s="69">
        <v>1167072.18</v>
      </c>
      <c r="S215" s="69">
        <v>553275.72000000009</v>
      </c>
      <c r="T215" s="69">
        <v>619749.05999999994</v>
      </c>
      <c r="U215" s="69">
        <v>712228.22</v>
      </c>
      <c r="V215" s="69">
        <v>403182.98999999993</v>
      </c>
      <c r="W215" s="70">
        <v>86.915114996005968</v>
      </c>
      <c r="X215" s="70">
        <v>79.864112220575208</v>
      </c>
      <c r="Y215" s="70">
        <v>96.063111930377289</v>
      </c>
      <c r="Z215" s="71">
        <v>80.933682418046047</v>
      </c>
      <c r="AA215" s="71">
        <v>116.89519748898134</v>
      </c>
      <c r="AB215" s="71">
        <v>99.948651364759442</v>
      </c>
      <c r="AC215" s="71">
        <v>74.531233466768583</v>
      </c>
      <c r="AD215" s="71">
        <v>64.066618076937345</v>
      </c>
      <c r="AE215" s="71">
        <v>88.562652484907645</v>
      </c>
      <c r="AF215" s="71">
        <v>70.444969368723548</v>
      </c>
      <c r="AG215" s="71">
        <v>82.786847805926939</v>
      </c>
      <c r="AH215" s="71">
        <v>90.974271109477485</v>
      </c>
      <c r="AI215" s="71">
        <v>101.57063776725074</v>
      </c>
      <c r="AJ215" s="71">
        <v>-25.315425120317435</v>
      </c>
      <c r="AK215" s="71">
        <v>-23.71111272402986</v>
      </c>
      <c r="AL215" s="71">
        <v>-26.569932472016099</v>
      </c>
      <c r="AM215" s="71">
        <v>-21.372763256151295</v>
      </c>
      <c r="AN215" s="71">
        <v>-16.921514256753134</v>
      </c>
      <c r="AO215" s="71">
        <v>-16.419258322782671</v>
      </c>
      <c r="AP215" s="71">
        <v>-21.591334361364144</v>
      </c>
      <c r="AQ215" s="71">
        <v>-19.385507569838822</v>
      </c>
      <c r="AR215" s="71">
        <v>87.104860417505023</v>
      </c>
      <c r="AS215" s="71">
        <v>-43.126933703581273</v>
      </c>
      <c r="AT215" s="71">
        <v>8.805699429377988</v>
      </c>
      <c r="AU215" s="71">
        <v>20.77052134493691</v>
      </c>
      <c r="AV215" s="72">
        <v>29.183009871959253</v>
      </c>
      <c r="AW215" s="73">
        <v>-217571.71999999962</v>
      </c>
      <c r="AX215" s="73">
        <v>-182289.28000000014</v>
      </c>
      <c r="AY215" s="73">
        <v>-207289.0399999998</v>
      </c>
      <c r="AZ215" s="73">
        <v>-192731.28000000038</v>
      </c>
      <c r="BA215" s="73">
        <v>-129394.88999999966</v>
      </c>
      <c r="BB215" s="73">
        <v>-182998.03000000003</v>
      </c>
      <c r="BC215" s="73">
        <v>-170214.97999999998</v>
      </c>
      <c r="BD215" s="73">
        <v>-130841.3899999999</v>
      </c>
      <c r="BE215" s="73">
        <v>543319.18000000005</v>
      </c>
      <c r="BF215" s="73">
        <v>-419549.82999999984</v>
      </c>
      <c r="BG215" s="73">
        <v>50156.59999999986</v>
      </c>
      <c r="BH215" s="73">
        <v>122491.41000000003</v>
      </c>
      <c r="BI215" s="73">
        <v>91080.81</v>
      </c>
      <c r="BJ215" s="71">
        <v>17.962402776942952</v>
      </c>
      <c r="BK215" s="71">
        <v>12.518128786258403</v>
      </c>
      <c r="BL215" s="71">
        <v>11.42072048632734</v>
      </c>
      <c r="BM215" s="71">
        <v>14.203713468152987</v>
      </c>
      <c r="BN215" s="71">
        <v>1.6688770706149265</v>
      </c>
      <c r="BO215" s="71">
        <v>7.6194468529010884</v>
      </c>
      <c r="BP215" s="71">
        <v>20.554214188215454</v>
      </c>
      <c r="BQ215" s="71">
        <v>20.392039692514651</v>
      </c>
      <c r="BR215" s="72">
        <v>15.144693808366522</v>
      </c>
      <c r="BS215" s="72">
        <v>10.185101649545237</v>
      </c>
      <c r="BT215" s="71">
        <v>15.431092212421341</v>
      </c>
      <c r="BU215" s="71">
        <v>15.321200185186207</v>
      </c>
      <c r="BV215" s="71">
        <v>11.924762682408593</v>
      </c>
      <c r="BW215" s="71">
        <v>14.189548432142509</v>
      </c>
      <c r="BX215" s="75">
        <v>18207</v>
      </c>
      <c r="BY215" s="75">
        <v>15857</v>
      </c>
      <c r="BZ215" s="75">
        <v>14345</v>
      </c>
      <c r="CA215" s="75">
        <v>16505</v>
      </c>
      <c r="CB215" s="75">
        <v>19244</v>
      </c>
      <c r="CC215" s="75">
        <v>21803</v>
      </c>
      <c r="CD215" s="75">
        <v>15636</v>
      </c>
      <c r="CE215" s="75">
        <v>14155</v>
      </c>
      <c r="CF215" s="75">
        <v>19784</v>
      </c>
      <c r="CG215" s="75">
        <v>14554</v>
      </c>
      <c r="CH215" s="75">
        <v>15703</v>
      </c>
      <c r="CI215" s="75">
        <v>18476</v>
      </c>
      <c r="CJ215" s="75">
        <v>10350</v>
      </c>
      <c r="CK215" s="75">
        <v>108658</v>
      </c>
      <c r="CL215" s="73">
        <v>1498938.1699999997</v>
      </c>
      <c r="CM215" s="73">
        <v>1460529.2400000002</v>
      </c>
      <c r="CN215" s="73">
        <v>1485550.67</v>
      </c>
      <c r="CO215" s="73">
        <v>1476672.42</v>
      </c>
      <c r="CP215" s="73">
        <v>1413430.5100000002</v>
      </c>
      <c r="CQ215" s="73">
        <v>1284814.04</v>
      </c>
      <c r="CR215" s="73">
        <v>1310351.2400000002</v>
      </c>
      <c r="CS215" s="73">
        <v>1641433.89</v>
      </c>
      <c r="CT215" s="73">
        <v>1503471.33</v>
      </c>
      <c r="CU215" s="73">
        <v>1386603.9399999997</v>
      </c>
      <c r="CV215" s="73">
        <v>1406356.4599999993</v>
      </c>
      <c r="CW215" s="73">
        <v>1270659.95</v>
      </c>
      <c r="CX215" s="73">
        <v>1251875.92</v>
      </c>
      <c r="CY215" s="77"/>
      <c r="CZ215" s="4">
        <v>279</v>
      </c>
      <c r="DA215" s="76" t="str">
        <f t="shared" si="12"/>
        <v>L279</v>
      </c>
      <c r="DB215" s="71">
        <v>0.81400334622621429</v>
      </c>
      <c r="DC215" s="71">
        <v>0.71620035141540861</v>
      </c>
      <c r="DD215" s="71">
        <v>0.37697052603136305</v>
      </c>
      <c r="DE215" s="71">
        <v>0.29159038259573533</v>
      </c>
      <c r="DF215" s="71">
        <v>0.57254320040712581</v>
      </c>
      <c r="DG215" s="71">
        <v>0.31939569959821407</v>
      </c>
      <c r="DH215" s="71">
        <v>0.25910524810216096</v>
      </c>
      <c r="DI215" s="71">
        <v>0.16529626627787689</v>
      </c>
      <c r="DJ215" s="71">
        <v>0.29780191740933842</v>
      </c>
      <c r="DK215" s="71">
        <v>7.3290475801159952E-2</v>
      </c>
      <c r="DL215" s="71">
        <v>0.12175134414031327</v>
      </c>
      <c r="DM215" s="71">
        <v>0.12439095285140854</v>
      </c>
      <c r="DN215" s="71">
        <v>8.9222210770929053E-2</v>
      </c>
      <c r="DO215" s="71">
        <v>0.18155848289205215</v>
      </c>
      <c r="DQ215" s="71"/>
      <c r="DR215" s="71"/>
      <c r="DS215" s="71"/>
      <c r="DT215" s="71"/>
      <c r="DU215" s="71"/>
      <c r="DV215" s="71"/>
      <c r="DW215" s="71"/>
      <c r="DX215" s="71"/>
      <c r="DY215" s="71"/>
      <c r="DZ215" s="71"/>
      <c r="EA215" s="71"/>
      <c r="EB215" s="71"/>
      <c r="EC215" s="71"/>
      <c r="ED215" s="71"/>
    </row>
    <row r="216" spans="1:134">
      <c r="A216" s="4">
        <v>21</v>
      </c>
      <c r="B216" s="46" t="s">
        <v>2087</v>
      </c>
      <c r="C216" s="65" t="str">
        <f t="shared" si="11"/>
        <v>L021</v>
      </c>
      <c r="D216" s="69">
        <v>420760.04999999993</v>
      </c>
      <c r="E216" s="68">
        <v>5536597.0100000007</v>
      </c>
      <c r="F216" s="69">
        <v>-63134.520000000135</v>
      </c>
      <c r="G216" s="69">
        <v>-247579.95999999717</v>
      </c>
      <c r="H216" s="70">
        <v>77.561128319984675</v>
      </c>
      <c r="I216" s="70">
        <v>-4.2802971154597529</v>
      </c>
      <c r="J216" s="69">
        <v>887526.13000000012</v>
      </c>
      <c r="K216" s="69">
        <v>787488.33000000007</v>
      </c>
      <c r="L216" s="69">
        <v>792198.66000000015</v>
      </c>
      <c r="M216" s="69">
        <v>902214.94</v>
      </c>
      <c r="N216" s="69">
        <v>1334499.0600000003</v>
      </c>
      <c r="O216" s="69">
        <v>1623172.75</v>
      </c>
      <c r="P216" s="69">
        <v>714422.21999999986</v>
      </c>
      <c r="Q216" s="69">
        <v>680687.8600000001</v>
      </c>
      <c r="R216" s="69">
        <v>1502179.2600000005</v>
      </c>
      <c r="S216" s="69">
        <v>675236.38999999978</v>
      </c>
      <c r="T216" s="69">
        <v>792227.6</v>
      </c>
      <c r="U216" s="69">
        <v>751083.62999999989</v>
      </c>
      <c r="V216" s="69">
        <v>420760.04999999993</v>
      </c>
      <c r="W216" s="70">
        <v>104.04577048183241</v>
      </c>
      <c r="X216" s="70">
        <v>89.769979468794176</v>
      </c>
      <c r="Y216" s="70">
        <v>97.394900713777346</v>
      </c>
      <c r="Z216" s="71">
        <v>79.780152531590161</v>
      </c>
      <c r="AA216" s="71">
        <v>96.200558951232239</v>
      </c>
      <c r="AB216" s="71">
        <v>88.74995828020343</v>
      </c>
      <c r="AC216" s="71">
        <v>84.3833751386762</v>
      </c>
      <c r="AD216" s="71">
        <v>78.129682936195195</v>
      </c>
      <c r="AE216" s="71">
        <v>80.757365567488264</v>
      </c>
      <c r="AF216" s="71">
        <v>70.231005713430577</v>
      </c>
      <c r="AG216" s="71">
        <v>86.943049438053038</v>
      </c>
      <c r="AH216" s="71">
        <v>69.259305689623446</v>
      </c>
      <c r="AI216" s="71">
        <v>69.745443268549138</v>
      </c>
      <c r="AJ216" s="71">
        <v>-12.269600558990767</v>
      </c>
      <c r="AK216" s="71">
        <v>-11.608494335187858</v>
      </c>
      <c r="AL216" s="71">
        <v>-11.356685757610274</v>
      </c>
      <c r="AM216" s="71">
        <v>-9.2902252606532958</v>
      </c>
      <c r="AN216" s="71">
        <v>-17.732699265397777</v>
      </c>
      <c r="AO216" s="71">
        <v>-14.819127224287598</v>
      </c>
      <c r="AP216" s="71">
        <v>-15.55607027242144</v>
      </c>
      <c r="AQ216" s="71">
        <v>-1.7962843217791846</v>
      </c>
      <c r="AR216" s="71">
        <v>67.473936299781272</v>
      </c>
      <c r="AS216" s="71">
        <v>-48.320174350007605</v>
      </c>
      <c r="AT216" s="71">
        <v>12.639911861273312</v>
      </c>
      <c r="AU216" s="71">
        <v>-12.076356190599791</v>
      </c>
      <c r="AV216" s="72">
        <v>-13.047164385415632</v>
      </c>
      <c r="AW216" s="73">
        <v>-124125.62999999977</v>
      </c>
      <c r="AX216" s="73">
        <v>-103421.17999999959</v>
      </c>
      <c r="AY216" s="73">
        <v>-101493.84999999986</v>
      </c>
      <c r="AZ216" s="73">
        <v>-92402.170000000158</v>
      </c>
      <c r="BA216" s="73">
        <v>-287650.98999999929</v>
      </c>
      <c r="BB216" s="73">
        <v>-258598.58000000031</v>
      </c>
      <c r="BC216" s="73">
        <v>-131609.25</v>
      </c>
      <c r="BD216" s="73">
        <v>-12450.740000000107</v>
      </c>
      <c r="BE216" s="73">
        <v>605216.25000000058</v>
      </c>
      <c r="BF216" s="73">
        <v>-631339.98000000056</v>
      </c>
      <c r="BG216" s="73">
        <v>88899.989999999991</v>
      </c>
      <c r="BH216" s="73">
        <v>-103161.7100000002</v>
      </c>
      <c r="BI216" s="73">
        <v>-63134.520000000135</v>
      </c>
      <c r="BJ216" s="71">
        <v>12.210338555450798</v>
      </c>
      <c r="BK216" s="71">
        <v>9.7189765415443432</v>
      </c>
      <c r="BL216" s="71">
        <v>5.7515686325203461</v>
      </c>
      <c r="BM216" s="71">
        <v>6.4341370783378089</v>
      </c>
      <c r="BN216" s="71">
        <v>-1.6430453961957168</v>
      </c>
      <c r="BO216" s="71">
        <v>4.2625218913533711</v>
      </c>
      <c r="BP216" s="71">
        <v>14.601694245423078</v>
      </c>
      <c r="BQ216" s="71">
        <v>15.091512179525271</v>
      </c>
      <c r="BR216" s="72">
        <v>10.233083523156894</v>
      </c>
      <c r="BS216" s="72">
        <v>7.3253677958916921</v>
      </c>
      <c r="BT216" s="71">
        <v>12.923568799285711</v>
      </c>
      <c r="BU216" s="71">
        <v>12.438248810969638</v>
      </c>
      <c r="BV216" s="71">
        <v>9.4095372101028776</v>
      </c>
      <c r="BW216" s="71">
        <v>10.139965693635466</v>
      </c>
      <c r="BX216" s="75">
        <v>18675</v>
      </c>
      <c r="BY216" s="75">
        <v>17490</v>
      </c>
      <c r="BZ216" s="75">
        <v>16023</v>
      </c>
      <c r="CA216" s="75">
        <v>17302</v>
      </c>
      <c r="CB216" s="75">
        <v>21877</v>
      </c>
      <c r="CC216" s="75">
        <v>27446</v>
      </c>
      <c r="CD216" s="75">
        <v>15467</v>
      </c>
      <c r="CE216" s="75">
        <v>15138</v>
      </c>
      <c r="CF216" s="75">
        <v>21737</v>
      </c>
      <c r="CG216" s="75">
        <v>15789</v>
      </c>
      <c r="CH216" s="75">
        <v>17627</v>
      </c>
      <c r="CI216" s="75">
        <v>16959</v>
      </c>
      <c r="CJ216" s="75">
        <v>9394</v>
      </c>
      <c r="CK216" s="75">
        <v>112111</v>
      </c>
      <c r="CL216" s="73">
        <v>2320836.31</v>
      </c>
      <c r="CM216" s="73">
        <v>2318868.73</v>
      </c>
      <c r="CN216" s="73">
        <v>2284681.08</v>
      </c>
      <c r="CO216" s="73">
        <v>2431763.09</v>
      </c>
      <c r="CP216" s="73">
        <v>2346685.2799999998</v>
      </c>
      <c r="CQ216" s="73">
        <v>1956224.4299999995</v>
      </c>
      <c r="CR216" s="73">
        <v>1826088.9000000008</v>
      </c>
      <c r="CS216" s="73">
        <v>1851054.8399999996</v>
      </c>
      <c r="CT216" s="73">
        <v>1892772.5399999998</v>
      </c>
      <c r="CU216" s="73">
        <v>1692977.13</v>
      </c>
      <c r="CV216" s="73">
        <v>1935926.0500000003</v>
      </c>
      <c r="CW216" s="73">
        <v>1810328.0299999996</v>
      </c>
      <c r="CX216" s="73">
        <v>1807129.9500000002</v>
      </c>
      <c r="CY216" s="77"/>
      <c r="CZ216" s="4">
        <v>21</v>
      </c>
      <c r="DA216" s="76" t="str">
        <f t="shared" si="12"/>
        <v>L021</v>
      </c>
      <c r="DB216" s="71">
        <v>2.9769478927959221</v>
      </c>
      <c r="DC216" s="71">
        <v>5.2729405438728882</v>
      </c>
      <c r="DD216" s="71">
        <v>1.3038541870566487</v>
      </c>
      <c r="DE216" s="71">
        <v>1.0586205488506808</v>
      </c>
      <c r="DF216" s="71">
        <v>0.92052253238029769</v>
      </c>
      <c r="DG216" s="71">
        <v>0.49503333094844937</v>
      </c>
      <c r="DH216" s="71">
        <v>0.57551537256251517</v>
      </c>
      <c r="DI216" s="71">
        <v>0.76325272258850585</v>
      </c>
      <c r="DJ216" s="71">
        <v>0.99981324976264663</v>
      </c>
      <c r="DK216" s="71">
        <v>0.33702123968170272</v>
      </c>
      <c r="DL216" s="71">
        <v>0.21375373329376113</v>
      </c>
      <c r="DM216" s="71">
        <v>0.33760414877070083</v>
      </c>
      <c r="DN216" s="71">
        <v>0.10411934672573571</v>
      </c>
      <c r="DO216" s="71">
        <v>0.56376306024455669</v>
      </c>
      <c r="DQ216" s="71"/>
      <c r="DR216" s="71"/>
      <c r="DS216" s="71"/>
      <c r="DT216" s="71"/>
      <c r="DU216" s="71"/>
      <c r="DV216" s="71"/>
      <c r="DW216" s="71"/>
      <c r="DX216" s="71"/>
      <c r="DY216" s="71"/>
      <c r="DZ216" s="71"/>
      <c r="EA216" s="71"/>
      <c r="EB216" s="71"/>
      <c r="EC216" s="71"/>
      <c r="ED216" s="71"/>
    </row>
    <row r="217" spans="1:134">
      <c r="A217" s="4">
        <v>234</v>
      </c>
      <c r="B217" s="46" t="s">
        <v>2094</v>
      </c>
      <c r="C217" s="65" t="str">
        <f t="shared" si="11"/>
        <v>L234</v>
      </c>
      <c r="D217" s="69">
        <v>352082.94999999995</v>
      </c>
      <c r="E217" s="68">
        <v>3386693.34</v>
      </c>
      <c r="F217" s="69">
        <v>85970.880000000005</v>
      </c>
      <c r="G217" s="69">
        <v>105984.24999999907</v>
      </c>
      <c r="H217" s="70">
        <v>82.179129472942378</v>
      </c>
      <c r="I217" s="70">
        <v>3.2305287391391158</v>
      </c>
      <c r="J217" s="69">
        <v>586786.53</v>
      </c>
      <c r="K217" s="69">
        <v>447553.21999999991</v>
      </c>
      <c r="L217" s="69">
        <v>398910.88</v>
      </c>
      <c r="M217" s="69">
        <v>474343.92999999988</v>
      </c>
      <c r="N217" s="69">
        <v>595709.95000000007</v>
      </c>
      <c r="O217" s="69">
        <v>644453.07000000007</v>
      </c>
      <c r="P217" s="69">
        <v>418505.27</v>
      </c>
      <c r="Q217" s="69">
        <v>409669.49</v>
      </c>
      <c r="R217" s="69">
        <v>785980.21999999986</v>
      </c>
      <c r="S217" s="69">
        <v>383825.08</v>
      </c>
      <c r="T217" s="69">
        <v>464634.46999999986</v>
      </c>
      <c r="U217" s="69">
        <v>571995.85999999987</v>
      </c>
      <c r="V217" s="69">
        <v>352082.94999999995</v>
      </c>
      <c r="W217" s="70">
        <v>123.65321139576815</v>
      </c>
      <c r="X217" s="70">
        <v>97.626961406541255</v>
      </c>
      <c r="Y217" s="70">
        <v>84.594759159362255</v>
      </c>
      <c r="Z217" s="71">
        <v>75.251793327042151</v>
      </c>
      <c r="AA217" s="71">
        <v>89.745655238626469</v>
      </c>
      <c r="AB217" s="71">
        <v>84.61862152724423</v>
      </c>
      <c r="AC217" s="71">
        <v>76.817677844827557</v>
      </c>
      <c r="AD217" s="71">
        <v>74.397748459491879</v>
      </c>
      <c r="AE217" s="71">
        <v>83.03816247803023</v>
      </c>
      <c r="AF217" s="71">
        <v>76.978194793970715</v>
      </c>
      <c r="AG217" s="71">
        <v>77.927900702343763</v>
      </c>
      <c r="AH217" s="71">
        <v>91.993930756204307</v>
      </c>
      <c r="AI217" s="71">
        <v>97.125270024636421</v>
      </c>
      <c r="AJ217" s="71">
        <v>26.01716797831979</v>
      </c>
      <c r="AK217" s="71">
        <v>5.8330936508664388</v>
      </c>
      <c r="AL217" s="71">
        <v>-7.2438334759477474</v>
      </c>
      <c r="AM217" s="71">
        <v>2.5571953673953152</v>
      </c>
      <c r="AN217" s="71">
        <v>-12.114666241582373</v>
      </c>
      <c r="AO217" s="71">
        <v>-14.030459632100388</v>
      </c>
      <c r="AP217" s="71">
        <v>-17.892023032871162</v>
      </c>
      <c r="AQ217" s="71">
        <v>-4.7198469989598539</v>
      </c>
      <c r="AR217" s="71">
        <v>75.604286648727026</v>
      </c>
      <c r="AS217" s="71">
        <v>-45.784580192855849</v>
      </c>
      <c r="AT217" s="71">
        <v>4.4311952980768954</v>
      </c>
      <c r="AU217" s="71">
        <v>20.556056611510542</v>
      </c>
      <c r="AV217" s="72">
        <v>32.306268558205574</v>
      </c>
      <c r="AW217" s="73">
        <v>121146.38000000006</v>
      </c>
      <c r="AX217" s="73">
        <v>24667.3299999999</v>
      </c>
      <c r="AY217" s="73">
        <v>-31153.120000000054</v>
      </c>
      <c r="AZ217" s="73">
        <v>11827.449999999895</v>
      </c>
      <c r="BA217" s="73">
        <v>-82116.39999999979</v>
      </c>
      <c r="BB217" s="73">
        <v>-96568.119999999879</v>
      </c>
      <c r="BC217" s="73">
        <v>-91195.840000000026</v>
      </c>
      <c r="BD217" s="73">
        <v>-20293.600000000093</v>
      </c>
      <c r="BE217" s="73">
        <v>338394.20999999973</v>
      </c>
      <c r="BF217" s="73">
        <v>-324137.85999999993</v>
      </c>
      <c r="BG217" s="73">
        <v>19715.239999999932</v>
      </c>
      <c r="BH217" s="73">
        <v>97531.219999999739</v>
      </c>
      <c r="BI217" s="73">
        <v>85970.880000000005</v>
      </c>
      <c r="BJ217" s="71">
        <v>22.519621717753544</v>
      </c>
      <c r="BK217" s="71">
        <v>18.024547949302356</v>
      </c>
      <c r="BL217" s="71">
        <v>18.579352213255742</v>
      </c>
      <c r="BM217" s="71">
        <v>17.582408558261843</v>
      </c>
      <c r="BN217" s="71">
        <v>7.1752721304636644</v>
      </c>
      <c r="BO217" s="71">
        <v>10.444813413411531</v>
      </c>
      <c r="BP217" s="71">
        <v>20.729471250042618</v>
      </c>
      <c r="BQ217" s="71">
        <v>21.863660313902422</v>
      </c>
      <c r="BR217" s="72">
        <v>13.688558757397601</v>
      </c>
      <c r="BS217" s="72">
        <v>12.069111895235441</v>
      </c>
      <c r="BT217" s="71">
        <v>15.228230124714763</v>
      </c>
      <c r="BU217" s="71">
        <v>18.25042005262863</v>
      </c>
      <c r="BV217" s="71">
        <v>15.768864058620384</v>
      </c>
      <c r="BW217" s="71">
        <v>15.167723314308933</v>
      </c>
      <c r="BX217" s="75">
        <v>19813</v>
      </c>
      <c r="BY217" s="75">
        <v>15683</v>
      </c>
      <c r="BZ217" s="75">
        <v>13763</v>
      </c>
      <c r="CA217" s="75">
        <v>15399</v>
      </c>
      <c r="CB217" s="75">
        <v>17487</v>
      </c>
      <c r="CC217" s="75">
        <v>18088</v>
      </c>
      <c r="CD217" s="75">
        <v>13569</v>
      </c>
      <c r="CE217" s="75">
        <v>14184</v>
      </c>
      <c r="CF217" s="75">
        <v>17886</v>
      </c>
      <c r="CG217" s="75">
        <v>12766</v>
      </c>
      <c r="CH217" s="75">
        <v>14766</v>
      </c>
      <c r="CI217" s="75">
        <v>17747</v>
      </c>
      <c r="CJ217" s="75">
        <v>10088</v>
      </c>
      <c r="CK217" s="75">
        <v>101006</v>
      </c>
      <c r="CL217" s="73">
        <v>738150.22000000009</v>
      </c>
      <c r="CM217" s="73">
        <v>801646.79</v>
      </c>
      <c r="CN217" s="73">
        <v>730629.87000000011</v>
      </c>
      <c r="CO217" s="73">
        <v>962384.13</v>
      </c>
      <c r="CP217" s="73">
        <v>1033883.4199999999</v>
      </c>
      <c r="CQ217" s="73">
        <v>850464.25999999978</v>
      </c>
      <c r="CR217" s="73">
        <v>952626.45999999985</v>
      </c>
      <c r="CS217" s="73">
        <v>1165157.9900000005</v>
      </c>
      <c r="CT217" s="73">
        <v>1029003.22</v>
      </c>
      <c r="CU217" s="73">
        <v>896729.34000000008</v>
      </c>
      <c r="CV217" s="73">
        <v>1087169.8999999999</v>
      </c>
      <c r="CW217" s="73">
        <v>1052792.33</v>
      </c>
      <c r="CX217" s="73">
        <v>1024117.41</v>
      </c>
      <c r="CY217" s="77"/>
      <c r="CZ217" s="4">
        <v>234</v>
      </c>
      <c r="DA217" s="76" t="str">
        <f t="shared" si="12"/>
        <v>L234</v>
      </c>
      <c r="DB217" s="71">
        <v>0.67254806397990563</v>
      </c>
      <c r="DC217" s="71">
        <v>0.71238857966315572</v>
      </c>
      <c r="DD217" s="71">
        <v>0.5498917762543869</v>
      </c>
      <c r="DE217" s="71">
        <v>0.28282513071878301</v>
      </c>
      <c r="DF217" s="71">
        <v>0.48757349957075535</v>
      </c>
      <c r="DG217" s="71">
        <v>0.28372638791201704</v>
      </c>
      <c r="DH217" s="71">
        <v>9.190694820868435E-2</v>
      </c>
      <c r="DI217" s="71">
        <v>9.4314984024281082E-2</v>
      </c>
      <c r="DJ217" s="71">
        <v>1.2070221036371553</v>
      </c>
      <c r="DK217" s="71">
        <v>9.3237409514370803E-2</v>
      </c>
      <c r="DL217" s="71">
        <v>6.3627652119584779E-2</v>
      </c>
      <c r="DM217" s="71">
        <v>0.41125629650012885</v>
      </c>
      <c r="DN217" s="71">
        <v>3.8950685063471303E-2</v>
      </c>
      <c r="DO217" s="71">
        <v>0.39393773225175194</v>
      </c>
      <c r="DQ217" s="71"/>
      <c r="DR217" s="71"/>
      <c r="DS217" s="71"/>
      <c r="DT217" s="71"/>
      <c r="DU217" s="71"/>
      <c r="DV217" s="71"/>
      <c r="DW217" s="71"/>
      <c r="DX217" s="71"/>
      <c r="DY217" s="71"/>
      <c r="DZ217" s="71"/>
      <c r="EA217" s="71"/>
      <c r="EB217" s="71"/>
      <c r="EC217" s="71"/>
      <c r="ED217" s="71"/>
    </row>
    <row r="218" spans="1:134">
      <c r="A218" s="4">
        <v>272</v>
      </c>
      <c r="B218" s="46" t="s">
        <v>2102</v>
      </c>
      <c r="C218" s="65" t="str">
        <f t="shared" si="11"/>
        <v>L272</v>
      </c>
      <c r="D218" s="69">
        <v>641756.23</v>
      </c>
      <c r="E218" s="68">
        <v>6625451.7499999991</v>
      </c>
      <c r="F218" s="69">
        <v>189235.46999999997</v>
      </c>
      <c r="G218" s="69">
        <v>1120539.46</v>
      </c>
      <c r="H218" s="70">
        <v>98.879115200662568</v>
      </c>
      <c r="I218" s="70">
        <v>20.355264552271368</v>
      </c>
      <c r="J218" s="69">
        <v>919421.30999999994</v>
      </c>
      <c r="K218" s="69">
        <v>868926.33000000007</v>
      </c>
      <c r="L218" s="69">
        <v>800944.31</v>
      </c>
      <c r="M218" s="69">
        <v>878219.44999999984</v>
      </c>
      <c r="N218" s="69">
        <v>1344082.8900000001</v>
      </c>
      <c r="O218" s="69">
        <v>1437557.9800000002</v>
      </c>
      <c r="P218" s="69">
        <v>838951.08000000007</v>
      </c>
      <c r="Q218" s="69">
        <v>795998.80999999994</v>
      </c>
      <c r="R218" s="69">
        <v>1511775.24</v>
      </c>
      <c r="S218" s="69">
        <v>816980.73999999987</v>
      </c>
      <c r="T218" s="69">
        <v>956822.69999999972</v>
      </c>
      <c r="U218" s="69">
        <v>1063166.95</v>
      </c>
      <c r="V218" s="69">
        <v>641756.23</v>
      </c>
      <c r="W218" s="70">
        <v>108.10125095679999</v>
      </c>
      <c r="X218" s="70">
        <v>105.11638493609271</v>
      </c>
      <c r="Y218" s="70">
        <v>96.757597089143559</v>
      </c>
      <c r="Z218" s="71">
        <v>88.226955072152549</v>
      </c>
      <c r="AA218" s="71">
        <v>167.1147621147029</v>
      </c>
      <c r="AB218" s="71">
        <v>95.665587994985984</v>
      </c>
      <c r="AC218" s="71">
        <v>95.361088824792802</v>
      </c>
      <c r="AD218" s="71">
        <v>95.913309594295853</v>
      </c>
      <c r="AE218" s="71">
        <v>100.25847100914933</v>
      </c>
      <c r="AF218" s="71">
        <v>91.343245619489736</v>
      </c>
      <c r="AG218" s="71">
        <v>91.500744535217066</v>
      </c>
      <c r="AH218" s="71">
        <v>109.73180782663124</v>
      </c>
      <c r="AI218" s="71">
        <v>111.80076731183497</v>
      </c>
      <c r="AJ218" s="71">
        <v>-9.2617030593414196</v>
      </c>
      <c r="AK218" s="71">
        <v>5.899592459187919</v>
      </c>
      <c r="AL218" s="71">
        <v>-11.105793735896707</v>
      </c>
      <c r="AM218" s="71">
        <v>-5.5946000275191032</v>
      </c>
      <c r="AN218" s="71">
        <v>-3.6568224227841339</v>
      </c>
      <c r="AO218" s="71">
        <v>-2.1707279987931649</v>
      </c>
      <c r="AP218" s="71">
        <v>-4.0456879872424416</v>
      </c>
      <c r="AQ218" s="71">
        <v>18.722468855925168</v>
      </c>
      <c r="AR218" s="71">
        <v>96.573209168320489</v>
      </c>
      <c r="AS218" s="71">
        <v>-30.231991100978885</v>
      </c>
      <c r="AT218" s="71">
        <v>18.046848706923548</v>
      </c>
      <c r="AU218" s="71">
        <v>40.446263380491779</v>
      </c>
      <c r="AV218" s="72">
        <v>41.818074821583863</v>
      </c>
      <c r="AW218" s="73">
        <v>-93845.789999999921</v>
      </c>
      <c r="AX218" s="73">
        <v>48407.280000000028</v>
      </c>
      <c r="AY218" s="73">
        <v>-100064.13999999978</v>
      </c>
      <c r="AZ218" s="73">
        <v>-52044.550000000047</v>
      </c>
      <c r="BA218" s="73">
        <v>409337.69999999995</v>
      </c>
      <c r="BB218" s="73">
        <v>-3192.9600000001956</v>
      </c>
      <c r="BC218" s="73">
        <v>-35372.399999999674</v>
      </c>
      <c r="BD218" s="73">
        <v>125528.57999999996</v>
      </c>
      <c r="BE218" s="73">
        <v>742710.50000000023</v>
      </c>
      <c r="BF218" s="73">
        <v>-354015.46999999986</v>
      </c>
      <c r="BG218" s="73">
        <v>146277.80999999959</v>
      </c>
      <c r="BH218" s="73">
        <v>306174.96999999974</v>
      </c>
      <c r="BI218" s="73">
        <v>189235.46999999997</v>
      </c>
      <c r="BJ218" s="71">
        <v>16.889047315660623</v>
      </c>
      <c r="BK218" s="71">
        <v>8.2210257088504246</v>
      </c>
      <c r="BL218" s="71">
        <v>10.94254340409978</v>
      </c>
      <c r="BM218" s="71">
        <v>7.6334308133821693</v>
      </c>
      <c r="BN218" s="71">
        <v>0.38347672883620643</v>
      </c>
      <c r="BO218" s="71">
        <v>5.0006005389939148</v>
      </c>
      <c r="BP218" s="71">
        <v>20.126864879183724</v>
      </c>
      <c r="BQ218" s="71">
        <v>20.520857196099143</v>
      </c>
      <c r="BR218" s="72">
        <v>15.344561232948708</v>
      </c>
      <c r="BS218" s="72">
        <v>12.579037376915439</v>
      </c>
      <c r="BT218" s="71">
        <v>15.043461435502316</v>
      </c>
      <c r="BU218" s="71">
        <v>15.351946896295701</v>
      </c>
      <c r="BV218" s="71">
        <v>15.921378010338053</v>
      </c>
      <c r="BW218" s="71">
        <v>14.845609661103914</v>
      </c>
      <c r="BX218" s="75">
        <v>23796</v>
      </c>
      <c r="BY218" s="75">
        <v>19793</v>
      </c>
      <c r="BZ218" s="75">
        <v>19166</v>
      </c>
      <c r="CA218" s="75">
        <v>20742</v>
      </c>
      <c r="CB218" s="75">
        <v>25685</v>
      </c>
      <c r="CC218" s="75">
        <v>28465</v>
      </c>
      <c r="CD218" s="75">
        <v>21569</v>
      </c>
      <c r="CE218" s="75">
        <v>19932</v>
      </c>
      <c r="CF218" s="75">
        <v>27332</v>
      </c>
      <c r="CG218" s="75">
        <v>20331</v>
      </c>
      <c r="CH218" s="75">
        <v>22433</v>
      </c>
      <c r="CI218" s="75">
        <v>25304</v>
      </c>
      <c r="CJ218" s="75">
        <v>15886</v>
      </c>
      <c r="CK218" s="75">
        <v>152787</v>
      </c>
      <c r="CL218" s="73">
        <v>1841661.4299999995</v>
      </c>
      <c r="CM218" s="73">
        <v>1872601.7700000003</v>
      </c>
      <c r="CN218" s="73">
        <v>1505589.0899999999</v>
      </c>
      <c r="CO218" s="73">
        <v>1882634.8000000003</v>
      </c>
      <c r="CP218" s="73">
        <v>1713402.75</v>
      </c>
      <c r="CQ218" s="73">
        <v>1209055.5300000005</v>
      </c>
      <c r="CR218" s="73">
        <v>1349711.5499999998</v>
      </c>
      <c r="CS218" s="73">
        <v>1711765.2899999998</v>
      </c>
      <c r="CT218" s="73">
        <v>1613553.1500000006</v>
      </c>
      <c r="CU218" s="73">
        <v>1677669.78</v>
      </c>
      <c r="CV218" s="73">
        <v>1640864.5399999998</v>
      </c>
      <c r="CW218" s="73">
        <v>1640186.7799999996</v>
      </c>
      <c r="CX218" s="73">
        <v>1629742.6699999992</v>
      </c>
      <c r="CY218" s="77"/>
      <c r="CZ218" s="4">
        <v>272</v>
      </c>
      <c r="DA218" s="76" t="str">
        <f t="shared" si="12"/>
        <v>L272</v>
      </c>
      <c r="DB218" s="71">
        <v>3.2391178948289125</v>
      </c>
      <c r="DC218" s="71">
        <v>5.7921026657286356</v>
      </c>
      <c r="DD218" s="71">
        <v>0.77902179118748827</v>
      </c>
      <c r="DE218" s="71">
        <v>0.67493581257881508</v>
      </c>
      <c r="DF218" s="71">
        <v>0.73709351160990044</v>
      </c>
      <c r="DG218" s="71">
        <v>0.62006377499629628</v>
      </c>
      <c r="DH218" s="71">
        <v>0.39245383197342271</v>
      </c>
      <c r="DI218" s="71">
        <v>0.25775861785818605</v>
      </c>
      <c r="DJ218" s="71">
        <v>0.44833806486652883</v>
      </c>
      <c r="DK218" s="71">
        <v>0.23876317224777827</v>
      </c>
      <c r="DL218" s="71">
        <v>0.24498170448227033</v>
      </c>
      <c r="DM218" s="71">
        <v>0.11363903661182143</v>
      </c>
      <c r="DN218" s="71">
        <v>0.12512192373800138</v>
      </c>
      <c r="DO218" s="71">
        <v>0.27772562474776608</v>
      </c>
      <c r="DQ218" s="71"/>
      <c r="DR218" s="71"/>
      <c r="DS218" s="71"/>
      <c r="DT218" s="71"/>
      <c r="DU218" s="71"/>
      <c r="DV218" s="71"/>
      <c r="DW218" s="71"/>
      <c r="DX218" s="71"/>
      <c r="DY218" s="71"/>
      <c r="DZ218" s="71"/>
      <c r="EA218" s="71"/>
      <c r="EB218" s="71"/>
      <c r="EC218" s="71"/>
      <c r="ED218" s="71"/>
    </row>
    <row r="219" spans="1:134">
      <c r="A219" s="4">
        <v>284</v>
      </c>
      <c r="B219" s="46" t="s">
        <v>2110</v>
      </c>
      <c r="C219" s="65" t="str">
        <f t="shared" si="11"/>
        <v>L284</v>
      </c>
      <c r="D219" s="69">
        <v>453159.15000000008</v>
      </c>
      <c r="E219" s="68">
        <v>4293113.6400000015</v>
      </c>
      <c r="F219" s="69">
        <v>124898.2300000001</v>
      </c>
      <c r="G219" s="69">
        <v>730929.91000000155</v>
      </c>
      <c r="H219" s="70">
        <v>101.71620101265262</v>
      </c>
      <c r="I219" s="70">
        <v>20.519152446973909</v>
      </c>
      <c r="J219" s="69">
        <v>634933.6</v>
      </c>
      <c r="K219" s="69">
        <v>518592.93</v>
      </c>
      <c r="L219" s="69">
        <v>477791.91999999987</v>
      </c>
      <c r="M219" s="69">
        <v>546819.32999999996</v>
      </c>
      <c r="N219" s="69">
        <v>671029.38999999978</v>
      </c>
      <c r="O219" s="69">
        <v>729383.56999999983</v>
      </c>
      <c r="P219" s="69">
        <v>414918.3899999999</v>
      </c>
      <c r="Q219" s="69">
        <v>426888.87000000005</v>
      </c>
      <c r="R219" s="69">
        <v>843293.57000000007</v>
      </c>
      <c r="S219" s="69">
        <v>471879.86999999988</v>
      </c>
      <c r="T219" s="69">
        <v>796745.14000000025</v>
      </c>
      <c r="U219" s="69">
        <v>886228.65000000014</v>
      </c>
      <c r="V219" s="69">
        <v>453159.15000000008</v>
      </c>
      <c r="W219" s="70">
        <v>115.61577215109691</v>
      </c>
      <c r="X219" s="70">
        <v>94.244374341940969</v>
      </c>
      <c r="Y219" s="70">
        <v>88.966217194586378</v>
      </c>
      <c r="Z219" s="71">
        <v>83.123895781861307</v>
      </c>
      <c r="AA219" s="71">
        <v>104.41696925695413</v>
      </c>
      <c r="AB219" s="71">
        <v>91.132561880443973</v>
      </c>
      <c r="AC219" s="71">
        <v>74.592264957413008</v>
      </c>
      <c r="AD219" s="71">
        <v>72.435472810365766</v>
      </c>
      <c r="AE219" s="71">
        <v>86.710485371159152</v>
      </c>
      <c r="AF219" s="71">
        <v>86.2500447170451</v>
      </c>
      <c r="AG219" s="71">
        <v>161.68929459659705</v>
      </c>
      <c r="AH219" s="71">
        <v>137.29209026783019</v>
      </c>
      <c r="AI219" s="71">
        <v>108.62493944308873</v>
      </c>
      <c r="AJ219" s="71">
        <v>10.145314210222821</v>
      </c>
      <c r="AK219" s="71">
        <v>-2.2921010489799776</v>
      </c>
      <c r="AL219" s="71">
        <v>-5.0987313642874117</v>
      </c>
      <c r="AM219" s="71">
        <v>-8.0413407165835338</v>
      </c>
      <c r="AN219" s="71">
        <v>-0.30541754221841133</v>
      </c>
      <c r="AO219" s="71">
        <v>-9.3977133847745975</v>
      </c>
      <c r="AP219" s="71">
        <v>-21.027600267995584</v>
      </c>
      <c r="AQ219" s="71">
        <v>-5.2480687548059457</v>
      </c>
      <c r="AR219" s="71">
        <v>57.461427211159148</v>
      </c>
      <c r="AS219" s="71">
        <v>-31.99148299308122</v>
      </c>
      <c r="AT219" s="71">
        <v>54.14350920794233</v>
      </c>
      <c r="AU219" s="71">
        <v>73.193720881134695</v>
      </c>
      <c r="AV219" s="72">
        <v>38.048461571362239</v>
      </c>
      <c r="AW219" s="73">
        <v>58482.75</v>
      </c>
      <c r="AX219" s="73">
        <v>-12165.51999999996</v>
      </c>
      <c r="AY219" s="73">
        <v>-25670.180000000109</v>
      </c>
      <c r="AZ219" s="73">
        <v>-47816.709999999846</v>
      </c>
      <c r="BA219" s="73">
        <v>-2043.7300000002142</v>
      </c>
      <c r="BB219" s="73">
        <v>-69522.819999999949</v>
      </c>
      <c r="BC219" s="73">
        <v>-110478.31999999995</v>
      </c>
      <c r="BD219" s="73">
        <v>-23644.289999999979</v>
      </c>
      <c r="BE219" s="73">
        <v>307737.92000000004</v>
      </c>
      <c r="BF219" s="73">
        <v>-221974.2100000002</v>
      </c>
      <c r="BG219" s="73">
        <v>279859.84000000026</v>
      </c>
      <c r="BH219" s="73">
        <v>374530.73999999993</v>
      </c>
      <c r="BI219" s="73">
        <v>124898.2300000001</v>
      </c>
      <c r="BJ219" s="71">
        <v>24.902068008092584</v>
      </c>
      <c r="BK219" s="71">
        <v>21.073908160406489</v>
      </c>
      <c r="BL219" s="71">
        <v>19.2461249970575</v>
      </c>
      <c r="BM219" s="71">
        <v>18.583279047221353</v>
      </c>
      <c r="BN219" s="71">
        <v>8.9859692271186713</v>
      </c>
      <c r="BO219" s="71">
        <v>10.875755047752774</v>
      </c>
      <c r="BP219" s="71">
        <v>24.258431825928422</v>
      </c>
      <c r="BQ219" s="71">
        <v>25.891600438889917</v>
      </c>
      <c r="BR219" s="72">
        <v>18.976734298765745</v>
      </c>
      <c r="BS219" s="72">
        <v>17.044298024671008</v>
      </c>
      <c r="BT219" s="71">
        <v>21.140065738442004</v>
      </c>
      <c r="BU219" s="71">
        <v>18.958971246455295</v>
      </c>
      <c r="BV219" s="71">
        <v>17.230877890976053</v>
      </c>
      <c r="BW219" s="71">
        <v>19.021825248440219</v>
      </c>
      <c r="BX219" s="75">
        <v>17743</v>
      </c>
      <c r="BY219" s="75">
        <v>16009</v>
      </c>
      <c r="BZ219" s="75">
        <v>14013</v>
      </c>
      <c r="CA219" s="75">
        <v>15441</v>
      </c>
      <c r="CB219" s="75">
        <v>16503</v>
      </c>
      <c r="CC219" s="75">
        <v>16957</v>
      </c>
      <c r="CD219" s="75">
        <v>12254</v>
      </c>
      <c r="CE219" s="75">
        <v>12625</v>
      </c>
      <c r="CF219" s="75">
        <v>17112</v>
      </c>
      <c r="CG219" s="75">
        <v>13939</v>
      </c>
      <c r="CH219" s="75">
        <v>15543</v>
      </c>
      <c r="CI219" s="75">
        <v>20376</v>
      </c>
      <c r="CJ219" s="75">
        <v>10891</v>
      </c>
      <c r="CK219" s="75">
        <v>102740</v>
      </c>
      <c r="CL219" s="73">
        <v>828655.41</v>
      </c>
      <c r="CM219" s="73">
        <v>797881.7100000002</v>
      </c>
      <c r="CN219" s="73">
        <v>805790.09</v>
      </c>
      <c r="CO219" s="73">
        <v>990284.74999999988</v>
      </c>
      <c r="CP219" s="73">
        <v>974649.34000000008</v>
      </c>
      <c r="CQ219" s="73">
        <v>812744.19</v>
      </c>
      <c r="CR219" s="73">
        <v>825958.24000000011</v>
      </c>
      <c r="CS219" s="73">
        <v>1112942.9800000002</v>
      </c>
      <c r="CT219" s="73">
        <v>1015616.0399999999</v>
      </c>
      <c r="CU219" s="73">
        <v>742767.33999999985</v>
      </c>
      <c r="CV219" s="73">
        <v>773942.34999999963</v>
      </c>
      <c r="CW219" s="73">
        <v>777123.80999999982</v>
      </c>
      <c r="CX219" s="73">
        <v>857894.48999999976</v>
      </c>
      <c r="CY219" s="77"/>
      <c r="CZ219" s="4">
        <v>284</v>
      </c>
      <c r="DA219" s="76" t="str">
        <f t="shared" si="12"/>
        <v>L284</v>
      </c>
      <c r="DB219" s="71">
        <v>0.34885900698105388</v>
      </c>
      <c r="DC219" s="71">
        <v>0.30632255563470612</v>
      </c>
      <c r="DD219" s="71">
        <v>0.23942239715406521</v>
      </c>
      <c r="DE219" s="71">
        <v>0.36265551400180479</v>
      </c>
      <c r="DF219" s="71">
        <v>0.46628011848392553</v>
      </c>
      <c r="DG219" s="71">
        <v>0.18283824331258067</v>
      </c>
      <c r="DH219" s="71">
        <v>0.20701590920578589</v>
      </c>
      <c r="DI219" s="71">
        <v>0.20765685816412477</v>
      </c>
      <c r="DJ219" s="71">
        <v>0.26826812182659321</v>
      </c>
      <c r="DK219" s="71">
        <v>0.12566683214416699</v>
      </c>
      <c r="DL219" s="71">
        <v>0.18941401635403307</v>
      </c>
      <c r="DM219" s="71">
        <v>0.11051331722993427</v>
      </c>
      <c r="DN219" s="71">
        <v>9.1164165199035183E-2</v>
      </c>
      <c r="DO219" s="71">
        <v>0.17465866825196735</v>
      </c>
      <c r="DQ219" s="71"/>
      <c r="DR219" s="71"/>
      <c r="DS219" s="71"/>
      <c r="DT219" s="71"/>
      <c r="DU219" s="71"/>
      <c r="DV219" s="71"/>
      <c r="DW219" s="71"/>
      <c r="DX219" s="71"/>
      <c r="DY219" s="71"/>
      <c r="DZ219" s="71"/>
      <c r="EA219" s="71"/>
      <c r="EB219" s="71"/>
      <c r="EC219" s="71"/>
      <c r="ED219" s="71"/>
    </row>
    <row r="220" spans="1:134">
      <c r="A220" s="4">
        <v>535</v>
      </c>
      <c r="B220" s="46" t="s">
        <v>2118</v>
      </c>
      <c r="C220" s="65" t="str">
        <f t="shared" si="11"/>
        <v>L535</v>
      </c>
      <c r="D220" s="69">
        <v>239261.19</v>
      </c>
      <c r="E220" s="68">
        <v>2364807.4200000004</v>
      </c>
      <c r="F220" s="69">
        <v>37331.640000000043</v>
      </c>
      <c r="G220" s="69">
        <v>47201.190000001807</v>
      </c>
      <c r="H220" s="70">
        <v>83.330118461013697</v>
      </c>
      <c r="I220" s="70">
        <v>2.0366354469111725</v>
      </c>
      <c r="J220" s="69">
        <v>378689.68999999989</v>
      </c>
      <c r="K220" s="69">
        <v>288030.6399999999</v>
      </c>
      <c r="L220" s="69">
        <v>270528.69999999995</v>
      </c>
      <c r="M220" s="69">
        <v>304063.00999999989</v>
      </c>
      <c r="N220" s="69">
        <v>487914.92</v>
      </c>
      <c r="O220" s="69">
        <v>496028.43999999994</v>
      </c>
      <c r="P220" s="69">
        <v>282666.64999999997</v>
      </c>
      <c r="Q220" s="69">
        <v>257019.14999999994</v>
      </c>
      <c r="R220" s="69">
        <v>645475.89999999991</v>
      </c>
      <c r="S220" s="69">
        <v>273431.92999999993</v>
      </c>
      <c r="T220" s="69">
        <v>314493.84999999998</v>
      </c>
      <c r="U220" s="69">
        <v>352458.74999999994</v>
      </c>
      <c r="V220" s="69">
        <v>239261.19</v>
      </c>
      <c r="W220" s="70">
        <v>109.53784254546888</v>
      </c>
      <c r="X220" s="70">
        <v>78.421543992316458</v>
      </c>
      <c r="Y220" s="70">
        <v>83.396090582850164</v>
      </c>
      <c r="Z220" s="71">
        <v>76.220480902254621</v>
      </c>
      <c r="AA220" s="71">
        <v>103.9553872830395</v>
      </c>
      <c r="AB220" s="71">
        <v>94.148666015137067</v>
      </c>
      <c r="AC220" s="71">
        <v>78.994249294698207</v>
      </c>
      <c r="AD220" s="71">
        <v>76.148825279900791</v>
      </c>
      <c r="AE220" s="71">
        <v>86.970170470269977</v>
      </c>
      <c r="AF220" s="71">
        <v>75.805838683452791</v>
      </c>
      <c r="AG220" s="71">
        <v>77.50559408488607</v>
      </c>
      <c r="AH220" s="71">
        <v>94.247593027171149</v>
      </c>
      <c r="AI220" s="71">
        <v>92.057935957914111</v>
      </c>
      <c r="AJ220" s="71">
        <v>18.487526712828117</v>
      </c>
      <c r="AK220" s="71">
        <v>-3.0949655788214958</v>
      </c>
      <c r="AL220" s="71">
        <v>-18.92997845534271</v>
      </c>
      <c r="AM220" s="71">
        <v>-21.491070840245353</v>
      </c>
      <c r="AN220" s="71">
        <v>-15.811278296850917</v>
      </c>
      <c r="AO220" s="71">
        <v>-20.086770480566273</v>
      </c>
      <c r="AP220" s="71">
        <v>-22.654247528440507</v>
      </c>
      <c r="AQ220" s="71">
        <v>-3.8759059348091651</v>
      </c>
      <c r="AR220" s="71">
        <v>102.29247456747048</v>
      </c>
      <c r="AS220" s="71">
        <v>-51.542424420503387</v>
      </c>
      <c r="AT220" s="71">
        <v>1.3428724889033017</v>
      </c>
      <c r="AU220" s="71">
        <v>21.891552929690739</v>
      </c>
      <c r="AV220" s="72">
        <v>18.487457630643988</v>
      </c>
      <c r="AW220" s="73">
        <v>59086.689999999828</v>
      </c>
      <c r="AX220" s="73">
        <v>-9199.1600000000908</v>
      </c>
      <c r="AY220" s="73">
        <v>-63168.880000000063</v>
      </c>
      <c r="AZ220" s="73">
        <v>-83234.350000000093</v>
      </c>
      <c r="BA220" s="73">
        <v>-80578.27999999997</v>
      </c>
      <c r="BB220" s="73">
        <v>-113085.03000000014</v>
      </c>
      <c r="BC220" s="73">
        <v>-82791.88</v>
      </c>
      <c r="BD220" s="73">
        <v>-10363.500000000029</v>
      </c>
      <c r="BE220" s="73">
        <v>326395.36999999988</v>
      </c>
      <c r="BF220" s="73">
        <v>-290838.83000000007</v>
      </c>
      <c r="BG220" s="73">
        <v>4167.289999999979</v>
      </c>
      <c r="BH220" s="73">
        <v>63301.099999999919</v>
      </c>
      <c r="BI220" s="73">
        <v>37331.640000000043</v>
      </c>
      <c r="BJ220" s="71">
        <v>14.058681337991327</v>
      </c>
      <c r="BK220" s="71">
        <v>7.973760128570774</v>
      </c>
      <c r="BL220" s="71">
        <v>7.9309694681660687</v>
      </c>
      <c r="BM220" s="71">
        <v>11.860142108745858</v>
      </c>
      <c r="BN220" s="71">
        <v>-3.1959986353412635</v>
      </c>
      <c r="BO220" s="71">
        <v>7.4232992744221509</v>
      </c>
      <c r="BP220" s="71">
        <v>18.840748210296489</v>
      </c>
      <c r="BQ220" s="71">
        <v>18.489316014339195</v>
      </c>
      <c r="BR220" s="72">
        <v>10.822920578984341</v>
      </c>
      <c r="BS220" s="72">
        <v>9.6988117938391927</v>
      </c>
      <c r="BT220" s="71">
        <v>12.032843795726944</v>
      </c>
      <c r="BU220" s="71">
        <v>11.230512998306086</v>
      </c>
      <c r="BV220" s="71">
        <v>13.283865255346004</v>
      </c>
      <c r="BW220" s="71">
        <v>11.49176599623161</v>
      </c>
      <c r="BX220" s="75">
        <v>9196</v>
      </c>
      <c r="BY220" s="75">
        <v>7324</v>
      </c>
      <c r="BZ220" s="75">
        <v>6476</v>
      </c>
      <c r="CA220" s="75">
        <v>7710</v>
      </c>
      <c r="CB220" s="75">
        <v>9449</v>
      </c>
      <c r="CC220" s="75">
        <v>10604</v>
      </c>
      <c r="CD220" s="75">
        <v>7022</v>
      </c>
      <c r="CE220" s="75">
        <v>6789</v>
      </c>
      <c r="CF220" s="75">
        <v>10782</v>
      </c>
      <c r="CG220" s="75">
        <v>6725</v>
      </c>
      <c r="CH220" s="75">
        <v>7288</v>
      </c>
      <c r="CI220" s="75">
        <v>8960</v>
      </c>
      <c r="CJ220" s="75">
        <v>5899</v>
      </c>
      <c r="CK220" s="75">
        <v>53465</v>
      </c>
      <c r="CL220" s="73">
        <v>857793.79999999993</v>
      </c>
      <c r="CM220" s="73">
        <v>792458.10000000009</v>
      </c>
      <c r="CN220" s="73">
        <v>739965.23</v>
      </c>
      <c r="CO220" s="73">
        <v>861400.72</v>
      </c>
      <c r="CP220" s="73">
        <v>796505.18999999983</v>
      </c>
      <c r="CQ220" s="73">
        <v>907376.24999999965</v>
      </c>
      <c r="CR220" s="73">
        <v>895151.49999999965</v>
      </c>
      <c r="CS220" s="73">
        <v>1161847.3599999999</v>
      </c>
      <c r="CT220" s="73">
        <v>1023512.6599999999</v>
      </c>
      <c r="CU220" s="73">
        <v>1053688.71</v>
      </c>
      <c r="CV220" s="73">
        <v>1103948.81</v>
      </c>
      <c r="CW220" s="73">
        <v>1074257.21</v>
      </c>
      <c r="CX220" s="73">
        <v>1041310.1199999998</v>
      </c>
      <c r="CY220" s="77"/>
      <c r="CZ220" s="4">
        <v>535</v>
      </c>
      <c r="DA220" s="76" t="str">
        <f t="shared" si="12"/>
        <v>L535</v>
      </c>
      <c r="DB220" s="71">
        <v>3.0882118957800828</v>
      </c>
      <c r="DC220" s="71">
        <v>3.6051747013313227</v>
      </c>
      <c r="DD220" s="71">
        <v>0.37227275416575312</v>
      </c>
      <c r="DE220" s="71">
        <v>0.69108670092861391</v>
      </c>
      <c r="DF220" s="71">
        <v>2.2431950920442154</v>
      </c>
      <c r="DG220" s="71">
        <v>0.87099800863358456</v>
      </c>
      <c r="DH220" s="71">
        <v>0.46397303123928435</v>
      </c>
      <c r="DI220" s="71">
        <v>0.22798441382337692</v>
      </c>
      <c r="DJ220" s="71">
        <v>0.16763873108434518</v>
      </c>
      <c r="DK220" s="71">
        <v>0.42316544306790621</v>
      </c>
      <c r="DL220" s="71">
        <v>0.1317547417854939</v>
      </c>
      <c r="DM220" s="71">
        <v>0.13504139777320762</v>
      </c>
      <c r="DN220" s="71">
        <v>0.16402921820312472</v>
      </c>
      <c r="DO220" s="71">
        <v>0.23014107393203009</v>
      </c>
      <c r="DQ220" s="71"/>
      <c r="DR220" s="71"/>
      <c r="DS220" s="71"/>
      <c r="DT220" s="71"/>
      <c r="DU220" s="71"/>
      <c r="DV220" s="71"/>
      <c r="DW220" s="71"/>
      <c r="DX220" s="71"/>
      <c r="DY220" s="71"/>
      <c r="DZ220" s="71"/>
      <c r="EA220" s="71"/>
      <c r="EB220" s="71"/>
      <c r="EC220" s="71"/>
      <c r="ED220" s="71"/>
    </row>
    <row r="221" spans="1:134">
      <c r="A221" s="4">
        <v>278</v>
      </c>
      <c r="B221" s="46" t="s">
        <v>2125</v>
      </c>
      <c r="C221" s="65" t="str">
        <f t="shared" si="11"/>
        <v>L278</v>
      </c>
      <c r="D221" s="69">
        <v>590815.88</v>
      </c>
      <c r="E221" s="68">
        <v>6766009.0800000019</v>
      </c>
      <c r="F221" s="69">
        <v>155068.52000000008</v>
      </c>
      <c r="G221" s="69">
        <v>870710.52000000048</v>
      </c>
      <c r="H221" s="70">
        <v>95.670393186183063</v>
      </c>
      <c r="I221" s="70">
        <v>14.769574621849181</v>
      </c>
      <c r="J221" s="69">
        <v>894454.28</v>
      </c>
      <c r="K221" s="69">
        <v>756335.22000000009</v>
      </c>
      <c r="L221" s="69">
        <v>688803.52999999991</v>
      </c>
      <c r="M221" s="69">
        <v>915379.57</v>
      </c>
      <c r="N221" s="69">
        <v>1132067.1700000002</v>
      </c>
      <c r="O221" s="69">
        <v>1578193.15</v>
      </c>
      <c r="P221" s="69">
        <v>873245.74999999988</v>
      </c>
      <c r="Q221" s="69">
        <v>690868.85999999987</v>
      </c>
      <c r="R221" s="69">
        <v>2217708.3799999994</v>
      </c>
      <c r="S221" s="69">
        <v>668918.13</v>
      </c>
      <c r="T221" s="69">
        <v>773580.96999999986</v>
      </c>
      <c r="U221" s="69">
        <v>950871.11</v>
      </c>
      <c r="V221" s="69">
        <v>590815.88</v>
      </c>
      <c r="W221" s="70">
        <v>125.61527332516127</v>
      </c>
      <c r="X221" s="70">
        <v>87.531005413667316</v>
      </c>
      <c r="Y221" s="70">
        <v>86.503189395053653</v>
      </c>
      <c r="Z221" s="71">
        <v>93.059714113852479</v>
      </c>
      <c r="AA221" s="71">
        <v>98.707125507218592</v>
      </c>
      <c r="AB221" s="71">
        <v>103.66209143328442</v>
      </c>
      <c r="AC221" s="71">
        <v>98.24551688898832</v>
      </c>
      <c r="AD221" s="71">
        <v>93.518684123682533</v>
      </c>
      <c r="AE221" s="71">
        <v>97.994049848698552</v>
      </c>
      <c r="AF221" s="71">
        <v>53.727878923553838</v>
      </c>
      <c r="AG221" s="71">
        <v>114.54077383470901</v>
      </c>
      <c r="AH221" s="71">
        <v>135.51667558844031</v>
      </c>
      <c r="AI221" s="71">
        <v>105.60428522520363</v>
      </c>
      <c r="AJ221" s="71">
        <v>-0.518321035345648</v>
      </c>
      <c r="AK221" s="71">
        <v>-6.9440349247147033</v>
      </c>
      <c r="AL221" s="71">
        <v>-22.509691891991459</v>
      </c>
      <c r="AM221" s="71">
        <v>-15.563843184259829</v>
      </c>
      <c r="AN221" s="71">
        <v>-16.8965027175507</v>
      </c>
      <c r="AO221" s="71">
        <v>-6.5973028389347039</v>
      </c>
      <c r="AP221" s="71">
        <v>1.3890595163119412</v>
      </c>
      <c r="AQ221" s="71">
        <v>15.55251586761095</v>
      </c>
      <c r="AR221" s="71">
        <v>145.85751605825311</v>
      </c>
      <c r="AS221" s="71">
        <v>-58.624983982228741</v>
      </c>
      <c r="AT221" s="71">
        <v>1.1547432744922315</v>
      </c>
      <c r="AU221" s="71">
        <v>32.639053479936429</v>
      </c>
      <c r="AV221" s="72">
        <v>35.586795064002239</v>
      </c>
      <c r="AW221" s="73">
        <v>-4660.3000000000466</v>
      </c>
      <c r="AX221" s="73">
        <v>-56439.35000000021</v>
      </c>
      <c r="AY221" s="73">
        <v>-200086.38000000012</v>
      </c>
      <c r="AZ221" s="73">
        <v>-168728.95000000007</v>
      </c>
      <c r="BA221" s="73">
        <v>-230162.07000000007</v>
      </c>
      <c r="BB221" s="73">
        <v>-83521.489999999991</v>
      </c>
      <c r="BC221" s="73">
        <v>11963.719999999623</v>
      </c>
      <c r="BD221" s="73">
        <v>92985.850000000093</v>
      </c>
      <c r="BE221" s="73">
        <v>1315678.4499999995</v>
      </c>
      <c r="BF221" s="73">
        <v>-947801.79999999923</v>
      </c>
      <c r="BG221" s="73">
        <v>8830.8999999999069</v>
      </c>
      <c r="BH221" s="73">
        <v>233984.88</v>
      </c>
      <c r="BI221" s="73">
        <v>155068.52000000008</v>
      </c>
      <c r="BJ221" s="71">
        <v>20.118439939539329</v>
      </c>
      <c r="BK221" s="71">
        <v>14.265310443970627</v>
      </c>
      <c r="BL221" s="71">
        <v>12.738080254509299</v>
      </c>
      <c r="BM221" s="71">
        <v>14.054642652191166</v>
      </c>
      <c r="BN221" s="71">
        <v>4.3638710205756048</v>
      </c>
      <c r="BO221" s="71">
        <v>10.763796867968567</v>
      </c>
      <c r="BP221" s="71">
        <v>19.503698503120841</v>
      </c>
      <c r="BQ221" s="71">
        <v>23.088057638770714</v>
      </c>
      <c r="BR221" s="72">
        <v>7.4985536270038082</v>
      </c>
      <c r="BS221" s="72">
        <v>14.330380224562397</v>
      </c>
      <c r="BT221" s="71">
        <v>15.779759734959082</v>
      </c>
      <c r="BU221" s="71">
        <v>16.474212844985566</v>
      </c>
      <c r="BV221" s="71">
        <v>15.683627577113686</v>
      </c>
      <c r="BW221" s="71">
        <v>12.481352401802242</v>
      </c>
      <c r="BX221" s="75">
        <v>21012</v>
      </c>
      <c r="BY221" s="75">
        <v>18949</v>
      </c>
      <c r="BZ221" s="75">
        <v>17402</v>
      </c>
      <c r="CA221" s="75">
        <v>19148</v>
      </c>
      <c r="CB221" s="75">
        <v>21499</v>
      </c>
      <c r="CC221" s="75">
        <v>28921</v>
      </c>
      <c r="CD221" s="75">
        <v>20366</v>
      </c>
      <c r="CE221" s="75">
        <v>16924</v>
      </c>
      <c r="CF221" s="75">
        <v>28133</v>
      </c>
      <c r="CG221" s="75">
        <v>16795</v>
      </c>
      <c r="CH221" s="75">
        <v>18957</v>
      </c>
      <c r="CI221" s="75">
        <v>23048</v>
      </c>
      <c r="CJ221" s="75">
        <v>14558</v>
      </c>
      <c r="CK221" s="75">
        <v>138781</v>
      </c>
      <c r="CL221" s="73">
        <v>1570446.1500000001</v>
      </c>
      <c r="CM221" s="73">
        <v>1544720.3099999998</v>
      </c>
      <c r="CN221" s="73">
        <v>1681524.9100000001</v>
      </c>
      <c r="CO221" s="73">
        <v>1873260.1400000001</v>
      </c>
      <c r="CP221" s="73">
        <v>1971300.83</v>
      </c>
      <c r="CQ221" s="73">
        <v>1497238.5499999996</v>
      </c>
      <c r="CR221" s="73">
        <v>1554745.83</v>
      </c>
      <c r="CS221" s="73">
        <v>2213223.73</v>
      </c>
      <c r="CT221" s="73">
        <v>1479518.5100000002</v>
      </c>
      <c r="CU221" s="73">
        <v>1583846.49</v>
      </c>
      <c r="CV221" s="73">
        <v>1526069.4899999998</v>
      </c>
      <c r="CW221" s="73">
        <v>1493170.6000000006</v>
      </c>
      <c r="CX221" s="73">
        <v>1538561.2400000002</v>
      </c>
      <c r="CY221" s="77"/>
      <c r="CZ221" s="4">
        <v>278</v>
      </c>
      <c r="DA221" s="76" t="str">
        <f t="shared" si="12"/>
        <v>L278</v>
      </c>
      <c r="DB221" s="71">
        <v>2.0768861455994236</v>
      </c>
      <c r="DC221" s="71">
        <v>4.2270102211704499</v>
      </c>
      <c r="DD221" s="71">
        <v>0.75186737648649515</v>
      </c>
      <c r="DE221" s="71">
        <v>0.70291576359179564</v>
      </c>
      <c r="DF221" s="71">
        <v>0.86151697478958478</v>
      </c>
      <c r="DG221" s="71">
        <v>0.7315255721919558</v>
      </c>
      <c r="DH221" s="71">
        <v>0.25959432570200164</v>
      </c>
      <c r="DI221" s="71">
        <v>0.24370549692036619</v>
      </c>
      <c r="DJ221" s="71">
        <v>0.23195516999785676</v>
      </c>
      <c r="DK221" s="71">
        <v>0.42348060747465438</v>
      </c>
      <c r="DL221" s="71">
        <v>0.28497632017986851</v>
      </c>
      <c r="DM221" s="71">
        <v>0.13893537710972501</v>
      </c>
      <c r="DN221" s="71">
        <v>4.5723192144344019E-2</v>
      </c>
      <c r="DO221" s="71">
        <v>0.23220957706583265</v>
      </c>
      <c r="DQ221" s="71"/>
      <c r="DR221" s="71"/>
      <c r="DS221" s="71"/>
      <c r="DT221" s="71"/>
      <c r="DU221" s="71"/>
      <c r="DV221" s="71"/>
      <c r="DW221" s="71"/>
      <c r="DX221" s="71"/>
      <c r="DY221" s="71"/>
      <c r="DZ221" s="71"/>
      <c r="EA221" s="71"/>
      <c r="EB221" s="71"/>
      <c r="EC221" s="71"/>
      <c r="ED221" s="71"/>
    </row>
    <row r="222" spans="1:134">
      <c r="A222" s="4">
        <v>536</v>
      </c>
      <c r="B222" s="46" t="s">
        <v>2134</v>
      </c>
      <c r="C222" s="65" t="str">
        <f t="shared" si="11"/>
        <v>L536</v>
      </c>
      <c r="D222" s="69">
        <v>212594.13999999993</v>
      </c>
      <c r="E222" s="68">
        <v>2683944.9799999995</v>
      </c>
      <c r="F222" s="69">
        <v>38282.349999999919</v>
      </c>
      <c r="G222" s="69">
        <v>301429.8899999992</v>
      </c>
      <c r="H222" s="70">
        <v>91.199367295564855</v>
      </c>
      <c r="I222" s="70">
        <v>12.651751557216762</v>
      </c>
      <c r="J222" s="69">
        <v>331966.52999999997</v>
      </c>
      <c r="K222" s="69">
        <v>360167.75999999989</v>
      </c>
      <c r="L222" s="69">
        <v>337471.55999999988</v>
      </c>
      <c r="M222" s="69">
        <v>373386.03</v>
      </c>
      <c r="N222" s="69">
        <v>393608.99</v>
      </c>
      <c r="O222" s="69">
        <v>488965.02999999985</v>
      </c>
      <c r="P222" s="69">
        <v>334089.67000000004</v>
      </c>
      <c r="Q222" s="69">
        <v>344033.47</v>
      </c>
      <c r="R222" s="69">
        <v>629238.35000000009</v>
      </c>
      <c r="S222" s="69">
        <v>371476.61999999994</v>
      </c>
      <c r="T222" s="69">
        <v>399006.52999999991</v>
      </c>
      <c r="U222" s="69">
        <v>393506.2</v>
      </c>
      <c r="V222" s="69">
        <v>212594.13999999993</v>
      </c>
      <c r="W222" s="70">
        <v>90.895205839050533</v>
      </c>
      <c r="X222" s="70">
        <v>98.915694121451253</v>
      </c>
      <c r="Y222" s="70">
        <v>96.344991620105674</v>
      </c>
      <c r="Z222" s="71">
        <v>89.428336186089822</v>
      </c>
      <c r="AA222" s="71">
        <v>92.382740340009676</v>
      </c>
      <c r="AB222" s="71">
        <v>98.514380506691609</v>
      </c>
      <c r="AC222" s="71">
        <v>82.838031429314256</v>
      </c>
      <c r="AD222" s="71">
        <v>86.379354952359066</v>
      </c>
      <c r="AE222" s="71">
        <v>93.406898272204799</v>
      </c>
      <c r="AF222" s="71">
        <v>94.658809716914618</v>
      </c>
      <c r="AG222" s="71">
        <v>91.221235765927844</v>
      </c>
      <c r="AH222" s="71">
        <v>93.429106274218853</v>
      </c>
      <c r="AI222" s="71">
        <v>98.115031378222668</v>
      </c>
      <c r="AJ222" s="71">
        <v>-5.857338729272632</v>
      </c>
      <c r="AK222" s="71">
        <v>-8.8379034597087731</v>
      </c>
      <c r="AL222" s="71">
        <v>-15.86640523470243</v>
      </c>
      <c r="AM222" s="71">
        <v>-17.888688785475495</v>
      </c>
      <c r="AN222" s="71">
        <v>-22.568783700424532</v>
      </c>
      <c r="AO222" s="71">
        <v>-15.916737929031777</v>
      </c>
      <c r="AP222" s="71">
        <v>-13.388795253776975</v>
      </c>
      <c r="AQ222" s="71">
        <v>10.795486695416789</v>
      </c>
      <c r="AR222" s="71">
        <v>69.602380779043699</v>
      </c>
      <c r="AS222" s="71">
        <v>-23.71479786208921</v>
      </c>
      <c r="AT222" s="71">
        <v>21.77038113658125</v>
      </c>
      <c r="AU222" s="71">
        <v>20.589297588062006</v>
      </c>
      <c r="AV222" s="72">
        <v>21.961996948112294</v>
      </c>
      <c r="AW222" s="73">
        <v>-20654.189999999944</v>
      </c>
      <c r="AX222" s="73">
        <v>-34917.23000000004</v>
      </c>
      <c r="AY222" s="73">
        <v>-63642.360000000161</v>
      </c>
      <c r="AZ222" s="73">
        <v>-81345.510000000009</v>
      </c>
      <c r="BA222" s="73">
        <v>-114724.73999999999</v>
      </c>
      <c r="BB222" s="73">
        <v>-81093.390000000189</v>
      </c>
      <c r="BC222" s="73">
        <v>-51645.259999999951</v>
      </c>
      <c r="BD222" s="73">
        <v>33521.29999999993</v>
      </c>
      <c r="BE222" s="73">
        <v>258230.38000000018</v>
      </c>
      <c r="BF222" s="73">
        <v>-115481.02000000008</v>
      </c>
      <c r="BG222" s="73">
        <v>71335.27999999997</v>
      </c>
      <c r="BH222" s="73">
        <v>67186.85999999987</v>
      </c>
      <c r="BI222" s="73">
        <v>38282.349999999919</v>
      </c>
      <c r="BJ222" s="71">
        <v>20.412073942019539</v>
      </c>
      <c r="BK222" s="71">
        <v>16.577891470648261</v>
      </c>
      <c r="BL222" s="71">
        <v>16.907701490631769</v>
      </c>
      <c r="BM222" s="71">
        <v>14.723380844925021</v>
      </c>
      <c r="BN222" s="71">
        <v>11.632410907725546</v>
      </c>
      <c r="BO222" s="71">
        <v>11.268135017267031</v>
      </c>
      <c r="BP222" s="71">
        <v>17.776417343768173</v>
      </c>
      <c r="BQ222" s="71">
        <v>20.161124732045373</v>
      </c>
      <c r="BR222" s="72">
        <v>12.260643761116199</v>
      </c>
      <c r="BS222" s="72">
        <v>10.104204069850267</v>
      </c>
      <c r="BT222" s="71">
        <v>13.946907094554323</v>
      </c>
      <c r="BU222" s="71">
        <v>16.4391131617339</v>
      </c>
      <c r="BV222" s="71">
        <v>13.805885653575633</v>
      </c>
      <c r="BW222" s="71">
        <v>13.166571180692589</v>
      </c>
      <c r="BX222" s="75">
        <v>12007</v>
      </c>
      <c r="BY222" s="75">
        <v>12825</v>
      </c>
      <c r="BZ222" s="75">
        <v>11821</v>
      </c>
      <c r="CA222" s="75">
        <v>11823</v>
      </c>
      <c r="CB222" s="75">
        <v>12733</v>
      </c>
      <c r="CC222" s="75">
        <v>13471</v>
      </c>
      <c r="CD222" s="75">
        <v>11008</v>
      </c>
      <c r="CE222" s="75">
        <v>11311</v>
      </c>
      <c r="CF222" s="75">
        <v>15854</v>
      </c>
      <c r="CG222" s="75">
        <v>12807</v>
      </c>
      <c r="CH222" s="75">
        <v>13490</v>
      </c>
      <c r="CI222" s="75">
        <v>13538</v>
      </c>
      <c r="CJ222" s="75">
        <v>7414</v>
      </c>
      <c r="CK222" s="75">
        <v>85422</v>
      </c>
      <c r="CL222" s="73">
        <v>700566.35999999987</v>
      </c>
      <c r="CM222" s="73">
        <v>728393.77</v>
      </c>
      <c r="CN222" s="73">
        <v>711053.89</v>
      </c>
      <c r="CO222" s="73">
        <v>874080</v>
      </c>
      <c r="CP222" s="73">
        <v>906194.37000000046</v>
      </c>
      <c r="CQ222" s="73">
        <v>791556.25999999989</v>
      </c>
      <c r="CR222" s="73">
        <v>867872.53</v>
      </c>
      <c r="CS222" s="73">
        <v>1057637.0899999999</v>
      </c>
      <c r="CT222" s="73">
        <v>930870.89</v>
      </c>
      <c r="CU222" s="73">
        <v>786643.56000000017</v>
      </c>
      <c r="CV222" s="73">
        <v>916359.4800000001</v>
      </c>
      <c r="CW222" s="73">
        <v>957618.53000000014</v>
      </c>
      <c r="CX222" s="73">
        <v>931559.22</v>
      </c>
      <c r="CY222" s="77"/>
      <c r="CZ222" s="4">
        <v>536</v>
      </c>
      <c r="DA222" s="76" t="str">
        <f t="shared" si="12"/>
        <v>L536</v>
      </c>
      <c r="DB222" s="71">
        <v>3.1112185443476674</v>
      </c>
      <c r="DC222" s="71">
        <v>1.7037021970682131</v>
      </c>
      <c r="DD222" s="71">
        <v>1.093706010875497</v>
      </c>
      <c r="DE222" s="71">
        <v>1.2822367690063481</v>
      </c>
      <c r="DF222" s="71">
        <v>0.91929527879739004</v>
      </c>
      <c r="DG222" s="71">
        <v>0.92643543157053165</v>
      </c>
      <c r="DH222" s="71">
        <v>0.53392180725767213</v>
      </c>
      <c r="DI222" s="71">
        <v>0.5127071855871409</v>
      </c>
      <c r="DJ222" s="71">
        <v>0.56097827434026815</v>
      </c>
      <c r="DK222" s="71">
        <v>0.4726419953058717</v>
      </c>
      <c r="DL222" s="71">
        <v>0.51961313137740428</v>
      </c>
      <c r="DM222" s="71">
        <v>0.27635515753776646</v>
      </c>
      <c r="DN222" s="72">
        <v>0.34053843585199561</v>
      </c>
      <c r="DO222" s="71">
        <v>0.47372680429891073</v>
      </c>
      <c r="DQ222" s="71"/>
      <c r="DR222" s="71"/>
      <c r="DS222" s="71"/>
      <c r="DT222" s="71"/>
      <c r="DU222" s="71"/>
      <c r="DV222" s="71"/>
      <c r="DW222" s="71"/>
      <c r="DX222" s="71"/>
      <c r="DY222" s="71"/>
      <c r="DZ222" s="71"/>
      <c r="EA222" s="71"/>
      <c r="EB222" s="71"/>
      <c r="EC222" s="71"/>
      <c r="ED222" s="71"/>
    </row>
    <row r="223" spans="1:134">
      <c r="A223" s="4">
        <v>287</v>
      </c>
      <c r="B223" s="46" t="s">
        <v>2141</v>
      </c>
      <c r="C223" s="65" t="str">
        <f t="shared" si="11"/>
        <v>L287</v>
      </c>
      <c r="D223" s="69">
        <v>1022600.1300000002</v>
      </c>
      <c r="E223" s="68">
        <v>11238824.840000002</v>
      </c>
      <c r="F223" s="69">
        <v>311442.79000000015</v>
      </c>
      <c r="G223" s="69">
        <v>2884202.84</v>
      </c>
      <c r="H223" s="70">
        <v>108.03333919396661</v>
      </c>
      <c r="I223" s="70">
        <v>34.522242179239228</v>
      </c>
      <c r="J223" s="69">
        <v>1370300.2000000002</v>
      </c>
      <c r="K223" s="69">
        <v>1230457.3799999999</v>
      </c>
      <c r="L223" s="69">
        <v>1216076.48</v>
      </c>
      <c r="M223" s="69">
        <v>1672410.5100000002</v>
      </c>
      <c r="N223" s="69">
        <v>1883160.7100000002</v>
      </c>
      <c r="O223" s="69">
        <v>2349758.5100000007</v>
      </c>
      <c r="P223" s="69">
        <v>1450852.2200000002</v>
      </c>
      <c r="Q223" s="69">
        <v>1262056.1599999999</v>
      </c>
      <c r="R223" s="69">
        <v>3173134.7199999997</v>
      </c>
      <c r="S223" s="69">
        <v>1214064.94</v>
      </c>
      <c r="T223" s="69">
        <v>1433237.37</v>
      </c>
      <c r="U223" s="69">
        <v>1682879.3000000003</v>
      </c>
      <c r="V223" s="69">
        <v>1022600.1300000002</v>
      </c>
      <c r="W223" s="70">
        <v>113.32671435286726</v>
      </c>
      <c r="X223" s="70">
        <v>120.87354953875287</v>
      </c>
      <c r="Y223" s="70">
        <v>102.996485385521</v>
      </c>
      <c r="Z223" s="71">
        <v>117.71503088954904</v>
      </c>
      <c r="AA223" s="71">
        <v>104.82897506469735</v>
      </c>
      <c r="AB223" s="71">
        <v>102.66973099759709</v>
      </c>
      <c r="AC223" s="71">
        <v>112.00586354758582</v>
      </c>
      <c r="AD223" s="71">
        <v>105.31879649238256</v>
      </c>
      <c r="AE223" s="71">
        <v>111.32900981019618</v>
      </c>
      <c r="AF223" s="71">
        <v>92.702330735459455</v>
      </c>
      <c r="AG223" s="71">
        <v>105.81955951007318</v>
      </c>
      <c r="AH223" s="71">
        <v>111.84059469735095</v>
      </c>
      <c r="AI223" s="71">
        <v>114.84036216903715</v>
      </c>
      <c r="AJ223" s="71">
        <v>28.401113362958586</v>
      </c>
      <c r="AK223" s="71">
        <v>21.3766021662247</v>
      </c>
      <c r="AL223" s="71">
        <v>16.25117515281287</v>
      </c>
      <c r="AM223" s="71">
        <v>20.560116155669171</v>
      </c>
      <c r="AN223" s="71">
        <v>18.610006708735071</v>
      </c>
      <c r="AO223" s="71">
        <v>22.644190826727971</v>
      </c>
      <c r="AP223" s="71">
        <v>15.114561207624156</v>
      </c>
      <c r="AQ223" s="71">
        <v>32.052199397356063</v>
      </c>
      <c r="AR223" s="71">
        <v>171.98508971269729</v>
      </c>
      <c r="AS223" s="71">
        <v>-40.771692155080444</v>
      </c>
      <c r="AT223" s="71">
        <v>37.789181012538343</v>
      </c>
      <c r="AU223" s="71">
        <v>43.743114697842088</v>
      </c>
      <c r="AV223" s="72">
        <v>43.793795336486305</v>
      </c>
      <c r="AW223" s="73">
        <v>303097.4600000002</v>
      </c>
      <c r="AX223" s="73">
        <v>216705.66999999993</v>
      </c>
      <c r="AY223" s="73">
        <v>169999.76000000013</v>
      </c>
      <c r="AZ223" s="73">
        <v>285210.03000000049</v>
      </c>
      <c r="BA223" s="73">
        <v>295707.80000000028</v>
      </c>
      <c r="BB223" s="73">
        <v>458740.57000000076</v>
      </c>
      <c r="BC223" s="73">
        <v>190497.14000000036</v>
      </c>
      <c r="BD223" s="73">
        <v>306330.94999999984</v>
      </c>
      <c r="BE223" s="73">
        <v>2006477.1199999999</v>
      </c>
      <c r="BF223" s="73">
        <v>-835740.27000000025</v>
      </c>
      <c r="BG223" s="73">
        <v>393070.53000000014</v>
      </c>
      <c r="BH223" s="73">
        <v>512124.58000000007</v>
      </c>
      <c r="BI223" s="73">
        <v>311442.79000000015</v>
      </c>
      <c r="BJ223" s="71">
        <v>18.55012428417394</v>
      </c>
      <c r="BK223" s="71">
        <v>11.99837437870346</v>
      </c>
      <c r="BL223" s="71">
        <v>11.762761907418639</v>
      </c>
      <c r="BM223" s="71">
        <v>12.379836560912358</v>
      </c>
      <c r="BN223" s="71">
        <v>2.7840483709230011</v>
      </c>
      <c r="BO223" s="71">
        <v>10.270752721179882</v>
      </c>
      <c r="BP223" s="71">
        <v>19.389757343598742</v>
      </c>
      <c r="BQ223" s="71">
        <v>23.064408308210645</v>
      </c>
      <c r="BR223" s="72">
        <v>11.880785887047066</v>
      </c>
      <c r="BS223" s="72">
        <v>14.83064467923138</v>
      </c>
      <c r="BT223" s="71">
        <v>16.971172598479448</v>
      </c>
      <c r="BU223" s="71">
        <v>15.897137320040745</v>
      </c>
      <c r="BV223" s="71">
        <v>16.318821271537416</v>
      </c>
      <c r="BW223" s="71">
        <v>14.570616895920285</v>
      </c>
      <c r="BX223" s="75">
        <v>34424</v>
      </c>
      <c r="BY223" s="75">
        <v>29680</v>
      </c>
      <c r="BZ223" s="75">
        <v>28897</v>
      </c>
      <c r="CA223" s="75">
        <v>34721</v>
      </c>
      <c r="CB223" s="75">
        <v>36073</v>
      </c>
      <c r="CC223" s="75">
        <v>41464</v>
      </c>
      <c r="CD223" s="75">
        <v>31496</v>
      </c>
      <c r="CE223" s="75">
        <v>29179</v>
      </c>
      <c r="CF223" s="75">
        <v>45781</v>
      </c>
      <c r="CG223" s="75">
        <v>28904</v>
      </c>
      <c r="CH223" s="75">
        <v>33646</v>
      </c>
      <c r="CI223" s="75">
        <v>39584</v>
      </c>
      <c r="CJ223" s="75">
        <v>23356</v>
      </c>
      <c r="CK223" s="75">
        <v>231946</v>
      </c>
      <c r="CL223" s="73">
        <v>2545917.04</v>
      </c>
      <c r="CM223" s="73">
        <v>2515980.5000000009</v>
      </c>
      <c r="CN223" s="73">
        <v>2603955.9499999997</v>
      </c>
      <c r="CO223" s="73">
        <v>2761488.4400000004</v>
      </c>
      <c r="CP223" s="73">
        <v>3105037.5299999993</v>
      </c>
      <c r="CQ223" s="73">
        <v>2552740.4300000011</v>
      </c>
      <c r="CR223" s="73">
        <v>2239084.6599999997</v>
      </c>
      <c r="CS223" s="73">
        <v>3136895.33</v>
      </c>
      <c r="CT223" s="73">
        <v>2453235.1200000006</v>
      </c>
      <c r="CU223" s="73">
        <v>2571175.7399999998</v>
      </c>
      <c r="CV223" s="73">
        <v>2511304.0799999996</v>
      </c>
      <c r="CW223" s="73">
        <v>2458919.67</v>
      </c>
      <c r="CX223" s="73">
        <v>2688199.4400000004</v>
      </c>
      <c r="CY223" s="77"/>
      <c r="CZ223" s="4">
        <v>287</v>
      </c>
      <c r="DA223" s="76" t="str">
        <f t="shared" si="12"/>
        <v>L287</v>
      </c>
      <c r="DB223" s="71">
        <v>2.2963069507863771</v>
      </c>
      <c r="DC223" s="71">
        <v>4.4810149689900465</v>
      </c>
      <c r="DD223" s="71">
        <v>0.4936084930781664</v>
      </c>
      <c r="DE223" s="71">
        <v>0.84529258879178681</v>
      </c>
      <c r="DF223" s="71">
        <v>0.75884394711357339</v>
      </c>
      <c r="DG223" s="71">
        <v>0.33160692272722742</v>
      </c>
      <c r="DH223" s="71">
        <v>0.36858878740765055</v>
      </c>
      <c r="DI223" s="71">
        <v>0.295132333751007</v>
      </c>
      <c r="DJ223" s="71">
        <v>0.24021012811408035</v>
      </c>
      <c r="DK223" s="71">
        <v>0.27423105915852397</v>
      </c>
      <c r="DL223" s="71">
        <v>9.1907256482634314E-2</v>
      </c>
      <c r="DM223" s="71">
        <v>0.16843683627997408</v>
      </c>
      <c r="DN223" s="71">
        <v>8.745892935741964E-2</v>
      </c>
      <c r="DO223" s="71">
        <v>0.22305211985001644</v>
      </c>
      <c r="DQ223" s="71"/>
      <c r="DR223" s="71"/>
      <c r="DS223" s="71"/>
      <c r="DT223" s="71"/>
      <c r="DU223" s="71"/>
      <c r="DV223" s="71"/>
      <c r="DW223" s="71"/>
      <c r="DX223" s="71"/>
      <c r="DY223" s="71"/>
      <c r="DZ223" s="71"/>
      <c r="EA223" s="71"/>
      <c r="EB223" s="71"/>
      <c r="EC223" s="71"/>
      <c r="ED223" s="71"/>
    </row>
    <row r="224" spans="1:134">
      <c r="A224" s="4">
        <v>288</v>
      </c>
      <c r="B224" s="46" t="s">
        <v>2149</v>
      </c>
      <c r="C224" s="65" t="str">
        <f t="shared" si="11"/>
        <v>L288</v>
      </c>
      <c r="D224" s="69">
        <v>189102.55999999997</v>
      </c>
      <c r="E224" s="68">
        <v>2757485.0999999996</v>
      </c>
      <c r="F224" s="69">
        <v>18583.689999999973</v>
      </c>
      <c r="G224" s="69">
        <v>504431.10000000009</v>
      </c>
      <c r="H224" s="70">
        <v>92.287435678275813</v>
      </c>
      <c r="I224" s="70">
        <v>22.388770974863469</v>
      </c>
      <c r="J224" s="69">
        <v>316306.73000000004</v>
      </c>
      <c r="K224" s="69">
        <v>328307.68999999994</v>
      </c>
      <c r="L224" s="69">
        <v>276253.18</v>
      </c>
      <c r="M224" s="69">
        <v>344228.89999999991</v>
      </c>
      <c r="N224" s="69">
        <v>573670.1399999999</v>
      </c>
      <c r="O224" s="69">
        <v>613081.43999999994</v>
      </c>
      <c r="P224" s="69">
        <v>271061.11000000004</v>
      </c>
      <c r="Q224" s="69">
        <v>285680.77</v>
      </c>
      <c r="R224" s="69">
        <v>1066835.69</v>
      </c>
      <c r="S224" s="69">
        <v>285147.16999999993</v>
      </c>
      <c r="T224" s="69">
        <v>315732.55999999994</v>
      </c>
      <c r="U224" s="69">
        <v>343925.24</v>
      </c>
      <c r="V224" s="69">
        <v>189102.55999999997</v>
      </c>
      <c r="W224" s="70">
        <v>96.629290439761618</v>
      </c>
      <c r="X224" s="70">
        <v>103.37178034319135</v>
      </c>
      <c r="Y224" s="70">
        <v>98.824634290548502</v>
      </c>
      <c r="Z224" s="71">
        <v>104.37205420055695</v>
      </c>
      <c r="AA224" s="71">
        <v>105.22382291347954</v>
      </c>
      <c r="AB224" s="71">
        <v>93.622382194815359</v>
      </c>
      <c r="AC224" s="71">
        <v>93.88571100832263</v>
      </c>
      <c r="AD224" s="71">
        <v>99.910351265389608</v>
      </c>
      <c r="AE224" s="71">
        <v>101.60676145727652</v>
      </c>
      <c r="AF224" s="71">
        <v>54.558752252467457</v>
      </c>
      <c r="AG224" s="71">
        <v>99.833921248746321</v>
      </c>
      <c r="AH224" s="71">
        <v>108.80951082381716</v>
      </c>
      <c r="AI224" s="71">
        <v>90.76866734133128</v>
      </c>
      <c r="AJ224" s="71">
        <v>-13.46422345683016</v>
      </c>
      <c r="AK224" s="71">
        <v>-7.4805037271266865</v>
      </c>
      <c r="AL224" s="71">
        <v>-6.6212274734121053</v>
      </c>
      <c r="AM224" s="71">
        <v>-7.9333943065142414</v>
      </c>
      <c r="AN224" s="71">
        <v>-0.89924665341778454</v>
      </c>
      <c r="AO224" s="71">
        <v>-7.0550702872776654</v>
      </c>
      <c r="AP224" s="71">
        <v>-7.9518841550035297</v>
      </c>
      <c r="AQ224" s="71">
        <v>22.58520814005125</v>
      </c>
      <c r="AR224" s="71">
        <v>176.55512857024274</v>
      </c>
      <c r="AS224" s="71">
        <v>-57.827959052471876</v>
      </c>
      <c r="AT224" s="71">
        <v>27.051552259360932</v>
      </c>
      <c r="AU224" s="71">
        <v>40.611569238327185</v>
      </c>
      <c r="AV224" s="72">
        <v>10.898318760850323</v>
      </c>
      <c r="AW224" s="73">
        <v>-49214.609999999986</v>
      </c>
      <c r="AX224" s="73">
        <v>-26544.749999999942</v>
      </c>
      <c r="AY224" s="73">
        <v>-19588.339999999967</v>
      </c>
      <c r="AZ224" s="73">
        <v>-29662.260000000009</v>
      </c>
      <c r="BA224" s="73">
        <v>-5205.5199999999022</v>
      </c>
      <c r="BB224" s="73">
        <v>-38513.819999999949</v>
      </c>
      <c r="BC224" s="73">
        <v>-23416.520000000019</v>
      </c>
      <c r="BD224" s="73">
        <v>52634.080000000045</v>
      </c>
      <c r="BE224" s="73">
        <v>681076.90999999992</v>
      </c>
      <c r="BF224" s="73">
        <v>-391005</v>
      </c>
      <c r="BG224" s="73">
        <v>67225.119999999908</v>
      </c>
      <c r="BH224" s="73">
        <v>99332.82</v>
      </c>
      <c r="BI224" s="73">
        <v>18583.689999999973</v>
      </c>
      <c r="BJ224" s="71">
        <v>14.180399014107467</v>
      </c>
      <c r="BK224" s="71">
        <v>8.1946841577659342</v>
      </c>
      <c r="BL224" s="71">
        <v>8.0068498484699031</v>
      </c>
      <c r="BM224" s="71">
        <v>7.3609979895526294</v>
      </c>
      <c r="BN224" s="71">
        <v>-2.0389608691391636</v>
      </c>
      <c r="BO224" s="71">
        <v>1.4534006008518201</v>
      </c>
      <c r="BP224" s="71">
        <v>16.027502510602108</v>
      </c>
      <c r="BQ224" s="71">
        <v>17.604983879816132</v>
      </c>
      <c r="BR224" s="72">
        <v>10.711444248682717</v>
      </c>
      <c r="BS224" s="72">
        <v>9.4879893270434383</v>
      </c>
      <c r="BT224" s="71">
        <v>13.604361923417414</v>
      </c>
      <c r="BU224" s="71">
        <v>12.516661963056814</v>
      </c>
      <c r="BV224" s="71">
        <v>10.621566347180375</v>
      </c>
      <c r="BW224" s="71">
        <v>10.596665840286231</v>
      </c>
      <c r="BX224" s="75">
        <v>8578</v>
      </c>
      <c r="BY224" s="75">
        <v>8713</v>
      </c>
      <c r="BZ224" s="75">
        <v>7637</v>
      </c>
      <c r="CA224" s="75">
        <v>8851</v>
      </c>
      <c r="CB224" s="75">
        <v>13167</v>
      </c>
      <c r="CC224" s="75">
        <v>13556</v>
      </c>
      <c r="CD224" s="75">
        <v>7165</v>
      </c>
      <c r="CE224" s="75">
        <v>7603</v>
      </c>
      <c r="CF224" s="75">
        <v>14945</v>
      </c>
      <c r="CG224" s="75">
        <v>8117</v>
      </c>
      <c r="CH224" s="75">
        <v>8433</v>
      </c>
      <c r="CI224" s="75">
        <v>8828</v>
      </c>
      <c r="CJ224" s="75">
        <v>4983</v>
      </c>
      <c r="CK224" s="75">
        <v>60074</v>
      </c>
      <c r="CL224" s="73">
        <v>967154.57999999984</v>
      </c>
      <c r="CM224" s="73">
        <v>932170.67999999993</v>
      </c>
      <c r="CN224" s="73">
        <v>991539.38</v>
      </c>
      <c r="CO224" s="73">
        <v>1001838.5899999999</v>
      </c>
      <c r="CP224" s="73">
        <v>939635.45</v>
      </c>
      <c r="CQ224" s="73">
        <v>727919.02999999991</v>
      </c>
      <c r="CR224" s="73">
        <v>810533.59</v>
      </c>
      <c r="CS224" s="73">
        <v>1303539.43</v>
      </c>
      <c r="CT224" s="73">
        <v>946402.32000000007</v>
      </c>
      <c r="CU224" s="73">
        <v>833514.24999999988</v>
      </c>
      <c r="CV224" s="73">
        <v>862751.74000000011</v>
      </c>
      <c r="CW224" s="73">
        <v>833339.91000000027</v>
      </c>
      <c r="CX224" s="73">
        <v>929391.09</v>
      </c>
      <c r="CY224" s="77"/>
      <c r="CZ224" s="4">
        <v>288</v>
      </c>
      <c r="DA224" s="76" t="str">
        <f t="shared" si="12"/>
        <v>L288</v>
      </c>
      <c r="DB224" s="71">
        <v>2.9860267817219337</v>
      </c>
      <c r="DC224" s="71">
        <v>3.5565536676006912</v>
      </c>
      <c r="DD224" s="71">
        <v>1.5709180564966958</v>
      </c>
      <c r="DE224" s="71">
        <v>0.28511127051984114</v>
      </c>
      <c r="DF224" s="71">
        <v>0.57344542263173925</v>
      </c>
      <c r="DG224" s="71">
        <v>0.13289758229553592</v>
      </c>
      <c r="DH224" s="71">
        <v>2.5628577817950474E-2</v>
      </c>
      <c r="DI224" s="71">
        <v>4.222213980663405E-2</v>
      </c>
      <c r="DJ224" s="71">
        <v>1.3256340957527207E-2</v>
      </c>
      <c r="DK224" s="71">
        <v>5.6343296738390572E-2</v>
      </c>
      <c r="DL224" s="71">
        <v>5.7194485130229671E-2</v>
      </c>
      <c r="DM224" s="71">
        <v>0</v>
      </c>
      <c r="DN224" s="71">
        <v>8.6951997581321272E-3</v>
      </c>
      <c r="DO224" s="71">
        <v>2.5173730302665925E-2</v>
      </c>
      <c r="DQ224" s="71"/>
      <c r="DR224" s="71"/>
      <c r="DS224" s="71"/>
      <c r="DT224" s="71"/>
      <c r="DU224" s="71"/>
      <c r="DV224" s="71"/>
      <c r="DW224" s="71"/>
      <c r="DX224" s="71"/>
      <c r="DY224" s="71"/>
      <c r="DZ224" s="71"/>
      <c r="EA224" s="71"/>
      <c r="EB224" s="71"/>
      <c r="EC224" s="71"/>
      <c r="ED224" s="71"/>
    </row>
    <row r="225" spans="1:134">
      <c r="A225" s="4">
        <v>954</v>
      </c>
      <c r="B225" s="46" t="s">
        <v>2156</v>
      </c>
      <c r="C225" s="65" t="str">
        <f t="shared" si="11"/>
        <v>L954</v>
      </c>
      <c r="D225" s="69">
        <v>78448.26999999999</v>
      </c>
      <c r="E225" s="68">
        <v>977744.6</v>
      </c>
      <c r="F225" s="69">
        <v>17717.289999999979</v>
      </c>
      <c r="G225" s="69">
        <v>76015.699999999837</v>
      </c>
      <c r="H225" s="70">
        <v>77.896741096729357</v>
      </c>
      <c r="I225" s="70">
        <v>8.4299948687460038</v>
      </c>
      <c r="J225" s="69">
        <v>121177.89000000004</v>
      </c>
      <c r="K225" s="69">
        <v>130546.65000000002</v>
      </c>
      <c r="L225" s="69">
        <v>112101.74</v>
      </c>
      <c r="M225" s="69">
        <v>140261.42000000001</v>
      </c>
      <c r="N225" s="69">
        <v>213119.86000000002</v>
      </c>
      <c r="O225" s="69">
        <v>129904.33999999998</v>
      </c>
      <c r="P225" s="69">
        <v>112901.65</v>
      </c>
      <c r="Q225" s="69">
        <v>114600.49000000002</v>
      </c>
      <c r="R225" s="69">
        <v>243330.25999999995</v>
      </c>
      <c r="S225" s="69">
        <v>139834.66999999998</v>
      </c>
      <c r="T225" s="69">
        <v>145587.30999999997</v>
      </c>
      <c r="U225" s="69">
        <v>143041.94999999998</v>
      </c>
      <c r="V225" s="69">
        <v>78448.26999999999</v>
      </c>
      <c r="W225" s="70">
        <v>80.954424524270578</v>
      </c>
      <c r="X225" s="70">
        <v>91.766479127394845</v>
      </c>
      <c r="Y225" s="70">
        <v>74.575458681845674</v>
      </c>
      <c r="Z225" s="71">
        <v>78.728210002213984</v>
      </c>
      <c r="AA225" s="71">
        <v>48.300540885051113</v>
      </c>
      <c r="AB225" s="71">
        <v>72.739469581910441</v>
      </c>
      <c r="AC225" s="71">
        <v>79.146033092652971</v>
      </c>
      <c r="AD225" s="71">
        <v>34.694185654139091</v>
      </c>
      <c r="AE225" s="71">
        <v>91.04272676660041</v>
      </c>
      <c r="AF225" s="71">
        <v>95.467706124589881</v>
      </c>
      <c r="AG225" s="71">
        <v>93.644839771033816</v>
      </c>
      <c r="AH225" s="71">
        <v>105.57352411531677</v>
      </c>
      <c r="AI225" s="71">
        <v>101.20672947608371</v>
      </c>
      <c r="AJ225" s="71">
        <v>-9.7115966215246203</v>
      </c>
      <c r="AK225" s="71">
        <v>-27.08159189968805</v>
      </c>
      <c r="AL225" s="71">
        <v>-34.938038584684591</v>
      </c>
      <c r="AM225" s="71">
        <v>-19.56457498256513</v>
      </c>
      <c r="AN225" s="71">
        <v>-65.720955592041406</v>
      </c>
      <c r="AO225" s="71">
        <v>-46.41738783881982</v>
      </c>
      <c r="AP225" s="71">
        <v>-17.563590655542427</v>
      </c>
      <c r="AQ225" s="71">
        <v>-6.4473118574504662</v>
      </c>
      <c r="AR225" s="71">
        <v>52.470393060897024</v>
      </c>
      <c r="AS225" s="71">
        <v>-26.457718123840902</v>
      </c>
      <c r="AT225" s="71">
        <v>19.074639070567589</v>
      </c>
      <c r="AU225" s="71">
        <v>30.579137601550244</v>
      </c>
      <c r="AV225" s="72">
        <v>29.173397168957216</v>
      </c>
      <c r="AW225" s="73">
        <v>-13034.129999999946</v>
      </c>
      <c r="AX225" s="73">
        <v>-48484.479999999952</v>
      </c>
      <c r="AY225" s="73">
        <v>-60198.229999999967</v>
      </c>
      <c r="AZ225" s="73">
        <v>-34116.249999999971</v>
      </c>
      <c r="BA225" s="73">
        <v>-408587.1</v>
      </c>
      <c r="BB225" s="73">
        <v>-110182.51</v>
      </c>
      <c r="BC225" s="73">
        <v>-24054.399999999994</v>
      </c>
      <c r="BD225" s="73">
        <v>-7897.8499999999767</v>
      </c>
      <c r="BE225" s="73">
        <v>83738.449999999953</v>
      </c>
      <c r="BF225" s="73">
        <v>-50307.200000000012</v>
      </c>
      <c r="BG225" s="73">
        <v>23321.719999999972</v>
      </c>
      <c r="BH225" s="73">
        <v>33497.689999999959</v>
      </c>
      <c r="BI225" s="73">
        <v>17717.289999999979</v>
      </c>
      <c r="BJ225" s="71">
        <v>9.2283948237869957</v>
      </c>
      <c r="BK225" s="71">
        <v>5.0761542240605966</v>
      </c>
      <c r="BL225" s="71">
        <v>7.7189628335415588</v>
      </c>
      <c r="BM225" s="71">
        <v>12.486302454048639</v>
      </c>
      <c r="BN225" s="71">
        <v>3.1018573530138047</v>
      </c>
      <c r="BO225" s="71">
        <v>9.5416129274413954</v>
      </c>
      <c r="BP225" s="71">
        <v>17.281400610802848</v>
      </c>
      <c r="BQ225" s="71">
        <v>21.119016373795493</v>
      </c>
      <c r="BR225" s="72">
        <v>7.5500728811165461</v>
      </c>
      <c r="BS225" s="72">
        <v>8.5387597434042544</v>
      </c>
      <c r="BT225" s="71">
        <v>13.606161575811221</v>
      </c>
      <c r="BU225" s="71">
        <v>12.917327994653888</v>
      </c>
      <c r="BV225" s="71">
        <v>16.363216921078134</v>
      </c>
      <c r="BW225" s="71">
        <v>11.335458812919056</v>
      </c>
      <c r="BX225" s="75">
        <v>9181</v>
      </c>
      <c r="BY225" s="75">
        <v>9646</v>
      </c>
      <c r="BZ225" s="75">
        <v>8001</v>
      </c>
      <c r="CA225" s="75">
        <v>8904</v>
      </c>
      <c r="CB225" s="75">
        <v>9660</v>
      </c>
      <c r="CC225" s="75">
        <v>8384</v>
      </c>
      <c r="CD225" s="75">
        <v>8811</v>
      </c>
      <c r="CE225" s="75">
        <v>7566</v>
      </c>
      <c r="CF225" s="75">
        <v>9894</v>
      </c>
      <c r="CG225" s="75">
        <v>9571</v>
      </c>
      <c r="CH225" s="75">
        <v>10080</v>
      </c>
      <c r="CI225" s="75">
        <v>9952</v>
      </c>
      <c r="CJ225" s="75">
        <v>5439</v>
      </c>
      <c r="CK225" s="75">
        <v>61313</v>
      </c>
      <c r="CL225" s="73">
        <v>357714.71000000008</v>
      </c>
      <c r="CM225" s="73">
        <v>379854.39</v>
      </c>
      <c r="CN225" s="73">
        <v>413460.51000000013</v>
      </c>
      <c r="CO225" s="73">
        <v>404460.22000000003</v>
      </c>
      <c r="CP225" s="73">
        <v>430462.16000000003</v>
      </c>
      <c r="CQ225" s="73">
        <v>357091.98</v>
      </c>
      <c r="CR225" s="73">
        <v>402842.41000000009</v>
      </c>
      <c r="CS225" s="73">
        <v>507576.78000000009</v>
      </c>
      <c r="CT225" s="73">
        <v>379433.74000000011</v>
      </c>
      <c r="CU225" s="73">
        <v>365784.57000000007</v>
      </c>
      <c r="CV225" s="73">
        <v>393641.04</v>
      </c>
      <c r="CW225" s="73">
        <v>403369.05000000005</v>
      </c>
      <c r="CX225" s="73">
        <v>398946.83999999991</v>
      </c>
      <c r="CY225" s="77"/>
      <c r="CZ225" s="4">
        <v>954</v>
      </c>
      <c r="DA225" s="76" t="str">
        <f t="shared" si="12"/>
        <v>L954</v>
      </c>
      <c r="DB225" s="71">
        <v>16.081189101522099</v>
      </c>
      <c r="DC225" s="71">
        <v>15.039794904499038</v>
      </c>
      <c r="DD225" s="71">
        <v>15.555843838710532</v>
      </c>
      <c r="DE225" s="71">
        <v>17.457346244831999</v>
      </c>
      <c r="DF225" s="71">
        <v>9.67648830766794</v>
      </c>
      <c r="DG225" s="71">
        <v>8.572917339547633</v>
      </c>
      <c r="DH225" s="71">
        <v>7.1607677883019676</v>
      </c>
      <c r="DI225" s="71">
        <v>5.9594246763808778</v>
      </c>
      <c r="DJ225" s="71">
        <v>4.9959253980470271</v>
      </c>
      <c r="DK225" s="71">
        <v>3.6133423921462078</v>
      </c>
      <c r="DL225" s="71">
        <v>2.8338411930957443</v>
      </c>
      <c r="DM225" s="71">
        <v>2.8540424130985311</v>
      </c>
      <c r="DN225" s="71">
        <v>2.0601045637493316</v>
      </c>
      <c r="DO225" s="71">
        <v>4.2873063244220768</v>
      </c>
      <c r="DQ225" s="71"/>
      <c r="DR225" s="71"/>
      <c r="DS225" s="71"/>
      <c r="DT225" s="71"/>
      <c r="DU225" s="71"/>
      <c r="DV225" s="71"/>
      <c r="DW225" s="71"/>
      <c r="DX225" s="71"/>
      <c r="DY225" s="71"/>
      <c r="DZ225" s="71"/>
      <c r="EA225" s="71"/>
      <c r="EB225" s="71"/>
      <c r="EC225" s="71"/>
      <c r="ED225" s="71"/>
    </row>
    <row r="226" spans="1:134">
      <c r="A226" s="4">
        <v>893</v>
      </c>
      <c r="B226" s="46" t="s">
        <v>2164</v>
      </c>
      <c r="C226" s="65" t="str">
        <f t="shared" si="11"/>
        <v>L893</v>
      </c>
      <c r="D226" s="69">
        <v>237536.55999999994</v>
      </c>
      <c r="E226" s="68">
        <v>2877130.6100000013</v>
      </c>
      <c r="F226" s="69">
        <v>65705.339999999938</v>
      </c>
      <c r="G226" s="69">
        <v>559465.63000000129</v>
      </c>
      <c r="H226" s="70">
        <v>101.9882435721828</v>
      </c>
      <c r="I226" s="70">
        <v>24.139193318613337</v>
      </c>
      <c r="J226" s="69">
        <v>341388.70999999996</v>
      </c>
      <c r="K226" s="69">
        <v>331059.43999999994</v>
      </c>
      <c r="L226" s="69">
        <v>339569.00999999995</v>
      </c>
      <c r="M226" s="69">
        <v>346155.50000000006</v>
      </c>
      <c r="N226" s="69">
        <v>423956.16999999993</v>
      </c>
      <c r="O226" s="69">
        <v>505845.91</v>
      </c>
      <c r="P226" s="69">
        <v>384988.08999999991</v>
      </c>
      <c r="Q226" s="69">
        <v>361157.34</v>
      </c>
      <c r="R226" s="69">
        <v>675492.20000000007</v>
      </c>
      <c r="S226" s="69">
        <v>371889.52999999991</v>
      </c>
      <c r="T226" s="69">
        <v>430160.82</v>
      </c>
      <c r="U226" s="69">
        <v>415906.07000000007</v>
      </c>
      <c r="V226" s="69">
        <v>237536.55999999994</v>
      </c>
      <c r="W226" s="70">
        <v>96.422504806745962</v>
      </c>
      <c r="X226" s="70">
        <v>97.306778885895767</v>
      </c>
      <c r="Y226" s="70">
        <v>96.911249918608945</v>
      </c>
      <c r="Z226" s="71">
        <v>85.539669441023875</v>
      </c>
      <c r="AA226" s="71">
        <v>112.97543642772577</v>
      </c>
      <c r="AB226" s="71">
        <v>106.56508729210088</v>
      </c>
      <c r="AC226" s="71">
        <v>86.947155802232629</v>
      </c>
      <c r="AD226" s="71">
        <v>97.060170215756955</v>
      </c>
      <c r="AE226" s="71">
        <v>94.25521176292952</v>
      </c>
      <c r="AF226" s="71">
        <v>109.8685235582428</v>
      </c>
      <c r="AG226" s="71">
        <v>112.04329826554435</v>
      </c>
      <c r="AH226" s="71">
        <v>119.40498930499754</v>
      </c>
      <c r="AI226" s="71">
        <v>108.57675443245623</v>
      </c>
      <c r="AJ226" s="71">
        <v>-1.0637362171126319</v>
      </c>
      <c r="AK226" s="71">
        <v>-5.423070210704994</v>
      </c>
      <c r="AL226" s="71">
        <v>-5.7066406382876629</v>
      </c>
      <c r="AM226" s="71">
        <v>-6.1069647507303486</v>
      </c>
      <c r="AN226" s="71">
        <v>2.8338929951236214</v>
      </c>
      <c r="AO226" s="71">
        <v>3.6076820438150303</v>
      </c>
      <c r="AP226" s="71">
        <v>-10.001778980908105</v>
      </c>
      <c r="AQ226" s="71">
        <v>22.37022116557581</v>
      </c>
      <c r="AR226" s="71">
        <v>86.568235572198375</v>
      </c>
      <c r="AS226" s="71">
        <v>-24.838935247152161</v>
      </c>
      <c r="AT226" s="71">
        <v>46.202935241970941</v>
      </c>
      <c r="AU226" s="71">
        <v>52.989797837177392</v>
      </c>
      <c r="AV226" s="72">
        <v>38.238301514707238</v>
      </c>
      <c r="AW226" s="73">
        <v>-3670.5199999999022</v>
      </c>
      <c r="AX226" s="73">
        <v>-18983.050000000047</v>
      </c>
      <c r="AY226" s="73">
        <v>-20550.740000000107</v>
      </c>
      <c r="AZ226" s="73">
        <v>-22514.54999999993</v>
      </c>
      <c r="BA226" s="73">
        <v>11736.299999999872</v>
      </c>
      <c r="BB226" s="73">
        <v>30788.180000000109</v>
      </c>
      <c r="BC226" s="73">
        <v>-42784.910000000149</v>
      </c>
      <c r="BD226" s="73">
        <v>66022.349999999977</v>
      </c>
      <c r="BE226" s="73">
        <v>313430.46000000008</v>
      </c>
      <c r="BF226" s="73">
        <v>-122900.59999999998</v>
      </c>
      <c r="BG226" s="73">
        <v>135939.08000000002</v>
      </c>
      <c r="BH226" s="73">
        <v>144053.91000000003</v>
      </c>
      <c r="BI226" s="73">
        <v>65705.339999999938</v>
      </c>
      <c r="BJ226" s="71">
        <v>19.081712840354488</v>
      </c>
      <c r="BK226" s="71">
        <v>14.941149225706891</v>
      </c>
      <c r="BL226" s="71">
        <v>13.608825268358281</v>
      </c>
      <c r="BM226" s="71">
        <v>15.075919479063661</v>
      </c>
      <c r="BN226" s="71">
        <v>9.4923899979459865</v>
      </c>
      <c r="BO226" s="71">
        <v>16.127912834562085</v>
      </c>
      <c r="BP226" s="71">
        <v>20.51467426650915</v>
      </c>
      <c r="BQ226" s="71">
        <v>20.114643629123886</v>
      </c>
      <c r="BR226" s="72">
        <v>10.13845060181611</v>
      </c>
      <c r="BS226" s="72">
        <v>13.533144812356205</v>
      </c>
      <c r="BT226" s="71">
        <v>15.032956636335584</v>
      </c>
      <c r="BU226" s="71">
        <v>15.026722789929554</v>
      </c>
      <c r="BV226" s="71">
        <v>12.48763386282959</v>
      </c>
      <c r="BW226" s="71">
        <v>13.34479981450815</v>
      </c>
      <c r="BX226" s="75">
        <v>13152</v>
      </c>
      <c r="BY226" s="75">
        <v>13110</v>
      </c>
      <c r="BZ226" s="75">
        <v>12710</v>
      </c>
      <c r="CA226" s="75">
        <v>12963</v>
      </c>
      <c r="CB226" s="75">
        <v>14540</v>
      </c>
      <c r="CC226" s="75">
        <v>15395</v>
      </c>
      <c r="CD226" s="75">
        <v>12874</v>
      </c>
      <c r="CE226" s="75">
        <v>12726</v>
      </c>
      <c r="CF226" s="75">
        <v>18030</v>
      </c>
      <c r="CG226" s="75">
        <v>13703</v>
      </c>
      <c r="CH226" s="75">
        <v>15626</v>
      </c>
      <c r="CI226" s="75">
        <v>15272</v>
      </c>
      <c r="CJ226" s="75">
        <v>9033</v>
      </c>
      <c r="CK226" s="75">
        <v>97264</v>
      </c>
      <c r="CL226" s="73">
        <v>495705.27000000008</v>
      </c>
      <c r="CM226" s="73">
        <v>524655.75</v>
      </c>
      <c r="CN226" s="73">
        <v>625792.34000000008</v>
      </c>
      <c r="CO226" s="73">
        <v>572499.58000000031</v>
      </c>
      <c r="CP226" s="73">
        <v>766689.33000000007</v>
      </c>
      <c r="CQ226" s="73">
        <v>582125.49999999988</v>
      </c>
      <c r="CR226" s="73">
        <v>546329.77</v>
      </c>
      <c r="CS226" s="73">
        <v>686230.74000000011</v>
      </c>
      <c r="CT226" s="73">
        <v>515747.76999999996</v>
      </c>
      <c r="CU226" s="73">
        <v>564915.50999999989</v>
      </c>
      <c r="CV226" s="73">
        <v>673757.78</v>
      </c>
      <c r="CW226" s="73">
        <v>640648.52000000014</v>
      </c>
      <c r="CX226" s="73">
        <v>620583.45000000007</v>
      </c>
      <c r="CY226" s="77"/>
      <c r="CZ226" s="4">
        <v>893</v>
      </c>
      <c r="DA226" s="76" t="str">
        <f t="shared" si="12"/>
        <v>L893</v>
      </c>
      <c r="DB226" s="71">
        <v>1.0235410517276726</v>
      </c>
      <c r="DC226" s="71">
        <v>0.95335866919499579</v>
      </c>
      <c r="DD226" s="71">
        <v>0.57204417504141092</v>
      </c>
      <c r="DE226" s="71">
        <v>0.95481172732364439</v>
      </c>
      <c r="DF226" s="71">
        <v>0.38456663806915842</v>
      </c>
      <c r="DG226" s="71">
        <v>0.78487768857539286</v>
      </c>
      <c r="DH226" s="71">
        <v>0.3841704417328935</v>
      </c>
      <c r="DI226" s="71">
        <v>0.52474462452273107</v>
      </c>
      <c r="DJ226" s="71">
        <v>0.34975493251722223</v>
      </c>
      <c r="DK226" s="71">
        <v>0.30769072893630756</v>
      </c>
      <c r="DL226" s="71">
        <v>0.1936490872707114</v>
      </c>
      <c r="DM226" s="71">
        <v>0.24078501109716685</v>
      </c>
      <c r="DN226" s="71">
        <v>0.27046335477977962</v>
      </c>
      <c r="DO226" s="71">
        <v>0.32545045845504056</v>
      </c>
      <c r="DQ226" s="71"/>
      <c r="DR226" s="71"/>
      <c r="DS226" s="71"/>
      <c r="DT226" s="71"/>
      <c r="DU226" s="71"/>
      <c r="DV226" s="71"/>
      <c r="DW226" s="71"/>
      <c r="DX226" s="71"/>
      <c r="DY226" s="71"/>
      <c r="DZ226" s="71"/>
      <c r="EA226" s="71"/>
      <c r="EB226" s="71"/>
      <c r="EC226" s="71"/>
      <c r="ED226" s="71"/>
    </row>
    <row r="227" spans="1:134">
      <c r="A227" s="4">
        <v>293</v>
      </c>
      <c r="B227" s="46" t="s">
        <v>2171</v>
      </c>
      <c r="C227" s="65" t="str">
        <f t="shared" si="11"/>
        <v>L293</v>
      </c>
      <c r="D227" s="69">
        <v>398023.23</v>
      </c>
      <c r="E227" s="68">
        <v>4935493.870000001</v>
      </c>
      <c r="F227" s="69">
        <v>5370.2099999999045</v>
      </c>
      <c r="G227" s="69">
        <v>273932.20000000205</v>
      </c>
      <c r="H227" s="70">
        <v>86.259606724495839</v>
      </c>
      <c r="I227" s="70">
        <v>5.8764040764047731</v>
      </c>
      <c r="J227" s="69">
        <v>794730.35000000021</v>
      </c>
      <c r="K227" s="69">
        <v>717534.40999999992</v>
      </c>
      <c r="L227" s="69">
        <v>701356.75</v>
      </c>
      <c r="M227" s="69">
        <v>885266.71999999986</v>
      </c>
      <c r="N227" s="69">
        <v>943557.07</v>
      </c>
      <c r="O227" s="69">
        <v>1273398.8700000001</v>
      </c>
      <c r="P227" s="69">
        <v>721741.1599999998</v>
      </c>
      <c r="Q227" s="69">
        <v>654476.78</v>
      </c>
      <c r="R227" s="69">
        <v>1124346.1400000001</v>
      </c>
      <c r="S227" s="69">
        <v>643200.99999999977</v>
      </c>
      <c r="T227" s="69">
        <v>676289.03999999992</v>
      </c>
      <c r="U227" s="69">
        <v>717416.52000000014</v>
      </c>
      <c r="V227" s="69">
        <v>398023.23</v>
      </c>
      <c r="W227" s="70">
        <v>106.37851694232113</v>
      </c>
      <c r="X227" s="70">
        <v>99.169931641498394</v>
      </c>
      <c r="Y227" s="70">
        <v>95.472223260024464</v>
      </c>
      <c r="Z227" s="71">
        <v>93.919289770420562</v>
      </c>
      <c r="AA227" s="71">
        <v>95.654261135076467</v>
      </c>
      <c r="AB227" s="71">
        <v>94.232853033442481</v>
      </c>
      <c r="AC227" s="71">
        <v>81.514581544211737</v>
      </c>
      <c r="AD227" s="71">
        <v>82.261856322379899</v>
      </c>
      <c r="AE227" s="71">
        <v>97.450805752567476</v>
      </c>
      <c r="AF227" s="71">
        <v>93.151057427233454</v>
      </c>
      <c r="AG227" s="71">
        <v>77.309514157694522</v>
      </c>
      <c r="AH227" s="71">
        <v>87.318602427915863</v>
      </c>
      <c r="AI227" s="71">
        <v>79.601460349556817</v>
      </c>
      <c r="AJ227" s="71">
        <v>-5.903825779233518</v>
      </c>
      <c r="AK227" s="71">
        <v>-1.8069111482060363</v>
      </c>
      <c r="AL227" s="71">
        <v>-11.490304303210753</v>
      </c>
      <c r="AM227" s="71">
        <v>-13.543152480874044</v>
      </c>
      <c r="AN227" s="71">
        <v>-14.060481531120628</v>
      </c>
      <c r="AO227" s="71">
        <v>-9.1274493292666357</v>
      </c>
      <c r="AP227" s="71">
        <v>-14.608365683365799</v>
      </c>
      <c r="AQ227" s="71">
        <v>5.5061170973739193</v>
      </c>
      <c r="AR227" s="71">
        <v>80.39222009572542</v>
      </c>
      <c r="AS227" s="71">
        <v>-26.54674421119698</v>
      </c>
      <c r="AT227" s="71">
        <v>1.5213101532142392</v>
      </c>
      <c r="AU227" s="71">
        <v>12.398254035010691</v>
      </c>
      <c r="AV227" s="72">
        <v>1.3676731685394738</v>
      </c>
      <c r="AW227" s="73">
        <v>-49863.339999999851</v>
      </c>
      <c r="AX227" s="73">
        <v>-13203.79000000027</v>
      </c>
      <c r="AY227" s="73">
        <v>-91049.939999999828</v>
      </c>
      <c r="AZ227" s="73">
        <v>-138673.83000000031</v>
      </c>
      <c r="BA227" s="73">
        <v>-154374.45999999985</v>
      </c>
      <c r="BB227" s="73">
        <v>-93940.209999999963</v>
      </c>
      <c r="BC227" s="73">
        <v>-123471.80000000016</v>
      </c>
      <c r="BD227" s="73">
        <v>34155.610000000219</v>
      </c>
      <c r="BE227" s="73">
        <v>501067.52000000014</v>
      </c>
      <c r="BF227" s="73">
        <v>-232459.30000000005</v>
      </c>
      <c r="BG227" s="73">
        <v>10134.279999999912</v>
      </c>
      <c r="BH227" s="73">
        <v>79135.680000000168</v>
      </c>
      <c r="BI227" s="73">
        <v>5370.2099999999045</v>
      </c>
      <c r="BJ227" s="71">
        <v>21.818321719500254</v>
      </c>
      <c r="BK227" s="71">
        <v>12.272264787718335</v>
      </c>
      <c r="BL227" s="71">
        <v>10.057884078334791</v>
      </c>
      <c r="BM227" s="71">
        <v>13.68046023683382</v>
      </c>
      <c r="BN227" s="71">
        <v>5.425532433647934</v>
      </c>
      <c r="BO227" s="71">
        <v>9.0677069217831203</v>
      </c>
      <c r="BP227" s="71">
        <v>22.161951644067578</v>
      </c>
      <c r="BQ227" s="71">
        <v>23.115829453878209</v>
      </c>
      <c r="BR227" s="72">
        <v>18.381747033016449</v>
      </c>
      <c r="BS227" s="72">
        <v>15.685027829076859</v>
      </c>
      <c r="BT227" s="71">
        <v>15.656529464684674</v>
      </c>
      <c r="BU227" s="71">
        <v>18.926284133951135</v>
      </c>
      <c r="BV227" s="71">
        <v>16.741918737229202</v>
      </c>
      <c r="BW227" s="71">
        <v>17.256227868430937</v>
      </c>
      <c r="BX227" s="75">
        <v>15870</v>
      </c>
      <c r="BY227" s="75">
        <v>13805</v>
      </c>
      <c r="BZ227" s="75">
        <v>12764</v>
      </c>
      <c r="CA227" s="75">
        <v>14453</v>
      </c>
      <c r="CB227" s="75">
        <v>15487</v>
      </c>
      <c r="CC227" s="75">
        <v>18282</v>
      </c>
      <c r="CD227" s="75">
        <v>12558</v>
      </c>
      <c r="CE227" s="75">
        <v>11883</v>
      </c>
      <c r="CF227" s="75">
        <v>16191</v>
      </c>
      <c r="CG227" s="75">
        <v>12215</v>
      </c>
      <c r="CH227" s="75">
        <v>12318</v>
      </c>
      <c r="CI227" s="75">
        <v>13656</v>
      </c>
      <c r="CJ227" s="75">
        <v>8423</v>
      </c>
      <c r="CK227" s="75">
        <v>87244</v>
      </c>
      <c r="CL227" s="73">
        <v>1846204.1599999997</v>
      </c>
      <c r="CM227" s="73">
        <v>1682371.79</v>
      </c>
      <c r="CN227" s="73">
        <v>1786501.7000000002</v>
      </c>
      <c r="CO227" s="73">
        <v>1865747.42</v>
      </c>
      <c r="CP227" s="73">
        <v>2262627.9900000002</v>
      </c>
      <c r="CQ227" s="73">
        <v>1842406.4000000008</v>
      </c>
      <c r="CR227" s="73">
        <v>1902799.1699999997</v>
      </c>
      <c r="CS227" s="73">
        <v>2021305.8300000005</v>
      </c>
      <c r="CT227" s="73">
        <v>1732937.0699999996</v>
      </c>
      <c r="CU227" s="73">
        <v>1658049.6799999995</v>
      </c>
      <c r="CV227" s="73">
        <v>1693358.6799999997</v>
      </c>
      <c r="CW227" s="73">
        <v>1549706.2899999998</v>
      </c>
      <c r="CX227" s="73">
        <v>1629111.4799999997</v>
      </c>
      <c r="CY227" s="77"/>
      <c r="CZ227" s="4">
        <v>293</v>
      </c>
      <c r="DA227" s="76" t="str">
        <f t="shared" si="12"/>
        <v>L293</v>
      </c>
      <c r="DB227" s="71">
        <v>2.1424590481285701</v>
      </c>
      <c r="DC227" s="71">
        <v>2.313162052288932</v>
      </c>
      <c r="DD227" s="71">
        <v>0.82198888170356921</v>
      </c>
      <c r="DE227" s="71">
        <v>1.0079890970214949</v>
      </c>
      <c r="DF227" s="71">
        <v>1.0790719293789035</v>
      </c>
      <c r="DG227" s="71">
        <v>0.92142580538202079</v>
      </c>
      <c r="DH227" s="71">
        <v>1.7386604840402078</v>
      </c>
      <c r="DI227" s="71">
        <v>0.70337629176170469</v>
      </c>
      <c r="DJ227" s="71">
        <v>0.70535447879999236</v>
      </c>
      <c r="DK227" s="71">
        <v>0.31219928573193056</v>
      </c>
      <c r="DL227" s="71">
        <v>0.89679826711097155</v>
      </c>
      <c r="DM227" s="71">
        <v>1.4605176718270041</v>
      </c>
      <c r="DN227" s="72">
        <v>0.26179792831195769</v>
      </c>
      <c r="DO227" s="71">
        <v>0.9064204229496402</v>
      </c>
      <c r="DQ227" s="71"/>
      <c r="DR227" s="71"/>
      <c r="DS227" s="71"/>
      <c r="DT227" s="71"/>
      <c r="DU227" s="71"/>
      <c r="DV227" s="71"/>
      <c r="DW227" s="71"/>
      <c r="DX227" s="71"/>
      <c r="DY227" s="71"/>
      <c r="DZ227" s="71"/>
      <c r="EA227" s="71"/>
      <c r="EB227" s="71"/>
      <c r="EC227" s="71"/>
      <c r="ED227" s="71"/>
    </row>
    <row r="228" spans="1:134">
      <c r="A228" s="4">
        <v>291</v>
      </c>
      <c r="B228" s="46" t="s">
        <v>2180</v>
      </c>
      <c r="C228" s="65" t="str">
        <f t="shared" si="11"/>
        <v>L291</v>
      </c>
      <c r="D228" s="69">
        <v>520279.19</v>
      </c>
      <c r="E228" s="68">
        <v>5856684.75</v>
      </c>
      <c r="F228" s="69">
        <v>14471.320000000007</v>
      </c>
      <c r="G228" s="69">
        <v>619518.42000000179</v>
      </c>
      <c r="H228" s="70">
        <v>91.007746245798899</v>
      </c>
      <c r="I228" s="70">
        <v>11.829267603192628</v>
      </c>
      <c r="J228" s="69">
        <v>985592.4800000001</v>
      </c>
      <c r="K228" s="69">
        <v>802494.6</v>
      </c>
      <c r="L228" s="69">
        <v>750357.8</v>
      </c>
      <c r="M228" s="69">
        <v>1055905.21</v>
      </c>
      <c r="N228" s="69">
        <v>1193637.3500000001</v>
      </c>
      <c r="O228" s="69">
        <v>1352233.62</v>
      </c>
      <c r="P228" s="69">
        <v>759903.13</v>
      </c>
      <c r="Q228" s="69">
        <v>733653.80999999982</v>
      </c>
      <c r="R228" s="69">
        <v>1517412.54</v>
      </c>
      <c r="S228" s="69">
        <v>684313.26999999979</v>
      </c>
      <c r="T228" s="69">
        <v>806152.20000000007</v>
      </c>
      <c r="U228" s="69">
        <v>834970.60999999987</v>
      </c>
      <c r="V228" s="69">
        <v>520279.19</v>
      </c>
      <c r="W228" s="70">
        <v>125.48026726069838</v>
      </c>
      <c r="X228" s="70">
        <v>99.977638620398977</v>
      </c>
      <c r="Y228" s="70">
        <v>96.539972214403235</v>
      </c>
      <c r="Z228" s="71">
        <v>110.02915590476753</v>
      </c>
      <c r="AA228" s="71">
        <v>104.49502219754207</v>
      </c>
      <c r="AB228" s="71">
        <v>97.160620931838736</v>
      </c>
      <c r="AC228" s="71">
        <v>85.985898162582501</v>
      </c>
      <c r="AD228" s="71">
        <v>96.79167955522577</v>
      </c>
      <c r="AE228" s="71">
        <v>105.46030403718092</v>
      </c>
      <c r="AF228" s="71">
        <v>85.356146423063919</v>
      </c>
      <c r="AG228" s="71">
        <v>81.110856078262685</v>
      </c>
      <c r="AH228" s="71">
        <v>91.268764206729102</v>
      </c>
      <c r="AI228" s="71">
        <v>80.745516813456504</v>
      </c>
      <c r="AJ228" s="71">
        <v>16.981886553125115</v>
      </c>
      <c r="AK228" s="71">
        <v>8.047422110512791</v>
      </c>
      <c r="AL228" s="71">
        <v>-15.163599139345996</v>
      </c>
      <c r="AM228" s="71">
        <v>-1.9752970983744955</v>
      </c>
      <c r="AN228" s="71">
        <v>-1.4683749217718867</v>
      </c>
      <c r="AO228" s="71">
        <v>2.8827200997509905</v>
      </c>
      <c r="AP228" s="71">
        <v>-10.901787910828221</v>
      </c>
      <c r="AQ228" s="71">
        <v>22.500678955631372</v>
      </c>
      <c r="AR228" s="71">
        <v>113.26194434454564</v>
      </c>
      <c r="AS228" s="71">
        <v>-38.181372066160904</v>
      </c>
      <c r="AT228" s="71">
        <v>6.2298935125146615</v>
      </c>
      <c r="AU228" s="71">
        <v>18.906374595748577</v>
      </c>
      <c r="AV228" s="72">
        <v>2.8610310076828238</v>
      </c>
      <c r="AW228" s="73">
        <v>143075.31000000029</v>
      </c>
      <c r="AX228" s="73">
        <v>59770.170000000158</v>
      </c>
      <c r="AY228" s="73">
        <v>-134118.42999999982</v>
      </c>
      <c r="AZ228" s="73">
        <v>-21277.559999999823</v>
      </c>
      <c r="BA228" s="73">
        <v>-17788.270000000019</v>
      </c>
      <c r="BB228" s="73">
        <v>49670.020000000019</v>
      </c>
      <c r="BC228" s="73">
        <v>-92979.449999999953</v>
      </c>
      <c r="BD228" s="73">
        <v>134756.06000000006</v>
      </c>
      <c r="BE228" s="73">
        <v>805887.30999999994</v>
      </c>
      <c r="BF228" s="73">
        <v>-422656.09000000008</v>
      </c>
      <c r="BG228" s="73">
        <v>47277.110000000219</v>
      </c>
      <c r="BH228" s="73">
        <v>132762.1599999998</v>
      </c>
      <c r="BI228" s="73">
        <v>14471.320000000007</v>
      </c>
      <c r="BJ228" s="71">
        <v>16.018586191757787</v>
      </c>
      <c r="BK228" s="71">
        <v>12.710420571316631</v>
      </c>
      <c r="BL228" s="71">
        <v>12.96959497013833</v>
      </c>
      <c r="BM228" s="71">
        <v>12.14135615556933</v>
      </c>
      <c r="BN228" s="71">
        <v>-0.79786031754746967</v>
      </c>
      <c r="BO228" s="71">
        <v>8.7805648168547776</v>
      </c>
      <c r="BP228" s="71">
        <v>24.239223025383659</v>
      </c>
      <c r="BQ228" s="71">
        <v>23.890442103037042</v>
      </c>
      <c r="BR228" s="72">
        <v>10.421293296018142</v>
      </c>
      <c r="BS228" s="72">
        <v>17.789586311867843</v>
      </c>
      <c r="BT228" s="71">
        <v>17.757613540414482</v>
      </c>
      <c r="BU228" s="71">
        <v>17.48545328701444</v>
      </c>
      <c r="BV228" s="71">
        <v>14.031937094489638</v>
      </c>
      <c r="BW228" s="71">
        <v>15.542150120227937</v>
      </c>
      <c r="BX228" s="75">
        <v>21888</v>
      </c>
      <c r="BY228" s="75">
        <v>17733</v>
      </c>
      <c r="BZ228" s="75">
        <v>16389</v>
      </c>
      <c r="CA228" s="75">
        <v>19278</v>
      </c>
      <c r="CB228" s="75">
        <v>20370</v>
      </c>
      <c r="CC228" s="75">
        <v>23538</v>
      </c>
      <c r="CD228" s="75">
        <v>15934</v>
      </c>
      <c r="CE228" s="75">
        <v>15466</v>
      </c>
      <c r="CF228" s="75">
        <v>21531</v>
      </c>
      <c r="CG228" s="75">
        <v>14853</v>
      </c>
      <c r="CH228" s="75">
        <v>16080</v>
      </c>
      <c r="CI228" s="75">
        <v>18278</v>
      </c>
      <c r="CJ228" s="75">
        <v>11885</v>
      </c>
      <c r="CK228" s="75">
        <v>114027</v>
      </c>
      <c r="CL228" s="73">
        <v>1030227.38</v>
      </c>
      <c r="CM228" s="73">
        <v>1048233.1000000002</v>
      </c>
      <c r="CN228" s="73">
        <v>1413651.2199999997</v>
      </c>
      <c r="CO228" s="73">
        <v>1390869.0599999996</v>
      </c>
      <c r="CP228" s="73">
        <v>1360214.51</v>
      </c>
      <c r="CQ228" s="73">
        <v>1146035.78</v>
      </c>
      <c r="CR228" s="73">
        <v>1007358.9000000005</v>
      </c>
      <c r="CS228" s="73">
        <v>1204086.5899999999</v>
      </c>
      <c r="CT228" s="73">
        <v>1035687.2500000001</v>
      </c>
      <c r="CU228" s="73">
        <v>1007165.7099999998</v>
      </c>
      <c r="CV228" s="73">
        <v>959697.29999999981</v>
      </c>
      <c r="CW228" s="73">
        <v>1007742.7200000002</v>
      </c>
      <c r="CX228" s="73">
        <v>951673.65</v>
      </c>
      <c r="CY228" s="77"/>
      <c r="CZ228" s="4">
        <v>291</v>
      </c>
      <c r="DA228" s="76" t="str">
        <f t="shared" si="12"/>
        <v>L291</v>
      </c>
      <c r="DB228" s="71">
        <v>2.0825517119753152</v>
      </c>
      <c r="DC228" s="71">
        <v>2.805153941103006</v>
      </c>
      <c r="DD228" s="71">
        <v>0.86874065218079177</v>
      </c>
      <c r="DE228" s="71">
        <v>0.96695412587213481</v>
      </c>
      <c r="DF228" s="71">
        <v>0.67081470794458031</v>
      </c>
      <c r="DG228" s="71">
        <v>0.51790557926973857</v>
      </c>
      <c r="DH228" s="71">
        <v>0.60502627177002954</v>
      </c>
      <c r="DI228" s="71">
        <v>0.24944457704909112</v>
      </c>
      <c r="DJ228" s="71">
        <v>0.27935947497321034</v>
      </c>
      <c r="DK228" s="71">
        <v>0.18496157862033399</v>
      </c>
      <c r="DL228" s="71">
        <v>0.14326338802920727</v>
      </c>
      <c r="DM228" s="71">
        <v>0.11397261951129034</v>
      </c>
      <c r="DN228" s="71">
        <v>6.2502507902147869E-2</v>
      </c>
      <c r="DO228" s="71">
        <v>0.24519562625489971</v>
      </c>
      <c r="DQ228" s="71"/>
      <c r="DR228" s="71"/>
      <c r="DS228" s="71"/>
      <c r="DT228" s="71"/>
      <c r="DU228" s="71"/>
      <c r="DV228" s="71"/>
      <c r="DW228" s="71"/>
      <c r="DX228" s="71"/>
      <c r="DY228" s="71"/>
      <c r="DZ228" s="71"/>
      <c r="EA228" s="71"/>
      <c r="EB228" s="71"/>
      <c r="EC228" s="71"/>
      <c r="ED228" s="71"/>
    </row>
    <row r="229" spans="1:134">
      <c r="A229" s="4">
        <v>865</v>
      </c>
      <c r="B229" s="46" t="s">
        <v>2189</v>
      </c>
      <c r="C229" s="65" t="str">
        <f t="shared" si="11"/>
        <v>L865</v>
      </c>
      <c r="D229" s="69">
        <v>296816.86</v>
      </c>
      <c r="E229" s="68">
        <v>3431086.23</v>
      </c>
      <c r="F229" s="69">
        <v>51733.679999999993</v>
      </c>
      <c r="G229" s="69">
        <v>370699</v>
      </c>
      <c r="H229" s="70">
        <v>91.792917086427138</v>
      </c>
      <c r="I229" s="70">
        <v>12.112813580129856</v>
      </c>
      <c r="J229" s="69">
        <v>453710.77</v>
      </c>
      <c r="K229" s="69">
        <v>477941.37999999995</v>
      </c>
      <c r="L229" s="69">
        <v>453141.67999999993</v>
      </c>
      <c r="M229" s="69">
        <v>505626.10999999993</v>
      </c>
      <c r="N229" s="69">
        <v>552518.81999999995</v>
      </c>
      <c r="O229" s="69">
        <v>706415.50999999989</v>
      </c>
      <c r="P229" s="69">
        <v>426324.45999999996</v>
      </c>
      <c r="Q229" s="69">
        <v>424688.19999999995</v>
      </c>
      <c r="R229" s="69">
        <v>848139.91</v>
      </c>
      <c r="S229" s="69">
        <v>452832.56999999995</v>
      </c>
      <c r="T229" s="69">
        <v>493006.15999999992</v>
      </c>
      <c r="U229" s="69">
        <v>489278.06999999995</v>
      </c>
      <c r="V229" s="69">
        <v>296816.86</v>
      </c>
      <c r="W229" s="70">
        <v>96.170255983120043</v>
      </c>
      <c r="X229" s="70">
        <v>102.58838963749497</v>
      </c>
      <c r="Y229" s="70">
        <v>94.717849825742391</v>
      </c>
      <c r="Z229" s="71">
        <v>89.444068351205289</v>
      </c>
      <c r="AA229" s="71">
        <v>97.719214133157379</v>
      </c>
      <c r="AB229" s="71">
        <v>95.095909064891174</v>
      </c>
      <c r="AC229" s="71">
        <v>83.940611173993375</v>
      </c>
      <c r="AD229" s="71">
        <v>84.498919917808337</v>
      </c>
      <c r="AE229" s="71">
        <v>94.369458154678625</v>
      </c>
      <c r="AF229" s="71">
        <v>98.324692286421865</v>
      </c>
      <c r="AG229" s="71">
        <v>89.265639984852015</v>
      </c>
      <c r="AH229" s="71">
        <v>95.127755039449539</v>
      </c>
      <c r="AI229" s="71">
        <v>98.463145608075124</v>
      </c>
      <c r="AJ229" s="71">
        <v>-2.1145389770027556</v>
      </c>
      <c r="AK229" s="71">
        <v>-1.8748090507241577</v>
      </c>
      <c r="AL229" s="71">
        <v>-9.4275689273552672</v>
      </c>
      <c r="AM229" s="71">
        <v>-10.061237201397532</v>
      </c>
      <c r="AN229" s="71">
        <v>-12.167348741469342</v>
      </c>
      <c r="AO229" s="71">
        <v>-9.031009648630949</v>
      </c>
      <c r="AP229" s="71">
        <v>-11.2462125927008</v>
      </c>
      <c r="AQ229" s="71">
        <v>7.5336899725934714</v>
      </c>
      <c r="AR229" s="71">
        <v>79.966495681431752</v>
      </c>
      <c r="AS229" s="71">
        <v>-28.119641901558424</v>
      </c>
      <c r="AT229" s="71">
        <v>17.241494770904421</v>
      </c>
      <c r="AU229" s="71">
        <v>16.978965651112432</v>
      </c>
      <c r="AV229" s="72">
        <v>21.108621162823169</v>
      </c>
      <c r="AW229" s="73">
        <v>-9801.140000000014</v>
      </c>
      <c r="AX229" s="73">
        <v>-9131.6900000000023</v>
      </c>
      <c r="AY229" s="73">
        <v>-47166.94</v>
      </c>
      <c r="AZ229" s="73">
        <v>-56563.199999999895</v>
      </c>
      <c r="BA229" s="73">
        <v>-76539.75</v>
      </c>
      <c r="BB229" s="73">
        <v>-54625.650000000023</v>
      </c>
      <c r="BC229" s="73">
        <v>-54020.630000000005</v>
      </c>
      <c r="BD229" s="73">
        <v>29753.179999999877</v>
      </c>
      <c r="BE229" s="73">
        <v>376863.35000000015</v>
      </c>
      <c r="BF229" s="73">
        <v>-177148.39</v>
      </c>
      <c r="BG229" s="73">
        <v>72501.319999999949</v>
      </c>
      <c r="BH229" s="73">
        <v>71016.490000000107</v>
      </c>
      <c r="BI229" s="73">
        <v>51733.679999999993</v>
      </c>
      <c r="BJ229" s="71">
        <v>20.785071063564281</v>
      </c>
      <c r="BK229" s="71">
        <v>18.251494208233549</v>
      </c>
      <c r="BL229" s="71">
        <v>18.760625622055439</v>
      </c>
      <c r="BM229" s="71">
        <v>17.01219232005668</v>
      </c>
      <c r="BN229" s="71">
        <v>11.130813179035004</v>
      </c>
      <c r="BO229" s="71">
        <v>15.313718888747307</v>
      </c>
      <c r="BP229" s="71">
        <v>21.307831641113399</v>
      </c>
      <c r="BQ229" s="71">
        <v>23.729811385611121</v>
      </c>
      <c r="BR229" s="72">
        <v>12.060283423371683</v>
      </c>
      <c r="BS229" s="72">
        <v>16.066701513131822</v>
      </c>
      <c r="BT229" s="71">
        <v>17.388697263418319</v>
      </c>
      <c r="BU229" s="71">
        <v>17.009665875596198</v>
      </c>
      <c r="BV229" s="71">
        <v>14.533466708741514</v>
      </c>
      <c r="BW229" s="71">
        <v>15.352738985621141</v>
      </c>
      <c r="BX229" s="75">
        <v>16449</v>
      </c>
      <c r="BY229" s="75">
        <v>17585</v>
      </c>
      <c r="BZ229" s="75">
        <v>16966</v>
      </c>
      <c r="CA229" s="75">
        <v>17021</v>
      </c>
      <c r="CB229" s="75">
        <v>18014</v>
      </c>
      <c r="CC229" s="75">
        <v>19835</v>
      </c>
      <c r="CD229" s="75">
        <v>14647</v>
      </c>
      <c r="CE229" s="75">
        <v>14848</v>
      </c>
      <c r="CF229" s="75">
        <v>20264</v>
      </c>
      <c r="CG229" s="75">
        <v>15916</v>
      </c>
      <c r="CH229" s="75">
        <v>17057</v>
      </c>
      <c r="CI229" s="75">
        <v>17029</v>
      </c>
      <c r="CJ229" s="75">
        <v>9885</v>
      </c>
      <c r="CK229" s="75">
        <v>109646</v>
      </c>
      <c r="CL229" s="73">
        <v>721494.16999999981</v>
      </c>
      <c r="CM229" s="73">
        <v>664187.22</v>
      </c>
      <c r="CN229" s="73">
        <v>780994.06999999983</v>
      </c>
      <c r="CO229" s="73">
        <v>880253.39</v>
      </c>
      <c r="CP229" s="73">
        <v>1015237.7</v>
      </c>
      <c r="CQ229" s="73">
        <v>772637.7</v>
      </c>
      <c r="CR229" s="73">
        <v>608492.35000000009</v>
      </c>
      <c r="CS229" s="73">
        <v>1079288.98</v>
      </c>
      <c r="CT229" s="73">
        <v>828632.91999999969</v>
      </c>
      <c r="CU229" s="73">
        <v>691654.26000000013</v>
      </c>
      <c r="CV229" s="73">
        <v>868329.90000000014</v>
      </c>
      <c r="CW229" s="73">
        <v>861584.72000000009</v>
      </c>
      <c r="CX229" s="73">
        <v>818643.45</v>
      </c>
      <c r="CY229" s="77"/>
      <c r="CZ229" s="4">
        <v>865</v>
      </c>
      <c r="DA229" s="76" t="str">
        <f t="shared" si="12"/>
        <v>L865</v>
      </c>
      <c r="DB229" s="71">
        <v>1.6528648099903807</v>
      </c>
      <c r="DC229" s="71">
        <v>1.0527789493910538</v>
      </c>
      <c r="DD229" s="71">
        <v>0.48041467076669553</v>
      </c>
      <c r="DE229" s="71">
        <v>0.75564048072646084</v>
      </c>
      <c r="DF229" s="71">
        <v>0.78203974419004374</v>
      </c>
      <c r="DG229" s="71">
        <v>0.40470962992738296</v>
      </c>
      <c r="DH229" s="71">
        <v>0.4177704367110468</v>
      </c>
      <c r="DI229" s="71">
        <v>0.44250928088722974</v>
      </c>
      <c r="DJ229" s="71">
        <v>0.30920501405920559</v>
      </c>
      <c r="DK229" s="71">
        <v>0.23983510223253166</v>
      </c>
      <c r="DL229" s="71">
        <v>0.83339927621674981</v>
      </c>
      <c r="DM229" s="71">
        <v>0.27135995137718005</v>
      </c>
      <c r="DN229" s="71">
        <v>0.29878391839050567</v>
      </c>
      <c r="DO229" s="71">
        <v>0.40208237696695798</v>
      </c>
      <c r="DQ229" s="71"/>
      <c r="DR229" s="71"/>
      <c r="DS229" s="71"/>
      <c r="DT229" s="71"/>
      <c r="DU229" s="71"/>
      <c r="DV229" s="71"/>
      <c r="DW229" s="71"/>
      <c r="DX229" s="71"/>
      <c r="DY229" s="71"/>
      <c r="DZ229" s="71"/>
      <c r="EA229" s="71"/>
      <c r="EB229" s="71"/>
      <c r="EC229" s="71"/>
      <c r="ED229" s="71"/>
    </row>
    <row r="230" spans="1:134">
      <c r="A230" s="4">
        <v>295</v>
      </c>
      <c r="B230" s="46" t="s">
        <v>2197</v>
      </c>
      <c r="C230" s="65" t="str">
        <f t="shared" si="11"/>
        <v>L295</v>
      </c>
      <c r="D230" s="69">
        <v>518537.20000000007</v>
      </c>
      <c r="E230" s="68">
        <v>6132439.5199999986</v>
      </c>
      <c r="F230" s="69">
        <v>73941.170000000042</v>
      </c>
      <c r="G230" s="69">
        <v>380149.38000000082</v>
      </c>
      <c r="H230" s="70">
        <v>86.617326790648789</v>
      </c>
      <c r="I230" s="70">
        <v>6.6086614330618687</v>
      </c>
      <c r="J230" s="69">
        <v>887524.34000000008</v>
      </c>
      <c r="K230" s="69">
        <v>820855.19000000006</v>
      </c>
      <c r="L230" s="69">
        <v>920880.42000000016</v>
      </c>
      <c r="M230" s="69">
        <v>985911.18000000017</v>
      </c>
      <c r="N230" s="69">
        <v>1232241.1299999999</v>
      </c>
      <c r="O230" s="69">
        <v>1481279.0300000003</v>
      </c>
      <c r="P230" s="69">
        <v>849027.71</v>
      </c>
      <c r="Q230" s="69">
        <v>851774.79</v>
      </c>
      <c r="R230" s="69">
        <v>1455859.36</v>
      </c>
      <c r="S230" s="69">
        <v>718995.14</v>
      </c>
      <c r="T230" s="69">
        <v>839082.32999999984</v>
      </c>
      <c r="U230" s="69">
        <v>899162.98999999987</v>
      </c>
      <c r="V230" s="69">
        <v>518537.20000000007</v>
      </c>
      <c r="W230" s="70">
        <v>105.7891722148248</v>
      </c>
      <c r="X230" s="70">
        <v>94.793665917706932</v>
      </c>
      <c r="Y230" s="70">
        <v>107.86335404551717</v>
      </c>
      <c r="Z230" s="71">
        <v>93.400302153703677</v>
      </c>
      <c r="AA230" s="71">
        <v>107.73595645491214</v>
      </c>
      <c r="AB230" s="71">
        <v>95.457527420422792</v>
      </c>
      <c r="AC230" s="71">
        <v>79.950304550339354</v>
      </c>
      <c r="AD230" s="71">
        <v>80.720244561870018</v>
      </c>
      <c r="AE230" s="71">
        <v>93.82207660210716</v>
      </c>
      <c r="AF230" s="71">
        <v>83.831123245690577</v>
      </c>
      <c r="AG230" s="71">
        <v>83.008763404163403</v>
      </c>
      <c r="AH230" s="71">
        <v>91.058058051469942</v>
      </c>
      <c r="AI230" s="71">
        <v>93.418645395411744</v>
      </c>
      <c r="AJ230" s="71">
        <v>14.247066827230338</v>
      </c>
      <c r="AK230" s="71">
        <v>4.2935841320357548</v>
      </c>
      <c r="AL230" s="71">
        <v>18.020037149996359</v>
      </c>
      <c r="AM230" s="71">
        <v>-1.1112714269228774</v>
      </c>
      <c r="AN230" s="71">
        <v>7.7389744377136749</v>
      </c>
      <c r="AO230" s="71">
        <v>3.7752132746385003</v>
      </c>
      <c r="AP230" s="71">
        <v>-14.669863249702541</v>
      </c>
      <c r="AQ230" s="71">
        <v>2.6198386524544315</v>
      </c>
      <c r="AR230" s="71">
        <v>87.639144450911346</v>
      </c>
      <c r="AS230" s="71">
        <v>-39.147178933860175</v>
      </c>
      <c r="AT230" s="71">
        <v>10.081371407412675</v>
      </c>
      <c r="AU230" s="71">
        <v>17.842494271553534</v>
      </c>
      <c r="AV230" s="72">
        <v>16.63109092539581</v>
      </c>
      <c r="AW230" s="73">
        <v>110677.8400000002</v>
      </c>
      <c r="AX230" s="73">
        <v>33793.170000000391</v>
      </c>
      <c r="AY230" s="73">
        <v>140605.78000000003</v>
      </c>
      <c r="AZ230" s="73">
        <v>-11079.269999999669</v>
      </c>
      <c r="BA230" s="73">
        <v>123632.11999999988</v>
      </c>
      <c r="BB230" s="73">
        <v>75562.030000000494</v>
      </c>
      <c r="BC230" s="73">
        <v>-145963.91000000015</v>
      </c>
      <c r="BD230" s="73">
        <v>21745.429999999818</v>
      </c>
      <c r="BE230" s="73">
        <v>679976.82000000007</v>
      </c>
      <c r="BF230" s="73">
        <v>-462536.18000000005</v>
      </c>
      <c r="BG230" s="73">
        <v>76844.069999999949</v>
      </c>
      <c r="BH230" s="73">
        <v>136141.97999999986</v>
      </c>
      <c r="BI230" s="73">
        <v>73941.170000000042</v>
      </c>
      <c r="BJ230" s="71">
        <v>23.119525326579023</v>
      </c>
      <c r="BK230" s="71">
        <v>16.259371889273893</v>
      </c>
      <c r="BL230" s="71">
        <v>14.365899624010957</v>
      </c>
      <c r="BM230" s="71">
        <v>16.820275869599296</v>
      </c>
      <c r="BN230" s="71">
        <v>7.8801772408519231</v>
      </c>
      <c r="BO230" s="71">
        <v>15.314291918875973</v>
      </c>
      <c r="BP230" s="71">
        <v>26.16196649970065</v>
      </c>
      <c r="BQ230" s="71">
        <v>27.643545751841796</v>
      </c>
      <c r="BR230" s="72">
        <v>18.62082489590895</v>
      </c>
      <c r="BS230" s="72">
        <v>19.803913309721427</v>
      </c>
      <c r="BT230" s="71">
        <v>20.801871175158151</v>
      </c>
      <c r="BU230" s="71">
        <v>21.552095992949596</v>
      </c>
      <c r="BV230" s="71">
        <v>21.281294611194866</v>
      </c>
      <c r="BW230" s="71">
        <v>20.506455584760381</v>
      </c>
      <c r="BX230" s="75">
        <v>20175</v>
      </c>
      <c r="BY230" s="75">
        <v>17962</v>
      </c>
      <c r="BZ230" s="75">
        <v>17989</v>
      </c>
      <c r="CA230" s="75">
        <v>19788</v>
      </c>
      <c r="CB230" s="75">
        <v>21494</v>
      </c>
      <c r="CC230" s="75">
        <v>25198</v>
      </c>
      <c r="CD230" s="75">
        <v>16822</v>
      </c>
      <c r="CE230" s="75">
        <v>16584</v>
      </c>
      <c r="CF230" s="75">
        <v>22197</v>
      </c>
      <c r="CG230" s="75">
        <v>16028</v>
      </c>
      <c r="CH230" s="75">
        <v>18013</v>
      </c>
      <c r="CI230" s="75">
        <v>19735</v>
      </c>
      <c r="CJ230" s="75">
        <v>11302</v>
      </c>
      <c r="CK230" s="75">
        <v>120681</v>
      </c>
      <c r="CL230" s="73">
        <v>1880753.14</v>
      </c>
      <c r="CM230" s="73">
        <v>1768784.65</v>
      </c>
      <c r="CN230" s="73">
        <v>1688590.5399999998</v>
      </c>
      <c r="CO230" s="73">
        <v>1657399.3700000003</v>
      </c>
      <c r="CP230" s="73">
        <v>1428133.5599999998</v>
      </c>
      <c r="CQ230" s="73">
        <v>1551643.4099999997</v>
      </c>
      <c r="CR230" s="73">
        <v>1671632.5399999996</v>
      </c>
      <c r="CS230" s="73">
        <v>2156969.5799999996</v>
      </c>
      <c r="CT230" s="73">
        <v>1696310.0700000005</v>
      </c>
      <c r="CU230" s="73">
        <v>1672309.8199999998</v>
      </c>
      <c r="CV230" s="73">
        <v>1642650.11</v>
      </c>
      <c r="CW230" s="73">
        <v>1470732.3299999996</v>
      </c>
      <c r="CX230" s="73">
        <v>1445479.1599999997</v>
      </c>
      <c r="CY230" s="77"/>
      <c r="CZ230" s="4">
        <v>295</v>
      </c>
      <c r="DA230" s="76" t="str">
        <f t="shared" si="12"/>
        <v>L295</v>
      </c>
      <c r="DB230" s="71">
        <v>0.6084393673802504</v>
      </c>
      <c r="DC230" s="71">
        <v>0.18159247376784005</v>
      </c>
      <c r="DD230" s="71">
        <v>0.19118473010573361</v>
      </c>
      <c r="DE230" s="71">
        <v>0.20584777397707962</v>
      </c>
      <c r="DF230" s="71">
        <v>0.38318288221289248</v>
      </c>
      <c r="DG230" s="71">
        <v>5.7028704249811692E-2</v>
      </c>
      <c r="DH230" s="71">
        <v>0.11588484116939292</v>
      </c>
      <c r="DI230" s="71">
        <v>8.791555817627629E-2</v>
      </c>
      <c r="DJ230" s="71">
        <v>1.569762360107849E-2</v>
      </c>
      <c r="DK230" s="71">
        <v>7.1477596704653562E-2</v>
      </c>
      <c r="DL230" s="71">
        <v>3.9892028713855984E-2</v>
      </c>
      <c r="DM230" s="71">
        <v>3.2735092739884467E-2</v>
      </c>
      <c r="DN230" s="71">
        <v>3.7248764337756017E-4</v>
      </c>
      <c r="DO230" s="71">
        <v>5.0670010427579008E-2</v>
      </c>
      <c r="DQ230" s="71"/>
      <c r="DR230" s="71"/>
      <c r="DS230" s="71"/>
      <c r="DT230" s="71"/>
      <c r="DU230" s="71"/>
      <c r="DV230" s="71"/>
      <c r="DW230" s="71"/>
      <c r="DX230" s="71"/>
      <c r="DY230" s="71"/>
      <c r="DZ230" s="71"/>
      <c r="EA230" s="71"/>
      <c r="EB230" s="71"/>
      <c r="EC230" s="71"/>
      <c r="ED230" s="71"/>
    </row>
    <row r="231" spans="1:134">
      <c r="A231" s="4">
        <v>923</v>
      </c>
      <c r="B231" s="46" t="s">
        <v>2206</v>
      </c>
      <c r="C231" s="65" t="str">
        <f t="shared" si="11"/>
        <v>L923</v>
      </c>
      <c r="D231" s="69">
        <v>243567.31</v>
      </c>
      <c r="E231" s="68">
        <v>3008063.9600000014</v>
      </c>
      <c r="F231" s="69">
        <v>14278.140000000072</v>
      </c>
      <c r="G231" s="69">
        <v>271515.21000000229</v>
      </c>
      <c r="H231" s="70">
        <v>90.462575893096627</v>
      </c>
      <c r="I231" s="70">
        <v>9.9218115518681103</v>
      </c>
      <c r="J231" s="69">
        <v>434416.93999999994</v>
      </c>
      <c r="K231" s="69">
        <v>424700.69</v>
      </c>
      <c r="L231" s="69">
        <v>415815.12999999995</v>
      </c>
      <c r="M231" s="69">
        <v>430739.45999999996</v>
      </c>
      <c r="N231" s="69">
        <v>467440.92</v>
      </c>
      <c r="O231" s="69">
        <v>579185.76</v>
      </c>
      <c r="P231" s="69">
        <v>344521.85999999987</v>
      </c>
      <c r="Q231" s="69">
        <v>354312.55999999988</v>
      </c>
      <c r="R231" s="69">
        <v>811754.20000000019</v>
      </c>
      <c r="S231" s="69">
        <v>391659.98999999987</v>
      </c>
      <c r="T231" s="69">
        <v>439867.23</v>
      </c>
      <c r="U231" s="69">
        <v>422380.81000000011</v>
      </c>
      <c r="V231" s="69">
        <v>243567.31</v>
      </c>
      <c r="W231" s="70">
        <v>110.89026922660754</v>
      </c>
      <c r="X231" s="70">
        <v>108.7629185910954</v>
      </c>
      <c r="Y231" s="70">
        <v>109.48912597545029</v>
      </c>
      <c r="Z231" s="71">
        <v>91.896193346146561</v>
      </c>
      <c r="AA231" s="71">
        <v>92.370991770767446</v>
      </c>
      <c r="AB231" s="71">
        <v>91.210113588249413</v>
      </c>
      <c r="AC231" s="71">
        <v>90.133919648890839</v>
      </c>
      <c r="AD231" s="71">
        <v>93.507628153408177</v>
      </c>
      <c r="AE231" s="71">
        <v>86.125057362651816</v>
      </c>
      <c r="AF231" s="71">
        <v>95.185997346661679</v>
      </c>
      <c r="AG231" s="71">
        <v>96.652835440966712</v>
      </c>
      <c r="AH231" s="71">
        <v>88.409260488702131</v>
      </c>
      <c r="AI231" s="71">
        <v>87.866319786215215</v>
      </c>
      <c r="AJ231" s="71">
        <v>20.306692560398567</v>
      </c>
      <c r="AK231" s="71">
        <v>11.539204377729394</v>
      </c>
      <c r="AL231" s="71">
        <v>5.9912550455214264</v>
      </c>
      <c r="AM231" s="71">
        <v>9.3083841721748541</v>
      </c>
      <c r="AN231" s="71">
        <v>0.47530503536685753</v>
      </c>
      <c r="AO231" s="71">
        <v>7.65506958365052</v>
      </c>
      <c r="AP231" s="71">
        <v>-8.5909794227869476</v>
      </c>
      <c r="AQ231" s="71">
        <v>16.776500140865092</v>
      </c>
      <c r="AR231" s="71">
        <v>81.302272240073378</v>
      </c>
      <c r="AS231" s="71">
        <v>-40.153294423245292</v>
      </c>
      <c r="AT231" s="71">
        <v>26.819436608738066</v>
      </c>
      <c r="AU231" s="71">
        <v>11.762201671460669</v>
      </c>
      <c r="AV231" s="72">
        <v>6.227132315058781</v>
      </c>
      <c r="AW231" s="73">
        <v>73325.69</v>
      </c>
      <c r="AX231" s="73">
        <v>43937.089999999967</v>
      </c>
      <c r="AY231" s="73">
        <v>23504.340000000084</v>
      </c>
      <c r="AZ231" s="73">
        <v>36680.51999999996</v>
      </c>
      <c r="BA231" s="73">
        <v>2222.2500000001164</v>
      </c>
      <c r="BB231" s="73">
        <v>52902.779999999912</v>
      </c>
      <c r="BC231" s="73">
        <v>-32379.520000000193</v>
      </c>
      <c r="BD231" s="73">
        <v>50901.719999999797</v>
      </c>
      <c r="BE231" s="73">
        <v>364018.94000000035</v>
      </c>
      <c r="BF231" s="73">
        <v>-262778.69000000006</v>
      </c>
      <c r="BG231" s="73">
        <v>93021.95000000007</v>
      </c>
      <c r="BH231" s="73">
        <v>44452.670000000217</v>
      </c>
      <c r="BI231" s="73">
        <v>14278.140000000072</v>
      </c>
      <c r="BJ231" s="71">
        <v>16.098231579185885</v>
      </c>
      <c r="BK231" s="71">
        <v>14.135774561047327</v>
      </c>
      <c r="BL231" s="71">
        <v>14.343718670675134</v>
      </c>
      <c r="BM231" s="71">
        <v>14.185903314132457</v>
      </c>
      <c r="BN231" s="71">
        <v>7.4449010568449054</v>
      </c>
      <c r="BO231" s="71">
        <v>13.543088626535489</v>
      </c>
      <c r="BP231" s="71">
        <v>20.299136596854705</v>
      </c>
      <c r="BQ231" s="71">
        <v>21.812616623132918</v>
      </c>
      <c r="BR231" s="72">
        <v>11.132049495099123</v>
      </c>
      <c r="BS231" s="72">
        <v>14.66915209251918</v>
      </c>
      <c r="BT231" s="71">
        <v>14.850794376563222</v>
      </c>
      <c r="BU231" s="71">
        <v>14.484696810110133</v>
      </c>
      <c r="BV231" s="71">
        <v>11.228652235887907</v>
      </c>
      <c r="BW231" s="71">
        <v>13.38588578754165</v>
      </c>
      <c r="BX231" s="75">
        <v>14192</v>
      </c>
      <c r="BY231" s="75">
        <v>14739</v>
      </c>
      <c r="BZ231" s="75">
        <v>14271</v>
      </c>
      <c r="CA231" s="75">
        <v>15047</v>
      </c>
      <c r="CB231" s="75">
        <v>15112</v>
      </c>
      <c r="CC231" s="75">
        <v>16177</v>
      </c>
      <c r="CD231" s="75">
        <v>11565</v>
      </c>
      <c r="CE231" s="75">
        <v>12188</v>
      </c>
      <c r="CF231" s="75">
        <v>18982</v>
      </c>
      <c r="CG231" s="75">
        <v>13720</v>
      </c>
      <c r="CH231" s="75">
        <v>15195</v>
      </c>
      <c r="CI231" s="75">
        <v>14693</v>
      </c>
      <c r="CJ231" s="75">
        <v>8232</v>
      </c>
      <c r="CK231" s="75">
        <v>94575</v>
      </c>
      <c r="CL231" s="73">
        <v>503998.35000000015</v>
      </c>
      <c r="CM231" s="73">
        <v>543139.1100000001</v>
      </c>
      <c r="CN231" s="73">
        <v>665230.90999999992</v>
      </c>
      <c r="CO231" s="73">
        <v>618303.63</v>
      </c>
      <c r="CP231" s="73">
        <v>767836.53000000014</v>
      </c>
      <c r="CQ231" s="73">
        <v>574910.70000000007</v>
      </c>
      <c r="CR231" s="73">
        <v>522298.25</v>
      </c>
      <c r="CS231" s="73">
        <v>830215.32</v>
      </c>
      <c r="CT231" s="73">
        <v>605289.14999999967</v>
      </c>
      <c r="CU231" s="73">
        <v>528655.27999999991</v>
      </c>
      <c r="CV231" s="73">
        <v>591010.18000000005</v>
      </c>
      <c r="CW231" s="73">
        <v>610921.66999999981</v>
      </c>
      <c r="CX231" s="73">
        <v>620034.44999999984</v>
      </c>
      <c r="CY231" s="77"/>
      <c r="CZ231" s="4">
        <v>923</v>
      </c>
      <c r="DA231" s="76" t="str">
        <f t="shared" si="12"/>
        <v>L923</v>
      </c>
      <c r="DB231" s="71">
        <v>2.3037183430217745</v>
      </c>
      <c r="DC231" s="71">
        <v>2.9244602496535208</v>
      </c>
      <c r="DD231" s="71">
        <v>0.6497041533916913</v>
      </c>
      <c r="DE231" s="71">
        <v>0.59000051218342076</v>
      </c>
      <c r="DF231" s="71">
        <v>0.60421905980672697</v>
      </c>
      <c r="DG231" s="71">
        <v>0.39479312380768239</v>
      </c>
      <c r="DH231" s="71">
        <v>0.52244324655253072</v>
      </c>
      <c r="DI231" s="71">
        <v>0.63193481381365502</v>
      </c>
      <c r="DJ231" s="71">
        <v>0.69578598754958765</v>
      </c>
      <c r="DK231" s="71">
        <v>0.86277281947053219</v>
      </c>
      <c r="DL231" s="71">
        <v>0.2700192168754626</v>
      </c>
      <c r="DM231" s="71">
        <v>0.10844034482073497</v>
      </c>
      <c r="DN231" s="71">
        <v>0.10593612718261766</v>
      </c>
      <c r="DO231" s="71">
        <v>0.49677762933702507</v>
      </c>
      <c r="DQ231" s="71"/>
      <c r="DR231" s="71"/>
      <c r="DS231" s="71"/>
      <c r="DT231" s="71"/>
      <c r="DU231" s="71"/>
      <c r="DV231" s="71"/>
      <c r="DW231" s="71"/>
      <c r="DX231" s="71"/>
      <c r="DY231" s="71"/>
      <c r="DZ231" s="71"/>
      <c r="EA231" s="71"/>
      <c r="EB231" s="71"/>
      <c r="EC231" s="71"/>
      <c r="ED231" s="71"/>
    </row>
    <row r="232" spans="1:134">
      <c r="A232" s="4">
        <v>866</v>
      </c>
      <c r="B232" s="46" t="s">
        <v>2214</v>
      </c>
      <c r="C232" s="65" t="str">
        <f t="shared" si="11"/>
        <v>L866</v>
      </c>
      <c r="D232" s="69">
        <v>200659.65000000002</v>
      </c>
      <c r="E232" s="68">
        <v>2593526.6000000015</v>
      </c>
      <c r="F232" s="69">
        <v>25841.990000000049</v>
      </c>
      <c r="G232" s="69">
        <v>194109.35000000102</v>
      </c>
      <c r="H232" s="70">
        <v>88.823443720720135</v>
      </c>
      <c r="I232" s="70">
        <v>8.0898539009837123</v>
      </c>
      <c r="J232" s="69">
        <v>347711.33999999997</v>
      </c>
      <c r="K232" s="69">
        <v>343911.98999999993</v>
      </c>
      <c r="L232" s="69">
        <v>352866.68</v>
      </c>
      <c r="M232" s="69">
        <v>364545.73999999993</v>
      </c>
      <c r="N232" s="69">
        <v>413810.43</v>
      </c>
      <c r="O232" s="69">
        <v>467313.8</v>
      </c>
      <c r="P232" s="69">
        <v>356944.43000000005</v>
      </c>
      <c r="Q232" s="69">
        <v>321697.25999999995</v>
      </c>
      <c r="R232" s="69">
        <v>613222.57999999996</v>
      </c>
      <c r="S232" s="69">
        <v>342698.08999999997</v>
      </c>
      <c r="T232" s="69">
        <v>377752.35000000003</v>
      </c>
      <c r="U232" s="69">
        <v>380552.23999999993</v>
      </c>
      <c r="V232" s="69">
        <v>200659.65000000002</v>
      </c>
      <c r="W232" s="70">
        <v>94.669502949071202</v>
      </c>
      <c r="X232" s="70">
        <v>97.991835202615519</v>
      </c>
      <c r="Y232" s="70">
        <v>100.7407761333466</v>
      </c>
      <c r="Z232" s="71">
        <v>95.115123441173893</v>
      </c>
      <c r="AA232" s="71">
        <v>93.889288242338381</v>
      </c>
      <c r="AB232" s="71">
        <v>92.447453256086348</v>
      </c>
      <c r="AC232" s="71">
        <v>91.15226227472084</v>
      </c>
      <c r="AD232" s="71">
        <v>83.271009831348536</v>
      </c>
      <c r="AE232" s="71">
        <v>87.287507671911484</v>
      </c>
      <c r="AF232" s="71">
        <v>87.738065202511024</v>
      </c>
      <c r="AG232" s="71">
        <v>90.354118826023054</v>
      </c>
      <c r="AH232" s="71">
        <v>92.407426776262724</v>
      </c>
      <c r="AI232" s="71">
        <v>91.65630038770054</v>
      </c>
      <c r="AJ232" s="71">
        <v>6.1027117650429785</v>
      </c>
      <c r="AK232" s="71">
        <v>-4.8924031535462547</v>
      </c>
      <c r="AL232" s="71">
        <v>-0.21050529953745567</v>
      </c>
      <c r="AM232" s="71">
        <v>-6.3762011301538024E-2</v>
      </c>
      <c r="AN232" s="71">
        <v>-6.3921235096974343</v>
      </c>
      <c r="AO232" s="71">
        <v>-4.7027546860929359</v>
      </c>
      <c r="AP232" s="71">
        <v>-6.250195670805736</v>
      </c>
      <c r="AQ232" s="71">
        <v>3.6748753997535077</v>
      </c>
      <c r="AR232" s="71">
        <v>63.969539260688805</v>
      </c>
      <c r="AS232" s="71">
        <v>-33.188227961399065</v>
      </c>
      <c r="AT232" s="71">
        <v>17.798079911038435</v>
      </c>
      <c r="AU232" s="71">
        <v>16.744731225177144</v>
      </c>
      <c r="AV232" s="72">
        <v>14.78225369221855</v>
      </c>
      <c r="AW232" s="73">
        <v>19999.319999999891</v>
      </c>
      <c r="AX232" s="73">
        <v>-17691.080000000133</v>
      </c>
      <c r="AY232" s="73">
        <v>-744.37000000011176</v>
      </c>
      <c r="AZ232" s="73">
        <v>-232.59000000002561</v>
      </c>
      <c r="BA232" s="73">
        <v>-28257.530000000086</v>
      </c>
      <c r="BB232" s="73">
        <v>-12094.0799999999</v>
      </c>
      <c r="BC232" s="73">
        <v>-23797.089999999851</v>
      </c>
      <c r="BD232" s="73">
        <v>11402.929999999993</v>
      </c>
      <c r="BE232" s="73">
        <v>239236.91000000003</v>
      </c>
      <c r="BF232" s="73">
        <v>-170232.60999999993</v>
      </c>
      <c r="BG232" s="73">
        <v>57074.5</v>
      </c>
      <c r="BH232" s="73">
        <v>54582.72000000003</v>
      </c>
      <c r="BI232" s="73">
        <v>25841.990000000049</v>
      </c>
      <c r="BJ232" s="71">
        <v>18.134454626977789</v>
      </c>
      <c r="BK232" s="71">
        <v>15.424553823491554</v>
      </c>
      <c r="BL232" s="71">
        <v>15.893783105268216</v>
      </c>
      <c r="BM232" s="71">
        <v>15.494383231140414</v>
      </c>
      <c r="BN232" s="71">
        <v>9.0978151003213874</v>
      </c>
      <c r="BO232" s="71">
        <v>15.693615365902961</v>
      </c>
      <c r="BP232" s="71">
        <v>19.862576806684292</v>
      </c>
      <c r="BQ232" s="71">
        <v>21.565048411423582</v>
      </c>
      <c r="BR232" s="72">
        <v>12.256747581700363</v>
      </c>
      <c r="BS232" s="72">
        <v>12.864324947816849</v>
      </c>
      <c r="BT232" s="71">
        <v>15.955736110448854</v>
      </c>
      <c r="BU232" s="71">
        <v>14.998778132874705</v>
      </c>
      <c r="BV232" s="71">
        <v>11.340765521287183</v>
      </c>
      <c r="BW232" s="71">
        <v>13.912527058872922</v>
      </c>
      <c r="BX232" s="75">
        <v>15151</v>
      </c>
      <c r="BY232" s="75">
        <v>15579</v>
      </c>
      <c r="BZ232" s="75">
        <v>14535</v>
      </c>
      <c r="CA232" s="75">
        <v>13674</v>
      </c>
      <c r="CB232" s="75">
        <v>15756</v>
      </c>
      <c r="CC232" s="75">
        <v>15640</v>
      </c>
      <c r="CD232" s="75">
        <v>13461</v>
      </c>
      <c r="CE232" s="75">
        <v>13351</v>
      </c>
      <c r="CF232" s="75">
        <v>17020</v>
      </c>
      <c r="CG232" s="75">
        <v>13881</v>
      </c>
      <c r="CH232" s="75">
        <v>15316</v>
      </c>
      <c r="CI232" s="75">
        <v>14628</v>
      </c>
      <c r="CJ232" s="75">
        <v>7885</v>
      </c>
      <c r="CK232" s="75">
        <v>95542</v>
      </c>
      <c r="CL232" s="73">
        <v>388133.4800000001</v>
      </c>
      <c r="CM232" s="73">
        <v>403651.03</v>
      </c>
      <c r="CN232" s="73">
        <v>494465.37000000005</v>
      </c>
      <c r="CO232" s="73">
        <v>514348.67000000004</v>
      </c>
      <c r="CP232" s="73">
        <v>673860.92999999959</v>
      </c>
      <c r="CQ232" s="73">
        <v>553934.59</v>
      </c>
      <c r="CR232" s="73">
        <v>468627.19000000012</v>
      </c>
      <c r="CS232" s="73">
        <v>665219.31999999983</v>
      </c>
      <c r="CT232" s="73">
        <v>533357.64000000013</v>
      </c>
      <c r="CU232" s="73">
        <v>471604.63999999996</v>
      </c>
      <c r="CV232" s="73">
        <v>502361.86999999994</v>
      </c>
      <c r="CW232" s="73">
        <v>442813.17</v>
      </c>
      <c r="CX232" s="73">
        <v>425126.27999999997</v>
      </c>
      <c r="CY232" s="77"/>
      <c r="CZ232" s="4">
        <v>866</v>
      </c>
      <c r="DA232" s="76" t="str">
        <f t="shared" si="12"/>
        <v>L866</v>
      </c>
      <c r="DB232" s="71">
        <v>4.0227401220786501</v>
      </c>
      <c r="DC232" s="71">
        <v>2.7877423347506292</v>
      </c>
      <c r="DD232" s="71">
        <v>1.2074144913910436</v>
      </c>
      <c r="DE232" s="71">
        <v>0.95163518869254693</v>
      </c>
      <c r="DF232" s="71">
        <v>1.1229745042269759</v>
      </c>
      <c r="DG232" s="71">
        <v>0.93644211770854136</v>
      </c>
      <c r="DH232" s="71">
        <v>0.4926864216044286</v>
      </c>
      <c r="DI232" s="71">
        <v>0.38167241998213597</v>
      </c>
      <c r="DJ232" s="71">
        <v>0.78280638057389185</v>
      </c>
      <c r="DK232" s="71">
        <v>0.46547773458460329</v>
      </c>
      <c r="DL232" s="71">
        <v>0.5104120497446526</v>
      </c>
      <c r="DM232" s="71">
        <v>0.3874556089570288</v>
      </c>
      <c r="DN232" s="71">
        <v>0.43323497819804874</v>
      </c>
      <c r="DO232" s="71">
        <v>0.52592177732970202</v>
      </c>
      <c r="DQ232" s="71"/>
      <c r="DR232" s="71"/>
      <c r="DS232" s="71"/>
      <c r="DT232" s="71"/>
      <c r="DU232" s="71"/>
      <c r="DV232" s="71"/>
      <c r="DW232" s="71"/>
      <c r="DX232" s="71"/>
      <c r="DY232" s="71"/>
      <c r="DZ232" s="71"/>
      <c r="EA232" s="71"/>
      <c r="EB232" s="71"/>
      <c r="EC232" s="71"/>
      <c r="ED232" s="71"/>
    </row>
    <row r="233" spans="1:134">
      <c r="A233" s="4">
        <v>537</v>
      </c>
      <c r="B233" s="46" t="s">
        <v>2222</v>
      </c>
      <c r="C233" s="65" t="str">
        <f t="shared" si="11"/>
        <v>L537</v>
      </c>
      <c r="D233" s="69">
        <v>401622.05</v>
      </c>
      <c r="E233" s="68">
        <v>5696863.2599999979</v>
      </c>
      <c r="F233" s="69">
        <v>15851.609999999986</v>
      </c>
      <c r="G233" s="69">
        <v>1026277</v>
      </c>
      <c r="H233" s="70">
        <v>96.541402906996126</v>
      </c>
      <c r="I233" s="70">
        <v>21.973194431484512</v>
      </c>
      <c r="J233" s="69">
        <v>720464.21</v>
      </c>
      <c r="K233" s="69">
        <v>690539.4</v>
      </c>
      <c r="L233" s="69">
        <v>568943.79999999993</v>
      </c>
      <c r="M233" s="69">
        <v>753371.88</v>
      </c>
      <c r="N233" s="69">
        <v>961060.4800000001</v>
      </c>
      <c r="O233" s="69">
        <v>1242258.0000000002</v>
      </c>
      <c r="P233" s="69">
        <v>639664.97</v>
      </c>
      <c r="Q233" s="69">
        <v>599737.77999999991</v>
      </c>
      <c r="R233" s="69">
        <v>2164286.3500000006</v>
      </c>
      <c r="S233" s="69">
        <v>546966.36</v>
      </c>
      <c r="T233" s="69">
        <v>664794.32999999973</v>
      </c>
      <c r="U233" s="69">
        <v>679791.42</v>
      </c>
      <c r="V233" s="69">
        <v>401622.05</v>
      </c>
      <c r="W233" s="70">
        <v>107.82281338139472</v>
      </c>
      <c r="X233" s="70">
        <v>100.66806440587237</v>
      </c>
      <c r="Y233" s="70">
        <v>85.36517479399069</v>
      </c>
      <c r="Z233" s="71">
        <v>92.968239722452267</v>
      </c>
      <c r="AA233" s="71">
        <v>169.42196343837921</v>
      </c>
      <c r="AB233" s="71">
        <v>123.93964084477879</v>
      </c>
      <c r="AC233" s="71">
        <v>87.775203092644674</v>
      </c>
      <c r="AD233" s="71">
        <v>94.716883248543809</v>
      </c>
      <c r="AE233" s="71">
        <v>116.66311079021192</v>
      </c>
      <c r="AF233" s="71">
        <v>58.901000615095633</v>
      </c>
      <c r="AG233" s="71">
        <v>102.37061507367862</v>
      </c>
      <c r="AH233" s="71">
        <v>102.24549785078021</v>
      </c>
      <c r="AI233" s="71">
        <v>91.077071629342882</v>
      </c>
      <c r="AJ233" s="71">
        <v>1.9739427710222968</v>
      </c>
      <c r="AK233" s="71">
        <v>-2.2304029051303687</v>
      </c>
      <c r="AL233" s="71">
        <v>-15.417426647028499</v>
      </c>
      <c r="AM233" s="71">
        <v>-15.828411185983759</v>
      </c>
      <c r="AN233" s="71">
        <v>-15.181096159300179</v>
      </c>
      <c r="AO233" s="71">
        <v>5.3231972303276365</v>
      </c>
      <c r="AP233" s="71">
        <v>-13.785609743188221</v>
      </c>
      <c r="AQ233" s="71">
        <v>16.019917490408741</v>
      </c>
      <c r="AR233" s="71">
        <v>201.57644671842272</v>
      </c>
      <c r="AS233" s="71">
        <v>-56.271197132013562</v>
      </c>
      <c r="AT233" s="71">
        <v>29.292975714106628</v>
      </c>
      <c r="AU233" s="71">
        <v>25.124220671772424</v>
      </c>
      <c r="AV233" s="72">
        <v>4.1090784457201934</v>
      </c>
      <c r="AW233" s="73">
        <v>13946.259999999893</v>
      </c>
      <c r="AX233" s="73">
        <v>-15753.170000000158</v>
      </c>
      <c r="AY233" s="73">
        <v>-103705.16000000003</v>
      </c>
      <c r="AZ233" s="73">
        <v>-141671.07999999961</v>
      </c>
      <c r="BA233" s="73">
        <v>220546.3200000003</v>
      </c>
      <c r="BB233" s="73">
        <v>90517.050000000512</v>
      </c>
      <c r="BC233" s="73">
        <v>-102281.90000000002</v>
      </c>
      <c r="BD233" s="73">
        <v>82811.209999999846</v>
      </c>
      <c r="BE233" s="73">
        <v>1446628.7300000004</v>
      </c>
      <c r="BF233" s="73">
        <v>-703848.48999999941</v>
      </c>
      <c r="BG233" s="73">
        <v>150617.64999999956</v>
      </c>
      <c r="BH233" s="73">
        <v>136498.19000000006</v>
      </c>
      <c r="BI233" s="73">
        <v>15851.609999999986</v>
      </c>
      <c r="BJ233" s="71">
        <v>13.587822685774684</v>
      </c>
      <c r="BK233" s="71">
        <v>11.019209654429195</v>
      </c>
      <c r="BL233" s="71">
        <v>12.615789362138003</v>
      </c>
      <c r="BM233" s="71">
        <v>12.627633675115019</v>
      </c>
      <c r="BN233" s="71">
        <v>2.4186043609951513</v>
      </c>
      <c r="BO233" s="71">
        <v>11.734110278165119</v>
      </c>
      <c r="BP233" s="71">
        <v>19.842994536208565</v>
      </c>
      <c r="BQ233" s="71">
        <v>20.973212110975588</v>
      </c>
      <c r="BR233" s="72">
        <v>8.0001706894080105</v>
      </c>
      <c r="BS233" s="72">
        <v>15.166707108427701</v>
      </c>
      <c r="BT233" s="71">
        <v>15.622377576325231</v>
      </c>
      <c r="BU233" s="71">
        <v>15.328961872129369</v>
      </c>
      <c r="BV233" s="71">
        <v>14.465910683997567</v>
      </c>
      <c r="BW233" s="71">
        <v>11.740474823431915</v>
      </c>
      <c r="BX233" s="75">
        <v>10270</v>
      </c>
      <c r="BY233" s="75">
        <v>9558</v>
      </c>
      <c r="BZ233" s="75">
        <v>8976</v>
      </c>
      <c r="CA233" s="75">
        <v>10290</v>
      </c>
      <c r="CB233" s="75">
        <v>12108</v>
      </c>
      <c r="CC233" s="75">
        <v>15681</v>
      </c>
      <c r="CD233" s="75">
        <v>10124</v>
      </c>
      <c r="CE233" s="75">
        <v>9710</v>
      </c>
      <c r="CF233" s="75">
        <v>19967</v>
      </c>
      <c r="CG233" s="75">
        <v>9113</v>
      </c>
      <c r="CH233" s="75">
        <v>10517</v>
      </c>
      <c r="CI233" s="75">
        <v>10906</v>
      </c>
      <c r="CJ233" s="75">
        <v>6174</v>
      </c>
      <c r="CK233" s="75">
        <v>76511</v>
      </c>
      <c r="CL233" s="73">
        <v>1281640.0699999998</v>
      </c>
      <c r="CM233" s="73">
        <v>1143060.8999999999</v>
      </c>
      <c r="CN233" s="73">
        <v>1228126.4000000001</v>
      </c>
      <c r="CO233" s="73">
        <v>1390394.7499999998</v>
      </c>
      <c r="CP233" s="73">
        <v>1537847.7400000002</v>
      </c>
      <c r="CQ233" s="73">
        <v>1130577.1600000004</v>
      </c>
      <c r="CR233" s="73">
        <v>1139349.23</v>
      </c>
      <c r="CS233" s="73">
        <v>1769261.6</v>
      </c>
      <c r="CT233" s="73">
        <v>957316.94999999972</v>
      </c>
      <c r="CU233" s="73">
        <v>1136594.7999999998</v>
      </c>
      <c r="CV233" s="73">
        <v>1157265.7899999998</v>
      </c>
      <c r="CW233" s="73">
        <v>1127272.6000000001</v>
      </c>
      <c r="CX233" s="73">
        <v>1138696.5399999998</v>
      </c>
      <c r="CY233" s="77"/>
      <c r="CZ233" s="4">
        <v>537</v>
      </c>
      <c r="DA233" s="76" t="str">
        <f t="shared" si="12"/>
        <v>L537</v>
      </c>
      <c r="DB233" s="71">
        <v>4.8383793233809014</v>
      </c>
      <c r="DC233" s="71">
        <v>8.6839683925944406</v>
      </c>
      <c r="DD233" s="71">
        <v>0.95734604131130552</v>
      </c>
      <c r="DE233" s="71">
        <v>0.76121018825360798</v>
      </c>
      <c r="DF233" s="71">
        <v>1.2061975353974268</v>
      </c>
      <c r="DG233" s="71">
        <v>0.67136056077579309</v>
      </c>
      <c r="DH233" s="71">
        <v>0.28573206812965862</v>
      </c>
      <c r="DI233" s="71">
        <v>0.39720112947399078</v>
      </c>
      <c r="DJ233" s="71">
        <v>0.32419462198086813</v>
      </c>
      <c r="DK233" s="71">
        <v>0.50805293203152124</v>
      </c>
      <c r="DL233" s="71">
        <v>0.19726027233985596</v>
      </c>
      <c r="DM233" s="71">
        <v>0.68598535471489541</v>
      </c>
      <c r="DN233" s="71">
        <v>0.84772431074697141</v>
      </c>
      <c r="DO233" s="71">
        <v>0.41048835472657424</v>
      </c>
      <c r="DQ233" s="71"/>
      <c r="DR233" s="71"/>
      <c r="DS233" s="71"/>
      <c r="DT233" s="71"/>
      <c r="DU233" s="71"/>
      <c r="DV233" s="71"/>
      <c r="DW233" s="71"/>
      <c r="DX233" s="71"/>
      <c r="DY233" s="71"/>
      <c r="DZ233" s="71"/>
      <c r="EA233" s="71"/>
      <c r="EB233" s="71"/>
      <c r="EC233" s="71"/>
      <c r="ED233" s="71"/>
    </row>
    <row r="234" spans="1:134">
      <c r="A234" s="4">
        <v>879</v>
      </c>
      <c r="B234" s="46" t="s">
        <v>2230</v>
      </c>
      <c r="C234" s="65" t="str">
        <f t="shared" si="11"/>
        <v>L879</v>
      </c>
      <c r="D234" s="69">
        <v>263752.09999999998</v>
      </c>
      <c r="E234" s="68">
        <v>2672566.2799999993</v>
      </c>
      <c r="F234" s="69">
        <v>82421.420000000042</v>
      </c>
      <c r="G234" s="69">
        <v>219605.22999999858</v>
      </c>
      <c r="H234" s="70">
        <v>89.59909342999012</v>
      </c>
      <c r="I234" s="70">
        <v>8.9526586653301479</v>
      </c>
      <c r="J234" s="69">
        <v>400647.66</v>
      </c>
      <c r="K234" s="69">
        <v>332205.30999999994</v>
      </c>
      <c r="L234" s="69">
        <v>303843.17999999993</v>
      </c>
      <c r="M234" s="69">
        <v>377656.95999999996</v>
      </c>
      <c r="N234" s="69">
        <v>447775.41</v>
      </c>
      <c r="O234" s="69">
        <v>561832.16</v>
      </c>
      <c r="P234" s="69">
        <v>333054.83999999997</v>
      </c>
      <c r="Q234" s="69">
        <v>322209.87999999989</v>
      </c>
      <c r="R234" s="69">
        <v>759868.73</v>
      </c>
      <c r="S234" s="69">
        <v>302287.71999999997</v>
      </c>
      <c r="T234" s="69">
        <v>300924.56</v>
      </c>
      <c r="U234" s="69">
        <v>390468.44999999995</v>
      </c>
      <c r="V234" s="69">
        <v>263752.09999999998</v>
      </c>
      <c r="W234" s="70">
        <v>107.91579170483725</v>
      </c>
      <c r="X234" s="70">
        <v>90.659294086167705</v>
      </c>
      <c r="Y234" s="70">
        <v>88.781823654653053</v>
      </c>
      <c r="Z234" s="71">
        <v>86.542810303060634</v>
      </c>
      <c r="AA234" s="71">
        <v>100.45700779289687</v>
      </c>
      <c r="AB234" s="71">
        <v>95.631805846287563</v>
      </c>
      <c r="AC234" s="71">
        <v>84.510953712667032</v>
      </c>
      <c r="AD234" s="71">
        <v>85.820172018037084</v>
      </c>
      <c r="AE234" s="71">
        <v>95.573261308016569</v>
      </c>
      <c r="AF234" s="71">
        <v>90.634924457039148</v>
      </c>
      <c r="AG234" s="71">
        <v>71.801365063278439</v>
      </c>
      <c r="AH234" s="71">
        <v>88.76575774067895</v>
      </c>
      <c r="AI234" s="71">
        <v>116.86952136939412</v>
      </c>
      <c r="AJ234" s="71">
        <v>7.8352851817868885</v>
      </c>
      <c r="AK234" s="71">
        <v>-14.970434141430633</v>
      </c>
      <c r="AL234" s="71">
        <v>-6.1716912851200068</v>
      </c>
      <c r="AM234" s="71">
        <v>-15.574673378481229</v>
      </c>
      <c r="AN234" s="71">
        <v>-14.235729625682181</v>
      </c>
      <c r="AO234" s="71">
        <v>-12.706932197040866</v>
      </c>
      <c r="AP234" s="71">
        <v>-14.625265217290217</v>
      </c>
      <c r="AQ234" s="71">
        <v>7.1384328422229304</v>
      </c>
      <c r="AR234" s="71">
        <v>118.60328358578221</v>
      </c>
      <c r="AS234" s="71">
        <v>-46.646804281143986</v>
      </c>
      <c r="AT234" s="71">
        <v>-6.4636865343878913</v>
      </c>
      <c r="AU234" s="71">
        <v>13.21874303470867</v>
      </c>
      <c r="AV234" s="72">
        <v>45.453654064497016</v>
      </c>
      <c r="AW234" s="73">
        <v>29110.960000000021</v>
      </c>
      <c r="AX234" s="73">
        <v>-58488.570000000007</v>
      </c>
      <c r="AY234" s="73">
        <v>-19985.72000000003</v>
      </c>
      <c r="AZ234" s="73">
        <v>-69669.660000000033</v>
      </c>
      <c r="BA234" s="73">
        <v>-74281.819999999949</v>
      </c>
      <c r="BB234" s="73">
        <v>-70490.839999999967</v>
      </c>
      <c r="BC234" s="73">
        <v>-57054.530000000203</v>
      </c>
      <c r="BD234" s="73">
        <v>21468.239999999932</v>
      </c>
      <c r="BE234" s="73">
        <v>412267.03</v>
      </c>
      <c r="BF234" s="73">
        <v>-264290.75000000012</v>
      </c>
      <c r="BG234" s="73">
        <v>-20794.939999999944</v>
      </c>
      <c r="BH234" s="73">
        <v>45588.759999999893</v>
      </c>
      <c r="BI234" s="73">
        <v>82421.420000000042</v>
      </c>
      <c r="BJ234" s="71">
        <v>20.495614501483008</v>
      </c>
      <c r="BK234" s="71">
        <v>15.596891647792535</v>
      </c>
      <c r="BL234" s="71">
        <v>16.726678224609806</v>
      </c>
      <c r="BM234" s="71">
        <v>16.049228037298626</v>
      </c>
      <c r="BN234" s="71">
        <v>5.6535598182693096</v>
      </c>
      <c r="BO234" s="71">
        <v>12.499233093153835</v>
      </c>
      <c r="BP234" s="71">
        <v>21.933393085321956</v>
      </c>
      <c r="BQ234" s="71">
        <v>23.950389348634555</v>
      </c>
      <c r="BR234" s="72">
        <v>11.531291808774453</v>
      </c>
      <c r="BS234" s="72">
        <v>12.409690836088563</v>
      </c>
      <c r="BT234" s="71">
        <v>15.565823732387297</v>
      </c>
      <c r="BU234" s="71">
        <v>15.663434927702717</v>
      </c>
      <c r="BV234" s="71">
        <v>14.91031122561191</v>
      </c>
      <c r="BW234" s="71">
        <v>14.190250244760318</v>
      </c>
      <c r="BX234" s="75">
        <v>11429</v>
      </c>
      <c r="BY234" s="75">
        <v>9466</v>
      </c>
      <c r="BZ234" s="75">
        <v>8423</v>
      </c>
      <c r="CA234" s="75">
        <v>9726</v>
      </c>
      <c r="CB234" s="75">
        <v>9352</v>
      </c>
      <c r="CC234" s="75">
        <v>11573</v>
      </c>
      <c r="CD234" s="75">
        <v>8873</v>
      </c>
      <c r="CE234" s="75">
        <v>8580</v>
      </c>
      <c r="CF234" s="75">
        <v>13182</v>
      </c>
      <c r="CG234" s="75">
        <v>8297</v>
      </c>
      <c r="CH234" s="75">
        <v>8827</v>
      </c>
      <c r="CI234" s="75">
        <v>10819</v>
      </c>
      <c r="CJ234" s="75">
        <v>6334</v>
      </c>
      <c r="CK234" s="75">
        <v>64912</v>
      </c>
      <c r="CL234" s="73">
        <v>560476.5</v>
      </c>
      <c r="CM234" s="73">
        <v>609143.7300000001</v>
      </c>
      <c r="CN234" s="73">
        <v>713179.38</v>
      </c>
      <c r="CO234" s="73">
        <v>731967.04999999993</v>
      </c>
      <c r="CP234" s="73">
        <v>712659.58999999985</v>
      </c>
      <c r="CQ234" s="73">
        <v>584389.46000000008</v>
      </c>
      <c r="CR234" s="73">
        <v>759703.06</v>
      </c>
      <c r="CS234" s="73">
        <v>989700.17999999982</v>
      </c>
      <c r="CT234" s="73">
        <v>710555.50999999989</v>
      </c>
      <c r="CU234" s="73">
        <v>697421.0900000002</v>
      </c>
      <c r="CV234" s="73">
        <v>737870.45</v>
      </c>
      <c r="CW234" s="73">
        <v>702893.94000000006</v>
      </c>
      <c r="CX234" s="73">
        <v>714648.66</v>
      </c>
      <c r="CY234" s="77"/>
      <c r="CZ234" s="4">
        <v>879</v>
      </c>
      <c r="DA234" s="76" t="str">
        <f t="shared" si="12"/>
        <v>L879</v>
      </c>
      <c r="DB234" s="71">
        <v>4.3521950889385135</v>
      </c>
      <c r="DC234" s="71">
        <v>2.7987850451507281</v>
      </c>
      <c r="DD234" s="71">
        <v>0.93438783118729218</v>
      </c>
      <c r="DE234" s="71">
        <v>0.62922397509430428</v>
      </c>
      <c r="DF234" s="71">
        <v>0.78696049357515674</v>
      </c>
      <c r="DG234" s="71">
        <v>0.54697500221417406</v>
      </c>
      <c r="DH234" s="71">
        <v>0.32429651226035378</v>
      </c>
      <c r="DI234" s="71">
        <v>0.79693055249234623</v>
      </c>
      <c r="DJ234" s="71">
        <v>0.2637570598022656</v>
      </c>
      <c r="DK234" s="71">
        <v>0.63581499388886553</v>
      </c>
      <c r="DL234" s="71">
        <v>0.26398665304323199</v>
      </c>
      <c r="DM234" s="71">
        <v>0.50670454301854029</v>
      </c>
      <c r="DN234" s="71">
        <v>0.17559669850185886</v>
      </c>
      <c r="DO234" s="71">
        <v>0.40517233086769278</v>
      </c>
      <c r="DQ234" s="71"/>
      <c r="DR234" s="71"/>
      <c r="DS234" s="71"/>
      <c r="DT234" s="71"/>
      <c r="DU234" s="71"/>
      <c r="DV234" s="71"/>
      <c r="DW234" s="71"/>
      <c r="DX234" s="71"/>
      <c r="DY234" s="71"/>
      <c r="DZ234" s="71"/>
      <c r="EA234" s="71"/>
      <c r="EB234" s="71"/>
      <c r="EC234" s="71"/>
      <c r="ED234" s="71"/>
    </row>
    <row r="235" spans="1:134">
      <c r="A235" s="4">
        <v>913</v>
      </c>
      <c r="B235" s="46" t="s">
        <v>2237</v>
      </c>
      <c r="C235" s="65" t="str">
        <f t="shared" si="11"/>
        <v>L913</v>
      </c>
      <c r="D235" s="69">
        <v>152223.9</v>
      </c>
      <c r="E235" s="68">
        <v>2142977.3799999994</v>
      </c>
      <c r="F235" s="69">
        <v>-10009.459999999992</v>
      </c>
      <c r="G235" s="69">
        <v>298041.92999999993</v>
      </c>
      <c r="H235" s="70">
        <v>96.531319127435637</v>
      </c>
      <c r="I235" s="70">
        <v>16.154599338421292</v>
      </c>
      <c r="J235" s="69">
        <v>281289.37999999995</v>
      </c>
      <c r="K235" s="69">
        <v>259988.28999999995</v>
      </c>
      <c r="L235" s="69">
        <v>242734.91999999998</v>
      </c>
      <c r="M235" s="69">
        <v>286521.72999999992</v>
      </c>
      <c r="N235" s="69">
        <v>388376.3299999999</v>
      </c>
      <c r="O235" s="69">
        <v>423414.31</v>
      </c>
      <c r="P235" s="69">
        <v>251255.78999999992</v>
      </c>
      <c r="Q235" s="69">
        <v>260627.81999999992</v>
      </c>
      <c r="R235" s="69">
        <v>714167.32000000018</v>
      </c>
      <c r="S235" s="69">
        <v>235925.51</v>
      </c>
      <c r="T235" s="69">
        <v>243015.98</v>
      </c>
      <c r="U235" s="69">
        <v>285761.06000000006</v>
      </c>
      <c r="V235" s="69">
        <v>152223.9</v>
      </c>
      <c r="W235" s="70">
        <v>108.45649940529043</v>
      </c>
      <c r="X235" s="70">
        <v>80.899918578032484</v>
      </c>
      <c r="Y235" s="70">
        <v>92.192742909698367</v>
      </c>
      <c r="Z235" s="71">
        <v>91.681266721042817</v>
      </c>
      <c r="AA235" s="71">
        <v>105.29806080122238</v>
      </c>
      <c r="AB235" s="71">
        <v>114.20946395352851</v>
      </c>
      <c r="AC235" s="71">
        <v>94.010529093769819</v>
      </c>
      <c r="AD235" s="71">
        <v>97.410088769876523</v>
      </c>
      <c r="AE235" s="71">
        <v>100.05547574864137</v>
      </c>
      <c r="AF235" s="71">
        <v>105.2171235442144</v>
      </c>
      <c r="AG235" s="71">
        <v>83.013628619514463</v>
      </c>
      <c r="AH235" s="71">
        <v>106.44209206820172</v>
      </c>
      <c r="AI235" s="71">
        <v>81.861251959461171</v>
      </c>
      <c r="AJ235" s="71">
        <v>8.5786719813680801</v>
      </c>
      <c r="AK235" s="71">
        <v>-16.017165314056815</v>
      </c>
      <c r="AL235" s="71">
        <v>-13.416954031444671</v>
      </c>
      <c r="AM235" s="71">
        <v>-21.126603809475043</v>
      </c>
      <c r="AN235" s="71">
        <v>-12.264314574463231</v>
      </c>
      <c r="AO235" s="71">
        <v>2.5843675817219136</v>
      </c>
      <c r="AP235" s="71">
        <v>-3.8075041281422362</v>
      </c>
      <c r="AQ235" s="71">
        <v>23.62172223959298</v>
      </c>
      <c r="AR235" s="71">
        <v>120.89345624999038</v>
      </c>
      <c r="AS235" s="71">
        <v>-48.420673627060438</v>
      </c>
      <c r="AT235" s="71">
        <v>9.4149517000772676</v>
      </c>
      <c r="AU235" s="71">
        <v>37.479291705236783</v>
      </c>
      <c r="AV235" s="72">
        <v>-6.1697914658242929</v>
      </c>
      <c r="AW235" s="73">
        <v>22224.340000000026</v>
      </c>
      <c r="AX235" s="73">
        <v>-49584.84</v>
      </c>
      <c r="AY235" s="73">
        <v>-37614.329999999958</v>
      </c>
      <c r="AZ235" s="73">
        <v>-76746.1700000001</v>
      </c>
      <c r="BA235" s="73">
        <v>-54215.070000000065</v>
      </c>
      <c r="BB235" s="73">
        <v>17014.119999999995</v>
      </c>
      <c r="BC235" s="73">
        <v>-9945.2400000001362</v>
      </c>
      <c r="BD235" s="73">
        <v>49800.939999999886</v>
      </c>
      <c r="BE235" s="73">
        <v>390858.8200000003</v>
      </c>
      <c r="BF235" s="73">
        <v>-221477.72999999998</v>
      </c>
      <c r="BG235" s="73">
        <v>20911.070000000007</v>
      </c>
      <c r="BH235" s="73">
        <v>77903.530000000057</v>
      </c>
      <c r="BI235" s="73">
        <v>-10009.459999999992</v>
      </c>
      <c r="BJ235" s="71">
        <v>11.99461647364096</v>
      </c>
      <c r="BK235" s="71">
        <v>13.474681347493551</v>
      </c>
      <c r="BL235" s="71">
        <v>15.409697689290759</v>
      </c>
      <c r="BM235" s="71">
        <v>12.693080508227181</v>
      </c>
      <c r="BN235" s="71">
        <v>4.340202750060751E-2</v>
      </c>
      <c r="BO235" s="71">
        <v>11.343399596153104</v>
      </c>
      <c r="BP235" s="71">
        <v>17.624355508314306</v>
      </c>
      <c r="BQ235" s="71">
        <v>19.162150834403164</v>
      </c>
      <c r="BR235" s="72">
        <v>6.7770504198583232</v>
      </c>
      <c r="BS235" s="72">
        <v>13.545188508815237</v>
      </c>
      <c r="BT235" s="71">
        <v>15.179120977878565</v>
      </c>
      <c r="BU235" s="71">
        <v>12.848993253873056</v>
      </c>
      <c r="BV235" s="71">
        <v>12.143931263737043</v>
      </c>
      <c r="BW235" s="71">
        <v>10.666718837448419</v>
      </c>
      <c r="BX235" s="75">
        <v>6441</v>
      </c>
      <c r="BY235" s="75">
        <v>6484</v>
      </c>
      <c r="BZ235" s="75">
        <v>5946</v>
      </c>
      <c r="CA235" s="75">
        <v>6365</v>
      </c>
      <c r="CB235" s="75">
        <v>7495</v>
      </c>
      <c r="CC235" s="75">
        <v>8769</v>
      </c>
      <c r="CD235" s="75">
        <v>6303</v>
      </c>
      <c r="CE235" s="75">
        <v>6455</v>
      </c>
      <c r="CF235" s="75">
        <v>10243</v>
      </c>
      <c r="CG235" s="75">
        <v>6167</v>
      </c>
      <c r="CH235" s="75">
        <v>6671</v>
      </c>
      <c r="CI235" s="75">
        <v>6970</v>
      </c>
      <c r="CJ235" s="75">
        <v>3874</v>
      </c>
      <c r="CK235" s="75">
        <v>46683</v>
      </c>
      <c r="CL235" s="73">
        <v>601804.5199999999</v>
      </c>
      <c r="CM235" s="73">
        <v>490465.29</v>
      </c>
      <c r="CN235" s="73">
        <v>704922.91999999993</v>
      </c>
      <c r="CO235" s="73">
        <v>681754.26</v>
      </c>
      <c r="CP235" s="73">
        <v>690405.75</v>
      </c>
      <c r="CQ235" s="73">
        <v>554516.58000000007</v>
      </c>
      <c r="CR235" s="73">
        <v>557285.56999999995</v>
      </c>
      <c r="CS235" s="73">
        <v>756282.73000000033</v>
      </c>
      <c r="CT235" s="73">
        <v>501400.16</v>
      </c>
      <c r="CU235" s="73">
        <v>530201.10000000033</v>
      </c>
      <c r="CV235" s="73">
        <v>525373.01</v>
      </c>
      <c r="CW235" s="73">
        <v>525640.00999999978</v>
      </c>
      <c r="CX235" s="73">
        <v>496524.18</v>
      </c>
      <c r="CY235" s="77"/>
      <c r="CZ235" s="4">
        <v>913</v>
      </c>
      <c r="DA235" s="76" t="str">
        <f t="shared" si="12"/>
        <v>L913</v>
      </c>
      <c r="DB235" s="71">
        <v>3.0807066879804035</v>
      </c>
      <c r="DC235" s="71">
        <v>3.9092267019230262</v>
      </c>
      <c r="DD235" s="71">
        <v>2.711917161044731</v>
      </c>
      <c r="DE235" s="71">
        <v>1.4775153245373651</v>
      </c>
      <c r="DF235" s="71">
        <v>1.6037085716116315</v>
      </c>
      <c r="DG235" s="71">
        <v>1.3601795615445822</v>
      </c>
      <c r="DH235" s="71">
        <v>1.3418917536535986</v>
      </c>
      <c r="DI235" s="71">
        <v>1.0334500282394294</v>
      </c>
      <c r="DJ235" s="71">
        <v>0.88171846033365553</v>
      </c>
      <c r="DK235" s="71">
        <v>0.59527641916295315</v>
      </c>
      <c r="DL235" s="71">
        <v>0.88332555500525933</v>
      </c>
      <c r="DM235" s="71">
        <v>0.40673395872606566</v>
      </c>
      <c r="DN235" s="71">
        <v>0.30140674773434095</v>
      </c>
      <c r="DO235" s="71">
        <v>0.81780606967960034</v>
      </c>
      <c r="DQ235" s="71"/>
      <c r="DR235" s="71"/>
      <c r="DS235" s="71"/>
      <c r="DT235" s="71"/>
      <c r="DU235" s="71"/>
      <c r="DV235" s="71"/>
      <c r="DW235" s="71"/>
      <c r="DX235" s="71"/>
      <c r="DY235" s="71"/>
      <c r="DZ235" s="71"/>
      <c r="EA235" s="71"/>
      <c r="EB235" s="71"/>
      <c r="EC235" s="71"/>
      <c r="ED235" s="71"/>
    </row>
    <row r="236" spans="1:134">
      <c r="A236" s="4">
        <v>300</v>
      </c>
      <c r="B236" s="46" t="s">
        <v>2245</v>
      </c>
      <c r="C236" s="65" t="str">
        <f t="shared" si="11"/>
        <v>L300</v>
      </c>
      <c r="D236" s="69">
        <v>424235.83</v>
      </c>
      <c r="E236" s="68">
        <v>5328727.629999998</v>
      </c>
      <c r="F236" s="69">
        <v>32262.250000000058</v>
      </c>
      <c r="G236" s="69">
        <v>521770.95000000019</v>
      </c>
      <c r="H236" s="70">
        <v>91.993694104328824</v>
      </c>
      <c r="I236" s="70">
        <v>10.854496612605224</v>
      </c>
      <c r="J236" s="69">
        <v>760756.17999999993</v>
      </c>
      <c r="K236" s="69">
        <v>806360.0299999998</v>
      </c>
      <c r="L236" s="69">
        <v>745946.71000000008</v>
      </c>
      <c r="M236" s="69">
        <v>830975.97999999986</v>
      </c>
      <c r="N236" s="69">
        <v>1030740.8300000002</v>
      </c>
      <c r="O236" s="69">
        <v>1303119.7499999998</v>
      </c>
      <c r="P236" s="69">
        <v>718944.44000000018</v>
      </c>
      <c r="Q236" s="69">
        <v>702253.74000000011</v>
      </c>
      <c r="R236" s="69">
        <v>1122973.7100000002</v>
      </c>
      <c r="S236" s="69">
        <v>714481.52999999991</v>
      </c>
      <c r="T236" s="69">
        <v>821849.16</v>
      </c>
      <c r="U236" s="69">
        <v>823989.22000000009</v>
      </c>
      <c r="V236" s="69">
        <v>424235.83</v>
      </c>
      <c r="W236" s="70">
        <v>101.16808903611035</v>
      </c>
      <c r="X236" s="70">
        <v>103.53263490638471</v>
      </c>
      <c r="Y236" s="70">
        <v>108.59485425886841</v>
      </c>
      <c r="Z236" s="71">
        <v>99.177413199104734</v>
      </c>
      <c r="AA236" s="71">
        <v>86.658540076099271</v>
      </c>
      <c r="AB236" s="71">
        <v>97.244548997296121</v>
      </c>
      <c r="AC236" s="71">
        <v>92.571061850593054</v>
      </c>
      <c r="AD236" s="71">
        <v>80.876486890889041</v>
      </c>
      <c r="AE236" s="71">
        <v>95.944486590852875</v>
      </c>
      <c r="AF236" s="71">
        <v>96.807112794974842</v>
      </c>
      <c r="AG236" s="71">
        <v>94.723064267026004</v>
      </c>
      <c r="AH236" s="71">
        <v>94.097648359944756</v>
      </c>
      <c r="AI236" s="71">
        <v>85.574229124874464</v>
      </c>
      <c r="AJ236" s="71">
        <v>-24.127862726233161</v>
      </c>
      <c r="AK236" s="71">
        <v>-16.148031682848853</v>
      </c>
      <c r="AL236" s="71">
        <v>-14.735889839129657</v>
      </c>
      <c r="AM236" s="71">
        <v>-14.815981311869763</v>
      </c>
      <c r="AN236" s="71">
        <v>-27.671005298817008</v>
      </c>
      <c r="AO236" s="71">
        <v>-11.844551835378979</v>
      </c>
      <c r="AP236" s="71">
        <v>-10.186021996156104</v>
      </c>
      <c r="AQ236" s="71">
        <v>2.8820986365458712</v>
      </c>
      <c r="AR236" s="71">
        <v>55.438435097231299</v>
      </c>
      <c r="AS236" s="71">
        <v>-13.199528293755158</v>
      </c>
      <c r="AT236" s="71">
        <v>19.750237336951315</v>
      </c>
      <c r="AU236" s="71">
        <v>17.707524544804155</v>
      </c>
      <c r="AV236" s="72">
        <v>8.2307205500942402</v>
      </c>
      <c r="AW236" s="73">
        <v>-241925.71000000031</v>
      </c>
      <c r="AX236" s="73">
        <v>-155287.08000000019</v>
      </c>
      <c r="AY236" s="73">
        <v>-128919.2899999998</v>
      </c>
      <c r="AZ236" s="73">
        <v>-144530.92000000016</v>
      </c>
      <c r="BA236" s="73">
        <v>-393693.56999999948</v>
      </c>
      <c r="BB236" s="73">
        <v>-133261.11000000034</v>
      </c>
      <c r="BC236" s="73">
        <v>-81537.239999999525</v>
      </c>
      <c r="BD236" s="73">
        <v>19672.660000000149</v>
      </c>
      <c r="BE236" s="73">
        <v>400518.09000000032</v>
      </c>
      <c r="BF236" s="73">
        <v>-108649.39999999991</v>
      </c>
      <c r="BG236" s="73">
        <v>135546.42000000016</v>
      </c>
      <c r="BH236" s="73">
        <v>123958.17000000027</v>
      </c>
      <c r="BI236" s="73">
        <v>32262.250000000058</v>
      </c>
      <c r="BJ236" s="71">
        <v>14.885816292558584</v>
      </c>
      <c r="BK236" s="71">
        <v>8.6346889414301362</v>
      </c>
      <c r="BL236" s="71">
        <v>6.3641142155454418</v>
      </c>
      <c r="BM236" s="71">
        <v>8.2138635957249093</v>
      </c>
      <c r="BN236" s="71">
        <v>1.2886862607889134</v>
      </c>
      <c r="BO236" s="71">
        <v>6.2751953989241791</v>
      </c>
      <c r="BP236" s="71">
        <v>18.398247921174189</v>
      </c>
      <c r="BQ236" s="71">
        <v>20.229392368400745</v>
      </c>
      <c r="BR236" s="72">
        <v>10.662326469780181</v>
      </c>
      <c r="BS236" s="72">
        <v>10.474052387527083</v>
      </c>
      <c r="BT236" s="71">
        <v>13.034324635515027</v>
      </c>
      <c r="BU236" s="71">
        <v>12.53715088482793</v>
      </c>
      <c r="BV236" s="71">
        <v>11.901324784923345</v>
      </c>
      <c r="BW236" s="71">
        <v>12.255502378682314</v>
      </c>
      <c r="BX236" s="75">
        <v>12946</v>
      </c>
      <c r="BY236" s="75">
        <v>13227</v>
      </c>
      <c r="BZ236" s="75">
        <v>11933</v>
      </c>
      <c r="CA236" s="75">
        <v>12648</v>
      </c>
      <c r="CB236" s="75">
        <v>14961</v>
      </c>
      <c r="CC236" s="75">
        <v>17509</v>
      </c>
      <c r="CD236" s="75">
        <v>10786</v>
      </c>
      <c r="CE236" s="75">
        <v>11398</v>
      </c>
      <c r="CF236" s="75">
        <v>16448</v>
      </c>
      <c r="CG236" s="75">
        <v>13434</v>
      </c>
      <c r="CH236" s="75">
        <v>14306</v>
      </c>
      <c r="CI236" s="75">
        <v>13804</v>
      </c>
      <c r="CJ236" s="75">
        <v>7990</v>
      </c>
      <c r="CK236" s="75">
        <v>88166</v>
      </c>
      <c r="CL236" s="73">
        <v>1842427.3099999996</v>
      </c>
      <c r="CM236" s="73">
        <v>1619434.6199999999</v>
      </c>
      <c r="CN236" s="73">
        <v>1704189.9899999995</v>
      </c>
      <c r="CO236" s="73">
        <v>1906871.77</v>
      </c>
      <c r="CP236" s="73">
        <v>2316549.7900000005</v>
      </c>
      <c r="CQ236" s="73">
        <v>2074326.6000000003</v>
      </c>
      <c r="CR236" s="73">
        <v>2076124.67</v>
      </c>
      <c r="CS236" s="73">
        <v>2366480.6700000009</v>
      </c>
      <c r="CT236" s="73">
        <v>1880419.9699999997</v>
      </c>
      <c r="CU236" s="73">
        <v>1736572.5399999998</v>
      </c>
      <c r="CV236" s="73">
        <v>1871072.98</v>
      </c>
      <c r="CW236" s="73">
        <v>1692231.6399999992</v>
      </c>
      <c r="CX236" s="73">
        <v>1730848.4600000002</v>
      </c>
      <c r="CY236" s="77"/>
      <c r="CZ236" s="4">
        <v>300</v>
      </c>
      <c r="DA236" s="76" t="str">
        <f t="shared" si="12"/>
        <v>L300</v>
      </c>
      <c r="DB236" s="71">
        <v>7.1216513078045818</v>
      </c>
      <c r="DC236" s="71">
        <v>7.1646682599213971</v>
      </c>
      <c r="DD236" s="71">
        <v>1.3945644378456752</v>
      </c>
      <c r="DE236" s="71">
        <v>0.99671614041232126</v>
      </c>
      <c r="DF236" s="71">
        <v>1.0798820132064666</v>
      </c>
      <c r="DG236" s="71">
        <v>0.97674335537969104</v>
      </c>
      <c r="DH236" s="71">
        <v>0.65707747464142507</v>
      </c>
      <c r="DI236" s="71">
        <v>0.58527450254844759</v>
      </c>
      <c r="DJ236" s="71">
        <v>0.26518188357426314</v>
      </c>
      <c r="DK236" s="71">
        <v>0.76532454845742959</v>
      </c>
      <c r="DL236" s="71">
        <v>0.32614836478821585</v>
      </c>
      <c r="DM236" s="71">
        <v>0.51124382828968751</v>
      </c>
      <c r="DN236" s="71">
        <v>0.23523200014094686</v>
      </c>
      <c r="DO236" s="71">
        <v>0.47207543058009216</v>
      </c>
      <c r="DQ236" s="71"/>
      <c r="DR236" s="71"/>
      <c r="DS236" s="71"/>
      <c r="DT236" s="71"/>
      <c r="DU236" s="71"/>
      <c r="DV236" s="71"/>
      <c r="DW236" s="71"/>
      <c r="DX236" s="71"/>
      <c r="DY236" s="71"/>
      <c r="DZ236" s="71"/>
      <c r="EA236" s="71"/>
      <c r="EB236" s="71"/>
      <c r="EC236" s="71"/>
      <c r="ED236" s="71"/>
    </row>
    <row r="237" spans="1:134">
      <c r="A237" s="4">
        <v>301</v>
      </c>
      <c r="B237" s="46" t="s">
        <v>2251</v>
      </c>
      <c r="C237" s="65" t="str">
        <f t="shared" si="11"/>
        <v>L301</v>
      </c>
      <c r="D237" s="69">
        <v>587778.07000000007</v>
      </c>
      <c r="E237" s="68">
        <v>5665292.7399999993</v>
      </c>
      <c r="F237" s="69">
        <v>135906.39000000007</v>
      </c>
      <c r="G237" s="69">
        <v>827972.31000000145</v>
      </c>
      <c r="H237" s="70">
        <v>94.509396435079012</v>
      </c>
      <c r="I237" s="70">
        <v>17.116342032359476</v>
      </c>
      <c r="J237" s="69">
        <v>900261.35</v>
      </c>
      <c r="K237" s="69">
        <v>761401.69000000018</v>
      </c>
      <c r="L237" s="69">
        <v>716894.33000000019</v>
      </c>
      <c r="M237" s="69">
        <v>910772.33000000007</v>
      </c>
      <c r="N237" s="69">
        <v>1249644.93</v>
      </c>
      <c r="O237" s="69">
        <v>1244218.45</v>
      </c>
      <c r="P237" s="69">
        <v>705489.62999999989</v>
      </c>
      <c r="Q237" s="69">
        <v>639298.03999999992</v>
      </c>
      <c r="R237" s="69">
        <v>1317375.4900000002</v>
      </c>
      <c r="S237" s="69">
        <v>663098.86999999988</v>
      </c>
      <c r="T237" s="69">
        <v>816461.08</v>
      </c>
      <c r="U237" s="69">
        <v>935791.56000000017</v>
      </c>
      <c r="V237" s="69">
        <v>587778.07000000007</v>
      </c>
      <c r="W237" s="70">
        <v>121.81641267659316</v>
      </c>
      <c r="X237" s="70">
        <v>96.641595615355939</v>
      </c>
      <c r="Y237" s="70">
        <v>95.236772658102112</v>
      </c>
      <c r="Z237" s="71">
        <v>98.269382066837807</v>
      </c>
      <c r="AA237" s="71">
        <v>95.722020946810005</v>
      </c>
      <c r="AB237" s="71">
        <v>98.801418474154772</v>
      </c>
      <c r="AC237" s="71">
        <v>93.954946692981821</v>
      </c>
      <c r="AD237" s="71">
        <v>86.833155434385077</v>
      </c>
      <c r="AE237" s="71">
        <v>91.538743565372471</v>
      </c>
      <c r="AF237" s="71">
        <v>91.335407139586493</v>
      </c>
      <c r="AG237" s="71">
        <v>93.29914445942714</v>
      </c>
      <c r="AH237" s="71">
        <v>105.72882573306279</v>
      </c>
      <c r="AI237" s="71">
        <v>100.99826540433945</v>
      </c>
      <c r="AJ237" s="71">
        <v>20.053475764679305</v>
      </c>
      <c r="AK237" s="71">
        <v>14.008514293871865</v>
      </c>
      <c r="AL237" s="71">
        <v>-2.1909349284882085</v>
      </c>
      <c r="AM237" s="71">
        <v>6.2842470197496114</v>
      </c>
      <c r="AN237" s="71">
        <v>-1.1357805583113501</v>
      </c>
      <c r="AO237" s="71">
        <v>5.0126233142577803</v>
      </c>
      <c r="AP237" s="71">
        <v>-2.7496530296471811</v>
      </c>
      <c r="AQ237" s="71">
        <v>8.8873263433007601</v>
      </c>
      <c r="AR237" s="71">
        <v>109.88175761255343</v>
      </c>
      <c r="AS237" s="71">
        <v>-39.792829232932924</v>
      </c>
      <c r="AT237" s="71">
        <v>23.529993733031507</v>
      </c>
      <c r="AU237" s="71">
        <v>37.029063045739875</v>
      </c>
      <c r="AV237" s="72">
        <v>30.076323880266198</v>
      </c>
      <c r="AW237" s="73">
        <v>150377.7300000001</v>
      </c>
      <c r="AX237" s="73">
        <v>93555.35000000021</v>
      </c>
      <c r="AY237" s="73">
        <v>-16058.519999999902</v>
      </c>
      <c r="AZ237" s="73">
        <v>53851.049999999814</v>
      </c>
      <c r="BA237" s="73">
        <v>-14334.330000000075</v>
      </c>
      <c r="BB237" s="73">
        <v>79833.569999999832</v>
      </c>
      <c r="BC237" s="73">
        <v>-19946.989999999874</v>
      </c>
      <c r="BD237" s="73">
        <v>52179.169999999809</v>
      </c>
      <c r="BE237" s="73">
        <v>689700.41000000015</v>
      </c>
      <c r="BF237" s="73">
        <v>-438263.08000000007</v>
      </c>
      <c r="BG237" s="73">
        <v>155519.51</v>
      </c>
      <c r="BH237" s="73">
        <v>252876.90000000014</v>
      </c>
      <c r="BI237" s="73">
        <v>135906.39000000007</v>
      </c>
      <c r="BJ237" s="71">
        <v>16.076000804027434</v>
      </c>
      <c r="BK237" s="71">
        <v>11.167484147781408</v>
      </c>
      <c r="BL237" s="71">
        <v>10.84599839702147</v>
      </c>
      <c r="BM237" s="71">
        <v>11.802939055531281</v>
      </c>
      <c r="BN237" s="71">
        <v>-0.34894321863121913</v>
      </c>
      <c r="BO237" s="71">
        <v>12.708162112313529</v>
      </c>
      <c r="BP237" s="71">
        <v>21.392750576840729</v>
      </c>
      <c r="BQ237" s="71">
        <v>22.386355723278093</v>
      </c>
      <c r="BR237" s="72">
        <v>15.00573552690107</v>
      </c>
      <c r="BS237" s="72">
        <v>13.413798351143406</v>
      </c>
      <c r="BT237" s="71">
        <v>15.937104603370436</v>
      </c>
      <c r="BU237" s="71">
        <v>14.763745949326264</v>
      </c>
      <c r="BV237" s="71">
        <v>14.25760011712142</v>
      </c>
      <c r="BW237" s="71">
        <v>15.083312580638214</v>
      </c>
      <c r="BX237" s="75">
        <v>20570</v>
      </c>
      <c r="BY237" s="75">
        <v>15847</v>
      </c>
      <c r="BZ237" s="75">
        <v>15682</v>
      </c>
      <c r="CA237" s="75">
        <v>17814</v>
      </c>
      <c r="CB237" s="75">
        <v>19856</v>
      </c>
      <c r="CC237" s="75">
        <v>23465</v>
      </c>
      <c r="CD237" s="75">
        <v>15629</v>
      </c>
      <c r="CE237" s="75">
        <v>14607</v>
      </c>
      <c r="CF237" s="75">
        <v>22084</v>
      </c>
      <c r="CG237" s="75">
        <v>15188</v>
      </c>
      <c r="CH237" s="75">
        <v>17168</v>
      </c>
      <c r="CI237" s="75">
        <v>20498</v>
      </c>
      <c r="CJ237" s="75">
        <v>12690</v>
      </c>
      <c r="CK237" s="75">
        <v>117864</v>
      </c>
      <c r="CL237" s="73">
        <v>1506654.39</v>
      </c>
      <c r="CM237" s="73">
        <v>1335335.3599999999</v>
      </c>
      <c r="CN237" s="73">
        <v>1349510.0399999993</v>
      </c>
      <c r="CO237" s="73">
        <v>1524857.38</v>
      </c>
      <c r="CP237" s="73">
        <v>1463332.4799999997</v>
      </c>
      <c r="CQ237" s="73">
        <v>1209330.1600000001</v>
      </c>
      <c r="CR237" s="73">
        <v>1146141.3099999998</v>
      </c>
      <c r="CS237" s="73">
        <v>1646069.9300000002</v>
      </c>
      <c r="CT237" s="73">
        <v>1595081.3100000005</v>
      </c>
      <c r="CU237" s="73">
        <v>1451662.3</v>
      </c>
      <c r="CV237" s="73">
        <v>1486945.48</v>
      </c>
      <c r="CW237" s="73">
        <v>1664715.58</v>
      </c>
      <c r="CX237" s="73">
        <v>1444482.1300000001</v>
      </c>
      <c r="CY237" s="77"/>
      <c r="CZ237" s="4">
        <v>301</v>
      </c>
      <c r="DA237" s="76" t="str">
        <f t="shared" si="12"/>
        <v>L301</v>
      </c>
      <c r="DB237" s="71">
        <v>3.8019524001288691</v>
      </c>
      <c r="DC237" s="71">
        <v>2.934907707758887</v>
      </c>
      <c r="DD237" s="71">
        <v>1.0235465182146715</v>
      </c>
      <c r="DE237" s="71">
        <v>0.36107750222112905</v>
      </c>
      <c r="DF237" s="71">
        <v>1.1473805963829775</v>
      </c>
      <c r="DG237" s="71">
        <v>0.32597735206562473</v>
      </c>
      <c r="DH237" s="71">
        <v>0.18185577626703864</v>
      </c>
      <c r="DI237" s="71">
        <v>0.23734704846800694</v>
      </c>
      <c r="DJ237" s="71">
        <v>8.463068651079543E-2</v>
      </c>
      <c r="DK237" s="71">
        <v>0.14066404208216352</v>
      </c>
      <c r="DL237" s="71">
        <v>3.0520168393480478E-2</v>
      </c>
      <c r="DM237" s="71">
        <v>2.7318936755585742E-2</v>
      </c>
      <c r="DN237" s="71">
        <v>7.2582571331759318E-3</v>
      </c>
      <c r="DO237" s="71">
        <v>9.5252485080721844E-2</v>
      </c>
      <c r="DQ237" s="71"/>
      <c r="DR237" s="71"/>
      <c r="DS237" s="71"/>
      <c r="DT237" s="71"/>
      <c r="DU237" s="71"/>
      <c r="DV237" s="71"/>
      <c r="DW237" s="71"/>
      <c r="DX237" s="71"/>
      <c r="DY237" s="71"/>
      <c r="DZ237" s="71"/>
      <c r="EA237" s="71"/>
      <c r="EB237" s="71"/>
      <c r="EC237" s="71"/>
      <c r="ED237" s="71"/>
    </row>
    <row r="238" spans="1:134">
      <c r="A238" s="4">
        <v>845</v>
      </c>
      <c r="B238" s="46" t="s">
        <v>2259</v>
      </c>
      <c r="C238" s="65" t="str">
        <f t="shared" si="11"/>
        <v>L845</v>
      </c>
      <c r="D238" s="69">
        <v>193499.05000000002</v>
      </c>
      <c r="E238" s="68">
        <v>2353912.4200000009</v>
      </c>
      <c r="F238" s="69">
        <v>28195.470000000059</v>
      </c>
      <c r="G238" s="69">
        <v>48877.740000001155</v>
      </c>
      <c r="H238" s="70">
        <v>81.99838128267281</v>
      </c>
      <c r="I238" s="70">
        <v>2.1204774237930879</v>
      </c>
      <c r="J238" s="69">
        <v>307377.12999999989</v>
      </c>
      <c r="K238" s="69">
        <v>329135.87999999995</v>
      </c>
      <c r="L238" s="69">
        <v>282632.25999999995</v>
      </c>
      <c r="M238" s="69">
        <v>311634.30999999994</v>
      </c>
      <c r="N238" s="69">
        <v>416846.37</v>
      </c>
      <c r="O238" s="69">
        <v>505494.1</v>
      </c>
      <c r="P238" s="69">
        <v>314223.06999999989</v>
      </c>
      <c r="Q238" s="69">
        <v>300600.60999999987</v>
      </c>
      <c r="R238" s="69">
        <v>586737.71999999986</v>
      </c>
      <c r="S238" s="69">
        <v>317841.89999999997</v>
      </c>
      <c r="T238" s="69">
        <v>323980.68999999994</v>
      </c>
      <c r="U238" s="69">
        <v>317029.37999999995</v>
      </c>
      <c r="V238" s="69">
        <v>193499.05000000002</v>
      </c>
      <c r="W238" s="70">
        <v>93.062568806595564</v>
      </c>
      <c r="X238" s="70">
        <v>95.460104626268787</v>
      </c>
      <c r="Y238" s="70">
        <v>87.272060458467706</v>
      </c>
      <c r="Z238" s="71">
        <v>83.876284560061009</v>
      </c>
      <c r="AA238" s="71">
        <v>96.21390941783045</v>
      </c>
      <c r="AB238" s="71">
        <v>99.511717175886602</v>
      </c>
      <c r="AC238" s="71">
        <v>83.555172604441637</v>
      </c>
      <c r="AD238" s="71">
        <v>77.367278992863092</v>
      </c>
      <c r="AE238" s="71">
        <v>80.522802716596331</v>
      </c>
      <c r="AF238" s="71">
        <v>83.537124255367857</v>
      </c>
      <c r="AG238" s="71">
        <v>79.827167528125813</v>
      </c>
      <c r="AH238" s="71">
        <v>82.397841285135598</v>
      </c>
      <c r="AI238" s="71">
        <v>93.781084068611747</v>
      </c>
      <c r="AJ238" s="71">
        <v>-1.7110268895343062</v>
      </c>
      <c r="AK238" s="71">
        <v>-7.5283081154660429</v>
      </c>
      <c r="AL238" s="71">
        <v>-13.491626403492486</v>
      </c>
      <c r="AM238" s="71">
        <v>-23.609586480679589</v>
      </c>
      <c r="AN238" s="71">
        <v>-19.416324757378401</v>
      </c>
      <c r="AO238" s="71">
        <v>-12.397700158904268</v>
      </c>
      <c r="AP238" s="71">
        <v>-12.299301345805491</v>
      </c>
      <c r="AQ238" s="71">
        <v>1.4699646476119765</v>
      </c>
      <c r="AR238" s="71">
        <v>46.265547412044029</v>
      </c>
      <c r="AS238" s="71">
        <v>-34.624346674173403</v>
      </c>
      <c r="AT238" s="71">
        <v>6.409085933184322</v>
      </c>
      <c r="AU238" s="71">
        <v>8.0519902081931392</v>
      </c>
      <c r="AV238" s="72">
        <v>17.056781226395735</v>
      </c>
      <c r="AW238" s="73">
        <v>-5350.8600000001607</v>
      </c>
      <c r="AX238" s="73">
        <v>-26795.619999999937</v>
      </c>
      <c r="AY238" s="73">
        <v>-44078.610000000044</v>
      </c>
      <c r="AZ238" s="73">
        <v>-96315.190000000177</v>
      </c>
      <c r="BA238" s="73">
        <v>-100172.14999999997</v>
      </c>
      <c r="BB238" s="73">
        <v>-60169.909999999916</v>
      </c>
      <c r="BC238" s="73">
        <v>-44067.200000000128</v>
      </c>
      <c r="BD238" s="73">
        <v>4354.7099999999045</v>
      </c>
      <c r="BE238" s="73">
        <v>185592.18</v>
      </c>
      <c r="BF238" s="73">
        <v>-168335.88000000006</v>
      </c>
      <c r="BG238" s="73">
        <v>19513.559999999939</v>
      </c>
      <c r="BH238" s="73">
        <v>23624.899999999965</v>
      </c>
      <c r="BI238" s="73">
        <v>28195.470000000059</v>
      </c>
      <c r="BJ238" s="71">
        <v>26.42235363645899</v>
      </c>
      <c r="BK238" s="71">
        <v>23.964743619600227</v>
      </c>
      <c r="BL238" s="71">
        <v>19.921131870673232</v>
      </c>
      <c r="BM238" s="71">
        <v>23.15470037334876</v>
      </c>
      <c r="BN238" s="71">
        <v>14.172813165190504</v>
      </c>
      <c r="BO238" s="71">
        <v>16.366919439158725</v>
      </c>
      <c r="BP238" s="71">
        <v>26.716875840332332</v>
      </c>
      <c r="BQ238" s="71">
        <v>28.814713920148478</v>
      </c>
      <c r="BR238" s="72">
        <v>24.463276386839194</v>
      </c>
      <c r="BS238" s="72">
        <v>14.085554472543553</v>
      </c>
      <c r="BT238" s="71">
        <v>23.11790730934765</v>
      </c>
      <c r="BU238" s="71">
        <v>23.088830398675171</v>
      </c>
      <c r="BV238" s="71">
        <v>21.902845329542895</v>
      </c>
      <c r="BW238" s="71">
        <v>21.896282113199277</v>
      </c>
      <c r="BX238" s="75">
        <v>8935</v>
      </c>
      <c r="BY238" s="75">
        <v>8965</v>
      </c>
      <c r="BZ238" s="75">
        <v>7679</v>
      </c>
      <c r="CA238" s="75">
        <v>8379</v>
      </c>
      <c r="CB238" s="75">
        <v>10338</v>
      </c>
      <c r="CC238" s="75">
        <v>11110</v>
      </c>
      <c r="CD238" s="75">
        <v>8864</v>
      </c>
      <c r="CE238" s="75">
        <v>8362</v>
      </c>
      <c r="CF238" s="75">
        <v>11394</v>
      </c>
      <c r="CG238" s="75">
        <v>9012</v>
      </c>
      <c r="CH238" s="75">
        <v>9121</v>
      </c>
      <c r="CI238" s="75">
        <v>8845</v>
      </c>
      <c r="CJ238" s="75">
        <v>5198</v>
      </c>
      <c r="CK238" s="75">
        <v>60796</v>
      </c>
      <c r="CL238" s="73">
        <v>513749.29000000015</v>
      </c>
      <c r="CM238" s="73">
        <v>574623.68000000005</v>
      </c>
      <c r="CN238" s="73">
        <v>629126.50999999978</v>
      </c>
      <c r="CO238" s="73">
        <v>731741.40000000014</v>
      </c>
      <c r="CP238" s="73">
        <v>692709.93</v>
      </c>
      <c r="CQ238" s="73">
        <v>595706.75999999989</v>
      </c>
      <c r="CR238" s="73">
        <v>574088.6100000001</v>
      </c>
      <c r="CS238" s="73">
        <v>820522.15999999992</v>
      </c>
      <c r="CT238" s="73">
        <v>701920.01999999967</v>
      </c>
      <c r="CU238" s="73">
        <v>614244.89999999979</v>
      </c>
      <c r="CV238" s="73">
        <v>661084.37000000011</v>
      </c>
      <c r="CW238" s="73">
        <v>666223.42000000004</v>
      </c>
      <c r="CX238" s="73">
        <v>597061.14000000013</v>
      </c>
      <c r="CY238" s="77"/>
      <c r="CZ238" s="4">
        <v>845</v>
      </c>
      <c r="DA238" s="76" t="str">
        <f t="shared" si="12"/>
        <v>L845</v>
      </c>
      <c r="DB238" s="71">
        <v>2.6218091924206948</v>
      </c>
      <c r="DC238" s="71">
        <v>0.89892273950865054</v>
      </c>
      <c r="DD238" s="71">
        <v>0.43867417014255672</v>
      </c>
      <c r="DE238" s="71">
        <v>0.55831538771473022</v>
      </c>
      <c r="DF238" s="71">
        <v>0.62145291212808995</v>
      </c>
      <c r="DG238" s="71">
        <v>0.56355963368536255</v>
      </c>
      <c r="DH238" s="71">
        <v>0.30930018599667292</v>
      </c>
      <c r="DI238" s="71">
        <v>0.314877847771663</v>
      </c>
      <c r="DJ238" s="71">
        <v>0.27570603610947986</v>
      </c>
      <c r="DK238" s="71">
        <v>0.24041156590994783</v>
      </c>
      <c r="DL238" s="71">
        <v>0.60888978605726884</v>
      </c>
      <c r="DM238" s="71">
        <v>0.28178354812841422</v>
      </c>
      <c r="DN238" s="71">
        <v>0.10712165761076602</v>
      </c>
      <c r="DO238" s="71">
        <v>0.31371234657931207</v>
      </c>
      <c r="DQ238" s="71"/>
      <c r="DR238" s="71"/>
      <c r="DS238" s="71"/>
      <c r="DT238" s="71"/>
      <c r="DU238" s="71"/>
      <c r="DV238" s="71"/>
      <c r="DW238" s="71"/>
      <c r="DX238" s="71"/>
      <c r="DY238" s="71"/>
      <c r="DZ238" s="71"/>
      <c r="EA238" s="71"/>
      <c r="EB238" s="71"/>
      <c r="EC238" s="71"/>
      <c r="ED238" s="71"/>
    </row>
    <row r="239" spans="1:134">
      <c r="A239" s="4">
        <v>538</v>
      </c>
      <c r="B239" s="46" t="s">
        <v>2267</v>
      </c>
      <c r="C239" s="65" t="str">
        <f t="shared" si="11"/>
        <v>L538</v>
      </c>
      <c r="D239" s="69">
        <v>416187.42000000004</v>
      </c>
      <c r="E239" s="68">
        <v>4359900.8699999992</v>
      </c>
      <c r="F239" s="69">
        <v>114677.55000000005</v>
      </c>
      <c r="G239" s="69">
        <v>640325.84999999963</v>
      </c>
      <c r="H239" s="70">
        <v>95.200571686841229</v>
      </c>
      <c r="I239" s="70">
        <v>17.215027161893339</v>
      </c>
      <c r="J239" s="69">
        <v>609485.01</v>
      </c>
      <c r="K239" s="69">
        <v>559330.68999999994</v>
      </c>
      <c r="L239" s="69">
        <v>548814.84000000008</v>
      </c>
      <c r="M239" s="69">
        <v>658497.91999999993</v>
      </c>
      <c r="N239" s="69">
        <v>759280.69</v>
      </c>
      <c r="O239" s="69">
        <v>961455.95000000042</v>
      </c>
      <c r="P239" s="69">
        <v>619034.84</v>
      </c>
      <c r="Q239" s="69">
        <v>521349.98000000004</v>
      </c>
      <c r="R239" s="69">
        <v>1053843.8499999999</v>
      </c>
      <c r="S239" s="69">
        <v>510337.48999999993</v>
      </c>
      <c r="T239" s="69">
        <v>597862.40000000002</v>
      </c>
      <c r="U239" s="69">
        <v>641284.89</v>
      </c>
      <c r="V239" s="69">
        <v>416187.42000000004</v>
      </c>
      <c r="W239" s="70">
        <v>113.13474391493523</v>
      </c>
      <c r="X239" s="70">
        <v>119.29906327411628</v>
      </c>
      <c r="Y239" s="70">
        <v>98.651528668180561</v>
      </c>
      <c r="Z239" s="71">
        <v>105.72521610996833</v>
      </c>
      <c r="AA239" s="71">
        <v>90.664707252967929</v>
      </c>
      <c r="AB239" s="71">
        <v>96.977053955895514</v>
      </c>
      <c r="AC239" s="71">
        <v>106.34572191150782</v>
      </c>
      <c r="AD239" s="71">
        <v>83.948174093973151</v>
      </c>
      <c r="AE239" s="71">
        <v>94.68172958978667</v>
      </c>
      <c r="AF239" s="71">
        <v>98.494802908727891</v>
      </c>
      <c r="AG239" s="71">
        <v>85.217541010388587</v>
      </c>
      <c r="AH239" s="71">
        <v>97.099634326092456</v>
      </c>
      <c r="AI239" s="71">
        <v>108.55768886788502</v>
      </c>
      <c r="AJ239" s="71">
        <v>28.318530933747986</v>
      </c>
      <c r="AK239" s="71">
        <v>18.329185833458549</v>
      </c>
      <c r="AL239" s="71">
        <v>18.998416028202247</v>
      </c>
      <c r="AM239" s="71">
        <v>15.722138475955871</v>
      </c>
      <c r="AN239" s="71">
        <v>5.4200530867958507</v>
      </c>
      <c r="AO239" s="71">
        <v>16.00195886395359</v>
      </c>
      <c r="AP239" s="71">
        <v>12.991609959874362</v>
      </c>
      <c r="AQ239" s="71">
        <v>6.8066759142998423</v>
      </c>
      <c r="AR239" s="71">
        <v>80.370818277098707</v>
      </c>
      <c r="AS239" s="71">
        <v>-31.736570190270029</v>
      </c>
      <c r="AT239" s="71">
        <v>11.35277244027526</v>
      </c>
      <c r="AU239" s="71">
        <v>24.93193211717195</v>
      </c>
      <c r="AV239" s="72">
        <v>38.034426534693552</v>
      </c>
      <c r="AW239" s="73">
        <v>134506.84000000008</v>
      </c>
      <c r="AX239" s="73">
        <v>86640.300000000047</v>
      </c>
      <c r="AY239" s="73">
        <v>87619.760000000126</v>
      </c>
      <c r="AZ239" s="73">
        <v>89464.260000000009</v>
      </c>
      <c r="BA239" s="73">
        <v>39037.560000000056</v>
      </c>
      <c r="BB239" s="73">
        <v>146833.51000000071</v>
      </c>
      <c r="BC239" s="73">
        <v>71175.719999999739</v>
      </c>
      <c r="BD239" s="73">
        <v>33225.080000000133</v>
      </c>
      <c r="BE239" s="73">
        <v>469578.68999999994</v>
      </c>
      <c r="BF239" s="73">
        <v>-237262.63999999996</v>
      </c>
      <c r="BG239" s="73">
        <v>60953.990000000107</v>
      </c>
      <c r="BH239" s="73">
        <v>127977.45999999996</v>
      </c>
      <c r="BI239" s="73">
        <v>114677.55000000005</v>
      </c>
      <c r="BJ239" s="71">
        <v>19.12365422552968</v>
      </c>
      <c r="BK239" s="71">
        <v>13.090212119716178</v>
      </c>
      <c r="BL239" s="71">
        <v>13.505175088031663</v>
      </c>
      <c r="BM239" s="71">
        <v>15.031527534740022</v>
      </c>
      <c r="BN239" s="71">
        <v>6.7360547009659921</v>
      </c>
      <c r="BO239" s="71">
        <v>17.021028311812429</v>
      </c>
      <c r="BP239" s="71">
        <v>23.035044353992625</v>
      </c>
      <c r="BQ239" s="71">
        <v>22.578741040411831</v>
      </c>
      <c r="BR239" s="72">
        <v>15.409264381733623</v>
      </c>
      <c r="BS239" s="72">
        <v>14.791827990103027</v>
      </c>
      <c r="BT239" s="71">
        <v>16.607219569480169</v>
      </c>
      <c r="BU239" s="71">
        <v>14.897050247122472</v>
      </c>
      <c r="BV239" s="71">
        <v>13.431998997923053</v>
      </c>
      <c r="BW239" s="71">
        <v>15.69116926050491</v>
      </c>
      <c r="BX239" s="75">
        <v>19740</v>
      </c>
      <c r="BY239" s="75">
        <v>18353</v>
      </c>
      <c r="BZ239" s="75">
        <v>18302</v>
      </c>
      <c r="CA239" s="75">
        <v>20011</v>
      </c>
      <c r="CB239" s="75">
        <v>21484</v>
      </c>
      <c r="CC239" s="75">
        <v>25414</v>
      </c>
      <c r="CD239" s="75">
        <v>18541</v>
      </c>
      <c r="CE239" s="75">
        <v>16908</v>
      </c>
      <c r="CF239" s="75">
        <v>23826</v>
      </c>
      <c r="CG239" s="75">
        <v>16680</v>
      </c>
      <c r="CH239" s="75">
        <v>18921</v>
      </c>
      <c r="CI239" s="75">
        <v>19574</v>
      </c>
      <c r="CJ239" s="75">
        <v>12487</v>
      </c>
      <c r="CK239" s="75">
        <v>126937</v>
      </c>
      <c r="CL239" s="73">
        <v>818075.94000000018</v>
      </c>
      <c r="CM239" s="73">
        <v>832302.8400000002</v>
      </c>
      <c r="CN239" s="73">
        <v>639430.87</v>
      </c>
      <c r="CO239" s="73">
        <v>919486.74999999988</v>
      </c>
      <c r="CP239" s="73">
        <v>980798.43</v>
      </c>
      <c r="CQ239" s="73">
        <v>1169148.8300000005</v>
      </c>
      <c r="CR239" s="73">
        <v>865165.11</v>
      </c>
      <c r="CS239" s="73">
        <v>1249824.0899999999</v>
      </c>
      <c r="CT239" s="73">
        <v>978956.59000000008</v>
      </c>
      <c r="CU239" s="73">
        <v>985205.76000000036</v>
      </c>
      <c r="CV239" s="73">
        <v>926017.70999999961</v>
      </c>
      <c r="CW239" s="73">
        <v>922737.22</v>
      </c>
      <c r="CX239" s="73">
        <v>958789.64000000025</v>
      </c>
      <c r="CY239" s="77"/>
      <c r="CZ239" s="4">
        <v>538</v>
      </c>
      <c r="DA239" s="76" t="str">
        <f t="shared" si="12"/>
        <v>L538</v>
      </c>
      <c r="DB239" s="71">
        <v>2.5663160836963623</v>
      </c>
      <c r="DC239" s="71">
        <v>2.6672948808800951</v>
      </c>
      <c r="DD239" s="71">
        <v>1.3426655253228119</v>
      </c>
      <c r="DE239" s="71">
        <v>1.0094823070785992</v>
      </c>
      <c r="DF239" s="71">
        <v>0.81215267496075971</v>
      </c>
      <c r="DG239" s="71">
        <v>0.34862475517302921</v>
      </c>
      <c r="DH239" s="71">
        <v>0.21791657552112598</v>
      </c>
      <c r="DI239" s="71">
        <v>0.24483470985603448</v>
      </c>
      <c r="DJ239" s="71">
        <v>0.16978052258155088</v>
      </c>
      <c r="DK239" s="71">
        <v>0.30023669828736321</v>
      </c>
      <c r="DL239" s="71">
        <v>8.584585224155844E-2</v>
      </c>
      <c r="DM239" s="71">
        <v>0.13011354299217043</v>
      </c>
      <c r="DN239" s="71">
        <v>0.13559535280037247</v>
      </c>
      <c r="DO239" s="71">
        <v>0.18038493013853721</v>
      </c>
      <c r="DQ239" s="71"/>
      <c r="DR239" s="71"/>
      <c r="DS239" s="71"/>
      <c r="DT239" s="71"/>
      <c r="DU239" s="71"/>
      <c r="DV239" s="71"/>
      <c r="DW239" s="71"/>
      <c r="DX239" s="71"/>
      <c r="DY239" s="71"/>
      <c r="DZ239" s="71"/>
      <c r="EA239" s="71"/>
      <c r="EB239" s="71"/>
      <c r="EC239" s="71"/>
      <c r="ED239" s="71"/>
    </row>
    <row r="240" spans="1:134">
      <c r="A240" s="4">
        <v>869</v>
      </c>
      <c r="B240" s="46" t="s">
        <v>2274</v>
      </c>
      <c r="C240" s="65" t="str">
        <f t="shared" si="11"/>
        <v>L869</v>
      </c>
      <c r="D240" s="69">
        <v>197805.80999999997</v>
      </c>
      <c r="E240" s="68">
        <v>2702085.3800000004</v>
      </c>
      <c r="F240" s="69">
        <v>15034.029999999999</v>
      </c>
      <c r="G240" s="69">
        <v>189072.9700000002</v>
      </c>
      <c r="H240" s="70">
        <v>87.366026992140206</v>
      </c>
      <c r="I240" s="70">
        <v>7.5237579109288966</v>
      </c>
      <c r="J240" s="69">
        <v>339298.66999999987</v>
      </c>
      <c r="K240" s="69">
        <v>369631.85</v>
      </c>
      <c r="L240" s="69">
        <v>313202.36999999994</v>
      </c>
      <c r="M240" s="69">
        <v>363504.61</v>
      </c>
      <c r="N240" s="69">
        <v>445045.03999999992</v>
      </c>
      <c r="O240" s="69">
        <v>516455.69999999995</v>
      </c>
      <c r="P240" s="69">
        <v>324815.46999999991</v>
      </c>
      <c r="Q240" s="69">
        <v>346817.75</v>
      </c>
      <c r="R240" s="69">
        <v>736447.90999999992</v>
      </c>
      <c r="S240" s="69">
        <v>343611.60999999993</v>
      </c>
      <c r="T240" s="69">
        <v>386647.33999999997</v>
      </c>
      <c r="U240" s="69">
        <v>365939.49</v>
      </c>
      <c r="V240" s="69">
        <v>197805.80999999997</v>
      </c>
      <c r="W240" s="70">
        <v>87.549958277881885</v>
      </c>
      <c r="X240" s="70">
        <v>97.54531039854696</v>
      </c>
      <c r="Y240" s="70">
        <v>87.608231885777769</v>
      </c>
      <c r="Z240" s="71">
        <v>85.970553640080212</v>
      </c>
      <c r="AA240" s="71">
        <v>104.90233633318309</v>
      </c>
      <c r="AB240" s="71">
        <v>107.78051443884628</v>
      </c>
      <c r="AC240" s="71">
        <v>84.874264621930124</v>
      </c>
      <c r="AD240" s="71">
        <v>80.926576153881584</v>
      </c>
      <c r="AE240" s="71">
        <v>89.463725525759941</v>
      </c>
      <c r="AF240" s="71">
        <v>87.163815784505417</v>
      </c>
      <c r="AG240" s="71">
        <v>87.362928988231715</v>
      </c>
      <c r="AH240" s="71">
        <v>91.007818841932036</v>
      </c>
      <c r="AI240" s="71">
        <v>90.114165508409457</v>
      </c>
      <c r="AJ240" s="71">
        <v>-12.253510403495305</v>
      </c>
      <c r="AK240" s="71">
        <v>-9.499394327427968</v>
      </c>
      <c r="AL240" s="71">
        <v>-18.742809785439817</v>
      </c>
      <c r="AM240" s="71">
        <v>-17.657788159485076</v>
      </c>
      <c r="AN240" s="71">
        <v>-9.5321141095616966</v>
      </c>
      <c r="AO240" s="71">
        <v>-1.3841129754963433</v>
      </c>
      <c r="AP240" s="71">
        <v>-10.910959525551045</v>
      </c>
      <c r="AQ240" s="71">
        <v>3.4276272843982269</v>
      </c>
      <c r="AR240" s="71">
        <v>84.41790836819203</v>
      </c>
      <c r="AS240" s="71">
        <v>-40.905506522962064</v>
      </c>
      <c r="AT240" s="71">
        <v>15.003180492613776</v>
      </c>
      <c r="AU240" s="71">
        <v>16.795443764897477</v>
      </c>
      <c r="AV240" s="72">
        <v>8.2255750860444685</v>
      </c>
      <c r="AW240" s="73">
        <v>-47381.950000000128</v>
      </c>
      <c r="AX240" s="73">
        <v>-38798.399999999849</v>
      </c>
      <c r="AY240" s="73">
        <v>-72243.360000000044</v>
      </c>
      <c r="AZ240" s="73">
        <v>-77951.359999999986</v>
      </c>
      <c r="BA240" s="73">
        <v>-46850.540000000095</v>
      </c>
      <c r="BB240" s="73">
        <v>-3230.1900000000605</v>
      </c>
      <c r="BC240" s="73">
        <v>-39780.97000000003</v>
      </c>
      <c r="BD240" s="73">
        <v>11493.659999999974</v>
      </c>
      <c r="BE240" s="73">
        <v>337111.47000000003</v>
      </c>
      <c r="BF240" s="73">
        <v>-237849.69</v>
      </c>
      <c r="BG240" s="73">
        <v>50441.560000000056</v>
      </c>
      <c r="BH240" s="73">
        <v>52622.910000000033</v>
      </c>
      <c r="BI240" s="73">
        <v>15034.029999999999</v>
      </c>
      <c r="BJ240" s="71">
        <v>20.324016729738677</v>
      </c>
      <c r="BK240" s="71">
        <v>17.891561531629069</v>
      </c>
      <c r="BL240" s="71">
        <v>19.021853239820437</v>
      </c>
      <c r="BM240" s="71">
        <v>19.331540453028175</v>
      </c>
      <c r="BN240" s="71">
        <v>10.734390355456618</v>
      </c>
      <c r="BO240" s="71">
        <v>16.646300551551828</v>
      </c>
      <c r="BP240" s="71">
        <v>23.469971094965711</v>
      </c>
      <c r="BQ240" s="71">
        <v>22.572949364332104</v>
      </c>
      <c r="BR240" s="72">
        <v>10.987567605195856</v>
      </c>
      <c r="BS240" s="72">
        <v>14.760921688569951</v>
      </c>
      <c r="BT240" s="71">
        <v>17.553893365812616</v>
      </c>
      <c r="BU240" s="71">
        <v>17.758409936501948</v>
      </c>
      <c r="BV240" s="71">
        <v>15.223388138374833</v>
      </c>
      <c r="BW240" s="71">
        <v>14.980974019045089</v>
      </c>
      <c r="BX240" s="75">
        <v>10915</v>
      </c>
      <c r="BY240" s="75">
        <v>12028</v>
      </c>
      <c r="BZ240" s="75">
        <v>10923</v>
      </c>
      <c r="CA240" s="75">
        <v>11080</v>
      </c>
      <c r="CB240" s="75">
        <v>12914</v>
      </c>
      <c r="CC240" s="75">
        <v>14171</v>
      </c>
      <c r="CD240" s="75">
        <v>10721</v>
      </c>
      <c r="CE240" s="75">
        <v>11412</v>
      </c>
      <c r="CF240" s="75">
        <v>16331</v>
      </c>
      <c r="CG240" s="75">
        <v>11947</v>
      </c>
      <c r="CH240" s="75">
        <v>12614</v>
      </c>
      <c r="CI240" s="75">
        <v>12042</v>
      </c>
      <c r="CJ240" s="75">
        <v>6457</v>
      </c>
      <c r="CK240" s="75">
        <v>81524</v>
      </c>
      <c r="CL240" s="73">
        <v>537926.95000000007</v>
      </c>
      <c r="CM240" s="73">
        <v>528419.06999999995</v>
      </c>
      <c r="CN240" s="73">
        <v>604100.29000000015</v>
      </c>
      <c r="CO240" s="73">
        <v>726361.22999999975</v>
      </c>
      <c r="CP240" s="73">
        <v>693283.2699999999</v>
      </c>
      <c r="CQ240" s="73">
        <v>565824.26000000013</v>
      </c>
      <c r="CR240" s="73">
        <v>802640.76000000013</v>
      </c>
      <c r="CS240" s="73">
        <v>1119758.6399999997</v>
      </c>
      <c r="CT240" s="73">
        <v>725293.29999999981</v>
      </c>
      <c r="CU240" s="73">
        <v>640171.53999999992</v>
      </c>
      <c r="CV240" s="73">
        <v>664130.21999999986</v>
      </c>
      <c r="CW240" s="73">
        <v>625434.86999999988</v>
      </c>
      <c r="CX240" s="73">
        <v>586834.03999999992</v>
      </c>
      <c r="CY240" s="77"/>
      <c r="CZ240" s="4">
        <v>869</v>
      </c>
      <c r="DA240" s="76" t="str">
        <f t="shared" si="12"/>
        <v>L869</v>
      </c>
      <c r="DB240" s="71">
        <v>1.3728293837216436</v>
      </c>
      <c r="DC240" s="71">
        <v>1.1202517798201421</v>
      </c>
      <c r="DD240" s="71">
        <v>0.86333963435404859</v>
      </c>
      <c r="DE240" s="71">
        <v>1.0889892832111183</v>
      </c>
      <c r="DF240" s="71">
        <v>1.0079881760638434</v>
      </c>
      <c r="DG240" s="71">
        <v>0.90682905791464263</v>
      </c>
      <c r="DH240" s="71">
        <v>0.66946970362949532</v>
      </c>
      <c r="DI240" s="71">
        <v>1.329026864077727</v>
      </c>
      <c r="DJ240" s="71">
        <v>0.31971455371272661</v>
      </c>
      <c r="DK240" s="71">
        <v>0.2269409700558174</v>
      </c>
      <c r="DL240" s="71">
        <v>0.16353846117341397</v>
      </c>
      <c r="DM240" s="71">
        <v>0.23767324359814812</v>
      </c>
      <c r="DN240" s="71">
        <v>0.13706741438107081</v>
      </c>
      <c r="DO240" s="71">
        <v>0.43255408388924149</v>
      </c>
      <c r="DQ240" s="71"/>
      <c r="DR240" s="71"/>
      <c r="DS240" s="71"/>
      <c r="DT240" s="71"/>
      <c r="DU240" s="71"/>
      <c r="DV240" s="71"/>
      <c r="DW240" s="71"/>
      <c r="DX240" s="71"/>
      <c r="DY240" s="71"/>
      <c r="DZ240" s="71"/>
      <c r="EA240" s="71"/>
      <c r="EB240" s="71"/>
      <c r="EC240" s="71"/>
      <c r="ED240" s="71"/>
    </row>
    <row r="241" spans="1:134">
      <c r="A241" s="4">
        <v>837</v>
      </c>
      <c r="B241" s="46" t="s">
        <v>2282</v>
      </c>
      <c r="C241" s="65" t="str">
        <f t="shared" si="11"/>
        <v>L837</v>
      </c>
      <c r="D241" s="69">
        <v>242846.42999999993</v>
      </c>
      <c r="E241" s="68">
        <v>2953754.6999999997</v>
      </c>
      <c r="F241" s="69">
        <v>30081.109999999986</v>
      </c>
      <c r="G241" s="69">
        <v>226204.36000000034</v>
      </c>
      <c r="H241" s="70">
        <v>87.24597821513909</v>
      </c>
      <c r="I241" s="70">
        <v>8.2933156790059535</v>
      </c>
      <c r="J241" s="69">
        <v>395991.18999999983</v>
      </c>
      <c r="K241" s="69">
        <v>380793.17999999993</v>
      </c>
      <c r="L241" s="69">
        <v>354560.77999999997</v>
      </c>
      <c r="M241" s="69">
        <v>378526.83</v>
      </c>
      <c r="N241" s="69">
        <v>539188</v>
      </c>
      <c r="O241" s="69">
        <v>581955.93000000005</v>
      </c>
      <c r="P241" s="69">
        <v>342636.8000000001</v>
      </c>
      <c r="Q241" s="69">
        <v>365172.65</v>
      </c>
      <c r="R241" s="69">
        <v>750929.62000000023</v>
      </c>
      <c r="S241" s="69">
        <v>400753.59999999986</v>
      </c>
      <c r="T241" s="69">
        <v>434837.87999999989</v>
      </c>
      <c r="U241" s="69">
        <v>416577.72</v>
      </c>
      <c r="V241" s="69">
        <v>242846.42999999993</v>
      </c>
      <c r="W241" s="70">
        <v>97.331558595435197</v>
      </c>
      <c r="X241" s="70">
        <v>92.685736231931045</v>
      </c>
      <c r="Y241" s="70">
        <v>88.878119726750811</v>
      </c>
      <c r="Z241" s="71">
        <v>80.289722565155103</v>
      </c>
      <c r="AA241" s="71">
        <v>113.08880658302417</v>
      </c>
      <c r="AB241" s="71">
        <v>111.4710607161616</v>
      </c>
      <c r="AC241" s="71">
        <v>83.656067591647812</v>
      </c>
      <c r="AD241" s="71">
        <v>81.482939100974221</v>
      </c>
      <c r="AE241" s="71">
        <v>90.239510633072129</v>
      </c>
      <c r="AF241" s="71">
        <v>85.520848605887664</v>
      </c>
      <c r="AG241" s="71">
        <v>90.76708585063939</v>
      </c>
      <c r="AH241" s="71">
        <v>84.942575717148344</v>
      </c>
      <c r="AI241" s="71">
        <v>94.285839280973562</v>
      </c>
      <c r="AJ241" s="71">
        <v>-2.0769302234879716</v>
      </c>
      <c r="AK241" s="71">
        <v>-15.503651303950916</v>
      </c>
      <c r="AL241" s="71">
        <v>-13.847273293823893</v>
      </c>
      <c r="AM241" s="71">
        <v>-21.911881256379907</v>
      </c>
      <c r="AN241" s="71">
        <v>-6.5066977772322616</v>
      </c>
      <c r="AO241" s="71">
        <v>-0.76830078525842449</v>
      </c>
      <c r="AP241" s="71">
        <v>-12.443216861758099</v>
      </c>
      <c r="AQ241" s="71">
        <v>5.588263928090309</v>
      </c>
      <c r="AR241" s="71">
        <v>75.597087808292756</v>
      </c>
      <c r="AS241" s="71">
        <v>-34.020522421386737</v>
      </c>
      <c r="AT241" s="71">
        <v>19.596981181893682</v>
      </c>
      <c r="AU241" s="71">
        <v>9.9186344874043755</v>
      </c>
      <c r="AV241" s="72">
        <v>14.138164057939505</v>
      </c>
      <c r="AW241" s="73">
        <v>-8398.9000000000815</v>
      </c>
      <c r="AX241" s="73">
        <v>-69869.110000000044</v>
      </c>
      <c r="AY241" s="73">
        <v>-56988.330000000075</v>
      </c>
      <c r="AZ241" s="73">
        <v>-106216.35000000003</v>
      </c>
      <c r="BA241" s="73">
        <v>-37435.980000000098</v>
      </c>
      <c r="BB241" s="73">
        <v>890.66000000026543</v>
      </c>
      <c r="BC241" s="73">
        <v>-48694.159999999742</v>
      </c>
      <c r="BD241" s="73">
        <v>19326.780000000203</v>
      </c>
      <c r="BE241" s="73">
        <v>323286.07000000018</v>
      </c>
      <c r="BF241" s="73">
        <v>-206637.69000000006</v>
      </c>
      <c r="BG241" s="73">
        <v>71251.88</v>
      </c>
      <c r="BH241" s="73">
        <v>37590.369999999937</v>
      </c>
      <c r="BI241" s="73">
        <v>30081.109999999986</v>
      </c>
      <c r="BJ241" s="71">
        <v>21.529650531982107</v>
      </c>
      <c r="BK241" s="71">
        <v>19.577669943196138</v>
      </c>
      <c r="BL241" s="71">
        <v>18.662886801452082</v>
      </c>
      <c r="BM241" s="71">
        <v>18.833628888599165</v>
      </c>
      <c r="BN241" s="71">
        <v>10.065545885007445</v>
      </c>
      <c r="BO241" s="71">
        <v>18.094621509753168</v>
      </c>
      <c r="BP241" s="71">
        <v>23.430316820578842</v>
      </c>
      <c r="BQ241" s="71">
        <v>21.487446741033835</v>
      </c>
      <c r="BR241" s="72">
        <v>11.883701964244732</v>
      </c>
      <c r="BS241" s="72">
        <v>15.023260293906493</v>
      </c>
      <c r="BT241" s="71">
        <v>18.717328001789511</v>
      </c>
      <c r="BU241" s="71">
        <v>18.44764697523815</v>
      </c>
      <c r="BV241" s="71">
        <v>17.268030887601434</v>
      </c>
      <c r="BW241" s="71">
        <v>15.666093260124665</v>
      </c>
      <c r="BX241" s="75">
        <v>8710</v>
      </c>
      <c r="BY241" s="75">
        <v>8745</v>
      </c>
      <c r="BZ241" s="75">
        <v>7979</v>
      </c>
      <c r="CA241" s="75">
        <v>8326</v>
      </c>
      <c r="CB241" s="75">
        <v>10084</v>
      </c>
      <c r="CC241" s="75">
        <v>10951</v>
      </c>
      <c r="CD241" s="75">
        <v>7665</v>
      </c>
      <c r="CE241" s="75">
        <v>8029</v>
      </c>
      <c r="CF241" s="75">
        <v>12619</v>
      </c>
      <c r="CG241" s="75">
        <v>9113</v>
      </c>
      <c r="CH241" s="75">
        <v>9584</v>
      </c>
      <c r="CI241" s="75">
        <v>9514</v>
      </c>
      <c r="CJ241" s="75">
        <v>5108</v>
      </c>
      <c r="CK241" s="75">
        <v>61632</v>
      </c>
      <c r="CL241" s="73">
        <v>629910.31999999995</v>
      </c>
      <c r="CM241" s="73">
        <v>589862.24000000022</v>
      </c>
      <c r="CN241" s="73">
        <v>647457.46000000008</v>
      </c>
      <c r="CO241" s="73">
        <v>866322.86</v>
      </c>
      <c r="CP241" s="73">
        <v>796221.69000000006</v>
      </c>
      <c r="CQ241" s="73">
        <v>713755.23</v>
      </c>
      <c r="CR241" s="73">
        <v>793084.74</v>
      </c>
      <c r="CS241" s="73">
        <v>1117727.0000000002</v>
      </c>
      <c r="CT241" s="73">
        <v>836523.59000000008</v>
      </c>
      <c r="CU241" s="73">
        <v>769500.34000000008</v>
      </c>
      <c r="CV241" s="73">
        <v>769192.71000000008</v>
      </c>
      <c r="CW241" s="73">
        <v>777018.8</v>
      </c>
      <c r="CX241" s="73">
        <v>747169.12</v>
      </c>
      <c r="CY241" s="77"/>
      <c r="CZ241" s="4">
        <v>837</v>
      </c>
      <c r="DA241" s="76" t="str">
        <f t="shared" si="12"/>
        <v>L837</v>
      </c>
      <c r="DB241" s="71">
        <v>1.5494943238935279</v>
      </c>
      <c r="DC241" s="71">
        <v>1.3915290987816906</v>
      </c>
      <c r="DD241" s="71">
        <v>0.85429980736962274</v>
      </c>
      <c r="DE241" s="71">
        <v>1.0208166049989091</v>
      </c>
      <c r="DF241" s="71">
        <v>0.79530544557770244</v>
      </c>
      <c r="DG241" s="71">
        <v>0.34971655530781892</v>
      </c>
      <c r="DH241" s="71">
        <v>0.52039100867012456</v>
      </c>
      <c r="DI241" s="71">
        <v>0.43402888842723703</v>
      </c>
      <c r="DJ241" s="71">
        <v>0.41359335605400455</v>
      </c>
      <c r="DK241" s="71">
        <v>0.51741579620871836</v>
      </c>
      <c r="DL241" s="71">
        <v>0.18812804360591678</v>
      </c>
      <c r="DM241" s="71">
        <v>0.38468570608362967</v>
      </c>
      <c r="DN241" s="71">
        <v>0.16445126563095863</v>
      </c>
      <c r="DO241" s="71">
        <v>0.38504846948774557</v>
      </c>
      <c r="DQ241" s="71"/>
      <c r="DR241" s="71"/>
      <c r="DS241" s="71"/>
      <c r="DT241" s="71"/>
      <c r="DU241" s="71"/>
      <c r="DV241" s="71"/>
      <c r="DW241" s="71"/>
      <c r="DX241" s="71"/>
      <c r="DY241" s="71"/>
      <c r="DZ241" s="71"/>
      <c r="EA241" s="71"/>
      <c r="EB241" s="71"/>
      <c r="EC241" s="71"/>
      <c r="ED241" s="71"/>
    </row>
    <row r="242" spans="1:134">
      <c r="A242" s="4">
        <v>854</v>
      </c>
      <c r="B242" s="46" t="s">
        <v>2289</v>
      </c>
      <c r="C242" s="65" t="str">
        <f t="shared" si="11"/>
        <v>L854</v>
      </c>
      <c r="D242" s="69">
        <v>207256.2</v>
      </c>
      <c r="E242" s="68">
        <v>2778173.34</v>
      </c>
      <c r="F242" s="69">
        <v>27948.680000000022</v>
      </c>
      <c r="G242" s="69">
        <v>336254.93999999994</v>
      </c>
      <c r="H242" s="70">
        <v>91.622936923166463</v>
      </c>
      <c r="I242" s="70">
        <v>13.770113694216812</v>
      </c>
      <c r="J242" s="69">
        <v>325930.06</v>
      </c>
      <c r="K242" s="69">
        <v>376378.27999999991</v>
      </c>
      <c r="L242" s="69">
        <v>364293.87999999989</v>
      </c>
      <c r="M242" s="69">
        <v>386324.06999999995</v>
      </c>
      <c r="N242" s="69">
        <v>466528.98999999993</v>
      </c>
      <c r="O242" s="69">
        <v>522378.65</v>
      </c>
      <c r="P242" s="69">
        <v>345467.96</v>
      </c>
      <c r="Q242" s="69">
        <v>346297.52000000014</v>
      </c>
      <c r="R242" s="69">
        <v>703599.60000000009</v>
      </c>
      <c r="S242" s="69">
        <v>378702.01999999996</v>
      </c>
      <c r="T242" s="69">
        <v>403786.73000000004</v>
      </c>
      <c r="U242" s="69">
        <v>393063.31000000006</v>
      </c>
      <c r="V242" s="69">
        <v>207256.2</v>
      </c>
      <c r="W242" s="70">
        <v>93.274358506382825</v>
      </c>
      <c r="X242" s="70">
        <v>104.05602985262203</v>
      </c>
      <c r="Y242" s="70">
        <v>108.92949479358948</v>
      </c>
      <c r="Z242" s="71">
        <v>99.432688848038765</v>
      </c>
      <c r="AA242" s="71">
        <v>96.021478807947034</v>
      </c>
      <c r="AB242" s="71">
        <v>102.39799300826388</v>
      </c>
      <c r="AC242" s="71">
        <v>96.066792562264624</v>
      </c>
      <c r="AD242" s="71">
        <v>86.06828150625762</v>
      </c>
      <c r="AE242" s="71">
        <v>92.149005198994558</v>
      </c>
      <c r="AF242" s="71">
        <v>93.125423708274056</v>
      </c>
      <c r="AG242" s="71">
        <v>88.665458108119324</v>
      </c>
      <c r="AH242" s="71">
        <v>91.132022569919172</v>
      </c>
      <c r="AI242" s="71">
        <v>97.168149133217824</v>
      </c>
      <c r="AJ242" s="71">
        <v>5.0551999816403903</v>
      </c>
      <c r="AK242" s="71">
        <v>-2.9847495030710491</v>
      </c>
      <c r="AL242" s="71">
        <v>3.0217176143966018</v>
      </c>
      <c r="AM242" s="71">
        <v>0.23679629843880168</v>
      </c>
      <c r="AN242" s="71">
        <v>-1.6433292631873542</v>
      </c>
      <c r="AO242" s="71">
        <v>8.2479704281976929</v>
      </c>
      <c r="AP242" s="71">
        <v>1.4667758595466651</v>
      </c>
      <c r="AQ242" s="71">
        <v>10.170425611158418</v>
      </c>
      <c r="AR242" s="71">
        <v>83.102550081802889</v>
      </c>
      <c r="AS242" s="71">
        <v>-30.492157136223131</v>
      </c>
      <c r="AT242" s="71">
        <v>17.154021750048521</v>
      </c>
      <c r="AU242" s="71">
        <v>17.667416533429048</v>
      </c>
      <c r="AV242" s="72">
        <v>15.587009401501973</v>
      </c>
      <c r="AW242" s="73">
        <v>15683.579999999958</v>
      </c>
      <c r="AX242" s="73">
        <v>-11579.570000000065</v>
      </c>
      <c r="AY242" s="73">
        <v>10685.059999999939</v>
      </c>
      <c r="AZ242" s="73">
        <v>912.64000000001397</v>
      </c>
      <c r="BA242" s="73">
        <v>-7782.710000000021</v>
      </c>
      <c r="BB242" s="73">
        <v>47090.919999999984</v>
      </c>
      <c r="BC242" s="73">
        <v>4993.9899999999907</v>
      </c>
      <c r="BD242" s="73">
        <v>31968.5900000002</v>
      </c>
      <c r="BE242" s="73">
        <v>319334.2800000002</v>
      </c>
      <c r="BF242" s="73">
        <v>-166131.48999999993</v>
      </c>
      <c r="BG242" s="73">
        <v>59123.590000000084</v>
      </c>
      <c r="BH242" s="73">
        <v>59017.300000000047</v>
      </c>
      <c r="BI242" s="73">
        <v>27948.680000000022</v>
      </c>
      <c r="BJ242" s="71">
        <v>22.974790105714689</v>
      </c>
      <c r="BK242" s="71">
        <v>19.374464984493045</v>
      </c>
      <c r="BL242" s="71">
        <v>17.479638874987849</v>
      </c>
      <c r="BM242" s="71">
        <v>20.696596916187676</v>
      </c>
      <c r="BN242" s="71">
        <v>11.853629700384383</v>
      </c>
      <c r="BO242" s="71">
        <v>17.833008093979778</v>
      </c>
      <c r="BP242" s="71">
        <v>23.909691593367359</v>
      </c>
      <c r="BQ242" s="71">
        <v>22.331689282504271</v>
      </c>
      <c r="BR242" s="72">
        <v>11.480639585577849</v>
      </c>
      <c r="BS242" s="72">
        <v>15.002215828079038</v>
      </c>
      <c r="BT242" s="71">
        <v>18.791633064955565</v>
      </c>
      <c r="BU242" s="71">
        <v>18.30479784157578</v>
      </c>
      <c r="BV242" s="71">
        <v>16.726429249579652</v>
      </c>
      <c r="BW242" s="71">
        <v>15.721764409703102</v>
      </c>
      <c r="BX242" s="75">
        <v>10493</v>
      </c>
      <c r="BY242" s="75">
        <v>12186</v>
      </c>
      <c r="BZ242" s="75">
        <v>10719</v>
      </c>
      <c r="CA242" s="75">
        <v>11278</v>
      </c>
      <c r="CB242" s="75">
        <v>12390</v>
      </c>
      <c r="CC242" s="75">
        <v>12254</v>
      </c>
      <c r="CD242" s="75">
        <v>9973</v>
      </c>
      <c r="CE242" s="75">
        <v>10439</v>
      </c>
      <c r="CF242" s="75">
        <v>14976</v>
      </c>
      <c r="CG242" s="75">
        <v>12125</v>
      </c>
      <c r="CH242" s="75">
        <v>12439</v>
      </c>
      <c r="CI242" s="75">
        <v>11975</v>
      </c>
      <c r="CJ242" s="75">
        <v>6063</v>
      </c>
      <c r="CK242" s="75">
        <v>77990</v>
      </c>
      <c r="CL242" s="73">
        <v>567563.07999999996</v>
      </c>
      <c r="CM242" s="73">
        <v>620556.35999999987</v>
      </c>
      <c r="CN242" s="73">
        <v>690414.12999999989</v>
      </c>
      <c r="CO242" s="73">
        <v>811055.09000000032</v>
      </c>
      <c r="CP242" s="73">
        <v>740384.93000000017</v>
      </c>
      <c r="CQ242" s="73">
        <v>666917.46999999986</v>
      </c>
      <c r="CR242" s="73">
        <v>780231.89</v>
      </c>
      <c r="CS242" s="73">
        <v>1009396.43</v>
      </c>
      <c r="CT242" s="73">
        <v>725839.6100000001</v>
      </c>
      <c r="CU242" s="73">
        <v>663490.27000000014</v>
      </c>
      <c r="CV242" s="73">
        <v>693371.98</v>
      </c>
      <c r="CW242" s="73">
        <v>691559.17</v>
      </c>
      <c r="CX242" s="73">
        <v>643090.32999999996</v>
      </c>
      <c r="CY242" s="77"/>
      <c r="CZ242" s="4">
        <v>854</v>
      </c>
      <c r="DA242" s="76" t="str">
        <f t="shared" si="12"/>
        <v>L854</v>
      </c>
      <c r="DB242" s="71">
        <v>0.84420067959157918</v>
      </c>
      <c r="DC242" s="71">
        <v>0.87314235210309998</v>
      </c>
      <c r="DD242" s="71">
        <v>0.40175223914896963</v>
      </c>
      <c r="DE242" s="71">
        <v>1.0753610464031864</v>
      </c>
      <c r="DF242" s="71">
        <v>0.89243194208577425</v>
      </c>
      <c r="DG242" s="71">
        <v>0.59732639229442819</v>
      </c>
      <c r="DH242" s="71">
        <v>0.6208503870928983</v>
      </c>
      <c r="DI242" s="71">
        <v>0.35619429499989846</v>
      </c>
      <c r="DJ242" s="71">
        <v>0.40303223592664777</v>
      </c>
      <c r="DK242" s="71">
        <v>0.21250003380900973</v>
      </c>
      <c r="DL242" s="71">
        <v>0.12387964723714012</v>
      </c>
      <c r="DM242" s="71">
        <v>0.21231259885335874</v>
      </c>
      <c r="DN242" s="72">
        <v>3.7295470560356488E-2</v>
      </c>
      <c r="DO242" s="71">
        <v>0.30363555405729054</v>
      </c>
      <c r="DQ242" s="71"/>
      <c r="DR242" s="71"/>
      <c r="DS242" s="71"/>
      <c r="DT242" s="71"/>
      <c r="DU242" s="71"/>
      <c r="DV242" s="71"/>
      <c r="DW242" s="71"/>
      <c r="DX242" s="71"/>
      <c r="DY242" s="71"/>
      <c r="DZ242" s="71"/>
      <c r="EA242" s="71"/>
      <c r="EB242" s="71"/>
      <c r="EC242" s="71"/>
      <c r="ED242" s="71"/>
    </row>
    <row r="243" spans="1:134">
      <c r="A243" s="4">
        <v>875</v>
      </c>
      <c r="B243" s="46" t="s">
        <v>2296</v>
      </c>
      <c r="C243" s="65" t="str">
        <f t="shared" si="11"/>
        <v>L875</v>
      </c>
      <c r="D243" s="69">
        <v>147286.88999999998</v>
      </c>
      <c r="E243" s="68">
        <v>2077558.1600000008</v>
      </c>
      <c r="F243" s="69">
        <v>27912.460000000006</v>
      </c>
      <c r="G243" s="69">
        <v>149561.11000000057</v>
      </c>
      <c r="H243" s="70">
        <v>86.794341753888148</v>
      </c>
      <c r="I243" s="70">
        <v>7.7573308527624896</v>
      </c>
      <c r="J243" s="69">
        <v>237045.93999999997</v>
      </c>
      <c r="K243" s="69">
        <v>280491.89999999991</v>
      </c>
      <c r="L243" s="69">
        <v>251116.84</v>
      </c>
      <c r="M243" s="69">
        <v>286499.88999999996</v>
      </c>
      <c r="N243" s="69">
        <v>381909.13999999984</v>
      </c>
      <c r="O243" s="69">
        <v>421477.65</v>
      </c>
      <c r="P243" s="69">
        <v>271032.66999999993</v>
      </c>
      <c r="Q243" s="69">
        <v>261700.93000000005</v>
      </c>
      <c r="R243" s="69">
        <v>552040.05999999994</v>
      </c>
      <c r="S243" s="69">
        <v>273636.77</v>
      </c>
      <c r="T243" s="69">
        <v>290396.98000000004</v>
      </c>
      <c r="U243" s="69">
        <v>281463.86</v>
      </c>
      <c r="V243" s="69">
        <v>147286.88999999998</v>
      </c>
      <c r="W243" s="70">
        <v>83.725122166422977</v>
      </c>
      <c r="X243" s="70">
        <v>96.677041406569714</v>
      </c>
      <c r="Y243" s="70">
        <v>92.401807383256369</v>
      </c>
      <c r="Z243" s="71">
        <v>89.21112666011301</v>
      </c>
      <c r="AA243" s="71">
        <v>107.49497306258455</v>
      </c>
      <c r="AB243" s="71">
        <v>104.69965742914746</v>
      </c>
      <c r="AC243" s="71">
        <v>92.228069264731232</v>
      </c>
      <c r="AD243" s="71">
        <v>78.82303928228437</v>
      </c>
      <c r="AE243" s="71">
        <v>83.914366738758872</v>
      </c>
      <c r="AF243" s="71">
        <v>83.584978078508612</v>
      </c>
      <c r="AG243" s="71">
        <v>88.152789922902087</v>
      </c>
      <c r="AH243" s="71">
        <v>93.181059177083327</v>
      </c>
      <c r="AI243" s="71">
        <v>97.508234320233584</v>
      </c>
      <c r="AJ243" s="71">
        <v>-5.7727005422226867</v>
      </c>
      <c r="AK243" s="71">
        <v>-9.8087069426632247</v>
      </c>
      <c r="AL243" s="71">
        <v>-14.502050400231937</v>
      </c>
      <c r="AM243" s="71">
        <v>-15.036874603690631</v>
      </c>
      <c r="AN243" s="71">
        <v>-4.7833539057699159</v>
      </c>
      <c r="AO243" s="71">
        <v>-3.9965409588645917</v>
      </c>
      <c r="AP243" s="71">
        <v>-2.7980041348546036</v>
      </c>
      <c r="AQ243" s="71">
        <v>1.5844123096735441</v>
      </c>
      <c r="AR243" s="71">
        <v>70.205951522202923</v>
      </c>
      <c r="AS243" s="71">
        <v>-40.546769336884203</v>
      </c>
      <c r="AT243" s="71">
        <v>15.70354022249898</v>
      </c>
      <c r="AU243" s="71">
        <v>18.965280839760148</v>
      </c>
      <c r="AV243" s="72">
        <v>23.3822770923388</v>
      </c>
      <c r="AW243" s="73">
        <v>-14522.279999999941</v>
      </c>
      <c r="AX243" s="73">
        <v>-30504.750000000116</v>
      </c>
      <c r="AY243" s="73">
        <v>-42594.109999999957</v>
      </c>
      <c r="AZ243" s="73">
        <v>-50705.089999999909</v>
      </c>
      <c r="BA243" s="73">
        <v>-19171.800000000047</v>
      </c>
      <c r="BB243" s="73">
        <v>-9805.3700000000536</v>
      </c>
      <c r="BC243" s="73">
        <v>-7801.8000000001048</v>
      </c>
      <c r="BD243" s="73">
        <v>4081.7500000001164</v>
      </c>
      <c r="BE243" s="73">
        <v>227703.53999999998</v>
      </c>
      <c r="BF243" s="73">
        <v>-186618.74</v>
      </c>
      <c r="BG243" s="73">
        <v>39413.320000000036</v>
      </c>
      <c r="BH243" s="73">
        <v>44870.580000000045</v>
      </c>
      <c r="BI243" s="73">
        <v>27912.460000000006</v>
      </c>
      <c r="BJ243" s="71">
        <v>23.28063098015339</v>
      </c>
      <c r="BK243" s="71">
        <v>18.993913691195143</v>
      </c>
      <c r="BL243" s="71">
        <v>16.779823273998385</v>
      </c>
      <c r="BM243" s="71">
        <v>20.565274483963989</v>
      </c>
      <c r="BN243" s="71">
        <v>10.765916164818712</v>
      </c>
      <c r="BO243" s="71">
        <v>18.174978911907189</v>
      </c>
      <c r="BP243" s="71">
        <v>21.541918075173879</v>
      </c>
      <c r="BQ243" s="71">
        <v>20.264997886797257</v>
      </c>
      <c r="BR243" s="72">
        <v>13.922219149477058</v>
      </c>
      <c r="BS243" s="72">
        <v>14.976825327762299</v>
      </c>
      <c r="BT243" s="71">
        <v>19.062734040902921</v>
      </c>
      <c r="BU243" s="71">
        <v>19.021488014230535</v>
      </c>
      <c r="BV243" s="71">
        <v>18.337400813680453</v>
      </c>
      <c r="BW243" s="71">
        <v>15.955319687659326</v>
      </c>
      <c r="BX243" s="75">
        <v>4869</v>
      </c>
      <c r="BY243" s="75">
        <v>5402</v>
      </c>
      <c r="BZ243" s="75">
        <v>4829</v>
      </c>
      <c r="CA243" s="75">
        <v>5212</v>
      </c>
      <c r="CB243" s="75">
        <v>5770</v>
      </c>
      <c r="CC243" s="75">
        <v>6252</v>
      </c>
      <c r="CD243" s="75">
        <v>4677</v>
      </c>
      <c r="CE243" s="75">
        <v>4941</v>
      </c>
      <c r="CF243" s="75">
        <v>7232</v>
      </c>
      <c r="CG243" s="75">
        <v>5428</v>
      </c>
      <c r="CH243" s="75">
        <v>5652</v>
      </c>
      <c r="CI243" s="75">
        <v>5469</v>
      </c>
      <c r="CJ243" s="75">
        <v>2817</v>
      </c>
      <c r="CK243" s="75">
        <v>36216</v>
      </c>
      <c r="CL243" s="73">
        <v>412472.57</v>
      </c>
      <c r="CM243" s="73">
        <v>533326.55000000005</v>
      </c>
      <c r="CN243" s="73">
        <v>577389.17000000027</v>
      </c>
      <c r="CO243" s="73">
        <v>672412.53000000014</v>
      </c>
      <c r="CP243" s="73">
        <v>704448.82000000007</v>
      </c>
      <c r="CQ243" s="73">
        <v>619421.55999999994</v>
      </c>
      <c r="CR243" s="73">
        <v>688690.84000000008</v>
      </c>
      <c r="CS243" s="73">
        <v>921865.61999999965</v>
      </c>
      <c r="CT243" s="73">
        <v>651187.79999999981</v>
      </c>
      <c r="CU243" s="73">
        <v>602543.41</v>
      </c>
      <c r="CV243" s="73">
        <v>658208.1</v>
      </c>
      <c r="CW243" s="73">
        <v>633405.06000000006</v>
      </c>
      <c r="CX243" s="73">
        <v>613869.68000000017</v>
      </c>
      <c r="CY243" s="77"/>
      <c r="CZ243" s="4">
        <v>875</v>
      </c>
      <c r="DA243" s="76" t="str">
        <f t="shared" si="12"/>
        <v>L875</v>
      </c>
      <c r="DB243" s="71">
        <v>2.9857527466611802</v>
      </c>
      <c r="DC243" s="71">
        <v>2.4262641142609396</v>
      </c>
      <c r="DD243" s="71">
        <v>1.3150845315282433</v>
      </c>
      <c r="DE243" s="71">
        <v>1.6234184812544077</v>
      </c>
      <c r="DF243" s="71">
        <v>2.4544933870820675</v>
      </c>
      <c r="DG243" s="71">
        <v>0.9829923957925929</v>
      </c>
      <c r="DH243" s="71">
        <v>0.77807397497364506</v>
      </c>
      <c r="DI243" s="71">
        <v>0.32377107655184562</v>
      </c>
      <c r="DJ243" s="71">
        <v>0.22794286623766374</v>
      </c>
      <c r="DK243" s="71">
        <v>0.52951316600016785</v>
      </c>
      <c r="DL243" s="71">
        <v>0.37955518829843593</v>
      </c>
      <c r="DM243" s="71">
        <v>0.32281627956655118</v>
      </c>
      <c r="DN243" s="71">
        <v>7.633703469982718E-2</v>
      </c>
      <c r="DO243" s="71">
        <v>0.37360836872857228</v>
      </c>
      <c r="DQ243" s="71"/>
      <c r="DR243" s="71"/>
      <c r="DS243" s="71"/>
      <c r="DT243" s="71"/>
      <c r="DU243" s="71"/>
      <c r="DV243" s="71"/>
      <c r="DW243" s="71"/>
      <c r="DX243" s="71"/>
      <c r="DY243" s="71"/>
      <c r="DZ243" s="71"/>
      <c r="EA243" s="71"/>
      <c r="EB243" s="71"/>
      <c r="EC243" s="71"/>
      <c r="ED243" s="71"/>
    </row>
    <row r="244" spans="1:134">
      <c r="A244" s="4">
        <v>308</v>
      </c>
      <c r="B244" s="46" t="s">
        <v>2304</v>
      </c>
      <c r="C244" s="65" t="str">
        <f t="shared" si="11"/>
        <v>L308</v>
      </c>
      <c r="D244" s="69">
        <v>650565.22000000009</v>
      </c>
      <c r="E244" s="68">
        <v>7910557.040000001</v>
      </c>
      <c r="F244" s="69">
        <v>40394.400000000256</v>
      </c>
      <c r="G244" s="69">
        <v>-62664.450000001118</v>
      </c>
      <c r="H244" s="70">
        <v>79.730217474483695</v>
      </c>
      <c r="I244" s="70">
        <v>-0.78593640072077697</v>
      </c>
      <c r="J244" s="69">
        <v>1103348.0999999999</v>
      </c>
      <c r="K244" s="69">
        <v>1096000.93</v>
      </c>
      <c r="L244" s="69">
        <v>956286.37000000011</v>
      </c>
      <c r="M244" s="69">
        <v>1121248.75</v>
      </c>
      <c r="N244" s="69">
        <v>1437844.86</v>
      </c>
      <c r="O244" s="69">
        <v>1890518.2400000007</v>
      </c>
      <c r="P244" s="69">
        <v>978805.66999999993</v>
      </c>
      <c r="Q244" s="69">
        <v>945928.20999999985</v>
      </c>
      <c r="R244" s="69">
        <v>2242419.25</v>
      </c>
      <c r="S244" s="69">
        <v>945209.86999999976</v>
      </c>
      <c r="T244" s="69">
        <v>1062977.28</v>
      </c>
      <c r="U244" s="69">
        <v>1084651.54</v>
      </c>
      <c r="V244" s="69">
        <v>650565.22000000009</v>
      </c>
      <c r="W244" s="70">
        <v>88.064752504160467</v>
      </c>
      <c r="X244" s="70">
        <v>87.646951635331149</v>
      </c>
      <c r="Y244" s="70">
        <v>80.618834950705264</v>
      </c>
      <c r="Z244" s="71">
        <v>78.838133959244558</v>
      </c>
      <c r="AA244" s="71">
        <v>89.127283938438524</v>
      </c>
      <c r="AB244" s="71">
        <v>95.997736674998762</v>
      </c>
      <c r="AC244" s="71">
        <v>74.545055960054512</v>
      </c>
      <c r="AD244" s="71">
        <v>80.464898281340581</v>
      </c>
      <c r="AE244" s="71">
        <v>81.579477541628918</v>
      </c>
      <c r="AF244" s="71">
        <v>65.402880508876549</v>
      </c>
      <c r="AG244" s="71">
        <v>85.766773404312445</v>
      </c>
      <c r="AH244" s="71">
        <v>84.72483433648911</v>
      </c>
      <c r="AI244" s="71">
        <v>90.420892939543279</v>
      </c>
      <c r="AJ244" s="71">
        <v>-19.486938819403367</v>
      </c>
      <c r="AK244" s="71">
        <v>-16.55510451445258</v>
      </c>
      <c r="AL244" s="71">
        <v>-23.564332385513818</v>
      </c>
      <c r="AM244" s="71">
        <v>-28.787145126974313</v>
      </c>
      <c r="AN244" s="71">
        <v>-34.145885825939125</v>
      </c>
      <c r="AO244" s="71">
        <v>-22.569718210434132</v>
      </c>
      <c r="AP244" s="71">
        <v>-22.875050339142543</v>
      </c>
      <c r="AQ244" s="71">
        <v>1.8039204974590106</v>
      </c>
      <c r="AR244" s="71">
        <v>80.253875887268805</v>
      </c>
      <c r="AS244" s="71">
        <v>-51.959772289665452</v>
      </c>
      <c r="AT244" s="71">
        <v>11.748900845120458</v>
      </c>
      <c r="AU244" s="71">
        <v>8.2513003087011363</v>
      </c>
      <c r="AV244" s="72">
        <v>6.6201789197327221</v>
      </c>
      <c r="AW244" s="73">
        <v>-267048.31000000052</v>
      </c>
      <c r="AX244" s="73">
        <v>-217441.8200000003</v>
      </c>
      <c r="AY244" s="73">
        <v>-294813.2799999998</v>
      </c>
      <c r="AZ244" s="73">
        <v>-453254.54999999958</v>
      </c>
      <c r="BA244" s="73">
        <v>-745534.07999999984</v>
      </c>
      <c r="BB244" s="73">
        <v>-523040.45000000019</v>
      </c>
      <c r="BC244" s="73">
        <v>-290311.09999999986</v>
      </c>
      <c r="BD244" s="73">
        <v>16761.429999999818</v>
      </c>
      <c r="BE244" s="73">
        <v>998385.3899999999</v>
      </c>
      <c r="BF244" s="73">
        <v>-1022328.4100000003</v>
      </c>
      <c r="BG244" s="73">
        <v>111757.83000000019</v>
      </c>
      <c r="BH244" s="73">
        <v>82676.009999999776</v>
      </c>
      <c r="BI244" s="73">
        <v>40394.400000000256</v>
      </c>
      <c r="BJ244" s="71">
        <v>17.945709070679719</v>
      </c>
      <c r="BK244" s="71">
        <v>14.88245804866693</v>
      </c>
      <c r="BL244" s="71">
        <v>13.386433473400867</v>
      </c>
      <c r="BM244" s="71">
        <v>15.055254214983485</v>
      </c>
      <c r="BN244" s="71">
        <v>6.2236197621202116</v>
      </c>
      <c r="BO244" s="71">
        <v>7.0138390912413797</v>
      </c>
      <c r="BP244" s="71">
        <v>18.475990218059739</v>
      </c>
      <c r="BQ244" s="71">
        <v>22.047325570379996</v>
      </c>
      <c r="BR244" s="72">
        <v>10.494086221721</v>
      </c>
      <c r="BS244" s="72">
        <v>12.462840622714069</v>
      </c>
      <c r="BT244" s="71">
        <v>16.114076632551914</v>
      </c>
      <c r="BU244" s="71">
        <v>17.023097760515636</v>
      </c>
      <c r="BV244" s="71">
        <v>14.974846387723954</v>
      </c>
      <c r="BW244" s="71">
        <v>13.474145667502945</v>
      </c>
      <c r="BX244" s="75">
        <v>24193</v>
      </c>
      <c r="BY244" s="75">
        <v>24517</v>
      </c>
      <c r="BZ244" s="75">
        <v>21408</v>
      </c>
      <c r="CA244" s="75">
        <v>23115</v>
      </c>
      <c r="CB244" s="75">
        <v>25205</v>
      </c>
      <c r="CC244" s="75">
        <v>31050</v>
      </c>
      <c r="CD244" s="75">
        <v>21415</v>
      </c>
      <c r="CE244" s="75">
        <v>21878</v>
      </c>
      <c r="CF244" s="75">
        <v>35071</v>
      </c>
      <c r="CG244" s="75">
        <v>23283</v>
      </c>
      <c r="CH244" s="75">
        <v>24678</v>
      </c>
      <c r="CI244" s="75">
        <v>25095</v>
      </c>
      <c r="CJ244" s="75">
        <v>13655</v>
      </c>
      <c r="CK244" s="75">
        <v>165075</v>
      </c>
      <c r="CL244" s="73">
        <v>2350377.0700000008</v>
      </c>
      <c r="CM244" s="73">
        <v>2009608.1599999997</v>
      </c>
      <c r="CN244" s="73">
        <v>2362792.5700000008</v>
      </c>
      <c r="CO244" s="73">
        <v>2802933.04</v>
      </c>
      <c r="CP244" s="73">
        <v>2978385.8</v>
      </c>
      <c r="CQ244" s="73">
        <v>2306198.5799999996</v>
      </c>
      <c r="CR244" s="73">
        <v>2162369.81</v>
      </c>
      <c r="CS244" s="73">
        <v>2891917.4200000009</v>
      </c>
      <c r="CT244" s="73">
        <v>1996726.1199999996</v>
      </c>
      <c r="CU244" s="73">
        <v>1979393.8900000004</v>
      </c>
      <c r="CV244" s="73">
        <v>1871972.88</v>
      </c>
      <c r="CW244" s="73">
        <v>2129879.4699999997</v>
      </c>
      <c r="CX244" s="73">
        <v>2151085.71</v>
      </c>
      <c r="CY244" s="77"/>
      <c r="CZ244" s="4">
        <v>308</v>
      </c>
      <c r="DA244" s="76" t="str">
        <f t="shared" si="12"/>
        <v>L308</v>
      </c>
      <c r="DB244" s="71">
        <v>2.8032363344892062</v>
      </c>
      <c r="DC244" s="71">
        <v>3.3352338977607769</v>
      </c>
      <c r="DD244" s="71">
        <v>1.271890522950045</v>
      </c>
      <c r="DE244" s="71">
        <v>0.80980281414071609</v>
      </c>
      <c r="DF244" s="71">
        <v>1.3952232613888229</v>
      </c>
      <c r="DG244" s="71">
        <v>0.58801618823214352</v>
      </c>
      <c r="DH244" s="71">
        <v>0.71918734986820709</v>
      </c>
      <c r="DI244" s="71">
        <v>0.56231563222127634</v>
      </c>
      <c r="DJ244" s="71">
        <v>0.41137192769210468</v>
      </c>
      <c r="DK244" s="71">
        <v>0.32800765439034524</v>
      </c>
      <c r="DL244" s="71">
        <v>0.34641283821803748</v>
      </c>
      <c r="DM244" s="71">
        <v>0.5832910299695937</v>
      </c>
      <c r="DN244" s="71">
        <v>0.27489463981673412</v>
      </c>
      <c r="DO244" s="71">
        <v>0.46118367249737374</v>
      </c>
      <c r="DQ244" s="71"/>
      <c r="DR244" s="71"/>
      <c r="DS244" s="71"/>
      <c r="DT244" s="71"/>
      <c r="DU244" s="71"/>
      <c r="DV244" s="71"/>
      <c r="DW244" s="71"/>
      <c r="DX244" s="71"/>
      <c r="DY244" s="71"/>
      <c r="DZ244" s="71"/>
      <c r="EA244" s="71"/>
      <c r="EB244" s="71"/>
      <c r="EC244" s="71"/>
      <c r="ED244" s="71"/>
    </row>
    <row r="245" spans="1:134">
      <c r="A245" s="4">
        <v>306</v>
      </c>
      <c r="B245" s="46" t="s">
        <v>2311</v>
      </c>
      <c r="C245" s="65" t="str">
        <f t="shared" si="11"/>
        <v>L306</v>
      </c>
      <c r="D245" s="69">
        <v>180488.89999999997</v>
      </c>
      <c r="E245" s="68">
        <v>2081410.0099999998</v>
      </c>
      <c r="F245" s="69">
        <v>35515.02999999997</v>
      </c>
      <c r="G245" s="69">
        <v>117485.41999999993</v>
      </c>
      <c r="H245" s="70">
        <v>85.410914426477717</v>
      </c>
      <c r="I245" s="70">
        <v>5.9821757209119752</v>
      </c>
      <c r="J245" s="69">
        <v>302109.99</v>
      </c>
      <c r="K245" s="69">
        <v>268105.25999999995</v>
      </c>
      <c r="L245" s="69">
        <v>259201.13</v>
      </c>
      <c r="M245" s="69">
        <v>274717.21000000002</v>
      </c>
      <c r="N245" s="69">
        <v>367881.23999999993</v>
      </c>
      <c r="O245" s="69">
        <v>397285.38999999996</v>
      </c>
      <c r="P245" s="69">
        <v>234363.06999999998</v>
      </c>
      <c r="Q245" s="69">
        <v>248183.15999999997</v>
      </c>
      <c r="R245" s="69">
        <v>590104.52000000014</v>
      </c>
      <c r="S245" s="69">
        <v>257615.00000000003</v>
      </c>
      <c r="T245" s="69">
        <v>285392.17</v>
      </c>
      <c r="U245" s="69">
        <v>285263.18999999989</v>
      </c>
      <c r="V245" s="69">
        <v>180488.89999999997</v>
      </c>
      <c r="W245" s="70">
        <v>97.861805165247361</v>
      </c>
      <c r="X245" s="70">
        <v>88.985545748348898</v>
      </c>
      <c r="Y245" s="70">
        <v>86.731025402255511</v>
      </c>
      <c r="Z245" s="71">
        <v>74.418226652102078</v>
      </c>
      <c r="AA245" s="71">
        <v>92.434874042795158</v>
      </c>
      <c r="AB245" s="71">
        <v>84.668849380439895</v>
      </c>
      <c r="AC245" s="71">
        <v>74.440386888773816</v>
      </c>
      <c r="AD245" s="71">
        <v>85.169634488758945</v>
      </c>
      <c r="AE245" s="71">
        <v>88.266467030717507</v>
      </c>
      <c r="AF245" s="71">
        <v>87.861026573670927</v>
      </c>
      <c r="AG245" s="71">
        <v>83.466991420469228</v>
      </c>
      <c r="AH245" s="71">
        <v>83.426028208596534</v>
      </c>
      <c r="AI245" s="71">
        <v>97.513617749767135</v>
      </c>
      <c r="AJ245" s="71">
        <v>-9.476266052112404</v>
      </c>
      <c r="AK245" s="71">
        <v>-11.229161611805704</v>
      </c>
      <c r="AL245" s="71">
        <v>-23.215272392041197</v>
      </c>
      <c r="AM245" s="71">
        <v>-23.017877256374341</v>
      </c>
      <c r="AN245" s="71">
        <v>-23.724676451941352</v>
      </c>
      <c r="AO245" s="71">
        <v>-21.354547785579957</v>
      </c>
      <c r="AP245" s="71">
        <v>-21.459133848625623</v>
      </c>
      <c r="AQ245" s="71">
        <v>10.291391674950233</v>
      </c>
      <c r="AR245" s="71">
        <v>85.302342745663708</v>
      </c>
      <c r="AS245" s="71">
        <v>-43.029743332534984</v>
      </c>
      <c r="AT245" s="71">
        <v>9.8783331654055839</v>
      </c>
      <c r="AU245" s="71">
        <v>7.5865468762987831</v>
      </c>
      <c r="AV245" s="72">
        <v>24.497538763364712</v>
      </c>
      <c r="AW245" s="73">
        <v>-31625.680000000051</v>
      </c>
      <c r="AX245" s="73">
        <v>-33914.260000000126</v>
      </c>
      <c r="AY245" s="73">
        <v>-78367.47000000003</v>
      </c>
      <c r="AZ245" s="73">
        <v>-82141.239999999991</v>
      </c>
      <c r="BA245" s="73">
        <v>-114418.10000000015</v>
      </c>
      <c r="BB245" s="73">
        <v>-101614.51000000001</v>
      </c>
      <c r="BC245" s="73">
        <v>-64033.270000000164</v>
      </c>
      <c r="BD245" s="73">
        <v>23158.199999999953</v>
      </c>
      <c r="BE245" s="73">
        <v>271649.55000000022</v>
      </c>
      <c r="BF245" s="73">
        <v>-194577.09999999995</v>
      </c>
      <c r="BG245" s="73">
        <v>25657.459999999992</v>
      </c>
      <c r="BH245" s="73">
        <v>20115.54999999993</v>
      </c>
      <c r="BI245" s="73">
        <v>35515.02999999997</v>
      </c>
      <c r="BJ245" s="71">
        <v>24.358090712819095</v>
      </c>
      <c r="BK245" s="71">
        <v>19.822522711340131</v>
      </c>
      <c r="BL245" s="71">
        <v>18.769643437409304</v>
      </c>
      <c r="BM245" s="71">
        <v>19.980586204919192</v>
      </c>
      <c r="BN245" s="71">
        <v>10.973533982435097</v>
      </c>
      <c r="BO245" s="71">
        <v>8.7795208774643303</v>
      </c>
      <c r="BP245" s="71">
        <v>25.021804036014327</v>
      </c>
      <c r="BQ245" s="71">
        <v>25.172869409052627</v>
      </c>
      <c r="BR245" s="72">
        <v>23.137629477551517</v>
      </c>
      <c r="BS245" s="72">
        <v>20.184278842526247</v>
      </c>
      <c r="BT245" s="71">
        <v>20.083995365335717</v>
      </c>
      <c r="BU245" s="71">
        <v>20.359420704346849</v>
      </c>
      <c r="BV245" s="71">
        <v>17.325286573924377</v>
      </c>
      <c r="BW245" s="71">
        <v>20.385701688660696</v>
      </c>
      <c r="BX245" s="75">
        <v>6904</v>
      </c>
      <c r="BY245" s="75">
        <v>6364</v>
      </c>
      <c r="BZ245" s="75">
        <v>5788</v>
      </c>
      <c r="CA245" s="75">
        <v>6073</v>
      </c>
      <c r="CB245" s="75">
        <v>7525</v>
      </c>
      <c r="CC245" s="75">
        <v>7671</v>
      </c>
      <c r="CD245" s="75">
        <v>5147</v>
      </c>
      <c r="CE245" s="75">
        <v>5492</v>
      </c>
      <c r="CF245" s="75">
        <v>9276</v>
      </c>
      <c r="CG245" s="75">
        <v>6074</v>
      </c>
      <c r="CH245" s="75">
        <v>6266</v>
      </c>
      <c r="CI245" s="75">
        <v>6844</v>
      </c>
      <c r="CJ245" s="75">
        <v>3698</v>
      </c>
      <c r="CK245" s="75">
        <v>42797</v>
      </c>
      <c r="CL245" s="73">
        <v>490909.39</v>
      </c>
      <c r="CM245" s="73">
        <v>537527.56999999983</v>
      </c>
      <c r="CN245" s="73">
        <v>528402.22000000009</v>
      </c>
      <c r="CO245" s="73">
        <v>892357.52999999991</v>
      </c>
      <c r="CP245" s="73">
        <v>848919.76</v>
      </c>
      <c r="CQ245" s="73">
        <v>757694.09000000008</v>
      </c>
      <c r="CR245" s="73">
        <v>825957.55999999994</v>
      </c>
      <c r="CS245" s="73">
        <v>967896.88999999978</v>
      </c>
      <c r="CT245" s="73">
        <v>764389.24000000022</v>
      </c>
      <c r="CU245" s="73">
        <v>681302.62999999989</v>
      </c>
      <c r="CV245" s="73">
        <v>731673.79999999993</v>
      </c>
      <c r="CW245" s="73">
        <v>743480.38</v>
      </c>
      <c r="CX245" s="73">
        <v>735879.78</v>
      </c>
      <c r="CY245" s="77"/>
      <c r="CZ245" s="4">
        <v>306</v>
      </c>
      <c r="DA245" s="76" t="str">
        <f t="shared" si="12"/>
        <v>L306</v>
      </c>
      <c r="DB245" s="71">
        <v>1.1329765580180406</v>
      </c>
      <c r="DC245" s="71">
        <v>1.0115527839467469</v>
      </c>
      <c r="DD245" s="71">
        <v>0.71873337969360729</v>
      </c>
      <c r="DE245" s="71">
        <v>0.65394108089534297</v>
      </c>
      <c r="DF245" s="71">
        <v>0.29015701372171449</v>
      </c>
      <c r="DG245" s="71">
        <v>0.44509701970354154</v>
      </c>
      <c r="DH245" s="71">
        <v>0.11012216246338248</v>
      </c>
      <c r="DI245" s="71">
        <v>0.29620130949964812</v>
      </c>
      <c r="DJ245" s="71">
        <v>0.32290665935745499</v>
      </c>
      <c r="DK245" s="71">
        <v>8.8448526992130044E-2</v>
      </c>
      <c r="DL245" s="71">
        <v>0.15920089730363166</v>
      </c>
      <c r="DM245" s="71">
        <v>4.6780661910905347E-3</v>
      </c>
      <c r="DN245" s="71">
        <v>0.15363421957667903</v>
      </c>
      <c r="DO245" s="71">
        <v>0.1853438989832738</v>
      </c>
      <c r="DQ245" s="71"/>
      <c r="DR245" s="71"/>
      <c r="DS245" s="71"/>
      <c r="DT245" s="71"/>
      <c r="DU245" s="71"/>
      <c r="DV245" s="71"/>
      <c r="DW245" s="71"/>
      <c r="DX245" s="71"/>
      <c r="DY245" s="71"/>
      <c r="DZ245" s="71"/>
      <c r="EA245" s="71"/>
      <c r="EB245" s="71"/>
      <c r="EC245" s="71"/>
      <c r="ED245" s="71"/>
    </row>
    <row r="246" spans="1:134">
      <c r="A246" s="4">
        <v>539</v>
      </c>
      <c r="B246" s="46" t="s">
        <v>2319</v>
      </c>
      <c r="C246" s="65" t="str">
        <f t="shared" si="11"/>
        <v>L539</v>
      </c>
      <c r="D246" s="69">
        <v>305335.55999999994</v>
      </c>
      <c r="E246" s="68">
        <v>3412957.0299999989</v>
      </c>
      <c r="F246" s="69">
        <v>36933.26999999996</v>
      </c>
      <c r="G246" s="69">
        <v>294774.96999999881</v>
      </c>
      <c r="H246" s="70">
        <v>88.788426882177603</v>
      </c>
      <c r="I246" s="70">
        <v>9.4534239607548365</v>
      </c>
      <c r="J246" s="69">
        <v>487655.68000000005</v>
      </c>
      <c r="K246" s="69">
        <v>496571.35</v>
      </c>
      <c r="L246" s="69">
        <v>444960.63999999996</v>
      </c>
      <c r="M246" s="69">
        <v>572182.38</v>
      </c>
      <c r="N246" s="69">
        <v>725404.12</v>
      </c>
      <c r="O246" s="69">
        <v>771300.23</v>
      </c>
      <c r="P246" s="69">
        <v>389512.55</v>
      </c>
      <c r="Q246" s="69">
        <v>360379.66</v>
      </c>
      <c r="R246" s="69">
        <v>984369.88000000012</v>
      </c>
      <c r="S246" s="69">
        <v>428516.86999999994</v>
      </c>
      <c r="T246" s="69">
        <v>484119.06999999989</v>
      </c>
      <c r="U246" s="69">
        <v>460723.44000000006</v>
      </c>
      <c r="V246" s="69">
        <v>305335.55999999994</v>
      </c>
      <c r="W246" s="70">
        <v>104.65592936021446</v>
      </c>
      <c r="X246" s="70">
        <v>109.81464487413268</v>
      </c>
      <c r="Y246" s="70">
        <v>103.83106828962059</v>
      </c>
      <c r="Z246" s="71">
        <v>108.40271764547138</v>
      </c>
      <c r="AA246" s="71">
        <v>92.296863426476932</v>
      </c>
      <c r="AB246" s="71">
        <v>96.044311547227053</v>
      </c>
      <c r="AC246" s="71">
        <v>81.421826788974812</v>
      </c>
      <c r="AD246" s="71">
        <v>92.354867231155239</v>
      </c>
      <c r="AE246" s="71">
        <v>89.418829939356598</v>
      </c>
      <c r="AF246" s="71">
        <v>80.9746180907851</v>
      </c>
      <c r="AG246" s="71">
        <v>97.801366235509164</v>
      </c>
      <c r="AH246" s="71">
        <v>87.686133611886603</v>
      </c>
      <c r="AI246" s="71">
        <v>93.994791860446128</v>
      </c>
      <c r="AJ246" s="71">
        <v>-1.7963338691628472</v>
      </c>
      <c r="AK246" s="71">
        <v>1.5230745287597713E-2</v>
      </c>
      <c r="AL246" s="71">
        <v>-13.833524075019344</v>
      </c>
      <c r="AM246" s="71">
        <v>0.43924124365166684</v>
      </c>
      <c r="AN246" s="71">
        <v>-19.097454815253901</v>
      </c>
      <c r="AO246" s="71">
        <v>-1.9556554955891592</v>
      </c>
      <c r="AP246" s="71">
        <v>-19.124320476715528</v>
      </c>
      <c r="AQ246" s="71">
        <v>15.590241285153805</v>
      </c>
      <c r="AR246" s="71">
        <v>135.88662861228931</v>
      </c>
      <c r="AS246" s="71">
        <v>-48.862751165895311</v>
      </c>
      <c r="AT246" s="71">
        <v>25.217627216072014</v>
      </c>
      <c r="AU246" s="71">
        <v>11.15565796700162</v>
      </c>
      <c r="AV246" s="72">
        <v>13.76041538244699</v>
      </c>
      <c r="AW246" s="73">
        <v>-8920.1599999999744</v>
      </c>
      <c r="AX246" s="73">
        <v>75.619999999995343</v>
      </c>
      <c r="AY246" s="73">
        <v>-71435.830000000016</v>
      </c>
      <c r="AZ246" s="73">
        <v>2502.2700000000186</v>
      </c>
      <c r="BA246" s="73">
        <v>-171217.34000000008</v>
      </c>
      <c r="BB246" s="73">
        <v>4748.7399999998743</v>
      </c>
      <c r="BC246" s="73">
        <v>-92106.340000000142</v>
      </c>
      <c r="BD246" s="73">
        <v>48606.230000000098</v>
      </c>
      <c r="BE246" s="73">
        <v>567063.53000000026</v>
      </c>
      <c r="BF246" s="73">
        <v>-409457.17</v>
      </c>
      <c r="BG246" s="73">
        <v>97496.93</v>
      </c>
      <c r="BH246" s="73">
        <v>46238.520000000251</v>
      </c>
      <c r="BI246" s="73">
        <v>36933.26999999996</v>
      </c>
      <c r="BJ246" s="71">
        <v>8.8740322870425192</v>
      </c>
      <c r="BK246" s="71">
        <v>6.6889822084684365</v>
      </c>
      <c r="BL246" s="71">
        <v>5.3265536632361847</v>
      </c>
      <c r="BM246" s="71">
        <v>6.4865886932312975</v>
      </c>
      <c r="BN246" s="71">
        <v>-0.70481513280257468</v>
      </c>
      <c r="BO246" s="71">
        <v>7.6422763811756091</v>
      </c>
      <c r="BP246" s="71">
        <v>16.142837526751133</v>
      </c>
      <c r="BQ246" s="71">
        <v>18.19758996347554</v>
      </c>
      <c r="BR246" s="72">
        <v>9.6492214042801194</v>
      </c>
      <c r="BS246" s="72">
        <v>8.882293281659722</v>
      </c>
      <c r="BT246" s="71">
        <v>12.037312066318748</v>
      </c>
      <c r="BU246" s="71">
        <v>10.790519771859161</v>
      </c>
      <c r="BV246" s="71">
        <v>6.3268423333460007</v>
      </c>
      <c r="BW246" s="71">
        <v>9.9104150247364355</v>
      </c>
      <c r="BX246" s="75">
        <v>12849</v>
      </c>
      <c r="BY246" s="75">
        <v>13029</v>
      </c>
      <c r="BZ246" s="75">
        <v>11066</v>
      </c>
      <c r="CA246" s="75">
        <v>13254</v>
      </c>
      <c r="CB246" s="75">
        <v>14973</v>
      </c>
      <c r="CC246" s="75">
        <v>17497</v>
      </c>
      <c r="CD246" s="75">
        <v>10629</v>
      </c>
      <c r="CE246" s="75">
        <v>9901</v>
      </c>
      <c r="CF246" s="75">
        <v>16964</v>
      </c>
      <c r="CG246" s="75">
        <v>11120</v>
      </c>
      <c r="CH246" s="75">
        <v>12767</v>
      </c>
      <c r="CI246" s="75">
        <v>12772</v>
      </c>
      <c r="CJ246" s="75">
        <v>7020</v>
      </c>
      <c r="CK246" s="75">
        <v>81173</v>
      </c>
      <c r="CL246" s="73">
        <v>877871.2699999999</v>
      </c>
      <c r="CM246" s="73">
        <v>844529.60999999987</v>
      </c>
      <c r="CN246" s="73">
        <v>740935.69000000029</v>
      </c>
      <c r="CO246" s="73">
        <v>876363.62999999966</v>
      </c>
      <c r="CP246" s="73">
        <v>865253.2200000002</v>
      </c>
      <c r="CQ246" s="73">
        <v>661009.66000000027</v>
      </c>
      <c r="CR246" s="73">
        <v>687924.10000000009</v>
      </c>
      <c r="CS246" s="73">
        <v>855389.42</v>
      </c>
      <c r="CT246" s="73">
        <v>936793.4299999997</v>
      </c>
      <c r="CU246" s="73">
        <v>906063.46000000031</v>
      </c>
      <c r="CV246" s="73">
        <v>864497.01000000036</v>
      </c>
      <c r="CW246" s="73">
        <v>953403.37000000023</v>
      </c>
      <c r="CX246" s="73">
        <v>958664.64</v>
      </c>
      <c r="CY246" s="77"/>
      <c r="CZ246" s="4">
        <v>539</v>
      </c>
      <c r="DA246" s="76" t="str">
        <f t="shared" si="12"/>
        <v>L539</v>
      </c>
      <c r="DB246" s="71">
        <v>2.4915553536728168</v>
      </c>
      <c r="DC246" s="71">
        <v>4.6648285126118303</v>
      </c>
      <c r="DD246" s="71">
        <v>1.1025460799180322</v>
      </c>
      <c r="DE246" s="71">
        <v>0.39300670697660267</v>
      </c>
      <c r="DF246" s="71">
        <v>0.29205492754527496</v>
      </c>
      <c r="DG246" s="71">
        <v>0.12726453471873428</v>
      </c>
      <c r="DH246" s="71">
        <v>0.56787636922933471</v>
      </c>
      <c r="DI246" s="71">
        <v>4.6439977046000606E-2</v>
      </c>
      <c r="DJ246" s="71">
        <v>0.16642069192400824</v>
      </c>
      <c r="DK246" s="71">
        <v>1.9558422032968318E-2</v>
      </c>
      <c r="DL246" s="71">
        <v>1.7731423124626451E-2</v>
      </c>
      <c r="DM246" s="71">
        <v>0.25064049392603155</v>
      </c>
      <c r="DN246" s="71">
        <v>1.063040890096213E-2</v>
      </c>
      <c r="DO246" s="71">
        <v>0.15822268531480768</v>
      </c>
      <c r="DQ246" s="71"/>
      <c r="DR246" s="71"/>
      <c r="DS246" s="71"/>
      <c r="DT246" s="71"/>
      <c r="DU246" s="71"/>
      <c r="DV246" s="71"/>
      <c r="DW246" s="71"/>
      <c r="DX246" s="71"/>
      <c r="DY246" s="71"/>
      <c r="DZ246" s="71"/>
      <c r="EA246" s="71"/>
      <c r="EB246" s="71"/>
      <c r="EC246" s="71"/>
      <c r="ED246" s="71"/>
    </row>
    <row r="247" spans="1:134">
      <c r="A247" s="4">
        <v>843</v>
      </c>
      <c r="B247" s="46" t="s">
        <v>2327</v>
      </c>
      <c r="C247" s="65" t="str">
        <f t="shared" si="11"/>
        <v>L843</v>
      </c>
      <c r="D247" s="69">
        <v>104051.51999999999</v>
      </c>
      <c r="E247" s="68">
        <v>1285146.2999999996</v>
      </c>
      <c r="F247" s="69">
        <v>13496.880000000005</v>
      </c>
      <c r="G247" s="69">
        <v>197268.75999999954</v>
      </c>
      <c r="H247" s="70">
        <v>92.73226122451652</v>
      </c>
      <c r="I247" s="70">
        <v>18.133360856038962</v>
      </c>
      <c r="J247" s="69">
        <v>178328.29999999996</v>
      </c>
      <c r="K247" s="69">
        <v>167596.78999999992</v>
      </c>
      <c r="L247" s="69">
        <v>154114.66999999998</v>
      </c>
      <c r="M247" s="69">
        <v>162980.12999999992</v>
      </c>
      <c r="N247" s="69">
        <v>267962.43999999994</v>
      </c>
      <c r="O247" s="69">
        <v>235923.86</v>
      </c>
      <c r="P247" s="69">
        <v>115191.02999999997</v>
      </c>
      <c r="Q247" s="69">
        <v>130724.45</v>
      </c>
      <c r="R247" s="69">
        <v>426154.85999999993</v>
      </c>
      <c r="S247" s="69">
        <v>157543.87000000002</v>
      </c>
      <c r="T247" s="69">
        <v>171910.55999999997</v>
      </c>
      <c r="U247" s="69">
        <v>179570.00999999995</v>
      </c>
      <c r="V247" s="69">
        <v>104051.51999999999</v>
      </c>
      <c r="W247" s="70">
        <v>114.94252429042038</v>
      </c>
      <c r="X247" s="70">
        <v>97.235283387160081</v>
      </c>
      <c r="Y247" s="70">
        <v>101.1478757939098</v>
      </c>
      <c r="Z247" s="71">
        <v>89.65804713255632</v>
      </c>
      <c r="AA247" s="71">
        <v>101.65676406173083</v>
      </c>
      <c r="AB247" s="71">
        <v>95.357439829467836</v>
      </c>
      <c r="AC247" s="71">
        <v>67.829027979385742</v>
      </c>
      <c r="AD247" s="71">
        <v>83.260918268770695</v>
      </c>
      <c r="AE247" s="71">
        <v>104.67567843361634</v>
      </c>
      <c r="AF247" s="71">
        <v>87.037921149271043</v>
      </c>
      <c r="AG247" s="71">
        <v>93.24124658004223</v>
      </c>
      <c r="AH247" s="71">
        <v>103.16516950116264</v>
      </c>
      <c r="AI247" s="71">
        <v>92.507985909723715</v>
      </c>
      <c r="AJ247" s="71">
        <v>12.917890567571511</v>
      </c>
      <c r="AK247" s="71">
        <v>-4.99930873769725</v>
      </c>
      <c r="AL247" s="71">
        <v>-11.585783773640291</v>
      </c>
      <c r="AM247" s="71">
        <v>-10.964983011358786</v>
      </c>
      <c r="AN247" s="71">
        <v>-12.623793652122295</v>
      </c>
      <c r="AO247" s="71">
        <v>-14.123007024420698</v>
      </c>
      <c r="AP247" s="71">
        <v>-28.786559543090629</v>
      </c>
      <c r="AQ247" s="71">
        <v>8.279819257049482</v>
      </c>
      <c r="AR247" s="71">
        <v>161.76866621494196</v>
      </c>
      <c r="AS247" s="71">
        <v>-43.195091259167384</v>
      </c>
      <c r="AT247" s="71">
        <v>22.657554081773412</v>
      </c>
      <c r="AU247" s="71">
        <v>33.464885589003934</v>
      </c>
      <c r="AV247" s="72">
        <v>14.904680754072919</v>
      </c>
      <c r="AW247" s="73">
        <v>20400.889999999956</v>
      </c>
      <c r="AX247" s="73">
        <v>-8819.600000000064</v>
      </c>
      <c r="AY247" s="73">
        <v>-20195.160000000033</v>
      </c>
      <c r="AZ247" s="73">
        <v>-20071.590000000055</v>
      </c>
      <c r="BA247" s="73">
        <v>-38709.250000000058</v>
      </c>
      <c r="BB247" s="73">
        <v>-32310.839999999967</v>
      </c>
      <c r="BC247" s="73">
        <v>-46563.590000000055</v>
      </c>
      <c r="BD247" s="73">
        <v>9996.0900000000111</v>
      </c>
      <c r="BE247" s="73">
        <v>263356.58999999997</v>
      </c>
      <c r="BF247" s="73">
        <v>-119798.13000000003</v>
      </c>
      <c r="BG247" s="73">
        <v>31755.669999999955</v>
      </c>
      <c r="BH247" s="73">
        <v>45025.249999999942</v>
      </c>
      <c r="BI247" s="73">
        <v>13496.880000000005</v>
      </c>
      <c r="BJ247" s="71">
        <v>13.845424624161367</v>
      </c>
      <c r="BK247" s="71">
        <v>11.927008269700002</v>
      </c>
      <c r="BL247" s="71">
        <v>10.152444236107819</v>
      </c>
      <c r="BM247" s="71">
        <v>14.005639201391759</v>
      </c>
      <c r="BN247" s="71">
        <v>2.0299276133088702</v>
      </c>
      <c r="BO247" s="71">
        <v>8.2209339858537351</v>
      </c>
      <c r="BP247" s="71">
        <v>11.569116461480299</v>
      </c>
      <c r="BQ247" s="71">
        <v>15.927853714868853</v>
      </c>
      <c r="BR247" s="72">
        <v>13.862789982069845</v>
      </c>
      <c r="BS247" s="72">
        <v>12.606367600294647</v>
      </c>
      <c r="BT247" s="71">
        <v>15.956726143224945</v>
      </c>
      <c r="BU247" s="71">
        <v>16.469989009891616</v>
      </c>
      <c r="BV247" s="71">
        <v>14.614262832848841</v>
      </c>
      <c r="BW247" s="71">
        <v>12.840601306238641</v>
      </c>
      <c r="BX247" s="75">
        <v>4394</v>
      </c>
      <c r="BY247" s="75">
        <v>4549</v>
      </c>
      <c r="BZ247" s="75">
        <v>4006</v>
      </c>
      <c r="CA247" s="75">
        <v>4337</v>
      </c>
      <c r="CB247" s="75">
        <v>5655</v>
      </c>
      <c r="CC247" s="75">
        <v>4952</v>
      </c>
      <c r="CD247" s="75">
        <v>3076</v>
      </c>
      <c r="CE247" s="75">
        <v>3532</v>
      </c>
      <c r="CF247" s="75">
        <v>6787</v>
      </c>
      <c r="CG247" s="75">
        <v>4293</v>
      </c>
      <c r="CH247" s="75">
        <v>4487</v>
      </c>
      <c r="CI247" s="75">
        <v>4745</v>
      </c>
      <c r="CJ247" s="75">
        <v>2554</v>
      </c>
      <c r="CK247" s="75">
        <v>29474</v>
      </c>
      <c r="CL247" s="73">
        <v>501930.5500000001</v>
      </c>
      <c r="CM247" s="73">
        <v>463560.91999999993</v>
      </c>
      <c r="CN247" s="73">
        <v>529994.06000000006</v>
      </c>
      <c r="CO247" s="73">
        <v>551262.13</v>
      </c>
      <c r="CP247" s="73">
        <v>548866.56000000017</v>
      </c>
      <c r="CQ247" s="73">
        <v>466916.88</v>
      </c>
      <c r="CR247" s="73">
        <v>526333.33999999985</v>
      </c>
      <c r="CS247" s="73">
        <v>656898.62999999989</v>
      </c>
      <c r="CT247" s="73">
        <v>509847.58999999997</v>
      </c>
      <c r="CU247" s="73">
        <v>503604.87000000005</v>
      </c>
      <c r="CV247" s="73">
        <v>524093.44000000012</v>
      </c>
      <c r="CW247" s="73">
        <v>567765.99</v>
      </c>
      <c r="CX247" s="73">
        <v>558901.28999999992</v>
      </c>
      <c r="CY247" s="77"/>
      <c r="CZ247" s="4">
        <v>843</v>
      </c>
      <c r="DA247" s="76" t="str">
        <f t="shared" si="12"/>
        <v>L843</v>
      </c>
      <c r="DB247" s="71">
        <v>1.2639793646648021</v>
      </c>
      <c r="DC247" s="71">
        <v>1.0920375378304175</v>
      </c>
      <c r="DD247" s="71">
        <v>1.9600388754361073</v>
      </c>
      <c r="DE247" s="71">
        <v>1.0815996146655005</v>
      </c>
      <c r="DF247" s="71">
        <v>0.53015183554167467</v>
      </c>
      <c r="DG247" s="71">
        <v>0.44686998961093949</v>
      </c>
      <c r="DH247" s="71">
        <v>1.322926654282913</v>
      </c>
      <c r="DI247" s="71">
        <v>0.68028110429158462</v>
      </c>
      <c r="DJ247" s="71">
        <v>0.10961216292706288</v>
      </c>
      <c r="DK247" s="71">
        <v>6.9353020578679966E-2</v>
      </c>
      <c r="DL247" s="71">
        <v>0.20889206864813684</v>
      </c>
      <c r="DM247" s="71">
        <v>0.67294518117733937</v>
      </c>
      <c r="DN247" s="71">
        <v>0.34153223190516735</v>
      </c>
      <c r="DO247" s="71">
        <v>0.38765210606975786</v>
      </c>
      <c r="DQ247" s="71"/>
      <c r="DR247" s="71"/>
      <c r="DS247" s="71"/>
      <c r="DT247" s="71"/>
      <c r="DU247" s="71"/>
      <c r="DV247" s="71"/>
      <c r="DW247" s="71"/>
      <c r="DX247" s="71"/>
      <c r="DY247" s="71"/>
      <c r="DZ247" s="71"/>
      <c r="EA247" s="71"/>
      <c r="EB247" s="71"/>
      <c r="EC247" s="71"/>
      <c r="ED247" s="71"/>
    </row>
    <row r="248" spans="1:134">
      <c r="A248" s="4">
        <v>822</v>
      </c>
      <c r="B248" s="46" t="s">
        <v>2335</v>
      </c>
      <c r="C248" s="65" t="str">
        <f t="shared" si="11"/>
        <v>L822</v>
      </c>
      <c r="D248" s="69">
        <v>188746.89</v>
      </c>
      <c r="E248" s="68">
        <v>2217211.04</v>
      </c>
      <c r="F248" s="69">
        <v>30890.170000000071</v>
      </c>
      <c r="G248" s="69">
        <v>-54063.729999999981</v>
      </c>
      <c r="H248" s="70">
        <v>82.260267303355704</v>
      </c>
      <c r="I248" s="70">
        <v>-2.3803253888123765</v>
      </c>
      <c r="J248" s="69">
        <v>303245.08999999997</v>
      </c>
      <c r="K248" s="69">
        <v>316142.67</v>
      </c>
      <c r="L248" s="69">
        <v>287112.25999999995</v>
      </c>
      <c r="M248" s="69">
        <v>320565.25999999995</v>
      </c>
      <c r="N248" s="69">
        <v>448170.1</v>
      </c>
      <c r="O248" s="69">
        <v>387385.15999999992</v>
      </c>
      <c r="P248" s="69">
        <v>265409.78999999992</v>
      </c>
      <c r="Q248" s="69">
        <v>260124.79999999993</v>
      </c>
      <c r="R248" s="69">
        <v>612849.55000000016</v>
      </c>
      <c r="S248" s="69">
        <v>277781.8899999999</v>
      </c>
      <c r="T248" s="69">
        <v>293983.14999999991</v>
      </c>
      <c r="U248" s="69">
        <v>318314.96999999997</v>
      </c>
      <c r="V248" s="69">
        <v>188746.89</v>
      </c>
      <c r="W248" s="70">
        <v>96.514870066395446</v>
      </c>
      <c r="X248" s="70">
        <v>100.73897985045271</v>
      </c>
      <c r="Y248" s="70">
        <v>102.78986231067823</v>
      </c>
      <c r="Z248" s="71">
        <v>102.53597047624079</v>
      </c>
      <c r="AA248" s="71">
        <v>94.919569126714819</v>
      </c>
      <c r="AB248" s="71">
        <v>86.908487212360868</v>
      </c>
      <c r="AC248" s="71">
        <v>71.711910065622789</v>
      </c>
      <c r="AD248" s="71">
        <v>75.521321506530924</v>
      </c>
      <c r="AE248" s="71">
        <v>96.04635789122473</v>
      </c>
      <c r="AF248" s="71">
        <v>79.40657876141681</v>
      </c>
      <c r="AG248" s="71">
        <v>71.306505746633221</v>
      </c>
      <c r="AH248" s="71">
        <v>84.050413839836452</v>
      </c>
      <c r="AI248" s="71">
        <v>93.47736212630781</v>
      </c>
      <c r="AJ248" s="71">
        <v>-38.773634516876484</v>
      </c>
      <c r="AK248" s="71">
        <v>-20.749484352078483</v>
      </c>
      <c r="AL248" s="71">
        <v>-38.74513883639635</v>
      </c>
      <c r="AM248" s="71">
        <v>-26.788149996871134</v>
      </c>
      <c r="AN248" s="71">
        <v>-42.266581530171898</v>
      </c>
      <c r="AO248" s="71">
        <v>-33.850718849440639</v>
      </c>
      <c r="AP248" s="71">
        <v>-33.829701135940567</v>
      </c>
      <c r="AQ248" s="71">
        <v>-3.6572923643146349</v>
      </c>
      <c r="AR248" s="71">
        <v>60.503373624419531</v>
      </c>
      <c r="AS248" s="71">
        <v>-37.697708007620243</v>
      </c>
      <c r="AT248" s="71">
        <v>-8.7768835813989199</v>
      </c>
      <c r="AU248" s="71">
        <v>8.8784507766331622</v>
      </c>
      <c r="AV248" s="72">
        <v>19.568485902912514</v>
      </c>
      <c r="AW248" s="73">
        <v>-192040.05000000005</v>
      </c>
      <c r="AX248" s="73">
        <v>-82772.930000000051</v>
      </c>
      <c r="AY248" s="73">
        <v>-181605.25000000006</v>
      </c>
      <c r="AZ248" s="73">
        <v>-117294.53999999998</v>
      </c>
      <c r="BA248" s="73">
        <v>-328104.91000000003</v>
      </c>
      <c r="BB248" s="73">
        <v>-187734.04999999993</v>
      </c>
      <c r="BC248" s="73">
        <v>-135691.30000000005</v>
      </c>
      <c r="BD248" s="73">
        <v>-9874.6700000001001</v>
      </c>
      <c r="BE248" s="73">
        <v>231019.85000000015</v>
      </c>
      <c r="BF248" s="73">
        <v>-168079.54000000015</v>
      </c>
      <c r="BG248" s="73">
        <v>-28285.110000000102</v>
      </c>
      <c r="BH248" s="73">
        <v>25956.869999999937</v>
      </c>
      <c r="BI248" s="73">
        <v>30890.170000000071</v>
      </c>
      <c r="BJ248" s="71">
        <v>12.801611816202731</v>
      </c>
      <c r="BK248" s="71">
        <v>9.5843850715045189</v>
      </c>
      <c r="BL248" s="71">
        <v>6.268884327452815</v>
      </c>
      <c r="BM248" s="71">
        <v>10.042510489604334</v>
      </c>
      <c r="BN248" s="71">
        <v>-1.9948366783768556</v>
      </c>
      <c r="BO248" s="71">
        <v>0.26812757807743504</v>
      </c>
      <c r="BP248" s="71">
        <v>12.896773893002317</v>
      </c>
      <c r="BQ248" s="71">
        <v>17.122244698934459</v>
      </c>
      <c r="BR248" s="72">
        <v>13.823140684075854</v>
      </c>
      <c r="BS248" s="72">
        <v>9.9451686293333061</v>
      </c>
      <c r="BT248" s="71">
        <v>11.33829554320095</v>
      </c>
      <c r="BU248" s="71">
        <v>12.892079223305643</v>
      </c>
      <c r="BV248" s="71">
        <v>8.1459253087782919</v>
      </c>
      <c r="BW248" s="71">
        <v>11.129133486865634</v>
      </c>
      <c r="BX248" s="75">
        <v>7246</v>
      </c>
      <c r="BY248" s="75">
        <v>7879</v>
      </c>
      <c r="BZ248" s="75">
        <v>6950</v>
      </c>
      <c r="CA248" s="75">
        <v>7459</v>
      </c>
      <c r="CB248" s="75">
        <v>8233</v>
      </c>
      <c r="CC248" s="75">
        <v>8045</v>
      </c>
      <c r="CD248" s="75">
        <v>6223</v>
      </c>
      <c r="CE248" s="75">
        <v>6632</v>
      </c>
      <c r="CF248" s="75">
        <v>10092</v>
      </c>
      <c r="CG248" s="75">
        <v>7589</v>
      </c>
      <c r="CH248" s="75">
        <v>7413</v>
      </c>
      <c r="CI248" s="75">
        <v>7799</v>
      </c>
      <c r="CJ248" s="75">
        <v>4016</v>
      </c>
      <c r="CK248" s="75">
        <v>49764</v>
      </c>
      <c r="CL248" s="73">
        <v>752294.21</v>
      </c>
      <c r="CM248" s="73">
        <v>695646.25999999989</v>
      </c>
      <c r="CN248" s="73">
        <v>655812.47</v>
      </c>
      <c r="CO248" s="73">
        <v>600566.5</v>
      </c>
      <c r="CP248" s="73">
        <v>694728.12</v>
      </c>
      <c r="CQ248" s="73">
        <v>615179.70999999985</v>
      </c>
      <c r="CR248" s="73">
        <v>601453.03000000014</v>
      </c>
      <c r="CS248" s="73">
        <v>891775.86000000022</v>
      </c>
      <c r="CT248" s="73">
        <v>799302.90999999992</v>
      </c>
      <c r="CU248" s="73">
        <v>762001.68999999971</v>
      </c>
      <c r="CV248" s="73">
        <v>768060.40000000014</v>
      </c>
      <c r="CW248" s="73">
        <v>732930.96</v>
      </c>
      <c r="CX248" s="73">
        <v>720433.62999999989</v>
      </c>
      <c r="CY248" s="77"/>
      <c r="CZ248" s="4">
        <v>822</v>
      </c>
      <c r="DA248" s="76" t="str">
        <f t="shared" si="12"/>
        <v>L822</v>
      </c>
      <c r="DB248" s="71">
        <v>2.4103514398321564</v>
      </c>
      <c r="DC248" s="71">
        <v>1.1695336012358104</v>
      </c>
      <c r="DD248" s="71">
        <v>1.1671324383207806</v>
      </c>
      <c r="DE248" s="71">
        <v>1.8288329621845745</v>
      </c>
      <c r="DF248" s="71">
        <v>1.6236057213247639</v>
      </c>
      <c r="DG248" s="71">
        <v>0.64395372934972983</v>
      </c>
      <c r="DH248" s="71">
        <v>0.3794160434654732</v>
      </c>
      <c r="DI248" s="71">
        <v>0.39539079452072706</v>
      </c>
      <c r="DJ248" s="71">
        <v>0.83384800582594409</v>
      </c>
      <c r="DK248" s="71">
        <v>0.42236637129323251</v>
      </c>
      <c r="DL248" s="71">
        <v>0.63443995779394047</v>
      </c>
      <c r="DM248" s="71">
        <v>0.52878949377996309</v>
      </c>
      <c r="DN248" s="71">
        <v>2.216182059476107</v>
      </c>
      <c r="DO248" s="71">
        <v>0.72126389603354601</v>
      </c>
      <c r="DQ248" s="71"/>
      <c r="DR248" s="71"/>
      <c r="DS248" s="71"/>
      <c r="DT248" s="71"/>
      <c r="DU248" s="71"/>
      <c r="DV248" s="71"/>
      <c r="DW248" s="71"/>
      <c r="DX248" s="71"/>
      <c r="DY248" s="71"/>
      <c r="DZ248" s="71"/>
      <c r="EA248" s="71"/>
      <c r="EB248" s="71"/>
      <c r="EC248" s="71"/>
      <c r="ED248" s="71"/>
    </row>
    <row r="249" spans="1:134">
      <c r="A249" s="4">
        <v>908</v>
      </c>
      <c r="B249" s="46" t="s">
        <v>2343</v>
      </c>
      <c r="C249" s="65" t="str">
        <f t="shared" si="11"/>
        <v>L908</v>
      </c>
      <c r="D249" s="69">
        <v>118325.27999999997</v>
      </c>
      <c r="E249" s="68">
        <v>1573973.1699999997</v>
      </c>
      <c r="F249" s="69">
        <v>18160.339999999982</v>
      </c>
      <c r="G249" s="69">
        <v>205491.59000000008</v>
      </c>
      <c r="H249" s="70">
        <v>91.866997908832175</v>
      </c>
      <c r="I249" s="70">
        <v>15.016028933323323</v>
      </c>
      <c r="J249" s="69">
        <v>191822.45999999996</v>
      </c>
      <c r="K249" s="69">
        <v>224776.40999999997</v>
      </c>
      <c r="L249" s="69">
        <v>186521.64999999991</v>
      </c>
      <c r="M249" s="69">
        <v>221032.38999999993</v>
      </c>
      <c r="N249" s="69">
        <v>282477.49999999994</v>
      </c>
      <c r="O249" s="69">
        <v>285363.62999999995</v>
      </c>
      <c r="P249" s="69">
        <v>177117.70999999993</v>
      </c>
      <c r="Q249" s="69">
        <v>178441.01999999996</v>
      </c>
      <c r="R249" s="69">
        <v>445408.15</v>
      </c>
      <c r="S249" s="69">
        <v>210518.81999999995</v>
      </c>
      <c r="T249" s="69">
        <v>219929.33000000002</v>
      </c>
      <c r="U249" s="69">
        <v>224232.86</v>
      </c>
      <c r="V249" s="69">
        <v>118325.27999999997</v>
      </c>
      <c r="W249" s="70">
        <v>91.83314853796864</v>
      </c>
      <c r="X249" s="70">
        <v>106.74477930955094</v>
      </c>
      <c r="Y249" s="70">
        <v>80.908086598023658</v>
      </c>
      <c r="Z249" s="71">
        <v>88.260465569300976</v>
      </c>
      <c r="AA249" s="71">
        <v>104.16061857028431</v>
      </c>
      <c r="AB249" s="71">
        <v>100.57458953147724</v>
      </c>
      <c r="AC249" s="71">
        <v>90.409706232239259</v>
      </c>
      <c r="AD249" s="71">
        <v>92.249671408951983</v>
      </c>
      <c r="AE249" s="71">
        <v>91.89574911412592</v>
      </c>
      <c r="AF249" s="71">
        <v>89.050422300898887</v>
      </c>
      <c r="AG249" s="71">
        <v>92.798797298943811</v>
      </c>
      <c r="AH249" s="71">
        <v>92.976778480179391</v>
      </c>
      <c r="AI249" s="71">
        <v>94.872981594620938</v>
      </c>
      <c r="AJ249" s="71">
        <v>-8.8554824373010543</v>
      </c>
      <c r="AK249" s="71">
        <v>-8.5070843219309253</v>
      </c>
      <c r="AL249" s="71">
        <v>-24.129411820217427</v>
      </c>
      <c r="AM249" s="71">
        <v>-12.695172742639905</v>
      </c>
      <c r="AN249" s="71">
        <v>-13.634042479292397</v>
      </c>
      <c r="AO249" s="71">
        <v>-12.062528121467054</v>
      </c>
      <c r="AP249" s="71">
        <v>-8.5525203007562602</v>
      </c>
      <c r="AQ249" s="71">
        <v>20.838551367772308</v>
      </c>
      <c r="AR249" s="71">
        <v>112.25731138955047</v>
      </c>
      <c r="AS249" s="71">
        <v>-39.974825896223344</v>
      </c>
      <c r="AT249" s="71">
        <v>22.952376591759638</v>
      </c>
      <c r="AU249" s="71">
        <v>19.571331871029884</v>
      </c>
      <c r="AV249" s="72">
        <v>18.130435659423338</v>
      </c>
      <c r="AW249" s="73">
        <v>-18637.220000000059</v>
      </c>
      <c r="AX249" s="73">
        <v>-20899.890000000043</v>
      </c>
      <c r="AY249" s="73">
        <v>-59320.190000000061</v>
      </c>
      <c r="AZ249" s="73">
        <v>-32140.770000000019</v>
      </c>
      <c r="BA249" s="73">
        <v>-44584.940000000061</v>
      </c>
      <c r="BB249" s="73">
        <v>-32638.040000000095</v>
      </c>
      <c r="BC249" s="73">
        <v>-16564.730000000127</v>
      </c>
      <c r="BD249" s="73">
        <v>30772.069999999949</v>
      </c>
      <c r="BE249" s="73">
        <v>235564.66000000003</v>
      </c>
      <c r="BF249" s="73">
        <v>-140198.73000000004</v>
      </c>
      <c r="BG249" s="73">
        <v>41055.74000000002</v>
      </c>
      <c r="BH249" s="73">
        <v>36702.239999999962</v>
      </c>
      <c r="BI249" s="73">
        <v>18160.339999999982</v>
      </c>
      <c r="BJ249" s="71">
        <v>12.603877074394621</v>
      </c>
      <c r="BK249" s="71">
        <v>13.142942781128227</v>
      </c>
      <c r="BL249" s="71">
        <v>12.842947839199159</v>
      </c>
      <c r="BM249" s="71">
        <v>12.600149916988135</v>
      </c>
      <c r="BN249" s="71">
        <v>2.6627183753902992</v>
      </c>
      <c r="BO249" s="71">
        <v>6.5211471503001484</v>
      </c>
      <c r="BP249" s="71">
        <v>18.728014649573289</v>
      </c>
      <c r="BQ249" s="71">
        <v>17.396230848636403</v>
      </c>
      <c r="BR249" s="72">
        <v>14.047742155040833</v>
      </c>
      <c r="BS249" s="72">
        <v>5.9482995647154251</v>
      </c>
      <c r="BT249" s="71">
        <v>15.175982865162084</v>
      </c>
      <c r="BU249" s="71">
        <v>13.699540483137362</v>
      </c>
      <c r="BV249" s="71">
        <v>11.788325943838046</v>
      </c>
      <c r="BW249" s="71">
        <v>12.317234428929694</v>
      </c>
      <c r="BX249" s="75">
        <v>5407</v>
      </c>
      <c r="BY249" s="75">
        <v>6069</v>
      </c>
      <c r="BZ249" s="75">
        <v>4932</v>
      </c>
      <c r="CA249" s="75">
        <v>5451</v>
      </c>
      <c r="CB249" s="75">
        <v>6005</v>
      </c>
      <c r="CC249" s="75">
        <v>6047</v>
      </c>
      <c r="CD249" s="75">
        <v>4668</v>
      </c>
      <c r="CE249" s="75">
        <v>4581</v>
      </c>
      <c r="CF249" s="75">
        <v>7271</v>
      </c>
      <c r="CG249" s="75">
        <v>5272</v>
      </c>
      <c r="CH249" s="75">
        <v>5414</v>
      </c>
      <c r="CI249" s="75">
        <v>5450</v>
      </c>
      <c r="CJ249" s="75">
        <v>2916</v>
      </c>
      <c r="CK249" s="75">
        <v>35572</v>
      </c>
      <c r="CL249" s="73">
        <v>465113.22000000009</v>
      </c>
      <c r="CM249" s="73">
        <v>434475.11</v>
      </c>
      <c r="CN249" s="73">
        <v>436356.83000000007</v>
      </c>
      <c r="CO249" s="73">
        <v>415648.73999999993</v>
      </c>
      <c r="CP249" s="73">
        <v>403318.00999999989</v>
      </c>
      <c r="CQ249" s="73">
        <v>408647.93000000005</v>
      </c>
      <c r="CR249" s="73">
        <v>376126.98999999982</v>
      </c>
      <c r="CS249" s="73">
        <v>605396.70000000007</v>
      </c>
      <c r="CT249" s="73">
        <v>517218.35</v>
      </c>
      <c r="CU249" s="73">
        <v>461600.96</v>
      </c>
      <c r="CV249" s="73">
        <v>472620.29</v>
      </c>
      <c r="CW249" s="73">
        <v>434159.42000000004</v>
      </c>
      <c r="CX249" s="73">
        <v>407903.57</v>
      </c>
      <c r="CY249" s="77"/>
      <c r="CZ249" s="4">
        <v>908</v>
      </c>
      <c r="DA249" s="76" t="str">
        <f t="shared" si="12"/>
        <v>L908</v>
      </c>
      <c r="DB249" s="71">
        <v>1.3092745747749517</v>
      </c>
      <c r="DC249" s="71">
        <v>1.8637375751241143</v>
      </c>
      <c r="DD249" s="71">
        <v>0.76441784059381634</v>
      </c>
      <c r="DE249" s="71">
        <v>1.1851548262928353</v>
      </c>
      <c r="DF249" s="71">
        <v>1.3778132082002843</v>
      </c>
      <c r="DG249" s="71">
        <v>0.6509086967346599</v>
      </c>
      <c r="DH249" s="71">
        <v>0.36363336845497596</v>
      </c>
      <c r="DI249" s="71">
        <v>0.45079244310785149</v>
      </c>
      <c r="DJ249" s="71">
        <v>0.10375303859803767</v>
      </c>
      <c r="DK249" s="71">
        <v>0.16547697730373323</v>
      </c>
      <c r="DL249" s="71">
        <v>0.14209634904387775</v>
      </c>
      <c r="DM249" s="71">
        <v>9.6682092225582175E-2</v>
      </c>
      <c r="DN249" s="71">
        <v>0</v>
      </c>
      <c r="DO249" s="71">
        <v>0.17768046219599617</v>
      </c>
      <c r="DQ249" s="71"/>
      <c r="DR249" s="71"/>
      <c r="DS249" s="71"/>
      <c r="DT249" s="71"/>
      <c r="DU249" s="71"/>
      <c r="DV249" s="71"/>
      <c r="DW249" s="71"/>
      <c r="DX249" s="71"/>
      <c r="DY249" s="71"/>
      <c r="DZ249" s="71"/>
      <c r="EA249" s="71"/>
      <c r="EB249" s="71"/>
      <c r="EC249" s="71"/>
      <c r="ED249" s="71"/>
    </row>
    <row r="250" spans="1:134">
      <c r="A250" s="4">
        <v>909</v>
      </c>
      <c r="B250" s="46" t="s">
        <v>2351</v>
      </c>
      <c r="C250" s="65" t="str">
        <f t="shared" si="11"/>
        <v>L909</v>
      </c>
      <c r="D250" s="69">
        <v>88713.879999999976</v>
      </c>
      <c r="E250" s="68">
        <v>1240676.8500000001</v>
      </c>
      <c r="F250" s="69">
        <v>-23541.959999999992</v>
      </c>
      <c r="G250" s="69">
        <v>-239194.61999999965</v>
      </c>
      <c r="H250" s="70">
        <v>68.457480530050873</v>
      </c>
      <c r="I250" s="70">
        <v>-16.163202335402794</v>
      </c>
      <c r="J250" s="69">
        <v>200945.88999999993</v>
      </c>
      <c r="K250" s="69">
        <v>199410.76999999993</v>
      </c>
      <c r="L250" s="69">
        <v>184259.5</v>
      </c>
      <c r="M250" s="69">
        <v>208107.11999999997</v>
      </c>
      <c r="N250" s="69">
        <v>239436.03999999998</v>
      </c>
      <c r="O250" s="69">
        <v>232681.24999999991</v>
      </c>
      <c r="P250" s="69">
        <v>135523.49</v>
      </c>
      <c r="Q250" s="69">
        <v>142490.26999999999</v>
      </c>
      <c r="R250" s="69">
        <v>364031.51999999996</v>
      </c>
      <c r="S250" s="69">
        <v>156281.87999999998</v>
      </c>
      <c r="T250" s="69">
        <v>174173.57999999996</v>
      </c>
      <c r="U250" s="69">
        <v>179462.22999999998</v>
      </c>
      <c r="V250" s="69">
        <v>88713.879999999976</v>
      </c>
      <c r="W250" s="70">
        <v>93.005637247370601</v>
      </c>
      <c r="X250" s="70">
        <v>93.304771013261274</v>
      </c>
      <c r="Y250" s="70">
        <v>88.145909670193674</v>
      </c>
      <c r="Z250" s="71">
        <v>80.456220105191619</v>
      </c>
      <c r="AA250" s="71">
        <v>86.422224906739118</v>
      </c>
      <c r="AB250" s="71">
        <v>87.545315311977873</v>
      </c>
      <c r="AC250" s="71">
        <v>62.606396546825039</v>
      </c>
      <c r="AD250" s="71">
        <v>65.205806162190058</v>
      </c>
      <c r="AE250" s="71">
        <v>73.657135246949977</v>
      </c>
      <c r="AF250" s="71">
        <v>69.615616349977856</v>
      </c>
      <c r="AG250" s="71">
        <v>66.328998819625511</v>
      </c>
      <c r="AH250" s="71">
        <v>68.106809368229122</v>
      </c>
      <c r="AI250" s="71">
        <v>66.938430391510039</v>
      </c>
      <c r="AJ250" s="71">
        <v>-5.1931664459887834</v>
      </c>
      <c r="AK250" s="71">
        <v>-13.768274657341472</v>
      </c>
      <c r="AL250" s="71">
        <v>-18.474023911165517</v>
      </c>
      <c r="AM250" s="71">
        <v>-20.566715149466496</v>
      </c>
      <c r="AN250" s="71">
        <v>-29.295175759939561</v>
      </c>
      <c r="AO250" s="71">
        <v>-29.918190740046459</v>
      </c>
      <c r="AP250" s="71">
        <v>-36.617734997305661</v>
      </c>
      <c r="AQ250" s="71">
        <v>-16.156621887322697</v>
      </c>
      <c r="AR250" s="71">
        <v>61.717245797503772</v>
      </c>
      <c r="AS250" s="71">
        <v>-56.193434661098983</v>
      </c>
      <c r="AT250" s="71">
        <v>-12.584023285688072</v>
      </c>
      <c r="AU250" s="71">
        <v>-11.482980020192057</v>
      </c>
      <c r="AV250" s="72">
        <v>-20.97170178406753</v>
      </c>
      <c r="AW250" s="73">
        <v>-11007.070000000065</v>
      </c>
      <c r="AX250" s="73">
        <v>-31839.120000000024</v>
      </c>
      <c r="AY250" s="73">
        <v>-41753.74000000002</v>
      </c>
      <c r="AZ250" s="73">
        <v>-53882.700000000041</v>
      </c>
      <c r="BA250" s="73">
        <v>-99198.70000000007</v>
      </c>
      <c r="BB250" s="73">
        <v>-93790.940000000031</v>
      </c>
      <c r="BC250" s="73">
        <v>-78295.770000000019</v>
      </c>
      <c r="BD250" s="73">
        <v>-27457.880000000034</v>
      </c>
      <c r="BE250" s="73">
        <v>138927.80999999997</v>
      </c>
      <c r="BF250" s="73">
        <v>-200472.58999999988</v>
      </c>
      <c r="BG250" s="73">
        <v>-25073.270000000135</v>
      </c>
      <c r="BH250" s="73">
        <v>-23280.960000000021</v>
      </c>
      <c r="BI250" s="73">
        <v>-23541.959999999992</v>
      </c>
      <c r="BJ250" s="71">
        <v>17.154068336495566</v>
      </c>
      <c r="BK250" s="71">
        <v>14.915208285737773</v>
      </c>
      <c r="BL250" s="71">
        <v>17.555886418309981</v>
      </c>
      <c r="BM250" s="71">
        <v>16.377982582776283</v>
      </c>
      <c r="BN250" s="71">
        <v>3.289110370575167</v>
      </c>
      <c r="BO250" s="71">
        <v>10.355954870189837</v>
      </c>
      <c r="BP250" s="71">
        <v>18.398253903936201</v>
      </c>
      <c r="BQ250" s="71">
        <v>17.40045232797965</v>
      </c>
      <c r="BR250" s="72">
        <v>13.406430643671911</v>
      </c>
      <c r="BS250" s="72">
        <v>11.643659817251752</v>
      </c>
      <c r="BT250" s="71">
        <v>15.091047760746498</v>
      </c>
      <c r="BU250" s="71">
        <v>13.472912557081806</v>
      </c>
      <c r="BV250" s="71">
        <v>13.339526172395832</v>
      </c>
      <c r="BW250" s="71">
        <v>12.909001999933697</v>
      </c>
      <c r="BX250" s="75">
        <v>5645</v>
      </c>
      <c r="BY250" s="75">
        <v>5754</v>
      </c>
      <c r="BZ250" s="75">
        <v>5327</v>
      </c>
      <c r="CA250" s="75">
        <v>5589</v>
      </c>
      <c r="CB250" s="75">
        <v>5451</v>
      </c>
      <c r="CC250" s="75">
        <v>5235</v>
      </c>
      <c r="CD250" s="75">
        <v>3633</v>
      </c>
      <c r="CE250" s="75">
        <v>3949</v>
      </c>
      <c r="CF250" s="75">
        <v>6378</v>
      </c>
      <c r="CG250" s="75">
        <v>4236</v>
      </c>
      <c r="CH250" s="75">
        <v>4623</v>
      </c>
      <c r="CI250" s="75">
        <v>4649</v>
      </c>
      <c r="CJ250" s="75">
        <v>2398</v>
      </c>
      <c r="CK250" s="75">
        <v>29866</v>
      </c>
      <c r="CL250" s="73">
        <v>381866.64</v>
      </c>
      <c r="CM250" s="73">
        <v>373920.83999999991</v>
      </c>
      <c r="CN250" s="73">
        <v>370576.06999999983</v>
      </c>
      <c r="CO250" s="73">
        <v>428849.87999999989</v>
      </c>
      <c r="CP250" s="73">
        <v>388688.06</v>
      </c>
      <c r="CQ250" s="73">
        <v>347856.20999999996</v>
      </c>
      <c r="CR250" s="73">
        <v>360363.93</v>
      </c>
      <c r="CS250" s="73">
        <v>527626.54999999993</v>
      </c>
      <c r="CT250" s="73">
        <v>478158.72999999986</v>
      </c>
      <c r="CU250" s="73">
        <v>460871.24999999994</v>
      </c>
      <c r="CV250" s="73">
        <v>456873.84</v>
      </c>
      <c r="CW250" s="73">
        <v>441738.93</v>
      </c>
      <c r="CX250" s="73">
        <v>445313.61000000004</v>
      </c>
      <c r="CY250" s="77"/>
      <c r="CZ250" s="4">
        <v>909</v>
      </c>
      <c r="DA250" s="76" t="str">
        <f t="shared" si="12"/>
        <v>L909</v>
      </c>
      <c r="DB250" s="71">
        <v>1.3676121659906675</v>
      </c>
      <c r="DC250" s="71">
        <v>0.87009988387211878</v>
      </c>
      <c r="DD250" s="71">
        <v>1.0488131944374173</v>
      </c>
      <c r="DE250" s="71">
        <v>0.59090181218338578</v>
      </c>
      <c r="DF250" s="71">
        <v>0.68429799838143213</v>
      </c>
      <c r="DG250" s="71">
        <v>0.23979472357628365</v>
      </c>
      <c r="DH250" s="71">
        <v>0.44505477578850161</v>
      </c>
      <c r="DI250" s="71">
        <v>0.29396953693564043</v>
      </c>
      <c r="DJ250" s="71">
        <v>0.22225162488232914</v>
      </c>
      <c r="DK250" s="71">
        <v>0.82857362478156271</v>
      </c>
      <c r="DL250" s="71">
        <v>0.36954641143289441</v>
      </c>
      <c r="DM250" s="71">
        <v>0.39474285482441185</v>
      </c>
      <c r="DN250" s="71">
        <v>0.48513426136719795</v>
      </c>
      <c r="DO250" s="71">
        <v>0.39819462588947702</v>
      </c>
      <c r="DQ250" s="71"/>
      <c r="DR250" s="71"/>
      <c r="DS250" s="71"/>
      <c r="DT250" s="71"/>
      <c r="DU250" s="71"/>
      <c r="DV250" s="71"/>
      <c r="DW250" s="71"/>
      <c r="DX250" s="71"/>
      <c r="DY250" s="71"/>
      <c r="DZ250" s="71"/>
      <c r="EA250" s="71"/>
      <c r="EB250" s="71"/>
      <c r="EC250" s="71"/>
      <c r="ED250" s="71"/>
    </row>
    <row r="251" spans="1:134">
      <c r="A251" s="4">
        <v>916</v>
      </c>
      <c r="B251" s="46" t="s">
        <v>2359</v>
      </c>
      <c r="C251" s="65" t="str">
        <f t="shared" si="11"/>
        <v>L916</v>
      </c>
      <c r="D251" s="69">
        <v>101759.73999999999</v>
      </c>
      <c r="E251" s="68">
        <v>1264835.6399999997</v>
      </c>
      <c r="F251" s="69">
        <v>3570.1000000000204</v>
      </c>
      <c r="G251" s="69">
        <v>-83334.379999999888</v>
      </c>
      <c r="H251" s="70">
        <v>76.589612211560961</v>
      </c>
      <c r="I251" s="70">
        <v>-6.1812960356439239</v>
      </c>
      <c r="J251" s="69">
        <v>183847.72999999995</v>
      </c>
      <c r="K251" s="69">
        <v>194915.62999999989</v>
      </c>
      <c r="L251" s="69">
        <v>165482.63</v>
      </c>
      <c r="M251" s="69">
        <v>183703.26</v>
      </c>
      <c r="N251" s="69">
        <v>234609.59999999998</v>
      </c>
      <c r="O251" s="69">
        <v>227888.34999999995</v>
      </c>
      <c r="P251" s="69">
        <v>131132.02999999997</v>
      </c>
      <c r="Q251" s="69">
        <v>148021.06999999998</v>
      </c>
      <c r="R251" s="69">
        <v>355209.12</v>
      </c>
      <c r="S251" s="69">
        <v>158222.96</v>
      </c>
      <c r="T251" s="69">
        <v>184035.05999999997</v>
      </c>
      <c r="U251" s="69">
        <v>186455.65999999997</v>
      </c>
      <c r="V251" s="69">
        <v>101759.73999999999</v>
      </c>
      <c r="W251" s="70">
        <v>98.412170547073146</v>
      </c>
      <c r="X251" s="70">
        <v>102.46683016727278</v>
      </c>
      <c r="Y251" s="70">
        <v>89.305322754954631</v>
      </c>
      <c r="Z251" s="71">
        <v>81.829707222824155</v>
      </c>
      <c r="AA251" s="71">
        <v>88.566220376741128</v>
      </c>
      <c r="AB251" s="71">
        <v>75.157567204523758</v>
      </c>
      <c r="AC251" s="71">
        <v>66.69349657079789</v>
      </c>
      <c r="AD251" s="71">
        <v>66.705543552920673</v>
      </c>
      <c r="AE251" s="71">
        <v>77.419490504952506</v>
      </c>
      <c r="AF251" s="71">
        <v>80.0033529788235</v>
      </c>
      <c r="AG251" s="71">
        <v>84.144735261984806</v>
      </c>
      <c r="AH251" s="71">
        <v>77.676690192428481</v>
      </c>
      <c r="AI251" s="71">
        <v>86.537957340794023</v>
      </c>
      <c r="AJ251" s="71">
        <v>1.594363208781413</v>
      </c>
      <c r="AK251" s="71">
        <v>7.8640355855260413</v>
      </c>
      <c r="AL251" s="71">
        <v>-6.099780051820181</v>
      </c>
      <c r="AM251" s="71">
        <v>-15.632660006342325</v>
      </c>
      <c r="AN251" s="71">
        <v>-22.3586336314075</v>
      </c>
      <c r="AO251" s="71">
        <v>-31.640725360478616</v>
      </c>
      <c r="AP251" s="71">
        <v>-32.110961267089188</v>
      </c>
      <c r="AQ251" s="71">
        <v>-13.727915595947415</v>
      </c>
      <c r="AR251" s="71">
        <v>63.703082493220656</v>
      </c>
      <c r="AS251" s="71">
        <v>-49.766277229782965</v>
      </c>
      <c r="AT251" s="71">
        <v>10.991847091056828</v>
      </c>
      <c r="AU251" s="71">
        <v>-0.54763546312992517</v>
      </c>
      <c r="AV251" s="72">
        <v>3.6359233010733405</v>
      </c>
      <c r="AW251" s="73">
        <v>2885.1999999999243</v>
      </c>
      <c r="AX251" s="73">
        <v>14210.699999999924</v>
      </c>
      <c r="AY251" s="73">
        <v>-10749.789999999979</v>
      </c>
      <c r="AZ251" s="73">
        <v>-34038.890000000043</v>
      </c>
      <c r="BA251" s="73">
        <v>-67547.289999999979</v>
      </c>
      <c r="BB251" s="73">
        <v>-97989.09</v>
      </c>
      <c r="BC251" s="73">
        <v>-62024.380000000034</v>
      </c>
      <c r="BD251" s="73">
        <v>-23553.630000000005</v>
      </c>
      <c r="BE251" s="73">
        <v>138225.35</v>
      </c>
      <c r="BF251" s="73">
        <v>-156750.62999999992</v>
      </c>
      <c r="BG251" s="73">
        <v>18225.53</v>
      </c>
      <c r="BH251" s="73">
        <v>-1026.7200000000012</v>
      </c>
      <c r="BI251" s="73">
        <v>3570.1000000000204</v>
      </c>
      <c r="BJ251" s="71">
        <v>17.066225954268923</v>
      </c>
      <c r="BK251" s="71">
        <v>13.746307902234623</v>
      </c>
      <c r="BL251" s="71">
        <v>13.772936016298985</v>
      </c>
      <c r="BM251" s="71">
        <v>14.365385465725627</v>
      </c>
      <c r="BN251" s="71">
        <v>5.8916490939131752</v>
      </c>
      <c r="BO251" s="71">
        <v>12.563037313014203</v>
      </c>
      <c r="BP251" s="71">
        <v>20.750272567781241</v>
      </c>
      <c r="BQ251" s="71">
        <v>18.595111071523341</v>
      </c>
      <c r="BR251" s="72">
        <v>15.602576418547413</v>
      </c>
      <c r="BS251" s="72">
        <v>8.449330473474669</v>
      </c>
      <c r="BT251" s="71">
        <v>15.904653829099296</v>
      </c>
      <c r="BU251" s="71">
        <v>14.974991439366438</v>
      </c>
      <c r="BV251" s="71">
        <v>11.950218351829591</v>
      </c>
      <c r="BW251" s="71">
        <v>13.76722105552038</v>
      </c>
      <c r="BX251" s="75">
        <v>4875</v>
      </c>
      <c r="BY251" s="75">
        <v>5280</v>
      </c>
      <c r="BZ251" s="75">
        <v>4534</v>
      </c>
      <c r="CA251" s="75">
        <v>4851</v>
      </c>
      <c r="CB251" s="75">
        <v>5227</v>
      </c>
      <c r="CC251" s="75">
        <v>5031</v>
      </c>
      <c r="CD251" s="75">
        <v>3542</v>
      </c>
      <c r="CE251" s="75">
        <v>3894</v>
      </c>
      <c r="CF251" s="75">
        <v>6151</v>
      </c>
      <c r="CG251" s="75">
        <v>4320</v>
      </c>
      <c r="CH251" s="75">
        <v>4603</v>
      </c>
      <c r="CI251" s="75">
        <v>4861</v>
      </c>
      <c r="CJ251" s="75">
        <v>2433</v>
      </c>
      <c r="CK251" s="75">
        <v>29804</v>
      </c>
      <c r="CL251" s="73">
        <v>390250.61999999994</v>
      </c>
      <c r="CM251" s="73">
        <v>357694.10000000003</v>
      </c>
      <c r="CN251" s="73">
        <v>360970.63</v>
      </c>
      <c r="CO251" s="73">
        <v>396706.56</v>
      </c>
      <c r="CP251" s="73">
        <v>373165.48999999993</v>
      </c>
      <c r="CQ251" s="73">
        <v>366631.15</v>
      </c>
      <c r="CR251" s="73">
        <v>372898.24</v>
      </c>
      <c r="CS251" s="73">
        <v>557380.61999999988</v>
      </c>
      <c r="CT251" s="73">
        <v>494713.52999999991</v>
      </c>
      <c r="CU251" s="73">
        <v>437254.38999999996</v>
      </c>
      <c r="CV251" s="73">
        <v>437343.39000000013</v>
      </c>
      <c r="CW251" s="73">
        <v>418880.9599999999</v>
      </c>
      <c r="CX251" s="73">
        <v>439853.50000000006</v>
      </c>
      <c r="CY251" s="77"/>
      <c r="CZ251" s="4">
        <v>916</v>
      </c>
      <c r="DA251" s="76" t="str">
        <f t="shared" si="12"/>
        <v>L916</v>
      </c>
      <c r="DB251" s="71">
        <v>2.5922580109235231</v>
      </c>
      <c r="DC251" s="71">
        <v>0.99915232225543227</v>
      </c>
      <c r="DD251" s="71">
        <v>0.61457058372172191</v>
      </c>
      <c r="DE251" s="71">
        <v>0.9830364471471662</v>
      </c>
      <c r="DF251" s="71">
        <v>1.0432452027971808</v>
      </c>
      <c r="DG251" s="71">
        <v>0.36331564444175846</v>
      </c>
      <c r="DH251" s="71">
        <v>0.57452474704978329</v>
      </c>
      <c r="DI251" s="71">
        <v>0.69104220242712855</v>
      </c>
      <c r="DJ251" s="71">
        <v>0.27112784560798908</v>
      </c>
      <c r="DK251" s="71">
        <v>0.47718520332823422</v>
      </c>
      <c r="DL251" s="71">
        <v>0.18444953178377971</v>
      </c>
      <c r="DM251" s="71">
        <v>0.20726407767172528</v>
      </c>
      <c r="DN251" s="71">
        <v>0.10375500708420905</v>
      </c>
      <c r="DO251" s="71">
        <v>0.34362750997152813</v>
      </c>
      <c r="DQ251" s="71"/>
      <c r="DR251" s="71"/>
      <c r="DS251" s="71"/>
      <c r="DT251" s="71"/>
      <c r="DU251" s="71"/>
      <c r="DV251" s="71"/>
      <c r="DW251" s="71"/>
      <c r="DX251" s="71"/>
      <c r="DY251" s="71"/>
      <c r="DZ251" s="71"/>
      <c r="EA251" s="71"/>
      <c r="EB251" s="71"/>
      <c r="EC251" s="71"/>
      <c r="ED251" s="71"/>
    </row>
    <row r="252" spans="1:134">
      <c r="A252" s="4">
        <v>819</v>
      </c>
      <c r="B252" s="46" t="s">
        <v>2367</v>
      </c>
      <c r="C252" s="65" t="str">
        <f t="shared" si="11"/>
        <v>L819</v>
      </c>
      <c r="D252" s="69">
        <v>410630.7</v>
      </c>
      <c r="E252" s="68">
        <v>5009124.1099999994</v>
      </c>
      <c r="F252" s="69">
        <v>65381.399999999965</v>
      </c>
      <c r="G252" s="69">
        <v>951160.90999999782</v>
      </c>
      <c r="H252" s="70">
        <v>96.235760486966186</v>
      </c>
      <c r="I252" s="70">
        <v>23.439367562524893</v>
      </c>
      <c r="J252" s="69">
        <v>621739.37</v>
      </c>
      <c r="K252" s="69">
        <v>592891.76000000013</v>
      </c>
      <c r="L252" s="69">
        <v>521673.31</v>
      </c>
      <c r="M252" s="69">
        <v>577018.2300000001</v>
      </c>
      <c r="N252" s="69">
        <v>1202287.0899999999</v>
      </c>
      <c r="O252" s="69">
        <v>919402.9299999997</v>
      </c>
      <c r="P252" s="69">
        <v>543014.81999999983</v>
      </c>
      <c r="Q252" s="69">
        <v>515020.47000000009</v>
      </c>
      <c r="R252" s="69">
        <v>1638045.62</v>
      </c>
      <c r="S252" s="69">
        <v>548211.96</v>
      </c>
      <c r="T252" s="69">
        <v>674611.96000000008</v>
      </c>
      <c r="U252" s="69">
        <v>679588.57999999984</v>
      </c>
      <c r="V252" s="69">
        <v>410630.7</v>
      </c>
      <c r="W252" s="70">
        <v>106.60031594113426</v>
      </c>
      <c r="X252" s="70">
        <v>104.35921688691694</v>
      </c>
      <c r="Y252" s="70">
        <v>98.318142089106118</v>
      </c>
      <c r="Z252" s="71">
        <v>90.785570793976717</v>
      </c>
      <c r="AA252" s="71">
        <v>117.93315823663033</v>
      </c>
      <c r="AB252" s="71">
        <v>97.701576463258121</v>
      </c>
      <c r="AC252" s="71">
        <v>93.064217539702497</v>
      </c>
      <c r="AD252" s="71">
        <v>102.25473530601073</v>
      </c>
      <c r="AE252" s="71">
        <v>105.76957901582969</v>
      </c>
      <c r="AF252" s="71">
        <v>68.800670574286301</v>
      </c>
      <c r="AG252" s="71">
        <v>102.17332578346526</v>
      </c>
      <c r="AH252" s="71">
        <v>98.01963320667663</v>
      </c>
      <c r="AI252" s="71">
        <v>98.044439500619305</v>
      </c>
      <c r="AJ252" s="71">
        <v>6.5482385240015262</v>
      </c>
      <c r="AK252" s="71">
        <v>-1.8616584044367501</v>
      </c>
      <c r="AL252" s="71">
        <v>-9.7507262609689995</v>
      </c>
      <c r="AM252" s="71">
        <v>-6.3156608850318374</v>
      </c>
      <c r="AN252" s="71">
        <v>12.890140891939161</v>
      </c>
      <c r="AO252" s="71">
        <v>4.7588940262564661</v>
      </c>
      <c r="AP252" s="71">
        <v>-4.8762218539181728</v>
      </c>
      <c r="AQ252" s="71">
        <v>29.25282813397483</v>
      </c>
      <c r="AR252" s="71">
        <v>160.97445402095948</v>
      </c>
      <c r="AS252" s="71">
        <v>-48.395835968042434</v>
      </c>
      <c r="AT252" s="71">
        <v>32.469223591537521</v>
      </c>
      <c r="AU252" s="71">
        <v>24.892610948899474</v>
      </c>
      <c r="AV252" s="72">
        <v>18.937446071577835</v>
      </c>
      <c r="AW252" s="73">
        <v>38210.840000000084</v>
      </c>
      <c r="AX252" s="73">
        <v>-11246.999999999767</v>
      </c>
      <c r="AY252" s="73">
        <v>-56362.709999999905</v>
      </c>
      <c r="AZ252" s="73">
        <v>-38899.259999999776</v>
      </c>
      <c r="BA252" s="73">
        <v>137280.80999999982</v>
      </c>
      <c r="BB252" s="73">
        <v>54644.419999999693</v>
      </c>
      <c r="BC252" s="73">
        <v>-27835.950000000186</v>
      </c>
      <c r="BD252" s="73">
        <v>116560.74000000005</v>
      </c>
      <c r="BE252" s="73">
        <v>1010380.4999999999</v>
      </c>
      <c r="BF252" s="73">
        <v>-514128.58999999962</v>
      </c>
      <c r="BG252" s="73">
        <v>165352.57000000007</v>
      </c>
      <c r="BH252" s="73">
        <v>135450.23999999987</v>
      </c>
      <c r="BI252" s="73">
        <v>65381.399999999965</v>
      </c>
      <c r="BJ252" s="71">
        <v>10.911804345993465</v>
      </c>
      <c r="BK252" s="71">
        <v>9.602490469986865</v>
      </c>
      <c r="BL252" s="71">
        <v>10.193250585546719</v>
      </c>
      <c r="BM252" s="71">
        <v>10.080097755700892</v>
      </c>
      <c r="BN252" s="71">
        <v>1.3588604218450993</v>
      </c>
      <c r="BO252" s="71">
        <v>11.838517509232302</v>
      </c>
      <c r="BP252" s="71">
        <v>20.40597242663868</v>
      </c>
      <c r="BQ252" s="71">
        <v>19.559030042762426</v>
      </c>
      <c r="BR252" s="72">
        <v>12.081043939815842</v>
      </c>
      <c r="BS252" s="72">
        <v>13.25677633028053</v>
      </c>
      <c r="BT252" s="71">
        <v>12.7242213243129</v>
      </c>
      <c r="BU252" s="71">
        <v>11.17189997506075</v>
      </c>
      <c r="BV252" s="71">
        <v>9.2428863297430972</v>
      </c>
      <c r="BW252" s="71">
        <v>12.037076903978051</v>
      </c>
      <c r="BX252" s="75">
        <v>11523</v>
      </c>
      <c r="BY252" s="75">
        <v>11352</v>
      </c>
      <c r="BZ252" s="75">
        <v>9772</v>
      </c>
      <c r="CA252" s="75">
        <v>10517</v>
      </c>
      <c r="CB252" s="75">
        <v>15392</v>
      </c>
      <c r="CC252" s="75">
        <v>14444</v>
      </c>
      <c r="CD252" s="75">
        <v>9885</v>
      </c>
      <c r="CE252" s="75">
        <v>9467</v>
      </c>
      <c r="CF252" s="75">
        <v>18529</v>
      </c>
      <c r="CG252" s="75">
        <v>9887</v>
      </c>
      <c r="CH252" s="75">
        <v>11357</v>
      </c>
      <c r="CI252" s="75">
        <v>11436</v>
      </c>
      <c r="CJ252" s="75">
        <v>6709</v>
      </c>
      <c r="CK252" s="75">
        <v>77270</v>
      </c>
      <c r="CL252" s="73">
        <v>845453.9099999998</v>
      </c>
      <c r="CM252" s="73">
        <v>899521.30000000016</v>
      </c>
      <c r="CN252" s="73">
        <v>852720.89000000013</v>
      </c>
      <c r="CO252" s="73">
        <v>833977.48000000021</v>
      </c>
      <c r="CP252" s="73">
        <v>891553.69000000029</v>
      </c>
      <c r="CQ252" s="73">
        <v>643485.64000000013</v>
      </c>
      <c r="CR252" s="73">
        <v>601389.4700000002</v>
      </c>
      <c r="CS252" s="73">
        <v>1270886.3299999996</v>
      </c>
      <c r="CT252" s="73">
        <v>881352.49999999977</v>
      </c>
      <c r="CU252" s="73">
        <v>1024242.96</v>
      </c>
      <c r="CV252" s="73">
        <v>936054.32</v>
      </c>
      <c r="CW252" s="73">
        <v>904638.00000000012</v>
      </c>
      <c r="CX252" s="73">
        <v>902191.67000000016</v>
      </c>
      <c r="CY252" s="77"/>
      <c r="CZ252" s="4">
        <v>819</v>
      </c>
      <c r="DA252" s="76" t="str">
        <f t="shared" si="12"/>
        <v>L819</v>
      </c>
      <c r="DB252" s="71">
        <v>4.9472498311420452</v>
      </c>
      <c r="DC252" s="71">
        <v>3.4366377190632771</v>
      </c>
      <c r="DD252" s="71">
        <v>0.59693772959520086</v>
      </c>
      <c r="DE252" s="71">
        <v>0.73001850380962452</v>
      </c>
      <c r="DF252" s="71">
        <v>1.1142086927135699</v>
      </c>
      <c r="DG252" s="71">
        <v>0.4417879577451202</v>
      </c>
      <c r="DH252" s="71">
        <v>0.41912695093263552</v>
      </c>
      <c r="DI252" s="71">
        <v>0.55294640343696533</v>
      </c>
      <c r="DJ252" s="71">
        <v>0.92814749408980957</v>
      </c>
      <c r="DK252" s="71">
        <v>0.29711534338574214</v>
      </c>
      <c r="DL252" s="71">
        <v>0.16035619772346013</v>
      </c>
      <c r="DM252" s="71">
        <v>0.19620085454862105</v>
      </c>
      <c r="DN252" s="71">
        <v>0.32437469471720115</v>
      </c>
      <c r="DO252" s="71">
        <v>0.51098831425155555</v>
      </c>
      <c r="DQ252" s="71"/>
      <c r="DR252" s="71"/>
      <c r="DS252" s="71"/>
      <c r="DT252" s="71"/>
      <c r="DU252" s="71"/>
      <c r="DV252" s="71"/>
      <c r="DW252" s="71"/>
      <c r="DX252" s="71"/>
      <c r="DY252" s="71"/>
      <c r="DZ252" s="71"/>
      <c r="EA252" s="71"/>
      <c r="EB252" s="71"/>
      <c r="EC252" s="71"/>
      <c r="ED252" s="71"/>
    </row>
    <row r="253" spans="1:134">
      <c r="A253" s="4">
        <v>848</v>
      </c>
      <c r="B253" s="46" t="s">
        <v>2375</v>
      </c>
      <c r="C253" s="65" t="str">
        <f t="shared" si="11"/>
        <v>L848</v>
      </c>
      <c r="D253" s="69">
        <v>179695.99</v>
      </c>
      <c r="E253" s="68">
        <v>2233506.7100000004</v>
      </c>
      <c r="F253" s="69">
        <v>15295.739999999991</v>
      </c>
      <c r="G253" s="69">
        <v>19440.550000000279</v>
      </c>
      <c r="H253" s="70">
        <v>79.318617302911065</v>
      </c>
      <c r="I253" s="70">
        <v>0.87804738409444916</v>
      </c>
      <c r="J253" s="69">
        <v>326921.37999999995</v>
      </c>
      <c r="K253" s="69">
        <v>329200.43</v>
      </c>
      <c r="L253" s="69">
        <v>318623.7</v>
      </c>
      <c r="M253" s="69">
        <v>360989.05999999988</v>
      </c>
      <c r="N253" s="69">
        <v>410750.06999999989</v>
      </c>
      <c r="O253" s="69">
        <v>401265.94999999995</v>
      </c>
      <c r="P253" s="69">
        <v>227143.85999999996</v>
      </c>
      <c r="Q253" s="69">
        <v>241716.43999999997</v>
      </c>
      <c r="R253" s="69">
        <v>688511.30999999994</v>
      </c>
      <c r="S253" s="69">
        <v>281775.03999999992</v>
      </c>
      <c r="T253" s="69">
        <v>314462.81</v>
      </c>
      <c r="U253" s="69">
        <v>300201.25999999995</v>
      </c>
      <c r="V253" s="69">
        <v>179695.99</v>
      </c>
      <c r="W253" s="70">
        <v>94.13519751028484</v>
      </c>
      <c r="X253" s="70">
        <v>97.293078676066486</v>
      </c>
      <c r="Y253" s="70">
        <v>102.27010615059244</v>
      </c>
      <c r="Z253" s="71">
        <v>88.707164475561953</v>
      </c>
      <c r="AA253" s="71">
        <v>88.330177998557417</v>
      </c>
      <c r="AB253" s="71">
        <v>87.644383358379471</v>
      </c>
      <c r="AC253" s="71">
        <v>65.732003404057721</v>
      </c>
      <c r="AD253" s="71">
        <v>69.398467976110311</v>
      </c>
      <c r="AE253" s="71">
        <v>89.562367140606014</v>
      </c>
      <c r="AF253" s="71">
        <v>78.556722176033261</v>
      </c>
      <c r="AG253" s="71">
        <v>81.306533905689051</v>
      </c>
      <c r="AH253" s="71">
        <v>75.471621933229358</v>
      </c>
      <c r="AI253" s="71">
        <v>85.555499353125043</v>
      </c>
      <c r="AJ253" s="71">
        <v>-8.5202510718436422</v>
      </c>
      <c r="AK253" s="71">
        <v>-9.2674097064451395</v>
      </c>
      <c r="AL253" s="71">
        <v>-4.1903183609716343</v>
      </c>
      <c r="AM253" s="71">
        <v>-9.2318278057990089</v>
      </c>
      <c r="AN253" s="71">
        <v>-19.029791571187062</v>
      </c>
      <c r="AO253" s="71">
        <v>-17.18946157727239</v>
      </c>
      <c r="AP253" s="71">
        <v>-29.839957574806785</v>
      </c>
      <c r="AQ253" s="71">
        <v>-9.6401969328428585</v>
      </c>
      <c r="AR253" s="71">
        <v>94.897580244045201</v>
      </c>
      <c r="AS253" s="71">
        <v>-44.362451540398197</v>
      </c>
      <c r="AT253" s="71">
        <v>8.6087275861803434</v>
      </c>
      <c r="AU253" s="71">
        <v>-2.8969106888542706</v>
      </c>
      <c r="AV253" s="72">
        <v>9.3039639538260879</v>
      </c>
      <c r="AW253" s="73">
        <v>-30448.840000000142</v>
      </c>
      <c r="AX253" s="73">
        <v>-33624.469999999972</v>
      </c>
      <c r="AY253" s="73">
        <v>-13935.27999999997</v>
      </c>
      <c r="AZ253" s="73">
        <v>-36715.390000000072</v>
      </c>
      <c r="BA253" s="73">
        <v>-96535.359999999928</v>
      </c>
      <c r="BB253" s="73">
        <v>-75884.589999999967</v>
      </c>
      <c r="BC253" s="73">
        <v>-96607.169999999955</v>
      </c>
      <c r="BD253" s="73">
        <v>-25787.949999999983</v>
      </c>
      <c r="BE253" s="73">
        <v>335243.03999999992</v>
      </c>
      <c r="BF253" s="73">
        <v>-224672.57999999996</v>
      </c>
      <c r="BG253" s="73">
        <v>24925.479999999923</v>
      </c>
      <c r="BH253" s="73">
        <v>-8956.0100000000675</v>
      </c>
      <c r="BI253" s="73">
        <v>15295.739999999991</v>
      </c>
      <c r="BJ253" s="71">
        <v>19.436697754234075</v>
      </c>
      <c r="BK253" s="71">
        <v>14.740368086879144</v>
      </c>
      <c r="BL253" s="71">
        <v>14.678578759280867</v>
      </c>
      <c r="BM253" s="71">
        <v>12.006730428802534</v>
      </c>
      <c r="BN253" s="71">
        <v>4.8928894005632344</v>
      </c>
      <c r="BO253" s="71">
        <v>12.697521411250451</v>
      </c>
      <c r="BP253" s="71">
        <v>18.053928634832424</v>
      </c>
      <c r="BQ253" s="71">
        <v>19.261228507080531</v>
      </c>
      <c r="BR253" s="72">
        <v>12.852856932977542</v>
      </c>
      <c r="BS253" s="72">
        <v>15.064096891711415</v>
      </c>
      <c r="BT253" s="71">
        <v>15.553324051687362</v>
      </c>
      <c r="BU253" s="71">
        <v>15.239458007904332</v>
      </c>
      <c r="BV253" s="71">
        <v>12.687408567098046</v>
      </c>
      <c r="BW253" s="71">
        <v>13.516146931649882</v>
      </c>
      <c r="BX253" s="75">
        <v>9945</v>
      </c>
      <c r="BY253" s="75">
        <v>9501</v>
      </c>
      <c r="BZ253" s="75">
        <v>9226</v>
      </c>
      <c r="CA253" s="75">
        <v>9611</v>
      </c>
      <c r="CB253" s="75">
        <v>10087</v>
      </c>
      <c r="CC253" s="75">
        <v>10396</v>
      </c>
      <c r="CD253" s="75">
        <v>6795</v>
      </c>
      <c r="CE253" s="75">
        <v>7215</v>
      </c>
      <c r="CF253" s="75">
        <v>12048</v>
      </c>
      <c r="CG253" s="75">
        <v>7893</v>
      </c>
      <c r="CH253" s="75">
        <v>8274</v>
      </c>
      <c r="CI253" s="75">
        <v>8256</v>
      </c>
      <c r="CJ253" s="75">
        <v>4515</v>
      </c>
      <c r="CK253" s="75">
        <v>54996</v>
      </c>
      <c r="CL253" s="73">
        <v>622514.83999999973</v>
      </c>
      <c r="CM253" s="73">
        <v>630603.73</v>
      </c>
      <c r="CN253" s="73">
        <v>555047.55000000005</v>
      </c>
      <c r="CO253" s="73">
        <v>551969.31999999995</v>
      </c>
      <c r="CP253" s="73">
        <v>761065.88000000024</v>
      </c>
      <c r="CQ253" s="73">
        <v>443055.73</v>
      </c>
      <c r="CR253" s="73">
        <v>495837.08999999991</v>
      </c>
      <c r="CS253" s="73">
        <v>838900.80000000016</v>
      </c>
      <c r="CT253" s="73">
        <v>610852.94000000018</v>
      </c>
      <c r="CU253" s="73">
        <v>660445.63</v>
      </c>
      <c r="CV253" s="73">
        <v>599288.20999999985</v>
      </c>
      <c r="CW253" s="73">
        <v>589670.81999999995</v>
      </c>
      <c r="CX253" s="73">
        <v>620190.43000000005</v>
      </c>
      <c r="CY253" s="77"/>
      <c r="CZ253" s="4">
        <v>848</v>
      </c>
      <c r="DA253" s="76" t="str">
        <f t="shared" si="12"/>
        <v>L848</v>
      </c>
      <c r="DB253" s="71">
        <v>2.418133658292815</v>
      </c>
      <c r="DC253" s="71">
        <v>2.5804726695823001</v>
      </c>
      <c r="DD253" s="71">
        <v>1.5370626256682962</v>
      </c>
      <c r="DE253" s="71">
        <v>2.2255309255918339</v>
      </c>
      <c r="DF253" s="71">
        <v>1.2908070038798087</v>
      </c>
      <c r="DG253" s="71">
        <v>1.1019992474495639</v>
      </c>
      <c r="DH253" s="71">
        <v>0.61481191001172752</v>
      </c>
      <c r="DI253" s="71">
        <v>0.16697948585000422</v>
      </c>
      <c r="DJ253" s="71">
        <v>0.33961902187695697</v>
      </c>
      <c r="DK253" s="71">
        <v>9.6767182046480771E-2</v>
      </c>
      <c r="DL253" s="71">
        <v>0.38568776704390095</v>
      </c>
      <c r="DM253" s="71">
        <v>0.70161414116709808</v>
      </c>
      <c r="DN253" s="71">
        <v>0.7924653250835807</v>
      </c>
      <c r="DO253" s="71">
        <v>0.41014475917978105</v>
      </c>
      <c r="DQ253" s="71"/>
      <c r="DR253" s="71"/>
      <c r="DS253" s="71"/>
      <c r="DT253" s="71"/>
      <c r="DU253" s="71"/>
      <c r="DV253" s="71"/>
      <c r="DW253" s="71"/>
      <c r="DX253" s="71"/>
      <c r="DY253" s="71"/>
      <c r="DZ253" s="71"/>
      <c r="EA253" s="71"/>
      <c r="EB253" s="71"/>
      <c r="EC253" s="71"/>
      <c r="ED253" s="71"/>
    </row>
    <row r="254" spans="1:134">
      <c r="A254" s="4">
        <v>867</v>
      </c>
      <c r="B254" s="46" t="s">
        <v>2382</v>
      </c>
      <c r="C254" s="65" t="str">
        <f t="shared" si="11"/>
        <v>L867</v>
      </c>
      <c r="D254" s="69">
        <v>197738.48999999993</v>
      </c>
      <c r="E254" s="68">
        <v>2777692.7700000009</v>
      </c>
      <c r="F254" s="69">
        <v>-8173.9400000000314</v>
      </c>
      <c r="G254" s="69">
        <v>124260.1799999997</v>
      </c>
      <c r="H254" s="70">
        <v>82.692923617656959</v>
      </c>
      <c r="I254" s="70">
        <v>4.6829974301325628</v>
      </c>
      <c r="J254" s="69">
        <v>399675.50999999995</v>
      </c>
      <c r="K254" s="69">
        <v>377777.74999999994</v>
      </c>
      <c r="L254" s="69">
        <v>375641.71999999986</v>
      </c>
      <c r="M254" s="69">
        <v>398470.22999999992</v>
      </c>
      <c r="N254" s="69">
        <v>348883.43</v>
      </c>
      <c r="O254" s="69">
        <v>507002.74000000005</v>
      </c>
      <c r="P254" s="69">
        <v>353783.53999999992</v>
      </c>
      <c r="Q254" s="69">
        <v>340678.53999999992</v>
      </c>
      <c r="R254" s="69">
        <v>883938.53</v>
      </c>
      <c r="S254" s="69">
        <v>314874.33999999991</v>
      </c>
      <c r="T254" s="69">
        <v>345453.19999999995</v>
      </c>
      <c r="U254" s="69">
        <v>341226.12999999983</v>
      </c>
      <c r="V254" s="69">
        <v>197738.48999999993</v>
      </c>
      <c r="W254" s="70">
        <v>97.535864435183001</v>
      </c>
      <c r="X254" s="70">
        <v>97.053517007082064</v>
      </c>
      <c r="Y254" s="70">
        <v>103.20761388018123</v>
      </c>
      <c r="Z254" s="71">
        <v>82.777568537889479</v>
      </c>
      <c r="AA254" s="71">
        <v>63.255466760714917</v>
      </c>
      <c r="AB254" s="71">
        <v>102.27156505628739</v>
      </c>
      <c r="AC254" s="71">
        <v>79.248660328444117</v>
      </c>
      <c r="AD254" s="71">
        <v>84.973359286053082</v>
      </c>
      <c r="AE254" s="71">
        <v>94.313856229538303</v>
      </c>
      <c r="AF254" s="71">
        <v>72.446074382596791</v>
      </c>
      <c r="AG254" s="71">
        <v>80.401164697077462</v>
      </c>
      <c r="AH254" s="71">
        <v>76.105920185487207</v>
      </c>
      <c r="AI254" s="71">
        <v>75.525485737731529</v>
      </c>
      <c r="AJ254" s="71">
        <v>-4.756867416080901</v>
      </c>
      <c r="AK254" s="71">
        <v>-9.0935002909396054</v>
      </c>
      <c r="AL254" s="71">
        <v>-1.9108367739717691</v>
      </c>
      <c r="AM254" s="71">
        <v>-18.966624648180076</v>
      </c>
      <c r="AN254" s="71">
        <v>-44.650299722787793</v>
      </c>
      <c r="AO254" s="71">
        <v>-10.662388117139832</v>
      </c>
      <c r="AP254" s="71">
        <v>-17.870072720867981</v>
      </c>
      <c r="AQ254" s="71">
        <v>9.0469994645893781</v>
      </c>
      <c r="AR254" s="71">
        <v>127.46545893665737</v>
      </c>
      <c r="AS254" s="71">
        <v>-51.120875382986895</v>
      </c>
      <c r="AT254" s="71">
        <v>6.7720252158292471</v>
      </c>
      <c r="AU254" s="71">
        <v>-1.9490276283723573</v>
      </c>
      <c r="AV254" s="72">
        <v>-3.9696195125277445</v>
      </c>
      <c r="AW254" s="73">
        <v>-19961.580000000191</v>
      </c>
      <c r="AX254" s="73">
        <v>-37789.620000000112</v>
      </c>
      <c r="AY254" s="73">
        <v>-7317.7300000000978</v>
      </c>
      <c r="AZ254" s="73">
        <v>-93265.710000000137</v>
      </c>
      <c r="BA254" s="73">
        <v>-281442.34999999992</v>
      </c>
      <c r="BB254" s="73">
        <v>-51676.819999999891</v>
      </c>
      <c r="BC254" s="73">
        <v>-76977.270000000077</v>
      </c>
      <c r="BD254" s="73">
        <v>28264.129999999946</v>
      </c>
      <c r="BE254" s="73">
        <v>495335.11999999988</v>
      </c>
      <c r="BF254" s="73">
        <v>-329315.47000000003</v>
      </c>
      <c r="BG254" s="73">
        <v>21910.399999999907</v>
      </c>
      <c r="BH254" s="73">
        <v>-6782.7900000002701</v>
      </c>
      <c r="BI254" s="73">
        <v>-8173.9400000000314</v>
      </c>
      <c r="BJ254" s="71">
        <v>17.856323052845859</v>
      </c>
      <c r="BK254" s="71">
        <v>14.467962945679471</v>
      </c>
      <c r="BL254" s="71">
        <v>15.291238225717191</v>
      </c>
      <c r="BM254" s="71">
        <v>12.416448427564786</v>
      </c>
      <c r="BN254" s="71">
        <v>4.5801583561048202</v>
      </c>
      <c r="BO254" s="71">
        <v>14.012120416473113</v>
      </c>
      <c r="BP254" s="71">
        <v>21.314428510237214</v>
      </c>
      <c r="BQ254" s="71">
        <v>21.073101002607185</v>
      </c>
      <c r="BR254" s="72">
        <v>12.117056385342423</v>
      </c>
      <c r="BS254" s="72">
        <v>15.100792676692805</v>
      </c>
      <c r="BT254" s="71">
        <v>14.60094854672456</v>
      </c>
      <c r="BU254" s="71">
        <v>15.005361394285931</v>
      </c>
      <c r="BV254" s="71">
        <v>11.697031748420555</v>
      </c>
      <c r="BW254" s="71">
        <v>13.708810726451027</v>
      </c>
      <c r="BX254" s="75">
        <v>12063</v>
      </c>
      <c r="BY254" s="75">
        <v>11656</v>
      </c>
      <c r="BZ254" s="75">
        <v>11468</v>
      </c>
      <c r="CA254" s="75">
        <v>10970</v>
      </c>
      <c r="CB254" s="75">
        <v>8909</v>
      </c>
      <c r="CC254" s="75">
        <v>13148</v>
      </c>
      <c r="CD254" s="75">
        <v>10649</v>
      </c>
      <c r="CE254" s="75">
        <v>10341</v>
      </c>
      <c r="CF254" s="75">
        <v>16290</v>
      </c>
      <c r="CG254" s="75">
        <v>9812</v>
      </c>
      <c r="CH254" s="75">
        <v>10340</v>
      </c>
      <c r="CI254" s="75">
        <v>10041</v>
      </c>
      <c r="CJ254" s="75">
        <v>5452</v>
      </c>
      <c r="CK254" s="75">
        <v>72925</v>
      </c>
      <c r="CL254" s="73">
        <v>636709.39999999991</v>
      </c>
      <c r="CM254" s="73">
        <v>639899.3899999999</v>
      </c>
      <c r="CN254" s="73">
        <v>580088.32999999996</v>
      </c>
      <c r="CO254" s="73">
        <v>534249.36000000022</v>
      </c>
      <c r="CP254" s="73">
        <v>659669.61999999988</v>
      </c>
      <c r="CQ254" s="73">
        <v>563061.57999999984</v>
      </c>
      <c r="CR254" s="73">
        <v>571381.90999999992</v>
      </c>
      <c r="CS254" s="73">
        <v>949498.24999999988</v>
      </c>
      <c r="CT254" s="73">
        <v>718446.6599999998</v>
      </c>
      <c r="CU254" s="73">
        <v>710022.86999999988</v>
      </c>
      <c r="CV254" s="73">
        <v>546308.7100000002</v>
      </c>
      <c r="CW254" s="73">
        <v>638654.01</v>
      </c>
      <c r="CX254" s="73">
        <v>616348.24</v>
      </c>
      <c r="CY254" s="77"/>
      <c r="CZ254" s="4">
        <v>867</v>
      </c>
      <c r="DA254" s="76" t="str">
        <f t="shared" si="12"/>
        <v>L867</v>
      </c>
      <c r="DB254" s="71">
        <v>2.6481755166793413</v>
      </c>
      <c r="DC254" s="71">
        <v>4.3350286606843778</v>
      </c>
      <c r="DD254" s="71">
        <v>1.6383880179891366</v>
      </c>
      <c r="DE254" s="71">
        <v>1.4019801596494343</v>
      </c>
      <c r="DF254" s="71">
        <v>1.241478848693963</v>
      </c>
      <c r="DG254" s="71">
        <v>0.78059362867351845</v>
      </c>
      <c r="DH254" s="71">
        <v>0.31957795244109044</v>
      </c>
      <c r="DI254" s="71">
        <v>0.19241327845907796</v>
      </c>
      <c r="DJ254" s="71">
        <v>0.15177499427954497</v>
      </c>
      <c r="DK254" s="71">
        <v>9.723250526038768E-2</v>
      </c>
      <c r="DL254" s="71">
        <v>3.2258302599196251E-2</v>
      </c>
      <c r="DM254" s="71">
        <v>0.42100841789697802</v>
      </c>
      <c r="DN254" s="71">
        <v>4.9989309439827191E-2</v>
      </c>
      <c r="DO254" s="71">
        <v>0.18337602384910831</v>
      </c>
      <c r="DQ254" s="71"/>
      <c r="DR254" s="71"/>
      <c r="DS254" s="71"/>
      <c r="DT254" s="71"/>
      <c r="DU254" s="71"/>
      <c r="DV254" s="71"/>
      <c r="DW254" s="71"/>
      <c r="DX254" s="71"/>
      <c r="DY254" s="71"/>
      <c r="DZ254" s="71"/>
      <c r="EA254" s="71"/>
      <c r="EB254" s="71"/>
      <c r="EC254" s="71"/>
      <c r="ED254" s="71"/>
    </row>
    <row r="255" spans="1:134">
      <c r="A255" s="4">
        <v>872</v>
      </c>
      <c r="B255" s="46" t="s">
        <v>2390</v>
      </c>
      <c r="C255" s="65" t="str">
        <f t="shared" si="11"/>
        <v>L872</v>
      </c>
      <c r="D255" s="69">
        <v>158353.69999999995</v>
      </c>
      <c r="E255" s="68">
        <v>1944862.6799999997</v>
      </c>
      <c r="F255" s="69">
        <v>49833.679999999978</v>
      </c>
      <c r="G255" s="69">
        <v>422610.87999999966</v>
      </c>
      <c r="H255" s="70">
        <v>102.34689205271576</v>
      </c>
      <c r="I255" s="70">
        <v>27.762219101990858</v>
      </c>
      <c r="J255" s="69">
        <v>218337.89999999991</v>
      </c>
      <c r="K255" s="69">
        <v>246218.03999999992</v>
      </c>
      <c r="L255" s="69">
        <v>238711.76999999996</v>
      </c>
      <c r="M255" s="69">
        <v>284809.25999999995</v>
      </c>
      <c r="N255" s="69">
        <v>400153.66000000009</v>
      </c>
      <c r="O255" s="69">
        <v>374376.82999999996</v>
      </c>
      <c r="P255" s="69">
        <v>199508.78999999995</v>
      </c>
      <c r="Q255" s="69">
        <v>217374.78999999995</v>
      </c>
      <c r="R255" s="69">
        <v>540376.85999999987</v>
      </c>
      <c r="S255" s="69">
        <v>247257.54999999996</v>
      </c>
      <c r="T255" s="69">
        <v>286170.56999999995</v>
      </c>
      <c r="U255" s="69">
        <v>295820.42</v>
      </c>
      <c r="V255" s="69">
        <v>158353.69999999995</v>
      </c>
      <c r="W255" s="70">
        <v>92.139518296599121</v>
      </c>
      <c r="X255" s="70">
        <v>109.13338216435801</v>
      </c>
      <c r="Y255" s="70">
        <v>109.73657945743336</v>
      </c>
      <c r="Z255" s="71">
        <v>105.31784346569101</v>
      </c>
      <c r="AA255" s="71">
        <v>117.27226027675277</v>
      </c>
      <c r="AB255" s="71">
        <v>96.154008455388379</v>
      </c>
      <c r="AC255" s="71">
        <v>91.979587645875569</v>
      </c>
      <c r="AD255" s="71">
        <v>98.451861941075393</v>
      </c>
      <c r="AE255" s="71">
        <v>98.204279838914005</v>
      </c>
      <c r="AF255" s="71">
        <v>106.68380073405189</v>
      </c>
      <c r="AG255" s="71">
        <v>109.19315640610061</v>
      </c>
      <c r="AH255" s="71">
        <v>107.45681685651647</v>
      </c>
      <c r="AI255" s="71">
        <v>110.60336416770392</v>
      </c>
      <c r="AJ255" s="71">
        <v>-10.338846776633314</v>
      </c>
      <c r="AK255" s="71">
        <v>-1.8830538068658309</v>
      </c>
      <c r="AL255" s="71">
        <v>-5.6092281864864031</v>
      </c>
      <c r="AM255" s="71">
        <v>-0.17477258779025062</v>
      </c>
      <c r="AN255" s="71">
        <v>7.7995486064837083</v>
      </c>
      <c r="AO255" s="71">
        <v>3.9482251380245303</v>
      </c>
      <c r="AP255" s="71">
        <v>-8.6537697271693137</v>
      </c>
      <c r="AQ255" s="71">
        <v>27.497473362753453</v>
      </c>
      <c r="AR255" s="71">
        <v>140.47614714014486</v>
      </c>
      <c r="AS255" s="71">
        <v>-36.667825266422462</v>
      </c>
      <c r="AT255" s="71">
        <v>43.995719536125108</v>
      </c>
      <c r="AU255" s="71">
        <v>40.220217762418976</v>
      </c>
      <c r="AV255" s="72">
        <v>45.921185786733162</v>
      </c>
      <c r="AW255" s="73">
        <v>-25176.590000000055</v>
      </c>
      <c r="AX255" s="73">
        <v>-4725.4000000000524</v>
      </c>
      <c r="AY255" s="73">
        <v>-14185.590000000113</v>
      </c>
      <c r="AZ255" s="73">
        <v>-498.64000000001397</v>
      </c>
      <c r="BA255" s="73">
        <v>28988.000000000116</v>
      </c>
      <c r="BB255" s="73">
        <v>21911.749999999942</v>
      </c>
      <c r="BC255" s="73">
        <v>-18900.650000000111</v>
      </c>
      <c r="BD255" s="73">
        <v>46881.379999999917</v>
      </c>
      <c r="BE255" s="73">
        <v>315665.64999999985</v>
      </c>
      <c r="BF255" s="73">
        <v>-143156.25000000003</v>
      </c>
      <c r="BG255" s="73">
        <v>87435.099999999919</v>
      </c>
      <c r="BH255" s="73">
        <v>84851.97</v>
      </c>
      <c r="BI255" s="73">
        <v>49833.679999999978</v>
      </c>
      <c r="BJ255" s="71">
        <v>17.653285185452418</v>
      </c>
      <c r="BK255" s="71">
        <v>14.18452472792357</v>
      </c>
      <c r="BL255" s="71">
        <v>10.957717408049753</v>
      </c>
      <c r="BM255" s="71">
        <v>13.898733664195621</v>
      </c>
      <c r="BN255" s="71">
        <v>1.6448246271724862</v>
      </c>
      <c r="BO255" s="71">
        <v>10.369008055982972</v>
      </c>
      <c r="BP255" s="71">
        <v>18.721607359978233</v>
      </c>
      <c r="BQ255" s="71">
        <v>18.827710035031988</v>
      </c>
      <c r="BR255" s="72">
        <v>12.784978767486294</v>
      </c>
      <c r="BS255" s="72">
        <v>12.725373655022882</v>
      </c>
      <c r="BT255" s="71">
        <v>15.221310245009935</v>
      </c>
      <c r="BU255" s="71">
        <v>14.76436641390741</v>
      </c>
      <c r="BV255" s="71">
        <v>10.392836096395461</v>
      </c>
      <c r="BW255" s="71">
        <v>13.082880718380839</v>
      </c>
      <c r="BX255" s="75">
        <v>6233</v>
      </c>
      <c r="BY255" s="75">
        <v>6837</v>
      </c>
      <c r="BZ255" s="75">
        <v>6368</v>
      </c>
      <c r="CA255" s="75">
        <v>7210</v>
      </c>
      <c r="CB255" s="75">
        <v>8165</v>
      </c>
      <c r="CC255" s="75">
        <v>8209</v>
      </c>
      <c r="CD255" s="75">
        <v>5408</v>
      </c>
      <c r="CE255" s="75">
        <v>5803</v>
      </c>
      <c r="CF255" s="75">
        <v>9782</v>
      </c>
      <c r="CG255" s="75">
        <v>6839</v>
      </c>
      <c r="CH255" s="75">
        <v>7334</v>
      </c>
      <c r="CI255" s="75">
        <v>7557</v>
      </c>
      <c r="CJ255" s="75">
        <v>3918</v>
      </c>
      <c r="CK255" s="75">
        <v>46641</v>
      </c>
      <c r="CL255" s="73">
        <v>499324.98999999987</v>
      </c>
      <c r="CM255" s="73">
        <v>471353.73999999993</v>
      </c>
      <c r="CN255" s="73">
        <v>490334.50999999995</v>
      </c>
      <c r="CO255" s="73">
        <v>508952.30999999994</v>
      </c>
      <c r="CP255" s="73">
        <v>488410.10000000003</v>
      </c>
      <c r="CQ255" s="73">
        <v>425791.37000000005</v>
      </c>
      <c r="CR255" s="73">
        <v>523376.67999999988</v>
      </c>
      <c r="CS255" s="73">
        <v>727018.64999999991</v>
      </c>
      <c r="CT255" s="73">
        <v>615851.9700000002</v>
      </c>
      <c r="CU255" s="73">
        <v>565045.35000000009</v>
      </c>
      <c r="CV255" s="73">
        <v>561566.85999999987</v>
      </c>
      <c r="CW255" s="73">
        <v>575972.3600000001</v>
      </c>
      <c r="CX255" s="73">
        <v>572032.06000000006</v>
      </c>
      <c r="CY255" s="77"/>
      <c r="CZ255" s="4">
        <v>872</v>
      </c>
      <c r="DA255" s="76" t="str">
        <f t="shared" si="12"/>
        <v>L872</v>
      </c>
      <c r="DB255" s="71">
        <v>1.8783363652955516</v>
      </c>
      <c r="DC255" s="71">
        <v>1.1427657843740651</v>
      </c>
      <c r="DD255" s="71">
        <v>0.43324215563383822</v>
      </c>
      <c r="DE255" s="71">
        <v>0.72166813520364848</v>
      </c>
      <c r="DF255" s="71">
        <v>1.3289084837953424</v>
      </c>
      <c r="DG255" s="71">
        <v>0.49158449270995402</v>
      </c>
      <c r="DH255" s="71">
        <v>0.24320486572924349</v>
      </c>
      <c r="DI255" s="71">
        <v>0.38658351263962093</v>
      </c>
      <c r="DJ255" s="71">
        <v>0.27680818864175299</v>
      </c>
      <c r="DK255" s="71">
        <v>0.12716773233347323</v>
      </c>
      <c r="DL255" s="71">
        <v>0.21109148752244206</v>
      </c>
      <c r="DM255" s="71">
        <v>0.25147363286798907</v>
      </c>
      <c r="DN255" s="72">
        <v>0.26058231851190689</v>
      </c>
      <c r="DO255" s="71">
        <v>0.25148575758324826</v>
      </c>
      <c r="DQ255" s="71"/>
      <c r="DR255" s="71"/>
      <c r="DS255" s="71"/>
      <c r="DT255" s="71"/>
      <c r="DU255" s="71"/>
      <c r="DV255" s="71"/>
      <c r="DW255" s="71"/>
      <c r="DX255" s="71"/>
      <c r="DY255" s="71"/>
      <c r="DZ255" s="71"/>
      <c r="EA255" s="71"/>
      <c r="EB255" s="71"/>
      <c r="EC255" s="71"/>
      <c r="ED255" s="71"/>
    </row>
    <row r="256" spans="1:134">
      <c r="A256" s="4">
        <v>885</v>
      </c>
      <c r="B256" s="46" t="s">
        <v>2398</v>
      </c>
      <c r="C256" s="65" t="str">
        <f t="shared" si="11"/>
        <v>L885</v>
      </c>
      <c r="D256" s="69">
        <v>122002.44999999998</v>
      </c>
      <c r="E256" s="68">
        <v>1556261.4400000004</v>
      </c>
      <c r="F256" s="69">
        <v>28312.650000000023</v>
      </c>
      <c r="G256" s="69">
        <v>212972.92000000016</v>
      </c>
      <c r="H256" s="70">
        <v>94.212564038397048</v>
      </c>
      <c r="I256" s="70">
        <v>15.854592429629344</v>
      </c>
      <c r="J256" s="69">
        <v>175528.50999999992</v>
      </c>
      <c r="K256" s="69">
        <v>188105.92999999996</v>
      </c>
      <c r="L256" s="69">
        <v>161827.93000000002</v>
      </c>
      <c r="M256" s="69">
        <v>193150.64</v>
      </c>
      <c r="N256" s="69">
        <v>273896.98000000004</v>
      </c>
      <c r="O256" s="69">
        <v>300492.99999999994</v>
      </c>
      <c r="P256" s="69">
        <v>161589.09999999995</v>
      </c>
      <c r="Q256" s="69">
        <v>158093.63999999998</v>
      </c>
      <c r="R256" s="69">
        <v>464439.97999999992</v>
      </c>
      <c r="S256" s="69">
        <v>200734.94999999992</v>
      </c>
      <c r="T256" s="69">
        <v>226196.91999999998</v>
      </c>
      <c r="U256" s="69">
        <v>223204.40000000002</v>
      </c>
      <c r="V256" s="69">
        <v>122002.44999999998</v>
      </c>
      <c r="W256" s="70">
        <v>85.398390791277052</v>
      </c>
      <c r="X256" s="70">
        <v>94.623181798808218</v>
      </c>
      <c r="Y256" s="70">
        <v>84.373256712976101</v>
      </c>
      <c r="Z256" s="71">
        <v>82.247445672772031</v>
      </c>
      <c r="AA256" s="71">
        <v>120.27494778575966</v>
      </c>
      <c r="AB256" s="71">
        <v>126.29137780693587</v>
      </c>
      <c r="AC256" s="71">
        <v>88.747836460799817</v>
      </c>
      <c r="AD256" s="71">
        <v>88.282744922478329</v>
      </c>
      <c r="AE256" s="71">
        <v>87.358978791174906</v>
      </c>
      <c r="AF256" s="71">
        <v>106.44434824700851</v>
      </c>
      <c r="AG256" s="71">
        <v>99.072882004601226</v>
      </c>
      <c r="AH256" s="71">
        <v>99.698006309213966</v>
      </c>
      <c r="AI256" s="71">
        <v>103.14093952559821</v>
      </c>
      <c r="AJ256" s="71">
        <v>-15.894542658019528</v>
      </c>
      <c r="AK256" s="71">
        <v>-23.379307558146611</v>
      </c>
      <c r="AL256" s="71">
        <v>-25.780173499490989</v>
      </c>
      <c r="AM256" s="71">
        <v>-22.129645345351722</v>
      </c>
      <c r="AN256" s="71">
        <v>-10.997849562155903</v>
      </c>
      <c r="AO256" s="71">
        <v>4.3126021237221313</v>
      </c>
      <c r="AP256" s="71">
        <v>-8.3818981716306862</v>
      </c>
      <c r="AQ256" s="71">
        <v>13.93999077632726</v>
      </c>
      <c r="AR256" s="71">
        <v>126.37208594789521</v>
      </c>
      <c r="AS256" s="71">
        <v>-47.715995749870842</v>
      </c>
      <c r="AT256" s="71">
        <v>31.110202639895256</v>
      </c>
      <c r="AU256" s="71">
        <v>29.130481291404298</v>
      </c>
      <c r="AV256" s="72">
        <v>30.219564989998958</v>
      </c>
      <c r="AW256" s="73">
        <v>-33171.990000000078</v>
      </c>
      <c r="AX256" s="73">
        <v>-57396.849999999977</v>
      </c>
      <c r="AY256" s="73">
        <v>-56210.750000000058</v>
      </c>
      <c r="AZ256" s="73">
        <v>-54890.660000000033</v>
      </c>
      <c r="BA256" s="73">
        <v>-33827.059999999939</v>
      </c>
      <c r="BB256" s="73">
        <v>17105.289999999921</v>
      </c>
      <c r="BC256" s="73">
        <v>-14783.360000000015</v>
      </c>
      <c r="BD256" s="73">
        <v>19341.969999999972</v>
      </c>
      <c r="BE256" s="73">
        <v>259273.34999999992</v>
      </c>
      <c r="BF256" s="73">
        <v>-183196.91000000006</v>
      </c>
      <c r="BG256" s="73">
        <v>53672.649999999965</v>
      </c>
      <c r="BH256" s="73">
        <v>50352.569999999978</v>
      </c>
      <c r="BI256" s="73">
        <v>28312.650000000023</v>
      </c>
      <c r="BJ256" s="71">
        <v>13.030125547714091</v>
      </c>
      <c r="BK256" s="71">
        <v>10.399934612323985</v>
      </c>
      <c r="BL256" s="71">
        <v>8.7609042501365746</v>
      </c>
      <c r="BM256" s="71">
        <v>9.7393007362117672</v>
      </c>
      <c r="BN256" s="71">
        <v>2.6260368882413552</v>
      </c>
      <c r="BO256" s="71">
        <v>6.0963240354590642</v>
      </c>
      <c r="BP256" s="71">
        <v>11.279628760623602</v>
      </c>
      <c r="BQ256" s="71">
        <v>16.999494740878998</v>
      </c>
      <c r="BR256" s="72">
        <v>9.0794299389112592</v>
      </c>
      <c r="BS256" s="72">
        <v>11.127069404839931</v>
      </c>
      <c r="BT256" s="71">
        <v>13.30318973952707</v>
      </c>
      <c r="BU256" s="71">
        <v>13.428612686303996</v>
      </c>
      <c r="BV256" s="71">
        <v>9.8984113330073509</v>
      </c>
      <c r="BW256" s="71">
        <v>10.20769839289718</v>
      </c>
      <c r="BX256" s="75">
        <v>6425</v>
      </c>
      <c r="BY256" s="75">
        <v>6608</v>
      </c>
      <c r="BZ256" s="75">
        <v>5491</v>
      </c>
      <c r="CA256" s="75">
        <v>6283</v>
      </c>
      <c r="CB256" s="75">
        <v>7582</v>
      </c>
      <c r="CC256" s="75">
        <v>8522</v>
      </c>
      <c r="CD256" s="75">
        <v>5595</v>
      </c>
      <c r="CE256" s="75">
        <v>5533</v>
      </c>
      <c r="CF256" s="75">
        <v>9508</v>
      </c>
      <c r="CG256" s="75">
        <v>6607</v>
      </c>
      <c r="CH256" s="75">
        <v>7144</v>
      </c>
      <c r="CI256" s="75">
        <v>7144</v>
      </c>
      <c r="CJ256" s="75">
        <v>3957</v>
      </c>
      <c r="CK256" s="75">
        <v>45488</v>
      </c>
      <c r="CL256" s="73">
        <v>451459.7300000001</v>
      </c>
      <c r="CM256" s="73">
        <v>460356.75000000006</v>
      </c>
      <c r="CN256" s="73">
        <v>434086.43999999994</v>
      </c>
      <c r="CO256" s="73">
        <v>462710.38</v>
      </c>
      <c r="CP256" s="73">
        <v>479996.8600000001</v>
      </c>
      <c r="CQ256" s="73">
        <v>422361.30999999988</v>
      </c>
      <c r="CR256" s="73">
        <v>341075.59000000008</v>
      </c>
      <c r="CS256" s="73">
        <v>660438.30000000005</v>
      </c>
      <c r="CT256" s="73">
        <v>547301.32000000007</v>
      </c>
      <c r="CU256" s="73">
        <v>523271.22000000009</v>
      </c>
      <c r="CV256" s="73">
        <v>500570.89</v>
      </c>
      <c r="CW256" s="73">
        <v>508488.02999999997</v>
      </c>
      <c r="CX256" s="73">
        <v>499543.89999999979</v>
      </c>
      <c r="CY256" s="77"/>
      <c r="CZ256" s="4">
        <v>885</v>
      </c>
      <c r="DA256" s="76" t="str">
        <f t="shared" si="12"/>
        <v>L885</v>
      </c>
      <c r="DB256" s="71">
        <v>0.89019203671591307</v>
      </c>
      <c r="DC256" s="71">
        <v>1.4469268761818412</v>
      </c>
      <c r="DD256" s="71">
        <v>0.59073824236796779</v>
      </c>
      <c r="DE256" s="71">
        <v>0.85262889205489456</v>
      </c>
      <c r="DF256" s="71">
        <v>0.72900733615227542</v>
      </c>
      <c r="DG256" s="71">
        <v>0.67411783076085152</v>
      </c>
      <c r="DH256" s="71">
        <v>0.19622802839010584</v>
      </c>
      <c r="DI256" s="71">
        <v>0.41546938070408934</v>
      </c>
      <c r="DJ256" s="71">
        <v>0.57920333289990922</v>
      </c>
      <c r="DK256" s="71">
        <v>0.1371114068428867</v>
      </c>
      <c r="DL256" s="71">
        <v>0.14707610647024386</v>
      </c>
      <c r="DM256" s="71">
        <v>0.2447582383349006</v>
      </c>
      <c r="DN256" s="71">
        <v>1.6167502446164182E-2</v>
      </c>
      <c r="DO256" s="71">
        <v>0.31065654624298583</v>
      </c>
      <c r="DQ256" s="71"/>
      <c r="DR256" s="71"/>
      <c r="DS256" s="71"/>
      <c r="DT256" s="71"/>
      <c r="DU256" s="71"/>
      <c r="DV256" s="71"/>
      <c r="DW256" s="71"/>
      <c r="DX256" s="71"/>
      <c r="DY256" s="71"/>
      <c r="DZ256" s="71"/>
      <c r="EA256" s="71"/>
      <c r="EB256" s="71"/>
      <c r="EC256" s="71"/>
      <c r="ED256" s="71"/>
    </row>
    <row r="257" spans="1:134">
      <c r="A257" s="4">
        <v>289</v>
      </c>
      <c r="B257" s="46" t="s">
        <v>2404</v>
      </c>
      <c r="C257" s="65" t="str">
        <f t="shared" si="11"/>
        <v>L289</v>
      </c>
      <c r="D257" s="69">
        <v>902299.37000000011</v>
      </c>
      <c r="E257" s="68">
        <v>8539230.6600000001</v>
      </c>
      <c r="F257" s="69">
        <v>170412.4800000001</v>
      </c>
      <c r="G257" s="69">
        <v>576942.24000000302</v>
      </c>
      <c r="H257" s="70">
        <v>87.272580086348057</v>
      </c>
      <c r="I257" s="70">
        <v>7.2459349569756304</v>
      </c>
      <c r="J257" s="69">
        <v>1407513.2399999998</v>
      </c>
      <c r="K257" s="69">
        <v>1180414.3599999999</v>
      </c>
      <c r="L257" s="69">
        <v>1180575.4900000002</v>
      </c>
      <c r="M257" s="69">
        <v>1455456.9800000007</v>
      </c>
      <c r="N257" s="69">
        <v>1694725.4699999997</v>
      </c>
      <c r="O257" s="69">
        <v>1934652.7</v>
      </c>
      <c r="P257" s="69">
        <v>1122392.6399999997</v>
      </c>
      <c r="Q257" s="69">
        <v>1053293.6999999997</v>
      </c>
      <c r="R257" s="69">
        <v>1948098.2100000004</v>
      </c>
      <c r="S257" s="69">
        <v>1016074.7700000001</v>
      </c>
      <c r="T257" s="69">
        <v>1201337.5999999999</v>
      </c>
      <c r="U257" s="69">
        <v>1295734.3700000001</v>
      </c>
      <c r="V257" s="69">
        <v>902299.37000000011</v>
      </c>
      <c r="W257" s="70">
        <v>115.61289213279646</v>
      </c>
      <c r="X257" s="70">
        <v>94.580413909351719</v>
      </c>
      <c r="Y257" s="70">
        <v>92.632948577696951</v>
      </c>
      <c r="Z257" s="71">
        <v>91.775897679194671</v>
      </c>
      <c r="AA257" s="71">
        <v>96.998975945568475</v>
      </c>
      <c r="AB257" s="71">
        <v>86.655046466526414</v>
      </c>
      <c r="AC257" s="71">
        <v>84.610545902115021</v>
      </c>
      <c r="AD257" s="71">
        <v>82.898962954215179</v>
      </c>
      <c r="AE257" s="71">
        <v>90.760818215291167</v>
      </c>
      <c r="AF257" s="71">
        <v>82.8750348104588</v>
      </c>
      <c r="AG257" s="71">
        <v>82.529873348830662</v>
      </c>
      <c r="AH257" s="71">
        <v>89.479097580865869</v>
      </c>
      <c r="AI257" s="71">
        <v>99.015645092985778</v>
      </c>
      <c r="AJ257" s="71">
        <v>6.7818344891975801</v>
      </c>
      <c r="AK257" s="71">
        <v>0.40768477589889773</v>
      </c>
      <c r="AL257" s="71">
        <v>-6.104426230300886</v>
      </c>
      <c r="AM257" s="71">
        <v>-10.995872312341348</v>
      </c>
      <c r="AN257" s="71">
        <v>-14.229758085548315</v>
      </c>
      <c r="AO257" s="71">
        <v>-19.13662960529814</v>
      </c>
      <c r="AP257" s="71">
        <v>-13.507885182721658</v>
      </c>
      <c r="AQ257" s="71">
        <v>3.6951285523078914</v>
      </c>
      <c r="AR257" s="71">
        <v>81.004186430636807</v>
      </c>
      <c r="AS257" s="71">
        <v>-36.615881883055465</v>
      </c>
      <c r="AT257" s="71">
        <v>7.9731665823721043</v>
      </c>
      <c r="AU257" s="71">
        <v>15.174572269411545</v>
      </c>
      <c r="AV257" s="72">
        <v>23.283991328222875</v>
      </c>
      <c r="AW257" s="73">
        <v>89392.75</v>
      </c>
      <c r="AX257" s="73">
        <v>4792.8299999998417</v>
      </c>
      <c r="AY257" s="73">
        <v>-76752.669999999693</v>
      </c>
      <c r="AZ257" s="73">
        <v>-179812.09999999939</v>
      </c>
      <c r="BA257" s="73">
        <v>-281164.34000000008</v>
      </c>
      <c r="BB257" s="73">
        <v>-424157.00999999954</v>
      </c>
      <c r="BC257" s="73">
        <v>-175289.40000000037</v>
      </c>
      <c r="BD257" s="73">
        <v>37533.639999999665</v>
      </c>
      <c r="BE257" s="73">
        <v>871825.75000000023</v>
      </c>
      <c r="BF257" s="73">
        <v>-586968.38999999978</v>
      </c>
      <c r="BG257" s="73">
        <v>88711.529999999795</v>
      </c>
      <c r="BH257" s="73">
        <v>170716.63000000035</v>
      </c>
      <c r="BI257" s="73">
        <v>170412.4800000001</v>
      </c>
      <c r="BJ257" s="71">
        <v>21.05295364907111</v>
      </c>
      <c r="BK257" s="71">
        <v>14.412817347492211</v>
      </c>
      <c r="BL257" s="71">
        <v>11.911346636533418</v>
      </c>
      <c r="BM257" s="71">
        <v>15.936290803057787</v>
      </c>
      <c r="BN257" s="71">
        <v>4.0882939270033054</v>
      </c>
      <c r="BO257" s="71">
        <v>13.244464019150033</v>
      </c>
      <c r="BP257" s="71">
        <v>21.844706210330358</v>
      </c>
      <c r="BQ257" s="71">
        <v>22.980518674367691</v>
      </c>
      <c r="BR257" s="72">
        <v>17.876428963243338</v>
      </c>
      <c r="BS257" s="72">
        <v>16.714021147270024</v>
      </c>
      <c r="BT257" s="71">
        <v>17.603140384329276</v>
      </c>
      <c r="BU257" s="71">
        <v>17.606610446023311</v>
      </c>
      <c r="BV257" s="71">
        <v>17.410808094119421</v>
      </c>
      <c r="BW257" s="71">
        <v>17.330330965683597</v>
      </c>
      <c r="BX257" s="75">
        <v>28081</v>
      </c>
      <c r="BY257" s="75">
        <v>21834</v>
      </c>
      <c r="BZ257" s="75">
        <v>21182</v>
      </c>
      <c r="CA257" s="75">
        <v>24593</v>
      </c>
      <c r="CB257" s="75">
        <v>24684</v>
      </c>
      <c r="CC257" s="75">
        <v>30675</v>
      </c>
      <c r="CD257" s="75">
        <v>21975</v>
      </c>
      <c r="CE257" s="75">
        <v>21002</v>
      </c>
      <c r="CF257" s="75">
        <v>28041</v>
      </c>
      <c r="CG257" s="75">
        <v>19493</v>
      </c>
      <c r="CH257" s="75">
        <v>22754</v>
      </c>
      <c r="CI257" s="75">
        <v>27674</v>
      </c>
      <c r="CJ257" s="75">
        <v>18817</v>
      </c>
      <c r="CK257" s="75">
        <v>159756</v>
      </c>
      <c r="CL257" s="73">
        <v>2292943.1900000004</v>
      </c>
      <c r="CM257" s="73">
        <v>2322059.39</v>
      </c>
      <c r="CN257" s="73">
        <v>2192808.9600000004</v>
      </c>
      <c r="CO257" s="73">
        <v>2160605.7500000005</v>
      </c>
      <c r="CP257" s="73">
        <v>2316160.1900000009</v>
      </c>
      <c r="CQ257" s="73">
        <v>1892970.8699999996</v>
      </c>
      <c r="CR257" s="73">
        <v>1978411.8900000004</v>
      </c>
      <c r="CS257" s="73">
        <v>2772236.2799999993</v>
      </c>
      <c r="CT257" s="73">
        <v>2370068.5299999993</v>
      </c>
      <c r="CU257" s="73">
        <v>2411854.4699999997</v>
      </c>
      <c r="CV257" s="73">
        <v>2540935.1100000003</v>
      </c>
      <c r="CW257" s="73">
        <v>2221949.9499999997</v>
      </c>
      <c r="CX257" s="73">
        <v>2180954.16</v>
      </c>
      <c r="CY257" s="77"/>
      <c r="CZ257" s="4">
        <v>289</v>
      </c>
      <c r="DA257" s="76" t="str">
        <f t="shared" si="12"/>
        <v>L289</v>
      </c>
      <c r="DB257" s="71">
        <v>1.4575830225899233</v>
      </c>
      <c r="DC257" s="71">
        <v>1.0303826384790538</v>
      </c>
      <c r="DD257" s="71">
        <v>0.51860259745823933</v>
      </c>
      <c r="DE257" s="71">
        <v>0.64845570392543206</v>
      </c>
      <c r="DF257" s="71">
        <v>0.62552418297955636</v>
      </c>
      <c r="DG257" s="71">
        <v>0.38513237829807462</v>
      </c>
      <c r="DH257" s="71">
        <v>0.24284325272970597</v>
      </c>
      <c r="DI257" s="71">
        <v>0.17867891103005137</v>
      </c>
      <c r="DJ257" s="71">
        <v>0.1549478674763469</v>
      </c>
      <c r="DK257" s="71">
        <v>0.10164621497843064</v>
      </c>
      <c r="DL257" s="71">
        <v>0.16642142880842084</v>
      </c>
      <c r="DM257" s="71">
        <v>0.10638184010414087</v>
      </c>
      <c r="DN257" s="71">
        <v>9.1088011442064451E-2</v>
      </c>
      <c r="DO257" s="71">
        <v>0.1506367320403626</v>
      </c>
      <c r="DQ257" s="71"/>
      <c r="DR257" s="71"/>
      <c r="DS257" s="71"/>
      <c r="DT257" s="71"/>
      <c r="DU257" s="71"/>
      <c r="DV257" s="71"/>
      <c r="DW257" s="71"/>
      <c r="DX257" s="71"/>
      <c r="DY257" s="71"/>
      <c r="DZ257" s="71"/>
      <c r="EA257" s="71"/>
      <c r="EB257" s="71"/>
      <c r="EC257" s="71"/>
      <c r="ED257" s="71"/>
    </row>
    <row r="258" spans="1:134">
      <c r="A258" s="4">
        <v>853</v>
      </c>
      <c r="B258" s="46" t="s">
        <v>2411</v>
      </c>
      <c r="C258" s="65" t="str">
        <f t="shared" si="11"/>
        <v>L853</v>
      </c>
      <c r="D258" s="69">
        <v>227532.99999999997</v>
      </c>
      <c r="E258" s="68">
        <v>2885418.6300000004</v>
      </c>
      <c r="F258" s="69">
        <v>23463.360000000015</v>
      </c>
      <c r="G258" s="69">
        <v>404054.68999999948</v>
      </c>
      <c r="H258" s="70">
        <v>94.276344216356989</v>
      </c>
      <c r="I258" s="70">
        <v>16.283572251799526</v>
      </c>
      <c r="J258" s="69">
        <v>364107.29999999987</v>
      </c>
      <c r="K258" s="69">
        <v>367825.58999999985</v>
      </c>
      <c r="L258" s="69">
        <v>323397.73999999987</v>
      </c>
      <c r="M258" s="69">
        <v>356648.38999999996</v>
      </c>
      <c r="N258" s="69">
        <v>491499.01999999996</v>
      </c>
      <c r="O258" s="69">
        <v>493827.03</v>
      </c>
      <c r="P258" s="69">
        <v>284936.98999999993</v>
      </c>
      <c r="Q258" s="69">
        <v>321699.00999999989</v>
      </c>
      <c r="R258" s="69">
        <v>841600.04</v>
      </c>
      <c r="S258" s="69">
        <v>357868.50000000006</v>
      </c>
      <c r="T258" s="69">
        <v>421361.83</v>
      </c>
      <c r="U258" s="69">
        <v>430419.26</v>
      </c>
      <c r="V258" s="69">
        <v>227532.99999999997</v>
      </c>
      <c r="W258" s="70">
        <v>97.147947399611397</v>
      </c>
      <c r="X258" s="70">
        <v>103.14121408935799</v>
      </c>
      <c r="Y258" s="70">
        <v>88.034887887331209</v>
      </c>
      <c r="Z258" s="71">
        <v>78.36226223751828</v>
      </c>
      <c r="AA258" s="71">
        <v>106.33821554148906</v>
      </c>
      <c r="AB258" s="71">
        <v>107.01269366319562</v>
      </c>
      <c r="AC258" s="71">
        <v>84.920440026402332</v>
      </c>
      <c r="AD258" s="71">
        <v>91.775259903585862</v>
      </c>
      <c r="AE258" s="71">
        <v>96.055023236520512</v>
      </c>
      <c r="AF258" s="71">
        <v>91.8204823559239</v>
      </c>
      <c r="AG258" s="71">
        <v>98.004934886160868</v>
      </c>
      <c r="AH258" s="71">
        <v>98.906933119764588</v>
      </c>
      <c r="AI258" s="71">
        <v>93.440592229695639</v>
      </c>
      <c r="AJ258" s="71">
        <v>-3.0157114061145629</v>
      </c>
      <c r="AK258" s="71">
        <v>-0.77955195346425254</v>
      </c>
      <c r="AL258" s="71">
        <v>-18.655516709981523</v>
      </c>
      <c r="AM258" s="71">
        <v>-13.901824461527889</v>
      </c>
      <c r="AN258" s="71">
        <v>-12.367964423925725</v>
      </c>
      <c r="AO258" s="71">
        <v>-8.9027202745120775</v>
      </c>
      <c r="AP258" s="71">
        <v>-14.672966931098241</v>
      </c>
      <c r="AQ258" s="71">
        <v>17.762070832437971</v>
      </c>
      <c r="AR258" s="71">
        <v>139.547885267043</v>
      </c>
      <c r="AS258" s="71">
        <v>-44.816308794346845</v>
      </c>
      <c r="AT258" s="71">
        <v>27.417752388550866</v>
      </c>
      <c r="AU258" s="71">
        <v>26.722038343477927</v>
      </c>
      <c r="AV258" s="72">
        <v>11.49772205213868</v>
      </c>
      <c r="AW258" s="73">
        <v>-11321.860000000044</v>
      </c>
      <c r="AX258" s="73">
        <v>-2889.9200000001001</v>
      </c>
      <c r="AY258" s="73">
        <v>-74167.930000000051</v>
      </c>
      <c r="AZ258" s="73">
        <v>-57586.159999999916</v>
      </c>
      <c r="BA258" s="73">
        <v>-69335.899999999965</v>
      </c>
      <c r="BB258" s="73">
        <v>-34958.409999999916</v>
      </c>
      <c r="BC258" s="73">
        <v>-48998.20000000007</v>
      </c>
      <c r="BD258" s="73">
        <v>48521.909999999858</v>
      </c>
      <c r="BE258" s="73">
        <v>490271.52000000014</v>
      </c>
      <c r="BF258" s="73">
        <v>-290635.5999999998</v>
      </c>
      <c r="BG258" s="73">
        <v>90668.639999999956</v>
      </c>
      <c r="BH258" s="73">
        <v>90763.060000000056</v>
      </c>
      <c r="BI258" s="73">
        <v>23463.360000000015</v>
      </c>
      <c r="BJ258" s="71">
        <v>16.794683873479499</v>
      </c>
      <c r="BK258" s="71">
        <v>12.7502828843083</v>
      </c>
      <c r="BL258" s="71">
        <v>11.255532936019039</v>
      </c>
      <c r="BM258" s="71">
        <v>10.871892068703904</v>
      </c>
      <c r="BN258" s="71">
        <v>2.0258745433112564</v>
      </c>
      <c r="BO258" s="71">
        <v>12.930496287730197</v>
      </c>
      <c r="BP258" s="71">
        <v>18.113194976329481</v>
      </c>
      <c r="BQ258" s="71">
        <v>19.446310266208688</v>
      </c>
      <c r="BR258" s="72">
        <v>12.413914698656356</v>
      </c>
      <c r="BS258" s="72">
        <v>12.65032611888714</v>
      </c>
      <c r="BT258" s="71">
        <v>14.013083577727365</v>
      </c>
      <c r="BU258" s="71">
        <v>13.370999358035419</v>
      </c>
      <c r="BV258" s="71">
        <v>11.163934596406461</v>
      </c>
      <c r="BW258" s="71">
        <v>12.588998326618036</v>
      </c>
      <c r="BX258" s="75">
        <v>10364</v>
      </c>
      <c r="BY258" s="75">
        <v>10398</v>
      </c>
      <c r="BZ258" s="75">
        <v>8612</v>
      </c>
      <c r="CA258" s="75">
        <v>9300</v>
      </c>
      <c r="CB258" s="75">
        <v>10771</v>
      </c>
      <c r="CC258" s="75">
        <v>11291</v>
      </c>
      <c r="CD258" s="75">
        <v>7893</v>
      </c>
      <c r="CE258" s="75">
        <v>8651</v>
      </c>
      <c r="CF258" s="75">
        <v>14177</v>
      </c>
      <c r="CG258" s="75">
        <v>9643</v>
      </c>
      <c r="CH258" s="75">
        <v>10830</v>
      </c>
      <c r="CI258" s="75">
        <v>11163</v>
      </c>
      <c r="CJ258" s="75">
        <v>5877</v>
      </c>
      <c r="CK258" s="75">
        <v>68234</v>
      </c>
      <c r="CL258" s="73">
        <v>564450.41999999993</v>
      </c>
      <c r="CM258" s="73">
        <v>543839.93000000005</v>
      </c>
      <c r="CN258" s="73">
        <v>487832.16</v>
      </c>
      <c r="CO258" s="73">
        <v>548386.1399999999</v>
      </c>
      <c r="CP258" s="73">
        <v>479958.93</v>
      </c>
      <c r="CQ258" s="73">
        <v>483024.82</v>
      </c>
      <c r="CR258" s="73">
        <v>593677.17999999982</v>
      </c>
      <c r="CS258" s="73">
        <v>830201.38999999966</v>
      </c>
      <c r="CT258" s="73">
        <v>714756.68</v>
      </c>
      <c r="CU258" s="73">
        <v>731015.49999999977</v>
      </c>
      <c r="CV258" s="73">
        <v>682454.19000000018</v>
      </c>
      <c r="CW258" s="73">
        <v>689596.29000000015</v>
      </c>
      <c r="CX258" s="73">
        <v>698286.33999999985</v>
      </c>
      <c r="CY258" s="77"/>
      <c r="CZ258" s="4">
        <v>853</v>
      </c>
      <c r="DA258" s="76" t="str">
        <f t="shared" si="12"/>
        <v>L853</v>
      </c>
      <c r="DB258" s="71">
        <v>2.8170437665127173</v>
      </c>
      <c r="DC258" s="71">
        <v>2.1214159896787486</v>
      </c>
      <c r="DD258" s="71">
        <v>0.78017011586932739</v>
      </c>
      <c r="DE258" s="71">
        <v>0.81777083747268797</v>
      </c>
      <c r="DF258" s="71">
        <v>0.77243108593029008</v>
      </c>
      <c r="DG258" s="71">
        <v>0.36204631906675944</v>
      </c>
      <c r="DH258" s="71">
        <v>0.22400009300209642</v>
      </c>
      <c r="DI258" s="71">
        <v>0.21509443712373674</v>
      </c>
      <c r="DJ258" s="71">
        <v>0.54394631309442221</v>
      </c>
      <c r="DK258" s="71">
        <v>4.8505555760446295E-2</v>
      </c>
      <c r="DL258" s="71">
        <v>0.12598592393444827</v>
      </c>
      <c r="DM258" s="71">
        <v>0.15246608885873328</v>
      </c>
      <c r="DN258" s="72">
        <v>9.9828023006724415E-2</v>
      </c>
      <c r="DO258" s="71">
        <v>0.25832944855382495</v>
      </c>
      <c r="DQ258" s="71"/>
      <c r="DR258" s="71"/>
      <c r="DS258" s="71"/>
      <c r="DT258" s="71"/>
      <c r="DU258" s="71"/>
      <c r="DV258" s="71"/>
      <c r="DW258" s="71"/>
      <c r="DX258" s="71"/>
      <c r="DY258" s="71"/>
      <c r="DZ258" s="71"/>
      <c r="EA258" s="71"/>
      <c r="EB258" s="71"/>
      <c r="EC258" s="71"/>
      <c r="ED258" s="71"/>
    </row>
    <row r="259" spans="1:134">
      <c r="A259" s="4">
        <v>904</v>
      </c>
      <c r="B259" s="46" t="s">
        <v>2419</v>
      </c>
      <c r="C259" s="65" t="str">
        <f t="shared" si="11"/>
        <v>L904</v>
      </c>
      <c r="D259" s="69">
        <v>115092.08999999998</v>
      </c>
      <c r="E259" s="68">
        <v>1421405.7599999998</v>
      </c>
      <c r="F259" s="69">
        <v>15718.750000000015</v>
      </c>
      <c r="G259" s="69">
        <v>19821.570000000065</v>
      </c>
      <c r="H259" s="70">
        <v>81.897085344152174</v>
      </c>
      <c r="I259" s="70">
        <v>1.4142261407785961</v>
      </c>
      <c r="J259" s="69">
        <v>186468.33999999997</v>
      </c>
      <c r="K259" s="69">
        <v>193379.56999999992</v>
      </c>
      <c r="L259" s="69">
        <v>187246.36</v>
      </c>
      <c r="M259" s="69">
        <v>187344.53999999992</v>
      </c>
      <c r="N259" s="69">
        <v>254903.48999999993</v>
      </c>
      <c r="O259" s="69">
        <v>235025.12999999995</v>
      </c>
      <c r="P259" s="69">
        <v>140238.52999999994</v>
      </c>
      <c r="Q259" s="69">
        <v>150851.06</v>
      </c>
      <c r="R259" s="69">
        <v>390074.92999999993</v>
      </c>
      <c r="S259" s="69">
        <v>206191.44999999992</v>
      </c>
      <c r="T259" s="69">
        <v>206263.02000000002</v>
      </c>
      <c r="U259" s="69">
        <v>212694.67999999996</v>
      </c>
      <c r="V259" s="69">
        <v>115092.08999999998</v>
      </c>
      <c r="W259" s="70">
        <v>88.53675801202472</v>
      </c>
      <c r="X259" s="70">
        <v>90.611981790784014</v>
      </c>
      <c r="Y259" s="70">
        <v>94.587339970137805</v>
      </c>
      <c r="Z259" s="71">
        <v>75.258431367243233</v>
      </c>
      <c r="AA259" s="71">
        <v>96.031764868633033</v>
      </c>
      <c r="AB259" s="71">
        <v>97.995604170428734</v>
      </c>
      <c r="AC259" s="71">
        <v>71.220323364987095</v>
      </c>
      <c r="AD259" s="71">
        <v>69.645518849975474</v>
      </c>
      <c r="AE259" s="71">
        <v>81.552360579417225</v>
      </c>
      <c r="AF259" s="71">
        <v>94.293609393543846</v>
      </c>
      <c r="AG259" s="71">
        <v>81.052962297591264</v>
      </c>
      <c r="AH259" s="71">
        <v>85.060859828034381</v>
      </c>
      <c r="AI259" s="71">
        <v>95.446847586948607</v>
      </c>
      <c r="AJ259" s="71">
        <v>-5.2887849230715549</v>
      </c>
      <c r="AK259" s="71">
        <v>-14.434106327784024</v>
      </c>
      <c r="AL259" s="71">
        <v>-11.981122745027717</v>
      </c>
      <c r="AM259" s="71">
        <v>-30.014095463630632</v>
      </c>
      <c r="AN259" s="71">
        <v>-25.551847769661428</v>
      </c>
      <c r="AO259" s="71">
        <v>-15.762824948239995</v>
      </c>
      <c r="AP259" s="71">
        <v>-26.552786679016251</v>
      </c>
      <c r="AQ259" s="71">
        <v>-8.875048786391492</v>
      </c>
      <c r="AR259" s="71">
        <v>79.857583845141235</v>
      </c>
      <c r="AS259" s="71">
        <v>-40.056061244895389</v>
      </c>
      <c r="AT259" s="71">
        <v>7.2995837923298668</v>
      </c>
      <c r="AU259" s="71">
        <v>10.407435428592194</v>
      </c>
      <c r="AV259" s="72">
        <v>15.817874291032208</v>
      </c>
      <c r="AW259" s="73">
        <v>-10412.610000000015</v>
      </c>
      <c r="AX259" s="73">
        <v>-32621.19000000009</v>
      </c>
      <c r="AY259" s="73">
        <v>-25487.960000000079</v>
      </c>
      <c r="AZ259" s="73">
        <v>-80344.420000000042</v>
      </c>
      <c r="BA259" s="73">
        <v>-87421.250000000116</v>
      </c>
      <c r="BB259" s="73">
        <v>-36513.890000000072</v>
      </c>
      <c r="BC259" s="73">
        <v>-50699.320000000065</v>
      </c>
      <c r="BD259" s="73">
        <v>-14692.030000000028</v>
      </c>
      <c r="BE259" s="73">
        <v>173195.03999999995</v>
      </c>
      <c r="BF259" s="73">
        <v>-137782.36000000013</v>
      </c>
      <c r="BG259" s="73">
        <v>14032.060000000027</v>
      </c>
      <c r="BH259" s="73">
        <v>20049.429999999993</v>
      </c>
      <c r="BI259" s="73">
        <v>15718.750000000015</v>
      </c>
      <c r="BJ259" s="71">
        <v>15.318075487310148</v>
      </c>
      <c r="BK259" s="71">
        <v>11.979828908933591</v>
      </c>
      <c r="BL259" s="71">
        <v>12.859330635366661</v>
      </c>
      <c r="BM259" s="71">
        <v>12.350062075241686</v>
      </c>
      <c r="BN259" s="71">
        <v>2.6945741498614719</v>
      </c>
      <c r="BO259" s="71">
        <v>5.1717387051225199</v>
      </c>
      <c r="BP259" s="71">
        <v>13.177922279986124</v>
      </c>
      <c r="BQ259" s="71">
        <v>14.601328370489504</v>
      </c>
      <c r="BR259" s="72">
        <v>12.430314549907488</v>
      </c>
      <c r="BS259" s="72">
        <v>12.639881977576817</v>
      </c>
      <c r="BT259" s="71">
        <v>15.388537134160782</v>
      </c>
      <c r="BU259" s="71">
        <v>13.904153468357109</v>
      </c>
      <c r="BV259" s="71">
        <v>10.979568374136958</v>
      </c>
      <c r="BW259" s="71">
        <v>11.87862150185005</v>
      </c>
      <c r="BX259" s="75">
        <v>5864</v>
      </c>
      <c r="BY259" s="75">
        <v>6867</v>
      </c>
      <c r="BZ259" s="75">
        <v>6222</v>
      </c>
      <c r="CA259" s="75">
        <v>6387</v>
      </c>
      <c r="CB259" s="75">
        <v>6745</v>
      </c>
      <c r="CC259" s="75">
        <v>5958</v>
      </c>
      <c r="CD259" s="75">
        <v>4492</v>
      </c>
      <c r="CE259" s="75">
        <v>5051</v>
      </c>
      <c r="CF259" s="75">
        <v>7857</v>
      </c>
      <c r="CG259" s="75">
        <v>6372</v>
      </c>
      <c r="CH259" s="75">
        <v>6458</v>
      </c>
      <c r="CI259" s="75">
        <v>6679</v>
      </c>
      <c r="CJ259" s="75">
        <v>3359</v>
      </c>
      <c r="CK259" s="75">
        <v>40268</v>
      </c>
      <c r="CL259" s="73">
        <v>469473.23000000016</v>
      </c>
      <c r="CM259" s="73">
        <v>450602.01999999996</v>
      </c>
      <c r="CN259" s="73">
        <v>389804.27999999997</v>
      </c>
      <c r="CO259" s="73">
        <v>525458.65999999992</v>
      </c>
      <c r="CP259" s="73">
        <v>443011.50999999989</v>
      </c>
      <c r="CQ259" s="73">
        <v>407672.36999999994</v>
      </c>
      <c r="CR259" s="73">
        <v>371833.48999999993</v>
      </c>
      <c r="CS259" s="73">
        <v>476372.91999999993</v>
      </c>
      <c r="CT259" s="73">
        <v>562002.21</v>
      </c>
      <c r="CU259" s="73">
        <v>528006.75</v>
      </c>
      <c r="CV259" s="73">
        <v>554721.6100000001</v>
      </c>
      <c r="CW259" s="73">
        <v>560485.42999999993</v>
      </c>
      <c r="CX259" s="73">
        <v>521060.59999999992</v>
      </c>
      <c r="CY259" s="77"/>
      <c r="CZ259" s="4">
        <v>904</v>
      </c>
      <c r="DA259" s="76" t="str">
        <f t="shared" si="12"/>
        <v>L904</v>
      </c>
      <c r="DB259" s="71">
        <v>1.3852290104584875</v>
      </c>
      <c r="DC259" s="71">
        <v>0.61402845798942296</v>
      </c>
      <c r="DD259" s="71">
        <v>0.42914112765546308</v>
      </c>
      <c r="DE259" s="71">
        <v>0.3872826439860943</v>
      </c>
      <c r="DF259" s="71">
        <v>1.003361766270656</v>
      </c>
      <c r="DG259" s="71">
        <v>0.58536062603167593</v>
      </c>
      <c r="DH259" s="71">
        <v>0.37770839913653126</v>
      </c>
      <c r="DI259" s="71">
        <v>0.14023518204948843</v>
      </c>
      <c r="DJ259" s="71">
        <v>0.27339785924511745</v>
      </c>
      <c r="DK259" s="71">
        <v>6.0877860087833462E-2</v>
      </c>
      <c r="DL259" s="71">
        <v>0.15705207726992312</v>
      </c>
      <c r="DM259" s="71">
        <v>7.1332692042333973E-2</v>
      </c>
      <c r="DN259" s="71">
        <v>0.11905070684825887</v>
      </c>
      <c r="DO259" s="71">
        <v>0.17840160344744549</v>
      </c>
      <c r="DQ259" s="71"/>
      <c r="DR259" s="71"/>
      <c r="DS259" s="71"/>
      <c r="DT259" s="71"/>
      <c r="DU259" s="71"/>
      <c r="DV259" s="71"/>
      <c r="DW259" s="71"/>
      <c r="DX259" s="71"/>
      <c r="DY259" s="71"/>
      <c r="DZ259" s="71"/>
      <c r="EA259" s="71"/>
      <c r="EB259" s="71"/>
      <c r="EC259" s="71"/>
      <c r="ED259" s="71"/>
    </row>
    <row r="260" spans="1:134">
      <c r="A260" s="4">
        <v>286</v>
      </c>
      <c r="B260" s="46" t="s">
        <v>2427</v>
      </c>
      <c r="C260" s="65" t="str">
        <f t="shared" si="11"/>
        <v>L286</v>
      </c>
      <c r="D260" s="69">
        <v>716182.01000000013</v>
      </c>
      <c r="E260" s="68">
        <v>7731888.6000000015</v>
      </c>
      <c r="F260" s="69">
        <v>138009.8600000001</v>
      </c>
      <c r="G260" s="69">
        <v>1063286.6199999992</v>
      </c>
      <c r="H260" s="70">
        <v>94.227860673539197</v>
      </c>
      <c r="I260" s="70">
        <v>15.944670609955924</v>
      </c>
      <c r="J260" s="69">
        <v>1235974.44</v>
      </c>
      <c r="K260" s="69">
        <v>999008.7699999999</v>
      </c>
      <c r="L260" s="69">
        <v>1042621.7700000001</v>
      </c>
      <c r="M260" s="69">
        <v>1176043.27</v>
      </c>
      <c r="N260" s="69">
        <v>1506244.5399999998</v>
      </c>
      <c r="O260" s="69">
        <v>1599342.01</v>
      </c>
      <c r="P260" s="69">
        <v>1255183.4600000002</v>
      </c>
      <c r="Q260" s="69">
        <v>1078626.5799999998</v>
      </c>
      <c r="R260" s="69">
        <v>1642083.1800000004</v>
      </c>
      <c r="S260" s="69">
        <v>910508.57000000007</v>
      </c>
      <c r="T260" s="69">
        <v>1050556.9099999997</v>
      </c>
      <c r="U260" s="69">
        <v>1078747.8900000001</v>
      </c>
      <c r="V260" s="69">
        <v>716182.01000000013</v>
      </c>
      <c r="W260" s="70">
        <v>124.65086698104639</v>
      </c>
      <c r="X260" s="70">
        <v>101.74253169092403</v>
      </c>
      <c r="Y260" s="70">
        <v>120.58727073923615</v>
      </c>
      <c r="Z260" s="71">
        <v>112.52775621997415</v>
      </c>
      <c r="AA260" s="71">
        <v>77.606795177826584</v>
      </c>
      <c r="AB260" s="71">
        <v>86.449408463987723</v>
      </c>
      <c r="AC260" s="71">
        <v>95.848998475454721</v>
      </c>
      <c r="AD260" s="71">
        <v>85.536225030102301</v>
      </c>
      <c r="AE260" s="71">
        <v>98.154006210248042</v>
      </c>
      <c r="AF260" s="71">
        <v>98.280291773813218</v>
      </c>
      <c r="AG260" s="71">
        <v>93.397402371238599</v>
      </c>
      <c r="AH260" s="71">
        <v>94.409126950514434</v>
      </c>
      <c r="AI260" s="71">
        <v>93.240631087763191</v>
      </c>
      <c r="AJ260" s="71">
        <v>22.248362416681687</v>
      </c>
      <c r="AK260" s="71">
        <v>15.449655008487962</v>
      </c>
      <c r="AL260" s="71">
        <v>13.114860437121134</v>
      </c>
      <c r="AM260" s="71">
        <v>15.515890949192478</v>
      </c>
      <c r="AN260" s="71">
        <v>-7.2962877390872034</v>
      </c>
      <c r="AO260" s="71">
        <v>4.8103055713900833</v>
      </c>
      <c r="AP260" s="71">
        <v>1.6719463954977254</v>
      </c>
      <c r="AQ260" s="71">
        <v>7.8804183532734884</v>
      </c>
      <c r="AR260" s="71">
        <v>92.812830191391043</v>
      </c>
      <c r="AS260" s="71">
        <v>-27.86759232100745</v>
      </c>
      <c r="AT260" s="71">
        <v>21.762186216256474</v>
      </c>
      <c r="AU260" s="71">
        <v>22.677317516095584</v>
      </c>
      <c r="AV260" s="72">
        <v>23.870029021633108</v>
      </c>
      <c r="AW260" s="73">
        <v>224938.86</v>
      </c>
      <c r="AX260" s="73">
        <v>133688.93000000005</v>
      </c>
      <c r="AY260" s="73">
        <v>120884.55000000005</v>
      </c>
      <c r="AZ260" s="73">
        <v>157964.05999999994</v>
      </c>
      <c r="BA260" s="73">
        <v>-118549.66000000061</v>
      </c>
      <c r="BB260" s="73">
        <v>86227.760000000242</v>
      </c>
      <c r="BC260" s="73">
        <v>20640.889999999898</v>
      </c>
      <c r="BD260" s="73">
        <v>78791.209999999497</v>
      </c>
      <c r="BE260" s="73">
        <v>790436.96000000043</v>
      </c>
      <c r="BF260" s="73">
        <v>-351765.34999999963</v>
      </c>
      <c r="BG260" s="73">
        <v>187762.84999999986</v>
      </c>
      <c r="BH260" s="73">
        <v>199410.2000000003</v>
      </c>
      <c r="BI260" s="73">
        <v>138009.8600000001</v>
      </c>
      <c r="BJ260" s="71">
        <v>24.396954771209302</v>
      </c>
      <c r="BK260" s="71">
        <v>19.551054745452856</v>
      </c>
      <c r="BL260" s="71">
        <v>18.626421276941631</v>
      </c>
      <c r="BM260" s="71">
        <v>20.266887834398663</v>
      </c>
      <c r="BN260" s="71">
        <v>9.3548591128782803</v>
      </c>
      <c r="BO260" s="71">
        <v>14.673684695879817</v>
      </c>
      <c r="BP260" s="71">
        <v>29.532193155054522</v>
      </c>
      <c r="BQ260" s="71">
        <v>30.39963061697636</v>
      </c>
      <c r="BR260" s="72">
        <v>23.289816598234893</v>
      </c>
      <c r="BS260" s="72">
        <v>22.016998202040831</v>
      </c>
      <c r="BT260" s="71">
        <v>21.236287125773021</v>
      </c>
      <c r="BU260" s="71">
        <v>23.179729998453226</v>
      </c>
      <c r="BV260" s="71">
        <v>23.12244356594551</v>
      </c>
      <c r="BW260" s="71">
        <v>23.305784451037674</v>
      </c>
      <c r="BX260" s="75">
        <v>29301</v>
      </c>
      <c r="BY260" s="75">
        <v>22953</v>
      </c>
      <c r="BZ260" s="75">
        <v>23804</v>
      </c>
      <c r="CA260" s="75">
        <v>26457</v>
      </c>
      <c r="CB260" s="75">
        <v>27735</v>
      </c>
      <c r="CC260" s="75">
        <v>30775</v>
      </c>
      <c r="CD260" s="75">
        <v>29689</v>
      </c>
      <c r="CE260" s="75">
        <v>25524</v>
      </c>
      <c r="CF260" s="75">
        <v>28145</v>
      </c>
      <c r="CG260" s="75">
        <v>21540</v>
      </c>
      <c r="CH260" s="75">
        <v>24108</v>
      </c>
      <c r="CI260" s="75">
        <v>26016</v>
      </c>
      <c r="CJ260" s="75">
        <v>16493</v>
      </c>
      <c r="CK260" s="75">
        <v>171515</v>
      </c>
      <c r="CL260" s="73">
        <v>1592166.0200000003</v>
      </c>
      <c r="CM260" s="73">
        <v>1618440.9699999997</v>
      </c>
      <c r="CN260" s="73">
        <v>1723177.13</v>
      </c>
      <c r="CO260" s="73">
        <v>1864808.52</v>
      </c>
      <c r="CP260" s="73">
        <v>1968220.1899999995</v>
      </c>
      <c r="CQ260" s="73">
        <v>1537347.6300000004</v>
      </c>
      <c r="CR260" s="73">
        <v>1488490.65</v>
      </c>
      <c r="CS260" s="73">
        <v>1950522.0600000003</v>
      </c>
      <c r="CT260" s="73">
        <v>1366598.2399999995</v>
      </c>
      <c r="CU260" s="73">
        <v>1415612.0200000007</v>
      </c>
      <c r="CV260" s="73">
        <v>1382555.52</v>
      </c>
      <c r="CW260" s="73">
        <v>1370130.7899999998</v>
      </c>
      <c r="CX260" s="73">
        <v>1367211.6300000001</v>
      </c>
      <c r="CY260" s="77"/>
      <c r="CZ260" s="4">
        <v>286</v>
      </c>
      <c r="DA260" s="76" t="str">
        <f t="shared" si="12"/>
        <v>L286</v>
      </c>
      <c r="DB260" s="71">
        <v>1.6072162367050478</v>
      </c>
      <c r="DC260" s="71">
        <v>1.4521802887152586</v>
      </c>
      <c r="DD260" s="71">
        <v>0.3504980652028134</v>
      </c>
      <c r="DE260" s="71">
        <v>0.19599761210199509</v>
      </c>
      <c r="DF260" s="71">
        <v>0.23174630208095051</v>
      </c>
      <c r="DG260" s="71">
        <v>0.12493236756316471</v>
      </c>
      <c r="DH260" s="71">
        <v>0.11576859693362082</v>
      </c>
      <c r="DI260" s="71">
        <v>7.0255071078230105E-2</v>
      </c>
      <c r="DJ260" s="71">
        <v>0.14125038892820679</v>
      </c>
      <c r="DK260" s="71">
        <v>6.2231807191459189E-2</v>
      </c>
      <c r="DL260" s="71">
        <v>0.25171189277228817</v>
      </c>
      <c r="DM260" s="71">
        <v>8.4557424425835456E-2</v>
      </c>
      <c r="DN260" s="71">
        <v>0.17749090424869551</v>
      </c>
      <c r="DO260" s="71">
        <v>0.12855027444749087</v>
      </c>
      <c r="DQ260" s="71"/>
      <c r="DR260" s="71"/>
      <c r="DS260" s="71"/>
      <c r="DT260" s="71"/>
      <c r="DU260" s="71"/>
      <c r="DV260" s="71"/>
      <c r="DW260" s="71"/>
      <c r="DX260" s="71"/>
      <c r="DY260" s="71"/>
      <c r="DZ260" s="71"/>
      <c r="EA260" s="71"/>
      <c r="EB260" s="71"/>
      <c r="EC260" s="71"/>
      <c r="ED260" s="71"/>
    </row>
    <row r="261" spans="1:134">
      <c r="A261" s="4">
        <v>227</v>
      </c>
      <c r="B261" s="46" t="s">
        <v>2436</v>
      </c>
      <c r="C261" s="65" t="str">
        <f t="shared" si="11"/>
        <v>L227</v>
      </c>
      <c r="D261" s="69">
        <v>1602608.8599999999</v>
      </c>
      <c r="E261" s="68">
        <v>18963948.41</v>
      </c>
      <c r="F261" s="69">
        <v>365070.77</v>
      </c>
      <c r="G261" s="69">
        <v>2718470.1100000031</v>
      </c>
      <c r="H261" s="70">
        <v>95.001155767798238</v>
      </c>
      <c r="I261" s="70">
        <v>16.733703125256728</v>
      </c>
      <c r="J261" s="69">
        <v>2473412.17</v>
      </c>
      <c r="K261" s="69">
        <v>2309170.7399999993</v>
      </c>
      <c r="L261" s="69">
        <v>2293002.0999999996</v>
      </c>
      <c r="M261" s="69">
        <v>2988856.9900000007</v>
      </c>
      <c r="N261" s="69">
        <v>3370456.2</v>
      </c>
      <c r="O261" s="69">
        <v>4318487.7399999984</v>
      </c>
      <c r="P261" s="69">
        <v>2446452.5199999996</v>
      </c>
      <c r="Q261" s="69">
        <v>2199944.8400000003</v>
      </c>
      <c r="R261" s="69">
        <v>5442153.209999999</v>
      </c>
      <c r="S261" s="69">
        <v>2135593.2799999998</v>
      </c>
      <c r="T261" s="69">
        <v>2590574.19</v>
      </c>
      <c r="U261" s="69">
        <v>2546621.5100000002</v>
      </c>
      <c r="V261" s="69">
        <v>1602608.8599999999</v>
      </c>
      <c r="W261" s="70">
        <v>99.005804248558761</v>
      </c>
      <c r="X261" s="70">
        <v>93.368191578242616</v>
      </c>
      <c r="Y261" s="70">
        <v>104.18937107592762</v>
      </c>
      <c r="Z261" s="71">
        <v>108.2737629667015</v>
      </c>
      <c r="AA261" s="71">
        <v>99.181129006131044</v>
      </c>
      <c r="AB261" s="71">
        <v>97.950638755370846</v>
      </c>
      <c r="AC261" s="71">
        <v>90.66517698894792</v>
      </c>
      <c r="AD261" s="71">
        <v>96.333672096849625</v>
      </c>
      <c r="AE261" s="71">
        <v>103.77925450270513</v>
      </c>
      <c r="AF261" s="71">
        <v>76.237891835536317</v>
      </c>
      <c r="AG261" s="71">
        <v>93.546819668775072</v>
      </c>
      <c r="AH261" s="71">
        <v>95.207940579049549</v>
      </c>
      <c r="AI261" s="71">
        <v>107.5197339770654</v>
      </c>
      <c r="AJ261" s="71">
        <v>-5.150442530408994</v>
      </c>
      <c r="AK261" s="71">
        <v>-8.2941793524087934</v>
      </c>
      <c r="AL261" s="71">
        <v>-14.981673320942079</v>
      </c>
      <c r="AM261" s="71">
        <v>6.1420997639935582</v>
      </c>
      <c r="AN261" s="71">
        <v>-16.019325389137485</v>
      </c>
      <c r="AO261" s="71">
        <v>-7.4638802546598164</v>
      </c>
      <c r="AP261" s="71">
        <v>-9.8031420254828028</v>
      </c>
      <c r="AQ261" s="71">
        <v>18.15092157585898</v>
      </c>
      <c r="AR261" s="71">
        <v>136.40156052434781</v>
      </c>
      <c r="AS261" s="71">
        <v>-41.735194075983884</v>
      </c>
      <c r="AT261" s="71">
        <v>11.924605890746708</v>
      </c>
      <c r="AU261" s="71">
        <v>18.357225898115814</v>
      </c>
      <c r="AV261" s="72">
        <v>29.499760286166232</v>
      </c>
      <c r="AW261" s="73">
        <v>-134309.19000000041</v>
      </c>
      <c r="AX261" s="73">
        <v>-208849.08000000054</v>
      </c>
      <c r="AY261" s="73">
        <v>-404065.92000000039</v>
      </c>
      <c r="AZ261" s="73">
        <v>172955.48000000091</v>
      </c>
      <c r="BA261" s="73">
        <v>-642865.34000000125</v>
      </c>
      <c r="BB261" s="73">
        <v>-309051.82000000123</v>
      </c>
      <c r="BC261" s="73">
        <v>-265895.31000000052</v>
      </c>
      <c r="BD261" s="73">
        <v>337966.27000000025</v>
      </c>
      <c r="BE261" s="73">
        <v>3140073.1399999997</v>
      </c>
      <c r="BF261" s="73">
        <v>-1529729.6300000004</v>
      </c>
      <c r="BG261" s="73">
        <v>276003.43999999994</v>
      </c>
      <c r="BH261" s="73">
        <v>394981.4299999997</v>
      </c>
      <c r="BI261" s="73">
        <v>365070.77</v>
      </c>
      <c r="BJ261" s="71">
        <v>16.392794000343507</v>
      </c>
      <c r="BK261" s="71">
        <v>11.299805371465723</v>
      </c>
      <c r="BL261" s="71">
        <v>11.160333436613707</v>
      </c>
      <c r="BM261" s="71">
        <v>11.981794784078915</v>
      </c>
      <c r="BN261" s="71">
        <v>3.6500781640522089</v>
      </c>
      <c r="BO261" s="71">
        <v>10.649040482866203</v>
      </c>
      <c r="BP261" s="71">
        <v>19.208700855600775</v>
      </c>
      <c r="BQ261" s="71">
        <v>21.044716082954142</v>
      </c>
      <c r="BR261" s="72">
        <v>9.8681825531437219</v>
      </c>
      <c r="BS261" s="72">
        <v>13.238770701263043</v>
      </c>
      <c r="BT261" s="71">
        <v>13.32594601529653</v>
      </c>
      <c r="BU261" s="71">
        <v>13.834364380151154</v>
      </c>
      <c r="BV261" s="71">
        <v>13.454560834589564</v>
      </c>
      <c r="BW261" s="71">
        <v>12.427778568035883</v>
      </c>
      <c r="BX261" s="75">
        <v>46790</v>
      </c>
      <c r="BY261" s="75">
        <v>41228</v>
      </c>
      <c r="BZ261" s="75">
        <v>38180</v>
      </c>
      <c r="CA261" s="75">
        <v>43819</v>
      </c>
      <c r="CB261" s="75">
        <v>45730</v>
      </c>
      <c r="CC261" s="75">
        <v>57645</v>
      </c>
      <c r="CD261" s="75">
        <v>43637</v>
      </c>
      <c r="CE261" s="75">
        <v>40667</v>
      </c>
      <c r="CF261" s="75">
        <v>63916</v>
      </c>
      <c r="CG261" s="75">
        <v>41421</v>
      </c>
      <c r="CH261" s="75">
        <v>47445</v>
      </c>
      <c r="CI261" s="75">
        <v>50815</v>
      </c>
      <c r="CJ261" s="75">
        <v>29948</v>
      </c>
      <c r="CK261" s="75">
        <v>317849</v>
      </c>
      <c r="CL261" s="73">
        <v>3695667.38</v>
      </c>
      <c r="CM261" s="73">
        <v>3554518.2499999986</v>
      </c>
      <c r="CN261" s="73">
        <v>3821984.5199999991</v>
      </c>
      <c r="CO261" s="73">
        <v>4042340.1199999987</v>
      </c>
      <c r="CP261" s="73">
        <v>4762307.97</v>
      </c>
      <c r="CQ261" s="73">
        <v>3615495.7800000003</v>
      </c>
      <c r="CR261" s="73">
        <v>2919842.2999999993</v>
      </c>
      <c r="CS261" s="73">
        <v>5112592.2299999995</v>
      </c>
      <c r="CT261" s="73">
        <v>3490339.86</v>
      </c>
      <c r="CU261" s="73">
        <v>2995529.02</v>
      </c>
      <c r="CV261" s="73">
        <v>3222329.6899999995</v>
      </c>
      <c r="CW261" s="73">
        <v>3522316.57</v>
      </c>
      <c r="CX261" s="73">
        <v>3080390.2600000002</v>
      </c>
      <c r="CY261" s="77"/>
      <c r="CZ261" s="4">
        <v>227</v>
      </c>
      <c r="DA261" s="76" t="str">
        <f t="shared" si="12"/>
        <v>L227</v>
      </c>
      <c r="DB261" s="71">
        <v>2.9097527377792174</v>
      </c>
      <c r="DC261" s="71">
        <v>3.6042489931164234</v>
      </c>
      <c r="DD261" s="71">
        <v>0.66244341687993558</v>
      </c>
      <c r="DE261" s="71">
        <v>0.75808994434984778</v>
      </c>
      <c r="DF261" s="71">
        <v>0.92261004549697889</v>
      </c>
      <c r="DG261" s="71">
        <v>0.90502471086235259</v>
      </c>
      <c r="DH261" s="71">
        <v>0.57394050517074846</v>
      </c>
      <c r="DI261" s="71">
        <v>0.49255663894986773</v>
      </c>
      <c r="DJ261" s="71">
        <v>0.25427167755908547</v>
      </c>
      <c r="DK261" s="71">
        <v>0.28089496355155463</v>
      </c>
      <c r="DL261" s="71">
        <v>0.19742171405909889</v>
      </c>
      <c r="DM261" s="71">
        <v>0.11375459818986937</v>
      </c>
      <c r="DN261" s="71">
        <v>0.14177621309086902</v>
      </c>
      <c r="DO261" s="71">
        <v>0.29009465957963787</v>
      </c>
      <c r="DQ261" s="71"/>
      <c r="DR261" s="71"/>
      <c r="DS261" s="71"/>
      <c r="DT261" s="71"/>
      <c r="DU261" s="71"/>
      <c r="DV261" s="71"/>
      <c r="DW261" s="71"/>
      <c r="DX261" s="71"/>
      <c r="DY261" s="71"/>
      <c r="DZ261" s="71"/>
      <c r="EA261" s="71"/>
      <c r="EB261" s="71"/>
      <c r="EC261" s="71"/>
      <c r="ED261" s="71"/>
    </row>
    <row r="262" spans="1:134">
      <c r="A262" s="4">
        <v>292</v>
      </c>
      <c r="B262" s="46" t="s">
        <v>2444</v>
      </c>
      <c r="C262" s="65" t="str">
        <f t="shared" si="11"/>
        <v>L292</v>
      </c>
      <c r="D262" s="69">
        <v>574911.61</v>
      </c>
      <c r="E262" s="68">
        <v>6454375.7700000005</v>
      </c>
      <c r="F262" s="69">
        <v>127831.56</v>
      </c>
      <c r="G262" s="69">
        <v>874345.67999999877</v>
      </c>
      <c r="H262" s="70">
        <v>92.647895508351922</v>
      </c>
      <c r="I262" s="70">
        <v>15.669192923653185</v>
      </c>
      <c r="J262" s="69">
        <v>891030.51000000013</v>
      </c>
      <c r="K262" s="69">
        <v>825178.12000000034</v>
      </c>
      <c r="L262" s="69">
        <v>827915.71999999986</v>
      </c>
      <c r="M262" s="69">
        <v>912908.70000000019</v>
      </c>
      <c r="N262" s="69">
        <v>1218332.22</v>
      </c>
      <c r="O262" s="69">
        <v>1492943.5099999998</v>
      </c>
      <c r="P262" s="69">
        <v>955932.96000000008</v>
      </c>
      <c r="Q262" s="69">
        <v>820538.27999999991</v>
      </c>
      <c r="R262" s="69">
        <v>1554750.31</v>
      </c>
      <c r="S262" s="69">
        <v>750099.36999999988</v>
      </c>
      <c r="T262" s="69">
        <v>915793.0399999998</v>
      </c>
      <c r="U262" s="69">
        <v>882350.2</v>
      </c>
      <c r="V262" s="69">
        <v>574911.61</v>
      </c>
      <c r="W262" s="70">
        <v>100.54941467365678</v>
      </c>
      <c r="X262" s="70">
        <v>92.04336738911482</v>
      </c>
      <c r="Y262" s="70">
        <v>96.899825551556603</v>
      </c>
      <c r="Z262" s="71">
        <v>85.63932923976553</v>
      </c>
      <c r="AA262" s="71">
        <v>117.49915940365526</v>
      </c>
      <c r="AB262" s="71">
        <v>118.18928419417385</v>
      </c>
      <c r="AC262" s="71">
        <v>93.769823905489119</v>
      </c>
      <c r="AD262" s="71">
        <v>78.455617917016255</v>
      </c>
      <c r="AE262" s="71">
        <v>99.54838152951389</v>
      </c>
      <c r="AF262" s="71">
        <v>78.497243366737962</v>
      </c>
      <c r="AG262" s="71">
        <v>94.64017118017594</v>
      </c>
      <c r="AH262" s="71">
        <v>102.17165866265641</v>
      </c>
      <c r="AI262" s="71">
        <v>104.03303370989103</v>
      </c>
      <c r="AJ262" s="71">
        <v>-18.029143845748241</v>
      </c>
      <c r="AK262" s="71">
        <v>-15.364293708252497</v>
      </c>
      <c r="AL262" s="71">
        <v>-7.462091138642446</v>
      </c>
      <c r="AM262" s="71">
        <v>-18.355493001082589</v>
      </c>
      <c r="AN262" s="71">
        <v>-2.1028472267867637</v>
      </c>
      <c r="AO262" s="71">
        <v>16.159749834872628</v>
      </c>
      <c r="AP262" s="71">
        <v>-2.4378839117799811</v>
      </c>
      <c r="AQ262" s="71">
        <v>-2.1381465586359116</v>
      </c>
      <c r="AR262" s="71">
        <v>105.21722332803604</v>
      </c>
      <c r="AS262" s="71">
        <v>-34.009422223722105</v>
      </c>
      <c r="AT262" s="71">
        <v>22.426265320427397</v>
      </c>
      <c r="AU262" s="71">
        <v>31.235827284974626</v>
      </c>
      <c r="AV262" s="72">
        <v>28.592543997434028</v>
      </c>
      <c r="AW262" s="73">
        <v>-195978.39999999979</v>
      </c>
      <c r="AX262" s="73">
        <v>-149798.22999999975</v>
      </c>
      <c r="AY262" s="73">
        <v>-66761.640000000247</v>
      </c>
      <c r="AZ262" s="73">
        <v>-205242.08999999985</v>
      </c>
      <c r="BA262" s="73">
        <v>-26167.489999999991</v>
      </c>
      <c r="BB262" s="73">
        <v>222210.71999999974</v>
      </c>
      <c r="BC262" s="73">
        <v>-23886.869999999646</v>
      </c>
      <c r="BD262" s="73">
        <v>-17927.630000000121</v>
      </c>
      <c r="BE262" s="73">
        <v>797138.30999999982</v>
      </c>
      <c r="BF262" s="73">
        <v>-386577.09999999986</v>
      </c>
      <c r="BG262" s="73">
        <v>167756.62999999989</v>
      </c>
      <c r="BH262" s="73">
        <v>210010.78000000014</v>
      </c>
      <c r="BI262" s="73">
        <v>127831.56</v>
      </c>
      <c r="BJ262" s="71">
        <v>22.89770696822352</v>
      </c>
      <c r="BK262" s="71">
        <v>14.430091861870896</v>
      </c>
      <c r="BL262" s="71">
        <v>13.531710472129994</v>
      </c>
      <c r="BM262" s="71">
        <v>18.047502907735147</v>
      </c>
      <c r="BN262" s="71">
        <v>7.0692241116175634</v>
      </c>
      <c r="BO262" s="71">
        <v>9.5102544879311104</v>
      </c>
      <c r="BP262" s="71">
        <v>22.55664947435978</v>
      </c>
      <c r="BQ262" s="71">
        <v>23.842989968133736</v>
      </c>
      <c r="BR262" s="72">
        <v>16.47679194155959</v>
      </c>
      <c r="BS262" s="72">
        <v>15.472712237058552</v>
      </c>
      <c r="BT262" s="71">
        <v>19.5229483667122</v>
      </c>
      <c r="BU262" s="71">
        <v>18.958878465062678</v>
      </c>
      <c r="BV262" s="71">
        <v>19.038266309101804</v>
      </c>
      <c r="BW262" s="71">
        <v>17.632411848968125</v>
      </c>
      <c r="BX262" s="75">
        <v>18945</v>
      </c>
      <c r="BY262" s="75">
        <v>16731</v>
      </c>
      <c r="BZ262" s="75">
        <v>16976</v>
      </c>
      <c r="CA262" s="75">
        <v>18070</v>
      </c>
      <c r="CB262" s="75">
        <v>21031</v>
      </c>
      <c r="CC262" s="75">
        <v>24318</v>
      </c>
      <c r="CD262" s="75">
        <v>18420</v>
      </c>
      <c r="CE262" s="75">
        <v>16354</v>
      </c>
      <c r="CF262" s="75">
        <v>23015</v>
      </c>
      <c r="CG262" s="75">
        <v>15796</v>
      </c>
      <c r="CH262" s="75">
        <v>17647</v>
      </c>
      <c r="CI262" s="75">
        <v>17939</v>
      </c>
      <c r="CJ262" s="75">
        <v>10834</v>
      </c>
      <c r="CK262" s="75">
        <v>120005</v>
      </c>
      <c r="CL262" s="73">
        <v>1788897.8399999996</v>
      </c>
      <c r="CM262" s="73">
        <v>1760079.5999999994</v>
      </c>
      <c r="CN262" s="73">
        <v>1930130.0199999996</v>
      </c>
      <c r="CO262" s="73">
        <v>2043347.0900000005</v>
      </c>
      <c r="CP262" s="73">
        <v>2103155.9899999993</v>
      </c>
      <c r="CQ262" s="73">
        <v>1665174.51</v>
      </c>
      <c r="CR262" s="73">
        <v>1879541.31</v>
      </c>
      <c r="CS262" s="73">
        <v>2307600.6800000006</v>
      </c>
      <c r="CT262" s="73">
        <v>1672680.9199999995</v>
      </c>
      <c r="CU262" s="73">
        <v>1630454.81</v>
      </c>
      <c r="CV262" s="73">
        <v>1729056.9000000001</v>
      </c>
      <c r="CW262" s="73">
        <v>1702979.1199999996</v>
      </c>
      <c r="CX262" s="73">
        <v>1585522.9400000004</v>
      </c>
      <c r="CY262" s="77"/>
      <c r="CZ262" s="4">
        <v>292</v>
      </c>
      <c r="DA262" s="76" t="str">
        <f t="shared" si="12"/>
        <v>L292</v>
      </c>
      <c r="DB262" s="71">
        <v>0.93343089886962061</v>
      </c>
      <c r="DC262" s="71">
        <v>0.71260079311344238</v>
      </c>
      <c r="DD262" s="71">
        <v>0.96433940097385862</v>
      </c>
      <c r="DE262" s="71">
        <v>0.25796245361911241</v>
      </c>
      <c r="DF262" s="71">
        <v>0.33981798802550478</v>
      </c>
      <c r="DG262" s="71">
        <v>0.23834134688373254</v>
      </c>
      <c r="DH262" s="71">
        <v>0.23741010193692857</v>
      </c>
      <c r="DI262" s="71">
        <v>0.24181581511399527</v>
      </c>
      <c r="DJ262" s="71">
        <v>0.2089317690482104</v>
      </c>
      <c r="DK262" s="71">
        <v>0.30703377710082169</v>
      </c>
      <c r="DL262" s="71">
        <v>9.9106496509523537E-2</v>
      </c>
      <c r="DM262" s="71">
        <v>0.28498288796099791</v>
      </c>
      <c r="DN262" s="71">
        <v>5.9730506382035649E-2</v>
      </c>
      <c r="DO262" s="71">
        <v>0.21019538656773923</v>
      </c>
      <c r="DQ262" s="71"/>
      <c r="DR262" s="71"/>
      <c r="DS262" s="71"/>
      <c r="DT262" s="71"/>
      <c r="DU262" s="71"/>
      <c r="DV262" s="71"/>
      <c r="DW262" s="71"/>
      <c r="DX262" s="71"/>
      <c r="DY262" s="71"/>
      <c r="DZ262" s="71"/>
      <c r="EA262" s="71"/>
      <c r="EB262" s="71"/>
      <c r="EC262" s="71"/>
      <c r="ED262" s="71"/>
    </row>
    <row r="263" spans="1:134">
      <c r="A263" s="4">
        <v>302</v>
      </c>
      <c r="B263" s="46" t="s">
        <v>2453</v>
      </c>
      <c r="C263" s="65" t="str">
        <f t="shared" ref="C263:C326" si="13">LEFT(B263,4)</f>
        <v>L302</v>
      </c>
      <c r="D263" s="69">
        <v>422406.82</v>
      </c>
      <c r="E263" s="68">
        <v>5102648.42</v>
      </c>
      <c r="F263" s="69">
        <v>-6115.4899999999325</v>
      </c>
      <c r="G263" s="69">
        <v>299215.46000000183</v>
      </c>
      <c r="H263" s="70">
        <v>86.962726928947447</v>
      </c>
      <c r="I263" s="70">
        <v>6.2292002926174206</v>
      </c>
      <c r="J263" s="69">
        <v>780197.41999999981</v>
      </c>
      <c r="K263" s="69">
        <v>758539.21</v>
      </c>
      <c r="L263" s="69">
        <v>684305.42000000027</v>
      </c>
      <c r="M263" s="69">
        <v>741663.46000000008</v>
      </c>
      <c r="N263" s="69">
        <v>1192294.8399999999</v>
      </c>
      <c r="O263" s="69">
        <v>1349886.78</v>
      </c>
      <c r="P263" s="69">
        <v>620304.43999999994</v>
      </c>
      <c r="Q263" s="69">
        <v>582033.27</v>
      </c>
      <c r="R263" s="69">
        <v>1425038.4800000002</v>
      </c>
      <c r="S263" s="69">
        <v>634008.18999999994</v>
      </c>
      <c r="T263" s="69">
        <v>688472.44</v>
      </c>
      <c r="U263" s="69">
        <v>730384.77999999991</v>
      </c>
      <c r="V263" s="69">
        <v>422406.82</v>
      </c>
      <c r="W263" s="70">
        <v>109.34675632321185</v>
      </c>
      <c r="X263" s="70">
        <v>105.56260348401349</v>
      </c>
      <c r="Y263" s="70">
        <v>99.953637099782938</v>
      </c>
      <c r="Z263" s="71">
        <v>90.449154691737277</v>
      </c>
      <c r="AA263" s="71">
        <v>95.679704941034231</v>
      </c>
      <c r="AB263" s="71">
        <v>94.460476559863608</v>
      </c>
      <c r="AC263" s="71">
        <v>94.062142665834401</v>
      </c>
      <c r="AD263" s="71">
        <v>85.658294126017879</v>
      </c>
      <c r="AE263" s="71">
        <v>92.66993620480568</v>
      </c>
      <c r="AF263" s="71">
        <v>86.337617204848314</v>
      </c>
      <c r="AG263" s="71">
        <v>77.182182029020552</v>
      </c>
      <c r="AH263" s="71">
        <v>85.078093194607575</v>
      </c>
      <c r="AI263" s="71">
        <v>83.46445907158305</v>
      </c>
      <c r="AJ263" s="71">
        <v>3.9628983678023921</v>
      </c>
      <c r="AK263" s="71">
        <v>-2.3472851315868848</v>
      </c>
      <c r="AL263" s="71">
        <v>-5.9498035963503444</v>
      </c>
      <c r="AM263" s="71">
        <v>-13.86677584612961</v>
      </c>
      <c r="AN263" s="71">
        <v>-11.449706479720856</v>
      </c>
      <c r="AO263" s="71">
        <v>-5.2428096583028161</v>
      </c>
      <c r="AP263" s="71">
        <v>-4.7038286710313626</v>
      </c>
      <c r="AQ263" s="71">
        <v>6.4264575970762294</v>
      </c>
      <c r="AR263" s="71">
        <v>110.98241449098842</v>
      </c>
      <c r="AS263" s="71">
        <v>-43.313066347345156</v>
      </c>
      <c r="AT263" s="71">
        <v>-2.4169033558986808</v>
      </c>
      <c r="AU263" s="71">
        <v>7.7727952807044698</v>
      </c>
      <c r="AV263" s="72">
        <v>-1.4271112278844811</v>
      </c>
      <c r="AW263" s="73">
        <v>29739.869999999879</v>
      </c>
      <c r="AX263" s="73">
        <v>-18233.060000000056</v>
      </c>
      <c r="AY263" s="73">
        <v>-43290.529999999912</v>
      </c>
      <c r="AZ263" s="73">
        <v>-119402.02000000014</v>
      </c>
      <c r="BA263" s="73">
        <v>-154165.7900000005</v>
      </c>
      <c r="BB263" s="73">
        <v>-66635.780000000028</v>
      </c>
      <c r="BC263" s="73">
        <v>-30618.290000000037</v>
      </c>
      <c r="BD263" s="73">
        <v>35145.509999999893</v>
      </c>
      <c r="BE263" s="73">
        <v>749608.50000000047</v>
      </c>
      <c r="BF263" s="73">
        <v>-484429.78000000049</v>
      </c>
      <c r="BG263" s="73">
        <v>-17051.840000000084</v>
      </c>
      <c r="BH263" s="73">
        <v>52676.849999999977</v>
      </c>
      <c r="BI263" s="73">
        <v>-6115.4899999999325</v>
      </c>
      <c r="BJ263" s="71">
        <v>10.595091372737087</v>
      </c>
      <c r="BK263" s="71">
        <v>6.5005710207206562</v>
      </c>
      <c r="BL263" s="71">
        <v>8.746202772966269</v>
      </c>
      <c r="BM263" s="71">
        <v>5.1522586155148407</v>
      </c>
      <c r="BN263" s="71">
        <v>-0.5409869232594291</v>
      </c>
      <c r="BO263" s="71">
        <v>2.1775743771336851</v>
      </c>
      <c r="BP263" s="71">
        <v>16.095954258679658</v>
      </c>
      <c r="BQ263" s="71">
        <v>15.932444601315435</v>
      </c>
      <c r="BR263" s="72">
        <v>10.352989045863838</v>
      </c>
      <c r="BS263" s="72">
        <v>9.464076845664172</v>
      </c>
      <c r="BT263" s="71">
        <v>12.203705263345228</v>
      </c>
      <c r="BU263" s="71">
        <v>11.696491371968037</v>
      </c>
      <c r="BV263" s="71">
        <v>8.599369942572034</v>
      </c>
      <c r="BW263" s="71">
        <v>10.364605988856404</v>
      </c>
      <c r="BX263" s="75">
        <v>18236</v>
      </c>
      <c r="BY263" s="75">
        <v>18089</v>
      </c>
      <c r="BZ263" s="75">
        <v>15680</v>
      </c>
      <c r="CA263" s="75">
        <v>16164</v>
      </c>
      <c r="CB263" s="75">
        <v>20589</v>
      </c>
      <c r="CC263" s="75">
        <v>25588</v>
      </c>
      <c r="CD263" s="75">
        <v>14541</v>
      </c>
      <c r="CE263" s="75">
        <v>14438</v>
      </c>
      <c r="CF263" s="75">
        <v>22255</v>
      </c>
      <c r="CG263" s="75">
        <v>15071</v>
      </c>
      <c r="CH263" s="75">
        <v>16238</v>
      </c>
      <c r="CI263" s="75">
        <v>16970</v>
      </c>
      <c r="CJ263" s="75">
        <v>9862</v>
      </c>
      <c r="CK263" s="75">
        <v>109375</v>
      </c>
      <c r="CL263" s="73">
        <v>1580941.1900000004</v>
      </c>
      <c r="CM263" s="73">
        <v>1592753.85</v>
      </c>
      <c r="CN263" s="73">
        <v>1359618.8099999998</v>
      </c>
      <c r="CO263" s="73">
        <v>1693659.57</v>
      </c>
      <c r="CP263" s="73">
        <v>1598619.5400000005</v>
      </c>
      <c r="CQ263" s="73">
        <v>1005040.1600000001</v>
      </c>
      <c r="CR263" s="73">
        <v>1161562.33</v>
      </c>
      <c r="CS263" s="73">
        <v>1798598.2100000004</v>
      </c>
      <c r="CT263" s="73">
        <v>1536137.1500000001</v>
      </c>
      <c r="CU263" s="73">
        <v>1460605.16</v>
      </c>
      <c r="CV263" s="73">
        <v>1512374.5900000003</v>
      </c>
      <c r="CW263" s="73">
        <v>1465688.7800000003</v>
      </c>
      <c r="CX263" s="73">
        <v>1408490.6800000004</v>
      </c>
      <c r="CY263" s="77"/>
      <c r="CZ263" s="4">
        <v>302</v>
      </c>
      <c r="DA263" s="76" t="str">
        <f t="shared" ref="DA263:DA326" si="14">LEFT(B263,4)</f>
        <v>L302</v>
      </c>
      <c r="DB263" s="71">
        <v>3.4123779208786535</v>
      </c>
      <c r="DC263" s="71">
        <v>3.1399011289811365</v>
      </c>
      <c r="DD263" s="71">
        <v>0.96452881724945305</v>
      </c>
      <c r="DE263" s="71">
        <v>0.65656850203164552</v>
      </c>
      <c r="DF263" s="71">
        <v>0.85987861794413722</v>
      </c>
      <c r="DG263" s="71">
        <v>0.69121657458964136</v>
      </c>
      <c r="DH263" s="71">
        <v>1.0874310698060206</v>
      </c>
      <c r="DI263" s="71">
        <v>0.80133843992159448</v>
      </c>
      <c r="DJ263" s="71">
        <v>0.27081666523289016</v>
      </c>
      <c r="DK263" s="71">
        <v>0.20331839613188982</v>
      </c>
      <c r="DL263" s="71">
        <v>0.23221736770077817</v>
      </c>
      <c r="DM263" s="71">
        <v>0.108471633799251</v>
      </c>
      <c r="DN263" s="71">
        <v>7.217220408323545E-2</v>
      </c>
      <c r="DO263" s="71">
        <v>0.37984772670442435</v>
      </c>
      <c r="DQ263" s="71"/>
      <c r="DR263" s="71"/>
      <c r="DS263" s="71"/>
      <c r="DT263" s="71"/>
      <c r="DU263" s="71"/>
      <c r="DV263" s="71"/>
      <c r="DW263" s="71"/>
      <c r="DX263" s="71"/>
      <c r="DY263" s="71"/>
      <c r="DZ263" s="71"/>
      <c r="EA263" s="71"/>
      <c r="EB263" s="71"/>
      <c r="EC263" s="71"/>
      <c r="ED263" s="71"/>
    </row>
    <row r="264" spans="1:134">
      <c r="A264" s="4">
        <v>864</v>
      </c>
      <c r="B264" s="46" t="s">
        <v>2460</v>
      </c>
      <c r="C264" s="65" t="str">
        <f t="shared" si="13"/>
        <v>L864</v>
      </c>
      <c r="D264" s="69">
        <v>180497.13</v>
      </c>
      <c r="E264" s="68">
        <v>1928274.9699999997</v>
      </c>
      <c r="F264" s="69">
        <v>40046.810000000027</v>
      </c>
      <c r="G264" s="69">
        <v>118934.8199999996</v>
      </c>
      <c r="H264" s="70">
        <v>84.814543318771271</v>
      </c>
      <c r="I264" s="70">
        <v>6.5733809090567918</v>
      </c>
      <c r="J264" s="69">
        <v>274345.82999999996</v>
      </c>
      <c r="K264" s="69">
        <v>288400.88</v>
      </c>
      <c r="L264" s="69">
        <v>273496.36999999994</v>
      </c>
      <c r="M264" s="69">
        <v>297595.89999999991</v>
      </c>
      <c r="N264" s="69">
        <v>378853.85999999993</v>
      </c>
      <c r="O264" s="69">
        <v>337394.04</v>
      </c>
      <c r="P264" s="69">
        <v>199631.47000000003</v>
      </c>
      <c r="Q264" s="69">
        <v>220235.29000000004</v>
      </c>
      <c r="R264" s="69">
        <v>477419.05999999994</v>
      </c>
      <c r="S264" s="69">
        <v>260068.69999999998</v>
      </c>
      <c r="T264" s="69">
        <v>283823.83999999997</v>
      </c>
      <c r="U264" s="69">
        <v>306599.48000000004</v>
      </c>
      <c r="V264" s="69">
        <v>180497.13</v>
      </c>
      <c r="W264" s="70">
        <v>96.941323484336181</v>
      </c>
      <c r="X264" s="70">
        <v>86.782744050258358</v>
      </c>
      <c r="Y264" s="70">
        <v>98.87824808238905</v>
      </c>
      <c r="Z264" s="71">
        <v>87.321446162130215</v>
      </c>
      <c r="AA264" s="71">
        <v>93.099660129864986</v>
      </c>
      <c r="AB264" s="71">
        <v>85.419134208868769</v>
      </c>
      <c r="AC264" s="71">
        <v>78.500783161741822</v>
      </c>
      <c r="AD264" s="71">
        <v>86.629544106168609</v>
      </c>
      <c r="AE264" s="71">
        <v>85.538962260594928</v>
      </c>
      <c r="AF264" s="71">
        <v>80.031181266663353</v>
      </c>
      <c r="AG264" s="71">
        <v>79.06504495353326</v>
      </c>
      <c r="AH264" s="71">
        <v>89.564626285105959</v>
      </c>
      <c r="AI264" s="71">
        <v>99.942643638245613</v>
      </c>
      <c r="AJ264" s="71">
        <v>9.3406905239577185</v>
      </c>
      <c r="AK264" s="71">
        <v>-7.2701074946455719</v>
      </c>
      <c r="AL264" s="71">
        <v>-1.5993926785018875</v>
      </c>
      <c r="AM264" s="71">
        <v>-13.248265517135959</v>
      </c>
      <c r="AN264" s="71">
        <v>-13.979132869449796</v>
      </c>
      <c r="AO264" s="71">
        <v>-17.836048704260854</v>
      </c>
      <c r="AP264" s="71">
        <v>-18.460233553364759</v>
      </c>
      <c r="AQ264" s="71">
        <v>11.844933413667324</v>
      </c>
      <c r="AR264" s="71">
        <v>77.640421398051714</v>
      </c>
      <c r="AS264" s="71">
        <v>-38.226670701141366</v>
      </c>
      <c r="AT264" s="71">
        <v>4.4768893562673551</v>
      </c>
      <c r="AU264" s="71">
        <v>15.380563828816808</v>
      </c>
      <c r="AV264" s="72">
        <v>28.513149703040931</v>
      </c>
      <c r="AW264" s="73">
        <v>23436.649999999907</v>
      </c>
      <c r="AX264" s="73">
        <v>-22610.889999999956</v>
      </c>
      <c r="AY264" s="73">
        <v>-4445.3800000000629</v>
      </c>
      <c r="AZ264" s="73">
        <v>-45447.270000000019</v>
      </c>
      <c r="BA264" s="73">
        <v>-61560.530000000028</v>
      </c>
      <c r="BB264" s="73">
        <v>-67934.909999999974</v>
      </c>
      <c r="BC264" s="73">
        <v>-45195.659999999945</v>
      </c>
      <c r="BD264" s="73">
        <v>23324.00999999998</v>
      </c>
      <c r="BE264" s="73">
        <v>208663.18999999989</v>
      </c>
      <c r="BF264" s="73">
        <v>-160936.12999999998</v>
      </c>
      <c r="BG264" s="73">
        <v>12162.000000000058</v>
      </c>
      <c r="BH264" s="73">
        <v>40870.600000000035</v>
      </c>
      <c r="BI264" s="73">
        <v>40046.810000000027</v>
      </c>
      <c r="BJ264" s="71">
        <v>19.852689938150629</v>
      </c>
      <c r="BK264" s="71">
        <v>16.530099990159844</v>
      </c>
      <c r="BL264" s="71">
        <v>15.16242135279456</v>
      </c>
      <c r="BM264" s="71">
        <v>16.089718804680452</v>
      </c>
      <c r="BN264" s="71">
        <v>6.2318366360715043</v>
      </c>
      <c r="BO264" s="71">
        <v>15.650728055419101</v>
      </c>
      <c r="BP264" s="71">
        <v>18.955048652332795</v>
      </c>
      <c r="BQ264" s="71">
        <v>21.019321682126279</v>
      </c>
      <c r="BR264" s="72">
        <v>12.243093640651056</v>
      </c>
      <c r="BS264" s="72">
        <v>12.289520058930945</v>
      </c>
      <c r="BT264" s="71">
        <v>15.328840863469402</v>
      </c>
      <c r="BU264" s="71">
        <v>12.243150457077729</v>
      </c>
      <c r="BV264" s="71">
        <v>12.608435588752002</v>
      </c>
      <c r="BW264" s="71">
        <v>13.083325758675635</v>
      </c>
      <c r="BX264" s="75">
        <v>10177</v>
      </c>
      <c r="BY264" s="75">
        <v>10663</v>
      </c>
      <c r="BZ264" s="75">
        <v>9234</v>
      </c>
      <c r="CA264" s="75">
        <v>9457</v>
      </c>
      <c r="CB264" s="75">
        <v>10204</v>
      </c>
      <c r="CC264" s="75">
        <v>9383</v>
      </c>
      <c r="CD264" s="75">
        <v>7004</v>
      </c>
      <c r="CE264" s="75">
        <v>7708</v>
      </c>
      <c r="CF264" s="75">
        <v>10609</v>
      </c>
      <c r="CG264" s="75">
        <v>8897</v>
      </c>
      <c r="CH264" s="75">
        <v>9226</v>
      </c>
      <c r="CI264" s="75">
        <v>9453</v>
      </c>
      <c r="CJ264" s="75">
        <v>5292</v>
      </c>
      <c r="CK264" s="75">
        <v>58189</v>
      </c>
      <c r="CL264" s="73">
        <v>530113.27</v>
      </c>
      <c r="CM264" s="73">
        <v>535525.15</v>
      </c>
      <c r="CN264" s="73">
        <v>513643.96000000008</v>
      </c>
      <c r="CO264" s="73">
        <v>631714.81999999995</v>
      </c>
      <c r="CP264" s="73">
        <v>516925.84</v>
      </c>
      <c r="CQ264" s="73">
        <v>501280.59000000014</v>
      </c>
      <c r="CR264" s="73">
        <v>398027.8</v>
      </c>
      <c r="CS264" s="73">
        <v>761391.33000000007</v>
      </c>
      <c r="CT264" s="73">
        <v>618448.92999999982</v>
      </c>
      <c r="CU264" s="73">
        <v>673519.13999999978</v>
      </c>
      <c r="CV264" s="73">
        <v>580319.09</v>
      </c>
      <c r="CW264" s="73">
        <v>566198.01</v>
      </c>
      <c r="CX264" s="73">
        <v>566390.15000000014</v>
      </c>
      <c r="CY264" s="77"/>
      <c r="CZ264" s="4">
        <v>864</v>
      </c>
      <c r="DA264" s="76" t="str">
        <f t="shared" si="14"/>
        <v>L864</v>
      </c>
      <c r="DB264" s="71">
        <v>0.82747830421663338</v>
      </c>
      <c r="DC264" s="71">
        <v>0.61772441822927182</v>
      </c>
      <c r="DD264" s="71">
        <v>0.30313576805512921</v>
      </c>
      <c r="DE264" s="71">
        <v>0.40234373581025834</v>
      </c>
      <c r="DF264" s="71">
        <v>0.98368975843311168</v>
      </c>
      <c r="DG264" s="71">
        <v>0.39541132135587398</v>
      </c>
      <c r="DH264" s="71">
        <v>1.0514254555382998</v>
      </c>
      <c r="DI264" s="71">
        <v>0.29547248862321096</v>
      </c>
      <c r="DJ264" s="71">
        <v>0.19988353751062624</v>
      </c>
      <c r="DK264" s="71">
        <v>0.11874268912517301</v>
      </c>
      <c r="DL264" s="71">
        <v>0.47661181171209782</v>
      </c>
      <c r="DM264" s="71">
        <v>0.26247428503666881</v>
      </c>
      <c r="DN264" s="72">
        <v>0.37614037724138788</v>
      </c>
      <c r="DO264" s="71">
        <v>0.35533061121151038</v>
      </c>
      <c r="DQ264" s="71"/>
      <c r="DR264" s="71"/>
      <c r="DS264" s="71"/>
      <c r="DT264" s="71"/>
      <c r="DU264" s="71"/>
      <c r="DV264" s="71"/>
      <c r="DW264" s="71"/>
      <c r="DX264" s="71"/>
      <c r="DY264" s="71"/>
      <c r="DZ264" s="71"/>
      <c r="EA264" s="71"/>
      <c r="EB264" s="71"/>
      <c r="EC264" s="71"/>
      <c r="ED264" s="71"/>
    </row>
    <row r="265" spans="1:134">
      <c r="A265" s="4">
        <v>863</v>
      </c>
      <c r="B265" s="46" t="s">
        <v>2467</v>
      </c>
      <c r="C265" s="65" t="str">
        <f t="shared" si="13"/>
        <v>L863</v>
      </c>
      <c r="D265" s="69">
        <v>93120.849999999991</v>
      </c>
      <c r="E265" s="68">
        <v>1226628.51</v>
      </c>
      <c r="F265" s="69">
        <v>3775.8700000000099</v>
      </c>
      <c r="G265" s="69">
        <v>-125962.2799999998</v>
      </c>
      <c r="H265" s="70">
        <v>73.502504702024112</v>
      </c>
      <c r="I265" s="70">
        <v>-9.3126672849812806</v>
      </c>
      <c r="J265" s="69">
        <v>173501.36999999994</v>
      </c>
      <c r="K265" s="69">
        <v>170288.47999999992</v>
      </c>
      <c r="L265" s="69">
        <v>161490.18999999997</v>
      </c>
      <c r="M265" s="69">
        <v>167608.78999999995</v>
      </c>
      <c r="N265" s="69">
        <v>218202.76000000004</v>
      </c>
      <c r="O265" s="69">
        <v>228698.15999999992</v>
      </c>
      <c r="P265" s="69">
        <v>128710.74000000002</v>
      </c>
      <c r="Q265" s="69">
        <v>143859.57999999999</v>
      </c>
      <c r="R265" s="69">
        <v>322854.51000000007</v>
      </c>
      <c r="S265" s="69">
        <v>161709.47000000003</v>
      </c>
      <c r="T265" s="69">
        <v>181715.43</v>
      </c>
      <c r="U265" s="69">
        <v>194657.92999999993</v>
      </c>
      <c r="V265" s="69">
        <v>93120.849999999991</v>
      </c>
      <c r="W265" s="70">
        <v>83.59839919821718</v>
      </c>
      <c r="X265" s="70">
        <v>81.727581278598677</v>
      </c>
      <c r="Y265" s="70">
        <v>81.506110215532487</v>
      </c>
      <c r="Z265" s="71">
        <v>69.279541180536427</v>
      </c>
      <c r="AA265" s="71">
        <v>92.255297451395109</v>
      </c>
      <c r="AB265" s="71">
        <v>91.329540178422249</v>
      </c>
      <c r="AC265" s="71">
        <v>69.322495984154884</v>
      </c>
      <c r="AD265" s="71">
        <v>64.767999188025001</v>
      </c>
      <c r="AE265" s="71">
        <v>70.852395675315336</v>
      </c>
      <c r="AF265" s="71">
        <v>76.583805505385428</v>
      </c>
      <c r="AG265" s="71">
        <v>70.16929265720664</v>
      </c>
      <c r="AH265" s="71">
        <v>86.313698416491221</v>
      </c>
      <c r="AI265" s="71">
        <v>84.868119590994084</v>
      </c>
      <c r="AJ265" s="71">
        <v>-10.170489369706248</v>
      </c>
      <c r="AK265" s="71">
        <v>-21.972239024501793</v>
      </c>
      <c r="AL265" s="71">
        <v>-20.566475609647515</v>
      </c>
      <c r="AM265" s="71">
        <v>-33.691694576542005</v>
      </c>
      <c r="AN265" s="71">
        <v>-34.446642780751446</v>
      </c>
      <c r="AO265" s="71">
        <v>-29.97994262840389</v>
      </c>
      <c r="AP265" s="71">
        <v>-28.558723409286213</v>
      </c>
      <c r="AQ265" s="71">
        <v>-17.170435712647237</v>
      </c>
      <c r="AR265" s="71">
        <v>38.813507421141225</v>
      </c>
      <c r="AS265" s="71">
        <v>-46.695678297821374</v>
      </c>
      <c r="AT265" s="71">
        <v>-8.5097672760630303</v>
      </c>
      <c r="AU265" s="71">
        <v>11.339785458432349</v>
      </c>
      <c r="AV265" s="72">
        <v>4.2261691703328053</v>
      </c>
      <c r="AW265" s="73">
        <v>-19643.810000000056</v>
      </c>
      <c r="AX265" s="73">
        <v>-47952.410000000033</v>
      </c>
      <c r="AY265" s="73">
        <v>-41812.120000000024</v>
      </c>
      <c r="AZ265" s="73">
        <v>-85163.149999999965</v>
      </c>
      <c r="BA265" s="73">
        <v>-114643.59999999995</v>
      </c>
      <c r="BB265" s="73">
        <v>-91094.880000000063</v>
      </c>
      <c r="BC265" s="73">
        <v>-51452.249999999913</v>
      </c>
      <c r="BD265" s="73">
        <v>-29821.860000000044</v>
      </c>
      <c r="BE265" s="73">
        <v>90273.030000000086</v>
      </c>
      <c r="BF265" s="73">
        <v>-141660.80999999994</v>
      </c>
      <c r="BG265" s="73">
        <v>-16901.870000000054</v>
      </c>
      <c r="BH265" s="73">
        <v>19825.609999999928</v>
      </c>
      <c r="BI265" s="73">
        <v>3775.8700000000099</v>
      </c>
      <c r="BJ265" s="71">
        <v>16.577767600979573</v>
      </c>
      <c r="BK265" s="71">
        <v>16.505043513859967</v>
      </c>
      <c r="BL265" s="71">
        <v>13.882593681328146</v>
      </c>
      <c r="BM265" s="71">
        <v>13.512504710301783</v>
      </c>
      <c r="BN265" s="71">
        <v>4.5487086752154928</v>
      </c>
      <c r="BO265" s="71">
        <v>11.012952891755475</v>
      </c>
      <c r="BP265" s="71">
        <v>14.623333624232457</v>
      </c>
      <c r="BQ265" s="71">
        <v>11.539172815498315</v>
      </c>
      <c r="BR265" s="72">
        <v>13.473668203520429</v>
      </c>
      <c r="BS265" s="72">
        <v>9.2055817959454789</v>
      </c>
      <c r="BT265" s="71">
        <v>15.841487602011998</v>
      </c>
      <c r="BU265" s="71">
        <v>11.605730005687667</v>
      </c>
      <c r="BV265" s="71">
        <v>11.320723413262318</v>
      </c>
      <c r="BW265" s="71">
        <v>11.245210365556016</v>
      </c>
      <c r="BX265" s="75">
        <v>4429</v>
      </c>
      <c r="BY265" s="75">
        <v>4539</v>
      </c>
      <c r="BZ265" s="75">
        <v>3996</v>
      </c>
      <c r="CA265" s="75">
        <v>4145</v>
      </c>
      <c r="CB265" s="75">
        <v>4736</v>
      </c>
      <c r="CC265" s="75">
        <v>4852</v>
      </c>
      <c r="CD265" s="75">
        <v>3307</v>
      </c>
      <c r="CE265" s="75">
        <v>3924</v>
      </c>
      <c r="CF265" s="75">
        <v>5675</v>
      </c>
      <c r="CG265" s="75">
        <v>4387</v>
      </c>
      <c r="CH265" s="75">
        <v>4540</v>
      </c>
      <c r="CI265" s="75">
        <v>4596</v>
      </c>
      <c r="CJ265" s="75">
        <v>2410</v>
      </c>
      <c r="CK265" s="75">
        <v>28839</v>
      </c>
      <c r="CL265" s="73">
        <v>399386.32</v>
      </c>
      <c r="CM265" s="73">
        <v>476320.73</v>
      </c>
      <c r="CN265" s="73">
        <v>470157.58</v>
      </c>
      <c r="CO265" s="73">
        <v>532307.97999999986</v>
      </c>
      <c r="CP265" s="73">
        <v>517601.82000000007</v>
      </c>
      <c r="CQ265" s="73">
        <v>519531.36000000016</v>
      </c>
      <c r="CR265" s="73">
        <v>482651.43000000017</v>
      </c>
      <c r="CS265" s="73">
        <v>590015.79</v>
      </c>
      <c r="CT265" s="73">
        <v>611837.30000000005</v>
      </c>
      <c r="CU265" s="73">
        <v>598995.30000000005</v>
      </c>
      <c r="CV265" s="73">
        <v>602435.00999999989</v>
      </c>
      <c r="CW265" s="73">
        <v>505926.50000000012</v>
      </c>
      <c r="CX265" s="73">
        <v>528495.44000000018</v>
      </c>
      <c r="CY265" s="77"/>
      <c r="CZ265" s="4">
        <v>863</v>
      </c>
      <c r="DA265" s="76" t="str">
        <f t="shared" si="14"/>
        <v>L863</v>
      </c>
      <c r="DB265" s="71">
        <v>2.0491747314186064</v>
      </c>
      <c r="DC265" s="71">
        <v>3.0881602884212414</v>
      </c>
      <c r="DD265" s="71">
        <v>1.3835456590727615</v>
      </c>
      <c r="DE265" s="71">
        <v>1.1050760404013364</v>
      </c>
      <c r="DF265" s="71">
        <v>1.5753675442058221</v>
      </c>
      <c r="DG265" s="71">
        <v>0.22624548350310467</v>
      </c>
      <c r="DH265" s="71">
        <v>0.37601985658173831</v>
      </c>
      <c r="DI265" s="71">
        <v>0.65264727200114214</v>
      </c>
      <c r="DJ265" s="71">
        <v>0.28896565108606131</v>
      </c>
      <c r="DK265" s="71">
        <v>0.29065287121443689</v>
      </c>
      <c r="DL265" s="71">
        <v>0.27693118314222781</v>
      </c>
      <c r="DM265" s="71">
        <v>0.13116154279894032</v>
      </c>
      <c r="DN265" s="71">
        <v>1.1749757410137888E-2</v>
      </c>
      <c r="DO265" s="71">
        <v>0.29133064830024458</v>
      </c>
      <c r="DQ265" s="71"/>
      <c r="DR265" s="71"/>
      <c r="DS265" s="71"/>
      <c r="DT265" s="71"/>
      <c r="DU265" s="71"/>
      <c r="DV265" s="71"/>
      <c r="DW265" s="71"/>
      <c r="DX265" s="71"/>
      <c r="DY265" s="71"/>
      <c r="DZ265" s="71"/>
      <c r="EA265" s="71"/>
      <c r="EB265" s="71"/>
      <c r="EC265" s="71"/>
      <c r="ED265" s="71"/>
    </row>
    <row r="266" spans="1:134">
      <c r="A266" s="4">
        <v>835</v>
      </c>
      <c r="B266" s="46" t="s">
        <v>2474</v>
      </c>
      <c r="C266" s="65" t="str">
        <f t="shared" si="13"/>
        <v>L835</v>
      </c>
      <c r="D266" s="69">
        <v>238119.5</v>
      </c>
      <c r="E266" s="68">
        <v>3080151.3800000008</v>
      </c>
      <c r="F266" s="69">
        <v>18826.120000000024</v>
      </c>
      <c r="G266" s="69">
        <v>-128001.07999999821</v>
      </c>
      <c r="H266" s="70">
        <v>76.571542526160655</v>
      </c>
      <c r="I266" s="70">
        <v>-3.9898689852164382</v>
      </c>
      <c r="J266" s="69">
        <v>406284.94999999995</v>
      </c>
      <c r="K266" s="69">
        <v>386580.12999999989</v>
      </c>
      <c r="L266" s="69">
        <v>374623.31999999995</v>
      </c>
      <c r="M266" s="69">
        <v>494217.26</v>
      </c>
      <c r="N266" s="69">
        <v>670383.96000000008</v>
      </c>
      <c r="O266" s="69">
        <v>653381.27</v>
      </c>
      <c r="P266" s="69">
        <v>342032.82000000007</v>
      </c>
      <c r="Q266" s="69">
        <v>361975.33</v>
      </c>
      <c r="R266" s="69">
        <v>934380.72</v>
      </c>
      <c r="S266" s="69">
        <v>357591.76999999996</v>
      </c>
      <c r="T266" s="69">
        <v>416759.38</v>
      </c>
      <c r="U266" s="69">
        <v>429291.85999999993</v>
      </c>
      <c r="V266" s="69">
        <v>238119.5</v>
      </c>
      <c r="W266" s="70">
        <v>84.705099810759322</v>
      </c>
      <c r="X266" s="70">
        <v>81.005226113540616</v>
      </c>
      <c r="Y266" s="70">
        <v>82.493786695366197</v>
      </c>
      <c r="Z266" s="71">
        <v>90.998145022854885</v>
      </c>
      <c r="AA266" s="71">
        <v>112.88489773152257</v>
      </c>
      <c r="AB266" s="71">
        <v>107.37406710148004</v>
      </c>
      <c r="AC266" s="71">
        <v>78.558187487956005</v>
      </c>
      <c r="AD266" s="71">
        <v>73.347075391908334</v>
      </c>
      <c r="AE266" s="71">
        <v>79.058680045458345</v>
      </c>
      <c r="AF266" s="71">
        <v>65.196754029052045</v>
      </c>
      <c r="AG266" s="71">
        <v>75.653495799923178</v>
      </c>
      <c r="AH266" s="71">
        <v>79.922683418878023</v>
      </c>
      <c r="AI266" s="71">
        <v>86.492966688979394</v>
      </c>
      <c r="AJ266" s="71">
        <v>-12.634225561669544</v>
      </c>
      <c r="AK266" s="71">
        <v>-24.477164049501155</v>
      </c>
      <c r="AL266" s="71">
        <v>-26.862397726963906</v>
      </c>
      <c r="AM266" s="71">
        <v>-25.774326810022629</v>
      </c>
      <c r="AN266" s="71">
        <v>-20.750366346225601</v>
      </c>
      <c r="AO266" s="71">
        <v>-19.446473408770114</v>
      </c>
      <c r="AP266" s="71">
        <v>-21.019184261880795</v>
      </c>
      <c r="AQ266" s="71">
        <v>-5.191148849118898</v>
      </c>
      <c r="AR266" s="71">
        <v>95.439485309200549</v>
      </c>
      <c r="AS266" s="71">
        <v>-58.624753502973668</v>
      </c>
      <c r="AT266" s="71">
        <v>-0.10502458859176222</v>
      </c>
      <c r="AU266" s="71">
        <v>3.5807254547449929</v>
      </c>
      <c r="AV266" s="72">
        <v>8.584901194919814</v>
      </c>
      <c r="AW266" s="73">
        <v>-58754.079999999958</v>
      </c>
      <c r="AX266" s="73">
        <v>-125291.71000000008</v>
      </c>
      <c r="AY266" s="73">
        <v>-137593.79999999987</v>
      </c>
      <c r="AZ266" s="73">
        <v>-171613.36</v>
      </c>
      <c r="BA266" s="73">
        <v>-175530.31000000006</v>
      </c>
      <c r="BB266" s="73">
        <v>-142455.22999999986</v>
      </c>
      <c r="BC266" s="73">
        <v>-91025.279999999853</v>
      </c>
      <c r="BD266" s="73">
        <v>-19819.540000000037</v>
      </c>
      <c r="BE266" s="73">
        <v>456288.62999999983</v>
      </c>
      <c r="BF266" s="73">
        <v>-506673.22000000015</v>
      </c>
      <c r="BG266" s="73">
        <v>-438.15999999991618</v>
      </c>
      <c r="BH266" s="73">
        <v>14840.369999999937</v>
      </c>
      <c r="BI266" s="73">
        <v>18826.120000000024</v>
      </c>
      <c r="BJ266" s="71">
        <v>17.050429636838494</v>
      </c>
      <c r="BK266" s="71">
        <v>16.275714418295173</v>
      </c>
      <c r="BL266" s="71">
        <v>16.525316447857641</v>
      </c>
      <c r="BM266" s="71">
        <v>15.595557781757563</v>
      </c>
      <c r="BN266" s="71">
        <v>4.6448859221582204</v>
      </c>
      <c r="BO266" s="71">
        <v>17.071105374525548</v>
      </c>
      <c r="BP266" s="71">
        <v>21.288506205632984</v>
      </c>
      <c r="BQ266" s="71">
        <v>22.227765575837552</v>
      </c>
      <c r="BR266" s="72">
        <v>15.212119139012263</v>
      </c>
      <c r="BS266" s="72">
        <v>15.400113684329373</v>
      </c>
      <c r="BT266" s="71">
        <v>16.258982849700093</v>
      </c>
      <c r="BU266" s="71">
        <v>16.833705756553435</v>
      </c>
      <c r="BV266" s="71">
        <v>14.628952050233959</v>
      </c>
      <c r="BW266" s="71">
        <v>15.489044825514661</v>
      </c>
      <c r="BX266" s="75">
        <v>7574</v>
      </c>
      <c r="BY266" s="75">
        <v>7906</v>
      </c>
      <c r="BZ266" s="75">
        <v>7307</v>
      </c>
      <c r="CA266" s="75">
        <v>8615</v>
      </c>
      <c r="CB266" s="75">
        <v>9447</v>
      </c>
      <c r="CC266" s="75">
        <v>10248</v>
      </c>
      <c r="CD266" s="75">
        <v>6302</v>
      </c>
      <c r="CE266" s="75">
        <v>6884</v>
      </c>
      <c r="CF266" s="75">
        <v>12244</v>
      </c>
      <c r="CG266" s="75">
        <v>7210</v>
      </c>
      <c r="CH266" s="75">
        <v>7957</v>
      </c>
      <c r="CI266" s="75">
        <v>7953</v>
      </c>
      <c r="CJ266" s="75">
        <v>4087</v>
      </c>
      <c r="CK266" s="75">
        <v>52637</v>
      </c>
      <c r="CL266" s="73">
        <v>715676.13000000012</v>
      </c>
      <c r="CM266" s="73">
        <v>666152.7100000002</v>
      </c>
      <c r="CN266" s="73">
        <v>741578.92000000016</v>
      </c>
      <c r="CO266" s="73">
        <v>914669.05</v>
      </c>
      <c r="CP266" s="73">
        <v>843345.48</v>
      </c>
      <c r="CQ266" s="73">
        <v>747134.99000000011</v>
      </c>
      <c r="CR266" s="73">
        <v>745427.23999999987</v>
      </c>
      <c r="CS266" s="73">
        <v>1198820.3499999999</v>
      </c>
      <c r="CT266" s="73">
        <v>1012776.9900000001</v>
      </c>
      <c r="CU266" s="73">
        <v>997119.53999999992</v>
      </c>
      <c r="CV266" s="73">
        <v>932017.44</v>
      </c>
      <c r="CW266" s="73">
        <v>864825.17000000027</v>
      </c>
      <c r="CX266" s="73">
        <v>848392.83</v>
      </c>
      <c r="CY266" s="77"/>
      <c r="CZ266" s="4">
        <v>835</v>
      </c>
      <c r="DA266" s="76" t="str">
        <f t="shared" si="14"/>
        <v>L835</v>
      </c>
      <c r="DB266" s="71">
        <v>2.0686332045002089</v>
      </c>
      <c r="DC266" s="71">
        <v>2.4820960178453344</v>
      </c>
      <c r="DD266" s="71">
        <v>1.5327543425658765</v>
      </c>
      <c r="DE266" s="71">
        <v>1.2292760389183717</v>
      </c>
      <c r="DF266" s="71">
        <v>1.8178287812364549</v>
      </c>
      <c r="DG266" s="71">
        <v>0.86529025653838876</v>
      </c>
      <c r="DH266" s="71">
        <v>0.9089676568884878</v>
      </c>
      <c r="DI266" s="71">
        <v>0.48987119539421631</v>
      </c>
      <c r="DJ266" s="71">
        <v>0.44496444226378651</v>
      </c>
      <c r="DK266" s="71">
        <v>0.17644416173788194</v>
      </c>
      <c r="DL266" s="71">
        <v>0.6877847272797073</v>
      </c>
      <c r="DM266" s="71">
        <v>0.38531554823151298</v>
      </c>
      <c r="DN266" s="71">
        <v>0.27302163344034658</v>
      </c>
      <c r="DO266" s="71">
        <v>0.48141331920269886</v>
      </c>
      <c r="DQ266" s="71"/>
      <c r="DR266" s="71"/>
      <c r="DS266" s="71"/>
      <c r="DT266" s="71"/>
      <c r="DU266" s="71"/>
      <c r="DV266" s="71"/>
      <c r="DW266" s="71"/>
      <c r="DX266" s="71"/>
      <c r="DY266" s="71"/>
      <c r="DZ266" s="71"/>
      <c r="EA266" s="71"/>
      <c r="EB266" s="71"/>
      <c r="EC266" s="71"/>
      <c r="ED266" s="71"/>
    </row>
    <row r="267" spans="1:134">
      <c r="A267" s="4">
        <v>297</v>
      </c>
      <c r="B267" s="46" t="s">
        <v>2482</v>
      </c>
      <c r="C267" s="65" t="str">
        <f t="shared" si="13"/>
        <v>L297</v>
      </c>
      <c r="D267" s="69">
        <v>425058.50999999995</v>
      </c>
      <c r="E267" s="68">
        <v>4906737.0100000007</v>
      </c>
      <c r="F267" s="69">
        <v>93263.539999999979</v>
      </c>
      <c r="G267" s="69">
        <v>585368.22999999858</v>
      </c>
      <c r="H267" s="70">
        <v>90.179536995394145</v>
      </c>
      <c r="I267" s="70">
        <v>13.545898528937816</v>
      </c>
      <c r="J267" s="69">
        <v>674976.19999999984</v>
      </c>
      <c r="K267" s="69">
        <v>607799.22</v>
      </c>
      <c r="L267" s="69">
        <v>619572.52</v>
      </c>
      <c r="M267" s="69">
        <v>779634.62000000011</v>
      </c>
      <c r="N267" s="69">
        <v>1121057.75</v>
      </c>
      <c r="O267" s="69">
        <v>1078996.93</v>
      </c>
      <c r="P267" s="69">
        <v>651949.99</v>
      </c>
      <c r="Q267" s="69">
        <v>557838.18000000017</v>
      </c>
      <c r="R267" s="69">
        <v>1354904.73</v>
      </c>
      <c r="S267" s="69">
        <v>570057.4800000001</v>
      </c>
      <c r="T267" s="69">
        <v>670352.43000000005</v>
      </c>
      <c r="U267" s="69">
        <v>676575.69000000006</v>
      </c>
      <c r="V267" s="69">
        <v>425058.50999999995</v>
      </c>
      <c r="W267" s="70">
        <v>110.08183341492339</v>
      </c>
      <c r="X267" s="70">
        <v>100.49951481143098</v>
      </c>
      <c r="Y267" s="70">
        <v>99.828904262846066</v>
      </c>
      <c r="Z267" s="71">
        <v>97.000663761892881</v>
      </c>
      <c r="AA267" s="71">
        <v>101.77396435761779</v>
      </c>
      <c r="AB267" s="71">
        <v>83.627557852821681</v>
      </c>
      <c r="AC267" s="71">
        <v>88.079841973831321</v>
      </c>
      <c r="AD267" s="71">
        <v>80.821424323864832</v>
      </c>
      <c r="AE267" s="71">
        <v>96.767314695187025</v>
      </c>
      <c r="AF267" s="71">
        <v>77.508807773639987</v>
      </c>
      <c r="AG267" s="71">
        <v>94.525894639367607</v>
      </c>
      <c r="AH267" s="71">
        <v>92.215318653407408</v>
      </c>
      <c r="AI267" s="71">
        <v>98.352731059166913</v>
      </c>
      <c r="AJ267" s="71">
        <v>16.552436934058612</v>
      </c>
      <c r="AK267" s="71">
        <v>11.254552830256848</v>
      </c>
      <c r="AL267" s="71">
        <v>2.7452268032330363</v>
      </c>
      <c r="AM267" s="71">
        <v>4.559871306408203</v>
      </c>
      <c r="AN267" s="71">
        <v>7.0295783009348467</v>
      </c>
      <c r="AO267" s="71">
        <v>-6.871519582860552</v>
      </c>
      <c r="AP267" s="71">
        <v>-8.4304238422094677</v>
      </c>
      <c r="AQ267" s="71">
        <v>2.5642356034527358</v>
      </c>
      <c r="AR267" s="71">
        <v>114.54945357933397</v>
      </c>
      <c r="AS267" s="71">
        <v>-43.052154291602463</v>
      </c>
      <c r="AT267" s="71">
        <v>25.590490491521976</v>
      </c>
      <c r="AU267" s="71">
        <v>19.236955112387943</v>
      </c>
      <c r="AV267" s="72">
        <v>28.108786579856826</v>
      </c>
      <c r="AW267" s="73">
        <v>95858.149999999907</v>
      </c>
      <c r="AX267" s="73">
        <v>61485.199999999837</v>
      </c>
      <c r="AY267" s="73">
        <v>16554.220000000088</v>
      </c>
      <c r="AZ267" s="73">
        <v>33999.980000000214</v>
      </c>
      <c r="BA267" s="73">
        <v>73659.760000000242</v>
      </c>
      <c r="BB267" s="73">
        <v>-63858.810000000056</v>
      </c>
      <c r="BC267" s="73">
        <v>-60022.280000000028</v>
      </c>
      <c r="BD267" s="73">
        <v>13946.660000000033</v>
      </c>
      <c r="BE267" s="73">
        <v>723393.11</v>
      </c>
      <c r="BF267" s="73">
        <v>-430959.27999999991</v>
      </c>
      <c r="BG267" s="73">
        <v>136591.93000000017</v>
      </c>
      <c r="BH267" s="73">
        <v>109154.54999999993</v>
      </c>
      <c r="BI267" s="73">
        <v>93263.539999999979</v>
      </c>
      <c r="BJ267" s="71">
        <v>17.729919355342673</v>
      </c>
      <c r="BK267" s="71">
        <v>12.918844759287399</v>
      </c>
      <c r="BL267" s="71">
        <v>13.209082088420896</v>
      </c>
      <c r="BM267" s="71">
        <v>13.890175354935376</v>
      </c>
      <c r="BN267" s="71">
        <v>4.072371526349583</v>
      </c>
      <c r="BO267" s="71">
        <v>12.162783417651971</v>
      </c>
      <c r="BP267" s="71">
        <v>19.833923100106794</v>
      </c>
      <c r="BQ267" s="71">
        <v>21.850863323245598</v>
      </c>
      <c r="BR267" s="72">
        <v>15.391290337563458</v>
      </c>
      <c r="BS267" s="72">
        <v>12.339579371905234</v>
      </c>
      <c r="BT267" s="71">
        <v>15.547951000133374</v>
      </c>
      <c r="BU267" s="71">
        <v>15.973516276322727</v>
      </c>
      <c r="BV267" s="71">
        <v>-436.16580052275924</v>
      </c>
      <c r="BW267" s="71">
        <v>-24.816004039042486</v>
      </c>
      <c r="BX267" s="75">
        <v>17172</v>
      </c>
      <c r="BY267" s="75">
        <v>14873</v>
      </c>
      <c r="BZ267" s="75">
        <v>15194</v>
      </c>
      <c r="CA267" s="75">
        <v>17371</v>
      </c>
      <c r="CB267" s="75">
        <v>21567</v>
      </c>
      <c r="CC267" s="75">
        <v>22384</v>
      </c>
      <c r="CD267" s="75">
        <v>15830</v>
      </c>
      <c r="CE267" s="75">
        <v>14738</v>
      </c>
      <c r="CF267" s="75">
        <v>21787</v>
      </c>
      <c r="CG267" s="75">
        <v>14249</v>
      </c>
      <c r="CH267" s="75">
        <v>16017</v>
      </c>
      <c r="CI267" s="75">
        <v>16686</v>
      </c>
      <c r="CJ267" s="75">
        <v>9934</v>
      </c>
      <c r="CK267" s="75">
        <v>109241</v>
      </c>
      <c r="CL267" s="73">
        <v>1255841.79</v>
      </c>
      <c r="CM267" s="73">
        <v>1354660.33</v>
      </c>
      <c r="CN267" s="73">
        <v>1318229.6399999999</v>
      </c>
      <c r="CO267" s="73">
        <v>1440266.52</v>
      </c>
      <c r="CP267" s="73">
        <v>1395637.24</v>
      </c>
      <c r="CQ267" s="73">
        <v>1301755.1600000004</v>
      </c>
      <c r="CR267" s="73">
        <v>946095.70000000019</v>
      </c>
      <c r="CS267" s="73">
        <v>1772124.51</v>
      </c>
      <c r="CT267" s="73">
        <v>1402746.3499999999</v>
      </c>
      <c r="CU267" s="73">
        <v>1416991.9699999997</v>
      </c>
      <c r="CV267" s="73">
        <v>1341378.19</v>
      </c>
      <c r="CW267" s="73">
        <v>1338226.9200000004</v>
      </c>
      <c r="CX267" s="73">
        <v>1397440.0999999999</v>
      </c>
      <c r="CY267" s="77"/>
      <c r="CZ267" s="4">
        <v>297</v>
      </c>
      <c r="DA267" s="76" t="str">
        <f t="shared" si="14"/>
        <v>L297</v>
      </c>
      <c r="DB267" s="71">
        <v>0.65482586192521064</v>
      </c>
      <c r="DC267" s="71">
        <v>1.846890986894971</v>
      </c>
      <c r="DD267" s="71">
        <v>0.44828679166428492</v>
      </c>
      <c r="DE267" s="71">
        <v>0.25710553914269418</v>
      </c>
      <c r="DF267" s="71">
        <v>0.76585728820224874</v>
      </c>
      <c r="DG267" s="71">
        <v>0.37400345391814693</v>
      </c>
      <c r="DH267" s="71">
        <v>0.39975333007144248</v>
      </c>
      <c r="DI267" s="71">
        <v>0.34402824939227589</v>
      </c>
      <c r="DJ267" s="71">
        <v>0.15585085582651029</v>
      </c>
      <c r="DK267" s="71">
        <v>0.12121559767625742</v>
      </c>
      <c r="DL267" s="71">
        <v>0.26643001561935375</v>
      </c>
      <c r="DM267" s="71">
        <v>0.14787544629224797</v>
      </c>
      <c r="DN267" s="71">
        <v>0.14765812394148209</v>
      </c>
      <c r="DO267" s="71">
        <v>0.21968109210949863</v>
      </c>
      <c r="DQ267" s="71"/>
      <c r="DR267" s="71"/>
      <c r="DS267" s="71"/>
      <c r="DT267" s="71"/>
      <c r="DU267" s="71"/>
      <c r="DV267" s="71"/>
      <c r="DW267" s="71"/>
      <c r="DX267" s="71"/>
      <c r="DY267" s="71"/>
      <c r="DZ267" s="71"/>
      <c r="EA267" s="71"/>
      <c r="EB267" s="71"/>
      <c r="EC267" s="71"/>
      <c r="ED267" s="71"/>
    </row>
    <row r="268" spans="1:134">
      <c r="A268" s="4">
        <v>312</v>
      </c>
      <c r="B268" s="46" t="s">
        <v>2490</v>
      </c>
      <c r="C268" s="65" t="str">
        <f t="shared" si="13"/>
        <v>L312</v>
      </c>
      <c r="D268" s="69">
        <v>436168.24000000005</v>
      </c>
      <c r="E268" s="68">
        <v>4564221.84</v>
      </c>
      <c r="F268" s="69">
        <v>76620.950000000128</v>
      </c>
      <c r="G268" s="69">
        <v>774655.24000000022</v>
      </c>
      <c r="H268" s="70">
        <v>97.973827147794708</v>
      </c>
      <c r="I268" s="70">
        <v>20.441789834225375</v>
      </c>
      <c r="J268" s="69">
        <v>697795.54999999993</v>
      </c>
      <c r="K268" s="69">
        <v>544116.47</v>
      </c>
      <c r="L268" s="69">
        <v>567849.30000000016</v>
      </c>
      <c r="M268" s="69">
        <v>725924.71999999962</v>
      </c>
      <c r="N268" s="69">
        <v>1009829.6899999998</v>
      </c>
      <c r="O268" s="69">
        <v>1124711.3799999999</v>
      </c>
      <c r="P268" s="69">
        <v>580654.87</v>
      </c>
      <c r="Q268" s="69">
        <v>514125.32999999996</v>
      </c>
      <c r="R268" s="69">
        <v>1214144.3199999998</v>
      </c>
      <c r="S268" s="69">
        <v>555415.98</v>
      </c>
      <c r="T268" s="69">
        <v>583691.5</v>
      </c>
      <c r="U268" s="69">
        <v>680021.60000000009</v>
      </c>
      <c r="V268" s="69">
        <v>436168.24000000005</v>
      </c>
      <c r="W268" s="70">
        <v>121.66740024719071</v>
      </c>
      <c r="X268" s="70">
        <v>96.014980650496611</v>
      </c>
      <c r="Y268" s="70">
        <v>94.50636730465439</v>
      </c>
      <c r="Z268" s="71">
        <v>98.470518568515871</v>
      </c>
      <c r="AA268" s="71">
        <v>108.58500124529289</v>
      </c>
      <c r="AB268" s="71">
        <v>110.28541561080097</v>
      </c>
      <c r="AC268" s="71">
        <v>97.776129754384655</v>
      </c>
      <c r="AD268" s="71">
        <v>91.086591247401373</v>
      </c>
      <c r="AE268" s="71">
        <v>104.34114312904777</v>
      </c>
      <c r="AF268" s="71">
        <v>99.788489344087125</v>
      </c>
      <c r="AG268" s="71">
        <v>93.013164599694534</v>
      </c>
      <c r="AH268" s="71">
        <v>95.912328896218256</v>
      </c>
      <c r="AI268" s="71">
        <v>98.334973214337552</v>
      </c>
      <c r="AJ268" s="71">
        <v>19.329850708136064</v>
      </c>
      <c r="AK268" s="71">
        <v>-3.0546810815591741</v>
      </c>
      <c r="AL268" s="71">
        <v>-17.869578349546565</v>
      </c>
      <c r="AM268" s="71">
        <v>-10.502669990838653</v>
      </c>
      <c r="AN268" s="71">
        <v>-3.4869157843540499</v>
      </c>
      <c r="AO268" s="71">
        <v>6.0510602731005392</v>
      </c>
      <c r="AP268" s="71">
        <v>2.5188583063193271</v>
      </c>
      <c r="AQ268" s="71">
        <v>15.284107732971597</v>
      </c>
      <c r="AR268" s="71">
        <v>122.97588499426153</v>
      </c>
      <c r="AS268" s="71">
        <v>-34.446998087002669</v>
      </c>
      <c r="AT268" s="71">
        <v>21.685529866268837</v>
      </c>
      <c r="AU268" s="71">
        <v>24.500658367862862</v>
      </c>
      <c r="AV268" s="72">
        <v>21.310395636690838</v>
      </c>
      <c r="AW268" s="73">
        <v>113033.60999999999</v>
      </c>
      <c r="AX268" s="73">
        <v>-17144.739999999991</v>
      </c>
      <c r="AY268" s="73">
        <v>-123550.16999999958</v>
      </c>
      <c r="AZ268" s="73">
        <v>-85188.550000000396</v>
      </c>
      <c r="BA268" s="73">
        <v>-36472.089999999851</v>
      </c>
      <c r="BB268" s="73">
        <v>75206.079999999842</v>
      </c>
      <c r="BC268" s="73">
        <v>14266.520000000019</v>
      </c>
      <c r="BD268" s="73">
        <v>68161.580000000016</v>
      </c>
      <c r="BE268" s="73">
        <v>669626.09999999986</v>
      </c>
      <c r="BF268" s="73">
        <v>-291861.73999999976</v>
      </c>
      <c r="BG268" s="73">
        <v>104019.43000000005</v>
      </c>
      <c r="BH268" s="73">
        <v>133822.40000000002</v>
      </c>
      <c r="BI268" s="73">
        <v>76620.950000000128</v>
      </c>
      <c r="BJ268" s="71">
        <v>25.455434547888249</v>
      </c>
      <c r="BK268" s="71">
        <v>19.603630707459374</v>
      </c>
      <c r="BL268" s="71">
        <v>17.356941017611195</v>
      </c>
      <c r="BM268" s="71">
        <v>19.330520048112998</v>
      </c>
      <c r="BN268" s="71">
        <v>9.1011814838422964</v>
      </c>
      <c r="BO268" s="71">
        <v>15.211593514128648</v>
      </c>
      <c r="BP268" s="71">
        <v>28.780194266383464</v>
      </c>
      <c r="BQ268" s="71">
        <v>28.942368916820822</v>
      </c>
      <c r="BR268" s="72">
        <v>23.081991610007098</v>
      </c>
      <c r="BS268" s="72">
        <v>20.251084324899765</v>
      </c>
      <c r="BT268" s="71">
        <v>21.438428020434216</v>
      </c>
      <c r="BU268" s="71">
        <v>21.110215664077973</v>
      </c>
      <c r="BV268" s="71">
        <v>20.998142490639712</v>
      </c>
      <c r="BW268" s="71">
        <v>21.927312137075351</v>
      </c>
      <c r="BX268" s="75">
        <v>15958</v>
      </c>
      <c r="BY268" s="75">
        <v>12110</v>
      </c>
      <c r="BZ268" s="75">
        <v>12467</v>
      </c>
      <c r="CA268" s="75">
        <v>14662</v>
      </c>
      <c r="CB268" s="75">
        <v>18239</v>
      </c>
      <c r="CC268" s="75">
        <v>22093</v>
      </c>
      <c r="CD268" s="75">
        <v>13608</v>
      </c>
      <c r="CE268" s="75">
        <v>12638</v>
      </c>
      <c r="CF268" s="75">
        <v>20561</v>
      </c>
      <c r="CG268" s="75">
        <v>12816</v>
      </c>
      <c r="CH268" s="75">
        <v>13508</v>
      </c>
      <c r="CI268" s="75">
        <v>16033</v>
      </c>
      <c r="CJ268" s="75">
        <v>10194</v>
      </c>
      <c r="CK268" s="75">
        <v>99358</v>
      </c>
      <c r="CL268" s="73">
        <v>964140.74999999977</v>
      </c>
      <c r="CM268" s="73">
        <v>1047191.5399999998</v>
      </c>
      <c r="CN268" s="73">
        <v>1058806.7699999996</v>
      </c>
      <c r="CO268" s="73">
        <v>1106781.5299999998</v>
      </c>
      <c r="CP268" s="73">
        <v>1107101.8599999996</v>
      </c>
      <c r="CQ268" s="73">
        <v>788043.23999999964</v>
      </c>
      <c r="CR268" s="73">
        <v>949437.37000000011</v>
      </c>
      <c r="CS268" s="73">
        <v>1139435.3899999999</v>
      </c>
      <c r="CT268" s="73">
        <v>902582.2999999997</v>
      </c>
      <c r="CU268" s="73">
        <v>1010256.4599999998</v>
      </c>
      <c r="CV268" s="73">
        <v>977916.5399999998</v>
      </c>
      <c r="CW268" s="73">
        <v>1000060.0399999997</v>
      </c>
      <c r="CX268" s="73">
        <v>1057272.1800000002</v>
      </c>
      <c r="CY268" s="77"/>
      <c r="CZ268" s="4">
        <v>312</v>
      </c>
      <c r="DA268" s="76" t="str">
        <f t="shared" si="14"/>
        <v>L312</v>
      </c>
      <c r="DB268" s="71">
        <v>1.8119913667801795</v>
      </c>
      <c r="DC268" s="71">
        <v>1.8589469838969519</v>
      </c>
      <c r="DD268" s="71">
        <v>0.77036596841498339</v>
      </c>
      <c r="DE268" s="71">
        <v>1.5277796274783964</v>
      </c>
      <c r="DF268" s="71">
        <v>1.0523749218056937</v>
      </c>
      <c r="DG268" s="71">
        <v>0.6078474420384522</v>
      </c>
      <c r="DH268" s="71">
        <v>0.40719538103879205</v>
      </c>
      <c r="DI268" s="71">
        <v>0.66384550014561983</v>
      </c>
      <c r="DJ268" s="71">
        <v>0.34932395792988336</v>
      </c>
      <c r="DK268" s="71">
        <v>0.82618076208830771</v>
      </c>
      <c r="DL268" s="71">
        <v>0.39752705760763901</v>
      </c>
      <c r="DM268" s="71">
        <v>0.24467301090348781</v>
      </c>
      <c r="DN268" s="71">
        <v>5.0258917582702893E-2</v>
      </c>
      <c r="DO268" s="71">
        <v>0.4113983177281364</v>
      </c>
      <c r="DQ268" s="71"/>
      <c r="DR268" s="71"/>
      <c r="DS268" s="71"/>
      <c r="DT268" s="71"/>
      <c r="DU268" s="71"/>
      <c r="DV268" s="71"/>
      <c r="DW268" s="71"/>
      <c r="DX268" s="71"/>
      <c r="DY268" s="71"/>
      <c r="DZ268" s="71"/>
      <c r="EA268" s="71"/>
      <c r="EB268" s="71"/>
      <c r="EC268" s="71"/>
      <c r="ED268" s="71"/>
    </row>
    <row r="269" spans="1:134">
      <c r="A269" s="4">
        <v>299</v>
      </c>
      <c r="B269" s="46" t="s">
        <v>2498</v>
      </c>
      <c r="C269" s="65" t="str">
        <f t="shared" si="13"/>
        <v>L299</v>
      </c>
      <c r="D269" s="69">
        <v>153117.27999999997</v>
      </c>
      <c r="E269" s="68">
        <v>2085472.1500000006</v>
      </c>
      <c r="F269" s="69">
        <v>-24244.639999999985</v>
      </c>
      <c r="G269" s="69">
        <v>-153537.08999999869</v>
      </c>
      <c r="H269" s="70">
        <v>77.298770501398678</v>
      </c>
      <c r="I269" s="70">
        <v>-6.857367413097359</v>
      </c>
      <c r="J269" s="69">
        <v>316113.27999999991</v>
      </c>
      <c r="K269" s="69">
        <v>272567.70999999985</v>
      </c>
      <c r="L269" s="69">
        <v>269725.08999999991</v>
      </c>
      <c r="M269" s="69">
        <v>317146.29999999987</v>
      </c>
      <c r="N269" s="69">
        <v>455303.00999999989</v>
      </c>
      <c r="O269" s="69">
        <v>565035.57999999996</v>
      </c>
      <c r="P269" s="69">
        <v>220550.49999999997</v>
      </c>
      <c r="Q269" s="69">
        <v>220214.15</v>
      </c>
      <c r="R269" s="69">
        <v>664789.21999999986</v>
      </c>
      <c r="S269" s="69">
        <v>257633.11</v>
      </c>
      <c r="T269" s="69">
        <v>285073.93999999994</v>
      </c>
      <c r="U269" s="69">
        <v>284093.94999999984</v>
      </c>
      <c r="V269" s="69">
        <v>153117.27999999997</v>
      </c>
      <c r="W269" s="70">
        <v>104.31218625534116</v>
      </c>
      <c r="X269" s="70">
        <v>91.604993087759183</v>
      </c>
      <c r="Y269" s="70">
        <v>89.963540971796007</v>
      </c>
      <c r="Z269" s="71">
        <v>102.18054209828</v>
      </c>
      <c r="AA269" s="71">
        <v>120.16393599028474</v>
      </c>
      <c r="AB269" s="71">
        <v>82.846691233215481</v>
      </c>
      <c r="AC269" s="71">
        <v>56.189397241970255</v>
      </c>
      <c r="AD269" s="71">
        <v>63.721340166623094</v>
      </c>
      <c r="AE269" s="71">
        <v>93.388658881950448</v>
      </c>
      <c r="AF269" s="71">
        <v>77.771253063509818</v>
      </c>
      <c r="AG269" s="71">
        <v>86.822740286143087</v>
      </c>
      <c r="AH269" s="71">
        <v>75.713225443855791</v>
      </c>
      <c r="AI269" s="71">
        <v>71.835923011503198</v>
      </c>
      <c r="AJ269" s="71">
        <v>-40.098933606844135</v>
      </c>
      <c r="AK269" s="71">
        <v>-34.374394468266622</v>
      </c>
      <c r="AL269" s="71">
        <v>-50.456763780500054</v>
      </c>
      <c r="AM269" s="71">
        <v>-35.464381366226171</v>
      </c>
      <c r="AN269" s="71">
        <v>-36.122305573044379</v>
      </c>
      <c r="AO269" s="71">
        <v>-38.735084057273703</v>
      </c>
      <c r="AP269" s="71">
        <v>-49.97010349008265</v>
      </c>
      <c r="AQ269" s="71">
        <v>-17.802087685352852</v>
      </c>
      <c r="AR269" s="71">
        <v>136.3689289569007</v>
      </c>
      <c r="AS269" s="71">
        <v>-51.645171397057425</v>
      </c>
      <c r="AT269" s="71">
        <v>10.91438144386454</v>
      </c>
      <c r="AU269" s="71">
        <v>0.80211952235165196</v>
      </c>
      <c r="AV269" s="72">
        <v>-13.669585895326342</v>
      </c>
      <c r="AW269" s="73">
        <v>-211612.35000000009</v>
      </c>
      <c r="AX269" s="73">
        <v>-142769.73000000021</v>
      </c>
      <c r="AY269" s="73">
        <v>-274698.5500000001</v>
      </c>
      <c r="AZ269" s="73">
        <v>-174282.0100000003</v>
      </c>
      <c r="BA269" s="73">
        <v>-256380.40999999992</v>
      </c>
      <c r="BB269" s="73">
        <v>-349075.28000000014</v>
      </c>
      <c r="BC269" s="73">
        <v>-220286.91000000006</v>
      </c>
      <c r="BD269" s="73">
        <v>-47693.080000000162</v>
      </c>
      <c r="BE269" s="73">
        <v>383538.53999999986</v>
      </c>
      <c r="BF269" s="73">
        <v>-275163.95999999996</v>
      </c>
      <c r="BG269" s="73">
        <v>28052.319999999949</v>
      </c>
      <c r="BH269" s="73">
        <v>2260.6399999998393</v>
      </c>
      <c r="BI269" s="73">
        <v>-24244.639999999985</v>
      </c>
      <c r="BJ269" s="71">
        <v>11.104827027720759</v>
      </c>
      <c r="BK269" s="71">
        <v>6.5845329254846074</v>
      </c>
      <c r="BL269" s="71">
        <v>0.87670516809748067</v>
      </c>
      <c r="BM269" s="71">
        <v>7.3928695184544111</v>
      </c>
      <c r="BN269" s="71">
        <v>-3.150238677191382</v>
      </c>
      <c r="BO269" s="71">
        <v>2.7796349142497574</v>
      </c>
      <c r="BP269" s="71">
        <v>13.57011202592</v>
      </c>
      <c r="BQ269" s="71">
        <v>18.939410189677535</v>
      </c>
      <c r="BR269" s="72">
        <v>11.080102772838055</v>
      </c>
      <c r="BS269" s="72">
        <v>7.9138792442372061</v>
      </c>
      <c r="BT269" s="71">
        <v>12.343963020316293</v>
      </c>
      <c r="BU269" s="71">
        <v>14.141649296665907</v>
      </c>
      <c r="BV269" s="71">
        <v>12.045972981609367</v>
      </c>
      <c r="BW269" s="71">
        <v>10.827070713947293</v>
      </c>
      <c r="BX269" s="75">
        <v>5893</v>
      </c>
      <c r="BY269" s="75">
        <v>5199</v>
      </c>
      <c r="BZ269" s="75">
        <v>5299</v>
      </c>
      <c r="CA269" s="75">
        <v>5858</v>
      </c>
      <c r="CB269" s="75">
        <v>7415</v>
      </c>
      <c r="CC269" s="75">
        <v>9584</v>
      </c>
      <c r="CD269" s="75">
        <v>4916</v>
      </c>
      <c r="CE269" s="75">
        <v>5049</v>
      </c>
      <c r="CF269" s="75">
        <v>9953</v>
      </c>
      <c r="CG269" s="75">
        <v>5592</v>
      </c>
      <c r="CH269" s="75">
        <v>5921</v>
      </c>
      <c r="CI269" s="75">
        <v>6035</v>
      </c>
      <c r="CJ269" s="75">
        <v>3470</v>
      </c>
      <c r="CK269" s="75">
        <v>40936</v>
      </c>
      <c r="CL269" s="73">
        <v>1138034.7900000003</v>
      </c>
      <c r="CM269" s="73">
        <v>1085727.120000001</v>
      </c>
      <c r="CN269" s="73">
        <v>1058538.3999999999</v>
      </c>
      <c r="CO269" s="73">
        <v>1064410.1000000001</v>
      </c>
      <c r="CP269" s="73">
        <v>1133796.8100000003</v>
      </c>
      <c r="CQ269" s="73">
        <v>918200.66000000027</v>
      </c>
      <c r="CR269" s="73">
        <v>982952.08000000007</v>
      </c>
      <c r="CS269" s="73">
        <v>1225538.0999999999</v>
      </c>
      <c r="CT269" s="73">
        <v>930137.71999999986</v>
      </c>
      <c r="CU269" s="73">
        <v>1099022.4300000002</v>
      </c>
      <c r="CV269" s="73">
        <v>1101478.8300000003</v>
      </c>
      <c r="CW269" s="73">
        <v>1093828.32</v>
      </c>
      <c r="CX269" s="73">
        <v>1097123.3600000001</v>
      </c>
      <c r="CY269" s="77"/>
      <c r="CZ269" s="4">
        <v>299</v>
      </c>
      <c r="DA269" s="76" t="str">
        <f t="shared" si="14"/>
        <v>L299</v>
      </c>
      <c r="DB269" s="71">
        <v>1.2665831516755048</v>
      </c>
      <c r="DC269" s="71">
        <v>1.4725267786386935</v>
      </c>
      <c r="DD269" s="71">
        <v>0.37904427083893655</v>
      </c>
      <c r="DE269" s="71">
        <v>0.85392037784087471</v>
      </c>
      <c r="DF269" s="71">
        <v>1.0970446317870557</v>
      </c>
      <c r="DG269" s="71">
        <v>0.44802775109848691</v>
      </c>
      <c r="DH269" s="71">
        <v>0.85741780712230775</v>
      </c>
      <c r="DI269" s="71">
        <v>0.94705844055387001</v>
      </c>
      <c r="DJ269" s="71">
        <v>0.39572658676838995</v>
      </c>
      <c r="DK269" s="71">
        <v>0.63264531077332509</v>
      </c>
      <c r="DL269" s="71">
        <v>0.3409402058886935</v>
      </c>
      <c r="DM269" s="71">
        <v>0.14981619309933669</v>
      </c>
      <c r="DN269" s="71">
        <v>0.17177553392954542</v>
      </c>
      <c r="DO269" s="71">
        <v>0.47396151696254707</v>
      </c>
      <c r="DQ269" s="71"/>
      <c r="DR269" s="71"/>
      <c r="DS269" s="71"/>
      <c r="DT269" s="71"/>
      <c r="DU269" s="71"/>
      <c r="DV269" s="71"/>
      <c r="DW269" s="71"/>
      <c r="DX269" s="71"/>
      <c r="DY269" s="71"/>
      <c r="DZ269" s="71"/>
      <c r="EA269" s="71"/>
      <c r="EB269" s="71"/>
      <c r="EC269" s="71"/>
      <c r="ED269" s="71"/>
    </row>
    <row r="270" spans="1:134">
      <c r="A270" s="4">
        <v>927</v>
      </c>
      <c r="B270" s="46" t="s">
        <v>2506</v>
      </c>
      <c r="C270" s="65" t="str">
        <f t="shared" si="13"/>
        <v>L927</v>
      </c>
      <c r="D270" s="69">
        <v>157745.72999999998</v>
      </c>
      <c r="E270" s="68">
        <v>2120927.9699999997</v>
      </c>
      <c r="F270" s="69">
        <v>23157.059999999969</v>
      </c>
      <c r="G270" s="69">
        <v>364618.97</v>
      </c>
      <c r="H270" s="70">
        <v>97.377794468762886</v>
      </c>
      <c r="I270" s="70">
        <v>20.760525055670719</v>
      </c>
      <c r="J270" s="69">
        <v>251352.15000000002</v>
      </c>
      <c r="K270" s="69">
        <v>297794.44</v>
      </c>
      <c r="L270" s="69">
        <v>265480.65999999997</v>
      </c>
      <c r="M270" s="69">
        <v>298584.28999999998</v>
      </c>
      <c r="N270" s="69">
        <v>435205.02999999991</v>
      </c>
      <c r="O270" s="69">
        <v>323191.82</v>
      </c>
      <c r="P270" s="69">
        <v>183624.23</v>
      </c>
      <c r="Q270" s="69">
        <v>245034.3</v>
      </c>
      <c r="R270" s="69">
        <v>589212.42999999993</v>
      </c>
      <c r="S270" s="69">
        <v>299587.12</v>
      </c>
      <c r="T270" s="69">
        <v>338669.82999999996</v>
      </c>
      <c r="U270" s="69">
        <v>307054.32999999996</v>
      </c>
      <c r="V270" s="69">
        <v>157745.72999999998</v>
      </c>
      <c r="W270" s="70">
        <v>97.567750907280129</v>
      </c>
      <c r="X270" s="70">
        <v>110.00463435496386</v>
      </c>
      <c r="Y270" s="70">
        <v>97.738019530097404</v>
      </c>
      <c r="Z270" s="71">
        <v>89.19351387562196</v>
      </c>
      <c r="AA270" s="71">
        <v>104.97684500968374</v>
      </c>
      <c r="AB270" s="71">
        <v>104.51532980857246</v>
      </c>
      <c r="AC270" s="71">
        <v>81.635585381195114</v>
      </c>
      <c r="AD270" s="71">
        <v>89.580849374088416</v>
      </c>
      <c r="AE270" s="71">
        <v>111.63076041055709</v>
      </c>
      <c r="AF270" s="71">
        <v>100.52740365987023</v>
      </c>
      <c r="AG270" s="71">
        <v>97.092641707164404</v>
      </c>
      <c r="AH270" s="71">
        <v>89.529842114884701</v>
      </c>
      <c r="AI270" s="71">
        <v>97.396343436693627</v>
      </c>
      <c r="AJ270" s="71">
        <v>17.608238074282802</v>
      </c>
      <c r="AK270" s="71">
        <v>-2.2063776227725818</v>
      </c>
      <c r="AL270" s="71">
        <v>-9.388072703979077</v>
      </c>
      <c r="AM270" s="71">
        <v>-12.090572907850927</v>
      </c>
      <c r="AN270" s="71">
        <v>-4.4051663753716053</v>
      </c>
      <c r="AO270" s="71">
        <v>-2.5182919312631391</v>
      </c>
      <c r="AP270" s="71">
        <v>-16.24129304919094</v>
      </c>
      <c r="AQ270" s="71">
        <v>15.777777662278702</v>
      </c>
      <c r="AR270" s="71">
        <v>118.63934167940124</v>
      </c>
      <c r="AS270" s="71">
        <v>-23.680712430928807</v>
      </c>
      <c r="AT270" s="71">
        <v>29.386195964082408</v>
      </c>
      <c r="AU270" s="71">
        <v>14.974815796691598</v>
      </c>
      <c r="AV270" s="72">
        <v>17.205801944547016</v>
      </c>
      <c r="AW270" s="73">
        <v>37632.300000000134</v>
      </c>
      <c r="AX270" s="73">
        <v>-6718.7099999999045</v>
      </c>
      <c r="AY270" s="73">
        <v>-27505.780000000086</v>
      </c>
      <c r="AZ270" s="73">
        <v>-41065.619999999995</v>
      </c>
      <c r="BA270" s="73">
        <v>-20047.969999999972</v>
      </c>
      <c r="BB270" s="73">
        <v>-2437.9099999999162</v>
      </c>
      <c r="BC270" s="73">
        <v>-35605.789999999979</v>
      </c>
      <c r="BD270" s="73">
        <v>33392.389999999985</v>
      </c>
      <c r="BE270" s="73">
        <v>319721.8499999998</v>
      </c>
      <c r="BF270" s="73">
        <v>-92957.319999999832</v>
      </c>
      <c r="BG270" s="73">
        <v>76918.699999999983</v>
      </c>
      <c r="BH270" s="73">
        <v>39992.080000000016</v>
      </c>
      <c r="BI270" s="73">
        <v>23157.059999999969</v>
      </c>
      <c r="BJ270" s="71">
        <v>18.535018936760196</v>
      </c>
      <c r="BK270" s="71">
        <v>15.807038886217548</v>
      </c>
      <c r="BL270" s="71">
        <v>14.430336723086683</v>
      </c>
      <c r="BM270" s="71">
        <v>16.340876433050052</v>
      </c>
      <c r="BN270" s="71">
        <v>4.2777632269312384</v>
      </c>
      <c r="BO270" s="71">
        <v>14.431953258477805</v>
      </c>
      <c r="BP270" s="71">
        <v>17.859138565671927</v>
      </c>
      <c r="BQ270" s="71">
        <v>18.632273202787726</v>
      </c>
      <c r="BR270" s="72">
        <v>13.772513047048035</v>
      </c>
      <c r="BS270" s="72">
        <v>13.9273812641222</v>
      </c>
      <c r="BT270" s="71">
        <v>15.84218575957042</v>
      </c>
      <c r="BU270" s="71">
        <v>15.770572916316102</v>
      </c>
      <c r="BV270" s="71">
        <v>11.798214995420848</v>
      </c>
      <c r="BW270" s="71">
        <v>13.759494317843178</v>
      </c>
      <c r="BX270" s="75">
        <v>8003</v>
      </c>
      <c r="BY270" s="75">
        <v>10678</v>
      </c>
      <c r="BZ270" s="75">
        <v>9441</v>
      </c>
      <c r="CA270" s="75">
        <v>9994</v>
      </c>
      <c r="CB270" s="75">
        <v>11454</v>
      </c>
      <c r="CC270" s="75">
        <v>8256</v>
      </c>
      <c r="CD270" s="75">
        <v>5660</v>
      </c>
      <c r="CE270" s="75">
        <v>8304</v>
      </c>
      <c r="CF270" s="75">
        <v>13714</v>
      </c>
      <c r="CG270" s="75">
        <v>10893</v>
      </c>
      <c r="CH270" s="75">
        <v>10863</v>
      </c>
      <c r="CI270" s="75">
        <v>9808</v>
      </c>
      <c r="CJ270" s="75">
        <v>4479</v>
      </c>
      <c r="CK270" s="75">
        <v>63721</v>
      </c>
      <c r="CL270" s="73">
        <v>546898.4</v>
      </c>
      <c r="CM270" s="73">
        <v>515053.19999999995</v>
      </c>
      <c r="CN270" s="73">
        <v>529819.15</v>
      </c>
      <c r="CO270" s="73">
        <v>616295.79000000015</v>
      </c>
      <c r="CP270" s="73">
        <v>617239.12000000011</v>
      </c>
      <c r="CQ270" s="73">
        <v>597861.8600000001</v>
      </c>
      <c r="CR270" s="73">
        <v>575901.47</v>
      </c>
      <c r="CS270" s="73">
        <v>801843.1399999999</v>
      </c>
      <c r="CT270" s="73">
        <v>674675.67</v>
      </c>
      <c r="CU270" s="73">
        <v>647622.06000000006</v>
      </c>
      <c r="CV270" s="73">
        <v>615410.67999999993</v>
      </c>
      <c r="CW270" s="73">
        <v>641437.33000000007</v>
      </c>
      <c r="CX270" s="73">
        <v>633488.1100000001</v>
      </c>
      <c r="CY270" s="77"/>
      <c r="CZ270" s="4">
        <v>927</v>
      </c>
      <c r="DA270" s="76" t="str">
        <f t="shared" si="14"/>
        <v>L927</v>
      </c>
      <c r="DB270" s="71">
        <v>1.1174998752960172</v>
      </c>
      <c r="DC270" s="71">
        <v>1.7922326491796283</v>
      </c>
      <c r="DD270" s="71">
        <v>0.67410321595027223</v>
      </c>
      <c r="DE270" s="71">
        <v>0.84475154705712352</v>
      </c>
      <c r="DF270" s="71">
        <v>1.3163021381753075</v>
      </c>
      <c r="DG270" s="71">
        <v>0.25024293596363495</v>
      </c>
      <c r="DH270" s="71">
        <v>0.31961895705271143</v>
      </c>
      <c r="DI270" s="71">
        <v>0.39368985344217639</v>
      </c>
      <c r="DJ270" s="71">
        <v>0.27423103007538735</v>
      </c>
      <c r="DK270" s="71">
        <v>0.17071526918490765</v>
      </c>
      <c r="DL270" s="71">
        <v>6.8368872554123966E-2</v>
      </c>
      <c r="DM270" s="71">
        <v>6.7578572714078619E-2</v>
      </c>
      <c r="DN270" s="71">
        <v>0.24702861651704752</v>
      </c>
      <c r="DO270" s="71">
        <v>0.21223951686597359</v>
      </c>
      <c r="DQ270" s="71"/>
      <c r="DR270" s="71"/>
      <c r="DS270" s="71"/>
      <c r="DT270" s="71"/>
      <c r="DU270" s="71"/>
      <c r="DV270" s="71"/>
      <c r="DW270" s="71"/>
      <c r="DX270" s="71"/>
      <c r="DY270" s="71"/>
      <c r="DZ270" s="71"/>
      <c r="EA270" s="71"/>
      <c r="EB270" s="71"/>
      <c r="EC270" s="71"/>
      <c r="ED270" s="71"/>
    </row>
    <row r="271" spans="1:134">
      <c r="A271" s="4">
        <v>541</v>
      </c>
      <c r="B271" s="46" t="s">
        <v>2513</v>
      </c>
      <c r="C271" s="65" t="str">
        <f t="shared" si="13"/>
        <v>L541</v>
      </c>
      <c r="D271" s="69">
        <v>329678.17000000004</v>
      </c>
      <c r="E271" s="68">
        <v>3547848.13</v>
      </c>
      <c r="F271" s="69">
        <v>49781.350000000035</v>
      </c>
      <c r="G271" s="69">
        <v>342932.81000000006</v>
      </c>
      <c r="H271" s="70">
        <v>89.246517311586359</v>
      </c>
      <c r="I271" s="70">
        <v>10.700214381951278</v>
      </c>
      <c r="J271" s="69">
        <v>549713.48999999987</v>
      </c>
      <c r="K271" s="69">
        <v>471656.68000000005</v>
      </c>
      <c r="L271" s="69">
        <v>436861.72</v>
      </c>
      <c r="M271" s="69">
        <v>524662.8899999999</v>
      </c>
      <c r="N271" s="69">
        <v>681006.92999999982</v>
      </c>
      <c r="O271" s="69">
        <v>799965.80999999982</v>
      </c>
      <c r="P271" s="69">
        <v>482765.72999999986</v>
      </c>
      <c r="Q271" s="69">
        <v>481462.02999999985</v>
      </c>
      <c r="R271" s="69">
        <v>730656.97000000009</v>
      </c>
      <c r="S271" s="69">
        <v>453939.3299999999</v>
      </c>
      <c r="T271" s="69">
        <v>533390.68999999994</v>
      </c>
      <c r="U271" s="69">
        <v>535955.21000000008</v>
      </c>
      <c r="V271" s="69">
        <v>329678.17000000004</v>
      </c>
      <c r="W271" s="70">
        <v>113.05530802448176</v>
      </c>
      <c r="X271" s="70">
        <v>95.62307542279477</v>
      </c>
      <c r="Y271" s="70">
        <v>87.287994294169735</v>
      </c>
      <c r="Z271" s="71">
        <v>82.893738328616536</v>
      </c>
      <c r="AA271" s="71">
        <v>114.37802075199272</v>
      </c>
      <c r="AB271" s="71">
        <v>98.396283469623995</v>
      </c>
      <c r="AC271" s="71">
        <v>87.458435951360102</v>
      </c>
      <c r="AD271" s="71">
        <v>82.017924556327941</v>
      </c>
      <c r="AE271" s="71">
        <v>85.841076905294614</v>
      </c>
      <c r="AF271" s="71">
        <v>91.260448192314598</v>
      </c>
      <c r="AG271" s="71">
        <v>94.915259684275171</v>
      </c>
      <c r="AH271" s="71">
        <v>93.948863780830493</v>
      </c>
      <c r="AI271" s="71">
        <v>92.790070983982133</v>
      </c>
      <c r="AJ271" s="71">
        <v>5.9349786017365513</v>
      </c>
      <c r="AK271" s="71">
        <v>-2.438110822324091</v>
      </c>
      <c r="AL271" s="71">
        <v>-7.912891832411983</v>
      </c>
      <c r="AM271" s="71">
        <v>-10.491913710763113</v>
      </c>
      <c r="AN271" s="71">
        <v>2.6620356760963082</v>
      </c>
      <c r="AO271" s="71">
        <v>-5.1096463974541706</v>
      </c>
      <c r="AP271" s="71">
        <v>-6.6414293136592644</v>
      </c>
      <c r="AQ271" s="71">
        <v>5.8867260048573788</v>
      </c>
      <c r="AR271" s="71">
        <v>50.609862606115954</v>
      </c>
      <c r="AS271" s="71">
        <v>-25.163486057924047</v>
      </c>
      <c r="AT271" s="71">
        <v>26.458270199903811</v>
      </c>
      <c r="AU271" s="71">
        <v>21.886888020685635</v>
      </c>
      <c r="AV271" s="72">
        <v>17.78560756781733</v>
      </c>
      <c r="AW271" s="73">
        <v>30797.549999999756</v>
      </c>
      <c r="AX271" s="73">
        <v>-11786.889999999898</v>
      </c>
      <c r="AY271" s="73">
        <v>-37538.79999999993</v>
      </c>
      <c r="AZ271" s="73">
        <v>-61499.670000000042</v>
      </c>
      <c r="BA271" s="73">
        <v>17658.570000000065</v>
      </c>
      <c r="BB271" s="73">
        <v>-24505.470000000088</v>
      </c>
      <c r="BC271" s="73">
        <v>-34343.440000000002</v>
      </c>
      <c r="BD271" s="73">
        <v>26766.669999999867</v>
      </c>
      <c r="BE271" s="73">
        <v>245524.75000000017</v>
      </c>
      <c r="BF271" s="73">
        <v>-152635.33000000025</v>
      </c>
      <c r="BG271" s="73">
        <v>111598.82999999984</v>
      </c>
      <c r="BH271" s="73">
        <v>96239.980000000214</v>
      </c>
      <c r="BI271" s="73">
        <v>49781.350000000035</v>
      </c>
      <c r="BJ271" s="71">
        <v>22.8343377494799</v>
      </c>
      <c r="BK271" s="71">
        <v>18.234964721289217</v>
      </c>
      <c r="BL271" s="71">
        <v>15.867585677965742</v>
      </c>
      <c r="BM271" s="71">
        <v>16.799337631778496</v>
      </c>
      <c r="BN271" s="71">
        <v>7.0166245221823775</v>
      </c>
      <c r="BO271" s="71">
        <v>13.933113989933883</v>
      </c>
      <c r="BP271" s="71">
        <v>25.277815830688983</v>
      </c>
      <c r="BQ271" s="71">
        <v>23.721095364437776</v>
      </c>
      <c r="BR271" s="72">
        <v>19.829328690399734</v>
      </c>
      <c r="BS271" s="72">
        <v>18.047561681931629</v>
      </c>
      <c r="BT271" s="71">
        <v>19.905784780919163</v>
      </c>
      <c r="BU271" s="71">
        <v>19.410242929791217</v>
      </c>
      <c r="BV271" s="71">
        <v>18.947585436458809</v>
      </c>
      <c r="BW271" s="71">
        <v>19.320897668261651</v>
      </c>
      <c r="BX271" s="75">
        <v>17856</v>
      </c>
      <c r="BY271" s="75">
        <v>15566</v>
      </c>
      <c r="BZ271" s="75">
        <v>14329</v>
      </c>
      <c r="CA271" s="75">
        <v>15018</v>
      </c>
      <c r="CB271" s="75">
        <v>17386</v>
      </c>
      <c r="CC271" s="75">
        <v>20084</v>
      </c>
      <c r="CD271" s="75">
        <v>15255</v>
      </c>
      <c r="CE271" s="75">
        <v>16057</v>
      </c>
      <c r="CF271" s="75">
        <v>17743</v>
      </c>
      <c r="CG271" s="75">
        <v>14535</v>
      </c>
      <c r="CH271" s="75">
        <v>16070</v>
      </c>
      <c r="CI271" s="75">
        <v>16612</v>
      </c>
      <c r="CJ271" s="75">
        <v>9234</v>
      </c>
      <c r="CK271" s="75">
        <v>105506</v>
      </c>
      <c r="CL271" s="73">
        <v>832638.7699999999</v>
      </c>
      <c r="CM271" s="73">
        <v>932837.52000000014</v>
      </c>
      <c r="CN271" s="73">
        <v>756532.99000000011</v>
      </c>
      <c r="CO271" s="73">
        <v>864194.29999999993</v>
      </c>
      <c r="CP271" s="73">
        <v>871063.79</v>
      </c>
      <c r="CQ271" s="73">
        <v>813894.79000000027</v>
      </c>
      <c r="CR271" s="73">
        <v>944910.39999999967</v>
      </c>
      <c r="CS271" s="73">
        <v>1086700.9699999997</v>
      </c>
      <c r="CT271" s="73">
        <v>1091503.78</v>
      </c>
      <c r="CU271" s="73">
        <v>1054672.1400000001</v>
      </c>
      <c r="CV271" s="73">
        <v>975796.4800000001</v>
      </c>
      <c r="CW271" s="73">
        <v>1053501.7999999998</v>
      </c>
      <c r="CX271" s="73">
        <v>1041766.7700000001</v>
      </c>
      <c r="CY271" s="77"/>
      <c r="CZ271" s="4">
        <v>541</v>
      </c>
      <c r="DA271" s="76" t="str">
        <f t="shared" si="14"/>
        <v>L541</v>
      </c>
      <c r="DB271" s="71">
        <v>1.3229128379480715</v>
      </c>
      <c r="DC271" s="71">
        <v>1.2970765524335892</v>
      </c>
      <c r="DD271" s="71">
        <v>0.5774795304348358</v>
      </c>
      <c r="DE271" s="71">
        <v>0.55826197528554444</v>
      </c>
      <c r="DF271" s="71">
        <v>0.65716674492785698</v>
      </c>
      <c r="DG271" s="71">
        <v>0.31669538559600285</v>
      </c>
      <c r="DH271" s="71">
        <v>0.12123683398633618</v>
      </c>
      <c r="DI271" s="71">
        <v>0.47731661781794094</v>
      </c>
      <c r="DJ271" s="71">
        <v>0.16296837026002059</v>
      </c>
      <c r="DK271" s="71">
        <v>0.22363011782274236</v>
      </c>
      <c r="DL271" s="71">
        <v>0.17222707888577596</v>
      </c>
      <c r="DM271" s="71">
        <v>8.3089312406071314E-2</v>
      </c>
      <c r="DN271" s="71">
        <v>3.7453562554791063E-2</v>
      </c>
      <c r="DO271" s="71">
        <v>0.18508974914073986</v>
      </c>
      <c r="DQ271" s="71"/>
      <c r="DR271" s="71"/>
      <c r="DS271" s="71"/>
      <c r="DT271" s="71"/>
      <c r="DU271" s="71"/>
      <c r="DV271" s="71"/>
      <c r="DW271" s="71"/>
      <c r="DX271" s="71"/>
      <c r="DY271" s="71"/>
      <c r="DZ271" s="71"/>
      <c r="EA271" s="71"/>
      <c r="EB271" s="71"/>
      <c r="EC271" s="71"/>
      <c r="ED271" s="71"/>
    </row>
    <row r="272" spans="1:134">
      <c r="A272" s="4">
        <v>915</v>
      </c>
      <c r="B272" s="46" t="s">
        <v>2521</v>
      </c>
      <c r="C272" s="65" t="str">
        <f t="shared" si="13"/>
        <v>L915</v>
      </c>
      <c r="D272" s="69">
        <v>191819.17999999996</v>
      </c>
      <c r="E272" s="68">
        <v>2561245.7299999995</v>
      </c>
      <c r="F272" s="69">
        <v>-11139.250000000029</v>
      </c>
      <c r="G272" s="69">
        <v>-250509.97999999998</v>
      </c>
      <c r="H272" s="70">
        <v>75.944987043284726</v>
      </c>
      <c r="I272" s="70">
        <v>-8.909379257560035</v>
      </c>
      <c r="J272" s="69">
        <v>369137.98999999993</v>
      </c>
      <c r="K272" s="69">
        <v>360472.3299999999</v>
      </c>
      <c r="L272" s="69">
        <v>305093.62</v>
      </c>
      <c r="M272" s="69">
        <v>330239.28999999998</v>
      </c>
      <c r="N272" s="69">
        <v>470014.94000000006</v>
      </c>
      <c r="O272" s="69">
        <v>469217.57</v>
      </c>
      <c r="P272" s="69">
        <v>262478.67999999993</v>
      </c>
      <c r="Q272" s="69">
        <v>288349.78999999998</v>
      </c>
      <c r="R272" s="69">
        <v>825006.33000000007</v>
      </c>
      <c r="S272" s="69">
        <v>297852.14999999997</v>
      </c>
      <c r="T272" s="69">
        <v>343292.78</v>
      </c>
      <c r="U272" s="69">
        <v>352446.82</v>
      </c>
      <c r="V272" s="69">
        <v>191819.17999999996</v>
      </c>
      <c r="W272" s="70">
        <v>94.209239605278725</v>
      </c>
      <c r="X272" s="70">
        <v>100.52101237398774</v>
      </c>
      <c r="Y272" s="70">
        <v>88.754965676535562</v>
      </c>
      <c r="Z272" s="71">
        <v>91.062485693212793</v>
      </c>
      <c r="AA272" s="71">
        <v>100.62663631238635</v>
      </c>
      <c r="AB272" s="71">
        <v>100.69721756493568</v>
      </c>
      <c r="AC272" s="71">
        <v>65.094945179974545</v>
      </c>
      <c r="AD272" s="71">
        <v>77.076739087392639</v>
      </c>
      <c r="AE272" s="71">
        <v>83.280429131613005</v>
      </c>
      <c r="AF272" s="71">
        <v>62.837035669250682</v>
      </c>
      <c r="AG272" s="71">
        <v>76.994654697963313</v>
      </c>
      <c r="AH272" s="71">
        <v>80.323502274679782</v>
      </c>
      <c r="AI272" s="71">
        <v>78.014643690221462</v>
      </c>
      <c r="AJ272" s="71">
        <v>-16.196420550146229</v>
      </c>
      <c r="AK272" s="71">
        <v>-19.445857136619193</v>
      </c>
      <c r="AL272" s="71">
        <v>-49.076558944172589</v>
      </c>
      <c r="AM272" s="71">
        <v>-38.924728172011733</v>
      </c>
      <c r="AN272" s="71">
        <v>-50.310768775171688</v>
      </c>
      <c r="AO272" s="71">
        <v>-38.52976780384477</v>
      </c>
      <c r="AP272" s="71">
        <v>-46.168355295728027</v>
      </c>
      <c r="AQ272" s="71">
        <v>0.38630740214042891</v>
      </c>
      <c r="AR272" s="71">
        <v>92.741218164213635</v>
      </c>
      <c r="AS272" s="71">
        <v>-58.850781993210077</v>
      </c>
      <c r="AT272" s="71">
        <v>-1.0876780949057085</v>
      </c>
      <c r="AU272" s="71">
        <v>5.2001771927838281</v>
      </c>
      <c r="AV272" s="72">
        <v>-5.4884391843196827</v>
      </c>
      <c r="AW272" s="73">
        <v>-71341.990000000107</v>
      </c>
      <c r="AX272" s="73">
        <v>-87018.410000000091</v>
      </c>
      <c r="AY272" s="73">
        <v>-294028.53999999992</v>
      </c>
      <c r="AZ272" s="73">
        <v>-210469.37999999995</v>
      </c>
      <c r="BA272" s="73">
        <v>-475894.12</v>
      </c>
      <c r="BB272" s="73">
        <v>-282778.04999999964</v>
      </c>
      <c r="BC272" s="73">
        <v>-225113.11000000004</v>
      </c>
      <c r="BD272" s="73">
        <v>1109.6299999999464</v>
      </c>
      <c r="BE272" s="73">
        <v>396967.98000000016</v>
      </c>
      <c r="BF272" s="73">
        <v>-425982.13999999984</v>
      </c>
      <c r="BG272" s="73">
        <v>-3774.9799999999814</v>
      </c>
      <c r="BH272" s="73">
        <v>17421.890000000014</v>
      </c>
      <c r="BI272" s="73">
        <v>-11139.250000000029</v>
      </c>
      <c r="BJ272" s="71">
        <v>10.618524736508066</v>
      </c>
      <c r="BK272" s="71">
        <v>8.5947954863119147</v>
      </c>
      <c r="BL272" s="71">
        <v>13.058331615043802</v>
      </c>
      <c r="BM272" s="71">
        <v>10.726655442160004</v>
      </c>
      <c r="BN272" s="71">
        <v>1.0828948901780544</v>
      </c>
      <c r="BO272" s="71">
        <v>6.7888455694677141</v>
      </c>
      <c r="BP272" s="71">
        <v>15.072388457205818</v>
      </c>
      <c r="BQ272" s="71">
        <v>11.737854956118831</v>
      </c>
      <c r="BR272" s="72">
        <v>10.80069505826377</v>
      </c>
      <c r="BS272" s="72">
        <v>9.3604849478480805</v>
      </c>
      <c r="BT272" s="71">
        <v>7.3946763861546732</v>
      </c>
      <c r="BU272" s="71">
        <v>14.653613369979094</v>
      </c>
      <c r="BV272" s="71">
        <v>10.602589483560305</v>
      </c>
      <c r="BW272" s="71">
        <v>9.6741905748147179</v>
      </c>
      <c r="BX272" s="75">
        <v>7120</v>
      </c>
      <c r="BY272" s="75">
        <v>6917</v>
      </c>
      <c r="BZ272" s="75">
        <v>6426</v>
      </c>
      <c r="CA272" s="75">
        <v>6785</v>
      </c>
      <c r="CB272" s="75">
        <v>8182</v>
      </c>
      <c r="CC272" s="75">
        <v>8104</v>
      </c>
      <c r="CD272" s="75">
        <v>5534</v>
      </c>
      <c r="CE272" s="75">
        <v>5854</v>
      </c>
      <c r="CF272" s="75">
        <v>10472</v>
      </c>
      <c r="CG272" s="75">
        <v>6274</v>
      </c>
      <c r="CH272" s="75">
        <v>6852</v>
      </c>
      <c r="CI272" s="75">
        <v>7116</v>
      </c>
      <c r="CJ272" s="75">
        <v>3778</v>
      </c>
      <c r="CK272" s="75">
        <v>45880</v>
      </c>
      <c r="CL272" s="73">
        <v>937670.53999999992</v>
      </c>
      <c r="CM272" s="73">
        <v>877985.95000000007</v>
      </c>
      <c r="CN272" s="73">
        <v>777472.9500000003</v>
      </c>
      <c r="CO272" s="73">
        <v>880976.79000000015</v>
      </c>
      <c r="CP272" s="73">
        <v>813155.89000000013</v>
      </c>
      <c r="CQ272" s="73">
        <v>687327.18000000017</v>
      </c>
      <c r="CR272" s="73">
        <v>667710.05000000028</v>
      </c>
      <c r="CS272" s="73">
        <v>1027925.05</v>
      </c>
      <c r="CT272" s="73">
        <v>858608.11000000022</v>
      </c>
      <c r="CU272" s="73">
        <v>877221.12</v>
      </c>
      <c r="CV272" s="73">
        <v>838795.08999999985</v>
      </c>
      <c r="CW272" s="73">
        <v>843902.9099999998</v>
      </c>
      <c r="CX272" s="73">
        <v>835427.11</v>
      </c>
      <c r="CY272" s="77"/>
      <c r="CZ272" s="4">
        <v>915</v>
      </c>
      <c r="DA272" s="76" t="str">
        <f t="shared" si="14"/>
        <v>L915</v>
      </c>
      <c r="DB272" s="71">
        <v>2.0857816950524342</v>
      </c>
      <c r="DC272" s="71">
        <v>2.8866264680940104</v>
      </c>
      <c r="DD272" s="71">
        <v>0.7868104127237121</v>
      </c>
      <c r="DE272" s="71">
        <v>0.69478476203771289</v>
      </c>
      <c r="DF272" s="71">
        <v>0.62753321417962382</v>
      </c>
      <c r="DG272" s="71">
        <v>0.7138659964985492</v>
      </c>
      <c r="DH272" s="71">
        <v>0.37160747199597477</v>
      </c>
      <c r="DI272" s="71">
        <v>0.26832124571636062</v>
      </c>
      <c r="DJ272" s="71">
        <v>0.13336780018047889</v>
      </c>
      <c r="DK272" s="71">
        <v>0.18250816390090502</v>
      </c>
      <c r="DL272" s="71">
        <v>0.16530124437357466</v>
      </c>
      <c r="DM272" s="71">
        <v>0.26260633915684739</v>
      </c>
      <c r="DN272" s="71">
        <v>0.76279963488805969</v>
      </c>
      <c r="DO272" s="71">
        <v>0.24748546507580749</v>
      </c>
      <c r="DQ272" s="71"/>
      <c r="DR272" s="71"/>
      <c r="DS272" s="71"/>
      <c r="DT272" s="71"/>
      <c r="DU272" s="71"/>
      <c r="DV272" s="71"/>
      <c r="DW272" s="71"/>
      <c r="DX272" s="71"/>
      <c r="DY272" s="71"/>
      <c r="DZ272" s="71"/>
      <c r="EA272" s="71"/>
      <c r="EB272" s="71"/>
      <c r="EC272" s="71"/>
      <c r="ED272" s="71"/>
    </row>
    <row r="273" spans="1:134">
      <c r="A273" s="4">
        <v>926</v>
      </c>
      <c r="B273" s="46" t="s">
        <v>2529</v>
      </c>
      <c r="C273" s="65" t="str">
        <f t="shared" si="13"/>
        <v>L926</v>
      </c>
      <c r="D273" s="69">
        <v>181926.25999999998</v>
      </c>
      <c r="E273" s="68">
        <v>2200626.23</v>
      </c>
      <c r="F273" s="69">
        <v>12843.139999999985</v>
      </c>
      <c r="G273" s="69">
        <v>9744.5500000002794</v>
      </c>
      <c r="H273" s="70">
        <v>81.545553608784616</v>
      </c>
      <c r="I273" s="70">
        <v>0.4447775564037082</v>
      </c>
      <c r="J273" s="69">
        <v>326863.26999999996</v>
      </c>
      <c r="K273" s="69">
        <v>342552.48</v>
      </c>
      <c r="L273" s="69">
        <v>317735.38999999996</v>
      </c>
      <c r="M273" s="69">
        <v>363400.66999999993</v>
      </c>
      <c r="N273" s="69">
        <v>493346.22000000003</v>
      </c>
      <c r="O273" s="69">
        <v>442244.65999999992</v>
      </c>
      <c r="P273" s="69">
        <v>248530.43</v>
      </c>
      <c r="Q273" s="69">
        <v>284319.13999999996</v>
      </c>
      <c r="R273" s="69">
        <v>570308.78</v>
      </c>
      <c r="S273" s="69">
        <v>288721.07999999996</v>
      </c>
      <c r="T273" s="69">
        <v>307508.39999999997</v>
      </c>
      <c r="U273" s="69">
        <v>319312.1399999999</v>
      </c>
      <c r="V273" s="69">
        <v>181926.25999999998</v>
      </c>
      <c r="W273" s="70">
        <v>98.743420525656489</v>
      </c>
      <c r="X273" s="70">
        <v>96.28051081439996</v>
      </c>
      <c r="Y273" s="70">
        <v>95.567565596419996</v>
      </c>
      <c r="Z273" s="71">
        <v>81.979566461539903</v>
      </c>
      <c r="AA273" s="71">
        <v>92.676590665118468</v>
      </c>
      <c r="AB273" s="71">
        <v>90.411181936500654</v>
      </c>
      <c r="AC273" s="71">
        <v>70.047575702356795</v>
      </c>
      <c r="AD273" s="71">
        <v>82.699194455576972</v>
      </c>
      <c r="AE273" s="71">
        <v>85.271159885629785</v>
      </c>
      <c r="AF273" s="71">
        <v>87.07435732348263</v>
      </c>
      <c r="AG273" s="71">
        <v>79.275085317383258</v>
      </c>
      <c r="AH273" s="71">
        <v>78.572465659718276</v>
      </c>
      <c r="AI273" s="71">
        <v>88.591165765231111</v>
      </c>
      <c r="AJ273" s="71">
        <v>-3.1307803178271976</v>
      </c>
      <c r="AK273" s="71">
        <v>-8.5168231416924982</v>
      </c>
      <c r="AL273" s="71">
        <v>-1.5330345750069418</v>
      </c>
      <c r="AM273" s="71">
        <v>-10.085569727980159</v>
      </c>
      <c r="AN273" s="71">
        <v>-15.967159233872142</v>
      </c>
      <c r="AO273" s="71">
        <v>-15.104884502568039</v>
      </c>
      <c r="AP273" s="71">
        <v>-27.808117893819041</v>
      </c>
      <c r="AQ273" s="71">
        <v>7.4368461809339204</v>
      </c>
      <c r="AR273" s="71">
        <v>81.507470971823068</v>
      </c>
      <c r="AS273" s="71">
        <v>-40.485867012877478</v>
      </c>
      <c r="AT273" s="71">
        <v>3.8583452747466218</v>
      </c>
      <c r="AU273" s="71">
        <v>0.57867550448615912</v>
      </c>
      <c r="AV273" s="72">
        <v>7.5957552711352738</v>
      </c>
      <c r="AW273" s="73">
        <v>-10564.110000000044</v>
      </c>
      <c r="AX273" s="73">
        <v>-31890.660000000033</v>
      </c>
      <c r="AY273" s="73">
        <v>-4946.8300000000745</v>
      </c>
      <c r="AZ273" s="73">
        <v>-40762.119999999995</v>
      </c>
      <c r="BA273" s="73">
        <v>-93312.179999999877</v>
      </c>
      <c r="BB273" s="73">
        <v>-68206.600000000035</v>
      </c>
      <c r="BC273" s="73">
        <v>-95733.249999999884</v>
      </c>
      <c r="BD273" s="73">
        <v>19680.749999999942</v>
      </c>
      <c r="BE273" s="73">
        <v>256102.00000000006</v>
      </c>
      <c r="BF273" s="73">
        <v>-196409.20000000019</v>
      </c>
      <c r="BG273" s="73">
        <v>11423.959999999963</v>
      </c>
      <c r="BH273" s="73">
        <v>1837.1499999999069</v>
      </c>
      <c r="BI273" s="73">
        <v>12843.139999999985</v>
      </c>
      <c r="BJ273" s="71">
        <v>18.466668352395146</v>
      </c>
      <c r="BK273" s="71">
        <v>14.382657530320358</v>
      </c>
      <c r="BL273" s="71">
        <v>13.130585571839095</v>
      </c>
      <c r="BM273" s="71">
        <v>15.313047520946864</v>
      </c>
      <c r="BN273" s="71">
        <v>4.3223105443315823</v>
      </c>
      <c r="BO273" s="71">
        <v>16.263350698056758</v>
      </c>
      <c r="BP273" s="71">
        <v>19.020198521539008</v>
      </c>
      <c r="BQ273" s="71">
        <v>19.329845462592679</v>
      </c>
      <c r="BR273" s="72">
        <v>14.470362604668843</v>
      </c>
      <c r="BS273" s="72">
        <v>11.707255507485502</v>
      </c>
      <c r="BT273" s="71">
        <v>15.676556276286181</v>
      </c>
      <c r="BU273" s="71">
        <v>13.45812253820689</v>
      </c>
      <c r="BV273" s="71">
        <v>12.943912811984656</v>
      </c>
      <c r="BW273" s="71">
        <v>13.663465621267935</v>
      </c>
      <c r="BX273" s="75">
        <v>7870</v>
      </c>
      <c r="BY273" s="75">
        <v>7953</v>
      </c>
      <c r="BZ273" s="75">
        <v>7189</v>
      </c>
      <c r="CA273" s="75">
        <v>8069</v>
      </c>
      <c r="CB273" s="75">
        <v>9007</v>
      </c>
      <c r="CC273" s="75">
        <v>8652</v>
      </c>
      <c r="CD273" s="75">
        <v>6145</v>
      </c>
      <c r="CE273" s="75">
        <v>6618</v>
      </c>
      <c r="CF273" s="75">
        <v>9522</v>
      </c>
      <c r="CG273" s="75">
        <v>6923</v>
      </c>
      <c r="CH273" s="75">
        <v>7087</v>
      </c>
      <c r="CI273" s="75">
        <v>7332</v>
      </c>
      <c r="CJ273" s="75">
        <v>4088</v>
      </c>
      <c r="CK273" s="75">
        <v>47715</v>
      </c>
      <c r="CL273" s="73">
        <v>681730.45</v>
      </c>
      <c r="CM273" s="73">
        <v>690127.30999999994</v>
      </c>
      <c r="CN273" s="73">
        <v>615614.92999999982</v>
      </c>
      <c r="CO273" s="73">
        <v>793526.51000000036</v>
      </c>
      <c r="CP273" s="73">
        <v>709080.09</v>
      </c>
      <c r="CQ273" s="73">
        <v>588129.38</v>
      </c>
      <c r="CR273" s="73">
        <v>675903.84000000008</v>
      </c>
      <c r="CS273" s="73">
        <v>860116.16000000015</v>
      </c>
      <c r="CT273" s="73">
        <v>810567.77000000037</v>
      </c>
      <c r="CU273" s="73">
        <v>840077.95</v>
      </c>
      <c r="CV273" s="73">
        <v>840844.19999999984</v>
      </c>
      <c r="CW273" s="73">
        <v>764753.03</v>
      </c>
      <c r="CX273" s="73">
        <v>738949.25000000012</v>
      </c>
      <c r="CY273" s="77"/>
      <c r="CZ273" s="4">
        <v>926</v>
      </c>
      <c r="DA273" s="76" t="str">
        <f t="shared" si="14"/>
        <v>L926</v>
      </c>
      <c r="DB273" s="71">
        <v>2.3178972221012408</v>
      </c>
      <c r="DC273" s="71">
        <v>5.1426283491997165</v>
      </c>
      <c r="DD273" s="71">
        <v>1.6955600079171196</v>
      </c>
      <c r="DE273" s="71">
        <v>2.1669489597594809</v>
      </c>
      <c r="DF273" s="71">
        <v>2.2333743484670938</v>
      </c>
      <c r="DG273" s="71">
        <v>1.8245564426639775</v>
      </c>
      <c r="DH273" s="71">
        <v>1.047974184272904</v>
      </c>
      <c r="DI273" s="71">
        <v>1.2336493836388889</v>
      </c>
      <c r="DJ273" s="71">
        <v>0.61178595646165468</v>
      </c>
      <c r="DK273" s="71">
        <v>0.6473513412361841</v>
      </c>
      <c r="DL273" s="71">
        <v>0.27099850390535929</v>
      </c>
      <c r="DM273" s="71">
        <v>0.41751294729681315</v>
      </c>
      <c r="DN273" s="71">
        <v>0.47108436327525977</v>
      </c>
      <c r="DO273" s="71">
        <v>0.65918428845978561</v>
      </c>
      <c r="DQ273" s="71"/>
      <c r="DR273" s="71"/>
      <c r="DS273" s="71"/>
      <c r="DT273" s="71"/>
      <c r="DU273" s="71"/>
      <c r="DV273" s="71"/>
      <c r="DW273" s="71"/>
      <c r="DX273" s="71"/>
      <c r="DY273" s="71"/>
      <c r="DZ273" s="71"/>
      <c r="EA273" s="71"/>
      <c r="EB273" s="71"/>
      <c r="EC273" s="71"/>
      <c r="ED273" s="71"/>
    </row>
    <row r="274" spans="1:134">
      <c r="A274" s="4">
        <v>814</v>
      </c>
      <c r="B274" s="46" t="s">
        <v>2537</v>
      </c>
      <c r="C274" s="65" t="str">
        <f t="shared" si="13"/>
        <v>L814</v>
      </c>
      <c r="D274" s="69">
        <v>354512.58999999997</v>
      </c>
      <c r="E274" s="68">
        <v>4370420.8400000008</v>
      </c>
      <c r="F274" s="69">
        <v>-91109.460000000137</v>
      </c>
      <c r="G274" s="69">
        <v>-167372.90999999829</v>
      </c>
      <c r="H274" s="70">
        <v>76.578639718115383</v>
      </c>
      <c r="I274" s="70">
        <v>-3.6884203915173219</v>
      </c>
      <c r="J274" s="69">
        <v>779171.29999999993</v>
      </c>
      <c r="K274" s="69">
        <v>602703.48</v>
      </c>
      <c r="L274" s="69">
        <v>578677.65</v>
      </c>
      <c r="M274" s="69">
        <v>663529.66999999993</v>
      </c>
      <c r="N274" s="69">
        <v>1048032.8200000001</v>
      </c>
      <c r="O274" s="69">
        <v>898079.04999999993</v>
      </c>
      <c r="P274" s="69">
        <v>471754.30999999994</v>
      </c>
      <c r="Q274" s="69">
        <v>533419.06999999983</v>
      </c>
      <c r="R274" s="69">
        <v>1195609.5800000003</v>
      </c>
      <c r="S274" s="69">
        <v>566588.69000000006</v>
      </c>
      <c r="T274" s="69">
        <v>595087.48</v>
      </c>
      <c r="U274" s="69">
        <v>653449.12</v>
      </c>
      <c r="V274" s="69">
        <v>354512.58999999997</v>
      </c>
      <c r="W274" s="70">
        <v>117.08248450351655</v>
      </c>
      <c r="X274" s="70">
        <v>87.249895229433875</v>
      </c>
      <c r="Y274" s="70">
        <v>82.285416801139263</v>
      </c>
      <c r="Z274" s="71">
        <v>84.229304552028665</v>
      </c>
      <c r="AA274" s="71">
        <v>113.57051484815486</v>
      </c>
      <c r="AB274" s="71">
        <v>105.46237282383777</v>
      </c>
      <c r="AC274" s="71">
        <v>75.009508312387112</v>
      </c>
      <c r="AD274" s="71">
        <v>80.363444862944604</v>
      </c>
      <c r="AE274" s="71">
        <v>85.417485050848967</v>
      </c>
      <c r="AF274" s="71">
        <v>64.974673511172242</v>
      </c>
      <c r="AG274" s="71">
        <v>73.725859728790212</v>
      </c>
      <c r="AH274" s="71">
        <v>81.586831028458647</v>
      </c>
      <c r="AI274" s="71">
        <v>66.314758247144511</v>
      </c>
      <c r="AJ274" s="71">
        <v>16.922125360591323</v>
      </c>
      <c r="AK274" s="71">
        <v>-16.198012982517174</v>
      </c>
      <c r="AL274" s="71">
        <v>-9.9702558987784471</v>
      </c>
      <c r="AM274" s="71">
        <v>-18.50667700760664</v>
      </c>
      <c r="AN274" s="71">
        <v>-9.929129336052533</v>
      </c>
      <c r="AO274" s="71">
        <v>-9.9338248387546351</v>
      </c>
      <c r="AP274" s="71">
        <v>-23.407099375340479</v>
      </c>
      <c r="AQ274" s="71">
        <v>4.816598535693295</v>
      </c>
      <c r="AR274" s="71">
        <v>85.815808866628544</v>
      </c>
      <c r="AS274" s="71">
        <v>-47.815855627886783</v>
      </c>
      <c r="AT274" s="71">
        <v>-3.1223630670259128</v>
      </c>
      <c r="AU274" s="71">
        <v>4.7384763518090178</v>
      </c>
      <c r="AV274" s="72">
        <v>-20.445455964308788</v>
      </c>
      <c r="AW274" s="73">
        <v>112769.37</v>
      </c>
      <c r="AX274" s="73">
        <v>-116496.03000000026</v>
      </c>
      <c r="AY274" s="73">
        <v>-64085.089999999851</v>
      </c>
      <c r="AZ274" s="73">
        <v>-150683.87000000034</v>
      </c>
      <c r="BA274" s="73">
        <v>-115495.87999999966</v>
      </c>
      <c r="BB274" s="73">
        <v>-72800.020000000019</v>
      </c>
      <c r="BC274" s="73">
        <v>-144170.0199999999</v>
      </c>
      <c r="BD274" s="73">
        <v>24512.009999999893</v>
      </c>
      <c r="BE274" s="73">
        <v>552171.55000000028</v>
      </c>
      <c r="BF274" s="73">
        <v>-519160.0499999997</v>
      </c>
      <c r="BG274" s="73">
        <v>-19179.649999999907</v>
      </c>
      <c r="BH274" s="73">
        <v>29562.710000000196</v>
      </c>
      <c r="BI274" s="73">
        <v>-91109.460000000137</v>
      </c>
      <c r="BJ274" s="71">
        <v>6.7712479227777278</v>
      </c>
      <c r="BK274" s="71">
        <v>13.184203947730484</v>
      </c>
      <c r="BL274" s="71">
        <v>13.051425424294376</v>
      </c>
      <c r="BM274" s="71">
        <v>11.404882134352651</v>
      </c>
      <c r="BN274" s="71">
        <v>0.42194673310026509</v>
      </c>
      <c r="BO274" s="71">
        <v>13.648658450763392</v>
      </c>
      <c r="BP274" s="71">
        <v>19.473009769098695</v>
      </c>
      <c r="BQ274" s="71">
        <v>19.849270734774692</v>
      </c>
      <c r="BR274" s="72">
        <v>10.944312483204993</v>
      </c>
      <c r="BS274" s="72">
        <v>12.846879086727334</v>
      </c>
      <c r="BT274" s="71">
        <v>15.449452463118007</v>
      </c>
      <c r="BU274" s="71">
        <v>14.860058408059711</v>
      </c>
      <c r="BV274" s="71">
        <v>12.303079202598486</v>
      </c>
      <c r="BW274" s="71">
        <v>13.036483254292492</v>
      </c>
      <c r="BX274" s="75">
        <v>16343</v>
      </c>
      <c r="BY274" s="75">
        <v>15403</v>
      </c>
      <c r="BZ274" s="75">
        <v>13615</v>
      </c>
      <c r="CA274" s="75">
        <v>15283</v>
      </c>
      <c r="CB274" s="75">
        <v>18015</v>
      </c>
      <c r="CC274" s="75">
        <v>17763</v>
      </c>
      <c r="CD274" s="75">
        <v>12282</v>
      </c>
      <c r="CE274" s="75">
        <v>13750</v>
      </c>
      <c r="CF274" s="75">
        <v>19803</v>
      </c>
      <c r="CG274" s="75">
        <v>14719</v>
      </c>
      <c r="CH274" s="75">
        <v>14925</v>
      </c>
      <c r="CI274" s="75">
        <v>15870</v>
      </c>
      <c r="CJ274" s="75">
        <v>8784</v>
      </c>
      <c r="CK274" s="75">
        <v>100133</v>
      </c>
      <c r="CL274" s="73">
        <v>1164556.22</v>
      </c>
      <c r="CM274" s="73">
        <v>1251388.94</v>
      </c>
      <c r="CN274" s="73">
        <v>1065511.2899999998</v>
      </c>
      <c r="CO274" s="73">
        <v>1157398.7599999998</v>
      </c>
      <c r="CP274" s="73">
        <v>1158716.25</v>
      </c>
      <c r="CQ274" s="73">
        <v>1092623.5599999998</v>
      </c>
      <c r="CR274" s="73">
        <v>1102437.2699999996</v>
      </c>
      <c r="CS274" s="73">
        <v>1356785.5799999996</v>
      </c>
      <c r="CT274" s="73">
        <v>1390810.5400000003</v>
      </c>
      <c r="CU274" s="73">
        <v>1403140.8</v>
      </c>
      <c r="CV274" s="73">
        <v>1375497.7500000002</v>
      </c>
      <c r="CW274" s="73">
        <v>1161412</v>
      </c>
      <c r="CX274" s="73">
        <v>1171426.07</v>
      </c>
      <c r="CY274" s="77"/>
      <c r="CZ274" s="4">
        <v>814</v>
      </c>
      <c r="DA274" s="76" t="str">
        <f t="shared" si="14"/>
        <v>L814</v>
      </c>
      <c r="DB274" s="71">
        <v>1.880148069339084</v>
      </c>
      <c r="DC274" s="71">
        <v>1.6547120572584446</v>
      </c>
      <c r="DD274" s="71">
        <v>0.76156343698730977</v>
      </c>
      <c r="DE274" s="71">
        <v>0.82074480260830485</v>
      </c>
      <c r="DF274" s="71">
        <v>0.85797416529598247</v>
      </c>
      <c r="DG274" s="71">
        <v>0.28776366121563901</v>
      </c>
      <c r="DH274" s="71">
        <v>0.47609116175571298</v>
      </c>
      <c r="DI274" s="71">
        <v>0.2199059401862416</v>
      </c>
      <c r="DJ274" s="71">
        <v>0.17504334043355824</v>
      </c>
      <c r="DK274" s="71">
        <v>0.15911664949479601</v>
      </c>
      <c r="DL274" s="71">
        <v>0.16578120189066037</v>
      </c>
      <c r="DM274" s="71">
        <v>0.12570176639325639</v>
      </c>
      <c r="DN274" s="71">
        <v>0.27393880832614625</v>
      </c>
      <c r="DO274" s="71">
        <v>0.21067477778416105</v>
      </c>
      <c r="DQ274" s="71"/>
      <c r="DR274" s="71"/>
      <c r="DS274" s="71"/>
      <c r="DT274" s="71"/>
      <c r="DU274" s="71"/>
      <c r="DV274" s="71"/>
      <c r="DW274" s="71"/>
      <c r="DX274" s="71"/>
      <c r="DY274" s="71"/>
      <c r="DZ274" s="71"/>
      <c r="EA274" s="71"/>
      <c r="EB274" s="71"/>
      <c r="EC274" s="71"/>
      <c r="ED274" s="71"/>
    </row>
    <row r="275" spans="1:134">
      <c r="A275" s="4">
        <v>844</v>
      </c>
      <c r="B275" s="46" t="s">
        <v>2545</v>
      </c>
      <c r="C275" s="65" t="str">
        <f t="shared" si="13"/>
        <v>L844</v>
      </c>
      <c r="D275" s="69">
        <v>200274.65999999992</v>
      </c>
      <c r="E275" s="68">
        <v>2373382.1100000008</v>
      </c>
      <c r="F275" s="69">
        <v>42214.879999999946</v>
      </c>
      <c r="G275" s="69">
        <v>313282.21000000066</v>
      </c>
      <c r="H275" s="70">
        <v>91.748718446123434</v>
      </c>
      <c r="I275" s="70">
        <v>15.207136799530963</v>
      </c>
      <c r="J275" s="69">
        <v>290906.40999999992</v>
      </c>
      <c r="K275" s="69">
        <v>312871.22999999992</v>
      </c>
      <c r="L275" s="69">
        <v>302125.45</v>
      </c>
      <c r="M275" s="69">
        <v>340739.97999999992</v>
      </c>
      <c r="N275" s="69">
        <v>458257.53</v>
      </c>
      <c r="O275" s="69">
        <v>513264.54999999987</v>
      </c>
      <c r="P275" s="69">
        <v>275140.14</v>
      </c>
      <c r="Q275" s="69">
        <v>299385.39</v>
      </c>
      <c r="R275" s="69">
        <v>551911.67000000004</v>
      </c>
      <c r="S275" s="69">
        <v>340457.7</v>
      </c>
      <c r="T275" s="69">
        <v>353869.64999999991</v>
      </c>
      <c r="U275" s="69">
        <v>352342.9</v>
      </c>
      <c r="V275" s="69">
        <v>200274.65999999992</v>
      </c>
      <c r="W275" s="70">
        <v>101.4774363595612</v>
      </c>
      <c r="X275" s="70">
        <v>110.61317250313634</v>
      </c>
      <c r="Y275" s="70">
        <v>111.53736873584872</v>
      </c>
      <c r="Z275" s="71">
        <v>112.70770482537719</v>
      </c>
      <c r="AA275" s="71">
        <v>90.562141784814656</v>
      </c>
      <c r="AB275" s="71">
        <v>98.398768726873271</v>
      </c>
      <c r="AC275" s="71">
        <v>93.80230160061339</v>
      </c>
      <c r="AD275" s="71">
        <v>83.040219966470318</v>
      </c>
      <c r="AE275" s="71">
        <v>90.672527524666393</v>
      </c>
      <c r="AF275" s="71">
        <v>88.902240069568904</v>
      </c>
      <c r="AG275" s="71">
        <v>93.717913626315763</v>
      </c>
      <c r="AH275" s="71">
        <v>96.268482209978757</v>
      </c>
      <c r="AI275" s="71">
        <v>101.27963668951547</v>
      </c>
      <c r="AJ275" s="71">
        <v>10.487900246322933</v>
      </c>
      <c r="AK275" s="71">
        <v>23.357362828902374</v>
      </c>
      <c r="AL275" s="71">
        <v>19.815035603601984</v>
      </c>
      <c r="AM275" s="71">
        <v>30.068067585164428</v>
      </c>
      <c r="AN275" s="71">
        <v>12.493006584875243</v>
      </c>
      <c r="AO275" s="71">
        <v>26.395205289176005</v>
      </c>
      <c r="AP275" s="71">
        <v>-1.5035433146127875</v>
      </c>
      <c r="AQ275" s="71">
        <v>8.9433500412215103</v>
      </c>
      <c r="AR275" s="71">
        <v>60.011969767161901</v>
      </c>
      <c r="AS275" s="71">
        <v>-22.409574786054552</v>
      </c>
      <c r="AT275" s="71">
        <v>24.27875090793783</v>
      </c>
      <c r="AU275" s="71">
        <v>26.086346929915429</v>
      </c>
      <c r="AV275" s="72">
        <v>26.708173325307637</v>
      </c>
      <c r="AW275" s="73">
        <v>27613.859999999986</v>
      </c>
      <c r="AX275" s="73">
        <v>59241.269999999873</v>
      </c>
      <c r="AY275" s="73">
        <v>49965.569999999978</v>
      </c>
      <c r="AZ275" s="73">
        <v>78769.47000000003</v>
      </c>
      <c r="BA275" s="73">
        <v>50892.179999999993</v>
      </c>
      <c r="BB275" s="73">
        <v>112732.6599999998</v>
      </c>
      <c r="BC275" s="73">
        <v>-4200</v>
      </c>
      <c r="BD275" s="73">
        <v>24577.070000000065</v>
      </c>
      <c r="BE275" s="73">
        <v>206992.68</v>
      </c>
      <c r="BF275" s="73">
        <v>-98330.589999999909</v>
      </c>
      <c r="BG275" s="73">
        <v>69130.989999999874</v>
      </c>
      <c r="BH275" s="73">
        <v>72897.180000000051</v>
      </c>
      <c r="BI275" s="73">
        <v>42214.879999999946</v>
      </c>
      <c r="BJ275" s="71">
        <v>18.420690199635398</v>
      </c>
      <c r="BK275" s="71">
        <v>14.398523287903156</v>
      </c>
      <c r="BL275" s="71">
        <v>15.907053234907792</v>
      </c>
      <c r="BM275" s="71">
        <v>15.302937977073832</v>
      </c>
      <c r="BN275" s="71">
        <v>3.1077489856109413</v>
      </c>
      <c r="BO275" s="71">
        <v>4.5321637161025148</v>
      </c>
      <c r="BP275" s="71">
        <v>20.181602131749223</v>
      </c>
      <c r="BQ275" s="71">
        <v>20.287046780488481</v>
      </c>
      <c r="BR275" s="72">
        <v>13.325903846817051</v>
      </c>
      <c r="BS275" s="72">
        <v>11.853000839101712</v>
      </c>
      <c r="BT275" s="71">
        <v>18.600400616387429</v>
      </c>
      <c r="BU275" s="71">
        <v>16.72606223234806</v>
      </c>
      <c r="BV275" s="71">
        <v>12.618401395626661</v>
      </c>
      <c r="BW275" s="71">
        <v>14.585898592753612</v>
      </c>
      <c r="BX275" s="75">
        <v>9367</v>
      </c>
      <c r="BY275" s="75">
        <v>10365</v>
      </c>
      <c r="BZ275" s="75">
        <v>9362</v>
      </c>
      <c r="CA275" s="75">
        <v>9919</v>
      </c>
      <c r="CB275" s="75">
        <v>11292</v>
      </c>
      <c r="CC275" s="75">
        <v>11572</v>
      </c>
      <c r="CD275" s="75">
        <v>8785</v>
      </c>
      <c r="CE275" s="75">
        <v>10201</v>
      </c>
      <c r="CF275" s="75">
        <v>12191</v>
      </c>
      <c r="CG275" s="75">
        <v>10699</v>
      </c>
      <c r="CH275" s="75">
        <v>11098</v>
      </c>
      <c r="CI275" s="75">
        <v>10992</v>
      </c>
      <c r="CJ275" s="75">
        <v>5935</v>
      </c>
      <c r="CK275" s="75">
        <v>69901</v>
      </c>
      <c r="CL275" s="73">
        <v>852320.10999999987</v>
      </c>
      <c r="CM275" s="73">
        <v>831664.42</v>
      </c>
      <c r="CN275" s="73">
        <v>810269.85000000009</v>
      </c>
      <c r="CO275" s="73">
        <v>884946.25000000012</v>
      </c>
      <c r="CP275" s="73">
        <v>1027388.2999999998</v>
      </c>
      <c r="CQ275" s="73">
        <v>833615.80999999971</v>
      </c>
      <c r="CR275" s="73">
        <v>790594.02000000014</v>
      </c>
      <c r="CS275" s="73">
        <v>1026342.7199999996</v>
      </c>
      <c r="CT275" s="73">
        <v>870326.19999999972</v>
      </c>
      <c r="CU275" s="73">
        <v>808763.18999999971</v>
      </c>
      <c r="CV275" s="73">
        <v>850422.04999999981</v>
      </c>
      <c r="CW275" s="73">
        <v>778625.46</v>
      </c>
      <c r="CX275" s="73">
        <v>768267.12000000011</v>
      </c>
      <c r="CY275" s="77"/>
      <c r="CZ275" s="4">
        <v>844</v>
      </c>
      <c r="DA275" s="76" t="str">
        <f t="shared" si="14"/>
        <v>L844</v>
      </c>
      <c r="DB275" s="71">
        <v>0.95330992808391002</v>
      </c>
      <c r="DC275" s="71">
        <v>3.6689491427679815</v>
      </c>
      <c r="DD275" s="71">
        <v>0.81410585079656017</v>
      </c>
      <c r="DE275" s="71">
        <v>0.79691872069234293</v>
      </c>
      <c r="DF275" s="71">
        <v>1.0937620651166591</v>
      </c>
      <c r="DG275" s="71">
        <v>0.47856383904076222</v>
      </c>
      <c r="DH275" s="71">
        <v>0.58237708967759871</v>
      </c>
      <c r="DI275" s="71">
        <v>0.46029383468246576</v>
      </c>
      <c r="DJ275" s="71">
        <v>0.2660424860679852</v>
      </c>
      <c r="DK275" s="71">
        <v>0.61420549819882542</v>
      </c>
      <c r="DL275" s="71">
        <v>0.25410300606869485</v>
      </c>
      <c r="DM275" s="71">
        <v>7.7069662245223852E-2</v>
      </c>
      <c r="DN275" s="72">
        <v>0.1646785988822132</v>
      </c>
      <c r="DO275" s="71">
        <v>0.33875231071899653</v>
      </c>
      <c r="DQ275" s="71"/>
      <c r="DR275" s="71"/>
      <c r="DS275" s="71"/>
      <c r="DT275" s="71"/>
      <c r="DU275" s="71"/>
      <c r="DV275" s="71"/>
      <c r="DW275" s="71"/>
      <c r="DX275" s="71"/>
      <c r="DY275" s="71"/>
      <c r="DZ275" s="71"/>
      <c r="EA275" s="71"/>
      <c r="EB275" s="71"/>
      <c r="EC275" s="71"/>
      <c r="ED275" s="71"/>
    </row>
    <row r="276" spans="1:134">
      <c r="A276" s="4">
        <v>831</v>
      </c>
      <c r="B276" s="46" t="s">
        <v>2553</v>
      </c>
      <c r="C276" s="65" t="str">
        <f t="shared" si="13"/>
        <v>L831</v>
      </c>
      <c r="D276" s="69">
        <v>244753.64999999997</v>
      </c>
      <c r="E276" s="68">
        <v>2879952.9499999988</v>
      </c>
      <c r="F276" s="69">
        <v>59442.31</v>
      </c>
      <c r="G276" s="69">
        <v>338839.44999999972</v>
      </c>
      <c r="H276" s="70">
        <v>89.248300413982903</v>
      </c>
      <c r="I276" s="70">
        <v>13.334290262910331</v>
      </c>
      <c r="J276" s="69">
        <v>348471.86999999994</v>
      </c>
      <c r="K276" s="69">
        <v>335827.57999999996</v>
      </c>
      <c r="L276" s="69">
        <v>325544.5</v>
      </c>
      <c r="M276" s="69">
        <v>382908.89999999991</v>
      </c>
      <c r="N276" s="69">
        <v>503908.11999999994</v>
      </c>
      <c r="O276" s="69">
        <v>517970.34999999992</v>
      </c>
      <c r="P276" s="69">
        <v>274455.81999999995</v>
      </c>
      <c r="Q276" s="69">
        <v>296792.78000000003</v>
      </c>
      <c r="R276" s="69">
        <v>994551.06</v>
      </c>
      <c r="S276" s="69">
        <v>306547.34999999998</v>
      </c>
      <c r="T276" s="69">
        <v>364083.43</v>
      </c>
      <c r="U276" s="69">
        <v>398768.85999999993</v>
      </c>
      <c r="V276" s="69">
        <v>244753.64999999997</v>
      </c>
      <c r="W276" s="70">
        <v>91.18446858652247</v>
      </c>
      <c r="X276" s="70">
        <v>89.063779614835056</v>
      </c>
      <c r="Y276" s="70">
        <v>81.599086580108832</v>
      </c>
      <c r="Z276" s="71">
        <v>84.450084386036991</v>
      </c>
      <c r="AA276" s="71">
        <v>95.836480395540249</v>
      </c>
      <c r="AB276" s="71">
        <v>96.634870562671765</v>
      </c>
      <c r="AC276" s="71">
        <v>75.069289098294846</v>
      </c>
      <c r="AD276" s="71">
        <v>82.556162754955977</v>
      </c>
      <c r="AE276" s="71">
        <v>98.304938708633699</v>
      </c>
      <c r="AF276" s="71">
        <v>68.621013303196605</v>
      </c>
      <c r="AG276" s="71">
        <v>89.039005065500788</v>
      </c>
      <c r="AH276" s="71">
        <v>98.576726675543156</v>
      </c>
      <c r="AI276" s="71">
        <v>106.44368771033297</v>
      </c>
      <c r="AJ276" s="71">
        <v>-12.764421493056965</v>
      </c>
      <c r="AK276" s="71">
        <v>-18.771485511721085</v>
      </c>
      <c r="AL276" s="71">
        <v>-15.808885968133858</v>
      </c>
      <c r="AM276" s="71">
        <v>-27.731317587884121</v>
      </c>
      <c r="AN276" s="71">
        <v>-31.809740197131507</v>
      </c>
      <c r="AO276" s="71">
        <v>-23.940987220855135</v>
      </c>
      <c r="AP276" s="71">
        <v>-23.130718475734501</v>
      </c>
      <c r="AQ276" s="71">
        <v>6.4982217091428485</v>
      </c>
      <c r="AR276" s="71">
        <v>185.56691425343917</v>
      </c>
      <c r="AS276" s="71">
        <v>-59.156136229020206</v>
      </c>
      <c r="AT276" s="71">
        <v>17.597437350917254</v>
      </c>
      <c r="AU276" s="71">
        <v>27.946713283805401</v>
      </c>
      <c r="AV276" s="72">
        <v>32.076995395964445</v>
      </c>
      <c r="AW276" s="73">
        <v>-50988.850000000151</v>
      </c>
      <c r="AX276" s="73">
        <v>-77608</v>
      </c>
      <c r="AY276" s="73">
        <v>-61128.729999999923</v>
      </c>
      <c r="AZ276" s="73">
        <v>-146931.81000000006</v>
      </c>
      <c r="BA276" s="73">
        <v>-235065.63000000018</v>
      </c>
      <c r="BB276" s="73">
        <v>-150456.72000000003</v>
      </c>
      <c r="BC276" s="73">
        <v>-82586.44</v>
      </c>
      <c r="BD276" s="73">
        <v>18109.460000000079</v>
      </c>
      <c r="BE276" s="73">
        <v>646278.55000000005</v>
      </c>
      <c r="BF276" s="73">
        <v>-443987.29999999993</v>
      </c>
      <c r="BG276" s="73">
        <v>54481.929999999993</v>
      </c>
      <c r="BH276" s="73">
        <v>87100.94</v>
      </c>
      <c r="BI276" s="73">
        <v>59442.31</v>
      </c>
      <c r="BJ276" s="71">
        <v>14.346399392105697</v>
      </c>
      <c r="BK276" s="71">
        <v>12.80824631873744</v>
      </c>
      <c r="BL276" s="71">
        <v>13.346328391806985</v>
      </c>
      <c r="BM276" s="71">
        <v>13.84327493756685</v>
      </c>
      <c r="BN276" s="71">
        <v>3.1017980938927829</v>
      </c>
      <c r="BO276" s="71">
        <v>12.94864086637657</v>
      </c>
      <c r="BP276" s="71">
        <v>17.98807956271315</v>
      </c>
      <c r="BQ276" s="71">
        <v>18.978969544952353</v>
      </c>
      <c r="BR276" s="72">
        <v>12.104131176869092</v>
      </c>
      <c r="BS276" s="72">
        <v>14.285831470312736</v>
      </c>
      <c r="BT276" s="71">
        <v>15.11188044472474</v>
      </c>
      <c r="BU276" s="71">
        <v>14.736559885704001</v>
      </c>
      <c r="BV276" s="71">
        <v>11.071734375343233</v>
      </c>
      <c r="BW276" s="71">
        <v>12.676123512263903</v>
      </c>
      <c r="BX276" s="75">
        <v>7272</v>
      </c>
      <c r="BY276" s="75">
        <v>7311</v>
      </c>
      <c r="BZ276" s="75">
        <v>6746</v>
      </c>
      <c r="CA276" s="75">
        <v>7573</v>
      </c>
      <c r="CB276" s="75">
        <v>8508</v>
      </c>
      <c r="CC276" s="75">
        <v>9347</v>
      </c>
      <c r="CD276" s="75">
        <v>5883</v>
      </c>
      <c r="CE276" s="75">
        <v>6152</v>
      </c>
      <c r="CF276" s="75">
        <v>12741</v>
      </c>
      <c r="CG276" s="75">
        <v>6669</v>
      </c>
      <c r="CH276" s="75">
        <v>7174</v>
      </c>
      <c r="CI276" s="75">
        <v>7961</v>
      </c>
      <c r="CJ276" s="75">
        <v>4295</v>
      </c>
      <c r="CK276" s="75">
        <v>50875</v>
      </c>
      <c r="CL276" s="73">
        <v>733610.42999999993</v>
      </c>
      <c r="CM276" s="73">
        <v>687081.92999999993</v>
      </c>
      <c r="CN276" s="73">
        <v>708304.32000000007</v>
      </c>
      <c r="CO276" s="73">
        <v>821861.85</v>
      </c>
      <c r="CP276" s="73">
        <v>729136.96000000008</v>
      </c>
      <c r="CQ276" s="73">
        <v>716252.91999999993</v>
      </c>
      <c r="CR276" s="73">
        <v>596480.1399999999</v>
      </c>
      <c r="CS276" s="73">
        <v>1076285.55</v>
      </c>
      <c r="CT276" s="73">
        <v>704290.80999999994</v>
      </c>
      <c r="CU276" s="73">
        <v>803799.83999999985</v>
      </c>
      <c r="CV276" s="73">
        <v>760417.65999999957</v>
      </c>
      <c r="CW276" s="73">
        <v>741264.91999999993</v>
      </c>
      <c r="CX276" s="73">
        <v>739955.30999999971</v>
      </c>
      <c r="CY276" s="77"/>
      <c r="CZ276" s="4">
        <v>831</v>
      </c>
      <c r="DA276" s="76" t="str">
        <f t="shared" si="14"/>
        <v>L831</v>
      </c>
      <c r="DB276" s="71">
        <v>3.1764037173171085</v>
      </c>
      <c r="DC276" s="71">
        <v>1.0335723546445419</v>
      </c>
      <c r="DD276" s="71">
        <v>0.8092816704476351</v>
      </c>
      <c r="DE276" s="71">
        <v>0.5988501235598982</v>
      </c>
      <c r="DF276" s="71">
        <v>1.5862245780167654</v>
      </c>
      <c r="DG276" s="71">
        <v>0.41336474381728311</v>
      </c>
      <c r="DH276" s="71">
        <v>0.67711092925508665</v>
      </c>
      <c r="DI276" s="71">
        <v>0.38435158032358557</v>
      </c>
      <c r="DJ276" s="71">
        <v>0.18811457403110238</v>
      </c>
      <c r="DK276" s="71">
        <v>0.24508310280303711</v>
      </c>
      <c r="DL276" s="71">
        <v>3.711352795393176E-2</v>
      </c>
      <c r="DM276" s="71">
        <v>0.10213232496068213</v>
      </c>
      <c r="DN276" s="71">
        <v>0.1792592276683582</v>
      </c>
      <c r="DO276" s="71">
        <v>0.22895720431386798</v>
      </c>
      <c r="DQ276" s="71"/>
      <c r="DR276" s="71"/>
      <c r="DS276" s="71"/>
      <c r="DT276" s="71"/>
      <c r="DU276" s="71"/>
      <c r="DV276" s="71"/>
      <c r="DW276" s="71"/>
      <c r="DX276" s="71"/>
      <c r="DY276" s="71"/>
      <c r="DZ276" s="71"/>
      <c r="EA276" s="71"/>
      <c r="EB276" s="71"/>
      <c r="EC276" s="71"/>
      <c r="ED276" s="71"/>
    </row>
    <row r="277" spans="1:134">
      <c r="A277" s="4">
        <v>805</v>
      </c>
      <c r="B277" s="46" t="s">
        <v>2561</v>
      </c>
      <c r="C277" s="65" t="str">
        <f t="shared" si="13"/>
        <v>L805</v>
      </c>
      <c r="D277" s="69">
        <v>245430.95</v>
      </c>
      <c r="E277" s="68">
        <v>2997240.0700000003</v>
      </c>
      <c r="F277" s="69">
        <v>17904.860000000044</v>
      </c>
      <c r="G277" s="69">
        <v>62815.429999999702</v>
      </c>
      <c r="H277" s="70">
        <v>81.778314453024251</v>
      </c>
      <c r="I277" s="70">
        <v>2.1406387181917674</v>
      </c>
      <c r="J277" s="69">
        <v>438737.85</v>
      </c>
      <c r="K277" s="69">
        <v>460603.71999999991</v>
      </c>
      <c r="L277" s="69">
        <v>385929.18</v>
      </c>
      <c r="M277" s="69">
        <v>471268.50000000012</v>
      </c>
      <c r="N277" s="69">
        <v>580881.67999999993</v>
      </c>
      <c r="O277" s="69">
        <v>488650.7699999999</v>
      </c>
      <c r="P277" s="69">
        <v>313756.59999999998</v>
      </c>
      <c r="Q277" s="69">
        <v>352695.45</v>
      </c>
      <c r="R277" s="69">
        <v>776384.95999999985</v>
      </c>
      <c r="S277" s="69">
        <v>414864.25000000012</v>
      </c>
      <c r="T277" s="69">
        <v>434210.77999999991</v>
      </c>
      <c r="U277" s="69">
        <v>459897.07999999996</v>
      </c>
      <c r="V277" s="69">
        <v>245430.95</v>
      </c>
      <c r="W277" s="70">
        <v>100.46717120055335</v>
      </c>
      <c r="X277" s="70">
        <v>104.39679460549173</v>
      </c>
      <c r="Y277" s="70">
        <v>90.914840625425157</v>
      </c>
      <c r="Z277" s="71">
        <v>83.876457535178588</v>
      </c>
      <c r="AA277" s="71">
        <v>120.030829120948</v>
      </c>
      <c r="AB277" s="71">
        <v>81.234866237581628</v>
      </c>
      <c r="AC277" s="71">
        <v>75.389722607194301</v>
      </c>
      <c r="AD277" s="71">
        <v>78.749047187312442</v>
      </c>
      <c r="AE277" s="71">
        <v>81.034682898254502</v>
      </c>
      <c r="AF277" s="71">
        <v>87.185142257223319</v>
      </c>
      <c r="AG277" s="71">
        <v>82.060578336426445</v>
      </c>
      <c r="AH277" s="71">
        <v>84.03043452932495</v>
      </c>
      <c r="AI277" s="71">
        <v>84.438641933126917</v>
      </c>
      <c r="AJ277" s="71">
        <v>-1.4787821187222661</v>
      </c>
      <c r="AK277" s="71">
        <v>-1.764377299632891</v>
      </c>
      <c r="AL277" s="71">
        <v>-12.414022900355882</v>
      </c>
      <c r="AM277" s="71">
        <v>-13.784919921546134</v>
      </c>
      <c r="AN277" s="71">
        <v>1.2736102966552698</v>
      </c>
      <c r="AO277" s="71">
        <v>-20.938209971409659</v>
      </c>
      <c r="AP277" s="71">
        <v>-23.22029926935404</v>
      </c>
      <c r="AQ277" s="71">
        <v>3.3594602380375482</v>
      </c>
      <c r="AR277" s="71">
        <v>70.958653143848267</v>
      </c>
      <c r="AS277" s="71">
        <v>-39.116919675837515</v>
      </c>
      <c r="AT277" s="71">
        <v>7.932318919009318</v>
      </c>
      <c r="AU277" s="71">
        <v>9.7148762078404616</v>
      </c>
      <c r="AV277" s="72">
        <v>7.8693656626367847</v>
      </c>
      <c r="AW277" s="73">
        <v>-6585.3600000000442</v>
      </c>
      <c r="AX277" s="73">
        <v>-8272.75</v>
      </c>
      <c r="AY277" s="73">
        <v>-54699.780000000086</v>
      </c>
      <c r="AZ277" s="73">
        <v>-75351.069999999949</v>
      </c>
      <c r="BA277" s="73">
        <v>7311.1199999998789</v>
      </c>
      <c r="BB277" s="73">
        <v>-118499.67000000004</v>
      </c>
      <c r="BC277" s="73">
        <v>-94888.649999999907</v>
      </c>
      <c r="BD277" s="73">
        <v>11463.550000000047</v>
      </c>
      <c r="BE277" s="73">
        <v>322248.86</v>
      </c>
      <c r="BF277" s="73">
        <v>-266547.14999999979</v>
      </c>
      <c r="BG277" s="73">
        <v>31911.649999999907</v>
      </c>
      <c r="BH277" s="73">
        <v>40722.309999999939</v>
      </c>
      <c r="BI277" s="73">
        <v>17904.860000000044</v>
      </c>
      <c r="BJ277" s="71">
        <v>17.796669843857227</v>
      </c>
      <c r="BK277" s="71">
        <v>14.521004138246404</v>
      </c>
      <c r="BL277" s="71">
        <v>15.215835854112651</v>
      </c>
      <c r="BM277" s="71">
        <v>12.267369620257012</v>
      </c>
      <c r="BN277" s="71">
        <v>3.1861948827350135</v>
      </c>
      <c r="BO277" s="71">
        <v>9.0114881608834185</v>
      </c>
      <c r="BP277" s="71">
        <v>22.684516718465456</v>
      </c>
      <c r="BQ277" s="71">
        <v>20.987212586171655</v>
      </c>
      <c r="BR277" s="72">
        <v>15.678514350438736</v>
      </c>
      <c r="BS277" s="72">
        <v>13.805059907190163</v>
      </c>
      <c r="BT277" s="71">
        <v>17.25818226955678</v>
      </c>
      <c r="BU277" s="71">
        <v>14.896780520627299</v>
      </c>
      <c r="BV277" s="71">
        <v>15.000522792562958</v>
      </c>
      <c r="BW277" s="71">
        <v>15.420574324075073</v>
      </c>
      <c r="BX277" s="75">
        <v>13154</v>
      </c>
      <c r="BY277" s="75">
        <v>13552</v>
      </c>
      <c r="BZ277" s="75">
        <v>11441</v>
      </c>
      <c r="CA277" s="75">
        <v>12319</v>
      </c>
      <c r="CB277" s="75">
        <v>12997</v>
      </c>
      <c r="CC277" s="75">
        <v>11495</v>
      </c>
      <c r="CD277" s="75">
        <v>9704</v>
      </c>
      <c r="CE277" s="75">
        <v>9785</v>
      </c>
      <c r="CF277" s="75">
        <v>14343</v>
      </c>
      <c r="CG277" s="75">
        <v>11914</v>
      </c>
      <c r="CH277" s="75">
        <v>11855</v>
      </c>
      <c r="CI277" s="75">
        <v>12462</v>
      </c>
      <c r="CJ277" s="75">
        <v>6788</v>
      </c>
      <c r="CK277" s="75">
        <v>76851</v>
      </c>
      <c r="CL277" s="73">
        <v>871987.54999999981</v>
      </c>
      <c r="CM277" s="73">
        <v>850311.48000000021</v>
      </c>
      <c r="CN277" s="73">
        <v>889632.39999999991</v>
      </c>
      <c r="CO277" s="73">
        <v>1000999.12</v>
      </c>
      <c r="CP277" s="73">
        <v>784276.32000000018</v>
      </c>
      <c r="CQ277" s="73">
        <v>745742.56999999972</v>
      </c>
      <c r="CR277" s="73">
        <v>659617.82000000007</v>
      </c>
      <c r="CS277" s="73">
        <v>1051982.1499999999</v>
      </c>
      <c r="CT277" s="73">
        <v>1019616.82</v>
      </c>
      <c r="CU277" s="73">
        <v>866327.54999999993</v>
      </c>
      <c r="CV277" s="73">
        <v>976878.05999999982</v>
      </c>
      <c r="CW277" s="73">
        <v>992676.89</v>
      </c>
      <c r="CX277" s="73">
        <v>978855.09999999986</v>
      </c>
      <c r="CY277" s="77"/>
      <c r="CZ277" s="4">
        <v>805</v>
      </c>
      <c r="DA277" s="76" t="str">
        <f t="shared" si="14"/>
        <v>L805</v>
      </c>
      <c r="DB277" s="71">
        <v>0.61128038470984336</v>
      </c>
      <c r="DC277" s="71">
        <v>0.6654719415574446</v>
      </c>
      <c r="DD277" s="71">
        <v>0.34595957601841426</v>
      </c>
      <c r="DE277" s="71">
        <v>0.15191957109496329</v>
      </c>
      <c r="DF277" s="71">
        <v>0.59909738820960634</v>
      </c>
      <c r="DG277" s="71">
        <v>0.21224969456609138</v>
      </c>
      <c r="DH277" s="71">
        <v>0.1851984558333169</v>
      </c>
      <c r="DI277" s="71">
        <v>0.30394934009286267</v>
      </c>
      <c r="DJ277" s="71">
        <v>0.21554547696174903</v>
      </c>
      <c r="DK277" s="71">
        <v>0.15814142758989178</v>
      </c>
      <c r="DL277" s="71">
        <v>0.12004932204531341</v>
      </c>
      <c r="DM277" s="71">
        <v>0.13106107651903004</v>
      </c>
      <c r="DN277" s="71">
        <v>7.0009691714129699E-2</v>
      </c>
      <c r="DO277" s="71">
        <v>0.17594017675308066</v>
      </c>
      <c r="DQ277" s="71"/>
      <c r="DR277" s="71"/>
      <c r="DS277" s="71"/>
      <c r="DT277" s="71"/>
      <c r="DU277" s="71"/>
      <c r="DV277" s="71"/>
      <c r="DW277" s="71"/>
      <c r="DX277" s="71"/>
      <c r="DY277" s="71"/>
      <c r="DZ277" s="71"/>
      <c r="EA277" s="71"/>
      <c r="EB277" s="71"/>
      <c r="EC277" s="71"/>
      <c r="ED277" s="71"/>
    </row>
    <row r="278" spans="1:134">
      <c r="A278" s="4">
        <v>512</v>
      </c>
      <c r="B278" s="46" t="s">
        <v>2569</v>
      </c>
      <c r="C278" s="65" t="str">
        <f t="shared" si="13"/>
        <v>L512</v>
      </c>
      <c r="D278" s="69">
        <v>360654.63999999996</v>
      </c>
      <c r="E278" s="68">
        <v>4201404.3099999968</v>
      </c>
      <c r="F278" s="69">
        <v>31109.119999999995</v>
      </c>
      <c r="G278" s="69">
        <v>593059.39999999665</v>
      </c>
      <c r="H278" s="70">
        <v>92.547737500994543</v>
      </c>
      <c r="I278" s="70">
        <v>16.435773596820514</v>
      </c>
      <c r="J278" s="69">
        <v>655285.52999999991</v>
      </c>
      <c r="K278" s="69">
        <v>592671.45000000007</v>
      </c>
      <c r="L278" s="69">
        <v>538273.75999999989</v>
      </c>
      <c r="M278" s="69">
        <v>652373.01</v>
      </c>
      <c r="N278" s="69">
        <v>832217.91000000015</v>
      </c>
      <c r="O278" s="69">
        <v>793281.43</v>
      </c>
      <c r="P278" s="69">
        <v>550421.23999999987</v>
      </c>
      <c r="Q278" s="69">
        <v>522353.99000000005</v>
      </c>
      <c r="R278" s="69">
        <v>910559.16</v>
      </c>
      <c r="S278" s="69">
        <v>579287.40999999992</v>
      </c>
      <c r="T278" s="69">
        <v>673707.16000000015</v>
      </c>
      <c r="U278" s="69">
        <v>604420.71</v>
      </c>
      <c r="V278" s="69">
        <v>360654.63999999996</v>
      </c>
      <c r="W278" s="70">
        <v>124.14629750783541</v>
      </c>
      <c r="X278" s="70">
        <v>106.08645217959874</v>
      </c>
      <c r="Y278" s="70">
        <v>95.540527956673884</v>
      </c>
      <c r="Z278" s="71">
        <v>99.609998050485714</v>
      </c>
      <c r="AA278" s="71">
        <v>110.96903489723162</v>
      </c>
      <c r="AB278" s="71">
        <v>95.13963212594777</v>
      </c>
      <c r="AC278" s="71">
        <v>99.629157803802798</v>
      </c>
      <c r="AD278" s="71">
        <v>87.031944743416318</v>
      </c>
      <c r="AE278" s="71">
        <v>98.00509791225366</v>
      </c>
      <c r="AF278" s="71">
        <v>92.989692464910007</v>
      </c>
      <c r="AG278" s="71">
        <v>95.923388858118642</v>
      </c>
      <c r="AH278" s="71">
        <v>85.386816374670531</v>
      </c>
      <c r="AI278" s="71">
        <v>84.898616078555222</v>
      </c>
      <c r="AJ278" s="71">
        <v>19.123144492893406</v>
      </c>
      <c r="AK278" s="71">
        <v>0.96682736673887604</v>
      </c>
      <c r="AL278" s="71">
        <v>-11.790307325719008</v>
      </c>
      <c r="AM278" s="71">
        <v>4.342106755252173</v>
      </c>
      <c r="AN278" s="71">
        <v>6.8243063581236774</v>
      </c>
      <c r="AO278" s="71">
        <v>0.46601338715321905</v>
      </c>
      <c r="AP278" s="71">
        <v>5.1007869824255536</v>
      </c>
      <c r="AQ278" s="71">
        <v>13.256255633905534</v>
      </c>
      <c r="AR278" s="71">
        <v>67.050324195084826</v>
      </c>
      <c r="AS278" s="71">
        <v>-14.579595218512154</v>
      </c>
      <c r="AT278" s="71">
        <v>27.459704942148868</v>
      </c>
      <c r="AU278" s="71">
        <v>11.502109225155177</v>
      </c>
      <c r="AV278" s="72">
        <v>9.4400069526055184</v>
      </c>
      <c r="AW278" s="73">
        <v>105194.66999999981</v>
      </c>
      <c r="AX278" s="73">
        <v>5675.2400000002235</v>
      </c>
      <c r="AY278" s="73">
        <v>-71946.890000000014</v>
      </c>
      <c r="AZ278" s="73">
        <v>27147.940000000061</v>
      </c>
      <c r="BA278" s="73">
        <v>53164.960000000196</v>
      </c>
      <c r="BB278" s="73">
        <v>18476.460000000079</v>
      </c>
      <c r="BC278" s="73">
        <v>26713.229999999749</v>
      </c>
      <c r="BD278" s="73">
        <v>61139.739999999991</v>
      </c>
      <c r="BE278" s="73">
        <v>365478.40999999992</v>
      </c>
      <c r="BF278" s="73">
        <v>-98873.050000000047</v>
      </c>
      <c r="BG278" s="73">
        <v>145142.34000000008</v>
      </c>
      <c r="BH278" s="73">
        <v>62349.610000000102</v>
      </c>
      <c r="BI278" s="73">
        <v>31109.119999999995</v>
      </c>
      <c r="BJ278" s="71">
        <v>25.072305812235662</v>
      </c>
      <c r="BK278" s="71">
        <v>21.527096088793098</v>
      </c>
      <c r="BL278" s="71">
        <v>20.744514017889415</v>
      </c>
      <c r="BM278" s="71">
        <v>19.218954499961509</v>
      </c>
      <c r="BN278" s="71">
        <v>7.9314169220864787</v>
      </c>
      <c r="BO278" s="71">
        <v>14.426043816507669</v>
      </c>
      <c r="BP278" s="71">
        <v>24.710140985836485</v>
      </c>
      <c r="BQ278" s="71">
        <v>24.615120323812906</v>
      </c>
      <c r="BR278" s="72">
        <v>12.401385179451033</v>
      </c>
      <c r="BS278" s="72">
        <v>18.817333282079183</v>
      </c>
      <c r="BT278" s="71">
        <v>19.595953307314794</v>
      </c>
      <c r="BU278" s="71">
        <v>19.564132969727225</v>
      </c>
      <c r="BV278" s="71">
        <v>20.133772420848469</v>
      </c>
      <c r="BW278" s="71">
        <v>17.891220874223546</v>
      </c>
      <c r="BX278" s="75">
        <v>16656</v>
      </c>
      <c r="BY278" s="75">
        <v>15410</v>
      </c>
      <c r="BZ278" s="75">
        <v>13888</v>
      </c>
      <c r="CA278" s="75">
        <v>15398</v>
      </c>
      <c r="CB278" s="75">
        <v>17555</v>
      </c>
      <c r="CC278" s="75">
        <v>16427</v>
      </c>
      <c r="CD278" s="75">
        <v>13372</v>
      </c>
      <c r="CE278" s="75">
        <v>13798</v>
      </c>
      <c r="CF278" s="75">
        <v>18632</v>
      </c>
      <c r="CG278" s="75">
        <v>14699</v>
      </c>
      <c r="CH278" s="75">
        <v>15800</v>
      </c>
      <c r="CI278" s="75">
        <v>14673</v>
      </c>
      <c r="CJ278" s="75">
        <v>8478</v>
      </c>
      <c r="CK278" s="75">
        <v>99452</v>
      </c>
      <c r="CL278" s="73">
        <v>630868.25999999989</v>
      </c>
      <c r="CM278" s="73">
        <v>548926.85999999975</v>
      </c>
      <c r="CN278" s="73">
        <v>738718.0299999998</v>
      </c>
      <c r="CO278" s="73">
        <v>902678.0299999998</v>
      </c>
      <c r="CP278" s="73">
        <v>1043376.0799999998</v>
      </c>
      <c r="CQ278" s="73">
        <v>799677.00999999989</v>
      </c>
      <c r="CR278" s="73">
        <v>812579.23</v>
      </c>
      <c r="CS278" s="73">
        <v>1078100.8800000004</v>
      </c>
      <c r="CT278" s="73">
        <v>831961.75000000023</v>
      </c>
      <c r="CU278" s="73">
        <v>774751.54000000015</v>
      </c>
      <c r="CV278" s="73">
        <v>817059.13</v>
      </c>
      <c r="CW278" s="73">
        <v>702747.21000000008</v>
      </c>
      <c r="CX278" s="73">
        <v>706295.66999999993</v>
      </c>
      <c r="CY278" s="77"/>
      <c r="CZ278" s="4">
        <v>512</v>
      </c>
      <c r="DA278" s="76" t="str">
        <f t="shared" si="14"/>
        <v>L512</v>
      </c>
      <c r="DB278" s="71">
        <v>2.7404877155364957</v>
      </c>
      <c r="DC278" s="71">
        <v>1.5809884858846532</v>
      </c>
      <c r="DD278" s="71">
        <v>0.70883083100711808</v>
      </c>
      <c r="DE278" s="71">
        <v>0.7650872310376593</v>
      </c>
      <c r="DF278" s="71">
        <v>1.0361462218245026</v>
      </c>
      <c r="DG278" s="71">
        <v>0.55038470883615176</v>
      </c>
      <c r="DH278" s="71">
        <v>0.28088790843300027</v>
      </c>
      <c r="DI278" s="71">
        <v>0.39659196439482586</v>
      </c>
      <c r="DJ278" s="71">
        <v>0.27367774266610195</v>
      </c>
      <c r="DK278" s="71">
        <v>0.1924848718751162</v>
      </c>
      <c r="DL278" s="71">
        <v>0.15267947127982864</v>
      </c>
      <c r="DM278" s="71">
        <v>0.12897894283667924</v>
      </c>
      <c r="DN278" s="71">
        <v>0.25020421226192241</v>
      </c>
      <c r="DO278" s="71">
        <v>0.23651928943587133</v>
      </c>
      <c r="DQ278" s="71"/>
      <c r="DR278" s="71"/>
      <c r="DS278" s="71"/>
      <c r="DT278" s="71"/>
      <c r="DU278" s="71"/>
      <c r="DV278" s="71"/>
      <c r="DW278" s="71"/>
      <c r="DX278" s="71"/>
      <c r="DY278" s="71"/>
      <c r="DZ278" s="71"/>
      <c r="EA278" s="71"/>
      <c r="EB278" s="71"/>
      <c r="EC278" s="71"/>
      <c r="ED278" s="71"/>
    </row>
    <row r="279" spans="1:134">
      <c r="A279" s="4">
        <v>905</v>
      </c>
      <c r="B279" s="46" t="s">
        <v>2577</v>
      </c>
      <c r="C279" s="65" t="str">
        <f t="shared" si="13"/>
        <v>L905</v>
      </c>
      <c r="D279" s="69">
        <v>218984.03000000003</v>
      </c>
      <c r="E279" s="68">
        <v>2770837.47</v>
      </c>
      <c r="F279" s="69">
        <v>-3491.4499999999825</v>
      </c>
      <c r="G279" s="69">
        <v>200013.74000000022</v>
      </c>
      <c r="H279" s="70">
        <v>85.859113307018134</v>
      </c>
      <c r="I279" s="70">
        <v>7.7801421258858694</v>
      </c>
      <c r="J279" s="69">
        <v>390794.63</v>
      </c>
      <c r="K279" s="69">
        <v>372297.35999999993</v>
      </c>
      <c r="L279" s="69">
        <v>355483.03</v>
      </c>
      <c r="M279" s="69">
        <v>397209.64000000007</v>
      </c>
      <c r="N279" s="69">
        <v>485115.77999999997</v>
      </c>
      <c r="O279" s="69">
        <v>475134.44999999995</v>
      </c>
      <c r="P279" s="69">
        <v>282388.33999999991</v>
      </c>
      <c r="Q279" s="69">
        <v>296897.38</v>
      </c>
      <c r="R279" s="69">
        <v>791856.97</v>
      </c>
      <c r="S279" s="69">
        <v>371616.02999999997</v>
      </c>
      <c r="T279" s="69">
        <v>396003.9499999999</v>
      </c>
      <c r="U279" s="69">
        <v>413090.77</v>
      </c>
      <c r="V279" s="69">
        <v>218984.03000000003</v>
      </c>
      <c r="W279" s="70">
        <v>97.079852318847372</v>
      </c>
      <c r="X279" s="70">
        <v>90.704996906469901</v>
      </c>
      <c r="Y279" s="70">
        <v>88.646021441596119</v>
      </c>
      <c r="Z279" s="71">
        <v>79.76671973642118</v>
      </c>
      <c r="AA279" s="71">
        <v>110.70782408839273</v>
      </c>
      <c r="AB279" s="71">
        <v>98.903026398226331</v>
      </c>
      <c r="AC279" s="71">
        <v>77.659091781991719</v>
      </c>
      <c r="AD279" s="71">
        <v>75.206937742911975</v>
      </c>
      <c r="AE279" s="71">
        <v>97.591929340126185</v>
      </c>
      <c r="AF279" s="71">
        <v>85.558203851972664</v>
      </c>
      <c r="AG279" s="71">
        <v>92.596393795992157</v>
      </c>
      <c r="AH279" s="71">
        <v>78.272247597184901</v>
      </c>
      <c r="AI279" s="71">
        <v>81.825182135026992</v>
      </c>
      <c r="AJ279" s="71">
        <v>-4.985760797344807</v>
      </c>
      <c r="AK279" s="71">
        <v>-15.276867851662612</v>
      </c>
      <c r="AL279" s="71">
        <v>-18.423523473885371</v>
      </c>
      <c r="AM279" s="71">
        <v>-14.684964479135109</v>
      </c>
      <c r="AN279" s="71">
        <v>-11.981932044242305</v>
      </c>
      <c r="AO279" s="71">
        <v>-14.224864183268703</v>
      </c>
      <c r="AP279" s="71">
        <v>-18.425063813213207</v>
      </c>
      <c r="AQ279" s="71">
        <v>-1.5548404559261431</v>
      </c>
      <c r="AR279" s="71">
        <v>98.06036614720044</v>
      </c>
      <c r="AS279" s="71">
        <v>-35.777798070534431</v>
      </c>
      <c r="AT279" s="71">
        <v>24.035776322000622</v>
      </c>
      <c r="AU279" s="71">
        <v>2.5348593422873211</v>
      </c>
      <c r="AV279" s="72">
        <v>-1.5693639586708552</v>
      </c>
      <c r="AW279" s="73">
        <v>-20506.489999999991</v>
      </c>
      <c r="AX279" s="73">
        <v>-67130.870000000054</v>
      </c>
      <c r="AY279" s="73">
        <v>-80283.56</v>
      </c>
      <c r="AZ279" s="73">
        <v>-68370.239999999816</v>
      </c>
      <c r="BA279" s="73">
        <v>-65995.110000000044</v>
      </c>
      <c r="BB279" s="73">
        <v>-67955.130000000121</v>
      </c>
      <c r="BC279" s="73">
        <v>-63782.130000000121</v>
      </c>
      <c r="BD279" s="73">
        <v>-4689.1900000000023</v>
      </c>
      <c r="BE279" s="73">
        <v>392051.10000000003</v>
      </c>
      <c r="BF279" s="73">
        <v>-207025.02999999997</v>
      </c>
      <c r="BG279" s="73">
        <v>76738.039999999921</v>
      </c>
      <c r="BH279" s="73">
        <v>10212.399999999907</v>
      </c>
      <c r="BI279" s="73">
        <v>-3491.4499999999825</v>
      </c>
      <c r="BJ279" s="71">
        <v>14.021278420654848</v>
      </c>
      <c r="BK279" s="71">
        <v>15.502639074447632</v>
      </c>
      <c r="BL279" s="71">
        <v>15.191222068050788</v>
      </c>
      <c r="BM279" s="71">
        <v>14.682101964216361</v>
      </c>
      <c r="BN279" s="71">
        <v>4.8653383027318613</v>
      </c>
      <c r="BO279" s="71">
        <v>18.721505187466875</v>
      </c>
      <c r="BP279" s="71">
        <v>19.818453683685259</v>
      </c>
      <c r="BQ279" s="71">
        <v>20.807372462733241</v>
      </c>
      <c r="BR279" s="72">
        <v>11.223851303402464</v>
      </c>
      <c r="BS279" s="72">
        <v>13.472256592216493</v>
      </c>
      <c r="BT279" s="71">
        <v>16.668446406520037</v>
      </c>
      <c r="BU279" s="71">
        <v>15.650564488263456</v>
      </c>
      <c r="BV279" s="71">
        <v>12.938883013313623</v>
      </c>
      <c r="BW279" s="71">
        <v>13.568721455432549</v>
      </c>
      <c r="BX279" s="75">
        <v>11813</v>
      </c>
      <c r="BY279" s="75">
        <v>12265</v>
      </c>
      <c r="BZ279" s="75">
        <v>10537</v>
      </c>
      <c r="CA279" s="75">
        <v>11374</v>
      </c>
      <c r="CB279" s="75">
        <v>12022</v>
      </c>
      <c r="CC279" s="75">
        <v>11693</v>
      </c>
      <c r="CD279" s="75">
        <v>8488</v>
      </c>
      <c r="CE279" s="75">
        <v>8732</v>
      </c>
      <c r="CF279" s="75">
        <v>13922</v>
      </c>
      <c r="CG279" s="75">
        <v>11117</v>
      </c>
      <c r="CH279" s="75">
        <v>10894</v>
      </c>
      <c r="CI279" s="75">
        <v>11151</v>
      </c>
      <c r="CJ279" s="75">
        <v>5760</v>
      </c>
      <c r="CK279" s="75">
        <v>70064</v>
      </c>
      <c r="CL279" s="73">
        <v>659211.82999999996</v>
      </c>
      <c r="CM279" s="73">
        <v>682915.99000000011</v>
      </c>
      <c r="CN279" s="73">
        <v>683642.79</v>
      </c>
      <c r="CO279" s="73">
        <v>768867.16000000015</v>
      </c>
      <c r="CP279" s="73">
        <v>697418.55999999994</v>
      </c>
      <c r="CQ279" s="73">
        <v>650222.16000000015</v>
      </c>
      <c r="CR279" s="73">
        <v>565145.04</v>
      </c>
      <c r="CS279" s="73">
        <v>908343.12999999989</v>
      </c>
      <c r="CT279" s="73">
        <v>763708.69999999984</v>
      </c>
      <c r="CU279" s="73">
        <v>776537.02</v>
      </c>
      <c r="CV279" s="73">
        <v>854968.15000000014</v>
      </c>
      <c r="CW279" s="73">
        <v>774373.55999999994</v>
      </c>
      <c r="CX279" s="73">
        <v>729611.7300000001</v>
      </c>
      <c r="CY279" s="77"/>
      <c r="CZ279" s="4">
        <v>905</v>
      </c>
      <c r="DA279" s="76" t="str">
        <f t="shared" si="14"/>
        <v>L905</v>
      </c>
      <c r="DB279" s="71">
        <v>4.5131096678463249</v>
      </c>
      <c r="DC279" s="71">
        <v>0.47249663694405475</v>
      </c>
      <c r="DD279" s="71">
        <v>0.58225006036100135</v>
      </c>
      <c r="DE279" s="71">
        <v>0.43412810677266966</v>
      </c>
      <c r="DF279" s="71">
        <v>0.47927117112864265</v>
      </c>
      <c r="DG279" s="71">
        <v>0.26984395697193425</v>
      </c>
      <c r="DH279" s="71">
        <v>0.21708713492958059</v>
      </c>
      <c r="DI279" s="71">
        <v>0.2524724307396024</v>
      </c>
      <c r="DJ279" s="71">
        <v>9.7970703003988788E-2</v>
      </c>
      <c r="DK279" s="71">
        <v>0.18081475624841659</v>
      </c>
      <c r="DL279" s="71">
        <v>0.16709620961670113</v>
      </c>
      <c r="DM279" s="71">
        <v>9.7494535982363878E-2</v>
      </c>
      <c r="DN279" s="71">
        <v>0.1165277644596574</v>
      </c>
      <c r="DO279" s="71">
        <v>0.14937388660261686</v>
      </c>
      <c r="DQ279" s="71"/>
      <c r="DR279" s="71"/>
      <c r="DS279" s="71"/>
      <c r="DT279" s="71"/>
      <c r="DU279" s="71"/>
      <c r="DV279" s="71"/>
      <c r="DW279" s="71"/>
      <c r="DX279" s="71"/>
      <c r="DY279" s="71"/>
      <c r="DZ279" s="71"/>
      <c r="EA279" s="71"/>
      <c r="EB279" s="71"/>
      <c r="EC279" s="71"/>
      <c r="ED279" s="71"/>
    </row>
    <row r="280" spans="1:134">
      <c r="A280" s="4">
        <v>925</v>
      </c>
      <c r="B280" s="46" t="s">
        <v>2584</v>
      </c>
      <c r="C280" s="65" t="str">
        <f t="shared" si="13"/>
        <v>L925</v>
      </c>
      <c r="D280" s="69">
        <v>157345.57</v>
      </c>
      <c r="E280" s="68">
        <v>1847805.9799999995</v>
      </c>
      <c r="F280" s="69">
        <v>31246.550000000017</v>
      </c>
      <c r="G280" s="69">
        <v>279941.90000000014</v>
      </c>
      <c r="H280" s="70">
        <v>95.51455847826189</v>
      </c>
      <c r="I280" s="70">
        <v>17.854985235709986</v>
      </c>
      <c r="J280" s="69">
        <v>237425.62999999995</v>
      </c>
      <c r="K280" s="69">
        <v>245950.82999999996</v>
      </c>
      <c r="L280" s="69">
        <v>233883.38999999993</v>
      </c>
      <c r="M280" s="69">
        <v>258253.87</v>
      </c>
      <c r="N280" s="69">
        <v>366353.00999999995</v>
      </c>
      <c r="O280" s="69">
        <v>319428.44</v>
      </c>
      <c r="P280" s="69">
        <v>198799.84999999998</v>
      </c>
      <c r="Q280" s="69">
        <v>219706.13</v>
      </c>
      <c r="R280" s="69">
        <v>427605.57</v>
      </c>
      <c r="S280" s="69">
        <v>264585.23</v>
      </c>
      <c r="T280" s="69">
        <v>281953.26999999996</v>
      </c>
      <c r="U280" s="69">
        <v>297810.35999999993</v>
      </c>
      <c r="V280" s="69">
        <v>157345.57</v>
      </c>
      <c r="W280" s="70">
        <v>100.56228920730383</v>
      </c>
      <c r="X280" s="70">
        <v>84.936423341873137</v>
      </c>
      <c r="Y280" s="70">
        <v>86.841311165975441</v>
      </c>
      <c r="Z280" s="71">
        <v>85.742532635368278</v>
      </c>
      <c r="AA280" s="71">
        <v>105.7068481385914</v>
      </c>
      <c r="AB280" s="71">
        <v>100.05272315317958</v>
      </c>
      <c r="AC280" s="71">
        <v>89.324312289893385</v>
      </c>
      <c r="AD280" s="71">
        <v>87.734403002434277</v>
      </c>
      <c r="AE280" s="71">
        <v>90.185212726186819</v>
      </c>
      <c r="AF280" s="71">
        <v>105.79943168298291</v>
      </c>
      <c r="AG280" s="71">
        <v>98.561255518872514</v>
      </c>
      <c r="AH280" s="71">
        <v>99.90328906349238</v>
      </c>
      <c r="AI280" s="71">
        <v>102.70076680502886</v>
      </c>
      <c r="AJ280" s="71">
        <v>6.5328216241692383</v>
      </c>
      <c r="AK280" s="71">
        <v>-13.495022823942026</v>
      </c>
      <c r="AL280" s="71">
        <v>-6.0580474768709314</v>
      </c>
      <c r="AM280" s="71">
        <v>-5.2968155014156633</v>
      </c>
      <c r="AN280" s="71">
        <v>-5.4877462973997098</v>
      </c>
      <c r="AO280" s="71">
        <v>-5.9521068562170214</v>
      </c>
      <c r="AP280" s="71">
        <v>-6.5890173974797239</v>
      </c>
      <c r="AQ280" s="71">
        <v>12.199080452820233</v>
      </c>
      <c r="AR280" s="71">
        <v>77.507947902012958</v>
      </c>
      <c r="AS280" s="71">
        <v>-22.878559596544299</v>
      </c>
      <c r="AT280" s="71">
        <v>30.026942635102504</v>
      </c>
      <c r="AU280" s="71">
        <v>28.194074772942312</v>
      </c>
      <c r="AV280" s="72">
        <v>24.779375763586444</v>
      </c>
      <c r="AW280" s="73">
        <v>14559.449999999983</v>
      </c>
      <c r="AX280" s="73">
        <v>-38369.030000000086</v>
      </c>
      <c r="AY280" s="73">
        <v>-15082.47000000003</v>
      </c>
      <c r="AZ280" s="73">
        <v>-14444.319999999891</v>
      </c>
      <c r="BA280" s="73">
        <v>-21271.870000000112</v>
      </c>
      <c r="BB280" s="73">
        <v>-12167.399999999965</v>
      </c>
      <c r="BC280" s="73">
        <v>-14022.929999999993</v>
      </c>
      <c r="BD280" s="73">
        <v>23888.010000000009</v>
      </c>
      <c r="BE280" s="73">
        <v>186711.81000000003</v>
      </c>
      <c r="BF280" s="73">
        <v>-78490.869999999879</v>
      </c>
      <c r="BG280" s="73">
        <v>65111.080000000045</v>
      </c>
      <c r="BH280" s="73">
        <v>65498.249999999971</v>
      </c>
      <c r="BI280" s="73">
        <v>31246.550000000017</v>
      </c>
      <c r="BJ280" s="71">
        <v>20.904295987250435</v>
      </c>
      <c r="BK280" s="71">
        <v>17.806953090070376</v>
      </c>
      <c r="BL280" s="71">
        <v>16.830320867778326</v>
      </c>
      <c r="BM280" s="71">
        <v>15.207911480930157</v>
      </c>
      <c r="BN280" s="71">
        <v>2.901847861559232</v>
      </c>
      <c r="BO280" s="71">
        <v>13.856948657480352</v>
      </c>
      <c r="BP280" s="71">
        <v>21.560203010501041</v>
      </c>
      <c r="BQ280" s="71">
        <v>20.447190154882446</v>
      </c>
      <c r="BR280" s="72">
        <v>14.710113846177522</v>
      </c>
      <c r="BS280" s="72">
        <v>11.559173121281665</v>
      </c>
      <c r="BT280" s="71">
        <v>16.671856888592735</v>
      </c>
      <c r="BU280" s="71">
        <v>15.520482451474773</v>
      </c>
      <c r="BV280" s="71">
        <v>13.884300274369565</v>
      </c>
      <c r="BW280" s="71">
        <v>14.693587942066525</v>
      </c>
      <c r="BX280" s="75">
        <v>7068</v>
      </c>
      <c r="BY280" s="75">
        <v>7449</v>
      </c>
      <c r="BZ280" s="75">
        <v>6748</v>
      </c>
      <c r="CA280" s="75">
        <v>7002</v>
      </c>
      <c r="CB280" s="75">
        <v>8295</v>
      </c>
      <c r="CC280" s="75">
        <v>7831</v>
      </c>
      <c r="CD280" s="75">
        <v>5580</v>
      </c>
      <c r="CE280" s="75">
        <v>6226</v>
      </c>
      <c r="CF280" s="75">
        <v>8946</v>
      </c>
      <c r="CG280" s="75">
        <v>7446</v>
      </c>
      <c r="CH280" s="75">
        <v>7886</v>
      </c>
      <c r="CI280" s="75">
        <v>8266</v>
      </c>
      <c r="CJ280" s="75">
        <v>4378</v>
      </c>
      <c r="CK280" s="75">
        <v>48728</v>
      </c>
      <c r="CL280" s="73">
        <v>539332.79</v>
      </c>
      <c r="CM280" s="73">
        <v>594693.07999999996</v>
      </c>
      <c r="CN280" s="73">
        <v>540030</v>
      </c>
      <c r="CO280" s="73">
        <v>610568.6399999999</v>
      </c>
      <c r="CP280" s="73">
        <v>618048.77</v>
      </c>
      <c r="CQ280" s="73">
        <v>583292.15</v>
      </c>
      <c r="CR280" s="73">
        <v>501599.49</v>
      </c>
      <c r="CS280" s="73">
        <v>743989.01</v>
      </c>
      <c r="CT280" s="73">
        <v>727520.36</v>
      </c>
      <c r="CU280" s="73">
        <v>634302.58000000007</v>
      </c>
      <c r="CV280" s="73">
        <v>674260.64</v>
      </c>
      <c r="CW280" s="73">
        <v>630193.54</v>
      </c>
      <c r="CX280" s="73">
        <v>623254.76000000013</v>
      </c>
      <c r="CY280" s="77"/>
      <c r="CZ280" s="4">
        <v>925</v>
      </c>
      <c r="DA280" s="76" t="str">
        <f t="shared" si="14"/>
        <v>L925</v>
      </c>
      <c r="DB280" s="71">
        <v>1.1581381196486535</v>
      </c>
      <c r="DC280" s="71">
        <v>1.2711925812312685</v>
      </c>
      <c r="DD280" s="71">
        <v>1.0556191099356389</v>
      </c>
      <c r="DE280" s="71">
        <v>0.57428546720609486</v>
      </c>
      <c r="DF280" s="71">
        <v>0.80065259915549358</v>
      </c>
      <c r="DG280" s="71">
        <v>0.44348422052196013</v>
      </c>
      <c r="DH280" s="71">
        <v>0.22634410371679525</v>
      </c>
      <c r="DI280" s="71">
        <v>0.62799070854630212</v>
      </c>
      <c r="DJ280" s="71">
        <v>8.6809214728930439E-2</v>
      </c>
      <c r="DK280" s="71">
        <v>0.33788070619732685</v>
      </c>
      <c r="DL280" s="71">
        <v>0.21666930687112695</v>
      </c>
      <c r="DM280" s="71">
        <v>0.25330177953216498</v>
      </c>
      <c r="DN280" s="72">
        <v>0.35570189233530924</v>
      </c>
      <c r="DO280" s="71">
        <v>0.27133811920387357</v>
      </c>
      <c r="DQ280" s="71"/>
      <c r="DR280" s="71"/>
      <c r="DS280" s="71"/>
      <c r="DT280" s="71"/>
      <c r="DU280" s="71"/>
      <c r="DV280" s="71"/>
      <c r="DW280" s="71"/>
      <c r="DX280" s="71"/>
      <c r="DY280" s="71"/>
      <c r="DZ280" s="71"/>
      <c r="EA280" s="71"/>
      <c r="EB280" s="71"/>
      <c r="EC280" s="71"/>
      <c r="ED280" s="71"/>
    </row>
    <row r="281" spans="1:134">
      <c r="A281" s="4">
        <v>895</v>
      </c>
      <c r="B281" s="46" t="s">
        <v>2591</v>
      </c>
      <c r="C281" s="65" t="str">
        <f t="shared" si="13"/>
        <v>L895</v>
      </c>
      <c r="D281" s="69">
        <v>163435.28999999998</v>
      </c>
      <c r="E281" s="68">
        <v>2081054.8599999989</v>
      </c>
      <c r="F281" s="69">
        <v>15858.570000000007</v>
      </c>
      <c r="G281" s="69">
        <v>284016.09999999893</v>
      </c>
      <c r="H281" s="70">
        <v>93.253095233528995</v>
      </c>
      <c r="I281" s="70">
        <v>15.80467301662425</v>
      </c>
      <c r="J281" s="69">
        <v>277110.14999999997</v>
      </c>
      <c r="K281" s="69">
        <v>249554.45999999993</v>
      </c>
      <c r="L281" s="69">
        <v>253502.49999999991</v>
      </c>
      <c r="M281" s="69">
        <v>309017.26</v>
      </c>
      <c r="N281" s="69">
        <v>392170.04999999987</v>
      </c>
      <c r="O281" s="69">
        <v>417949.61</v>
      </c>
      <c r="P281" s="69">
        <v>203435.28999999995</v>
      </c>
      <c r="Q281" s="69">
        <v>233715.44</v>
      </c>
      <c r="R281" s="69">
        <v>661195.85999999987</v>
      </c>
      <c r="S281" s="69">
        <v>244289.13</v>
      </c>
      <c r="T281" s="69">
        <v>285976.33999999997</v>
      </c>
      <c r="U281" s="69">
        <v>289007.50999999989</v>
      </c>
      <c r="V281" s="69">
        <v>163435.28999999998</v>
      </c>
      <c r="W281" s="70">
        <v>104.49002177581281</v>
      </c>
      <c r="X281" s="70">
        <v>90.600766997028188</v>
      </c>
      <c r="Y281" s="70">
        <v>98.850049525531034</v>
      </c>
      <c r="Z281" s="71">
        <v>96.502159494644758</v>
      </c>
      <c r="AA281" s="71">
        <v>105.87805501900034</v>
      </c>
      <c r="AB281" s="71">
        <v>92.373637117102732</v>
      </c>
      <c r="AC281" s="71">
        <v>77.297690572399745</v>
      </c>
      <c r="AD281" s="71">
        <v>88.108290866554157</v>
      </c>
      <c r="AE281" s="71">
        <v>106.18568916292774</v>
      </c>
      <c r="AF281" s="71">
        <v>82.853643487957683</v>
      </c>
      <c r="AG281" s="71">
        <v>98.768510694124842</v>
      </c>
      <c r="AH281" s="71">
        <v>92.138162641004101</v>
      </c>
      <c r="AI281" s="71">
        <v>89.581040518704071</v>
      </c>
      <c r="AJ281" s="71">
        <v>-4.8730798994637166</v>
      </c>
      <c r="AK281" s="71">
        <v>-15.994411801061093</v>
      </c>
      <c r="AL281" s="71">
        <v>-5.9442778584179674</v>
      </c>
      <c r="AM281" s="71">
        <v>-22.479181993837926</v>
      </c>
      <c r="AN281" s="71">
        <v>-21.253231459387266</v>
      </c>
      <c r="AO281" s="71">
        <v>-13.6988087058749</v>
      </c>
      <c r="AP281" s="71">
        <v>-21.768842651211639</v>
      </c>
      <c r="AQ281" s="71">
        <v>11.776232739376979</v>
      </c>
      <c r="AR281" s="71">
        <v>181.76595917768651</v>
      </c>
      <c r="AS281" s="71">
        <v>-49.258158869076659</v>
      </c>
      <c r="AT281" s="71">
        <v>28.941821731659665</v>
      </c>
      <c r="AU281" s="71">
        <v>19.206767633687495</v>
      </c>
      <c r="AV281" s="72">
        <v>10.745983512846745</v>
      </c>
      <c r="AW281" s="73">
        <v>-14195.559999999939</v>
      </c>
      <c r="AX281" s="73">
        <v>-47514.420000000013</v>
      </c>
      <c r="AY281" s="73">
        <v>-16021.240000000078</v>
      </c>
      <c r="AZ281" s="73">
        <v>-89607.610000000044</v>
      </c>
      <c r="BA281" s="73">
        <v>-105805.65000000026</v>
      </c>
      <c r="BB281" s="73">
        <v>-56875.919999999984</v>
      </c>
      <c r="BC281" s="73">
        <v>-56608.530000000057</v>
      </c>
      <c r="BD281" s="73">
        <v>24623.190000000061</v>
      </c>
      <c r="BE281" s="73">
        <v>426534.48999999987</v>
      </c>
      <c r="BF281" s="73">
        <v>-237146.15999999992</v>
      </c>
      <c r="BG281" s="73">
        <v>64189.229999999923</v>
      </c>
      <c r="BH281" s="73">
        <v>46565.309999999881</v>
      </c>
      <c r="BI281" s="73">
        <v>15858.570000000007</v>
      </c>
      <c r="BJ281" s="71">
        <v>13.05051618422449</v>
      </c>
      <c r="BK281" s="71">
        <v>11.571639242713029</v>
      </c>
      <c r="BL281" s="71">
        <v>11.721676696797461</v>
      </c>
      <c r="BM281" s="71">
        <v>12.708668146583541</v>
      </c>
      <c r="BN281" s="71">
        <v>2.7528260039297239</v>
      </c>
      <c r="BO281" s="71">
        <v>11.83758165540681</v>
      </c>
      <c r="BP281" s="71">
        <v>20.432429685999164</v>
      </c>
      <c r="BQ281" s="71">
        <v>19.179341764282114</v>
      </c>
      <c r="BR281" s="72">
        <v>12.318314160997259</v>
      </c>
      <c r="BS281" s="72">
        <v>13.62189966205948</v>
      </c>
      <c r="BT281" s="71">
        <v>15.155141431198373</v>
      </c>
      <c r="BU281" s="71">
        <v>12.718039028219573</v>
      </c>
      <c r="BV281" s="71">
        <v>7.3415348238506848</v>
      </c>
      <c r="BW281" s="71">
        <v>12.533835137300006</v>
      </c>
      <c r="BX281" s="75">
        <v>6816</v>
      </c>
      <c r="BY281" s="75">
        <v>6682</v>
      </c>
      <c r="BZ281" s="75">
        <v>5972</v>
      </c>
      <c r="CA281" s="75">
        <v>6982</v>
      </c>
      <c r="CB281" s="75">
        <v>7891</v>
      </c>
      <c r="CC281" s="75">
        <v>8344</v>
      </c>
      <c r="CD281" s="75">
        <v>5199</v>
      </c>
      <c r="CE281" s="75">
        <v>5697</v>
      </c>
      <c r="CF281" s="75">
        <v>10859</v>
      </c>
      <c r="CG281" s="75">
        <v>6090</v>
      </c>
      <c r="CH281" s="75">
        <v>6505</v>
      </c>
      <c r="CI281" s="75">
        <v>6908</v>
      </c>
      <c r="CJ281" s="75">
        <v>3738</v>
      </c>
      <c r="CK281" s="75">
        <v>44996</v>
      </c>
      <c r="CL281" s="73">
        <v>567742.82000000007</v>
      </c>
      <c r="CM281" s="73">
        <v>627843.51000000013</v>
      </c>
      <c r="CN281" s="73">
        <v>570724.27999999991</v>
      </c>
      <c r="CO281" s="73">
        <v>640720.0900000002</v>
      </c>
      <c r="CP281" s="73">
        <v>580033.12999999989</v>
      </c>
      <c r="CQ281" s="73">
        <v>524866.44999999995</v>
      </c>
      <c r="CR281" s="73">
        <v>529518.79999999993</v>
      </c>
      <c r="CS281" s="73">
        <v>772082.89</v>
      </c>
      <c r="CT281" s="73">
        <v>654182.25000000012</v>
      </c>
      <c r="CU281" s="73">
        <v>660548.27</v>
      </c>
      <c r="CV281" s="73">
        <v>688477.9</v>
      </c>
      <c r="CW281" s="73">
        <v>679748.20000000007</v>
      </c>
      <c r="CX281" s="73">
        <v>670368.3200000003</v>
      </c>
      <c r="CY281" s="77"/>
      <c r="CZ281" s="4">
        <v>895</v>
      </c>
      <c r="DA281" s="76" t="str">
        <f t="shared" si="14"/>
        <v>L895</v>
      </c>
      <c r="DB281" s="71">
        <v>1.1150637901076577</v>
      </c>
      <c r="DC281" s="71">
        <v>0.73981297255451761</v>
      </c>
      <c r="DD281" s="71">
        <v>0.75031108249016643</v>
      </c>
      <c r="DE281" s="71">
        <v>0.70366252713431465</v>
      </c>
      <c r="DF281" s="71">
        <v>0.48424032565551323</v>
      </c>
      <c r="DG281" s="71">
        <v>0.13040939686758501</v>
      </c>
      <c r="DH281" s="71">
        <v>0.33753370840510449</v>
      </c>
      <c r="DI281" s="71">
        <v>0.26194746577060896</v>
      </c>
      <c r="DJ281" s="71">
        <v>0.17596398173718453</v>
      </c>
      <c r="DK281" s="71">
        <v>5.4714773483428368E-2</v>
      </c>
      <c r="DL281" s="71">
        <v>0.12528623902615244</v>
      </c>
      <c r="DM281" s="71">
        <v>6.5515883207138068E-2</v>
      </c>
      <c r="DN281" s="72">
        <v>0.25927102455866324</v>
      </c>
      <c r="DO281" s="71">
        <v>0.17214401092674983</v>
      </c>
      <c r="DQ281" s="71"/>
      <c r="DR281" s="71"/>
      <c r="DS281" s="71"/>
      <c r="DT281" s="71"/>
      <c r="DU281" s="71"/>
      <c r="DV281" s="71"/>
      <c r="DW281" s="71"/>
      <c r="DX281" s="71"/>
      <c r="DY281" s="71"/>
      <c r="DZ281" s="71"/>
      <c r="EA281" s="71"/>
      <c r="EB281" s="71"/>
      <c r="EC281" s="71"/>
      <c r="ED281" s="71"/>
    </row>
    <row r="282" spans="1:134">
      <c r="A282" s="4">
        <v>912</v>
      </c>
      <c r="B282" s="46" t="s">
        <v>2599</v>
      </c>
      <c r="C282" s="65" t="str">
        <f t="shared" si="13"/>
        <v>L912</v>
      </c>
      <c r="D282" s="69">
        <v>171918.31999999995</v>
      </c>
      <c r="E282" s="68">
        <v>2291334.6300000004</v>
      </c>
      <c r="F282" s="69">
        <v>33671.26999999996</v>
      </c>
      <c r="G282" s="69">
        <v>195245.91000000038</v>
      </c>
      <c r="H282" s="70">
        <v>88.491800623062304</v>
      </c>
      <c r="I282" s="70">
        <v>9.3147731838373993</v>
      </c>
      <c r="J282" s="69">
        <v>260351.77999999991</v>
      </c>
      <c r="K282" s="69">
        <v>254917.01999999996</v>
      </c>
      <c r="L282" s="69">
        <v>264924.56999999995</v>
      </c>
      <c r="M282" s="69">
        <v>350817.59999999992</v>
      </c>
      <c r="N282" s="69">
        <v>374695.58999999997</v>
      </c>
      <c r="O282" s="69">
        <v>426912.93</v>
      </c>
      <c r="P282" s="69">
        <v>236350.53</v>
      </c>
      <c r="Q282" s="69">
        <v>255315.75</v>
      </c>
      <c r="R282" s="69">
        <v>760848.1</v>
      </c>
      <c r="S282" s="69">
        <v>264348.44</v>
      </c>
      <c r="T282" s="69">
        <v>303798.91000000003</v>
      </c>
      <c r="U282" s="69">
        <v>298754.57999999996</v>
      </c>
      <c r="V282" s="69">
        <v>171918.31999999995</v>
      </c>
      <c r="W282" s="70">
        <v>85.723602568392593</v>
      </c>
      <c r="X282" s="70">
        <v>88.178569210788567</v>
      </c>
      <c r="Y282" s="70">
        <v>91.640175461273628</v>
      </c>
      <c r="Z282" s="71">
        <v>85.829954264446584</v>
      </c>
      <c r="AA282" s="71">
        <v>103.92611119885285</v>
      </c>
      <c r="AB282" s="71">
        <v>92.686072200489221</v>
      </c>
      <c r="AC282" s="71">
        <v>75.755126837308111</v>
      </c>
      <c r="AD282" s="71">
        <v>89.524517073339268</v>
      </c>
      <c r="AE282" s="71">
        <v>91.263241280121562</v>
      </c>
      <c r="AF282" s="71">
        <v>79.80957537296554</v>
      </c>
      <c r="AG282" s="71">
        <v>86.674293898755167</v>
      </c>
      <c r="AH282" s="71">
        <v>98.124604631647443</v>
      </c>
      <c r="AI282" s="71">
        <v>99.80457919169595</v>
      </c>
      <c r="AJ282" s="71">
        <v>-0.22784761035545831</v>
      </c>
      <c r="AK282" s="71">
        <v>-9.7847527938139898</v>
      </c>
      <c r="AL282" s="71">
        <v>-22.82848305763121</v>
      </c>
      <c r="AM282" s="71">
        <v>-10.933836249257601</v>
      </c>
      <c r="AN282" s="71">
        <v>-16.760583693119781</v>
      </c>
      <c r="AO282" s="71">
        <v>-20.200195551264787</v>
      </c>
      <c r="AP282" s="71">
        <v>-24.173744302697088</v>
      </c>
      <c r="AQ282" s="71">
        <v>13.731341448578881</v>
      </c>
      <c r="AR282" s="71">
        <v>152.77811600845141</v>
      </c>
      <c r="AS282" s="71">
        <v>-57.067483444410925</v>
      </c>
      <c r="AT282" s="71">
        <v>12.936993942495945</v>
      </c>
      <c r="AU282" s="71">
        <v>26.629470598168471</v>
      </c>
      <c r="AV282" s="72">
        <v>24.35586871473927</v>
      </c>
      <c r="AW282" s="73">
        <v>-594.56000000011409</v>
      </c>
      <c r="AX282" s="73">
        <v>-27648.320000000007</v>
      </c>
      <c r="AY282" s="73">
        <v>-78368.630000000063</v>
      </c>
      <c r="AZ282" s="73">
        <v>-43066.660000000091</v>
      </c>
      <c r="BA282" s="73">
        <v>-75431.449999999953</v>
      </c>
      <c r="BB282" s="73">
        <v>-100984.23999999982</v>
      </c>
      <c r="BC282" s="73">
        <v>-75349.590000000055</v>
      </c>
      <c r="BD282" s="73">
        <v>30825.51999999999</v>
      </c>
      <c r="BE282" s="73">
        <v>459853.64999999991</v>
      </c>
      <c r="BF282" s="73">
        <v>-351381.68999999977</v>
      </c>
      <c r="BG282" s="73">
        <v>34800.330000000016</v>
      </c>
      <c r="BH282" s="73">
        <v>62826.419999999896</v>
      </c>
      <c r="BI282" s="73">
        <v>33671.26999999996</v>
      </c>
      <c r="BJ282" s="71">
        <v>18.166616766672703</v>
      </c>
      <c r="BK282" s="71">
        <v>14.829212967163098</v>
      </c>
      <c r="BL282" s="71">
        <v>14.015562979876027</v>
      </c>
      <c r="BM282" s="71">
        <v>15.837818393071906</v>
      </c>
      <c r="BN282" s="71">
        <v>5.9200419062724094</v>
      </c>
      <c r="BO282" s="71">
        <v>15.603903977461044</v>
      </c>
      <c r="BP282" s="71">
        <v>20.765600320010059</v>
      </c>
      <c r="BQ282" s="71">
        <v>21.242279688948308</v>
      </c>
      <c r="BR282" s="72">
        <v>16.783648132864883</v>
      </c>
      <c r="BS282" s="72">
        <v>17.403348402118766</v>
      </c>
      <c r="BT282" s="71">
        <v>17.254005635739045</v>
      </c>
      <c r="BU282" s="71">
        <v>16.435807415534139</v>
      </c>
      <c r="BV282" s="71">
        <v>14.187786657205503</v>
      </c>
      <c r="BW282" s="71">
        <v>15.977590686223163</v>
      </c>
      <c r="BX282" s="75">
        <v>5178</v>
      </c>
      <c r="BY282" s="75">
        <v>5303</v>
      </c>
      <c r="BZ282" s="75">
        <v>4972</v>
      </c>
      <c r="CA282" s="75">
        <v>5771</v>
      </c>
      <c r="CB282" s="75">
        <v>5886</v>
      </c>
      <c r="CC282" s="75">
        <v>6758</v>
      </c>
      <c r="CD282" s="75">
        <v>4535</v>
      </c>
      <c r="CE282" s="75">
        <v>4820</v>
      </c>
      <c r="CF282" s="75">
        <v>9313</v>
      </c>
      <c r="CG282" s="75">
        <v>4911</v>
      </c>
      <c r="CH282" s="75">
        <v>5502</v>
      </c>
      <c r="CI282" s="75">
        <v>5671</v>
      </c>
      <c r="CJ282" s="75">
        <v>3112</v>
      </c>
      <c r="CK282" s="75">
        <v>37864</v>
      </c>
      <c r="CL282" s="73">
        <v>566543.67999999993</v>
      </c>
      <c r="CM282" s="73">
        <v>620585.36</v>
      </c>
      <c r="CN282" s="73">
        <v>607472.23</v>
      </c>
      <c r="CO282" s="73">
        <v>721490.63000000024</v>
      </c>
      <c r="CP282" s="73">
        <v>658865.48</v>
      </c>
      <c r="CQ282" s="73">
        <v>564696.20000000007</v>
      </c>
      <c r="CR282" s="73">
        <v>583331.19999999995</v>
      </c>
      <c r="CS282" s="73">
        <v>929667.54000000015</v>
      </c>
      <c r="CT282" s="73">
        <v>715481.67000000016</v>
      </c>
      <c r="CU282" s="73">
        <v>718900.95</v>
      </c>
      <c r="CV282" s="73">
        <v>737129.28</v>
      </c>
      <c r="CW282" s="73">
        <v>751765.70000000007</v>
      </c>
      <c r="CX282" s="73">
        <v>738549.32000000018</v>
      </c>
      <c r="CY282" s="77"/>
      <c r="CZ282" s="4">
        <v>912</v>
      </c>
      <c r="DA282" s="76" t="str">
        <f t="shared" si="14"/>
        <v>L912</v>
      </c>
      <c r="DB282" s="71">
        <v>0.49246164473627785</v>
      </c>
      <c r="DC282" s="71">
        <v>0.92767472241183468</v>
      </c>
      <c r="DD282" s="71">
        <v>0.33355685269671648</v>
      </c>
      <c r="DE282" s="71">
        <v>0.49877727377185554</v>
      </c>
      <c r="DF282" s="71">
        <v>1.2034564143511912</v>
      </c>
      <c r="DG282" s="71">
        <v>0.11852056171607515</v>
      </c>
      <c r="DH282" s="71">
        <v>0.17939463730437383</v>
      </c>
      <c r="DI282" s="71">
        <v>6.6467921200312002E-2</v>
      </c>
      <c r="DJ282" s="71">
        <v>1.8616220669550175E-2</v>
      </c>
      <c r="DK282" s="71">
        <v>4.4491019215036641E-2</v>
      </c>
      <c r="DL282" s="71">
        <v>3.3672309828868464E-2</v>
      </c>
      <c r="DM282" s="71">
        <v>2.0747175134442918E-2</v>
      </c>
      <c r="DN282" s="72">
        <v>0.21659146974505936</v>
      </c>
      <c r="DO282" s="71">
        <v>6.1017017047069445E-2</v>
      </c>
      <c r="DQ282" s="71"/>
      <c r="DR282" s="71"/>
      <c r="DS282" s="71"/>
      <c r="DT282" s="71"/>
      <c r="DU282" s="71"/>
      <c r="DV282" s="71"/>
      <c r="DW282" s="71"/>
      <c r="DX282" s="71"/>
      <c r="DY282" s="71"/>
      <c r="DZ282" s="71"/>
      <c r="EA282" s="71"/>
      <c r="EB282" s="71"/>
      <c r="EC282" s="71"/>
      <c r="ED282" s="71"/>
    </row>
    <row r="283" spans="1:134">
      <c r="A283" s="4">
        <v>827</v>
      </c>
      <c r="B283" s="46" t="s">
        <v>2608</v>
      </c>
      <c r="C283" s="65" t="str">
        <f t="shared" si="13"/>
        <v>L827</v>
      </c>
      <c r="D283" s="69">
        <v>220845.8</v>
      </c>
      <c r="E283" s="68">
        <v>2653312.0000000005</v>
      </c>
      <c r="F283" s="69">
        <v>24795.320000000007</v>
      </c>
      <c r="G283" s="69">
        <v>547023.56000000099</v>
      </c>
      <c r="H283" s="70">
        <v>101.14110100461926</v>
      </c>
      <c r="I283" s="70">
        <v>25.970971003382658</v>
      </c>
      <c r="J283" s="69">
        <v>356773.13999999996</v>
      </c>
      <c r="K283" s="69">
        <v>355638.53999999992</v>
      </c>
      <c r="L283" s="69">
        <v>333711.05999999988</v>
      </c>
      <c r="M283" s="69">
        <v>387303.22999999986</v>
      </c>
      <c r="N283" s="69">
        <v>582975.17999999993</v>
      </c>
      <c r="O283" s="69">
        <v>491817.68999999989</v>
      </c>
      <c r="P283" s="69">
        <v>274929.49999999994</v>
      </c>
      <c r="Q283" s="69">
        <v>299314.00999999989</v>
      </c>
      <c r="R283" s="69">
        <v>734085.13</v>
      </c>
      <c r="S283" s="69">
        <v>343051.98999999993</v>
      </c>
      <c r="T283" s="69">
        <v>392902.06999999983</v>
      </c>
      <c r="U283" s="69">
        <v>388183.5</v>
      </c>
      <c r="V283" s="69">
        <v>220845.8</v>
      </c>
      <c r="W283" s="70">
        <v>116.21588398610841</v>
      </c>
      <c r="X283" s="70">
        <v>110.70886889637805</v>
      </c>
      <c r="Y283" s="70">
        <v>107.46243423618427</v>
      </c>
      <c r="Z283" s="71">
        <v>97.741830495905916</v>
      </c>
      <c r="AA283" s="71">
        <v>103.94219019141832</v>
      </c>
      <c r="AB283" s="71">
        <v>102.45390760220249</v>
      </c>
      <c r="AC283" s="71">
        <v>99.959519829413551</v>
      </c>
      <c r="AD283" s="71">
        <v>101.34097733796776</v>
      </c>
      <c r="AE283" s="71">
        <v>111.33822097751158</v>
      </c>
      <c r="AF283" s="71">
        <v>107.86147265255113</v>
      </c>
      <c r="AG283" s="71">
        <v>103.8278455972694</v>
      </c>
      <c r="AH283" s="71">
        <v>84.382945168872681</v>
      </c>
      <c r="AI283" s="71">
        <v>93.120273244575657</v>
      </c>
      <c r="AJ283" s="71">
        <v>14.783695910465067</v>
      </c>
      <c r="AK283" s="71">
        <v>9.3538145140264817</v>
      </c>
      <c r="AL283" s="71">
        <v>3.1099424537671894</v>
      </c>
      <c r="AM283" s="71">
        <v>-1.0121493602519682</v>
      </c>
      <c r="AN283" s="71">
        <v>5.1255788419327653</v>
      </c>
      <c r="AO283" s="71">
        <v>7.8356843246912167</v>
      </c>
      <c r="AP283" s="71">
        <v>1.5485920666370889</v>
      </c>
      <c r="AQ283" s="71">
        <v>31.673557245621907</v>
      </c>
      <c r="AR283" s="71">
        <v>155.81107483320719</v>
      </c>
      <c r="AS283" s="71">
        <v>-29.501554943565633</v>
      </c>
      <c r="AT283" s="71">
        <v>37.386229049016336</v>
      </c>
      <c r="AU283" s="71">
        <v>10.082630706702677</v>
      </c>
      <c r="AV283" s="72">
        <v>12.647416114461961</v>
      </c>
      <c r="AW283" s="73">
        <v>45951.000000000058</v>
      </c>
      <c r="AX283" s="73">
        <v>30420.309999999939</v>
      </c>
      <c r="AY283" s="73">
        <v>10065.199999999895</v>
      </c>
      <c r="AZ283" s="73">
        <v>-3960.1700000002747</v>
      </c>
      <c r="BA283" s="73">
        <v>28423.959999999846</v>
      </c>
      <c r="BB283" s="73">
        <v>41953.59999999986</v>
      </c>
      <c r="BC283" s="73">
        <v>4192.6099999999278</v>
      </c>
      <c r="BD283" s="73">
        <v>71998.809999999852</v>
      </c>
      <c r="BE283" s="73">
        <v>447121.35</v>
      </c>
      <c r="BF283" s="73">
        <v>-143557.31000000011</v>
      </c>
      <c r="BG283" s="73">
        <v>106918.47999999975</v>
      </c>
      <c r="BH283" s="73">
        <v>35554.299999999988</v>
      </c>
      <c r="BI283" s="73">
        <v>24795.320000000007</v>
      </c>
      <c r="BJ283" s="71">
        <v>16.291563364460398</v>
      </c>
      <c r="BK283" s="71">
        <v>12.787605380023967</v>
      </c>
      <c r="BL283" s="71">
        <v>11.782113260634491</v>
      </c>
      <c r="BM283" s="71">
        <v>14.355953402847774</v>
      </c>
      <c r="BN283" s="71">
        <v>0.74469824518008521</v>
      </c>
      <c r="BO283" s="71">
        <v>12.515591522254832</v>
      </c>
      <c r="BP283" s="71">
        <v>17.006826999856994</v>
      </c>
      <c r="BQ283" s="71">
        <v>18.611267576536818</v>
      </c>
      <c r="BR283" s="72">
        <v>13.616240442098745</v>
      </c>
      <c r="BS283" s="72">
        <v>13.604702657124257</v>
      </c>
      <c r="BT283" s="71">
        <v>14.979711523680521</v>
      </c>
      <c r="BU283" s="71">
        <v>14.310164551931091</v>
      </c>
      <c r="BV283" s="71">
        <v>12.052313841979631</v>
      </c>
      <c r="BW283" s="71">
        <v>13.240482828218187</v>
      </c>
      <c r="BX283" s="75">
        <v>8220</v>
      </c>
      <c r="BY283" s="75">
        <v>7999</v>
      </c>
      <c r="BZ283" s="75">
        <v>7212</v>
      </c>
      <c r="CA283" s="75">
        <v>7996</v>
      </c>
      <c r="CB283" s="75">
        <v>9379</v>
      </c>
      <c r="CC283" s="75">
        <v>9507</v>
      </c>
      <c r="CD283" s="75">
        <v>6368</v>
      </c>
      <c r="CE283" s="75">
        <v>6728</v>
      </c>
      <c r="CF283" s="75">
        <v>11367</v>
      </c>
      <c r="CG283" s="75">
        <v>7506</v>
      </c>
      <c r="CH283" s="75">
        <v>8198</v>
      </c>
      <c r="CI283" s="75">
        <v>8149</v>
      </c>
      <c r="CJ283" s="75">
        <v>4574</v>
      </c>
      <c r="CK283" s="75">
        <v>52890</v>
      </c>
      <c r="CL283" s="73">
        <v>567248.78</v>
      </c>
      <c r="CM283" s="73">
        <v>638364.03999999992</v>
      </c>
      <c r="CN283" s="73">
        <v>580321.41999999993</v>
      </c>
      <c r="CO283" s="73">
        <v>699106.51</v>
      </c>
      <c r="CP283" s="73">
        <v>677836.41</v>
      </c>
      <c r="CQ283" s="73">
        <v>527054.58000000007</v>
      </c>
      <c r="CR283" s="73">
        <v>512772.57</v>
      </c>
      <c r="CS283" s="73">
        <v>809075.52000000025</v>
      </c>
      <c r="CT283" s="73">
        <v>686302.78000000014</v>
      </c>
      <c r="CU283" s="73">
        <v>663271.69000000006</v>
      </c>
      <c r="CV283" s="73">
        <v>707469.83999999985</v>
      </c>
      <c r="CW283" s="73">
        <v>740471.22000000009</v>
      </c>
      <c r="CX283" s="73">
        <v>720687.00000000012</v>
      </c>
      <c r="CY283" s="77"/>
      <c r="CZ283" s="4">
        <v>827</v>
      </c>
      <c r="DA283" s="76" t="str">
        <f t="shared" si="14"/>
        <v>L827</v>
      </c>
      <c r="DB283" s="71">
        <v>1.7508507469551782</v>
      </c>
      <c r="DC283" s="71">
        <v>1.2481935399935273</v>
      </c>
      <c r="DD283" s="71">
        <v>0.83407986553069302</v>
      </c>
      <c r="DE283" s="71">
        <v>0.88051752696149022</v>
      </c>
      <c r="DF283" s="71">
        <v>1.3591483632323349</v>
      </c>
      <c r="DG283" s="71">
        <v>0.9254171109842777</v>
      </c>
      <c r="DH283" s="71">
        <v>0.31270447855370481</v>
      </c>
      <c r="DI283" s="71">
        <v>0.48751878192765435</v>
      </c>
      <c r="DJ283" s="71">
        <v>0.59260957282102</v>
      </c>
      <c r="DK283" s="71">
        <v>0.45977380738720747</v>
      </c>
      <c r="DL283" s="71">
        <v>0.45513925858994614</v>
      </c>
      <c r="DM283" s="71">
        <v>0.34145321304619231</v>
      </c>
      <c r="DN283" s="71">
        <v>0.20409880195523342</v>
      </c>
      <c r="DO283" s="71">
        <v>0.44428811958114695</v>
      </c>
      <c r="DQ283" s="71"/>
      <c r="DR283" s="71"/>
      <c r="DS283" s="71"/>
      <c r="DT283" s="71"/>
      <c r="DU283" s="71"/>
      <c r="DV283" s="71"/>
      <c r="DW283" s="71"/>
      <c r="DX283" s="71"/>
      <c r="DY283" s="71"/>
      <c r="DZ283" s="71"/>
      <c r="EA283" s="71"/>
      <c r="EB283" s="71"/>
      <c r="EC283" s="71"/>
      <c r="ED283" s="71"/>
    </row>
    <row r="284" spans="1:134">
      <c r="A284" s="4">
        <v>315</v>
      </c>
      <c r="B284" s="46" t="s">
        <v>2616</v>
      </c>
      <c r="C284" s="65" t="str">
        <f t="shared" si="13"/>
        <v>L315</v>
      </c>
      <c r="D284" s="69">
        <v>158924.48999999996</v>
      </c>
      <c r="E284" s="68">
        <v>1936377.2200000004</v>
      </c>
      <c r="F284" s="69">
        <v>10401.940000000002</v>
      </c>
      <c r="G284" s="69">
        <v>36878.620000000577</v>
      </c>
      <c r="H284" s="70">
        <v>83.014733501245303</v>
      </c>
      <c r="I284" s="70">
        <v>1.9414923496127168</v>
      </c>
      <c r="J284" s="69">
        <v>263336.24999999988</v>
      </c>
      <c r="K284" s="69">
        <v>263350.97000000003</v>
      </c>
      <c r="L284" s="69">
        <v>236416.01999999993</v>
      </c>
      <c r="M284" s="69">
        <v>283061.10999999993</v>
      </c>
      <c r="N284" s="69">
        <v>458416.52000000008</v>
      </c>
      <c r="O284" s="69">
        <v>466499.49000000005</v>
      </c>
      <c r="P284" s="69">
        <v>201214.84999999998</v>
      </c>
      <c r="Q284" s="69">
        <v>194699.68999999994</v>
      </c>
      <c r="R284" s="69">
        <v>597011.71</v>
      </c>
      <c r="S284" s="69">
        <v>239077.62000000002</v>
      </c>
      <c r="T284" s="69">
        <v>269644.74999999994</v>
      </c>
      <c r="U284" s="69">
        <v>275804.11000000004</v>
      </c>
      <c r="V284" s="69">
        <v>158924.48999999996</v>
      </c>
      <c r="W284" s="70">
        <v>91.464585919936169</v>
      </c>
      <c r="X284" s="70">
        <v>88.869470972567171</v>
      </c>
      <c r="Y284" s="70">
        <v>90.119524928462937</v>
      </c>
      <c r="Z284" s="71">
        <v>82.223174985343817</v>
      </c>
      <c r="AA284" s="71">
        <v>110.56035382553127</v>
      </c>
      <c r="AB284" s="71">
        <v>102.42847126593244</v>
      </c>
      <c r="AC284" s="71">
        <v>73.473333790036932</v>
      </c>
      <c r="AD284" s="71">
        <v>71.64316668320005</v>
      </c>
      <c r="AE284" s="71">
        <v>91.31036253468784</v>
      </c>
      <c r="AF284" s="71">
        <v>80.304380143034834</v>
      </c>
      <c r="AG284" s="71">
        <v>85.323838703649272</v>
      </c>
      <c r="AH284" s="71">
        <v>81.786074859665575</v>
      </c>
      <c r="AI284" s="71">
        <v>87.247399371351136</v>
      </c>
      <c r="AJ284" s="71">
        <v>-9.5940469781206623</v>
      </c>
      <c r="AK284" s="71">
        <v>-21.581031940388094</v>
      </c>
      <c r="AL284" s="71">
        <v>-28.636849415693433</v>
      </c>
      <c r="AM284" s="71">
        <v>-25.724846403016898</v>
      </c>
      <c r="AN284" s="71">
        <v>-20.434764603174504</v>
      </c>
      <c r="AO284" s="71">
        <v>-8.354769467594835</v>
      </c>
      <c r="AP284" s="71">
        <v>-25.611140528854648</v>
      </c>
      <c r="AQ284" s="71">
        <v>-10.419144292121485</v>
      </c>
      <c r="AR284" s="71">
        <v>106.68417712368847</v>
      </c>
      <c r="AS284" s="71">
        <v>-48.642479270542381</v>
      </c>
      <c r="AT284" s="71">
        <v>9.7524690716079157</v>
      </c>
      <c r="AU284" s="71">
        <v>4.8336486214713537</v>
      </c>
      <c r="AV284" s="72">
        <v>7.0036098895420285</v>
      </c>
      <c r="AW284" s="73">
        <v>-27945.730000000098</v>
      </c>
      <c r="AX284" s="73">
        <v>-72474.630000000063</v>
      </c>
      <c r="AY284" s="73">
        <v>-94869.830000000045</v>
      </c>
      <c r="AZ284" s="73">
        <v>-98036.870000000112</v>
      </c>
      <c r="BA284" s="73">
        <v>-117732.76999999973</v>
      </c>
      <c r="BB284" s="73">
        <v>-32942.689999999886</v>
      </c>
      <c r="BC284" s="73">
        <v>-69275.72000000003</v>
      </c>
      <c r="BD284" s="73">
        <v>-22645.510000000038</v>
      </c>
      <c r="BE284" s="73">
        <v>308159.55000000005</v>
      </c>
      <c r="BF284" s="73">
        <v>-226438.66000000006</v>
      </c>
      <c r="BG284" s="73">
        <v>23960.29999999993</v>
      </c>
      <c r="BH284" s="73">
        <v>12716.719999999972</v>
      </c>
      <c r="BI284" s="73">
        <v>10401.940000000002</v>
      </c>
      <c r="BJ284" s="71">
        <v>9.5889423721327098</v>
      </c>
      <c r="BK284" s="71">
        <v>7.3927584827765003</v>
      </c>
      <c r="BL284" s="71">
        <v>7.5130781472901536</v>
      </c>
      <c r="BM284" s="71">
        <v>6.3002577425456856</v>
      </c>
      <c r="BN284" s="71">
        <v>-2.4488967060130786</v>
      </c>
      <c r="BO284" s="71">
        <v>-2.3556904415570639</v>
      </c>
      <c r="BP284" s="71">
        <v>15.388932714983806</v>
      </c>
      <c r="BQ284" s="71">
        <v>13.956923905205629</v>
      </c>
      <c r="BR284" s="72">
        <v>10.74112412019028</v>
      </c>
      <c r="BS284" s="72">
        <v>0.91067754927611011</v>
      </c>
      <c r="BT284" s="71">
        <v>9.9073564518353994</v>
      </c>
      <c r="BU284" s="71">
        <v>10.95604900658094</v>
      </c>
      <c r="BV284" s="71">
        <v>9.2244434089521175</v>
      </c>
      <c r="BW284" s="71">
        <v>8.6037034854565064</v>
      </c>
      <c r="BX284" s="75">
        <v>7679</v>
      </c>
      <c r="BY284" s="75">
        <v>7732</v>
      </c>
      <c r="BZ284" s="75">
        <v>6379</v>
      </c>
      <c r="CA284" s="75">
        <v>6973</v>
      </c>
      <c r="CB284" s="75">
        <v>10149</v>
      </c>
      <c r="CC284" s="75">
        <v>10526</v>
      </c>
      <c r="CD284" s="75">
        <v>6046</v>
      </c>
      <c r="CE284" s="75">
        <v>5750</v>
      </c>
      <c r="CF284" s="75">
        <v>11091</v>
      </c>
      <c r="CG284" s="75">
        <v>6769</v>
      </c>
      <c r="CH284" s="75">
        <v>7811</v>
      </c>
      <c r="CI284" s="75">
        <v>7612</v>
      </c>
      <c r="CJ284" s="75">
        <v>4486</v>
      </c>
      <c r="CK284" s="75">
        <v>49565</v>
      </c>
      <c r="CL284" s="73">
        <v>822019.00000000012</v>
      </c>
      <c r="CM284" s="73">
        <v>958138.33000000019</v>
      </c>
      <c r="CN284" s="73">
        <v>911302.9300000004</v>
      </c>
      <c r="CO284" s="73">
        <v>958865.50999999966</v>
      </c>
      <c r="CP284" s="73">
        <v>1120291.54</v>
      </c>
      <c r="CQ284" s="73">
        <v>874303.4</v>
      </c>
      <c r="CR284" s="73">
        <v>807300.37999999977</v>
      </c>
      <c r="CS284" s="73">
        <v>982971.90999999992</v>
      </c>
      <c r="CT284" s="73">
        <v>916984.86</v>
      </c>
      <c r="CU284" s="73">
        <v>876072.8</v>
      </c>
      <c r="CV284" s="73">
        <v>901332.7100000002</v>
      </c>
      <c r="CW284" s="73">
        <v>854066.49</v>
      </c>
      <c r="CX284" s="73">
        <v>820763.33999999985</v>
      </c>
      <c r="CY284" s="77"/>
      <c r="CZ284" s="4">
        <v>315</v>
      </c>
      <c r="DA284" s="76" t="str">
        <f t="shared" si="14"/>
        <v>L315</v>
      </c>
      <c r="DB284" s="71">
        <v>3.0472665145002025</v>
      </c>
      <c r="DC284" s="71">
        <v>1.3002002552278882</v>
      </c>
      <c r="DD284" s="71">
        <v>0.23346681842731609</v>
      </c>
      <c r="DE284" s="71">
        <v>0.2698453068913913</v>
      </c>
      <c r="DF284" s="71">
        <v>0.63376545843531495</v>
      </c>
      <c r="DG284" s="71">
        <v>0.19936093289426071</v>
      </c>
      <c r="DH284" s="71">
        <v>0.16478051701882879</v>
      </c>
      <c r="DI284" s="71">
        <v>5.8241867936685857E-2</v>
      </c>
      <c r="DJ284" s="71">
        <v>9.4055791945219819E-2</v>
      </c>
      <c r="DK284" s="71">
        <v>0.19421258602554464</v>
      </c>
      <c r="DL284" s="71">
        <v>0.22314763977660654</v>
      </c>
      <c r="DM284" s="71">
        <v>0.1548846963071196</v>
      </c>
      <c r="DN284" s="71">
        <v>0.132397326462903</v>
      </c>
      <c r="DO284" s="71">
        <v>0.14021947542974331</v>
      </c>
      <c r="DQ284" s="71"/>
      <c r="DR284" s="71"/>
      <c r="DS284" s="71"/>
      <c r="DT284" s="71"/>
      <c r="DU284" s="71"/>
      <c r="DV284" s="71"/>
      <c r="DW284" s="71"/>
      <c r="DX284" s="71"/>
      <c r="DY284" s="71"/>
      <c r="DZ284" s="71"/>
      <c r="EA284" s="71"/>
      <c r="EB284" s="71"/>
      <c r="EC284" s="71"/>
      <c r="ED284" s="71"/>
    </row>
    <row r="285" spans="1:134">
      <c r="A285" s="4">
        <v>320</v>
      </c>
      <c r="B285" s="46" t="s">
        <v>2623</v>
      </c>
      <c r="C285" s="65" t="str">
        <f t="shared" si="13"/>
        <v>L320</v>
      </c>
      <c r="D285" s="69">
        <v>419501.03</v>
      </c>
      <c r="E285" s="68">
        <v>4157234.55</v>
      </c>
      <c r="F285" s="69">
        <v>99524.450000000012</v>
      </c>
      <c r="G285" s="69">
        <v>81700.800000000279</v>
      </c>
      <c r="H285" s="70">
        <v>83.079496276125738</v>
      </c>
      <c r="I285" s="70">
        <v>2.0046650331382976</v>
      </c>
      <c r="J285" s="69">
        <v>663025.14999999991</v>
      </c>
      <c r="K285" s="69">
        <v>512913.42000000004</v>
      </c>
      <c r="L285" s="69">
        <v>603630.69000000018</v>
      </c>
      <c r="M285" s="69">
        <v>685108.21999999986</v>
      </c>
      <c r="N285" s="69">
        <v>886087.74999999988</v>
      </c>
      <c r="O285" s="69">
        <v>942150.42</v>
      </c>
      <c r="P285" s="69">
        <v>542908.19000000006</v>
      </c>
      <c r="Q285" s="69">
        <v>501718.3299999999</v>
      </c>
      <c r="R285" s="69">
        <v>1002474.23</v>
      </c>
      <c r="S285" s="69">
        <v>531350.31999999995</v>
      </c>
      <c r="T285" s="69">
        <v>542164.72000000009</v>
      </c>
      <c r="U285" s="69">
        <v>617117.73000000021</v>
      </c>
      <c r="V285" s="69">
        <v>419501.03</v>
      </c>
      <c r="W285" s="70">
        <v>102.85799282509093</v>
      </c>
      <c r="X285" s="70">
        <v>80.773967655623579</v>
      </c>
      <c r="Y285" s="70">
        <v>93.48706328881569</v>
      </c>
      <c r="Z285" s="71">
        <v>84.756360102004749</v>
      </c>
      <c r="AA285" s="71">
        <v>95.801248183943343</v>
      </c>
      <c r="AB285" s="71">
        <v>89.424558476298671</v>
      </c>
      <c r="AC285" s="71">
        <v>76.315446687841089</v>
      </c>
      <c r="AD285" s="71">
        <v>68.737043670795472</v>
      </c>
      <c r="AE285" s="71">
        <v>91.449828676132398</v>
      </c>
      <c r="AF285" s="71">
        <v>80.300890937054973</v>
      </c>
      <c r="AG285" s="71">
        <v>76.777197074167375</v>
      </c>
      <c r="AH285" s="71">
        <v>90.856487182273654</v>
      </c>
      <c r="AI285" s="71">
        <v>100.03899531925488</v>
      </c>
      <c r="AJ285" s="71">
        <v>-7.9902956341455722</v>
      </c>
      <c r="AK285" s="71">
        <v>-17.096186031355685</v>
      </c>
      <c r="AL285" s="71">
        <v>-8.3362401993211535</v>
      </c>
      <c r="AM285" s="71">
        <v>-19.681523417473024</v>
      </c>
      <c r="AN285" s="71">
        <v>-22.41493129660067</v>
      </c>
      <c r="AO285" s="71">
        <v>-21.340075310613905</v>
      </c>
      <c r="AP285" s="71">
        <v>-21.052535451406541</v>
      </c>
      <c r="AQ285" s="71">
        <v>-14.997287026681217</v>
      </c>
      <c r="AR285" s="71">
        <v>81.053688395034442</v>
      </c>
      <c r="AS285" s="71">
        <v>-37.878232453399605</v>
      </c>
      <c r="AT285" s="71">
        <v>6.3530265097067051E-2</v>
      </c>
      <c r="AU285" s="71">
        <v>17.146801625421681</v>
      </c>
      <c r="AV285" s="72">
        <v>31.103667024630365</v>
      </c>
      <c r="AW285" s="73">
        <v>-57578.349999999977</v>
      </c>
      <c r="AX285" s="73">
        <v>-105771.53000000014</v>
      </c>
      <c r="AY285" s="73">
        <v>-54896.399999999674</v>
      </c>
      <c r="AZ285" s="73">
        <v>-167881.34000000008</v>
      </c>
      <c r="BA285" s="73">
        <v>-255997.66000000003</v>
      </c>
      <c r="BB285" s="73">
        <v>-240613.88000000024</v>
      </c>
      <c r="BC285" s="73">
        <v>-144774.67999999993</v>
      </c>
      <c r="BD285" s="73">
        <v>-88519.690000000119</v>
      </c>
      <c r="BE285" s="73">
        <v>448785.30000000005</v>
      </c>
      <c r="BF285" s="73">
        <v>-323986.44999999984</v>
      </c>
      <c r="BG285" s="73">
        <v>344.22000000020489</v>
      </c>
      <c r="BH285" s="73">
        <v>90327.65000000014</v>
      </c>
      <c r="BI285" s="73">
        <v>99524.450000000012</v>
      </c>
      <c r="BJ285" s="71">
        <v>20.45062123138506</v>
      </c>
      <c r="BK285" s="71">
        <v>10.379384152589067</v>
      </c>
      <c r="BL285" s="71">
        <v>8.5087537056052973</v>
      </c>
      <c r="BM285" s="71">
        <v>12.517922230667041</v>
      </c>
      <c r="BN285" s="71">
        <v>1.6945255076029744</v>
      </c>
      <c r="BO285" s="71">
        <v>3.2104747823001842</v>
      </c>
      <c r="BP285" s="71">
        <v>21.585716658606806</v>
      </c>
      <c r="BQ285" s="71">
        <v>22.054136765116265</v>
      </c>
      <c r="BR285" s="72">
        <v>16.802413214931285</v>
      </c>
      <c r="BS285" s="72">
        <v>15.065689102478359</v>
      </c>
      <c r="BT285" s="71">
        <v>18.350156676261562</v>
      </c>
      <c r="BU285" s="71">
        <v>17.941969274843398</v>
      </c>
      <c r="BV285" s="71">
        <v>17.894370104416709</v>
      </c>
      <c r="BW285" s="71">
        <v>16.863036066689201</v>
      </c>
      <c r="BX285" s="75">
        <v>15684</v>
      </c>
      <c r="BY285" s="75">
        <v>10204</v>
      </c>
      <c r="BZ285" s="75">
        <v>11386</v>
      </c>
      <c r="CA285" s="75">
        <v>13089</v>
      </c>
      <c r="CB285" s="75">
        <v>15354</v>
      </c>
      <c r="CC285" s="75">
        <v>17186</v>
      </c>
      <c r="CD285" s="75">
        <v>12610</v>
      </c>
      <c r="CE285" s="75">
        <v>11370</v>
      </c>
      <c r="CF285" s="75">
        <v>16152</v>
      </c>
      <c r="CG285" s="75">
        <v>11018</v>
      </c>
      <c r="CH285" s="75">
        <v>10929</v>
      </c>
      <c r="CI285" s="75">
        <v>13226</v>
      </c>
      <c r="CJ285" s="75">
        <v>9218</v>
      </c>
      <c r="CK285" s="75">
        <v>84523</v>
      </c>
      <c r="CL285" s="73">
        <v>1850223.5300000003</v>
      </c>
      <c r="CM285" s="73">
        <v>1922477.4100000001</v>
      </c>
      <c r="CN285" s="73">
        <v>1776619.9599999997</v>
      </c>
      <c r="CO285" s="73">
        <v>1683114.4700000004</v>
      </c>
      <c r="CP285" s="73">
        <v>1760806.4700000002</v>
      </c>
      <c r="CQ285" s="73">
        <v>1399070.5300000003</v>
      </c>
      <c r="CR285" s="73">
        <v>1243131.8899999994</v>
      </c>
      <c r="CS285" s="73">
        <v>1296482.7800000003</v>
      </c>
      <c r="CT285" s="73">
        <v>1430506.7000000002</v>
      </c>
      <c r="CU285" s="73">
        <v>1410215.81</v>
      </c>
      <c r="CV285" s="73">
        <v>1290692.8299999996</v>
      </c>
      <c r="CW285" s="73">
        <v>1243822.1700000002</v>
      </c>
      <c r="CX285" s="73">
        <v>1240418.8600000001</v>
      </c>
      <c r="CY285" s="77"/>
      <c r="CZ285" s="4">
        <v>320</v>
      </c>
      <c r="DA285" s="76" t="str">
        <f t="shared" si="14"/>
        <v>L320</v>
      </c>
      <c r="DB285" s="71">
        <v>1.996978413859241</v>
      </c>
      <c r="DC285" s="71">
        <v>4.2711479601216613</v>
      </c>
      <c r="DD285" s="71">
        <v>0.36548095712202078</v>
      </c>
      <c r="DE285" s="71">
        <v>0.78140408994965527</v>
      </c>
      <c r="DF285" s="71">
        <v>0.88334379924844852</v>
      </c>
      <c r="DG285" s="71">
        <v>0.48857689603318949</v>
      </c>
      <c r="DH285" s="71">
        <v>0.12433300125491754</v>
      </c>
      <c r="DI285" s="71">
        <v>0.2033629663245507</v>
      </c>
      <c r="DJ285" s="71">
        <v>0.16943858034049489</v>
      </c>
      <c r="DK285" s="71">
        <v>0.19702174909970335</v>
      </c>
      <c r="DL285" s="71">
        <v>0.18073185859504987</v>
      </c>
      <c r="DM285" s="71">
        <v>0.20417722517500786</v>
      </c>
      <c r="DN285" s="71">
        <v>0.10785007928488619</v>
      </c>
      <c r="DO285" s="71">
        <v>0.17161323790811897</v>
      </c>
      <c r="DQ285" s="71"/>
      <c r="DR285" s="71"/>
      <c r="DS285" s="71"/>
      <c r="DT285" s="71"/>
      <c r="DU285" s="71"/>
      <c r="DV285" s="71"/>
      <c r="DW285" s="71"/>
      <c r="DX285" s="71"/>
      <c r="DY285" s="71"/>
      <c r="DZ285" s="71"/>
      <c r="EA285" s="71"/>
      <c r="EB285" s="71"/>
      <c r="EC285" s="71"/>
      <c r="ED285" s="71"/>
    </row>
    <row r="286" spans="1:134">
      <c r="A286" s="4">
        <v>878</v>
      </c>
      <c r="B286" s="46" t="s">
        <v>2631</v>
      </c>
      <c r="C286" s="65" t="str">
        <f t="shared" si="13"/>
        <v>L878</v>
      </c>
      <c r="D286" s="69">
        <v>104118.17999999998</v>
      </c>
      <c r="E286" s="68">
        <v>1289223</v>
      </c>
      <c r="F286" s="69">
        <v>19057.51999999999</v>
      </c>
      <c r="G286" s="69">
        <v>121638.22000000044</v>
      </c>
      <c r="H286" s="70">
        <v>88.659446296453041</v>
      </c>
      <c r="I286" s="70">
        <v>10.417934704493192</v>
      </c>
      <c r="J286" s="69">
        <v>167761.47999999995</v>
      </c>
      <c r="K286" s="69">
        <v>173018.33000000002</v>
      </c>
      <c r="L286" s="69">
        <v>166367.95999999996</v>
      </c>
      <c r="M286" s="69">
        <v>176471.03999999998</v>
      </c>
      <c r="N286" s="69">
        <v>261175.69999999992</v>
      </c>
      <c r="O286" s="69">
        <v>228063.51999999996</v>
      </c>
      <c r="P286" s="69">
        <v>136630.74999999997</v>
      </c>
      <c r="Q286" s="69">
        <v>150987.92999999996</v>
      </c>
      <c r="R286" s="69">
        <v>371953.60999999993</v>
      </c>
      <c r="S286" s="69">
        <v>166142.06999999998</v>
      </c>
      <c r="T286" s="69">
        <v>168692.40000000002</v>
      </c>
      <c r="U286" s="69">
        <v>190698.05999999997</v>
      </c>
      <c r="V286" s="69">
        <v>104118.17999999998</v>
      </c>
      <c r="W286" s="70">
        <v>90.603209579582511</v>
      </c>
      <c r="X286" s="70">
        <v>96.509480775822581</v>
      </c>
      <c r="Y286" s="70">
        <v>91.633535828837893</v>
      </c>
      <c r="Z286" s="71">
        <v>76.805452391589426</v>
      </c>
      <c r="AA286" s="71">
        <v>118.93973016348826</v>
      </c>
      <c r="AB286" s="71">
        <v>104.90438701020202</v>
      </c>
      <c r="AC286" s="71">
        <v>87.259791647012037</v>
      </c>
      <c r="AD286" s="71">
        <v>82.243218094710329</v>
      </c>
      <c r="AE286" s="71">
        <v>90.956331632423613</v>
      </c>
      <c r="AF286" s="71">
        <v>86.344986038391355</v>
      </c>
      <c r="AG286" s="71">
        <v>79.738532426596223</v>
      </c>
      <c r="AH286" s="71">
        <v>98.277040115281807</v>
      </c>
      <c r="AI286" s="71">
        <v>97.296119552295082</v>
      </c>
      <c r="AJ286" s="71">
        <v>-15.677668164293014</v>
      </c>
      <c r="AK286" s="71">
        <v>-22.143611099848847</v>
      </c>
      <c r="AL286" s="71">
        <v>-30.423761582555365</v>
      </c>
      <c r="AM286" s="71">
        <v>-23.230333005772486</v>
      </c>
      <c r="AN286" s="71">
        <v>-15.736011981569753</v>
      </c>
      <c r="AO286" s="71">
        <v>-18.024353429134031</v>
      </c>
      <c r="AP286" s="71">
        <v>-12.191943258170667</v>
      </c>
      <c r="AQ286" s="71">
        <v>6.3976901258503194</v>
      </c>
      <c r="AR286" s="71">
        <v>104.30839628775877</v>
      </c>
      <c r="AS286" s="71">
        <v>-43.588920260431649</v>
      </c>
      <c r="AT286" s="71">
        <v>5.1999490876658561</v>
      </c>
      <c r="AU286" s="71">
        <v>28.776820476735644</v>
      </c>
      <c r="AV286" s="72">
        <v>22.404622771560902</v>
      </c>
      <c r="AW286" s="73">
        <v>-31191.130000000034</v>
      </c>
      <c r="AX286" s="73">
        <v>-49209.200000000012</v>
      </c>
      <c r="AY286" s="73">
        <v>-72748.099999999977</v>
      </c>
      <c r="AZ286" s="73">
        <v>-53399.749999999942</v>
      </c>
      <c r="BA286" s="73">
        <v>-48773.670000000013</v>
      </c>
      <c r="BB286" s="73">
        <v>-44935.549999999988</v>
      </c>
      <c r="BC286" s="73">
        <v>-18970.860000000044</v>
      </c>
      <c r="BD286" s="73">
        <v>9078.8999999999942</v>
      </c>
      <c r="BE286" s="73">
        <v>189898.62999999995</v>
      </c>
      <c r="BF286" s="73">
        <v>-128378.21000000005</v>
      </c>
      <c r="BG286" s="73">
        <v>8338.3300000000163</v>
      </c>
      <c r="BH286" s="73">
        <v>42613.909999999945</v>
      </c>
      <c r="BI286" s="73">
        <v>19057.51999999999</v>
      </c>
      <c r="BJ286" s="71">
        <v>16.922836119916653</v>
      </c>
      <c r="BK286" s="71">
        <v>15.38344589128247</v>
      </c>
      <c r="BL286" s="71">
        <v>12.403196591807955</v>
      </c>
      <c r="BM286" s="71">
        <v>13.502241104096072</v>
      </c>
      <c r="BN286" s="71">
        <v>1.4153635449477635</v>
      </c>
      <c r="BO286" s="71">
        <v>9.901596078091023</v>
      </c>
      <c r="BP286" s="71">
        <v>15.439074228437082</v>
      </c>
      <c r="BQ286" s="71">
        <v>18.325100238016319</v>
      </c>
      <c r="BR286" s="72">
        <v>13.77563626360253</v>
      </c>
      <c r="BS286" s="72">
        <v>11.165117139528563</v>
      </c>
      <c r="BT286" s="71">
        <v>16.838230115728571</v>
      </c>
      <c r="BU286" s="71">
        <v>16.074996225113676</v>
      </c>
      <c r="BV286" s="71">
        <v>13.499644753457797</v>
      </c>
      <c r="BW286" s="71">
        <v>13.360226171194</v>
      </c>
      <c r="BX286" s="75">
        <v>5094</v>
      </c>
      <c r="BY286" s="75">
        <v>5496</v>
      </c>
      <c r="BZ286" s="75">
        <v>4889</v>
      </c>
      <c r="CA286" s="75">
        <v>5273</v>
      </c>
      <c r="CB286" s="75">
        <v>5809</v>
      </c>
      <c r="CC286" s="75">
        <v>5810</v>
      </c>
      <c r="CD286" s="75">
        <v>4076</v>
      </c>
      <c r="CE286" s="75">
        <v>4367</v>
      </c>
      <c r="CF286" s="75">
        <v>7237</v>
      </c>
      <c r="CG286" s="75">
        <v>5055</v>
      </c>
      <c r="CH286" s="75">
        <v>5111</v>
      </c>
      <c r="CI286" s="75">
        <v>5389</v>
      </c>
      <c r="CJ286" s="75">
        <v>2833</v>
      </c>
      <c r="CK286" s="75">
        <v>34068</v>
      </c>
      <c r="CL286" s="73">
        <v>524977.32999999996</v>
      </c>
      <c r="CM286" s="73">
        <v>492068.39999999997</v>
      </c>
      <c r="CN286" s="73">
        <v>450839.45000000007</v>
      </c>
      <c r="CO286" s="73">
        <v>517787.60000000015</v>
      </c>
      <c r="CP286" s="73">
        <v>459423.45000000007</v>
      </c>
      <c r="CQ286" s="73">
        <v>449184.89000000007</v>
      </c>
      <c r="CR286" s="73">
        <v>411261.62</v>
      </c>
      <c r="CS286" s="73">
        <v>578883.29999999993</v>
      </c>
      <c r="CT286" s="73">
        <v>519896.66</v>
      </c>
      <c r="CU286" s="73">
        <v>499684.37999999995</v>
      </c>
      <c r="CV286" s="73">
        <v>545590.68999999994</v>
      </c>
      <c r="CW286" s="73">
        <v>549736.52999999991</v>
      </c>
      <c r="CX286" s="73">
        <v>554435.83000000007</v>
      </c>
      <c r="CY286" s="77"/>
      <c r="CZ286" s="4">
        <v>878</v>
      </c>
      <c r="DA286" s="76" t="str">
        <f t="shared" si="14"/>
        <v>L878</v>
      </c>
      <c r="DB286" s="71">
        <v>3.9789082072011208</v>
      </c>
      <c r="DC286" s="71">
        <v>1.745936645033128</v>
      </c>
      <c r="DD286" s="71">
        <v>1.3561911477726185</v>
      </c>
      <c r="DE286" s="71">
        <v>0.6498724737624193</v>
      </c>
      <c r="DF286" s="71">
        <v>0.88290399636226391</v>
      </c>
      <c r="DG286" s="71">
        <v>0.36688112741867168</v>
      </c>
      <c r="DH286" s="71">
        <v>0.16451876692335857</v>
      </c>
      <c r="DI286" s="71">
        <v>8.064894344564992E-2</v>
      </c>
      <c r="DJ286" s="71">
        <v>0.32606710400154765</v>
      </c>
      <c r="DK286" s="71">
        <v>0.38402210068939396</v>
      </c>
      <c r="DL286" s="71">
        <v>0.27431102320391765</v>
      </c>
      <c r="DM286" s="71">
        <v>0.16853570893537359</v>
      </c>
      <c r="DN286" s="71">
        <v>1.4920689253677049E-2</v>
      </c>
      <c r="DO286" s="71">
        <v>0.23161669462933246</v>
      </c>
      <c r="DQ286" s="71"/>
      <c r="DR286" s="71"/>
      <c r="DS286" s="71"/>
      <c r="DT286" s="71"/>
      <c r="DU286" s="71"/>
      <c r="DV286" s="71"/>
      <c r="DW286" s="71"/>
      <c r="DX286" s="71"/>
      <c r="DY286" s="71"/>
      <c r="DZ286" s="71"/>
      <c r="EA286" s="71"/>
      <c r="EB286" s="71"/>
      <c r="EC286" s="71"/>
      <c r="ED286" s="71"/>
    </row>
    <row r="287" spans="1:134">
      <c r="A287" s="4">
        <v>812</v>
      </c>
      <c r="B287" s="46" t="s">
        <v>2640</v>
      </c>
      <c r="C287" s="65" t="str">
        <f t="shared" si="13"/>
        <v>L812</v>
      </c>
      <c r="D287" s="69">
        <v>221716.32</v>
      </c>
      <c r="E287" s="68">
        <v>2702154.4099999992</v>
      </c>
      <c r="F287" s="69">
        <v>34658.680000000022</v>
      </c>
      <c r="G287" s="69">
        <v>255691.21999999927</v>
      </c>
      <c r="H287" s="70">
        <v>89.432972036332984</v>
      </c>
      <c r="I287" s="70">
        <v>10.45146401732695</v>
      </c>
      <c r="J287" s="69">
        <v>353490.24999999988</v>
      </c>
      <c r="K287" s="69">
        <v>346613.30999999994</v>
      </c>
      <c r="L287" s="69">
        <v>366555.6399999999</v>
      </c>
      <c r="M287" s="69">
        <v>405922.34999999992</v>
      </c>
      <c r="N287" s="69">
        <v>535137.07999999996</v>
      </c>
      <c r="O287" s="69">
        <v>531198.47</v>
      </c>
      <c r="P287" s="69">
        <v>305103.49000000005</v>
      </c>
      <c r="Q287" s="69">
        <v>346176.79</v>
      </c>
      <c r="R287" s="69">
        <v>647528.21000000008</v>
      </c>
      <c r="S287" s="69">
        <v>392290.14999999991</v>
      </c>
      <c r="T287" s="69">
        <v>395759.0299999998</v>
      </c>
      <c r="U287" s="69">
        <v>393580.42000000004</v>
      </c>
      <c r="V287" s="69">
        <v>221716.32</v>
      </c>
      <c r="W287" s="70">
        <v>91.552871919668803</v>
      </c>
      <c r="X287" s="70">
        <v>86.154896439179353</v>
      </c>
      <c r="Y287" s="70">
        <v>93.451895700600502</v>
      </c>
      <c r="Z287" s="71">
        <v>86.049510734667308</v>
      </c>
      <c r="AA287" s="71">
        <v>111.97366474845347</v>
      </c>
      <c r="AB287" s="71">
        <v>97.126561461390622</v>
      </c>
      <c r="AC287" s="71">
        <v>77.423838855666517</v>
      </c>
      <c r="AD287" s="71">
        <v>86.708097046902395</v>
      </c>
      <c r="AE287" s="71">
        <v>90.408371440977533</v>
      </c>
      <c r="AF287" s="71">
        <v>94.704268899087978</v>
      </c>
      <c r="AG287" s="71">
        <v>89.585032222168934</v>
      </c>
      <c r="AH287" s="71">
        <v>90.771253304741933</v>
      </c>
      <c r="AI287" s="71">
        <v>99.737791687219101</v>
      </c>
      <c r="AJ287" s="71">
        <v>-11.736193955213247</v>
      </c>
      <c r="AK287" s="71">
        <v>-24.218447481891658</v>
      </c>
      <c r="AL287" s="71">
        <v>-16.957438028558471</v>
      </c>
      <c r="AM287" s="71">
        <v>-17.342025972845477</v>
      </c>
      <c r="AN287" s="71">
        <v>-13.674091153681866</v>
      </c>
      <c r="AO287" s="71">
        <v>-14.920836509329616</v>
      </c>
      <c r="AP287" s="71">
        <v>-20.783156640597234</v>
      </c>
      <c r="AQ287" s="71">
        <v>12.455144865711375</v>
      </c>
      <c r="AR287" s="71">
        <v>68.416814366329803</v>
      </c>
      <c r="AS287" s="71">
        <v>-22.842240282534743</v>
      </c>
      <c r="AT287" s="71">
        <v>18.0517728809094</v>
      </c>
      <c r="AU287" s="71">
        <v>16.349998205590488</v>
      </c>
      <c r="AV287" s="72">
        <v>18.528342386870712</v>
      </c>
      <c r="AW287" s="73">
        <v>-47002.620000000054</v>
      </c>
      <c r="AX287" s="73">
        <v>-110771.49999999994</v>
      </c>
      <c r="AY287" s="73">
        <v>-74851.31</v>
      </c>
      <c r="AZ287" s="73">
        <v>-85164.390000000072</v>
      </c>
      <c r="BA287" s="73">
        <v>-84766.13</v>
      </c>
      <c r="BB287" s="73">
        <v>-74419.640000000014</v>
      </c>
      <c r="BC287" s="73">
        <v>-80046.280000000028</v>
      </c>
      <c r="BD287" s="73">
        <v>38341.349999999919</v>
      </c>
      <c r="BE287" s="73">
        <v>263048.66000000021</v>
      </c>
      <c r="BF287" s="73">
        <v>-116135.90000000026</v>
      </c>
      <c r="BG287" s="73">
        <v>60517.10999999987</v>
      </c>
      <c r="BH287" s="73">
        <v>55307.600000000268</v>
      </c>
      <c r="BI287" s="73">
        <v>34658.680000000022</v>
      </c>
      <c r="BJ287" s="71">
        <v>16.424657113135993</v>
      </c>
      <c r="BK287" s="71">
        <v>15.904876217128496</v>
      </c>
      <c r="BL287" s="71">
        <v>14.511735127231976</v>
      </c>
      <c r="BM287" s="71">
        <v>16.448264227490544</v>
      </c>
      <c r="BN287" s="71">
        <v>7.2142808428196936</v>
      </c>
      <c r="BO287" s="71">
        <v>11.757328413989299</v>
      </c>
      <c r="BP287" s="71">
        <v>21.231658384923165</v>
      </c>
      <c r="BQ287" s="71">
        <v>20.634175703106468</v>
      </c>
      <c r="BR287" s="72">
        <v>16.813339771240432</v>
      </c>
      <c r="BS287" s="72">
        <v>13.012481804570577</v>
      </c>
      <c r="BT287" s="71">
        <v>17.818649020754631</v>
      </c>
      <c r="BU287" s="71">
        <v>16.164818931525495</v>
      </c>
      <c r="BV287" s="71">
        <v>15.973417533719932</v>
      </c>
      <c r="BW287" s="71">
        <v>15.809479544434808</v>
      </c>
      <c r="BX287" s="75">
        <v>8941</v>
      </c>
      <c r="BY287" s="75">
        <v>9449</v>
      </c>
      <c r="BZ287" s="75">
        <v>9016</v>
      </c>
      <c r="CA287" s="75">
        <v>9404</v>
      </c>
      <c r="CB287" s="75">
        <v>10879</v>
      </c>
      <c r="CC287" s="75">
        <v>10123</v>
      </c>
      <c r="CD287" s="75">
        <v>8028</v>
      </c>
      <c r="CE287" s="75">
        <v>8372</v>
      </c>
      <c r="CF287" s="75">
        <v>11558</v>
      </c>
      <c r="CG287" s="75">
        <v>9851</v>
      </c>
      <c r="CH287" s="75">
        <v>9827</v>
      </c>
      <c r="CI287" s="75">
        <v>9917</v>
      </c>
      <c r="CJ287" s="75">
        <v>5326</v>
      </c>
      <c r="CK287" s="75">
        <v>62879</v>
      </c>
      <c r="CL287" s="73">
        <v>706654.58000000007</v>
      </c>
      <c r="CM287" s="73">
        <v>841121.29999999993</v>
      </c>
      <c r="CN287" s="73">
        <v>828600.53999999992</v>
      </c>
      <c r="CO287" s="73">
        <v>823658.14999999991</v>
      </c>
      <c r="CP287" s="73">
        <v>790351.11999999988</v>
      </c>
      <c r="CQ287" s="73">
        <v>763388.70000000007</v>
      </c>
      <c r="CR287" s="73">
        <v>769185.39999999991</v>
      </c>
      <c r="CS287" s="73">
        <v>1113773.8700000003</v>
      </c>
      <c r="CT287" s="73">
        <v>965190.39999999991</v>
      </c>
      <c r="CU287" s="73">
        <v>840056.45</v>
      </c>
      <c r="CV287" s="73">
        <v>869331.99000000011</v>
      </c>
      <c r="CW287" s="73">
        <v>893795.83999999997</v>
      </c>
      <c r="CX287" s="73">
        <v>860862.03000000026</v>
      </c>
      <c r="CY287" s="77"/>
      <c r="CZ287" s="4">
        <v>812</v>
      </c>
      <c r="DA287" s="76" t="str">
        <f t="shared" si="14"/>
        <v>L812</v>
      </c>
      <c r="DB287" s="71">
        <v>1.6094062531753335</v>
      </c>
      <c r="DC287" s="71">
        <v>2.2357320488974697</v>
      </c>
      <c r="DD287" s="71">
        <v>1.5877328833439119</v>
      </c>
      <c r="DE287" s="71">
        <v>0.79000512393664835</v>
      </c>
      <c r="DF287" s="71">
        <v>1.2088335435776758</v>
      </c>
      <c r="DG287" s="71">
        <v>0.18657921259454979</v>
      </c>
      <c r="DH287" s="71">
        <v>0.56241612444379507</v>
      </c>
      <c r="DI287" s="71">
        <v>0.46507365880011592</v>
      </c>
      <c r="DJ287" s="71">
        <v>0.21701249332802602</v>
      </c>
      <c r="DK287" s="71">
        <v>0.20922154050995057</v>
      </c>
      <c r="DL287" s="71">
        <v>0.47609032738259049</v>
      </c>
      <c r="DM287" s="71">
        <v>0.29297368719712008</v>
      </c>
      <c r="DN287" s="71">
        <v>0.35063990894561586</v>
      </c>
      <c r="DO287" s="71">
        <v>0.34670863352475612</v>
      </c>
      <c r="DQ287" s="71"/>
      <c r="DR287" s="71"/>
      <c r="DS287" s="71"/>
      <c r="DT287" s="71"/>
      <c r="DU287" s="71"/>
      <c r="DV287" s="71"/>
      <c r="DW287" s="71"/>
      <c r="DX287" s="71"/>
      <c r="DY287" s="71"/>
      <c r="DZ287" s="71"/>
      <c r="EA287" s="71"/>
      <c r="EB287" s="71"/>
      <c r="EC287" s="71"/>
      <c r="ED287" s="71"/>
    </row>
    <row r="288" spans="1:134">
      <c r="A288" s="4">
        <v>545</v>
      </c>
      <c r="B288" s="46" t="s">
        <v>2648</v>
      </c>
      <c r="C288" s="65" t="str">
        <f t="shared" si="13"/>
        <v>L545</v>
      </c>
      <c r="D288" s="69">
        <v>189144.63</v>
      </c>
      <c r="E288" s="68">
        <v>2506208.4</v>
      </c>
      <c r="F288" s="69">
        <v>34051.899999999994</v>
      </c>
      <c r="G288" s="69">
        <v>314930.06000000099</v>
      </c>
      <c r="H288" s="70">
        <v>91.16992331553638</v>
      </c>
      <c r="I288" s="70">
        <v>14.371978869649272</v>
      </c>
      <c r="J288" s="69">
        <v>290366.51</v>
      </c>
      <c r="K288" s="69">
        <v>307499.08999999997</v>
      </c>
      <c r="L288" s="69">
        <v>279484.46000000002</v>
      </c>
      <c r="M288" s="69">
        <v>312497.39999999997</v>
      </c>
      <c r="N288" s="69">
        <v>345805.5</v>
      </c>
      <c r="O288" s="69">
        <v>448208.81999999995</v>
      </c>
      <c r="P288" s="69">
        <v>265856.44</v>
      </c>
      <c r="Q288" s="69">
        <v>250816.79999999993</v>
      </c>
      <c r="R288" s="69">
        <v>889516.31</v>
      </c>
      <c r="S288" s="69">
        <v>260875.77999999991</v>
      </c>
      <c r="T288" s="69">
        <v>315699.67999999982</v>
      </c>
      <c r="U288" s="69">
        <v>334298.76</v>
      </c>
      <c r="V288" s="69">
        <v>189144.63</v>
      </c>
      <c r="W288" s="70">
        <v>86.957071858909288</v>
      </c>
      <c r="X288" s="70">
        <v>98.402068875219896</v>
      </c>
      <c r="Y288" s="70">
        <v>95.343001926465561</v>
      </c>
      <c r="Z288" s="71">
        <v>86.41830848461818</v>
      </c>
      <c r="AA288" s="71">
        <v>84.974543771362292</v>
      </c>
      <c r="AB288" s="71">
        <v>99.974106948174096</v>
      </c>
      <c r="AC288" s="71">
        <v>95.01133900787751</v>
      </c>
      <c r="AD288" s="71">
        <v>92.692427446120391</v>
      </c>
      <c r="AE288" s="71">
        <v>94.086086566645463</v>
      </c>
      <c r="AF288" s="71">
        <v>69.641148530106705</v>
      </c>
      <c r="AG288" s="71">
        <v>91.093275944607456</v>
      </c>
      <c r="AH288" s="71">
        <v>99.354211280132333</v>
      </c>
      <c r="AI288" s="71">
        <v>96.764559642758556</v>
      </c>
      <c r="AJ288" s="71">
        <v>-16.098929846136745</v>
      </c>
      <c r="AK288" s="71">
        <v>-14.841818833478449</v>
      </c>
      <c r="AL288" s="71">
        <v>-4.6890740391885348</v>
      </c>
      <c r="AM288" s="71">
        <v>-11.929997039132322</v>
      </c>
      <c r="AN288" s="71">
        <v>-26.064101959958585</v>
      </c>
      <c r="AO288" s="71">
        <v>-8.316568843952588</v>
      </c>
      <c r="AP288" s="71">
        <v>-2.5327882976188043</v>
      </c>
      <c r="AQ288" s="71">
        <v>18.839375272736582</v>
      </c>
      <c r="AR288" s="71">
        <v>175.6772998983655</v>
      </c>
      <c r="AS288" s="71">
        <v>-62.884394171833712</v>
      </c>
      <c r="AT288" s="71">
        <v>19.065062616896576</v>
      </c>
      <c r="AU288" s="71">
        <v>27.752398958579082</v>
      </c>
      <c r="AV288" s="72">
        <v>21.955832488086322</v>
      </c>
      <c r="AW288" s="73">
        <v>-55715.500000000058</v>
      </c>
      <c r="AX288" s="73">
        <v>-53592.570000000007</v>
      </c>
      <c r="AY288" s="73">
        <v>-13749.98000000004</v>
      </c>
      <c r="AZ288" s="73">
        <v>-42331.020000000077</v>
      </c>
      <c r="BA288" s="73">
        <v>-121849.43999999994</v>
      </c>
      <c r="BB288" s="73">
        <v>-31677.9200000001</v>
      </c>
      <c r="BC288" s="73">
        <v>-6908.5600000000559</v>
      </c>
      <c r="BD288" s="73">
        <v>39761.499999999942</v>
      </c>
      <c r="BE288" s="73">
        <v>566850.53000000026</v>
      </c>
      <c r="BF288" s="73">
        <v>-441997.78000000014</v>
      </c>
      <c r="BG288" s="73">
        <v>50550.799999999756</v>
      </c>
      <c r="BH288" s="73">
        <v>72621.670000000042</v>
      </c>
      <c r="BI288" s="73">
        <v>34051.899999999994</v>
      </c>
      <c r="BJ288" s="71">
        <v>14.74298783429599</v>
      </c>
      <c r="BK288" s="71">
        <v>12.057467907215438</v>
      </c>
      <c r="BL288" s="71">
        <v>10.397763708431068</v>
      </c>
      <c r="BM288" s="71">
        <v>10.308587240141589</v>
      </c>
      <c r="BN288" s="71">
        <v>0.9086107711687248</v>
      </c>
      <c r="BO288" s="71">
        <v>2.4281131978396999</v>
      </c>
      <c r="BP288" s="71">
        <v>11.306144961604248</v>
      </c>
      <c r="BQ288" s="71">
        <v>16.962558215355998</v>
      </c>
      <c r="BR288" s="72">
        <v>4.5167804877803883</v>
      </c>
      <c r="BS288" s="72">
        <v>9.6086108845399973</v>
      </c>
      <c r="BT288" s="71">
        <v>11.536520534050274</v>
      </c>
      <c r="BU288" s="71">
        <v>10.867100111868853</v>
      </c>
      <c r="BV288" s="71">
        <v>8.6121022883841487</v>
      </c>
      <c r="BW288" s="71">
        <v>7.2923702296511728</v>
      </c>
      <c r="BX288" s="75">
        <v>10923</v>
      </c>
      <c r="BY288" s="75">
        <v>11617</v>
      </c>
      <c r="BZ288" s="75">
        <v>9870</v>
      </c>
      <c r="CA288" s="75">
        <v>10782</v>
      </c>
      <c r="CB288" s="75">
        <v>11450</v>
      </c>
      <c r="CC288" s="75">
        <v>12945</v>
      </c>
      <c r="CD288" s="75">
        <v>9395</v>
      </c>
      <c r="CE288" s="75">
        <v>8679</v>
      </c>
      <c r="CF288" s="75">
        <v>16636</v>
      </c>
      <c r="CG288" s="75">
        <v>9385</v>
      </c>
      <c r="CH288" s="75">
        <v>10431</v>
      </c>
      <c r="CI288" s="75">
        <v>10542</v>
      </c>
      <c r="CJ288" s="75">
        <v>6142</v>
      </c>
      <c r="CK288" s="75">
        <v>71210</v>
      </c>
      <c r="CL288" s="73">
        <v>663928.76000000013</v>
      </c>
      <c r="CM288" s="73">
        <v>645732.93000000005</v>
      </c>
      <c r="CN288" s="73">
        <v>697540.38000000012</v>
      </c>
      <c r="CO288" s="73">
        <v>837801.04</v>
      </c>
      <c r="CP288" s="73">
        <v>845027.17999999993</v>
      </c>
      <c r="CQ288" s="73">
        <v>671494.47</v>
      </c>
      <c r="CR288" s="73">
        <v>557055.77999999991</v>
      </c>
      <c r="CS288" s="73">
        <v>977993.30000000016</v>
      </c>
      <c r="CT288" s="73">
        <v>736216.24999999988</v>
      </c>
      <c r="CU288" s="73">
        <v>734814.5299999998</v>
      </c>
      <c r="CV288" s="73">
        <v>730446.9099999998</v>
      </c>
      <c r="CW288" s="73">
        <v>808584.59999999986</v>
      </c>
      <c r="CX288" s="73">
        <v>772170.61</v>
      </c>
      <c r="CY288" s="77"/>
      <c r="CZ288" s="4">
        <v>545</v>
      </c>
      <c r="DA288" s="76" t="str">
        <f t="shared" si="14"/>
        <v>L545</v>
      </c>
      <c r="DB288" s="71">
        <v>0.74229418027956262</v>
      </c>
      <c r="DC288" s="71">
        <v>0.28952874405053658</v>
      </c>
      <c r="DD288" s="71">
        <v>0.33856909036197363</v>
      </c>
      <c r="DE288" s="71">
        <v>0.49980836803071255</v>
      </c>
      <c r="DF288" s="71">
        <v>0.45209850947650437</v>
      </c>
      <c r="DG288" s="71">
        <v>0.46480591463179693</v>
      </c>
      <c r="DH288" s="71">
        <v>0.30478384692258381</v>
      </c>
      <c r="DI288" s="71">
        <v>0.2672152990911093</v>
      </c>
      <c r="DJ288" s="71">
        <v>0.54563652115688399</v>
      </c>
      <c r="DK288" s="71">
        <v>2.1995396605036653E-2</v>
      </c>
      <c r="DL288" s="71">
        <v>0.14384227983913722</v>
      </c>
      <c r="DM288" s="71">
        <v>0.15597513447247432</v>
      </c>
      <c r="DN288" s="71">
        <v>8.4006223651744538E-2</v>
      </c>
      <c r="DO288" s="71">
        <v>0.29957538297297842</v>
      </c>
      <c r="DQ288" s="71"/>
      <c r="DR288" s="71"/>
      <c r="DS288" s="71"/>
      <c r="DT288" s="71"/>
      <c r="DU288" s="71"/>
      <c r="DV288" s="71"/>
      <c r="DW288" s="71"/>
      <c r="DX288" s="71"/>
      <c r="DY288" s="71"/>
      <c r="DZ288" s="71"/>
      <c r="EA288" s="71"/>
      <c r="EB288" s="71"/>
      <c r="EC288" s="71"/>
      <c r="ED288" s="71"/>
    </row>
    <row r="289" spans="1:134">
      <c r="A289" s="4">
        <v>544</v>
      </c>
      <c r="B289" s="46" t="s">
        <v>2655</v>
      </c>
      <c r="C289" s="65" t="str">
        <f t="shared" si="13"/>
        <v>L544</v>
      </c>
      <c r="D289" s="69">
        <v>155529.56</v>
      </c>
      <c r="E289" s="68">
        <v>2038391.879999999</v>
      </c>
      <c r="F289" s="69">
        <v>37324.910000000033</v>
      </c>
      <c r="G289" s="69">
        <v>237043.31999999983</v>
      </c>
      <c r="H289" s="70">
        <v>89.684593782760658</v>
      </c>
      <c r="I289" s="70">
        <v>13.159214449867495</v>
      </c>
      <c r="J289" s="69">
        <v>234894.40999999992</v>
      </c>
      <c r="K289" s="69">
        <v>250396.15999999995</v>
      </c>
      <c r="L289" s="69">
        <v>230294.90999999995</v>
      </c>
      <c r="M289" s="69">
        <v>239905.11</v>
      </c>
      <c r="N289" s="69">
        <v>353289.6999999999</v>
      </c>
      <c r="O289" s="69">
        <v>385228.8299999999</v>
      </c>
      <c r="P289" s="69">
        <v>224557.38999999998</v>
      </c>
      <c r="Q289" s="69">
        <v>225675.82000000004</v>
      </c>
      <c r="R289" s="69">
        <v>679270.21</v>
      </c>
      <c r="S289" s="69">
        <v>232207.68999999997</v>
      </c>
      <c r="T289" s="69">
        <v>270526.85999999993</v>
      </c>
      <c r="U289" s="69">
        <v>250624.34999999998</v>
      </c>
      <c r="V289" s="69">
        <v>155529.56</v>
      </c>
      <c r="W289" s="70">
        <v>88.111422722712163</v>
      </c>
      <c r="X289" s="70">
        <v>96.92666120996806</v>
      </c>
      <c r="Y289" s="70">
        <v>95.18839789561946</v>
      </c>
      <c r="Z289" s="71">
        <v>78.721745041009797</v>
      </c>
      <c r="AA289" s="71">
        <v>121.13313452428032</v>
      </c>
      <c r="AB289" s="71">
        <v>98.291447670195637</v>
      </c>
      <c r="AC289" s="71">
        <v>88.956717898200239</v>
      </c>
      <c r="AD289" s="71">
        <v>86.509637445263166</v>
      </c>
      <c r="AE289" s="71">
        <v>93.436885402095115</v>
      </c>
      <c r="AF289" s="71">
        <v>75.031378443661836</v>
      </c>
      <c r="AG289" s="71">
        <v>92.238100200809498</v>
      </c>
      <c r="AH289" s="71">
        <v>91.518437391469348</v>
      </c>
      <c r="AI289" s="71">
        <v>99.739348850463386</v>
      </c>
      <c r="AJ289" s="71">
        <v>-6.2161487737140364</v>
      </c>
      <c r="AK289" s="71">
        <v>-14.909284225903541</v>
      </c>
      <c r="AL289" s="71">
        <v>-19.139508077151547</v>
      </c>
      <c r="AM289" s="71">
        <v>-17.881479724362826</v>
      </c>
      <c r="AN289" s="71">
        <v>-1.9303898040279321E-3</v>
      </c>
      <c r="AO289" s="71">
        <v>-12.153868361067122</v>
      </c>
      <c r="AP289" s="71">
        <v>-6.2091273413010679</v>
      </c>
      <c r="AQ289" s="71">
        <v>10.569466818746642</v>
      </c>
      <c r="AR289" s="71">
        <v>124.9046819904338</v>
      </c>
      <c r="AS289" s="71">
        <v>-53.955028917941348</v>
      </c>
      <c r="AT289" s="71">
        <v>22.309795277800614</v>
      </c>
      <c r="AU289" s="71">
        <v>18.161395896463883</v>
      </c>
      <c r="AV289" s="72">
        <v>31.57651581388723</v>
      </c>
      <c r="AW289" s="73">
        <v>-15569.190000000031</v>
      </c>
      <c r="AX289" s="73">
        <v>-43873.500000000087</v>
      </c>
      <c r="AY289" s="73">
        <v>-54510.320000000036</v>
      </c>
      <c r="AZ289" s="73">
        <v>-52239.839999999967</v>
      </c>
      <c r="BA289" s="73">
        <v>-6.8200000000651926</v>
      </c>
      <c r="BB289" s="73">
        <v>-46225.47000000003</v>
      </c>
      <c r="BC289" s="73">
        <v>-14866.110000000015</v>
      </c>
      <c r="BD289" s="73">
        <v>21572.620000000024</v>
      </c>
      <c r="BE289" s="73">
        <v>377244.38999999996</v>
      </c>
      <c r="BF289" s="73">
        <v>-272098.61</v>
      </c>
      <c r="BG289" s="73">
        <v>49345.179999999935</v>
      </c>
      <c r="BH289" s="73">
        <v>38520.939999999973</v>
      </c>
      <c r="BI289" s="73">
        <v>37324.910000000033</v>
      </c>
      <c r="BJ289" s="71">
        <v>15.403070671626914</v>
      </c>
      <c r="BK289" s="71">
        <v>14.188249713237202</v>
      </c>
      <c r="BL289" s="71">
        <v>13.477706138871824</v>
      </c>
      <c r="BM289" s="71">
        <v>12.376369673271775</v>
      </c>
      <c r="BN289" s="71">
        <v>2.287790089659393</v>
      </c>
      <c r="BO289" s="71">
        <v>11.430318103712533</v>
      </c>
      <c r="BP289" s="71">
        <v>16.484844491376446</v>
      </c>
      <c r="BQ289" s="71">
        <v>19.643988550021596</v>
      </c>
      <c r="BR289" s="72">
        <v>8.8274871106272919</v>
      </c>
      <c r="BS289" s="72">
        <v>5.0630415533149833</v>
      </c>
      <c r="BT289" s="71">
        <v>13.673900462357906</v>
      </c>
      <c r="BU289" s="71">
        <v>14.123804176864216</v>
      </c>
      <c r="BV289" s="71">
        <v>9.5655182602087017</v>
      </c>
      <c r="BW289" s="71">
        <v>10.081878957180756</v>
      </c>
      <c r="BX289" s="75">
        <v>7737</v>
      </c>
      <c r="BY289" s="75">
        <v>8258</v>
      </c>
      <c r="BZ289" s="75">
        <v>7526</v>
      </c>
      <c r="CA289" s="75">
        <v>7385</v>
      </c>
      <c r="CB289" s="75">
        <v>8754</v>
      </c>
      <c r="CC289" s="75">
        <v>10313</v>
      </c>
      <c r="CD289" s="75">
        <v>7110</v>
      </c>
      <c r="CE289" s="75">
        <v>7133</v>
      </c>
      <c r="CF289" s="75">
        <v>11784</v>
      </c>
      <c r="CG289" s="75">
        <v>7855</v>
      </c>
      <c r="CH289" s="75">
        <v>8653</v>
      </c>
      <c r="CI289" s="75">
        <v>8135</v>
      </c>
      <c r="CJ289" s="75">
        <v>4845</v>
      </c>
      <c r="CK289" s="75">
        <v>55515</v>
      </c>
      <c r="CL289" s="73">
        <v>568787.54</v>
      </c>
      <c r="CM289" s="73">
        <v>510721.69999999984</v>
      </c>
      <c r="CN289" s="73">
        <v>589910.03000000014</v>
      </c>
      <c r="CO289" s="73">
        <v>685805.35999999987</v>
      </c>
      <c r="CP289" s="73">
        <v>711335.67000000016</v>
      </c>
      <c r="CQ289" s="73">
        <v>565380.34000000008</v>
      </c>
      <c r="CR289" s="73">
        <v>593440.56000000006</v>
      </c>
      <c r="CS289" s="73">
        <v>885796.22000000009</v>
      </c>
      <c r="CT289" s="73">
        <v>638198.37</v>
      </c>
      <c r="CU289" s="73">
        <v>632080.69000000006</v>
      </c>
      <c r="CV289" s="73">
        <v>634996.37</v>
      </c>
      <c r="CW289" s="73">
        <v>662323.79</v>
      </c>
      <c r="CX289" s="73">
        <v>673282.7100000002</v>
      </c>
      <c r="CY289" s="77"/>
      <c r="CZ289" s="4">
        <v>544</v>
      </c>
      <c r="DA289" s="76" t="str">
        <f t="shared" si="14"/>
        <v>L544</v>
      </c>
      <c r="DB289" s="71">
        <v>1.4769465987589179</v>
      </c>
      <c r="DC289" s="71">
        <v>0.94038735855119338</v>
      </c>
      <c r="DD289" s="71">
        <v>0.62050349276534666</v>
      </c>
      <c r="DE289" s="71">
        <v>0.3033222154156221</v>
      </c>
      <c r="DF289" s="71">
        <v>0.38984351140957263</v>
      </c>
      <c r="DG289" s="71">
        <v>0.33828443021587773</v>
      </c>
      <c r="DH289" s="71">
        <v>0.24570281056177923</v>
      </c>
      <c r="DI289" s="71">
        <v>0.29854177038739838</v>
      </c>
      <c r="DJ289" s="71">
        <v>0.37779550080617741</v>
      </c>
      <c r="DK289" s="71">
        <v>0.15873594700583027</v>
      </c>
      <c r="DL289" s="71">
        <v>0.45417852153340194</v>
      </c>
      <c r="DM289" s="71">
        <v>0.20210792424115914</v>
      </c>
      <c r="DN289" s="71">
        <v>0.11775979102026475</v>
      </c>
      <c r="DO289" s="71">
        <v>0.2976879377559658</v>
      </c>
      <c r="DQ289" s="71"/>
      <c r="DR289" s="71"/>
      <c r="DS289" s="71"/>
      <c r="DT289" s="71"/>
      <c r="DU289" s="71"/>
      <c r="DV289" s="71"/>
      <c r="DW289" s="71"/>
      <c r="DX289" s="71"/>
      <c r="DY289" s="71"/>
      <c r="DZ289" s="71"/>
      <c r="EA289" s="71"/>
      <c r="EB289" s="71"/>
      <c r="EC289" s="71"/>
      <c r="ED289" s="71"/>
    </row>
    <row r="290" spans="1:134">
      <c r="A290" s="4">
        <v>911</v>
      </c>
      <c r="B290" s="46" t="s">
        <v>2662</v>
      </c>
      <c r="C290" s="65" t="str">
        <f t="shared" si="13"/>
        <v>L911</v>
      </c>
      <c r="D290" s="69">
        <v>160592.87000000002</v>
      </c>
      <c r="E290" s="68">
        <v>1992549.4599999995</v>
      </c>
      <c r="F290" s="69">
        <v>18963.020000000019</v>
      </c>
      <c r="G290" s="69">
        <v>115463.40999999992</v>
      </c>
      <c r="H290" s="70">
        <v>85.874595144358196</v>
      </c>
      <c r="I290" s="70">
        <v>6.1512049487555398</v>
      </c>
      <c r="J290" s="69">
        <v>268582.5799999999</v>
      </c>
      <c r="K290" s="69">
        <v>264701.73999999993</v>
      </c>
      <c r="L290" s="69">
        <v>254882.14999999997</v>
      </c>
      <c r="M290" s="69">
        <v>291024.11999999994</v>
      </c>
      <c r="N290" s="69">
        <v>400347.75000000006</v>
      </c>
      <c r="O290" s="69">
        <v>361338.94999999995</v>
      </c>
      <c r="P290" s="69">
        <v>205949.31000000003</v>
      </c>
      <c r="Q290" s="69">
        <v>227892.7999999999</v>
      </c>
      <c r="R290" s="69">
        <v>521692.11999999988</v>
      </c>
      <c r="S290" s="69">
        <v>284903.2099999999</v>
      </c>
      <c r="T290" s="69">
        <v>303664.50999999995</v>
      </c>
      <c r="U290" s="69">
        <v>287854.64</v>
      </c>
      <c r="V290" s="69">
        <v>160592.87000000002</v>
      </c>
      <c r="W290" s="70">
        <v>95.941796374177173</v>
      </c>
      <c r="X290" s="70">
        <v>91.264155569642895</v>
      </c>
      <c r="Y290" s="70">
        <v>91.130722865836262</v>
      </c>
      <c r="Z290" s="71">
        <v>87.570274247999407</v>
      </c>
      <c r="AA290" s="71">
        <v>107.53111496842342</v>
      </c>
      <c r="AB290" s="71">
        <v>93.224440657664573</v>
      </c>
      <c r="AC290" s="71">
        <v>80.084902646879669</v>
      </c>
      <c r="AD290" s="71">
        <v>78.986349701633543</v>
      </c>
      <c r="AE290" s="71">
        <v>81.296739260240088</v>
      </c>
      <c r="AF290" s="71">
        <v>97.913727698440738</v>
      </c>
      <c r="AG290" s="71">
        <v>90.887253597094116</v>
      </c>
      <c r="AH290" s="71">
        <v>86.444139025088475</v>
      </c>
      <c r="AI290" s="71">
        <v>91.860477188317688</v>
      </c>
      <c r="AJ290" s="71">
        <v>2.2158803163934815</v>
      </c>
      <c r="AK290" s="71">
        <v>-8.52643447715894</v>
      </c>
      <c r="AL290" s="71">
        <v>-2.5051504907214639</v>
      </c>
      <c r="AM290" s="71">
        <v>-8.9079456174800615</v>
      </c>
      <c r="AN290" s="71">
        <v>-4.1632796867310145</v>
      </c>
      <c r="AO290" s="71">
        <v>-12.490044484558471</v>
      </c>
      <c r="AP290" s="71">
        <v>-18.210521224113197</v>
      </c>
      <c r="AQ290" s="71">
        <v>1.3186917640861662</v>
      </c>
      <c r="AR290" s="71">
        <v>86.015754064418275</v>
      </c>
      <c r="AS290" s="71">
        <v>-38.276655989522311</v>
      </c>
      <c r="AT290" s="71">
        <v>18.634232644502411</v>
      </c>
      <c r="AU290" s="71">
        <v>10.406960746537752</v>
      </c>
      <c r="AV290" s="72">
        <v>13.389140777879827</v>
      </c>
      <c r="AW290" s="73">
        <v>5822.449999999837</v>
      </c>
      <c r="AX290" s="73">
        <v>-24673.380000000005</v>
      </c>
      <c r="AY290" s="73">
        <v>-6549.2500000000291</v>
      </c>
      <c r="AZ290" s="73">
        <v>-28459.420000000042</v>
      </c>
      <c r="BA290" s="73">
        <v>-17391.659999999916</v>
      </c>
      <c r="BB290" s="73">
        <v>-43685.760000000009</v>
      </c>
      <c r="BC290" s="73">
        <v>-45854.849999999948</v>
      </c>
      <c r="BD290" s="73">
        <v>2966.0899999999092</v>
      </c>
      <c r="BE290" s="73">
        <v>241236.23999999987</v>
      </c>
      <c r="BF290" s="73">
        <v>-176677.76000000024</v>
      </c>
      <c r="BG290" s="73">
        <v>47697.489999999903</v>
      </c>
      <c r="BH290" s="73">
        <v>27133.180000000109</v>
      </c>
      <c r="BI290" s="73">
        <v>18963.020000000019</v>
      </c>
      <c r="BJ290" s="71">
        <v>15.988910005729725</v>
      </c>
      <c r="BK290" s="71">
        <v>15.925300144226828</v>
      </c>
      <c r="BL290" s="71">
        <v>15.974816259983864</v>
      </c>
      <c r="BM290" s="71">
        <v>13.111123992951054</v>
      </c>
      <c r="BN290" s="71">
        <v>5.3594023510356958</v>
      </c>
      <c r="BO290" s="71">
        <v>12.801167296202557</v>
      </c>
      <c r="BP290" s="71">
        <v>20.569280850409502</v>
      </c>
      <c r="BQ290" s="71">
        <v>19.795428014512535</v>
      </c>
      <c r="BR290" s="72">
        <v>14.716109438088868</v>
      </c>
      <c r="BS290" s="72">
        <v>8.7394496149367082</v>
      </c>
      <c r="BT290" s="71">
        <v>16.157978079487453</v>
      </c>
      <c r="BU290" s="71">
        <v>16.146888181469052</v>
      </c>
      <c r="BV290" s="71">
        <v>13.245929658800399</v>
      </c>
      <c r="BW290" s="71">
        <v>13.955508737350407</v>
      </c>
      <c r="BX290" s="75">
        <v>7920</v>
      </c>
      <c r="BY290" s="75">
        <v>7663</v>
      </c>
      <c r="BZ290" s="75">
        <v>7134</v>
      </c>
      <c r="CA290" s="75">
        <v>7838</v>
      </c>
      <c r="CB290" s="75">
        <v>8714</v>
      </c>
      <c r="CC290" s="75">
        <v>8387</v>
      </c>
      <c r="CD290" s="75">
        <v>5952</v>
      </c>
      <c r="CE290" s="75">
        <v>6459</v>
      </c>
      <c r="CF290" s="75">
        <v>9617</v>
      </c>
      <c r="CG290" s="75">
        <v>7990</v>
      </c>
      <c r="CH290" s="75">
        <v>8385</v>
      </c>
      <c r="CI290" s="75">
        <v>8404</v>
      </c>
      <c r="CJ290" s="75">
        <v>4400</v>
      </c>
      <c r="CK290" s="75">
        <v>51207</v>
      </c>
      <c r="CL290" s="73">
        <v>597736.38000000012</v>
      </c>
      <c r="CM290" s="73">
        <v>598012.30999999994</v>
      </c>
      <c r="CN290" s="73">
        <v>618536.22000000009</v>
      </c>
      <c r="CO290" s="73">
        <v>726633.38000000012</v>
      </c>
      <c r="CP290" s="73">
        <v>633722.96000000008</v>
      </c>
      <c r="CQ290" s="73">
        <v>621801.34</v>
      </c>
      <c r="CR290" s="73">
        <v>582183.49000000011</v>
      </c>
      <c r="CS290" s="73">
        <v>888241.66000000015</v>
      </c>
      <c r="CT290" s="73">
        <v>770210.51</v>
      </c>
      <c r="CU290" s="73">
        <v>700534.64999999991</v>
      </c>
      <c r="CV290" s="73">
        <v>780732.32000000007</v>
      </c>
      <c r="CW290" s="73">
        <v>753530.7</v>
      </c>
      <c r="CX290" s="73">
        <v>733866.76</v>
      </c>
      <c r="CY290" s="77"/>
      <c r="CZ290" s="4">
        <v>911</v>
      </c>
      <c r="DA290" s="76" t="str">
        <f t="shared" si="14"/>
        <v>L911</v>
      </c>
      <c r="DB290" s="71">
        <v>3.6856110196701644</v>
      </c>
      <c r="DC290" s="71">
        <v>2.0255363902672645</v>
      </c>
      <c r="DD290" s="71">
        <v>0.93767479564849276</v>
      </c>
      <c r="DE290" s="71">
        <v>0.68514967122802894</v>
      </c>
      <c r="DF290" s="71">
        <v>0.59573849863124184</v>
      </c>
      <c r="DG290" s="71">
        <v>0.46375159893153883</v>
      </c>
      <c r="DH290" s="71">
        <v>0.31344984070234311</v>
      </c>
      <c r="DI290" s="71">
        <v>0.35940616511822809</v>
      </c>
      <c r="DJ290" s="71">
        <v>0.39898184078525217</v>
      </c>
      <c r="DK290" s="71">
        <v>0.23324562346264494</v>
      </c>
      <c r="DL290" s="71">
        <v>0.36550431726575155</v>
      </c>
      <c r="DM290" s="71">
        <v>0.27119611190738957</v>
      </c>
      <c r="DN290" s="71">
        <v>0.12328260760655745</v>
      </c>
      <c r="DO290" s="71">
        <v>0.31593406369598154</v>
      </c>
      <c r="DQ290" s="71"/>
      <c r="DR290" s="71"/>
      <c r="DS290" s="71"/>
      <c r="DT290" s="71"/>
      <c r="DU290" s="71"/>
      <c r="DV290" s="71"/>
      <c r="DW290" s="71"/>
      <c r="DX290" s="71"/>
      <c r="DY290" s="71"/>
      <c r="DZ290" s="71"/>
      <c r="EA290" s="71"/>
      <c r="EB290" s="71"/>
      <c r="EC290" s="71"/>
      <c r="ED290" s="71"/>
    </row>
    <row r="291" spans="1:134">
      <c r="A291" s="4">
        <v>296</v>
      </c>
      <c r="B291" s="46" t="s">
        <v>2670</v>
      </c>
      <c r="C291" s="65" t="str">
        <f t="shared" si="13"/>
        <v>L296</v>
      </c>
      <c r="D291" s="69">
        <v>706737.54999999993</v>
      </c>
      <c r="E291" s="68">
        <v>7592833.6500000041</v>
      </c>
      <c r="F291" s="69">
        <v>136054.04999999993</v>
      </c>
      <c r="G291" s="69">
        <v>950287.14000000339</v>
      </c>
      <c r="H291" s="70">
        <v>91.062844726615268</v>
      </c>
      <c r="I291" s="70">
        <v>14.306066785823734</v>
      </c>
      <c r="J291" s="69">
        <v>1195814.44</v>
      </c>
      <c r="K291" s="69">
        <v>1018336.15</v>
      </c>
      <c r="L291" s="69">
        <v>1031447.2100000002</v>
      </c>
      <c r="M291" s="69">
        <v>1203710.05</v>
      </c>
      <c r="N291" s="69">
        <v>1716203.9000000001</v>
      </c>
      <c r="O291" s="69">
        <v>1797268.74</v>
      </c>
      <c r="P291" s="69">
        <v>1082190.6100000001</v>
      </c>
      <c r="Q291" s="69">
        <v>895609.55</v>
      </c>
      <c r="R291" s="69">
        <v>1835816.7700000005</v>
      </c>
      <c r="S291" s="69">
        <v>880315.64999999991</v>
      </c>
      <c r="T291" s="69">
        <v>1036935.9200000002</v>
      </c>
      <c r="U291" s="69">
        <v>1155227.6000000003</v>
      </c>
      <c r="V291" s="69">
        <v>706737.54999999993</v>
      </c>
      <c r="W291" s="70">
        <v>120.22923708551974</v>
      </c>
      <c r="X291" s="70">
        <v>103.62954897052165</v>
      </c>
      <c r="Y291" s="70">
        <v>90.825244907111539</v>
      </c>
      <c r="Z291" s="71">
        <v>96.410423684311965</v>
      </c>
      <c r="AA291" s="71">
        <v>100.64052269404411</v>
      </c>
      <c r="AB291" s="71">
        <v>94.114205363948557</v>
      </c>
      <c r="AC291" s="71">
        <v>96.578222881970689</v>
      </c>
      <c r="AD291" s="71">
        <v>83.734442059268261</v>
      </c>
      <c r="AE291" s="71">
        <v>92.121506806250935</v>
      </c>
      <c r="AF291" s="71">
        <v>85.207873795837187</v>
      </c>
      <c r="AG291" s="71">
        <v>86.083037596788841</v>
      </c>
      <c r="AH291" s="71">
        <v>102.90407953601222</v>
      </c>
      <c r="AI291" s="71">
        <v>88.927210967021722</v>
      </c>
      <c r="AJ291" s="71">
        <v>14.159190672854226</v>
      </c>
      <c r="AK291" s="71">
        <v>15.687600853842554</v>
      </c>
      <c r="AL291" s="71">
        <v>12.723874077305396</v>
      </c>
      <c r="AM291" s="71">
        <v>5.9307572230233419</v>
      </c>
      <c r="AN291" s="71">
        <v>7.2592651979555667</v>
      </c>
      <c r="AO291" s="71">
        <v>7.4538665109199043</v>
      </c>
      <c r="AP291" s="71">
        <v>1.9635743040932851</v>
      </c>
      <c r="AQ291" s="71">
        <v>7.6416383175916369</v>
      </c>
      <c r="AR291" s="71">
        <v>91.445595846709367</v>
      </c>
      <c r="AS291" s="71">
        <v>-39.556802762625878</v>
      </c>
      <c r="AT291" s="71">
        <v>14.665060298252675</v>
      </c>
      <c r="AU291" s="71">
        <v>34.515150489770448</v>
      </c>
      <c r="AV291" s="72">
        <v>23.840543839098196</v>
      </c>
      <c r="AW291" s="73">
        <v>148317.14000000013</v>
      </c>
      <c r="AX291" s="73">
        <v>138089.56999999995</v>
      </c>
      <c r="AY291" s="73">
        <v>116426.13000000012</v>
      </c>
      <c r="AZ291" s="73">
        <v>67392.25</v>
      </c>
      <c r="BA291" s="73">
        <v>116152.01000000024</v>
      </c>
      <c r="BB291" s="73">
        <v>149734.03000000003</v>
      </c>
      <c r="BC291" s="73">
        <v>20840.399999999907</v>
      </c>
      <c r="BD291" s="73">
        <v>63580.640000000014</v>
      </c>
      <c r="BE291" s="73">
        <v>876893.2900000005</v>
      </c>
      <c r="BF291" s="73">
        <v>-576118.96999999951</v>
      </c>
      <c r="BG291" s="73">
        <v>132618.67000000004</v>
      </c>
      <c r="BH291" s="73">
        <v>296419.06000000041</v>
      </c>
      <c r="BI291" s="73">
        <v>136054.04999999993</v>
      </c>
      <c r="BJ291" s="71">
        <v>18.23300589409267</v>
      </c>
      <c r="BK291" s="71">
        <v>12.902664978014498</v>
      </c>
      <c r="BL291" s="71">
        <v>13.810986529299079</v>
      </c>
      <c r="BM291" s="71">
        <v>14.621110668666802</v>
      </c>
      <c r="BN291" s="71">
        <v>1.9522721588150844</v>
      </c>
      <c r="BO291" s="71">
        <v>10.890521354062436</v>
      </c>
      <c r="BP291" s="71">
        <v>23.701204408487872</v>
      </c>
      <c r="BQ291" s="71">
        <v>23.364052412268066</v>
      </c>
      <c r="BR291" s="72">
        <v>14.706047404731674</v>
      </c>
      <c r="BS291" s="72">
        <v>15.591994241861116</v>
      </c>
      <c r="BT291" s="71">
        <v>17.69144456313683</v>
      </c>
      <c r="BU291" s="71">
        <v>18.993270895801309</v>
      </c>
      <c r="BV291" s="71">
        <v>18.044617741930313</v>
      </c>
      <c r="BW291" s="71">
        <v>17.017195702307539</v>
      </c>
      <c r="BX291" s="75">
        <v>29228</v>
      </c>
      <c r="BY291" s="75">
        <v>24714</v>
      </c>
      <c r="BZ291" s="75">
        <v>24701</v>
      </c>
      <c r="CA291" s="75">
        <v>26423</v>
      </c>
      <c r="CB291" s="75">
        <v>30617</v>
      </c>
      <c r="CC291" s="75">
        <v>36983</v>
      </c>
      <c r="CD291" s="75">
        <v>26541</v>
      </c>
      <c r="CE291" s="75">
        <v>22995</v>
      </c>
      <c r="CF291" s="75">
        <v>32278</v>
      </c>
      <c r="CG291" s="75">
        <v>23337</v>
      </c>
      <c r="CH291" s="75">
        <v>25609</v>
      </c>
      <c r="CI291" s="75">
        <v>29832</v>
      </c>
      <c r="CJ291" s="75">
        <v>17155</v>
      </c>
      <c r="CK291" s="75">
        <v>177747</v>
      </c>
      <c r="CL291" s="73">
        <v>2099740.6799999997</v>
      </c>
      <c r="CM291" s="73">
        <v>2128252.9900000007</v>
      </c>
      <c r="CN291" s="73">
        <v>2099280.56</v>
      </c>
      <c r="CO291" s="73">
        <v>1897096.9399999997</v>
      </c>
      <c r="CP291" s="73">
        <v>2372276.6700000004</v>
      </c>
      <c r="CQ291" s="73">
        <v>2084228.0399999998</v>
      </c>
      <c r="CR291" s="73">
        <v>1819290.4099999997</v>
      </c>
      <c r="CS291" s="73">
        <v>2730898.9799999986</v>
      </c>
      <c r="CT291" s="73">
        <v>2297198.2999999998</v>
      </c>
      <c r="CU291" s="73">
        <v>2368717.1</v>
      </c>
      <c r="CV291" s="73">
        <v>2418470.6200000006</v>
      </c>
      <c r="CW291" s="73">
        <v>2059820.0899999999</v>
      </c>
      <c r="CX291" s="73">
        <v>2285452.31</v>
      </c>
      <c r="CY291" s="77"/>
      <c r="CZ291" s="4">
        <v>296</v>
      </c>
      <c r="DA291" s="76" t="str">
        <f t="shared" si="14"/>
        <v>L296</v>
      </c>
      <c r="DB291" s="71">
        <v>0.72241537748398721</v>
      </c>
      <c r="DC291" s="71">
        <v>1.8595799742184691</v>
      </c>
      <c r="DD291" s="71">
        <v>0.33337713067211883</v>
      </c>
      <c r="DE291" s="71">
        <v>0.3963978451132299</v>
      </c>
      <c r="DF291" s="71">
        <v>0.44770633824152445</v>
      </c>
      <c r="DG291" s="71">
        <v>0.21240695475840399</v>
      </c>
      <c r="DH291" s="71">
        <v>0.25593504066670547</v>
      </c>
      <c r="DI291" s="71">
        <v>0.14166053563459491</v>
      </c>
      <c r="DJ291" s="71">
        <v>0.18715174895260528</v>
      </c>
      <c r="DK291" s="71">
        <v>0.16698970936864149</v>
      </c>
      <c r="DL291" s="71">
        <v>0.19849524454237361</v>
      </c>
      <c r="DM291" s="71">
        <v>0.10398447916444518</v>
      </c>
      <c r="DN291" s="71">
        <v>0.14751707364809077</v>
      </c>
      <c r="DO291" s="71">
        <v>0.17444312843164045</v>
      </c>
      <c r="DQ291" s="71"/>
      <c r="DR291" s="71"/>
      <c r="DS291" s="71"/>
      <c r="DT291" s="71"/>
      <c r="DU291" s="71"/>
      <c r="DV291" s="71"/>
      <c r="DW291" s="71"/>
      <c r="DX291" s="71"/>
      <c r="DY291" s="71"/>
      <c r="DZ291" s="71"/>
      <c r="EA291" s="71"/>
      <c r="EB291" s="71"/>
      <c r="EC291" s="71"/>
      <c r="ED291" s="71"/>
    </row>
    <row r="292" spans="1:134">
      <c r="A292" s="4">
        <v>310</v>
      </c>
      <c r="B292" s="46" t="s">
        <v>2678</v>
      </c>
      <c r="C292" s="65" t="str">
        <f t="shared" si="13"/>
        <v>L310</v>
      </c>
      <c r="D292" s="69">
        <v>525668.30999999994</v>
      </c>
      <c r="E292" s="68">
        <v>5428028.1299999999</v>
      </c>
      <c r="F292" s="69">
        <v>129113.50000000006</v>
      </c>
      <c r="G292" s="69">
        <v>846659.88000000082</v>
      </c>
      <c r="H292" s="70">
        <v>96.151131701174492</v>
      </c>
      <c r="I292" s="70">
        <v>18.480502631500983</v>
      </c>
      <c r="J292" s="69">
        <v>754864.45000000007</v>
      </c>
      <c r="K292" s="69">
        <v>626509.88999999978</v>
      </c>
      <c r="L292" s="69">
        <v>663772.94000000006</v>
      </c>
      <c r="M292" s="69">
        <v>810075.93000000017</v>
      </c>
      <c r="N292" s="69">
        <v>790227.31</v>
      </c>
      <c r="O292" s="69">
        <v>1057851.25</v>
      </c>
      <c r="P292" s="69">
        <v>675602.32999999984</v>
      </c>
      <c r="Q292" s="69">
        <v>651828.16</v>
      </c>
      <c r="R292" s="69">
        <v>1163379.6900000002</v>
      </c>
      <c r="S292" s="69">
        <v>782029.2699999999</v>
      </c>
      <c r="T292" s="69">
        <v>781254.57</v>
      </c>
      <c r="U292" s="69">
        <v>848265.80000000016</v>
      </c>
      <c r="V292" s="69">
        <v>525668.30999999994</v>
      </c>
      <c r="W292" s="70">
        <v>105.59362752607288</v>
      </c>
      <c r="X292" s="70">
        <v>84.749843965690374</v>
      </c>
      <c r="Y292" s="70">
        <v>91.596263761109228</v>
      </c>
      <c r="Z292" s="71">
        <v>93.257316296729684</v>
      </c>
      <c r="AA292" s="71">
        <v>99.75468076445047</v>
      </c>
      <c r="AB292" s="71">
        <v>96.352353676866315</v>
      </c>
      <c r="AC292" s="71">
        <v>86.909592745587105</v>
      </c>
      <c r="AD292" s="71">
        <v>82.433727098323502</v>
      </c>
      <c r="AE292" s="71">
        <v>98.171250243574903</v>
      </c>
      <c r="AF292" s="71">
        <v>113.27556733175648</v>
      </c>
      <c r="AG292" s="71">
        <v>92.516182797545298</v>
      </c>
      <c r="AH292" s="71">
        <v>97.686583865179557</v>
      </c>
      <c r="AI292" s="71">
        <v>107.50276493247594</v>
      </c>
      <c r="AJ292" s="71">
        <v>1.8222234332175402</v>
      </c>
      <c r="AK292" s="71">
        <v>-13.271179905998542</v>
      </c>
      <c r="AL292" s="71">
        <v>-3.1476502184935251</v>
      </c>
      <c r="AM292" s="71">
        <v>-8.5991444192449755</v>
      </c>
      <c r="AN292" s="71">
        <v>-10.424051510262089</v>
      </c>
      <c r="AO292" s="71">
        <v>-8.0218190750757756</v>
      </c>
      <c r="AP292" s="71">
        <v>-6.7109476990319443</v>
      </c>
      <c r="AQ292" s="71">
        <v>4.283435443918826</v>
      </c>
      <c r="AR292" s="71">
        <v>73.638085882054753</v>
      </c>
      <c r="AS292" s="71">
        <v>-9.4644057988725656</v>
      </c>
      <c r="AT292" s="71">
        <v>22.729659113434096</v>
      </c>
      <c r="AU292" s="71">
        <v>27.519107516065521</v>
      </c>
      <c r="AV292" s="72">
        <v>32.558803157626585</v>
      </c>
      <c r="AW292" s="73">
        <v>13509.149999999907</v>
      </c>
      <c r="AX292" s="73">
        <v>-95868.080000000191</v>
      </c>
      <c r="AY292" s="73">
        <v>-21572.270000000019</v>
      </c>
      <c r="AZ292" s="73">
        <v>-76213.289999999804</v>
      </c>
      <c r="BA292" s="73">
        <v>-91957.430000000051</v>
      </c>
      <c r="BB292" s="73">
        <v>-79008.020000000019</v>
      </c>
      <c r="BC292" s="73">
        <v>-48600.900000000373</v>
      </c>
      <c r="BD292" s="73">
        <v>26773.800000000163</v>
      </c>
      <c r="BE292" s="73">
        <v>493377.09000000008</v>
      </c>
      <c r="BF292" s="73">
        <v>-81751.739999999991</v>
      </c>
      <c r="BG292" s="73">
        <v>144689.14999999991</v>
      </c>
      <c r="BH292" s="73">
        <v>183058.98000000033</v>
      </c>
      <c r="BI292" s="73">
        <v>129113.50000000006</v>
      </c>
      <c r="BJ292" s="71">
        <v>21.275316428009788</v>
      </c>
      <c r="BK292" s="71">
        <v>19.630962368652597</v>
      </c>
      <c r="BL292" s="71">
        <v>19.520531569558134</v>
      </c>
      <c r="BM292" s="71">
        <v>19.629853797505721</v>
      </c>
      <c r="BN292" s="71">
        <v>9.0210439794512549</v>
      </c>
      <c r="BO292" s="71">
        <v>14.831004516545221</v>
      </c>
      <c r="BP292" s="71">
        <v>23.363230041692333</v>
      </c>
      <c r="BQ292" s="71">
        <v>25.712041503541077</v>
      </c>
      <c r="BR292" s="72">
        <v>19.143384076959496</v>
      </c>
      <c r="BS292" s="72">
        <v>18.654479338397092</v>
      </c>
      <c r="BT292" s="71">
        <v>20.545461497303183</v>
      </c>
      <c r="BU292" s="71">
        <v>20.433610522486884</v>
      </c>
      <c r="BV292" s="71">
        <v>19.943853450451609</v>
      </c>
      <c r="BW292" s="71">
        <v>19.493624478381886</v>
      </c>
      <c r="BX292" s="75">
        <v>18467</v>
      </c>
      <c r="BY292" s="75">
        <v>14450</v>
      </c>
      <c r="BZ292" s="75">
        <v>14631</v>
      </c>
      <c r="CA292" s="75">
        <v>16058</v>
      </c>
      <c r="CB292" s="75">
        <v>15442</v>
      </c>
      <c r="CC292" s="75">
        <v>18324</v>
      </c>
      <c r="CD292" s="75">
        <v>14318</v>
      </c>
      <c r="CE292" s="75">
        <v>13158</v>
      </c>
      <c r="CF292" s="75">
        <v>19389</v>
      </c>
      <c r="CG292" s="75">
        <v>15121</v>
      </c>
      <c r="CH292" s="75">
        <v>15924</v>
      </c>
      <c r="CI292" s="75">
        <v>18167</v>
      </c>
      <c r="CJ292" s="75">
        <v>10665</v>
      </c>
      <c r="CK292" s="75">
        <v>106742</v>
      </c>
      <c r="CL292" s="73">
        <v>1107095.3300000003</v>
      </c>
      <c r="CM292" s="73">
        <v>1255014.0900000003</v>
      </c>
      <c r="CN292" s="73">
        <v>1264156.2300000002</v>
      </c>
      <c r="CO292" s="73">
        <v>1618288.1900000006</v>
      </c>
      <c r="CP292" s="73">
        <v>1954197.2100000004</v>
      </c>
      <c r="CQ292" s="73">
        <v>1425881.0399999996</v>
      </c>
      <c r="CR292" s="73">
        <v>1723175.88</v>
      </c>
      <c r="CS292" s="73">
        <v>2064793.93</v>
      </c>
      <c r="CT292" s="73">
        <v>1674848.6099999992</v>
      </c>
      <c r="CU292" s="73">
        <v>1570959.3399999996</v>
      </c>
      <c r="CV292" s="73">
        <v>1549470.5200000003</v>
      </c>
      <c r="CW292" s="73">
        <v>1544870.6100000006</v>
      </c>
      <c r="CX292" s="73">
        <v>1569165.8</v>
      </c>
      <c r="CY292" s="77"/>
      <c r="CZ292" s="4">
        <v>310</v>
      </c>
      <c r="DA292" s="76" t="str">
        <f t="shared" si="14"/>
        <v>L310</v>
      </c>
      <c r="DB292" s="71">
        <v>0.59562398020204466</v>
      </c>
      <c r="DC292" s="71">
        <v>0.90201501841222098</v>
      </c>
      <c r="DD292" s="71">
        <v>0.55005472816105616</v>
      </c>
      <c r="DE292" s="71">
        <v>0.28789325169776547</v>
      </c>
      <c r="DF292" s="71">
        <v>0.64835327994706649</v>
      </c>
      <c r="DG292" s="71">
        <v>0.23100598722323989</v>
      </c>
      <c r="DH292" s="71">
        <v>0.53180133364827076</v>
      </c>
      <c r="DI292" s="71">
        <v>0.17564967975139842</v>
      </c>
      <c r="DJ292" s="71">
        <v>0.55624971838895299</v>
      </c>
      <c r="DK292" s="71">
        <v>0.17093079019860047</v>
      </c>
      <c r="DL292" s="71">
        <v>0.20454240905889895</v>
      </c>
      <c r="DM292" s="71">
        <v>0.10965641254094972</v>
      </c>
      <c r="DN292" s="71">
        <v>0.11947309470016461</v>
      </c>
      <c r="DO292" s="71">
        <v>0.29014016430773859</v>
      </c>
      <c r="DQ292" s="71"/>
      <c r="DR292" s="71"/>
      <c r="DS292" s="71"/>
      <c r="DT292" s="71"/>
      <c r="DU292" s="71"/>
      <c r="DV292" s="71"/>
      <c r="DW292" s="71"/>
      <c r="DX292" s="71"/>
      <c r="DY292" s="71"/>
      <c r="DZ292" s="71"/>
      <c r="EA292" s="71"/>
      <c r="EB292" s="71"/>
      <c r="EC292" s="71"/>
      <c r="ED292" s="71"/>
    </row>
    <row r="293" spans="1:134">
      <c r="A293" s="4">
        <v>385</v>
      </c>
      <c r="B293" s="46" t="s">
        <v>2687</v>
      </c>
      <c r="C293" s="65" t="str">
        <f t="shared" si="13"/>
        <v>L385</v>
      </c>
      <c r="D293" s="69">
        <v>281293.27999999997</v>
      </c>
      <c r="E293" s="68">
        <v>3746246.2500000005</v>
      </c>
      <c r="F293" s="69">
        <v>69659.530000000057</v>
      </c>
      <c r="G293" s="69">
        <v>673596.41000000015</v>
      </c>
      <c r="H293" s="70">
        <v>99.257075604648435</v>
      </c>
      <c r="I293" s="70">
        <v>21.92232909949805</v>
      </c>
      <c r="J293" s="69">
        <v>401073.28999999986</v>
      </c>
      <c r="K293" s="69">
        <v>394368.83999999997</v>
      </c>
      <c r="L293" s="69">
        <v>409229.33999999997</v>
      </c>
      <c r="M293" s="69">
        <v>460167.17999999982</v>
      </c>
      <c r="N293" s="69">
        <v>780089.69</v>
      </c>
      <c r="O293" s="69">
        <v>630214.73999999976</v>
      </c>
      <c r="P293" s="69">
        <v>398751.38999999996</v>
      </c>
      <c r="Q293" s="69">
        <v>399021.68000000005</v>
      </c>
      <c r="R293" s="69">
        <v>1337374.8099999998</v>
      </c>
      <c r="S293" s="69">
        <v>422228.73</v>
      </c>
      <c r="T293" s="69">
        <v>436725.28</v>
      </c>
      <c r="U293" s="69">
        <v>470851.07999999996</v>
      </c>
      <c r="V293" s="69">
        <v>281293.27999999997</v>
      </c>
      <c r="W293" s="70">
        <v>91.688348294007852</v>
      </c>
      <c r="X293" s="70">
        <v>92.62916511770473</v>
      </c>
      <c r="Y293" s="70">
        <v>101.41347058545156</v>
      </c>
      <c r="Z293" s="71">
        <v>88.007331177822266</v>
      </c>
      <c r="AA293" s="71">
        <v>100.80091592171185</v>
      </c>
      <c r="AB293" s="71">
        <v>100.42789985495213</v>
      </c>
      <c r="AC293" s="71">
        <v>96.202091694220911</v>
      </c>
      <c r="AD293" s="71">
        <v>89.437883832279724</v>
      </c>
      <c r="AE293" s="71">
        <v>107.94917139402914</v>
      </c>
      <c r="AF293" s="71">
        <v>90.19471414704897</v>
      </c>
      <c r="AG293" s="71">
        <v>89.937988905894372</v>
      </c>
      <c r="AH293" s="71">
        <v>102.65600754768576</v>
      </c>
      <c r="AI293" s="71">
        <v>107.21164280547792</v>
      </c>
      <c r="AJ293" s="71">
        <v>-1.9600759536123835</v>
      </c>
      <c r="AK293" s="71">
        <v>-6.7092270847256108</v>
      </c>
      <c r="AL293" s="71">
        <v>-14.865746542043368</v>
      </c>
      <c r="AM293" s="71">
        <v>-11.457419006333646</v>
      </c>
      <c r="AN293" s="71">
        <v>-12.830867993214923</v>
      </c>
      <c r="AO293" s="71">
        <v>-12.708022603023872</v>
      </c>
      <c r="AP293" s="71">
        <v>-1.3526404571462258</v>
      </c>
      <c r="AQ293" s="71">
        <v>14.053249397751566</v>
      </c>
      <c r="AR293" s="71">
        <v>185.4219700987644</v>
      </c>
      <c r="AS293" s="71">
        <v>-53.220665442273393</v>
      </c>
      <c r="AT293" s="71">
        <v>15.223699786897305</v>
      </c>
      <c r="AU293" s="71">
        <v>31.97964785158176</v>
      </c>
      <c r="AV293" s="72">
        <v>32.915132865150333</v>
      </c>
      <c r="AW293" s="73">
        <v>-8018.5100000002421</v>
      </c>
      <c r="AX293" s="73">
        <v>-28361.97000000003</v>
      </c>
      <c r="AY293" s="73">
        <v>-71457.72000000003</v>
      </c>
      <c r="AZ293" s="73">
        <v>-59545.680000000226</v>
      </c>
      <c r="BA293" s="73">
        <v>-114825.37</v>
      </c>
      <c r="BB293" s="73">
        <v>-76838.79000000027</v>
      </c>
      <c r="BC293" s="73">
        <v>-5467.6300000001211</v>
      </c>
      <c r="BD293" s="73">
        <v>49166.080000000075</v>
      </c>
      <c r="BE293" s="73">
        <v>868814.23999999976</v>
      </c>
      <c r="BF293" s="73">
        <v>-480367.97000000009</v>
      </c>
      <c r="BG293" s="73">
        <v>57701.450000000128</v>
      </c>
      <c r="BH293" s="73">
        <v>114090.71000000008</v>
      </c>
      <c r="BI293" s="73">
        <v>69659.530000000057</v>
      </c>
      <c r="BJ293" s="71">
        <v>13.546312123166382</v>
      </c>
      <c r="BK293" s="71">
        <v>10.970064651257417</v>
      </c>
      <c r="BL293" s="71">
        <v>7.1905995451903486</v>
      </c>
      <c r="BM293" s="71">
        <v>11.005509812231324</v>
      </c>
      <c r="BN293" s="71">
        <v>-2.4174171066341503</v>
      </c>
      <c r="BO293" s="71">
        <v>7.1898633324835686</v>
      </c>
      <c r="BP293" s="71">
        <v>14.460169373857831</v>
      </c>
      <c r="BQ293" s="71">
        <v>15.590627974001517</v>
      </c>
      <c r="BR293" s="72">
        <v>6.1539749284647014</v>
      </c>
      <c r="BS293" s="72">
        <v>12.532972036484797</v>
      </c>
      <c r="BT293" s="71">
        <v>15.388739351023524</v>
      </c>
      <c r="BU293" s="71">
        <v>12.461283614742419</v>
      </c>
      <c r="BV293" s="71">
        <v>9.2152940468982116</v>
      </c>
      <c r="BW293" s="71">
        <v>9.113338149502983</v>
      </c>
      <c r="BX293" s="75">
        <v>9426</v>
      </c>
      <c r="BY293" s="75">
        <v>9782</v>
      </c>
      <c r="BZ293" s="75">
        <v>9044</v>
      </c>
      <c r="CA293" s="75">
        <v>9592</v>
      </c>
      <c r="CB293" s="75">
        <v>13109</v>
      </c>
      <c r="CC293" s="75">
        <v>13183</v>
      </c>
      <c r="CD293" s="75">
        <v>9024</v>
      </c>
      <c r="CE293" s="75">
        <v>9418</v>
      </c>
      <c r="CF293" s="75">
        <v>18746</v>
      </c>
      <c r="CG293" s="75">
        <v>10561</v>
      </c>
      <c r="CH293" s="75">
        <v>10847</v>
      </c>
      <c r="CI293" s="75">
        <v>11003</v>
      </c>
      <c r="CJ293" s="75">
        <v>6362</v>
      </c>
      <c r="CK293" s="75">
        <v>75961</v>
      </c>
      <c r="CL293" s="73">
        <v>978068.7899999998</v>
      </c>
      <c r="CM293" s="73">
        <v>958318.80000000016</v>
      </c>
      <c r="CN293" s="73">
        <v>1002665.7600000001</v>
      </c>
      <c r="CO293" s="73">
        <v>1164119.56</v>
      </c>
      <c r="CP293" s="73">
        <v>1439562.47</v>
      </c>
      <c r="CQ293" s="73">
        <v>1184767.4899999998</v>
      </c>
      <c r="CR293" s="73">
        <v>1246723.3900000001</v>
      </c>
      <c r="CS293" s="73">
        <v>1578803.7299999997</v>
      </c>
      <c r="CT293" s="73">
        <v>1107028.5599999998</v>
      </c>
      <c r="CU293" s="73">
        <v>1028209.7500000001</v>
      </c>
      <c r="CV293" s="73">
        <v>1035458.73</v>
      </c>
      <c r="CW293" s="73">
        <v>1118907.0599999998</v>
      </c>
      <c r="CX293" s="73">
        <v>1174610.8999999999</v>
      </c>
      <c r="CY293" s="77"/>
      <c r="CZ293" s="4">
        <v>385</v>
      </c>
      <c r="DA293" s="76" t="str">
        <f t="shared" si="14"/>
        <v>L385</v>
      </c>
      <c r="DB293" s="71">
        <v>4.6509142581090988</v>
      </c>
      <c r="DC293" s="71">
        <v>4.5159472725697292</v>
      </c>
      <c r="DD293" s="71">
        <v>1.8038944644093013</v>
      </c>
      <c r="DE293" s="71">
        <v>0.93104010036341844</v>
      </c>
      <c r="DF293" s="71">
        <v>1.7917694867718312</v>
      </c>
      <c r="DG293" s="71">
        <v>0.23646111735388889</v>
      </c>
      <c r="DH293" s="71">
        <v>0.7240240008199611</v>
      </c>
      <c r="DI293" s="71">
        <v>6.2855543626176569E-2</v>
      </c>
      <c r="DJ293" s="71">
        <v>0.38644327641183923</v>
      </c>
      <c r="DK293" s="71">
        <v>0.10865227312442818</v>
      </c>
      <c r="DL293" s="71">
        <v>0.14283965421224085</v>
      </c>
      <c r="DM293" s="71">
        <v>0.10642722656448927</v>
      </c>
      <c r="DN293" s="71">
        <v>7.7283425297771338E-2</v>
      </c>
      <c r="DO293" s="71">
        <v>0.2696417904201624</v>
      </c>
      <c r="DQ293" s="71"/>
      <c r="DR293" s="71"/>
      <c r="DS293" s="71"/>
      <c r="DT293" s="71"/>
      <c r="DU293" s="71"/>
      <c r="DV293" s="71"/>
      <c r="DW293" s="71"/>
      <c r="DX293" s="71"/>
      <c r="DY293" s="71"/>
      <c r="DZ293" s="71"/>
      <c r="EA293" s="71"/>
      <c r="EB293" s="71"/>
      <c r="EC293" s="71"/>
      <c r="ED293" s="71"/>
    </row>
    <row r="294" spans="1:134">
      <c r="A294" s="4">
        <v>313</v>
      </c>
      <c r="B294" s="46" t="s">
        <v>2695</v>
      </c>
      <c r="C294" s="65" t="str">
        <f t="shared" si="13"/>
        <v>L313</v>
      </c>
      <c r="D294" s="69">
        <v>311905.3000000001</v>
      </c>
      <c r="E294" s="68">
        <v>3073320.3899999992</v>
      </c>
      <c r="F294" s="69">
        <v>76977.030000000173</v>
      </c>
      <c r="G294" s="69">
        <v>575047.66999999853</v>
      </c>
      <c r="H294" s="70">
        <v>97.610906944017543</v>
      </c>
      <c r="I294" s="70">
        <v>23.017810081198764</v>
      </c>
      <c r="J294" s="69">
        <v>471989.52999999991</v>
      </c>
      <c r="K294" s="69">
        <v>302361.45999999996</v>
      </c>
      <c r="L294" s="69">
        <v>370650.4599999999</v>
      </c>
      <c r="M294" s="69">
        <v>415283.77</v>
      </c>
      <c r="N294" s="69">
        <v>483191.80999999988</v>
      </c>
      <c r="O294" s="69">
        <v>544564.23</v>
      </c>
      <c r="P294" s="69">
        <v>374987.2099999999</v>
      </c>
      <c r="Q294" s="69">
        <v>335690.86</v>
      </c>
      <c r="R294" s="69">
        <v>670112.19999999984</v>
      </c>
      <c r="S294" s="69">
        <v>409055.52</v>
      </c>
      <c r="T294" s="69">
        <v>454452.25000000006</v>
      </c>
      <c r="U294" s="69">
        <v>517117.05</v>
      </c>
      <c r="V294" s="69">
        <v>311905.3000000001</v>
      </c>
      <c r="W294" s="70">
        <v>127.64947949729573</v>
      </c>
      <c r="X294" s="70">
        <v>77.337209553641699</v>
      </c>
      <c r="Y294" s="70">
        <v>94.019599885142227</v>
      </c>
      <c r="Z294" s="71">
        <v>88.493059639791653</v>
      </c>
      <c r="AA294" s="71">
        <v>117.37334683810421</v>
      </c>
      <c r="AB294" s="71">
        <v>99.884672581087301</v>
      </c>
      <c r="AC294" s="71">
        <v>97.442979893199976</v>
      </c>
      <c r="AD294" s="71">
        <v>81.894612328294897</v>
      </c>
      <c r="AE294" s="71">
        <v>97.49162769699781</v>
      </c>
      <c r="AF294" s="71">
        <v>95.830927147784479</v>
      </c>
      <c r="AG294" s="71">
        <v>98.732598642165755</v>
      </c>
      <c r="AH294" s="71">
        <v>107.35277825735938</v>
      </c>
      <c r="AI294" s="71">
        <v>104.80013453702865</v>
      </c>
      <c r="AJ294" s="71">
        <v>27.883302055869908</v>
      </c>
      <c r="AK294" s="71">
        <v>-21.894136067063265</v>
      </c>
      <c r="AL294" s="71">
        <v>7.1046672379293518</v>
      </c>
      <c r="AM294" s="71">
        <v>5.1358210171555507</v>
      </c>
      <c r="AN294" s="71">
        <v>12.781755225225044</v>
      </c>
      <c r="AO294" s="71">
        <v>1.7788070792613908</v>
      </c>
      <c r="AP294" s="71">
        <v>4.383975884085145</v>
      </c>
      <c r="AQ294" s="71">
        <v>5.9283866112088246</v>
      </c>
      <c r="AR294" s="71">
        <v>73.191028604429036</v>
      </c>
      <c r="AS294" s="71">
        <v>-16.463093686565745</v>
      </c>
      <c r="AT294" s="71">
        <v>32.681422955597327</v>
      </c>
      <c r="AU294" s="71">
        <v>40.483736032401232</v>
      </c>
      <c r="AV294" s="72">
        <v>32.766184333626683</v>
      </c>
      <c r="AW294" s="73">
        <v>102911.21999999986</v>
      </c>
      <c r="AX294" s="73">
        <v>-84756.030000000028</v>
      </c>
      <c r="AY294" s="73">
        <v>24586.679999999993</v>
      </c>
      <c r="AZ294" s="73">
        <v>20286.360000000102</v>
      </c>
      <c r="BA294" s="73">
        <v>54763.169999999867</v>
      </c>
      <c r="BB294" s="73">
        <v>14742.890000000014</v>
      </c>
      <c r="BC294" s="73">
        <v>15748.919999999925</v>
      </c>
      <c r="BD294" s="73">
        <v>18787.269999999902</v>
      </c>
      <c r="BE294" s="73">
        <v>283191.3499999998</v>
      </c>
      <c r="BF294" s="73">
        <v>-80614.899999999965</v>
      </c>
      <c r="BG294" s="73">
        <v>111938.40000000014</v>
      </c>
      <c r="BH294" s="73">
        <v>149019.60000000009</v>
      </c>
      <c r="BI294" s="73">
        <v>76977.030000000173</v>
      </c>
      <c r="BJ294" s="71">
        <v>24.822415041044714</v>
      </c>
      <c r="BK294" s="71">
        <v>22.043470337634822</v>
      </c>
      <c r="BL294" s="71">
        <v>15.741749421795344</v>
      </c>
      <c r="BM294" s="71">
        <v>19.004249748047428</v>
      </c>
      <c r="BN294" s="71">
        <v>7.2188993222002633</v>
      </c>
      <c r="BO294" s="71">
        <v>4.0918335022470043</v>
      </c>
      <c r="BP294" s="71">
        <v>20.459624903472537</v>
      </c>
      <c r="BQ294" s="71">
        <v>23.532402665145497</v>
      </c>
      <c r="BR294" s="72">
        <v>20.68606155406583</v>
      </c>
      <c r="BS294" s="72">
        <v>17.190186330199008</v>
      </c>
      <c r="BT294" s="71">
        <v>16.718228621882357</v>
      </c>
      <c r="BU294" s="71">
        <v>18.321384854715717</v>
      </c>
      <c r="BV294" s="71">
        <v>16.820430805071442</v>
      </c>
      <c r="BW294" s="71">
        <v>17.780725950756775</v>
      </c>
      <c r="BX294" s="75">
        <v>13304</v>
      </c>
      <c r="BY294" s="75">
        <v>8656</v>
      </c>
      <c r="BZ294" s="75">
        <v>10507</v>
      </c>
      <c r="CA294" s="75">
        <v>10648</v>
      </c>
      <c r="CB294" s="75">
        <v>11594</v>
      </c>
      <c r="CC294" s="75">
        <v>11754</v>
      </c>
      <c r="CD294" s="75">
        <v>10485</v>
      </c>
      <c r="CE294" s="75">
        <v>9937</v>
      </c>
      <c r="CF294" s="75">
        <v>13460</v>
      </c>
      <c r="CG294" s="75">
        <v>11304</v>
      </c>
      <c r="CH294" s="75">
        <v>12613</v>
      </c>
      <c r="CI294" s="75">
        <v>14125</v>
      </c>
      <c r="CJ294" s="75">
        <v>7859</v>
      </c>
      <c r="CK294" s="75">
        <v>79783</v>
      </c>
      <c r="CL294" s="73">
        <v>792793.99000000011</v>
      </c>
      <c r="CM294" s="73">
        <v>914974.74</v>
      </c>
      <c r="CN294" s="73">
        <v>972022.81000000017</v>
      </c>
      <c r="CO294" s="73">
        <v>1115393.6400000001</v>
      </c>
      <c r="CP294" s="73">
        <v>1189885.97</v>
      </c>
      <c r="CQ294" s="73">
        <v>1041120.8400000002</v>
      </c>
      <c r="CR294" s="73">
        <v>969010.43000000017</v>
      </c>
      <c r="CS294" s="73">
        <v>1286373.8500000001</v>
      </c>
      <c r="CT294" s="73">
        <v>1215422.08</v>
      </c>
      <c r="CU294" s="73">
        <v>1204518.4400000004</v>
      </c>
      <c r="CV294" s="73">
        <v>1353928.3399999999</v>
      </c>
      <c r="CW294" s="73">
        <v>1240836.55</v>
      </c>
      <c r="CX294" s="73">
        <v>1129215.1599999999</v>
      </c>
      <c r="CY294" s="77"/>
      <c r="CZ294" s="4">
        <v>313</v>
      </c>
      <c r="DA294" s="76" t="str">
        <f t="shared" si="14"/>
        <v>L313</v>
      </c>
      <c r="DB294" s="71">
        <v>0.65814228512894402</v>
      </c>
      <c r="DC294" s="71">
        <v>0.28019459527482865</v>
      </c>
      <c r="DD294" s="71">
        <v>0.25739309123502996</v>
      </c>
      <c r="DE294" s="71">
        <v>0.24550504462748229</v>
      </c>
      <c r="DF294" s="71">
        <v>0.24227793303785009</v>
      </c>
      <c r="DG294" s="71">
        <v>0.32658576830160863</v>
      </c>
      <c r="DH294" s="71">
        <v>0.27591673610860679</v>
      </c>
      <c r="DI294" s="71">
        <v>0.10835063365879645</v>
      </c>
      <c r="DJ294" s="71">
        <v>0.2308828059157858</v>
      </c>
      <c r="DK294" s="71">
        <v>0.1814316739561862</v>
      </c>
      <c r="DL294" s="71">
        <v>0.17182272608802387</v>
      </c>
      <c r="DM294" s="71">
        <v>0.33723784577619315</v>
      </c>
      <c r="DN294" s="71">
        <v>0.19505973930669293</v>
      </c>
      <c r="DO294" s="71">
        <v>0.22207502145007932</v>
      </c>
      <c r="DQ294" s="71"/>
      <c r="DR294" s="71"/>
      <c r="DS294" s="71"/>
      <c r="DT294" s="71"/>
      <c r="DU294" s="71"/>
      <c r="DV294" s="71"/>
      <c r="DW294" s="71"/>
      <c r="DX294" s="71"/>
      <c r="DY294" s="71"/>
      <c r="DZ294" s="71"/>
      <c r="EA294" s="71"/>
      <c r="EB294" s="71"/>
      <c r="EC294" s="71"/>
      <c r="ED294" s="71"/>
    </row>
    <row r="295" spans="1:134">
      <c r="A295" s="4">
        <v>817</v>
      </c>
      <c r="B295" s="46" t="s">
        <v>2702</v>
      </c>
      <c r="C295" s="65" t="str">
        <f t="shared" si="13"/>
        <v>L817</v>
      </c>
      <c r="D295" s="69">
        <v>253654.47999999998</v>
      </c>
      <c r="E295" s="68">
        <v>3154403.560000001</v>
      </c>
      <c r="F295" s="69">
        <v>18370.300000000047</v>
      </c>
      <c r="G295" s="69">
        <v>183766.05000000168</v>
      </c>
      <c r="H295" s="70">
        <v>84.549435433280834</v>
      </c>
      <c r="I295" s="70">
        <v>6.1860812496103534</v>
      </c>
      <c r="J295" s="69">
        <v>446513.02999999985</v>
      </c>
      <c r="K295" s="69">
        <v>458125.68999999989</v>
      </c>
      <c r="L295" s="69">
        <v>427510.77</v>
      </c>
      <c r="M295" s="69">
        <v>468764.8299999999</v>
      </c>
      <c r="N295" s="69">
        <v>614999.6100000001</v>
      </c>
      <c r="O295" s="69">
        <v>623789.41</v>
      </c>
      <c r="P295" s="69">
        <v>358952.47000000003</v>
      </c>
      <c r="Q295" s="69">
        <v>370849.25999999989</v>
      </c>
      <c r="R295" s="69">
        <v>784556.21</v>
      </c>
      <c r="S295" s="69">
        <v>432558.90999999992</v>
      </c>
      <c r="T295" s="69">
        <v>466320.41999999993</v>
      </c>
      <c r="U295" s="69">
        <v>487511.81</v>
      </c>
      <c r="V295" s="69">
        <v>253654.47999999998</v>
      </c>
      <c r="W295" s="70">
        <v>100.40721391534737</v>
      </c>
      <c r="X295" s="70">
        <v>95.640238591999932</v>
      </c>
      <c r="Y295" s="70">
        <v>89.546224096123922</v>
      </c>
      <c r="Z295" s="71">
        <v>76.409564595024477</v>
      </c>
      <c r="AA295" s="71">
        <v>95.384161014509203</v>
      </c>
      <c r="AB295" s="71">
        <v>93.954033333932699</v>
      </c>
      <c r="AC295" s="71">
        <v>76.14374683110448</v>
      </c>
      <c r="AD295" s="71">
        <v>76.233144910017032</v>
      </c>
      <c r="AE295" s="71">
        <v>85.18674326522418</v>
      </c>
      <c r="AF295" s="71">
        <v>83.553645396245486</v>
      </c>
      <c r="AG295" s="71">
        <v>90.321825952074491</v>
      </c>
      <c r="AH295" s="71">
        <v>92.227483917075176</v>
      </c>
      <c r="AI295" s="71">
        <v>87.652297063851947</v>
      </c>
      <c r="AJ295" s="71">
        <v>1.218496860549978</v>
      </c>
      <c r="AK295" s="71">
        <v>-8.479446197652118</v>
      </c>
      <c r="AL295" s="71">
        <v>-13.081786636430582</v>
      </c>
      <c r="AM295" s="71">
        <v>-13.465054029972478</v>
      </c>
      <c r="AN295" s="71">
        <v>-16.712972026483254</v>
      </c>
      <c r="AO295" s="71">
        <v>-16.368065111636842</v>
      </c>
      <c r="AP295" s="71">
        <v>-22.013075163735007</v>
      </c>
      <c r="AQ295" s="71">
        <v>-2.3467735267460377</v>
      </c>
      <c r="AR295" s="71">
        <v>72.698594547676336</v>
      </c>
      <c r="AS295" s="71">
        <v>-32.3179789349036</v>
      </c>
      <c r="AT295" s="71">
        <v>19.271572393689461</v>
      </c>
      <c r="AU295" s="71">
        <v>18.630770295097811</v>
      </c>
      <c r="AV295" s="72">
        <v>7.8077072585160945</v>
      </c>
      <c r="AW295" s="73">
        <v>5375.2499999997672</v>
      </c>
      <c r="AX295" s="73">
        <v>-42445.680000000051</v>
      </c>
      <c r="AY295" s="73">
        <v>-64343.29999999993</v>
      </c>
      <c r="AZ295" s="73">
        <v>-72940.980000000156</v>
      </c>
      <c r="BA295" s="73">
        <v>-123410.2300000001</v>
      </c>
      <c r="BB295" s="73">
        <v>-104569.02000000002</v>
      </c>
      <c r="BC295" s="73">
        <v>-101320.15999999992</v>
      </c>
      <c r="BD295" s="73">
        <v>-8912.1400000001304</v>
      </c>
      <c r="BE295" s="73">
        <v>330264.02999999997</v>
      </c>
      <c r="BF295" s="73">
        <v>-206545.68999999983</v>
      </c>
      <c r="BG295" s="73">
        <v>75346.770000000019</v>
      </c>
      <c r="BH295" s="73">
        <v>76562.940000000061</v>
      </c>
      <c r="BI295" s="73">
        <v>18370.300000000047</v>
      </c>
      <c r="BJ295" s="71">
        <v>17.996880670539618</v>
      </c>
      <c r="BK295" s="71">
        <v>14.618305188903332</v>
      </c>
      <c r="BL295" s="71">
        <v>13.85114975460953</v>
      </c>
      <c r="BM295" s="71">
        <v>14.537622217255027</v>
      </c>
      <c r="BN295" s="71">
        <v>5.6465964817853092</v>
      </c>
      <c r="BO295" s="71">
        <v>14.65320576246291</v>
      </c>
      <c r="BP295" s="71">
        <v>20.733388289203866</v>
      </c>
      <c r="BQ295" s="71">
        <v>22.973387393054335</v>
      </c>
      <c r="BR295" s="72">
        <v>16.350963563096791</v>
      </c>
      <c r="BS295" s="72">
        <v>14.699802423664348</v>
      </c>
      <c r="BT295" s="71">
        <v>18.077737341914986</v>
      </c>
      <c r="BU295" s="71">
        <v>16.620116120955316</v>
      </c>
      <c r="BV295" s="71">
        <v>15.548074675801914</v>
      </c>
      <c r="BW295" s="71">
        <v>16.220251714316404</v>
      </c>
      <c r="BX295" s="75">
        <v>10229</v>
      </c>
      <c r="BY295" s="75">
        <v>10886</v>
      </c>
      <c r="BZ295" s="75">
        <v>9801</v>
      </c>
      <c r="CA295" s="75">
        <v>10402</v>
      </c>
      <c r="CB295" s="75">
        <v>11896</v>
      </c>
      <c r="CC295" s="75">
        <v>12132</v>
      </c>
      <c r="CD295" s="75">
        <v>8843</v>
      </c>
      <c r="CE295" s="75">
        <v>8925</v>
      </c>
      <c r="CF295" s="75">
        <v>13036</v>
      </c>
      <c r="CG295" s="75">
        <v>10274</v>
      </c>
      <c r="CH295" s="75">
        <v>10794</v>
      </c>
      <c r="CI295" s="75">
        <v>11282</v>
      </c>
      <c r="CJ295" s="75">
        <v>5749</v>
      </c>
      <c r="CK295" s="75">
        <v>68903</v>
      </c>
      <c r="CL295" s="73">
        <v>1035838.0599999998</v>
      </c>
      <c r="CM295" s="73">
        <v>1046336.6799999997</v>
      </c>
      <c r="CN295" s="73">
        <v>969254.12000000011</v>
      </c>
      <c r="CO295" s="73">
        <v>1127084.5599999996</v>
      </c>
      <c r="CP295" s="73">
        <v>1020315.0299999999</v>
      </c>
      <c r="CQ295" s="73">
        <v>900277.06999999983</v>
      </c>
      <c r="CR295" s="73">
        <v>902753.31</v>
      </c>
      <c r="CS295" s="73">
        <v>1227516.3199999998</v>
      </c>
      <c r="CT295" s="73">
        <v>1061950.2800000005</v>
      </c>
      <c r="CU295" s="73">
        <v>1043124.9700000002</v>
      </c>
      <c r="CV295" s="73">
        <v>1040756.3000000002</v>
      </c>
      <c r="CW295" s="73">
        <v>957781.90999999992</v>
      </c>
      <c r="CX295" s="73">
        <v>974757.77000000014</v>
      </c>
      <c r="CY295" s="77"/>
      <c r="CZ295" s="4">
        <v>817</v>
      </c>
      <c r="DA295" s="76" t="str">
        <f t="shared" si="14"/>
        <v>L817</v>
      </c>
      <c r="DB295" s="71">
        <v>0.87975023845245615</v>
      </c>
      <c r="DC295" s="71">
        <v>1.1598757295659596</v>
      </c>
      <c r="DD295" s="71">
        <v>0.84435444162434592</v>
      </c>
      <c r="DE295" s="71">
        <v>0.70968256456071588</v>
      </c>
      <c r="DF295" s="71">
        <v>0.79541196142154991</v>
      </c>
      <c r="DG295" s="71">
        <v>0.48308902831935518</v>
      </c>
      <c r="DH295" s="71">
        <v>8.1354914175372564E-2</v>
      </c>
      <c r="DI295" s="71">
        <v>0.50544523227404448</v>
      </c>
      <c r="DJ295" s="71">
        <v>0.17613036383531841</v>
      </c>
      <c r="DK295" s="71">
        <v>0.24178185970610094</v>
      </c>
      <c r="DL295" s="71">
        <v>0.17176799050656347</v>
      </c>
      <c r="DM295" s="71">
        <v>0.22881718368808349</v>
      </c>
      <c r="DN295" s="72">
        <v>0.26629590218195892</v>
      </c>
      <c r="DO295" s="71">
        <v>0.22799798332797977</v>
      </c>
      <c r="DQ295" s="71"/>
      <c r="DR295" s="71"/>
      <c r="DS295" s="71"/>
      <c r="DT295" s="71"/>
      <c r="DU295" s="71"/>
      <c r="DV295" s="71"/>
      <c r="DW295" s="71"/>
      <c r="DX295" s="71"/>
      <c r="DY295" s="71"/>
      <c r="DZ295" s="71"/>
      <c r="EA295" s="71"/>
      <c r="EB295" s="71"/>
      <c r="EC295" s="71"/>
      <c r="ED295" s="71"/>
    </row>
    <row r="296" spans="1:134">
      <c r="A296" s="4">
        <v>550</v>
      </c>
      <c r="B296" s="46" t="s">
        <v>2710</v>
      </c>
      <c r="C296" s="65" t="str">
        <f t="shared" si="13"/>
        <v>L550</v>
      </c>
      <c r="D296" s="69">
        <v>257972.81000000003</v>
      </c>
      <c r="E296" s="68">
        <v>3145649.3899999992</v>
      </c>
      <c r="F296" s="69">
        <v>-22574.199999999983</v>
      </c>
      <c r="G296" s="69">
        <v>-73523.790000001434</v>
      </c>
      <c r="H296" s="70">
        <v>78.828879072866698</v>
      </c>
      <c r="I296" s="70">
        <v>-2.2839339758664812</v>
      </c>
      <c r="J296" s="69">
        <v>500038.75999999995</v>
      </c>
      <c r="K296" s="69">
        <v>458345.87999999995</v>
      </c>
      <c r="L296" s="69">
        <v>427154.21999999991</v>
      </c>
      <c r="M296" s="69">
        <v>482852.77999999997</v>
      </c>
      <c r="N296" s="69">
        <v>632967.14000000013</v>
      </c>
      <c r="O296" s="69">
        <v>553535.48</v>
      </c>
      <c r="P296" s="69">
        <v>370569.44999999995</v>
      </c>
      <c r="Q296" s="69">
        <v>362530.25</v>
      </c>
      <c r="R296" s="69">
        <v>773771.21999999986</v>
      </c>
      <c r="S296" s="69">
        <v>433559.14</v>
      </c>
      <c r="T296" s="69">
        <v>481954.58000000007</v>
      </c>
      <c r="U296" s="69">
        <v>465291.94000000006</v>
      </c>
      <c r="V296" s="69">
        <v>257972.81000000003</v>
      </c>
      <c r="W296" s="70">
        <v>105.22617497955544</v>
      </c>
      <c r="X296" s="70">
        <v>91.448038547936292</v>
      </c>
      <c r="Y296" s="70">
        <v>89.443374492995446</v>
      </c>
      <c r="Z296" s="71">
        <v>82.078435060855242</v>
      </c>
      <c r="AA296" s="71">
        <v>108.43678729894184</v>
      </c>
      <c r="AB296" s="71">
        <v>95.304634573403661</v>
      </c>
      <c r="AC296" s="71">
        <v>80.421057826357284</v>
      </c>
      <c r="AD296" s="71">
        <v>70.147960915912051</v>
      </c>
      <c r="AE296" s="71">
        <v>77.012893524745166</v>
      </c>
      <c r="AF296" s="71">
        <v>84.034227753889979</v>
      </c>
      <c r="AG296" s="71">
        <v>85.329096635962927</v>
      </c>
      <c r="AH296" s="71">
        <v>79.243204444557719</v>
      </c>
      <c r="AI296" s="71">
        <v>75.822015053337921</v>
      </c>
      <c r="AJ296" s="71">
        <v>-0.23933322425681025</v>
      </c>
      <c r="AK296" s="71">
        <v>-16.006348646697745</v>
      </c>
      <c r="AL296" s="71">
        <v>-21.097393540996546</v>
      </c>
      <c r="AM296" s="71">
        <v>-18.556449762412541</v>
      </c>
      <c r="AN296" s="71">
        <v>-14.381024302564406</v>
      </c>
      <c r="AO296" s="71">
        <v>-15.570232225244951</v>
      </c>
      <c r="AP296" s="71">
        <v>-16.123326529769212</v>
      </c>
      <c r="AQ296" s="71">
        <v>-8.8107774504071035</v>
      </c>
      <c r="AR296" s="71">
        <v>52.126125230606092</v>
      </c>
      <c r="AS296" s="71">
        <v>-38.844285316772385</v>
      </c>
      <c r="AT296" s="71">
        <v>12.86635139796044</v>
      </c>
      <c r="AU296" s="71">
        <v>2.336017876672325</v>
      </c>
      <c r="AV296" s="72">
        <v>-8.046494596395803</v>
      </c>
      <c r="AW296" s="73">
        <v>-1199.6300000000629</v>
      </c>
      <c r="AX296" s="73">
        <v>-87345.219999999914</v>
      </c>
      <c r="AY296" s="73">
        <v>-114214.74000000005</v>
      </c>
      <c r="AZ296" s="73">
        <v>-110015.26000000007</v>
      </c>
      <c r="BA296" s="73">
        <v>-106316.57000000007</v>
      </c>
      <c r="BB296" s="73">
        <v>-84516.429999999935</v>
      </c>
      <c r="BC296" s="73">
        <v>-71233.300000000163</v>
      </c>
      <c r="BD296" s="73">
        <v>-35027.97000000003</v>
      </c>
      <c r="BE296" s="73">
        <v>265133.25999999989</v>
      </c>
      <c r="BF296" s="73">
        <v>-275383.83000000007</v>
      </c>
      <c r="BG296" s="73">
        <v>54941.060000000114</v>
      </c>
      <c r="BH296" s="73">
        <v>10621.190000000177</v>
      </c>
      <c r="BI296" s="73">
        <v>-22574.199999999983</v>
      </c>
      <c r="BJ296" s="71">
        <v>16.472725971820694</v>
      </c>
      <c r="BK296" s="71">
        <v>16.741874545751607</v>
      </c>
      <c r="BL296" s="71">
        <v>16.03966619396617</v>
      </c>
      <c r="BM296" s="71">
        <v>17.051574120037589</v>
      </c>
      <c r="BN296" s="71">
        <v>8.6987082627117474</v>
      </c>
      <c r="BO296" s="71">
        <v>17.128834973444569</v>
      </c>
      <c r="BP296" s="71">
        <v>23.370068611864099</v>
      </c>
      <c r="BQ296" s="71">
        <v>23.360273946443101</v>
      </c>
      <c r="BR296" s="72">
        <v>16.699751846614518</v>
      </c>
      <c r="BS296" s="72">
        <v>16.585300265559354</v>
      </c>
      <c r="BT296" s="71">
        <v>18.290527120094083</v>
      </c>
      <c r="BU296" s="71">
        <v>17.420358332533254</v>
      </c>
      <c r="BV296" s="71">
        <v>16.397596105993951</v>
      </c>
      <c r="BW296" s="71">
        <v>17.15504886154045</v>
      </c>
      <c r="BX296" s="75">
        <v>12752</v>
      </c>
      <c r="BY296" s="75">
        <v>13530</v>
      </c>
      <c r="BZ296" s="75">
        <v>12098</v>
      </c>
      <c r="CA296" s="75">
        <v>12721</v>
      </c>
      <c r="CB296" s="75">
        <v>14566</v>
      </c>
      <c r="CC296" s="75">
        <v>13614</v>
      </c>
      <c r="CD296" s="75">
        <v>10903</v>
      </c>
      <c r="CE296" s="75">
        <v>10869</v>
      </c>
      <c r="CF296" s="75">
        <v>15062</v>
      </c>
      <c r="CG296" s="75">
        <v>12547</v>
      </c>
      <c r="CH296" s="75">
        <v>13098</v>
      </c>
      <c r="CI296" s="75">
        <v>13146</v>
      </c>
      <c r="CJ296" s="75">
        <v>7117</v>
      </c>
      <c r="CK296" s="75">
        <v>82742</v>
      </c>
      <c r="CL296" s="73">
        <v>824523.74000000011</v>
      </c>
      <c r="CM296" s="73">
        <v>831452.58</v>
      </c>
      <c r="CN296" s="73">
        <v>717276.54000000027</v>
      </c>
      <c r="CO296" s="73">
        <v>899580.3</v>
      </c>
      <c r="CP296" s="73">
        <v>861475.95000000007</v>
      </c>
      <c r="CQ296" s="73">
        <v>787122.12000000023</v>
      </c>
      <c r="CR296" s="73">
        <v>829179.75000000035</v>
      </c>
      <c r="CS296" s="73">
        <v>1048154.0499999998</v>
      </c>
      <c r="CT296" s="73">
        <v>988551.72000000032</v>
      </c>
      <c r="CU296" s="73">
        <v>911804.00000000012</v>
      </c>
      <c r="CV296" s="73">
        <v>846265.43999999983</v>
      </c>
      <c r="CW296" s="73">
        <v>927976.91</v>
      </c>
      <c r="CX296" s="73">
        <v>902034.88999999966</v>
      </c>
      <c r="CY296" s="77"/>
      <c r="CZ296" s="4">
        <v>550</v>
      </c>
      <c r="DA296" s="76" t="str">
        <f t="shared" si="14"/>
        <v>L550</v>
      </c>
      <c r="DB296" s="71">
        <v>3.6604822388409675</v>
      </c>
      <c r="DC296" s="71">
        <v>1.5769735958692206</v>
      </c>
      <c r="DD296" s="71">
        <v>1.3129550371530165</v>
      </c>
      <c r="DE296" s="71">
        <v>0.94977400446857496</v>
      </c>
      <c r="DF296" s="71">
        <v>0.75361820034466342</v>
      </c>
      <c r="DG296" s="71">
        <v>0.95642444793176806</v>
      </c>
      <c r="DH296" s="71">
        <v>0.2822513469695796</v>
      </c>
      <c r="DI296" s="71">
        <v>0.78961875858264852</v>
      </c>
      <c r="DJ296" s="71">
        <v>0.5599437026112577</v>
      </c>
      <c r="DK296" s="71">
        <v>0.20928062398739172</v>
      </c>
      <c r="DL296" s="71">
        <v>0.64817172985928762</v>
      </c>
      <c r="DM296" s="71">
        <v>0.19651401916183742</v>
      </c>
      <c r="DN296" s="71">
        <v>0.97573594424239918</v>
      </c>
      <c r="DO296" s="71">
        <v>0.49916785189443424</v>
      </c>
      <c r="DQ296" s="71"/>
      <c r="DR296" s="71"/>
      <c r="DS296" s="71"/>
      <c r="DT296" s="71"/>
      <c r="DU296" s="71"/>
      <c r="DV296" s="71"/>
      <c r="DW296" s="71"/>
      <c r="DX296" s="71"/>
      <c r="DY296" s="71"/>
      <c r="DZ296" s="71"/>
      <c r="EA296" s="71"/>
      <c r="EB296" s="71"/>
      <c r="EC296" s="71"/>
      <c r="ED296" s="71"/>
    </row>
    <row r="297" spans="1:134">
      <c r="A297" s="4">
        <v>311</v>
      </c>
      <c r="B297" s="46" t="s">
        <v>2718</v>
      </c>
      <c r="C297" s="65" t="str">
        <f t="shared" si="13"/>
        <v>L311</v>
      </c>
      <c r="D297" s="69">
        <v>365845.24000000005</v>
      </c>
      <c r="E297" s="68">
        <v>4521348.4200000009</v>
      </c>
      <c r="F297" s="69">
        <v>-2611.5099999999511</v>
      </c>
      <c r="G297" s="69">
        <v>16801.340000002645</v>
      </c>
      <c r="H297" s="70">
        <v>83.486683222082263</v>
      </c>
      <c r="I297" s="70">
        <v>0.37298622262380565</v>
      </c>
      <c r="J297" s="69">
        <v>707972.48999999976</v>
      </c>
      <c r="K297" s="69">
        <v>602606.84</v>
      </c>
      <c r="L297" s="69">
        <v>655963.71</v>
      </c>
      <c r="M297" s="69">
        <v>776421.39000000036</v>
      </c>
      <c r="N297" s="69">
        <v>998184.02000000014</v>
      </c>
      <c r="O297" s="69">
        <v>1067362.1700000002</v>
      </c>
      <c r="P297" s="69">
        <v>732743.24</v>
      </c>
      <c r="Q297" s="69">
        <v>541976.21</v>
      </c>
      <c r="R297" s="69">
        <v>1175561.29</v>
      </c>
      <c r="S297" s="69">
        <v>544662.26000000013</v>
      </c>
      <c r="T297" s="69">
        <v>608087.77999999991</v>
      </c>
      <c r="U297" s="69">
        <v>552472.4</v>
      </c>
      <c r="V297" s="69">
        <v>365845.24000000005</v>
      </c>
      <c r="W297" s="70">
        <v>102.09931221716657</v>
      </c>
      <c r="X297" s="70">
        <v>92.813901909504366</v>
      </c>
      <c r="Y297" s="70">
        <v>106.33361828753338</v>
      </c>
      <c r="Z297" s="71">
        <v>106.82602022601684</v>
      </c>
      <c r="AA297" s="71">
        <v>83.849759701364817</v>
      </c>
      <c r="AB297" s="71">
        <v>105.8683591146588</v>
      </c>
      <c r="AC297" s="71">
        <v>86.531147621208788</v>
      </c>
      <c r="AD297" s="71">
        <v>82.506560377720035</v>
      </c>
      <c r="AE297" s="71">
        <v>91.68261853257421</v>
      </c>
      <c r="AF297" s="71">
        <v>80.584927141502831</v>
      </c>
      <c r="AG297" s="71">
        <v>79.291104452132657</v>
      </c>
      <c r="AH297" s="71">
        <v>76.872230613463771</v>
      </c>
      <c r="AI297" s="71">
        <v>78.125564601219182</v>
      </c>
      <c r="AJ297" s="71">
        <v>-17.669977981677832</v>
      </c>
      <c r="AK297" s="71">
        <v>-14.423028243247005</v>
      </c>
      <c r="AL297" s="71">
        <v>-1.0187469698517693</v>
      </c>
      <c r="AM297" s="71">
        <v>-9.5674385217911713</v>
      </c>
      <c r="AN297" s="71">
        <v>-26.548224776391262</v>
      </c>
      <c r="AO297" s="71">
        <v>2.1500221849690027</v>
      </c>
      <c r="AP297" s="71">
        <v>-14.180366273026069</v>
      </c>
      <c r="AQ297" s="71">
        <v>3.4355034055725708</v>
      </c>
      <c r="AR297" s="71">
        <v>95.478460594012688</v>
      </c>
      <c r="AS297" s="71">
        <v>-44.585167379041287</v>
      </c>
      <c r="AT297" s="71">
        <v>-0.28855900134387991</v>
      </c>
      <c r="AU297" s="71">
        <v>-2.0772239688008343</v>
      </c>
      <c r="AV297" s="72">
        <v>-0.7087697538449067</v>
      </c>
      <c r="AW297" s="73">
        <v>-151947.70999999996</v>
      </c>
      <c r="AX297" s="73">
        <v>-101562.54999999993</v>
      </c>
      <c r="AY297" s="73">
        <v>-6751.390000000014</v>
      </c>
      <c r="AZ297" s="73">
        <v>-82142.579999999609</v>
      </c>
      <c r="BA297" s="73">
        <v>-360781.11999999976</v>
      </c>
      <c r="BB297" s="73">
        <v>34766.330000000307</v>
      </c>
      <c r="BC297" s="73">
        <v>-121074.47999999986</v>
      </c>
      <c r="BD297" s="73">
        <v>18001.179999999993</v>
      </c>
      <c r="BE297" s="73">
        <v>574184.91</v>
      </c>
      <c r="BF297" s="73">
        <v>-438219.45999999996</v>
      </c>
      <c r="BG297" s="73">
        <v>-1759.7700000000186</v>
      </c>
      <c r="BH297" s="73">
        <v>-11719.530000000028</v>
      </c>
      <c r="BI297" s="73">
        <v>-2611.5099999999511</v>
      </c>
      <c r="BJ297" s="71">
        <v>15.122586063154989</v>
      </c>
      <c r="BK297" s="71">
        <v>10.50122587332857</v>
      </c>
      <c r="BL297" s="71">
        <v>13.732124734468847</v>
      </c>
      <c r="BM297" s="71">
        <v>10.930140347579965</v>
      </c>
      <c r="BN297" s="71">
        <v>1.4748408926250791</v>
      </c>
      <c r="BO297" s="71">
        <v>2.5234243204928752</v>
      </c>
      <c r="BP297" s="71">
        <v>24.560792028820643</v>
      </c>
      <c r="BQ297" s="71">
        <v>17.420157405684868</v>
      </c>
      <c r="BR297" s="72">
        <v>7.3384841549217219</v>
      </c>
      <c r="BS297" s="72">
        <v>13.087139481451022</v>
      </c>
      <c r="BT297" s="71">
        <v>14.81479590129786</v>
      </c>
      <c r="BU297" s="71">
        <v>13.617685460492247</v>
      </c>
      <c r="BV297" s="71">
        <v>11.702573675703881</v>
      </c>
      <c r="BW297" s="71">
        <v>12.625162579893779</v>
      </c>
      <c r="BX297" s="75">
        <v>12689</v>
      </c>
      <c r="BY297" s="75">
        <v>10380</v>
      </c>
      <c r="BZ297" s="75">
        <v>12356</v>
      </c>
      <c r="CA297" s="75">
        <v>12807</v>
      </c>
      <c r="CB297" s="75">
        <v>15227</v>
      </c>
      <c r="CC297" s="75">
        <v>17742</v>
      </c>
      <c r="CD297" s="75">
        <v>14394</v>
      </c>
      <c r="CE297" s="75">
        <v>9517</v>
      </c>
      <c r="CF297" s="75">
        <v>16935</v>
      </c>
      <c r="CG297" s="75">
        <v>10416</v>
      </c>
      <c r="CH297" s="75">
        <v>10579</v>
      </c>
      <c r="CI297" s="75">
        <v>10182</v>
      </c>
      <c r="CJ297" s="75">
        <v>6564</v>
      </c>
      <c r="CK297" s="75">
        <v>78587</v>
      </c>
      <c r="CL297" s="73">
        <v>1153297.6700000002</v>
      </c>
      <c r="CM297" s="73">
        <v>1275521.8400000001</v>
      </c>
      <c r="CN297" s="73">
        <v>1417138.4900000002</v>
      </c>
      <c r="CO297" s="73">
        <v>1474745.25</v>
      </c>
      <c r="CP297" s="73">
        <v>1601205.5699999998</v>
      </c>
      <c r="CQ297" s="73">
        <v>1223507.4999999998</v>
      </c>
      <c r="CR297" s="73">
        <v>1107341.2000000004</v>
      </c>
      <c r="CS297" s="73">
        <v>1555224.41</v>
      </c>
      <c r="CT297" s="73">
        <v>1236232.24</v>
      </c>
      <c r="CU297" s="73">
        <v>1088454.56</v>
      </c>
      <c r="CV297" s="73">
        <v>1097636.7</v>
      </c>
      <c r="CW297" s="73">
        <v>1164564.2600000002</v>
      </c>
      <c r="CX297" s="73">
        <v>1058691.22</v>
      </c>
      <c r="CY297" s="77"/>
      <c r="CZ297" s="4">
        <v>311</v>
      </c>
      <c r="DA297" s="76" t="str">
        <f t="shared" si="14"/>
        <v>L311</v>
      </c>
      <c r="DB297" s="71">
        <v>4.5447398960968632</v>
      </c>
      <c r="DC297" s="71">
        <v>4.3286443238941628</v>
      </c>
      <c r="DD297" s="71">
        <v>0.77323501295459673</v>
      </c>
      <c r="DE297" s="71">
        <v>0.50681307449895963</v>
      </c>
      <c r="DF297" s="71">
        <v>0.70291911248811356</v>
      </c>
      <c r="DG297" s="71">
        <v>0.53785135315049415</v>
      </c>
      <c r="DH297" s="71">
        <v>0.30583118750087174</v>
      </c>
      <c r="DI297" s="71">
        <v>0.86512404411155319</v>
      </c>
      <c r="DJ297" s="71">
        <v>0.63822356218554532</v>
      </c>
      <c r="DK297" s="71">
        <v>0.3629013905801679</v>
      </c>
      <c r="DL297" s="71">
        <v>0.34625776276868259</v>
      </c>
      <c r="DM297" s="71">
        <v>0.47951183706801992</v>
      </c>
      <c r="DN297" s="71">
        <v>0.56426657814583203</v>
      </c>
      <c r="DO297" s="71">
        <v>0.51337690403734049</v>
      </c>
      <c r="DQ297" s="71"/>
      <c r="DR297" s="71"/>
      <c r="DS297" s="71"/>
      <c r="DT297" s="71"/>
      <c r="DU297" s="71"/>
      <c r="DV297" s="71"/>
      <c r="DW297" s="71"/>
      <c r="DX297" s="71"/>
      <c r="DY297" s="71"/>
      <c r="DZ297" s="71"/>
      <c r="EA297" s="71"/>
      <c r="EB297" s="71"/>
      <c r="EC297" s="71"/>
      <c r="ED297" s="71"/>
    </row>
    <row r="298" spans="1:134">
      <c r="A298" s="4">
        <v>304</v>
      </c>
      <c r="B298" s="46" t="s">
        <v>2724</v>
      </c>
      <c r="C298" s="65" t="str">
        <f t="shared" si="13"/>
        <v>L304</v>
      </c>
      <c r="D298" s="69">
        <v>198807.91</v>
      </c>
      <c r="E298" s="68">
        <v>2356162.4299999997</v>
      </c>
      <c r="F298" s="69">
        <v>36028.290000000037</v>
      </c>
      <c r="G298" s="69">
        <v>315926.70000000019</v>
      </c>
      <c r="H298" s="70">
        <v>93.615809067060809</v>
      </c>
      <c r="I298" s="70">
        <v>15.484813610239057</v>
      </c>
      <c r="J298" s="69">
        <v>316353.40999999997</v>
      </c>
      <c r="K298" s="69">
        <v>312681.51</v>
      </c>
      <c r="L298" s="69">
        <v>282171.39999999997</v>
      </c>
      <c r="M298" s="69">
        <v>355422.88</v>
      </c>
      <c r="N298" s="69">
        <v>446726.01999999996</v>
      </c>
      <c r="O298" s="69">
        <v>606491.34999999986</v>
      </c>
      <c r="P298" s="69">
        <v>305276.13</v>
      </c>
      <c r="Q298" s="69">
        <v>277748.73</v>
      </c>
      <c r="R298" s="69">
        <v>524877.86</v>
      </c>
      <c r="S298" s="69">
        <v>340976.51</v>
      </c>
      <c r="T298" s="69">
        <v>373747.70000000007</v>
      </c>
      <c r="U298" s="69">
        <v>334727.58999999997</v>
      </c>
      <c r="V298" s="69">
        <v>198807.91</v>
      </c>
      <c r="W298" s="70">
        <v>90.435393973980879</v>
      </c>
      <c r="X298" s="70">
        <v>98.287869912099637</v>
      </c>
      <c r="Y298" s="70">
        <v>83.085996164659633</v>
      </c>
      <c r="Z298" s="71">
        <v>86.77269884558919</v>
      </c>
      <c r="AA298" s="71">
        <v>109.13810503510311</v>
      </c>
      <c r="AB298" s="71">
        <v>105.31356189361267</v>
      </c>
      <c r="AC298" s="71">
        <v>87.361997637069535</v>
      </c>
      <c r="AD298" s="71">
        <v>84.434153263186403</v>
      </c>
      <c r="AE298" s="71">
        <v>104.25696812782883</v>
      </c>
      <c r="AF298" s="71">
        <v>94.345117201876576</v>
      </c>
      <c r="AG298" s="71">
        <v>92.149464970256972</v>
      </c>
      <c r="AH298" s="71">
        <v>91.351596431880779</v>
      </c>
      <c r="AI298" s="71">
        <v>98.62210753189828</v>
      </c>
      <c r="AJ298" s="71">
        <v>-16.740890654162389</v>
      </c>
      <c r="AK298" s="71">
        <v>-20.221491197743958</v>
      </c>
      <c r="AL298" s="71">
        <v>-24.69191614953391</v>
      </c>
      <c r="AM298" s="71">
        <v>-14.229637220995173</v>
      </c>
      <c r="AN298" s="71">
        <v>-14.471889895529488</v>
      </c>
      <c r="AO298" s="71">
        <v>-8.6035294158424147</v>
      </c>
      <c r="AP298" s="71">
        <v>-9.4459930663963299</v>
      </c>
      <c r="AQ298" s="71">
        <v>5.5723849201578357</v>
      </c>
      <c r="AR298" s="71">
        <v>81.421257882686987</v>
      </c>
      <c r="AS298" s="71">
        <v>-13.277227549017656</v>
      </c>
      <c r="AT298" s="71">
        <v>19.858176839281217</v>
      </c>
      <c r="AU298" s="71">
        <v>18.308441832707189</v>
      </c>
      <c r="AV298" s="72">
        <v>22.133169987741731</v>
      </c>
      <c r="AW298" s="73">
        <v>-63609.110000000044</v>
      </c>
      <c r="AX298" s="73">
        <v>-79255.509999999893</v>
      </c>
      <c r="AY298" s="73">
        <v>-92517.989999999932</v>
      </c>
      <c r="AZ298" s="73">
        <v>-58966.040000000095</v>
      </c>
      <c r="BA298" s="73">
        <v>-75572.389999999956</v>
      </c>
      <c r="BB298" s="73">
        <v>-44522.14000000013</v>
      </c>
      <c r="BC298" s="73">
        <v>-31844.379999999946</v>
      </c>
      <c r="BD298" s="73">
        <v>14660.29999999993</v>
      </c>
      <c r="BE298" s="73">
        <v>235563.44000000006</v>
      </c>
      <c r="BF298" s="73">
        <v>-52203.390000000072</v>
      </c>
      <c r="BG298" s="73">
        <v>61922.750000000058</v>
      </c>
      <c r="BH298" s="73">
        <v>51799.689999999944</v>
      </c>
      <c r="BI298" s="73">
        <v>36028.290000000037</v>
      </c>
      <c r="BJ298" s="71">
        <v>22.716363614467468</v>
      </c>
      <c r="BK298" s="71">
        <v>17.693024460910966</v>
      </c>
      <c r="BL298" s="71">
        <v>15.338961644597436</v>
      </c>
      <c r="BM298" s="71">
        <v>12.198936908511113</v>
      </c>
      <c r="BN298" s="71">
        <v>5.0623543618277669</v>
      </c>
      <c r="BO298" s="71">
        <v>-3.3982750151589336</v>
      </c>
      <c r="BP298" s="71">
        <v>19.829960383946545</v>
      </c>
      <c r="BQ298" s="71">
        <v>17.745055871726116</v>
      </c>
      <c r="BR298" s="72">
        <v>13.481885294664565</v>
      </c>
      <c r="BS298" s="72">
        <v>14.70027542291146</v>
      </c>
      <c r="BT298" s="71">
        <v>15.812946052731789</v>
      </c>
      <c r="BU298" s="71">
        <v>16.09423051004341</v>
      </c>
      <c r="BV298" s="71">
        <v>14.385584710545082</v>
      </c>
      <c r="BW298" s="71">
        <v>14.41011479124937</v>
      </c>
      <c r="BX298" s="75">
        <v>7176</v>
      </c>
      <c r="BY298" s="75">
        <v>7718</v>
      </c>
      <c r="BZ298" s="75">
        <v>7058</v>
      </c>
      <c r="CA298" s="75">
        <v>8322</v>
      </c>
      <c r="CB298" s="75">
        <v>9633</v>
      </c>
      <c r="CC298" s="75">
        <v>11342</v>
      </c>
      <c r="CD298" s="75">
        <v>7323</v>
      </c>
      <c r="CE298" s="75">
        <v>6916</v>
      </c>
      <c r="CF298" s="75">
        <v>10008</v>
      </c>
      <c r="CG298" s="75">
        <v>8256</v>
      </c>
      <c r="CH298" s="75">
        <v>8075</v>
      </c>
      <c r="CI298" s="75">
        <v>8170</v>
      </c>
      <c r="CJ298" s="75">
        <v>4733</v>
      </c>
      <c r="CK298" s="75">
        <v>53481</v>
      </c>
      <c r="CL298" s="73">
        <v>933551.15</v>
      </c>
      <c r="CM298" s="73">
        <v>931677.60999999987</v>
      </c>
      <c r="CN298" s="73">
        <v>1097629.0699999996</v>
      </c>
      <c r="CO298" s="73">
        <v>1193267.7799999998</v>
      </c>
      <c r="CP298" s="73">
        <v>1141890.5299999998</v>
      </c>
      <c r="CQ298" s="73">
        <v>953368.59</v>
      </c>
      <c r="CR298" s="73">
        <v>930980.71</v>
      </c>
      <c r="CS298" s="73">
        <v>1145396.5700000003</v>
      </c>
      <c r="CT298" s="73">
        <v>1076410.1000000001</v>
      </c>
      <c r="CU298" s="73">
        <v>931862.55</v>
      </c>
      <c r="CV298" s="73">
        <v>976165.44000000006</v>
      </c>
      <c r="CW298" s="73">
        <v>979783.40000000014</v>
      </c>
      <c r="CX298" s="73">
        <v>1097041.7900000003</v>
      </c>
      <c r="CY298" s="77"/>
      <c r="CZ298" s="4">
        <v>304</v>
      </c>
      <c r="DA298" s="76" t="str">
        <f t="shared" si="14"/>
        <v>L304</v>
      </c>
      <c r="DB298" s="71">
        <v>1.7916980610084614</v>
      </c>
      <c r="DC298" s="71">
        <v>1.8164303250114189</v>
      </c>
      <c r="DD298" s="71">
        <v>1.3121407749238059</v>
      </c>
      <c r="DE298" s="71">
        <v>0.6071159067226195</v>
      </c>
      <c r="DF298" s="71">
        <v>0.83328011587289597</v>
      </c>
      <c r="DG298" s="71">
        <v>0.72270925823652155</v>
      </c>
      <c r="DH298" s="71">
        <v>0.88962150843469845</v>
      </c>
      <c r="DI298" s="71">
        <v>0.23382701249288432</v>
      </c>
      <c r="DJ298" s="71">
        <v>0.31102058255244619</v>
      </c>
      <c r="DK298" s="71">
        <v>0.45574861710558268</v>
      </c>
      <c r="DL298" s="71">
        <v>0.16647148651633056</v>
      </c>
      <c r="DM298" s="71">
        <v>0.18000590236213337</v>
      </c>
      <c r="DN298" s="71">
        <v>0.10098498377738621</v>
      </c>
      <c r="DO298" s="71">
        <v>0.33766798925029451</v>
      </c>
      <c r="DQ298" s="71"/>
      <c r="DR298" s="71"/>
      <c r="DS298" s="71"/>
      <c r="DT298" s="71"/>
      <c r="DU298" s="71"/>
      <c r="DV298" s="71"/>
      <c r="DW298" s="71"/>
      <c r="DX298" s="71"/>
      <c r="DY298" s="71"/>
      <c r="DZ298" s="71"/>
      <c r="EA298" s="71"/>
      <c r="EB298" s="71"/>
      <c r="EC298" s="71"/>
      <c r="ED298" s="71"/>
    </row>
    <row r="299" spans="1:134">
      <c r="A299" s="4">
        <v>389</v>
      </c>
      <c r="B299" s="46" t="s">
        <v>2731</v>
      </c>
      <c r="C299" s="65" t="str">
        <f t="shared" si="13"/>
        <v>L389</v>
      </c>
      <c r="D299" s="69">
        <v>171394.54999999996</v>
      </c>
      <c r="E299" s="68">
        <v>1983691.3200000003</v>
      </c>
      <c r="F299" s="69">
        <v>5396.1000000000058</v>
      </c>
      <c r="G299" s="69">
        <v>133616.48000000021</v>
      </c>
      <c r="H299" s="70">
        <v>81.75186541824651</v>
      </c>
      <c r="I299" s="70">
        <v>7.2222202643434708</v>
      </c>
      <c r="J299" s="69">
        <v>291887.62999999989</v>
      </c>
      <c r="K299" s="69">
        <v>233265.6</v>
      </c>
      <c r="L299" s="69">
        <v>243653.65999999995</v>
      </c>
      <c r="M299" s="69">
        <v>311135.76000000007</v>
      </c>
      <c r="N299" s="69">
        <v>486998.82999999996</v>
      </c>
      <c r="O299" s="69">
        <v>464110.1</v>
      </c>
      <c r="P299" s="69">
        <v>233402.93</v>
      </c>
      <c r="Q299" s="69">
        <v>218794.37999999995</v>
      </c>
      <c r="R299" s="69">
        <v>587433.49000000011</v>
      </c>
      <c r="S299" s="69">
        <v>241524.46999999997</v>
      </c>
      <c r="T299" s="69">
        <v>261258.37999999998</v>
      </c>
      <c r="U299" s="69">
        <v>269883.11999999994</v>
      </c>
      <c r="V299" s="69">
        <v>171394.54999999996</v>
      </c>
      <c r="W299" s="70">
        <v>95.752555803560796</v>
      </c>
      <c r="X299" s="70">
        <v>78.410342720637175</v>
      </c>
      <c r="Y299" s="70">
        <v>84.880277687727499</v>
      </c>
      <c r="Z299" s="71">
        <v>91.831331483966707</v>
      </c>
      <c r="AA299" s="71">
        <v>110.69447283349038</v>
      </c>
      <c r="AB299" s="71">
        <v>101.50982329164758</v>
      </c>
      <c r="AC299" s="71">
        <v>74.725580872763288</v>
      </c>
      <c r="AD299" s="71">
        <v>71.292361164856899</v>
      </c>
      <c r="AE299" s="71">
        <v>103.30355210485165</v>
      </c>
      <c r="AF299" s="71">
        <v>62.922091512454635</v>
      </c>
      <c r="AG299" s="71">
        <v>77.411224137091423</v>
      </c>
      <c r="AH299" s="71">
        <v>83.523140632839016</v>
      </c>
      <c r="AI299" s="71">
        <v>88.292405557181169</v>
      </c>
      <c r="AJ299" s="71">
        <v>-30.371460029472807</v>
      </c>
      <c r="AK299" s="71">
        <v>-32.252617262876846</v>
      </c>
      <c r="AL299" s="71">
        <v>-24.793573575442252</v>
      </c>
      <c r="AM299" s="71">
        <v>-8.5509549389667256</v>
      </c>
      <c r="AN299" s="71">
        <v>-14.011451018403509</v>
      </c>
      <c r="AO299" s="71">
        <v>-9.1760168062786747</v>
      </c>
      <c r="AP299" s="71">
        <v>-22.738511974999632</v>
      </c>
      <c r="AQ299" s="71">
        <v>-3.6754822887328342</v>
      </c>
      <c r="AR299" s="71">
        <v>120.96594076058062</v>
      </c>
      <c r="AS299" s="71">
        <v>-43.469871710206732</v>
      </c>
      <c r="AT299" s="71">
        <v>14.316679907285934</v>
      </c>
      <c r="AU299" s="71">
        <v>15.7291497509223</v>
      </c>
      <c r="AV299" s="72">
        <v>3.2506930034587711</v>
      </c>
      <c r="AW299" s="73">
        <v>-127319.25</v>
      </c>
      <c r="AX299" s="73">
        <v>-111051.17000000001</v>
      </c>
      <c r="AY299" s="73">
        <v>-80326.179999999964</v>
      </c>
      <c r="AZ299" s="73">
        <v>-29092.789999999979</v>
      </c>
      <c r="BA299" s="73">
        <v>-79354.289999999804</v>
      </c>
      <c r="BB299" s="73">
        <v>-42470.610000000044</v>
      </c>
      <c r="BC299" s="73">
        <v>-68691.859999999986</v>
      </c>
      <c r="BD299" s="73">
        <v>-8348.5999999999476</v>
      </c>
      <c r="BE299" s="73">
        <v>321585.51000000018</v>
      </c>
      <c r="BF299" s="73">
        <v>-185724.64000000007</v>
      </c>
      <c r="BG299" s="73">
        <v>32719.22000000003</v>
      </c>
      <c r="BH299" s="73">
        <v>36680.749999999884</v>
      </c>
      <c r="BI299" s="73">
        <v>5396.1000000000058</v>
      </c>
      <c r="BJ299" s="71">
        <v>11.041275952378985</v>
      </c>
      <c r="BK299" s="71">
        <v>10.369244890203341</v>
      </c>
      <c r="BL299" s="71">
        <v>5.0207979803651277</v>
      </c>
      <c r="BM299" s="71">
        <v>8.0030247582813843</v>
      </c>
      <c r="BN299" s="71">
        <v>8.3462926286161032E-2</v>
      </c>
      <c r="BO299" s="71">
        <v>-17.851624474371498</v>
      </c>
      <c r="BP299" s="71">
        <v>14.517308301572518</v>
      </c>
      <c r="BQ299" s="71">
        <v>12.9775382312624</v>
      </c>
      <c r="BR299" s="72">
        <v>0.70079373554332147</v>
      </c>
      <c r="BS299" s="72">
        <v>9.0571733109524946</v>
      </c>
      <c r="BT299" s="71">
        <v>13.487356900953689</v>
      </c>
      <c r="BU299" s="71">
        <v>10.349930358266832</v>
      </c>
      <c r="BV299" s="71">
        <v>8.2503876265172948</v>
      </c>
      <c r="BW299" s="71">
        <v>6.8598091428628187</v>
      </c>
      <c r="BX299" s="75">
        <v>5324</v>
      </c>
      <c r="BY299" s="75">
        <v>5276</v>
      </c>
      <c r="BZ299" s="75">
        <v>5138</v>
      </c>
      <c r="CA299" s="75">
        <v>5923</v>
      </c>
      <c r="CB299" s="75">
        <v>7374</v>
      </c>
      <c r="CC299" s="75">
        <v>8077</v>
      </c>
      <c r="CD299" s="75">
        <v>4989</v>
      </c>
      <c r="CE299" s="75">
        <v>4841</v>
      </c>
      <c r="CF299" s="75">
        <v>7962</v>
      </c>
      <c r="CG299" s="75">
        <v>5686</v>
      </c>
      <c r="CH299" s="75">
        <v>5416</v>
      </c>
      <c r="CI299" s="75">
        <v>5759</v>
      </c>
      <c r="CJ299" s="75">
        <v>3337</v>
      </c>
      <c r="CK299" s="75">
        <v>37990</v>
      </c>
      <c r="CL299" s="73">
        <v>991883.96000000008</v>
      </c>
      <c r="CM299" s="73">
        <v>1017058.6300000002</v>
      </c>
      <c r="CN299" s="73">
        <v>1059825.9600000002</v>
      </c>
      <c r="CO299" s="73">
        <v>1151893.6399999997</v>
      </c>
      <c r="CP299" s="73">
        <v>1070260.72</v>
      </c>
      <c r="CQ299" s="73">
        <v>834666.6</v>
      </c>
      <c r="CR299" s="73">
        <v>849594.24000000034</v>
      </c>
      <c r="CS299" s="73">
        <v>1046943.5200000001</v>
      </c>
      <c r="CT299" s="73">
        <v>886374.83000000031</v>
      </c>
      <c r="CU299" s="73">
        <v>753848.60000000021</v>
      </c>
      <c r="CV299" s="73">
        <v>780699.75000000012</v>
      </c>
      <c r="CW299" s="73">
        <v>761269.5900000002</v>
      </c>
      <c r="CX299" s="73">
        <v>749283.7100000002</v>
      </c>
      <c r="CY299" s="77"/>
      <c r="CZ299" s="4">
        <v>389</v>
      </c>
      <c r="DA299" s="76" t="str">
        <f t="shared" si="14"/>
        <v>L389</v>
      </c>
      <c r="DB299" s="71">
        <v>12.237125149875364</v>
      </c>
      <c r="DC299" s="71">
        <v>3.5208417763895774</v>
      </c>
      <c r="DD299" s="71">
        <v>2.2739583458645081</v>
      </c>
      <c r="DE299" s="71">
        <v>5.230983040682009</v>
      </c>
      <c r="DF299" s="71">
        <v>1.6391261250411571</v>
      </c>
      <c r="DG299" s="71">
        <v>1.4646683745009306</v>
      </c>
      <c r="DH299" s="71">
        <v>0.6395488414042062</v>
      </c>
      <c r="DI299" s="71">
        <v>0.32137024997083996</v>
      </c>
      <c r="DJ299" s="71">
        <v>2.3571846380075741</v>
      </c>
      <c r="DK299" s="71">
        <v>0.33247772735454972</v>
      </c>
      <c r="DL299" s="71">
        <v>0.53174107203325305</v>
      </c>
      <c r="DM299" s="71">
        <v>0.17792518580350022</v>
      </c>
      <c r="DN299" s="71">
        <v>0.45853449222873705</v>
      </c>
      <c r="DO299" s="71">
        <v>0.9780402324211166</v>
      </c>
      <c r="DQ299" s="71"/>
      <c r="DR299" s="71"/>
      <c r="DS299" s="71"/>
      <c r="DT299" s="71"/>
      <c r="DU299" s="71"/>
      <c r="DV299" s="71"/>
      <c r="DW299" s="71"/>
      <c r="DX299" s="71"/>
      <c r="DY299" s="71"/>
      <c r="DZ299" s="71"/>
      <c r="EA299" s="71"/>
      <c r="EB299" s="71"/>
      <c r="EC299" s="71"/>
      <c r="ED299" s="71"/>
    </row>
    <row r="300" spans="1:134">
      <c r="A300" s="4">
        <v>552</v>
      </c>
      <c r="B300" s="46" t="s">
        <v>2738</v>
      </c>
      <c r="C300" s="65" t="str">
        <f t="shared" si="13"/>
        <v>L552</v>
      </c>
      <c r="D300" s="69">
        <v>227151.96999999994</v>
      </c>
      <c r="E300" s="68">
        <v>2881520.1</v>
      </c>
      <c r="F300" s="69">
        <v>33304.079999999958</v>
      </c>
      <c r="G300" s="69">
        <v>-77050.800000000279</v>
      </c>
      <c r="H300" s="70">
        <v>78.83343200105918</v>
      </c>
      <c r="I300" s="70">
        <v>-2.6043249462096796</v>
      </c>
      <c r="J300" s="69">
        <v>365612.93</v>
      </c>
      <c r="K300" s="69">
        <v>395344.20999999985</v>
      </c>
      <c r="L300" s="69">
        <v>373682.21999999991</v>
      </c>
      <c r="M300" s="69">
        <v>370391.86999999988</v>
      </c>
      <c r="N300" s="69">
        <v>645295.13000000012</v>
      </c>
      <c r="O300" s="69">
        <v>603755.80999999994</v>
      </c>
      <c r="P300" s="69">
        <v>317048.61999999994</v>
      </c>
      <c r="Q300" s="69">
        <v>297162.10999999993</v>
      </c>
      <c r="R300" s="69">
        <v>851413.02999999991</v>
      </c>
      <c r="S300" s="69">
        <v>359417.16999999993</v>
      </c>
      <c r="T300" s="69">
        <v>412366.05999999994</v>
      </c>
      <c r="U300" s="69">
        <v>416961.14</v>
      </c>
      <c r="V300" s="69">
        <v>227151.96999999994</v>
      </c>
      <c r="W300" s="70">
        <v>85.256956217903834</v>
      </c>
      <c r="X300" s="70">
        <v>93.079769200229038</v>
      </c>
      <c r="Y300" s="70">
        <v>94.879315943492742</v>
      </c>
      <c r="Z300" s="71">
        <v>75.544641553682894</v>
      </c>
      <c r="AA300" s="71">
        <v>104.91876780726213</v>
      </c>
      <c r="AB300" s="71">
        <v>93.889471662380501</v>
      </c>
      <c r="AC300" s="71">
        <v>78.351239183929479</v>
      </c>
      <c r="AD300" s="71">
        <v>70.1635186308024</v>
      </c>
      <c r="AE300" s="71">
        <v>80.887407160165466</v>
      </c>
      <c r="AF300" s="71">
        <v>72.811231112450386</v>
      </c>
      <c r="AG300" s="71">
        <v>81.173854001610806</v>
      </c>
      <c r="AH300" s="71">
        <v>77.5651058327269</v>
      </c>
      <c r="AI300" s="71">
        <v>96.563093193382898</v>
      </c>
      <c r="AJ300" s="71">
        <v>-8.9122635383952602</v>
      </c>
      <c r="AK300" s="71">
        <v>-0.70630035599830165</v>
      </c>
      <c r="AL300" s="71">
        <v>-14.478886963332648</v>
      </c>
      <c r="AM300" s="71">
        <v>-20.81297823388757</v>
      </c>
      <c r="AN300" s="71">
        <v>-11.258434345756218</v>
      </c>
      <c r="AO300" s="71">
        <v>-15.15608930094362</v>
      </c>
      <c r="AP300" s="71">
        <v>-22.340918702724931</v>
      </c>
      <c r="AQ300" s="71">
        <v>-8.6772752007489231</v>
      </c>
      <c r="AR300" s="71">
        <v>81.698008702249652</v>
      </c>
      <c r="AS300" s="71">
        <v>-51.365476222839</v>
      </c>
      <c r="AT300" s="71">
        <v>4.8505907395730574</v>
      </c>
      <c r="AU300" s="71">
        <v>-3.0718847771110558</v>
      </c>
      <c r="AV300" s="72">
        <v>17.180522315718761</v>
      </c>
      <c r="AW300" s="73">
        <v>-35772.52999999997</v>
      </c>
      <c r="AX300" s="73">
        <v>-2812.1800000001094</v>
      </c>
      <c r="AY300" s="73">
        <v>-63265.109999999928</v>
      </c>
      <c r="AZ300" s="73">
        <v>-97351.280000000086</v>
      </c>
      <c r="BA300" s="73">
        <v>-81867.079999999958</v>
      </c>
      <c r="BB300" s="73">
        <v>-93518.559999999939</v>
      </c>
      <c r="BC300" s="73">
        <v>-91208.360000000044</v>
      </c>
      <c r="BD300" s="73">
        <v>-28235.659999999974</v>
      </c>
      <c r="BE300" s="73">
        <v>382826.14999999985</v>
      </c>
      <c r="BF300" s="73">
        <v>-379599.35999999975</v>
      </c>
      <c r="BG300" s="73">
        <v>19076.850000000035</v>
      </c>
      <c r="BH300" s="73">
        <v>-13214.500000000058</v>
      </c>
      <c r="BI300" s="73">
        <v>33304.079999999958</v>
      </c>
      <c r="BJ300" s="71">
        <v>13.904341734574096</v>
      </c>
      <c r="BK300" s="71">
        <v>11.434602877175692</v>
      </c>
      <c r="BL300" s="71">
        <v>8.0486454528995246</v>
      </c>
      <c r="BM300" s="71">
        <v>9.7781999408831499</v>
      </c>
      <c r="BN300" s="71">
        <v>-0.88016825932705434</v>
      </c>
      <c r="BO300" s="71">
        <v>8.1438780844446068</v>
      </c>
      <c r="BP300" s="71">
        <v>16.409184372297482</v>
      </c>
      <c r="BQ300" s="71">
        <v>17.88334870669182</v>
      </c>
      <c r="BR300" s="72">
        <v>12.603925591054121</v>
      </c>
      <c r="BS300" s="72">
        <v>10.873756764433768</v>
      </c>
      <c r="BT300" s="71">
        <v>12.855699319942326</v>
      </c>
      <c r="BU300" s="71">
        <v>12.210163565420601</v>
      </c>
      <c r="BV300" s="71">
        <v>11.102914217779192</v>
      </c>
      <c r="BW300" s="71">
        <v>11.712470102862602</v>
      </c>
      <c r="BX300" s="75">
        <v>9530</v>
      </c>
      <c r="BY300" s="75">
        <v>9606</v>
      </c>
      <c r="BZ300" s="75">
        <v>8500</v>
      </c>
      <c r="CA300" s="75">
        <v>9071</v>
      </c>
      <c r="CB300" s="75">
        <v>12325</v>
      </c>
      <c r="CC300" s="75">
        <v>12357</v>
      </c>
      <c r="CD300" s="75">
        <v>7490</v>
      </c>
      <c r="CE300" s="75">
        <v>7565</v>
      </c>
      <c r="CF300" s="75">
        <v>14153</v>
      </c>
      <c r="CG300" s="75">
        <v>8286</v>
      </c>
      <c r="CH300" s="75">
        <v>9039</v>
      </c>
      <c r="CI300" s="75">
        <v>9609</v>
      </c>
      <c r="CJ300" s="75">
        <v>5160</v>
      </c>
      <c r="CK300" s="75">
        <v>61302</v>
      </c>
      <c r="CL300" s="73">
        <v>768959.25000000012</v>
      </c>
      <c r="CM300" s="73">
        <v>818042.37999999966</v>
      </c>
      <c r="CN300" s="73">
        <v>654126.29000000015</v>
      </c>
      <c r="CO300" s="73">
        <v>876055.16999999981</v>
      </c>
      <c r="CP300" s="73">
        <v>816040.37</v>
      </c>
      <c r="CQ300" s="73">
        <v>630001.7899999998</v>
      </c>
      <c r="CR300" s="73">
        <v>772148.03999999992</v>
      </c>
      <c r="CS300" s="73">
        <v>845603.12000000011</v>
      </c>
      <c r="CT300" s="73">
        <v>1029146.3400000001</v>
      </c>
      <c r="CU300" s="73">
        <v>1035372.3300000001</v>
      </c>
      <c r="CV300" s="73">
        <v>1045232.8400000001</v>
      </c>
      <c r="CW300" s="73">
        <v>1040432.45</v>
      </c>
      <c r="CX300" s="73">
        <v>1071652.1599999997</v>
      </c>
      <c r="CY300" s="77"/>
      <c r="CZ300" s="4">
        <v>552</v>
      </c>
      <c r="DA300" s="76" t="str">
        <f t="shared" si="14"/>
        <v>L552</v>
      </c>
      <c r="DB300" s="71">
        <v>0.98387962058461809</v>
      </c>
      <c r="DC300" s="71">
        <v>1.3005997346688967</v>
      </c>
      <c r="DD300" s="71">
        <v>0.83328976658027576</v>
      </c>
      <c r="DE300" s="71">
        <v>0.57384602738292856</v>
      </c>
      <c r="DF300" s="71">
        <v>0.46250896840390954</v>
      </c>
      <c r="DG300" s="71">
        <v>0.50037016026079983</v>
      </c>
      <c r="DH300" s="71">
        <v>0.46293064352788077</v>
      </c>
      <c r="DI300" s="71">
        <v>0.2421134551868393</v>
      </c>
      <c r="DJ300" s="71">
        <v>9.2605614043114418E-2</v>
      </c>
      <c r="DK300" s="71">
        <v>8.5381826646902345E-2</v>
      </c>
      <c r="DL300" s="71">
        <v>9.6416541169455916E-2</v>
      </c>
      <c r="DM300" s="71">
        <v>0.15769059502827082</v>
      </c>
      <c r="DN300" s="71">
        <v>9.8995295144251969E-2</v>
      </c>
      <c r="DO300" s="71">
        <v>0.15908177288052711</v>
      </c>
      <c r="DQ300" s="71"/>
      <c r="DR300" s="71"/>
      <c r="DS300" s="71"/>
      <c r="DT300" s="71"/>
      <c r="DU300" s="71"/>
      <c r="DV300" s="71"/>
      <c r="DW300" s="71"/>
      <c r="DX300" s="71"/>
      <c r="DY300" s="71"/>
      <c r="DZ300" s="71"/>
      <c r="EA300" s="71"/>
      <c r="EB300" s="71"/>
      <c r="EC300" s="71"/>
      <c r="ED300" s="71"/>
    </row>
    <row r="301" spans="1:134">
      <c r="A301" s="4">
        <v>807</v>
      </c>
      <c r="B301" s="46" t="s">
        <v>2746</v>
      </c>
      <c r="C301" s="65" t="str">
        <f t="shared" si="13"/>
        <v>L807</v>
      </c>
      <c r="D301" s="69">
        <v>299663.35999999993</v>
      </c>
      <c r="E301" s="68">
        <v>3834983.6999999983</v>
      </c>
      <c r="F301" s="69">
        <v>5015.5899999999674</v>
      </c>
      <c r="G301" s="69">
        <v>14869.899999998976</v>
      </c>
      <c r="H301" s="70">
        <v>82.762832425235217</v>
      </c>
      <c r="I301" s="70">
        <v>0.38925280184058941</v>
      </c>
      <c r="J301" s="69">
        <v>531799.62</v>
      </c>
      <c r="K301" s="69">
        <v>521014.93</v>
      </c>
      <c r="L301" s="69">
        <v>508424.76999999996</v>
      </c>
      <c r="M301" s="69">
        <v>631389.79</v>
      </c>
      <c r="N301" s="69">
        <v>786823.54999999993</v>
      </c>
      <c r="O301" s="69">
        <v>819708.21</v>
      </c>
      <c r="P301" s="69">
        <v>458637.6</v>
      </c>
      <c r="Q301" s="69">
        <v>469475.97000000003</v>
      </c>
      <c r="R301" s="69">
        <v>1100972.53</v>
      </c>
      <c r="S301" s="69">
        <v>472935.66000000009</v>
      </c>
      <c r="T301" s="69">
        <v>522863.26</v>
      </c>
      <c r="U301" s="69">
        <v>510435.31999999995</v>
      </c>
      <c r="V301" s="69">
        <v>299663.35999999993</v>
      </c>
      <c r="W301" s="70">
        <v>92.945666689379351</v>
      </c>
      <c r="X301" s="70">
        <v>92.814752161802943</v>
      </c>
      <c r="Y301" s="70">
        <v>97.915292776997475</v>
      </c>
      <c r="Z301" s="71">
        <v>99.376966541664444</v>
      </c>
      <c r="AA301" s="71">
        <v>109.6005164587273</v>
      </c>
      <c r="AB301" s="71">
        <v>107.6629760412428</v>
      </c>
      <c r="AC301" s="71">
        <v>83.079739301862503</v>
      </c>
      <c r="AD301" s="71">
        <v>78.55968210853294</v>
      </c>
      <c r="AE301" s="71">
        <v>88.578672915339695</v>
      </c>
      <c r="AF301" s="71">
        <v>83.154586869868723</v>
      </c>
      <c r="AG301" s="71">
        <v>78.960878061598322</v>
      </c>
      <c r="AH301" s="71">
        <v>77.457062359529729</v>
      </c>
      <c r="AI301" s="71">
        <v>85.323733781557593</v>
      </c>
      <c r="AJ301" s="71">
        <v>-14.081026367660032</v>
      </c>
      <c r="AK301" s="71">
        <v>-19.740920331759646</v>
      </c>
      <c r="AL301" s="71">
        <v>-22.905985822003693</v>
      </c>
      <c r="AM301" s="71">
        <v>-18.706379212547674</v>
      </c>
      <c r="AN301" s="71">
        <v>-22.27858710849171</v>
      </c>
      <c r="AO301" s="71">
        <v>-16.238739335043604</v>
      </c>
      <c r="AP301" s="71">
        <v>-18.920845371640162</v>
      </c>
      <c r="AQ301" s="71">
        <v>0.56306201858327132</v>
      </c>
      <c r="AR301" s="71">
        <v>93.158246657621007</v>
      </c>
      <c r="AS301" s="71">
        <v>-47.385107401215741</v>
      </c>
      <c r="AT301" s="71">
        <v>1.011952394738791</v>
      </c>
      <c r="AU301" s="71">
        <v>0.78102058244753358</v>
      </c>
      <c r="AV301" s="72">
        <v>1.7022324655638688</v>
      </c>
      <c r="AW301" s="73">
        <v>-87155.190000000061</v>
      </c>
      <c r="AX301" s="73">
        <v>-128151.40999999986</v>
      </c>
      <c r="AY301" s="73">
        <v>-151061.93</v>
      </c>
      <c r="AZ301" s="73">
        <v>-145288.35999999975</v>
      </c>
      <c r="BA301" s="73">
        <v>-225540.38000000012</v>
      </c>
      <c r="BB301" s="73">
        <v>-140105.64000000013</v>
      </c>
      <c r="BC301" s="73">
        <v>-107028.87999999989</v>
      </c>
      <c r="BD301" s="73">
        <v>2628.6400000000722</v>
      </c>
      <c r="BE301" s="73">
        <v>530987.79</v>
      </c>
      <c r="BF301" s="73">
        <v>-425927.06999999989</v>
      </c>
      <c r="BG301" s="73">
        <v>5238.1200000000536</v>
      </c>
      <c r="BH301" s="73">
        <v>3955.7099999999627</v>
      </c>
      <c r="BI301" s="73">
        <v>5015.5899999999674</v>
      </c>
      <c r="BJ301" s="71">
        <v>14.528604045681041</v>
      </c>
      <c r="BK301" s="71">
        <v>14.355759573962143</v>
      </c>
      <c r="BL301" s="71">
        <v>12.792853150480513</v>
      </c>
      <c r="BM301" s="71">
        <v>13.70904526741192</v>
      </c>
      <c r="BN301" s="71">
        <v>1.2649876890288416</v>
      </c>
      <c r="BO301" s="71">
        <v>12.125799410569504</v>
      </c>
      <c r="BP301" s="71">
        <v>18.790756286025314</v>
      </c>
      <c r="BQ301" s="71">
        <v>19.898185346900277</v>
      </c>
      <c r="BR301" s="72">
        <v>13.785582181886729</v>
      </c>
      <c r="BS301" s="72">
        <v>14.648681859052711</v>
      </c>
      <c r="BT301" s="71">
        <v>15.352032314918343</v>
      </c>
      <c r="BU301" s="71">
        <v>13.706244435920212</v>
      </c>
      <c r="BV301" s="71">
        <v>8.972734675230015</v>
      </c>
      <c r="BW301" s="71">
        <v>13.516251829301172</v>
      </c>
      <c r="BX301" s="75">
        <v>9403</v>
      </c>
      <c r="BY301" s="75">
        <v>9729</v>
      </c>
      <c r="BZ301" s="75">
        <v>9143</v>
      </c>
      <c r="CA301" s="75">
        <v>10014</v>
      </c>
      <c r="CB301" s="75">
        <v>10625</v>
      </c>
      <c r="CC301" s="75">
        <v>11969</v>
      </c>
      <c r="CD301" s="75">
        <v>7950</v>
      </c>
      <c r="CE301" s="75">
        <v>8130</v>
      </c>
      <c r="CF301" s="75">
        <v>13683</v>
      </c>
      <c r="CG301" s="75">
        <v>8650</v>
      </c>
      <c r="CH301" s="75">
        <v>9065</v>
      </c>
      <c r="CI301" s="75">
        <v>8981</v>
      </c>
      <c r="CJ301" s="75">
        <v>4730</v>
      </c>
      <c r="CK301" s="75">
        <v>61189</v>
      </c>
      <c r="CL301" s="73">
        <v>1142364.5500000005</v>
      </c>
      <c r="CM301" s="73">
        <v>1045855.5099999998</v>
      </c>
      <c r="CN301" s="73">
        <v>1114335.4600000004</v>
      </c>
      <c r="CO301" s="73">
        <v>1282666.6700000004</v>
      </c>
      <c r="CP301" s="73">
        <v>1088710.0100000002</v>
      </c>
      <c r="CQ301" s="73">
        <v>1032834.4100000003</v>
      </c>
      <c r="CR301" s="73">
        <v>988287.23000000045</v>
      </c>
      <c r="CS301" s="73">
        <v>1105629</v>
      </c>
      <c r="CT301" s="73">
        <v>1173833.6500000004</v>
      </c>
      <c r="CU301" s="73">
        <v>1146777.3500000006</v>
      </c>
      <c r="CV301" s="73">
        <v>1219335.6800000002</v>
      </c>
      <c r="CW301" s="73">
        <v>1182919.29</v>
      </c>
      <c r="CX301" s="73">
        <v>1124112.4400000002</v>
      </c>
      <c r="CY301" s="77"/>
      <c r="CZ301" s="4">
        <v>807</v>
      </c>
      <c r="DA301" s="76" t="str">
        <f t="shared" si="14"/>
        <v>L807</v>
      </c>
      <c r="DB301" s="71">
        <v>1.6938667115708028</v>
      </c>
      <c r="DC301" s="71">
        <v>1.4998190864502523</v>
      </c>
      <c r="DD301" s="71">
        <v>0.9170053232008174</v>
      </c>
      <c r="DE301" s="71">
        <v>1.1215901648962492</v>
      </c>
      <c r="DF301" s="71">
        <v>0.96400887756817266</v>
      </c>
      <c r="DG301" s="71">
        <v>0.88553869125611684</v>
      </c>
      <c r="DH301" s="71">
        <v>0.66021700124811944</v>
      </c>
      <c r="DI301" s="71">
        <v>0.39154173778384627</v>
      </c>
      <c r="DJ301" s="71">
        <v>0.14617646146540073</v>
      </c>
      <c r="DK301" s="71">
        <v>0.36341673195473723</v>
      </c>
      <c r="DL301" s="71">
        <v>0.13838685636300077</v>
      </c>
      <c r="DM301" s="71">
        <v>0.22183391970739241</v>
      </c>
      <c r="DN301" s="72">
        <v>0.16360617324048296</v>
      </c>
      <c r="DO301" s="71">
        <v>0.27512370897614902</v>
      </c>
      <c r="DQ301" s="71"/>
      <c r="DR301" s="71"/>
      <c r="DS301" s="71"/>
      <c r="DT301" s="71"/>
      <c r="DU301" s="71"/>
      <c r="DV301" s="71"/>
      <c r="DW301" s="71"/>
      <c r="DX301" s="71"/>
      <c r="DY301" s="71"/>
      <c r="DZ301" s="71"/>
      <c r="EA301" s="71"/>
      <c r="EB301" s="71"/>
      <c r="EC301" s="71"/>
      <c r="ED301" s="71"/>
    </row>
    <row r="302" spans="1:134">
      <c r="A302" s="4">
        <v>806</v>
      </c>
      <c r="B302" s="46" t="s">
        <v>2752</v>
      </c>
      <c r="C302" s="65" t="str">
        <f t="shared" si="13"/>
        <v>L806</v>
      </c>
      <c r="D302" s="69">
        <v>126666.44999999997</v>
      </c>
      <c r="E302" s="68">
        <v>1412627.7499999998</v>
      </c>
      <c r="F302" s="69">
        <v>36869.239999999991</v>
      </c>
      <c r="G302" s="69">
        <v>1105.6600000003818</v>
      </c>
      <c r="H302" s="70">
        <v>79.467405866963176</v>
      </c>
      <c r="I302" s="70">
        <v>7.8331044751855927E-2</v>
      </c>
      <c r="J302" s="69">
        <v>167475.76999999996</v>
      </c>
      <c r="K302" s="69">
        <v>176875.06999999995</v>
      </c>
      <c r="L302" s="69">
        <v>171527.08999999997</v>
      </c>
      <c r="M302" s="69">
        <v>190982.45999999996</v>
      </c>
      <c r="N302" s="69">
        <v>315104.27999999991</v>
      </c>
      <c r="O302" s="69">
        <v>265442.25000000006</v>
      </c>
      <c r="P302" s="69">
        <v>149827.12999999995</v>
      </c>
      <c r="Q302" s="69">
        <v>157335.76999999999</v>
      </c>
      <c r="R302" s="69">
        <v>394256.75</v>
      </c>
      <c r="S302" s="69">
        <v>182596.13999999998</v>
      </c>
      <c r="T302" s="69">
        <v>193424.02</v>
      </c>
      <c r="U302" s="69">
        <v>208521.4899999999</v>
      </c>
      <c r="V302" s="69">
        <v>126666.44999999997</v>
      </c>
      <c r="W302" s="70">
        <v>79.047815653987712</v>
      </c>
      <c r="X302" s="70">
        <v>83.046108552214676</v>
      </c>
      <c r="Y302" s="70">
        <v>85.660636594227512</v>
      </c>
      <c r="Z302" s="71">
        <v>77.566980100975158</v>
      </c>
      <c r="AA302" s="71">
        <v>121.4065539992931</v>
      </c>
      <c r="AB302" s="71">
        <v>107.35145242303345</v>
      </c>
      <c r="AC302" s="71">
        <v>68.42556356961434</v>
      </c>
      <c r="AD302" s="71">
        <v>68.784742551599948</v>
      </c>
      <c r="AE302" s="71">
        <v>76.251940266786448</v>
      </c>
      <c r="AF302" s="71">
        <v>80.383436215814712</v>
      </c>
      <c r="AG302" s="71">
        <v>83.734489987574833</v>
      </c>
      <c r="AH302" s="71">
        <v>86.322503611251577</v>
      </c>
      <c r="AI302" s="71">
        <v>111.93588657288625</v>
      </c>
      <c r="AJ302" s="71">
        <v>-12.867470874925202</v>
      </c>
      <c r="AK302" s="71">
        <v>-21.290369291423584</v>
      </c>
      <c r="AL302" s="71">
        <v>-18.909704923327642</v>
      </c>
      <c r="AM302" s="71">
        <v>-26.073714372531718</v>
      </c>
      <c r="AN302" s="71">
        <v>-7.0553280229836641</v>
      </c>
      <c r="AO302" s="71">
        <v>-15.290116127892428</v>
      </c>
      <c r="AP302" s="71">
        <v>-30.417785968849099</v>
      </c>
      <c r="AQ302" s="71">
        <v>-9.1798734787479361</v>
      </c>
      <c r="AR302" s="71">
        <v>69.62452935645878</v>
      </c>
      <c r="AS302" s="71">
        <v>-45.959372960393061</v>
      </c>
      <c r="AT302" s="71">
        <v>10.589113493621149</v>
      </c>
      <c r="AU302" s="71">
        <v>10.949372288139326</v>
      </c>
      <c r="AV302" s="72">
        <v>41.058335776801982</v>
      </c>
      <c r="AW302" s="73">
        <v>-24732.320000000036</v>
      </c>
      <c r="AX302" s="73">
        <v>-47843.390000000014</v>
      </c>
      <c r="AY302" s="73">
        <v>-39998.95000000007</v>
      </c>
      <c r="AZ302" s="73">
        <v>-67359.28999999995</v>
      </c>
      <c r="BA302" s="73">
        <v>-23911.23000000004</v>
      </c>
      <c r="BB302" s="73">
        <v>-42389.939999999828</v>
      </c>
      <c r="BC302" s="73">
        <v>-65496.760000000097</v>
      </c>
      <c r="BD302" s="73">
        <v>-15903.110000000015</v>
      </c>
      <c r="BE302" s="73">
        <v>161827.66000000003</v>
      </c>
      <c r="BF302" s="73">
        <v>-155290.65000000017</v>
      </c>
      <c r="BG302" s="73">
        <v>18520.709999999963</v>
      </c>
      <c r="BH302" s="73">
        <v>20578.569999999861</v>
      </c>
      <c r="BI302" s="73">
        <v>36869.239999999991</v>
      </c>
      <c r="BJ302" s="71">
        <v>12.290129800158949</v>
      </c>
      <c r="BK302" s="71">
        <v>12.778518827519333</v>
      </c>
      <c r="BL302" s="71">
        <v>11.569946208806018</v>
      </c>
      <c r="BM302" s="71">
        <v>11.521385797005951</v>
      </c>
      <c r="BN302" s="71">
        <v>0.39655087548426682</v>
      </c>
      <c r="BO302" s="71">
        <v>3.3532930443102282</v>
      </c>
      <c r="BP302" s="71">
        <v>16.494690100002792</v>
      </c>
      <c r="BQ302" s="71">
        <v>17.028196786480148</v>
      </c>
      <c r="BR302" s="72">
        <v>13.754589741859569</v>
      </c>
      <c r="BS302" s="72">
        <v>6.5941034011107043</v>
      </c>
      <c r="BT302" s="71">
        <v>15.435092990032619</v>
      </c>
      <c r="BU302" s="71">
        <v>16.158662590183496</v>
      </c>
      <c r="BV302" s="71">
        <v>11.849640942752702</v>
      </c>
      <c r="BW302" s="71">
        <v>12.429340223122063</v>
      </c>
      <c r="BX302" s="75">
        <v>4871</v>
      </c>
      <c r="BY302" s="75">
        <v>5343</v>
      </c>
      <c r="BZ302" s="75">
        <v>4769</v>
      </c>
      <c r="CA302" s="75">
        <v>5190</v>
      </c>
      <c r="CB302" s="75">
        <v>6244</v>
      </c>
      <c r="CC302" s="75">
        <v>6045</v>
      </c>
      <c r="CD302" s="75">
        <v>4559</v>
      </c>
      <c r="CE302" s="75">
        <v>4675</v>
      </c>
      <c r="CF302" s="75">
        <v>7199</v>
      </c>
      <c r="CG302" s="75">
        <v>4970</v>
      </c>
      <c r="CH302" s="75">
        <v>5291</v>
      </c>
      <c r="CI302" s="75">
        <v>5770</v>
      </c>
      <c r="CJ302" s="75">
        <v>3180</v>
      </c>
      <c r="CK302" s="75">
        <v>35644</v>
      </c>
      <c r="CL302" s="73">
        <v>521645.98000000004</v>
      </c>
      <c r="CM302" s="73">
        <v>559168.53</v>
      </c>
      <c r="CN302" s="73">
        <v>498793.51</v>
      </c>
      <c r="CO302" s="73">
        <v>599957.79999999993</v>
      </c>
      <c r="CP302" s="73">
        <v>568445.7300000001</v>
      </c>
      <c r="CQ302" s="73">
        <v>550374.1</v>
      </c>
      <c r="CR302" s="73">
        <v>543475.12</v>
      </c>
      <c r="CS302" s="73">
        <v>749879.23</v>
      </c>
      <c r="CT302" s="73">
        <v>759603.82000000018</v>
      </c>
      <c r="CU302" s="73">
        <v>729131.20999999985</v>
      </c>
      <c r="CV302" s="73">
        <v>703687.88000000012</v>
      </c>
      <c r="CW302" s="73">
        <v>731385.59999999986</v>
      </c>
      <c r="CX302" s="73">
        <v>725123.03999999992</v>
      </c>
      <c r="CY302" s="77"/>
      <c r="CZ302" s="4">
        <v>806</v>
      </c>
      <c r="DA302" s="76" t="str">
        <f t="shared" si="14"/>
        <v>L806</v>
      </c>
      <c r="DB302" s="71">
        <v>0.32705404245967062</v>
      </c>
      <c r="DC302" s="71">
        <v>0.56917244952589396</v>
      </c>
      <c r="DD302" s="71">
        <v>0.4017383441124508</v>
      </c>
      <c r="DE302" s="71">
        <v>0.79257882441895966</v>
      </c>
      <c r="DF302" s="71">
        <v>1.5173409526646198</v>
      </c>
      <c r="DG302" s="71">
        <v>0.48086039661253022</v>
      </c>
      <c r="DH302" s="71">
        <v>0.16551217471523003</v>
      </c>
      <c r="DI302" s="71">
        <v>0.2091260633810976</v>
      </c>
      <c r="DJ302" s="71">
        <v>0.25186830353386208</v>
      </c>
      <c r="DK302" s="71">
        <v>0.18911764243498927</v>
      </c>
      <c r="DL302" s="71">
        <v>0.13137636432330704</v>
      </c>
      <c r="DM302" s="71">
        <v>0.129905736208587</v>
      </c>
      <c r="DN302" s="71">
        <v>0.13648619800294329</v>
      </c>
      <c r="DO302" s="71">
        <v>0.18441575078134551</v>
      </c>
      <c r="DQ302" s="71"/>
      <c r="DR302" s="71"/>
      <c r="DS302" s="71"/>
      <c r="DT302" s="71"/>
      <c r="DU302" s="71"/>
      <c r="DV302" s="71"/>
      <c r="DW302" s="71"/>
      <c r="DX302" s="71"/>
      <c r="DY302" s="71"/>
      <c r="DZ302" s="71"/>
      <c r="EA302" s="71"/>
      <c r="EB302" s="71"/>
      <c r="EC302" s="71"/>
      <c r="ED302" s="71"/>
    </row>
    <row r="303" spans="1:134">
      <c r="A303" s="4">
        <v>936</v>
      </c>
      <c r="B303" s="46" t="s">
        <v>2760</v>
      </c>
      <c r="C303" s="65" t="str">
        <f t="shared" si="13"/>
        <v>L936</v>
      </c>
      <c r="D303" s="69">
        <v>156780.64000000001</v>
      </c>
      <c r="E303" s="68">
        <v>1925043.2500000002</v>
      </c>
      <c r="F303" s="69">
        <v>-93076.139999999956</v>
      </c>
      <c r="G303" s="69">
        <v>129372.93000000087</v>
      </c>
      <c r="H303" s="70">
        <v>85.199902383198989</v>
      </c>
      <c r="I303" s="70">
        <v>7.2047150615042188</v>
      </c>
      <c r="J303" s="69">
        <v>366425.99000000005</v>
      </c>
      <c r="K303" s="69">
        <v>284191.55999999994</v>
      </c>
      <c r="L303" s="69">
        <v>238426.06999999998</v>
      </c>
      <c r="M303" s="69">
        <v>238513.97999999992</v>
      </c>
      <c r="N303" s="69">
        <v>471667.75</v>
      </c>
      <c r="O303" s="69">
        <v>303287.97999999986</v>
      </c>
      <c r="P303" s="69">
        <v>194246.63</v>
      </c>
      <c r="Q303" s="69">
        <v>206784.47</v>
      </c>
      <c r="R303" s="69">
        <v>610510.49999999988</v>
      </c>
      <c r="S303" s="69">
        <v>234592.72</v>
      </c>
      <c r="T303" s="69">
        <v>262745.4499999999</v>
      </c>
      <c r="U303" s="69">
        <v>259382.83999999997</v>
      </c>
      <c r="V303" s="69">
        <v>156780.64000000001</v>
      </c>
      <c r="W303" s="70">
        <v>149.12900714776242</v>
      </c>
      <c r="X303" s="70">
        <v>121.52640431116306</v>
      </c>
      <c r="Y303" s="70">
        <v>91.311470947223512</v>
      </c>
      <c r="Z303" s="71">
        <v>81.866986472659548</v>
      </c>
      <c r="AA303" s="71">
        <v>55.458107392868591</v>
      </c>
      <c r="AB303" s="71">
        <v>91.89596927638128</v>
      </c>
      <c r="AC303" s="71">
        <v>75.247857280574607</v>
      </c>
      <c r="AD303" s="71">
        <v>85.777107764559872</v>
      </c>
      <c r="AE303" s="71">
        <v>95.752339905405776</v>
      </c>
      <c r="AF303" s="71">
        <v>79.992260218819439</v>
      </c>
      <c r="AG303" s="71">
        <v>101.23995020041016</v>
      </c>
      <c r="AH303" s="71">
        <v>91.356026060745151</v>
      </c>
      <c r="AI303" s="71">
        <v>54.834993946997571</v>
      </c>
      <c r="AJ303" s="71">
        <v>50.711439980218117</v>
      </c>
      <c r="AK303" s="71">
        <v>2.2224364408989672</v>
      </c>
      <c r="AL303" s="71">
        <v>-2.0829291547247442</v>
      </c>
      <c r="AM303" s="71">
        <v>-23.011334714120245</v>
      </c>
      <c r="AN303" s="71">
        <v>-44.714502085766625</v>
      </c>
      <c r="AO303" s="71">
        <v>-8.7751744101004832</v>
      </c>
      <c r="AP303" s="71">
        <v>-22.866900228818253</v>
      </c>
      <c r="AQ303" s="71">
        <v>10.641516981297251</v>
      </c>
      <c r="AR303" s="71">
        <v>136.87258604117756</v>
      </c>
      <c r="AS303" s="71">
        <v>-45.862181097639329</v>
      </c>
      <c r="AT303" s="71">
        <v>32.80212741825359</v>
      </c>
      <c r="AU303" s="71">
        <v>18.887892896280988</v>
      </c>
      <c r="AV303" s="72">
        <v>-37.251796809356129</v>
      </c>
      <c r="AW303" s="73">
        <v>123295.15000000002</v>
      </c>
      <c r="AX303" s="73">
        <v>6178.6599999999162</v>
      </c>
      <c r="AY303" s="73">
        <v>-5071.8899999999849</v>
      </c>
      <c r="AZ303" s="73">
        <v>-71290.040000000095</v>
      </c>
      <c r="BA303" s="73">
        <v>-381448.93999999948</v>
      </c>
      <c r="BB303" s="73">
        <v>-23323.710000000021</v>
      </c>
      <c r="BC303" s="73">
        <v>-57586.409999999945</v>
      </c>
      <c r="BD303" s="73">
        <v>19888.560000000027</v>
      </c>
      <c r="BE303" s="73">
        <v>352772.56999999983</v>
      </c>
      <c r="BF303" s="73">
        <v>-198732.30999999991</v>
      </c>
      <c r="BG303" s="73">
        <v>64898.129999999859</v>
      </c>
      <c r="BH303" s="73">
        <v>41208.530000000057</v>
      </c>
      <c r="BI303" s="73">
        <v>-93076.139999999956</v>
      </c>
      <c r="BJ303" s="71">
        <v>8.1892349343536193</v>
      </c>
      <c r="BK303" s="71">
        <v>4.8580837590819224</v>
      </c>
      <c r="BL303" s="71">
        <v>9.5558839731299834</v>
      </c>
      <c r="BM303" s="71">
        <v>8.9802462983392566</v>
      </c>
      <c r="BN303" s="71">
        <v>-7.8301231772697912</v>
      </c>
      <c r="BO303" s="71">
        <v>10.822966820227499</v>
      </c>
      <c r="BP303" s="71">
        <v>18.303791991939534</v>
      </c>
      <c r="BQ303" s="71">
        <v>16.754517679066584</v>
      </c>
      <c r="BR303" s="72">
        <v>11.110621028981168</v>
      </c>
      <c r="BS303" s="72">
        <v>9.3269732117177941</v>
      </c>
      <c r="BT303" s="71">
        <v>12.478258763415203</v>
      </c>
      <c r="BU303" s="71">
        <v>10.94910071255428</v>
      </c>
      <c r="BV303" s="71">
        <v>4.849974384354419</v>
      </c>
      <c r="BW303" s="71">
        <v>10.335351004341799</v>
      </c>
      <c r="BX303" s="75">
        <v>7202</v>
      </c>
      <c r="BY303" s="75">
        <v>7370</v>
      </c>
      <c r="BZ303" s="75">
        <v>6595</v>
      </c>
      <c r="CA303" s="75">
        <v>6650</v>
      </c>
      <c r="CB303" s="75">
        <v>7875</v>
      </c>
      <c r="CC303" s="75">
        <v>7288</v>
      </c>
      <c r="CD303" s="75">
        <v>5699</v>
      </c>
      <c r="CE303" s="75">
        <v>5979</v>
      </c>
      <c r="CF303" s="75">
        <v>9357</v>
      </c>
      <c r="CG303" s="75">
        <v>6476</v>
      </c>
      <c r="CH303" s="75">
        <v>6991</v>
      </c>
      <c r="CI303" s="75">
        <v>6939</v>
      </c>
      <c r="CJ303" s="75">
        <v>3703</v>
      </c>
      <c r="CK303" s="75">
        <v>45144</v>
      </c>
      <c r="CL303" s="73">
        <v>473907.87000000011</v>
      </c>
      <c r="CM303" s="73">
        <v>507012.06999999995</v>
      </c>
      <c r="CN303" s="73">
        <v>443984.27000000008</v>
      </c>
      <c r="CO303" s="73">
        <v>519700.59</v>
      </c>
      <c r="CP303" s="73">
        <v>623946.12</v>
      </c>
      <c r="CQ303" s="73">
        <v>547686.97000000009</v>
      </c>
      <c r="CR303" s="73">
        <v>513398.43000000005</v>
      </c>
      <c r="CS303" s="73">
        <v>796955.35999999975</v>
      </c>
      <c r="CT303" s="73">
        <v>685181.15000000014</v>
      </c>
      <c r="CU303" s="73">
        <v>633846.92000000016</v>
      </c>
      <c r="CV303" s="73">
        <v>583529.92999999993</v>
      </c>
      <c r="CW303" s="73">
        <v>630351.72000000009</v>
      </c>
      <c r="CX303" s="73">
        <v>598464.23</v>
      </c>
      <c r="CY303" s="77"/>
      <c r="CZ303" s="4">
        <v>936</v>
      </c>
      <c r="DA303" s="76" t="str">
        <f t="shared" si="14"/>
        <v>L936</v>
      </c>
      <c r="DB303" s="71">
        <v>3.1059027438228588</v>
      </c>
      <c r="DC303" s="71">
        <v>3.7576188599166995</v>
      </c>
      <c r="DD303" s="71">
        <v>1.3044902485205969</v>
      </c>
      <c r="DE303" s="71">
        <v>0.56476422764994672</v>
      </c>
      <c r="DF303" s="71">
        <v>0.89784049201074523</v>
      </c>
      <c r="DG303" s="71">
        <v>0.62731943404233137</v>
      </c>
      <c r="DH303" s="71">
        <v>0.21626901276808361</v>
      </c>
      <c r="DI303" s="71">
        <v>0.23669809049979637</v>
      </c>
      <c r="DJ303" s="71">
        <v>0.34785236401481406</v>
      </c>
      <c r="DK303" s="71">
        <v>0.18000800547870147</v>
      </c>
      <c r="DL303" s="71">
        <v>0.23510472552972736</v>
      </c>
      <c r="DM303" s="71">
        <v>0.30377639054643579</v>
      </c>
      <c r="DN303" s="71">
        <v>0.64810842193842322</v>
      </c>
      <c r="DO303" s="71">
        <v>0.30399427620110209</v>
      </c>
      <c r="DQ303" s="71"/>
      <c r="DR303" s="71"/>
      <c r="DS303" s="71"/>
      <c r="DT303" s="71"/>
      <c r="DU303" s="71"/>
      <c r="DV303" s="71"/>
      <c r="DW303" s="71"/>
      <c r="DX303" s="71"/>
      <c r="DY303" s="71"/>
      <c r="DZ303" s="71"/>
      <c r="EA303" s="71"/>
      <c r="EB303" s="71"/>
      <c r="EC303" s="71"/>
      <c r="ED303" s="71"/>
    </row>
    <row r="304" spans="1:134">
      <c r="A304" s="4">
        <v>387</v>
      </c>
      <c r="B304" s="46" t="s">
        <v>2768</v>
      </c>
      <c r="C304" s="65" t="str">
        <f t="shared" si="13"/>
        <v>L387</v>
      </c>
      <c r="D304" s="69">
        <v>498353.75999999995</v>
      </c>
      <c r="E304" s="68">
        <v>5792547.3200000012</v>
      </c>
      <c r="F304" s="69">
        <v>105397.77999999997</v>
      </c>
      <c r="G304" s="69">
        <v>881733.1800000025</v>
      </c>
      <c r="H304" s="70">
        <v>95.604524121958292</v>
      </c>
      <c r="I304" s="70">
        <v>17.954928752404431</v>
      </c>
      <c r="J304" s="69">
        <v>790027.63999999978</v>
      </c>
      <c r="K304" s="69">
        <v>751636.53</v>
      </c>
      <c r="L304" s="69">
        <v>743202.72</v>
      </c>
      <c r="M304" s="69">
        <v>1007539.22</v>
      </c>
      <c r="N304" s="69">
        <v>1278312.96</v>
      </c>
      <c r="O304" s="69">
        <v>1615025.51</v>
      </c>
      <c r="P304" s="69">
        <v>727695.99</v>
      </c>
      <c r="Q304" s="69">
        <v>739589.81</v>
      </c>
      <c r="R304" s="69">
        <v>1501765</v>
      </c>
      <c r="S304" s="69">
        <v>699771.81000000017</v>
      </c>
      <c r="T304" s="69">
        <v>804720.18</v>
      </c>
      <c r="U304" s="69">
        <v>820650.77</v>
      </c>
      <c r="V304" s="69">
        <v>498353.75999999995</v>
      </c>
      <c r="W304" s="70">
        <v>103.94298811313129</v>
      </c>
      <c r="X304" s="70">
        <v>100.48112680165946</v>
      </c>
      <c r="Y304" s="70">
        <v>97.786922160679097</v>
      </c>
      <c r="Z304" s="71">
        <v>119.31833463417622</v>
      </c>
      <c r="AA304" s="71">
        <v>84.21815900557155</v>
      </c>
      <c r="AB304" s="71">
        <v>94.241116417599642</v>
      </c>
      <c r="AC304" s="71">
        <v>95.250384916034022</v>
      </c>
      <c r="AD304" s="71">
        <v>90.681408619583308</v>
      </c>
      <c r="AE304" s="71">
        <v>98.366023152516448</v>
      </c>
      <c r="AF304" s="71">
        <v>89.001785861359195</v>
      </c>
      <c r="AG304" s="71">
        <v>97.356247013140901</v>
      </c>
      <c r="AH304" s="71">
        <v>97.617174906534601</v>
      </c>
      <c r="AI304" s="71">
        <v>99.854832186329176</v>
      </c>
      <c r="AJ304" s="71">
        <v>-3.2587307502171203</v>
      </c>
      <c r="AK304" s="71">
        <v>3.2013604123142025</v>
      </c>
      <c r="AL304" s="71">
        <v>4.8093391548559516</v>
      </c>
      <c r="AM304" s="71">
        <v>2.1961135544808608</v>
      </c>
      <c r="AN304" s="71">
        <v>-15.13070084798861</v>
      </c>
      <c r="AO304" s="71">
        <v>0.45551221260669017</v>
      </c>
      <c r="AP304" s="71">
        <v>-2.7978764271155421</v>
      </c>
      <c r="AQ304" s="71">
        <v>14.364112393452121</v>
      </c>
      <c r="AR304" s="71">
        <v>98.682531334240792</v>
      </c>
      <c r="AS304" s="71">
        <v>-34.964347539545813</v>
      </c>
      <c r="AT304" s="71">
        <v>26.698149535460658</v>
      </c>
      <c r="AU304" s="71">
        <v>25.189348616777618</v>
      </c>
      <c r="AV304" s="72">
        <v>26.821777849009941</v>
      </c>
      <c r="AW304" s="73">
        <v>-26612.0900000002</v>
      </c>
      <c r="AX304" s="73">
        <v>23316.160000000033</v>
      </c>
      <c r="AY304" s="73">
        <v>34103.010000000009</v>
      </c>
      <c r="AZ304" s="73">
        <v>21651.219999999856</v>
      </c>
      <c r="BA304" s="73">
        <v>-221993.96999999997</v>
      </c>
      <c r="BB304" s="73">
        <v>19474.229999999749</v>
      </c>
      <c r="BC304" s="73">
        <v>-20946.079999999842</v>
      </c>
      <c r="BD304" s="73">
        <v>92892.350000000093</v>
      </c>
      <c r="BE304" s="73">
        <v>745903.38000000024</v>
      </c>
      <c r="BF304" s="73">
        <v>-376210.02999999968</v>
      </c>
      <c r="BG304" s="73">
        <v>169572.64</v>
      </c>
      <c r="BH304" s="73">
        <v>165123.14000000013</v>
      </c>
      <c r="BI304" s="73">
        <v>105397.77999999997</v>
      </c>
      <c r="BJ304" s="71">
        <v>20.488214766843537</v>
      </c>
      <c r="BK304" s="71">
        <v>15.80293043286499</v>
      </c>
      <c r="BL304" s="71">
        <v>14.802910272954417</v>
      </c>
      <c r="BM304" s="71">
        <v>17.180014825769604</v>
      </c>
      <c r="BN304" s="71">
        <v>5.9014935116379004</v>
      </c>
      <c r="BO304" s="71">
        <v>14.326235638235651</v>
      </c>
      <c r="BP304" s="71">
        <v>23.300553413151587</v>
      </c>
      <c r="BQ304" s="71">
        <v>22.101668280179272</v>
      </c>
      <c r="BR304" s="72">
        <v>11.382736427432205</v>
      </c>
      <c r="BS304" s="72">
        <v>19.270538779323136</v>
      </c>
      <c r="BT304" s="71">
        <v>20.02979820502344</v>
      </c>
      <c r="BU304" s="71">
        <v>20.013500179904277</v>
      </c>
      <c r="BV304" s="71">
        <v>17.046244395508069</v>
      </c>
      <c r="BW304" s="71">
        <v>16.611660112142381</v>
      </c>
      <c r="BX304" s="75">
        <v>16467</v>
      </c>
      <c r="BY304" s="75">
        <v>15067</v>
      </c>
      <c r="BZ304" s="75">
        <v>15011</v>
      </c>
      <c r="CA304" s="75">
        <v>17289</v>
      </c>
      <c r="CB304" s="75">
        <v>18802</v>
      </c>
      <c r="CC304" s="75">
        <v>23311</v>
      </c>
      <c r="CD304" s="75">
        <v>12756</v>
      </c>
      <c r="CE304" s="75">
        <v>13291</v>
      </c>
      <c r="CF304" s="75">
        <v>21620</v>
      </c>
      <c r="CG304" s="75">
        <v>14448</v>
      </c>
      <c r="CH304" s="75">
        <v>15884</v>
      </c>
      <c r="CI304" s="75">
        <v>16581</v>
      </c>
      <c r="CJ304" s="75">
        <v>9309</v>
      </c>
      <c r="CK304" s="75">
        <v>103889</v>
      </c>
      <c r="CL304" s="73">
        <v>1369862.12</v>
      </c>
      <c r="CM304" s="73">
        <v>1365371.7699999998</v>
      </c>
      <c r="CN304" s="73">
        <v>1532874.5699999998</v>
      </c>
      <c r="CO304" s="73">
        <v>1660566.6700000006</v>
      </c>
      <c r="CP304" s="73">
        <v>1750134.05</v>
      </c>
      <c r="CQ304" s="73">
        <v>1199953.2599999998</v>
      </c>
      <c r="CR304" s="73">
        <v>1609851.8399999996</v>
      </c>
      <c r="CS304" s="73">
        <v>1941807.79</v>
      </c>
      <c r="CT304" s="73">
        <v>1356878.4699999995</v>
      </c>
      <c r="CU304" s="73">
        <v>1404219.9700000002</v>
      </c>
      <c r="CV304" s="73">
        <v>1331932.5199999998</v>
      </c>
      <c r="CW304" s="73">
        <v>1396556.7</v>
      </c>
      <c r="CX304" s="73">
        <v>1448460.2000000004</v>
      </c>
      <c r="CY304" s="77"/>
      <c r="CZ304" s="4">
        <v>387</v>
      </c>
      <c r="DA304" s="76" t="str">
        <f t="shared" si="14"/>
        <v>L387</v>
      </c>
      <c r="DB304" s="71">
        <v>2.1861777931542474</v>
      </c>
      <c r="DC304" s="71">
        <v>1.8500979516862293</v>
      </c>
      <c r="DD304" s="71">
        <v>0.70195457486780177</v>
      </c>
      <c r="DE304" s="71">
        <v>0.85113451428122044</v>
      </c>
      <c r="DF304" s="71">
        <v>1.5380210850683347</v>
      </c>
      <c r="DG304" s="71">
        <v>0.67979978267080077</v>
      </c>
      <c r="DH304" s="71">
        <v>0.46994537590499036</v>
      </c>
      <c r="DI304" s="71">
        <v>0.55940697636527181</v>
      </c>
      <c r="DJ304" s="71">
        <v>0.59662039412654255</v>
      </c>
      <c r="DK304" s="71">
        <v>0.4691653346782011</v>
      </c>
      <c r="DL304" s="71">
        <v>0.6039766065177361</v>
      </c>
      <c r="DM304" s="71">
        <v>0.29691600926003953</v>
      </c>
      <c r="DN304" s="72">
        <v>1.0963793479383972</v>
      </c>
      <c r="DO304" s="71">
        <v>0.56262369232260345</v>
      </c>
      <c r="DQ304" s="71"/>
      <c r="DR304" s="71"/>
      <c r="DS304" s="71"/>
      <c r="DT304" s="71"/>
      <c r="DU304" s="71"/>
      <c r="DV304" s="71"/>
      <c r="DW304" s="71"/>
      <c r="DX304" s="71"/>
      <c r="DY304" s="71"/>
      <c r="DZ304" s="71"/>
      <c r="EA304" s="71"/>
      <c r="EB304" s="71"/>
      <c r="EC304" s="71"/>
      <c r="ED304" s="71"/>
    </row>
    <row r="305" spans="1:134">
      <c r="A305" s="4">
        <v>555</v>
      </c>
      <c r="B305" s="46" t="s">
        <v>2777</v>
      </c>
      <c r="C305" s="65" t="str">
        <f t="shared" si="13"/>
        <v>L555</v>
      </c>
      <c r="D305" s="69">
        <v>254003.13999999998</v>
      </c>
      <c r="E305" s="68">
        <v>3203933.6900000023</v>
      </c>
      <c r="F305" s="69">
        <v>-259.36999999999534</v>
      </c>
      <c r="G305" s="69">
        <v>466200.92000000272</v>
      </c>
      <c r="H305" s="70">
        <v>95.993717468259248</v>
      </c>
      <c r="I305" s="70">
        <v>17.028722638988715</v>
      </c>
      <c r="J305" s="69">
        <v>473224.23999999993</v>
      </c>
      <c r="K305" s="69">
        <v>404859.31999999995</v>
      </c>
      <c r="L305" s="69">
        <v>409266.51000000007</v>
      </c>
      <c r="M305" s="69">
        <v>472864.82999999996</v>
      </c>
      <c r="N305" s="69">
        <v>665984.67999999993</v>
      </c>
      <c r="O305" s="69">
        <v>673669.07000000018</v>
      </c>
      <c r="P305" s="69">
        <v>350297.92999999993</v>
      </c>
      <c r="Q305" s="69">
        <v>339642.18999999989</v>
      </c>
      <c r="R305" s="69">
        <v>1001661.3100000002</v>
      </c>
      <c r="S305" s="69">
        <v>368128.66999999993</v>
      </c>
      <c r="T305" s="69">
        <v>456221.81000000006</v>
      </c>
      <c r="U305" s="69">
        <v>433978.63999999984</v>
      </c>
      <c r="V305" s="69">
        <v>254003.13999999998</v>
      </c>
      <c r="W305" s="70">
        <v>115.89127238097387</v>
      </c>
      <c r="X305" s="70">
        <v>103.57501881166591</v>
      </c>
      <c r="Y305" s="70">
        <v>105.56750682278424</v>
      </c>
      <c r="Z305" s="71">
        <v>99.168920255228116</v>
      </c>
      <c r="AA305" s="71">
        <v>107.66574681952714</v>
      </c>
      <c r="AB305" s="71">
        <v>115.33659654041715</v>
      </c>
      <c r="AC305" s="71">
        <v>88.610704048101852</v>
      </c>
      <c r="AD305" s="71">
        <v>98.07323006717688</v>
      </c>
      <c r="AE305" s="71">
        <v>106.87804554042748</v>
      </c>
      <c r="AF305" s="71">
        <v>97.786038057821727</v>
      </c>
      <c r="AG305" s="71">
        <v>93.798764236304351</v>
      </c>
      <c r="AH305" s="71">
        <v>89.077897132777323</v>
      </c>
      <c r="AI305" s="71">
        <v>82.261618573200209</v>
      </c>
      <c r="AJ305" s="71">
        <v>12.220435556139053</v>
      </c>
      <c r="AK305" s="71">
        <v>-2.8998681929331971</v>
      </c>
      <c r="AL305" s="71">
        <v>-11.46010108522928</v>
      </c>
      <c r="AM305" s="71">
        <v>-12.180846772576038</v>
      </c>
      <c r="AN305" s="71">
        <v>-10.644140421804259</v>
      </c>
      <c r="AO305" s="71">
        <v>15.620479264685216</v>
      </c>
      <c r="AP305" s="71">
        <v>-10.808679540541055</v>
      </c>
      <c r="AQ305" s="71">
        <v>24.411195323657854</v>
      </c>
      <c r="AR305" s="71">
        <v>164.23362995981162</v>
      </c>
      <c r="AS305" s="71">
        <v>-45.286779283397948</v>
      </c>
      <c r="AT305" s="71">
        <v>19.810256622771828</v>
      </c>
      <c r="AU305" s="71">
        <v>12.715895653292296</v>
      </c>
      <c r="AV305" s="72">
        <v>-0.10200874678693017</v>
      </c>
      <c r="AW305" s="73">
        <v>51532.560000000056</v>
      </c>
      <c r="AX305" s="73">
        <v>-12091.010000000068</v>
      </c>
      <c r="AY305" s="73">
        <v>-52973.130000000063</v>
      </c>
      <c r="AZ305" s="73">
        <v>-65588.130000000237</v>
      </c>
      <c r="BA305" s="73">
        <v>-79332.62</v>
      </c>
      <c r="BB305" s="73">
        <v>105446.45000000007</v>
      </c>
      <c r="BC305" s="73">
        <v>-42450.969999999914</v>
      </c>
      <c r="BD305" s="73">
        <v>66642.489999999816</v>
      </c>
      <c r="BE305" s="73">
        <v>622579.62000000034</v>
      </c>
      <c r="BF305" s="73">
        <v>-304704.45000000007</v>
      </c>
      <c r="BG305" s="73">
        <v>75434.87</v>
      </c>
      <c r="BH305" s="73">
        <v>48958.729999999923</v>
      </c>
      <c r="BI305" s="73">
        <v>-259.36999999999534</v>
      </c>
      <c r="BJ305" s="71">
        <v>8.74477769539177</v>
      </c>
      <c r="BK305" s="71">
        <v>8.3680400081096167</v>
      </c>
      <c r="BL305" s="71">
        <v>6.7399475774764692</v>
      </c>
      <c r="BM305" s="71">
        <v>7.1704110924339624</v>
      </c>
      <c r="BN305" s="71">
        <v>-0.72606937093605195</v>
      </c>
      <c r="BO305" s="71">
        <v>8.4868752433571846</v>
      </c>
      <c r="BP305" s="71">
        <v>15.526872059752931</v>
      </c>
      <c r="BQ305" s="71">
        <v>17.254411780966997</v>
      </c>
      <c r="BR305" s="72">
        <v>9.2037696746938646</v>
      </c>
      <c r="BS305" s="72">
        <v>9.8342880335503846</v>
      </c>
      <c r="BT305" s="71">
        <v>12.076744375793682</v>
      </c>
      <c r="BU305" s="71">
        <v>10.746225299720763</v>
      </c>
      <c r="BV305" s="71">
        <v>7.6382530951231242</v>
      </c>
      <c r="BW305" s="71">
        <v>9.7701149262272029</v>
      </c>
      <c r="BX305" s="75">
        <v>11003</v>
      </c>
      <c r="BY305" s="75">
        <v>10676</v>
      </c>
      <c r="BZ305" s="75">
        <v>9699</v>
      </c>
      <c r="CA305" s="75">
        <v>10723</v>
      </c>
      <c r="CB305" s="75">
        <v>12838</v>
      </c>
      <c r="CC305" s="75">
        <v>14481</v>
      </c>
      <c r="CD305" s="75">
        <v>8602</v>
      </c>
      <c r="CE305" s="75">
        <v>8777</v>
      </c>
      <c r="CF305" s="75">
        <v>17680</v>
      </c>
      <c r="CG305" s="75">
        <v>9203</v>
      </c>
      <c r="CH305" s="75">
        <v>10337</v>
      </c>
      <c r="CI305" s="75">
        <v>10586</v>
      </c>
      <c r="CJ305" s="75">
        <v>5893</v>
      </c>
      <c r="CK305" s="75">
        <v>71078</v>
      </c>
      <c r="CL305" s="73">
        <v>648865.64000000013</v>
      </c>
      <c r="CM305" s="73">
        <v>629366.54999999993</v>
      </c>
      <c r="CN305" s="73">
        <v>605100.4</v>
      </c>
      <c r="CO305" s="73">
        <v>675429.16000000015</v>
      </c>
      <c r="CP305" s="73">
        <v>644124.75000000012</v>
      </c>
      <c r="CQ305" s="73">
        <v>544271.77999999991</v>
      </c>
      <c r="CR305" s="73">
        <v>485812.9599999999</v>
      </c>
      <c r="CS305" s="73">
        <v>863118.43</v>
      </c>
      <c r="CT305" s="73">
        <v>742851.93000000028</v>
      </c>
      <c r="CU305" s="73">
        <v>749865.25000000023</v>
      </c>
      <c r="CV305" s="73">
        <v>758422.46</v>
      </c>
      <c r="CW305" s="73">
        <v>801495.71000000031</v>
      </c>
      <c r="CX305" s="73">
        <v>830511.88000000012</v>
      </c>
      <c r="CY305" s="77"/>
      <c r="CZ305" s="4">
        <v>555</v>
      </c>
      <c r="DA305" s="76" t="str">
        <f t="shared" si="14"/>
        <v>L555</v>
      </c>
      <c r="DB305" s="71">
        <v>3.4471340723652135</v>
      </c>
      <c r="DC305" s="71">
        <v>2.3923394723600451</v>
      </c>
      <c r="DD305" s="71">
        <v>0.2715533157123674</v>
      </c>
      <c r="DE305" s="71">
        <v>0.47835987279866105</v>
      </c>
      <c r="DF305" s="71">
        <v>0.3667358460844633</v>
      </c>
      <c r="DG305" s="71">
        <v>0.12720704420284443</v>
      </c>
      <c r="DH305" s="71">
        <v>0.23984345138461347</v>
      </c>
      <c r="DI305" s="71">
        <v>0.27198634830514939</v>
      </c>
      <c r="DJ305" s="71">
        <v>0.14072398407840397</v>
      </c>
      <c r="DK305" s="71">
        <v>0.14248421676458498</v>
      </c>
      <c r="DL305" s="71">
        <v>6.4820461286426725E-2</v>
      </c>
      <c r="DM305" s="71">
        <v>0.24346102735514191</v>
      </c>
      <c r="DN305" s="72">
        <v>0.21772582446445454</v>
      </c>
      <c r="DO305" s="71">
        <v>0.17555479172601968</v>
      </c>
      <c r="DQ305" s="71"/>
      <c r="DR305" s="71"/>
      <c r="DS305" s="71"/>
      <c r="DT305" s="71"/>
      <c r="DU305" s="71"/>
      <c r="DV305" s="71"/>
      <c r="DW305" s="71"/>
      <c r="DX305" s="71"/>
      <c r="DY305" s="71"/>
      <c r="DZ305" s="71"/>
      <c r="EA305" s="71"/>
      <c r="EB305" s="71"/>
      <c r="EC305" s="71"/>
      <c r="ED305" s="71"/>
    </row>
    <row r="306" spans="1:134">
      <c r="A306" s="4">
        <v>294</v>
      </c>
      <c r="B306" s="46" t="s">
        <v>2786</v>
      </c>
      <c r="C306" s="65" t="str">
        <f t="shared" si="13"/>
        <v>L294</v>
      </c>
      <c r="D306" s="69">
        <v>560823.03</v>
      </c>
      <c r="E306" s="68">
        <v>5908327.3599999994</v>
      </c>
      <c r="F306" s="69">
        <v>192791.83999999997</v>
      </c>
      <c r="G306" s="69">
        <v>1386441.2999999998</v>
      </c>
      <c r="H306" s="70">
        <v>105.66059403162069</v>
      </c>
      <c r="I306" s="70">
        <v>30.660686306633743</v>
      </c>
      <c r="J306" s="69">
        <v>910871.16999999993</v>
      </c>
      <c r="K306" s="69">
        <v>650657.98000000021</v>
      </c>
      <c r="L306" s="69">
        <v>720557.17</v>
      </c>
      <c r="M306" s="69">
        <v>851406.57999999984</v>
      </c>
      <c r="N306" s="69">
        <v>1104259.83</v>
      </c>
      <c r="O306" s="69">
        <v>1402429.3100000003</v>
      </c>
      <c r="P306" s="69">
        <v>761546.47</v>
      </c>
      <c r="Q306" s="69">
        <v>707662.61999999988</v>
      </c>
      <c r="R306" s="69">
        <v>1537663.62</v>
      </c>
      <c r="S306" s="69">
        <v>620449.51</v>
      </c>
      <c r="T306" s="69">
        <v>752138.3</v>
      </c>
      <c r="U306" s="69">
        <v>968043.80999999994</v>
      </c>
      <c r="V306" s="69">
        <v>560823.03</v>
      </c>
      <c r="W306" s="70">
        <v>137.32406521587416</v>
      </c>
      <c r="X306" s="70">
        <v>101.71794062149182</v>
      </c>
      <c r="Y306" s="70">
        <v>102.83530637935098</v>
      </c>
      <c r="Z306" s="71">
        <v>101.3765960181836</v>
      </c>
      <c r="AA306" s="71">
        <v>97.38213703680178</v>
      </c>
      <c r="AB306" s="71">
        <v>88.950341581232578</v>
      </c>
      <c r="AC306" s="71">
        <v>96.214506429763958</v>
      </c>
      <c r="AD306" s="71">
        <v>95.037999231874579</v>
      </c>
      <c r="AE306" s="71">
        <v>116.0735401436781</v>
      </c>
      <c r="AF306" s="71">
        <v>95.267048672914072</v>
      </c>
      <c r="AG306" s="71">
        <v>94.670737473105405</v>
      </c>
      <c r="AH306" s="71">
        <v>125.77040876857693</v>
      </c>
      <c r="AI306" s="71">
        <v>108.79129642982774</v>
      </c>
      <c r="AJ306" s="71">
        <v>44.692489578761062</v>
      </c>
      <c r="AK306" s="71">
        <v>19.527169433310611</v>
      </c>
      <c r="AL306" s="71">
        <v>8.9761056064521902</v>
      </c>
      <c r="AM306" s="71">
        <v>5.7735040786588643</v>
      </c>
      <c r="AN306" s="71">
        <v>5.3204057139585981</v>
      </c>
      <c r="AO306" s="71">
        <v>2.9407979980929033</v>
      </c>
      <c r="AP306" s="71">
        <v>0.95797772895527267</v>
      </c>
      <c r="AQ306" s="71">
        <v>19.460847099628765</v>
      </c>
      <c r="AR306" s="71">
        <v>143.2332197021197</v>
      </c>
      <c r="AS306" s="71">
        <v>-36.514530039292438</v>
      </c>
      <c r="AT306" s="71">
        <v>24.863911741165445</v>
      </c>
      <c r="AU306" s="71">
        <v>62.613989263393321</v>
      </c>
      <c r="AV306" s="72">
        <v>52.384647072983114</v>
      </c>
      <c r="AW306" s="73">
        <v>281349.08999999973</v>
      </c>
      <c r="AX306" s="73">
        <v>106298.08000000031</v>
      </c>
      <c r="AY306" s="73">
        <v>59350.600000000093</v>
      </c>
      <c r="AZ306" s="73">
        <v>46472.879999999888</v>
      </c>
      <c r="BA306" s="73">
        <v>55829.509999999776</v>
      </c>
      <c r="BB306" s="73">
        <v>51960.530000000261</v>
      </c>
      <c r="BC306" s="73">
        <v>7226.2199999999721</v>
      </c>
      <c r="BD306" s="73">
        <v>115282.23999999999</v>
      </c>
      <c r="BE306" s="73">
        <v>905486.97000000009</v>
      </c>
      <c r="BF306" s="73">
        <v>-356859.95999999961</v>
      </c>
      <c r="BG306" s="73">
        <v>149771.8600000001</v>
      </c>
      <c r="BH306" s="73">
        <v>372742.13</v>
      </c>
      <c r="BI306" s="73">
        <v>192791.83999999997</v>
      </c>
      <c r="BJ306" s="71">
        <v>23.157113874139721</v>
      </c>
      <c r="BK306" s="71">
        <v>17.492019153020419</v>
      </c>
      <c r="BL306" s="71">
        <v>15.165770480234965</v>
      </c>
      <c r="BM306" s="71">
        <v>18.795104741503327</v>
      </c>
      <c r="BN306" s="71">
        <v>6.5965156488147265</v>
      </c>
      <c r="BO306" s="71">
        <v>16.052374988074721</v>
      </c>
      <c r="BP306" s="71">
        <v>25.385457192084626</v>
      </c>
      <c r="BQ306" s="71">
        <v>25.293850978655247</v>
      </c>
      <c r="BR306" s="72">
        <v>18.057611837206828</v>
      </c>
      <c r="BS306" s="72">
        <v>15.116397895147923</v>
      </c>
      <c r="BT306" s="71">
        <v>18.302421189056098</v>
      </c>
      <c r="BU306" s="71">
        <v>18.400760944386221</v>
      </c>
      <c r="BV306" s="71">
        <v>17.978764557632775</v>
      </c>
      <c r="BW306" s="71">
        <v>18.100670218567345</v>
      </c>
      <c r="BX306" s="75">
        <v>24355</v>
      </c>
      <c r="BY306" s="75">
        <v>17729</v>
      </c>
      <c r="BZ306" s="75">
        <v>16962</v>
      </c>
      <c r="CA306" s="75">
        <v>19857</v>
      </c>
      <c r="CB306" s="75">
        <v>22811</v>
      </c>
      <c r="CC306" s="75">
        <v>27723</v>
      </c>
      <c r="CD306" s="75">
        <v>19712</v>
      </c>
      <c r="CE306" s="75">
        <v>18844</v>
      </c>
      <c r="CF306" s="75">
        <v>27634</v>
      </c>
      <c r="CG306" s="75">
        <v>17249</v>
      </c>
      <c r="CH306" s="75">
        <v>18874</v>
      </c>
      <c r="CI306" s="75">
        <v>23441</v>
      </c>
      <c r="CJ306" s="75">
        <v>13928</v>
      </c>
      <c r="CK306" s="75">
        <v>139682</v>
      </c>
      <c r="CL306" s="73">
        <v>1051398.8400000001</v>
      </c>
      <c r="CM306" s="73">
        <v>1303904.1500000001</v>
      </c>
      <c r="CN306" s="73">
        <v>1466741.9</v>
      </c>
      <c r="CO306" s="73">
        <v>1865125.6800000004</v>
      </c>
      <c r="CP306" s="73">
        <v>2262064.8600000008</v>
      </c>
      <c r="CQ306" s="73">
        <v>1865667.6</v>
      </c>
      <c r="CR306" s="73">
        <v>1595963.85</v>
      </c>
      <c r="CS306" s="73">
        <v>2308033.8300000005</v>
      </c>
      <c r="CT306" s="73">
        <v>1762717.88</v>
      </c>
      <c r="CU306" s="73">
        <v>1703980.67</v>
      </c>
      <c r="CV306" s="73">
        <v>1857323.4699999995</v>
      </c>
      <c r="CW306" s="73">
        <v>1800472.1599999995</v>
      </c>
      <c r="CX306" s="73">
        <v>1920640.51</v>
      </c>
      <c r="CY306" s="77"/>
      <c r="CZ306" s="4">
        <v>294</v>
      </c>
      <c r="DA306" s="76" t="str">
        <f t="shared" si="14"/>
        <v>L294</v>
      </c>
      <c r="DB306" s="71">
        <v>2.170676450572071</v>
      </c>
      <c r="DC306" s="71">
        <v>1.0816808456296434</v>
      </c>
      <c r="DD306" s="71">
        <v>0.62360167037952974</v>
      </c>
      <c r="DE306" s="71">
        <v>0.64717577627228817</v>
      </c>
      <c r="DF306" s="71">
        <v>0.71002474954528583</v>
      </c>
      <c r="DG306" s="71">
        <v>0.4554130104472533</v>
      </c>
      <c r="DH306" s="71">
        <v>0.31441264203382041</v>
      </c>
      <c r="DI306" s="71">
        <v>0.3502446905444741</v>
      </c>
      <c r="DJ306" s="71">
        <v>0.29790299926262936</v>
      </c>
      <c r="DK306" s="71">
        <v>0.17459259897275256</v>
      </c>
      <c r="DL306" s="71">
        <v>0.20492456145387816</v>
      </c>
      <c r="DM306" s="71">
        <v>0.13440509028308278</v>
      </c>
      <c r="DN306" s="71">
        <v>0.21100608455431855</v>
      </c>
      <c r="DO306" s="71">
        <v>0.24642623585924778</v>
      </c>
      <c r="DQ306" s="71"/>
      <c r="DR306" s="71"/>
      <c r="DS306" s="71"/>
      <c r="DT306" s="71"/>
      <c r="DU306" s="71"/>
      <c r="DV306" s="71"/>
      <c r="DW306" s="71"/>
      <c r="DX306" s="71"/>
      <c r="DY306" s="71"/>
      <c r="DZ306" s="71"/>
      <c r="EA306" s="71"/>
      <c r="EB306" s="71"/>
      <c r="EC306" s="71"/>
      <c r="ED306" s="71"/>
    </row>
    <row r="307" spans="1:134">
      <c r="A307" s="4">
        <v>323</v>
      </c>
      <c r="B307" s="46" t="s">
        <v>2794</v>
      </c>
      <c r="C307" s="65" t="str">
        <f t="shared" si="13"/>
        <v>L323</v>
      </c>
      <c r="D307" s="69">
        <v>1017683.4600000002</v>
      </c>
      <c r="E307" s="68">
        <v>9423105.4699999988</v>
      </c>
      <c r="F307" s="69">
        <v>354079.50000000023</v>
      </c>
      <c r="G307" s="69">
        <v>1867431.3599999985</v>
      </c>
      <c r="H307" s="70">
        <v>99.986891634968899</v>
      </c>
      <c r="I307" s="70">
        <v>24.715615480668184</v>
      </c>
      <c r="J307" s="69">
        <v>1435019.27</v>
      </c>
      <c r="K307" s="69">
        <v>1112793.3500000001</v>
      </c>
      <c r="L307" s="69">
        <v>1126758.55</v>
      </c>
      <c r="M307" s="69">
        <v>1373333.6700000004</v>
      </c>
      <c r="N307" s="69">
        <v>1832763.4799999997</v>
      </c>
      <c r="O307" s="69">
        <v>2056232.8900000004</v>
      </c>
      <c r="P307" s="69">
        <v>1171004.9000000001</v>
      </c>
      <c r="Q307" s="69">
        <v>1075030.7200000002</v>
      </c>
      <c r="R307" s="69">
        <v>2423640.9700000002</v>
      </c>
      <c r="S307" s="69">
        <v>1022983.1599999999</v>
      </c>
      <c r="T307" s="69">
        <v>1279149.5199999996</v>
      </c>
      <c r="U307" s="69">
        <v>1433612.7400000002</v>
      </c>
      <c r="V307" s="69">
        <v>1017683.4600000002</v>
      </c>
      <c r="W307" s="70">
        <v>120.75435635349838</v>
      </c>
      <c r="X307" s="70">
        <v>94.509742364172325</v>
      </c>
      <c r="Y307" s="70">
        <v>94.239492613838564</v>
      </c>
      <c r="Z307" s="71">
        <v>96.587126601322453</v>
      </c>
      <c r="AA307" s="71">
        <v>103.50584864200351</v>
      </c>
      <c r="AB307" s="71">
        <v>91.652204188798208</v>
      </c>
      <c r="AC307" s="71">
        <v>94.210191831840291</v>
      </c>
      <c r="AD307" s="71">
        <v>98.227375834994064</v>
      </c>
      <c r="AE307" s="71">
        <v>109.41262104117354</v>
      </c>
      <c r="AF307" s="71">
        <v>86.335068318962954</v>
      </c>
      <c r="AG307" s="71">
        <v>92.347525419325549</v>
      </c>
      <c r="AH307" s="71">
        <v>101.45606380912595</v>
      </c>
      <c r="AI307" s="71">
        <v>114.51156822269598</v>
      </c>
      <c r="AJ307" s="71">
        <v>9.5333435400245961</v>
      </c>
      <c r="AK307" s="71">
        <v>-3.6620149980474026</v>
      </c>
      <c r="AL307" s="71">
        <v>-13.845873513214125</v>
      </c>
      <c r="AM307" s="71">
        <v>-1.6750479598927615</v>
      </c>
      <c r="AN307" s="71">
        <v>-7.5544747297507042</v>
      </c>
      <c r="AO307" s="71">
        <v>-16.028125333708012</v>
      </c>
      <c r="AP307" s="71">
        <v>-5.0956439828483084</v>
      </c>
      <c r="AQ307" s="71">
        <v>24.062193935773244</v>
      </c>
      <c r="AR307" s="71">
        <v>153.76578615915736</v>
      </c>
      <c r="AS307" s="71">
        <v>-38.92963255539965</v>
      </c>
      <c r="AT307" s="71">
        <v>20.58643558155935</v>
      </c>
      <c r="AU307" s="71">
        <v>30.241727806874152</v>
      </c>
      <c r="AV307" s="72">
        <v>53.357050491380463</v>
      </c>
      <c r="AW307" s="73">
        <v>124898.33000000007</v>
      </c>
      <c r="AX307" s="73">
        <v>-42299.680000000168</v>
      </c>
      <c r="AY307" s="73">
        <v>-181081.93999999948</v>
      </c>
      <c r="AZ307" s="73">
        <v>-23395.889999999665</v>
      </c>
      <c r="BA307" s="73">
        <v>-149729.58000000007</v>
      </c>
      <c r="BB307" s="73">
        <v>-127527.71999999951</v>
      </c>
      <c r="BC307" s="73">
        <v>-62874.079999999609</v>
      </c>
      <c r="BD307" s="73">
        <v>208505.08000000031</v>
      </c>
      <c r="BE307" s="73">
        <v>1468570.9400000006</v>
      </c>
      <c r="BF307" s="73">
        <v>-652106.08999999985</v>
      </c>
      <c r="BG307" s="73">
        <v>218375.54999999981</v>
      </c>
      <c r="BH307" s="73">
        <v>332880.45999999996</v>
      </c>
      <c r="BI307" s="73">
        <v>354079.50000000023</v>
      </c>
      <c r="BJ307" s="71">
        <v>21.540294847970287</v>
      </c>
      <c r="BK307" s="71">
        <v>15.905259254389673</v>
      </c>
      <c r="BL307" s="71">
        <v>12.689056326169595</v>
      </c>
      <c r="BM307" s="71">
        <v>16.078262708248143</v>
      </c>
      <c r="BN307" s="71">
        <v>3.9507843242160323</v>
      </c>
      <c r="BO307" s="71">
        <v>14.434399748769401</v>
      </c>
      <c r="BP307" s="71">
        <v>23.53652976314272</v>
      </c>
      <c r="BQ307" s="71">
        <v>23.154550892566327</v>
      </c>
      <c r="BR307" s="72">
        <v>16.453626071041462</v>
      </c>
      <c r="BS307" s="72">
        <v>16.605199494660521</v>
      </c>
      <c r="BT307" s="71">
        <v>18.038375740335798</v>
      </c>
      <c r="BU307" s="71">
        <v>18.554660661410459</v>
      </c>
      <c r="BV307" s="71">
        <v>20.028634576608926</v>
      </c>
      <c r="BW307" s="71">
        <v>17.538015142132899</v>
      </c>
      <c r="BX307" s="75">
        <v>35965</v>
      </c>
      <c r="BY307" s="75">
        <v>27568</v>
      </c>
      <c r="BZ307" s="75">
        <v>27722</v>
      </c>
      <c r="CA307" s="75">
        <v>30945</v>
      </c>
      <c r="CB307" s="75">
        <v>36204</v>
      </c>
      <c r="CC307" s="75">
        <v>43919</v>
      </c>
      <c r="CD307" s="75">
        <v>29996</v>
      </c>
      <c r="CE307" s="75">
        <v>29010</v>
      </c>
      <c r="CF307" s="75">
        <v>41056</v>
      </c>
      <c r="CG307" s="75">
        <v>26903</v>
      </c>
      <c r="CH307" s="75">
        <v>31718</v>
      </c>
      <c r="CI307" s="75">
        <v>35946</v>
      </c>
      <c r="CJ307" s="75">
        <v>23931</v>
      </c>
      <c r="CK307" s="75">
        <v>218560</v>
      </c>
      <c r="CL307" s="73">
        <v>1664881.0999999999</v>
      </c>
      <c r="CM307" s="73">
        <v>1836491.3100000008</v>
      </c>
      <c r="CN307" s="73">
        <v>2228311.5399999996</v>
      </c>
      <c r="CO307" s="73">
        <v>2397628.46</v>
      </c>
      <c r="CP307" s="73">
        <v>2318429.91</v>
      </c>
      <c r="CQ307" s="73">
        <v>1805853.2000000002</v>
      </c>
      <c r="CR307" s="73">
        <v>1731830.1800000006</v>
      </c>
      <c r="CS307" s="73">
        <v>2374775.4900000002</v>
      </c>
      <c r="CT307" s="73">
        <v>1778748.7900000005</v>
      </c>
      <c r="CU307" s="73">
        <v>1910230.8999999994</v>
      </c>
      <c r="CV307" s="73">
        <v>2276355.9599999995</v>
      </c>
      <c r="CW307" s="73">
        <v>2105046.5300000003</v>
      </c>
      <c r="CX307" s="73">
        <v>2005588.46</v>
      </c>
      <c r="CY307" s="77"/>
      <c r="CZ307" s="4">
        <v>323</v>
      </c>
      <c r="DA307" s="76" t="str">
        <f t="shared" si="14"/>
        <v>L323</v>
      </c>
      <c r="DB307" s="71">
        <v>0.53464531889112588</v>
      </c>
      <c r="DC307" s="71">
        <v>1.5734771483458814</v>
      </c>
      <c r="DD307" s="71">
        <v>0.42471053409570186</v>
      </c>
      <c r="DE307" s="71">
        <v>0.2022054722822019</v>
      </c>
      <c r="DF307" s="71">
        <v>0.49192651695978401</v>
      </c>
      <c r="DG307" s="71">
        <v>0.2296679357289837</v>
      </c>
      <c r="DH307" s="71">
        <v>0.22430656768336393</v>
      </c>
      <c r="DI307" s="71">
        <v>0.25132219891688307</v>
      </c>
      <c r="DJ307" s="71">
        <v>0.11972105565353228</v>
      </c>
      <c r="DK307" s="71">
        <v>0.26746484572928392</v>
      </c>
      <c r="DL307" s="71">
        <v>0.13237890704452943</v>
      </c>
      <c r="DM307" s="71">
        <v>0.11701646982135146</v>
      </c>
      <c r="DN307" s="71">
        <v>4.119042384723149E-2</v>
      </c>
      <c r="DO307" s="71">
        <v>0.15643810165293556</v>
      </c>
      <c r="DQ307" s="71"/>
      <c r="DR307" s="71"/>
      <c r="DS307" s="71"/>
      <c r="DT307" s="71"/>
      <c r="DU307" s="71"/>
      <c r="DV307" s="71"/>
      <c r="DW307" s="71"/>
      <c r="DX307" s="71"/>
      <c r="DY307" s="71"/>
      <c r="DZ307" s="71"/>
      <c r="EA307" s="71"/>
      <c r="EB307" s="71"/>
      <c r="EC307" s="71"/>
      <c r="ED307" s="71"/>
    </row>
    <row r="308" spans="1:134">
      <c r="A308" s="4">
        <v>554</v>
      </c>
      <c r="B308" s="46" t="s">
        <v>2801</v>
      </c>
      <c r="C308" s="65" t="str">
        <f t="shared" si="13"/>
        <v>L554</v>
      </c>
      <c r="D308" s="69">
        <v>301367.74999999994</v>
      </c>
      <c r="E308" s="68">
        <v>4093215.2199999997</v>
      </c>
      <c r="F308" s="69">
        <v>17101.780000000028</v>
      </c>
      <c r="G308" s="69">
        <v>498515.83999999985</v>
      </c>
      <c r="H308" s="70">
        <v>91.61355705357775</v>
      </c>
      <c r="I308" s="70">
        <v>13.868081508390272</v>
      </c>
      <c r="J308" s="69">
        <v>506540.61999999994</v>
      </c>
      <c r="K308" s="69">
        <v>509539.64999999991</v>
      </c>
      <c r="L308" s="69">
        <v>448043.58999999991</v>
      </c>
      <c r="M308" s="69">
        <v>532581.72</v>
      </c>
      <c r="N308" s="69">
        <v>683084.14</v>
      </c>
      <c r="O308" s="69">
        <v>833263.97999999986</v>
      </c>
      <c r="P308" s="69">
        <v>466238.82</v>
      </c>
      <c r="Q308" s="69">
        <v>459199.13</v>
      </c>
      <c r="R308" s="69">
        <v>1227878.1100000003</v>
      </c>
      <c r="S308" s="69">
        <v>501976.24000000005</v>
      </c>
      <c r="T308" s="69">
        <v>594633.93000000005</v>
      </c>
      <c r="U308" s="69">
        <v>541921.23999999987</v>
      </c>
      <c r="V308" s="69">
        <v>301367.74999999994</v>
      </c>
      <c r="W308" s="70">
        <v>88.765841513236794</v>
      </c>
      <c r="X308" s="70">
        <v>98.11593759094211</v>
      </c>
      <c r="Y308" s="70">
        <v>88.367477831235149</v>
      </c>
      <c r="Z308" s="71">
        <v>99.492108233113129</v>
      </c>
      <c r="AA308" s="71">
        <v>117.53940129734374</v>
      </c>
      <c r="AB308" s="71">
        <v>111.03775346605475</v>
      </c>
      <c r="AC308" s="71">
        <v>89.966389815485599</v>
      </c>
      <c r="AD308" s="71">
        <v>90.581865452113036</v>
      </c>
      <c r="AE308" s="71">
        <v>93.585397464767937</v>
      </c>
      <c r="AF308" s="71">
        <v>80.560581825147551</v>
      </c>
      <c r="AG308" s="71">
        <v>98.811051989399743</v>
      </c>
      <c r="AH308" s="71">
        <v>94.856491673958615</v>
      </c>
      <c r="AI308" s="71">
        <v>90.096549351435712</v>
      </c>
      <c r="AJ308" s="71">
        <v>-15.89631433241675</v>
      </c>
      <c r="AK308" s="71">
        <v>-14.652067828688441</v>
      </c>
      <c r="AL308" s="71">
        <v>-15.090578641396114</v>
      </c>
      <c r="AM308" s="71">
        <v>-4.2748618633093871</v>
      </c>
      <c r="AN308" s="71">
        <v>-5.65274450881319</v>
      </c>
      <c r="AO308" s="71">
        <v>2.8011939320961243</v>
      </c>
      <c r="AP308" s="71">
        <v>-10.072527353748184</v>
      </c>
      <c r="AQ308" s="71">
        <v>14.729980779693674</v>
      </c>
      <c r="AR308" s="71">
        <v>129.3403395668486</v>
      </c>
      <c r="AS308" s="71">
        <v>-46.408773192314115</v>
      </c>
      <c r="AT308" s="71">
        <v>27.404825444887116</v>
      </c>
      <c r="AU308" s="71">
        <v>19.648059940467498</v>
      </c>
      <c r="AV308" s="72">
        <v>6.0161193406301994</v>
      </c>
      <c r="AW308" s="73">
        <v>-95740.499999999942</v>
      </c>
      <c r="AX308" s="73">
        <v>-87474.989999999991</v>
      </c>
      <c r="AY308" s="73">
        <v>-79628.820000000007</v>
      </c>
      <c r="AZ308" s="73">
        <v>-23783.859999999986</v>
      </c>
      <c r="BA308" s="73">
        <v>-40854.099999999744</v>
      </c>
      <c r="BB308" s="73">
        <v>54043.34999999986</v>
      </c>
      <c r="BC308" s="73">
        <v>-52222.120000000054</v>
      </c>
      <c r="BD308" s="73">
        <v>58955.770000000019</v>
      </c>
      <c r="BE308" s="73">
        <v>692482.50000000035</v>
      </c>
      <c r="BF308" s="73">
        <v>-434699.91</v>
      </c>
      <c r="BG308" s="73">
        <v>127905.97999999998</v>
      </c>
      <c r="BH308" s="73">
        <v>88991.839999999851</v>
      </c>
      <c r="BI308" s="73">
        <v>17101.780000000028</v>
      </c>
      <c r="BJ308" s="71">
        <v>17.071758776451777</v>
      </c>
      <c r="BK308" s="71">
        <v>13.884061485738226</v>
      </c>
      <c r="BL308" s="71">
        <v>15.485275274895251</v>
      </c>
      <c r="BM308" s="71">
        <v>12.357260476346438</v>
      </c>
      <c r="BN308" s="71">
        <v>6.424567840576902</v>
      </c>
      <c r="BO308" s="71">
        <v>14.335996357782214</v>
      </c>
      <c r="BP308" s="71">
        <v>17.959665090602815</v>
      </c>
      <c r="BQ308" s="71">
        <v>21.492214207659828</v>
      </c>
      <c r="BR308" s="72">
        <v>8.2608600681516737</v>
      </c>
      <c r="BS308" s="72">
        <v>13.888281526826468</v>
      </c>
      <c r="BT308" s="71">
        <v>13.723574128445954</v>
      </c>
      <c r="BU308" s="71">
        <v>14.047092826388031</v>
      </c>
      <c r="BV308" s="71">
        <v>12.419725393908731</v>
      </c>
      <c r="BW308" s="71">
        <v>11.777117432461621</v>
      </c>
      <c r="BX308" s="75">
        <v>14862</v>
      </c>
      <c r="BY308" s="75">
        <v>14903</v>
      </c>
      <c r="BZ308" s="75">
        <v>13318</v>
      </c>
      <c r="CA308" s="75">
        <v>14280</v>
      </c>
      <c r="CB308" s="75">
        <v>15960</v>
      </c>
      <c r="CC308" s="75">
        <v>18421</v>
      </c>
      <c r="CD308" s="75">
        <v>12269</v>
      </c>
      <c r="CE308" s="75">
        <v>12563</v>
      </c>
      <c r="CF308" s="75">
        <v>21876</v>
      </c>
      <c r="CG308" s="75">
        <v>14339</v>
      </c>
      <c r="CH308" s="75">
        <v>15962</v>
      </c>
      <c r="CI308" s="75">
        <v>15671</v>
      </c>
      <c r="CJ308" s="75">
        <v>8630</v>
      </c>
      <c r="CK308" s="75">
        <v>101310</v>
      </c>
      <c r="CL308" s="73">
        <v>822900.82999999984</v>
      </c>
      <c r="CM308" s="73">
        <v>837595.70999999961</v>
      </c>
      <c r="CN308" s="73">
        <v>928646.82000000007</v>
      </c>
      <c r="CO308" s="73">
        <v>986005.8600000001</v>
      </c>
      <c r="CP308" s="73">
        <v>1132155.6400000001</v>
      </c>
      <c r="CQ308" s="73">
        <v>974811.44000000018</v>
      </c>
      <c r="CR308" s="73">
        <v>967319.5900000002</v>
      </c>
      <c r="CS308" s="73">
        <v>1386114.4099999995</v>
      </c>
      <c r="CT308" s="73">
        <v>1022986.0900000002</v>
      </c>
      <c r="CU308" s="73">
        <v>1003355.1200000001</v>
      </c>
      <c r="CV308" s="73">
        <v>1055296.0999999999</v>
      </c>
      <c r="CW308" s="73">
        <v>957163.02000000014</v>
      </c>
      <c r="CX308" s="73">
        <v>949398.94999999972</v>
      </c>
      <c r="CY308" s="77"/>
      <c r="CZ308" s="4">
        <v>554</v>
      </c>
      <c r="DA308" s="76" t="str">
        <f t="shared" si="14"/>
        <v>L554</v>
      </c>
      <c r="DB308" s="71">
        <v>1.1726330138087229</v>
      </c>
      <c r="DC308" s="71">
        <v>1.8258710311604123</v>
      </c>
      <c r="DD308" s="71">
        <v>0.70134646121123123</v>
      </c>
      <c r="DE308" s="71">
        <v>0.50126557331992072</v>
      </c>
      <c r="DF308" s="71">
        <v>0.5884977527213503</v>
      </c>
      <c r="DG308" s="71">
        <v>0.36251953191277597</v>
      </c>
      <c r="DH308" s="71">
        <v>0.41369277910948243</v>
      </c>
      <c r="DI308" s="71">
        <v>0.36328994515891738</v>
      </c>
      <c r="DJ308" s="71">
        <v>0.22899952483961614</v>
      </c>
      <c r="DK308" s="71">
        <v>0.59911547130224507</v>
      </c>
      <c r="DL308" s="71">
        <v>0.408950423880859</v>
      </c>
      <c r="DM308" s="71">
        <v>0.42877128900860501</v>
      </c>
      <c r="DN308" s="71">
        <v>0.23147898645373982</v>
      </c>
      <c r="DO308" s="71">
        <v>0.36299670466506673</v>
      </c>
      <c r="DQ308" s="71"/>
      <c r="DR308" s="71"/>
      <c r="DS308" s="71"/>
      <c r="DT308" s="71"/>
      <c r="DU308" s="71"/>
      <c r="DV308" s="71"/>
      <c r="DW308" s="71"/>
      <c r="DX308" s="71"/>
      <c r="DY308" s="71"/>
      <c r="DZ308" s="71"/>
      <c r="EA308" s="71"/>
      <c r="EB308" s="71"/>
      <c r="EC308" s="71"/>
      <c r="ED308" s="71"/>
    </row>
    <row r="309" spans="1:134">
      <c r="A309" s="4">
        <v>542</v>
      </c>
      <c r="B309" s="46" t="s">
        <v>2809</v>
      </c>
      <c r="C309" s="65" t="str">
        <f t="shared" si="13"/>
        <v>L542</v>
      </c>
      <c r="D309" s="69">
        <v>300731.97999999992</v>
      </c>
      <c r="E309" s="68">
        <v>3333382.2100000004</v>
      </c>
      <c r="F309" s="69">
        <v>51388.729999999952</v>
      </c>
      <c r="G309" s="69">
        <v>376138.26000000024</v>
      </c>
      <c r="H309" s="70">
        <v>91.264235112853513</v>
      </c>
      <c r="I309" s="70">
        <v>12.719216485335959</v>
      </c>
      <c r="J309" s="69">
        <v>473278.07</v>
      </c>
      <c r="K309" s="69">
        <v>399161.71999999991</v>
      </c>
      <c r="L309" s="69">
        <v>404769.79999999993</v>
      </c>
      <c r="M309" s="69">
        <v>535576.49</v>
      </c>
      <c r="N309" s="69">
        <v>576177.51999999979</v>
      </c>
      <c r="O309" s="69">
        <v>666325.31999999983</v>
      </c>
      <c r="P309" s="69">
        <v>444507.70999999996</v>
      </c>
      <c r="Q309" s="69">
        <v>410188.53999999992</v>
      </c>
      <c r="R309" s="69">
        <v>846357.71</v>
      </c>
      <c r="S309" s="69">
        <v>406964.35999999993</v>
      </c>
      <c r="T309" s="69">
        <v>459147.88999999984</v>
      </c>
      <c r="U309" s="69">
        <v>465484.02</v>
      </c>
      <c r="V309" s="69">
        <v>300731.97999999992</v>
      </c>
      <c r="W309" s="70">
        <v>103.3499477874057</v>
      </c>
      <c r="X309" s="70">
        <v>85.069033427753482</v>
      </c>
      <c r="Y309" s="70">
        <v>79.662808461988149</v>
      </c>
      <c r="Z309" s="71">
        <v>92.81608032441288</v>
      </c>
      <c r="AA309" s="71">
        <v>104.50873098677889</v>
      </c>
      <c r="AB309" s="71">
        <v>94.831632066839475</v>
      </c>
      <c r="AC309" s="71">
        <v>89.352921866452519</v>
      </c>
      <c r="AD309" s="71">
        <v>83.157726150429681</v>
      </c>
      <c r="AE309" s="71">
        <v>100.90132971087723</v>
      </c>
      <c r="AF309" s="71">
        <v>93.225489469752446</v>
      </c>
      <c r="AG309" s="71">
        <v>86.034613697037983</v>
      </c>
      <c r="AH309" s="71">
        <v>86.770169342244458</v>
      </c>
      <c r="AI309" s="71">
        <v>95.095360907096193</v>
      </c>
      <c r="AJ309" s="71">
        <v>-0.78880017370414057</v>
      </c>
      <c r="AK309" s="71">
        <v>-15.678023424998777</v>
      </c>
      <c r="AL309" s="71">
        <v>-19.710104876185863</v>
      </c>
      <c r="AM309" s="71">
        <v>-6.6660284963771854</v>
      </c>
      <c r="AN309" s="71">
        <v>-12.893153766695676</v>
      </c>
      <c r="AO309" s="71">
        <v>-16.774489131502325</v>
      </c>
      <c r="AP309" s="71">
        <v>-6.6491354893837844</v>
      </c>
      <c r="AQ309" s="71">
        <v>6.7568262187932104</v>
      </c>
      <c r="AR309" s="71">
        <v>99.521489896503979</v>
      </c>
      <c r="AS309" s="71">
        <v>-32.973868323587972</v>
      </c>
      <c r="AT309" s="71">
        <v>14.424353143063096</v>
      </c>
      <c r="AU309" s="71">
        <v>12.199749309917763</v>
      </c>
      <c r="AV309" s="72">
        <v>20.609633507223467</v>
      </c>
      <c r="AW309" s="73">
        <v>-3762.9000000000233</v>
      </c>
      <c r="AX309" s="73">
        <v>-74216.320000000182</v>
      </c>
      <c r="AY309" s="73">
        <v>-99365.619999999879</v>
      </c>
      <c r="AZ309" s="73">
        <v>-38251.540000000037</v>
      </c>
      <c r="BA309" s="73">
        <v>-85283.140000000247</v>
      </c>
      <c r="BB309" s="73">
        <v>-119576.78000000026</v>
      </c>
      <c r="BC309" s="73">
        <v>-31661.110000000102</v>
      </c>
      <c r="BD309" s="73">
        <v>25961.54999999993</v>
      </c>
      <c r="BE309" s="73">
        <v>422163.94999999984</v>
      </c>
      <c r="BF309" s="73">
        <v>-200208.32000000024</v>
      </c>
      <c r="BG309" s="73">
        <v>57880.259999999893</v>
      </c>
      <c r="BH309" s="73">
        <v>50613.200000000128</v>
      </c>
      <c r="BI309" s="73">
        <v>51388.729999999952</v>
      </c>
      <c r="BJ309" s="71">
        <v>20.070210968619008</v>
      </c>
      <c r="BK309" s="71">
        <v>17.321342011367445</v>
      </c>
      <c r="BL309" s="71">
        <v>17.145409946065776</v>
      </c>
      <c r="BM309" s="71">
        <v>16.994421023434839</v>
      </c>
      <c r="BN309" s="71">
        <v>7.1976479378512099</v>
      </c>
      <c r="BO309" s="71">
        <v>18.281963037372908</v>
      </c>
      <c r="BP309" s="71">
        <v>24.952053441585047</v>
      </c>
      <c r="BQ309" s="71">
        <v>24.075473315669996</v>
      </c>
      <c r="BR309" s="72">
        <v>16.511400712074959</v>
      </c>
      <c r="BS309" s="72">
        <v>16.586363793319222</v>
      </c>
      <c r="BT309" s="71">
        <v>18.756078885123951</v>
      </c>
      <c r="BU309" s="71">
        <v>18.963660587477037</v>
      </c>
      <c r="BV309" s="71">
        <v>14.989280700748733</v>
      </c>
      <c r="BW309" s="71">
        <v>17.593062985923304</v>
      </c>
      <c r="BX309" s="75">
        <v>14957</v>
      </c>
      <c r="BY309" s="75">
        <v>12700</v>
      </c>
      <c r="BZ309" s="75">
        <v>11983</v>
      </c>
      <c r="CA309" s="75">
        <v>13357</v>
      </c>
      <c r="CB309" s="75">
        <v>14680</v>
      </c>
      <c r="CC309" s="75">
        <v>17293</v>
      </c>
      <c r="CD309" s="75">
        <v>13045</v>
      </c>
      <c r="CE309" s="75">
        <v>12144</v>
      </c>
      <c r="CF309" s="75">
        <v>16961</v>
      </c>
      <c r="CG309" s="75">
        <v>11848</v>
      </c>
      <c r="CH309" s="75">
        <v>12810</v>
      </c>
      <c r="CI309" s="75">
        <v>14067</v>
      </c>
      <c r="CJ309" s="75">
        <v>8698</v>
      </c>
      <c r="CK309" s="75">
        <v>89573</v>
      </c>
      <c r="CL309" s="73">
        <v>625652.24</v>
      </c>
      <c r="CM309" s="73">
        <v>684024.7</v>
      </c>
      <c r="CN309" s="73">
        <v>700305.24999999988</v>
      </c>
      <c r="CO309" s="73">
        <v>612272.4</v>
      </c>
      <c r="CP309" s="73">
        <v>666024.70000000019</v>
      </c>
      <c r="CQ309" s="73">
        <v>645084.38000000012</v>
      </c>
      <c r="CR309" s="73">
        <v>674627.24</v>
      </c>
      <c r="CS309" s="73">
        <v>1123740.2399999998</v>
      </c>
      <c r="CT309" s="73">
        <v>904870.16000000027</v>
      </c>
      <c r="CU309" s="73">
        <v>925674.7200000002</v>
      </c>
      <c r="CV309" s="73">
        <v>970430.41000000015</v>
      </c>
      <c r="CW309" s="73">
        <v>955213.23999999987</v>
      </c>
      <c r="CX309" s="73">
        <v>864310.35999999975</v>
      </c>
      <c r="CY309" s="77"/>
      <c r="CZ309" s="4">
        <v>542</v>
      </c>
      <c r="DA309" s="76" t="str">
        <f t="shared" si="14"/>
        <v>L542</v>
      </c>
      <c r="DB309" s="71">
        <v>2.5457584795307215</v>
      </c>
      <c r="DC309" s="71">
        <v>1.4691837787483482</v>
      </c>
      <c r="DD309" s="71">
        <v>1.4074118546912298</v>
      </c>
      <c r="DE309" s="71">
        <v>0.3583581115449691</v>
      </c>
      <c r="DF309" s="71">
        <v>1.3981570096431044</v>
      </c>
      <c r="DG309" s="71">
        <v>0.24336440103903062</v>
      </c>
      <c r="DH309" s="71">
        <v>0.43452137620652187</v>
      </c>
      <c r="DI309" s="71">
        <v>0.52472431524342877</v>
      </c>
      <c r="DJ309" s="71">
        <v>1.7883656423883783</v>
      </c>
      <c r="DK309" s="71">
        <v>0.39122774702711322</v>
      </c>
      <c r="DL309" s="71">
        <v>0.23070238461742718</v>
      </c>
      <c r="DM309" s="71">
        <v>0.25785511256937782</v>
      </c>
      <c r="DN309" s="71">
        <v>0.11264439164464995</v>
      </c>
      <c r="DO309" s="71">
        <v>0.70079643737208541</v>
      </c>
      <c r="DQ309" s="71"/>
      <c r="DR309" s="71"/>
      <c r="DS309" s="71"/>
      <c r="DT309" s="71"/>
      <c r="DU309" s="71"/>
      <c r="DV309" s="71"/>
      <c r="DW309" s="71"/>
      <c r="DX309" s="71"/>
      <c r="DY309" s="71"/>
      <c r="DZ309" s="71"/>
      <c r="EA309" s="71"/>
      <c r="EB309" s="71"/>
      <c r="EC309" s="71"/>
      <c r="ED309" s="71"/>
    </row>
    <row r="310" spans="1:134">
      <c r="A310" s="4">
        <v>892</v>
      </c>
      <c r="B310" s="46" t="s">
        <v>2817</v>
      </c>
      <c r="C310" s="65" t="str">
        <f t="shared" si="13"/>
        <v>L892</v>
      </c>
      <c r="D310" s="69">
        <v>163529.46999999997</v>
      </c>
      <c r="E310" s="68">
        <v>2248748.0299999989</v>
      </c>
      <c r="F310" s="69">
        <v>31112.209999999992</v>
      </c>
      <c r="G310" s="69">
        <v>331811.68999999808</v>
      </c>
      <c r="H310" s="70">
        <v>90.914881202962007</v>
      </c>
      <c r="I310" s="70">
        <v>17.309478832249493</v>
      </c>
      <c r="J310" s="69">
        <v>258515.58999999994</v>
      </c>
      <c r="K310" s="69">
        <v>268846.62999999995</v>
      </c>
      <c r="L310" s="69">
        <v>222818.1699999999</v>
      </c>
      <c r="M310" s="69">
        <v>284543.11999999994</v>
      </c>
      <c r="N310" s="69">
        <v>308825.91999999993</v>
      </c>
      <c r="O310" s="69">
        <v>449010.41</v>
      </c>
      <c r="P310" s="69">
        <v>231780.52999999991</v>
      </c>
      <c r="Q310" s="69">
        <v>234063.66999999995</v>
      </c>
      <c r="R310" s="69">
        <v>890623.44</v>
      </c>
      <c r="S310" s="69">
        <v>205129.34</v>
      </c>
      <c r="T310" s="69">
        <v>251872.56999999992</v>
      </c>
      <c r="U310" s="69">
        <v>271749.00999999995</v>
      </c>
      <c r="V310" s="69">
        <v>163529.46999999997</v>
      </c>
      <c r="W310" s="70">
        <v>87.683039602124097</v>
      </c>
      <c r="X310" s="70">
        <v>101.90937385428694</v>
      </c>
      <c r="Y310" s="70">
        <v>93.263717952194682</v>
      </c>
      <c r="Z310" s="71">
        <v>95.426646452876952</v>
      </c>
      <c r="AA310" s="71">
        <v>101.95088162614381</v>
      </c>
      <c r="AB310" s="71">
        <v>109.12234430228955</v>
      </c>
      <c r="AC310" s="71">
        <v>98.899972656426087</v>
      </c>
      <c r="AD310" s="71">
        <v>110.98386473726629</v>
      </c>
      <c r="AE310" s="71">
        <v>95.171438515118155</v>
      </c>
      <c r="AF310" s="71">
        <v>61.551243660637333</v>
      </c>
      <c r="AG310" s="71">
        <v>91.085333545269322</v>
      </c>
      <c r="AH310" s="71">
        <v>87.369139159940204</v>
      </c>
      <c r="AI310" s="71">
        <v>95.311789461362295</v>
      </c>
      <c r="AJ310" s="71">
        <v>-13.026329295564842</v>
      </c>
      <c r="AK310" s="71">
        <v>-5.3263529732757604</v>
      </c>
      <c r="AL310" s="71">
        <v>-15.14195064596734</v>
      </c>
      <c r="AM310" s="71">
        <v>-12.468152618380657</v>
      </c>
      <c r="AN310" s="71">
        <v>-10.38660090345822</v>
      </c>
      <c r="AO310" s="71">
        <v>4.1483289254560907</v>
      </c>
      <c r="AP310" s="71">
        <v>1.4504740910140423</v>
      </c>
      <c r="AQ310" s="71">
        <v>40.791388461266173</v>
      </c>
      <c r="AR310" s="71">
        <v>206.91913507046738</v>
      </c>
      <c r="AS310" s="71">
        <v>-68.285212421346102</v>
      </c>
      <c r="AT310" s="71">
        <v>19.814346978275577</v>
      </c>
      <c r="AU310" s="71">
        <v>12.011095548347516</v>
      </c>
      <c r="AV310" s="72">
        <v>23.495585092154904</v>
      </c>
      <c r="AW310" s="73">
        <v>-38718.720000000001</v>
      </c>
      <c r="AX310" s="73">
        <v>-15125.350000000093</v>
      </c>
      <c r="AY310" s="73">
        <v>-39759.360000000073</v>
      </c>
      <c r="AZ310" s="73">
        <v>-40530.700000000128</v>
      </c>
      <c r="BA310" s="73">
        <v>-35779.360000000044</v>
      </c>
      <c r="BB310" s="73">
        <v>22503.200000000012</v>
      </c>
      <c r="BC310" s="73">
        <v>3313.8499999998894</v>
      </c>
      <c r="BD310" s="73">
        <v>67815.099999999919</v>
      </c>
      <c r="BE310" s="73">
        <v>600441.64999999991</v>
      </c>
      <c r="BF310" s="73">
        <v>-441664.65000000014</v>
      </c>
      <c r="BG310" s="73">
        <v>41653.529999999941</v>
      </c>
      <c r="BH310" s="73">
        <v>29139.999999999971</v>
      </c>
      <c r="BI310" s="73">
        <v>31112.209999999992</v>
      </c>
      <c r="BJ310" s="71">
        <v>9.6399407752367896</v>
      </c>
      <c r="BK310" s="71">
        <v>6.6304526929189862</v>
      </c>
      <c r="BL310" s="71">
        <v>8.7646965913175041</v>
      </c>
      <c r="BM310" s="71">
        <v>7.8441288911396363</v>
      </c>
      <c r="BN310" s="71">
        <v>-0.2849910000477367</v>
      </c>
      <c r="BO310" s="71">
        <v>2.966471741848614</v>
      </c>
      <c r="BP310" s="71">
        <v>12.521820932033705</v>
      </c>
      <c r="BQ310" s="71">
        <v>14.499688727443532</v>
      </c>
      <c r="BR310" s="72">
        <v>3.5646804260669676</v>
      </c>
      <c r="BS310" s="72">
        <v>6.5109087914327048</v>
      </c>
      <c r="BT310" s="71">
        <v>10.681056978980378</v>
      </c>
      <c r="BU310" s="71">
        <v>10.995475566104631</v>
      </c>
      <c r="BV310" s="71">
        <v>6.1857748153198742</v>
      </c>
      <c r="BW310" s="71">
        <v>5.9364464541409223</v>
      </c>
      <c r="BX310" s="75">
        <v>11188</v>
      </c>
      <c r="BY310" s="75">
        <v>11234</v>
      </c>
      <c r="BZ310" s="75">
        <v>9352</v>
      </c>
      <c r="CA310" s="75">
        <v>10291</v>
      </c>
      <c r="CB310" s="75">
        <v>11267</v>
      </c>
      <c r="CC310" s="75">
        <v>14480</v>
      </c>
      <c r="CD310" s="75">
        <v>9267</v>
      </c>
      <c r="CE310" s="75">
        <v>9342</v>
      </c>
      <c r="CF310" s="75">
        <v>17536</v>
      </c>
      <c r="CG310" s="75">
        <v>9046</v>
      </c>
      <c r="CH310" s="75">
        <v>10668</v>
      </c>
      <c r="CI310" s="75">
        <v>10990</v>
      </c>
      <c r="CJ310" s="75">
        <v>6597</v>
      </c>
      <c r="CK310" s="75">
        <v>73446</v>
      </c>
      <c r="CL310" s="73">
        <v>591939.91999999981</v>
      </c>
      <c r="CM310" s="73">
        <v>635060.56999999995</v>
      </c>
      <c r="CN310" s="73">
        <v>686100.63</v>
      </c>
      <c r="CO310" s="73">
        <v>723282.14999999991</v>
      </c>
      <c r="CP310" s="73">
        <v>800349.4099999998</v>
      </c>
      <c r="CQ310" s="73">
        <v>576288.77000000014</v>
      </c>
      <c r="CR310" s="73">
        <v>648751.70000000007</v>
      </c>
      <c r="CS310" s="73">
        <v>981021.57</v>
      </c>
      <c r="CT310" s="73">
        <v>692473.69000000006</v>
      </c>
      <c r="CU310" s="73">
        <v>648133.88</v>
      </c>
      <c r="CV310" s="73">
        <v>647985.76999999979</v>
      </c>
      <c r="CW310" s="73">
        <v>570533.85000000009</v>
      </c>
      <c r="CX310" s="73">
        <v>572806.97000000009</v>
      </c>
      <c r="CY310" s="77"/>
      <c r="CZ310" s="4">
        <v>892</v>
      </c>
      <c r="DA310" s="76" t="str">
        <f t="shared" si="14"/>
        <v>L892</v>
      </c>
      <c r="DB310" s="71">
        <v>1.1880182552968541</v>
      </c>
      <c r="DC310" s="71">
        <v>0.63070559071117782</v>
      </c>
      <c r="DD310" s="71">
        <v>0.28925615310381952</v>
      </c>
      <c r="DE310" s="71">
        <v>0.33274401410425686</v>
      </c>
      <c r="DF310" s="71">
        <v>0.45553629808034629</v>
      </c>
      <c r="DG310" s="71">
        <v>1.2295022494749615</v>
      </c>
      <c r="DH310" s="71">
        <v>0.21366173033375613</v>
      </c>
      <c r="DI310" s="71">
        <v>0.40606488342919456</v>
      </c>
      <c r="DJ310" s="71">
        <v>0.20857781189581784</v>
      </c>
      <c r="DK310" s="71">
        <v>0.22453171054939366</v>
      </c>
      <c r="DL310" s="71">
        <v>0.13179942702356209</v>
      </c>
      <c r="DM310" s="71">
        <v>0.17812239980034103</v>
      </c>
      <c r="DN310" s="71">
        <v>0.12508829927344611</v>
      </c>
      <c r="DO310" s="71">
        <v>0.21259506052504445</v>
      </c>
      <c r="DQ310" s="71"/>
      <c r="DR310" s="71"/>
      <c r="DS310" s="71"/>
      <c r="DT310" s="71"/>
      <c r="DU310" s="71"/>
      <c r="DV310" s="71"/>
      <c r="DW310" s="71"/>
      <c r="DX310" s="71"/>
      <c r="DY310" s="71"/>
      <c r="DZ310" s="71"/>
      <c r="EA310" s="71"/>
      <c r="EB310" s="71"/>
      <c r="EC310" s="71"/>
      <c r="ED310" s="71"/>
    </row>
    <row r="311" spans="1:134">
      <c r="A311" s="4">
        <v>325</v>
      </c>
      <c r="B311" s="46" t="s">
        <v>2824</v>
      </c>
      <c r="C311" s="65" t="str">
        <f t="shared" si="13"/>
        <v>L325</v>
      </c>
      <c r="D311" s="69">
        <v>760.7</v>
      </c>
      <c r="E311" s="68">
        <v>2094551.7800000003</v>
      </c>
      <c r="F311" s="69">
        <v>-255529.45999999996</v>
      </c>
      <c r="G311" s="69">
        <v>-1168699.6399999987</v>
      </c>
      <c r="H311" s="70">
        <v>70.873286802926344</v>
      </c>
      <c r="I311" s="70">
        <v>-35.813962504917839</v>
      </c>
      <c r="J311" s="69">
        <v>469275.83999999997</v>
      </c>
      <c r="K311" s="69">
        <v>458346.4499999999</v>
      </c>
      <c r="L311" s="69">
        <v>443774.27999999991</v>
      </c>
      <c r="M311" s="69">
        <v>476957.85999999993</v>
      </c>
      <c r="N311" s="69">
        <v>696365.23</v>
      </c>
      <c r="O311" s="69">
        <v>766213.40000000026</v>
      </c>
      <c r="P311" s="69">
        <v>367691.70999999996</v>
      </c>
      <c r="Q311" s="69">
        <v>336633.16999999993</v>
      </c>
      <c r="R311" s="69">
        <v>1027828.68</v>
      </c>
      <c r="S311" s="69">
        <v>338631.58999999997</v>
      </c>
      <c r="T311" s="69">
        <v>23005.929999999997</v>
      </c>
      <c r="U311" s="69">
        <v>0</v>
      </c>
      <c r="V311" s="69">
        <v>760.7</v>
      </c>
      <c r="W311" s="70">
        <v>96.912580430482791</v>
      </c>
      <c r="X311" s="70">
        <v>89.461717975514446</v>
      </c>
      <c r="Y311" s="70">
        <v>94.236261971130304</v>
      </c>
      <c r="Z311" s="71">
        <v>83.115926048471877</v>
      </c>
      <c r="AA311" s="71">
        <v>93.837439663852649</v>
      </c>
      <c r="AB311" s="71">
        <v>97.54663926004568</v>
      </c>
      <c r="AC311" s="71">
        <v>77.642237038618006</v>
      </c>
      <c r="AD311" s="71">
        <v>66.865892295696156</v>
      </c>
      <c r="AE311" s="71">
        <v>83.860518608299955</v>
      </c>
      <c r="AF311" s="71">
        <v>54.407601821489763</v>
      </c>
      <c r="AG311" s="71">
        <v>17.657210863520362</v>
      </c>
      <c r="AH311" s="71">
        <v>0</v>
      </c>
      <c r="AI311" s="71">
        <v>100</v>
      </c>
      <c r="AJ311" s="71">
        <v>-14.164725548843116</v>
      </c>
      <c r="AK311" s="71">
        <v>-18.861983190997154</v>
      </c>
      <c r="AL311" s="71">
        <v>-19.729617475893168</v>
      </c>
      <c r="AM311" s="71">
        <v>-21.050324734468539</v>
      </c>
      <c r="AN311" s="71">
        <v>-23.270012139237295</v>
      </c>
      <c r="AO311" s="71">
        <v>-18.150051747127694</v>
      </c>
      <c r="AP311" s="71">
        <v>-20.537322874682594</v>
      </c>
      <c r="AQ311" s="71">
        <v>-14.131558050262182</v>
      </c>
      <c r="AR311" s="71">
        <v>108.87532797419209</v>
      </c>
      <c r="AS311" s="71">
        <v>-61.229528687901677</v>
      </c>
      <c r="AT311" s="71">
        <v>-94.088263324549217</v>
      </c>
      <c r="AU311" s="71">
        <v>0</v>
      </c>
      <c r="AV311" s="72">
        <v>-99.703187980373499</v>
      </c>
      <c r="AW311" s="73">
        <v>-77440.930000000051</v>
      </c>
      <c r="AX311" s="73">
        <v>-106550.8299999999</v>
      </c>
      <c r="AY311" s="73">
        <v>-109075.06000000029</v>
      </c>
      <c r="AZ311" s="73">
        <v>-127171.11000000004</v>
      </c>
      <c r="BA311" s="73">
        <v>-211184.67999999993</v>
      </c>
      <c r="BB311" s="73">
        <v>-154231.19999999949</v>
      </c>
      <c r="BC311" s="73">
        <v>-95030.820000000123</v>
      </c>
      <c r="BD311" s="73">
        <v>-55400.460000000196</v>
      </c>
      <c r="BE311" s="73">
        <v>535751.09000000008</v>
      </c>
      <c r="BF311" s="73">
        <v>-534794.95999999973</v>
      </c>
      <c r="BG311" s="73">
        <v>-366150.9499999999</v>
      </c>
      <c r="BH311" s="73">
        <v>-397544.08000000013</v>
      </c>
      <c r="BI311" s="73">
        <v>-255529.45999999996</v>
      </c>
      <c r="BJ311" s="71">
        <v>12.66373625892761</v>
      </c>
      <c r="BK311" s="71">
        <v>14.152184681155727</v>
      </c>
      <c r="BL311" s="71">
        <v>13.513026322749383</v>
      </c>
      <c r="BM311" s="71">
        <v>11.633633555420483</v>
      </c>
      <c r="BN311" s="71">
        <v>-0.99111393986447238</v>
      </c>
      <c r="BO311" s="71">
        <v>3.0240294865437258</v>
      </c>
      <c r="BP311" s="71">
        <v>16.079883947903422</v>
      </c>
      <c r="BQ311" s="71">
        <v>16.637616389217229</v>
      </c>
      <c r="BR311" s="72">
        <v>14.496259400060593</v>
      </c>
      <c r="BS311" s="72">
        <v>9.9860969069631018</v>
      </c>
      <c r="BT311" s="71">
        <v>11.314231793074503</v>
      </c>
      <c r="BU311" s="71">
        <v>97</v>
      </c>
      <c r="BV311" s="71">
        <v>-594.93313231054697</v>
      </c>
      <c r="BW311" s="71">
        <v>11.660464489994787</v>
      </c>
      <c r="BX311" s="75">
        <v>12979</v>
      </c>
      <c r="BY311" s="75">
        <v>13727</v>
      </c>
      <c r="BZ311" s="75">
        <v>12048</v>
      </c>
      <c r="CA311" s="75">
        <v>13009</v>
      </c>
      <c r="CB311" s="75">
        <v>16188</v>
      </c>
      <c r="CC311" s="75">
        <v>17443</v>
      </c>
      <c r="CD311" s="75">
        <v>10264</v>
      </c>
      <c r="CE311" s="75">
        <v>9005</v>
      </c>
      <c r="CF311" s="75">
        <v>16105</v>
      </c>
      <c r="CG311" s="75">
        <v>9351</v>
      </c>
      <c r="CH311" s="75">
        <v>500</v>
      </c>
      <c r="CI311" s="75">
        <v>0</v>
      </c>
      <c r="CJ311" s="75">
        <v>34</v>
      </c>
      <c r="CK311" s="75">
        <v>45259</v>
      </c>
      <c r="CL311" s="73">
        <v>1131877.1700000002</v>
      </c>
      <c r="CM311" s="73">
        <v>1050825.7800000003</v>
      </c>
      <c r="CN311" s="73">
        <v>1133915.1300000004</v>
      </c>
      <c r="CO311" s="73">
        <v>1221238.73</v>
      </c>
      <c r="CP311" s="73">
        <v>1186411.02</v>
      </c>
      <c r="CQ311" s="73">
        <v>959483.99999999988</v>
      </c>
      <c r="CR311" s="73">
        <v>977720.10000000009</v>
      </c>
      <c r="CS311" s="73">
        <v>1213966.6100000003</v>
      </c>
      <c r="CT311" s="73">
        <v>1127166.1599999999</v>
      </c>
      <c r="CU311" s="73">
        <v>993725.11000000022</v>
      </c>
      <c r="CV311" s="73">
        <v>976657.95</v>
      </c>
      <c r="CW311" s="73">
        <v>976284.05999999971</v>
      </c>
      <c r="CX311" s="73">
        <v>1028334.7299999996</v>
      </c>
      <c r="CY311" s="77"/>
      <c r="CZ311" s="4">
        <v>325</v>
      </c>
      <c r="DA311" s="76" t="str">
        <f t="shared" si="14"/>
        <v>L325</v>
      </c>
      <c r="DB311" s="71">
        <v>0.49803166219724077</v>
      </c>
      <c r="DC311" s="71">
        <v>0.45173980917105261</v>
      </c>
      <c r="DD311" s="71">
        <v>0.39021217717125067</v>
      </c>
      <c r="DE311" s="71">
        <v>6.9155680865640126E-2</v>
      </c>
      <c r="DF311" s="71">
        <v>1.1781573602864659</v>
      </c>
      <c r="DG311" s="71">
        <v>0.15249471261901823</v>
      </c>
      <c r="DH311" s="71">
        <v>7.6772720236318287E-2</v>
      </c>
      <c r="DI311" s="71">
        <v>0.14278918828450271</v>
      </c>
      <c r="DJ311" s="71">
        <v>0.16805007065724276</v>
      </c>
      <c r="DK311" s="71">
        <v>3.7077526345349353E-2</v>
      </c>
      <c r="DL311" s="71">
        <v>0</v>
      </c>
      <c r="DM311" s="71">
        <v>0</v>
      </c>
      <c r="DN311" s="71">
        <v>0</v>
      </c>
      <c r="DO311" s="71">
        <v>0.12414798906590621</v>
      </c>
      <c r="DQ311" s="71"/>
      <c r="DR311" s="71"/>
      <c r="DS311" s="71"/>
      <c r="DT311" s="71"/>
      <c r="DU311" s="71"/>
      <c r="DV311" s="71"/>
      <c r="DW311" s="71"/>
      <c r="DX311" s="71"/>
      <c r="DY311" s="71"/>
      <c r="DZ311" s="71"/>
      <c r="EA311" s="71"/>
      <c r="EB311" s="71"/>
      <c r="EC311" s="71"/>
      <c r="ED311" s="71"/>
    </row>
    <row r="312" spans="1:134">
      <c r="A312" s="4">
        <v>547</v>
      </c>
      <c r="B312" s="46" t="s">
        <v>2832</v>
      </c>
      <c r="C312" s="65" t="str">
        <f t="shared" si="13"/>
        <v>L547</v>
      </c>
      <c r="D312" s="69">
        <v>268479.69</v>
      </c>
      <c r="E312" s="68">
        <v>3038599.7299999986</v>
      </c>
      <c r="F312" s="69">
        <v>19279.98000000001</v>
      </c>
      <c r="G312" s="69">
        <v>194892.36999999918</v>
      </c>
      <c r="H312" s="70">
        <v>86.283713277216705</v>
      </c>
      <c r="I312" s="70">
        <v>6.8534608286838328</v>
      </c>
      <c r="J312" s="69">
        <v>460309.39999999991</v>
      </c>
      <c r="K312" s="69">
        <v>440117.77999999985</v>
      </c>
      <c r="L312" s="69">
        <v>406297.08999999997</v>
      </c>
      <c r="M312" s="69">
        <v>418094.39999999991</v>
      </c>
      <c r="N312" s="69">
        <v>749890.25000000012</v>
      </c>
      <c r="O312" s="69">
        <v>632011.29000000015</v>
      </c>
      <c r="P312" s="69">
        <v>362701.78999999992</v>
      </c>
      <c r="Q312" s="69">
        <v>358572.12999999989</v>
      </c>
      <c r="R312" s="69">
        <v>697428.64999999991</v>
      </c>
      <c r="S312" s="69">
        <v>406947.91000000003</v>
      </c>
      <c r="T312" s="69">
        <v>455286.32999999996</v>
      </c>
      <c r="U312" s="69">
        <v>489183.22999999992</v>
      </c>
      <c r="V312" s="69">
        <v>268479.69</v>
      </c>
      <c r="W312" s="70">
        <v>105.57960001754833</v>
      </c>
      <c r="X312" s="70">
        <v>89.633915885241095</v>
      </c>
      <c r="Y312" s="70">
        <v>95.901181751543191</v>
      </c>
      <c r="Z312" s="71">
        <v>80.506857320703546</v>
      </c>
      <c r="AA312" s="71">
        <v>103.32914420228133</v>
      </c>
      <c r="AB312" s="71">
        <v>89.005463840787684</v>
      </c>
      <c r="AC312" s="71">
        <v>79.051070058620382</v>
      </c>
      <c r="AD312" s="71">
        <v>74.524910621766608</v>
      </c>
      <c r="AE312" s="71">
        <v>87.62488424934925</v>
      </c>
      <c r="AF312" s="71">
        <v>93.765679104120196</v>
      </c>
      <c r="AG312" s="71">
        <v>94.260112451570535</v>
      </c>
      <c r="AH312" s="71">
        <v>90.153027515426075</v>
      </c>
      <c r="AI312" s="71">
        <v>82.325770588868636</v>
      </c>
      <c r="AJ312" s="71">
        <v>1.0749562101639798</v>
      </c>
      <c r="AK312" s="71">
        <v>-8.0801067990404647</v>
      </c>
      <c r="AL312" s="71">
        <v>-11.801218276377245</v>
      </c>
      <c r="AM312" s="71">
        <v>-17.904208735105254</v>
      </c>
      <c r="AN312" s="71">
        <v>-7.9076342456797732</v>
      </c>
      <c r="AO312" s="71">
        <v>-18.069219228126254</v>
      </c>
      <c r="AP312" s="71">
        <v>-18.965851636657185</v>
      </c>
      <c r="AQ312" s="71">
        <v>-4.0448455285597813</v>
      </c>
      <c r="AR312" s="71">
        <v>59.445154114648837</v>
      </c>
      <c r="AS312" s="71">
        <v>-26.416589190775596</v>
      </c>
      <c r="AT312" s="71">
        <v>24.505138062650644</v>
      </c>
      <c r="AU312" s="71">
        <v>17.282097520769945</v>
      </c>
      <c r="AV312" s="72">
        <v>7.7367586021669155</v>
      </c>
      <c r="AW312" s="73">
        <v>4895.4999999998836</v>
      </c>
      <c r="AX312" s="73">
        <v>-38688.020000000135</v>
      </c>
      <c r="AY312" s="73">
        <v>-54363.569999999949</v>
      </c>
      <c r="AZ312" s="73">
        <v>-91181.89000000013</v>
      </c>
      <c r="BA312" s="73">
        <v>-64357.880000000005</v>
      </c>
      <c r="BB312" s="73">
        <v>-130140.48999999976</v>
      </c>
      <c r="BC312" s="73">
        <v>-84889.499999999942</v>
      </c>
      <c r="BD312" s="73">
        <v>-15115.070000000182</v>
      </c>
      <c r="BE312" s="73">
        <v>260018.89999999979</v>
      </c>
      <c r="BF312" s="73">
        <v>-146095.09999999998</v>
      </c>
      <c r="BG312" s="73">
        <v>89609.590000000026</v>
      </c>
      <c r="BH312" s="73">
        <v>72083.569999999891</v>
      </c>
      <c r="BI312" s="73">
        <v>19279.98000000001</v>
      </c>
      <c r="BJ312" s="71">
        <v>10.617546659467003</v>
      </c>
      <c r="BK312" s="71">
        <v>9.1289982466054216</v>
      </c>
      <c r="BL312" s="71">
        <v>10.832133722386047</v>
      </c>
      <c r="BM312" s="71">
        <v>8.8453222473749715</v>
      </c>
      <c r="BN312" s="71">
        <v>-4.4615281306193353</v>
      </c>
      <c r="BO312" s="71">
        <v>9.6049113496050111</v>
      </c>
      <c r="BP312" s="71">
        <v>17.234162685304526</v>
      </c>
      <c r="BQ312" s="71">
        <v>18.546820924084539</v>
      </c>
      <c r="BR312" s="72">
        <v>9.7082595419117688</v>
      </c>
      <c r="BS312" s="72">
        <v>9.5037060297240536</v>
      </c>
      <c r="BT312" s="71">
        <v>12.559919046503298</v>
      </c>
      <c r="BU312" s="71">
        <v>11.022792306458395</v>
      </c>
      <c r="BV312" s="71">
        <v>6.0579914308615272</v>
      </c>
      <c r="BW312" s="71">
        <v>10.543515692281327</v>
      </c>
      <c r="BX312" s="75">
        <v>12045</v>
      </c>
      <c r="BY312" s="75">
        <v>11688</v>
      </c>
      <c r="BZ312" s="75">
        <v>10499</v>
      </c>
      <c r="CA312" s="75">
        <v>10869</v>
      </c>
      <c r="CB312" s="75">
        <v>13671</v>
      </c>
      <c r="CC312" s="75">
        <v>15023</v>
      </c>
      <c r="CD312" s="75">
        <v>10076</v>
      </c>
      <c r="CE312" s="75">
        <v>9965</v>
      </c>
      <c r="CF312" s="75">
        <v>15186</v>
      </c>
      <c r="CG312" s="75">
        <v>11330</v>
      </c>
      <c r="CH312" s="75">
        <v>12327</v>
      </c>
      <c r="CI312" s="75">
        <v>13148</v>
      </c>
      <c r="CJ312" s="75">
        <v>6891</v>
      </c>
      <c r="CK312" s="75">
        <v>78923</v>
      </c>
      <c r="CL312" s="73">
        <v>855656.7</v>
      </c>
      <c r="CM312" s="73">
        <v>812515.83</v>
      </c>
      <c r="CN312" s="73">
        <v>827662.86</v>
      </c>
      <c r="CO312" s="73">
        <v>876612.59000000008</v>
      </c>
      <c r="CP312" s="73">
        <v>937602.28000000014</v>
      </c>
      <c r="CQ312" s="73">
        <v>761290.58</v>
      </c>
      <c r="CR312" s="73">
        <v>757251.92999999982</v>
      </c>
      <c r="CS312" s="73">
        <v>994020.87000000011</v>
      </c>
      <c r="CT312" s="73">
        <v>944494.70000000019</v>
      </c>
      <c r="CU312" s="73">
        <v>825324.2</v>
      </c>
      <c r="CV312" s="73">
        <v>812678.38</v>
      </c>
      <c r="CW312" s="73">
        <v>809263.79000000015</v>
      </c>
      <c r="CX312" s="73">
        <v>710518.00999999989</v>
      </c>
      <c r="CY312" s="77"/>
      <c r="CZ312" s="4">
        <v>547</v>
      </c>
      <c r="DA312" s="76" t="str">
        <f t="shared" si="14"/>
        <v>L547</v>
      </c>
      <c r="DB312" s="71">
        <v>3.76141950591356</v>
      </c>
      <c r="DC312" s="71">
        <v>2.6204101077795383</v>
      </c>
      <c r="DD312" s="71">
        <v>0.97911436742264668</v>
      </c>
      <c r="DE312" s="71">
        <v>1.1768984034184498</v>
      </c>
      <c r="DF312" s="71">
        <v>2.4396156086903131</v>
      </c>
      <c r="DG312" s="71">
        <v>0.46471182791793292</v>
      </c>
      <c r="DH312" s="71">
        <v>0.41756402119995284</v>
      </c>
      <c r="DI312" s="71">
        <v>7.7035056678719613E-2</v>
      </c>
      <c r="DJ312" s="71">
        <v>0.16151630174389264</v>
      </c>
      <c r="DK312" s="71">
        <v>0.15080740592267733</v>
      </c>
      <c r="DL312" s="71">
        <v>7.5650048468279094E-2</v>
      </c>
      <c r="DM312" s="71">
        <v>2.1137584539780221E-2</v>
      </c>
      <c r="DN312" s="71">
        <v>3.9743362464355635E-2</v>
      </c>
      <c r="DO312" s="71">
        <v>0.13486192858305004</v>
      </c>
      <c r="DQ312" s="71"/>
      <c r="DR312" s="71"/>
      <c r="DS312" s="71"/>
      <c r="DT312" s="71"/>
      <c r="DU312" s="71"/>
      <c r="DV312" s="71"/>
      <c r="DW312" s="71"/>
      <c r="DX312" s="71"/>
      <c r="DY312" s="71"/>
      <c r="DZ312" s="71"/>
      <c r="EA312" s="71"/>
      <c r="EB312" s="71"/>
      <c r="EC312" s="71"/>
      <c r="ED312" s="71"/>
    </row>
    <row r="313" spans="1:134">
      <c r="A313" s="4">
        <v>934</v>
      </c>
      <c r="B313" s="46" t="s">
        <v>2839</v>
      </c>
      <c r="C313" s="65" t="str">
        <f t="shared" si="13"/>
        <v>L934</v>
      </c>
      <c r="D313" s="69">
        <v>162402.20000000001</v>
      </c>
      <c r="E313" s="68">
        <v>2005982.9500000002</v>
      </c>
      <c r="F313" s="69">
        <v>3951.3000000000175</v>
      </c>
      <c r="G313" s="69">
        <v>79382.510000000009</v>
      </c>
      <c r="H313" s="70">
        <v>84.33332287748199</v>
      </c>
      <c r="I313" s="70">
        <v>4.1203411123481359</v>
      </c>
      <c r="J313" s="69">
        <v>294779.65999999997</v>
      </c>
      <c r="K313" s="69">
        <v>294793.42</v>
      </c>
      <c r="L313" s="69">
        <v>270019.74</v>
      </c>
      <c r="M313" s="69">
        <v>308492.92</v>
      </c>
      <c r="N313" s="69">
        <v>402015.43</v>
      </c>
      <c r="O313" s="69">
        <v>488580.6399999999</v>
      </c>
      <c r="P313" s="69">
        <v>281989.7099999999</v>
      </c>
      <c r="Q313" s="69">
        <v>255216.01999999996</v>
      </c>
      <c r="R313" s="69">
        <v>505739.23999999987</v>
      </c>
      <c r="S313" s="69">
        <v>255146.98999999996</v>
      </c>
      <c r="T313" s="69">
        <v>285826.53999999998</v>
      </c>
      <c r="U313" s="69">
        <v>259662.24999999994</v>
      </c>
      <c r="V313" s="69">
        <v>162402.20000000001</v>
      </c>
      <c r="W313" s="70">
        <v>99.79036483951937</v>
      </c>
      <c r="X313" s="70">
        <v>97.029621968170531</v>
      </c>
      <c r="Y313" s="70">
        <v>97.336605901655076</v>
      </c>
      <c r="Z313" s="71">
        <v>99.538646017676641</v>
      </c>
      <c r="AA313" s="71">
        <v>97.940813977373779</v>
      </c>
      <c r="AB313" s="71">
        <v>100.17400438373973</v>
      </c>
      <c r="AC313" s="71">
        <v>84.781050659548455</v>
      </c>
      <c r="AD313" s="71">
        <v>81.083623758315738</v>
      </c>
      <c r="AE313" s="71">
        <v>94.298850799318856</v>
      </c>
      <c r="AF313" s="71">
        <v>81.336688012664055</v>
      </c>
      <c r="AG313" s="71">
        <v>84.574084365343666</v>
      </c>
      <c r="AH313" s="71">
        <v>74.783917363421736</v>
      </c>
      <c r="AI313" s="71">
        <v>82.82197787066508</v>
      </c>
      <c r="AJ313" s="71">
        <v>-0.82989373566697555</v>
      </c>
      <c r="AK313" s="71">
        <v>-14.25843891904468</v>
      </c>
      <c r="AL313" s="71">
        <v>-7.3625758237635281</v>
      </c>
      <c r="AM313" s="71">
        <v>-14.398055789551911</v>
      </c>
      <c r="AN313" s="71">
        <v>-20.842115025381723</v>
      </c>
      <c r="AO313" s="71">
        <v>-6.9323569339255986</v>
      </c>
      <c r="AP313" s="71">
        <v>-14.207834844664147</v>
      </c>
      <c r="AQ313" s="71">
        <v>5.659092712807845</v>
      </c>
      <c r="AR313" s="71">
        <v>74.197685909740628</v>
      </c>
      <c r="AS313" s="71">
        <v>-33.503853720617293</v>
      </c>
      <c r="AT313" s="71">
        <v>11.991889374198639</v>
      </c>
      <c r="AU313" s="71">
        <v>-3.3512656385647155</v>
      </c>
      <c r="AV313" s="72">
        <v>2.4937062522207398</v>
      </c>
      <c r="AW313" s="73">
        <v>-2466.8300000000163</v>
      </c>
      <c r="AX313" s="73">
        <v>-49022.830000000016</v>
      </c>
      <c r="AY313" s="73">
        <v>-21460.450000000012</v>
      </c>
      <c r="AZ313" s="73">
        <v>-51887.820000000007</v>
      </c>
      <c r="BA313" s="73">
        <v>-105849.87</v>
      </c>
      <c r="BB313" s="73">
        <v>-28683.260000000009</v>
      </c>
      <c r="BC313" s="73">
        <v>-46699.64000000013</v>
      </c>
      <c r="BD313" s="73">
        <v>13669.350000000035</v>
      </c>
      <c r="BE313" s="73">
        <v>215414.34999999992</v>
      </c>
      <c r="BF313" s="73">
        <v>-128554.92999999996</v>
      </c>
      <c r="BG313" s="73">
        <v>30605.790000000008</v>
      </c>
      <c r="BH313" s="73">
        <v>-9003.710000000021</v>
      </c>
      <c r="BI313" s="73">
        <v>3951.3000000000175</v>
      </c>
      <c r="BJ313" s="71">
        <v>18.368650372996552</v>
      </c>
      <c r="BK313" s="71">
        <v>14.919781264311663</v>
      </c>
      <c r="BL313" s="71">
        <v>17.264955235444386</v>
      </c>
      <c r="BM313" s="71">
        <v>17.30639922693133</v>
      </c>
      <c r="BN313" s="71">
        <v>6.344012557577658</v>
      </c>
      <c r="BO313" s="71">
        <v>16.092765439968762</v>
      </c>
      <c r="BP313" s="71">
        <v>20.800214594488271</v>
      </c>
      <c r="BQ313" s="71">
        <v>21.990916446719659</v>
      </c>
      <c r="BR313" s="72">
        <v>16.022796363913162</v>
      </c>
      <c r="BS313" s="72">
        <v>19.184999940213022</v>
      </c>
      <c r="BT313" s="71">
        <v>19.145748785549525</v>
      </c>
      <c r="BU313" s="71">
        <v>18.164192260854488</v>
      </c>
      <c r="BV313" s="71">
        <v>17.054693455163523</v>
      </c>
      <c r="BW313" s="71">
        <v>17.122264518892724</v>
      </c>
      <c r="BX313" s="75">
        <v>7327</v>
      </c>
      <c r="BY313" s="75">
        <v>7405</v>
      </c>
      <c r="BZ313" s="75">
        <v>6698</v>
      </c>
      <c r="CA313" s="75">
        <v>7241</v>
      </c>
      <c r="CB313" s="75">
        <v>7882</v>
      </c>
      <c r="CC313" s="75">
        <v>8682</v>
      </c>
      <c r="CD313" s="75">
        <v>6095</v>
      </c>
      <c r="CE313" s="75">
        <v>5697</v>
      </c>
      <c r="CF313" s="75">
        <v>8311</v>
      </c>
      <c r="CG313" s="75">
        <v>6084</v>
      </c>
      <c r="CH313" s="75">
        <v>6618</v>
      </c>
      <c r="CI313" s="75">
        <v>6129</v>
      </c>
      <c r="CJ313" s="75">
        <v>3624</v>
      </c>
      <c r="CK313" s="75">
        <v>42558</v>
      </c>
      <c r="CL313" s="73">
        <v>474126.23</v>
      </c>
      <c r="CM313" s="73">
        <v>464295.05000000005</v>
      </c>
      <c r="CN313" s="73">
        <v>552329.35</v>
      </c>
      <c r="CO313" s="73">
        <v>654053.75999999978</v>
      </c>
      <c r="CP313" s="73">
        <v>689646.2799999998</v>
      </c>
      <c r="CQ313" s="73">
        <v>503759.76999999996</v>
      </c>
      <c r="CR313" s="73">
        <v>526911.82000000007</v>
      </c>
      <c r="CS313" s="73">
        <v>745458.97000000009</v>
      </c>
      <c r="CT313" s="73">
        <v>623963.86</v>
      </c>
      <c r="CU313" s="73">
        <v>588491.6100000001</v>
      </c>
      <c r="CV313" s="73">
        <v>581321.73</v>
      </c>
      <c r="CW313" s="73">
        <v>577866.89999999979</v>
      </c>
      <c r="CX313" s="73">
        <v>581086.24</v>
      </c>
      <c r="CY313" s="77"/>
      <c r="CZ313" s="4">
        <v>934</v>
      </c>
      <c r="DA313" s="76" t="str">
        <f t="shared" si="14"/>
        <v>L934</v>
      </c>
      <c r="DB313" s="71">
        <v>1.5578659822539138</v>
      </c>
      <c r="DC313" s="71">
        <v>1.1316496676561032</v>
      </c>
      <c r="DD313" s="71">
        <v>1.1821332641058371</v>
      </c>
      <c r="DE313" s="71">
        <v>1.0716736062076828</v>
      </c>
      <c r="DF313" s="71">
        <v>0.97888659895999341</v>
      </c>
      <c r="DG313" s="71">
        <v>0.55390135539675311</v>
      </c>
      <c r="DH313" s="71">
        <v>0.78198431879515728</v>
      </c>
      <c r="DI313" s="71">
        <v>0.30707904147282516</v>
      </c>
      <c r="DJ313" s="71">
        <v>0.56525182660451301</v>
      </c>
      <c r="DK313" s="71">
        <v>0.44613939222421795</v>
      </c>
      <c r="DL313" s="71">
        <v>0.83847739452695935</v>
      </c>
      <c r="DM313" s="71">
        <v>0.30523557490760184</v>
      </c>
      <c r="DN313" s="71">
        <v>0.20487160217796005</v>
      </c>
      <c r="DO313" s="71">
        <v>0.52420402195291538</v>
      </c>
      <c r="DQ313" s="71"/>
      <c r="DR313" s="71"/>
      <c r="DS313" s="71"/>
      <c r="DT313" s="71"/>
      <c r="DU313" s="71"/>
      <c r="DV313" s="71"/>
      <c r="DW313" s="71"/>
      <c r="DX313" s="71"/>
      <c r="DY313" s="71"/>
      <c r="DZ313" s="71"/>
      <c r="EA313" s="71"/>
      <c r="EB313" s="71"/>
      <c r="EC313" s="71"/>
      <c r="ED313" s="71"/>
    </row>
    <row r="314" spans="1:134">
      <c r="A314" s="4">
        <v>942</v>
      </c>
      <c r="B314" s="46" t="s">
        <v>2847</v>
      </c>
      <c r="C314" s="65" t="str">
        <f t="shared" si="13"/>
        <v>L942</v>
      </c>
      <c r="D314" s="69">
        <v>130657.72999999998</v>
      </c>
      <c r="E314" s="68">
        <v>1577329.5699999996</v>
      </c>
      <c r="F314" s="69">
        <v>6775.9700000000012</v>
      </c>
      <c r="G314" s="69">
        <v>177126.89000000036</v>
      </c>
      <c r="H314" s="70">
        <v>92.188765611992821</v>
      </c>
      <c r="I314" s="70">
        <v>12.650089342780046</v>
      </c>
      <c r="J314" s="69">
        <v>224356.92999999996</v>
      </c>
      <c r="K314" s="69">
        <v>217332.68999999994</v>
      </c>
      <c r="L314" s="69">
        <v>216373.59999999995</v>
      </c>
      <c r="M314" s="69">
        <v>235432.44999999998</v>
      </c>
      <c r="N314" s="69">
        <v>294693.67</v>
      </c>
      <c r="O314" s="69">
        <v>355243.1999999999</v>
      </c>
      <c r="P314" s="69">
        <v>181300.29999999996</v>
      </c>
      <c r="Q314" s="69">
        <v>174782.68999999997</v>
      </c>
      <c r="R314" s="69">
        <v>412705.54999999993</v>
      </c>
      <c r="S314" s="69">
        <v>209272.21999999997</v>
      </c>
      <c r="T314" s="69">
        <v>243416.78999999992</v>
      </c>
      <c r="U314" s="69">
        <v>225194.28999999995</v>
      </c>
      <c r="V314" s="69">
        <v>130657.72999999998</v>
      </c>
      <c r="W314" s="70">
        <v>102.33645124114065</v>
      </c>
      <c r="X314" s="70">
        <v>97.33171058200611</v>
      </c>
      <c r="Y314" s="70">
        <v>107.34287035328245</v>
      </c>
      <c r="Z314" s="71">
        <v>94.4490795942109</v>
      </c>
      <c r="AA314" s="71">
        <v>95.711082885135809</v>
      </c>
      <c r="AB314" s="71">
        <v>87.90144374222676</v>
      </c>
      <c r="AC314" s="71">
        <v>81.177398986860283</v>
      </c>
      <c r="AD314" s="71">
        <v>76.933805856976704</v>
      </c>
      <c r="AE314" s="71">
        <v>103.45473193900823</v>
      </c>
      <c r="AF314" s="71">
        <v>99.635417843785135</v>
      </c>
      <c r="AG314" s="71">
        <v>97.670792916855333</v>
      </c>
      <c r="AH314" s="71">
        <v>87.520396957193057</v>
      </c>
      <c r="AI314" s="71">
        <v>90.130231548628998</v>
      </c>
      <c r="AJ314" s="71">
        <v>1.5636516661311273</v>
      </c>
      <c r="AK314" s="71">
        <v>-12.006624949046007</v>
      </c>
      <c r="AL314" s="71">
        <v>1.6561831507903024</v>
      </c>
      <c r="AM314" s="71">
        <v>-6.7852969757937975</v>
      </c>
      <c r="AN314" s="71">
        <v>-15.047799539403306</v>
      </c>
      <c r="AO314" s="71">
        <v>-11.637885146801585</v>
      </c>
      <c r="AP314" s="71">
        <v>-19.318784660768561</v>
      </c>
      <c r="AQ314" s="71">
        <v>-0.84896553899370675</v>
      </c>
      <c r="AR314" s="71">
        <v>109.43152310541113</v>
      </c>
      <c r="AS314" s="71">
        <v>-28.442996716831146</v>
      </c>
      <c r="AT314" s="71">
        <v>30.163072278300884</v>
      </c>
      <c r="AU314" s="71">
        <v>13.27366630834328</v>
      </c>
      <c r="AV314" s="72">
        <v>5.4697075663116212</v>
      </c>
      <c r="AW314" s="73">
        <v>3454.1499999999651</v>
      </c>
      <c r="AX314" s="73">
        <v>-29654.870000000083</v>
      </c>
      <c r="AY314" s="73">
        <v>3525.1599999999744</v>
      </c>
      <c r="AZ314" s="73">
        <v>-17137.629999999976</v>
      </c>
      <c r="BA314" s="73">
        <v>-52199.839999999909</v>
      </c>
      <c r="BB314" s="73">
        <v>-42186.079999999958</v>
      </c>
      <c r="BC314" s="73">
        <v>-43411.610000000044</v>
      </c>
      <c r="BD314" s="73">
        <v>-1496.5500000000466</v>
      </c>
      <c r="BE314" s="73">
        <v>215645.64999999997</v>
      </c>
      <c r="BF314" s="73">
        <v>-83183.039999999979</v>
      </c>
      <c r="BG314" s="73">
        <v>56407.689999999857</v>
      </c>
      <c r="BH314" s="73">
        <v>26388.780000000028</v>
      </c>
      <c r="BI314" s="73">
        <v>6775.9700000000012</v>
      </c>
      <c r="BJ314" s="71">
        <v>18.860489847899014</v>
      </c>
      <c r="BK314" s="71">
        <v>13.505278350897001</v>
      </c>
      <c r="BL314" s="71">
        <v>13.410457550942379</v>
      </c>
      <c r="BM314" s="71">
        <v>14.951354376938777</v>
      </c>
      <c r="BN314" s="71">
        <v>4.504078262338064</v>
      </c>
      <c r="BO314" s="71">
        <v>12.972052999463848</v>
      </c>
      <c r="BP314" s="71">
        <v>20.644508185488444</v>
      </c>
      <c r="BQ314" s="71">
        <v>20.9547713190276</v>
      </c>
      <c r="BR314" s="72">
        <v>16.620867343903619</v>
      </c>
      <c r="BS314" s="72">
        <v>18.053538794756673</v>
      </c>
      <c r="BT314" s="71">
        <v>19.404910443923569</v>
      </c>
      <c r="BU314" s="71">
        <v>17.776363600925546</v>
      </c>
      <c r="BV314" s="71">
        <v>17.115004643359562</v>
      </c>
      <c r="BW314" s="71">
        <v>16.938704062215209</v>
      </c>
      <c r="BX314" s="75">
        <v>6577</v>
      </c>
      <c r="BY314" s="75">
        <v>6666</v>
      </c>
      <c r="BZ314" s="75">
        <v>6342</v>
      </c>
      <c r="CA314" s="75">
        <v>6761</v>
      </c>
      <c r="CB314" s="75">
        <v>7326</v>
      </c>
      <c r="CC314" s="75">
        <v>8194</v>
      </c>
      <c r="CD314" s="75">
        <v>5272</v>
      </c>
      <c r="CE314" s="75">
        <v>4894</v>
      </c>
      <c r="CF314" s="75">
        <v>8405</v>
      </c>
      <c r="CG314" s="75">
        <v>5979</v>
      </c>
      <c r="CH314" s="75">
        <v>6572</v>
      </c>
      <c r="CI314" s="75">
        <v>6352</v>
      </c>
      <c r="CJ314" s="75">
        <v>3705</v>
      </c>
      <c r="CK314" s="75">
        <v>41179</v>
      </c>
      <c r="CL314" s="73">
        <v>388327.02000000014</v>
      </c>
      <c r="CM314" s="73">
        <v>374608.12000000017</v>
      </c>
      <c r="CN314" s="73">
        <v>436946.04000000021</v>
      </c>
      <c r="CO314" s="73">
        <v>505199.70000000019</v>
      </c>
      <c r="CP314" s="73">
        <v>498845.26</v>
      </c>
      <c r="CQ314" s="73">
        <v>349264.79000000004</v>
      </c>
      <c r="CR314" s="73">
        <v>429480.85</v>
      </c>
      <c r="CS314" s="73">
        <v>617799.9</v>
      </c>
      <c r="CT314" s="73">
        <v>462968.07999999996</v>
      </c>
      <c r="CU314" s="73">
        <v>456933.95999999985</v>
      </c>
      <c r="CV314" s="73">
        <v>473374.14999999997</v>
      </c>
      <c r="CW314" s="73">
        <v>435694.54000000004</v>
      </c>
      <c r="CX314" s="73">
        <v>404855.9599999999</v>
      </c>
      <c r="CY314" s="77"/>
      <c r="CZ314" s="4">
        <v>942</v>
      </c>
      <c r="DA314" s="76" t="str">
        <f t="shared" si="14"/>
        <v>L942</v>
      </c>
      <c r="DB314" s="71">
        <v>0.98041894404881458</v>
      </c>
      <c r="DC314" s="71">
        <v>1.1843892862293068</v>
      </c>
      <c r="DD314" s="71">
        <v>1.2031507668380526</v>
      </c>
      <c r="DE314" s="71">
        <v>1.0890499495765469</v>
      </c>
      <c r="DF314" s="71">
        <v>0.6359930172569962</v>
      </c>
      <c r="DG314" s="71">
        <v>0.70005256295402429</v>
      </c>
      <c r="DH314" s="71">
        <v>0.49532429601089839</v>
      </c>
      <c r="DI314" s="71">
        <v>0.32650704816176285</v>
      </c>
      <c r="DJ314" s="71">
        <v>0.50762600170665007</v>
      </c>
      <c r="DK314" s="71">
        <v>0.44733001294884089</v>
      </c>
      <c r="DL314" s="71">
        <v>0.26302863658027931</v>
      </c>
      <c r="DM314" s="71">
        <v>0.20378910015030885</v>
      </c>
      <c r="DN314" s="71">
        <v>0.51478608993095587</v>
      </c>
      <c r="DO314" s="71">
        <v>0.39716876112894939</v>
      </c>
      <c r="DQ314" s="71"/>
      <c r="DR314" s="71"/>
      <c r="DS314" s="71"/>
      <c r="DT314" s="71"/>
      <c r="DU314" s="71"/>
      <c r="DV314" s="71"/>
      <c r="DW314" s="71"/>
      <c r="DX314" s="71"/>
      <c r="DY314" s="71"/>
      <c r="DZ314" s="71"/>
      <c r="EA314" s="71"/>
      <c r="EB314" s="71"/>
      <c r="EC314" s="71"/>
      <c r="ED314" s="71"/>
    </row>
    <row r="315" spans="1:134">
      <c r="A315" s="4">
        <v>317</v>
      </c>
      <c r="B315" s="46" t="s">
        <v>2855</v>
      </c>
      <c r="C315" s="65" t="str">
        <f t="shared" si="13"/>
        <v>L317</v>
      </c>
      <c r="D315" s="69">
        <v>507953.97999999992</v>
      </c>
      <c r="E315" s="68">
        <v>6033538.379999999</v>
      </c>
      <c r="F315" s="69">
        <v>49003.919999999984</v>
      </c>
      <c r="G315" s="69">
        <v>715106.24999999907</v>
      </c>
      <c r="H315" s="70">
        <v>91.642869622130419</v>
      </c>
      <c r="I315" s="70">
        <v>13.445809451365488</v>
      </c>
      <c r="J315" s="69">
        <v>924442.14000000013</v>
      </c>
      <c r="K315" s="69">
        <v>801950.03</v>
      </c>
      <c r="L315" s="69">
        <v>813664.78</v>
      </c>
      <c r="M315" s="69">
        <v>1125168.6600000006</v>
      </c>
      <c r="N315" s="69">
        <v>1219151.95</v>
      </c>
      <c r="O315" s="69">
        <v>1466484.8099999998</v>
      </c>
      <c r="P315" s="69">
        <v>868300.5</v>
      </c>
      <c r="Q315" s="69">
        <v>793604.58999999973</v>
      </c>
      <c r="R315" s="69">
        <v>1377495.6099999999</v>
      </c>
      <c r="S315" s="69">
        <v>730995.75999999978</v>
      </c>
      <c r="T315" s="69">
        <v>817207.98999999976</v>
      </c>
      <c r="U315" s="69">
        <v>937979.95000000007</v>
      </c>
      <c r="V315" s="69">
        <v>507953.97999999992</v>
      </c>
      <c r="W315" s="70">
        <v>111.7948359232759</v>
      </c>
      <c r="X315" s="70">
        <v>98.045253532992035</v>
      </c>
      <c r="Y315" s="70">
        <v>101.99490730684046</v>
      </c>
      <c r="Z315" s="71">
        <v>119.28909382833173</v>
      </c>
      <c r="AA315" s="71">
        <v>81.419029632146461</v>
      </c>
      <c r="AB315" s="71">
        <v>89.304940819472094</v>
      </c>
      <c r="AC315" s="71">
        <v>89.690646344615871</v>
      </c>
      <c r="AD315" s="71">
        <v>99.15999710733368</v>
      </c>
      <c r="AE315" s="71">
        <v>98.01842042314702</v>
      </c>
      <c r="AF315" s="71">
        <v>87.082604283310047</v>
      </c>
      <c r="AG315" s="71">
        <v>83.187429061765982</v>
      </c>
      <c r="AH315" s="71">
        <v>95.860996303077457</v>
      </c>
      <c r="AI315" s="71">
        <v>83.31248828947551</v>
      </c>
      <c r="AJ315" s="71">
        <v>-7.5226041856078059</v>
      </c>
      <c r="AK315" s="71">
        <v>-5.6620695587255128</v>
      </c>
      <c r="AL315" s="71">
        <v>-8.7248188588227915</v>
      </c>
      <c r="AM315" s="71">
        <v>-4.3693250745972634</v>
      </c>
      <c r="AN315" s="71">
        <v>-23.360358421119422</v>
      </c>
      <c r="AO315" s="71">
        <v>-11.818179626118086</v>
      </c>
      <c r="AP315" s="71">
        <v>-8.1235116834859955</v>
      </c>
      <c r="AQ315" s="71">
        <v>25.739758959100012</v>
      </c>
      <c r="AR315" s="71">
        <v>89.908340636842993</v>
      </c>
      <c r="AS315" s="71">
        <v>-31.398797610085428</v>
      </c>
      <c r="AT315" s="71">
        <v>9.5189592927288338</v>
      </c>
      <c r="AU315" s="71">
        <v>25.707612959482894</v>
      </c>
      <c r="AV315" s="72">
        <v>10.677397013522549</v>
      </c>
      <c r="AW315" s="73">
        <v>-75199.049999999814</v>
      </c>
      <c r="AX315" s="73">
        <v>-48132.249999999884</v>
      </c>
      <c r="AY315" s="73">
        <v>-77776.649999999674</v>
      </c>
      <c r="AZ315" s="73">
        <v>-51408.479999999283</v>
      </c>
      <c r="BA315" s="73">
        <v>-371595.00000000047</v>
      </c>
      <c r="BB315" s="73">
        <v>-180883.56000000029</v>
      </c>
      <c r="BC315" s="73">
        <v>-76773.170000000158</v>
      </c>
      <c r="BD315" s="73">
        <v>162456.09999999974</v>
      </c>
      <c r="BE315" s="73">
        <v>652147.99999999965</v>
      </c>
      <c r="BF315" s="73">
        <v>-334577.05000000005</v>
      </c>
      <c r="BG315" s="73">
        <v>71028.519999999786</v>
      </c>
      <c r="BH315" s="73">
        <v>191819.93000000017</v>
      </c>
      <c r="BI315" s="73">
        <v>49003.919999999984</v>
      </c>
      <c r="BJ315" s="71">
        <v>15.62440088924855</v>
      </c>
      <c r="BK315" s="71">
        <v>10.698525973726142</v>
      </c>
      <c r="BL315" s="71">
        <v>11.69522853573563</v>
      </c>
      <c r="BM315" s="71">
        <v>13.302988387800934</v>
      </c>
      <c r="BN315" s="71">
        <v>-0.94857443582824086</v>
      </c>
      <c r="BO315" s="71">
        <v>12.666359259715032</v>
      </c>
      <c r="BP315" s="71">
        <v>22.1956538717792</v>
      </c>
      <c r="BQ315" s="71">
        <v>21.014781690566632</v>
      </c>
      <c r="BR315" s="72">
        <v>9.8556351252972316</v>
      </c>
      <c r="BS315" s="72">
        <v>11.455381857089261</v>
      </c>
      <c r="BT315" s="71">
        <v>16.143309672476441</v>
      </c>
      <c r="BU315" s="71">
        <v>12.778976722728434</v>
      </c>
      <c r="BV315" s="71">
        <v>12.502503165793804</v>
      </c>
      <c r="BW315" s="71">
        <v>13.291737838393704</v>
      </c>
      <c r="BX315" s="75">
        <v>22874</v>
      </c>
      <c r="BY315" s="75">
        <v>19819</v>
      </c>
      <c r="BZ315" s="75">
        <v>19209</v>
      </c>
      <c r="CA315" s="75">
        <v>21915</v>
      </c>
      <c r="CB315" s="75">
        <v>24020</v>
      </c>
      <c r="CC315" s="75">
        <v>27783</v>
      </c>
      <c r="CD315" s="75">
        <v>19624</v>
      </c>
      <c r="CE315" s="75">
        <v>18375</v>
      </c>
      <c r="CF315" s="75">
        <v>24636</v>
      </c>
      <c r="CG315" s="75">
        <v>18362</v>
      </c>
      <c r="CH315" s="75">
        <v>19972</v>
      </c>
      <c r="CI315" s="75">
        <v>23508</v>
      </c>
      <c r="CJ315" s="75">
        <v>13371</v>
      </c>
      <c r="CK315" s="75">
        <v>137848</v>
      </c>
      <c r="CL315" s="73">
        <v>1454621.5799999996</v>
      </c>
      <c r="CM315" s="73">
        <v>1655871.3</v>
      </c>
      <c r="CN315" s="73">
        <v>1613760.5999999994</v>
      </c>
      <c r="CO315" s="73">
        <v>1772161.8700000003</v>
      </c>
      <c r="CP315" s="73">
        <v>2138114.79</v>
      </c>
      <c r="CQ315" s="73">
        <v>1594480.2700000003</v>
      </c>
      <c r="CR315" s="73">
        <v>1750363.6400000006</v>
      </c>
      <c r="CS315" s="73">
        <v>2126018.3899999997</v>
      </c>
      <c r="CT315" s="73">
        <v>1815709.9999999995</v>
      </c>
      <c r="CU315" s="73">
        <v>1788636.209999999</v>
      </c>
      <c r="CV315" s="73">
        <v>1647149.4700000002</v>
      </c>
      <c r="CW315" s="73">
        <v>1467118.3900000006</v>
      </c>
      <c r="CX315" s="73">
        <v>1517918.1600000004</v>
      </c>
      <c r="CY315" s="77"/>
      <c r="CZ315" s="4">
        <v>317</v>
      </c>
      <c r="DA315" s="76" t="str">
        <f t="shared" si="14"/>
        <v>L317</v>
      </c>
      <c r="DB315" s="71">
        <v>1.9307600097897972</v>
      </c>
      <c r="DC315" s="71">
        <v>1.4044231046019058</v>
      </c>
      <c r="DD315" s="71">
        <v>0.56179197417668358</v>
      </c>
      <c r="DE315" s="71">
        <v>0.54263316859631372</v>
      </c>
      <c r="DF315" s="71">
        <v>2.3143090383539948</v>
      </c>
      <c r="DG315" s="71">
        <v>0.48477818738414574</v>
      </c>
      <c r="DH315" s="71">
        <v>0.36998185964056557</v>
      </c>
      <c r="DI315" s="71">
        <v>0.27042336336050043</v>
      </c>
      <c r="DJ315" s="71">
        <v>0.18357959041455707</v>
      </c>
      <c r="DK315" s="71">
        <v>0.26020989504837866</v>
      </c>
      <c r="DL315" s="71">
        <v>0.20741378093752419</v>
      </c>
      <c r="DM315" s="71">
        <v>0.11171433597459694</v>
      </c>
      <c r="DN315" s="71">
        <v>0.15649987313150823</v>
      </c>
      <c r="DO315" s="71">
        <v>0.22105334929879752</v>
      </c>
      <c r="DQ315" s="71"/>
      <c r="DR315" s="71"/>
      <c r="DS315" s="71"/>
      <c r="DT315" s="71"/>
      <c r="DU315" s="71"/>
      <c r="DV315" s="71"/>
      <c r="DW315" s="71"/>
      <c r="DX315" s="71"/>
      <c r="DY315" s="71"/>
      <c r="DZ315" s="71"/>
      <c r="EA315" s="71"/>
      <c r="EB315" s="71"/>
      <c r="EC315" s="71"/>
      <c r="ED315" s="71"/>
    </row>
    <row r="316" spans="1:134">
      <c r="A316" s="4">
        <v>303</v>
      </c>
      <c r="B316" s="46" t="s">
        <v>2864</v>
      </c>
      <c r="C316" s="65" t="str">
        <f t="shared" si="13"/>
        <v>L303</v>
      </c>
      <c r="D316" s="69">
        <v>678815.20000000019</v>
      </c>
      <c r="E316" s="68">
        <v>6995699.8600000013</v>
      </c>
      <c r="F316" s="69">
        <v>133520.78000000003</v>
      </c>
      <c r="G316" s="69">
        <v>1232407.330000001</v>
      </c>
      <c r="H316" s="70">
        <v>96.955436658519403</v>
      </c>
      <c r="I316" s="70">
        <v>21.383737222861399</v>
      </c>
      <c r="J316" s="69">
        <v>1034293.6400000005</v>
      </c>
      <c r="K316" s="69">
        <v>986106.24999999977</v>
      </c>
      <c r="L316" s="69">
        <v>959911.60999999987</v>
      </c>
      <c r="M316" s="69">
        <v>1124003.9100000001</v>
      </c>
      <c r="N316" s="69">
        <v>1653404.5500000003</v>
      </c>
      <c r="O316" s="69">
        <v>1773906.0200000003</v>
      </c>
      <c r="P316" s="69">
        <v>788718.9</v>
      </c>
      <c r="Q316" s="69">
        <v>758925.61</v>
      </c>
      <c r="R316" s="69">
        <v>1938918.8700000003</v>
      </c>
      <c r="S316" s="69">
        <v>800193.34999999986</v>
      </c>
      <c r="T316" s="69">
        <v>983682.31999999983</v>
      </c>
      <c r="U316" s="69">
        <v>1046445.6100000003</v>
      </c>
      <c r="V316" s="69">
        <v>678815.20000000019</v>
      </c>
      <c r="W316" s="70">
        <v>121.3244230352436</v>
      </c>
      <c r="X316" s="70">
        <v>113.69991279625933</v>
      </c>
      <c r="Y316" s="70">
        <v>103.22329980232186</v>
      </c>
      <c r="Z316" s="71">
        <v>108.79515952428235</v>
      </c>
      <c r="AA316" s="71">
        <v>88.308350761886956</v>
      </c>
      <c r="AB316" s="71">
        <v>93.352355881662817</v>
      </c>
      <c r="AC316" s="71">
        <v>88.337499141258448</v>
      </c>
      <c r="AD316" s="71">
        <v>88.389997049767473</v>
      </c>
      <c r="AE316" s="71">
        <v>108.12043683737768</v>
      </c>
      <c r="AF316" s="71">
        <v>83.796345587960943</v>
      </c>
      <c r="AG316" s="71">
        <v>104.454516420346</v>
      </c>
      <c r="AH316" s="71">
        <v>99.375980138236059</v>
      </c>
      <c r="AI316" s="71">
        <v>94.155918890597945</v>
      </c>
      <c r="AJ316" s="71">
        <v>30.451235021837796</v>
      </c>
      <c r="AK316" s="71">
        <v>14.067741627340812</v>
      </c>
      <c r="AL316" s="71">
        <v>28.102379507283537</v>
      </c>
      <c r="AM316" s="71">
        <v>11.159417269945893</v>
      </c>
      <c r="AN316" s="71">
        <v>3.5536419416273279</v>
      </c>
      <c r="AO316" s="71">
        <v>8.2846504761102224</v>
      </c>
      <c r="AP316" s="71">
        <v>-10.028717228129558</v>
      </c>
      <c r="AQ316" s="71">
        <v>12.548274632666256</v>
      </c>
      <c r="AR316" s="71">
        <v>123.09967476137382</v>
      </c>
      <c r="AS316" s="71">
        <v>-35.286166191067551</v>
      </c>
      <c r="AT316" s="71">
        <v>33.229808511992374</v>
      </c>
      <c r="AU316" s="71">
        <v>27.130753225264769</v>
      </c>
      <c r="AV316" s="72">
        <v>24.4859978578178</v>
      </c>
      <c r="AW316" s="73">
        <v>241435.19000000076</v>
      </c>
      <c r="AX316" s="73">
        <v>121614.46999999997</v>
      </c>
      <c r="AY316" s="73">
        <v>210580.00999999978</v>
      </c>
      <c r="AZ316" s="73">
        <v>112840.00000000012</v>
      </c>
      <c r="BA316" s="73">
        <v>56739.75</v>
      </c>
      <c r="BB316" s="73">
        <v>149345.73000000045</v>
      </c>
      <c r="BC316" s="73">
        <v>-87915.14999999979</v>
      </c>
      <c r="BD316" s="73">
        <v>84614.420000000042</v>
      </c>
      <c r="BE316" s="73">
        <v>1069836.9800000004</v>
      </c>
      <c r="BF316" s="73">
        <v>-436317.15000000037</v>
      </c>
      <c r="BG316" s="73">
        <v>245347.31000000006</v>
      </c>
      <c r="BH316" s="73">
        <v>223320.14000000071</v>
      </c>
      <c r="BI316" s="73">
        <v>133520.78000000003</v>
      </c>
      <c r="BJ316" s="71">
        <v>10.704752222202032</v>
      </c>
      <c r="BK316" s="71">
        <v>10.678660031956641</v>
      </c>
      <c r="BL316" s="71">
        <v>11.444093595523894</v>
      </c>
      <c r="BM316" s="71">
        <v>8.9573376765249506</v>
      </c>
      <c r="BN316" s="71">
        <v>-1.3773520611969137</v>
      </c>
      <c r="BO316" s="71">
        <v>10.08638088675462</v>
      </c>
      <c r="BP316" s="71">
        <v>18.101610772341349</v>
      </c>
      <c r="BQ316" s="71">
        <v>20.110510764481504</v>
      </c>
      <c r="BR316" s="72">
        <v>10.914800360093071</v>
      </c>
      <c r="BS316" s="72">
        <v>15.545586830741428</v>
      </c>
      <c r="BT316" s="71">
        <v>14.887588080009433</v>
      </c>
      <c r="BU316" s="71">
        <v>11.037856731636584</v>
      </c>
      <c r="BV316" s="71">
        <v>6.4988760701005575</v>
      </c>
      <c r="BW316" s="71">
        <v>11.907436584296697</v>
      </c>
      <c r="BX316" s="75">
        <v>18977</v>
      </c>
      <c r="BY316" s="75">
        <v>18480</v>
      </c>
      <c r="BZ316" s="75">
        <v>18654</v>
      </c>
      <c r="CA316" s="75">
        <v>18710</v>
      </c>
      <c r="CB316" s="75">
        <v>21135</v>
      </c>
      <c r="CC316" s="75">
        <v>25994</v>
      </c>
      <c r="CD316" s="75">
        <v>15122</v>
      </c>
      <c r="CE316" s="75">
        <v>14332</v>
      </c>
      <c r="CF316" s="75">
        <v>25426</v>
      </c>
      <c r="CG316" s="75">
        <v>17269</v>
      </c>
      <c r="CH316" s="75">
        <v>19434</v>
      </c>
      <c r="CI316" s="75">
        <v>19069</v>
      </c>
      <c r="CJ316" s="75">
        <v>10968</v>
      </c>
      <c r="CK316" s="75">
        <v>121620</v>
      </c>
      <c r="CL316" s="73">
        <v>1379587.1499999997</v>
      </c>
      <c r="CM316" s="73">
        <v>1700225.0300000003</v>
      </c>
      <c r="CN316" s="73">
        <v>1604092.6600000006</v>
      </c>
      <c r="CO316" s="73">
        <v>2179117.6599999992</v>
      </c>
      <c r="CP316" s="73">
        <v>2161875.1799999997</v>
      </c>
      <c r="CQ316" s="73">
        <v>1505057.7200000002</v>
      </c>
      <c r="CR316" s="73">
        <v>1783827.7000000002</v>
      </c>
      <c r="CS316" s="73">
        <v>2095878.1300000008</v>
      </c>
      <c r="CT316" s="73">
        <v>1815322.0100000012</v>
      </c>
      <c r="CU316" s="73">
        <v>1665831.4700000002</v>
      </c>
      <c r="CV316" s="73">
        <v>1611374.7699999998</v>
      </c>
      <c r="CW316" s="73">
        <v>1602877.3800000004</v>
      </c>
      <c r="CX316" s="73">
        <v>1674861.74</v>
      </c>
      <c r="CY316" s="77"/>
      <c r="CZ316" s="4">
        <v>303</v>
      </c>
      <c r="DA316" s="76" t="str">
        <f t="shared" si="14"/>
        <v>L303</v>
      </c>
      <c r="DB316" s="71">
        <v>2.2831038868102222</v>
      </c>
      <c r="DC316" s="71">
        <v>1.6067086429621724</v>
      </c>
      <c r="DD316" s="71">
        <v>0.69871345344781</v>
      </c>
      <c r="DE316" s="71">
        <v>1.2446052195480461</v>
      </c>
      <c r="DF316" s="71">
        <v>0.76513589694039452</v>
      </c>
      <c r="DG316" s="71">
        <v>0.48094227339956763</v>
      </c>
      <c r="DH316" s="71">
        <v>0.33950084187665963</v>
      </c>
      <c r="DI316" s="71">
        <v>0.58623874004534471</v>
      </c>
      <c r="DJ316" s="71">
        <v>0.61679954288576355</v>
      </c>
      <c r="DK316" s="71">
        <v>0.13861810169161715</v>
      </c>
      <c r="DL316" s="71">
        <v>0.74998042883320615</v>
      </c>
      <c r="DM316" s="71">
        <v>0.15514467252579409</v>
      </c>
      <c r="DN316" s="71">
        <v>0.2859423857052521</v>
      </c>
      <c r="DO316" s="71">
        <v>0.44569938134643311</v>
      </c>
      <c r="DQ316" s="71"/>
      <c r="DR316" s="71"/>
      <c r="DS316" s="71"/>
      <c r="DT316" s="71"/>
      <c r="DU316" s="71"/>
      <c r="DV316" s="71"/>
      <c r="DW316" s="71"/>
      <c r="DX316" s="71"/>
      <c r="DY316" s="71"/>
      <c r="DZ316" s="71"/>
      <c r="EA316" s="71"/>
      <c r="EB316" s="71"/>
      <c r="EC316" s="71"/>
      <c r="ED316" s="71"/>
    </row>
    <row r="317" spans="1:134">
      <c r="A317" s="4">
        <v>549</v>
      </c>
      <c r="B317" s="46" t="s">
        <v>2871</v>
      </c>
      <c r="C317" s="65" t="str">
        <f t="shared" si="13"/>
        <v>L549</v>
      </c>
      <c r="D317" s="69">
        <v>347703.72</v>
      </c>
      <c r="E317" s="68">
        <v>4573401.74</v>
      </c>
      <c r="F317" s="69">
        <v>28352.229999999981</v>
      </c>
      <c r="G317" s="69">
        <v>408243.58000000007</v>
      </c>
      <c r="H317" s="70">
        <v>87.575483660662755</v>
      </c>
      <c r="I317" s="70">
        <v>9.8013944325225921</v>
      </c>
      <c r="J317" s="69">
        <v>606969.36</v>
      </c>
      <c r="K317" s="69">
        <v>557235.78999999992</v>
      </c>
      <c r="L317" s="69">
        <v>516118.54999999993</v>
      </c>
      <c r="M317" s="69">
        <v>666257.81999999995</v>
      </c>
      <c r="N317" s="69">
        <v>867601.03000000014</v>
      </c>
      <c r="O317" s="69">
        <v>1112741.54</v>
      </c>
      <c r="P317" s="69">
        <v>569829.38</v>
      </c>
      <c r="Q317" s="69">
        <v>490942.00999999995</v>
      </c>
      <c r="R317" s="69">
        <v>1530712.84</v>
      </c>
      <c r="S317" s="69">
        <v>484477.1100000001</v>
      </c>
      <c r="T317" s="69">
        <v>581375.17000000004</v>
      </c>
      <c r="U317" s="69">
        <v>568361.51</v>
      </c>
      <c r="V317" s="69">
        <v>347703.72</v>
      </c>
      <c r="W317" s="70">
        <v>100.37557624380584</v>
      </c>
      <c r="X317" s="70">
        <v>88.834857744090442</v>
      </c>
      <c r="Y317" s="70">
        <v>92.843261788883268</v>
      </c>
      <c r="Z317" s="71">
        <v>96.786288558640038</v>
      </c>
      <c r="AA317" s="71">
        <v>87.509276832193294</v>
      </c>
      <c r="AB317" s="71">
        <v>107.23982409667032</v>
      </c>
      <c r="AC317" s="71">
        <v>89.265195270282632</v>
      </c>
      <c r="AD317" s="71">
        <v>77.728635567924812</v>
      </c>
      <c r="AE317" s="71">
        <v>95.719665872995122</v>
      </c>
      <c r="AF317" s="71">
        <v>65.943676041668496</v>
      </c>
      <c r="AG317" s="71">
        <v>95.380195956367146</v>
      </c>
      <c r="AH317" s="71">
        <v>92.219190960928557</v>
      </c>
      <c r="AI317" s="71">
        <v>88.56931819956219</v>
      </c>
      <c r="AJ317" s="71">
        <v>-1.3909852936644151</v>
      </c>
      <c r="AK317" s="71">
        <v>-6.9978442309938549</v>
      </c>
      <c r="AL317" s="71">
        <v>-11.521141375682776</v>
      </c>
      <c r="AM317" s="71">
        <v>-15.049632936481739</v>
      </c>
      <c r="AN317" s="71">
        <v>-23.931067495385662</v>
      </c>
      <c r="AO317" s="71">
        <v>-10.376735013688155</v>
      </c>
      <c r="AP317" s="71">
        <v>-10.041292675020264</v>
      </c>
      <c r="AQ317" s="71">
        <v>-3.1076647574450722</v>
      </c>
      <c r="AR317" s="71">
        <v>129.94320989646121</v>
      </c>
      <c r="AS317" s="71">
        <v>-54.565670473724445</v>
      </c>
      <c r="AT317" s="71">
        <v>20.857915391314187</v>
      </c>
      <c r="AU317" s="71">
        <v>15.373291978017045</v>
      </c>
      <c r="AV317" s="72">
        <v>8.8780641042257145</v>
      </c>
      <c r="AW317" s="73">
        <v>-8561.9499999999534</v>
      </c>
      <c r="AX317" s="73">
        <v>-41928.5900000002</v>
      </c>
      <c r="AY317" s="73">
        <v>-67205.600000000093</v>
      </c>
      <c r="AZ317" s="73">
        <v>-118032.87000000011</v>
      </c>
      <c r="BA317" s="73">
        <v>-272934.79999999993</v>
      </c>
      <c r="BB317" s="73">
        <v>-113115.21999999974</v>
      </c>
      <c r="BC317" s="73">
        <v>-63605</v>
      </c>
      <c r="BD317" s="73">
        <v>-15746.169999999867</v>
      </c>
      <c r="BE317" s="73">
        <v>865021.15</v>
      </c>
      <c r="BF317" s="73">
        <v>-581846.78</v>
      </c>
      <c r="BG317" s="73">
        <v>100334.96000000008</v>
      </c>
      <c r="BH317" s="73">
        <v>75733.190000000119</v>
      </c>
      <c r="BI317" s="73">
        <v>28352.229999999981</v>
      </c>
      <c r="BJ317" s="71">
        <v>11.261813055205689</v>
      </c>
      <c r="BK317" s="71">
        <v>8.5286075147743894</v>
      </c>
      <c r="BL317" s="71">
        <v>6.8375727755078763</v>
      </c>
      <c r="BM317" s="71">
        <v>9.7603265783551354</v>
      </c>
      <c r="BN317" s="71">
        <v>-1.4879015913531455</v>
      </c>
      <c r="BO317" s="71">
        <v>7.4013983830703882</v>
      </c>
      <c r="BP317" s="71">
        <v>15.811746773171864</v>
      </c>
      <c r="BQ317" s="71">
        <v>19.466291292774219</v>
      </c>
      <c r="BR317" s="72">
        <v>6.8710222833870933</v>
      </c>
      <c r="BS317" s="72">
        <v>10.97177023387178</v>
      </c>
      <c r="BT317" s="71">
        <v>10.853668767373886</v>
      </c>
      <c r="BU317" s="71">
        <v>11.393529618546474</v>
      </c>
      <c r="BV317" s="71">
        <v>8.5620636972148461</v>
      </c>
      <c r="BW317" s="71">
        <v>9.2132487401659571</v>
      </c>
      <c r="BX317" s="75">
        <v>12038</v>
      </c>
      <c r="BY317" s="75">
        <v>11303</v>
      </c>
      <c r="BZ317" s="75">
        <v>10096</v>
      </c>
      <c r="CA317" s="75">
        <v>11812</v>
      </c>
      <c r="CB317" s="75">
        <v>14147</v>
      </c>
      <c r="CC317" s="75">
        <v>17226</v>
      </c>
      <c r="CD317" s="75">
        <v>11094</v>
      </c>
      <c r="CE317" s="75">
        <v>10486</v>
      </c>
      <c r="CF317" s="75">
        <v>20264</v>
      </c>
      <c r="CG317" s="75">
        <v>9934</v>
      </c>
      <c r="CH317" s="75">
        <v>11632</v>
      </c>
      <c r="CI317" s="75">
        <v>11829</v>
      </c>
      <c r="CJ317" s="75">
        <v>6865</v>
      </c>
      <c r="CK317" s="75">
        <v>82104</v>
      </c>
      <c r="CL317" s="73">
        <v>1280518.1600000001</v>
      </c>
      <c r="CM317" s="73">
        <v>1217554.7199999995</v>
      </c>
      <c r="CN317" s="73">
        <v>1326620.9799999997</v>
      </c>
      <c r="CO317" s="73">
        <v>1315177.5000000002</v>
      </c>
      <c r="CP317" s="73">
        <v>1482378.5699999998</v>
      </c>
      <c r="CQ317" s="73">
        <v>1084080.7800000003</v>
      </c>
      <c r="CR317" s="73">
        <v>1055588.7999999998</v>
      </c>
      <c r="CS317" s="73">
        <v>1591749.2</v>
      </c>
      <c r="CT317" s="73">
        <v>1106224.0999999999</v>
      </c>
      <c r="CU317" s="73">
        <v>1066118.3700000001</v>
      </c>
      <c r="CV317" s="73">
        <v>964583.90999999992</v>
      </c>
      <c r="CW317" s="73">
        <v>1249334.0099999998</v>
      </c>
      <c r="CX317" s="73">
        <v>1188359.3200000003</v>
      </c>
      <c r="CY317" s="77"/>
      <c r="CZ317" s="4">
        <v>549</v>
      </c>
      <c r="DA317" s="76" t="str">
        <f t="shared" si="14"/>
        <v>L549</v>
      </c>
      <c r="DB317" s="71">
        <v>5.8634374203031259</v>
      </c>
      <c r="DC317" s="71">
        <v>4.1127253676592828</v>
      </c>
      <c r="DD317" s="71">
        <v>1.389033519367282</v>
      </c>
      <c r="DE317" s="71">
        <v>0.75454661152133817</v>
      </c>
      <c r="DF317" s="71">
        <v>0.9576091161065855</v>
      </c>
      <c r="DG317" s="71">
        <v>0.9973694250118339</v>
      </c>
      <c r="DH317" s="71">
        <v>0.71246747121869436</v>
      </c>
      <c r="DI317" s="71">
        <v>0.63661919789284138</v>
      </c>
      <c r="DJ317" s="71">
        <v>0.4153204682285328</v>
      </c>
      <c r="DK317" s="71">
        <v>0.33138198555240334</v>
      </c>
      <c r="DL317" s="71">
        <v>0.38076030221468654</v>
      </c>
      <c r="DM317" s="71">
        <v>0.16921057569735304</v>
      </c>
      <c r="DN317" s="72">
        <v>6.9061011734413133E-2</v>
      </c>
      <c r="DO317" s="71">
        <v>0.40661320775531185</v>
      </c>
      <c r="DQ317" s="71"/>
      <c r="DR317" s="71"/>
      <c r="DS317" s="71"/>
      <c r="DT317" s="71"/>
      <c r="DU317" s="71"/>
      <c r="DV317" s="71"/>
      <c r="DW317" s="71"/>
      <c r="DX317" s="71"/>
      <c r="DY317" s="71"/>
      <c r="DZ317" s="71"/>
      <c r="EA317" s="71"/>
      <c r="EB317" s="71"/>
      <c r="EC317" s="71"/>
      <c r="ED317" s="71"/>
    </row>
    <row r="318" spans="1:134">
      <c r="A318" s="4">
        <v>318</v>
      </c>
      <c r="B318" s="46" t="s">
        <v>2886</v>
      </c>
      <c r="C318" s="65" t="str">
        <f t="shared" si="13"/>
        <v>L318</v>
      </c>
      <c r="D318" s="69">
        <v>581885.08000000007</v>
      </c>
      <c r="E318" s="68">
        <v>8289518.9299999997</v>
      </c>
      <c r="F318" s="69">
        <v>80066.630000000063</v>
      </c>
      <c r="G318" s="69">
        <v>2337898.040000001</v>
      </c>
      <c r="H318" s="70">
        <v>115.16323862358972</v>
      </c>
      <c r="I318" s="70">
        <v>39.281702971507684</v>
      </c>
      <c r="J318" s="69">
        <v>1024821.3799999999</v>
      </c>
      <c r="K318" s="69">
        <v>832935.10000000009</v>
      </c>
      <c r="L318" s="69">
        <v>888638.14</v>
      </c>
      <c r="M318" s="69">
        <v>1281788.99</v>
      </c>
      <c r="N318" s="69">
        <v>1404125.2900000003</v>
      </c>
      <c r="O318" s="69">
        <v>1913067.1399999994</v>
      </c>
      <c r="P318" s="69">
        <v>1087151.75</v>
      </c>
      <c r="Q318" s="69">
        <v>897997.83999999985</v>
      </c>
      <c r="R318" s="69">
        <v>3043888.4799999986</v>
      </c>
      <c r="S318" s="69">
        <v>763729.89000000025</v>
      </c>
      <c r="T318" s="69">
        <v>909364.22999999975</v>
      </c>
      <c r="U318" s="69">
        <v>1005501.66</v>
      </c>
      <c r="V318" s="69">
        <v>581885.08000000007</v>
      </c>
      <c r="W318" s="70">
        <v>118.12470726981603</v>
      </c>
      <c r="X318" s="70">
        <v>95.091394202743814</v>
      </c>
      <c r="Y318" s="70">
        <v>89.272296174337356</v>
      </c>
      <c r="Z318" s="71">
        <v>110.59649867649637</v>
      </c>
      <c r="AA318" s="71">
        <v>106.17883106558207</v>
      </c>
      <c r="AB318" s="71">
        <v>108.87820419457812</v>
      </c>
      <c r="AC318" s="71">
        <v>106.84217011003889</v>
      </c>
      <c r="AD318" s="71">
        <v>96.577117713581586</v>
      </c>
      <c r="AE318" s="71">
        <v>179.55210151455896</v>
      </c>
      <c r="AF318" s="71">
        <v>84.330721602938041</v>
      </c>
      <c r="AG318" s="71">
        <v>86.219502161830889</v>
      </c>
      <c r="AH318" s="71">
        <v>102.35069611000857</v>
      </c>
      <c r="AI318" s="71">
        <v>94.973106799631395</v>
      </c>
      <c r="AJ318" s="71">
        <v>2.4554780600539727</v>
      </c>
      <c r="AK318" s="71">
        <v>-2.1848142692496353</v>
      </c>
      <c r="AL318" s="71">
        <v>-19.649109719874879</v>
      </c>
      <c r="AM318" s="71">
        <v>8.1923891259046755</v>
      </c>
      <c r="AN318" s="71">
        <v>-9.9358898251427856</v>
      </c>
      <c r="AO318" s="71">
        <v>8.9569052404068437</v>
      </c>
      <c r="AP318" s="71">
        <v>6.3371758765640385</v>
      </c>
      <c r="AQ318" s="71">
        <v>21.686132090614095</v>
      </c>
      <c r="AR318" s="71">
        <v>265.97075411421372</v>
      </c>
      <c r="AS318" s="71">
        <v>-39.521118178054884</v>
      </c>
      <c r="AT318" s="71">
        <v>10.752262021855108</v>
      </c>
      <c r="AU318" s="71">
        <v>29.932699753848002</v>
      </c>
      <c r="AV318" s="72">
        <v>15.955298176063494</v>
      </c>
      <c r="AW318" s="73">
        <v>24561.169999999693</v>
      </c>
      <c r="AX318" s="73">
        <v>-18604.559999999823</v>
      </c>
      <c r="AY318" s="73">
        <v>-217308.70999999985</v>
      </c>
      <c r="AZ318" s="73">
        <v>97057.789999999804</v>
      </c>
      <c r="BA318" s="73">
        <v>-154876.91999999923</v>
      </c>
      <c r="BB318" s="73">
        <v>174523.29999999935</v>
      </c>
      <c r="BC318" s="73">
        <v>64788.930000000051</v>
      </c>
      <c r="BD318" s="73">
        <v>160035.48999999987</v>
      </c>
      <c r="BE318" s="73">
        <v>2212158.4999999981</v>
      </c>
      <c r="BF318" s="73">
        <v>-499074.35999999952</v>
      </c>
      <c r="BG318" s="73">
        <v>88284.629999999655</v>
      </c>
      <c r="BH318" s="73">
        <v>231638.21999999974</v>
      </c>
      <c r="BI318" s="73">
        <v>80066.630000000063</v>
      </c>
      <c r="BJ318" s="71">
        <v>17.757849661496152</v>
      </c>
      <c r="BK318" s="71">
        <v>12.983446972794265</v>
      </c>
      <c r="BL318" s="71">
        <v>11.501869743025553</v>
      </c>
      <c r="BM318" s="71">
        <v>14.577655271215988</v>
      </c>
      <c r="BN318" s="71">
        <v>3.0893779834514259</v>
      </c>
      <c r="BO318" s="71">
        <v>9.8805625875594956</v>
      </c>
      <c r="BP318" s="71">
        <v>20.47567145492685</v>
      </c>
      <c r="BQ318" s="71">
        <v>23.543170887387344</v>
      </c>
      <c r="BR318" s="72">
        <v>-10.14897612246294</v>
      </c>
      <c r="BS318" s="72">
        <v>15.090075558159967</v>
      </c>
      <c r="BT318" s="71">
        <v>14.635530378887974</v>
      </c>
      <c r="BU318" s="71">
        <v>14.936324089014004</v>
      </c>
      <c r="BV318" s="71">
        <v>14.488843109962861</v>
      </c>
      <c r="BW318" s="71">
        <v>5.2285546788681199</v>
      </c>
      <c r="BX318" s="75">
        <v>21895</v>
      </c>
      <c r="BY318" s="75">
        <v>17976</v>
      </c>
      <c r="BZ318" s="75">
        <v>17612</v>
      </c>
      <c r="CA318" s="75">
        <v>21721</v>
      </c>
      <c r="CB318" s="75">
        <v>21779</v>
      </c>
      <c r="CC318" s="75">
        <v>27117</v>
      </c>
      <c r="CD318" s="75">
        <v>20850</v>
      </c>
      <c r="CE318" s="75">
        <v>16963</v>
      </c>
      <c r="CF318" s="75">
        <v>27116</v>
      </c>
      <c r="CG318" s="75">
        <v>16917</v>
      </c>
      <c r="CH318" s="75">
        <v>19044</v>
      </c>
      <c r="CI318" s="75">
        <v>21349</v>
      </c>
      <c r="CJ318" s="75">
        <v>12882</v>
      </c>
      <c r="CK318" s="75">
        <v>135121</v>
      </c>
      <c r="CL318" s="73">
        <v>1821859.7800000005</v>
      </c>
      <c r="CM318" s="73">
        <v>1834254.0200000003</v>
      </c>
      <c r="CN318" s="73">
        <v>1955103.1800000004</v>
      </c>
      <c r="CO318" s="73">
        <v>2092741.6500000001</v>
      </c>
      <c r="CP318" s="73">
        <v>2353247.4500000002</v>
      </c>
      <c r="CQ318" s="73">
        <v>1773306.9800000002</v>
      </c>
      <c r="CR318" s="73">
        <v>1636870.88</v>
      </c>
      <c r="CS318" s="73">
        <v>2280785.2099999995</v>
      </c>
      <c r="CT318" s="73">
        <v>763900.59000000008</v>
      </c>
      <c r="CU318" s="73">
        <v>1523191.16</v>
      </c>
      <c r="CV318" s="73">
        <v>1627536.8500000003</v>
      </c>
      <c r="CW318" s="73">
        <v>1724894.7999999998</v>
      </c>
      <c r="CX318" s="73">
        <v>1756207.4399999997</v>
      </c>
      <c r="CY318" s="77"/>
      <c r="CZ318" s="4">
        <v>318</v>
      </c>
      <c r="DA318" s="76" t="str">
        <f t="shared" si="14"/>
        <v>L318</v>
      </c>
      <c r="DB318" s="71">
        <v>3.2028741766447251</v>
      </c>
      <c r="DC318" s="71">
        <v>2.3631244367669324</v>
      </c>
      <c r="DD318" s="71">
        <v>1.3022097940679607</v>
      </c>
      <c r="DE318" s="71">
        <v>0.92850805471486819</v>
      </c>
      <c r="DF318" s="71">
        <v>1.0790174016339424</v>
      </c>
      <c r="DG318" s="71">
        <v>0.42076392364843684</v>
      </c>
      <c r="DH318" s="71">
        <v>0.51851133487328116</v>
      </c>
      <c r="DI318" s="71">
        <v>0.42718469095837897</v>
      </c>
      <c r="DJ318" s="71">
        <v>0.47295701222825448</v>
      </c>
      <c r="DK318" s="71">
        <v>0.34554910439116215</v>
      </c>
      <c r="DL318" s="71">
        <v>0.27687864688644015</v>
      </c>
      <c r="DM318" s="71">
        <v>9.7975470148328872E-2</v>
      </c>
      <c r="DN318" s="71">
        <v>0.14173982417308983</v>
      </c>
      <c r="DO318" s="71">
        <v>0.37137002689558729</v>
      </c>
      <c r="DQ318" s="71"/>
      <c r="DR318" s="71"/>
      <c r="DS318" s="71"/>
      <c r="DT318" s="71"/>
      <c r="DU318" s="71"/>
      <c r="DV318" s="71"/>
      <c r="DW318" s="71"/>
      <c r="DX318" s="71"/>
      <c r="DY318" s="71"/>
      <c r="DZ318" s="71"/>
      <c r="EA318" s="71"/>
      <c r="EB318" s="71"/>
      <c r="EC318" s="71"/>
      <c r="ED318" s="71"/>
    </row>
    <row r="319" spans="1:134">
      <c r="A319" s="4">
        <v>548</v>
      </c>
      <c r="B319" s="46" t="s">
        <v>2895</v>
      </c>
      <c r="C319" s="65" t="str">
        <f t="shared" si="13"/>
        <v>L548</v>
      </c>
      <c r="D319" s="69">
        <v>259993.28999999998</v>
      </c>
      <c r="E319" s="68">
        <v>3181336.21</v>
      </c>
      <c r="F319" s="69">
        <v>12298.119999999995</v>
      </c>
      <c r="G319" s="69">
        <v>360953.46000000043</v>
      </c>
      <c r="H319" s="70">
        <v>92.939886825653787</v>
      </c>
      <c r="I319" s="70">
        <v>12.798031047381798</v>
      </c>
      <c r="J319" s="69">
        <v>478332.15000000008</v>
      </c>
      <c r="K319" s="69">
        <v>439660.31999999995</v>
      </c>
      <c r="L319" s="69">
        <v>420342.95999999996</v>
      </c>
      <c r="M319" s="69">
        <v>513017.58999999979</v>
      </c>
      <c r="N319" s="69">
        <v>679929.02</v>
      </c>
      <c r="O319" s="69">
        <v>697173.88000000024</v>
      </c>
      <c r="P319" s="69">
        <v>390406.04</v>
      </c>
      <c r="Q319" s="69">
        <v>407566.8</v>
      </c>
      <c r="R319" s="69">
        <v>858056.81000000017</v>
      </c>
      <c r="S319" s="69">
        <v>374114.98000000004</v>
      </c>
      <c r="T319" s="69">
        <v>437156.26</v>
      </c>
      <c r="U319" s="69">
        <v>454042.02999999985</v>
      </c>
      <c r="V319" s="69">
        <v>259993.28999999998</v>
      </c>
      <c r="W319" s="70">
        <v>116.77873314655021</v>
      </c>
      <c r="X319" s="70">
        <v>104.39019872053363</v>
      </c>
      <c r="Y319" s="70">
        <v>105.16520677393362</v>
      </c>
      <c r="Z319" s="71">
        <v>99.486546015253026</v>
      </c>
      <c r="AA319" s="71">
        <v>97.771253658144644</v>
      </c>
      <c r="AB319" s="71">
        <v>106.99008954736908</v>
      </c>
      <c r="AC319" s="71">
        <v>88.469865668632025</v>
      </c>
      <c r="AD319" s="71">
        <v>100.18326156622894</v>
      </c>
      <c r="AE319" s="71">
        <v>92.803430301644639</v>
      </c>
      <c r="AF319" s="71">
        <v>91.771200553429097</v>
      </c>
      <c r="AG319" s="71">
        <v>95.523108517233666</v>
      </c>
      <c r="AH319" s="71">
        <v>93.44723422625033</v>
      </c>
      <c r="AI319" s="71">
        <v>86.921083331437472</v>
      </c>
      <c r="AJ319" s="71">
        <v>14.511407423211175</v>
      </c>
      <c r="AK319" s="71">
        <v>-1.3933234810459383</v>
      </c>
      <c r="AL319" s="71">
        <v>-4.781640949577282</v>
      </c>
      <c r="AM319" s="71">
        <v>-9.6745981388112074</v>
      </c>
      <c r="AN319" s="71">
        <v>-11.483026803940932</v>
      </c>
      <c r="AO319" s="71">
        <v>-3.2107563811622386</v>
      </c>
      <c r="AP319" s="71">
        <v>-8.5138518407096075</v>
      </c>
      <c r="AQ319" s="71">
        <v>24.11584618272493</v>
      </c>
      <c r="AR319" s="71">
        <v>111.44219583903899</v>
      </c>
      <c r="AS319" s="71">
        <v>-44.273415582438723</v>
      </c>
      <c r="AT319" s="71">
        <v>23.033791127497992</v>
      </c>
      <c r="AU319" s="71">
        <v>17.899967502609961</v>
      </c>
      <c r="AV319" s="72">
        <v>4.965022127803298</v>
      </c>
      <c r="AW319" s="73">
        <v>60616.430000000226</v>
      </c>
      <c r="AX319" s="73">
        <v>-6212.4500000001281</v>
      </c>
      <c r="AY319" s="73">
        <v>-21108.629999999946</v>
      </c>
      <c r="AZ319" s="73">
        <v>-54948.430000000342</v>
      </c>
      <c r="BA319" s="73">
        <v>-88187.079999999958</v>
      </c>
      <c r="BB319" s="73">
        <v>-7266.8599999998696</v>
      </c>
      <c r="BC319" s="73">
        <v>-36331.829999999958</v>
      </c>
      <c r="BD319" s="73">
        <v>79190.679999999993</v>
      </c>
      <c r="BE319" s="73">
        <v>452245.28000000032</v>
      </c>
      <c r="BF319" s="73">
        <v>-297225.24999999994</v>
      </c>
      <c r="BG319" s="73">
        <v>81842.280000000086</v>
      </c>
      <c r="BH319" s="73">
        <v>68934.179999999935</v>
      </c>
      <c r="BI319" s="73">
        <v>12298.119999999995</v>
      </c>
      <c r="BJ319" s="71">
        <v>8.9004489910788021</v>
      </c>
      <c r="BK319" s="71">
        <v>7.9290977907035813</v>
      </c>
      <c r="BL319" s="71">
        <v>6.7601926058609116</v>
      </c>
      <c r="BM319" s="71">
        <v>9.2022268826903861</v>
      </c>
      <c r="BN319" s="71">
        <v>0.21815823564671621</v>
      </c>
      <c r="BO319" s="71">
        <v>12.121767618361204</v>
      </c>
      <c r="BP319" s="71">
        <v>17.567139849071385</v>
      </c>
      <c r="BQ319" s="71">
        <v>17.97079613286105</v>
      </c>
      <c r="BR319" s="72">
        <v>9.2910459647749484</v>
      </c>
      <c r="BS319" s="72">
        <v>11.769217538588267</v>
      </c>
      <c r="BT319" s="71">
        <v>12.598229553981577</v>
      </c>
      <c r="BU319" s="71">
        <v>11.69095990950597</v>
      </c>
      <c r="BV319" s="71">
        <v>6.1901993021575361</v>
      </c>
      <c r="BW319" s="71">
        <v>10.731843285501066</v>
      </c>
      <c r="BX319" s="75">
        <v>10997</v>
      </c>
      <c r="BY319" s="75">
        <v>11335</v>
      </c>
      <c r="BZ319" s="75">
        <v>9448</v>
      </c>
      <c r="CA319" s="75">
        <v>10705</v>
      </c>
      <c r="CB319" s="75">
        <v>12948</v>
      </c>
      <c r="CC319" s="75">
        <v>14995</v>
      </c>
      <c r="CD319" s="75">
        <v>9271</v>
      </c>
      <c r="CE319" s="75">
        <v>9352</v>
      </c>
      <c r="CF319" s="75">
        <v>14368</v>
      </c>
      <c r="CG319" s="75">
        <v>9111</v>
      </c>
      <c r="CH319" s="75">
        <v>9997</v>
      </c>
      <c r="CI319" s="75">
        <v>10702</v>
      </c>
      <c r="CJ319" s="75">
        <v>5531</v>
      </c>
      <c r="CK319" s="75">
        <v>68332</v>
      </c>
      <c r="CL319" s="73">
        <v>724018.62000000011</v>
      </c>
      <c r="CM319" s="73">
        <v>721856.97000000009</v>
      </c>
      <c r="CN319" s="73">
        <v>628978.69000000006</v>
      </c>
      <c r="CO319" s="73">
        <v>735194.93</v>
      </c>
      <c r="CP319" s="73">
        <v>745044.26000000013</v>
      </c>
      <c r="CQ319" s="73">
        <v>610382.41999999993</v>
      </c>
      <c r="CR319" s="73">
        <v>630189.52</v>
      </c>
      <c r="CS319" s="73">
        <v>885685.24999999977</v>
      </c>
      <c r="CT319" s="73">
        <v>831167.52000000014</v>
      </c>
      <c r="CU319" s="73">
        <v>860027.94</v>
      </c>
      <c r="CV319" s="73">
        <v>888952.29999999993</v>
      </c>
      <c r="CW319" s="73">
        <v>897242.67999999982</v>
      </c>
      <c r="CX319" s="73">
        <v>874096.40000000014</v>
      </c>
      <c r="CY319" s="77"/>
      <c r="CZ319" s="4">
        <v>548</v>
      </c>
      <c r="DA319" s="76" t="str">
        <f t="shared" si="14"/>
        <v>L548</v>
      </c>
      <c r="DB319" s="71">
        <v>2.461033088559855</v>
      </c>
      <c r="DC319" s="71">
        <v>3.5540800064254094</v>
      </c>
      <c r="DD319" s="71">
        <v>1.7031871568158492</v>
      </c>
      <c r="DE319" s="71">
        <v>0.47757533440838862</v>
      </c>
      <c r="DF319" s="71">
        <v>0.60923111070650904</v>
      </c>
      <c r="DG319" s="71">
        <v>0.25165118218946075</v>
      </c>
      <c r="DH319" s="71">
        <v>0.70896204859930578</v>
      </c>
      <c r="DI319" s="71">
        <v>0.79964513080356892</v>
      </c>
      <c r="DJ319" s="71">
        <v>0.10223139710588479</v>
      </c>
      <c r="DK319" s="71">
        <v>4.7802888468976436E-2</v>
      </c>
      <c r="DL319" s="71">
        <v>1.714107240482839E-2</v>
      </c>
      <c r="DM319" s="71">
        <v>5.8063202247583866E-3</v>
      </c>
      <c r="DN319" s="71">
        <v>8.4179616103799204E-2</v>
      </c>
      <c r="DO319" s="71">
        <v>0.23349495300465853</v>
      </c>
      <c r="DQ319" s="71"/>
      <c r="DR319" s="71"/>
      <c r="DS319" s="71"/>
      <c r="DT319" s="71"/>
      <c r="DU319" s="71"/>
      <c r="DV319" s="71"/>
      <c r="DW319" s="71"/>
      <c r="DX319" s="71"/>
      <c r="DY319" s="71"/>
      <c r="DZ319" s="71"/>
      <c r="EA319" s="71"/>
      <c r="EB319" s="71"/>
      <c r="EC319" s="71"/>
      <c r="ED319" s="71"/>
    </row>
    <row r="320" spans="1:134">
      <c r="A320" s="4">
        <v>328</v>
      </c>
      <c r="B320" s="46" t="s">
        <v>2903</v>
      </c>
      <c r="C320" s="65" t="str">
        <f t="shared" si="13"/>
        <v>L328</v>
      </c>
      <c r="D320" s="69">
        <v>447313.67000000004</v>
      </c>
      <c r="E320" s="68">
        <v>6250752.5100000026</v>
      </c>
      <c r="F320" s="69">
        <v>-1473.8700000000536</v>
      </c>
      <c r="G320" s="69">
        <v>385563.09000000171</v>
      </c>
      <c r="H320" s="70">
        <v>88.242833275570447</v>
      </c>
      <c r="I320" s="70">
        <v>6.5737534185213331</v>
      </c>
      <c r="J320" s="69">
        <v>900095.09</v>
      </c>
      <c r="K320" s="69">
        <v>880807.03999999992</v>
      </c>
      <c r="L320" s="69">
        <v>796710.64999999991</v>
      </c>
      <c r="M320" s="69">
        <v>1000788.6499999999</v>
      </c>
      <c r="N320" s="69">
        <v>1368882.1200000003</v>
      </c>
      <c r="O320" s="69">
        <v>1395899.5799999998</v>
      </c>
      <c r="P320" s="69">
        <v>857759.64</v>
      </c>
      <c r="Q320" s="69">
        <v>894729.59999999986</v>
      </c>
      <c r="R320" s="69">
        <v>1389528.11</v>
      </c>
      <c r="S320" s="69">
        <v>904982.97000000009</v>
      </c>
      <c r="T320" s="69">
        <v>931151.47000000009</v>
      </c>
      <c r="U320" s="69">
        <v>825287.05</v>
      </c>
      <c r="V320" s="69">
        <v>447313.67000000004</v>
      </c>
      <c r="W320" s="70">
        <v>104.45523031138026</v>
      </c>
      <c r="X320" s="70">
        <v>90.515079175788443</v>
      </c>
      <c r="Y320" s="70">
        <v>96.716228573561366</v>
      </c>
      <c r="Z320" s="71">
        <v>105.68270925859376</v>
      </c>
      <c r="AA320" s="71">
        <v>96.502571892695642</v>
      </c>
      <c r="AB320" s="71">
        <v>98.550288600783986</v>
      </c>
      <c r="AC320" s="71">
        <v>83.942007826908522</v>
      </c>
      <c r="AD320" s="71">
        <v>101.47876596108114</v>
      </c>
      <c r="AE320" s="71">
        <v>97.032624373830231</v>
      </c>
      <c r="AF320" s="71">
        <v>86.942833718081857</v>
      </c>
      <c r="AG320" s="71">
        <v>82.444256313625473</v>
      </c>
      <c r="AH320" s="71">
        <v>81.321008812472201</v>
      </c>
      <c r="AI320" s="71">
        <v>79.473941086781835</v>
      </c>
      <c r="AJ320" s="71">
        <v>-16.362574686021823</v>
      </c>
      <c r="AK320" s="71">
        <v>-13.814197733229761</v>
      </c>
      <c r="AL320" s="71">
        <v>-25.326240392642063</v>
      </c>
      <c r="AM320" s="71">
        <v>-19.274566148100735</v>
      </c>
      <c r="AN320" s="71">
        <v>-30.810504494601034</v>
      </c>
      <c r="AO320" s="71">
        <v>-16.777040610705885</v>
      </c>
      <c r="AP320" s="71">
        <v>-18.66957492717416</v>
      </c>
      <c r="AQ320" s="71">
        <v>30.447691229522178</v>
      </c>
      <c r="AR320" s="71">
        <v>55.665021744322395</v>
      </c>
      <c r="AS320" s="71">
        <v>-16.981571277446218</v>
      </c>
      <c r="AT320" s="71">
        <v>3.4463931060939146</v>
      </c>
      <c r="AU320" s="71">
        <v>4.0738810800867054</v>
      </c>
      <c r="AV320" s="72">
        <v>-0.32841152408109586</v>
      </c>
      <c r="AW320" s="73">
        <v>-176091.90000000002</v>
      </c>
      <c r="AX320" s="73">
        <v>-141179.20000000007</v>
      </c>
      <c r="AY320" s="73">
        <v>-270211.18999999994</v>
      </c>
      <c r="AZ320" s="73">
        <v>-238955.26000000024</v>
      </c>
      <c r="BA320" s="73">
        <v>-609439.20999999973</v>
      </c>
      <c r="BB320" s="73">
        <v>-268617.66000000015</v>
      </c>
      <c r="BC320" s="73">
        <v>-196900.57999999996</v>
      </c>
      <c r="BD320" s="73">
        <v>208838.11999999976</v>
      </c>
      <c r="BE320" s="73">
        <v>496888.2000000003</v>
      </c>
      <c r="BF320" s="73">
        <v>-185115.92000000004</v>
      </c>
      <c r="BG320" s="73">
        <v>31022.000000000116</v>
      </c>
      <c r="BH320" s="73">
        <v>32305.140000000247</v>
      </c>
      <c r="BI320" s="73">
        <v>-1473.8700000000536</v>
      </c>
      <c r="BJ320" s="71">
        <v>9.6335680988303523</v>
      </c>
      <c r="BK320" s="71">
        <v>7.5361956207365584</v>
      </c>
      <c r="BL320" s="71">
        <v>5.0629787750235611</v>
      </c>
      <c r="BM320" s="71">
        <v>6.4105786583125504</v>
      </c>
      <c r="BN320" s="71">
        <v>-5.7560402108589335</v>
      </c>
      <c r="BO320" s="71">
        <v>-7.4556524199783354</v>
      </c>
      <c r="BP320" s="71">
        <v>14.112510580590376</v>
      </c>
      <c r="BQ320" s="71">
        <v>13.064440292130463</v>
      </c>
      <c r="BR320" s="72">
        <v>4.0966939223580052</v>
      </c>
      <c r="BS320" s="72">
        <v>7.5390061244164173</v>
      </c>
      <c r="BT320" s="71">
        <v>10.677775077394404</v>
      </c>
      <c r="BU320" s="71">
        <v>7.6878166472022578</v>
      </c>
      <c r="BV320" s="71">
        <v>6.7105709816426877</v>
      </c>
      <c r="BW320" s="71">
        <v>7.4183224309863931</v>
      </c>
      <c r="BX320" s="75">
        <v>15430</v>
      </c>
      <c r="BY320" s="75">
        <v>14471</v>
      </c>
      <c r="BZ320" s="75">
        <v>13628</v>
      </c>
      <c r="CA320" s="75">
        <v>14934</v>
      </c>
      <c r="CB320" s="75">
        <v>18516</v>
      </c>
      <c r="CC320" s="75">
        <v>20235</v>
      </c>
      <c r="CD320" s="75">
        <v>14027</v>
      </c>
      <c r="CE320" s="75">
        <v>14504</v>
      </c>
      <c r="CF320" s="75">
        <v>20321</v>
      </c>
      <c r="CG320" s="75">
        <v>15446</v>
      </c>
      <c r="CH320" s="75">
        <v>15451</v>
      </c>
      <c r="CI320" s="75">
        <v>13984</v>
      </c>
      <c r="CJ320" s="75">
        <v>8057</v>
      </c>
      <c r="CK320" s="75">
        <v>101790</v>
      </c>
      <c r="CL320" s="73">
        <v>1854712.7999999998</v>
      </c>
      <c r="CM320" s="73">
        <v>2027632.1099999999</v>
      </c>
      <c r="CN320" s="73">
        <v>2294287.9200000004</v>
      </c>
      <c r="CO320" s="73">
        <v>2769475.709999999</v>
      </c>
      <c r="CP320" s="73">
        <v>2618512.7700000005</v>
      </c>
      <c r="CQ320" s="73">
        <v>2106374.2500000005</v>
      </c>
      <c r="CR320" s="73">
        <v>2168963.7399999998</v>
      </c>
      <c r="CS320" s="73">
        <v>2305385.4100000011</v>
      </c>
      <c r="CT320" s="73">
        <v>1980568.2300000002</v>
      </c>
      <c r="CU320" s="73">
        <v>1734459.8900000004</v>
      </c>
      <c r="CV320" s="73">
        <v>1731351.21</v>
      </c>
      <c r="CW320" s="73">
        <v>1491193.2199999995</v>
      </c>
      <c r="CX320" s="73">
        <v>1523410.53</v>
      </c>
      <c r="CY320" s="77"/>
      <c r="CZ320" s="4">
        <v>328</v>
      </c>
      <c r="DA320" s="76" t="str">
        <f t="shared" si="14"/>
        <v>L328</v>
      </c>
      <c r="DB320" s="71">
        <v>2.9882473431831831</v>
      </c>
      <c r="DC320" s="71">
        <v>4.1950180625905888</v>
      </c>
      <c r="DD320" s="71">
        <v>0.72168037053710965</v>
      </c>
      <c r="DE320" s="71">
        <v>1.1537615539030313</v>
      </c>
      <c r="DF320" s="71">
        <v>0.7512526956284421</v>
      </c>
      <c r="DG320" s="71">
        <v>0.74909309172494287</v>
      </c>
      <c r="DH320" s="71">
        <v>0.59622642811111826</v>
      </c>
      <c r="DI320" s="71">
        <v>0.82779190067183361</v>
      </c>
      <c r="DJ320" s="71">
        <v>0.49762928914908217</v>
      </c>
      <c r="DK320" s="71">
        <v>0.55322994159173211</v>
      </c>
      <c r="DL320" s="71">
        <v>0.51522037923340469</v>
      </c>
      <c r="DM320" s="71">
        <v>0.53491471279617087</v>
      </c>
      <c r="DN320" s="71">
        <v>7.101974750560619E-2</v>
      </c>
      <c r="DO320" s="71">
        <v>0.54321166174843605</v>
      </c>
      <c r="DQ320" s="71"/>
      <c r="DR320" s="71"/>
      <c r="DS320" s="71"/>
      <c r="DT320" s="71"/>
      <c r="DU320" s="71"/>
      <c r="DV320" s="71"/>
      <c r="DW320" s="71"/>
      <c r="DX320" s="71"/>
      <c r="DY320" s="71"/>
      <c r="DZ320" s="71"/>
      <c r="EA320" s="71"/>
      <c r="EB320" s="71"/>
      <c r="EC320" s="71"/>
      <c r="ED320" s="71"/>
    </row>
    <row r="321" spans="1:134">
      <c r="A321" s="4">
        <v>330</v>
      </c>
      <c r="B321" s="46" t="s">
        <v>2917</v>
      </c>
      <c r="C321" s="65" t="str">
        <f t="shared" si="13"/>
        <v>L330</v>
      </c>
      <c r="D321" s="69">
        <v>411903.1</v>
      </c>
      <c r="E321" s="68">
        <v>3868339.350000001</v>
      </c>
      <c r="F321" s="69">
        <v>118190.87</v>
      </c>
      <c r="G321" s="69">
        <v>341813.85000000102</v>
      </c>
      <c r="H321" s="70">
        <v>87.360802648915069</v>
      </c>
      <c r="I321" s="70">
        <v>9.6926521586190528</v>
      </c>
      <c r="J321" s="69">
        <v>627034.46</v>
      </c>
      <c r="K321" s="69">
        <v>465836.51999999984</v>
      </c>
      <c r="L321" s="69">
        <v>464169.24999999988</v>
      </c>
      <c r="M321" s="69">
        <v>634469.91</v>
      </c>
      <c r="N321" s="69">
        <v>970154.9800000001</v>
      </c>
      <c r="O321" s="69">
        <v>785153.15</v>
      </c>
      <c r="P321" s="69">
        <v>519163.38999999996</v>
      </c>
      <c r="Q321" s="69">
        <v>429114.28</v>
      </c>
      <c r="R321" s="69">
        <v>1004229.0800000001</v>
      </c>
      <c r="S321" s="69">
        <v>409141.77</v>
      </c>
      <c r="T321" s="69">
        <v>443310.11999999994</v>
      </c>
      <c r="U321" s="69">
        <v>651477.61</v>
      </c>
      <c r="V321" s="69">
        <v>411903.1</v>
      </c>
      <c r="W321" s="70">
        <v>111.37150599851087</v>
      </c>
      <c r="X321" s="70">
        <v>82.704186179890513</v>
      </c>
      <c r="Y321" s="70">
        <v>87.930042027945575</v>
      </c>
      <c r="Z321" s="71">
        <v>106.5874518642435</v>
      </c>
      <c r="AA321" s="71">
        <v>112.63818112406361</v>
      </c>
      <c r="AB321" s="71">
        <v>113.04212378523468</v>
      </c>
      <c r="AC321" s="71">
        <v>78.407806764059103</v>
      </c>
      <c r="AD321" s="71">
        <v>89.842228395003062</v>
      </c>
      <c r="AE321" s="71">
        <v>93.416120180204089</v>
      </c>
      <c r="AF321" s="71">
        <v>78.320099742705978</v>
      </c>
      <c r="AG321" s="71">
        <v>73.899543107709235</v>
      </c>
      <c r="AH321" s="71">
        <v>97.39831197616941</v>
      </c>
      <c r="AI321" s="71">
        <v>97.589960035636551</v>
      </c>
      <c r="AJ321" s="71">
        <v>-10.215227330712541</v>
      </c>
      <c r="AK321" s="71">
        <v>-20.215128913286286</v>
      </c>
      <c r="AL321" s="71">
        <v>-24.218810623763787</v>
      </c>
      <c r="AM321" s="71">
        <v>-23.999678735179685</v>
      </c>
      <c r="AN321" s="71">
        <v>-9.9734235746726583</v>
      </c>
      <c r="AO321" s="71">
        <v>-3.4401356700312746</v>
      </c>
      <c r="AP321" s="71">
        <v>-19.644137418276621</v>
      </c>
      <c r="AQ321" s="71">
        <v>15.366462776022116</v>
      </c>
      <c r="AR321" s="71">
        <v>82.823170055779102</v>
      </c>
      <c r="AS321" s="71">
        <v>-42.392285381250296</v>
      </c>
      <c r="AT321" s="71">
        <v>-1.0104651410494103</v>
      </c>
      <c r="AU321" s="71">
        <v>28.387731662586589</v>
      </c>
      <c r="AV321" s="72">
        <v>40.240363841846147</v>
      </c>
      <c r="AW321" s="73">
        <v>-71340.599999999977</v>
      </c>
      <c r="AX321" s="73">
        <v>-118029.21000000014</v>
      </c>
      <c r="AY321" s="73">
        <v>-148343.24</v>
      </c>
      <c r="AZ321" s="73">
        <v>-200355.3899999999</v>
      </c>
      <c r="BA321" s="73">
        <v>-107476.77999999991</v>
      </c>
      <c r="BB321" s="73">
        <v>-22099.169999999925</v>
      </c>
      <c r="BC321" s="73">
        <v>-126916.9000000002</v>
      </c>
      <c r="BD321" s="73">
        <v>57156.72000000003</v>
      </c>
      <c r="BE321" s="73">
        <v>454939.25000000012</v>
      </c>
      <c r="BF321" s="73">
        <v>-301078.68000000005</v>
      </c>
      <c r="BG321" s="73">
        <v>-4525.2200000000885</v>
      </c>
      <c r="BH321" s="73">
        <v>144047.80999999988</v>
      </c>
      <c r="BI321" s="73">
        <v>118190.87</v>
      </c>
      <c r="BJ321" s="71">
        <v>16.629886304805968</v>
      </c>
      <c r="BK321" s="71">
        <v>19.994494096280103</v>
      </c>
      <c r="BL321" s="71">
        <v>13.860954012041869</v>
      </c>
      <c r="BM321" s="71">
        <v>12.930279213422397</v>
      </c>
      <c r="BN321" s="71">
        <v>-6.2010790611672695</v>
      </c>
      <c r="BO321" s="71">
        <v>13.725196287267487</v>
      </c>
      <c r="BP321" s="71">
        <v>24.626150685307337</v>
      </c>
      <c r="BQ321" s="71">
        <v>23.281190257360429</v>
      </c>
      <c r="BR321" s="72">
        <v>11.132720712864508</v>
      </c>
      <c r="BS321" s="72">
        <v>15.61769240765048</v>
      </c>
      <c r="BT321" s="71">
        <v>17.709247193274244</v>
      </c>
      <c r="BU321" s="71">
        <v>14.27054519461252</v>
      </c>
      <c r="BV321" s="71">
        <v>10.302185607517211</v>
      </c>
      <c r="BW321" s="71">
        <v>14.401650279479853</v>
      </c>
      <c r="BX321" s="75">
        <v>14916</v>
      </c>
      <c r="BY321" s="75">
        <v>11430</v>
      </c>
      <c r="BZ321" s="75">
        <v>10644</v>
      </c>
      <c r="CA321" s="75">
        <v>11901</v>
      </c>
      <c r="CB321" s="75">
        <v>13722</v>
      </c>
      <c r="CC321" s="75">
        <v>15747</v>
      </c>
      <c r="CD321" s="75">
        <v>11841</v>
      </c>
      <c r="CE321" s="75">
        <v>9687</v>
      </c>
      <c r="CF321" s="75">
        <v>14940</v>
      </c>
      <c r="CG321" s="75">
        <v>9860</v>
      </c>
      <c r="CH321" s="75">
        <v>10117</v>
      </c>
      <c r="CI321" s="75">
        <v>13658</v>
      </c>
      <c r="CJ321" s="75">
        <v>8221</v>
      </c>
      <c r="CK321" s="75">
        <v>78324</v>
      </c>
      <c r="CL321" s="73">
        <v>846349.21000000008</v>
      </c>
      <c r="CM321" s="73">
        <v>987095.46999999986</v>
      </c>
      <c r="CN321" s="73">
        <v>947453.2300000001</v>
      </c>
      <c r="CO321" s="73">
        <v>1090082.97</v>
      </c>
      <c r="CP321" s="73">
        <v>1275336.4299999997</v>
      </c>
      <c r="CQ321" s="73">
        <v>1071311.99</v>
      </c>
      <c r="CR321" s="73">
        <v>1066086.68</v>
      </c>
      <c r="CS321" s="73">
        <v>1393505.87</v>
      </c>
      <c r="CT321" s="73">
        <v>841415.75999999978</v>
      </c>
      <c r="CU321" s="73">
        <v>988832.36999999976</v>
      </c>
      <c r="CV321" s="73">
        <v>847648.22000000009</v>
      </c>
      <c r="CW321" s="73">
        <v>830804.26000000013</v>
      </c>
      <c r="CX321" s="73">
        <v>939966.24000000022</v>
      </c>
      <c r="CY321" s="77"/>
      <c r="CZ321" s="4">
        <v>330</v>
      </c>
      <c r="DA321" s="76" t="str">
        <f t="shared" si="14"/>
        <v>L330</v>
      </c>
      <c r="DB321" s="71">
        <v>0.64654509624248757</v>
      </c>
      <c r="DC321" s="71">
        <v>0.25778046755782469</v>
      </c>
      <c r="DD321" s="71">
        <v>0.4077047063806824</v>
      </c>
      <c r="DE321" s="71">
        <v>0.18417036590455313</v>
      </c>
      <c r="DF321" s="71">
        <v>1.975842077852618</v>
      </c>
      <c r="DG321" s="71">
        <v>0.32749203497654178</v>
      </c>
      <c r="DH321" s="71">
        <v>0.38988937469998841</v>
      </c>
      <c r="DI321" s="71">
        <v>1.2795119107098545</v>
      </c>
      <c r="DJ321" s="71">
        <v>0.12653924928745958</v>
      </c>
      <c r="DK321" s="71">
        <v>9.7999239680695405E-2</v>
      </c>
      <c r="DL321" s="71">
        <v>0.14601247636885514</v>
      </c>
      <c r="DM321" s="71">
        <v>9.8745701249872808E-2</v>
      </c>
      <c r="DN321" s="71">
        <v>0.1797285434184</v>
      </c>
      <c r="DO321" s="71">
        <v>0.28973616376733402</v>
      </c>
      <c r="DQ321" s="71"/>
      <c r="DR321" s="71"/>
      <c r="DS321" s="71"/>
      <c r="DT321" s="71"/>
      <c r="DU321" s="71"/>
      <c r="DV321" s="71"/>
      <c r="DW321" s="71"/>
      <c r="DX321" s="71"/>
      <c r="DY321" s="71"/>
      <c r="DZ321" s="71"/>
      <c r="EA321" s="71"/>
      <c r="EB321" s="71"/>
      <c r="EC321" s="71"/>
      <c r="ED321" s="71"/>
    </row>
    <row r="322" spans="1:134">
      <c r="A322" s="4">
        <v>307</v>
      </c>
      <c r="B322" s="46" t="s">
        <v>2925</v>
      </c>
      <c r="C322" s="65" t="str">
        <f t="shared" si="13"/>
        <v>L307</v>
      </c>
      <c r="D322" s="69">
        <v>395308.11</v>
      </c>
      <c r="E322" s="68">
        <v>5391412.0700000012</v>
      </c>
      <c r="F322" s="69">
        <v>-11810.090000000026</v>
      </c>
      <c r="G322" s="69">
        <v>-87245.179999995977</v>
      </c>
      <c r="H322" s="70">
        <v>82.865143961396527</v>
      </c>
      <c r="I322" s="70">
        <v>-1.5924555236594862</v>
      </c>
      <c r="J322" s="69">
        <v>752864.14999999991</v>
      </c>
      <c r="K322" s="69">
        <v>838930.96999999986</v>
      </c>
      <c r="L322" s="69">
        <v>815500.54999999993</v>
      </c>
      <c r="M322" s="69">
        <v>915913.78999999992</v>
      </c>
      <c r="N322" s="69">
        <v>1165507.98</v>
      </c>
      <c r="O322" s="69">
        <v>1176230.5599999998</v>
      </c>
      <c r="P322" s="69">
        <v>664964.43000000005</v>
      </c>
      <c r="Q322" s="69">
        <v>661045.56000000006</v>
      </c>
      <c r="R322" s="69">
        <v>1247927.83</v>
      </c>
      <c r="S322" s="69">
        <v>825427.44</v>
      </c>
      <c r="T322" s="69">
        <v>843934.57000000018</v>
      </c>
      <c r="U322" s="69">
        <v>752804.12999999989</v>
      </c>
      <c r="V322" s="69">
        <v>395308.11</v>
      </c>
      <c r="W322" s="70">
        <v>80.876633201257064</v>
      </c>
      <c r="X322" s="70">
        <v>98.185185760742527</v>
      </c>
      <c r="Y322" s="70">
        <v>98.958770114004153</v>
      </c>
      <c r="Z322" s="71">
        <v>91.227204379024727</v>
      </c>
      <c r="AA322" s="71">
        <v>86.862444910014176</v>
      </c>
      <c r="AB322" s="71">
        <v>96.917213971236066</v>
      </c>
      <c r="AC322" s="71">
        <v>73.541794738074074</v>
      </c>
      <c r="AD322" s="71">
        <v>72.587409633681915</v>
      </c>
      <c r="AE322" s="71">
        <v>88.480319282680341</v>
      </c>
      <c r="AF322" s="71">
        <v>91.773191984071403</v>
      </c>
      <c r="AG322" s="71">
        <v>82.962355211134948</v>
      </c>
      <c r="AH322" s="71">
        <v>83.143039842910156</v>
      </c>
      <c r="AI322" s="71">
        <v>86.151027625119099</v>
      </c>
      <c r="AJ322" s="71">
        <v>-33.682104790805099</v>
      </c>
      <c r="AK322" s="71">
        <v>-21.831718148085589</v>
      </c>
      <c r="AL322" s="71">
        <v>-25.229373755030949</v>
      </c>
      <c r="AM322" s="71">
        <v>-30.465625498401927</v>
      </c>
      <c r="AN322" s="71">
        <v>-36.564095221109646</v>
      </c>
      <c r="AO322" s="71">
        <v>-22.771979768045036</v>
      </c>
      <c r="AP322" s="71">
        <v>-27.40213713120454</v>
      </c>
      <c r="AQ322" s="71">
        <v>-8.9347392381333499</v>
      </c>
      <c r="AR322" s="71">
        <v>48.459544409363531</v>
      </c>
      <c r="AS322" s="71">
        <v>-20.659434099109031</v>
      </c>
      <c r="AT322" s="71">
        <v>2.9853848382021653</v>
      </c>
      <c r="AU322" s="71">
        <v>3.2277273858984268</v>
      </c>
      <c r="AV322" s="72">
        <v>-2.9008995421968442</v>
      </c>
      <c r="AW322" s="73">
        <v>-382371.14000000036</v>
      </c>
      <c r="AX322" s="73">
        <v>-234306.0900000002</v>
      </c>
      <c r="AY322" s="73">
        <v>-275169.13</v>
      </c>
      <c r="AZ322" s="73">
        <v>-401296.28999999992</v>
      </c>
      <c r="BA322" s="73">
        <v>-671786.68999999948</v>
      </c>
      <c r="BB322" s="73">
        <v>-321632.82000000007</v>
      </c>
      <c r="BC322" s="73">
        <v>-250991.5</v>
      </c>
      <c r="BD322" s="73">
        <v>-64857.54999999993</v>
      </c>
      <c r="BE322" s="73">
        <v>407343.39000000048</v>
      </c>
      <c r="BF322" s="73">
        <v>-214932.46999999997</v>
      </c>
      <c r="BG322" s="73">
        <v>24464.3400000002</v>
      </c>
      <c r="BH322" s="73">
        <v>23538.699999999953</v>
      </c>
      <c r="BI322" s="73">
        <v>-11810.090000000026</v>
      </c>
      <c r="BJ322" s="71">
        <v>15.933034523190532</v>
      </c>
      <c r="BK322" s="71">
        <v>13.465127001205044</v>
      </c>
      <c r="BL322" s="71">
        <v>12.043607512130484</v>
      </c>
      <c r="BM322" s="71">
        <v>13.303793708014474</v>
      </c>
      <c r="BN322" s="71">
        <v>5.1293052519284625</v>
      </c>
      <c r="BO322" s="71">
        <v>4.5227144776658861</v>
      </c>
      <c r="BP322" s="71">
        <v>21.39857861394761</v>
      </c>
      <c r="BQ322" s="71">
        <v>15.907537253715528</v>
      </c>
      <c r="BR322" s="72">
        <v>13.97548115723993</v>
      </c>
      <c r="BS322" s="72">
        <v>15.10234872407807</v>
      </c>
      <c r="BT322" s="71">
        <v>14.656652139295918</v>
      </c>
      <c r="BU322" s="71">
        <v>16.484406747740014</v>
      </c>
      <c r="BV322" s="71">
        <v>17.270920267347613</v>
      </c>
      <c r="BW322" s="71">
        <v>14.585131859448524</v>
      </c>
      <c r="BX322" s="75">
        <v>12878</v>
      </c>
      <c r="BY322" s="75">
        <v>15156</v>
      </c>
      <c r="BZ322" s="75">
        <v>15182</v>
      </c>
      <c r="CA322" s="75">
        <v>16689</v>
      </c>
      <c r="CB322" s="75">
        <v>19065</v>
      </c>
      <c r="CC322" s="75">
        <v>17309</v>
      </c>
      <c r="CD322" s="75">
        <v>12671</v>
      </c>
      <c r="CE322" s="75">
        <v>13922</v>
      </c>
      <c r="CF322" s="75">
        <v>23224</v>
      </c>
      <c r="CG322" s="75">
        <v>17816</v>
      </c>
      <c r="CH322" s="75">
        <v>17643</v>
      </c>
      <c r="CI322" s="75">
        <v>15848</v>
      </c>
      <c r="CJ322" s="75">
        <v>7855</v>
      </c>
      <c r="CK322" s="75">
        <v>108979</v>
      </c>
      <c r="CL322" s="73">
        <v>1645485.1600000001</v>
      </c>
      <c r="CM322" s="73">
        <v>1695870.2699999996</v>
      </c>
      <c r="CN322" s="73">
        <v>1735746.84</v>
      </c>
      <c r="CO322" s="73">
        <v>1832492.6900000002</v>
      </c>
      <c r="CP322" s="73">
        <v>1791599.62</v>
      </c>
      <c r="CQ322" s="73">
        <v>1452573.64</v>
      </c>
      <c r="CR322" s="73">
        <v>1440338.7499999993</v>
      </c>
      <c r="CS322" s="73">
        <v>1566491.0000000002</v>
      </c>
      <c r="CT322" s="73">
        <v>1420259.8299999998</v>
      </c>
      <c r="CU322" s="73">
        <v>1341007.2500000002</v>
      </c>
      <c r="CV322" s="73">
        <v>1249691.2500000002</v>
      </c>
      <c r="CW322" s="73">
        <v>1171772.45</v>
      </c>
      <c r="CX322" s="73">
        <v>1263102.0399999998</v>
      </c>
      <c r="CY322" s="77"/>
      <c r="CZ322" s="4">
        <v>307</v>
      </c>
      <c r="DA322" s="76" t="str">
        <f t="shared" si="14"/>
        <v>L307</v>
      </c>
      <c r="DB322" s="71">
        <v>4.5596734621589841</v>
      </c>
      <c r="DC322" s="71">
        <v>3.481508915425767</v>
      </c>
      <c r="DD322" s="71">
        <v>1.0661692005374093</v>
      </c>
      <c r="DE322" s="71">
        <v>1.537411125836404</v>
      </c>
      <c r="DF322" s="71">
        <v>1.0968183605689594</v>
      </c>
      <c r="DG322" s="71">
        <v>0.6802642562668999</v>
      </c>
      <c r="DH322" s="71">
        <v>0.77317685377210665</v>
      </c>
      <c r="DI322" s="71">
        <v>0.78889868481461822</v>
      </c>
      <c r="DJ322" s="71">
        <v>0.68559324218564444</v>
      </c>
      <c r="DK322" s="71">
        <v>0.46731165257949614</v>
      </c>
      <c r="DL322" s="71">
        <v>0.3536296364477729</v>
      </c>
      <c r="DM322" s="71">
        <v>0.45567678109298354</v>
      </c>
      <c r="DN322" s="71">
        <v>0.14884331609384319</v>
      </c>
      <c r="DO322" s="71">
        <v>0.55170138583143002</v>
      </c>
      <c r="DQ322" s="71"/>
      <c r="DR322" s="71"/>
      <c r="DS322" s="71"/>
      <c r="DT322" s="71"/>
      <c r="DU322" s="71"/>
      <c r="DV322" s="71"/>
      <c r="DW322" s="71"/>
      <c r="DX322" s="71"/>
      <c r="DY322" s="71"/>
      <c r="DZ322" s="71"/>
      <c r="EA322" s="71"/>
      <c r="EB322" s="71"/>
      <c r="EC322" s="71"/>
      <c r="ED322" s="71"/>
    </row>
    <row r="323" spans="1:134">
      <c r="A323" s="4">
        <v>344</v>
      </c>
      <c r="B323" s="46" t="s">
        <v>2932</v>
      </c>
      <c r="C323" s="65" t="str">
        <f t="shared" si="13"/>
        <v>L344</v>
      </c>
      <c r="D323" s="69">
        <v>578544.76</v>
      </c>
      <c r="E323" s="68">
        <v>5872546.6499999985</v>
      </c>
      <c r="F323" s="69">
        <v>161223.26999999996</v>
      </c>
      <c r="G323" s="69">
        <v>455040.14999999851</v>
      </c>
      <c r="H323" s="70">
        <v>86.384389592533935</v>
      </c>
      <c r="I323" s="70">
        <v>8.3994389300686265</v>
      </c>
      <c r="J323" s="69">
        <v>874873.51</v>
      </c>
      <c r="K323" s="69">
        <v>809234.73000000021</v>
      </c>
      <c r="L323" s="69">
        <v>772101.28999999992</v>
      </c>
      <c r="M323" s="69">
        <v>956793.94000000006</v>
      </c>
      <c r="N323" s="69">
        <v>1182610.3499999999</v>
      </c>
      <c r="O323" s="69">
        <v>1342414.4699999997</v>
      </c>
      <c r="P323" s="69">
        <v>685593.67</v>
      </c>
      <c r="Q323" s="69">
        <v>675015.65</v>
      </c>
      <c r="R323" s="69">
        <v>1665357.58</v>
      </c>
      <c r="S323" s="69">
        <v>670409.09</v>
      </c>
      <c r="T323" s="69">
        <v>767361.76999999979</v>
      </c>
      <c r="U323" s="69">
        <v>830264.13000000012</v>
      </c>
      <c r="V323" s="69">
        <v>578544.76</v>
      </c>
      <c r="W323" s="70">
        <v>104.88133922955099</v>
      </c>
      <c r="X323" s="70">
        <v>102.72100164915985</v>
      </c>
      <c r="Y323" s="70">
        <v>90.989340971821335</v>
      </c>
      <c r="Z323" s="71">
        <v>93.806355464954606</v>
      </c>
      <c r="AA323" s="71">
        <v>102.93513513492812</v>
      </c>
      <c r="AB323" s="71">
        <v>93.577899604935354</v>
      </c>
      <c r="AC323" s="71">
        <v>80.638736721270362</v>
      </c>
      <c r="AD323" s="71">
        <v>84.150596300176545</v>
      </c>
      <c r="AE323" s="71">
        <v>93.696019297096129</v>
      </c>
      <c r="AF323" s="71">
        <v>68.657220674061364</v>
      </c>
      <c r="AG323" s="71">
        <v>80.023033724505353</v>
      </c>
      <c r="AH323" s="71">
        <v>93.74286789385647</v>
      </c>
      <c r="AI323" s="71">
        <v>105.70314011200441</v>
      </c>
      <c r="AJ323" s="71">
        <v>-3.8275792731418012</v>
      </c>
      <c r="AK323" s="71">
        <v>2.1313630617416424</v>
      </c>
      <c r="AL323" s="71">
        <v>-19.321616196087977</v>
      </c>
      <c r="AM323" s="71">
        <v>-8.4222638257390727</v>
      </c>
      <c r="AN323" s="71">
        <v>-13.41452689448216</v>
      </c>
      <c r="AO323" s="71">
        <v>-14.738814694934621</v>
      </c>
      <c r="AP323" s="71">
        <v>-17.793099652625877</v>
      </c>
      <c r="AQ323" s="71">
        <v>5.9327841779574619</v>
      </c>
      <c r="AR323" s="71">
        <v>113.45368203073738</v>
      </c>
      <c r="AS323" s="71">
        <v>-49.025941839783606</v>
      </c>
      <c r="AT323" s="71">
        <v>3.7936873116066749</v>
      </c>
      <c r="AU323" s="71">
        <v>19.586208082596702</v>
      </c>
      <c r="AV323" s="72">
        <v>38.632870308212496</v>
      </c>
      <c r="AW323" s="73">
        <v>-34819.209999999963</v>
      </c>
      <c r="AX323" s="73">
        <v>16887.790000000154</v>
      </c>
      <c r="AY323" s="73">
        <v>-184910.05999999994</v>
      </c>
      <c r="AZ323" s="73">
        <v>-87994.869999999763</v>
      </c>
      <c r="BA323" s="73">
        <v>-182819.72999999998</v>
      </c>
      <c r="BB323" s="73">
        <v>-211248.71999999997</v>
      </c>
      <c r="BC323" s="73">
        <v>-148391.88</v>
      </c>
      <c r="BD323" s="73">
        <v>37804.370000000112</v>
      </c>
      <c r="BE323" s="73">
        <v>885161.35</v>
      </c>
      <c r="BF323" s="73">
        <v>-644787.52999999968</v>
      </c>
      <c r="BG323" s="73">
        <v>28047.279999999795</v>
      </c>
      <c r="BH323" s="73">
        <v>135983.29000000027</v>
      </c>
      <c r="BI323" s="73">
        <v>161223.26999999996</v>
      </c>
      <c r="BJ323" s="71">
        <v>21.552267833698298</v>
      </c>
      <c r="BK323" s="71">
        <v>13.633928088361174</v>
      </c>
      <c r="BL323" s="71">
        <v>12.384031556202732</v>
      </c>
      <c r="BM323" s="71">
        <v>14.849436850294612</v>
      </c>
      <c r="BN323" s="71">
        <v>4.037623327477692</v>
      </c>
      <c r="BO323" s="71">
        <v>10.643268308318204</v>
      </c>
      <c r="BP323" s="71">
        <v>22.445564638440153</v>
      </c>
      <c r="BQ323" s="71">
        <v>23.141273852108423</v>
      </c>
      <c r="BR323" s="72">
        <v>13.991947524580519</v>
      </c>
      <c r="BS323" s="72">
        <v>15.149678409986787</v>
      </c>
      <c r="BT323" s="71">
        <v>17.721060183449342</v>
      </c>
      <c r="BU323" s="71">
        <v>19.019088923913994</v>
      </c>
      <c r="BV323" s="71">
        <v>19.40436736713254</v>
      </c>
      <c r="BW323" s="71">
        <v>16.325863417832998</v>
      </c>
      <c r="BX323" s="75">
        <v>21403</v>
      </c>
      <c r="BY323" s="75">
        <v>17780</v>
      </c>
      <c r="BZ323" s="75">
        <v>17153</v>
      </c>
      <c r="CA323" s="75">
        <v>20688</v>
      </c>
      <c r="CB323" s="75">
        <v>23013</v>
      </c>
      <c r="CC323" s="75">
        <v>25439</v>
      </c>
      <c r="CD323" s="75">
        <v>17015</v>
      </c>
      <c r="CE323" s="75">
        <v>16472</v>
      </c>
      <c r="CF323" s="75">
        <v>24783</v>
      </c>
      <c r="CG323" s="75">
        <v>16018</v>
      </c>
      <c r="CH323" s="75">
        <v>17896</v>
      </c>
      <c r="CI323" s="75">
        <v>20407</v>
      </c>
      <c r="CJ323" s="75">
        <v>13161</v>
      </c>
      <c r="CK323" s="75">
        <v>125752</v>
      </c>
      <c r="CL323" s="73">
        <v>1911902.6600000001</v>
      </c>
      <c r="CM323" s="73">
        <v>1612399.8299999998</v>
      </c>
      <c r="CN323" s="73">
        <v>1924915.1099999999</v>
      </c>
      <c r="CO323" s="73">
        <v>1913128.2600000005</v>
      </c>
      <c r="CP323" s="73">
        <v>1895478.8599999999</v>
      </c>
      <c r="CQ323" s="73">
        <v>1474148.6099999996</v>
      </c>
      <c r="CR323" s="73">
        <v>1507082.4</v>
      </c>
      <c r="CS323" s="73">
        <v>2066833.0099999998</v>
      </c>
      <c r="CT323" s="73">
        <v>1282172.9099999995</v>
      </c>
      <c r="CU323" s="73">
        <v>1375177.48</v>
      </c>
      <c r="CV323" s="73">
        <v>1294315.5499999998</v>
      </c>
      <c r="CW323" s="73">
        <v>1458582.3199999998</v>
      </c>
      <c r="CX323" s="73">
        <v>1308728.75</v>
      </c>
      <c r="CY323" s="77"/>
      <c r="CZ323" s="4">
        <v>344</v>
      </c>
      <c r="DA323" s="76" t="str">
        <f t="shared" si="14"/>
        <v>L344</v>
      </c>
      <c r="DB323" s="71">
        <v>1.5408465030091123</v>
      </c>
      <c r="DC323" s="71">
        <v>1.1541027994518815</v>
      </c>
      <c r="DD323" s="71">
        <v>0.43057661438087047</v>
      </c>
      <c r="DE323" s="71">
        <v>0.24225887974353308</v>
      </c>
      <c r="DF323" s="71">
        <v>0.35181076126472449</v>
      </c>
      <c r="DG323" s="71">
        <v>0.36182744665303829</v>
      </c>
      <c r="DH323" s="71">
        <v>0.31649278835120043</v>
      </c>
      <c r="DI323" s="71">
        <v>0.39102261795998777</v>
      </c>
      <c r="DJ323" s="71">
        <v>0.11147973620079343</v>
      </c>
      <c r="DK323" s="71">
        <v>9.8100218832099781E-2</v>
      </c>
      <c r="DL323" s="71">
        <v>5.3574492787761101E-2</v>
      </c>
      <c r="DM323" s="71">
        <v>0.10983119918201492</v>
      </c>
      <c r="DN323" s="71">
        <v>3.0803509520394685E-2</v>
      </c>
      <c r="DO323" s="71">
        <v>0.15060640751428001</v>
      </c>
      <c r="DQ323" s="71"/>
      <c r="DR323" s="71"/>
      <c r="DS323" s="71"/>
      <c r="DT323" s="71"/>
      <c r="DU323" s="71"/>
      <c r="DV323" s="71"/>
      <c r="DW323" s="71"/>
      <c r="DX323" s="71"/>
      <c r="DY323" s="71"/>
      <c r="DZ323" s="71"/>
      <c r="EA323" s="71"/>
      <c r="EB323" s="72"/>
      <c r="EC323" s="72"/>
      <c r="ED323" s="71"/>
    </row>
    <row r="324" spans="1:134">
      <c r="A324" s="4">
        <v>333</v>
      </c>
      <c r="B324" s="46" t="s">
        <v>2940</v>
      </c>
      <c r="C324" s="65" t="str">
        <f t="shared" si="13"/>
        <v>L333</v>
      </c>
      <c r="D324" s="69">
        <v>471641.29</v>
      </c>
      <c r="E324" s="68">
        <v>5740671.9999999991</v>
      </c>
      <c r="F324" s="69">
        <v>48801.549999999872</v>
      </c>
      <c r="G324" s="69">
        <v>624664.99999999907</v>
      </c>
      <c r="H324" s="70">
        <v>92.842521618724803</v>
      </c>
      <c r="I324" s="70">
        <v>12.210010658703151</v>
      </c>
      <c r="J324" s="69">
        <v>767869.28</v>
      </c>
      <c r="K324" s="69">
        <v>823863.88000000035</v>
      </c>
      <c r="L324" s="69">
        <v>747245.58</v>
      </c>
      <c r="M324" s="69">
        <v>941535.5399999998</v>
      </c>
      <c r="N324" s="69">
        <v>1208281.7900000003</v>
      </c>
      <c r="O324" s="69">
        <v>1310766.5</v>
      </c>
      <c r="P324" s="69">
        <v>716465.68999999983</v>
      </c>
      <c r="Q324" s="69">
        <v>709240.70999999985</v>
      </c>
      <c r="R324" s="69">
        <v>1319221.9500000002</v>
      </c>
      <c r="S324" s="69">
        <v>785906.38</v>
      </c>
      <c r="T324" s="69">
        <v>895354.57000000007</v>
      </c>
      <c r="U324" s="69">
        <v>842841.41</v>
      </c>
      <c r="V324" s="69">
        <v>471641.29</v>
      </c>
      <c r="W324" s="70">
        <v>96.236987871171635</v>
      </c>
      <c r="X324" s="70">
        <v>98.962170089845642</v>
      </c>
      <c r="Y324" s="70">
        <v>104.88296143917113</v>
      </c>
      <c r="Z324" s="71">
        <v>108.31231445306828</v>
      </c>
      <c r="AA324" s="71">
        <v>87.964178973001111</v>
      </c>
      <c r="AB324" s="71">
        <v>105.18963241081978</v>
      </c>
      <c r="AC324" s="71">
        <v>91.254759975598503</v>
      </c>
      <c r="AD324" s="71">
        <v>86.689306433244568</v>
      </c>
      <c r="AE324" s="71">
        <v>99.580586787187215</v>
      </c>
      <c r="AF324" s="71">
        <v>87.553912633109661</v>
      </c>
      <c r="AG324" s="71">
        <v>98.457558467084468</v>
      </c>
      <c r="AH324" s="71">
        <v>89.11252776528211</v>
      </c>
      <c r="AI324" s="71">
        <v>93.884039470896823</v>
      </c>
      <c r="AJ324" s="71">
        <v>-18.8491724530205</v>
      </c>
      <c r="AK324" s="71">
        <v>-3.1806702868427905</v>
      </c>
      <c r="AL324" s="71">
        <v>-3.5934472984866517</v>
      </c>
      <c r="AM324" s="71">
        <v>-14.539106740184671</v>
      </c>
      <c r="AN324" s="71">
        <v>-23.40509466427967</v>
      </c>
      <c r="AO324" s="71">
        <v>1.7086717611381363</v>
      </c>
      <c r="AP324" s="71">
        <v>-8.1070920571059464</v>
      </c>
      <c r="AQ324" s="71">
        <v>7.3744366496302449</v>
      </c>
      <c r="AR324" s="71">
        <v>77.830232539894624</v>
      </c>
      <c r="AS324" s="71">
        <v>-26.241303778125502</v>
      </c>
      <c r="AT324" s="71">
        <v>25.351667488573248</v>
      </c>
      <c r="AU324" s="71">
        <v>15.247036869145081</v>
      </c>
      <c r="AV324" s="72">
        <v>11.541382084853202</v>
      </c>
      <c r="AW324" s="73">
        <v>-178355.54999999981</v>
      </c>
      <c r="AX324" s="73">
        <v>-27065.249999999767</v>
      </c>
      <c r="AY324" s="73">
        <v>-27852.750000000116</v>
      </c>
      <c r="AZ324" s="73">
        <v>-160179.53000000049</v>
      </c>
      <c r="BA324" s="73">
        <v>-369194.53</v>
      </c>
      <c r="BB324" s="73">
        <v>37167.689999999711</v>
      </c>
      <c r="BC324" s="73">
        <v>-63208.939999999828</v>
      </c>
      <c r="BD324" s="73">
        <v>48710.389999999898</v>
      </c>
      <c r="BE324" s="73">
        <v>577378.49000000011</v>
      </c>
      <c r="BF324" s="73">
        <v>-279603.74999999988</v>
      </c>
      <c r="BG324" s="73">
        <v>181080.41000000015</v>
      </c>
      <c r="BH324" s="73">
        <v>111506.84999999998</v>
      </c>
      <c r="BI324" s="73">
        <v>48801.549999999872</v>
      </c>
      <c r="BJ324" s="71">
        <v>18.077876182500219</v>
      </c>
      <c r="BK324" s="71">
        <v>13.814678539694143</v>
      </c>
      <c r="BL324" s="71">
        <v>11.469239652189955</v>
      </c>
      <c r="BM324" s="71">
        <v>12.83415928851905</v>
      </c>
      <c r="BN324" s="71">
        <v>4.4354677995732796</v>
      </c>
      <c r="BO324" s="71">
        <v>7.7915538847370005</v>
      </c>
      <c r="BP324" s="71">
        <v>22.541898312411448</v>
      </c>
      <c r="BQ324" s="71">
        <v>19.64920504199932</v>
      </c>
      <c r="BR324" s="72">
        <v>11.261456719833864</v>
      </c>
      <c r="BS324" s="72">
        <v>16.210175214072475</v>
      </c>
      <c r="BT324" s="71">
        <v>17.362610307598434</v>
      </c>
      <c r="BU324" s="71">
        <v>16.287917794104281</v>
      </c>
      <c r="BV324" s="71">
        <v>15.819370738620865</v>
      </c>
      <c r="BW324" s="71">
        <v>15.055550295497248</v>
      </c>
      <c r="BX324" s="75">
        <v>15780</v>
      </c>
      <c r="BY324" s="75">
        <v>14865</v>
      </c>
      <c r="BZ324" s="75">
        <v>13594</v>
      </c>
      <c r="CA324" s="75">
        <v>15469</v>
      </c>
      <c r="CB324" s="75">
        <v>20129</v>
      </c>
      <c r="CC324" s="75">
        <v>23203</v>
      </c>
      <c r="CD324" s="75">
        <v>14247</v>
      </c>
      <c r="CE324" s="75">
        <v>14008</v>
      </c>
      <c r="CF324" s="75">
        <v>21141</v>
      </c>
      <c r="CG324" s="75">
        <v>15475</v>
      </c>
      <c r="CH324" s="75">
        <v>16190</v>
      </c>
      <c r="CI324" s="75">
        <v>16041</v>
      </c>
      <c r="CJ324" s="75">
        <v>9330</v>
      </c>
      <c r="CK324" s="75">
        <v>106432</v>
      </c>
      <c r="CL324" s="73">
        <v>1293958.9600000002</v>
      </c>
      <c r="CM324" s="73">
        <v>1283236.2999999998</v>
      </c>
      <c r="CN324" s="73">
        <v>1452689.3300000003</v>
      </c>
      <c r="CO324" s="73">
        <v>1564319.9599999997</v>
      </c>
      <c r="CP324" s="73">
        <v>1641670.4899999998</v>
      </c>
      <c r="CQ324" s="73">
        <v>1238798.8199999998</v>
      </c>
      <c r="CR324" s="73">
        <v>1173047.7400000002</v>
      </c>
      <c r="CS324" s="73">
        <v>1572770.0599999998</v>
      </c>
      <c r="CT324" s="73">
        <v>1320941.6399999994</v>
      </c>
      <c r="CU324" s="73">
        <v>1112063.06</v>
      </c>
      <c r="CV324" s="73">
        <v>1171110.7399999998</v>
      </c>
      <c r="CW324" s="73">
        <v>1251416.1300000001</v>
      </c>
      <c r="CX324" s="73">
        <v>1183384.6699999997</v>
      </c>
      <c r="CY324" s="77"/>
      <c r="CZ324" s="4">
        <v>333</v>
      </c>
      <c r="DA324" s="76" t="str">
        <f t="shared" si="14"/>
        <v>L333</v>
      </c>
      <c r="DB324" s="71">
        <v>3.0798201124650584</v>
      </c>
      <c r="DC324" s="71">
        <v>3.8830304609922499</v>
      </c>
      <c r="DD324" s="71">
        <v>0.85248635272924711</v>
      </c>
      <c r="DE324" s="71">
        <v>0.45940442028809447</v>
      </c>
      <c r="DF324" s="71">
        <v>0.83315857775510083</v>
      </c>
      <c r="DG324" s="71">
        <v>0.44305396117760609</v>
      </c>
      <c r="DH324" s="71">
        <v>0.33446414053394452</v>
      </c>
      <c r="DI324" s="71">
        <v>0.95731333390724294</v>
      </c>
      <c r="DJ324" s="71">
        <v>0.16468359595315721</v>
      </c>
      <c r="DK324" s="71">
        <v>0.38930122685517671</v>
      </c>
      <c r="DL324" s="71">
        <v>0.12571150830991179</v>
      </c>
      <c r="DM324" s="71">
        <v>0.22543556806624768</v>
      </c>
      <c r="DN324" s="71">
        <v>0.29496885766651654</v>
      </c>
      <c r="DO324" s="71">
        <v>0.32801005143982331</v>
      </c>
      <c r="DQ324" s="71"/>
      <c r="DR324" s="71"/>
      <c r="DS324" s="71"/>
      <c r="DT324" s="71"/>
      <c r="DU324" s="71"/>
      <c r="DV324" s="71"/>
      <c r="DW324" s="71"/>
      <c r="DX324" s="71"/>
      <c r="DY324" s="71"/>
      <c r="DZ324" s="71"/>
      <c r="EA324" s="71"/>
      <c r="EB324" s="71"/>
      <c r="EC324" s="71"/>
      <c r="ED324" s="71"/>
    </row>
    <row r="325" spans="1:134">
      <c r="A325" s="4">
        <v>560</v>
      </c>
      <c r="B325" s="46" t="s">
        <v>2947</v>
      </c>
      <c r="C325" s="65" t="str">
        <f t="shared" si="13"/>
        <v>L560</v>
      </c>
      <c r="D325" s="69">
        <v>314512.74</v>
      </c>
      <c r="E325" s="68">
        <v>3918843.7000000016</v>
      </c>
      <c r="F325" s="69">
        <v>57746.110000000073</v>
      </c>
      <c r="G325" s="69">
        <v>486784.85000000149</v>
      </c>
      <c r="H325" s="70">
        <v>93.719895438040382</v>
      </c>
      <c r="I325" s="70">
        <v>14.183464540533786</v>
      </c>
      <c r="J325" s="69">
        <v>511159.70999999979</v>
      </c>
      <c r="K325" s="69">
        <v>490154.55000000005</v>
      </c>
      <c r="L325" s="69">
        <v>503208.25999999989</v>
      </c>
      <c r="M325" s="69">
        <v>538712.67999999993</v>
      </c>
      <c r="N325" s="69">
        <v>670998.44000000006</v>
      </c>
      <c r="O325" s="69">
        <v>813109.70000000007</v>
      </c>
      <c r="P325" s="69">
        <v>544392.04999999993</v>
      </c>
      <c r="Q325" s="69">
        <v>534233.09</v>
      </c>
      <c r="R325" s="69">
        <v>861155.39000000013</v>
      </c>
      <c r="S325" s="69">
        <v>530304.95000000007</v>
      </c>
      <c r="T325" s="69">
        <v>568122.84</v>
      </c>
      <c r="U325" s="69">
        <v>566122.64000000013</v>
      </c>
      <c r="V325" s="69">
        <v>314512.74</v>
      </c>
      <c r="W325" s="70">
        <v>99.946011799232053</v>
      </c>
      <c r="X325" s="70">
        <v>93.684210878401032</v>
      </c>
      <c r="Y325" s="70">
        <v>96.570665754649227</v>
      </c>
      <c r="Z325" s="71">
        <v>87.841572401686577</v>
      </c>
      <c r="AA325" s="71">
        <v>105.32354976053051</v>
      </c>
      <c r="AB325" s="71">
        <v>92.11533131940196</v>
      </c>
      <c r="AC325" s="71">
        <v>81.125268794896954</v>
      </c>
      <c r="AD325" s="71">
        <v>86.038415331945032</v>
      </c>
      <c r="AE325" s="71">
        <v>91.021948328596125</v>
      </c>
      <c r="AF325" s="71">
        <v>98.683931882484032</v>
      </c>
      <c r="AG325" s="71">
        <v>100.40040159323678</v>
      </c>
      <c r="AH325" s="71">
        <v>107.99871326234023</v>
      </c>
      <c r="AI325" s="71">
        <v>99.547309145034518</v>
      </c>
      <c r="AJ325" s="71">
        <v>1.2941606606040823</v>
      </c>
      <c r="AK325" s="71">
        <v>-3.8788575395918068</v>
      </c>
      <c r="AL325" s="71">
        <v>-4.107904582299704</v>
      </c>
      <c r="AM325" s="71">
        <v>-11.518975981818947</v>
      </c>
      <c r="AN325" s="71">
        <v>-6.2785473973533845</v>
      </c>
      <c r="AO325" s="71">
        <v>-10.238131389274807</v>
      </c>
      <c r="AP325" s="71">
        <v>-15.959289245412222</v>
      </c>
      <c r="AQ325" s="71">
        <v>7.8993052014059373</v>
      </c>
      <c r="AR325" s="71">
        <v>71.154788229696436</v>
      </c>
      <c r="AS325" s="71">
        <v>-22.678902989071801</v>
      </c>
      <c r="AT325" s="71">
        <v>30.787382980385836</v>
      </c>
      <c r="AU325" s="71">
        <v>38.409515054800636</v>
      </c>
      <c r="AV325" s="72">
        <v>22.489725397727934</v>
      </c>
      <c r="AW325" s="73">
        <v>6530.7099999997881</v>
      </c>
      <c r="AX325" s="73">
        <v>-19779.619999999879</v>
      </c>
      <c r="AY325" s="73">
        <v>-21556.850000000093</v>
      </c>
      <c r="AZ325" s="73">
        <v>-70132.760000000126</v>
      </c>
      <c r="BA325" s="73">
        <v>-44951.239999999874</v>
      </c>
      <c r="BB325" s="73">
        <v>-72744.140000000014</v>
      </c>
      <c r="BC325" s="73">
        <v>-103379.7799999998</v>
      </c>
      <c r="BD325" s="73">
        <v>39111.190000000061</v>
      </c>
      <c r="BE325" s="73">
        <v>358011.19</v>
      </c>
      <c r="BF325" s="73">
        <v>-155542.72999999952</v>
      </c>
      <c r="BG325" s="73">
        <v>133736.26000000013</v>
      </c>
      <c r="BH325" s="73">
        <v>157102.6100000001</v>
      </c>
      <c r="BI325" s="73">
        <v>57746.110000000073</v>
      </c>
      <c r="BJ325" s="71">
        <v>20.791008840031065</v>
      </c>
      <c r="BK325" s="71">
        <v>18.028524830411381</v>
      </c>
      <c r="BL325" s="71">
        <v>17.194115538000574</v>
      </c>
      <c r="BM325" s="71">
        <v>17.441707035837752</v>
      </c>
      <c r="BN325" s="71">
        <v>10.90124758700553</v>
      </c>
      <c r="BO325" s="71">
        <v>10.878883140131427</v>
      </c>
      <c r="BP325" s="71">
        <v>20.073432176089305</v>
      </c>
      <c r="BQ325" s="71">
        <v>23.602314943080994</v>
      </c>
      <c r="BR325" s="72">
        <v>13.326030841023091</v>
      </c>
      <c r="BS325" s="72">
        <v>14.292392038348346</v>
      </c>
      <c r="BT325" s="71">
        <v>17.073664802446149</v>
      </c>
      <c r="BU325" s="71">
        <v>16.67316170782637</v>
      </c>
      <c r="BV325" s="71">
        <v>14.993075103647278</v>
      </c>
      <c r="BW325" s="71">
        <v>15.451093820727525</v>
      </c>
      <c r="BX325" s="75">
        <v>13259</v>
      </c>
      <c r="BY325" s="75">
        <v>13220</v>
      </c>
      <c r="BZ325" s="75">
        <v>12653</v>
      </c>
      <c r="CA325" s="75">
        <v>12856</v>
      </c>
      <c r="CB325" s="75">
        <v>14920</v>
      </c>
      <c r="CC325" s="75">
        <v>16296</v>
      </c>
      <c r="CD325" s="75">
        <v>13642</v>
      </c>
      <c r="CE325" s="75">
        <v>13013</v>
      </c>
      <c r="CF325" s="75">
        <v>17359</v>
      </c>
      <c r="CG325" s="75">
        <v>13680</v>
      </c>
      <c r="CH325" s="75">
        <v>14989</v>
      </c>
      <c r="CI325" s="75">
        <v>14592</v>
      </c>
      <c r="CJ325" s="75">
        <v>7938</v>
      </c>
      <c r="CK325" s="75">
        <v>95213</v>
      </c>
      <c r="CL325" s="73">
        <v>985001.51</v>
      </c>
      <c r="CM325" s="73">
        <v>1010571.8799999999</v>
      </c>
      <c r="CN325" s="73">
        <v>894965.52000000014</v>
      </c>
      <c r="CO325" s="73">
        <v>1223544.2100000002</v>
      </c>
      <c r="CP325" s="73">
        <v>1332560.6600000001</v>
      </c>
      <c r="CQ325" s="73">
        <v>1071922.3299999998</v>
      </c>
      <c r="CR325" s="73">
        <v>1049952.2199999997</v>
      </c>
      <c r="CS325" s="73">
        <v>1354696.0300000003</v>
      </c>
      <c r="CT325" s="73">
        <v>1097258.5600000003</v>
      </c>
      <c r="CU325" s="73">
        <v>1101171.6399999999</v>
      </c>
      <c r="CV325" s="73">
        <v>1134880.3699999999</v>
      </c>
      <c r="CW325" s="73">
        <v>1166870.9899999998</v>
      </c>
      <c r="CX325" s="73">
        <v>1152101.76</v>
      </c>
      <c r="CY325" s="77"/>
      <c r="CZ325" s="4">
        <v>560</v>
      </c>
      <c r="DA325" s="76" t="str">
        <f t="shared" si="14"/>
        <v>L560</v>
      </c>
      <c r="DB325" s="71">
        <v>2.4217239897881697</v>
      </c>
      <c r="DC325" s="71">
        <v>1.6089086670051447</v>
      </c>
      <c r="DD325" s="71">
        <v>0.71262994912800637</v>
      </c>
      <c r="DE325" s="71">
        <v>1.0475616417341258</v>
      </c>
      <c r="DF325" s="71">
        <v>1.1997439062966209</v>
      </c>
      <c r="DG325" s="71">
        <v>0.86756162223953737</v>
      </c>
      <c r="DH325" s="71">
        <v>0.76179278681374929</v>
      </c>
      <c r="DI325" s="71">
        <v>0.3085316748183069</v>
      </c>
      <c r="DJ325" s="71">
        <v>0.31905997991663376</v>
      </c>
      <c r="DK325" s="71">
        <v>0.65628562121092282</v>
      </c>
      <c r="DL325" s="71">
        <v>0.3858564634479778</v>
      </c>
      <c r="DM325" s="71">
        <v>0.49932432410053246</v>
      </c>
      <c r="DN325" s="72">
        <v>0.64129158513321272</v>
      </c>
      <c r="DO325" s="71">
        <v>0.48688000727403574</v>
      </c>
      <c r="DQ325" s="71"/>
      <c r="DR325" s="71"/>
      <c r="DS325" s="71"/>
      <c r="DT325" s="71"/>
      <c r="DU325" s="71"/>
      <c r="DV325" s="71"/>
      <c r="DW325" s="71"/>
      <c r="DX325" s="71"/>
      <c r="DY325" s="71"/>
      <c r="DZ325" s="71"/>
      <c r="EA325" s="71"/>
      <c r="EB325" s="71"/>
      <c r="EC325" s="71"/>
      <c r="ED325" s="71"/>
    </row>
    <row r="326" spans="1:134">
      <c r="A326" s="4">
        <v>556</v>
      </c>
      <c r="B326" s="46" t="s">
        <v>2954</v>
      </c>
      <c r="C326" s="65" t="str">
        <f t="shared" si="13"/>
        <v>L556</v>
      </c>
      <c r="D326" s="69">
        <v>371904.61999999994</v>
      </c>
      <c r="E326" s="68">
        <v>4293440.34</v>
      </c>
      <c r="F326" s="69">
        <v>-13648.990000000107</v>
      </c>
      <c r="G326" s="69">
        <v>685402.85000000289</v>
      </c>
      <c r="H326" s="70">
        <v>97.661269987833194</v>
      </c>
      <c r="I326" s="70">
        <v>18.996555659403725</v>
      </c>
      <c r="J326" s="69">
        <v>634404.30000000005</v>
      </c>
      <c r="K326" s="69">
        <v>554619.64000000013</v>
      </c>
      <c r="L326" s="69">
        <v>477283.06999999995</v>
      </c>
      <c r="M326" s="69">
        <v>543984.68999999983</v>
      </c>
      <c r="N326" s="69">
        <v>832402.84</v>
      </c>
      <c r="O326" s="69">
        <v>1011235.2200000002</v>
      </c>
      <c r="P326" s="69">
        <v>503949.73999999993</v>
      </c>
      <c r="Q326" s="69">
        <v>466257.87000000011</v>
      </c>
      <c r="R326" s="69">
        <v>1128581.92</v>
      </c>
      <c r="S326" s="69">
        <v>585296.25</v>
      </c>
      <c r="T326" s="69">
        <v>597820.18000000005</v>
      </c>
      <c r="U326" s="69">
        <v>639629.76</v>
      </c>
      <c r="V326" s="69">
        <v>371904.61999999994</v>
      </c>
      <c r="W326" s="70">
        <v>115.2594552146162</v>
      </c>
      <c r="X326" s="70">
        <v>104.57574503228923</v>
      </c>
      <c r="Y326" s="70">
        <v>87.265564118602569</v>
      </c>
      <c r="Z326" s="71">
        <v>80.621620204695205</v>
      </c>
      <c r="AA326" s="71">
        <v>102.13564562803552</v>
      </c>
      <c r="AB326" s="71">
        <v>127.68796679259755</v>
      </c>
      <c r="AC326" s="71">
        <v>88.791682761176901</v>
      </c>
      <c r="AD326" s="71">
        <v>92.491614613710937</v>
      </c>
      <c r="AE326" s="71">
        <v>99.28815402622601</v>
      </c>
      <c r="AF326" s="71">
        <v>103.96079988076244</v>
      </c>
      <c r="AG326" s="71">
        <v>96.200867763363647</v>
      </c>
      <c r="AH326" s="71">
        <v>107.30137867451815</v>
      </c>
      <c r="AI326" s="71">
        <v>91.291983373479169</v>
      </c>
      <c r="AJ326" s="71">
        <v>7.1862685183341046</v>
      </c>
      <c r="AK326" s="71">
        <v>-1.3040308152569513</v>
      </c>
      <c r="AL326" s="71">
        <v>-17.743665417134878</v>
      </c>
      <c r="AM326" s="71">
        <v>-18.621218848795639</v>
      </c>
      <c r="AN326" s="71">
        <v>-13.358582912638839</v>
      </c>
      <c r="AO326" s="71">
        <v>11.036826586666448</v>
      </c>
      <c r="AP326" s="71">
        <v>-9.9937301880505984</v>
      </c>
      <c r="AQ326" s="71">
        <v>16.153111256485218</v>
      </c>
      <c r="AR326" s="71">
        <v>140.31740633273563</v>
      </c>
      <c r="AS326" s="71">
        <v>-29.704345246907749</v>
      </c>
      <c r="AT326" s="71">
        <v>23.104486564334039</v>
      </c>
      <c r="AU326" s="71">
        <v>35.142622075901976</v>
      </c>
      <c r="AV326" s="72">
        <v>-3.5401017254124811</v>
      </c>
      <c r="AW326" s="73">
        <v>42533.429999999935</v>
      </c>
      <c r="AX326" s="73">
        <v>-7327.9699999999721</v>
      </c>
      <c r="AY326" s="73">
        <v>-102955.60999999999</v>
      </c>
      <c r="AZ326" s="73">
        <v>-124475.41999999993</v>
      </c>
      <c r="BA326" s="73">
        <v>-128310.83999999985</v>
      </c>
      <c r="BB326" s="73">
        <v>116012.82000000007</v>
      </c>
      <c r="BC326" s="73">
        <v>-55955.410000000091</v>
      </c>
      <c r="BD326" s="73">
        <v>64841.270000000193</v>
      </c>
      <c r="BE326" s="73">
        <v>658960.5399999998</v>
      </c>
      <c r="BF326" s="73">
        <v>-247324.55999999971</v>
      </c>
      <c r="BG326" s="73">
        <v>112200.04000000004</v>
      </c>
      <c r="BH326" s="73">
        <v>166329.95999999996</v>
      </c>
      <c r="BI326" s="73">
        <v>-13648.990000000107</v>
      </c>
      <c r="BJ326" s="71">
        <v>15.834838744187907</v>
      </c>
      <c r="BK326" s="71">
        <v>11.71628640965733</v>
      </c>
      <c r="BL326" s="71">
        <v>13.331815141649958</v>
      </c>
      <c r="BM326" s="71">
        <v>11.43775383907828</v>
      </c>
      <c r="BN326" s="71">
        <v>3.1911838764052884</v>
      </c>
      <c r="BO326" s="71">
        <v>10.767701495824921</v>
      </c>
      <c r="BP326" s="71">
        <v>18.989341200996641</v>
      </c>
      <c r="BQ326" s="71">
        <v>20.495142368824592</v>
      </c>
      <c r="BR326" s="72">
        <v>8.0716718516587544</v>
      </c>
      <c r="BS326" s="72">
        <v>12.641235542023486</v>
      </c>
      <c r="BT326" s="71">
        <v>13.63754445605877</v>
      </c>
      <c r="BU326" s="71">
        <v>13.47848712156059</v>
      </c>
      <c r="BV326" s="71">
        <v>9.6957234058684723</v>
      </c>
      <c r="BW326" s="71">
        <v>11.549979008406947</v>
      </c>
      <c r="BX326" s="75">
        <v>12490</v>
      </c>
      <c r="BY326" s="75">
        <v>11019</v>
      </c>
      <c r="BZ326" s="75">
        <v>9706</v>
      </c>
      <c r="CA326" s="75">
        <v>11117</v>
      </c>
      <c r="CB326" s="75">
        <v>14012</v>
      </c>
      <c r="CC326" s="75">
        <v>16861</v>
      </c>
      <c r="CD326" s="75">
        <v>10228</v>
      </c>
      <c r="CE326" s="75">
        <v>10111</v>
      </c>
      <c r="CF326" s="75">
        <v>18292</v>
      </c>
      <c r="CG326" s="75">
        <v>10831</v>
      </c>
      <c r="CH326" s="75">
        <v>12048</v>
      </c>
      <c r="CI326" s="75">
        <v>12947</v>
      </c>
      <c r="CJ326" s="75">
        <v>8079</v>
      </c>
      <c r="CK326" s="75">
        <v>82536</v>
      </c>
      <c r="CL326" s="73">
        <v>1042556.8300000003</v>
      </c>
      <c r="CM326" s="73">
        <v>952411.87999999989</v>
      </c>
      <c r="CN326" s="73">
        <v>985367.67</v>
      </c>
      <c r="CO326" s="73">
        <v>1201467.46</v>
      </c>
      <c r="CP326" s="73">
        <v>1355749.4100000001</v>
      </c>
      <c r="CQ326" s="73">
        <v>1077723.94</v>
      </c>
      <c r="CR326" s="73">
        <v>1040146.5800000002</v>
      </c>
      <c r="CS326" s="73">
        <v>1381751.8400000003</v>
      </c>
      <c r="CT326" s="73">
        <v>1116079.98</v>
      </c>
      <c r="CU326" s="73">
        <v>1020682.8300000001</v>
      </c>
      <c r="CV326" s="73">
        <v>1080571.04</v>
      </c>
      <c r="CW326" s="73">
        <v>1133445.3600000001</v>
      </c>
      <c r="CX326" s="73">
        <v>1156473.5099999998</v>
      </c>
      <c r="CY326" s="77"/>
      <c r="CZ326" s="4">
        <v>556</v>
      </c>
      <c r="DA326" s="76" t="str">
        <f t="shared" si="14"/>
        <v>L556</v>
      </c>
      <c r="DB326" s="71">
        <v>2.4039512236652181</v>
      </c>
      <c r="DC326" s="71">
        <v>2.5675894133695567</v>
      </c>
      <c r="DD326" s="71">
        <v>0.19415607594374301</v>
      </c>
      <c r="DE326" s="71">
        <v>0.36273203451104524</v>
      </c>
      <c r="DF326" s="71">
        <v>0.76336809395448768</v>
      </c>
      <c r="DG326" s="71">
        <v>0.20141327733682984</v>
      </c>
      <c r="DH326" s="71">
        <v>0.29483437651669619</v>
      </c>
      <c r="DI326" s="71">
        <v>0.26192281671112694</v>
      </c>
      <c r="DJ326" s="71">
        <v>0.21446383698141067</v>
      </c>
      <c r="DK326" s="71">
        <v>0.17622098569146574</v>
      </c>
      <c r="DL326" s="71">
        <v>0.181807551539024</v>
      </c>
      <c r="DM326" s="71">
        <v>0.19986189260386567</v>
      </c>
      <c r="DN326" s="71">
        <v>0.11962436425745919</v>
      </c>
      <c r="DO326" s="71">
        <v>0.20888763639293201</v>
      </c>
      <c r="DQ326" s="71"/>
      <c r="DR326" s="71"/>
      <c r="DS326" s="71"/>
      <c r="DT326" s="71"/>
      <c r="DU326" s="71"/>
      <c r="DV326" s="71"/>
      <c r="DW326" s="71"/>
      <c r="DX326" s="71"/>
      <c r="DY326" s="71"/>
      <c r="DZ326" s="71"/>
      <c r="EA326" s="71"/>
      <c r="EB326" s="71"/>
      <c r="EC326" s="71"/>
      <c r="ED326" s="71"/>
    </row>
    <row r="327" spans="1:134">
      <c r="A327" s="4">
        <v>558</v>
      </c>
      <c r="B327" s="46" t="s">
        <v>2962</v>
      </c>
      <c r="C327" s="65" t="str">
        <f t="shared" ref="C327:C390" si="15">LEFT(B327,4)</f>
        <v>L558</v>
      </c>
      <c r="D327" s="69">
        <v>206693.06999999998</v>
      </c>
      <c r="E327" s="68">
        <v>2588681.42</v>
      </c>
      <c r="F327" s="69">
        <v>-2608.2299999999814</v>
      </c>
      <c r="G327" s="69">
        <v>227778.0299999998</v>
      </c>
      <c r="H327" s="70">
        <v>90.056227546885239</v>
      </c>
      <c r="I327" s="70">
        <v>9.6479182911419326</v>
      </c>
      <c r="J327" s="69">
        <v>394680.19999999995</v>
      </c>
      <c r="K327" s="69">
        <v>395887.36000000004</v>
      </c>
      <c r="L327" s="69">
        <v>331449.86999999994</v>
      </c>
      <c r="M327" s="69">
        <v>378129.27999999985</v>
      </c>
      <c r="N327" s="69">
        <v>560182.50999999989</v>
      </c>
      <c r="O327" s="69">
        <v>529017.78999999992</v>
      </c>
      <c r="P327" s="69">
        <v>293192.06</v>
      </c>
      <c r="Q327" s="69">
        <v>313843.40999999997</v>
      </c>
      <c r="R327" s="69">
        <v>653524.28</v>
      </c>
      <c r="S327" s="69">
        <v>351141.4</v>
      </c>
      <c r="T327" s="69">
        <v>387345.51000000007</v>
      </c>
      <c r="U327" s="69">
        <v>382941.69</v>
      </c>
      <c r="V327" s="69">
        <v>206693.06999999998</v>
      </c>
      <c r="W327" s="70">
        <v>115.42944504798456</v>
      </c>
      <c r="X327" s="70">
        <v>112.27683178856157</v>
      </c>
      <c r="Y327" s="70">
        <v>98.196616723048848</v>
      </c>
      <c r="Z327" s="71">
        <v>91.24143619684601</v>
      </c>
      <c r="AA327" s="71">
        <v>97.882945940772657</v>
      </c>
      <c r="AB327" s="71">
        <v>93.735966766858709</v>
      </c>
      <c r="AC327" s="71">
        <v>96.171161014551075</v>
      </c>
      <c r="AD327" s="71">
        <v>82.235172455834714</v>
      </c>
      <c r="AE327" s="71">
        <v>92.75758377557969</v>
      </c>
      <c r="AF327" s="71">
        <v>92.637674814924182</v>
      </c>
      <c r="AG327" s="71">
        <v>91.377362508767618</v>
      </c>
      <c r="AH327" s="71">
        <v>91.677494457808208</v>
      </c>
      <c r="AI327" s="71">
        <v>78.647365314344526</v>
      </c>
      <c r="AJ327" s="71">
        <v>19.266623653586244</v>
      </c>
      <c r="AK327" s="71">
        <v>-4.2070792091437941</v>
      </c>
      <c r="AL327" s="71">
        <v>-7.1166861484905253</v>
      </c>
      <c r="AM327" s="71">
        <v>-9.6671848277466772</v>
      </c>
      <c r="AN327" s="71">
        <v>-12.246853954624548</v>
      </c>
      <c r="AO327" s="71">
        <v>-7.7266913250796936</v>
      </c>
      <c r="AP327" s="71">
        <v>-4.2924903314680236</v>
      </c>
      <c r="AQ327" s="71">
        <v>4.3956254503684011</v>
      </c>
      <c r="AR327" s="71">
        <v>89.854367791158381</v>
      </c>
      <c r="AS327" s="71">
        <v>-33.876720629090975</v>
      </c>
      <c r="AT327" s="71">
        <v>14.387220541708313</v>
      </c>
      <c r="AU327" s="71">
        <v>15.783164553927032</v>
      </c>
      <c r="AV327" s="72">
        <v>-1.2461604395194836</v>
      </c>
      <c r="AW327" s="73">
        <v>63757.609999999928</v>
      </c>
      <c r="AX327" s="73">
        <v>-17386.769999999902</v>
      </c>
      <c r="AY327" s="73">
        <v>-25395.570000000065</v>
      </c>
      <c r="AZ327" s="73">
        <v>-40466.4200000001</v>
      </c>
      <c r="BA327" s="73">
        <v>-78108.000000000233</v>
      </c>
      <c r="BB327" s="73">
        <v>-29362.160000000033</v>
      </c>
      <c r="BC327" s="73">
        <v>-13149.690000000002</v>
      </c>
      <c r="BD327" s="73">
        <v>13214.519999999844</v>
      </c>
      <c r="BE327" s="73">
        <v>309300.29000000004</v>
      </c>
      <c r="BF327" s="73">
        <v>-179899.10999999987</v>
      </c>
      <c r="BG327" s="73">
        <v>48718.95000000007</v>
      </c>
      <c r="BH327" s="73">
        <v>52201.300000000047</v>
      </c>
      <c r="BI327" s="73">
        <v>-2608.2299999999814</v>
      </c>
      <c r="BJ327" s="71">
        <v>6.700264152754368</v>
      </c>
      <c r="BK327" s="71">
        <v>6.2876142234622137</v>
      </c>
      <c r="BL327" s="71">
        <v>9.0182551490704981</v>
      </c>
      <c r="BM327" s="71">
        <v>7.8556773183496187</v>
      </c>
      <c r="BN327" s="71">
        <v>-0.98245343141457875</v>
      </c>
      <c r="BO327" s="71">
        <v>7.9217129703100397</v>
      </c>
      <c r="BP327" s="71">
        <v>16.028475349314082</v>
      </c>
      <c r="BQ327" s="71">
        <v>16.5140390004468</v>
      </c>
      <c r="BR327" s="72">
        <v>10.176254077379868</v>
      </c>
      <c r="BS327" s="72">
        <v>9.5219284342148871</v>
      </c>
      <c r="BT327" s="71">
        <v>11.953792255750036</v>
      </c>
      <c r="BU327" s="71">
        <v>10.438175445365042</v>
      </c>
      <c r="BV327" s="71">
        <v>7.2127132490982131</v>
      </c>
      <c r="BW327" s="71">
        <v>10.158688644104801</v>
      </c>
      <c r="BX327" s="75">
        <v>10865</v>
      </c>
      <c r="BY327" s="75">
        <v>10905</v>
      </c>
      <c r="BZ327" s="75">
        <v>9139</v>
      </c>
      <c r="CA327" s="75">
        <v>10044</v>
      </c>
      <c r="CB327" s="75">
        <v>13035</v>
      </c>
      <c r="CC327" s="75">
        <v>13277</v>
      </c>
      <c r="CD327" s="75">
        <v>8109</v>
      </c>
      <c r="CE327" s="75">
        <v>8790</v>
      </c>
      <c r="CF327" s="75">
        <v>13966</v>
      </c>
      <c r="CG327" s="75">
        <v>9620</v>
      </c>
      <c r="CH327" s="75">
        <v>10291</v>
      </c>
      <c r="CI327" s="75">
        <v>10707</v>
      </c>
      <c r="CJ327" s="75">
        <v>6062</v>
      </c>
      <c r="CK327" s="75">
        <v>67545</v>
      </c>
      <c r="CL327" s="73">
        <v>667708.51000000013</v>
      </c>
      <c r="CM327" s="73">
        <v>685806.36000000034</v>
      </c>
      <c r="CN327" s="73">
        <v>511363.24999999994</v>
      </c>
      <c r="CO327" s="73">
        <v>631219.46</v>
      </c>
      <c r="CP327" s="73">
        <v>752602.81000000017</v>
      </c>
      <c r="CQ327" s="73">
        <v>541849.44999999995</v>
      </c>
      <c r="CR327" s="73">
        <v>576151.65000000014</v>
      </c>
      <c r="CS327" s="73">
        <v>879354.94000000006</v>
      </c>
      <c r="CT327" s="73">
        <v>744906.65000000014</v>
      </c>
      <c r="CU327" s="73">
        <v>636233.89999999991</v>
      </c>
      <c r="CV327" s="73">
        <v>751230.99000000011</v>
      </c>
      <c r="CW327" s="73">
        <v>743483.68999999983</v>
      </c>
      <c r="CX327" s="73">
        <v>733800.30999999994</v>
      </c>
      <c r="CY327" s="77"/>
      <c r="CZ327" s="4">
        <v>558</v>
      </c>
      <c r="DA327" s="76" t="str">
        <f t="shared" ref="DA327:DA390" si="16">LEFT(B327,4)</f>
        <v>L558</v>
      </c>
      <c r="DB327" s="71">
        <v>6.4492019315031985</v>
      </c>
      <c r="DC327" s="71">
        <v>6.8090058756706178</v>
      </c>
      <c r="DD327" s="71">
        <v>0.69029067445192593</v>
      </c>
      <c r="DE327" s="71">
        <v>0.33409310934657538</v>
      </c>
      <c r="DF327" s="71">
        <v>1.0683836753533997</v>
      </c>
      <c r="DG327" s="71">
        <v>0.27453456349573341</v>
      </c>
      <c r="DH327" s="71">
        <v>0.50103939334812386</v>
      </c>
      <c r="DI327" s="71">
        <v>0.20697839770324766</v>
      </c>
      <c r="DJ327" s="71">
        <v>0.3485035547964882</v>
      </c>
      <c r="DK327" s="71">
        <v>0.10872547871054079</v>
      </c>
      <c r="DL327" s="71">
        <v>0.35554972809298746</v>
      </c>
      <c r="DM327" s="71">
        <v>0.10544830347106036</v>
      </c>
      <c r="DN327" s="71">
        <v>4.6249067087861605E-2</v>
      </c>
      <c r="DO327" s="71">
        <v>0.25724798793752018</v>
      </c>
      <c r="DQ327" s="71"/>
      <c r="DR327" s="71"/>
      <c r="DS327" s="71"/>
      <c r="DT327" s="71"/>
      <c r="DU327" s="71"/>
      <c r="DV327" s="71"/>
      <c r="DW327" s="71"/>
      <c r="DX327" s="71"/>
      <c r="DY327" s="71"/>
      <c r="DZ327" s="71"/>
      <c r="EA327" s="71"/>
      <c r="EB327" s="71"/>
      <c r="EC327" s="71"/>
      <c r="ED327" s="71"/>
    </row>
    <row r="328" spans="1:134">
      <c r="A328" s="4">
        <v>322</v>
      </c>
      <c r="B328" s="46" t="s">
        <v>2969</v>
      </c>
      <c r="C328" s="65" t="str">
        <f t="shared" si="15"/>
        <v>L322</v>
      </c>
      <c r="D328" s="69">
        <v>369768.77999999997</v>
      </c>
      <c r="E328" s="68">
        <v>4716800.34</v>
      </c>
      <c r="F328" s="69">
        <v>45681.320000000065</v>
      </c>
      <c r="G328" s="69">
        <v>727247.72999999952</v>
      </c>
      <c r="H328" s="70">
        <v>95.11368175247496</v>
      </c>
      <c r="I328" s="70">
        <v>18.228804106433373</v>
      </c>
      <c r="J328" s="69">
        <v>623333.09999999974</v>
      </c>
      <c r="K328" s="69">
        <v>566444.46</v>
      </c>
      <c r="L328" s="69">
        <v>576397.82000000007</v>
      </c>
      <c r="M328" s="69">
        <v>650283.28</v>
      </c>
      <c r="N328" s="69">
        <v>896652.37</v>
      </c>
      <c r="O328" s="69">
        <v>1146132.6300000004</v>
      </c>
      <c r="P328" s="69">
        <v>772051.95</v>
      </c>
      <c r="Q328" s="69">
        <v>663118.87999999989</v>
      </c>
      <c r="R328" s="69">
        <v>1152696.6400000001</v>
      </c>
      <c r="S328" s="69">
        <v>546790.65999999992</v>
      </c>
      <c r="T328" s="69">
        <v>625408.16999999993</v>
      </c>
      <c r="U328" s="69">
        <v>586965.26</v>
      </c>
      <c r="V328" s="69">
        <v>369768.77999999997</v>
      </c>
      <c r="W328" s="70">
        <v>108.29567613286355</v>
      </c>
      <c r="X328" s="70">
        <v>95.319077721714891</v>
      </c>
      <c r="Y328" s="70">
        <v>100.49207760282826</v>
      </c>
      <c r="Z328" s="71">
        <v>89.468755253784622</v>
      </c>
      <c r="AA328" s="71">
        <v>102.47538386984192</v>
      </c>
      <c r="AB328" s="71">
        <v>102.01251213838461</v>
      </c>
      <c r="AC328" s="71">
        <v>102.12466194844734</v>
      </c>
      <c r="AD328" s="71">
        <v>91.035318397003138</v>
      </c>
      <c r="AE328" s="71">
        <v>97.151154732197583</v>
      </c>
      <c r="AF328" s="71">
        <v>89.775904792596279</v>
      </c>
      <c r="AG328" s="71">
        <v>99.213689274614893</v>
      </c>
      <c r="AH328" s="71">
        <v>92.242940338004843</v>
      </c>
      <c r="AI328" s="71">
        <v>89.649710076531193</v>
      </c>
      <c r="AJ328" s="71">
        <v>5.5900893624505787</v>
      </c>
      <c r="AK328" s="71">
        <v>1.8721513128723055</v>
      </c>
      <c r="AL328" s="71">
        <v>12.317821665164796</v>
      </c>
      <c r="AM328" s="71">
        <v>-3.5790642717737353</v>
      </c>
      <c r="AN328" s="71">
        <v>3.6353578565160305</v>
      </c>
      <c r="AO328" s="71">
        <v>5.399920755052845</v>
      </c>
      <c r="AP328" s="71">
        <v>7.8730138938358118</v>
      </c>
      <c r="AQ328" s="71">
        <v>15.923806365799642</v>
      </c>
      <c r="AR328" s="71">
        <v>103.46631570640099</v>
      </c>
      <c r="AS328" s="71">
        <v>-35.033524426511065</v>
      </c>
      <c r="AT328" s="71">
        <v>30.881314883396783</v>
      </c>
      <c r="AU328" s="71">
        <v>19.372955121430337</v>
      </c>
      <c r="AV328" s="72">
        <v>14.095367960241379</v>
      </c>
      <c r="AW328" s="73">
        <v>33000.139999999665</v>
      </c>
      <c r="AX328" s="73">
        <v>10409.809999999823</v>
      </c>
      <c r="AY328" s="73">
        <v>63213.1700000001</v>
      </c>
      <c r="AZ328" s="73">
        <v>-24137.969999999972</v>
      </c>
      <c r="BA328" s="73">
        <v>31453.090000000317</v>
      </c>
      <c r="BB328" s="73">
        <v>81403.920000000391</v>
      </c>
      <c r="BC328" s="73">
        <v>56347.509999999893</v>
      </c>
      <c r="BD328" s="73">
        <v>91088.939999999944</v>
      </c>
      <c r="BE328" s="73">
        <v>586167.17000000039</v>
      </c>
      <c r="BF328" s="73">
        <v>-294859.83000000007</v>
      </c>
      <c r="BG328" s="73">
        <v>147564.43</v>
      </c>
      <c r="BH328" s="73">
        <v>95258.190000000061</v>
      </c>
      <c r="BI328" s="73">
        <v>45681.320000000065</v>
      </c>
      <c r="BJ328" s="71">
        <v>18.028854787154895</v>
      </c>
      <c r="BK328" s="71">
        <v>15.858479186125805</v>
      </c>
      <c r="BL328" s="71">
        <v>12.216049269130083</v>
      </c>
      <c r="BM328" s="71">
        <v>12.923185863871078</v>
      </c>
      <c r="BN328" s="71">
        <v>4.2863730799307245</v>
      </c>
      <c r="BO328" s="71">
        <v>10.16712137693972</v>
      </c>
      <c r="BP328" s="71">
        <v>23.96407524220756</v>
      </c>
      <c r="BQ328" s="71">
        <v>23.612176693956151</v>
      </c>
      <c r="BR328" s="72">
        <v>14.431506948962225</v>
      </c>
      <c r="BS328" s="72">
        <v>13.595244720715215</v>
      </c>
      <c r="BT328" s="71">
        <v>16.19759143861101</v>
      </c>
      <c r="BU328" s="71">
        <v>15.758268037895018</v>
      </c>
      <c r="BV328" s="71">
        <v>13.132112126523719</v>
      </c>
      <c r="BW328" s="71">
        <v>15.87702312434131</v>
      </c>
      <c r="BX328" s="75">
        <v>15036</v>
      </c>
      <c r="BY328" s="75">
        <v>13762</v>
      </c>
      <c r="BZ328" s="75">
        <v>13303</v>
      </c>
      <c r="CA328" s="75">
        <v>14813</v>
      </c>
      <c r="CB328" s="75">
        <v>17805</v>
      </c>
      <c r="CC328" s="75">
        <v>22068</v>
      </c>
      <c r="CD328" s="75">
        <v>16684</v>
      </c>
      <c r="CE328" s="75">
        <v>15013</v>
      </c>
      <c r="CF328" s="75">
        <v>20232</v>
      </c>
      <c r="CG328" s="75">
        <v>13519</v>
      </c>
      <c r="CH328" s="75">
        <v>14518</v>
      </c>
      <c r="CI328" s="75">
        <v>14133</v>
      </c>
      <c r="CJ328" s="75">
        <v>8571</v>
      </c>
      <c r="CK328" s="75">
        <v>102670</v>
      </c>
      <c r="CL328" s="73">
        <v>1291793.3399999996</v>
      </c>
      <c r="CM328" s="73">
        <v>1261520.0200000003</v>
      </c>
      <c r="CN328" s="73">
        <v>1251385.3800000001</v>
      </c>
      <c r="CO328" s="73">
        <v>1726781.6500000001</v>
      </c>
      <c r="CP328" s="73">
        <v>1825517.9100000001</v>
      </c>
      <c r="CQ328" s="73">
        <v>1283861.9899999998</v>
      </c>
      <c r="CR328" s="73">
        <v>1188501.3600000001</v>
      </c>
      <c r="CS328" s="73">
        <v>1812341.51</v>
      </c>
      <c r="CT328" s="73">
        <v>1618579.1099999996</v>
      </c>
      <c r="CU328" s="73">
        <v>1788845.3900000006</v>
      </c>
      <c r="CV328" s="73">
        <v>1769717.47</v>
      </c>
      <c r="CW328" s="73">
        <v>1669322</v>
      </c>
      <c r="CX328" s="73">
        <v>1585584.2099999997</v>
      </c>
      <c r="CY328" s="77"/>
      <c r="CZ328" s="4">
        <v>322</v>
      </c>
      <c r="DA328" s="76" t="str">
        <f t="shared" si="16"/>
        <v>L322</v>
      </c>
      <c r="DB328" s="71">
        <v>2.0516662871761868</v>
      </c>
      <c r="DC328" s="71">
        <v>3.2776186578779738</v>
      </c>
      <c r="DD328" s="71">
        <v>1.0274962497168887</v>
      </c>
      <c r="DE328" s="71">
        <v>0.85193461544384708</v>
      </c>
      <c r="DF328" s="71">
        <v>0.50693762384137719</v>
      </c>
      <c r="DG328" s="71">
        <v>0.62744587198859914</v>
      </c>
      <c r="DH328" s="71">
        <v>0.45956356555023936</v>
      </c>
      <c r="DI328" s="71">
        <v>0.37205515441082193</v>
      </c>
      <c r="DJ328" s="71">
        <v>0.26052419958241407</v>
      </c>
      <c r="DK328" s="71">
        <v>0.33472097194486056</v>
      </c>
      <c r="DL328" s="71">
        <v>0.1998604707417099</v>
      </c>
      <c r="DM328" s="71">
        <v>8.6270851919672181E-2</v>
      </c>
      <c r="DN328" s="72">
        <v>0.1421891252450555</v>
      </c>
      <c r="DO328" s="71">
        <v>0.27785694429725299</v>
      </c>
      <c r="DQ328" s="71"/>
      <c r="DR328" s="71"/>
      <c r="DS328" s="71"/>
      <c r="DT328" s="71"/>
      <c r="DU328" s="71"/>
      <c r="DV328" s="71"/>
      <c r="DW328" s="71"/>
      <c r="DX328" s="71"/>
      <c r="DY328" s="71"/>
      <c r="DZ328" s="71"/>
      <c r="EA328" s="71"/>
      <c r="EB328" s="71"/>
      <c r="EC328" s="71"/>
      <c r="ED328" s="71"/>
    </row>
    <row r="329" spans="1:134">
      <c r="A329" s="4">
        <v>339</v>
      </c>
      <c r="B329" s="46" t="s">
        <v>2976</v>
      </c>
      <c r="C329" s="65" t="str">
        <f t="shared" si="15"/>
        <v>L339</v>
      </c>
      <c r="D329" s="69">
        <v>431988.75</v>
      </c>
      <c r="E329" s="68">
        <v>4243375.16</v>
      </c>
      <c r="F329" s="69">
        <v>131513.87</v>
      </c>
      <c r="G329" s="69">
        <v>384718.6799999997</v>
      </c>
      <c r="H329" s="70">
        <v>86.277901725933475</v>
      </c>
      <c r="I329" s="70">
        <v>9.9702754571197261</v>
      </c>
      <c r="J329" s="69">
        <v>645109.78999999992</v>
      </c>
      <c r="K329" s="69">
        <v>519772.56</v>
      </c>
      <c r="L329" s="69">
        <v>524236.44999999995</v>
      </c>
      <c r="M329" s="69">
        <v>602824.85999999987</v>
      </c>
      <c r="N329" s="69">
        <v>773775.84999999986</v>
      </c>
      <c r="O329" s="69">
        <v>770151.3</v>
      </c>
      <c r="P329" s="69">
        <v>459025.06999999989</v>
      </c>
      <c r="Q329" s="69">
        <v>440295.86</v>
      </c>
      <c r="R329" s="69">
        <v>1268612.55</v>
      </c>
      <c r="S329" s="69">
        <v>481558.1399999999</v>
      </c>
      <c r="T329" s="69">
        <v>537382.35</v>
      </c>
      <c r="U329" s="69">
        <v>624512.43999999994</v>
      </c>
      <c r="V329" s="69">
        <v>431988.75</v>
      </c>
      <c r="W329" s="70">
        <v>110.35865740512638</v>
      </c>
      <c r="X329" s="70">
        <v>98.472428052029059</v>
      </c>
      <c r="Y329" s="70">
        <v>98.603935139591087</v>
      </c>
      <c r="Z329" s="71">
        <v>93.822377154118726</v>
      </c>
      <c r="AA329" s="71">
        <v>92.719134422108013</v>
      </c>
      <c r="AB329" s="71">
        <v>90.366034694085172</v>
      </c>
      <c r="AC329" s="71">
        <v>74.714691246177594</v>
      </c>
      <c r="AD329" s="71">
        <v>78.053788709977553</v>
      </c>
      <c r="AE329" s="71">
        <v>94.452960493219877</v>
      </c>
      <c r="AF329" s="71">
        <v>68.071315883030408</v>
      </c>
      <c r="AG329" s="71">
        <v>82.721939906072322</v>
      </c>
      <c r="AH329" s="71">
        <v>101.0481856870036</v>
      </c>
      <c r="AI329" s="71">
        <v>102.46557716861756</v>
      </c>
      <c r="AJ329" s="71">
        <v>11.091453088079394</v>
      </c>
      <c r="AK329" s="71">
        <v>12.317104477276519</v>
      </c>
      <c r="AL329" s="71">
        <v>21.742601643824223</v>
      </c>
      <c r="AM329" s="71">
        <v>-2.2833120493291559</v>
      </c>
      <c r="AN329" s="71">
        <v>0.56267469297439643</v>
      </c>
      <c r="AO329" s="71">
        <v>-2.0237845877942306</v>
      </c>
      <c r="AP329" s="71">
        <v>-22.108607115959089</v>
      </c>
      <c r="AQ329" s="71">
        <v>-1.3290782153352443</v>
      </c>
      <c r="AR329" s="71">
        <v>108.7473540103062</v>
      </c>
      <c r="AS329" s="71">
        <v>-48.316170810627987</v>
      </c>
      <c r="AT329" s="71">
        <v>7.9054416087892321</v>
      </c>
      <c r="AU329" s="71">
        <v>28.721999245945252</v>
      </c>
      <c r="AV329" s="72">
        <v>43.768673773994024</v>
      </c>
      <c r="AW329" s="73">
        <v>64408.239999999874</v>
      </c>
      <c r="AX329" s="73">
        <v>57000.160000000033</v>
      </c>
      <c r="AY329" s="73">
        <v>93625.93</v>
      </c>
      <c r="AZ329" s="73">
        <v>-14086</v>
      </c>
      <c r="BA329" s="73">
        <v>4375.7299999997485</v>
      </c>
      <c r="BB329" s="73">
        <v>-4978.7899999999208</v>
      </c>
      <c r="BC329" s="73">
        <v>-130289.17000000022</v>
      </c>
      <c r="BD329" s="73">
        <v>-5930.7000000000116</v>
      </c>
      <c r="BE329" s="73">
        <v>660886.26000000024</v>
      </c>
      <c r="BF329" s="73">
        <v>-450180.37000000011</v>
      </c>
      <c r="BG329" s="73">
        <v>39370.070000000007</v>
      </c>
      <c r="BH329" s="73">
        <v>139348.71999999991</v>
      </c>
      <c r="BI329" s="73">
        <v>131513.87</v>
      </c>
      <c r="BJ329" s="71">
        <v>13.323423343078428</v>
      </c>
      <c r="BK329" s="71">
        <v>13.600587957529431</v>
      </c>
      <c r="BL329" s="71">
        <v>14.613505936731837</v>
      </c>
      <c r="BM329" s="71">
        <v>13.819394389631441</v>
      </c>
      <c r="BN329" s="71">
        <v>1.4354856506560978</v>
      </c>
      <c r="BO329" s="71">
        <v>8.9708123045456194</v>
      </c>
      <c r="BP329" s="71">
        <v>23.148076200606685</v>
      </c>
      <c r="BQ329" s="71">
        <v>21.279082447117545</v>
      </c>
      <c r="BR329" s="72">
        <v>15.617273616514469</v>
      </c>
      <c r="BS329" s="72">
        <v>13.848532619459029</v>
      </c>
      <c r="BT329" s="71">
        <v>15.29822290942726</v>
      </c>
      <c r="BU329" s="71">
        <v>14.952255078267125</v>
      </c>
      <c r="BV329" s="71">
        <v>12.655333933042915</v>
      </c>
      <c r="BW329" s="71">
        <v>14.892156404766634</v>
      </c>
      <c r="BX329" s="75">
        <v>15608</v>
      </c>
      <c r="BY329" s="75">
        <v>12242</v>
      </c>
      <c r="BZ329" s="75">
        <v>11759</v>
      </c>
      <c r="CA329" s="75">
        <v>13025</v>
      </c>
      <c r="CB329" s="75">
        <v>14843</v>
      </c>
      <c r="CC329" s="75">
        <v>15591</v>
      </c>
      <c r="CD329" s="75">
        <v>10568</v>
      </c>
      <c r="CE329" s="75">
        <v>10088</v>
      </c>
      <c r="CF329" s="75">
        <v>18211</v>
      </c>
      <c r="CG329" s="75">
        <v>10616</v>
      </c>
      <c r="CH329" s="75">
        <v>11560</v>
      </c>
      <c r="CI329" s="75">
        <v>14671</v>
      </c>
      <c r="CJ329" s="75">
        <v>9317</v>
      </c>
      <c r="CK329" s="75">
        <v>85031</v>
      </c>
      <c r="CL329" s="73">
        <v>1376107.1599999995</v>
      </c>
      <c r="CM329" s="73">
        <v>1248035.5999999999</v>
      </c>
      <c r="CN329" s="73">
        <v>1192225.46</v>
      </c>
      <c r="CO329" s="73">
        <v>1315530.8699999999</v>
      </c>
      <c r="CP329" s="73">
        <v>1078355.5799999996</v>
      </c>
      <c r="CQ329" s="73">
        <v>1051926.8199999998</v>
      </c>
      <c r="CR329" s="73">
        <v>1117932.74</v>
      </c>
      <c r="CS329" s="73">
        <v>1309091.7299999997</v>
      </c>
      <c r="CT329" s="73">
        <v>1141702.73</v>
      </c>
      <c r="CU329" s="73">
        <v>1214999.31</v>
      </c>
      <c r="CV329" s="73">
        <v>1149720.58</v>
      </c>
      <c r="CW329" s="73">
        <v>1147811.9099999999</v>
      </c>
      <c r="CX329" s="73">
        <v>1133890.17</v>
      </c>
      <c r="CY329" s="77"/>
      <c r="CZ329" s="4">
        <v>339</v>
      </c>
      <c r="DA329" s="76" t="str">
        <f t="shared" si="16"/>
        <v>L339</v>
      </c>
      <c r="DB329" s="71">
        <v>1.86027756362191</v>
      </c>
      <c r="DC329" s="71">
        <v>3.388050470348706</v>
      </c>
      <c r="DD329" s="71">
        <v>0.44326046552334047</v>
      </c>
      <c r="DE329" s="71">
        <v>0.34512180912132817</v>
      </c>
      <c r="DF329" s="71">
        <v>0.50153845836321786</v>
      </c>
      <c r="DG329" s="71">
        <v>0.25413735403650589</v>
      </c>
      <c r="DH329" s="71">
        <v>0.20643706822629876</v>
      </c>
      <c r="DI329" s="71">
        <v>0.12822215467129369</v>
      </c>
      <c r="DJ329" s="71">
        <v>0.27385103539390637</v>
      </c>
      <c r="DK329" s="71">
        <v>0.11738265408064784</v>
      </c>
      <c r="DL329" s="71">
        <v>0.14295444986046074</v>
      </c>
      <c r="DM329" s="71">
        <v>0.12379575387354948</v>
      </c>
      <c r="DN329" s="71">
        <v>8.6436415943096256E-2</v>
      </c>
      <c r="DO329" s="71">
        <v>0.17569879215381534</v>
      </c>
      <c r="DQ329" s="71"/>
      <c r="DR329" s="71"/>
      <c r="DS329" s="71"/>
      <c r="DT329" s="71"/>
      <c r="DU329" s="71"/>
      <c r="DV329" s="71"/>
      <c r="DW329" s="71"/>
      <c r="DX329" s="71"/>
      <c r="DY329" s="71"/>
      <c r="DZ329" s="71"/>
      <c r="EA329" s="71"/>
      <c r="EB329" s="71"/>
      <c r="EC329" s="71"/>
      <c r="ED329" s="71"/>
    </row>
    <row r="330" spans="1:134">
      <c r="A330" s="4">
        <v>321</v>
      </c>
      <c r="B330" s="46" t="s">
        <v>2984</v>
      </c>
      <c r="C330" s="65" t="str">
        <f t="shared" si="15"/>
        <v>L321</v>
      </c>
      <c r="D330" s="69">
        <v>1034222.3800000001</v>
      </c>
      <c r="E330" s="68">
        <v>11642030.859999999</v>
      </c>
      <c r="F330" s="69">
        <v>-36044.989999999991</v>
      </c>
      <c r="G330" s="69">
        <v>-15711.470000002533</v>
      </c>
      <c r="H330" s="70">
        <v>85.400866265021818</v>
      </c>
      <c r="I330" s="70">
        <v>-0.13477283641422089</v>
      </c>
      <c r="J330" s="69">
        <v>1985530.53</v>
      </c>
      <c r="K330" s="69">
        <v>1719644.26</v>
      </c>
      <c r="L330" s="69">
        <v>1776884.8299999998</v>
      </c>
      <c r="M330" s="69">
        <v>1919994.9399999995</v>
      </c>
      <c r="N330" s="69">
        <v>2591879.3000000003</v>
      </c>
      <c r="O330" s="69">
        <v>2716850.07</v>
      </c>
      <c r="P330" s="69">
        <v>1714633.83</v>
      </c>
      <c r="Q330" s="69">
        <v>1665073.3299999998</v>
      </c>
      <c r="R330" s="69">
        <v>2081955.4500000002</v>
      </c>
      <c r="S330" s="69">
        <v>1578423.0499999998</v>
      </c>
      <c r="T330" s="69">
        <v>1802069.3099999998</v>
      </c>
      <c r="U330" s="69">
        <v>1765653.51</v>
      </c>
      <c r="V330" s="69">
        <v>1034222.3800000001</v>
      </c>
      <c r="W330" s="70">
        <v>106.02062193429606</v>
      </c>
      <c r="X330" s="70">
        <v>88.409253397153932</v>
      </c>
      <c r="Y330" s="70">
        <v>98.54680527768906</v>
      </c>
      <c r="Z330" s="71">
        <v>90.670592021023495</v>
      </c>
      <c r="AA330" s="71">
        <v>106.01870226729959</v>
      </c>
      <c r="AB330" s="71">
        <v>110.93205246085375</v>
      </c>
      <c r="AC330" s="71">
        <v>84.59737537523965</v>
      </c>
      <c r="AD330" s="71">
        <v>80.661636471675024</v>
      </c>
      <c r="AE330" s="71">
        <v>86.043092026608321</v>
      </c>
      <c r="AF330" s="71">
        <v>82.902331801495606</v>
      </c>
      <c r="AG330" s="71">
        <v>82.899732120325083</v>
      </c>
      <c r="AH330" s="71">
        <v>95.991537599890719</v>
      </c>
      <c r="AI330" s="71">
        <v>85.875265055469001</v>
      </c>
      <c r="AJ330" s="71">
        <v>-14.756908537217839</v>
      </c>
      <c r="AK330" s="71">
        <v>-22.659927213782925</v>
      </c>
      <c r="AL330" s="71">
        <v>-27.207147674312438</v>
      </c>
      <c r="AM330" s="71">
        <v>-31.044843075337013</v>
      </c>
      <c r="AN330" s="71">
        <v>-34.534658754693872</v>
      </c>
      <c r="AO330" s="71">
        <v>-12.634721630710811</v>
      </c>
      <c r="AP330" s="71">
        <v>-15.989355190159859</v>
      </c>
      <c r="AQ330" s="71">
        <v>1.5403740348463479</v>
      </c>
      <c r="AR330" s="71">
        <v>30.459926637216704</v>
      </c>
      <c r="AS330" s="71">
        <v>-19.814344164092791</v>
      </c>
      <c r="AT330" s="71">
        <v>2.8570295018687464</v>
      </c>
      <c r="AU330" s="71">
        <v>11.022518030724715</v>
      </c>
      <c r="AV330" s="72">
        <v>-3.3678491011082556</v>
      </c>
      <c r="AW330" s="73">
        <v>-343726.30000000005</v>
      </c>
      <c r="AX330" s="73">
        <v>-503839.8899999999</v>
      </c>
      <c r="AY330" s="73">
        <v>-664130.69999999995</v>
      </c>
      <c r="AZ330" s="73">
        <v>-864416.01000000071</v>
      </c>
      <c r="BA330" s="73">
        <v>-1356672.810000001</v>
      </c>
      <c r="BB330" s="73">
        <v>-363190.22000000067</v>
      </c>
      <c r="BC330" s="73">
        <v>-326338.27999999956</v>
      </c>
      <c r="BD330" s="73">
        <v>25259.270000000484</v>
      </c>
      <c r="BE330" s="73">
        <v>486097.24000000046</v>
      </c>
      <c r="BF330" s="73">
        <v>-390037.56000000029</v>
      </c>
      <c r="BG330" s="73">
        <v>50055.549999999581</v>
      </c>
      <c r="BH330" s="73">
        <v>175297.30000000028</v>
      </c>
      <c r="BI330" s="73">
        <v>-36044.989999999991</v>
      </c>
      <c r="BJ330" s="71">
        <v>20.775878052304211</v>
      </c>
      <c r="BK330" s="71">
        <v>16.251899152219544</v>
      </c>
      <c r="BL330" s="71">
        <v>15.605889303545606</v>
      </c>
      <c r="BM330" s="71">
        <v>17.322764765504651</v>
      </c>
      <c r="BN330" s="71">
        <v>8.849456014107659</v>
      </c>
      <c r="BO330" s="71">
        <v>11.369271419112236</v>
      </c>
      <c r="BP330" s="71">
        <v>21.162348389538799</v>
      </c>
      <c r="BQ330" s="71">
        <v>22.746646065446399</v>
      </c>
      <c r="BR330" s="72">
        <v>17.101896437708813</v>
      </c>
      <c r="BS330" s="72">
        <v>17.370913785157292</v>
      </c>
      <c r="BT330" s="71">
        <v>18.344658939355917</v>
      </c>
      <c r="BU330" s="71">
        <v>18.826541648834532</v>
      </c>
      <c r="BV330" s="71">
        <v>18.585013493697911</v>
      </c>
      <c r="BW330" s="71">
        <v>17.726330466636341</v>
      </c>
      <c r="BX330" s="75">
        <v>28802</v>
      </c>
      <c r="BY330" s="75">
        <v>25001</v>
      </c>
      <c r="BZ330" s="75">
        <v>24752</v>
      </c>
      <c r="CA330" s="75">
        <v>27550</v>
      </c>
      <c r="CB330" s="75">
        <v>31326</v>
      </c>
      <c r="CC330" s="75">
        <v>33546</v>
      </c>
      <c r="CD330" s="75">
        <v>25056</v>
      </c>
      <c r="CE330" s="75">
        <v>24756</v>
      </c>
      <c r="CF330" s="75">
        <v>30480</v>
      </c>
      <c r="CG330" s="75">
        <v>24893</v>
      </c>
      <c r="CH330" s="75">
        <v>27190</v>
      </c>
      <c r="CI330" s="75">
        <v>27592</v>
      </c>
      <c r="CJ330" s="75">
        <v>16126</v>
      </c>
      <c r="CK330" s="75">
        <v>176093</v>
      </c>
      <c r="CL330" s="73">
        <v>2701557.14</v>
      </c>
      <c r="CM330" s="73">
        <v>2678522.8000000003</v>
      </c>
      <c r="CN330" s="73">
        <v>3078842.3899999987</v>
      </c>
      <c r="CO330" s="73">
        <v>3600169.0500000003</v>
      </c>
      <c r="CP330" s="73">
        <v>3472141.4600000004</v>
      </c>
      <c r="CQ330" s="73">
        <v>2780486.4000000004</v>
      </c>
      <c r="CR330" s="73">
        <v>3084514.8800000008</v>
      </c>
      <c r="CS330" s="73">
        <v>3303767.2399999998</v>
      </c>
      <c r="CT330" s="73">
        <v>2509278.1900000004</v>
      </c>
      <c r="CU330" s="73">
        <v>2425276.25</v>
      </c>
      <c r="CV330" s="73">
        <v>2300716.8900000006</v>
      </c>
      <c r="CW330" s="73">
        <v>2138110.4400000004</v>
      </c>
      <c r="CX330" s="73">
        <v>2100795.6399999997</v>
      </c>
      <c r="CY330" s="77"/>
      <c r="CZ330" s="4">
        <v>321</v>
      </c>
      <c r="DA330" s="76" t="str">
        <f t="shared" si="16"/>
        <v>L321</v>
      </c>
      <c r="DB330" s="71">
        <v>2.8461588057366436</v>
      </c>
      <c r="DC330" s="71">
        <v>3.3311677236508754</v>
      </c>
      <c r="DD330" s="71">
        <v>0.95999965246825447</v>
      </c>
      <c r="DE330" s="71">
        <v>0.77718428645531457</v>
      </c>
      <c r="DF330" s="71">
        <v>0.95353942351888088</v>
      </c>
      <c r="DG330" s="71">
        <v>0.66915066415153701</v>
      </c>
      <c r="DH330" s="71">
        <v>0.43495315116105449</v>
      </c>
      <c r="DI330" s="71">
        <v>0.49789853302541515</v>
      </c>
      <c r="DJ330" s="71">
        <v>0.38775237704178506</v>
      </c>
      <c r="DK330" s="71">
        <v>0.47632072492257715</v>
      </c>
      <c r="DL330" s="71">
        <v>0.35968137263268984</v>
      </c>
      <c r="DM330" s="71">
        <v>0.32832117788642134</v>
      </c>
      <c r="DN330" s="71">
        <v>0.31470383637590948</v>
      </c>
      <c r="DO330" s="71">
        <v>0.40202427561119408</v>
      </c>
      <c r="DQ330" s="71"/>
      <c r="DR330" s="71"/>
      <c r="DS330" s="71"/>
      <c r="DT330" s="71"/>
      <c r="DU330" s="71"/>
      <c r="DV330" s="71"/>
      <c r="DW330" s="71"/>
      <c r="DX330" s="71"/>
      <c r="DY330" s="71"/>
      <c r="DZ330" s="71"/>
      <c r="EA330" s="71"/>
      <c r="EB330" s="71"/>
      <c r="EC330" s="71"/>
      <c r="ED330" s="71"/>
    </row>
    <row r="331" spans="1:134">
      <c r="A331" s="4">
        <v>336</v>
      </c>
      <c r="B331" s="46" t="s">
        <v>3000</v>
      </c>
      <c r="C331" s="65" t="str">
        <f t="shared" si="15"/>
        <v>L336</v>
      </c>
      <c r="D331" s="69">
        <v>323114.59999999998</v>
      </c>
      <c r="E331" s="68">
        <v>3637890.13</v>
      </c>
      <c r="F331" s="69">
        <v>1186.2499999999418</v>
      </c>
      <c r="G331" s="69">
        <v>318025.62000000058</v>
      </c>
      <c r="H331" s="70">
        <v>86.495310183216716</v>
      </c>
      <c r="I331" s="70">
        <v>9.57947588047805</v>
      </c>
      <c r="J331" s="69">
        <v>585597.42999999993</v>
      </c>
      <c r="K331" s="69">
        <v>508526.27999999991</v>
      </c>
      <c r="L331" s="69">
        <v>463340.91999999987</v>
      </c>
      <c r="M331" s="69">
        <v>524703.02999999991</v>
      </c>
      <c r="N331" s="69">
        <v>924232.28000000014</v>
      </c>
      <c r="O331" s="69">
        <v>690750.84000000008</v>
      </c>
      <c r="P331" s="69">
        <v>415359.85</v>
      </c>
      <c r="Q331" s="69">
        <v>394097.33999999997</v>
      </c>
      <c r="R331" s="69">
        <v>1054421.1700000002</v>
      </c>
      <c r="S331" s="69">
        <v>451856.56000000006</v>
      </c>
      <c r="T331" s="69">
        <v>524338</v>
      </c>
      <c r="U331" s="69">
        <v>474702.60999999993</v>
      </c>
      <c r="V331" s="69">
        <v>323114.59999999998</v>
      </c>
      <c r="W331" s="70">
        <v>107.56467214236804</v>
      </c>
      <c r="X331" s="70">
        <v>84.171356019965799</v>
      </c>
      <c r="Y331" s="70">
        <v>82.645791214360983</v>
      </c>
      <c r="Z331" s="71">
        <v>76.329237630275472</v>
      </c>
      <c r="AA331" s="71">
        <v>103.08843284259692</v>
      </c>
      <c r="AB331" s="71">
        <v>116.84876859030562</v>
      </c>
      <c r="AC331" s="71">
        <v>72.774556040882175</v>
      </c>
      <c r="AD331" s="71">
        <v>76.35066719125345</v>
      </c>
      <c r="AE331" s="71">
        <v>100.80345846509921</v>
      </c>
      <c r="AF331" s="71">
        <v>77.284721355842606</v>
      </c>
      <c r="AG331" s="71">
        <v>98.9047754868689</v>
      </c>
      <c r="AH331" s="71">
        <v>82.84093030135935</v>
      </c>
      <c r="AI331" s="71">
        <v>83.901869618693553</v>
      </c>
      <c r="AJ331" s="71">
        <v>-14.694324065215547</v>
      </c>
      <c r="AK331" s="71">
        <v>-29.603995108055827</v>
      </c>
      <c r="AL331" s="71">
        <v>-28.109035230567969</v>
      </c>
      <c r="AM331" s="71">
        <v>-36.950722389505543</v>
      </c>
      <c r="AN331" s="71">
        <v>-32.86206648993344</v>
      </c>
      <c r="AO331" s="71">
        <v>-18.421733203312151</v>
      </c>
      <c r="AP331" s="71">
        <v>-28.31793581812493</v>
      </c>
      <c r="AQ331" s="71">
        <v>-3.9018853328878444</v>
      </c>
      <c r="AR331" s="71">
        <v>98.307821649618731</v>
      </c>
      <c r="AS331" s="71">
        <v>-31.405765930754903</v>
      </c>
      <c r="AT331" s="71">
        <v>43.744612709129441</v>
      </c>
      <c r="AU331" s="71">
        <v>4.7511871772718095</v>
      </c>
      <c r="AV331" s="72">
        <v>0.36848261422144368</v>
      </c>
      <c r="AW331" s="73">
        <v>-100872.05000000005</v>
      </c>
      <c r="AX331" s="73">
        <v>-213853.17999999982</v>
      </c>
      <c r="AY331" s="73">
        <v>-181164.16000000009</v>
      </c>
      <c r="AZ331" s="73">
        <v>-307507.9800000001</v>
      </c>
      <c r="BA331" s="73">
        <v>-452337.51999999944</v>
      </c>
      <c r="BB331" s="73">
        <v>-145263.44999999984</v>
      </c>
      <c r="BC331" s="73">
        <v>-164087.54000000004</v>
      </c>
      <c r="BD331" s="73">
        <v>-16001.589999999967</v>
      </c>
      <c r="BE331" s="73">
        <v>522711.85000000021</v>
      </c>
      <c r="BF331" s="73">
        <v>-206881.83999999997</v>
      </c>
      <c r="BG331" s="73">
        <v>159567.46000000008</v>
      </c>
      <c r="BH331" s="73">
        <v>21531.030000000028</v>
      </c>
      <c r="BI331" s="73">
        <v>1186.2499999999418</v>
      </c>
      <c r="BJ331" s="71">
        <v>9.2991656260555811</v>
      </c>
      <c r="BK331" s="71">
        <v>6.1326584974413674</v>
      </c>
      <c r="BL331" s="71">
        <v>5.234139911056829</v>
      </c>
      <c r="BM331" s="71">
        <v>8.5743305113916417</v>
      </c>
      <c r="BN331" s="71">
        <v>-5.1045002686815213</v>
      </c>
      <c r="BO331" s="71">
        <v>2.8280364781081015</v>
      </c>
      <c r="BP331" s="71">
        <v>19.153027602294628</v>
      </c>
      <c r="BQ331" s="71">
        <v>15.742059592620899</v>
      </c>
      <c r="BR331" s="72">
        <v>5.7710557894077441</v>
      </c>
      <c r="BS331" s="72">
        <v>9.123569509508668</v>
      </c>
      <c r="BT331" s="71">
        <v>9.5239044033585376</v>
      </c>
      <c r="BU331" s="71">
        <v>11.309870367039387</v>
      </c>
      <c r="BV331" s="71">
        <v>6.2094670322204504</v>
      </c>
      <c r="BW331" s="71">
        <v>8.5873633936954512</v>
      </c>
      <c r="BX331" s="75">
        <v>10464</v>
      </c>
      <c r="BY331" s="75">
        <v>9377</v>
      </c>
      <c r="BZ331" s="75">
        <v>8337</v>
      </c>
      <c r="CA331" s="75">
        <v>9659</v>
      </c>
      <c r="CB331" s="75">
        <v>12817</v>
      </c>
      <c r="CC331" s="75">
        <v>12973</v>
      </c>
      <c r="CD331" s="75">
        <v>7475</v>
      </c>
      <c r="CE331" s="75">
        <v>7065</v>
      </c>
      <c r="CF331" s="75">
        <v>15957</v>
      </c>
      <c r="CG331" s="75">
        <v>9078</v>
      </c>
      <c r="CH331" s="75">
        <v>9880</v>
      </c>
      <c r="CI331" s="75">
        <v>9494</v>
      </c>
      <c r="CJ331" s="75">
        <v>5629</v>
      </c>
      <c r="CK331" s="75">
        <v>64578</v>
      </c>
      <c r="CL331" s="73">
        <v>1234320.6500000004</v>
      </c>
      <c r="CM331" s="73">
        <v>1088604.7800000003</v>
      </c>
      <c r="CN331" s="73">
        <v>1138193.0600000003</v>
      </c>
      <c r="CO331" s="73">
        <v>1328761.05</v>
      </c>
      <c r="CP331" s="73">
        <v>1241101.98</v>
      </c>
      <c r="CQ331" s="73">
        <v>1035956.94</v>
      </c>
      <c r="CR331" s="73">
        <v>1123691.4500000002</v>
      </c>
      <c r="CS331" s="73">
        <v>1328514.7699999998</v>
      </c>
      <c r="CT331" s="73">
        <v>983019.91</v>
      </c>
      <c r="CU331" s="73">
        <v>998606.3600000001</v>
      </c>
      <c r="CV331" s="73">
        <v>922436.46999999986</v>
      </c>
      <c r="CW331" s="73">
        <v>939662.40000000037</v>
      </c>
      <c r="CX331" s="73">
        <v>979049.39999999991</v>
      </c>
      <c r="CY331" s="77"/>
      <c r="CZ331" s="4">
        <v>336</v>
      </c>
      <c r="DA331" s="76" t="str">
        <f t="shared" si="16"/>
        <v>L336</v>
      </c>
      <c r="DB331" s="71">
        <v>2.421682299948027</v>
      </c>
      <c r="DC331" s="71">
        <v>3.4493825832086502</v>
      </c>
      <c r="DD331" s="71">
        <v>1.4228220201254664</v>
      </c>
      <c r="DE331" s="71">
        <v>0.84733082032556339</v>
      </c>
      <c r="DF331" s="71">
        <v>0.90890611656794185</v>
      </c>
      <c r="DG331" s="71">
        <v>0.52690506556543781</v>
      </c>
      <c r="DH331" s="71">
        <v>0.82070450169922993</v>
      </c>
      <c r="DI331" s="71">
        <v>0.65088338081067854</v>
      </c>
      <c r="DJ331" s="71">
        <v>0.58996183309874406</v>
      </c>
      <c r="DK331" s="71">
        <v>0.14942983782250352</v>
      </c>
      <c r="DL331" s="71">
        <v>0.39001728107666167</v>
      </c>
      <c r="DM331" s="71">
        <v>0.3457596962411929</v>
      </c>
      <c r="DN331" s="71">
        <v>0.55836740674432339</v>
      </c>
      <c r="DO331" s="71">
        <v>0.50249117867480264</v>
      </c>
      <c r="DQ331" s="71"/>
      <c r="DR331" s="71"/>
      <c r="DS331" s="71"/>
      <c r="DT331" s="71"/>
      <c r="DU331" s="71"/>
      <c r="DV331" s="71"/>
      <c r="DW331" s="71"/>
      <c r="DX331" s="71"/>
      <c r="DY331" s="71"/>
      <c r="DZ331" s="71"/>
      <c r="EA331" s="71"/>
      <c r="EB331" s="71"/>
      <c r="EC331" s="71"/>
      <c r="ED331" s="71"/>
    </row>
    <row r="332" spans="1:134">
      <c r="A332" s="4">
        <v>562</v>
      </c>
      <c r="B332" s="46" t="s">
        <v>3012</v>
      </c>
      <c r="C332" s="65" t="str">
        <f t="shared" si="15"/>
        <v>L562</v>
      </c>
      <c r="D332" s="69">
        <v>344153.16</v>
      </c>
      <c r="E332" s="68">
        <v>4113274.63</v>
      </c>
      <c r="F332" s="69">
        <v>40584.409999999974</v>
      </c>
      <c r="G332" s="69">
        <v>739242.06</v>
      </c>
      <c r="H332" s="70">
        <v>96.700511234656759</v>
      </c>
      <c r="I332" s="70">
        <v>21.909748784671624</v>
      </c>
      <c r="J332" s="69">
        <v>558458.99999999988</v>
      </c>
      <c r="K332" s="69">
        <v>559023.98999999987</v>
      </c>
      <c r="L332" s="69">
        <v>472853.3899999999</v>
      </c>
      <c r="M332" s="69">
        <v>595949.19000000006</v>
      </c>
      <c r="N332" s="69">
        <v>861226.67</v>
      </c>
      <c r="O332" s="69">
        <v>956687.54</v>
      </c>
      <c r="P332" s="69">
        <v>462170.67999999988</v>
      </c>
      <c r="Q332" s="69">
        <v>419247.23999999982</v>
      </c>
      <c r="R332" s="69">
        <v>1065908.4200000002</v>
      </c>
      <c r="S332" s="69">
        <v>554345.14</v>
      </c>
      <c r="T332" s="69">
        <v>643904.44999999984</v>
      </c>
      <c r="U332" s="69">
        <v>623545.5399999998</v>
      </c>
      <c r="V332" s="69">
        <v>344153.16</v>
      </c>
      <c r="W332" s="70">
        <v>111.83119288502105</v>
      </c>
      <c r="X332" s="70">
        <v>109.13609311505749</v>
      </c>
      <c r="Y332" s="70">
        <v>94.05319337979023</v>
      </c>
      <c r="Z332" s="71">
        <v>96.929691609850096</v>
      </c>
      <c r="AA332" s="71">
        <v>98.35736186452101</v>
      </c>
      <c r="AB332" s="71">
        <v>116.07070506994961</v>
      </c>
      <c r="AC332" s="71">
        <v>99.499480908934117</v>
      </c>
      <c r="AD332" s="71">
        <v>88.561225991508763</v>
      </c>
      <c r="AE332" s="71">
        <v>94.540125172123751</v>
      </c>
      <c r="AF332" s="71">
        <v>97.181494907578397</v>
      </c>
      <c r="AG332" s="71">
        <v>106.21143117873586</v>
      </c>
      <c r="AH332" s="71">
        <v>98.918678567022283</v>
      </c>
      <c r="AI332" s="71">
        <v>90.274444250350399</v>
      </c>
      <c r="AJ332" s="71">
        <v>18.429709076472456</v>
      </c>
      <c r="AK332" s="71">
        <v>6.5338950484160385</v>
      </c>
      <c r="AL332" s="71">
        <v>-9.3308986596313375</v>
      </c>
      <c r="AM332" s="71">
        <v>-10.727859467918444</v>
      </c>
      <c r="AN332" s="71">
        <v>-10.143403223435676</v>
      </c>
      <c r="AO332" s="71">
        <v>11.830642600660779</v>
      </c>
      <c r="AP332" s="71">
        <v>1.468029483535771</v>
      </c>
      <c r="AQ332" s="71">
        <v>13.304084246580139</v>
      </c>
      <c r="AR332" s="71">
        <v>108.46193485607203</v>
      </c>
      <c r="AS332" s="71">
        <v>-29.159078106356915</v>
      </c>
      <c r="AT332" s="71">
        <v>40.101067458752595</v>
      </c>
      <c r="AU332" s="71">
        <v>26.860972014478925</v>
      </c>
      <c r="AV332" s="72">
        <v>13.369100080294816</v>
      </c>
      <c r="AW332" s="73">
        <v>86905.869999999937</v>
      </c>
      <c r="AX332" s="73">
        <v>34285.839999999851</v>
      </c>
      <c r="AY332" s="73">
        <v>-48662.080000000307</v>
      </c>
      <c r="AZ332" s="73">
        <v>-71615.389999999898</v>
      </c>
      <c r="BA332" s="73">
        <v>-97195.029999999679</v>
      </c>
      <c r="BB332" s="73">
        <v>112400.97999999986</v>
      </c>
      <c r="BC332" s="73">
        <v>6686.6399999998976</v>
      </c>
      <c r="BD332" s="73">
        <v>49227.709999999963</v>
      </c>
      <c r="BE332" s="73">
        <v>554588.01</v>
      </c>
      <c r="BF332" s="73">
        <v>-228175.92999999982</v>
      </c>
      <c r="BG332" s="73">
        <v>184304.49</v>
      </c>
      <c r="BH332" s="73">
        <v>132026.72999999986</v>
      </c>
      <c r="BI332" s="73">
        <v>40584.409999999974</v>
      </c>
      <c r="BJ332" s="71">
        <v>14.973313063316077</v>
      </c>
      <c r="BK332" s="71">
        <v>12.763276576866762</v>
      </c>
      <c r="BL332" s="71">
        <v>11.157003778070527</v>
      </c>
      <c r="BM332" s="71">
        <v>12.311572002789378</v>
      </c>
      <c r="BN332" s="71">
        <v>2.1496871974104703</v>
      </c>
      <c r="BO332" s="71">
        <v>12.666883221909398</v>
      </c>
      <c r="BP332" s="71">
        <v>19.495048317290106</v>
      </c>
      <c r="BQ332" s="71">
        <v>18.99835760713831</v>
      </c>
      <c r="BR332" s="72">
        <v>12.331510506524332</v>
      </c>
      <c r="BS332" s="72">
        <v>13.547864156855226</v>
      </c>
      <c r="BT332" s="71">
        <v>14.309695827596112</v>
      </c>
      <c r="BU332" s="71">
        <v>14.143258876338436</v>
      </c>
      <c r="BV332" s="71">
        <v>11.295491020136172</v>
      </c>
      <c r="BW332" s="71">
        <v>13.078861955227886</v>
      </c>
      <c r="BX332" s="75">
        <v>16689</v>
      </c>
      <c r="BY332" s="75">
        <v>17218</v>
      </c>
      <c r="BZ332" s="75">
        <v>14480</v>
      </c>
      <c r="CA332" s="75">
        <v>16725</v>
      </c>
      <c r="CB332" s="75">
        <v>19973</v>
      </c>
      <c r="CC332" s="75">
        <v>22342</v>
      </c>
      <c r="CD332" s="75">
        <v>13764</v>
      </c>
      <c r="CE332" s="75">
        <v>13343</v>
      </c>
      <c r="CF332" s="75">
        <v>21698</v>
      </c>
      <c r="CG332" s="75">
        <v>16434</v>
      </c>
      <c r="CH332" s="75">
        <v>17790</v>
      </c>
      <c r="CI332" s="75">
        <v>17427</v>
      </c>
      <c r="CJ332" s="75">
        <v>9390</v>
      </c>
      <c r="CK332" s="75">
        <v>109846</v>
      </c>
      <c r="CL332" s="73">
        <v>785050.5399999998</v>
      </c>
      <c r="CM332" s="73">
        <v>839066.2</v>
      </c>
      <c r="CN332" s="73">
        <v>821705.35000000009</v>
      </c>
      <c r="CO332" s="73">
        <v>940565.75000000012</v>
      </c>
      <c r="CP332" s="73">
        <v>1041829.3700000001</v>
      </c>
      <c r="CQ332" s="73">
        <v>880686.27</v>
      </c>
      <c r="CR332" s="73">
        <v>630115.03999999992</v>
      </c>
      <c r="CS332" s="73">
        <v>980532.9300000004</v>
      </c>
      <c r="CT332" s="73">
        <v>1029633.1800000002</v>
      </c>
      <c r="CU332" s="73">
        <v>1046552.0200000004</v>
      </c>
      <c r="CV332" s="73">
        <v>1054843.6100000003</v>
      </c>
      <c r="CW332" s="73">
        <v>1022060.2400000002</v>
      </c>
      <c r="CX332" s="73">
        <v>983940.65000000014</v>
      </c>
      <c r="CY332" s="77"/>
      <c r="CZ332" s="4">
        <v>562</v>
      </c>
      <c r="DA332" s="76" t="str">
        <f t="shared" si="16"/>
        <v>L562</v>
      </c>
      <c r="DB332" s="71">
        <v>1.7288547874827629</v>
      </c>
      <c r="DC332" s="71">
        <v>0.78056691578402215</v>
      </c>
      <c r="DD332" s="71">
        <v>0.59536844297619584</v>
      </c>
      <c r="DE332" s="71">
        <v>0.43812512164787543</v>
      </c>
      <c r="DF332" s="71">
        <v>0.5894554286901299</v>
      </c>
      <c r="DG332" s="71">
        <v>0.1570137357158346</v>
      </c>
      <c r="DH332" s="71">
        <v>0.35366743447527327</v>
      </c>
      <c r="DI332" s="71">
        <v>0.22231061264710844</v>
      </c>
      <c r="DJ332" s="71">
        <v>0.13167095680744126</v>
      </c>
      <c r="DK332" s="71">
        <v>6.6870054005673835E-2</v>
      </c>
      <c r="DL332" s="71">
        <v>9.2480267035180502E-2</v>
      </c>
      <c r="DM332" s="71">
        <v>0.10144784526088631</v>
      </c>
      <c r="DN332" s="71">
        <v>1.8273718527001583E-2</v>
      </c>
      <c r="DO332" s="71">
        <v>0.13670294394612154</v>
      </c>
      <c r="DQ332" s="71"/>
      <c r="DR332" s="71"/>
      <c r="DS332" s="71"/>
      <c r="DT332" s="71"/>
      <c r="DU332" s="71"/>
      <c r="DV332" s="71"/>
      <c r="DW332" s="71"/>
      <c r="DX332" s="71"/>
      <c r="DY332" s="71"/>
      <c r="DZ332" s="71"/>
      <c r="EA332" s="71"/>
      <c r="EB332" s="71"/>
      <c r="EC332" s="71"/>
      <c r="ED332" s="71"/>
    </row>
    <row r="333" spans="1:134">
      <c r="A333" s="4">
        <v>564</v>
      </c>
      <c r="B333" s="46" t="s">
        <v>3019</v>
      </c>
      <c r="C333" s="65" t="str">
        <f t="shared" si="15"/>
        <v>L564</v>
      </c>
      <c r="D333" s="69">
        <v>368173.58999999997</v>
      </c>
      <c r="E333" s="68">
        <v>4445622.6399999997</v>
      </c>
      <c r="F333" s="69">
        <v>128762.58000000002</v>
      </c>
      <c r="G333" s="69">
        <v>1439407.5999999996</v>
      </c>
      <c r="H333" s="70">
        <v>118.86631672689644</v>
      </c>
      <c r="I333" s="70">
        <v>47.881059100815349</v>
      </c>
      <c r="J333" s="69">
        <v>457184.76999999996</v>
      </c>
      <c r="K333" s="69">
        <v>502093.1399999999</v>
      </c>
      <c r="L333" s="69">
        <v>448497.18</v>
      </c>
      <c r="M333" s="69">
        <v>514891.66000000003</v>
      </c>
      <c r="N333" s="69">
        <v>825103.35</v>
      </c>
      <c r="O333" s="69">
        <v>828344.00000000023</v>
      </c>
      <c r="P333" s="69">
        <v>455874.64</v>
      </c>
      <c r="Q333" s="69">
        <v>523883.25999999995</v>
      </c>
      <c r="R333" s="69">
        <v>1176191.58</v>
      </c>
      <c r="S333" s="69">
        <v>579697.85</v>
      </c>
      <c r="T333" s="69">
        <v>637717.55999999994</v>
      </c>
      <c r="U333" s="69">
        <v>704084.15999999992</v>
      </c>
      <c r="V333" s="69">
        <v>368173.58999999997</v>
      </c>
      <c r="W333" s="70">
        <v>98.734333341724863</v>
      </c>
      <c r="X333" s="70">
        <v>106.96535460295216</v>
      </c>
      <c r="Y333" s="70">
        <v>95.477426826166862</v>
      </c>
      <c r="Z333" s="71">
        <v>89.487109351244015</v>
      </c>
      <c r="AA333" s="71">
        <v>109.80698621282865</v>
      </c>
      <c r="AB333" s="71">
        <v>107.46400558944016</v>
      </c>
      <c r="AC333" s="71">
        <v>99.628991069506995</v>
      </c>
      <c r="AD333" s="71">
        <v>128.38217208638414</v>
      </c>
      <c r="AE333" s="71">
        <v>125.19003833786637</v>
      </c>
      <c r="AF333" s="71">
        <v>116.99438930810284</v>
      </c>
      <c r="AG333" s="71">
        <v>114.17990831854698</v>
      </c>
      <c r="AH333" s="71">
        <v>120.59480649222776</v>
      </c>
      <c r="AI333" s="71">
        <v>123.9635736033637</v>
      </c>
      <c r="AJ333" s="71">
        <v>12.732630373145092</v>
      </c>
      <c r="AK333" s="71">
        <v>8.156794555009661</v>
      </c>
      <c r="AL333" s="71">
        <v>-3.7137424410787045</v>
      </c>
      <c r="AM333" s="71">
        <v>-11.074936805016634</v>
      </c>
      <c r="AN333" s="71">
        <v>3.1974998265248189</v>
      </c>
      <c r="AO333" s="71">
        <v>9.3572718907753973</v>
      </c>
      <c r="AP333" s="71">
        <v>1.3154472470190637</v>
      </c>
      <c r="AQ333" s="71">
        <v>61.199724902448608</v>
      </c>
      <c r="AR333" s="71">
        <v>172.50470196768487</v>
      </c>
      <c r="AS333" s="71">
        <v>-13.527143634930516</v>
      </c>
      <c r="AT333" s="71">
        <v>47.815078855330405</v>
      </c>
      <c r="AU333" s="71">
        <v>53.587621200559553</v>
      </c>
      <c r="AV333" s="72">
        <v>53.783065365289609</v>
      </c>
      <c r="AW333" s="73">
        <v>51636.909999999974</v>
      </c>
      <c r="AX333" s="73">
        <v>37866.04999999993</v>
      </c>
      <c r="AY333" s="73">
        <v>-17298.449999999895</v>
      </c>
      <c r="AZ333" s="73">
        <v>-64125.819999999832</v>
      </c>
      <c r="BA333" s="73">
        <v>25616.669999999809</v>
      </c>
      <c r="BB333" s="73">
        <v>94382.720000000088</v>
      </c>
      <c r="BC333" s="73">
        <v>5918.9299999999348</v>
      </c>
      <c r="BD333" s="73">
        <v>198893.08999999997</v>
      </c>
      <c r="BE333" s="73">
        <v>744569.09000000008</v>
      </c>
      <c r="BF333" s="73">
        <v>-90683.440000000061</v>
      </c>
      <c r="BG333" s="73">
        <v>206288.25999999983</v>
      </c>
      <c r="BH333" s="73">
        <v>245659.08999999997</v>
      </c>
      <c r="BI333" s="73">
        <v>128762.58000000002</v>
      </c>
      <c r="BJ333" s="71">
        <v>15.858940948018944</v>
      </c>
      <c r="BK333" s="71">
        <v>10.683248029456458</v>
      </c>
      <c r="BL333" s="71">
        <v>10.175756812160877</v>
      </c>
      <c r="BM333" s="71">
        <v>12.196407616766294</v>
      </c>
      <c r="BN333" s="71">
        <v>1.1875407292136595</v>
      </c>
      <c r="BO333" s="71">
        <v>13.205021746561936</v>
      </c>
      <c r="BP333" s="71">
        <v>19.313938760362625</v>
      </c>
      <c r="BQ333" s="71">
        <v>20.387811702112185</v>
      </c>
      <c r="BR333" s="72">
        <v>10.245830410476939</v>
      </c>
      <c r="BS333" s="72">
        <v>13.949899968022841</v>
      </c>
      <c r="BT333" s="71">
        <v>14.175722258784681</v>
      </c>
      <c r="BU333" s="71">
        <v>13.509778124398657</v>
      </c>
      <c r="BV333" s="71">
        <v>9.9751618304981609</v>
      </c>
      <c r="BW333" s="71">
        <v>12.487373676290291</v>
      </c>
      <c r="BX333" s="75">
        <v>14887</v>
      </c>
      <c r="BY333" s="75">
        <v>16710</v>
      </c>
      <c r="BZ333" s="75">
        <v>14519</v>
      </c>
      <c r="CA333" s="75">
        <v>15122</v>
      </c>
      <c r="CB333" s="75">
        <v>20157</v>
      </c>
      <c r="CC333" s="75">
        <v>20496</v>
      </c>
      <c r="CD333" s="75">
        <v>13980</v>
      </c>
      <c r="CE333" s="75">
        <v>15601</v>
      </c>
      <c r="CF333" s="75">
        <v>23180</v>
      </c>
      <c r="CG333" s="75">
        <v>18574</v>
      </c>
      <c r="CH333" s="75">
        <v>19379</v>
      </c>
      <c r="CI333" s="75">
        <v>21516</v>
      </c>
      <c r="CJ333" s="75">
        <v>10861</v>
      </c>
      <c r="CK333" s="75">
        <v>123091</v>
      </c>
      <c r="CL333" s="73">
        <v>728518.29000000027</v>
      </c>
      <c r="CM333" s="73">
        <v>616285.22</v>
      </c>
      <c r="CN333" s="73">
        <v>630508.28999999992</v>
      </c>
      <c r="CO333" s="73">
        <v>836157.55000000016</v>
      </c>
      <c r="CP333" s="73">
        <v>677791.33999999985</v>
      </c>
      <c r="CQ333" s="73">
        <v>661777.33000000007</v>
      </c>
      <c r="CR333" s="73">
        <v>719891.27000000025</v>
      </c>
      <c r="CS333" s="73">
        <v>1146149.4700000004</v>
      </c>
      <c r="CT333" s="73">
        <v>1067189.1399999997</v>
      </c>
      <c r="CU333" s="73">
        <v>967940.22999999986</v>
      </c>
      <c r="CV333" s="73">
        <v>1024785.7499999999</v>
      </c>
      <c r="CW333" s="73">
        <v>1100149.24</v>
      </c>
      <c r="CX333" s="73">
        <v>1143912.3000000003</v>
      </c>
      <c r="CY333" s="77"/>
      <c r="CZ333" s="4">
        <v>564</v>
      </c>
      <c r="DA333" s="76" t="str">
        <f t="shared" si="16"/>
        <v>L564</v>
      </c>
      <c r="DB333" s="71">
        <v>1.944937118901173</v>
      </c>
      <c r="DC333" s="71">
        <v>1.4777735149458933</v>
      </c>
      <c r="DD333" s="71">
        <v>0.93337707409601889</v>
      </c>
      <c r="DE333" s="71">
        <v>0.57346250999074966</v>
      </c>
      <c r="DF333" s="71">
        <v>0.63705970210674989</v>
      </c>
      <c r="DG333" s="71">
        <v>0.32992143133890645</v>
      </c>
      <c r="DH333" s="71">
        <v>0.39803811715770343</v>
      </c>
      <c r="DI333" s="71">
        <v>0.4768634115062384</v>
      </c>
      <c r="DJ333" s="71">
        <v>0.31608459405003231</v>
      </c>
      <c r="DK333" s="71">
        <v>0.11868540575602944</v>
      </c>
      <c r="DL333" s="71">
        <v>5.1451971500875431E-2</v>
      </c>
      <c r="DM333" s="71">
        <v>0.13105710443323929</v>
      </c>
      <c r="DN333" s="71">
        <v>3.5162297495448316E-2</v>
      </c>
      <c r="DO333" s="71">
        <v>0.22811855788650842</v>
      </c>
      <c r="DQ333" s="71"/>
      <c r="DR333" s="71"/>
      <c r="DS333" s="71"/>
      <c r="DT333" s="71"/>
      <c r="DU333" s="71"/>
      <c r="DV333" s="71"/>
      <c r="DW333" s="71"/>
      <c r="DX333" s="71"/>
      <c r="DY333" s="71"/>
      <c r="DZ333" s="71"/>
      <c r="EA333" s="71"/>
      <c r="EB333" s="71"/>
      <c r="EC333" s="71"/>
      <c r="ED333" s="71"/>
    </row>
    <row r="334" spans="1:134">
      <c r="A334" s="4">
        <v>561</v>
      </c>
      <c r="B334" s="46" t="s">
        <v>3026</v>
      </c>
      <c r="C334" s="65" t="str">
        <f t="shared" si="15"/>
        <v>L561</v>
      </c>
      <c r="D334" s="69">
        <v>288464.17</v>
      </c>
      <c r="E334" s="68">
        <v>3634764.5499999984</v>
      </c>
      <c r="F334" s="69">
        <v>19968.119999999995</v>
      </c>
      <c r="G334" s="69">
        <v>402064.37999999942</v>
      </c>
      <c r="H334" s="70">
        <v>91.714887647534781</v>
      </c>
      <c r="I334" s="70">
        <v>12.437416365774489</v>
      </c>
      <c r="J334" s="69">
        <v>504125.37999999995</v>
      </c>
      <c r="K334" s="69">
        <v>550403.5</v>
      </c>
      <c r="L334" s="69">
        <v>488359.82</v>
      </c>
      <c r="M334" s="69">
        <v>537953.03999999992</v>
      </c>
      <c r="N334" s="69">
        <v>774310.23999999987</v>
      </c>
      <c r="O334" s="69">
        <v>911922.94999999984</v>
      </c>
      <c r="P334" s="69">
        <v>435232.7699999999</v>
      </c>
      <c r="Q334" s="69">
        <v>451244.29</v>
      </c>
      <c r="R334" s="69">
        <v>998597.60000000021</v>
      </c>
      <c r="S334" s="69">
        <v>441182.75999999995</v>
      </c>
      <c r="T334" s="69">
        <v>503891.70000000019</v>
      </c>
      <c r="U334" s="69">
        <v>516151.25999999989</v>
      </c>
      <c r="V334" s="69">
        <v>288464.17</v>
      </c>
      <c r="W334" s="70">
        <v>106.79588189288727</v>
      </c>
      <c r="X334" s="70">
        <v>114.05107121031115</v>
      </c>
      <c r="Y334" s="70">
        <v>104.90467132472136</v>
      </c>
      <c r="Z334" s="71">
        <v>99.077090742348261</v>
      </c>
      <c r="AA334" s="71">
        <v>108.8048106294388</v>
      </c>
      <c r="AB334" s="71">
        <v>106.05654322950535</v>
      </c>
      <c r="AC334" s="71">
        <v>97.469325827106061</v>
      </c>
      <c r="AD334" s="71">
        <v>89.957161110240705</v>
      </c>
      <c r="AE334" s="71">
        <v>99.013389487115205</v>
      </c>
      <c r="AF334" s="71">
        <v>81.840596295780657</v>
      </c>
      <c r="AG334" s="71">
        <v>90.532661144112154</v>
      </c>
      <c r="AH334" s="71">
        <v>87.756305210104344</v>
      </c>
      <c r="AI334" s="71">
        <v>89.422697413630488</v>
      </c>
      <c r="AJ334" s="71">
        <v>-6.392526381226082</v>
      </c>
      <c r="AK334" s="71">
        <v>9.0803135365251855</v>
      </c>
      <c r="AL334" s="71">
        <v>-11.276582312229088</v>
      </c>
      <c r="AM334" s="71">
        <v>-7.547197795375304</v>
      </c>
      <c r="AN334" s="71">
        <v>-0.70127721501480611</v>
      </c>
      <c r="AO334" s="71">
        <v>11.056286644516344</v>
      </c>
      <c r="AP334" s="71">
        <v>-4.3229051393460889</v>
      </c>
      <c r="AQ334" s="71">
        <v>14.579344006736395</v>
      </c>
      <c r="AR334" s="71">
        <v>105.38374490084684</v>
      </c>
      <c r="AS334" s="71">
        <v>-39.871576368835079</v>
      </c>
      <c r="AT334" s="71">
        <v>16.242146691700764</v>
      </c>
      <c r="AU334" s="71">
        <v>11.708867944035273</v>
      </c>
      <c r="AV334" s="72">
        <v>7.4370256098739596</v>
      </c>
      <c r="AW334" s="73">
        <v>-34427.110000000044</v>
      </c>
      <c r="AX334" s="73">
        <v>45817.949999999895</v>
      </c>
      <c r="AY334" s="73">
        <v>-62069.630000000063</v>
      </c>
      <c r="AZ334" s="73">
        <v>-43914.710000000079</v>
      </c>
      <c r="BA334" s="73">
        <v>-5468.410000000149</v>
      </c>
      <c r="BB334" s="73">
        <v>109404.30999999994</v>
      </c>
      <c r="BC334" s="73">
        <v>-19664.790000000037</v>
      </c>
      <c r="BD334" s="73">
        <v>57417.380000000063</v>
      </c>
      <c r="BE334" s="73">
        <v>512386.97000000026</v>
      </c>
      <c r="BF334" s="73">
        <v>-292551.36000000004</v>
      </c>
      <c r="BG334" s="73">
        <v>70407.190000000293</v>
      </c>
      <c r="BH334" s="73">
        <v>54100.869999999937</v>
      </c>
      <c r="BI334" s="73">
        <v>19968.119999999995</v>
      </c>
      <c r="BJ334" s="71">
        <v>11.834549348813979</v>
      </c>
      <c r="BK334" s="71">
        <v>8.2175364112036675</v>
      </c>
      <c r="BL334" s="71">
        <v>9.6259537281895327</v>
      </c>
      <c r="BM334" s="71">
        <v>7.4722812476936635</v>
      </c>
      <c r="BN334" s="71">
        <v>-1.4430559916673074</v>
      </c>
      <c r="BO334" s="71">
        <v>5.6397178168060496</v>
      </c>
      <c r="BP334" s="71">
        <v>16.649110745595646</v>
      </c>
      <c r="BQ334" s="71">
        <v>18.476766733922965</v>
      </c>
      <c r="BR334" s="72">
        <v>10.092234511021145</v>
      </c>
      <c r="BS334" s="72">
        <v>12.005896956927344</v>
      </c>
      <c r="BT334" s="71">
        <v>13.583921737856617</v>
      </c>
      <c r="BU334" s="71">
        <v>11.320492687637826</v>
      </c>
      <c r="BV334" s="71">
        <v>7.0056998706998836</v>
      </c>
      <c r="BW334" s="71">
        <v>11.042636581297064</v>
      </c>
      <c r="BX334" s="75">
        <v>12302</v>
      </c>
      <c r="BY334" s="75">
        <v>12981</v>
      </c>
      <c r="BZ334" s="75">
        <v>11533</v>
      </c>
      <c r="CA334" s="75">
        <v>12065</v>
      </c>
      <c r="CB334" s="75">
        <v>14345</v>
      </c>
      <c r="CC334" s="75">
        <v>18306</v>
      </c>
      <c r="CD334" s="75">
        <v>10120</v>
      </c>
      <c r="CE334" s="75">
        <v>11542</v>
      </c>
      <c r="CF334" s="75">
        <v>17449</v>
      </c>
      <c r="CG334" s="75">
        <v>11059</v>
      </c>
      <c r="CH334" s="75">
        <v>12294</v>
      </c>
      <c r="CI334" s="75">
        <v>12889</v>
      </c>
      <c r="CJ334" s="75">
        <v>6836</v>
      </c>
      <c r="CK334" s="75">
        <v>82189</v>
      </c>
      <c r="CL334" s="73">
        <v>1095536.3099999996</v>
      </c>
      <c r="CM334" s="73">
        <v>1075351.76</v>
      </c>
      <c r="CN334" s="73">
        <v>1000259.1699999998</v>
      </c>
      <c r="CO334" s="73">
        <v>993856.8600000001</v>
      </c>
      <c r="CP334" s="73">
        <v>1093463.4299999997</v>
      </c>
      <c r="CQ334" s="73">
        <v>899930.02000000014</v>
      </c>
      <c r="CR334" s="73">
        <v>921795.10000000021</v>
      </c>
      <c r="CS334" s="73">
        <v>1281786.1999999997</v>
      </c>
      <c r="CT334" s="73">
        <v>1101145.3800000001</v>
      </c>
      <c r="CU334" s="73">
        <v>1043768.3100000003</v>
      </c>
      <c r="CV334" s="73">
        <v>1032346.8500000002</v>
      </c>
      <c r="CW334" s="73">
        <v>1088979.1600000001</v>
      </c>
      <c r="CX334" s="73">
        <v>1080654.98</v>
      </c>
      <c r="CY334" s="77"/>
      <c r="CZ334" s="4">
        <v>561</v>
      </c>
      <c r="DA334" s="76" t="str">
        <f t="shared" si="16"/>
        <v>L561</v>
      </c>
      <c r="DB334" s="71">
        <v>6.3551292233988717</v>
      </c>
      <c r="DC334" s="71">
        <v>4.8518434003180051</v>
      </c>
      <c r="DD334" s="71">
        <v>1.1484674396990533</v>
      </c>
      <c r="DE334" s="71">
        <v>1.0939058241766402</v>
      </c>
      <c r="DF334" s="71">
        <v>1.4361714240041816</v>
      </c>
      <c r="DG334" s="71">
        <v>0.68736385511738063</v>
      </c>
      <c r="DH334" s="71">
        <v>0.5324177295998862</v>
      </c>
      <c r="DI334" s="71">
        <v>0.30989600267352319</v>
      </c>
      <c r="DJ334" s="71">
        <v>0.27732183594901977</v>
      </c>
      <c r="DK334" s="71">
        <v>0.43966784296523498</v>
      </c>
      <c r="DL334" s="71">
        <v>0.55139846030499828</v>
      </c>
      <c r="DM334" s="71">
        <v>0.35834099398953673</v>
      </c>
      <c r="DN334" s="71">
        <v>0.2445814821400385</v>
      </c>
      <c r="DO334" s="71">
        <v>0.37878743919239311</v>
      </c>
      <c r="DQ334" s="71"/>
      <c r="DR334" s="71"/>
      <c r="DS334" s="71"/>
      <c r="DT334" s="71"/>
      <c r="DU334" s="71"/>
      <c r="DV334" s="71"/>
      <c r="DW334" s="71"/>
      <c r="DX334" s="71"/>
      <c r="DY334" s="71"/>
      <c r="DZ334" s="71"/>
      <c r="EA334" s="71"/>
      <c r="EB334" s="71"/>
      <c r="EC334" s="71"/>
      <c r="ED334" s="71"/>
    </row>
    <row r="335" spans="1:134">
      <c r="A335" s="4">
        <v>298</v>
      </c>
      <c r="B335" s="46" t="s">
        <v>3034</v>
      </c>
      <c r="C335" s="65" t="str">
        <f t="shared" si="15"/>
        <v>L298</v>
      </c>
      <c r="D335" s="69">
        <v>282651.70999999996</v>
      </c>
      <c r="E335" s="68">
        <v>4896221.45</v>
      </c>
      <c r="F335" s="69">
        <v>-189920.03999999998</v>
      </c>
      <c r="G335" s="69">
        <v>-451138.66999999993</v>
      </c>
      <c r="H335" s="70">
        <v>75.277176704775911</v>
      </c>
      <c r="I335" s="70">
        <v>-8.4366614530535848</v>
      </c>
      <c r="J335" s="69">
        <v>832431.00999999978</v>
      </c>
      <c r="K335" s="69">
        <v>672809.19999999984</v>
      </c>
      <c r="L335" s="69">
        <v>658990.35000000021</v>
      </c>
      <c r="M335" s="69">
        <v>705530.45</v>
      </c>
      <c r="N335" s="69">
        <v>1064560.2</v>
      </c>
      <c r="O335" s="69">
        <v>1158274.5799999998</v>
      </c>
      <c r="P335" s="69">
        <v>697253.26999999979</v>
      </c>
      <c r="Q335" s="69">
        <v>648282.12999999989</v>
      </c>
      <c r="R335" s="69">
        <v>1309196.9099999999</v>
      </c>
      <c r="S335" s="69">
        <v>643818.81000000006</v>
      </c>
      <c r="T335" s="69">
        <v>695638.19000000006</v>
      </c>
      <c r="U335" s="69">
        <v>619380.42999999993</v>
      </c>
      <c r="V335" s="69">
        <v>282651.70999999996</v>
      </c>
      <c r="W335" s="70">
        <v>96.656485950271147</v>
      </c>
      <c r="X335" s="70">
        <v>67.068882131554375</v>
      </c>
      <c r="Y335" s="70">
        <v>80.359281683494501</v>
      </c>
      <c r="Z335" s="71">
        <v>81.423901100111294</v>
      </c>
      <c r="AA335" s="71">
        <v>92.581822107233052</v>
      </c>
      <c r="AB335" s="71">
        <v>115.25924272713115</v>
      </c>
      <c r="AC335" s="71">
        <v>70.105457156331383</v>
      </c>
      <c r="AD335" s="71">
        <v>74.697106406438934</v>
      </c>
      <c r="AE335" s="71">
        <v>96.662894840892861</v>
      </c>
      <c r="AF335" s="71">
        <v>67.125247299733331</v>
      </c>
      <c r="AG335" s="71">
        <v>79.618413465370679</v>
      </c>
      <c r="AH335" s="71">
        <v>67.64940932576026</v>
      </c>
      <c r="AI335" s="71">
        <v>52.441551137150341</v>
      </c>
      <c r="AJ335" s="71">
        <v>-27.207004635929565</v>
      </c>
      <c r="AK335" s="71">
        <v>-21.081197211895986</v>
      </c>
      <c r="AL335" s="71">
        <v>-35.981418018755164</v>
      </c>
      <c r="AM335" s="71">
        <v>-32.059631754637444</v>
      </c>
      <c r="AN335" s="71">
        <v>-35.234495239265421</v>
      </c>
      <c r="AO335" s="71">
        <v>-16.746650479573709</v>
      </c>
      <c r="AP335" s="71">
        <v>-33.57875530762557</v>
      </c>
      <c r="AQ335" s="71">
        <v>-3.3805417026919304</v>
      </c>
      <c r="AR335" s="71">
        <v>69.23016458021354</v>
      </c>
      <c r="AS335" s="71">
        <v>-33.291856613884988</v>
      </c>
      <c r="AT335" s="71">
        <v>-0.45509671617300906</v>
      </c>
      <c r="AU335" s="71">
        <v>-13.556443006271978</v>
      </c>
      <c r="AV335" s="72">
        <v>-40.188614744745109</v>
      </c>
      <c r="AW335" s="73">
        <v>-311128.20999999996</v>
      </c>
      <c r="AX335" s="73">
        <v>-179724.26</v>
      </c>
      <c r="AY335" s="73">
        <v>-370383.1999999996</v>
      </c>
      <c r="AZ335" s="73">
        <v>-332924.99</v>
      </c>
      <c r="BA335" s="73">
        <v>-579154.61999999965</v>
      </c>
      <c r="BB335" s="73">
        <v>-206444.68000000017</v>
      </c>
      <c r="BC335" s="73">
        <v>-352491.09000000032</v>
      </c>
      <c r="BD335" s="73">
        <v>-22682.230000000214</v>
      </c>
      <c r="BE335" s="73">
        <v>535577.7899999998</v>
      </c>
      <c r="BF335" s="73">
        <v>-321308.94999999995</v>
      </c>
      <c r="BG335" s="73">
        <v>-3180.2999999999302</v>
      </c>
      <c r="BH335" s="73">
        <v>-97133.849999999977</v>
      </c>
      <c r="BI335" s="73">
        <v>-189920.03999999998</v>
      </c>
      <c r="BJ335" s="71">
        <v>19.959946449694559</v>
      </c>
      <c r="BK335" s="71">
        <v>22.292062411897277</v>
      </c>
      <c r="BL335" s="71">
        <v>20.33878069237262</v>
      </c>
      <c r="BM335" s="71">
        <v>23.577966584828488</v>
      </c>
      <c r="BN335" s="71">
        <v>16.350106217564889</v>
      </c>
      <c r="BO335" s="71">
        <v>20.740252136719807</v>
      </c>
      <c r="BP335" s="71">
        <v>30.752711774025844</v>
      </c>
      <c r="BQ335" s="71">
        <v>29.378012905194701</v>
      </c>
      <c r="BR335" s="72">
        <v>27.780467200797581</v>
      </c>
      <c r="BS335" s="72">
        <v>20.246284962176684</v>
      </c>
      <c r="BT335" s="71">
        <v>26.784638431001749</v>
      </c>
      <c r="BU335" s="71">
        <v>27.701618000963609</v>
      </c>
      <c r="BV335" s="71">
        <v>27.532037796680573</v>
      </c>
      <c r="BW335" s="71">
        <v>25.650540686532789</v>
      </c>
      <c r="BX335" s="75">
        <v>14195</v>
      </c>
      <c r="BY335" s="75">
        <v>13367</v>
      </c>
      <c r="BZ335" s="75">
        <v>12044</v>
      </c>
      <c r="CA335" s="75">
        <v>12778</v>
      </c>
      <c r="CB335" s="75">
        <v>16704</v>
      </c>
      <c r="CC335" s="75">
        <v>17814</v>
      </c>
      <c r="CD335" s="75">
        <v>12299</v>
      </c>
      <c r="CE335" s="75">
        <v>12299</v>
      </c>
      <c r="CF335" s="75">
        <v>21573</v>
      </c>
      <c r="CG335" s="75">
        <v>13616</v>
      </c>
      <c r="CH335" s="75">
        <v>13764</v>
      </c>
      <c r="CI335" s="75">
        <v>13056</v>
      </c>
      <c r="CJ335" s="75">
        <v>5452</v>
      </c>
      <c r="CK335" s="75">
        <v>92059</v>
      </c>
      <c r="CL335" s="73">
        <v>1878188.3600000003</v>
      </c>
      <c r="CM335" s="73">
        <v>1856847.9200000002</v>
      </c>
      <c r="CN335" s="73">
        <v>1951041.12</v>
      </c>
      <c r="CO335" s="73">
        <v>2517481.11</v>
      </c>
      <c r="CP335" s="73">
        <v>2520114.39</v>
      </c>
      <c r="CQ335" s="73">
        <v>1971709.3399999999</v>
      </c>
      <c r="CR335" s="73">
        <v>2097379.8599999994</v>
      </c>
      <c r="CS335" s="73">
        <v>2113969.8699999996</v>
      </c>
      <c r="CT335" s="73">
        <v>1789685.3</v>
      </c>
      <c r="CU335" s="73">
        <v>1693312.5699999994</v>
      </c>
      <c r="CV335" s="73">
        <v>1695114.3499999996</v>
      </c>
      <c r="CW335" s="73">
        <v>1717981.14</v>
      </c>
      <c r="CX335" s="73">
        <v>1853333.2099999997</v>
      </c>
      <c r="CY335" s="77"/>
      <c r="CZ335" s="4">
        <v>298</v>
      </c>
      <c r="DA335" s="76" t="str">
        <f t="shared" si="16"/>
        <v>L298</v>
      </c>
      <c r="DB335" s="71">
        <v>2.9022543508634495</v>
      </c>
      <c r="DC335" s="71">
        <v>3.1324177106558779</v>
      </c>
      <c r="DD335" s="71">
        <v>1.550565639977814</v>
      </c>
      <c r="DE335" s="71">
        <v>1.210920704328621</v>
      </c>
      <c r="DF335" s="71">
        <v>0.96011400029010729</v>
      </c>
      <c r="DG335" s="71">
        <v>0.9675690706248522</v>
      </c>
      <c r="DH335" s="71">
        <v>0.58515056993815817</v>
      </c>
      <c r="DI335" s="71">
        <v>0.5242688417570962</v>
      </c>
      <c r="DJ335" s="71">
        <v>0.2675163639737142</v>
      </c>
      <c r="DK335" s="71">
        <v>0.21858665802275518</v>
      </c>
      <c r="DL335" s="71">
        <v>0.53783499475846586</v>
      </c>
      <c r="DM335" s="71">
        <v>0.72169386513236222</v>
      </c>
      <c r="DN335" s="71">
        <v>0.54449961249989387</v>
      </c>
      <c r="DO335" s="71">
        <v>0.45320234361323009</v>
      </c>
      <c r="DQ335" s="71"/>
      <c r="DR335" s="71"/>
      <c r="DS335" s="71"/>
      <c r="DT335" s="71"/>
      <c r="DU335" s="71"/>
      <c r="DV335" s="71"/>
      <c r="DW335" s="71"/>
      <c r="DX335" s="71"/>
      <c r="DY335" s="71"/>
      <c r="DZ335" s="71"/>
      <c r="EA335" s="71"/>
      <c r="EB335" s="71"/>
      <c r="EC335" s="71"/>
      <c r="ED335" s="71"/>
    </row>
    <row r="336" spans="1:134">
      <c r="A336" s="4">
        <v>563</v>
      </c>
      <c r="B336" s="46" t="s">
        <v>3049</v>
      </c>
      <c r="C336" s="65" t="str">
        <f t="shared" si="15"/>
        <v>L563</v>
      </c>
      <c r="D336" s="69">
        <v>218614.61</v>
      </c>
      <c r="E336" s="68">
        <v>2653230.9200000009</v>
      </c>
      <c r="F336" s="69">
        <v>22519.270000000019</v>
      </c>
      <c r="G336" s="69">
        <v>276976.21000000136</v>
      </c>
      <c r="H336" s="70">
        <v>91.242193815249919</v>
      </c>
      <c r="I336" s="70">
        <v>11.655998358862863</v>
      </c>
      <c r="J336" s="69">
        <v>370210.04</v>
      </c>
      <c r="K336" s="69">
        <v>364430.23999999987</v>
      </c>
      <c r="L336" s="69">
        <v>320540.05999999994</v>
      </c>
      <c r="M336" s="69">
        <v>347157.48999999993</v>
      </c>
      <c r="N336" s="69">
        <v>532028.65</v>
      </c>
      <c r="O336" s="69">
        <v>734412.79</v>
      </c>
      <c r="P336" s="69">
        <v>316778.88999999996</v>
      </c>
      <c r="Q336" s="69">
        <v>340271.4800000001</v>
      </c>
      <c r="R336" s="69">
        <v>659956.65999999992</v>
      </c>
      <c r="S336" s="69">
        <v>331112.95999999996</v>
      </c>
      <c r="T336" s="69">
        <v>376587.29999999993</v>
      </c>
      <c r="U336" s="69">
        <v>409909.01999999996</v>
      </c>
      <c r="V336" s="69">
        <v>218614.61</v>
      </c>
      <c r="W336" s="70">
        <v>102.27044789799294</v>
      </c>
      <c r="X336" s="70">
        <v>100.42183314654602</v>
      </c>
      <c r="Y336" s="70">
        <v>90.487582340360447</v>
      </c>
      <c r="Z336" s="71">
        <v>75.261988396696694</v>
      </c>
      <c r="AA336" s="71">
        <v>103.71208549064868</v>
      </c>
      <c r="AB336" s="71">
        <v>106.44179896766093</v>
      </c>
      <c r="AC336" s="71">
        <v>80.615441682642896</v>
      </c>
      <c r="AD336" s="71">
        <v>91.083220374517097</v>
      </c>
      <c r="AE336" s="71">
        <v>89.769475673094391</v>
      </c>
      <c r="AF336" s="71">
        <v>94.598933989739109</v>
      </c>
      <c r="AG336" s="71">
        <v>94.09851811424825</v>
      </c>
      <c r="AH336" s="71">
        <v>99.458657396874088</v>
      </c>
      <c r="AI336" s="71">
        <v>89.657122524580444</v>
      </c>
      <c r="AJ336" s="71">
        <v>1.8174471482908183</v>
      </c>
      <c r="AK336" s="71">
        <v>-3.6076473314468394</v>
      </c>
      <c r="AL336" s="71">
        <v>-8.9077434030451315</v>
      </c>
      <c r="AM336" s="71">
        <v>-16.577463069052158</v>
      </c>
      <c r="AN336" s="71">
        <v>-7.3573395965221948</v>
      </c>
      <c r="AO336" s="71">
        <v>0.77912405584343869</v>
      </c>
      <c r="AP336" s="71">
        <v>-15.396131267696944</v>
      </c>
      <c r="AQ336" s="71">
        <v>13.260259974553446</v>
      </c>
      <c r="AR336" s="71">
        <v>93.692676409852453</v>
      </c>
      <c r="AS336" s="71">
        <v>-37.389989336671292</v>
      </c>
      <c r="AT336" s="71">
        <v>20.74324042694402</v>
      </c>
      <c r="AU336" s="71">
        <v>26.579341297949789</v>
      </c>
      <c r="AV336" s="72">
        <v>11.483837402765417</v>
      </c>
      <c r="AW336" s="73">
        <v>6608.2699999999604</v>
      </c>
      <c r="AX336" s="73">
        <v>-13639.420000000158</v>
      </c>
      <c r="AY336" s="73">
        <v>-31345.020000000077</v>
      </c>
      <c r="AZ336" s="73">
        <v>-68986.039999999979</v>
      </c>
      <c r="BA336" s="73">
        <v>-42245.269999999786</v>
      </c>
      <c r="BB336" s="73">
        <v>31765.369999999995</v>
      </c>
      <c r="BC336" s="73">
        <v>-57647.120000000054</v>
      </c>
      <c r="BD336" s="73">
        <v>39838.230000000156</v>
      </c>
      <c r="BE336" s="73">
        <v>319233.06</v>
      </c>
      <c r="BF336" s="73">
        <v>-197736.90999999992</v>
      </c>
      <c r="BG336" s="73">
        <v>64696.300000000047</v>
      </c>
      <c r="BH336" s="73">
        <v>86073.38</v>
      </c>
      <c r="BI336" s="73">
        <v>22519.270000000019</v>
      </c>
      <c r="BJ336" s="71">
        <v>13.301088830162849</v>
      </c>
      <c r="BK336" s="71">
        <v>10.310844051098037</v>
      </c>
      <c r="BL336" s="71">
        <v>10.86709979240106</v>
      </c>
      <c r="BM336" s="71">
        <v>10.723081964240427</v>
      </c>
      <c r="BN336" s="71">
        <v>0.67609061657791836</v>
      </c>
      <c r="BO336" s="71">
        <v>10.688403273280155</v>
      </c>
      <c r="BP336" s="71">
        <v>17.399998603325059</v>
      </c>
      <c r="BQ336" s="71">
        <v>21.194515236405294</v>
      </c>
      <c r="BR336" s="72">
        <v>11.339892148497995</v>
      </c>
      <c r="BS336" s="72">
        <v>11.564976445502426</v>
      </c>
      <c r="BT336" s="71">
        <v>13.73147604952856</v>
      </c>
      <c r="BU336" s="71">
        <v>11.652237763328447</v>
      </c>
      <c r="BV336" s="71">
        <v>9.0282120905769165</v>
      </c>
      <c r="BW336" s="71">
        <v>12.106533483465729</v>
      </c>
      <c r="BX336" s="75">
        <v>11235</v>
      </c>
      <c r="BY336" s="75">
        <v>11030</v>
      </c>
      <c r="BZ336" s="75">
        <v>9781</v>
      </c>
      <c r="CA336" s="75">
        <v>9607</v>
      </c>
      <c r="CB336" s="75">
        <v>12386</v>
      </c>
      <c r="CC336" s="75">
        <v>16433</v>
      </c>
      <c r="CD336" s="75">
        <v>9369</v>
      </c>
      <c r="CE336" s="75">
        <v>9917</v>
      </c>
      <c r="CF336" s="75">
        <v>13530</v>
      </c>
      <c r="CG336" s="75">
        <v>9801</v>
      </c>
      <c r="CH336" s="75">
        <v>10901</v>
      </c>
      <c r="CI336" s="75">
        <v>11531</v>
      </c>
      <c r="CJ336" s="75">
        <v>6205</v>
      </c>
      <c r="CK336" s="75">
        <v>71254</v>
      </c>
      <c r="CL336" s="73">
        <v>700715.38999999966</v>
      </c>
      <c r="CM336" s="73">
        <v>691439.93000000028</v>
      </c>
      <c r="CN336" s="73">
        <v>534696.24</v>
      </c>
      <c r="CO336" s="73">
        <v>602795.22</v>
      </c>
      <c r="CP336" s="73">
        <v>829545.81</v>
      </c>
      <c r="CQ336" s="73">
        <v>673254.12000000011</v>
      </c>
      <c r="CR336" s="73">
        <v>670156.79</v>
      </c>
      <c r="CS336" s="73">
        <v>805568.03000000014</v>
      </c>
      <c r="CT336" s="73">
        <v>826624.87999999977</v>
      </c>
      <c r="CU336" s="73">
        <v>778295.34000000032</v>
      </c>
      <c r="CV336" s="73">
        <v>774868.39</v>
      </c>
      <c r="CW336" s="73">
        <v>740375.52</v>
      </c>
      <c r="CX336" s="73">
        <v>688724.43000000017</v>
      </c>
      <c r="CY336" s="77"/>
      <c r="CZ336" s="4">
        <v>563</v>
      </c>
      <c r="DA336" s="76" t="str">
        <f t="shared" si="16"/>
        <v>L563</v>
      </c>
      <c r="DB336" s="71">
        <v>1.798673238765889</v>
      </c>
      <c r="DC336" s="71">
        <v>2.9609157759528535</v>
      </c>
      <c r="DD336" s="71">
        <v>1.1663115663924921</v>
      </c>
      <c r="DE336" s="71">
        <v>0.73841794198392829</v>
      </c>
      <c r="DF336" s="71">
        <v>0.62155036844146194</v>
      </c>
      <c r="DG336" s="71">
        <v>0.50421410801868682</v>
      </c>
      <c r="DH336" s="71">
        <v>0.21233923658806106</v>
      </c>
      <c r="DI336" s="71">
        <v>0.13025916293431064</v>
      </c>
      <c r="DJ336" s="71">
        <v>0.35367270762788866</v>
      </c>
      <c r="DK336" s="71">
        <v>0.21286213565437992</v>
      </c>
      <c r="DL336" s="71">
        <v>2.9066037891224368E-2</v>
      </c>
      <c r="DM336" s="71">
        <v>0.24910585324712822</v>
      </c>
      <c r="DN336" s="71">
        <v>0.15567813019850973</v>
      </c>
      <c r="DO336" s="71">
        <v>0.21178748037636777</v>
      </c>
      <c r="DQ336" s="71"/>
      <c r="DR336" s="71"/>
      <c r="DS336" s="71"/>
      <c r="DT336" s="71"/>
      <c r="DU336" s="71"/>
      <c r="DV336" s="71"/>
      <c r="DW336" s="71"/>
      <c r="DX336" s="71"/>
      <c r="DY336" s="71"/>
      <c r="DZ336" s="71"/>
      <c r="EA336" s="71"/>
      <c r="EB336" s="71"/>
      <c r="EC336" s="71"/>
      <c r="ED336" s="71"/>
    </row>
    <row r="337" spans="1:134">
      <c r="A337" s="4">
        <v>329</v>
      </c>
      <c r="B337" s="46" t="s">
        <v>3056</v>
      </c>
      <c r="C337" s="65" t="str">
        <f t="shared" si="15"/>
        <v>L329</v>
      </c>
      <c r="D337" s="69">
        <v>476461.11999999994</v>
      </c>
      <c r="E337" s="68">
        <v>5687538.2400000012</v>
      </c>
      <c r="F337" s="69">
        <v>64979.639999999898</v>
      </c>
      <c r="G337" s="69">
        <v>980500.17000000179</v>
      </c>
      <c r="H337" s="70">
        <v>96.778116479396616</v>
      </c>
      <c r="I337" s="70">
        <v>20.830512849453164</v>
      </c>
      <c r="J337" s="69">
        <v>754328.24</v>
      </c>
      <c r="K337" s="69">
        <v>706608.71000000008</v>
      </c>
      <c r="L337" s="69">
        <v>631656.10000000009</v>
      </c>
      <c r="M337" s="69">
        <v>791596.18</v>
      </c>
      <c r="N337" s="69">
        <v>1277624.8000000003</v>
      </c>
      <c r="O337" s="69">
        <v>996374.04</v>
      </c>
      <c r="P337" s="69">
        <v>684247.99000000011</v>
      </c>
      <c r="Q337" s="69">
        <v>672000.16999999993</v>
      </c>
      <c r="R337" s="69">
        <v>1482221.8299999998</v>
      </c>
      <c r="S337" s="69">
        <v>755514.84999999974</v>
      </c>
      <c r="T337" s="69">
        <v>868535.58000000007</v>
      </c>
      <c r="U337" s="69">
        <v>748556.70000000007</v>
      </c>
      <c r="V337" s="69">
        <v>476461.11999999994</v>
      </c>
      <c r="W337" s="70">
        <v>107.92638020722087</v>
      </c>
      <c r="X337" s="70">
        <v>100.66645873348918</v>
      </c>
      <c r="Y337" s="70">
        <v>94.543841885822061</v>
      </c>
      <c r="Z337" s="71">
        <v>98.434265874423687</v>
      </c>
      <c r="AA337" s="71">
        <v>118.21370880115938</v>
      </c>
      <c r="AB337" s="71">
        <v>96.104242524005073</v>
      </c>
      <c r="AC337" s="71">
        <v>102.42049399256501</v>
      </c>
      <c r="AD337" s="71">
        <v>103.77379742977509</v>
      </c>
      <c r="AE337" s="71">
        <v>96.629804797056877</v>
      </c>
      <c r="AF337" s="71">
        <v>90.486773522039982</v>
      </c>
      <c r="AG337" s="71">
        <v>101.06222014155189</v>
      </c>
      <c r="AH337" s="71">
        <v>91.35773876209737</v>
      </c>
      <c r="AI337" s="71">
        <v>92.767730011595191</v>
      </c>
      <c r="AJ337" s="71">
        <v>1.0686927454327533</v>
      </c>
      <c r="AK337" s="71">
        <v>-4.2606299198942654</v>
      </c>
      <c r="AL337" s="71">
        <v>-17.298068290593161</v>
      </c>
      <c r="AM337" s="71">
        <v>-14.82299452807192</v>
      </c>
      <c r="AN337" s="71">
        <v>-0.81567586198362241</v>
      </c>
      <c r="AO337" s="71">
        <v>-8.6277873641317555</v>
      </c>
      <c r="AP337" s="71">
        <v>0.34333873866683184</v>
      </c>
      <c r="AQ337" s="71">
        <v>34.76034813321769</v>
      </c>
      <c r="AR337" s="71">
        <v>99.9166936127166</v>
      </c>
      <c r="AS337" s="71">
        <v>-29.439113619519762</v>
      </c>
      <c r="AT337" s="71">
        <v>30.105881926101752</v>
      </c>
      <c r="AU337" s="71">
        <v>17.831201211877314</v>
      </c>
      <c r="AV337" s="72">
        <v>15.791631740023849</v>
      </c>
      <c r="AW337" s="73">
        <v>7976.2100000000792</v>
      </c>
      <c r="AX337" s="73">
        <v>-31445.769999999786</v>
      </c>
      <c r="AY337" s="73">
        <v>-132118.20000000019</v>
      </c>
      <c r="AZ337" s="73">
        <v>-137758.14000000001</v>
      </c>
      <c r="BA337" s="73">
        <v>-10480.010000000009</v>
      </c>
      <c r="BB337" s="73">
        <v>-81805.070000000065</v>
      </c>
      <c r="BC337" s="73">
        <v>2341.2500000002328</v>
      </c>
      <c r="BD337" s="73">
        <v>173337.0400000001</v>
      </c>
      <c r="BE337" s="73">
        <v>740802.0900000002</v>
      </c>
      <c r="BF337" s="73">
        <v>-315212.7000000003</v>
      </c>
      <c r="BG337" s="73">
        <v>200975.00000000023</v>
      </c>
      <c r="BH337" s="73">
        <v>113277.85000000021</v>
      </c>
      <c r="BI337" s="73">
        <v>64979.639999999898</v>
      </c>
      <c r="BJ337" s="71">
        <v>10.017308303435229</v>
      </c>
      <c r="BK337" s="71">
        <v>6.6673942440656226</v>
      </c>
      <c r="BL337" s="71">
        <v>5.5059768917660321</v>
      </c>
      <c r="BM337" s="71">
        <v>7.5973367652166033</v>
      </c>
      <c r="BN337" s="71">
        <v>-6.3915712801434488</v>
      </c>
      <c r="BO337" s="71">
        <v>3.0913790472250211</v>
      </c>
      <c r="BP337" s="71">
        <v>14.649288759315477</v>
      </c>
      <c r="BQ337" s="71">
        <v>13.259161979461421</v>
      </c>
      <c r="BR337" s="72">
        <v>4.3684798064342552</v>
      </c>
      <c r="BS337" s="72">
        <v>10.369557849342753</v>
      </c>
      <c r="BT337" s="71">
        <v>11.214011473339752</v>
      </c>
      <c r="BU337" s="71">
        <v>11.087483902498645</v>
      </c>
      <c r="BV337" s="71">
        <v>8.7665652253192885</v>
      </c>
      <c r="BW337" s="71">
        <v>8.2065760981226088</v>
      </c>
      <c r="BX337" s="75">
        <v>15304</v>
      </c>
      <c r="BY337" s="75">
        <v>15499</v>
      </c>
      <c r="BZ337" s="75">
        <v>13640</v>
      </c>
      <c r="CA337" s="75">
        <v>15176</v>
      </c>
      <c r="CB337" s="75">
        <v>18482</v>
      </c>
      <c r="CC337" s="75">
        <v>17733</v>
      </c>
      <c r="CD337" s="75">
        <v>13512</v>
      </c>
      <c r="CE337" s="75">
        <v>13238</v>
      </c>
      <c r="CF337" s="75">
        <v>22152</v>
      </c>
      <c r="CG337" s="75">
        <v>15294</v>
      </c>
      <c r="CH337" s="75">
        <v>15761</v>
      </c>
      <c r="CI337" s="75">
        <v>14188</v>
      </c>
      <c r="CJ337" s="75">
        <v>8998</v>
      </c>
      <c r="CK337" s="75">
        <v>103143</v>
      </c>
      <c r="CL337" s="73">
        <v>1229081.75</v>
      </c>
      <c r="CM337" s="73">
        <v>1171066.22</v>
      </c>
      <c r="CN337" s="73">
        <v>1159057.4799999997</v>
      </c>
      <c r="CO337" s="73">
        <v>1542544.6099999999</v>
      </c>
      <c r="CP337" s="73">
        <v>1623310.62</v>
      </c>
      <c r="CQ337" s="73">
        <v>1493654.75</v>
      </c>
      <c r="CR337" s="73">
        <v>1441253.4099999997</v>
      </c>
      <c r="CS337" s="73">
        <v>1853046.6399999997</v>
      </c>
      <c r="CT337" s="73">
        <v>1277342.23</v>
      </c>
      <c r="CU337" s="73">
        <v>1428468.41</v>
      </c>
      <c r="CV337" s="73">
        <v>1333404.1099999999</v>
      </c>
      <c r="CW337" s="73">
        <v>1381575.6899999995</v>
      </c>
      <c r="CX337" s="73">
        <v>1453020.4300000002</v>
      </c>
      <c r="CY337" s="77"/>
      <c r="CZ337" s="4">
        <v>329</v>
      </c>
      <c r="DA337" s="76" t="str">
        <f t="shared" si="16"/>
        <v>L329</v>
      </c>
      <c r="DB337" s="71">
        <v>3.2694962255899718</v>
      </c>
      <c r="DC337" s="71">
        <v>1.9311407748597735</v>
      </c>
      <c r="DD337" s="71">
        <v>1.6553190535509836</v>
      </c>
      <c r="DE337" s="71">
        <v>1.2763059905894787</v>
      </c>
      <c r="DF337" s="71">
        <v>1.3391028567341774</v>
      </c>
      <c r="DG337" s="71">
        <v>0.51788694463166274</v>
      </c>
      <c r="DH337" s="71">
        <v>1.0229150573047412</v>
      </c>
      <c r="DI337" s="71">
        <v>0.87893552104285866</v>
      </c>
      <c r="DJ337" s="71">
        <v>0.19527788111099761</v>
      </c>
      <c r="DK337" s="71">
        <v>0.15238923918693378</v>
      </c>
      <c r="DL337" s="71">
        <v>0.1162829793874892</v>
      </c>
      <c r="DM337" s="71">
        <v>0.13932270880789069</v>
      </c>
      <c r="DN337" s="71">
        <v>1.402804521119508E-2</v>
      </c>
      <c r="DO337" s="71">
        <v>0.33571094918585032</v>
      </c>
      <c r="DQ337" s="71"/>
      <c r="DR337" s="71"/>
      <c r="DS337" s="71"/>
      <c r="DT337" s="71"/>
      <c r="DU337" s="71"/>
      <c r="DV337" s="71"/>
      <c r="DW337" s="71"/>
      <c r="DX337" s="71"/>
      <c r="DY337" s="71"/>
      <c r="DZ337" s="71"/>
      <c r="EA337" s="71"/>
      <c r="EB337" s="71"/>
      <c r="EC337" s="71"/>
      <c r="ED337" s="71"/>
    </row>
    <row r="338" spans="1:134">
      <c r="A338" s="4">
        <v>351</v>
      </c>
      <c r="B338" s="46" t="s">
        <v>3064</v>
      </c>
      <c r="C338" s="65" t="str">
        <f t="shared" si="15"/>
        <v>L351</v>
      </c>
      <c r="D338" s="69">
        <v>459840.68000000005</v>
      </c>
      <c r="E338" s="68">
        <v>5553148.7399999993</v>
      </c>
      <c r="F338" s="69">
        <v>131870.18000000005</v>
      </c>
      <c r="G338" s="69">
        <v>1175518.2599999998</v>
      </c>
      <c r="H338" s="70">
        <v>99.461993287443036</v>
      </c>
      <c r="I338" s="70">
        <v>26.852843458820217</v>
      </c>
      <c r="J338" s="69">
        <v>645275.87</v>
      </c>
      <c r="K338" s="69">
        <v>634344.64000000013</v>
      </c>
      <c r="L338" s="69">
        <v>608694.68000000005</v>
      </c>
      <c r="M338" s="69">
        <v>794701.76</v>
      </c>
      <c r="N338" s="69">
        <v>1215127.29</v>
      </c>
      <c r="O338" s="69">
        <v>1148991.3399999999</v>
      </c>
      <c r="P338" s="69">
        <v>677763.91</v>
      </c>
      <c r="Q338" s="69">
        <v>639608.36</v>
      </c>
      <c r="R338" s="69">
        <v>1691347.8</v>
      </c>
      <c r="S338" s="69">
        <v>660662.85</v>
      </c>
      <c r="T338" s="69">
        <v>703981.29</v>
      </c>
      <c r="U338" s="69">
        <v>719943.85000000009</v>
      </c>
      <c r="V338" s="69">
        <v>459840.68000000005</v>
      </c>
      <c r="W338" s="70">
        <v>93.401925497765589</v>
      </c>
      <c r="X338" s="70">
        <v>91.893042276064605</v>
      </c>
      <c r="Y338" s="70">
        <v>93.268713592811366</v>
      </c>
      <c r="Z338" s="71">
        <v>105.58849418266085</v>
      </c>
      <c r="AA338" s="71">
        <v>111.50263236285649</v>
      </c>
      <c r="AB338" s="71">
        <v>97.859294842205486</v>
      </c>
      <c r="AC338" s="71">
        <v>94.437970062750992</v>
      </c>
      <c r="AD338" s="71">
        <v>88.988533596099288</v>
      </c>
      <c r="AE338" s="71">
        <v>115.19984363396468</v>
      </c>
      <c r="AF338" s="71">
        <v>81.596925998951008</v>
      </c>
      <c r="AG338" s="71">
        <v>99.405332179342309</v>
      </c>
      <c r="AH338" s="71">
        <v>99.525862317263318</v>
      </c>
      <c r="AI338" s="71">
        <v>105.14660354038317</v>
      </c>
      <c r="AJ338" s="71">
        <v>-16.229289877319562</v>
      </c>
      <c r="AK338" s="71">
        <v>-12.579316318861189</v>
      </c>
      <c r="AL338" s="71">
        <v>-13.710632719232219</v>
      </c>
      <c r="AM338" s="71">
        <v>-9.8330592345339696</v>
      </c>
      <c r="AN338" s="71">
        <v>-3.2147250625946255</v>
      </c>
      <c r="AO338" s="71">
        <v>-6.8811506821027653</v>
      </c>
      <c r="AP338" s="71">
        <v>-1.0485802883298478</v>
      </c>
      <c r="AQ338" s="71">
        <v>14.44958067105695</v>
      </c>
      <c r="AR338" s="71">
        <v>137.05256611576146</v>
      </c>
      <c r="AS338" s="71">
        <v>-33.962054523921601</v>
      </c>
      <c r="AT338" s="71">
        <v>30.386944097204903</v>
      </c>
      <c r="AU338" s="71">
        <v>30.419627626908241</v>
      </c>
      <c r="AV338" s="72">
        <v>40.207939433577124</v>
      </c>
      <c r="AW338" s="73">
        <v>-125012.30000000016</v>
      </c>
      <c r="AX338" s="73">
        <v>-91278.419999999809</v>
      </c>
      <c r="AY338" s="73">
        <v>-96716.309999999939</v>
      </c>
      <c r="AZ338" s="73">
        <v>-86665.34999999986</v>
      </c>
      <c r="BA338" s="73">
        <v>-40246.620000000112</v>
      </c>
      <c r="BB338" s="73">
        <v>-77459.669999999925</v>
      </c>
      <c r="BC338" s="73">
        <v>-7182.2100000000792</v>
      </c>
      <c r="BD338" s="73">
        <v>80752.34999999986</v>
      </c>
      <c r="BE338" s="73">
        <v>977857.19000000006</v>
      </c>
      <c r="BF338" s="73">
        <v>-339766.29000000004</v>
      </c>
      <c r="BG338" s="73">
        <v>164064.28000000014</v>
      </c>
      <c r="BH338" s="73">
        <v>167922.76</v>
      </c>
      <c r="BI338" s="73">
        <v>131870.18000000005</v>
      </c>
      <c r="BJ338" s="71">
        <v>11.117362378850219</v>
      </c>
      <c r="BK338" s="71">
        <v>9.6248480497298594</v>
      </c>
      <c r="BL338" s="71">
        <v>5.7352499355109963</v>
      </c>
      <c r="BM338" s="71">
        <v>8.2591347278092027</v>
      </c>
      <c r="BN338" s="71">
        <v>-5.3791663476504894</v>
      </c>
      <c r="BO338" s="71">
        <v>3.717804977491566</v>
      </c>
      <c r="BP338" s="71">
        <v>18.437597846248657</v>
      </c>
      <c r="BQ338" s="71">
        <v>15.630455968073488</v>
      </c>
      <c r="BR338" s="72">
        <v>7.7495359383328672</v>
      </c>
      <c r="BS338" s="72">
        <v>8.9307458116613816</v>
      </c>
      <c r="BT338" s="71">
        <v>10.164623961845004</v>
      </c>
      <c r="BU338" s="71">
        <v>8.6876427999196721</v>
      </c>
      <c r="BV338" s="71">
        <v>6.3709858481284378</v>
      </c>
      <c r="BW338" s="71">
        <v>8.792570946917321</v>
      </c>
      <c r="BX338" s="75">
        <v>15500</v>
      </c>
      <c r="BY338" s="75">
        <v>15419</v>
      </c>
      <c r="BZ338" s="75">
        <v>14098</v>
      </c>
      <c r="CA338" s="75">
        <v>16360</v>
      </c>
      <c r="CB338" s="75">
        <v>20283</v>
      </c>
      <c r="CC338" s="75">
        <v>22927</v>
      </c>
      <c r="CD338" s="75">
        <v>15152</v>
      </c>
      <c r="CE338" s="75">
        <v>14146</v>
      </c>
      <c r="CF338" s="75">
        <v>25247</v>
      </c>
      <c r="CG338" s="75">
        <v>15839</v>
      </c>
      <c r="CH338" s="75">
        <v>16042</v>
      </c>
      <c r="CI338" s="75">
        <v>16301</v>
      </c>
      <c r="CJ338" s="75">
        <v>10008</v>
      </c>
      <c r="CK338" s="75">
        <v>112735</v>
      </c>
      <c r="CL338" s="73">
        <v>1506166.04</v>
      </c>
      <c r="CM338" s="73">
        <v>1487641.7599999998</v>
      </c>
      <c r="CN338" s="73">
        <v>1618406.5999999996</v>
      </c>
      <c r="CO338" s="73">
        <v>2064527.9100000004</v>
      </c>
      <c r="CP338" s="73">
        <v>2424835.73</v>
      </c>
      <c r="CQ338" s="73">
        <v>1970661.2800000005</v>
      </c>
      <c r="CR338" s="73">
        <v>2307981.7000000002</v>
      </c>
      <c r="CS338" s="73">
        <v>2484954.9300000016</v>
      </c>
      <c r="CT338" s="73">
        <v>1976600.1099999999</v>
      </c>
      <c r="CU338" s="73">
        <v>1859853.2700000005</v>
      </c>
      <c r="CV338" s="73">
        <v>1926893.3699999999</v>
      </c>
      <c r="CW338" s="73">
        <v>1932829.12</v>
      </c>
      <c r="CX338" s="73">
        <v>1986484.16</v>
      </c>
      <c r="CY338" s="77"/>
      <c r="CZ338" s="4">
        <v>351</v>
      </c>
      <c r="DA338" s="76" t="str">
        <f t="shared" si="16"/>
        <v>L351</v>
      </c>
      <c r="DB338" s="71">
        <v>0.97751200225319868</v>
      </c>
      <c r="DC338" s="71">
        <v>1.2370137742968819</v>
      </c>
      <c r="DD338" s="71">
        <v>1.4395467750261366</v>
      </c>
      <c r="DE338" s="71">
        <v>0.36348708418762843</v>
      </c>
      <c r="DF338" s="71">
        <v>1.427804183442162</v>
      </c>
      <c r="DG338" s="71">
        <v>0.2875170792275768</v>
      </c>
      <c r="DH338" s="71">
        <v>0.18233722326448856</v>
      </c>
      <c r="DI338" s="71">
        <v>0.42846909891234525</v>
      </c>
      <c r="DJ338" s="71">
        <v>0.13825240813451595</v>
      </c>
      <c r="DK338" s="71">
        <v>7.4324199302575125E-2</v>
      </c>
      <c r="DL338" s="71">
        <v>5.8645938532846838E-2</v>
      </c>
      <c r="DM338" s="71">
        <v>0.14569190393271592</v>
      </c>
      <c r="DN338" s="71">
        <v>0.12595734495134964</v>
      </c>
      <c r="DO338" s="71">
        <v>0.15915381059655384</v>
      </c>
      <c r="DQ338" s="71"/>
      <c r="DR338" s="71"/>
      <c r="DS338" s="71"/>
      <c r="DT338" s="71"/>
      <c r="DU338" s="71"/>
      <c r="DV338" s="71"/>
      <c r="DW338" s="71"/>
      <c r="DX338" s="71"/>
      <c r="DY338" s="71"/>
      <c r="DZ338" s="71"/>
      <c r="EA338" s="71"/>
      <c r="EB338" s="71"/>
      <c r="EC338" s="71"/>
      <c r="ED338" s="71"/>
    </row>
    <row r="339" spans="1:134">
      <c r="A339" s="4">
        <v>337</v>
      </c>
      <c r="B339" s="46" t="s">
        <v>3072</v>
      </c>
      <c r="C339" s="65" t="str">
        <f t="shared" si="15"/>
        <v>L337</v>
      </c>
      <c r="D339" s="69">
        <v>411939.45</v>
      </c>
      <c r="E339" s="68">
        <v>5163116.54</v>
      </c>
      <c r="F339" s="69">
        <v>4580.4799999999814</v>
      </c>
      <c r="G339" s="69">
        <v>176078.02000000142</v>
      </c>
      <c r="H339" s="70">
        <v>85.733071647720749</v>
      </c>
      <c r="I339" s="70">
        <v>3.5307130533253073</v>
      </c>
      <c r="J339" s="69">
        <v>719930.38999999978</v>
      </c>
      <c r="K339" s="69">
        <v>711309.14</v>
      </c>
      <c r="L339" s="69">
        <v>680143.82</v>
      </c>
      <c r="M339" s="69">
        <v>820492.2200000002</v>
      </c>
      <c r="N339" s="69">
        <v>1212244.6099999999</v>
      </c>
      <c r="O339" s="69">
        <v>1323071.3500000001</v>
      </c>
      <c r="P339" s="69">
        <v>648458.93999999994</v>
      </c>
      <c r="Q339" s="69">
        <v>627944.08000000007</v>
      </c>
      <c r="R339" s="69">
        <v>1350685.59</v>
      </c>
      <c r="S339" s="69">
        <v>690183.14999999991</v>
      </c>
      <c r="T339" s="69">
        <v>694982.95</v>
      </c>
      <c r="U339" s="69">
        <v>738922.38000000012</v>
      </c>
      <c r="V339" s="69">
        <v>411939.45</v>
      </c>
      <c r="W339" s="70">
        <v>85.520378558631819</v>
      </c>
      <c r="X339" s="70">
        <v>84.72883634215782</v>
      </c>
      <c r="Y339" s="70">
        <v>82.942609707058097</v>
      </c>
      <c r="Z339" s="71">
        <v>85.126325599218802</v>
      </c>
      <c r="AA339" s="71">
        <v>94.127927249458281</v>
      </c>
      <c r="AB339" s="71">
        <v>106.48157619149876</v>
      </c>
      <c r="AC339" s="71">
        <v>73.952349318962362</v>
      </c>
      <c r="AD339" s="71">
        <v>82.48432221555386</v>
      </c>
      <c r="AE339" s="71">
        <v>93.092339619337679</v>
      </c>
      <c r="AF339" s="71">
        <v>91.643233513737954</v>
      </c>
      <c r="AG339" s="71">
        <v>84.60122754718266</v>
      </c>
      <c r="AH339" s="71">
        <v>83.991399582096079</v>
      </c>
      <c r="AI339" s="71">
        <v>86.018389546793458</v>
      </c>
      <c r="AJ339" s="71">
        <v>-23.0450316141802</v>
      </c>
      <c r="AK339" s="71">
        <v>-25.381189381912193</v>
      </c>
      <c r="AL339" s="71">
        <v>-27.021821065407401</v>
      </c>
      <c r="AM339" s="71">
        <v>-25.935296678302389</v>
      </c>
      <c r="AN339" s="71">
        <v>-29.773991511075948</v>
      </c>
      <c r="AO339" s="71">
        <v>-14.757397624806556</v>
      </c>
      <c r="AP339" s="71">
        <v>-25.009447846666365</v>
      </c>
      <c r="AQ339" s="71">
        <v>2.4988925297916742</v>
      </c>
      <c r="AR339" s="71">
        <v>97.023745662517683</v>
      </c>
      <c r="AS339" s="71">
        <v>-36.687240330049363</v>
      </c>
      <c r="AT339" s="71">
        <v>9.1735404223457486</v>
      </c>
      <c r="AU339" s="71">
        <v>7.0783081003627402</v>
      </c>
      <c r="AV339" s="72">
        <v>1.1244333222857339</v>
      </c>
      <c r="AW339" s="73">
        <v>-215591.26000000036</v>
      </c>
      <c r="AX339" s="73">
        <v>-241947.99999999988</v>
      </c>
      <c r="AY339" s="73">
        <v>-251838.62999999977</v>
      </c>
      <c r="AZ339" s="73">
        <v>-287312.41999999969</v>
      </c>
      <c r="BA339" s="73">
        <v>-513957.82999999914</v>
      </c>
      <c r="BB339" s="73">
        <v>-214660.4300000004</v>
      </c>
      <c r="BC339" s="73">
        <v>-216261.90999999968</v>
      </c>
      <c r="BD339" s="73">
        <v>15309.090000000317</v>
      </c>
      <c r="BE339" s="73">
        <v>665141.02</v>
      </c>
      <c r="BF339" s="73">
        <v>-399933.84000000032</v>
      </c>
      <c r="BG339" s="73">
        <v>58397.430000000168</v>
      </c>
      <c r="BH339" s="73">
        <v>48845.750000000233</v>
      </c>
      <c r="BI339" s="73">
        <v>4580.4799999999814</v>
      </c>
      <c r="BJ339" s="71">
        <v>21.199341981098137</v>
      </c>
      <c r="BK339" s="71">
        <v>16.414212255064182</v>
      </c>
      <c r="BL339" s="71">
        <v>14.447505444450975</v>
      </c>
      <c r="BM339" s="71">
        <v>16.580317432534414</v>
      </c>
      <c r="BN339" s="71">
        <v>7.2691948398843493</v>
      </c>
      <c r="BO339" s="71">
        <v>13.218735453314974</v>
      </c>
      <c r="BP339" s="71">
        <v>23.490647756803025</v>
      </c>
      <c r="BQ339" s="71">
        <v>23.467364345078451</v>
      </c>
      <c r="BR339" s="72">
        <v>9.9914617219370925</v>
      </c>
      <c r="BS339" s="72">
        <v>15.698529939780446</v>
      </c>
      <c r="BT339" s="71">
        <v>18.328938121570559</v>
      </c>
      <c r="BU339" s="71">
        <v>17.70121391463864</v>
      </c>
      <c r="BV339" s="71">
        <v>16.994660452205963</v>
      </c>
      <c r="BW339" s="71">
        <v>15.238215976090739</v>
      </c>
      <c r="BX339" s="75">
        <v>13057</v>
      </c>
      <c r="BY339" s="75">
        <v>12555</v>
      </c>
      <c r="BZ339" s="75">
        <v>11349</v>
      </c>
      <c r="CA339" s="75">
        <v>12855</v>
      </c>
      <c r="CB339" s="75">
        <v>16291</v>
      </c>
      <c r="CC339" s="75">
        <v>20258</v>
      </c>
      <c r="CD339" s="75">
        <v>11090</v>
      </c>
      <c r="CE339" s="75">
        <v>10735</v>
      </c>
      <c r="CF339" s="75">
        <v>19281</v>
      </c>
      <c r="CG339" s="75">
        <v>12861</v>
      </c>
      <c r="CH339" s="75">
        <v>13092</v>
      </c>
      <c r="CI339" s="75">
        <v>13405</v>
      </c>
      <c r="CJ339" s="75">
        <v>7420</v>
      </c>
      <c r="CK339" s="75">
        <v>87884</v>
      </c>
      <c r="CL339" s="73">
        <v>1549502.47</v>
      </c>
      <c r="CM339" s="73">
        <v>1394992.6700000002</v>
      </c>
      <c r="CN339" s="73">
        <v>1467446.1300000001</v>
      </c>
      <c r="CO339" s="73">
        <v>1692048.8299999991</v>
      </c>
      <c r="CP339" s="73">
        <v>1565921.4799999997</v>
      </c>
      <c r="CQ339" s="73">
        <v>1293305.8700000001</v>
      </c>
      <c r="CR339" s="73">
        <v>1328544.3599999999</v>
      </c>
      <c r="CS339" s="73">
        <v>1708545.4500000002</v>
      </c>
      <c r="CT339" s="73">
        <v>1320872.3899999999</v>
      </c>
      <c r="CU339" s="73">
        <v>1256245.5800000003</v>
      </c>
      <c r="CV339" s="73">
        <v>1314597.1400000001</v>
      </c>
      <c r="CW339" s="73">
        <v>1396495.7800000003</v>
      </c>
      <c r="CX339" s="73">
        <v>1369030.6500000001</v>
      </c>
      <c r="CY339" s="77"/>
      <c r="CZ339" s="4">
        <v>337</v>
      </c>
      <c r="DA339" s="76" t="str">
        <f t="shared" si="16"/>
        <v>L337</v>
      </c>
      <c r="DB339" s="71">
        <v>2.3299519064411429</v>
      </c>
      <c r="DC339" s="71">
        <v>3.2349661440008655</v>
      </c>
      <c r="DD339" s="71">
        <v>1.2657659171191489</v>
      </c>
      <c r="DE339" s="71">
        <v>0.76831774101213057</v>
      </c>
      <c r="DF339" s="71">
        <v>0.79239346787008524</v>
      </c>
      <c r="DG339" s="71">
        <v>0.56543080375217447</v>
      </c>
      <c r="DH339" s="71">
        <v>0.48839356525804289</v>
      </c>
      <c r="DI339" s="71">
        <v>0.62643815553366677</v>
      </c>
      <c r="DJ339" s="71">
        <v>0.42230625496619378</v>
      </c>
      <c r="DK339" s="71">
        <v>0.79611330350239906</v>
      </c>
      <c r="DL339" s="71">
        <v>0.31257427762577722</v>
      </c>
      <c r="DM339" s="71">
        <v>0.22711245523434576</v>
      </c>
      <c r="DN339" s="71">
        <v>0.10638758797871398</v>
      </c>
      <c r="DO339" s="71">
        <v>0.43708379168594258</v>
      </c>
      <c r="DQ339" s="71"/>
      <c r="DR339" s="71"/>
      <c r="DS339" s="71"/>
      <c r="DT339" s="71"/>
      <c r="DU339" s="71"/>
      <c r="DV339" s="71"/>
      <c r="DW339" s="71"/>
      <c r="DX339" s="71"/>
      <c r="DY339" s="71"/>
      <c r="DZ339" s="71"/>
      <c r="EA339" s="71"/>
      <c r="EB339" s="71"/>
      <c r="EC339" s="71"/>
      <c r="ED339" s="71"/>
    </row>
    <row r="340" spans="1:134">
      <c r="A340" s="4">
        <v>566</v>
      </c>
      <c r="B340" s="46" t="s">
        <v>3079</v>
      </c>
      <c r="C340" s="65" t="str">
        <f t="shared" si="15"/>
        <v>L566</v>
      </c>
      <c r="D340" s="69">
        <v>575946.10999999987</v>
      </c>
      <c r="E340" s="68">
        <v>5302703.8100000015</v>
      </c>
      <c r="F340" s="69">
        <v>154852.12999999983</v>
      </c>
      <c r="G340" s="69">
        <v>578673.23000000138</v>
      </c>
      <c r="H340" s="70">
        <v>91.080984002977715</v>
      </c>
      <c r="I340" s="70">
        <v>12.249565708780864</v>
      </c>
      <c r="J340" s="69">
        <v>808502.05</v>
      </c>
      <c r="K340" s="69">
        <v>720459.61</v>
      </c>
      <c r="L340" s="69">
        <v>705642.63000000012</v>
      </c>
      <c r="M340" s="69">
        <v>870699.11999999988</v>
      </c>
      <c r="N340" s="69">
        <v>1011290.16</v>
      </c>
      <c r="O340" s="69">
        <v>974974.8200000003</v>
      </c>
      <c r="P340" s="69">
        <v>542211.05999999994</v>
      </c>
      <c r="Q340" s="69">
        <v>556041</v>
      </c>
      <c r="R340" s="69">
        <v>1213035.8700000001</v>
      </c>
      <c r="S340" s="69">
        <v>720718.74</v>
      </c>
      <c r="T340" s="69">
        <v>786715.12</v>
      </c>
      <c r="U340" s="69">
        <v>908035.91</v>
      </c>
      <c r="V340" s="69">
        <v>575946.10999999987</v>
      </c>
      <c r="W340" s="70">
        <v>114.11817132938384</v>
      </c>
      <c r="X340" s="70">
        <v>100.92181042014377</v>
      </c>
      <c r="Y340" s="70">
        <v>98.164416964624948</v>
      </c>
      <c r="Z340" s="71">
        <v>95.777454217271867</v>
      </c>
      <c r="AA340" s="71">
        <v>103.43328694118277</v>
      </c>
      <c r="AB340" s="71">
        <v>88.722709580866962</v>
      </c>
      <c r="AC340" s="71">
        <v>79.634980669252428</v>
      </c>
      <c r="AD340" s="71">
        <v>75.253368612109711</v>
      </c>
      <c r="AE340" s="71">
        <v>95.10995798911172</v>
      </c>
      <c r="AF340" s="71">
        <v>91.738109951287882</v>
      </c>
      <c r="AG340" s="71">
        <v>83.52154497437391</v>
      </c>
      <c r="AH340" s="71">
        <v>104.63660911180905</v>
      </c>
      <c r="AI340" s="71">
        <v>108.37392975340899</v>
      </c>
      <c r="AJ340" s="71">
        <v>26.43805129821919</v>
      </c>
      <c r="AK340" s="71">
        <v>9.993187062946296</v>
      </c>
      <c r="AL340" s="71">
        <v>-2.6459765810115221</v>
      </c>
      <c r="AM340" s="71">
        <v>5.9863440955369773</v>
      </c>
      <c r="AN340" s="71">
        <v>8.836228488048615</v>
      </c>
      <c r="AO340" s="71">
        <v>-4.9917836234210196</v>
      </c>
      <c r="AP340" s="71">
        <v>-17.326712693086865</v>
      </c>
      <c r="AQ340" s="71">
        <v>-6.3266478121952519</v>
      </c>
      <c r="AR340" s="71">
        <v>74.196836317113892</v>
      </c>
      <c r="AS340" s="71">
        <v>-24.395962843097774</v>
      </c>
      <c r="AT340" s="71">
        <v>8.7580164467382815</v>
      </c>
      <c r="AU340" s="71">
        <v>33.438538406148524</v>
      </c>
      <c r="AV340" s="72">
        <v>36.773769598890915</v>
      </c>
      <c r="AW340" s="73">
        <v>169056.84999999998</v>
      </c>
      <c r="AX340" s="73">
        <v>65455.760000000126</v>
      </c>
      <c r="AY340" s="73">
        <v>-19178.599999999977</v>
      </c>
      <c r="AZ340" s="73">
        <v>49179.019999999669</v>
      </c>
      <c r="BA340" s="73">
        <v>82122.410000000033</v>
      </c>
      <c r="BB340" s="73">
        <v>-33457.25999999966</v>
      </c>
      <c r="BC340" s="73">
        <v>-113636.89000000013</v>
      </c>
      <c r="BD340" s="73">
        <v>-37554.709999999963</v>
      </c>
      <c r="BE340" s="73">
        <v>516676.57000000041</v>
      </c>
      <c r="BF340" s="73">
        <v>-232562.02000000002</v>
      </c>
      <c r="BG340" s="73">
        <v>63352.239999999991</v>
      </c>
      <c r="BH340" s="73">
        <v>227545.91000000003</v>
      </c>
      <c r="BI340" s="73">
        <v>154852.12999999983</v>
      </c>
      <c r="BJ340" s="71">
        <v>17.048222829189346</v>
      </c>
      <c r="BK340" s="71">
        <v>13.639451334357393</v>
      </c>
      <c r="BL340" s="71">
        <v>14.195087691069734</v>
      </c>
      <c r="BM340" s="71">
        <v>13.181342638964132</v>
      </c>
      <c r="BN340" s="71">
        <v>3.4489475488206711</v>
      </c>
      <c r="BO340" s="71">
        <v>14.584544493476329</v>
      </c>
      <c r="BP340" s="71">
        <v>22.380080326167754</v>
      </c>
      <c r="BQ340" s="71">
        <v>24.182142620841208</v>
      </c>
      <c r="BR340" s="72">
        <v>15.374869111408589</v>
      </c>
      <c r="BS340" s="72">
        <v>15.139703910454049</v>
      </c>
      <c r="BT340" s="71">
        <v>16.425115479216274</v>
      </c>
      <c r="BU340" s="71">
        <v>17.147462898871566</v>
      </c>
      <c r="BV340" s="71">
        <v>15.057463445137998</v>
      </c>
      <c r="BW340" s="71">
        <v>16.122122441239142</v>
      </c>
      <c r="BX340" s="75">
        <v>23519</v>
      </c>
      <c r="BY340" s="75">
        <v>21215</v>
      </c>
      <c r="BZ340" s="75">
        <v>19671</v>
      </c>
      <c r="CA340" s="75">
        <v>21036</v>
      </c>
      <c r="CB340" s="75">
        <v>22811</v>
      </c>
      <c r="CC340" s="75">
        <v>23258</v>
      </c>
      <c r="CD340" s="75">
        <v>16822</v>
      </c>
      <c r="CE340" s="75">
        <v>17119</v>
      </c>
      <c r="CF340" s="75">
        <v>25091</v>
      </c>
      <c r="CG340" s="75">
        <v>20064</v>
      </c>
      <c r="CH340" s="75">
        <v>22076</v>
      </c>
      <c r="CI340" s="75">
        <v>25213</v>
      </c>
      <c r="CJ340" s="75">
        <v>14822</v>
      </c>
      <c r="CK340" s="75">
        <v>141207</v>
      </c>
      <c r="CL340" s="73">
        <v>910307.87</v>
      </c>
      <c r="CM340" s="73">
        <v>985494.69999999972</v>
      </c>
      <c r="CN340" s="73">
        <v>916194.63000000012</v>
      </c>
      <c r="CO340" s="73">
        <v>1165675.7600000005</v>
      </c>
      <c r="CP340" s="73">
        <v>1114205.9500000004</v>
      </c>
      <c r="CQ340" s="73">
        <v>1024570.9299999999</v>
      </c>
      <c r="CR340" s="73">
        <v>817540.47999999986</v>
      </c>
      <c r="CS340" s="73">
        <v>1323311.1600000004</v>
      </c>
      <c r="CT340" s="73">
        <v>1159830.75</v>
      </c>
      <c r="CU340" s="73">
        <v>1229024.1499999999</v>
      </c>
      <c r="CV340" s="73">
        <v>1161712.6600000001</v>
      </c>
      <c r="CW340" s="73">
        <v>1094984.9100000001</v>
      </c>
      <c r="CX340" s="73">
        <v>1196015.8900000001</v>
      </c>
      <c r="CY340" s="77"/>
      <c r="CZ340" s="4">
        <v>566</v>
      </c>
      <c r="DA340" s="76" t="str">
        <f t="shared" si="16"/>
        <v>L566</v>
      </c>
      <c r="DB340" s="71">
        <v>1.2844098247114284</v>
      </c>
      <c r="DC340" s="71">
        <v>1.762172184559097</v>
      </c>
      <c r="DD340" s="71">
        <v>0.34131961141535644</v>
      </c>
      <c r="DE340" s="71">
        <v>0.20609201428928337</v>
      </c>
      <c r="DF340" s="71">
        <v>0.28858343664437897</v>
      </c>
      <c r="DG340" s="71">
        <v>0.10899536574949704</v>
      </c>
      <c r="DH340" s="71">
        <v>0.10651322691711494</v>
      </c>
      <c r="DI340" s="71">
        <v>0.21492997856071683</v>
      </c>
      <c r="DJ340" s="71">
        <v>0.11073542881503175</v>
      </c>
      <c r="DK340" s="71">
        <v>0.15549692222796196</v>
      </c>
      <c r="DL340" s="71">
        <v>0.21960246757179386</v>
      </c>
      <c r="DM340" s="71">
        <v>0.21469560118805273</v>
      </c>
      <c r="DN340" s="71">
        <v>0.14790404583079914</v>
      </c>
      <c r="DO340" s="71">
        <v>0.16556724710267592</v>
      </c>
      <c r="DQ340" s="71"/>
      <c r="DR340" s="71"/>
      <c r="DS340" s="71"/>
      <c r="DT340" s="71"/>
      <c r="DU340" s="71"/>
      <c r="DV340" s="71"/>
      <c r="DW340" s="71"/>
      <c r="DX340" s="71"/>
      <c r="DY340" s="71"/>
      <c r="DZ340" s="71"/>
      <c r="EA340" s="71"/>
      <c r="EB340" s="71"/>
      <c r="EC340" s="71"/>
      <c r="ED340" s="71"/>
    </row>
    <row r="341" spans="1:134">
      <c r="A341" s="4">
        <v>353</v>
      </c>
      <c r="B341" s="46" t="s">
        <v>3087</v>
      </c>
      <c r="C341" s="65" t="str">
        <f t="shared" si="15"/>
        <v>L353</v>
      </c>
      <c r="D341" s="69">
        <v>676879.48</v>
      </c>
      <c r="E341" s="68">
        <v>7509326.1999999993</v>
      </c>
      <c r="F341" s="69">
        <v>93886.279999999912</v>
      </c>
      <c r="G341" s="69">
        <v>1227764.5999999978</v>
      </c>
      <c r="H341" s="70">
        <v>96.717772582876151</v>
      </c>
      <c r="I341" s="70">
        <v>19.545531480579559</v>
      </c>
      <c r="J341" s="69">
        <v>1168367.03</v>
      </c>
      <c r="K341" s="69">
        <v>957818.44</v>
      </c>
      <c r="L341" s="69">
        <v>1005707.2199999999</v>
      </c>
      <c r="M341" s="69">
        <v>1283557.8899999997</v>
      </c>
      <c r="N341" s="69">
        <v>1688690.5999999999</v>
      </c>
      <c r="O341" s="69">
        <v>1795943.3400000003</v>
      </c>
      <c r="P341" s="69">
        <v>1064367.9100000001</v>
      </c>
      <c r="Q341" s="69">
        <v>1007804.2</v>
      </c>
      <c r="R341" s="69">
        <v>1635072.84</v>
      </c>
      <c r="S341" s="69">
        <v>926401.68000000017</v>
      </c>
      <c r="T341" s="69">
        <v>1009831.87</v>
      </c>
      <c r="U341" s="69">
        <v>1188968.2200000002</v>
      </c>
      <c r="V341" s="69">
        <v>676879.48</v>
      </c>
      <c r="W341" s="70">
        <v>119.00317871715612</v>
      </c>
      <c r="X341" s="70">
        <v>100.3664934867675</v>
      </c>
      <c r="Y341" s="70">
        <v>100.49436166077514</v>
      </c>
      <c r="Z341" s="71">
        <v>102.96643022046619</v>
      </c>
      <c r="AA341" s="71">
        <v>108.87743739138548</v>
      </c>
      <c r="AB341" s="71">
        <v>103.25578230831238</v>
      </c>
      <c r="AC341" s="71">
        <v>96.820390465757072</v>
      </c>
      <c r="AD341" s="71">
        <v>98.147278009314491</v>
      </c>
      <c r="AE341" s="71">
        <v>95.994601940892338</v>
      </c>
      <c r="AF341" s="71">
        <v>102.51432604954027</v>
      </c>
      <c r="AG341" s="71">
        <v>94.671078162178176</v>
      </c>
      <c r="AH341" s="71">
        <v>96.007126764785582</v>
      </c>
      <c r="AI341" s="71">
        <v>93.24107673993224</v>
      </c>
      <c r="AJ341" s="71">
        <v>8.231190198646221</v>
      </c>
      <c r="AK341" s="71">
        <v>1.6205502715819886</v>
      </c>
      <c r="AL341" s="71">
        <v>-3.7472495378236159</v>
      </c>
      <c r="AM341" s="71">
        <v>2.6841021715055868</v>
      </c>
      <c r="AN341" s="71">
        <v>8.30403265483206</v>
      </c>
      <c r="AO341" s="71">
        <v>13.770578482919182</v>
      </c>
      <c r="AP341" s="71">
        <v>4.3496672185450835</v>
      </c>
      <c r="AQ341" s="71">
        <v>26.423549515656685</v>
      </c>
      <c r="AR341" s="71">
        <v>86.681772564368103</v>
      </c>
      <c r="AS341" s="71">
        <v>-24.110676677016031</v>
      </c>
      <c r="AT341" s="71">
        <v>20.309527893410294</v>
      </c>
      <c r="AU341" s="71">
        <v>25.75653674882976</v>
      </c>
      <c r="AV341" s="72">
        <v>16.10418097500963</v>
      </c>
      <c r="AW341" s="73">
        <v>88856.560000000056</v>
      </c>
      <c r="AX341" s="73">
        <v>15274.399999999907</v>
      </c>
      <c r="AY341" s="73">
        <v>-39153.539999999804</v>
      </c>
      <c r="AZ341" s="73">
        <v>33551.449999999721</v>
      </c>
      <c r="BA341" s="73">
        <v>129502.9700000002</v>
      </c>
      <c r="BB341" s="73">
        <v>229717.61000000034</v>
      </c>
      <c r="BC341" s="73">
        <v>44366.659999999916</v>
      </c>
      <c r="BD341" s="73">
        <v>210639.27000000002</v>
      </c>
      <c r="BE341" s="73">
        <v>759211.8400000002</v>
      </c>
      <c r="BF341" s="73">
        <v>-294325.60999999987</v>
      </c>
      <c r="BG341" s="73">
        <v>170470.3600000001</v>
      </c>
      <c r="BH341" s="73">
        <v>243515.80000000028</v>
      </c>
      <c r="BI341" s="73">
        <v>93886.279999999912</v>
      </c>
      <c r="BJ341" s="71">
        <v>19.268458747255686</v>
      </c>
      <c r="BK341" s="71">
        <v>14.390180577336007</v>
      </c>
      <c r="BL341" s="71">
        <v>13.940591540520032</v>
      </c>
      <c r="BM341" s="71">
        <v>17.155321742261627</v>
      </c>
      <c r="BN341" s="71">
        <v>1.6410139578223015</v>
      </c>
      <c r="BO341" s="71">
        <v>14.255542943956797</v>
      </c>
      <c r="BP341" s="71">
        <v>24.177175029868121</v>
      </c>
      <c r="BQ341" s="71">
        <v>24.126026168032038</v>
      </c>
      <c r="BR341" s="72">
        <v>13.495408330588479</v>
      </c>
      <c r="BS341" s="72">
        <v>15.499263295839281</v>
      </c>
      <c r="BT341" s="71">
        <v>16.561448983361089</v>
      </c>
      <c r="BU341" s="71">
        <v>14.498880311426472</v>
      </c>
      <c r="BV341" s="71">
        <v>12.534692444374498</v>
      </c>
      <c r="BW341" s="71">
        <v>15.713313361993528</v>
      </c>
      <c r="BX341" s="75">
        <v>30812</v>
      </c>
      <c r="BY341" s="75">
        <v>25888</v>
      </c>
      <c r="BZ341" s="75">
        <v>25674</v>
      </c>
      <c r="CA341" s="75">
        <v>29109</v>
      </c>
      <c r="CB341" s="75">
        <v>32061</v>
      </c>
      <c r="CC341" s="75">
        <v>35780</v>
      </c>
      <c r="CD341" s="75">
        <v>26860</v>
      </c>
      <c r="CE341" s="75">
        <v>25845</v>
      </c>
      <c r="CF341" s="75">
        <v>32242</v>
      </c>
      <c r="CG341" s="75">
        <v>24869</v>
      </c>
      <c r="CH341" s="75">
        <v>25415</v>
      </c>
      <c r="CI341" s="75">
        <v>27020</v>
      </c>
      <c r="CJ341" s="75">
        <v>15908</v>
      </c>
      <c r="CK341" s="75">
        <v>178159</v>
      </c>
      <c r="CL341" s="73">
        <v>1523928.3499999994</v>
      </c>
      <c r="CM341" s="73">
        <v>1538185.0999999999</v>
      </c>
      <c r="CN341" s="73">
        <v>1510814.6199999994</v>
      </c>
      <c r="CO341" s="73">
        <v>1870821.3899999997</v>
      </c>
      <c r="CP341" s="73">
        <v>2205167.81</v>
      </c>
      <c r="CQ341" s="73">
        <v>1775819.1</v>
      </c>
      <c r="CR341" s="73">
        <v>1744973.5700000005</v>
      </c>
      <c r="CS341" s="73">
        <v>2272213.5499999993</v>
      </c>
      <c r="CT341" s="73">
        <v>1449472.9799999995</v>
      </c>
      <c r="CU341" s="73">
        <v>1580041.5700000003</v>
      </c>
      <c r="CV341" s="73">
        <v>1369078.5700000003</v>
      </c>
      <c r="CW341" s="73">
        <v>1518609.0100000002</v>
      </c>
      <c r="CX341" s="73">
        <v>1489641.0400000003</v>
      </c>
      <c r="CY341" s="77"/>
      <c r="CZ341" s="4">
        <v>353</v>
      </c>
      <c r="DA341" s="76" t="str">
        <f t="shared" si="16"/>
        <v>L353</v>
      </c>
      <c r="DB341" s="71">
        <v>1.1020080055387687</v>
      </c>
      <c r="DC341" s="71">
        <v>0.45587659967531263</v>
      </c>
      <c r="DD341" s="71">
        <v>0.51758933407501229</v>
      </c>
      <c r="DE341" s="71">
        <v>0.38680852131486487</v>
      </c>
      <c r="DF341" s="71">
        <v>0.5253016813507938</v>
      </c>
      <c r="DG341" s="71">
        <v>0.23981750236071997</v>
      </c>
      <c r="DH341" s="71">
        <v>0.22906121608757077</v>
      </c>
      <c r="DI341" s="71">
        <v>0.19028213215567921</v>
      </c>
      <c r="DJ341" s="71">
        <v>0.28955229924093101</v>
      </c>
      <c r="DK341" s="71">
        <v>0.70796978173349023</v>
      </c>
      <c r="DL341" s="71">
        <v>0.26324635539063795</v>
      </c>
      <c r="DM341" s="71">
        <v>1.3930271430214816</v>
      </c>
      <c r="DN341" s="71">
        <v>1.3347501291319126</v>
      </c>
      <c r="DO341" s="71">
        <v>0.58386403014864918</v>
      </c>
      <c r="DQ341" s="71"/>
      <c r="DR341" s="71"/>
      <c r="DS341" s="71"/>
      <c r="DT341" s="71"/>
      <c r="DU341" s="71"/>
      <c r="DV341" s="71"/>
      <c r="DW341" s="71"/>
      <c r="DX341" s="71"/>
      <c r="DY341" s="71"/>
      <c r="DZ341" s="71"/>
      <c r="EA341" s="71"/>
      <c r="EB341" s="71"/>
      <c r="EC341" s="71"/>
      <c r="ED341" s="71"/>
    </row>
    <row r="342" spans="1:134">
      <c r="A342" s="4">
        <v>359</v>
      </c>
      <c r="B342" s="46" t="s">
        <v>3095</v>
      </c>
      <c r="C342" s="65" t="str">
        <f t="shared" si="15"/>
        <v>L359</v>
      </c>
      <c r="D342" s="69">
        <v>537686.64</v>
      </c>
      <c r="E342" s="68">
        <v>6451195.3900000006</v>
      </c>
      <c r="F342" s="69">
        <v>58888.489999999991</v>
      </c>
      <c r="G342" s="69">
        <v>306637.61999999825</v>
      </c>
      <c r="H342" s="70">
        <v>84.674410962518948</v>
      </c>
      <c r="I342" s="70">
        <v>4.9903936373926872</v>
      </c>
      <c r="J342" s="69">
        <v>895051.7799999998</v>
      </c>
      <c r="K342" s="69">
        <v>900044.73999999987</v>
      </c>
      <c r="L342" s="69">
        <v>736683.69999999984</v>
      </c>
      <c r="M342" s="69">
        <v>914549.75000000012</v>
      </c>
      <c r="N342" s="69">
        <v>1069563.0500000003</v>
      </c>
      <c r="O342" s="69">
        <v>1406489.7100000002</v>
      </c>
      <c r="P342" s="69">
        <v>772476.94</v>
      </c>
      <c r="Q342" s="69">
        <v>776399.60999999975</v>
      </c>
      <c r="R342" s="69">
        <v>1924068.6900000002</v>
      </c>
      <c r="S342" s="69">
        <v>770409.23</v>
      </c>
      <c r="T342" s="69">
        <v>822561.49</v>
      </c>
      <c r="U342" s="69">
        <v>847592.78999999992</v>
      </c>
      <c r="V342" s="69">
        <v>537686.64</v>
      </c>
      <c r="W342" s="70">
        <v>98.371378759797878</v>
      </c>
      <c r="X342" s="70">
        <v>98.517812763883271</v>
      </c>
      <c r="Y342" s="70">
        <v>84.547338185642289</v>
      </c>
      <c r="Z342" s="71">
        <v>90.394992381540007</v>
      </c>
      <c r="AA342" s="71">
        <v>90.936956270294274</v>
      </c>
      <c r="AB342" s="71">
        <v>88.355436884383849</v>
      </c>
      <c r="AC342" s="71">
        <v>78.911235163389392</v>
      </c>
      <c r="AD342" s="71">
        <v>80.290429990215614</v>
      </c>
      <c r="AE342" s="71">
        <v>91.416612952494589</v>
      </c>
      <c r="AF342" s="71">
        <v>70.996353262186872</v>
      </c>
      <c r="AG342" s="71">
        <v>85.17722783938629</v>
      </c>
      <c r="AH342" s="71">
        <v>91.21366354939093</v>
      </c>
      <c r="AI342" s="71">
        <v>91.426492355140638</v>
      </c>
      <c r="AJ342" s="71">
        <v>-0.95068232455414181</v>
      </c>
      <c r="AK342" s="71">
        <v>-11.176238061507915</v>
      </c>
      <c r="AL342" s="71">
        <v>-19.759741823462605</v>
      </c>
      <c r="AM342" s="71">
        <v>-12.865156594471172</v>
      </c>
      <c r="AN342" s="71">
        <v>-24.723727733208278</v>
      </c>
      <c r="AO342" s="71">
        <v>-23.021030955979338</v>
      </c>
      <c r="AP342" s="71">
        <v>-20.518984033757604</v>
      </c>
      <c r="AQ342" s="71">
        <v>0.54505965242701571</v>
      </c>
      <c r="AR342" s="71">
        <v>112.578187918729</v>
      </c>
      <c r="AS342" s="71">
        <v>-49.263046679347688</v>
      </c>
      <c r="AT342" s="71">
        <v>8.547024123059721</v>
      </c>
      <c r="AU342" s="71">
        <v>14.489160042781158</v>
      </c>
      <c r="AV342" s="72">
        <v>12.2992308971954</v>
      </c>
      <c r="AW342" s="73">
        <v>-8590.7700000003679</v>
      </c>
      <c r="AX342" s="73">
        <v>-113248.01000000013</v>
      </c>
      <c r="AY342" s="73">
        <v>-181413.67000000016</v>
      </c>
      <c r="AZ342" s="73">
        <v>-135030.0899999995</v>
      </c>
      <c r="BA342" s="73">
        <v>-351278.64999999967</v>
      </c>
      <c r="BB342" s="73">
        <v>-396505.05999999982</v>
      </c>
      <c r="BC342" s="73">
        <v>-199424.25000000035</v>
      </c>
      <c r="BD342" s="73">
        <v>4208.8999999995576</v>
      </c>
      <c r="BE342" s="73">
        <v>1018957.6300000005</v>
      </c>
      <c r="BF342" s="73">
        <v>-748028.87000000034</v>
      </c>
      <c r="BG342" s="73">
        <v>64768.730000000098</v>
      </c>
      <c r="BH342" s="73">
        <v>107266.98999999999</v>
      </c>
      <c r="BI342" s="73">
        <v>58888.489999999991</v>
      </c>
      <c r="BJ342" s="71">
        <v>12.730325986825102</v>
      </c>
      <c r="BK342" s="71">
        <v>9.9458495671375537</v>
      </c>
      <c r="BL342" s="71">
        <v>8.9767221568233992</v>
      </c>
      <c r="BM342" s="71">
        <v>9.1910841418199958</v>
      </c>
      <c r="BN342" s="71">
        <v>0.94613631573808998</v>
      </c>
      <c r="BO342" s="71">
        <v>6.8609512884331334</v>
      </c>
      <c r="BP342" s="71">
        <v>19.088334771442533</v>
      </c>
      <c r="BQ342" s="71">
        <v>19.720296514050279</v>
      </c>
      <c r="BR342" s="72">
        <v>6.7586960598752688</v>
      </c>
      <c r="BS342" s="72">
        <v>9.4899322758015288</v>
      </c>
      <c r="BT342" s="71">
        <v>10.864515133227176</v>
      </c>
      <c r="BU342" s="71">
        <v>10.420872937350723</v>
      </c>
      <c r="BV342" s="71">
        <v>6.5080006825941012</v>
      </c>
      <c r="BW342" s="71">
        <v>9.4529214760011566</v>
      </c>
      <c r="BX342" s="75">
        <v>18474</v>
      </c>
      <c r="BY342" s="75">
        <v>18073</v>
      </c>
      <c r="BZ342" s="75">
        <v>15450</v>
      </c>
      <c r="CA342" s="75">
        <v>16230</v>
      </c>
      <c r="CB342" s="75">
        <v>19052</v>
      </c>
      <c r="CC342" s="75">
        <v>24074</v>
      </c>
      <c r="CD342" s="75">
        <v>15190</v>
      </c>
      <c r="CE342" s="75">
        <v>15334</v>
      </c>
      <c r="CF342" s="75">
        <v>26760</v>
      </c>
      <c r="CG342" s="75">
        <v>16300</v>
      </c>
      <c r="CH342" s="75">
        <v>17730</v>
      </c>
      <c r="CI342" s="75">
        <v>17575</v>
      </c>
      <c r="CJ342" s="75">
        <v>10787</v>
      </c>
      <c r="CK342" s="75">
        <v>119676</v>
      </c>
      <c r="CL342" s="73">
        <v>1790038.51</v>
      </c>
      <c r="CM342" s="73">
        <v>1763397.7100000002</v>
      </c>
      <c r="CN342" s="73">
        <v>1892371.0500000007</v>
      </c>
      <c r="CO342" s="73">
        <v>2099758.4600000004</v>
      </c>
      <c r="CP342" s="73">
        <v>2221941.14</v>
      </c>
      <c r="CQ342" s="73">
        <v>1856109.0099999998</v>
      </c>
      <c r="CR342" s="73">
        <v>1753275.1899999997</v>
      </c>
      <c r="CS342" s="73">
        <v>2742188.5699999994</v>
      </c>
      <c r="CT342" s="73">
        <v>1851322.84</v>
      </c>
      <c r="CU342" s="73">
        <v>1529221.4999999998</v>
      </c>
      <c r="CV342" s="73">
        <v>1641846.0299999998</v>
      </c>
      <c r="CW342" s="73">
        <v>1746771.4299999995</v>
      </c>
      <c r="CX342" s="73">
        <v>1696404.7100000002</v>
      </c>
      <c r="CY342" s="77"/>
      <c r="CZ342" s="4">
        <v>359</v>
      </c>
      <c r="DA342" s="76" t="str">
        <f t="shared" si="16"/>
        <v>L359</v>
      </c>
      <c r="DB342" s="71">
        <v>3.3487280535789852</v>
      </c>
      <c r="DC342" s="71">
        <v>3.3157453752753363</v>
      </c>
      <c r="DD342" s="71">
        <v>1.2449729324169723</v>
      </c>
      <c r="DE342" s="71">
        <v>1.3173605852670867</v>
      </c>
      <c r="DF342" s="71">
        <v>1.2279948280559168</v>
      </c>
      <c r="DG342" s="71">
        <v>0.5546900719135609</v>
      </c>
      <c r="DH342" s="71">
        <v>0.48472656443658496</v>
      </c>
      <c r="DI342" s="71">
        <v>0.43297118712378474</v>
      </c>
      <c r="DJ342" s="71">
        <v>0.30188787458084959</v>
      </c>
      <c r="DK342" s="71">
        <v>0.24054786277480142</v>
      </c>
      <c r="DL342" s="71">
        <v>0.43126293591652209</v>
      </c>
      <c r="DM342" s="71">
        <v>0.17159482504072146</v>
      </c>
      <c r="DN342" s="71">
        <v>0.24531891174792483</v>
      </c>
      <c r="DO342" s="71">
        <v>0.3270572509299956</v>
      </c>
      <c r="DQ342" s="71"/>
      <c r="DR342" s="71"/>
      <c r="DS342" s="71"/>
      <c r="DT342" s="71"/>
      <c r="DU342" s="71"/>
      <c r="DV342" s="71"/>
      <c r="DW342" s="71"/>
      <c r="DX342" s="71"/>
      <c r="DY342" s="71"/>
      <c r="DZ342" s="71"/>
      <c r="EA342" s="71"/>
      <c r="EB342" s="71"/>
      <c r="EC342" s="71"/>
      <c r="ED342" s="71"/>
    </row>
    <row r="343" spans="1:134">
      <c r="A343" s="4">
        <v>567</v>
      </c>
      <c r="B343" s="46" t="s">
        <v>3102</v>
      </c>
      <c r="C343" s="65" t="str">
        <f t="shared" si="15"/>
        <v>L567</v>
      </c>
      <c r="D343" s="69">
        <v>341234.04999999993</v>
      </c>
      <c r="E343" s="68">
        <v>4025826.649999999</v>
      </c>
      <c r="F343" s="69">
        <v>39265.570000000007</v>
      </c>
      <c r="G343" s="69">
        <v>330548.75999999978</v>
      </c>
      <c r="H343" s="70">
        <v>89.255194109370549</v>
      </c>
      <c r="I343" s="70">
        <v>8.9451665027552085</v>
      </c>
      <c r="J343" s="69">
        <v>548161.3899999999</v>
      </c>
      <c r="K343" s="69">
        <v>574000.78</v>
      </c>
      <c r="L343" s="69">
        <v>522901.83999999997</v>
      </c>
      <c r="M343" s="69">
        <v>561244.31999999995</v>
      </c>
      <c r="N343" s="69">
        <v>739926.74000000011</v>
      </c>
      <c r="O343" s="69">
        <v>938270.04</v>
      </c>
      <c r="P343" s="69">
        <v>481143.72</v>
      </c>
      <c r="Q343" s="69">
        <v>498310.88</v>
      </c>
      <c r="R343" s="69">
        <v>1021408.3200000002</v>
      </c>
      <c r="S343" s="69">
        <v>529543.46</v>
      </c>
      <c r="T343" s="69">
        <v>537782.9</v>
      </c>
      <c r="U343" s="69">
        <v>616403.31999999995</v>
      </c>
      <c r="V343" s="69">
        <v>341234.04999999993</v>
      </c>
      <c r="W343" s="70">
        <v>99.610973216275227</v>
      </c>
      <c r="X343" s="70">
        <v>101.95169686850443</v>
      </c>
      <c r="Y343" s="70">
        <v>96.635111468199582</v>
      </c>
      <c r="Z343" s="71">
        <v>78.626926544506659</v>
      </c>
      <c r="AA343" s="71">
        <v>92.020765919893975</v>
      </c>
      <c r="AB343" s="71">
        <v>92.791221342228837</v>
      </c>
      <c r="AC343" s="71">
        <v>84.089263707243575</v>
      </c>
      <c r="AD343" s="71">
        <v>87.801554621296319</v>
      </c>
      <c r="AE343" s="71">
        <v>96.319947764422295</v>
      </c>
      <c r="AF343" s="71">
        <v>86.8078875576455</v>
      </c>
      <c r="AG343" s="71">
        <v>79.089785105338649</v>
      </c>
      <c r="AH343" s="71">
        <v>94.11386520852443</v>
      </c>
      <c r="AI343" s="71">
        <v>93.393352517803891</v>
      </c>
      <c r="AJ343" s="71">
        <v>8.555591080981495</v>
      </c>
      <c r="AK343" s="71">
        <v>1.9858718843847489</v>
      </c>
      <c r="AL343" s="71">
        <v>-7.2118168254496906</v>
      </c>
      <c r="AM343" s="71">
        <v>-12.126191604386394</v>
      </c>
      <c r="AN343" s="71">
        <v>-21.347971995830186</v>
      </c>
      <c r="AO343" s="71">
        <v>-11.097436985086794</v>
      </c>
      <c r="AP343" s="71">
        <v>-14.932766128531094</v>
      </c>
      <c r="AQ343" s="71">
        <v>10.381815499107105</v>
      </c>
      <c r="AR343" s="71">
        <v>102.35654901804784</v>
      </c>
      <c r="AS343" s="71">
        <v>-36.078080656299051</v>
      </c>
      <c r="AT343" s="71">
        <v>1.8559625285416104</v>
      </c>
      <c r="AU343" s="71">
        <v>19.666810101695841</v>
      </c>
      <c r="AV343" s="72">
        <v>13.003201526199026</v>
      </c>
      <c r="AW343" s="73">
        <v>43202.240000000049</v>
      </c>
      <c r="AX343" s="73">
        <v>11176.959999999963</v>
      </c>
      <c r="AY343" s="73">
        <v>-40641.729999999981</v>
      </c>
      <c r="AZ343" s="73">
        <v>-77449.199999999953</v>
      </c>
      <c r="BA343" s="73">
        <v>-200833.1599999998</v>
      </c>
      <c r="BB343" s="73">
        <v>-102585.78000000003</v>
      </c>
      <c r="BC343" s="73">
        <v>-84460.329999999842</v>
      </c>
      <c r="BD343" s="73">
        <v>46867.969999999972</v>
      </c>
      <c r="BE343" s="73">
        <v>516651.58000000007</v>
      </c>
      <c r="BF343" s="73">
        <v>-298878.87999999989</v>
      </c>
      <c r="BG343" s="73">
        <v>9799.1800000000512</v>
      </c>
      <c r="BH343" s="73">
        <v>101303.66999999993</v>
      </c>
      <c r="BI343" s="73">
        <v>39265.570000000007</v>
      </c>
      <c r="BJ343" s="71">
        <v>11.893072522748565</v>
      </c>
      <c r="BK343" s="71">
        <v>9.1539784239748627</v>
      </c>
      <c r="BL343" s="71">
        <v>10.135302222675499</v>
      </c>
      <c r="BM343" s="71">
        <v>9.2317095946459471</v>
      </c>
      <c r="BN343" s="71">
        <v>2.7958255844171376</v>
      </c>
      <c r="BO343" s="71">
        <v>9.4945635085090405</v>
      </c>
      <c r="BP343" s="71">
        <v>15.21290099061399</v>
      </c>
      <c r="BQ343" s="71">
        <v>17.4993792673678</v>
      </c>
      <c r="BR343" s="72">
        <v>13.283378390463177</v>
      </c>
      <c r="BS343" s="72">
        <v>11.700895061294508</v>
      </c>
      <c r="BT343" s="71">
        <v>12.114430398777777</v>
      </c>
      <c r="BU343" s="71">
        <v>12.039999163061113</v>
      </c>
      <c r="BV343" s="71">
        <v>11.007202624589249</v>
      </c>
      <c r="BW343" s="71">
        <v>11.813488034512384</v>
      </c>
      <c r="BX343" s="75">
        <v>12684</v>
      </c>
      <c r="BY343" s="75">
        <v>12573</v>
      </c>
      <c r="BZ343" s="75">
        <v>11625</v>
      </c>
      <c r="CA343" s="75">
        <v>12272</v>
      </c>
      <c r="CB343" s="75">
        <v>14116</v>
      </c>
      <c r="CC343" s="75">
        <v>18309</v>
      </c>
      <c r="CD343" s="75">
        <v>11283</v>
      </c>
      <c r="CE343" s="75">
        <v>11665</v>
      </c>
      <c r="CF343" s="75">
        <v>16861</v>
      </c>
      <c r="CG343" s="75">
        <v>12137</v>
      </c>
      <c r="CH343" s="75">
        <v>12607</v>
      </c>
      <c r="CI343" s="75">
        <v>13559</v>
      </c>
      <c r="CJ343" s="75">
        <v>7445</v>
      </c>
      <c r="CK343" s="75">
        <v>85557</v>
      </c>
      <c r="CL343" s="73">
        <v>1009641.1400000001</v>
      </c>
      <c r="CM343" s="73">
        <v>1181565.6900000002</v>
      </c>
      <c r="CN343" s="73">
        <v>984092.1399999999</v>
      </c>
      <c r="CO343" s="73">
        <v>1144054.9600000004</v>
      </c>
      <c r="CP343" s="73">
        <v>1281016.1799999997</v>
      </c>
      <c r="CQ343" s="73">
        <v>1037915.0599999999</v>
      </c>
      <c r="CR343" s="73">
        <v>1089245.1800000002</v>
      </c>
      <c r="CS343" s="73">
        <v>1399313.5400000003</v>
      </c>
      <c r="CT343" s="73">
        <v>1263134.5500000005</v>
      </c>
      <c r="CU343" s="73">
        <v>1165004.8699999999</v>
      </c>
      <c r="CV343" s="73">
        <v>1169803.4699999997</v>
      </c>
      <c r="CW343" s="73">
        <v>1153683.8200000003</v>
      </c>
      <c r="CX343" s="73">
        <v>1132112.8900000004</v>
      </c>
      <c r="CY343" s="77"/>
      <c r="CZ343" s="4">
        <v>567</v>
      </c>
      <c r="DA343" s="76" t="str">
        <f t="shared" si="16"/>
        <v>L567</v>
      </c>
      <c r="DB343" s="71">
        <v>3.3911090285992667</v>
      </c>
      <c r="DC343" s="71">
        <v>3.3124322460679445</v>
      </c>
      <c r="DD343" s="71">
        <v>0.68489485694264796</v>
      </c>
      <c r="DE343" s="71">
        <v>0.28322263482626547</v>
      </c>
      <c r="DF343" s="71">
        <v>0.61813998450064778</v>
      </c>
      <c r="DG343" s="71">
        <v>0.3157496465927575</v>
      </c>
      <c r="DH343" s="71">
        <v>0.53763577604556823</v>
      </c>
      <c r="DI343" s="71">
        <v>0.36007968889294734</v>
      </c>
      <c r="DJ343" s="71">
        <v>9.6364561461753623E-2</v>
      </c>
      <c r="DK343" s="71">
        <v>0.13851982988676426</v>
      </c>
      <c r="DL343" s="71">
        <v>8.74516802346368E-2</v>
      </c>
      <c r="DM343" s="71">
        <v>7.9977858077081548E-2</v>
      </c>
      <c r="DN343" s="71">
        <v>0.1143524133726046</v>
      </c>
      <c r="DO343" s="71">
        <v>0.18536533910404443</v>
      </c>
      <c r="DQ343" s="71"/>
      <c r="DR343" s="71"/>
      <c r="DS343" s="71"/>
      <c r="DT343" s="71"/>
      <c r="DU343" s="71"/>
      <c r="DV343" s="71"/>
      <c r="DW343" s="71"/>
      <c r="DX343" s="71"/>
      <c r="DY343" s="71"/>
      <c r="DZ343" s="71"/>
      <c r="EA343" s="71"/>
      <c r="EB343" s="71"/>
      <c r="EC343" s="71"/>
      <c r="ED343" s="71"/>
    </row>
    <row r="344" spans="1:134">
      <c r="A344" s="4">
        <v>569</v>
      </c>
      <c r="B344" s="46" t="s">
        <v>3109</v>
      </c>
      <c r="C344" s="65" t="str">
        <f t="shared" si="15"/>
        <v>L569</v>
      </c>
      <c r="D344" s="69">
        <v>209356.01999999996</v>
      </c>
      <c r="E344" s="68">
        <v>2542837.3799999994</v>
      </c>
      <c r="F344" s="69">
        <v>14278.620000000024</v>
      </c>
      <c r="G344" s="69">
        <v>327523.00999999931</v>
      </c>
      <c r="H344" s="70">
        <v>93.050377841682874</v>
      </c>
      <c r="I344" s="70">
        <v>14.784493543460343</v>
      </c>
      <c r="J344" s="69">
        <v>355870.12999999995</v>
      </c>
      <c r="K344" s="69">
        <v>350590.43</v>
      </c>
      <c r="L344" s="69">
        <v>318907.30999999988</v>
      </c>
      <c r="M344" s="69">
        <v>336320.31999999989</v>
      </c>
      <c r="N344" s="69">
        <v>520930.66999999993</v>
      </c>
      <c r="O344" s="69">
        <v>531738.03</v>
      </c>
      <c r="P344" s="69">
        <v>267112.8</v>
      </c>
      <c r="Q344" s="69">
        <v>269254.03000000003</v>
      </c>
      <c r="R344" s="69">
        <v>747030.71</v>
      </c>
      <c r="S344" s="69">
        <v>313646.15000000008</v>
      </c>
      <c r="T344" s="69">
        <v>365764.93999999994</v>
      </c>
      <c r="U344" s="69">
        <v>370672.73</v>
      </c>
      <c r="V344" s="69">
        <v>209356.01999999996</v>
      </c>
      <c r="W344" s="70">
        <v>102.56495647549136</v>
      </c>
      <c r="X344" s="70">
        <v>88.964279955393323</v>
      </c>
      <c r="Y344" s="70">
        <v>94.079022980736397</v>
      </c>
      <c r="Z344" s="71">
        <v>77.013767798531234</v>
      </c>
      <c r="AA344" s="71">
        <v>98.559361894519256</v>
      </c>
      <c r="AB344" s="71">
        <v>102.49751895965839</v>
      </c>
      <c r="AC344" s="71">
        <v>86.553391582151832</v>
      </c>
      <c r="AD344" s="71">
        <v>86.782473267272792</v>
      </c>
      <c r="AE344" s="71">
        <v>99.291902391060717</v>
      </c>
      <c r="AF344" s="71">
        <v>91.944353087699184</v>
      </c>
      <c r="AG344" s="71">
        <v>93.162603689053753</v>
      </c>
      <c r="AH344" s="71">
        <v>91.687250179468023</v>
      </c>
      <c r="AI344" s="71">
        <v>93.668672841167393</v>
      </c>
      <c r="AJ344" s="71">
        <v>1.9194395959355459</v>
      </c>
      <c r="AK344" s="71">
        <v>-7.9069843557907138</v>
      </c>
      <c r="AL344" s="71">
        <v>-4.9828825625776947</v>
      </c>
      <c r="AM344" s="71">
        <v>-12.726730714058277</v>
      </c>
      <c r="AN344" s="71">
        <v>-8.4637701990765262</v>
      </c>
      <c r="AO344" s="71">
        <v>-4.5539823416135716</v>
      </c>
      <c r="AP344" s="71">
        <v>-8.2901743862371031</v>
      </c>
      <c r="AQ344" s="71">
        <v>11.942257867115602</v>
      </c>
      <c r="AR344" s="71">
        <v>151.37374478551317</v>
      </c>
      <c r="AS344" s="71">
        <v>-45.761186886037045</v>
      </c>
      <c r="AT344" s="71">
        <v>21.965977233858602</v>
      </c>
      <c r="AU344" s="71">
        <v>18.38424437940871</v>
      </c>
      <c r="AV344" s="72">
        <v>7.3194639666101846</v>
      </c>
      <c r="AW344" s="73">
        <v>6702.0699999999488</v>
      </c>
      <c r="AX344" s="73">
        <v>-30101.229999999981</v>
      </c>
      <c r="AY344" s="73">
        <v>-16724.12000000017</v>
      </c>
      <c r="AZ344" s="73">
        <v>-49044.319999999891</v>
      </c>
      <c r="BA344" s="73">
        <v>-48139.769999999902</v>
      </c>
      <c r="BB344" s="73">
        <v>-19321.54999999993</v>
      </c>
      <c r="BC344" s="73">
        <v>-24145.850000000093</v>
      </c>
      <c r="BD344" s="73">
        <v>28724.639999999956</v>
      </c>
      <c r="BE344" s="73">
        <v>449851.42000000004</v>
      </c>
      <c r="BF344" s="73">
        <v>-264622.67999999976</v>
      </c>
      <c r="BG344" s="73">
        <v>65873.979999999923</v>
      </c>
      <c r="BH344" s="73">
        <v>57562.880000000005</v>
      </c>
      <c r="BI344" s="73">
        <v>14278.620000000024</v>
      </c>
      <c r="BJ344" s="71">
        <v>13.081350719743256</v>
      </c>
      <c r="BK344" s="71">
        <v>10.468476258228382</v>
      </c>
      <c r="BL344" s="71">
        <v>12.282289036983766</v>
      </c>
      <c r="BM344" s="71">
        <v>9.4704414315818557</v>
      </c>
      <c r="BN344" s="71">
        <v>0.25883541753663586</v>
      </c>
      <c r="BO344" s="71">
        <v>11.490288013232504</v>
      </c>
      <c r="BP344" s="71">
        <v>16.863206812405867</v>
      </c>
      <c r="BQ344" s="71">
        <v>18.603518313351309</v>
      </c>
      <c r="BR344" s="72">
        <v>12.219695497677195</v>
      </c>
      <c r="BS344" s="72">
        <v>7.6674132406496351</v>
      </c>
      <c r="BT344" s="71">
        <v>14.375282789996927</v>
      </c>
      <c r="BU344" s="71">
        <v>12.495108058210857</v>
      </c>
      <c r="BV344" s="71">
        <v>8.8511468204711203</v>
      </c>
      <c r="BW344" s="71">
        <v>11.431766706608046</v>
      </c>
      <c r="BX344" s="75">
        <v>8944</v>
      </c>
      <c r="BY344" s="75">
        <v>8457</v>
      </c>
      <c r="BZ344" s="75">
        <v>7692</v>
      </c>
      <c r="CA344" s="75">
        <v>7917</v>
      </c>
      <c r="CB344" s="75">
        <v>9750</v>
      </c>
      <c r="CC344" s="75">
        <v>11165</v>
      </c>
      <c r="CD344" s="75">
        <v>6820</v>
      </c>
      <c r="CE344" s="75">
        <v>6796</v>
      </c>
      <c r="CF344" s="75">
        <v>12354</v>
      </c>
      <c r="CG344" s="75">
        <v>8051</v>
      </c>
      <c r="CH344" s="75">
        <v>8465</v>
      </c>
      <c r="CI344" s="75">
        <v>8551</v>
      </c>
      <c r="CJ344" s="75">
        <v>4761</v>
      </c>
      <c r="CK344" s="75">
        <v>55798</v>
      </c>
      <c r="CL344" s="73">
        <v>501284.60000000009</v>
      </c>
      <c r="CM344" s="73">
        <v>573320.90000000014</v>
      </c>
      <c r="CN344" s="73">
        <v>519797.62</v>
      </c>
      <c r="CO344" s="73">
        <v>703767.23000000021</v>
      </c>
      <c r="CP344" s="73">
        <v>687293.69000000018</v>
      </c>
      <c r="CQ344" s="73">
        <v>571676.52999999991</v>
      </c>
      <c r="CR344" s="73">
        <v>496157.3</v>
      </c>
      <c r="CS344" s="73">
        <v>836614.80999999994</v>
      </c>
      <c r="CT344" s="73">
        <v>773465.65000000014</v>
      </c>
      <c r="CU344" s="73">
        <v>698010.20000000007</v>
      </c>
      <c r="CV344" s="73">
        <v>722737.0399999998</v>
      </c>
      <c r="CW344" s="73">
        <v>678558.00999999989</v>
      </c>
      <c r="CX344" s="73">
        <v>675472.22</v>
      </c>
      <c r="CY344" s="77"/>
      <c r="CZ344" s="4">
        <v>569</v>
      </c>
      <c r="DA344" s="76" t="str">
        <f t="shared" si="16"/>
        <v>L569</v>
      </c>
      <c r="DB344" s="71">
        <v>2.6155539889057113</v>
      </c>
      <c r="DC344" s="71">
        <v>3.1141040499579069</v>
      </c>
      <c r="DD344" s="71">
        <v>0.46446694685923323</v>
      </c>
      <c r="DE344" s="71">
        <v>2.283881293123283E-2</v>
      </c>
      <c r="DF344" s="71">
        <v>0.31034399925780787</v>
      </c>
      <c r="DG344" s="71">
        <v>0.20304874702558456</v>
      </c>
      <c r="DH344" s="71">
        <v>4.8367096697455036E-2</v>
      </c>
      <c r="DI344" s="71">
        <v>0</v>
      </c>
      <c r="DJ344" s="71">
        <v>7.1059163379176338E-2</v>
      </c>
      <c r="DK344" s="71">
        <v>3.1870881779837656E-2</v>
      </c>
      <c r="DL344" s="71">
        <v>0.18486977967731397</v>
      </c>
      <c r="DM344" s="71">
        <v>5.5808073855317802E-2</v>
      </c>
      <c r="DN344" s="71">
        <v>0.21313475092432274</v>
      </c>
      <c r="DO344" s="71">
        <v>8.2032390636856078E-2</v>
      </c>
      <c r="DQ344" s="71"/>
      <c r="DR344" s="71"/>
      <c r="DS344" s="71"/>
      <c r="DT344" s="71"/>
      <c r="DU344" s="71"/>
      <c r="DV344" s="71"/>
      <c r="DW344" s="71"/>
      <c r="DX344" s="71"/>
      <c r="DY344" s="71"/>
      <c r="DZ344" s="71"/>
      <c r="EA344" s="71"/>
      <c r="EB344" s="71"/>
      <c r="EC344" s="71"/>
      <c r="ED344" s="71"/>
    </row>
    <row r="345" spans="1:134">
      <c r="A345" s="4">
        <v>354</v>
      </c>
      <c r="B345" s="46" t="s">
        <v>3116</v>
      </c>
      <c r="C345" s="65" t="str">
        <f t="shared" si="15"/>
        <v>L354</v>
      </c>
      <c r="D345" s="69">
        <v>567510.78</v>
      </c>
      <c r="E345" s="68">
        <v>6368838.870000001</v>
      </c>
      <c r="F345" s="69">
        <v>178409.82000000012</v>
      </c>
      <c r="G345" s="69">
        <v>1373523.7999999998</v>
      </c>
      <c r="H345" s="70">
        <v>103.33907920776181</v>
      </c>
      <c r="I345" s="70">
        <v>27.496239591549919</v>
      </c>
      <c r="J345" s="69">
        <v>813972.70999999985</v>
      </c>
      <c r="K345" s="69">
        <v>690846.09000000008</v>
      </c>
      <c r="L345" s="69">
        <v>723581.21000000008</v>
      </c>
      <c r="M345" s="69">
        <v>937292.58000000007</v>
      </c>
      <c r="N345" s="69">
        <v>1066062.52</v>
      </c>
      <c r="O345" s="69">
        <v>1303657.7399999998</v>
      </c>
      <c r="P345" s="69">
        <v>968810.46000000008</v>
      </c>
      <c r="Q345" s="69">
        <v>923456.1399999999</v>
      </c>
      <c r="R345" s="69">
        <v>1334476.5799999998</v>
      </c>
      <c r="S345" s="69">
        <v>784959.21999999974</v>
      </c>
      <c r="T345" s="69">
        <v>872886.29999999993</v>
      </c>
      <c r="U345" s="69">
        <v>916739.38999999978</v>
      </c>
      <c r="V345" s="69">
        <v>567510.78</v>
      </c>
      <c r="W345" s="70">
        <v>109.41224049508671</v>
      </c>
      <c r="X345" s="70">
        <v>88.99240325578964</v>
      </c>
      <c r="Y345" s="70">
        <v>101.24156173708801</v>
      </c>
      <c r="Z345" s="71">
        <v>110.44205258112451</v>
      </c>
      <c r="AA345" s="71">
        <v>92.838101587839034</v>
      </c>
      <c r="AB345" s="71">
        <v>85.762913591070173</v>
      </c>
      <c r="AC345" s="71">
        <v>96.72463317603885</v>
      </c>
      <c r="AD345" s="71">
        <v>88.479156610846672</v>
      </c>
      <c r="AE345" s="71">
        <v>99.954791852589494</v>
      </c>
      <c r="AF345" s="71">
        <v>116.38905653655338</v>
      </c>
      <c r="AG345" s="71">
        <v>111.86703074828233</v>
      </c>
      <c r="AH345" s="71">
        <v>111.24047311395613</v>
      </c>
      <c r="AI345" s="71">
        <v>112.63904400639106</v>
      </c>
      <c r="AJ345" s="71">
        <v>-7.3301296641817171</v>
      </c>
      <c r="AK345" s="71">
        <v>-10.43944179855677</v>
      </c>
      <c r="AL345" s="71">
        <v>-2.0449633145747326</v>
      </c>
      <c r="AM345" s="71">
        <v>10.226448171256086</v>
      </c>
      <c r="AN345" s="71">
        <v>-4.7052432498261743</v>
      </c>
      <c r="AO345" s="71">
        <v>-3.4218409448766196</v>
      </c>
      <c r="AP345" s="71">
        <v>2.8847683389349843</v>
      </c>
      <c r="AQ345" s="71">
        <v>12.616054465783755</v>
      </c>
      <c r="AR345" s="71">
        <v>87.147722588215018</v>
      </c>
      <c r="AS345" s="71">
        <v>-13.883511997028497</v>
      </c>
      <c r="AT345" s="71">
        <v>47.828427454782975</v>
      </c>
      <c r="AU345" s="71">
        <v>45.62462551957853</v>
      </c>
      <c r="AV345" s="72">
        <v>45.851806687909537</v>
      </c>
      <c r="AW345" s="73">
        <v>-64384.740000000224</v>
      </c>
      <c r="AX345" s="73">
        <v>-80527.050000000047</v>
      </c>
      <c r="AY345" s="73">
        <v>-15105.880000000005</v>
      </c>
      <c r="AZ345" s="73">
        <v>86958.929999999702</v>
      </c>
      <c r="BA345" s="73">
        <v>-52637.559999999823</v>
      </c>
      <c r="BB345" s="73">
        <v>-28477.690000000177</v>
      </c>
      <c r="BC345" s="73">
        <v>27164.310000000172</v>
      </c>
      <c r="BD345" s="73">
        <v>103452.14999999979</v>
      </c>
      <c r="BE345" s="73">
        <v>621416.03</v>
      </c>
      <c r="BF345" s="73">
        <v>-126549.41000000003</v>
      </c>
      <c r="BG345" s="73">
        <v>282413.73999999987</v>
      </c>
      <c r="BH345" s="73">
        <v>287217.1599999998</v>
      </c>
      <c r="BI345" s="73">
        <v>178409.82000000012</v>
      </c>
      <c r="BJ345" s="71">
        <v>25.569653239692631</v>
      </c>
      <c r="BK345" s="71">
        <v>20.494996272257893</v>
      </c>
      <c r="BL345" s="71">
        <v>19.69616050576677</v>
      </c>
      <c r="BM345" s="71">
        <v>20.434839584795483</v>
      </c>
      <c r="BN345" s="71">
        <v>11.127926602251243</v>
      </c>
      <c r="BO345" s="71">
        <v>15.315834547670292</v>
      </c>
      <c r="BP345" s="71">
        <v>29.570443142904058</v>
      </c>
      <c r="BQ345" s="71">
        <v>31.050998767650757</v>
      </c>
      <c r="BR345" s="72">
        <v>21.941816670997106</v>
      </c>
      <c r="BS345" s="72">
        <v>21.366737395893335</v>
      </c>
      <c r="BT345" s="71">
        <v>24.458924778143423</v>
      </c>
      <c r="BU345" s="71">
        <v>23.359856772579647</v>
      </c>
      <c r="BV345" s="71">
        <v>23.749348395070871</v>
      </c>
      <c r="BW345" s="71">
        <v>23.550184694973222</v>
      </c>
      <c r="BX345" s="75">
        <v>20574</v>
      </c>
      <c r="BY345" s="75">
        <v>17312</v>
      </c>
      <c r="BZ345" s="75">
        <v>17936</v>
      </c>
      <c r="CA345" s="75">
        <v>20711</v>
      </c>
      <c r="CB345" s="75">
        <v>22878</v>
      </c>
      <c r="CC345" s="75">
        <v>25453</v>
      </c>
      <c r="CD345" s="75">
        <v>21654</v>
      </c>
      <c r="CE345" s="75">
        <v>19599</v>
      </c>
      <c r="CF345" s="75">
        <v>22784</v>
      </c>
      <c r="CG345" s="75">
        <v>18056</v>
      </c>
      <c r="CH345" s="75">
        <v>19325</v>
      </c>
      <c r="CI345" s="75">
        <v>22051</v>
      </c>
      <c r="CJ345" s="75">
        <v>13148</v>
      </c>
      <c r="CK345" s="75">
        <v>136617</v>
      </c>
      <c r="CL345" s="73">
        <v>1138206.6799999997</v>
      </c>
      <c r="CM345" s="73">
        <v>1215418.1199999999</v>
      </c>
      <c r="CN345" s="73">
        <v>1369679.2999999998</v>
      </c>
      <c r="CO345" s="73">
        <v>1362891.6100000006</v>
      </c>
      <c r="CP345" s="73">
        <v>1342048.5099999998</v>
      </c>
      <c r="CQ345" s="73">
        <v>1128435.7099999997</v>
      </c>
      <c r="CR345" s="73">
        <v>908717.10000000021</v>
      </c>
      <c r="CS345" s="73">
        <v>1336791.1399999997</v>
      </c>
      <c r="CT345" s="73">
        <v>1052886.2799999996</v>
      </c>
      <c r="CU345" s="73">
        <v>1005688.41</v>
      </c>
      <c r="CV345" s="73">
        <v>1097987.2599999995</v>
      </c>
      <c r="CW345" s="73">
        <v>1138551.5499999998</v>
      </c>
      <c r="CX345" s="73">
        <v>962710.91999999993</v>
      </c>
      <c r="CY345" s="77"/>
      <c r="CZ345" s="4">
        <v>354</v>
      </c>
      <c r="DA345" s="76" t="str">
        <f t="shared" si="16"/>
        <v>L354</v>
      </c>
      <c r="DB345" s="71">
        <v>1.3185253157315224</v>
      </c>
      <c r="DC345" s="71">
        <v>0.92011589403387128</v>
      </c>
      <c r="DD345" s="71">
        <v>0.28719601214657248</v>
      </c>
      <c r="DE345" s="71">
        <v>0.40570137453068406</v>
      </c>
      <c r="DF345" s="71">
        <v>1.1378550987452907</v>
      </c>
      <c r="DG345" s="71">
        <v>0.25852239016436152</v>
      </c>
      <c r="DH345" s="71">
        <v>0.20822546492867611</v>
      </c>
      <c r="DI345" s="71">
        <v>0.16592692612182083</v>
      </c>
      <c r="DJ345" s="71">
        <v>0.17848193990382641</v>
      </c>
      <c r="DK345" s="71">
        <v>2.6488213887315058E-2</v>
      </c>
      <c r="DL345" s="71">
        <v>0.11734816294227379</v>
      </c>
      <c r="DM345" s="71">
        <v>0.14023400927661003</v>
      </c>
      <c r="DN345" s="71">
        <v>0.2020623861940781</v>
      </c>
      <c r="DO345" s="71">
        <v>0.15073634692913507</v>
      </c>
      <c r="DQ345" s="71"/>
      <c r="DR345" s="71"/>
      <c r="DS345" s="71"/>
      <c r="DT345" s="71"/>
      <c r="DU345" s="71"/>
      <c r="DV345" s="71"/>
      <c r="DW345" s="71"/>
      <c r="DX345" s="71"/>
      <c r="DY345" s="71"/>
      <c r="DZ345" s="71"/>
      <c r="EA345" s="71"/>
      <c r="EB345" s="71"/>
      <c r="EC345" s="71"/>
      <c r="ED345" s="71"/>
    </row>
    <row r="346" spans="1:134">
      <c r="A346" s="4">
        <v>348</v>
      </c>
      <c r="B346" s="46" t="s">
        <v>3124</v>
      </c>
      <c r="C346" s="65" t="str">
        <f t="shared" si="15"/>
        <v>L348</v>
      </c>
      <c r="D346" s="69">
        <v>209919.71000000002</v>
      </c>
      <c r="E346" s="68">
        <v>2782574.0999999996</v>
      </c>
      <c r="F346" s="69">
        <v>20540.800000000076</v>
      </c>
      <c r="G346" s="69">
        <v>50795.629999999888</v>
      </c>
      <c r="H346" s="70">
        <v>82.505253174168942</v>
      </c>
      <c r="I346" s="70">
        <v>1.8594344511398075</v>
      </c>
      <c r="J346" s="69">
        <v>350889.85</v>
      </c>
      <c r="K346" s="69">
        <v>312832.64999999997</v>
      </c>
      <c r="L346" s="69">
        <v>345499.88999999996</v>
      </c>
      <c r="M346" s="69">
        <v>367494.50999999995</v>
      </c>
      <c r="N346" s="69">
        <v>480362.25999999995</v>
      </c>
      <c r="O346" s="69">
        <v>570543.55999999994</v>
      </c>
      <c r="P346" s="69">
        <v>309009.07999999996</v>
      </c>
      <c r="Q346" s="69">
        <v>324897.82999999996</v>
      </c>
      <c r="R346" s="69">
        <v>773697.05</v>
      </c>
      <c r="S346" s="69">
        <v>343857.68999999994</v>
      </c>
      <c r="T346" s="69">
        <v>383549.1</v>
      </c>
      <c r="U346" s="69">
        <v>437643.63999999996</v>
      </c>
      <c r="V346" s="69">
        <v>209919.71000000002</v>
      </c>
      <c r="W346" s="70">
        <v>75.908060759573075</v>
      </c>
      <c r="X346" s="70">
        <v>69.498570539392958</v>
      </c>
      <c r="Y346" s="70">
        <v>82.594108061484633</v>
      </c>
      <c r="Z346" s="71">
        <v>71.63663838420976</v>
      </c>
      <c r="AA346" s="71">
        <v>106.26678916004563</v>
      </c>
      <c r="AB346" s="71">
        <v>131.46639346479643</v>
      </c>
      <c r="AC346" s="71">
        <v>70.570035664910975</v>
      </c>
      <c r="AD346" s="71">
        <v>78.346215749296675</v>
      </c>
      <c r="AE346" s="71">
        <v>86.917364059845227</v>
      </c>
      <c r="AF346" s="71">
        <v>75.113423538754788</v>
      </c>
      <c r="AG346" s="71">
        <v>77.536549896591097</v>
      </c>
      <c r="AH346" s="71">
        <v>98.018249805311186</v>
      </c>
      <c r="AI346" s="71">
        <v>90.900398137105668</v>
      </c>
      <c r="AJ346" s="71">
        <v>-34.345448691673141</v>
      </c>
      <c r="AK346" s="71">
        <v>-39.778069928035585</v>
      </c>
      <c r="AL346" s="71">
        <v>-31.364460848200039</v>
      </c>
      <c r="AM346" s="71">
        <v>-44.782574797101482</v>
      </c>
      <c r="AN346" s="71">
        <v>-37.476500921038024</v>
      </c>
      <c r="AO346" s="71">
        <v>-16.625788657264629</v>
      </c>
      <c r="AP346" s="71">
        <v>-28.162392671607673</v>
      </c>
      <c r="AQ346" s="71">
        <v>-2.5787011330271614</v>
      </c>
      <c r="AR346" s="71">
        <v>106.07594480201352</v>
      </c>
      <c r="AS346" s="71">
        <v>-49.148970825397654</v>
      </c>
      <c r="AT346" s="71">
        <v>2.5772284918408106</v>
      </c>
      <c r="AU346" s="71">
        <v>23.911252601990117</v>
      </c>
      <c r="AV346" s="72">
        <v>10.846403118488791</v>
      </c>
      <c r="AW346" s="73">
        <v>-183558.77999999991</v>
      </c>
      <c r="AX346" s="73">
        <v>-206633.68000000011</v>
      </c>
      <c r="AY346" s="73">
        <v>-157883.48000000021</v>
      </c>
      <c r="AZ346" s="73">
        <v>-298046.32000000012</v>
      </c>
      <c r="BA346" s="73">
        <v>-287923.00000000029</v>
      </c>
      <c r="BB346" s="73">
        <v>-106213.88</v>
      </c>
      <c r="BC346" s="73">
        <v>-121140.38000000012</v>
      </c>
      <c r="BD346" s="73">
        <v>-8599.9100000000326</v>
      </c>
      <c r="BE346" s="73">
        <v>398254.37</v>
      </c>
      <c r="BF346" s="73">
        <v>-332348.27000000025</v>
      </c>
      <c r="BG346" s="73">
        <v>9636.5800000001327</v>
      </c>
      <c r="BH346" s="73">
        <v>84452.440000000061</v>
      </c>
      <c r="BI346" s="73">
        <v>20540.800000000076</v>
      </c>
      <c r="BJ346" s="71">
        <v>19.788659874376798</v>
      </c>
      <c r="BK346" s="71">
        <v>13.329457988296546</v>
      </c>
      <c r="BL346" s="71">
        <v>9.832727261484985</v>
      </c>
      <c r="BM346" s="71">
        <v>15.122480897920511</v>
      </c>
      <c r="BN346" s="71">
        <v>6.4287809474161186</v>
      </c>
      <c r="BO346" s="71">
        <v>11.258917565366394</v>
      </c>
      <c r="BP346" s="71">
        <v>20.250506389468445</v>
      </c>
      <c r="BQ346" s="71">
        <v>22.499925440638201</v>
      </c>
      <c r="BR346" s="72">
        <v>10.228080075877525</v>
      </c>
      <c r="BS346" s="72">
        <v>17.363280391846892</v>
      </c>
      <c r="BT346" s="71">
        <v>18.131714236749964</v>
      </c>
      <c r="BU346" s="71">
        <v>17.95213697251156</v>
      </c>
      <c r="BV346" s="71">
        <v>16.454977697885738</v>
      </c>
      <c r="BW346" s="71">
        <v>14.800410488255256</v>
      </c>
      <c r="BX346" s="75">
        <v>7487</v>
      </c>
      <c r="BY346" s="75">
        <v>6502</v>
      </c>
      <c r="BZ346" s="75">
        <v>6859</v>
      </c>
      <c r="CA346" s="75">
        <v>7056</v>
      </c>
      <c r="CB346" s="75">
        <v>8773</v>
      </c>
      <c r="CC346" s="75">
        <v>10765</v>
      </c>
      <c r="CD346" s="75">
        <v>6933</v>
      </c>
      <c r="CE346" s="75">
        <v>6787</v>
      </c>
      <c r="CF346" s="75">
        <v>12196</v>
      </c>
      <c r="CG346" s="75">
        <v>7404</v>
      </c>
      <c r="CH346" s="75">
        <v>7984</v>
      </c>
      <c r="CI346" s="75">
        <v>8308</v>
      </c>
      <c r="CJ346" s="75">
        <v>4328</v>
      </c>
      <c r="CK346" s="75">
        <v>53940</v>
      </c>
      <c r="CL346" s="73">
        <v>1013228.1200000003</v>
      </c>
      <c r="CM346" s="73">
        <v>973942.96</v>
      </c>
      <c r="CN346" s="73">
        <v>952445.30999999982</v>
      </c>
      <c r="CO346" s="73">
        <v>975442.56</v>
      </c>
      <c r="CP346" s="73">
        <v>896767.63000000012</v>
      </c>
      <c r="CQ346" s="73">
        <v>828997.8600000001</v>
      </c>
      <c r="CR346" s="73">
        <v>914182.99000000011</v>
      </c>
      <c r="CS346" s="73">
        <v>1309728.43</v>
      </c>
      <c r="CT346" s="73">
        <v>1029797.6000000002</v>
      </c>
      <c r="CU346" s="73">
        <v>1098549.2500000002</v>
      </c>
      <c r="CV346" s="73">
        <v>999701.24</v>
      </c>
      <c r="CW346" s="73">
        <v>1063374.2999999998</v>
      </c>
      <c r="CX346" s="73">
        <v>1066482.95</v>
      </c>
      <c r="CY346" s="77"/>
      <c r="CZ346" s="4">
        <v>348</v>
      </c>
      <c r="DA346" s="76" t="str">
        <f t="shared" si="16"/>
        <v>L348</v>
      </c>
      <c r="DB346" s="71">
        <v>1.6520056915092687</v>
      </c>
      <c r="DC346" s="71">
        <v>2.317405188909238</v>
      </c>
      <c r="DD346" s="71">
        <v>0.97834627485164638</v>
      </c>
      <c r="DE346" s="71">
        <v>0.80604863971748042</v>
      </c>
      <c r="DF346" s="71">
        <v>0.81650816005736093</v>
      </c>
      <c r="DG346" s="71">
        <v>0.32606389949379089</v>
      </c>
      <c r="DH346" s="71">
        <v>0.31014108407939384</v>
      </c>
      <c r="DI346" s="71">
        <v>0.49735809490910304</v>
      </c>
      <c r="DJ346" s="71">
        <v>0.40537653426718145</v>
      </c>
      <c r="DK346" s="71">
        <v>0.23091603890417547</v>
      </c>
      <c r="DL346" s="71">
        <v>0.15268903644275003</v>
      </c>
      <c r="DM346" s="71">
        <v>0.2924814044414582</v>
      </c>
      <c r="DN346" s="71">
        <v>0.17429283176180804</v>
      </c>
      <c r="DO346" s="71">
        <v>0.31329697806616996</v>
      </c>
      <c r="DQ346" s="71"/>
      <c r="DR346" s="71"/>
      <c r="DS346" s="71"/>
      <c r="DT346" s="71"/>
      <c r="DU346" s="71"/>
      <c r="DV346" s="71"/>
      <c r="DW346" s="71"/>
      <c r="DX346" s="71"/>
      <c r="DY346" s="71"/>
      <c r="DZ346" s="71"/>
      <c r="EA346" s="71"/>
      <c r="EB346" s="71"/>
      <c r="EC346" s="71"/>
      <c r="ED346" s="71"/>
    </row>
    <row r="347" spans="1:134">
      <c r="A347" s="4">
        <v>346</v>
      </c>
      <c r="B347" s="46" t="s">
        <v>3131</v>
      </c>
      <c r="C347" s="65" t="str">
        <f t="shared" si="15"/>
        <v>L346</v>
      </c>
      <c r="D347" s="69">
        <v>934962.42000000016</v>
      </c>
      <c r="E347" s="68">
        <v>9188182.8599999975</v>
      </c>
      <c r="F347" s="69">
        <v>190567.61000000022</v>
      </c>
      <c r="G347" s="69">
        <v>759886.5299999956</v>
      </c>
      <c r="H347" s="70">
        <v>89.508393462871297</v>
      </c>
      <c r="I347" s="70">
        <v>9.0158971664917154</v>
      </c>
      <c r="J347" s="69">
        <v>1466058.8099999996</v>
      </c>
      <c r="K347" s="69">
        <v>1132368.0400000003</v>
      </c>
      <c r="L347" s="69">
        <v>1210963.6699999997</v>
      </c>
      <c r="M347" s="69">
        <v>1590025.68</v>
      </c>
      <c r="N347" s="69">
        <v>1997390.5299999996</v>
      </c>
      <c r="O347" s="69">
        <v>2174643.5500000003</v>
      </c>
      <c r="P347" s="69">
        <v>1220912.6499999999</v>
      </c>
      <c r="Q347" s="69">
        <v>1116027.8900000004</v>
      </c>
      <c r="R347" s="69">
        <v>2077207.3399999996</v>
      </c>
      <c r="S347" s="69">
        <v>1109644.9499999997</v>
      </c>
      <c r="T347" s="69">
        <v>1266064.0499999996</v>
      </c>
      <c r="U347" s="69">
        <v>1463363.56</v>
      </c>
      <c r="V347" s="69">
        <v>934962.42000000016</v>
      </c>
      <c r="W347" s="70">
        <v>105.31994614768949</v>
      </c>
      <c r="X347" s="70">
        <v>83.914357171704452</v>
      </c>
      <c r="Y347" s="70">
        <v>88.130291347514174</v>
      </c>
      <c r="Z347" s="71">
        <v>99.404930745656387</v>
      </c>
      <c r="AA347" s="71">
        <v>95.595516946046672</v>
      </c>
      <c r="AB347" s="71">
        <v>101.88428493986703</v>
      </c>
      <c r="AC347" s="71">
        <v>85.057996624981826</v>
      </c>
      <c r="AD347" s="71">
        <v>82.378830565011626</v>
      </c>
      <c r="AE347" s="71">
        <v>97.345099362486934</v>
      </c>
      <c r="AF347" s="71">
        <v>90.4399331258996</v>
      </c>
      <c r="AG347" s="71">
        <v>79.108741102027437</v>
      </c>
      <c r="AH347" s="71">
        <v>92.951013968052379</v>
      </c>
      <c r="AI347" s="71">
        <v>99.519634223756512</v>
      </c>
      <c r="AJ347" s="71">
        <v>-8.0337986446168621</v>
      </c>
      <c r="AK347" s="71">
        <v>-25.008374047383562</v>
      </c>
      <c r="AL347" s="71">
        <v>-21.603137309983666</v>
      </c>
      <c r="AM347" s="71">
        <v>-18.735648512885351</v>
      </c>
      <c r="AN347" s="71">
        <v>-25.169534479617351</v>
      </c>
      <c r="AO347" s="71">
        <v>-13.082368047080406</v>
      </c>
      <c r="AP347" s="71">
        <v>-13.894218892084076</v>
      </c>
      <c r="AQ347" s="71">
        <v>2.5012537261627443</v>
      </c>
      <c r="AR347" s="71">
        <v>103.90696017045191</v>
      </c>
      <c r="AS347" s="71">
        <v>-34.47115697629355</v>
      </c>
      <c r="AT347" s="71">
        <v>2.9597386145504778</v>
      </c>
      <c r="AU347" s="71">
        <v>18.448390725141905</v>
      </c>
      <c r="AV347" s="72">
        <v>25.600341034081133</v>
      </c>
      <c r="AW347" s="73">
        <v>-128069.02000000048</v>
      </c>
      <c r="AX347" s="73">
        <v>-377624.60999999987</v>
      </c>
      <c r="AY347" s="73">
        <v>-333694.66000000015</v>
      </c>
      <c r="AZ347" s="73">
        <v>-366583.39999999967</v>
      </c>
      <c r="BA347" s="73">
        <v>-671818.52000000165</v>
      </c>
      <c r="BB347" s="73">
        <v>-313099.30999999959</v>
      </c>
      <c r="BC347" s="73">
        <v>-197009.16000000015</v>
      </c>
      <c r="BD347" s="73">
        <v>27233.510000000708</v>
      </c>
      <c r="BE347" s="73">
        <v>1058503.8399999999</v>
      </c>
      <c r="BF347" s="73">
        <v>-583723.79999999958</v>
      </c>
      <c r="BG347" s="73">
        <v>36394.989999999758</v>
      </c>
      <c r="BH347" s="73">
        <v>227919.54000000027</v>
      </c>
      <c r="BI347" s="73">
        <v>190567.61000000022</v>
      </c>
      <c r="BJ347" s="71">
        <v>25.197895075339087</v>
      </c>
      <c r="BK347" s="71">
        <v>19.319817282705287</v>
      </c>
      <c r="BL347" s="71">
        <v>18.026191976671782</v>
      </c>
      <c r="BM347" s="71">
        <v>19.327442187730469</v>
      </c>
      <c r="BN347" s="71">
        <v>8.8897696962892105</v>
      </c>
      <c r="BO347" s="71">
        <v>14.049967648030105</v>
      </c>
      <c r="BP347" s="71">
        <v>26.813902031106295</v>
      </c>
      <c r="BQ347" s="71">
        <v>26.945600875971703</v>
      </c>
      <c r="BR347" s="72">
        <v>20.915947270786482</v>
      </c>
      <c r="BS347" s="72">
        <v>20.64202376537191</v>
      </c>
      <c r="BT347" s="71">
        <v>21.450117465771726</v>
      </c>
      <c r="BU347" s="71">
        <v>22.056886670587652</v>
      </c>
      <c r="BV347" s="71">
        <v>22.466584311722279</v>
      </c>
      <c r="BW347" s="71">
        <v>21.382100258102867</v>
      </c>
      <c r="BX347" s="75">
        <v>31694</v>
      </c>
      <c r="BY347" s="75">
        <v>24188</v>
      </c>
      <c r="BZ347" s="75">
        <v>25067</v>
      </c>
      <c r="CA347" s="75">
        <v>27929</v>
      </c>
      <c r="CB347" s="75">
        <v>31498</v>
      </c>
      <c r="CC347" s="75">
        <v>35623</v>
      </c>
      <c r="CD347" s="75">
        <v>25403</v>
      </c>
      <c r="CE347" s="75">
        <v>23897</v>
      </c>
      <c r="CF347" s="75">
        <v>33888</v>
      </c>
      <c r="CG347" s="75">
        <v>24312</v>
      </c>
      <c r="CH347" s="75">
        <v>26373</v>
      </c>
      <c r="CI347" s="75">
        <v>31118</v>
      </c>
      <c r="CJ347" s="75">
        <v>19681</v>
      </c>
      <c r="CK347" s="75">
        <v>184672</v>
      </c>
      <c r="CL347" s="73">
        <v>1936836.9299999997</v>
      </c>
      <c r="CM347" s="73">
        <v>1962597.0199999993</v>
      </c>
      <c r="CN347" s="73">
        <v>2142019.5299999998</v>
      </c>
      <c r="CO347" s="73">
        <v>2325709.58</v>
      </c>
      <c r="CP347" s="73">
        <v>2369934.19</v>
      </c>
      <c r="CQ347" s="73">
        <v>1782199.2799999996</v>
      </c>
      <c r="CR347" s="73">
        <v>1867469.8299999996</v>
      </c>
      <c r="CS347" s="73">
        <v>2016360.7400000002</v>
      </c>
      <c r="CT347" s="73">
        <v>1615044.9299999995</v>
      </c>
      <c r="CU347" s="73">
        <v>1779936.0400000003</v>
      </c>
      <c r="CV347" s="73">
        <v>1726765.3800000001</v>
      </c>
      <c r="CW347" s="73">
        <v>1613470.5199999998</v>
      </c>
      <c r="CX347" s="73">
        <v>1770659.5299999998</v>
      </c>
      <c r="CY347" s="77"/>
      <c r="CZ347" s="4">
        <v>346</v>
      </c>
      <c r="DA347" s="76" t="str">
        <f t="shared" si="16"/>
        <v>L346</v>
      </c>
      <c r="DB347" s="71">
        <v>1.6227088241940639</v>
      </c>
      <c r="DC347" s="71">
        <v>2.2681101594138378</v>
      </c>
      <c r="DD347" s="71">
        <v>1.180602750571746</v>
      </c>
      <c r="DE347" s="71">
        <v>0.9142278298246842</v>
      </c>
      <c r="DF347" s="71">
        <v>0.54449271961097157</v>
      </c>
      <c r="DG347" s="71">
        <v>0.79222344532122613</v>
      </c>
      <c r="DH347" s="71">
        <v>0.80491080318764352</v>
      </c>
      <c r="DI347" s="71">
        <v>0.95828752371958836</v>
      </c>
      <c r="DJ347" s="71">
        <v>0.55389335707510667</v>
      </c>
      <c r="DK347" s="71">
        <v>0.61515539206832537</v>
      </c>
      <c r="DL347" s="71">
        <v>0.22192607318984053</v>
      </c>
      <c r="DM347" s="71">
        <v>0.30400778572820658</v>
      </c>
      <c r="DN347" s="71">
        <v>0.1297719411559741</v>
      </c>
      <c r="DO347" s="71">
        <v>0.51515982741875432</v>
      </c>
      <c r="DQ347" s="71"/>
      <c r="DR347" s="71"/>
      <c r="DS347" s="71"/>
      <c r="DT347" s="71"/>
      <c r="DU347" s="71"/>
      <c r="DV347" s="71"/>
      <c r="DW347" s="71"/>
      <c r="DX347" s="71"/>
      <c r="DY347" s="71"/>
      <c r="DZ347" s="71"/>
      <c r="EA347" s="71"/>
      <c r="EB347" s="71"/>
      <c r="EC347" s="71"/>
      <c r="ED347" s="71"/>
    </row>
    <row r="348" spans="1:134">
      <c r="A348" s="4">
        <v>565</v>
      </c>
      <c r="B348" s="46" t="s">
        <v>3140</v>
      </c>
      <c r="C348" s="65" t="str">
        <f t="shared" si="15"/>
        <v>L565</v>
      </c>
      <c r="D348" s="69">
        <v>391355.1</v>
      </c>
      <c r="E348" s="68">
        <v>3994431.4600000018</v>
      </c>
      <c r="F348" s="69">
        <v>77149.959999999963</v>
      </c>
      <c r="G348" s="69">
        <v>298211.90000000177</v>
      </c>
      <c r="H348" s="70">
        <v>85.432565328723825</v>
      </c>
      <c r="I348" s="70">
        <v>8.0680245088038394</v>
      </c>
      <c r="J348" s="69">
        <v>641791.15</v>
      </c>
      <c r="K348" s="69">
        <v>590616.69000000029</v>
      </c>
      <c r="L348" s="69">
        <v>495061.41999999993</v>
      </c>
      <c r="M348" s="69">
        <v>536115.23000000021</v>
      </c>
      <c r="N348" s="69">
        <v>848611.34</v>
      </c>
      <c r="O348" s="69">
        <v>776715.46000000008</v>
      </c>
      <c r="P348" s="69">
        <v>461348.17</v>
      </c>
      <c r="Q348" s="69">
        <v>420652.79</v>
      </c>
      <c r="R348" s="69">
        <v>1087442.3999999999</v>
      </c>
      <c r="S348" s="69">
        <v>494187.22</v>
      </c>
      <c r="T348" s="69">
        <v>590645.59000000008</v>
      </c>
      <c r="U348" s="69">
        <v>548800.18999999994</v>
      </c>
      <c r="V348" s="69">
        <v>391355.1</v>
      </c>
      <c r="W348" s="70">
        <v>108.82698449124226</v>
      </c>
      <c r="X348" s="70">
        <v>96.847937789423995</v>
      </c>
      <c r="Y348" s="70">
        <v>83.817119196065249</v>
      </c>
      <c r="Z348" s="71">
        <v>75.880646601370444</v>
      </c>
      <c r="AA348" s="71">
        <v>106.48119458067298</v>
      </c>
      <c r="AB348" s="71">
        <v>111.04441176525334</v>
      </c>
      <c r="AC348" s="71">
        <v>77.811918026928311</v>
      </c>
      <c r="AD348" s="71">
        <v>76.555121998436022</v>
      </c>
      <c r="AE348" s="71">
        <v>93.655626461907175</v>
      </c>
      <c r="AF348" s="71">
        <v>68.649026306524576</v>
      </c>
      <c r="AG348" s="71">
        <v>92.014637367520919</v>
      </c>
      <c r="AH348" s="71">
        <v>86.902231753207829</v>
      </c>
      <c r="AI348" s="71">
        <v>103.32597204011078</v>
      </c>
      <c r="AJ348" s="71">
        <v>-15.746364388424672</v>
      </c>
      <c r="AK348" s="71">
        <v>-21.872550401297296</v>
      </c>
      <c r="AL348" s="71">
        <v>-30.57727231837324</v>
      </c>
      <c r="AM348" s="71">
        <v>-31.251190102217098</v>
      </c>
      <c r="AN348" s="71">
        <v>-26.880542100382222</v>
      </c>
      <c r="AO348" s="71">
        <v>-6.6408950824049189</v>
      </c>
      <c r="AP348" s="71">
        <v>-23.329931153046289</v>
      </c>
      <c r="AQ348" s="71">
        <v>0.28457122866774043</v>
      </c>
      <c r="AR348" s="71">
        <v>83.415998031449902</v>
      </c>
      <c r="AS348" s="71">
        <v>-34.289225991897354</v>
      </c>
      <c r="AT348" s="71">
        <v>15.536429681908913</v>
      </c>
      <c r="AU348" s="71">
        <v>8.7473823753210453</v>
      </c>
      <c r="AV348" s="72">
        <v>24.554009523841636</v>
      </c>
      <c r="AW348" s="73">
        <v>-119945.8899999999</v>
      </c>
      <c r="AX348" s="73">
        <v>-165348.96999999974</v>
      </c>
      <c r="AY348" s="73">
        <v>-218050.03000000003</v>
      </c>
      <c r="AZ348" s="73">
        <v>-243702.23999999964</v>
      </c>
      <c r="BA348" s="73">
        <v>-311965.77000000014</v>
      </c>
      <c r="BB348" s="73">
        <v>-47821.959999999846</v>
      </c>
      <c r="BC348" s="73">
        <v>-140383.60999999993</v>
      </c>
      <c r="BD348" s="73">
        <v>1193.6599999999162</v>
      </c>
      <c r="BE348" s="73">
        <v>494559.32999999996</v>
      </c>
      <c r="BF348" s="73">
        <v>-257877.00000000012</v>
      </c>
      <c r="BG348" s="73">
        <v>79425.370000000054</v>
      </c>
      <c r="BH348" s="73">
        <v>44144.190000000119</v>
      </c>
      <c r="BI348" s="73">
        <v>77149.959999999963</v>
      </c>
      <c r="BJ348" s="71">
        <v>11.592577066621233</v>
      </c>
      <c r="BK348" s="71">
        <v>8.1164819615407993</v>
      </c>
      <c r="BL348" s="71">
        <v>7.2446423856789401</v>
      </c>
      <c r="BM348" s="71">
        <v>6.7798036021084958</v>
      </c>
      <c r="BN348" s="71">
        <v>-2.2787563671715514</v>
      </c>
      <c r="BO348" s="71">
        <v>3.58027943763783</v>
      </c>
      <c r="BP348" s="71">
        <v>10.491137068724749</v>
      </c>
      <c r="BQ348" s="71">
        <v>10.554627109994442</v>
      </c>
      <c r="BR348" s="72">
        <v>3.6230984895018361</v>
      </c>
      <c r="BS348" s="72">
        <v>8.8522777404417905</v>
      </c>
      <c r="BT348" s="71">
        <v>8.1006274643725789</v>
      </c>
      <c r="BU348" s="71">
        <v>7.2338629672476333</v>
      </c>
      <c r="BV348" s="71">
        <v>3.6791075911497337</v>
      </c>
      <c r="BW348" s="71">
        <v>5.5244619499593313</v>
      </c>
      <c r="BX348" s="75">
        <v>12212</v>
      </c>
      <c r="BY348" s="75">
        <v>11450</v>
      </c>
      <c r="BZ348" s="75">
        <v>9436</v>
      </c>
      <c r="CA348" s="75">
        <v>9938</v>
      </c>
      <c r="CB348" s="75">
        <v>13065</v>
      </c>
      <c r="CC348" s="75">
        <v>13744</v>
      </c>
      <c r="CD348" s="75">
        <v>9244</v>
      </c>
      <c r="CE348" s="75">
        <v>9031</v>
      </c>
      <c r="CF348" s="75">
        <v>15866</v>
      </c>
      <c r="CG348" s="75">
        <v>10965</v>
      </c>
      <c r="CH348" s="75">
        <v>11285</v>
      </c>
      <c r="CI348" s="75">
        <v>10261</v>
      </c>
      <c r="CJ348" s="75">
        <v>6731</v>
      </c>
      <c r="CK348" s="75">
        <v>73383</v>
      </c>
      <c r="CL348" s="73">
        <v>1125575.18</v>
      </c>
      <c r="CM348" s="73">
        <v>1063523.5</v>
      </c>
      <c r="CN348" s="73">
        <v>1202278.7599999998</v>
      </c>
      <c r="CO348" s="73">
        <v>1326975.1699999997</v>
      </c>
      <c r="CP348" s="73">
        <v>1512661.3799999997</v>
      </c>
      <c r="CQ348" s="73">
        <v>1173550.4099999997</v>
      </c>
      <c r="CR348" s="73">
        <v>1091252.4799999997</v>
      </c>
      <c r="CS348" s="73">
        <v>1372290.4000000001</v>
      </c>
      <c r="CT348" s="73">
        <v>995231.73999999976</v>
      </c>
      <c r="CU348" s="73">
        <v>890762.69000000006</v>
      </c>
      <c r="CV348" s="73">
        <v>941633.19000000029</v>
      </c>
      <c r="CW348" s="73">
        <v>997238.64</v>
      </c>
      <c r="CX348" s="73">
        <v>953830.66999999993</v>
      </c>
      <c r="CY348" s="77"/>
      <c r="CZ348" s="4">
        <v>565</v>
      </c>
      <c r="DA348" s="76" t="str">
        <f t="shared" si="16"/>
        <v>L565</v>
      </c>
      <c r="DB348" s="71">
        <v>6.0141780227995225</v>
      </c>
      <c r="DC348" s="71">
        <v>5.024754515564096</v>
      </c>
      <c r="DD348" s="71">
        <v>1.6425573853212059</v>
      </c>
      <c r="DE348" s="71">
        <v>0.93564711482880225</v>
      </c>
      <c r="DF348" s="71">
        <v>1.1515517350592628</v>
      </c>
      <c r="DG348" s="71">
        <v>1.0582002059656881</v>
      </c>
      <c r="DH348" s="71">
        <v>0.73896520661845744</v>
      </c>
      <c r="DI348" s="71">
        <v>0.63570890316559636</v>
      </c>
      <c r="DJ348" s="71">
        <v>0.65454308999797928</v>
      </c>
      <c r="DK348" s="71">
        <v>0.20814803197107204</v>
      </c>
      <c r="DL348" s="71">
        <v>0.3978052621177775</v>
      </c>
      <c r="DM348" s="71">
        <v>0.56090281571074596</v>
      </c>
      <c r="DN348" s="71">
        <v>0.63008538766697075</v>
      </c>
      <c r="DO348" s="71">
        <v>0.55432372174034306</v>
      </c>
      <c r="DQ348" s="71"/>
      <c r="DR348" s="71"/>
      <c r="DS348" s="71"/>
      <c r="DT348" s="71"/>
      <c r="DU348" s="71"/>
      <c r="DV348" s="71"/>
      <c r="DW348" s="71"/>
      <c r="DX348" s="71"/>
      <c r="DY348" s="71"/>
      <c r="DZ348" s="71"/>
      <c r="EA348" s="71"/>
      <c r="EB348" s="71"/>
      <c r="EC348" s="71"/>
      <c r="ED348" s="71"/>
    </row>
    <row r="349" spans="1:134">
      <c r="A349" s="4">
        <v>347</v>
      </c>
      <c r="B349" s="46" t="s">
        <v>3148</v>
      </c>
      <c r="C349" s="65" t="str">
        <f t="shared" si="15"/>
        <v>L347</v>
      </c>
      <c r="D349" s="69">
        <v>714835.07000000007</v>
      </c>
      <c r="E349" s="68">
        <v>9563891.2000000011</v>
      </c>
      <c r="F349" s="69">
        <v>23488.009999999893</v>
      </c>
      <c r="G349" s="69">
        <v>371905.41000000015</v>
      </c>
      <c r="H349" s="70">
        <v>88.157918408363429</v>
      </c>
      <c r="I349" s="70">
        <v>4.0459745967470706</v>
      </c>
      <c r="J349" s="69">
        <v>1340759.28</v>
      </c>
      <c r="K349" s="69">
        <v>1365297.4799999997</v>
      </c>
      <c r="L349" s="69">
        <v>1288534.3899999999</v>
      </c>
      <c r="M349" s="69">
        <v>1337238.5400000003</v>
      </c>
      <c r="N349" s="69">
        <v>1991682.9</v>
      </c>
      <c r="O349" s="69">
        <v>2063705.8599999999</v>
      </c>
      <c r="P349" s="69">
        <v>1243498.3900000001</v>
      </c>
      <c r="Q349" s="69">
        <v>1277775.0900000001</v>
      </c>
      <c r="R349" s="69">
        <v>2197442.12</v>
      </c>
      <c r="S349" s="69">
        <v>1277143.6900000002</v>
      </c>
      <c r="T349" s="69">
        <v>1426457.23</v>
      </c>
      <c r="U349" s="69">
        <v>1426739.6099999999</v>
      </c>
      <c r="V349" s="69">
        <v>714835.07000000007</v>
      </c>
      <c r="W349" s="70">
        <v>92.629209372291115</v>
      </c>
      <c r="X349" s="70">
        <v>82.496973976949505</v>
      </c>
      <c r="Y349" s="70">
        <v>87.099161968493576</v>
      </c>
      <c r="Z349" s="71">
        <v>74.864962981767576</v>
      </c>
      <c r="AA349" s="71">
        <v>77.108675540675463</v>
      </c>
      <c r="AB349" s="71">
        <v>105.91233622486106</v>
      </c>
      <c r="AC349" s="71">
        <v>81.168945477915827</v>
      </c>
      <c r="AD349" s="71">
        <v>84.008518890235322</v>
      </c>
      <c r="AE349" s="71">
        <v>94.675301454498381</v>
      </c>
      <c r="AF349" s="71">
        <v>89.668215914876626</v>
      </c>
      <c r="AG349" s="71">
        <v>86.858102028985968</v>
      </c>
      <c r="AH349" s="71">
        <v>88.153355250279859</v>
      </c>
      <c r="AI349" s="71">
        <v>90.541914524291641</v>
      </c>
      <c r="AJ349" s="71">
        <v>-21.020847388987296</v>
      </c>
      <c r="AK349" s="71">
        <v>-19.746135626459647</v>
      </c>
      <c r="AL349" s="71">
        <v>-21.573557873149429</v>
      </c>
      <c r="AM349" s="71">
        <v>-28.991438585407458</v>
      </c>
      <c r="AN349" s="71">
        <v>-42.916283289340072</v>
      </c>
      <c r="AO349" s="71">
        <v>-17.522808153968494</v>
      </c>
      <c r="AP349" s="71">
        <v>-21.712881435198451</v>
      </c>
      <c r="AQ349" s="71">
        <v>3.0208996618554362</v>
      </c>
      <c r="AR349" s="71">
        <v>63.081534476838016</v>
      </c>
      <c r="AS349" s="71">
        <v>-23.034593992113926</v>
      </c>
      <c r="AT349" s="71">
        <v>6.6096512765870363</v>
      </c>
      <c r="AU349" s="71">
        <v>7.5074488303767284</v>
      </c>
      <c r="AV349" s="72">
        <v>3.3974267569749861</v>
      </c>
      <c r="AW349" s="73">
        <v>-356852.35000000009</v>
      </c>
      <c r="AX349" s="73">
        <v>-335925.87000000011</v>
      </c>
      <c r="AY349" s="73">
        <v>-354450.24</v>
      </c>
      <c r="AZ349" s="73">
        <v>-545968.93999999971</v>
      </c>
      <c r="BA349" s="73">
        <v>-1497366.2100000018</v>
      </c>
      <c r="BB349" s="73">
        <v>-425129.69000000041</v>
      </c>
      <c r="BC349" s="73">
        <v>-344883.47</v>
      </c>
      <c r="BD349" s="73">
        <v>37468.420000000158</v>
      </c>
      <c r="BE349" s="73">
        <v>849992.12999999989</v>
      </c>
      <c r="BF349" s="73">
        <v>-382229.98999999976</v>
      </c>
      <c r="BG349" s="73">
        <v>88438.379999999888</v>
      </c>
      <c r="BH349" s="73">
        <v>99631.929999999702</v>
      </c>
      <c r="BI349" s="73">
        <v>23488.009999999893</v>
      </c>
      <c r="BJ349" s="71">
        <v>12.288580873316507</v>
      </c>
      <c r="BK349" s="71">
        <v>10.928493734624356</v>
      </c>
      <c r="BL349" s="71">
        <v>11.686426678852833</v>
      </c>
      <c r="BM349" s="71">
        <v>13.068489974226409</v>
      </c>
      <c r="BN349" s="71">
        <v>3.112357216947796</v>
      </c>
      <c r="BO349" s="71">
        <v>7.7227158654246999</v>
      </c>
      <c r="BP349" s="71">
        <v>23.309533085600425</v>
      </c>
      <c r="BQ349" s="71">
        <v>18.718300169862324</v>
      </c>
      <c r="BR349" s="72">
        <v>12.880007331001725</v>
      </c>
      <c r="BS349" s="72">
        <v>15.457969194955854</v>
      </c>
      <c r="BT349" s="71">
        <v>16.091453884580122</v>
      </c>
      <c r="BU349" s="71">
        <v>15.381507515303092</v>
      </c>
      <c r="BV349" s="71">
        <v>13.999232046511199</v>
      </c>
      <c r="BW349" s="71">
        <v>14.823661217647398</v>
      </c>
      <c r="BX349" s="75">
        <v>16032</v>
      </c>
      <c r="BY349" s="75">
        <v>15855</v>
      </c>
      <c r="BZ349" s="75">
        <v>14901</v>
      </c>
      <c r="CA349" s="75">
        <v>15301</v>
      </c>
      <c r="CB349" s="75">
        <v>22092</v>
      </c>
      <c r="CC349" s="75">
        <v>25440</v>
      </c>
      <c r="CD349" s="75">
        <v>14849</v>
      </c>
      <c r="CE349" s="75">
        <v>15645</v>
      </c>
      <c r="CF349" s="75">
        <v>26604</v>
      </c>
      <c r="CG349" s="75">
        <v>17050</v>
      </c>
      <c r="CH349" s="75">
        <v>18382</v>
      </c>
      <c r="CI349" s="75">
        <v>18878</v>
      </c>
      <c r="CJ349" s="75">
        <v>9914</v>
      </c>
      <c r="CK349" s="75">
        <v>121322</v>
      </c>
      <c r="CL349" s="73">
        <v>2313048.5800000005</v>
      </c>
      <c r="CM349" s="73">
        <v>2280845.5499999998</v>
      </c>
      <c r="CN349" s="73">
        <v>2426481.419999999</v>
      </c>
      <c r="CO349" s="73">
        <v>2783909.6199999992</v>
      </c>
      <c r="CP349" s="73">
        <v>2490467.8499999996</v>
      </c>
      <c r="CQ349" s="73">
        <v>2019598.5000000005</v>
      </c>
      <c r="CR349" s="73">
        <v>2437105.1</v>
      </c>
      <c r="CS349" s="73">
        <v>2673992.0899999994</v>
      </c>
      <c r="CT349" s="73">
        <v>2164068.1499999994</v>
      </c>
      <c r="CU349" s="73">
        <v>1753077.6400000001</v>
      </c>
      <c r="CV349" s="73">
        <v>2005630.0400000003</v>
      </c>
      <c r="CW349" s="73">
        <v>1595440.0000000002</v>
      </c>
      <c r="CX349" s="73">
        <v>1792602.61</v>
      </c>
      <c r="CY349" s="77"/>
      <c r="CZ349" s="4">
        <v>347</v>
      </c>
      <c r="DA349" s="76" t="str">
        <f t="shared" si="16"/>
        <v>L347</v>
      </c>
      <c r="DB349" s="71">
        <v>4.5852349539112369</v>
      </c>
      <c r="DC349" s="71">
        <v>6.180020205243431</v>
      </c>
      <c r="DD349" s="71">
        <v>1.2184162803660339</v>
      </c>
      <c r="DE349" s="71">
        <v>0.57622417165941164</v>
      </c>
      <c r="DF349" s="71">
        <v>1.0128417261259806</v>
      </c>
      <c r="DG349" s="71">
        <v>0.72838186849241282</v>
      </c>
      <c r="DH349" s="71">
        <v>0.57641108083921733</v>
      </c>
      <c r="DI349" s="71">
        <v>0.5098511925783703</v>
      </c>
      <c r="DJ349" s="71">
        <v>0.49116771968542072</v>
      </c>
      <c r="DK349" s="71">
        <v>0.46170015096291073</v>
      </c>
      <c r="DL349" s="71">
        <v>0.49089232178198056</v>
      </c>
      <c r="DM349" s="71">
        <v>0.2550409021674519</v>
      </c>
      <c r="DN349" s="71">
        <v>0.21760761941527174</v>
      </c>
      <c r="DO349" s="71">
        <v>0.44399054380664532</v>
      </c>
      <c r="DQ349" s="71"/>
      <c r="DR349" s="71"/>
      <c r="DS349" s="71"/>
      <c r="DT349" s="71"/>
      <c r="DU349" s="71"/>
      <c r="DV349" s="71"/>
      <c r="DW349" s="71"/>
      <c r="DX349" s="71"/>
      <c r="DY349" s="71"/>
      <c r="DZ349" s="71"/>
      <c r="EA349" s="71"/>
      <c r="EB349" s="71"/>
      <c r="EC349" s="71"/>
      <c r="ED349" s="71"/>
    </row>
    <row r="350" spans="1:134">
      <c r="A350" s="4">
        <v>350</v>
      </c>
      <c r="B350" s="46" t="s">
        <v>3156</v>
      </c>
      <c r="C350" s="65" t="str">
        <f t="shared" si="15"/>
        <v>L350</v>
      </c>
      <c r="D350" s="69">
        <v>421669.70999999996</v>
      </c>
      <c r="E350" s="68">
        <v>5711490.9000000004</v>
      </c>
      <c r="F350" s="69">
        <v>-71727.87</v>
      </c>
      <c r="G350" s="69">
        <v>2361.679999999702</v>
      </c>
      <c r="H350" s="70">
        <v>81.98378591328968</v>
      </c>
      <c r="I350" s="70">
        <v>4.1366728777592066E-2</v>
      </c>
      <c r="J350" s="69">
        <v>897647.20999999973</v>
      </c>
      <c r="K350" s="69">
        <v>870266.98</v>
      </c>
      <c r="L350" s="69">
        <v>832809.14000000025</v>
      </c>
      <c r="M350" s="69">
        <v>998816.63000000012</v>
      </c>
      <c r="N350" s="69">
        <v>1196939.82</v>
      </c>
      <c r="O350" s="69">
        <v>1185897.58</v>
      </c>
      <c r="P350" s="69">
        <v>726223.67000000016</v>
      </c>
      <c r="Q350" s="69">
        <v>731310.29</v>
      </c>
      <c r="R350" s="69">
        <v>1435199.0900000003</v>
      </c>
      <c r="S350" s="69">
        <v>776554.34999999986</v>
      </c>
      <c r="T350" s="69">
        <v>818557.96999999974</v>
      </c>
      <c r="U350" s="69">
        <v>801975.81999999983</v>
      </c>
      <c r="V350" s="69">
        <v>421669.70999999996</v>
      </c>
      <c r="W350" s="70">
        <v>103.74740177916368</v>
      </c>
      <c r="X350" s="70">
        <v>93.942115400163601</v>
      </c>
      <c r="Y350" s="70">
        <v>94.332544572550006</v>
      </c>
      <c r="Z350" s="71">
        <v>91.692272234560562</v>
      </c>
      <c r="AA350" s="71">
        <v>74.070951060646792</v>
      </c>
      <c r="AB350" s="71">
        <v>85.622978507224659</v>
      </c>
      <c r="AC350" s="71">
        <v>86.886097584450937</v>
      </c>
      <c r="AD350" s="71">
        <v>68.348283882480303</v>
      </c>
      <c r="AE350" s="71">
        <v>86.559916529650238</v>
      </c>
      <c r="AF350" s="71">
        <v>88.840519885746687</v>
      </c>
      <c r="AG350" s="71">
        <v>81.610233765245965</v>
      </c>
      <c r="AH350" s="71">
        <v>83.961552540219841</v>
      </c>
      <c r="AI350" s="71">
        <v>73.914856130804708</v>
      </c>
      <c r="AJ350" s="71">
        <v>-3.2141498473886587</v>
      </c>
      <c r="AK350" s="71">
        <v>-13.980488120885305</v>
      </c>
      <c r="AL350" s="71">
        <v>-9.0721631227490658</v>
      </c>
      <c r="AM350" s="71">
        <v>-8.8899539501481115</v>
      </c>
      <c r="AN350" s="71">
        <v>-35.016118631634718</v>
      </c>
      <c r="AO350" s="71">
        <v>-21.182887563687046</v>
      </c>
      <c r="AP350" s="71">
        <v>-10.103188446356048</v>
      </c>
      <c r="AQ350" s="71">
        <v>-13.87844367147717</v>
      </c>
      <c r="AR350" s="71">
        <v>71.070750768877232</v>
      </c>
      <c r="AS350" s="71">
        <v>-35.175130930392562</v>
      </c>
      <c r="AT350" s="71">
        <v>5.8925160612434357</v>
      </c>
      <c r="AU350" s="71">
        <v>7.0951586801493383</v>
      </c>
      <c r="AV350" s="72">
        <v>-14.537539888217532</v>
      </c>
      <c r="AW350" s="73">
        <v>-29809.860000000219</v>
      </c>
      <c r="AX350" s="73">
        <v>-141441.82999999973</v>
      </c>
      <c r="AY350" s="73">
        <v>-83092.049999999697</v>
      </c>
      <c r="AZ350" s="73">
        <v>-97458.339999999618</v>
      </c>
      <c r="BA350" s="73">
        <v>-644934.82999999984</v>
      </c>
      <c r="BB350" s="73">
        <v>-297141.12999999966</v>
      </c>
      <c r="BC350" s="73">
        <v>-81617.739999999758</v>
      </c>
      <c r="BD350" s="73">
        <v>-117850.26999999967</v>
      </c>
      <c r="BE350" s="73">
        <v>596248.49000000011</v>
      </c>
      <c r="BF350" s="73">
        <v>-421372.25</v>
      </c>
      <c r="BG350" s="73">
        <v>45549.639999999781</v>
      </c>
      <c r="BH350" s="73">
        <v>53131.679999999702</v>
      </c>
      <c r="BI350" s="73">
        <v>-71727.87</v>
      </c>
      <c r="BJ350" s="71">
        <v>17.861233575979682</v>
      </c>
      <c r="BK350" s="71">
        <v>13.742143047077903</v>
      </c>
      <c r="BL350" s="71">
        <v>12.759972581057969</v>
      </c>
      <c r="BM350" s="71">
        <v>14.482274135539878</v>
      </c>
      <c r="BN350" s="71">
        <v>4.1277042155267507</v>
      </c>
      <c r="BO350" s="71">
        <v>9.9610381507897863</v>
      </c>
      <c r="BP350" s="71">
        <v>23.334908379471813</v>
      </c>
      <c r="BQ350" s="71">
        <v>19.276725598659048</v>
      </c>
      <c r="BR350" s="72">
        <v>10.996506527144653</v>
      </c>
      <c r="BS350" s="72">
        <v>15.664779006145839</v>
      </c>
      <c r="BT350" s="71">
        <v>16.274417791005</v>
      </c>
      <c r="BU350" s="71">
        <v>15.841293487606734</v>
      </c>
      <c r="BV350" s="71">
        <v>14.418154222549632</v>
      </c>
      <c r="BW350" s="71">
        <v>14.414883138416769</v>
      </c>
      <c r="BX350" s="75">
        <v>12403</v>
      </c>
      <c r="BY350" s="75">
        <v>12641</v>
      </c>
      <c r="BZ350" s="75">
        <v>12263</v>
      </c>
      <c r="CA350" s="75">
        <v>13308</v>
      </c>
      <c r="CB350" s="75">
        <v>14864</v>
      </c>
      <c r="CC350" s="75">
        <v>15934</v>
      </c>
      <c r="CD350" s="75">
        <v>10444</v>
      </c>
      <c r="CE350" s="75">
        <v>10682</v>
      </c>
      <c r="CF350" s="75">
        <v>17559</v>
      </c>
      <c r="CG350" s="75">
        <v>11496</v>
      </c>
      <c r="CH350" s="75">
        <v>12157</v>
      </c>
      <c r="CI350" s="75">
        <v>11908</v>
      </c>
      <c r="CJ350" s="75">
        <v>6638</v>
      </c>
      <c r="CK350" s="75">
        <v>80884</v>
      </c>
      <c r="CL350" s="73">
        <v>1613436.5900000005</v>
      </c>
      <c r="CM350" s="73">
        <v>1598929.5200000005</v>
      </c>
      <c r="CN350" s="73">
        <v>1611321.85</v>
      </c>
      <c r="CO350" s="73">
        <v>1743672.2099999993</v>
      </c>
      <c r="CP350" s="73">
        <v>1858559.1400000008</v>
      </c>
      <c r="CQ350" s="73">
        <v>1466979.2600000002</v>
      </c>
      <c r="CR350" s="73">
        <v>1458601.8999999997</v>
      </c>
      <c r="CS350" s="73">
        <v>1780751.1599999995</v>
      </c>
      <c r="CT350" s="73">
        <v>1563524.0199999993</v>
      </c>
      <c r="CU350" s="73">
        <v>1346632.5999999999</v>
      </c>
      <c r="CV350" s="73">
        <v>1323850.0600000003</v>
      </c>
      <c r="CW350" s="73">
        <v>1252508.3399999999</v>
      </c>
      <c r="CX350" s="73">
        <v>1281849.1599999995</v>
      </c>
      <c r="CY350" s="77"/>
      <c r="CZ350" s="4">
        <v>350</v>
      </c>
      <c r="DA350" s="76" t="str">
        <f t="shared" si="16"/>
        <v>L350</v>
      </c>
      <c r="DB350" s="71">
        <v>3.966247356927382</v>
      </c>
      <c r="DC350" s="71">
        <v>3.980030282125989</v>
      </c>
      <c r="DD350" s="71">
        <v>1.7018863363597918</v>
      </c>
      <c r="DE350" s="71">
        <v>1.2941483053612151</v>
      </c>
      <c r="DF350" s="71">
        <v>1.5892859110548889</v>
      </c>
      <c r="DG350" s="71">
        <v>0.90486497926827592</v>
      </c>
      <c r="DH350" s="71">
        <v>1.3283837309157573</v>
      </c>
      <c r="DI350" s="71">
        <v>0.96455246464777111</v>
      </c>
      <c r="DJ350" s="71">
        <v>0.60196310914168816</v>
      </c>
      <c r="DK350" s="71">
        <v>0.5762970797101129</v>
      </c>
      <c r="DL350" s="71">
        <v>0.35522068997255851</v>
      </c>
      <c r="DM350" s="71">
        <v>0.49925990089262784</v>
      </c>
      <c r="DN350" s="71">
        <v>0.40183756230426915</v>
      </c>
      <c r="DO350" s="71">
        <v>0.6677889949006327</v>
      </c>
      <c r="DQ350" s="71"/>
      <c r="DR350" s="71"/>
      <c r="DS350" s="71"/>
      <c r="DT350" s="71"/>
      <c r="DU350" s="71"/>
      <c r="DV350" s="71"/>
      <c r="DW350" s="71"/>
      <c r="DX350" s="71"/>
      <c r="DY350" s="71"/>
      <c r="DZ350" s="71"/>
      <c r="EA350" s="71"/>
      <c r="EB350" s="71"/>
      <c r="EC350" s="71"/>
      <c r="ED350" s="71"/>
    </row>
    <row r="351" spans="1:134">
      <c r="A351" s="4">
        <v>345</v>
      </c>
      <c r="B351" s="46" t="s">
        <v>3163</v>
      </c>
      <c r="C351" s="65" t="str">
        <f t="shared" si="15"/>
        <v>L345</v>
      </c>
      <c r="D351" s="69">
        <v>785024.9</v>
      </c>
      <c r="E351" s="68">
        <v>9533026.1899999958</v>
      </c>
      <c r="F351" s="69">
        <v>157540.28000000003</v>
      </c>
      <c r="G351" s="69">
        <v>1048381.709999999</v>
      </c>
      <c r="H351" s="70">
        <v>91.219298861813158</v>
      </c>
      <c r="I351" s="70">
        <v>12.356224382426916</v>
      </c>
      <c r="J351" s="69">
        <v>1239497.8200000003</v>
      </c>
      <c r="K351" s="69">
        <v>1225177.0799999998</v>
      </c>
      <c r="L351" s="69">
        <v>1218056.2499999998</v>
      </c>
      <c r="M351" s="69">
        <v>1445687.6300000004</v>
      </c>
      <c r="N351" s="69">
        <v>1855671.5</v>
      </c>
      <c r="O351" s="69">
        <v>2110037.44</v>
      </c>
      <c r="P351" s="69">
        <v>1300435.3199999998</v>
      </c>
      <c r="Q351" s="69">
        <v>1123361.2000000002</v>
      </c>
      <c r="R351" s="69">
        <v>2627811.9900000002</v>
      </c>
      <c r="S351" s="69">
        <v>1146820.97</v>
      </c>
      <c r="T351" s="69">
        <v>1336001.08</v>
      </c>
      <c r="U351" s="69">
        <v>1213570.73</v>
      </c>
      <c r="V351" s="69">
        <v>785024.9</v>
      </c>
      <c r="W351" s="70">
        <v>106.36437337420335</v>
      </c>
      <c r="X351" s="70">
        <v>113.63245731055613</v>
      </c>
      <c r="Y351" s="70">
        <v>105.92092083152464</v>
      </c>
      <c r="Z351" s="71">
        <v>98.109258126004818</v>
      </c>
      <c r="AA351" s="71">
        <v>98.602181583154064</v>
      </c>
      <c r="AB351" s="71">
        <v>96.730286393432124</v>
      </c>
      <c r="AC351" s="71">
        <v>82.960958484364099</v>
      </c>
      <c r="AD351" s="71">
        <v>77.879231601877052</v>
      </c>
      <c r="AE351" s="71">
        <v>100.869794875314</v>
      </c>
      <c r="AF351" s="71">
        <v>81.474875763245706</v>
      </c>
      <c r="AG351" s="71">
        <v>98.951236174759799</v>
      </c>
      <c r="AH351" s="71">
        <v>92.748872417708611</v>
      </c>
      <c r="AI351" s="71">
        <v>102.03563420012323</v>
      </c>
      <c r="AJ351" s="71">
        <v>2.6580131979593746</v>
      </c>
      <c r="AK351" s="71">
        <v>18.524526619547178</v>
      </c>
      <c r="AL351" s="71">
        <v>11.543713762158037</v>
      </c>
      <c r="AM351" s="71">
        <v>4.7469246059355319</v>
      </c>
      <c r="AN351" s="71">
        <v>-2.5457088231965574</v>
      </c>
      <c r="AO351" s="71">
        <v>5.8573829054627824</v>
      </c>
      <c r="AP351" s="71">
        <v>-15.522615467278566</v>
      </c>
      <c r="AQ351" s="71">
        <v>-2.5646952567429326</v>
      </c>
      <c r="AR351" s="71">
        <v>113.47964423850291</v>
      </c>
      <c r="AS351" s="71">
        <v>-38.054174490551077</v>
      </c>
      <c r="AT351" s="71">
        <v>26.671250152164184</v>
      </c>
      <c r="AU351" s="71">
        <v>18.066590190048547</v>
      </c>
      <c r="AV351" s="72">
        <v>25.10663607978152</v>
      </c>
      <c r="AW351" s="73">
        <v>32092.980000000214</v>
      </c>
      <c r="AX351" s="73">
        <v>191486.31999999983</v>
      </c>
      <c r="AY351" s="73">
        <v>126057.23999999976</v>
      </c>
      <c r="AZ351" s="73">
        <v>65515.720000000438</v>
      </c>
      <c r="BA351" s="73">
        <v>-48474.000000000233</v>
      </c>
      <c r="BB351" s="73">
        <v>136983.93000000017</v>
      </c>
      <c r="BC351" s="73">
        <v>-238953.39000000036</v>
      </c>
      <c r="BD351" s="73">
        <v>-29569.149999999674</v>
      </c>
      <c r="BE351" s="73">
        <v>1396869.3400000005</v>
      </c>
      <c r="BF351" s="73">
        <v>-704507.9299999997</v>
      </c>
      <c r="BG351" s="73">
        <v>281301.55000000005</v>
      </c>
      <c r="BH351" s="73">
        <v>185701.00999999954</v>
      </c>
      <c r="BI351" s="73">
        <v>157540.28000000003</v>
      </c>
      <c r="BJ351" s="71">
        <v>16.653319533650681</v>
      </c>
      <c r="BK351" s="71">
        <v>13.212910253267886</v>
      </c>
      <c r="BL351" s="71">
        <v>10.926596445458509</v>
      </c>
      <c r="BM351" s="71">
        <v>14.34364277859931</v>
      </c>
      <c r="BN351" s="71">
        <v>4.4292161611619223</v>
      </c>
      <c r="BO351" s="71">
        <v>11.04224377529189</v>
      </c>
      <c r="BP351" s="71">
        <v>22.111112722939634</v>
      </c>
      <c r="BQ351" s="71">
        <v>23.428305103084309</v>
      </c>
      <c r="BR351" s="72">
        <v>11.562053051229841</v>
      </c>
      <c r="BS351" s="72">
        <v>15.491863587904767</v>
      </c>
      <c r="BT351" s="71">
        <v>16.659742224898245</v>
      </c>
      <c r="BU351" s="71">
        <v>16.34496368742969</v>
      </c>
      <c r="BV351" s="71">
        <v>16.162700033891312</v>
      </c>
      <c r="BW351" s="71">
        <v>15.023535301486472</v>
      </c>
      <c r="BX351" s="75">
        <v>19724</v>
      </c>
      <c r="BY351" s="75">
        <v>19581</v>
      </c>
      <c r="BZ351" s="75">
        <v>19662</v>
      </c>
      <c r="CA351" s="75">
        <v>22151</v>
      </c>
      <c r="CB351" s="75">
        <v>24612</v>
      </c>
      <c r="CC351" s="75">
        <v>27049</v>
      </c>
      <c r="CD351" s="75">
        <v>20566</v>
      </c>
      <c r="CE351" s="75">
        <v>19633</v>
      </c>
      <c r="CF351" s="75">
        <v>30601</v>
      </c>
      <c r="CG351" s="75">
        <v>19685</v>
      </c>
      <c r="CH351" s="75">
        <v>21259</v>
      </c>
      <c r="CI351" s="75">
        <v>20752</v>
      </c>
      <c r="CJ351" s="75">
        <v>12452</v>
      </c>
      <c r="CK351" s="75">
        <v>144948</v>
      </c>
      <c r="CL351" s="73">
        <v>2412168.44</v>
      </c>
      <c r="CM351" s="73">
        <v>2390365.209999999</v>
      </c>
      <c r="CN351" s="73">
        <v>2120403.1799999997</v>
      </c>
      <c r="CO351" s="73">
        <v>2551103.42</v>
      </c>
      <c r="CP351" s="73">
        <v>2620482.0400000005</v>
      </c>
      <c r="CQ351" s="73">
        <v>2153849.96</v>
      </c>
      <c r="CR351" s="73">
        <v>2024858.3600000003</v>
      </c>
      <c r="CS351" s="73">
        <v>2458376.9999999995</v>
      </c>
      <c r="CT351" s="73">
        <v>2384453.35</v>
      </c>
      <c r="CU351" s="73">
        <v>2345162.7700000009</v>
      </c>
      <c r="CV351" s="73">
        <v>2447877.2399999998</v>
      </c>
      <c r="CW351" s="73">
        <v>2217070.3199999998</v>
      </c>
      <c r="CX351" s="73">
        <v>2206610.4900000002</v>
      </c>
      <c r="CY351" s="77"/>
      <c r="CZ351" s="4">
        <v>345</v>
      </c>
      <c r="DA351" s="76" t="str">
        <f t="shared" si="16"/>
        <v>L345</v>
      </c>
      <c r="DB351" s="71">
        <v>6.1760146620675336</v>
      </c>
      <c r="DC351" s="71">
        <v>7.2841410469412562</v>
      </c>
      <c r="DD351" s="71">
        <v>2.2213091063038606</v>
      </c>
      <c r="DE351" s="71">
        <v>2.5146532959369727</v>
      </c>
      <c r="DF351" s="71">
        <v>2.2241688488069</v>
      </c>
      <c r="DG351" s="71">
        <v>0.97640416242079109</v>
      </c>
      <c r="DH351" s="71">
        <v>0.84672555375364666</v>
      </c>
      <c r="DI351" s="71">
        <v>0.49833286716227848</v>
      </c>
      <c r="DJ351" s="71">
        <v>0.74864470503598401</v>
      </c>
      <c r="DK351" s="71">
        <v>0.46404250112879109</v>
      </c>
      <c r="DL351" s="71">
        <v>0.36372880646816896</v>
      </c>
      <c r="DM351" s="71">
        <v>0.20531263429825219</v>
      </c>
      <c r="DN351" s="71">
        <v>0.3926256650240651</v>
      </c>
      <c r="DO351" s="71">
        <v>0.54523933766067501</v>
      </c>
      <c r="DQ351" s="71"/>
      <c r="DR351" s="71"/>
      <c r="DS351" s="71"/>
      <c r="DT351" s="71"/>
      <c r="DU351" s="71"/>
      <c r="DV351" s="71"/>
      <c r="DW351" s="71"/>
      <c r="DX351" s="71"/>
      <c r="DY351" s="71"/>
      <c r="DZ351" s="71"/>
      <c r="EA351" s="71"/>
      <c r="EB351" s="71"/>
      <c r="EC351" s="71"/>
      <c r="ED351" s="71"/>
    </row>
    <row r="352" spans="1:134">
      <c r="A352" s="4">
        <v>327</v>
      </c>
      <c r="B352" s="46" t="s">
        <v>3171</v>
      </c>
      <c r="C352" s="65" t="str">
        <f t="shared" si="15"/>
        <v>L327</v>
      </c>
      <c r="D352" s="69">
        <v>578902.61</v>
      </c>
      <c r="E352" s="68">
        <v>5697603.7799999993</v>
      </c>
      <c r="F352" s="69">
        <v>132162.95999999985</v>
      </c>
      <c r="G352" s="69">
        <v>889447.01999999955</v>
      </c>
      <c r="H352" s="70">
        <v>97.722986964918874</v>
      </c>
      <c r="I352" s="70">
        <v>18.498710928052176</v>
      </c>
      <c r="J352" s="69">
        <v>874382.99000000011</v>
      </c>
      <c r="K352" s="69">
        <v>757392.52</v>
      </c>
      <c r="L352" s="69">
        <v>711055.96</v>
      </c>
      <c r="M352" s="69">
        <v>922144.83000000031</v>
      </c>
      <c r="N352" s="69">
        <v>1045930.6899999998</v>
      </c>
      <c r="O352" s="69">
        <v>1223593.92</v>
      </c>
      <c r="P352" s="69">
        <v>822966.16</v>
      </c>
      <c r="Q352" s="69">
        <v>753517.79999999993</v>
      </c>
      <c r="R352" s="69">
        <v>1242169.5799999998</v>
      </c>
      <c r="S352" s="69">
        <v>686551.88</v>
      </c>
      <c r="T352" s="69">
        <v>759283.91000000015</v>
      </c>
      <c r="U352" s="69">
        <v>854211.83999999985</v>
      </c>
      <c r="V352" s="69">
        <v>578902.61</v>
      </c>
      <c r="W352" s="70">
        <v>108.99050064740796</v>
      </c>
      <c r="X352" s="70">
        <v>95.244545419973576</v>
      </c>
      <c r="Y352" s="70">
        <v>91.822162330818657</v>
      </c>
      <c r="Z352" s="71">
        <v>94.286146893877827</v>
      </c>
      <c r="AA352" s="71">
        <v>100.52617560600807</v>
      </c>
      <c r="AB352" s="71">
        <v>99.79317093783358</v>
      </c>
      <c r="AC352" s="71">
        <v>101.14542961796357</v>
      </c>
      <c r="AD352" s="71">
        <v>110.39820058026206</v>
      </c>
      <c r="AE352" s="71">
        <v>110.93423158479654</v>
      </c>
      <c r="AF352" s="71">
        <v>85.027511089536162</v>
      </c>
      <c r="AG352" s="71">
        <v>80.7781940579561</v>
      </c>
      <c r="AH352" s="71">
        <v>93.396891599254417</v>
      </c>
      <c r="AI352" s="71">
        <v>104.79343805818684</v>
      </c>
      <c r="AJ352" s="71">
        <v>11.306690995068958</v>
      </c>
      <c r="AK352" s="71">
        <v>-3.747492536417385</v>
      </c>
      <c r="AL352" s="71">
        <v>-6.322511505812578</v>
      </c>
      <c r="AM352" s="71">
        <v>-2.1505802726484169</v>
      </c>
      <c r="AN352" s="71">
        <v>-5.6204916868386352</v>
      </c>
      <c r="AO352" s="71">
        <v>-0.58098175907081995</v>
      </c>
      <c r="AP352" s="71">
        <v>3.476528062561246</v>
      </c>
      <c r="AQ352" s="71">
        <v>35.630414896148089</v>
      </c>
      <c r="AR352" s="71">
        <v>104.05854156140344</v>
      </c>
      <c r="AS352" s="71">
        <v>-26.724127828461729</v>
      </c>
      <c r="AT352" s="71">
        <v>2.6735998485272194</v>
      </c>
      <c r="AU352" s="71">
        <v>17.765821154165117</v>
      </c>
      <c r="AV352" s="72">
        <v>29.583888513141776</v>
      </c>
      <c r="AW352" s="73">
        <v>88821.059999999939</v>
      </c>
      <c r="AX352" s="73">
        <v>-29488.299999999814</v>
      </c>
      <c r="AY352" s="73">
        <v>-47990.820000000065</v>
      </c>
      <c r="AZ352" s="73">
        <v>-20267.329999999609</v>
      </c>
      <c r="BA352" s="73">
        <v>-62203.450000000419</v>
      </c>
      <c r="BB352" s="73">
        <v>7111.2799999997951</v>
      </c>
      <c r="BC352" s="73">
        <v>27649.410000000033</v>
      </c>
      <c r="BD352" s="73">
        <v>197950.81999999995</v>
      </c>
      <c r="BE352" s="73">
        <v>633437.61</v>
      </c>
      <c r="BF352" s="73">
        <v>-250389.38</v>
      </c>
      <c r="BG352" s="73">
        <v>19771.600000000326</v>
      </c>
      <c r="BH352" s="73">
        <v>128863.99999999977</v>
      </c>
      <c r="BI352" s="73">
        <v>132162.95999999985</v>
      </c>
      <c r="BJ352" s="71">
        <v>20.562388836013934</v>
      </c>
      <c r="BK352" s="71">
        <v>14.319177277303464</v>
      </c>
      <c r="BL352" s="71">
        <v>13.349142628657368</v>
      </c>
      <c r="BM352" s="71">
        <v>13.606350394971361</v>
      </c>
      <c r="BN352" s="71">
        <v>3.026513839974359</v>
      </c>
      <c r="BO352" s="71">
        <v>7.5265791596926217</v>
      </c>
      <c r="BP352" s="71">
        <v>25.074725498193622</v>
      </c>
      <c r="BQ352" s="71">
        <v>20.983469202902395</v>
      </c>
      <c r="BR352" s="72">
        <v>13.333869715704012</v>
      </c>
      <c r="BS352" s="72">
        <v>16.363750400371138</v>
      </c>
      <c r="BT352" s="71">
        <v>17.111181254800815</v>
      </c>
      <c r="BU352" s="71">
        <v>16.093857793069411</v>
      </c>
      <c r="BV352" s="71">
        <v>14.942341296996378</v>
      </c>
      <c r="BW352" s="71">
        <v>16.032664061769886</v>
      </c>
      <c r="BX352" s="75">
        <v>20738</v>
      </c>
      <c r="BY352" s="75">
        <v>16317</v>
      </c>
      <c r="BZ352" s="75">
        <v>15310</v>
      </c>
      <c r="CA352" s="75">
        <v>18331</v>
      </c>
      <c r="CB352" s="75">
        <v>20677</v>
      </c>
      <c r="CC352" s="75">
        <v>24455</v>
      </c>
      <c r="CD352" s="75">
        <v>15981</v>
      </c>
      <c r="CE352" s="75">
        <v>16041</v>
      </c>
      <c r="CF352" s="75">
        <v>22236</v>
      </c>
      <c r="CG352" s="75">
        <v>15829</v>
      </c>
      <c r="CH352" s="75">
        <v>16626</v>
      </c>
      <c r="CI352" s="75">
        <v>18801</v>
      </c>
      <c r="CJ352" s="75">
        <v>11933</v>
      </c>
      <c r="CK352" s="75">
        <v>117447</v>
      </c>
      <c r="CL352" s="73">
        <v>1200163.3400000001</v>
      </c>
      <c r="CM352" s="73">
        <v>1178636.0099999998</v>
      </c>
      <c r="CN352" s="73">
        <v>1479810.6500000001</v>
      </c>
      <c r="CO352" s="73">
        <v>1650961.0199999993</v>
      </c>
      <c r="CP352" s="73">
        <v>1595971.4500000004</v>
      </c>
      <c r="CQ352" s="73">
        <v>1220673.2199999997</v>
      </c>
      <c r="CR352" s="73">
        <v>1063841.3299999998</v>
      </c>
      <c r="CS352" s="73">
        <v>1477676.53</v>
      </c>
      <c r="CT352" s="73">
        <v>1211248.3099999991</v>
      </c>
      <c r="CU352" s="73">
        <v>1173613.99</v>
      </c>
      <c r="CV352" s="73">
        <v>1154877.73</v>
      </c>
      <c r="CW352" s="73">
        <v>1261929.6000000001</v>
      </c>
      <c r="CX352" s="73">
        <v>1284929.57</v>
      </c>
      <c r="CY352" s="77"/>
      <c r="CZ352" s="4">
        <v>327</v>
      </c>
      <c r="DA352" s="76" t="str">
        <f t="shared" si="16"/>
        <v>L327</v>
      </c>
      <c r="DB352" s="71">
        <v>2.1025974833968233</v>
      </c>
      <c r="DC352" s="71">
        <v>3.6182880023556927</v>
      </c>
      <c r="DD352" s="71">
        <v>1.2697190884085523</v>
      </c>
      <c r="DE352" s="71">
        <v>0.83356001935316204</v>
      </c>
      <c r="DF352" s="71">
        <v>1.226966824864355</v>
      </c>
      <c r="DG352" s="71">
        <v>0.57794144069002751</v>
      </c>
      <c r="DH352" s="71">
        <v>0.37828806101292067</v>
      </c>
      <c r="DI352" s="71">
        <v>0.49309384809710444</v>
      </c>
      <c r="DJ352" s="71">
        <v>0.17842116000114863</v>
      </c>
      <c r="DK352" s="71">
        <v>0.21050600352735438</v>
      </c>
      <c r="DL352" s="71">
        <v>4.9278994156991912E-2</v>
      </c>
      <c r="DM352" s="71">
        <v>0.43880538818297915</v>
      </c>
      <c r="DN352" s="71">
        <v>7.0653851752227645E-2</v>
      </c>
      <c r="DO352" s="71">
        <v>0.26387554578530065</v>
      </c>
      <c r="DQ352" s="71"/>
      <c r="DR352" s="71"/>
      <c r="DS352" s="71"/>
      <c r="DT352" s="71"/>
      <c r="DU352" s="71"/>
      <c r="DV352" s="71"/>
      <c r="DW352" s="71"/>
      <c r="DX352" s="71"/>
      <c r="DY352" s="71"/>
      <c r="DZ352" s="71"/>
      <c r="EA352" s="71"/>
      <c r="EB352" s="71"/>
      <c r="EC352" s="71"/>
      <c r="ED352" s="71"/>
    </row>
    <row r="353" spans="1:134">
      <c r="A353" s="4">
        <v>340</v>
      </c>
      <c r="B353" s="46" t="s">
        <v>3179</v>
      </c>
      <c r="C353" s="65" t="str">
        <f t="shared" si="15"/>
        <v>L340</v>
      </c>
      <c r="D353" s="69">
        <v>454740.45000000007</v>
      </c>
      <c r="E353" s="68">
        <v>5016697.9099999983</v>
      </c>
      <c r="F353" s="69">
        <v>95946.130000000121</v>
      </c>
      <c r="G353" s="69">
        <v>612396.83999999799</v>
      </c>
      <c r="H353" s="70">
        <v>92.733987762276442</v>
      </c>
      <c r="I353" s="70">
        <v>13.904518112336905</v>
      </c>
      <c r="J353" s="69">
        <v>744591.07000000007</v>
      </c>
      <c r="K353" s="69">
        <v>705337.23999999976</v>
      </c>
      <c r="L353" s="69">
        <v>703981.55000000016</v>
      </c>
      <c r="M353" s="69">
        <v>891504.42000000016</v>
      </c>
      <c r="N353" s="69">
        <v>883152.69</v>
      </c>
      <c r="O353" s="69">
        <v>962776.47000000009</v>
      </c>
      <c r="P353" s="69">
        <v>749082.63</v>
      </c>
      <c r="Q353" s="69">
        <v>660085.7300000001</v>
      </c>
      <c r="R353" s="69">
        <v>1018177.88</v>
      </c>
      <c r="S353" s="69">
        <v>656123.45999999973</v>
      </c>
      <c r="T353" s="69">
        <v>683589.21999999986</v>
      </c>
      <c r="U353" s="69">
        <v>794898.54</v>
      </c>
      <c r="V353" s="69">
        <v>454740.45000000007</v>
      </c>
      <c r="W353" s="70">
        <v>104.10324738847281</v>
      </c>
      <c r="X353" s="70">
        <v>97.262865479533417</v>
      </c>
      <c r="Y353" s="70">
        <v>98.293060526602176</v>
      </c>
      <c r="Z353" s="71">
        <v>109.32476690208226</v>
      </c>
      <c r="AA353" s="71">
        <v>87.271663107247321</v>
      </c>
      <c r="AB353" s="71">
        <v>84.805794138287951</v>
      </c>
      <c r="AC353" s="71">
        <v>87.087416312339144</v>
      </c>
      <c r="AD353" s="71">
        <v>89.935433913971607</v>
      </c>
      <c r="AE353" s="71">
        <v>94.952816447657071</v>
      </c>
      <c r="AF353" s="71">
        <v>98.883173852101407</v>
      </c>
      <c r="AG353" s="71">
        <v>82.365857422770517</v>
      </c>
      <c r="AH353" s="71">
        <v>101.60621688130075</v>
      </c>
      <c r="AI353" s="71">
        <v>97.258308866268422</v>
      </c>
      <c r="AJ353" s="71">
        <v>-1.4875492316783312</v>
      </c>
      <c r="AK353" s="71">
        <v>1.3101236764253787</v>
      </c>
      <c r="AL353" s="71">
        <v>-2.7379272602380933</v>
      </c>
      <c r="AM353" s="71">
        <v>20.456963487277037</v>
      </c>
      <c r="AN353" s="71">
        <v>-15.491986853362437</v>
      </c>
      <c r="AO353" s="71">
        <v>-7.1285383054078384</v>
      </c>
      <c r="AP353" s="71">
        <v>-10.301358500722191</v>
      </c>
      <c r="AQ353" s="71">
        <v>15.948707440823595</v>
      </c>
      <c r="AR353" s="71">
        <v>42.988178277691432</v>
      </c>
      <c r="AS353" s="71">
        <v>-5.0369297755475495</v>
      </c>
      <c r="AT353" s="71">
        <v>7.7630469514100575</v>
      </c>
      <c r="AU353" s="71">
        <v>31.657097507373287</v>
      </c>
      <c r="AV353" s="72">
        <v>26.741262236258411</v>
      </c>
      <c r="AW353" s="73">
        <v>-11243.409999999916</v>
      </c>
      <c r="AX353" s="73">
        <v>9121.2899999998044</v>
      </c>
      <c r="AY353" s="73">
        <v>-19817.079999999725</v>
      </c>
      <c r="AZ353" s="73">
        <v>151402.40000000026</v>
      </c>
      <c r="BA353" s="73">
        <v>-161899.31999999995</v>
      </c>
      <c r="BB353" s="73">
        <v>-55736.739999999874</v>
      </c>
      <c r="BC353" s="73">
        <v>-86027.709999999846</v>
      </c>
      <c r="BD353" s="73">
        <v>90794.579999999958</v>
      </c>
      <c r="BE353" s="73">
        <v>306106.51000000013</v>
      </c>
      <c r="BF353" s="73">
        <v>-34801.400000000256</v>
      </c>
      <c r="BG353" s="73">
        <v>49244.479999999749</v>
      </c>
      <c r="BH353" s="73">
        <v>191134.25</v>
      </c>
      <c r="BI353" s="73">
        <v>95946.130000000121</v>
      </c>
      <c r="BJ353" s="71">
        <v>29.057647281155564</v>
      </c>
      <c r="BK353" s="71">
        <v>27.699052318911196</v>
      </c>
      <c r="BL353" s="71">
        <v>24.999102225905343</v>
      </c>
      <c r="BM353" s="71">
        <v>27.296211718710747</v>
      </c>
      <c r="BN353" s="71">
        <v>17.64112188128005</v>
      </c>
      <c r="BO353" s="71">
        <v>21.503152525315073</v>
      </c>
      <c r="BP353" s="71">
        <v>33.211131804588391</v>
      </c>
      <c r="BQ353" s="71">
        <v>34.675288349402919</v>
      </c>
      <c r="BR353" s="72">
        <v>31.116620581676546</v>
      </c>
      <c r="BS353" s="72">
        <v>21.644562807697202</v>
      </c>
      <c r="BT353" s="71">
        <v>30.205624139350853</v>
      </c>
      <c r="BU353" s="71">
        <v>31.348582602625328</v>
      </c>
      <c r="BV353" s="71">
        <v>30.749766074098424</v>
      </c>
      <c r="BW353" s="71">
        <v>29.076920461176037</v>
      </c>
      <c r="BX353" s="75">
        <v>17759</v>
      </c>
      <c r="BY353" s="75">
        <v>16736</v>
      </c>
      <c r="BZ353" s="75">
        <v>16332</v>
      </c>
      <c r="CA353" s="75">
        <v>18528</v>
      </c>
      <c r="CB353" s="75">
        <v>19124</v>
      </c>
      <c r="CC353" s="75">
        <v>18566</v>
      </c>
      <c r="CD353" s="75">
        <v>17295</v>
      </c>
      <c r="CE353" s="75">
        <v>16743</v>
      </c>
      <c r="CF353" s="75">
        <v>20954</v>
      </c>
      <c r="CG353" s="75">
        <v>17238</v>
      </c>
      <c r="CH353" s="75">
        <v>17589</v>
      </c>
      <c r="CI353" s="75">
        <v>19905</v>
      </c>
      <c r="CJ353" s="75">
        <v>10853</v>
      </c>
      <c r="CK353" s="75">
        <v>120577</v>
      </c>
      <c r="CL353" s="73">
        <v>1589184.8499999999</v>
      </c>
      <c r="CM353" s="73">
        <v>1596969.77</v>
      </c>
      <c r="CN353" s="73">
        <v>1797313.9900000005</v>
      </c>
      <c r="CO353" s="73">
        <v>2163660.7000000002</v>
      </c>
      <c r="CP353" s="73">
        <v>2403064.1</v>
      </c>
      <c r="CQ353" s="73">
        <v>1955668.5599999996</v>
      </c>
      <c r="CR353" s="73">
        <v>1894222.3999999997</v>
      </c>
      <c r="CS353" s="73">
        <v>1992758.5999999999</v>
      </c>
      <c r="CT353" s="73">
        <v>1619681.3000000003</v>
      </c>
      <c r="CU353" s="73">
        <v>1432425.7999999996</v>
      </c>
      <c r="CV353" s="73">
        <v>1366923.97</v>
      </c>
      <c r="CW353" s="73">
        <v>1340626.53</v>
      </c>
      <c r="CX353" s="73">
        <v>1429820.9</v>
      </c>
      <c r="CY353" s="77"/>
      <c r="CZ353" s="4">
        <v>340</v>
      </c>
      <c r="DA353" s="76" t="str">
        <f t="shared" si="16"/>
        <v>L340</v>
      </c>
      <c r="DB353" s="71">
        <v>2.4375741195580178</v>
      </c>
      <c r="DC353" s="71">
        <v>2.7610788740393861</v>
      </c>
      <c r="DD353" s="71">
        <v>1.1298546336422921</v>
      </c>
      <c r="DE353" s="71">
        <v>0.77982945881657162</v>
      </c>
      <c r="DF353" s="71">
        <v>0.77039925805598763</v>
      </c>
      <c r="DG353" s="71">
        <v>0.52084133188153825</v>
      </c>
      <c r="DH353" s="71">
        <v>0.82823456178803356</v>
      </c>
      <c r="DI353" s="71">
        <v>0.41482537984351253</v>
      </c>
      <c r="DJ353" s="71">
        <v>0.46837354652680224</v>
      </c>
      <c r="DK353" s="71">
        <v>0.28087467171369279</v>
      </c>
      <c r="DL353" s="71">
        <v>0.66518225040718626</v>
      </c>
      <c r="DM353" s="71">
        <v>0.40798357798933499</v>
      </c>
      <c r="DN353" s="71">
        <v>0.4066819461643047</v>
      </c>
      <c r="DO353" s="71">
        <v>0.50273950691085023</v>
      </c>
      <c r="DQ353" s="71"/>
      <c r="DR353" s="71"/>
      <c r="DS353" s="71"/>
      <c r="DT353" s="71"/>
      <c r="DU353" s="71"/>
      <c r="DV353" s="71"/>
      <c r="DW353" s="71"/>
      <c r="DX353" s="71"/>
      <c r="DY353" s="71"/>
      <c r="DZ353" s="71"/>
      <c r="EA353" s="71"/>
      <c r="EB353" s="71"/>
      <c r="EC353" s="71"/>
      <c r="ED353" s="71"/>
    </row>
    <row r="354" spans="1:134">
      <c r="A354" s="4">
        <v>559</v>
      </c>
      <c r="B354" s="46" t="s">
        <v>3187</v>
      </c>
      <c r="C354" s="65" t="str">
        <f t="shared" si="15"/>
        <v>L559</v>
      </c>
      <c r="D354" s="69">
        <v>325117.40999999997</v>
      </c>
      <c r="E354" s="68">
        <v>4452729.0599999996</v>
      </c>
      <c r="F354" s="69">
        <v>29310.010000000009</v>
      </c>
      <c r="G354" s="69">
        <v>261493.25999999931</v>
      </c>
      <c r="H354" s="70">
        <v>82.994413838788219</v>
      </c>
      <c r="I354" s="70">
        <v>6.2390491129131753</v>
      </c>
      <c r="J354" s="69">
        <v>553291.32999999996</v>
      </c>
      <c r="K354" s="69">
        <v>541948.15999999992</v>
      </c>
      <c r="L354" s="69">
        <v>417678.60999999987</v>
      </c>
      <c r="M354" s="69">
        <v>581166.23</v>
      </c>
      <c r="N354" s="69">
        <v>741757.16000000015</v>
      </c>
      <c r="O354" s="69">
        <v>851214.79</v>
      </c>
      <c r="P354" s="69">
        <v>456949.99</v>
      </c>
      <c r="Q354" s="69">
        <v>474658.2</v>
      </c>
      <c r="R354" s="69">
        <v>1538286.47</v>
      </c>
      <c r="S354" s="69">
        <v>505180.75999999995</v>
      </c>
      <c r="T354" s="69">
        <v>591633.1100000001</v>
      </c>
      <c r="U354" s="69">
        <v>560903.12</v>
      </c>
      <c r="V354" s="69">
        <v>325117.40999999997</v>
      </c>
      <c r="W354" s="70">
        <v>88.017824708061127</v>
      </c>
      <c r="X354" s="70">
        <v>88.179320017382608</v>
      </c>
      <c r="Y354" s="70">
        <v>82.540656907521566</v>
      </c>
      <c r="Z354" s="71">
        <v>80.530075042386713</v>
      </c>
      <c r="AA354" s="71">
        <v>95.540977838268546</v>
      </c>
      <c r="AB354" s="71">
        <v>100.71239768542981</v>
      </c>
      <c r="AC354" s="71">
        <v>73.08788676462666</v>
      </c>
      <c r="AD354" s="71">
        <v>72.390038236469891</v>
      </c>
      <c r="AE354" s="71">
        <v>97.280611216034941</v>
      </c>
      <c r="AF354" s="71">
        <v>64.268390419704374</v>
      </c>
      <c r="AG354" s="71">
        <v>86.806078984125492</v>
      </c>
      <c r="AH354" s="71">
        <v>83.802617036438221</v>
      </c>
      <c r="AI354" s="71">
        <v>88.833522995909519</v>
      </c>
      <c r="AJ354" s="71">
        <v>-15.235741706006001</v>
      </c>
      <c r="AK354" s="71">
        <v>-18.901400932738099</v>
      </c>
      <c r="AL354" s="71">
        <v>-35.938399738108529</v>
      </c>
      <c r="AM354" s="71">
        <v>-27.290073826507498</v>
      </c>
      <c r="AN354" s="71">
        <v>-29.635755402985065</v>
      </c>
      <c r="AO354" s="71">
        <v>-20.990043089844889</v>
      </c>
      <c r="AP354" s="71">
        <v>-25.967884269663188</v>
      </c>
      <c r="AQ354" s="71">
        <v>-8.4738344489279971</v>
      </c>
      <c r="AR354" s="71">
        <v>143.6596641233736</v>
      </c>
      <c r="AS354" s="71">
        <v>-53.09209476519132</v>
      </c>
      <c r="AT354" s="71">
        <v>12.369129862992946</v>
      </c>
      <c r="AU354" s="71">
        <v>6.8804095282373856</v>
      </c>
      <c r="AV354" s="72">
        <v>9.908477610769717</v>
      </c>
      <c r="AW354" s="73">
        <v>-99449.979999999981</v>
      </c>
      <c r="AX354" s="73">
        <v>-126310.19000000006</v>
      </c>
      <c r="AY354" s="73">
        <v>-234316.67000000016</v>
      </c>
      <c r="AZ354" s="73">
        <v>-218127.97999999998</v>
      </c>
      <c r="BA354" s="73">
        <v>-311981.5700000003</v>
      </c>
      <c r="BB354" s="73">
        <v>-210443.85999999987</v>
      </c>
      <c r="BC354" s="73">
        <v>-160282.12000000011</v>
      </c>
      <c r="BD354" s="73">
        <v>-43945.629999999772</v>
      </c>
      <c r="BE354" s="73">
        <v>906960.61</v>
      </c>
      <c r="BF354" s="73">
        <v>-571782.18999999994</v>
      </c>
      <c r="BG354" s="73">
        <v>65124.530000000028</v>
      </c>
      <c r="BH354" s="73">
        <v>36108.050000000047</v>
      </c>
      <c r="BI354" s="73">
        <v>29310.010000000009</v>
      </c>
      <c r="BJ354" s="71">
        <v>11.604361446146818</v>
      </c>
      <c r="BK354" s="71">
        <v>6.7206847957312181</v>
      </c>
      <c r="BL354" s="71">
        <v>10.184914557532204</v>
      </c>
      <c r="BM354" s="71">
        <v>5.6915153958660252</v>
      </c>
      <c r="BN354" s="71">
        <v>-2.2100798416870635</v>
      </c>
      <c r="BO354" s="71">
        <v>5.8280620279527966</v>
      </c>
      <c r="BP354" s="71">
        <v>14.280166295134258</v>
      </c>
      <c r="BQ354" s="71">
        <v>17.58614579247509</v>
      </c>
      <c r="BR354" s="72">
        <v>6.2526691387329514</v>
      </c>
      <c r="BS354" s="72">
        <v>8.7665506384275691</v>
      </c>
      <c r="BT354" s="71">
        <v>10.037399556312094</v>
      </c>
      <c r="BU354" s="71">
        <v>10.43360240256168</v>
      </c>
      <c r="BV354" s="71">
        <v>7.2077503898589406</v>
      </c>
      <c r="BW354" s="71">
        <v>8.077226222275705</v>
      </c>
      <c r="BX354" s="75">
        <v>13933</v>
      </c>
      <c r="BY354" s="75">
        <v>13246</v>
      </c>
      <c r="BZ354" s="75">
        <v>10711</v>
      </c>
      <c r="CA354" s="75">
        <v>13278</v>
      </c>
      <c r="CB354" s="75">
        <v>14565</v>
      </c>
      <c r="CC354" s="75">
        <v>17657</v>
      </c>
      <c r="CD354" s="75">
        <v>10463</v>
      </c>
      <c r="CE354" s="75">
        <v>10913</v>
      </c>
      <c r="CF354" s="75">
        <v>21125</v>
      </c>
      <c r="CG354" s="75">
        <v>11900</v>
      </c>
      <c r="CH354" s="75">
        <v>13441</v>
      </c>
      <c r="CI354" s="75">
        <v>13472</v>
      </c>
      <c r="CJ354" s="75">
        <v>7808</v>
      </c>
      <c r="CK354" s="75">
        <v>89122</v>
      </c>
      <c r="CL354" s="73">
        <v>1342009.5399999996</v>
      </c>
      <c r="CM354" s="73">
        <v>1144154.67</v>
      </c>
      <c r="CN354" s="73">
        <v>1351867.1400000006</v>
      </c>
      <c r="CO354" s="73">
        <v>1545252.3000000003</v>
      </c>
      <c r="CP354" s="73">
        <v>1439097.7999999993</v>
      </c>
      <c r="CQ354" s="73">
        <v>1325323.3199999998</v>
      </c>
      <c r="CR354" s="73">
        <v>1263606.4399999997</v>
      </c>
      <c r="CS354" s="73">
        <v>1967040.3599999996</v>
      </c>
      <c r="CT354" s="73">
        <v>1443184.06</v>
      </c>
      <c r="CU354" s="73">
        <v>1460800.2700000003</v>
      </c>
      <c r="CV354" s="73">
        <v>1358580.3000000003</v>
      </c>
      <c r="CW354" s="73">
        <v>1327469.8999999999</v>
      </c>
      <c r="CX354" s="73">
        <v>1310914.4199999997</v>
      </c>
      <c r="CY354" s="77"/>
      <c r="CZ354" s="4">
        <v>559</v>
      </c>
      <c r="DA354" s="76" t="str">
        <f t="shared" si="16"/>
        <v>L559</v>
      </c>
      <c r="DB354" s="71">
        <v>2.230867312667538</v>
      </c>
      <c r="DC354" s="71">
        <v>3.5437739247709694</v>
      </c>
      <c r="DD354" s="71">
        <v>1.2738274226559361</v>
      </c>
      <c r="DE354" s="71">
        <v>1.2196202385991146</v>
      </c>
      <c r="DF354" s="71">
        <v>0.91814570582658495</v>
      </c>
      <c r="DG354" s="71">
        <v>0.31336857793214273</v>
      </c>
      <c r="DH354" s="71">
        <v>0.47477868459972972</v>
      </c>
      <c r="DI354" s="71">
        <v>0.31925734377789738</v>
      </c>
      <c r="DJ354" s="71">
        <v>0.16406800813720601</v>
      </c>
      <c r="DK354" s="71">
        <v>0.39076109635029271</v>
      </c>
      <c r="DL354" s="71">
        <v>0.36902911487089624</v>
      </c>
      <c r="DM354" s="71">
        <v>0.23898605065440232</v>
      </c>
      <c r="DN354" s="71">
        <v>0.19389944092645842</v>
      </c>
      <c r="DO354" s="71">
        <v>0.27754092425264071</v>
      </c>
      <c r="DQ354" s="71"/>
      <c r="DR354" s="71"/>
      <c r="DS354" s="71"/>
      <c r="DT354" s="71"/>
      <c r="DU354" s="71"/>
      <c r="DV354" s="71"/>
      <c r="DW354" s="71"/>
      <c r="DX354" s="71"/>
      <c r="DY354" s="71"/>
      <c r="DZ354" s="71"/>
      <c r="EA354" s="71"/>
      <c r="EB354" s="71"/>
      <c r="EC354" s="71"/>
      <c r="ED354" s="71"/>
    </row>
    <row r="355" spans="1:134">
      <c r="A355" s="4">
        <v>341</v>
      </c>
      <c r="B355" s="46" t="s">
        <v>3195</v>
      </c>
      <c r="C355" s="65" t="str">
        <f t="shared" si="15"/>
        <v>L341</v>
      </c>
      <c r="D355" s="69">
        <v>227740.69999999995</v>
      </c>
      <c r="E355" s="68">
        <v>3110126.04</v>
      </c>
      <c r="F355" s="69">
        <v>-45382.600000000035</v>
      </c>
      <c r="G355" s="69">
        <v>-108983.54999999935</v>
      </c>
      <c r="H355" s="70">
        <v>77.500279831952554</v>
      </c>
      <c r="I355" s="70">
        <v>-3.3855184781080849</v>
      </c>
      <c r="J355" s="69">
        <v>473977.01999999996</v>
      </c>
      <c r="K355" s="69">
        <v>442455.98999999993</v>
      </c>
      <c r="L355" s="69">
        <v>382025.98</v>
      </c>
      <c r="M355" s="69">
        <v>470620.37999999977</v>
      </c>
      <c r="N355" s="69">
        <v>655319.44999999995</v>
      </c>
      <c r="O355" s="69">
        <v>832046.1</v>
      </c>
      <c r="P355" s="69">
        <v>343527.2099999999</v>
      </c>
      <c r="Q355" s="69">
        <v>355330.31999999995</v>
      </c>
      <c r="R355" s="69">
        <v>1009544.2399999999</v>
      </c>
      <c r="S355" s="69">
        <v>401210.87</v>
      </c>
      <c r="T355" s="69">
        <v>392875.07000000007</v>
      </c>
      <c r="U355" s="69">
        <v>379897.62999999995</v>
      </c>
      <c r="V355" s="69">
        <v>227740.69999999995</v>
      </c>
      <c r="W355" s="70">
        <v>93.089235083196868</v>
      </c>
      <c r="X355" s="70">
        <v>87.938837977914503</v>
      </c>
      <c r="Y355" s="70">
        <v>77.417747676598069</v>
      </c>
      <c r="Z355" s="71">
        <v>77.12415958381473</v>
      </c>
      <c r="AA355" s="71">
        <v>101.19346497947292</v>
      </c>
      <c r="AB355" s="71">
        <v>120.43542637011338</v>
      </c>
      <c r="AC355" s="71">
        <v>68.119920628236017</v>
      </c>
      <c r="AD355" s="71">
        <v>77.405970271167362</v>
      </c>
      <c r="AE355" s="71">
        <v>95.646314832526883</v>
      </c>
      <c r="AF355" s="71">
        <v>67.764104989076088</v>
      </c>
      <c r="AG355" s="71">
        <v>72.562064083881708</v>
      </c>
      <c r="AH355" s="71">
        <v>69.8072203059846</v>
      </c>
      <c r="AI355" s="71">
        <v>71.956901544079329</v>
      </c>
      <c r="AJ355" s="71">
        <v>-24.477988536541272</v>
      </c>
      <c r="AK355" s="71">
        <v>-24.001461515673583</v>
      </c>
      <c r="AL355" s="71">
        <v>-30.777987469167268</v>
      </c>
      <c r="AM355" s="71">
        <v>-29.944979567922459</v>
      </c>
      <c r="AN355" s="71">
        <v>-33.907117435457657</v>
      </c>
      <c r="AO355" s="71">
        <v>-7.4382937978059722</v>
      </c>
      <c r="AP355" s="71">
        <v>-31.2889690447421</v>
      </c>
      <c r="AQ355" s="71">
        <v>-1.111706795987677</v>
      </c>
      <c r="AR355" s="71">
        <v>110.47744366529857</v>
      </c>
      <c r="AS355" s="71">
        <v>-48.93775721971533</v>
      </c>
      <c r="AT355" s="71">
        <v>-0.11064039702191053</v>
      </c>
      <c r="AU355" s="71">
        <v>-11.242577325100921</v>
      </c>
      <c r="AV355" s="72">
        <v>-16.616158343136611</v>
      </c>
      <c r="AW355" s="73">
        <v>-153624.13999999984</v>
      </c>
      <c r="AX355" s="73">
        <v>-139734.14000000007</v>
      </c>
      <c r="AY355" s="73">
        <v>-169859.12999999989</v>
      </c>
      <c r="AZ355" s="73">
        <v>-201166.42000000027</v>
      </c>
      <c r="BA355" s="73">
        <v>-336188.46000000008</v>
      </c>
      <c r="BB355" s="73">
        <v>-52422.25</v>
      </c>
      <c r="BC355" s="73">
        <v>-156432.12000000017</v>
      </c>
      <c r="BD355" s="73">
        <v>-3994.6399999998976</v>
      </c>
      <c r="BE355" s="73">
        <v>529899.38</v>
      </c>
      <c r="BF355" s="73">
        <v>-384518.16999999993</v>
      </c>
      <c r="BG355" s="73">
        <v>-435.15999999991618</v>
      </c>
      <c r="BH355" s="73">
        <v>-48120.239999999932</v>
      </c>
      <c r="BI355" s="73">
        <v>-45382.600000000035</v>
      </c>
      <c r="BJ355" s="71">
        <v>14.134862081791047</v>
      </c>
      <c r="BK355" s="71">
        <v>11.649704289977095</v>
      </c>
      <c r="BL355" s="71">
        <v>11.610928936493032</v>
      </c>
      <c r="BM355" s="71">
        <v>8.2027800420045391</v>
      </c>
      <c r="BN355" s="71">
        <v>-0.76511113578535861</v>
      </c>
      <c r="BO355" s="71">
        <v>-3.1458391014410378</v>
      </c>
      <c r="BP355" s="71">
        <v>18.583373746616864</v>
      </c>
      <c r="BQ355" s="71">
        <v>10.712890891352357</v>
      </c>
      <c r="BR355" s="72">
        <v>4.5636101479079176</v>
      </c>
      <c r="BS355" s="72">
        <v>8.7158567689042794</v>
      </c>
      <c r="BT355" s="71">
        <v>15.494620297609885</v>
      </c>
      <c r="BU355" s="71">
        <v>14.161946052383712</v>
      </c>
      <c r="BV355" s="71">
        <v>10.586984248059405</v>
      </c>
      <c r="BW355" s="71">
        <v>8.7711407048143979</v>
      </c>
      <c r="BX355" s="75">
        <v>7312</v>
      </c>
      <c r="BY355" s="75">
        <v>7129</v>
      </c>
      <c r="BZ355" s="75">
        <v>6340</v>
      </c>
      <c r="CA355" s="75">
        <v>7504</v>
      </c>
      <c r="CB355" s="75">
        <v>9070</v>
      </c>
      <c r="CC355" s="75">
        <v>11869</v>
      </c>
      <c r="CD355" s="75">
        <v>6140</v>
      </c>
      <c r="CE355" s="75">
        <v>5731</v>
      </c>
      <c r="CF355" s="75">
        <v>12957</v>
      </c>
      <c r="CG355" s="75">
        <v>7115</v>
      </c>
      <c r="CH355" s="75">
        <v>7062</v>
      </c>
      <c r="CI355" s="75">
        <v>6973</v>
      </c>
      <c r="CJ355" s="75">
        <v>4059</v>
      </c>
      <c r="CK355" s="75">
        <v>50037</v>
      </c>
      <c r="CL355" s="73">
        <v>1212793.9800000004</v>
      </c>
      <c r="CM355" s="73">
        <v>1160987.31</v>
      </c>
      <c r="CN355" s="73">
        <v>1312959.9400000002</v>
      </c>
      <c r="CO355" s="73">
        <v>1453698.1600000004</v>
      </c>
      <c r="CP355" s="73">
        <v>1587795.6899999997</v>
      </c>
      <c r="CQ355" s="73">
        <v>1209797.9099999997</v>
      </c>
      <c r="CR355" s="73">
        <v>1236788.8599999996</v>
      </c>
      <c r="CS355" s="73">
        <v>1416651.0100000002</v>
      </c>
      <c r="CT355" s="73">
        <v>1174989.23</v>
      </c>
      <c r="CU355" s="73">
        <v>944081.51</v>
      </c>
      <c r="CV355" s="73">
        <v>994934.86</v>
      </c>
      <c r="CW355" s="73">
        <v>1007552.3000000003</v>
      </c>
      <c r="CX355" s="73">
        <v>979168.18</v>
      </c>
      <c r="CY355" s="77"/>
      <c r="CZ355" s="4">
        <v>341</v>
      </c>
      <c r="DA355" s="76" t="str">
        <f t="shared" si="16"/>
        <v>L341</v>
      </c>
      <c r="DB355" s="71">
        <v>3.9821323641541682</v>
      </c>
      <c r="DC355" s="71">
        <v>4.3230453327549929</v>
      </c>
      <c r="DD355" s="71">
        <v>0.52444715240411899</v>
      </c>
      <c r="DE355" s="71">
        <v>0.61866496273400595</v>
      </c>
      <c r="DF355" s="71">
        <v>0.65614884788429073</v>
      </c>
      <c r="DG355" s="71">
        <v>0.53197206605146719</v>
      </c>
      <c r="DH355" s="71">
        <v>0.94238131936352287</v>
      </c>
      <c r="DI355" s="71">
        <v>0.31632762789016383</v>
      </c>
      <c r="DJ355" s="71">
        <v>0.30781246050568262</v>
      </c>
      <c r="DK355" s="71">
        <v>0.13354377882209428</v>
      </c>
      <c r="DL355" s="71">
        <v>0.35532881677298811</v>
      </c>
      <c r="DM355" s="71">
        <v>0.13315738346494857</v>
      </c>
      <c r="DN355" s="71">
        <v>0.21047182254739666</v>
      </c>
      <c r="DO355" s="71">
        <v>0.33456321094106145</v>
      </c>
      <c r="DQ355" s="71"/>
      <c r="DR355" s="71"/>
      <c r="DS355" s="71"/>
      <c r="DT355" s="71"/>
      <c r="DU355" s="71"/>
      <c r="DV355" s="71"/>
      <c r="DW355" s="71"/>
      <c r="DX355" s="71"/>
      <c r="DY355" s="71"/>
      <c r="DZ355" s="71"/>
      <c r="EA355" s="71"/>
      <c r="EB355" s="71"/>
      <c r="EC355" s="71"/>
      <c r="ED355" s="71"/>
    </row>
    <row r="356" spans="1:134">
      <c r="A356" s="4">
        <v>395</v>
      </c>
      <c r="B356" s="46" t="s">
        <v>3202</v>
      </c>
      <c r="C356" s="65" t="str">
        <f t="shared" si="15"/>
        <v>L395</v>
      </c>
      <c r="D356" s="69">
        <v>454589.67000000004</v>
      </c>
      <c r="E356" s="68">
        <v>5554996.9600000018</v>
      </c>
      <c r="F356" s="69">
        <v>133140.97000000003</v>
      </c>
      <c r="G356" s="69">
        <v>1417152.200000002</v>
      </c>
      <c r="H356" s="70">
        <v>104.65412589755734</v>
      </c>
      <c r="I356" s="70">
        <v>34.248558904370356</v>
      </c>
      <c r="J356" s="69">
        <v>664666.80000000005</v>
      </c>
      <c r="K356" s="69">
        <v>619520.94999999995</v>
      </c>
      <c r="L356" s="69">
        <v>613787.74</v>
      </c>
      <c r="M356" s="69">
        <v>860063.67999999993</v>
      </c>
      <c r="N356" s="69">
        <v>988555.00999999989</v>
      </c>
      <c r="O356" s="69">
        <v>1009281.7600000002</v>
      </c>
      <c r="P356" s="69">
        <v>719577.64999999991</v>
      </c>
      <c r="Q356" s="69">
        <v>709893.30999999982</v>
      </c>
      <c r="R356" s="69">
        <v>1254074.3599999996</v>
      </c>
      <c r="S356" s="69">
        <v>755560.81</v>
      </c>
      <c r="T356" s="69">
        <v>791781.89999999991</v>
      </c>
      <c r="U356" s="69">
        <v>869519.26</v>
      </c>
      <c r="V356" s="69">
        <v>454589.67000000004</v>
      </c>
      <c r="W356" s="70">
        <v>97.940717935457087</v>
      </c>
      <c r="X356" s="70">
        <v>96.915517274986129</v>
      </c>
      <c r="Y356" s="70">
        <v>93.897089830273345</v>
      </c>
      <c r="Z356" s="71">
        <v>109.57898249708306</v>
      </c>
      <c r="AA356" s="71">
        <v>98.616096028939708</v>
      </c>
      <c r="AB356" s="71">
        <v>101.88292013137065</v>
      </c>
      <c r="AC356" s="71">
        <v>94.086419491420443</v>
      </c>
      <c r="AD356" s="71">
        <v>106.78527074542146</v>
      </c>
      <c r="AE356" s="71">
        <v>110.01808734861844</v>
      </c>
      <c r="AF356" s="71">
        <v>98.269227222308842</v>
      </c>
      <c r="AG356" s="71">
        <v>101.23551073745591</v>
      </c>
      <c r="AH356" s="71">
        <v>113.70023677252352</v>
      </c>
      <c r="AI356" s="71">
        <v>107.53081322183888</v>
      </c>
      <c r="AJ356" s="71">
        <v>-4.0369278917643081</v>
      </c>
      <c r="AK356" s="71">
        <v>-2.3675932643198117</v>
      </c>
      <c r="AL356" s="71">
        <v>-14.525120744382125</v>
      </c>
      <c r="AM356" s="71">
        <v>24.153131548908569</v>
      </c>
      <c r="AN356" s="71">
        <v>-1.874996476232893</v>
      </c>
      <c r="AO356" s="71">
        <v>5.6575395418161589</v>
      </c>
      <c r="AP356" s="71">
        <v>-5.8161880902336645</v>
      </c>
      <c r="AQ356" s="71">
        <v>36.597712040842879</v>
      </c>
      <c r="AR356" s="71">
        <v>118.15869669215178</v>
      </c>
      <c r="AS356" s="71">
        <v>-4.2910707133004262</v>
      </c>
      <c r="AT356" s="71">
        <v>32.349269448929839</v>
      </c>
      <c r="AU356" s="71">
        <v>52.506385614001076</v>
      </c>
      <c r="AV356" s="72">
        <v>41.419041358698919</v>
      </c>
      <c r="AW356" s="73">
        <v>-27960.879999999888</v>
      </c>
      <c r="AX356" s="73">
        <v>-15023.430000000051</v>
      </c>
      <c r="AY356" s="73">
        <v>-104303.64000000013</v>
      </c>
      <c r="AZ356" s="73">
        <v>167319.43000000005</v>
      </c>
      <c r="BA356" s="73">
        <v>-18872.700000000186</v>
      </c>
      <c r="BB356" s="73">
        <v>68024.180000000284</v>
      </c>
      <c r="BC356" s="73">
        <v>-44436.500000000116</v>
      </c>
      <c r="BD356" s="73">
        <v>190196.9699999998</v>
      </c>
      <c r="BE356" s="73">
        <v>679229.35999999975</v>
      </c>
      <c r="BF356" s="73">
        <v>-33875.259999999893</v>
      </c>
      <c r="BG356" s="73">
        <v>193530.08999999997</v>
      </c>
      <c r="BH356" s="73">
        <v>299366.57000000007</v>
      </c>
      <c r="BI356" s="73">
        <v>133140.97000000003</v>
      </c>
      <c r="BJ356" s="71">
        <v>29.051187652947984</v>
      </c>
      <c r="BK356" s="71">
        <v>25.979154796529517</v>
      </c>
      <c r="BL356" s="71">
        <v>24.610564632544669</v>
      </c>
      <c r="BM356" s="71">
        <v>25.123643151500016</v>
      </c>
      <c r="BN356" s="71">
        <v>18.913814104174321</v>
      </c>
      <c r="BO356" s="71">
        <v>22.51209171050402</v>
      </c>
      <c r="BP356" s="71">
        <v>32.186368510018539</v>
      </c>
      <c r="BQ356" s="71">
        <v>32.103191062226259</v>
      </c>
      <c r="BR356" s="72">
        <v>29.586648340475129</v>
      </c>
      <c r="BS356" s="72">
        <v>23.573729249048256</v>
      </c>
      <c r="BT356" s="71">
        <v>30.312396384353157</v>
      </c>
      <c r="BU356" s="71">
        <v>31.000906967535052</v>
      </c>
      <c r="BV356" s="71">
        <v>26.399088369966581</v>
      </c>
      <c r="BW356" s="71">
        <v>28.037610359138174</v>
      </c>
      <c r="BX356" s="75">
        <v>18946</v>
      </c>
      <c r="BY356" s="75">
        <v>18313</v>
      </c>
      <c r="BZ356" s="75">
        <v>18747</v>
      </c>
      <c r="CA356" s="75">
        <v>23126</v>
      </c>
      <c r="CB356" s="75">
        <v>25155</v>
      </c>
      <c r="CC356" s="75">
        <v>24210</v>
      </c>
      <c r="CD356" s="75">
        <v>19590</v>
      </c>
      <c r="CE356" s="75">
        <v>20286</v>
      </c>
      <c r="CF356" s="75">
        <v>28671</v>
      </c>
      <c r="CG356" s="75">
        <v>22211</v>
      </c>
      <c r="CH356" s="75">
        <v>23672</v>
      </c>
      <c r="CI356" s="75">
        <v>24612</v>
      </c>
      <c r="CJ356" s="75">
        <v>12042</v>
      </c>
      <c r="CK356" s="75">
        <v>151084</v>
      </c>
      <c r="CL356" s="73">
        <v>1457148.9599999997</v>
      </c>
      <c r="CM356" s="73">
        <v>1391499.28</v>
      </c>
      <c r="CN356" s="73">
        <v>1579604.0799999994</v>
      </c>
      <c r="CO356" s="73">
        <v>1818806.8599999996</v>
      </c>
      <c r="CP356" s="73">
        <v>2250222.2600000002</v>
      </c>
      <c r="CQ356" s="73">
        <v>1847233.6499999997</v>
      </c>
      <c r="CR356" s="73">
        <v>1964448.4400000002</v>
      </c>
      <c r="CS356" s="73">
        <v>1776003.0700000003</v>
      </c>
      <c r="CT356" s="73">
        <v>1350607.3599999999</v>
      </c>
      <c r="CU356" s="73">
        <v>1306997.1399999997</v>
      </c>
      <c r="CV356" s="73">
        <v>1266155.7299999997</v>
      </c>
      <c r="CW356" s="73">
        <v>1308166.1000000001</v>
      </c>
      <c r="CX356" s="73">
        <v>1463653.6699999997</v>
      </c>
      <c r="CY356" s="77"/>
      <c r="CZ356" s="4">
        <v>395</v>
      </c>
      <c r="DA356" s="76" t="str">
        <f t="shared" si="16"/>
        <v>L395</v>
      </c>
      <c r="DB356" s="71">
        <v>1.2444283274625634</v>
      </c>
      <c r="DC356" s="71">
        <v>2.1549581968330336</v>
      </c>
      <c r="DD356" s="71">
        <v>0.26101804808302737</v>
      </c>
      <c r="DE356" s="71">
        <v>0.65871284211930026</v>
      </c>
      <c r="DF356" s="71">
        <v>0.60828896975588265</v>
      </c>
      <c r="DG356" s="71">
        <v>0.84171250196021163</v>
      </c>
      <c r="DH356" s="71">
        <v>0.43249264349351996</v>
      </c>
      <c r="DI356" s="71">
        <v>1.0211907378873859</v>
      </c>
      <c r="DJ356" s="71">
        <v>0.24455269112396211</v>
      </c>
      <c r="DK356" s="71">
        <v>0.10243978410673958</v>
      </c>
      <c r="DL356" s="71">
        <v>0.35472328205670611</v>
      </c>
      <c r="DM356" s="71">
        <v>7.9184314250328833E-2</v>
      </c>
      <c r="DN356" s="71">
        <v>8.033033677511521E-2</v>
      </c>
      <c r="DO356" s="71">
        <v>0.32614390353650785</v>
      </c>
      <c r="DQ356" s="71"/>
      <c r="DR356" s="71"/>
      <c r="DS356" s="71"/>
      <c r="DT356" s="71"/>
      <c r="DU356" s="71"/>
      <c r="DV356" s="71"/>
      <c r="DW356" s="71"/>
      <c r="DX356" s="71"/>
      <c r="DY356" s="71"/>
      <c r="DZ356" s="71"/>
      <c r="EA356" s="71"/>
      <c r="EB356" s="71"/>
      <c r="EC356" s="71"/>
      <c r="ED356" s="71"/>
    </row>
    <row r="357" spans="1:134">
      <c r="A357" s="4">
        <v>356</v>
      </c>
      <c r="B357" s="46" t="s">
        <v>3209</v>
      </c>
      <c r="C357" s="65" t="str">
        <f t="shared" si="15"/>
        <v>L356</v>
      </c>
      <c r="D357" s="69">
        <v>591590.28999999992</v>
      </c>
      <c r="E357" s="68">
        <v>6967905.7400000012</v>
      </c>
      <c r="F357" s="69">
        <v>74688.169999999925</v>
      </c>
      <c r="G357" s="69">
        <v>1292395.4399999995</v>
      </c>
      <c r="H357" s="70">
        <v>97.890605851012907</v>
      </c>
      <c r="I357" s="70">
        <v>22.77144030555278</v>
      </c>
      <c r="J357" s="69">
        <v>968505.01</v>
      </c>
      <c r="K357" s="69">
        <v>828559.93000000017</v>
      </c>
      <c r="L357" s="69">
        <v>918193.18999999983</v>
      </c>
      <c r="M357" s="69">
        <v>1047519.8099999999</v>
      </c>
      <c r="N357" s="69">
        <v>1510377.47</v>
      </c>
      <c r="O357" s="69">
        <v>1320879.4800000002</v>
      </c>
      <c r="P357" s="69">
        <v>764508.26000000013</v>
      </c>
      <c r="Q357" s="69">
        <v>811396.57000000007</v>
      </c>
      <c r="R357" s="69">
        <v>2035940.9000000001</v>
      </c>
      <c r="S357" s="69">
        <v>827135.75999999978</v>
      </c>
      <c r="T357" s="69">
        <v>963975.03999999992</v>
      </c>
      <c r="U357" s="69">
        <v>973358.92</v>
      </c>
      <c r="V357" s="69">
        <v>591590.28999999992</v>
      </c>
      <c r="W357" s="70">
        <v>118.46041253597741</v>
      </c>
      <c r="X357" s="70">
        <v>99.499013131847377</v>
      </c>
      <c r="Y357" s="70">
        <v>115.95812644466935</v>
      </c>
      <c r="Z357" s="71">
        <v>102.33992536339449</v>
      </c>
      <c r="AA357" s="71">
        <v>109.7719504586216</v>
      </c>
      <c r="AB357" s="71">
        <v>89.08704572893113</v>
      </c>
      <c r="AC357" s="71">
        <v>89.650493873547305</v>
      </c>
      <c r="AD357" s="71">
        <v>94.310780625707693</v>
      </c>
      <c r="AE357" s="71">
        <v>108.73592328618153</v>
      </c>
      <c r="AF357" s="71">
        <v>86.758133105858875</v>
      </c>
      <c r="AG357" s="71">
        <v>100.80301004075845</v>
      </c>
      <c r="AH357" s="71">
        <v>99.308462647228907</v>
      </c>
      <c r="AI357" s="71">
        <v>92.039218996758535</v>
      </c>
      <c r="AJ357" s="71">
        <v>17.701915589070772</v>
      </c>
      <c r="AK357" s="71">
        <v>7.735760056308294</v>
      </c>
      <c r="AL357" s="71">
        <v>17.273286461987357</v>
      </c>
      <c r="AM357" s="71">
        <v>13.068078227555224</v>
      </c>
      <c r="AN357" s="71">
        <v>22.982921151602078</v>
      </c>
      <c r="AO357" s="71">
        <v>5.3437607172732049</v>
      </c>
      <c r="AP357" s="71">
        <v>-7.5513681433437725</v>
      </c>
      <c r="AQ357" s="71">
        <v>18.399767985670579</v>
      </c>
      <c r="AR357" s="71">
        <v>128.43900672016156</v>
      </c>
      <c r="AS357" s="71">
        <v>-34.358989237847425</v>
      </c>
      <c r="AT357" s="71">
        <v>31.882646852017228</v>
      </c>
      <c r="AU357" s="71">
        <v>27.388547069031489</v>
      </c>
      <c r="AV357" s="72">
        <v>14.449190109725208</v>
      </c>
      <c r="AW357" s="73">
        <v>145659.43000000005</v>
      </c>
      <c r="AX357" s="73">
        <v>59493.160000000265</v>
      </c>
      <c r="AY357" s="73">
        <v>135241.49000000011</v>
      </c>
      <c r="AZ357" s="73">
        <v>121069.28000000014</v>
      </c>
      <c r="BA357" s="73">
        <v>282701.57999999984</v>
      </c>
      <c r="BB357" s="73">
        <v>83402.040000000503</v>
      </c>
      <c r="BC357" s="73">
        <v>-62446.389999999548</v>
      </c>
      <c r="BD357" s="73">
        <v>126094.06999999995</v>
      </c>
      <c r="BE357" s="73">
        <v>1144700.4200000002</v>
      </c>
      <c r="BF357" s="73">
        <v>-432954.16000000015</v>
      </c>
      <c r="BG357" s="73">
        <v>233041.08999999985</v>
      </c>
      <c r="BH357" s="73">
        <v>209272.24</v>
      </c>
      <c r="BI357" s="73">
        <v>74688.169999999925</v>
      </c>
      <c r="BJ357" s="71">
        <v>16.700578921661428</v>
      </c>
      <c r="BK357" s="71">
        <v>11.718832567835852</v>
      </c>
      <c r="BL357" s="71">
        <v>8.4549667213633057</v>
      </c>
      <c r="BM357" s="71">
        <v>10.676652275258439</v>
      </c>
      <c r="BN357" s="71">
        <v>-0.13127015379587181</v>
      </c>
      <c r="BO357" s="71">
        <v>5.3255071729901768</v>
      </c>
      <c r="BP357" s="71">
        <v>21.66132302145795</v>
      </c>
      <c r="BQ357" s="71">
        <v>21.80706675653084</v>
      </c>
      <c r="BR357" s="72">
        <v>14.330617955237276</v>
      </c>
      <c r="BS357" s="72">
        <v>13.995540111775636</v>
      </c>
      <c r="BT357" s="71">
        <v>16.381001983944405</v>
      </c>
      <c r="BU357" s="71">
        <v>16.503542733989939</v>
      </c>
      <c r="BV357" s="71">
        <v>15.074690209264251</v>
      </c>
      <c r="BW357" s="71">
        <v>15.099875355705475</v>
      </c>
      <c r="BX357" s="75">
        <v>20774</v>
      </c>
      <c r="BY357" s="75">
        <v>16678</v>
      </c>
      <c r="BZ357" s="75">
        <v>17405</v>
      </c>
      <c r="CA357" s="75">
        <v>17779</v>
      </c>
      <c r="CB357" s="75">
        <v>23214</v>
      </c>
      <c r="CC357" s="75">
        <v>24001</v>
      </c>
      <c r="CD357" s="75">
        <v>15992</v>
      </c>
      <c r="CE357" s="75">
        <v>16400</v>
      </c>
      <c r="CF357" s="75">
        <v>28409</v>
      </c>
      <c r="CG357" s="75">
        <v>16306</v>
      </c>
      <c r="CH357" s="75">
        <v>18600</v>
      </c>
      <c r="CI357" s="75">
        <v>20775</v>
      </c>
      <c r="CJ357" s="75">
        <v>12960</v>
      </c>
      <c r="CK357" s="75">
        <v>129442</v>
      </c>
      <c r="CL357" s="73">
        <v>2167794.0500000007</v>
      </c>
      <c r="CM357" s="73">
        <v>2212325.41</v>
      </c>
      <c r="CN357" s="73">
        <v>1907333.5</v>
      </c>
      <c r="CO357" s="73">
        <v>1982067.5700000005</v>
      </c>
      <c r="CP357" s="73">
        <v>1947172.8100000003</v>
      </c>
      <c r="CQ357" s="73">
        <v>1462655.9299999997</v>
      </c>
      <c r="CR357" s="73">
        <v>1493702.54</v>
      </c>
      <c r="CS357" s="73">
        <v>1977813.6299999994</v>
      </c>
      <c r="CT357" s="73">
        <v>1705683.25</v>
      </c>
      <c r="CU357" s="73">
        <v>1697488.0899999999</v>
      </c>
      <c r="CV357" s="73">
        <v>1660055.64</v>
      </c>
      <c r="CW357" s="73">
        <v>1432000.7200000004</v>
      </c>
      <c r="CX357" s="73">
        <v>1341339.3399999999</v>
      </c>
      <c r="CY357" s="77"/>
      <c r="CZ357" s="4">
        <v>356</v>
      </c>
      <c r="DA357" s="76" t="str">
        <f t="shared" si="16"/>
        <v>L356</v>
      </c>
      <c r="DB357" s="71">
        <v>1.9375720073821434</v>
      </c>
      <c r="DC357" s="71">
        <v>2.6508276574411966</v>
      </c>
      <c r="DD357" s="71">
        <v>0.32601281959344264</v>
      </c>
      <c r="DE357" s="71">
        <v>0.57416239194185881</v>
      </c>
      <c r="DF357" s="71">
        <v>0.53178855219731358</v>
      </c>
      <c r="DG357" s="71">
        <v>0.26557070502101698</v>
      </c>
      <c r="DH357" s="71">
        <v>0.13696864708983603</v>
      </c>
      <c r="DI357" s="71">
        <v>0.12584204073001562</v>
      </c>
      <c r="DJ357" s="71">
        <v>5.2003059502962169E-2</v>
      </c>
      <c r="DK357" s="71">
        <v>0.11213984537366839</v>
      </c>
      <c r="DL357" s="71">
        <v>0.10141481382889776</v>
      </c>
      <c r="DM357" s="71">
        <v>6.8628461863334336E-2</v>
      </c>
      <c r="DN357" s="71">
        <v>9.5410419198222907E-2</v>
      </c>
      <c r="DO357" s="71">
        <v>9.0207103609337716E-2</v>
      </c>
      <c r="DQ357" s="71"/>
      <c r="DR357" s="71"/>
      <c r="DS357" s="71"/>
      <c r="DT357" s="71"/>
      <c r="DU357" s="71"/>
      <c r="DV357" s="71"/>
      <c r="DW357" s="71"/>
      <c r="DX357" s="71"/>
      <c r="DY357" s="71"/>
      <c r="DZ357" s="71"/>
      <c r="EA357" s="71"/>
      <c r="EB357" s="71"/>
      <c r="EC357" s="71"/>
      <c r="ED357" s="71"/>
    </row>
    <row r="358" spans="1:134">
      <c r="A358" s="4">
        <v>290</v>
      </c>
      <c r="B358" s="46" t="s">
        <v>3218</v>
      </c>
      <c r="C358" s="65" t="str">
        <f t="shared" si="15"/>
        <v>L290</v>
      </c>
      <c r="D358" s="69">
        <v>456308.09000000014</v>
      </c>
      <c r="E358" s="68">
        <v>5245018.8399999989</v>
      </c>
      <c r="F358" s="69">
        <v>24195.290000000095</v>
      </c>
      <c r="G358" s="69">
        <v>369101.08999999799</v>
      </c>
      <c r="H358" s="70">
        <v>86.445416638173484</v>
      </c>
      <c r="I358" s="70">
        <v>7.5698793319472601</v>
      </c>
      <c r="J358" s="69">
        <v>903595.35000000021</v>
      </c>
      <c r="K358" s="69">
        <v>707245.62000000011</v>
      </c>
      <c r="L358" s="69">
        <v>735393.9299999997</v>
      </c>
      <c r="M358" s="69">
        <v>780617.24999999988</v>
      </c>
      <c r="N358" s="69">
        <v>1024718.5100000001</v>
      </c>
      <c r="O358" s="69">
        <v>1207759.1900000004</v>
      </c>
      <c r="P358" s="69">
        <v>623736.70000000007</v>
      </c>
      <c r="Q358" s="69">
        <v>704070.90999999992</v>
      </c>
      <c r="R358" s="69">
        <v>1313823.2300000002</v>
      </c>
      <c r="S358" s="69">
        <v>603037.96999999986</v>
      </c>
      <c r="T358" s="69">
        <v>770723.61</v>
      </c>
      <c r="U358" s="69">
        <v>773318.33</v>
      </c>
      <c r="V358" s="69">
        <v>456308.09000000014</v>
      </c>
      <c r="W358" s="70">
        <v>116.71208627761406</v>
      </c>
      <c r="X358" s="70">
        <v>92.576998477965844</v>
      </c>
      <c r="Y358" s="70">
        <v>90.244910374829601</v>
      </c>
      <c r="Z358" s="71">
        <v>78.050765501762072</v>
      </c>
      <c r="AA358" s="71">
        <v>94.724865933734804</v>
      </c>
      <c r="AB358" s="71">
        <v>98.04735440518057</v>
      </c>
      <c r="AC358" s="71">
        <v>75.649456151710041</v>
      </c>
      <c r="AD358" s="71">
        <v>86.214168830632516</v>
      </c>
      <c r="AE358" s="71">
        <v>95.228367307981102</v>
      </c>
      <c r="AF358" s="71">
        <v>76.424530434066028</v>
      </c>
      <c r="AG358" s="71">
        <v>89.625518308484715</v>
      </c>
      <c r="AH358" s="71">
        <v>89.914856555862286</v>
      </c>
      <c r="AI358" s="71">
        <v>84.885187527094587</v>
      </c>
      <c r="AJ358" s="71">
        <v>2.0259008918731114</v>
      </c>
      <c r="AK358" s="71">
        <v>-8.1054556488455383</v>
      </c>
      <c r="AL358" s="71">
        <v>-11.913435993796739</v>
      </c>
      <c r="AM358" s="71">
        <v>-18.060472952770269</v>
      </c>
      <c r="AN358" s="71">
        <v>-17.484329553082844</v>
      </c>
      <c r="AO358" s="71">
        <v>-12.393581225369521</v>
      </c>
      <c r="AP358" s="71">
        <v>-20.848613842182949</v>
      </c>
      <c r="AQ358" s="71">
        <v>10.257318735648834</v>
      </c>
      <c r="AR358" s="71">
        <v>93.569514315890629</v>
      </c>
      <c r="AS358" s="71">
        <v>-40.293432273262951</v>
      </c>
      <c r="AT358" s="71">
        <v>16.802923223760736</v>
      </c>
      <c r="AU358" s="71">
        <v>15.659332605981557</v>
      </c>
      <c r="AV358" s="72">
        <v>5.5992995347511343</v>
      </c>
      <c r="AW358" s="73">
        <v>17942.45000000007</v>
      </c>
      <c r="AX358" s="73">
        <v>-62381.809999999939</v>
      </c>
      <c r="AY358" s="73">
        <v>-99459.760000000126</v>
      </c>
      <c r="AZ358" s="73">
        <v>-172057.57999999996</v>
      </c>
      <c r="BA358" s="73">
        <v>-217128.64999999979</v>
      </c>
      <c r="BB358" s="73">
        <v>-146109.929999999</v>
      </c>
      <c r="BC358" s="73">
        <v>-164293.33999999985</v>
      </c>
      <c r="BD358" s="73">
        <v>65500.229999999865</v>
      </c>
      <c r="BE358" s="73">
        <v>635088.65000000014</v>
      </c>
      <c r="BF358" s="73">
        <v>-406964.77000000014</v>
      </c>
      <c r="BG358" s="73">
        <v>110874.02000000014</v>
      </c>
      <c r="BH358" s="73">
        <v>104701.01000000001</v>
      </c>
      <c r="BI358" s="73">
        <v>24195.290000000095</v>
      </c>
      <c r="BJ358" s="71">
        <v>24.248129524904662</v>
      </c>
      <c r="BK358" s="71">
        <v>20.600954077728034</v>
      </c>
      <c r="BL358" s="71">
        <v>16.594023828486826</v>
      </c>
      <c r="BM358" s="71">
        <v>18.845532375864671</v>
      </c>
      <c r="BN358" s="71">
        <v>7.7920629376699537</v>
      </c>
      <c r="BO358" s="71">
        <v>4.1105496651484561</v>
      </c>
      <c r="BP358" s="71">
        <v>23.907519458794361</v>
      </c>
      <c r="BQ358" s="71">
        <v>23.9724322435681</v>
      </c>
      <c r="BR358" s="72">
        <v>20.003895730179199</v>
      </c>
      <c r="BS358" s="72">
        <v>17.279492369388134</v>
      </c>
      <c r="BT358" s="71">
        <v>20.64607379005438</v>
      </c>
      <c r="BU358" s="71">
        <v>20.440224236015954</v>
      </c>
      <c r="BV358" s="71">
        <v>20.397472144645004</v>
      </c>
      <c r="BW358" s="71">
        <v>19.379710567527269</v>
      </c>
      <c r="BX358" s="75">
        <v>19918</v>
      </c>
      <c r="BY358" s="75">
        <v>15440</v>
      </c>
      <c r="BZ358" s="75">
        <v>15545</v>
      </c>
      <c r="CA358" s="75">
        <v>16090</v>
      </c>
      <c r="CB358" s="75">
        <v>18034</v>
      </c>
      <c r="CC358" s="75">
        <v>20201</v>
      </c>
      <c r="CD358" s="75">
        <v>14140</v>
      </c>
      <c r="CE358" s="75">
        <v>14459</v>
      </c>
      <c r="CF358" s="75">
        <v>20402</v>
      </c>
      <c r="CG358" s="75">
        <v>13409</v>
      </c>
      <c r="CH358" s="75">
        <v>14851</v>
      </c>
      <c r="CI358" s="75">
        <v>16999</v>
      </c>
      <c r="CJ358" s="75">
        <v>9680</v>
      </c>
      <c r="CK358" s="75">
        <v>103940</v>
      </c>
      <c r="CL358" s="73">
        <v>1474197.3100000003</v>
      </c>
      <c r="CM358" s="73">
        <v>1550349.8</v>
      </c>
      <c r="CN358" s="73">
        <v>1588031.8100000005</v>
      </c>
      <c r="CO358" s="73">
        <v>1726044.9700000002</v>
      </c>
      <c r="CP358" s="73">
        <v>1693162.5200000003</v>
      </c>
      <c r="CQ358" s="73">
        <v>1332732.2499999998</v>
      </c>
      <c r="CR358" s="73">
        <v>1861409.5899999996</v>
      </c>
      <c r="CS358" s="73">
        <v>1928567</v>
      </c>
      <c r="CT358" s="73">
        <v>1674119.57</v>
      </c>
      <c r="CU358" s="73">
        <v>1441374.1799999997</v>
      </c>
      <c r="CV358" s="73">
        <v>1025663.1699999998</v>
      </c>
      <c r="CW358" s="73">
        <v>1234102.6700000002</v>
      </c>
      <c r="CX358" s="73">
        <v>1341471.7900000003</v>
      </c>
      <c r="CY358" s="77"/>
      <c r="CZ358" s="4">
        <v>290</v>
      </c>
      <c r="DA358" s="76" t="str">
        <f t="shared" si="16"/>
        <v>L290</v>
      </c>
      <c r="DB358" s="71">
        <v>0.85814589903889327</v>
      </c>
      <c r="DC358" s="71">
        <v>1.0093147257152413</v>
      </c>
      <c r="DD358" s="71">
        <v>0.32827274908217768</v>
      </c>
      <c r="DE358" s="71">
        <v>0.2903725419395084</v>
      </c>
      <c r="DF358" s="71">
        <v>0.69473294511323447</v>
      </c>
      <c r="DG358" s="71">
        <v>0.35024569333318345</v>
      </c>
      <c r="DH358" s="71">
        <v>0.16376196511096094</v>
      </c>
      <c r="DI358" s="71">
        <v>0.17757965458361438</v>
      </c>
      <c r="DJ358" s="71">
        <v>8.9515319961821979E-2</v>
      </c>
      <c r="DK358" s="71">
        <v>0.10336337254862898</v>
      </c>
      <c r="DL358" s="71">
        <v>2.2633191933842813E-2</v>
      </c>
      <c r="DM358" s="71">
        <v>3.0802194822160952E-2</v>
      </c>
      <c r="DN358" s="71">
        <v>1.9307422958061051E-3</v>
      </c>
      <c r="DO358" s="71">
        <v>8.560171254638517E-2</v>
      </c>
      <c r="DQ358" s="71"/>
      <c r="DR358" s="71"/>
      <c r="DS358" s="71"/>
      <c r="DT358" s="71"/>
      <c r="DU358" s="71"/>
      <c r="DV358" s="71"/>
      <c r="DW358" s="71"/>
      <c r="DX358" s="71"/>
      <c r="DY358" s="71"/>
      <c r="DZ358" s="71"/>
      <c r="EA358" s="71"/>
      <c r="EB358" s="71"/>
      <c r="EC358" s="71"/>
      <c r="ED358" s="71"/>
    </row>
    <row r="359" spans="1:134">
      <c r="A359" s="4">
        <v>370</v>
      </c>
      <c r="B359" s="46" t="s">
        <v>3227</v>
      </c>
      <c r="C359" s="65" t="str">
        <f t="shared" si="15"/>
        <v>L370</v>
      </c>
      <c r="D359" s="69">
        <v>1717803.8500000003</v>
      </c>
      <c r="E359" s="68">
        <v>22291886.899999999</v>
      </c>
      <c r="F359" s="69">
        <v>208337.58000000031</v>
      </c>
      <c r="G359" s="69">
        <v>3873941.6500000022</v>
      </c>
      <c r="H359" s="70">
        <v>98.785106658823466</v>
      </c>
      <c r="I359" s="70">
        <v>21.033517026010284</v>
      </c>
      <c r="J359" s="69">
        <v>2859936.43</v>
      </c>
      <c r="K359" s="69">
        <v>2740493.0199999996</v>
      </c>
      <c r="L359" s="69">
        <v>2792065.9399999995</v>
      </c>
      <c r="M359" s="69">
        <v>3188208.82</v>
      </c>
      <c r="N359" s="69">
        <v>4217395.41</v>
      </c>
      <c r="O359" s="69">
        <v>4497383.92</v>
      </c>
      <c r="P359" s="69">
        <v>3023747.3</v>
      </c>
      <c r="Q359" s="69">
        <v>2947426.9600000009</v>
      </c>
      <c r="R359" s="69">
        <v>5308014.7399999984</v>
      </c>
      <c r="S359" s="69">
        <v>2888351.33</v>
      </c>
      <c r="T359" s="69">
        <v>3268453.9200000009</v>
      </c>
      <c r="U359" s="69">
        <v>3138088.8</v>
      </c>
      <c r="V359" s="69">
        <v>1717803.8500000003</v>
      </c>
      <c r="W359" s="70">
        <v>105.23623581826031</v>
      </c>
      <c r="X359" s="70">
        <v>93.213097081857583</v>
      </c>
      <c r="Y359" s="70">
        <v>97.566704100528753</v>
      </c>
      <c r="Z359" s="71">
        <v>93.179225612049891</v>
      </c>
      <c r="AA359" s="71">
        <v>91.532164288759816</v>
      </c>
      <c r="AB359" s="71">
        <v>87.61625105154026</v>
      </c>
      <c r="AC359" s="71">
        <v>89.577118466193767</v>
      </c>
      <c r="AD359" s="71">
        <v>97.055530121181093</v>
      </c>
      <c r="AE359" s="71">
        <v>109.44136588251403</v>
      </c>
      <c r="AF359" s="71">
        <v>106.61082041095023</v>
      </c>
      <c r="AG359" s="71">
        <v>95.480218686196835</v>
      </c>
      <c r="AH359" s="71">
        <v>92.805633360437483</v>
      </c>
      <c r="AI359" s="71">
        <v>95.980773872672728</v>
      </c>
      <c r="AJ359" s="71">
        <v>2.3290187299506382</v>
      </c>
      <c r="AK359" s="71">
        <v>-5.598493452147757</v>
      </c>
      <c r="AL359" s="71">
        <v>-1.5685006278174041</v>
      </c>
      <c r="AM359" s="71">
        <v>-0.55518295130408957</v>
      </c>
      <c r="AN359" s="71">
        <v>-16.425036024378038</v>
      </c>
      <c r="AO359" s="71">
        <v>-12.636876440805123</v>
      </c>
      <c r="AP359" s="71">
        <v>-8.5865753246082583</v>
      </c>
      <c r="AQ359" s="71">
        <v>24.095878493756651</v>
      </c>
      <c r="AR359" s="71">
        <v>101.85012082243898</v>
      </c>
      <c r="AS359" s="71">
        <v>-14.083239751576581</v>
      </c>
      <c r="AT359" s="71">
        <v>24.993539232457152</v>
      </c>
      <c r="AU359" s="71">
        <v>19.810729602452028</v>
      </c>
      <c r="AV359" s="72">
        <v>13.802069257234905</v>
      </c>
      <c r="AW359" s="73">
        <v>65092.439999999944</v>
      </c>
      <c r="AX359" s="73">
        <v>-162525.29000000097</v>
      </c>
      <c r="AY359" s="73">
        <v>-44491.420000000857</v>
      </c>
      <c r="AZ359" s="73">
        <v>-17799.209999999497</v>
      </c>
      <c r="BA359" s="73">
        <v>-827832.47999999858</v>
      </c>
      <c r="BB359" s="73">
        <v>-593844.94000000134</v>
      </c>
      <c r="BC359" s="73">
        <v>-284024.30000000028</v>
      </c>
      <c r="BD359" s="73">
        <v>572306.21</v>
      </c>
      <c r="BE359" s="73">
        <v>2678333.5099999998</v>
      </c>
      <c r="BF359" s="73">
        <v>-473450.63000000082</v>
      </c>
      <c r="BG359" s="73">
        <v>653555.63000000082</v>
      </c>
      <c r="BH359" s="73">
        <v>518883.64999999851</v>
      </c>
      <c r="BI359" s="73">
        <v>208337.58000000031</v>
      </c>
      <c r="BJ359" s="71">
        <v>19.408940207397389</v>
      </c>
      <c r="BK359" s="71">
        <v>16.180753251827415</v>
      </c>
      <c r="BL359" s="71">
        <v>16.44660143810108</v>
      </c>
      <c r="BM359" s="71">
        <v>16.947708410275517</v>
      </c>
      <c r="BN359" s="71">
        <v>5.5951236145774157</v>
      </c>
      <c r="BO359" s="71">
        <v>14.423215734004057</v>
      </c>
      <c r="BP359" s="71">
        <v>26.331594108159432</v>
      </c>
      <c r="BQ359" s="71">
        <v>22.499119565532425</v>
      </c>
      <c r="BR359" s="72">
        <v>13.612870592340354</v>
      </c>
      <c r="BS359" s="72">
        <v>17.217365640461605</v>
      </c>
      <c r="BT359" s="71">
        <v>17.114185186214712</v>
      </c>
      <c r="BU359" s="71">
        <v>18.652768668394991</v>
      </c>
      <c r="BV359" s="71">
        <v>15.640038874536145</v>
      </c>
      <c r="BW359" s="71">
        <v>16.82946057624909</v>
      </c>
      <c r="BX359" s="75">
        <v>62193</v>
      </c>
      <c r="BY359" s="75">
        <v>61714</v>
      </c>
      <c r="BZ359" s="75">
        <v>59360</v>
      </c>
      <c r="CA359" s="75">
        <v>62501</v>
      </c>
      <c r="CB359" s="75">
        <v>69420</v>
      </c>
      <c r="CC359" s="75">
        <v>78482</v>
      </c>
      <c r="CD359" s="75">
        <v>61771</v>
      </c>
      <c r="CE359" s="75">
        <v>60765</v>
      </c>
      <c r="CF359" s="75">
        <v>82724</v>
      </c>
      <c r="CG359" s="75">
        <v>61000</v>
      </c>
      <c r="CH359" s="75">
        <v>66651</v>
      </c>
      <c r="CI359" s="75">
        <v>66339</v>
      </c>
      <c r="CJ359" s="75">
        <v>36891</v>
      </c>
      <c r="CK359" s="75">
        <v>436141</v>
      </c>
      <c r="CL359" s="73">
        <v>3184839.68</v>
      </c>
      <c r="CM359" s="73">
        <v>3318692.4500000011</v>
      </c>
      <c r="CN359" s="73">
        <v>3630476.3</v>
      </c>
      <c r="CO359" s="73">
        <v>4218122.21</v>
      </c>
      <c r="CP359" s="73">
        <v>5145115.5799999991</v>
      </c>
      <c r="CQ359" s="73">
        <v>3983433.9599999986</v>
      </c>
      <c r="CR359" s="73">
        <v>3706769.3200000008</v>
      </c>
      <c r="CS359" s="73">
        <v>3751909.0000000009</v>
      </c>
      <c r="CT359" s="73">
        <v>3229927.98</v>
      </c>
      <c r="CU359" s="73">
        <v>3085800.0500000007</v>
      </c>
      <c r="CV359" s="73">
        <v>3143244.75</v>
      </c>
      <c r="CW359" s="73">
        <v>3004516.2899999991</v>
      </c>
      <c r="CX359" s="73">
        <v>3159212.8700000006</v>
      </c>
      <c r="CY359" s="77"/>
      <c r="CZ359" s="4">
        <v>370</v>
      </c>
      <c r="DA359" s="76" t="str">
        <f t="shared" si="16"/>
        <v>L370</v>
      </c>
      <c r="DB359" s="71">
        <v>2.2631162354511991</v>
      </c>
      <c r="DC359" s="71">
        <v>2.4032763215350168</v>
      </c>
      <c r="DD359" s="71">
        <v>0.79218538715775488</v>
      </c>
      <c r="DE359" s="71">
        <v>0.90440042206589732</v>
      </c>
      <c r="DF359" s="71">
        <v>1.1778514874734751</v>
      </c>
      <c r="DG359" s="71">
        <v>0.71541145252142679</v>
      </c>
      <c r="DH359" s="71">
        <v>0.35001509746350301</v>
      </c>
      <c r="DI359" s="71">
        <v>0.33572850054918385</v>
      </c>
      <c r="DJ359" s="71">
        <v>0.45061308706603032</v>
      </c>
      <c r="DK359" s="71">
        <v>0.26882118059178384</v>
      </c>
      <c r="DL359" s="71">
        <v>0.21596841979564502</v>
      </c>
      <c r="DM359" s="71">
        <v>9.9627818295912954E-2</v>
      </c>
      <c r="DN359" s="71">
        <v>1.2847525348606339</v>
      </c>
      <c r="DO359" s="71">
        <v>0.37918423913654703</v>
      </c>
      <c r="DQ359" s="71"/>
      <c r="DR359" s="71"/>
      <c r="DS359" s="71"/>
      <c r="DT359" s="71"/>
      <c r="DU359" s="71"/>
      <c r="DV359" s="71"/>
      <c r="DW359" s="71"/>
      <c r="DX359" s="71"/>
      <c r="DY359" s="71"/>
      <c r="DZ359" s="71"/>
      <c r="EA359" s="71"/>
      <c r="EB359" s="71"/>
      <c r="EC359" s="71"/>
      <c r="ED359" s="71"/>
    </row>
    <row r="360" spans="1:134">
      <c r="A360" s="4">
        <v>335</v>
      </c>
      <c r="B360" s="46" t="s">
        <v>3233</v>
      </c>
      <c r="C360" s="65" t="str">
        <f t="shared" si="15"/>
        <v>L335</v>
      </c>
      <c r="D360" s="69">
        <v>622531.46000000008</v>
      </c>
      <c r="E360" s="68">
        <v>7291062.540000001</v>
      </c>
      <c r="F360" s="69">
        <v>68433.690000000061</v>
      </c>
      <c r="G360" s="69">
        <v>1276157.3199999994</v>
      </c>
      <c r="H360" s="70">
        <v>98.846343834887136</v>
      </c>
      <c r="I360" s="70">
        <v>21.216582362040938</v>
      </c>
      <c r="J360" s="69">
        <v>1061692.83</v>
      </c>
      <c r="K360" s="69">
        <v>947156.68</v>
      </c>
      <c r="L360" s="69">
        <v>959647.95999999985</v>
      </c>
      <c r="M360" s="69">
        <v>1181669.8000000003</v>
      </c>
      <c r="N360" s="69">
        <v>1305467.08</v>
      </c>
      <c r="O360" s="69">
        <v>1524364.4100000001</v>
      </c>
      <c r="P360" s="69">
        <v>1082282.1000000003</v>
      </c>
      <c r="Q360" s="69">
        <v>944141.17</v>
      </c>
      <c r="R360" s="69">
        <v>1650593.79</v>
      </c>
      <c r="S360" s="69">
        <v>954692.24999999988</v>
      </c>
      <c r="T360" s="69">
        <v>1013121.9699999999</v>
      </c>
      <c r="U360" s="69">
        <v>1023699.7999999999</v>
      </c>
      <c r="V360" s="69">
        <v>622531.46000000008</v>
      </c>
      <c r="W360" s="70">
        <v>122.10749126616733</v>
      </c>
      <c r="X360" s="70">
        <v>106.77521868129793</v>
      </c>
      <c r="Y360" s="70">
        <v>105.71224748912911</v>
      </c>
      <c r="Z360" s="71">
        <v>105.70110241213624</v>
      </c>
      <c r="AA360" s="71">
        <v>101.70237997688085</v>
      </c>
      <c r="AB360" s="71">
        <v>90.181122186557516</v>
      </c>
      <c r="AC360" s="71">
        <v>99.047408265244769</v>
      </c>
      <c r="AD360" s="71">
        <v>95.824108969238353</v>
      </c>
      <c r="AE360" s="71">
        <v>102.49917361360441</v>
      </c>
      <c r="AF360" s="71">
        <v>109.52766987736666</v>
      </c>
      <c r="AG360" s="71">
        <v>94.602618041125083</v>
      </c>
      <c r="AH360" s="71">
        <v>96.633618702052644</v>
      </c>
      <c r="AI360" s="71">
        <v>90.760932020225724</v>
      </c>
      <c r="AJ360" s="71">
        <v>12.641130996313453</v>
      </c>
      <c r="AK360" s="71">
        <v>2.9934347055317057</v>
      </c>
      <c r="AL360" s="71">
        <v>9.1412325580503939</v>
      </c>
      <c r="AM360" s="71">
        <v>22.475453341256625</v>
      </c>
      <c r="AN360" s="71">
        <v>6.9004257569326599</v>
      </c>
      <c r="AO360" s="71">
        <v>5.55748188839158</v>
      </c>
      <c r="AP360" s="71">
        <v>4.7416586957459206</v>
      </c>
      <c r="AQ360" s="71">
        <v>23.388866967260945</v>
      </c>
      <c r="AR360" s="71">
        <v>90.138270877026855</v>
      </c>
      <c r="AS360" s="71">
        <v>-16.745929597669239</v>
      </c>
      <c r="AT360" s="71">
        <v>26.28001986533215</v>
      </c>
      <c r="AU360" s="71">
        <v>21.113554941328736</v>
      </c>
      <c r="AV360" s="72">
        <v>12.350472011464708</v>
      </c>
      <c r="AW360" s="73">
        <v>119148.29000000004</v>
      </c>
      <c r="AX360" s="73">
        <v>27528.470000000321</v>
      </c>
      <c r="AY360" s="73">
        <v>80376.269999999902</v>
      </c>
      <c r="AZ360" s="73">
        <v>216848.06000000006</v>
      </c>
      <c r="BA360" s="73">
        <v>84267.94000000041</v>
      </c>
      <c r="BB360" s="73">
        <v>99275.729999999981</v>
      </c>
      <c r="BC360" s="73">
        <v>48994.950000000186</v>
      </c>
      <c r="BD360" s="73">
        <v>178965.83999999973</v>
      </c>
      <c r="BE360" s="73">
        <v>782491.9700000002</v>
      </c>
      <c r="BF360" s="73">
        <v>-192029.16000000003</v>
      </c>
      <c r="BG360" s="73">
        <v>210839.8899999999</v>
      </c>
      <c r="BH360" s="73">
        <v>178460.14000000025</v>
      </c>
      <c r="BI360" s="73">
        <v>68433.690000000061</v>
      </c>
      <c r="BJ360" s="71">
        <v>25.660333705466083</v>
      </c>
      <c r="BK360" s="71">
        <v>21.304443790566836</v>
      </c>
      <c r="BL360" s="71">
        <v>19.335421824392174</v>
      </c>
      <c r="BM360" s="71">
        <v>21.053652205315835</v>
      </c>
      <c r="BN360" s="71">
        <v>10.137412926707736</v>
      </c>
      <c r="BO360" s="71">
        <v>13.936375469677952</v>
      </c>
      <c r="BP360" s="71">
        <v>26.57408307228728</v>
      </c>
      <c r="BQ360" s="71">
        <v>25.13934676932395</v>
      </c>
      <c r="BR360" s="72">
        <v>16.618588006686029</v>
      </c>
      <c r="BS360" s="72">
        <v>19.540952587336704</v>
      </c>
      <c r="BT360" s="71">
        <v>20.690494906834001</v>
      </c>
      <c r="BU360" s="71">
        <v>21.266542358317611</v>
      </c>
      <c r="BV360" s="71">
        <v>19.543600672248509</v>
      </c>
      <c r="BW360" s="71">
        <v>19.561207897776576</v>
      </c>
      <c r="BX360" s="75">
        <v>23184</v>
      </c>
      <c r="BY360" s="75">
        <v>21899</v>
      </c>
      <c r="BZ360" s="75">
        <v>21388</v>
      </c>
      <c r="CA360" s="75">
        <v>24992</v>
      </c>
      <c r="CB360" s="75">
        <v>23974</v>
      </c>
      <c r="CC360" s="75">
        <v>26142</v>
      </c>
      <c r="CD360" s="75">
        <v>22978</v>
      </c>
      <c r="CE360" s="75">
        <v>22057</v>
      </c>
      <c r="CF360" s="75">
        <v>28406</v>
      </c>
      <c r="CG360" s="75">
        <v>21019</v>
      </c>
      <c r="CH360" s="75">
        <v>22316</v>
      </c>
      <c r="CI360" s="75">
        <v>23117</v>
      </c>
      <c r="CJ360" s="75">
        <v>14318</v>
      </c>
      <c r="CK360" s="75">
        <v>154211</v>
      </c>
      <c r="CL360" s="73">
        <v>1321650.8499999999</v>
      </c>
      <c r="CM360" s="73">
        <v>1363672.2299999997</v>
      </c>
      <c r="CN360" s="73">
        <v>1476543.1399999997</v>
      </c>
      <c r="CO360" s="73">
        <v>1691889.2099999997</v>
      </c>
      <c r="CP360" s="73">
        <v>1838681.7600000005</v>
      </c>
      <c r="CQ360" s="73">
        <v>1438978.4499999995</v>
      </c>
      <c r="CR360" s="73">
        <v>1116614.9500000002</v>
      </c>
      <c r="CS360" s="73">
        <v>1749752.5600000003</v>
      </c>
      <c r="CT360" s="73">
        <v>1273762.0899999996</v>
      </c>
      <c r="CU360" s="73">
        <v>1319375.69</v>
      </c>
      <c r="CV360" s="73">
        <v>1241267.27</v>
      </c>
      <c r="CW360" s="73">
        <v>1121259.9299999997</v>
      </c>
      <c r="CX360" s="73">
        <v>1155276.2099999997</v>
      </c>
      <c r="CY360" s="77"/>
      <c r="CZ360" s="4">
        <v>335</v>
      </c>
      <c r="DA360" s="76" t="str">
        <f t="shared" si="16"/>
        <v>L335</v>
      </c>
      <c r="DB360" s="71">
        <v>1.3414954881371288</v>
      </c>
      <c r="DC360" s="71">
        <v>1.7587575678269234</v>
      </c>
      <c r="DD360" s="71">
        <v>0.84822788370826852</v>
      </c>
      <c r="DE360" s="71">
        <v>0.76305586948905368</v>
      </c>
      <c r="DF360" s="71">
        <v>0.73462904281568098</v>
      </c>
      <c r="DG360" s="71">
        <v>0.28600489701198495</v>
      </c>
      <c r="DH360" s="71">
        <v>0.4435243518035894</v>
      </c>
      <c r="DI360" s="71">
        <v>0.31190678023975982</v>
      </c>
      <c r="DJ360" s="71">
        <v>0.24404989741151142</v>
      </c>
      <c r="DK360" s="71">
        <v>0.14931980556079832</v>
      </c>
      <c r="DL360" s="71">
        <v>0.22152306190277965</v>
      </c>
      <c r="DM360" s="71">
        <v>0.16259440490268995</v>
      </c>
      <c r="DN360" s="71">
        <v>0.1450794940247378</v>
      </c>
      <c r="DO360" s="71">
        <v>0.24714749593300064</v>
      </c>
      <c r="DQ360" s="71"/>
      <c r="DR360" s="71"/>
      <c r="DS360" s="71"/>
      <c r="DT360" s="71"/>
      <c r="DU360" s="71"/>
      <c r="DV360" s="71"/>
      <c r="DW360" s="71"/>
      <c r="DX360" s="71"/>
      <c r="DY360" s="71"/>
      <c r="DZ360" s="71"/>
      <c r="EA360" s="71"/>
      <c r="EB360" s="71"/>
      <c r="EC360" s="71"/>
      <c r="ED360" s="71"/>
    </row>
    <row r="361" spans="1:134">
      <c r="A361" s="4">
        <v>334</v>
      </c>
      <c r="B361" s="46" t="s">
        <v>3239</v>
      </c>
      <c r="C361" s="65" t="str">
        <f t="shared" si="15"/>
        <v>L334</v>
      </c>
      <c r="D361" s="69">
        <v>565973.02</v>
      </c>
      <c r="E361" s="68">
        <v>7686771.6400000025</v>
      </c>
      <c r="F361" s="69">
        <v>55201.710000000079</v>
      </c>
      <c r="G361" s="69">
        <v>458244.71000000276</v>
      </c>
      <c r="H361" s="70">
        <v>85.765902142724897</v>
      </c>
      <c r="I361" s="70">
        <v>6.3393927205027678</v>
      </c>
      <c r="J361" s="69">
        <v>1009391.3099999998</v>
      </c>
      <c r="K361" s="69">
        <v>947606.24999999988</v>
      </c>
      <c r="L361" s="69">
        <v>873078.9</v>
      </c>
      <c r="M361" s="69">
        <v>1034848.2500000002</v>
      </c>
      <c r="N361" s="69">
        <v>1306512.5499999998</v>
      </c>
      <c r="O361" s="69">
        <v>1659365.7600000005</v>
      </c>
      <c r="P361" s="69">
        <v>862921.89000000025</v>
      </c>
      <c r="Q361" s="69">
        <v>811924.59000000008</v>
      </c>
      <c r="R361" s="69">
        <v>2568943.2100000004</v>
      </c>
      <c r="S361" s="69">
        <v>903325.54</v>
      </c>
      <c r="T361" s="69">
        <v>965918.55</v>
      </c>
      <c r="U361" s="69">
        <v>1007764.8400000002</v>
      </c>
      <c r="V361" s="69">
        <v>565973.02</v>
      </c>
      <c r="W361" s="70">
        <v>86.841005733703099</v>
      </c>
      <c r="X361" s="70">
        <v>84.533523782407116</v>
      </c>
      <c r="Y361" s="70">
        <v>78.659737931600887</v>
      </c>
      <c r="Z361" s="71">
        <v>82.017419527577374</v>
      </c>
      <c r="AA361" s="71">
        <v>78.168659314034258</v>
      </c>
      <c r="AB361" s="71">
        <v>108.18994055151099</v>
      </c>
      <c r="AC361" s="71">
        <v>76.746657405432714</v>
      </c>
      <c r="AD361" s="71">
        <v>80.130567042806817</v>
      </c>
      <c r="AE361" s="71">
        <v>98.085473106449257</v>
      </c>
      <c r="AF361" s="71">
        <v>66.74098622819146</v>
      </c>
      <c r="AG361" s="71">
        <v>86.754195013561457</v>
      </c>
      <c r="AH361" s="71">
        <v>90.41830997225982</v>
      </c>
      <c r="AI361" s="71">
        <v>90.649548269045255</v>
      </c>
      <c r="AJ361" s="71">
        <v>-22.970881475738615</v>
      </c>
      <c r="AK361" s="71">
        <v>-24.112713211758152</v>
      </c>
      <c r="AL361" s="71">
        <v>-24.829923699796819</v>
      </c>
      <c r="AM361" s="71">
        <v>-30.288938540472689</v>
      </c>
      <c r="AN361" s="71">
        <v>-43.715912725117121</v>
      </c>
      <c r="AO361" s="71">
        <v>-16.778008927997089</v>
      </c>
      <c r="AP361" s="71">
        <v>-23.779251763543819</v>
      </c>
      <c r="AQ361" s="71">
        <v>1.0732989523563941</v>
      </c>
      <c r="AR361" s="71">
        <v>174.13044546051029</v>
      </c>
      <c r="AS361" s="71">
        <v>-55.834946096934125</v>
      </c>
      <c r="AT361" s="71">
        <v>8.0349117748421683</v>
      </c>
      <c r="AU361" s="71">
        <v>11.260165582055691</v>
      </c>
      <c r="AV361" s="72">
        <v>10.807519709750357</v>
      </c>
      <c r="AW361" s="73">
        <v>-301010.94999999995</v>
      </c>
      <c r="AX361" s="73">
        <v>-301095.98999999964</v>
      </c>
      <c r="AY361" s="73">
        <v>-288392.44999999984</v>
      </c>
      <c r="AZ361" s="73">
        <v>-449633.87999999989</v>
      </c>
      <c r="BA361" s="73">
        <v>-1014769.7399999998</v>
      </c>
      <c r="BB361" s="73">
        <v>-314348.88999999966</v>
      </c>
      <c r="BC361" s="73">
        <v>-269213.26999999944</v>
      </c>
      <c r="BD361" s="73">
        <v>8621.8400000000838</v>
      </c>
      <c r="BE361" s="73">
        <v>1631818.8400000003</v>
      </c>
      <c r="BF361" s="73">
        <v>-1142014.5200000003</v>
      </c>
      <c r="BG361" s="73">
        <v>71838.540000000037</v>
      </c>
      <c r="BH361" s="73">
        <v>101991.5700000003</v>
      </c>
      <c r="BI361" s="73">
        <v>55201.710000000079</v>
      </c>
      <c r="BJ361" s="71">
        <v>11.963449195584992</v>
      </c>
      <c r="BK361" s="71">
        <v>8.6440347284182337</v>
      </c>
      <c r="BL361" s="71">
        <v>7.5368145136441989</v>
      </c>
      <c r="BM361" s="71">
        <v>10.44018400801937</v>
      </c>
      <c r="BN361" s="71">
        <v>1.7048818670505472</v>
      </c>
      <c r="BO361" s="71">
        <v>5.614194324346661</v>
      </c>
      <c r="BP361" s="71">
        <v>15.738154821647662</v>
      </c>
      <c r="BQ361" s="71">
        <v>19.064196013176851</v>
      </c>
      <c r="BR361" s="72">
        <v>6.4964667525497637</v>
      </c>
      <c r="BS361" s="72">
        <v>11.032000457733758</v>
      </c>
      <c r="BT361" s="71">
        <v>12.507351652165175</v>
      </c>
      <c r="BU361" s="71">
        <v>11.917896926589311</v>
      </c>
      <c r="BV361" s="71">
        <v>10.347305145269081</v>
      </c>
      <c r="BW361" s="71">
        <v>9.4579079526627297</v>
      </c>
      <c r="BX361" s="75">
        <v>17758</v>
      </c>
      <c r="BY361" s="75">
        <v>16878</v>
      </c>
      <c r="BZ361" s="75">
        <v>14734</v>
      </c>
      <c r="CA361" s="75">
        <v>17026</v>
      </c>
      <c r="CB361" s="75">
        <v>19306</v>
      </c>
      <c r="CC361" s="75">
        <v>26854</v>
      </c>
      <c r="CD361" s="75">
        <v>15566</v>
      </c>
      <c r="CE361" s="75">
        <v>15129</v>
      </c>
      <c r="CF361" s="75">
        <v>30268</v>
      </c>
      <c r="CG361" s="75">
        <v>16502</v>
      </c>
      <c r="CH361" s="75">
        <v>17339</v>
      </c>
      <c r="CI361" s="75">
        <v>18470</v>
      </c>
      <c r="CJ361" s="75">
        <v>10687</v>
      </c>
      <c r="CK361" s="75">
        <v>123961</v>
      </c>
      <c r="CL361" s="73">
        <v>2279675.0099999998</v>
      </c>
      <c r="CM361" s="73">
        <v>1980498.53</v>
      </c>
      <c r="CN361" s="73">
        <v>2121025.2600000002</v>
      </c>
      <c r="CO361" s="73">
        <v>2427667.5099999993</v>
      </c>
      <c r="CP361" s="73">
        <v>2763483.1300000013</v>
      </c>
      <c r="CQ361" s="73">
        <v>2138438.1199999996</v>
      </c>
      <c r="CR361" s="73">
        <v>2054716.18</v>
      </c>
      <c r="CS361" s="73">
        <v>2995286.1399999987</v>
      </c>
      <c r="CT361" s="73">
        <v>1876738.81</v>
      </c>
      <c r="CU361" s="73">
        <v>1710139.1</v>
      </c>
      <c r="CV361" s="73">
        <v>1671397.4299999995</v>
      </c>
      <c r="CW361" s="73">
        <v>1654415.0400000003</v>
      </c>
      <c r="CX361" s="73">
        <v>1648277.7399999998</v>
      </c>
      <c r="CY361" s="77"/>
      <c r="CZ361" s="4">
        <v>334</v>
      </c>
      <c r="DA361" s="76" t="str">
        <f t="shared" si="16"/>
        <v>L334</v>
      </c>
      <c r="DB361" s="71">
        <v>7.5407300693132697</v>
      </c>
      <c r="DC361" s="71">
        <v>11.049995575164345</v>
      </c>
      <c r="DD361" s="71">
        <v>1.8923894167969513</v>
      </c>
      <c r="DE361" s="71">
        <v>1.9450482648499758</v>
      </c>
      <c r="DF361" s="71">
        <v>2.1937479791718695</v>
      </c>
      <c r="DG361" s="71">
        <v>0.80502127833977488</v>
      </c>
      <c r="DH361" s="71">
        <v>0.92750560501500456</v>
      </c>
      <c r="DI361" s="71">
        <v>1.1158946393309279</v>
      </c>
      <c r="DJ361" s="71">
        <v>0.51864148500156737</v>
      </c>
      <c r="DK361" s="71">
        <v>0.86648016904813763</v>
      </c>
      <c r="DL361" s="71">
        <v>0.7753123846626101</v>
      </c>
      <c r="DM361" s="71">
        <v>0.48582534727845711</v>
      </c>
      <c r="DN361" s="71">
        <v>0.33781255751861378</v>
      </c>
      <c r="DO361" s="71">
        <v>0.68332172503877031</v>
      </c>
      <c r="DQ361" s="71"/>
      <c r="DR361" s="71"/>
      <c r="DS361" s="71"/>
      <c r="DT361" s="71"/>
      <c r="DU361" s="71"/>
      <c r="DV361" s="71"/>
      <c r="DW361" s="71"/>
      <c r="DX361" s="71"/>
      <c r="DY361" s="71"/>
      <c r="DZ361" s="71"/>
      <c r="EA361" s="71"/>
      <c r="EB361" s="71"/>
      <c r="EC361" s="71"/>
      <c r="ED361" s="71"/>
    </row>
    <row r="362" spans="1:134">
      <c r="A362" s="4">
        <v>338</v>
      </c>
      <c r="B362" s="46" t="s">
        <v>3246</v>
      </c>
      <c r="C362" s="65" t="str">
        <f t="shared" si="15"/>
        <v>L338</v>
      </c>
      <c r="D362" s="69">
        <v>396698.26999999996</v>
      </c>
      <c r="E362" s="68">
        <v>3943125.6900000004</v>
      </c>
      <c r="F362" s="69">
        <v>84882.57</v>
      </c>
      <c r="G362" s="69">
        <v>-295092.05000000075</v>
      </c>
      <c r="H362" s="70">
        <v>75.213851088397448</v>
      </c>
      <c r="I362" s="70">
        <v>-6.9626448687367448</v>
      </c>
      <c r="J362" s="69">
        <v>619348.08000000007</v>
      </c>
      <c r="K362" s="69">
        <v>616747.85999999987</v>
      </c>
      <c r="L362" s="69">
        <v>609825.85000000021</v>
      </c>
      <c r="M362" s="69">
        <v>694304.23999999987</v>
      </c>
      <c r="N362" s="69">
        <v>811950.57</v>
      </c>
      <c r="O362" s="69">
        <v>903745.47999999986</v>
      </c>
      <c r="P362" s="69">
        <v>501110.24999999983</v>
      </c>
      <c r="Q362" s="69">
        <v>491699.96999999991</v>
      </c>
      <c r="R362" s="69">
        <v>897392.39999999991</v>
      </c>
      <c r="S362" s="69">
        <v>492871.34999999992</v>
      </c>
      <c r="T362" s="69">
        <v>527608.88</v>
      </c>
      <c r="U362" s="69">
        <v>635744.56999999995</v>
      </c>
      <c r="V362" s="69">
        <v>396698.26999999996</v>
      </c>
      <c r="W362" s="70">
        <v>93.12754634465324</v>
      </c>
      <c r="X362" s="70">
        <v>94.940843582871139</v>
      </c>
      <c r="Y362" s="70">
        <v>92.378816366649218</v>
      </c>
      <c r="Z362" s="71">
        <v>86.043750589409413</v>
      </c>
      <c r="AA362" s="71">
        <v>92.493336420535726</v>
      </c>
      <c r="AB362" s="71">
        <v>88.842524759363172</v>
      </c>
      <c r="AC362" s="71">
        <v>66.498447040224477</v>
      </c>
      <c r="AD362" s="71">
        <v>66.729928415977241</v>
      </c>
      <c r="AE362" s="71">
        <v>77.488365119288432</v>
      </c>
      <c r="AF362" s="71">
        <v>75.731708204706692</v>
      </c>
      <c r="AG362" s="71">
        <v>67.138673715104318</v>
      </c>
      <c r="AH362" s="71">
        <v>84.384506694379979</v>
      </c>
      <c r="AI362" s="71">
        <v>98.196659131119048</v>
      </c>
      <c r="AJ362" s="71">
        <v>-7.9392440232971655</v>
      </c>
      <c r="AK362" s="71">
        <v>-1.9760302231794813</v>
      </c>
      <c r="AL362" s="71">
        <v>-8.9536619911073316</v>
      </c>
      <c r="AM362" s="71">
        <v>-15.113087737258734</v>
      </c>
      <c r="AN362" s="71">
        <v>-17.65133203935282</v>
      </c>
      <c r="AO362" s="71">
        <v>-19.686474333939419</v>
      </c>
      <c r="AP362" s="71">
        <v>-29.995233179418225</v>
      </c>
      <c r="AQ362" s="71">
        <v>-14.165184181590407</v>
      </c>
      <c r="AR362" s="71">
        <v>51.625487483703395</v>
      </c>
      <c r="AS362" s="71">
        <v>-43.524488518860302</v>
      </c>
      <c r="AT362" s="71">
        <v>-10.877915626961688</v>
      </c>
      <c r="AU362" s="71">
        <v>9.3918304295999668</v>
      </c>
      <c r="AV362" s="72">
        <v>27.222032117048634</v>
      </c>
      <c r="AW362" s="73">
        <v>-53412.069999999832</v>
      </c>
      <c r="AX362" s="73">
        <v>-12432.800000000047</v>
      </c>
      <c r="AY362" s="73">
        <v>-59971.379999999888</v>
      </c>
      <c r="AZ362" s="73">
        <v>-123612.47000000009</v>
      </c>
      <c r="BA362" s="73">
        <v>-174040.56999999972</v>
      </c>
      <c r="BB362" s="73">
        <v>-204689.9800000001</v>
      </c>
      <c r="BC362" s="73">
        <v>-214712.79000000033</v>
      </c>
      <c r="BD362" s="73">
        <v>-81144.470000000147</v>
      </c>
      <c r="BE362" s="73">
        <v>305544.41000000015</v>
      </c>
      <c r="BF362" s="73">
        <v>-379845.58000000013</v>
      </c>
      <c r="BG362" s="73">
        <v>-64398.010000000009</v>
      </c>
      <c r="BH362" s="73">
        <v>54581.819999999949</v>
      </c>
      <c r="BI362" s="73">
        <v>84882.57</v>
      </c>
      <c r="BJ362" s="71">
        <v>23.832761257541467</v>
      </c>
      <c r="BK362" s="71">
        <v>15.930992887974824</v>
      </c>
      <c r="BL362" s="71">
        <v>12.483808750384515</v>
      </c>
      <c r="BM362" s="71">
        <v>14.20430040387587</v>
      </c>
      <c r="BN362" s="71">
        <v>4.6771301916598356</v>
      </c>
      <c r="BO362" s="71">
        <v>5.8950938940898254</v>
      </c>
      <c r="BP362" s="71">
        <v>21.827235417710416</v>
      </c>
      <c r="BQ362" s="71">
        <v>19.862638903701914</v>
      </c>
      <c r="BR362" s="72">
        <v>17.260455920228189</v>
      </c>
      <c r="BS362" s="72">
        <v>14.30871938962839</v>
      </c>
      <c r="BT362" s="71">
        <v>16.457154945952638</v>
      </c>
      <c r="BU362" s="71">
        <v>18.111510335631152</v>
      </c>
      <c r="BV362" s="71">
        <v>19.569893233258583</v>
      </c>
      <c r="BW362" s="71">
        <v>16.637570872604478</v>
      </c>
      <c r="BX362" s="75">
        <v>17374</v>
      </c>
      <c r="BY362" s="75">
        <v>15171</v>
      </c>
      <c r="BZ362" s="75">
        <v>14586</v>
      </c>
      <c r="CA362" s="75">
        <v>16504</v>
      </c>
      <c r="CB362" s="75">
        <v>17285</v>
      </c>
      <c r="CC362" s="75">
        <v>20026</v>
      </c>
      <c r="CD362" s="75">
        <v>14151</v>
      </c>
      <c r="CE362" s="75">
        <v>13892</v>
      </c>
      <c r="CF362" s="75">
        <v>18074</v>
      </c>
      <c r="CG362" s="75">
        <v>13610</v>
      </c>
      <c r="CH362" s="75">
        <v>14376</v>
      </c>
      <c r="CI362" s="75">
        <v>17119</v>
      </c>
      <c r="CJ362" s="75">
        <v>10366</v>
      </c>
      <c r="CK362" s="75">
        <v>101588</v>
      </c>
      <c r="CL362" s="73">
        <v>1559740.1500000006</v>
      </c>
      <c r="CM362" s="73">
        <v>1988056.65</v>
      </c>
      <c r="CN362" s="73">
        <v>1914102.9500000007</v>
      </c>
      <c r="CO362" s="73">
        <v>1664753.1599999997</v>
      </c>
      <c r="CP362" s="73">
        <v>1618061.3999999994</v>
      </c>
      <c r="CQ362" s="73">
        <v>1351887.1800000002</v>
      </c>
      <c r="CR362" s="73">
        <v>1283557.3400000003</v>
      </c>
      <c r="CS362" s="73">
        <v>1727770.5499999996</v>
      </c>
      <c r="CT362" s="73">
        <v>1591019.7899999998</v>
      </c>
      <c r="CU362" s="73">
        <v>1287152.5800000003</v>
      </c>
      <c r="CV362" s="73">
        <v>1436911.3500000003</v>
      </c>
      <c r="CW362" s="73">
        <v>1282361.3200000003</v>
      </c>
      <c r="CX362" s="73">
        <v>1302183.3200000003</v>
      </c>
      <c r="CY362" s="77"/>
      <c r="CZ362" s="4">
        <v>338</v>
      </c>
      <c r="DA362" s="76" t="str">
        <f t="shared" si="16"/>
        <v>L338</v>
      </c>
      <c r="DB362" s="71">
        <v>1.5254807104002759</v>
      </c>
      <c r="DC362" s="71">
        <v>1.799136051556113</v>
      </c>
      <c r="DD362" s="71">
        <v>0.9407816838787455</v>
      </c>
      <c r="DE362" s="71">
        <v>0.36440145489876913</v>
      </c>
      <c r="DF362" s="71">
        <v>0.39970787089018672</v>
      </c>
      <c r="DG362" s="71">
        <v>0.81259223772195655</v>
      </c>
      <c r="DH362" s="71">
        <v>0.36330864809220559</v>
      </c>
      <c r="DI362" s="71">
        <v>0.20002462497653337</v>
      </c>
      <c r="DJ362" s="71">
        <v>0.21463785455258658</v>
      </c>
      <c r="DK362" s="71">
        <v>0.323613067937638</v>
      </c>
      <c r="DL362" s="71">
        <v>0.20102728002508993</v>
      </c>
      <c r="DM362" s="71">
        <v>0.2143102679479493</v>
      </c>
      <c r="DN362" s="71">
        <v>0.11369733923791078</v>
      </c>
      <c r="DO362" s="71">
        <v>0.23328065765761025</v>
      </c>
      <c r="DQ362" s="71"/>
      <c r="DR362" s="71"/>
      <c r="DS362" s="71"/>
      <c r="DT362" s="71"/>
      <c r="DU362" s="71"/>
      <c r="DV362" s="71"/>
      <c r="DW362" s="71"/>
      <c r="DX362" s="71"/>
      <c r="DY362" s="71"/>
      <c r="DZ362" s="71"/>
      <c r="EA362" s="71"/>
      <c r="EB362" s="71"/>
      <c r="EC362" s="71"/>
      <c r="ED362" s="71"/>
    </row>
    <row r="363" spans="1:134">
      <c r="A363" s="4">
        <v>360</v>
      </c>
      <c r="B363" s="46" t="s">
        <v>3255</v>
      </c>
      <c r="C363" s="65" t="str">
        <f t="shared" si="15"/>
        <v>L360</v>
      </c>
      <c r="D363" s="69">
        <v>354745.52</v>
      </c>
      <c r="E363" s="68">
        <v>4395849.4799999995</v>
      </c>
      <c r="F363" s="69">
        <v>33660.700000000012</v>
      </c>
      <c r="G363" s="69">
        <v>186211.37000000011</v>
      </c>
      <c r="H363" s="70">
        <v>85.445691127000941</v>
      </c>
      <c r="I363" s="70">
        <v>4.4234531599677052</v>
      </c>
      <c r="J363" s="69">
        <v>603263.01</v>
      </c>
      <c r="K363" s="69">
        <v>582407.91999999993</v>
      </c>
      <c r="L363" s="69">
        <v>538615.98</v>
      </c>
      <c r="M363" s="69">
        <v>603146.66999999993</v>
      </c>
      <c r="N363" s="69">
        <v>768817.29999999981</v>
      </c>
      <c r="O363" s="69">
        <v>922832.43999999983</v>
      </c>
      <c r="P363" s="69">
        <v>550759.6399999999</v>
      </c>
      <c r="Q363" s="69">
        <v>621395.68000000005</v>
      </c>
      <c r="R363" s="69">
        <v>1058520.19</v>
      </c>
      <c r="S363" s="69">
        <v>548505.44000000006</v>
      </c>
      <c r="T363" s="69">
        <v>659516.17000000004</v>
      </c>
      <c r="U363" s="69">
        <v>602406.84</v>
      </c>
      <c r="V363" s="69">
        <v>354745.52</v>
      </c>
      <c r="W363" s="70">
        <v>88.324471467439139</v>
      </c>
      <c r="X363" s="70">
        <v>85.642693782186498</v>
      </c>
      <c r="Y363" s="70">
        <v>87.477194806725606</v>
      </c>
      <c r="Z363" s="71">
        <v>84.501618854147324</v>
      </c>
      <c r="AA363" s="71">
        <v>95.964899226347711</v>
      </c>
      <c r="AB363" s="71">
        <v>98.294390150022977</v>
      </c>
      <c r="AC363" s="71">
        <v>84.607080427636021</v>
      </c>
      <c r="AD363" s="71">
        <v>80.136037840845759</v>
      </c>
      <c r="AE363" s="71">
        <v>86.037523832152885</v>
      </c>
      <c r="AF363" s="71">
        <v>88.334678905966499</v>
      </c>
      <c r="AG363" s="71">
        <v>85.361903074123219</v>
      </c>
      <c r="AH363" s="71">
        <v>86.165919843526993</v>
      </c>
      <c r="AI363" s="71">
        <v>89.752691791223668</v>
      </c>
      <c r="AJ363" s="71">
        <v>-20.894063614671389</v>
      </c>
      <c r="AK363" s="71">
        <v>-19.495213098968044</v>
      </c>
      <c r="AL363" s="71">
        <v>-23.413729042542041</v>
      </c>
      <c r="AM363" s="71">
        <v>-27.445984220415877</v>
      </c>
      <c r="AN363" s="71">
        <v>-25.226263512765623</v>
      </c>
      <c r="AO363" s="71">
        <v>-18.804123567297982</v>
      </c>
      <c r="AP363" s="71">
        <v>-11.870483641359863</v>
      </c>
      <c r="AQ363" s="71">
        <v>-0.57814355447898258</v>
      </c>
      <c r="AR363" s="71">
        <v>82.188006794854829</v>
      </c>
      <c r="AS363" s="71">
        <v>-40.533188347781909</v>
      </c>
      <c r="AT363" s="71">
        <v>10.000909007210691</v>
      </c>
      <c r="AU363" s="71">
        <v>12.458821105174621</v>
      </c>
      <c r="AV363" s="72">
        <v>10.483429269561849</v>
      </c>
      <c r="AW363" s="73">
        <v>-159338.42999999993</v>
      </c>
      <c r="AX363" s="73">
        <v>-141037.16000000003</v>
      </c>
      <c r="AY363" s="73">
        <v>-164664.09000000008</v>
      </c>
      <c r="AZ363" s="73">
        <v>-228160.41000000015</v>
      </c>
      <c r="BA363" s="73">
        <v>-259374.33000000031</v>
      </c>
      <c r="BB363" s="73">
        <v>-199533.50000000012</v>
      </c>
      <c r="BC363" s="73">
        <v>-74183.809999999939</v>
      </c>
      <c r="BD363" s="73">
        <v>-3613.449999999837</v>
      </c>
      <c r="BE363" s="73">
        <v>477515.87000000011</v>
      </c>
      <c r="BF363" s="73">
        <v>-373866.92999999982</v>
      </c>
      <c r="BG363" s="73">
        <v>59960.970000000088</v>
      </c>
      <c r="BH363" s="73">
        <v>66738.019999999902</v>
      </c>
      <c r="BI363" s="73">
        <v>33660.700000000012</v>
      </c>
      <c r="BJ363" s="71">
        <v>13.836176166762442</v>
      </c>
      <c r="BK363" s="71">
        <v>13.390886433086568</v>
      </c>
      <c r="BL363" s="71">
        <v>11.425793969896333</v>
      </c>
      <c r="BM363" s="71">
        <v>12.860825594382163</v>
      </c>
      <c r="BN363" s="71">
        <v>2.6566751613140447</v>
      </c>
      <c r="BO363" s="71">
        <v>8.8409265438044056</v>
      </c>
      <c r="BP363" s="71">
        <v>18.943101388006273</v>
      </c>
      <c r="BQ363" s="71">
        <v>19.889655246437766</v>
      </c>
      <c r="BR363" s="72">
        <v>14.511135459799338</v>
      </c>
      <c r="BS363" s="72">
        <v>12.918263365365984</v>
      </c>
      <c r="BT363" s="71">
        <v>12.250896771478867</v>
      </c>
      <c r="BU363" s="71">
        <v>13.686790019857629</v>
      </c>
      <c r="BV363" s="71">
        <v>11.161872104851122</v>
      </c>
      <c r="BW363" s="71">
        <v>13.380792643411983</v>
      </c>
      <c r="BX363" s="75">
        <v>12534</v>
      </c>
      <c r="BY363" s="75">
        <v>11445</v>
      </c>
      <c r="BZ363" s="75">
        <v>10929</v>
      </c>
      <c r="CA363" s="75">
        <v>11284</v>
      </c>
      <c r="CB363" s="75">
        <v>13130</v>
      </c>
      <c r="CC363" s="75">
        <v>16532</v>
      </c>
      <c r="CD363" s="75">
        <v>10965</v>
      </c>
      <c r="CE363" s="75">
        <v>11757</v>
      </c>
      <c r="CF363" s="75">
        <v>16502</v>
      </c>
      <c r="CG363" s="75">
        <v>11564</v>
      </c>
      <c r="CH363" s="75">
        <v>12471</v>
      </c>
      <c r="CI363" s="75">
        <v>11986</v>
      </c>
      <c r="CJ363" s="75">
        <v>7259</v>
      </c>
      <c r="CK363" s="75">
        <v>82504</v>
      </c>
      <c r="CL363" s="73">
        <v>1343052.84</v>
      </c>
      <c r="CM363" s="73">
        <v>1209143.1499999999</v>
      </c>
      <c r="CN363" s="73">
        <v>1268597.6499999999</v>
      </c>
      <c r="CO363" s="73">
        <v>1631787.9899999998</v>
      </c>
      <c r="CP363" s="73">
        <v>1966998.5099999998</v>
      </c>
      <c r="CQ363" s="73">
        <v>1477317.5499999998</v>
      </c>
      <c r="CR363" s="73">
        <v>1637520.57</v>
      </c>
      <c r="CS363" s="73">
        <v>2179680.5200000005</v>
      </c>
      <c r="CT363" s="73">
        <v>1447007.96</v>
      </c>
      <c r="CU363" s="73">
        <v>1657399.57</v>
      </c>
      <c r="CV363" s="73">
        <v>1622434.39</v>
      </c>
      <c r="CW363" s="73">
        <v>1553263.7099999995</v>
      </c>
      <c r="CX363" s="73">
        <v>1566528.7600000002</v>
      </c>
      <c r="CY363" s="77"/>
      <c r="CZ363" s="4">
        <v>360</v>
      </c>
      <c r="DA363" s="76" t="str">
        <f t="shared" si="16"/>
        <v>L360</v>
      </c>
      <c r="DB363" s="71">
        <v>0.86948937039939345</v>
      </c>
      <c r="DC363" s="71">
        <v>1.2566167239785819</v>
      </c>
      <c r="DD363" s="71">
        <v>0.60264876091325692</v>
      </c>
      <c r="DE363" s="71">
        <v>0.38974311864134015</v>
      </c>
      <c r="DF363" s="71">
        <v>0.57144116102503639</v>
      </c>
      <c r="DG363" s="71">
        <v>0.1725621385794063</v>
      </c>
      <c r="DH363" s="71">
        <v>0.25085620411534831</v>
      </c>
      <c r="DI363" s="71">
        <v>0.52020088543327636</v>
      </c>
      <c r="DJ363" s="71">
        <v>0.15735153238498747</v>
      </c>
      <c r="DK363" s="71">
        <v>0.31655148374418712</v>
      </c>
      <c r="DL363" s="71">
        <v>0.18368793678891288</v>
      </c>
      <c r="DM363" s="71">
        <v>5.0449288400378982E-2</v>
      </c>
      <c r="DN363" s="71">
        <v>9.0226454324770888E-2</v>
      </c>
      <c r="DO363" s="71">
        <v>0.22485343346977057</v>
      </c>
      <c r="DQ363" s="71"/>
      <c r="DR363" s="71"/>
      <c r="DS363" s="71"/>
      <c r="DT363" s="71"/>
      <c r="DU363" s="71"/>
      <c r="DV363" s="71"/>
      <c r="DW363" s="71"/>
      <c r="DX363" s="71"/>
      <c r="DY363" s="71"/>
      <c r="DZ363" s="71"/>
      <c r="EA363" s="71"/>
      <c r="EB363" s="71"/>
      <c r="EC363" s="71"/>
      <c r="ED363" s="71"/>
    </row>
    <row r="364" spans="1:134">
      <c r="A364" s="4">
        <v>388</v>
      </c>
      <c r="B364" s="46" t="s">
        <v>3262</v>
      </c>
      <c r="C364" s="65" t="str">
        <f t="shared" si="15"/>
        <v>L388</v>
      </c>
      <c r="D364" s="69">
        <v>1246155.31</v>
      </c>
      <c r="E364" s="68">
        <v>11666150.600000003</v>
      </c>
      <c r="F364" s="69">
        <v>390042.29000000015</v>
      </c>
      <c r="G364" s="69">
        <v>1201533.2200000063</v>
      </c>
      <c r="H364" s="70">
        <v>91.255519264234891</v>
      </c>
      <c r="I364" s="70">
        <v>11.481864805648589</v>
      </c>
      <c r="J364" s="69">
        <v>1791532.9999999998</v>
      </c>
      <c r="K364" s="69">
        <v>1540951.76</v>
      </c>
      <c r="L364" s="69">
        <v>1442716.1699999995</v>
      </c>
      <c r="M364" s="69">
        <v>1824640.8</v>
      </c>
      <c r="N364" s="69">
        <v>2582828.5099999993</v>
      </c>
      <c r="O364" s="69">
        <v>2293363.41</v>
      </c>
      <c r="P364" s="69">
        <v>1419538.1599999997</v>
      </c>
      <c r="Q364" s="69">
        <v>1305977.8300000003</v>
      </c>
      <c r="R364" s="69">
        <v>2730348.16</v>
      </c>
      <c r="S364" s="69">
        <v>1422473.9100000006</v>
      </c>
      <c r="T364" s="69">
        <v>1708368.6099999999</v>
      </c>
      <c r="U364" s="69">
        <v>1833288.6199999996</v>
      </c>
      <c r="V364" s="69">
        <v>1246155.31</v>
      </c>
      <c r="W364" s="70">
        <v>113.78994048852542</v>
      </c>
      <c r="X364" s="70">
        <v>99.045785845281529</v>
      </c>
      <c r="Y364" s="70">
        <v>88.337715576618493</v>
      </c>
      <c r="Z364" s="71">
        <v>86.635833343649352</v>
      </c>
      <c r="AA364" s="71">
        <v>90.13499272670839</v>
      </c>
      <c r="AB364" s="71">
        <v>88.031437027492473</v>
      </c>
      <c r="AC364" s="71">
        <v>83.598737515969859</v>
      </c>
      <c r="AD364" s="71">
        <v>82.022905827922685</v>
      </c>
      <c r="AE364" s="71">
        <v>91.932171101128048</v>
      </c>
      <c r="AF364" s="71">
        <v>83.285814172309017</v>
      </c>
      <c r="AG364" s="71">
        <v>89.259724623632223</v>
      </c>
      <c r="AH364" s="71">
        <v>101.08531593357357</v>
      </c>
      <c r="AI364" s="71">
        <v>114.49811505289405</v>
      </c>
      <c r="AJ364" s="71">
        <v>18.831709805242937</v>
      </c>
      <c r="AK364" s="71">
        <v>3.765056168214298</v>
      </c>
      <c r="AL364" s="71">
        <v>-20.127766570674378</v>
      </c>
      <c r="AM364" s="71">
        <v>-11.53179175505208</v>
      </c>
      <c r="AN364" s="71">
        <v>-21.849796767689689</v>
      </c>
      <c r="AO364" s="71">
        <v>-17.030462154536785</v>
      </c>
      <c r="AP364" s="71">
        <v>-15.866194490057794</v>
      </c>
      <c r="AQ364" s="71">
        <v>3.9516704401657554</v>
      </c>
      <c r="AR364" s="71">
        <v>88.241310582618055</v>
      </c>
      <c r="AS364" s="71">
        <v>-38.553184101730295</v>
      </c>
      <c r="AT364" s="71">
        <v>15.460230508785443</v>
      </c>
      <c r="AU364" s="71">
        <v>29.114048591524757</v>
      </c>
      <c r="AV364" s="72">
        <v>45.559672717043867</v>
      </c>
      <c r="AW364" s="73">
        <v>283911</v>
      </c>
      <c r="AX364" s="73">
        <v>55912.560000000056</v>
      </c>
      <c r="AY364" s="73">
        <v>-363563.82000000053</v>
      </c>
      <c r="AZ364" s="73">
        <v>-237841.12000000011</v>
      </c>
      <c r="BA364" s="73">
        <v>-722049.00000000047</v>
      </c>
      <c r="BB364" s="73">
        <v>-437263.16000000015</v>
      </c>
      <c r="BC364" s="73">
        <v>-267700.58000000007</v>
      </c>
      <c r="BD364" s="73">
        <v>49646.090000000317</v>
      </c>
      <c r="BE364" s="73">
        <v>1279897.0600000003</v>
      </c>
      <c r="BF364" s="73">
        <v>-892493.73999999976</v>
      </c>
      <c r="BG364" s="73">
        <v>228752.11999999918</v>
      </c>
      <c r="BH364" s="73">
        <v>413389.97999999928</v>
      </c>
      <c r="BI364" s="73">
        <v>390042.29000000015</v>
      </c>
      <c r="BJ364" s="71">
        <v>16.584270731677293</v>
      </c>
      <c r="BK364" s="71">
        <v>11.885047209016797</v>
      </c>
      <c r="BL364" s="71">
        <v>10.457703687239006</v>
      </c>
      <c r="BM364" s="71">
        <v>12.766918860921663</v>
      </c>
      <c r="BN364" s="71">
        <v>0.60329014848269624</v>
      </c>
      <c r="BO364" s="71">
        <v>6.818995373087553</v>
      </c>
      <c r="BP364" s="71">
        <v>21.338086333747846</v>
      </c>
      <c r="BQ364" s="71">
        <v>21.870957863253757</v>
      </c>
      <c r="BR364" s="72">
        <v>13.875919925260764</v>
      </c>
      <c r="BS364" s="72">
        <v>15.657308183543304</v>
      </c>
      <c r="BT364" s="71">
        <v>15.365966627427458</v>
      </c>
      <c r="BU364" s="71">
        <v>15.3238114485947</v>
      </c>
      <c r="BV364" s="71">
        <v>15.037998173273735</v>
      </c>
      <c r="BW364" s="71">
        <v>15.102355972084617</v>
      </c>
      <c r="BX364" s="75">
        <v>36535</v>
      </c>
      <c r="BY364" s="75">
        <v>33154</v>
      </c>
      <c r="BZ364" s="75">
        <v>29529</v>
      </c>
      <c r="CA364" s="75">
        <v>34183</v>
      </c>
      <c r="CB364" s="75">
        <v>36573</v>
      </c>
      <c r="CC364" s="75">
        <v>36094</v>
      </c>
      <c r="CD364" s="75">
        <v>29258</v>
      </c>
      <c r="CE364" s="75">
        <v>28877</v>
      </c>
      <c r="CF364" s="75">
        <v>38580</v>
      </c>
      <c r="CG364" s="75">
        <v>30296</v>
      </c>
      <c r="CH364" s="75">
        <v>35320</v>
      </c>
      <c r="CI364" s="75">
        <v>39188</v>
      </c>
      <c r="CJ364" s="75">
        <v>24926</v>
      </c>
      <c r="CK364" s="75">
        <v>226445</v>
      </c>
      <c r="CL364" s="73">
        <v>2730105.9999999995</v>
      </c>
      <c r="CM364" s="73">
        <v>2652748.1799999997</v>
      </c>
      <c r="CN364" s="73">
        <v>2627086.4399999995</v>
      </c>
      <c r="CO364" s="73">
        <v>2570635.1300000004</v>
      </c>
      <c r="CP364" s="73">
        <v>3503673.22</v>
      </c>
      <c r="CQ364" s="73">
        <v>3037935.11</v>
      </c>
      <c r="CR364" s="73">
        <v>2717661.4000000004</v>
      </c>
      <c r="CS364" s="73">
        <v>3868280.1500000008</v>
      </c>
      <c r="CT364" s="73">
        <v>2911692.7000000011</v>
      </c>
      <c r="CU364" s="73">
        <v>2814556.4900000012</v>
      </c>
      <c r="CV364" s="73">
        <v>2553869.71</v>
      </c>
      <c r="CW364" s="73">
        <v>2411475.59</v>
      </c>
      <c r="CX364" s="73">
        <v>2418492.4200000009</v>
      </c>
      <c r="CY364" s="77"/>
      <c r="CZ364" s="4">
        <v>388</v>
      </c>
      <c r="DA364" s="76" t="str">
        <f t="shared" si="16"/>
        <v>L388</v>
      </c>
      <c r="DB364" s="71">
        <v>1.96667160300615</v>
      </c>
      <c r="DC364" s="71">
        <v>1.5547137105300826</v>
      </c>
      <c r="DD364" s="71">
        <v>0.5466153951180589</v>
      </c>
      <c r="DE364" s="71">
        <v>0.25153712116102972</v>
      </c>
      <c r="DF364" s="71">
        <v>0.51558373077998199</v>
      </c>
      <c r="DG364" s="71">
        <v>0.38866921253912728</v>
      </c>
      <c r="DH364" s="71">
        <v>0.55149173915008409</v>
      </c>
      <c r="DI364" s="71">
        <v>0.22912405853003195</v>
      </c>
      <c r="DJ364" s="71">
        <v>0.20039258078075761</v>
      </c>
      <c r="DK364" s="71">
        <v>7.1383322061786339E-2</v>
      </c>
      <c r="DL364" s="71">
        <v>0.18631215225613196</v>
      </c>
      <c r="DM364" s="71">
        <v>5.4429350136035497E-2</v>
      </c>
      <c r="DN364" s="71">
        <v>6.6835358482497637E-2</v>
      </c>
      <c r="DO364" s="71">
        <v>0.1914269265017999</v>
      </c>
      <c r="DQ364" s="71"/>
      <c r="DR364" s="71"/>
      <c r="DS364" s="71"/>
      <c r="DT364" s="71"/>
      <c r="DU364" s="71"/>
      <c r="DV364" s="71"/>
      <c r="DW364" s="71"/>
      <c r="DX364" s="71"/>
      <c r="DY364" s="71"/>
      <c r="DZ364" s="71"/>
      <c r="EA364" s="71"/>
      <c r="EB364" s="71"/>
      <c r="EC364" s="71"/>
      <c r="ED364" s="71"/>
    </row>
    <row r="365" spans="1:134">
      <c r="A365" s="4">
        <v>570</v>
      </c>
      <c r="B365" s="46" t="s">
        <v>3270</v>
      </c>
      <c r="C365" s="65" t="str">
        <f t="shared" si="15"/>
        <v>L570</v>
      </c>
      <c r="D365" s="69">
        <v>578671.72</v>
      </c>
      <c r="E365" s="68">
        <v>8469687.6700000037</v>
      </c>
      <c r="F365" s="69">
        <v>-72077.90000000014</v>
      </c>
      <c r="G365" s="69">
        <v>701242.53000000305</v>
      </c>
      <c r="H365" s="70">
        <v>88.70625281093659</v>
      </c>
      <c r="I365" s="70">
        <v>9.02680674655576</v>
      </c>
      <c r="J365" s="69">
        <v>1166571.5200000003</v>
      </c>
      <c r="K365" s="69">
        <v>1200521.8599999999</v>
      </c>
      <c r="L365" s="69">
        <v>964778.32000000007</v>
      </c>
      <c r="M365" s="69">
        <v>1083266.8800000001</v>
      </c>
      <c r="N365" s="69">
        <v>1440552.8299999998</v>
      </c>
      <c r="O365" s="69">
        <v>1858441.3499999999</v>
      </c>
      <c r="P365" s="69">
        <v>1065927.82</v>
      </c>
      <c r="Q365" s="69">
        <v>891403.40999999992</v>
      </c>
      <c r="R365" s="69">
        <v>2865259.2299999995</v>
      </c>
      <c r="S365" s="69">
        <v>919371.77000000014</v>
      </c>
      <c r="T365" s="69">
        <v>1094127.02</v>
      </c>
      <c r="U365" s="69">
        <v>1054926.6999999997</v>
      </c>
      <c r="V365" s="69">
        <v>578671.72</v>
      </c>
      <c r="W365" s="70">
        <v>99.475819894803436</v>
      </c>
      <c r="X365" s="70">
        <v>110.55720163119378</v>
      </c>
      <c r="Y365" s="70">
        <v>102.21968128464938</v>
      </c>
      <c r="Z365" s="71">
        <v>97.563963029492967</v>
      </c>
      <c r="AA365" s="71">
        <v>90.889643573141029</v>
      </c>
      <c r="AB365" s="71">
        <v>111.45605431319321</v>
      </c>
      <c r="AC365" s="71">
        <v>88.111837728467862</v>
      </c>
      <c r="AD365" s="71">
        <v>97.497000493941712</v>
      </c>
      <c r="AE365" s="71">
        <v>97.819518512587848</v>
      </c>
      <c r="AF365" s="71">
        <v>69.181132041649747</v>
      </c>
      <c r="AG365" s="71">
        <v>88.146273162954969</v>
      </c>
      <c r="AH365" s="71">
        <v>87.221044287924528</v>
      </c>
      <c r="AI365" s="71">
        <v>80.913604684431718</v>
      </c>
      <c r="AJ365" s="71">
        <v>-10.363493283721258</v>
      </c>
      <c r="AK365" s="71">
        <v>-2.0904007947195047</v>
      </c>
      <c r="AL365" s="71">
        <v>-25.424617137280915</v>
      </c>
      <c r="AM365" s="71">
        <v>-30.984941508857499</v>
      </c>
      <c r="AN365" s="71">
        <v>-33.463970262196661</v>
      </c>
      <c r="AO365" s="71">
        <v>-10.395341575589212</v>
      </c>
      <c r="AP365" s="71">
        <v>-12.563900757999269</v>
      </c>
      <c r="AQ365" s="71">
        <v>21.829810883518075</v>
      </c>
      <c r="AR365" s="71">
        <v>133.64602400127521</v>
      </c>
      <c r="AS365" s="71">
        <v>-52.9311842869987</v>
      </c>
      <c r="AT365" s="71">
        <v>8.8524536603536763</v>
      </c>
      <c r="AU365" s="71">
        <v>7.404380983966008</v>
      </c>
      <c r="AV365" s="72">
        <v>-11.07613401295573</v>
      </c>
      <c r="AW365" s="73">
        <v>-134875.35999999964</v>
      </c>
      <c r="AX365" s="73">
        <v>-25631.520000000251</v>
      </c>
      <c r="AY365" s="73">
        <v>-328917.10999999964</v>
      </c>
      <c r="AZ365" s="73">
        <v>-486342.5699999996</v>
      </c>
      <c r="BA365" s="73">
        <v>-724507.00999999954</v>
      </c>
      <c r="BB365" s="73">
        <v>-188742.48999999976</v>
      </c>
      <c r="BC365" s="73">
        <v>-153165.70000000019</v>
      </c>
      <c r="BD365" s="73">
        <v>159724.19000000029</v>
      </c>
      <c r="BE365" s="73">
        <v>1638934.39</v>
      </c>
      <c r="BF365" s="73">
        <v>-1033878.4999999997</v>
      </c>
      <c r="BG365" s="73">
        <v>88980.160000000033</v>
      </c>
      <c r="BH365" s="73">
        <v>72725.890000000014</v>
      </c>
      <c r="BI365" s="73">
        <v>-72077.90000000014</v>
      </c>
      <c r="BJ365" s="71">
        <v>11.284132237425688</v>
      </c>
      <c r="BK365" s="71">
        <v>8.4971525780809731</v>
      </c>
      <c r="BL365" s="71">
        <v>8.2856084189830064</v>
      </c>
      <c r="BM365" s="71">
        <v>10.230427898830015</v>
      </c>
      <c r="BN365" s="71">
        <v>2.7065079509508463</v>
      </c>
      <c r="BO365" s="71">
        <v>10.229622642884237</v>
      </c>
      <c r="BP365" s="71">
        <v>16.52696656927673</v>
      </c>
      <c r="BQ365" s="71">
        <v>18.57267018387493</v>
      </c>
      <c r="BR365" s="72">
        <v>5.0978627393863096</v>
      </c>
      <c r="BS365" s="72">
        <v>11.344375904123774</v>
      </c>
      <c r="BT365" s="71">
        <v>12.341423075564181</v>
      </c>
      <c r="BU365" s="71">
        <v>12.36817693044947</v>
      </c>
      <c r="BV365" s="71">
        <v>10.917761714311657</v>
      </c>
      <c r="BW365" s="71">
        <v>9.1303738690631278</v>
      </c>
      <c r="BX365" s="75">
        <v>20659</v>
      </c>
      <c r="BY365" s="75">
        <v>21500</v>
      </c>
      <c r="BZ365" s="75">
        <v>18783</v>
      </c>
      <c r="CA365" s="75">
        <v>20725</v>
      </c>
      <c r="CB365" s="75">
        <v>24202</v>
      </c>
      <c r="CC365" s="75">
        <v>30981</v>
      </c>
      <c r="CD365" s="75">
        <v>19065</v>
      </c>
      <c r="CE365" s="75">
        <v>18257</v>
      </c>
      <c r="CF365" s="75">
        <v>34579</v>
      </c>
      <c r="CG365" s="75">
        <v>18927</v>
      </c>
      <c r="CH365" s="75">
        <v>21745</v>
      </c>
      <c r="CI365" s="75">
        <v>22941</v>
      </c>
      <c r="CJ365" s="75">
        <v>12257</v>
      </c>
      <c r="CK365" s="75">
        <v>147771</v>
      </c>
      <c r="CL365" s="73">
        <v>1794609.1999999997</v>
      </c>
      <c r="CM365" s="73">
        <v>1552859.8199999994</v>
      </c>
      <c r="CN365" s="73">
        <v>1747271.7999999998</v>
      </c>
      <c r="CO365" s="73">
        <v>1502400.4299999995</v>
      </c>
      <c r="CP365" s="73">
        <v>2334923.5199999996</v>
      </c>
      <c r="CQ365" s="73">
        <v>1698057.7899999998</v>
      </c>
      <c r="CR365" s="73">
        <v>1416169.4999999998</v>
      </c>
      <c r="CS365" s="73">
        <v>2570728.4700000007</v>
      </c>
      <c r="CT365" s="73">
        <v>1702234.6399999992</v>
      </c>
      <c r="CU365" s="73">
        <v>1612823.5299999998</v>
      </c>
      <c r="CV365" s="73">
        <v>1710553.7099999997</v>
      </c>
      <c r="CW365" s="73">
        <v>1644290.9699999997</v>
      </c>
      <c r="CX365" s="73">
        <v>1636868.0899999996</v>
      </c>
      <c r="CY365" s="77"/>
      <c r="CZ365" s="4">
        <v>570</v>
      </c>
      <c r="DA365" s="76" t="str">
        <f t="shared" si="16"/>
        <v>L570</v>
      </c>
      <c r="DB365" s="71">
        <v>5.5982826426724461</v>
      </c>
      <c r="DC365" s="71">
        <v>5.2566612818131357</v>
      </c>
      <c r="DD365" s="71">
        <v>0.78447148233357455</v>
      </c>
      <c r="DE365" s="71">
        <v>0.73943124000735638</v>
      </c>
      <c r="DF365" s="71">
        <v>0.94846783049048256</v>
      </c>
      <c r="DG365" s="71">
        <v>0.36427331334510177</v>
      </c>
      <c r="DH365" s="71">
        <v>0.51993776859064078</v>
      </c>
      <c r="DI365" s="71">
        <v>0.88271424524750086</v>
      </c>
      <c r="DJ365" s="71">
        <v>0.19965011902902943</v>
      </c>
      <c r="DK365" s="71">
        <v>0.45719265584138558</v>
      </c>
      <c r="DL365" s="71">
        <v>0.4373840166905566</v>
      </c>
      <c r="DM365" s="71">
        <v>0.13298517385918954</v>
      </c>
      <c r="DN365" s="71">
        <v>0.25103749089343336</v>
      </c>
      <c r="DO365" s="71">
        <v>0.36568791692691699</v>
      </c>
      <c r="DQ365" s="71"/>
      <c r="DR365" s="71"/>
      <c r="DS365" s="71"/>
      <c r="DT365" s="71"/>
      <c r="DU365" s="71"/>
      <c r="DV365" s="71"/>
      <c r="DW365" s="71"/>
      <c r="DX365" s="71"/>
      <c r="DY365" s="71"/>
      <c r="DZ365" s="71"/>
      <c r="EA365" s="71"/>
      <c r="EB365" s="71"/>
      <c r="EC365" s="71"/>
      <c r="ED365" s="71"/>
    </row>
    <row r="366" spans="1:134">
      <c r="A366" s="4">
        <v>326</v>
      </c>
      <c r="B366" s="46" t="s">
        <v>3278</v>
      </c>
      <c r="C366" s="65" t="str">
        <f t="shared" si="15"/>
        <v>L326</v>
      </c>
      <c r="D366" s="69">
        <v>759340.69000000006</v>
      </c>
      <c r="E366" s="68">
        <v>8434590.2600000016</v>
      </c>
      <c r="F366" s="69">
        <v>143031.01000000013</v>
      </c>
      <c r="G366" s="69">
        <v>1344943.6300000027</v>
      </c>
      <c r="H366" s="70">
        <v>95.882596828548117</v>
      </c>
      <c r="I366" s="70">
        <v>18.970531257634814</v>
      </c>
      <c r="J366" s="69">
        <v>1240805.92</v>
      </c>
      <c r="K366" s="69">
        <v>963264.95000000019</v>
      </c>
      <c r="L366" s="69">
        <v>1030820.1000000001</v>
      </c>
      <c r="M366" s="69">
        <v>1323844.7100000002</v>
      </c>
      <c r="N366" s="69">
        <v>1510906.2599999998</v>
      </c>
      <c r="O366" s="69">
        <v>1591687.7799999998</v>
      </c>
      <c r="P366" s="69">
        <v>1194532.08</v>
      </c>
      <c r="Q366" s="69">
        <v>1069415.33</v>
      </c>
      <c r="R366" s="69">
        <v>2048232.58</v>
      </c>
      <c r="S366" s="69">
        <v>1004406.4100000001</v>
      </c>
      <c r="T366" s="69">
        <v>1146477.8699999999</v>
      </c>
      <c r="U366" s="69">
        <v>1212185.3</v>
      </c>
      <c r="V366" s="69">
        <v>759340.69000000006</v>
      </c>
      <c r="W366" s="70">
        <v>117.52300783442915</v>
      </c>
      <c r="X366" s="70">
        <v>92.615789669724478</v>
      </c>
      <c r="Y366" s="70">
        <v>101.22853794299911</v>
      </c>
      <c r="Z366" s="71">
        <v>102.72984996594077</v>
      </c>
      <c r="AA366" s="71">
        <v>85.479608028972109</v>
      </c>
      <c r="AB366" s="71">
        <v>92.297227417377385</v>
      </c>
      <c r="AC366" s="71">
        <v>96.254167687488078</v>
      </c>
      <c r="AD366" s="71">
        <v>98.698836651071105</v>
      </c>
      <c r="AE366" s="71">
        <v>106.33925110886354</v>
      </c>
      <c r="AF366" s="71">
        <v>79.117645849463912</v>
      </c>
      <c r="AG366" s="71">
        <v>90.252240081795833</v>
      </c>
      <c r="AH366" s="71">
        <v>98.642744976556088</v>
      </c>
      <c r="AI366" s="71">
        <v>97.67081857735252</v>
      </c>
      <c r="AJ366" s="71">
        <v>-0.14548848798378033</v>
      </c>
      <c r="AK366" s="71">
        <v>-11.770619628092238</v>
      </c>
      <c r="AL366" s="71">
        <v>8.4166593105413412</v>
      </c>
      <c r="AM366" s="71">
        <v>-5.4545733852056966</v>
      </c>
      <c r="AN366" s="71">
        <v>-16.81640312732473</v>
      </c>
      <c r="AO366" s="71">
        <v>-6.5090637535958891</v>
      </c>
      <c r="AP366" s="71">
        <v>-0.97081313106508471</v>
      </c>
      <c r="AQ366" s="71">
        <v>23.115533326565597</v>
      </c>
      <c r="AR366" s="71">
        <v>110.24098312301493</v>
      </c>
      <c r="AS366" s="71">
        <v>-32.078240687806314</v>
      </c>
      <c r="AT366" s="71">
        <v>16.550067078323536</v>
      </c>
      <c r="AU366" s="71">
        <v>26.034560089446735</v>
      </c>
      <c r="AV366" s="72">
        <v>23.207652685253976</v>
      </c>
      <c r="AW366" s="73">
        <v>-1807.8599999996368</v>
      </c>
      <c r="AX366" s="73">
        <v>-128508.5</v>
      </c>
      <c r="AY366" s="73">
        <v>80025.170000000158</v>
      </c>
      <c r="AZ366" s="73">
        <v>-76376.069999999367</v>
      </c>
      <c r="BA366" s="73">
        <v>-305394.94999999995</v>
      </c>
      <c r="BB366" s="73">
        <v>-96272.840000000084</v>
      </c>
      <c r="BC366" s="73">
        <v>-11710.35999999987</v>
      </c>
      <c r="BD366" s="73">
        <v>200787.87000000011</v>
      </c>
      <c r="BE366" s="73">
        <v>1074001.7</v>
      </c>
      <c r="BF366" s="73">
        <v>-474363.30999999936</v>
      </c>
      <c r="BG366" s="73">
        <v>162799.44000000006</v>
      </c>
      <c r="BH366" s="73">
        <v>250397.27999999991</v>
      </c>
      <c r="BI366" s="73">
        <v>143031.01000000013</v>
      </c>
      <c r="BJ366" s="71">
        <v>14.619044112384641</v>
      </c>
      <c r="BK366" s="71">
        <v>11.942768987837161</v>
      </c>
      <c r="BL366" s="71">
        <v>12.509940992816002</v>
      </c>
      <c r="BM366" s="71">
        <v>12.221816787513614</v>
      </c>
      <c r="BN366" s="71">
        <v>2.5954453631437877</v>
      </c>
      <c r="BO366" s="71">
        <v>6.192903609359556</v>
      </c>
      <c r="BP366" s="71">
        <v>15.926098350563691</v>
      </c>
      <c r="BQ366" s="71">
        <v>4.0495714736291388</v>
      </c>
      <c r="BR366" s="72">
        <v>6.9599323775798512</v>
      </c>
      <c r="BS366" s="72">
        <v>9.8592836262144576</v>
      </c>
      <c r="BT366" s="71">
        <v>10.53142674081607</v>
      </c>
      <c r="BU366" s="71">
        <v>8.4193438679160799</v>
      </c>
      <c r="BV366" s="71">
        <v>11.734578899498537</v>
      </c>
      <c r="BW366" s="71">
        <v>7.8259990964286015</v>
      </c>
      <c r="BX366" s="75">
        <v>23213</v>
      </c>
      <c r="BY366" s="75">
        <v>17843</v>
      </c>
      <c r="BZ366" s="75">
        <v>18987</v>
      </c>
      <c r="CA366" s="75">
        <v>21314</v>
      </c>
      <c r="CB366" s="75">
        <v>24026</v>
      </c>
      <c r="CC366" s="75">
        <v>26589</v>
      </c>
      <c r="CD366" s="75">
        <v>19790</v>
      </c>
      <c r="CE366" s="75">
        <v>18147</v>
      </c>
      <c r="CF366" s="75">
        <v>28831</v>
      </c>
      <c r="CG366" s="75">
        <v>18367</v>
      </c>
      <c r="CH366" s="75">
        <v>20750</v>
      </c>
      <c r="CI366" s="75">
        <v>22884</v>
      </c>
      <c r="CJ366" s="75">
        <v>14669</v>
      </c>
      <c r="CK366" s="75">
        <v>143438</v>
      </c>
      <c r="CL366" s="73">
        <v>1500477.28</v>
      </c>
      <c r="CM366" s="73">
        <v>1648299.1700000004</v>
      </c>
      <c r="CN366" s="73">
        <v>1763526.4199999995</v>
      </c>
      <c r="CO366" s="73">
        <v>1921067.7900000003</v>
      </c>
      <c r="CP366" s="73">
        <v>2131967.4099999997</v>
      </c>
      <c r="CQ366" s="73">
        <v>1620306.6600000004</v>
      </c>
      <c r="CR366" s="73">
        <v>1479470.7300000002</v>
      </c>
      <c r="CS366" s="73">
        <v>1986068.9899999995</v>
      </c>
      <c r="CT366" s="73">
        <v>1486227.0299999998</v>
      </c>
      <c r="CU366" s="73">
        <v>1448165.8700000003</v>
      </c>
      <c r="CV366" s="73">
        <v>1467708.3399999996</v>
      </c>
      <c r="CW366" s="73">
        <v>1508650</v>
      </c>
      <c r="CX366" s="73">
        <v>1554653.23</v>
      </c>
      <c r="CY366" s="77"/>
      <c r="CZ366" s="4">
        <v>326</v>
      </c>
      <c r="DA366" s="76" t="str">
        <f t="shared" si="16"/>
        <v>L326</v>
      </c>
      <c r="DB366" s="71">
        <v>4.1864493029922514</v>
      </c>
      <c r="DC366" s="71">
        <v>3.0160817047356159</v>
      </c>
      <c r="DD366" s="71">
        <v>1.1865725863983914</v>
      </c>
      <c r="DE366" s="71">
        <v>0.70627213873395955</v>
      </c>
      <c r="DF366" s="71">
        <v>1.1562251440928837</v>
      </c>
      <c r="DG366" s="71">
        <v>0.70011108743601758</v>
      </c>
      <c r="DH366" s="71">
        <v>0.66314922405650722</v>
      </c>
      <c r="DI366" s="71">
        <v>1.0521503547556585</v>
      </c>
      <c r="DJ366" s="71">
        <v>0.37942928410288118</v>
      </c>
      <c r="DK366" s="71">
        <v>0.63161796145546434</v>
      </c>
      <c r="DL366" s="71">
        <v>0.7020108178002904</v>
      </c>
      <c r="DM366" s="71">
        <v>0.2907968452188503</v>
      </c>
      <c r="DN366" s="71">
        <v>0.31687927664346804</v>
      </c>
      <c r="DO366" s="71">
        <v>0.56039788868575435</v>
      </c>
      <c r="DQ366" s="71"/>
      <c r="DR366" s="71"/>
      <c r="DS366" s="71"/>
      <c r="DT366" s="71"/>
      <c r="DU366" s="71"/>
      <c r="DV366" s="71"/>
      <c r="DW366" s="71"/>
      <c r="DX366" s="71"/>
      <c r="DY366" s="71"/>
      <c r="DZ366" s="71"/>
      <c r="EA366" s="71"/>
      <c r="EB366" s="71"/>
      <c r="EC366" s="71"/>
      <c r="ED366" s="71"/>
    </row>
    <row r="367" spans="1:134">
      <c r="A367" s="4">
        <v>343</v>
      </c>
      <c r="B367" s="46" t="s">
        <v>3287</v>
      </c>
      <c r="C367" s="65" t="str">
        <f t="shared" si="15"/>
        <v>L343</v>
      </c>
      <c r="D367" s="69">
        <v>707650.11</v>
      </c>
      <c r="E367" s="68">
        <v>7592500.9800000023</v>
      </c>
      <c r="F367" s="69">
        <v>61439.540000000037</v>
      </c>
      <c r="G367" s="69">
        <v>1015192.4100000011</v>
      </c>
      <c r="H367" s="70">
        <v>96.036362316597064</v>
      </c>
      <c r="I367" s="70">
        <v>15.434769392307857</v>
      </c>
      <c r="J367" s="69">
        <v>1205566.2599999998</v>
      </c>
      <c r="K367" s="69">
        <v>944900.75999999978</v>
      </c>
      <c r="L367" s="69">
        <v>894339.3600000001</v>
      </c>
      <c r="M367" s="69">
        <v>1174441.6599999999</v>
      </c>
      <c r="N367" s="69">
        <v>1611149.9400000002</v>
      </c>
      <c r="O367" s="69">
        <v>1668415.5999999996</v>
      </c>
      <c r="P367" s="69">
        <v>937708.64000000025</v>
      </c>
      <c r="Q367" s="69">
        <v>846454.52999999991</v>
      </c>
      <c r="R367" s="69">
        <v>1826659.9700000004</v>
      </c>
      <c r="S367" s="69">
        <v>1061376.8000000003</v>
      </c>
      <c r="T367" s="69">
        <v>1133469.3600000001</v>
      </c>
      <c r="U367" s="69">
        <v>1079181.57</v>
      </c>
      <c r="V367" s="69">
        <v>707650.11</v>
      </c>
      <c r="W367" s="70">
        <v>122.73938042823124</v>
      </c>
      <c r="X367" s="70">
        <v>83.288967016640953</v>
      </c>
      <c r="Y367" s="70">
        <v>79.760335404748801</v>
      </c>
      <c r="Z367" s="71">
        <v>89.97334800357612</v>
      </c>
      <c r="AA367" s="71">
        <v>94.377479505645326</v>
      </c>
      <c r="AB367" s="71">
        <v>105.93823341372668</v>
      </c>
      <c r="AC367" s="71">
        <v>86.967120395096359</v>
      </c>
      <c r="AD367" s="71">
        <v>93.322824005138628</v>
      </c>
      <c r="AE367" s="71">
        <v>110.45263169462393</v>
      </c>
      <c r="AF367" s="71">
        <v>95.651666268936964</v>
      </c>
      <c r="AG367" s="71">
        <v>89.383726861906979</v>
      </c>
      <c r="AH367" s="71">
        <v>94.924318456338753</v>
      </c>
      <c r="AI367" s="71">
        <v>94.076446648252357</v>
      </c>
      <c r="AJ367" s="71">
        <v>-12.629714461263175</v>
      </c>
      <c r="AK367" s="71">
        <v>-22.954145563466188</v>
      </c>
      <c r="AL367" s="71">
        <v>-25.594100962589252</v>
      </c>
      <c r="AM367" s="71">
        <v>-15.647248155886862</v>
      </c>
      <c r="AN367" s="71">
        <v>-26.682198552276994</v>
      </c>
      <c r="AO367" s="71">
        <v>-11.084400441120456</v>
      </c>
      <c r="AP367" s="71">
        <v>-16.334406147095503</v>
      </c>
      <c r="AQ367" s="71">
        <v>17.629645463686217</v>
      </c>
      <c r="AR367" s="71">
        <v>81.191162541904191</v>
      </c>
      <c r="AS367" s="71">
        <v>-6.6902086068884596</v>
      </c>
      <c r="AT367" s="71">
        <v>11.848646208471681</v>
      </c>
      <c r="AU367" s="71">
        <v>15.827833581754259</v>
      </c>
      <c r="AV367" s="72">
        <v>9.5076655895616202</v>
      </c>
      <c r="AW367" s="73">
        <v>-174269.2900000005</v>
      </c>
      <c r="AX367" s="73">
        <v>-281512.74000000046</v>
      </c>
      <c r="AY367" s="73">
        <v>-307634.36999999965</v>
      </c>
      <c r="AZ367" s="73">
        <v>-217856.3199999996</v>
      </c>
      <c r="BA367" s="73">
        <v>-586338.12999999966</v>
      </c>
      <c r="BB367" s="73">
        <v>-196324.83000000007</v>
      </c>
      <c r="BC367" s="73">
        <v>-183073.02999999991</v>
      </c>
      <c r="BD367" s="73">
        <v>126861.66999999981</v>
      </c>
      <c r="BE367" s="73">
        <v>818520.31000000087</v>
      </c>
      <c r="BF367" s="73">
        <v>-76099.539999999804</v>
      </c>
      <c r="BG367" s="73">
        <v>120073.67000000004</v>
      </c>
      <c r="BH367" s="73">
        <v>147469.79000000039</v>
      </c>
      <c r="BI367" s="73">
        <v>61439.540000000037</v>
      </c>
      <c r="BJ367" s="71">
        <v>9.133388739695711</v>
      </c>
      <c r="BK367" s="71">
        <v>10.536885408119959</v>
      </c>
      <c r="BL367" s="71">
        <v>8.9654851439764958</v>
      </c>
      <c r="BM367" s="71">
        <v>8.7811630342907936</v>
      </c>
      <c r="BN367" s="71">
        <v>-3.0947327530356792</v>
      </c>
      <c r="BO367" s="71">
        <v>2.0087291070061495</v>
      </c>
      <c r="BP367" s="71">
        <v>17.035937106191106</v>
      </c>
      <c r="BQ367" s="71">
        <v>13.405223239440623</v>
      </c>
      <c r="BR367" s="72">
        <v>4.220256141553282</v>
      </c>
      <c r="BS367" s="72">
        <v>11.112342351753442</v>
      </c>
      <c r="BT367" s="71">
        <v>13.569926929048957</v>
      </c>
      <c r="BU367" s="71">
        <v>11.331578100598669</v>
      </c>
      <c r="BV367" s="71">
        <v>8.34621614405523</v>
      </c>
      <c r="BW367" s="71">
        <v>9.2047481910114186</v>
      </c>
      <c r="BX367" s="75">
        <v>14828</v>
      </c>
      <c r="BY367" s="75">
        <v>13702</v>
      </c>
      <c r="BZ367" s="75">
        <v>12561</v>
      </c>
      <c r="CA367" s="75">
        <v>14845</v>
      </c>
      <c r="CB367" s="75">
        <v>19063</v>
      </c>
      <c r="CC367" s="75">
        <v>24122</v>
      </c>
      <c r="CD367" s="75">
        <v>14514</v>
      </c>
      <c r="CE367" s="75">
        <v>13340</v>
      </c>
      <c r="CF367" s="75">
        <v>21220</v>
      </c>
      <c r="CG367" s="75">
        <v>15572</v>
      </c>
      <c r="CH367" s="75">
        <v>16631</v>
      </c>
      <c r="CI367" s="75">
        <v>15970</v>
      </c>
      <c r="CJ367" s="75">
        <v>9200</v>
      </c>
      <c r="CK367" s="75">
        <v>106447</v>
      </c>
      <c r="CL367" s="73">
        <v>1892892.51</v>
      </c>
      <c r="CM367" s="73">
        <v>1972592.5500000005</v>
      </c>
      <c r="CN367" s="73">
        <v>2287647.0199999996</v>
      </c>
      <c r="CO367" s="73">
        <v>2614347.67</v>
      </c>
      <c r="CP367" s="73">
        <v>2740003.4700000007</v>
      </c>
      <c r="CQ367" s="73">
        <v>1996996.4799999995</v>
      </c>
      <c r="CR367" s="73">
        <v>2022827.8799999997</v>
      </c>
      <c r="CS367" s="73">
        <v>2281193.5800000005</v>
      </c>
      <c r="CT367" s="73">
        <v>1628171.7</v>
      </c>
      <c r="CU367" s="73">
        <v>1609638.9300000002</v>
      </c>
      <c r="CV367" s="73">
        <v>1844001.5900000003</v>
      </c>
      <c r="CW367" s="73">
        <v>1971957.4899999995</v>
      </c>
      <c r="CX367" s="73">
        <v>1937751.1299999997</v>
      </c>
      <c r="CY367" s="77"/>
      <c r="CZ367" s="4">
        <v>343</v>
      </c>
      <c r="DA367" s="76" t="str">
        <f t="shared" si="16"/>
        <v>L343</v>
      </c>
      <c r="DB367" s="71">
        <v>6.8720604513812287</v>
      </c>
      <c r="DC367" s="71">
        <v>5.1919736506166219</v>
      </c>
      <c r="DD367" s="71">
        <v>1.5366921168607792</v>
      </c>
      <c r="DE367" s="71">
        <v>1.1869299834843945</v>
      </c>
      <c r="DF367" s="71">
        <v>0.78659489881322364</v>
      </c>
      <c r="DG367" s="71">
        <v>0.53636898229893826</v>
      </c>
      <c r="DH367" s="71">
        <v>0.89716338389832995</v>
      </c>
      <c r="DI367" s="71">
        <v>0.38033266355395706</v>
      </c>
      <c r="DJ367" s="71">
        <v>0.85325718838101505</v>
      </c>
      <c r="DK367" s="71">
        <v>0.1198728202094111</v>
      </c>
      <c r="DL367" s="71">
        <v>0.28782429190165054</v>
      </c>
      <c r="DM367" s="71">
        <v>8.8015645215869465E-2</v>
      </c>
      <c r="DN367" s="71">
        <v>1.206020839896071</v>
      </c>
      <c r="DO367" s="71">
        <v>0.54469441937422314</v>
      </c>
      <c r="DQ367" s="71"/>
      <c r="DR367" s="71"/>
      <c r="DS367" s="71"/>
      <c r="DT367" s="71"/>
      <c r="DU367" s="71"/>
      <c r="DV367" s="71"/>
      <c r="DW367" s="71"/>
      <c r="DX367" s="71"/>
      <c r="DY367" s="71"/>
      <c r="DZ367" s="71"/>
      <c r="EA367" s="71"/>
      <c r="EB367" s="71"/>
      <c r="EC367" s="71"/>
      <c r="ED367" s="71"/>
    </row>
    <row r="368" spans="1:134">
      <c r="A368" s="4">
        <v>571</v>
      </c>
      <c r="B368" s="46" t="s">
        <v>3294</v>
      </c>
      <c r="C368" s="65" t="str">
        <f t="shared" si="15"/>
        <v>L571</v>
      </c>
      <c r="D368" s="69">
        <v>351276.26</v>
      </c>
      <c r="E368" s="68">
        <v>6254267.6100000003</v>
      </c>
      <c r="F368" s="69">
        <v>21.880000000004657</v>
      </c>
      <c r="G368" s="69">
        <v>253423.58999999799</v>
      </c>
      <c r="H368" s="70">
        <v>86.008638333872341</v>
      </c>
      <c r="I368" s="70">
        <v>4.2231324319607522</v>
      </c>
      <c r="J368" s="69">
        <v>833279.72000000009</v>
      </c>
      <c r="K368" s="69">
        <v>602517.09</v>
      </c>
      <c r="L368" s="69">
        <v>762107.69000000018</v>
      </c>
      <c r="M368" s="69">
        <v>876067.21000000008</v>
      </c>
      <c r="N368" s="69">
        <v>1027959.3500000001</v>
      </c>
      <c r="O368" s="69">
        <v>1286965.1399999999</v>
      </c>
      <c r="P368" s="69">
        <v>1396626.9399999997</v>
      </c>
      <c r="Q368" s="69">
        <v>999511.46999999986</v>
      </c>
      <c r="R368" s="69">
        <v>1659549.6300000001</v>
      </c>
      <c r="S368" s="69">
        <v>622895.92000000004</v>
      </c>
      <c r="T368" s="69">
        <v>623849.38</v>
      </c>
      <c r="U368" s="69">
        <v>600558.01000000013</v>
      </c>
      <c r="V368" s="69">
        <v>351276.26</v>
      </c>
      <c r="W368" s="70">
        <v>99.941626097290836</v>
      </c>
      <c r="X368" s="70">
        <v>94.269842854955215</v>
      </c>
      <c r="Y368" s="70">
        <v>98.872181812371863</v>
      </c>
      <c r="Z368" s="71">
        <v>89.743115176987303</v>
      </c>
      <c r="AA368" s="71">
        <v>105.0159731984961</v>
      </c>
      <c r="AB368" s="71">
        <v>103.60182698905798</v>
      </c>
      <c r="AC368" s="71">
        <v>86.76716806366295</v>
      </c>
      <c r="AD368" s="71">
        <v>83.153482263190938</v>
      </c>
      <c r="AE368" s="71">
        <v>94.083003265786161</v>
      </c>
      <c r="AF368" s="71">
        <v>80.384296701283318</v>
      </c>
      <c r="AG368" s="71">
        <v>83.470810548322703</v>
      </c>
      <c r="AH368" s="71">
        <v>85.575102638774297</v>
      </c>
      <c r="AI368" s="71">
        <v>74.415896886025507</v>
      </c>
      <c r="AJ368" s="71">
        <v>2.9577924926559751</v>
      </c>
      <c r="AK368" s="71">
        <v>-8.7547714789832138</v>
      </c>
      <c r="AL368" s="71">
        <v>-1.6975847065532235</v>
      </c>
      <c r="AM368" s="71">
        <v>-10.81748096547207</v>
      </c>
      <c r="AN368" s="71">
        <v>-7.9723113544438391</v>
      </c>
      <c r="AO368" s="71">
        <v>-5.0117645046038</v>
      </c>
      <c r="AP368" s="71">
        <v>-6.9857712886305485</v>
      </c>
      <c r="AQ368" s="71">
        <v>9.4005937467118947</v>
      </c>
      <c r="AR368" s="71">
        <v>87.275505898731282</v>
      </c>
      <c r="AS368" s="71">
        <v>-49.863631645874115</v>
      </c>
      <c r="AT368" s="71">
        <v>10.082648973901986</v>
      </c>
      <c r="AU368" s="71">
        <v>11.38415862598945</v>
      </c>
      <c r="AV368" s="72">
        <v>6.2291038192885395E-3</v>
      </c>
      <c r="AW368" s="73">
        <v>23938.630000000121</v>
      </c>
      <c r="AX368" s="73">
        <v>-57810.139999999898</v>
      </c>
      <c r="AY368" s="73">
        <v>-13160.839999999735</v>
      </c>
      <c r="AZ368" s="73">
        <v>-106263.42999999993</v>
      </c>
      <c r="BA368" s="73">
        <v>-89051.589999999851</v>
      </c>
      <c r="BB368" s="73">
        <v>-43742.730000000214</v>
      </c>
      <c r="BC368" s="73">
        <v>-104892.73000000021</v>
      </c>
      <c r="BD368" s="73">
        <v>85886.20000000007</v>
      </c>
      <c r="BE368" s="73">
        <v>773395.5</v>
      </c>
      <c r="BF368" s="73">
        <v>-619507.43000000028</v>
      </c>
      <c r="BG368" s="73">
        <v>57139.380000000005</v>
      </c>
      <c r="BH368" s="73">
        <v>61380.790000000154</v>
      </c>
      <c r="BI368" s="73">
        <v>21.880000000004657</v>
      </c>
      <c r="BJ368" s="71">
        <v>19.220363854393376</v>
      </c>
      <c r="BK368" s="71">
        <v>13.539331702131417</v>
      </c>
      <c r="BL368" s="71">
        <v>15.372948189768753</v>
      </c>
      <c r="BM368" s="71">
        <v>16.695099729297482</v>
      </c>
      <c r="BN368" s="71">
        <v>6.317307417040233</v>
      </c>
      <c r="BO368" s="71">
        <v>14.525644665690251</v>
      </c>
      <c r="BP368" s="71">
        <v>23.367970884899808</v>
      </c>
      <c r="BQ368" s="71">
        <v>24.532569722569029</v>
      </c>
      <c r="BR368" s="72">
        <v>13.87725116504922</v>
      </c>
      <c r="BS368" s="72">
        <v>17.959780021428475</v>
      </c>
      <c r="BT368" s="71">
        <v>16.177477227507094</v>
      </c>
      <c r="BU368" s="71">
        <v>16.475156765860362</v>
      </c>
      <c r="BV368" s="71">
        <v>15.14637797910444</v>
      </c>
      <c r="BW368" s="71">
        <v>16.698295015956223</v>
      </c>
      <c r="BX368" s="75">
        <v>18608</v>
      </c>
      <c r="BY368" s="75">
        <v>14498</v>
      </c>
      <c r="BZ368" s="75">
        <v>17823</v>
      </c>
      <c r="CA368" s="75">
        <v>19697</v>
      </c>
      <c r="CB368" s="75">
        <v>20825</v>
      </c>
      <c r="CC368" s="75">
        <v>25651</v>
      </c>
      <c r="CD368" s="75">
        <v>32745</v>
      </c>
      <c r="CE368" s="75">
        <v>24475</v>
      </c>
      <c r="CF368" s="75">
        <v>30429</v>
      </c>
      <c r="CG368" s="75">
        <v>16392</v>
      </c>
      <c r="CH368" s="75">
        <v>17128</v>
      </c>
      <c r="CI368" s="75">
        <v>15731</v>
      </c>
      <c r="CJ368" s="75">
        <v>8902</v>
      </c>
      <c r="CK368" s="75">
        <v>145802</v>
      </c>
      <c r="CL368" s="73">
        <v>1512656.2099999997</v>
      </c>
      <c r="CM368" s="73">
        <v>1468532.4099999995</v>
      </c>
      <c r="CN368" s="73">
        <v>1436263.5299999998</v>
      </c>
      <c r="CO368" s="73">
        <v>1460669.0899999999</v>
      </c>
      <c r="CP368" s="73">
        <v>1834001.0499999998</v>
      </c>
      <c r="CQ368" s="73">
        <v>1411622.4100000001</v>
      </c>
      <c r="CR368" s="73">
        <v>1275996.6700000002</v>
      </c>
      <c r="CS368" s="73">
        <v>1863813.11</v>
      </c>
      <c r="CT368" s="73">
        <v>1502872.55</v>
      </c>
      <c r="CU368" s="73">
        <v>1440882.6899999997</v>
      </c>
      <c r="CV368" s="73">
        <v>1423740.4000000001</v>
      </c>
      <c r="CW368" s="73">
        <v>1564062.58</v>
      </c>
      <c r="CX368" s="73">
        <v>1645300.0599999996</v>
      </c>
      <c r="CY368" s="77"/>
      <c r="CZ368" s="4">
        <v>571</v>
      </c>
      <c r="DA368" s="76" t="str">
        <f t="shared" si="16"/>
        <v>L571</v>
      </c>
      <c r="DB368" s="71">
        <v>2.2961536614783373</v>
      </c>
      <c r="DC368" s="71">
        <v>1.5080086176611556</v>
      </c>
      <c r="DD368" s="71">
        <v>0.88711430678664738</v>
      </c>
      <c r="DE368" s="71">
        <v>0.69214315144523653</v>
      </c>
      <c r="DF368" s="71">
        <v>0.83894905906774964</v>
      </c>
      <c r="DG368" s="71">
        <v>0.55456999042697719</v>
      </c>
      <c r="DH368" s="71">
        <v>0.33941872393463529</v>
      </c>
      <c r="DI368" s="71">
        <v>0.38850196366947154</v>
      </c>
      <c r="DJ368" s="71">
        <v>0.33790342178323896</v>
      </c>
      <c r="DK368" s="71">
        <v>0.38737109148948862</v>
      </c>
      <c r="DL368" s="71">
        <v>0.54409368700194338</v>
      </c>
      <c r="DM368" s="71">
        <v>0.20274585231190193</v>
      </c>
      <c r="DN368" s="71">
        <v>0.32434598181210567</v>
      </c>
      <c r="DO368" s="71">
        <v>0.35807294982176274</v>
      </c>
      <c r="DQ368" s="71"/>
      <c r="DR368" s="71"/>
      <c r="DS368" s="71"/>
      <c r="DT368" s="71"/>
      <c r="DU368" s="71"/>
      <c r="DV368" s="71"/>
      <c r="DW368" s="71"/>
      <c r="DX368" s="71"/>
      <c r="DY368" s="71"/>
      <c r="DZ368" s="71"/>
      <c r="EA368" s="71"/>
      <c r="EB368" s="71"/>
      <c r="EC368" s="71"/>
      <c r="ED368" s="71"/>
    </row>
    <row r="369" spans="1:134">
      <c r="A369" s="4">
        <v>305</v>
      </c>
      <c r="B369" s="46" t="s">
        <v>3301</v>
      </c>
      <c r="C369" s="65" t="str">
        <f t="shared" si="15"/>
        <v>L305</v>
      </c>
      <c r="D369" s="69">
        <v>432085.07999999996</v>
      </c>
      <c r="E369" s="68">
        <v>5089176.0700000012</v>
      </c>
      <c r="F369" s="69">
        <v>87668.77999999997</v>
      </c>
      <c r="G369" s="69">
        <v>438849.56000000145</v>
      </c>
      <c r="H369" s="70">
        <v>91.447132509354915</v>
      </c>
      <c r="I369" s="70">
        <v>9.436962309126141</v>
      </c>
      <c r="J369" s="69">
        <v>645279.11999999988</v>
      </c>
      <c r="K369" s="69">
        <v>685058.05</v>
      </c>
      <c r="L369" s="69">
        <v>668075.94999999995</v>
      </c>
      <c r="M369" s="69">
        <v>751742.77999999991</v>
      </c>
      <c r="N369" s="69">
        <v>902243.97000000009</v>
      </c>
      <c r="O369" s="69">
        <v>1126431.01</v>
      </c>
      <c r="P369" s="69">
        <v>680611.17999999993</v>
      </c>
      <c r="Q369" s="69">
        <v>601438.67999999982</v>
      </c>
      <c r="R369" s="69">
        <v>1194208.1200000001</v>
      </c>
      <c r="S369" s="69">
        <v>680118.85999999987</v>
      </c>
      <c r="T369" s="69">
        <v>766677.7</v>
      </c>
      <c r="U369" s="69">
        <v>734036.45</v>
      </c>
      <c r="V369" s="69">
        <v>432085.07999999996</v>
      </c>
      <c r="W369" s="70">
        <v>89.082967898655824</v>
      </c>
      <c r="X369" s="70">
        <v>92.890414100694898</v>
      </c>
      <c r="Y369" s="70">
        <v>102.41992438586472</v>
      </c>
      <c r="Z369" s="71">
        <v>96.598791538346731</v>
      </c>
      <c r="AA369" s="71">
        <v>115.69458113440405</v>
      </c>
      <c r="AB369" s="71">
        <v>107.81515124924657</v>
      </c>
      <c r="AC369" s="71">
        <v>93.862498255345997</v>
      </c>
      <c r="AD369" s="71">
        <v>78.464096691023826</v>
      </c>
      <c r="AE369" s="71">
        <v>93.827788336134489</v>
      </c>
      <c r="AF369" s="71">
        <v>95.120613572342123</v>
      </c>
      <c r="AG369" s="71">
        <v>91.455955019662966</v>
      </c>
      <c r="AH369" s="71">
        <v>87.801917199133328</v>
      </c>
      <c r="AI369" s="71">
        <v>105.01843534569421</v>
      </c>
      <c r="AJ369" s="71">
        <v>-24.89725762534858</v>
      </c>
      <c r="AK369" s="71">
        <v>-21.504680474064664</v>
      </c>
      <c r="AL369" s="71">
        <v>-22.064501791554413</v>
      </c>
      <c r="AM369" s="71">
        <v>-31.854972863469509</v>
      </c>
      <c r="AN369" s="71">
        <v>-18.061119230382396</v>
      </c>
      <c r="AO369" s="71">
        <v>-12.551172827360357</v>
      </c>
      <c r="AP369" s="71">
        <v>-7.1923708418491721</v>
      </c>
      <c r="AQ369" s="71">
        <v>-0.44284689455459381</v>
      </c>
      <c r="AR369" s="71">
        <v>62.745573011859726</v>
      </c>
      <c r="AS369" s="71">
        <v>-24.388333197645238</v>
      </c>
      <c r="AT369" s="71">
        <v>11.463189181519162</v>
      </c>
      <c r="AU369" s="71">
        <v>13.394264018171832</v>
      </c>
      <c r="AV369" s="72">
        <v>25.454306314770815</v>
      </c>
      <c r="AW369" s="73">
        <v>-213916.03000000014</v>
      </c>
      <c r="AX369" s="73">
        <v>-187679.40000000014</v>
      </c>
      <c r="AY369" s="73">
        <v>-189140.55000000005</v>
      </c>
      <c r="AZ369" s="73">
        <v>-351408.55999999994</v>
      </c>
      <c r="BA369" s="73">
        <v>-198874.27999999945</v>
      </c>
      <c r="BB369" s="73">
        <v>-141438.12000000011</v>
      </c>
      <c r="BC369" s="73">
        <v>-52745.750000000116</v>
      </c>
      <c r="BD369" s="73">
        <v>-2675.3000000000466</v>
      </c>
      <c r="BE369" s="73">
        <v>460419.73000000021</v>
      </c>
      <c r="BF369" s="73">
        <v>-219370.45000000007</v>
      </c>
      <c r="BG369" s="73">
        <v>78847.29999999993</v>
      </c>
      <c r="BH369" s="73">
        <v>86705.249999999884</v>
      </c>
      <c r="BI369" s="73">
        <v>87668.77999999997</v>
      </c>
      <c r="BJ369" s="71">
        <v>23.045926618026993</v>
      </c>
      <c r="BK369" s="71">
        <v>16.003274222763647</v>
      </c>
      <c r="BL369" s="71">
        <v>16.079209308292793</v>
      </c>
      <c r="BM369" s="71">
        <v>16.428799715130481</v>
      </c>
      <c r="BN369" s="71">
        <v>9.098841353482003</v>
      </c>
      <c r="BO369" s="71">
        <v>10.527488145798067</v>
      </c>
      <c r="BP369" s="71">
        <v>22.815011572724959</v>
      </c>
      <c r="BQ369" s="71">
        <v>22.523535846071976</v>
      </c>
      <c r="BR369" s="72">
        <v>19.719351134265718</v>
      </c>
      <c r="BS369" s="72">
        <v>18.973942507133888</v>
      </c>
      <c r="BT369" s="71">
        <v>18.625502128580351</v>
      </c>
      <c r="BU369" s="71">
        <v>18.978969075709099</v>
      </c>
      <c r="BV369" s="71">
        <v>17.856386328453233</v>
      </c>
      <c r="BW369" s="71">
        <v>18.486869015952379</v>
      </c>
      <c r="BX369" s="75">
        <v>12510</v>
      </c>
      <c r="BY369" s="75">
        <v>12070</v>
      </c>
      <c r="BZ369" s="75">
        <v>12333</v>
      </c>
      <c r="CA369" s="75">
        <v>12780</v>
      </c>
      <c r="CB369" s="75">
        <v>14537</v>
      </c>
      <c r="CC369" s="75">
        <v>16326</v>
      </c>
      <c r="CD369" s="75">
        <v>10957</v>
      </c>
      <c r="CE369" s="75">
        <v>10432</v>
      </c>
      <c r="CF369" s="75">
        <v>17261</v>
      </c>
      <c r="CG369" s="75">
        <v>12590</v>
      </c>
      <c r="CH369" s="75">
        <v>12590</v>
      </c>
      <c r="CI369" s="75">
        <v>12960</v>
      </c>
      <c r="CJ369" s="75">
        <v>7589</v>
      </c>
      <c r="CK369" s="75">
        <v>84379</v>
      </c>
      <c r="CL369" s="73">
        <v>1063511.9600000002</v>
      </c>
      <c r="CM369" s="73">
        <v>1183547.28</v>
      </c>
      <c r="CN369" s="73">
        <v>1155903.3500000001</v>
      </c>
      <c r="CO369" s="73">
        <v>1230357.1999999997</v>
      </c>
      <c r="CP369" s="73">
        <v>1335750.8799999999</v>
      </c>
      <c r="CQ369" s="73">
        <v>1044823.1399999998</v>
      </c>
      <c r="CR369" s="73">
        <v>874617.76999999979</v>
      </c>
      <c r="CS369" s="73">
        <v>1140341.3900000001</v>
      </c>
      <c r="CT369" s="73">
        <v>1046078.45</v>
      </c>
      <c r="CU369" s="73">
        <v>964390</v>
      </c>
      <c r="CV369" s="73">
        <v>1041494.5800000002</v>
      </c>
      <c r="CW369" s="73">
        <v>1091175.02</v>
      </c>
      <c r="CX369" s="73">
        <v>1035010.4799999999</v>
      </c>
      <c r="CY369" s="77"/>
      <c r="CZ369" s="4">
        <v>305</v>
      </c>
      <c r="DA369" s="76" t="str">
        <f t="shared" si="16"/>
        <v>L305</v>
      </c>
      <c r="DB369" s="71">
        <v>1.1561301777422934</v>
      </c>
      <c r="DC369" s="71">
        <v>0.8780082153466644</v>
      </c>
      <c r="DD369" s="71">
        <v>0.74852747980696099</v>
      </c>
      <c r="DE369" s="71">
        <v>0.51748141504973599</v>
      </c>
      <c r="DF369" s="71">
        <v>0.84190514886987766</v>
      </c>
      <c r="DG369" s="71">
        <v>0.63053604559818899</v>
      </c>
      <c r="DH369" s="71">
        <v>0.46377680346101224</v>
      </c>
      <c r="DI369" s="71">
        <v>0.68466604062834779</v>
      </c>
      <c r="DJ369" s="71">
        <v>0.65547440748212193</v>
      </c>
      <c r="DK369" s="71">
        <v>0.37065702614131668</v>
      </c>
      <c r="DL369" s="71">
        <v>0.24974324087017127</v>
      </c>
      <c r="DM369" s="71">
        <v>0.14357362951449212</v>
      </c>
      <c r="DN369" s="71">
        <v>0.29224432394201322</v>
      </c>
      <c r="DO369" s="71">
        <v>0.42881959823346993</v>
      </c>
      <c r="DQ369" s="71"/>
      <c r="DR369" s="71"/>
      <c r="DS369" s="71"/>
      <c r="DT369" s="71"/>
      <c r="DU369" s="71"/>
      <c r="DV369" s="71"/>
      <c r="DW369" s="71"/>
      <c r="DX369" s="71"/>
      <c r="DY369" s="71"/>
      <c r="DZ369" s="71"/>
      <c r="EA369" s="71"/>
      <c r="EB369" s="71"/>
      <c r="EC369" s="71"/>
      <c r="ED369" s="71"/>
    </row>
    <row r="370" spans="1:134">
      <c r="A370" s="4">
        <v>362</v>
      </c>
      <c r="B370" s="46" t="s">
        <v>3313</v>
      </c>
      <c r="C370" s="65" t="str">
        <f t="shared" si="15"/>
        <v>L362</v>
      </c>
      <c r="D370" s="69">
        <v>259531.47</v>
      </c>
      <c r="E370" s="68">
        <v>3123929.27</v>
      </c>
      <c r="F370" s="69">
        <v>32717.309999999969</v>
      </c>
      <c r="G370" s="69">
        <v>418519.41000000108</v>
      </c>
      <c r="H370" s="70">
        <v>93.020879265448514</v>
      </c>
      <c r="I370" s="70">
        <v>15.469722949852827</v>
      </c>
      <c r="J370" s="69">
        <v>422860.35999999993</v>
      </c>
      <c r="K370" s="69">
        <v>436514.09999999986</v>
      </c>
      <c r="L370" s="69">
        <v>376009.74</v>
      </c>
      <c r="M370" s="69">
        <v>471524.7</v>
      </c>
      <c r="N370" s="69">
        <v>621995.94999999995</v>
      </c>
      <c r="O370" s="69">
        <v>655199.08000000007</v>
      </c>
      <c r="P370" s="69">
        <v>437047.07999999996</v>
      </c>
      <c r="Q370" s="69">
        <v>399556.50999999995</v>
      </c>
      <c r="R370" s="69">
        <v>637523.75999999989</v>
      </c>
      <c r="S370" s="69">
        <v>484579.40999999992</v>
      </c>
      <c r="T370" s="69">
        <v>478148.83999999997</v>
      </c>
      <c r="U370" s="69">
        <v>427542.19999999995</v>
      </c>
      <c r="V370" s="69">
        <v>259531.47</v>
      </c>
      <c r="W370" s="70">
        <v>91.220660268150183</v>
      </c>
      <c r="X370" s="70">
        <v>100.05141147043601</v>
      </c>
      <c r="Y370" s="70">
        <v>89.372316898924453</v>
      </c>
      <c r="Z370" s="71">
        <v>88.050024404171495</v>
      </c>
      <c r="AA370" s="71">
        <v>127.02419685385726</v>
      </c>
      <c r="AB370" s="71">
        <v>108.85502044993626</v>
      </c>
      <c r="AC370" s="71">
        <v>101.65425241430516</v>
      </c>
      <c r="AD370" s="71">
        <v>92.272448844380477</v>
      </c>
      <c r="AE370" s="71">
        <v>94.521079650256553</v>
      </c>
      <c r="AF370" s="71">
        <v>95.455604830066562</v>
      </c>
      <c r="AG370" s="71">
        <v>93.461121374137306</v>
      </c>
      <c r="AH370" s="71">
        <v>82.215889939469406</v>
      </c>
      <c r="AI370" s="71">
        <v>92.161804217696996</v>
      </c>
      <c r="AJ370" s="71">
        <v>-11.018323568630583</v>
      </c>
      <c r="AK370" s="71">
        <v>-12.27500698009144</v>
      </c>
      <c r="AL370" s="71">
        <v>-18.774435624402319</v>
      </c>
      <c r="AM370" s="71">
        <v>-6.0375137979622018</v>
      </c>
      <c r="AN370" s="71">
        <v>8.8313316315758108</v>
      </c>
      <c r="AO370" s="71">
        <v>4.2017489919158324</v>
      </c>
      <c r="AP370" s="71">
        <v>4.1287733560457118</v>
      </c>
      <c r="AQ370" s="71">
        <v>18.849274002053473</v>
      </c>
      <c r="AR370" s="71">
        <v>50.188682961244837</v>
      </c>
      <c r="AS370" s="71">
        <v>-4.5747219158523649</v>
      </c>
      <c r="AT370" s="71">
        <v>23.069077143122652</v>
      </c>
      <c r="AU370" s="71">
        <v>6.3862474249604562</v>
      </c>
      <c r="AV370" s="72">
        <v>14.424721102068737</v>
      </c>
      <c r="AW370" s="73">
        <v>-52361.480000000098</v>
      </c>
      <c r="AX370" s="73">
        <v>-61079.670000000158</v>
      </c>
      <c r="AY370" s="73">
        <v>-86910.699999999895</v>
      </c>
      <c r="AZ370" s="73">
        <v>-30297.590000000026</v>
      </c>
      <c r="BA370" s="73">
        <v>50473.079999999958</v>
      </c>
      <c r="BB370" s="73">
        <v>38661.170000000158</v>
      </c>
      <c r="BC370" s="73">
        <v>17329.20000000007</v>
      </c>
      <c r="BD370" s="73">
        <v>63368.919999999925</v>
      </c>
      <c r="BE370" s="73">
        <v>213041.86999999988</v>
      </c>
      <c r="BF370" s="73">
        <v>-23230.910000000033</v>
      </c>
      <c r="BG370" s="73">
        <v>89628.139999999781</v>
      </c>
      <c r="BH370" s="73">
        <v>25664.880000000063</v>
      </c>
      <c r="BI370" s="73">
        <v>32717.309999999969</v>
      </c>
      <c r="BJ370" s="71">
        <v>26.791174861900597</v>
      </c>
      <c r="BK370" s="71">
        <v>22.640616253209476</v>
      </c>
      <c r="BL370" s="71">
        <v>21.612689722218033</v>
      </c>
      <c r="BM370" s="71">
        <v>16.045938502066846</v>
      </c>
      <c r="BN370" s="71">
        <v>7.5009575037323355</v>
      </c>
      <c r="BO370" s="71">
        <v>0.91934750222051687</v>
      </c>
      <c r="BP370" s="71">
        <v>23.068068728436199</v>
      </c>
      <c r="BQ370" s="71">
        <v>20.054907305940141</v>
      </c>
      <c r="BR370" s="72">
        <v>16.299315164038443</v>
      </c>
      <c r="BS370" s="72">
        <v>18.605736612791652</v>
      </c>
      <c r="BT370" s="71">
        <v>19.726431031148291</v>
      </c>
      <c r="BU370" s="71">
        <v>20.910730011098298</v>
      </c>
      <c r="BV370" s="71">
        <v>17.780124604403085</v>
      </c>
      <c r="BW370" s="71">
        <v>17.96125637671296</v>
      </c>
      <c r="BX370" s="75">
        <v>9756</v>
      </c>
      <c r="BY370" s="75">
        <v>10269</v>
      </c>
      <c r="BZ370" s="75">
        <v>9116</v>
      </c>
      <c r="CA370" s="75">
        <v>10394</v>
      </c>
      <c r="CB370" s="75">
        <v>12109</v>
      </c>
      <c r="CC370" s="75">
        <v>12444</v>
      </c>
      <c r="CD370" s="75">
        <v>9904</v>
      </c>
      <c r="CE370" s="75">
        <v>9331</v>
      </c>
      <c r="CF370" s="75">
        <v>12214</v>
      </c>
      <c r="CG370" s="75">
        <v>10768</v>
      </c>
      <c r="CH370" s="75">
        <v>10884</v>
      </c>
      <c r="CI370" s="75">
        <v>10274</v>
      </c>
      <c r="CJ370" s="75">
        <v>6067</v>
      </c>
      <c r="CK370" s="75">
        <v>69442</v>
      </c>
      <c r="CL370" s="73">
        <v>992238.22999999986</v>
      </c>
      <c r="CM370" s="73">
        <v>951998.09999999986</v>
      </c>
      <c r="CN370" s="73">
        <v>1075306.53</v>
      </c>
      <c r="CO370" s="73">
        <v>1211124.3600000003</v>
      </c>
      <c r="CP370" s="73">
        <v>1238384.1399999999</v>
      </c>
      <c r="CQ370" s="73">
        <v>1010416.27</v>
      </c>
      <c r="CR370" s="73">
        <v>1059392.92</v>
      </c>
      <c r="CS370" s="73">
        <v>1252643.7399999998</v>
      </c>
      <c r="CT370" s="73">
        <v>1133280.3199999996</v>
      </c>
      <c r="CU370" s="73">
        <v>1012196.91</v>
      </c>
      <c r="CV370" s="73">
        <v>985286.66999999981</v>
      </c>
      <c r="CW370" s="73">
        <v>937886.21</v>
      </c>
      <c r="CX370" s="73">
        <v>1058717.6400000001</v>
      </c>
      <c r="CY370" s="77"/>
      <c r="CZ370" s="4">
        <v>362</v>
      </c>
      <c r="DA370" s="76" t="str">
        <f t="shared" si="16"/>
        <v>L362</v>
      </c>
      <c r="DB370" s="71">
        <v>2.9624829387068741</v>
      </c>
      <c r="DC370" s="71">
        <v>3.5801972471044641</v>
      </c>
      <c r="DD370" s="71">
        <v>1.0844522373689487</v>
      </c>
      <c r="DE370" s="71">
        <v>1.2787682683987249</v>
      </c>
      <c r="DF370" s="71">
        <v>1.5212703912223666</v>
      </c>
      <c r="DG370" s="71">
        <v>0.67664613172729215</v>
      </c>
      <c r="DH370" s="71">
        <v>0.64060635711849556</v>
      </c>
      <c r="DI370" s="71">
        <v>1.0200839998935241</v>
      </c>
      <c r="DJ370" s="71">
        <v>0.7531633602008756</v>
      </c>
      <c r="DK370" s="71">
        <v>0.16723304278314391</v>
      </c>
      <c r="DL370" s="71">
        <v>0.52178901744988759</v>
      </c>
      <c r="DM370" s="71">
        <v>0.37228542552373584</v>
      </c>
      <c r="DN370" s="71">
        <v>0.16206043372421383</v>
      </c>
      <c r="DO370" s="71">
        <v>0.54749966517503057</v>
      </c>
      <c r="DQ370" s="71"/>
      <c r="DR370" s="71"/>
      <c r="DS370" s="71"/>
      <c r="DT370" s="71"/>
      <c r="DU370" s="71"/>
      <c r="DV370" s="71"/>
      <c r="DW370" s="71"/>
      <c r="DX370" s="71"/>
      <c r="DY370" s="71"/>
      <c r="DZ370" s="71"/>
      <c r="EA370" s="71"/>
      <c r="EB370" s="71"/>
      <c r="EC370" s="71"/>
      <c r="ED370" s="71"/>
    </row>
    <row r="371" spans="1:134">
      <c r="A371" s="4">
        <v>398</v>
      </c>
      <c r="B371" s="46" t="s">
        <v>3320</v>
      </c>
      <c r="C371" s="65" t="str">
        <f t="shared" si="15"/>
        <v>L398</v>
      </c>
      <c r="D371" s="69">
        <v>627917.72</v>
      </c>
      <c r="E371" s="68">
        <v>8429701.6500000022</v>
      </c>
      <c r="F371" s="69">
        <v>12648.839999999851</v>
      </c>
      <c r="G371" s="69">
        <v>838177.4700000016</v>
      </c>
      <c r="H371" s="70">
        <v>90.660621739336079</v>
      </c>
      <c r="I371" s="70">
        <v>11.040964240200868</v>
      </c>
      <c r="J371" s="69">
        <v>1116179.8400000001</v>
      </c>
      <c r="K371" s="69">
        <v>1067802.46</v>
      </c>
      <c r="L371" s="69">
        <v>1029134.6100000001</v>
      </c>
      <c r="M371" s="69">
        <v>1460697.8199999996</v>
      </c>
      <c r="N371" s="69">
        <v>1572763.86</v>
      </c>
      <c r="O371" s="69">
        <v>1930658.2599999998</v>
      </c>
      <c r="P371" s="69">
        <v>1208723.6699999997</v>
      </c>
      <c r="Q371" s="69">
        <v>1121785.94</v>
      </c>
      <c r="R371" s="69">
        <v>1929123.1099999999</v>
      </c>
      <c r="S371" s="69">
        <v>1181068.6100000001</v>
      </c>
      <c r="T371" s="69">
        <v>1262296.1999999997</v>
      </c>
      <c r="U371" s="69">
        <v>1098786.4000000001</v>
      </c>
      <c r="V371" s="69">
        <v>627917.72</v>
      </c>
      <c r="W371" s="70">
        <v>99.076397437733348</v>
      </c>
      <c r="X371" s="70">
        <v>80.052676188910795</v>
      </c>
      <c r="Y371" s="70">
        <v>88.325358523733243</v>
      </c>
      <c r="Z371" s="71">
        <v>111.04662460470902</v>
      </c>
      <c r="AA371" s="71">
        <v>87.905526502077919</v>
      </c>
      <c r="AB371" s="71">
        <v>106.29565608138701</v>
      </c>
      <c r="AC371" s="71">
        <v>76.081256539393308</v>
      </c>
      <c r="AD371" s="71">
        <v>70.728597102375971</v>
      </c>
      <c r="AE371" s="71">
        <v>142.00741558389851</v>
      </c>
      <c r="AF371" s="71">
        <v>93.873519739835615</v>
      </c>
      <c r="AG371" s="71">
        <v>86.165113347366855</v>
      </c>
      <c r="AH371" s="71">
        <v>82.158894671394904</v>
      </c>
      <c r="AI371" s="71">
        <v>89.150576014452454</v>
      </c>
      <c r="AJ371" s="71">
        <v>-35.504084409655569</v>
      </c>
      <c r="AK371" s="71">
        <v>-38.264455614992087</v>
      </c>
      <c r="AL371" s="71">
        <v>-33.447561138526673</v>
      </c>
      <c r="AM371" s="71">
        <v>-26.566306767466653</v>
      </c>
      <c r="AN371" s="71">
        <v>-46.116537355147422</v>
      </c>
      <c r="AO371" s="71">
        <v>-25.243163609200714</v>
      </c>
      <c r="AP371" s="71">
        <v>-29.107511546959053</v>
      </c>
      <c r="AQ371" s="71">
        <v>-11.534901937441489</v>
      </c>
      <c r="AR371" s="71">
        <v>249.57379182214061</v>
      </c>
      <c r="AS371" s="71">
        <v>-3.1057718483012198</v>
      </c>
      <c r="AT371" s="71">
        <v>8.156189660790659</v>
      </c>
      <c r="AU371" s="71">
        <v>3.1423743968847395</v>
      </c>
      <c r="AV371" s="72">
        <v>2.0558231386576642</v>
      </c>
      <c r="AW371" s="73">
        <v>-614441.12999999989</v>
      </c>
      <c r="AX371" s="73">
        <v>-661837.19999999995</v>
      </c>
      <c r="AY371" s="73">
        <v>-517216.84999999986</v>
      </c>
      <c r="AZ371" s="73">
        <v>-528440.62000000034</v>
      </c>
      <c r="BA371" s="73">
        <v>-1346060.9200000006</v>
      </c>
      <c r="BB371" s="73">
        <v>-634036.81999999983</v>
      </c>
      <c r="BC371" s="73">
        <v>-496285.84000000008</v>
      </c>
      <c r="BD371" s="73">
        <v>-146268.87999999966</v>
      </c>
      <c r="BE371" s="73">
        <v>1377273.0699999998</v>
      </c>
      <c r="BF371" s="73">
        <v>-37857.049999999814</v>
      </c>
      <c r="BG371" s="73">
        <v>95191.289999999804</v>
      </c>
      <c r="BH371" s="73">
        <v>33476.040000000736</v>
      </c>
      <c r="BI371" s="73">
        <v>12648.839999999851</v>
      </c>
      <c r="BJ371" s="71">
        <v>15.144204595488631</v>
      </c>
      <c r="BK371" s="71">
        <v>9.1287497284120942</v>
      </c>
      <c r="BL371" s="71">
        <v>5.7192585162030785</v>
      </c>
      <c r="BM371" s="71">
        <v>11.99473625081125</v>
      </c>
      <c r="BN371" s="71">
        <v>0.47135648466349034</v>
      </c>
      <c r="BO371" s="71">
        <v>7.0838375848417261</v>
      </c>
      <c r="BP371" s="71">
        <v>15.599547451841408</v>
      </c>
      <c r="BQ371" s="71">
        <v>16.682975597080635</v>
      </c>
      <c r="BR371" s="72">
        <v>8.8799211329109191</v>
      </c>
      <c r="BS371" s="72">
        <v>10.819824217614546</v>
      </c>
      <c r="BT371" s="71">
        <v>10.42833382784251</v>
      </c>
      <c r="BU371" s="71">
        <v>12.070533378470238</v>
      </c>
      <c r="BV371" s="71">
        <v>10.417333673338739</v>
      </c>
      <c r="BW371" s="71">
        <v>10.435217368876623</v>
      </c>
      <c r="BX371" s="75">
        <v>16880</v>
      </c>
      <c r="BY371" s="75">
        <v>16250</v>
      </c>
      <c r="BZ371" s="75">
        <v>15631</v>
      </c>
      <c r="CA371" s="75">
        <v>18877</v>
      </c>
      <c r="CB371" s="75">
        <v>21695</v>
      </c>
      <c r="CC371" s="75">
        <v>27009</v>
      </c>
      <c r="CD371" s="75">
        <v>17299</v>
      </c>
      <c r="CE371" s="75">
        <v>17091</v>
      </c>
      <c r="CF371" s="75">
        <v>26570</v>
      </c>
      <c r="CG371" s="75">
        <v>17732</v>
      </c>
      <c r="CH371" s="75">
        <v>17769</v>
      </c>
      <c r="CI371" s="75">
        <v>17447</v>
      </c>
      <c r="CJ371" s="75">
        <v>9291</v>
      </c>
      <c r="CK371" s="75">
        <v>123199</v>
      </c>
      <c r="CL371" s="73">
        <v>1726567.0699999998</v>
      </c>
      <c r="CM371" s="73">
        <v>2149989.4399999995</v>
      </c>
      <c r="CN371" s="73">
        <v>2397483.0900000008</v>
      </c>
      <c r="CO371" s="73">
        <v>2403107.2999999998</v>
      </c>
      <c r="CP371" s="73">
        <v>2956152.6399999992</v>
      </c>
      <c r="CQ371" s="73">
        <v>2341121.3299999996</v>
      </c>
      <c r="CR371" s="73">
        <v>2151324.87</v>
      </c>
      <c r="CS371" s="73">
        <v>2518639.37</v>
      </c>
      <c r="CT371" s="73">
        <v>1892811.5599999994</v>
      </c>
      <c r="CU371" s="73">
        <v>2038140.8700000003</v>
      </c>
      <c r="CV371" s="73">
        <v>1828444.94</v>
      </c>
      <c r="CW371" s="73">
        <v>1946288.99</v>
      </c>
      <c r="CX371" s="73">
        <v>2096215.3199999998</v>
      </c>
      <c r="CY371" s="77"/>
      <c r="CZ371" s="4">
        <v>398</v>
      </c>
      <c r="DA371" s="76" t="str">
        <f t="shared" si="16"/>
        <v>L398</v>
      </c>
      <c r="DB371" s="71">
        <v>3.7456650471971553</v>
      </c>
      <c r="DC371" s="71">
        <v>2.6287346630222124</v>
      </c>
      <c r="DD371" s="71">
        <v>0.55795380343441536</v>
      </c>
      <c r="DE371" s="71">
        <v>0.68719579523626129</v>
      </c>
      <c r="DF371" s="71">
        <v>0.8220426080797707</v>
      </c>
      <c r="DG371" s="71">
        <v>0.39826939044376392</v>
      </c>
      <c r="DH371" s="71">
        <v>0.52618546774528008</v>
      </c>
      <c r="DI371" s="71">
        <v>0.43766240611113999</v>
      </c>
      <c r="DJ371" s="71">
        <v>0.43135826268646726</v>
      </c>
      <c r="DK371" s="71">
        <v>0.10517090782560665</v>
      </c>
      <c r="DL371" s="71">
        <v>0.24023928651392204</v>
      </c>
      <c r="DM371" s="71">
        <v>0.27051757953463917</v>
      </c>
      <c r="DN371" s="71">
        <v>0.63477336331930501</v>
      </c>
      <c r="DO371" s="71">
        <v>0.36649443720105002</v>
      </c>
      <c r="DQ371" s="71"/>
      <c r="DR371" s="71"/>
      <c r="DS371" s="71"/>
      <c r="DT371" s="71"/>
      <c r="DU371" s="71"/>
      <c r="DV371" s="71"/>
      <c r="DW371" s="71"/>
      <c r="DX371" s="71"/>
      <c r="DY371" s="71"/>
      <c r="DZ371" s="71"/>
      <c r="EA371" s="71"/>
      <c r="EB371" s="71"/>
      <c r="EC371" s="71"/>
      <c r="ED371" s="71"/>
    </row>
    <row r="372" spans="1:134">
      <c r="A372" s="4">
        <v>572</v>
      </c>
      <c r="B372" s="46" t="s">
        <v>3328</v>
      </c>
      <c r="C372" s="65" t="str">
        <f t="shared" si="15"/>
        <v>L572</v>
      </c>
      <c r="D372" s="69">
        <v>271098.13000000006</v>
      </c>
      <c r="E372" s="68">
        <v>3129897.7699999996</v>
      </c>
      <c r="F372" s="69">
        <v>77571.860000000073</v>
      </c>
      <c r="G372" s="69">
        <v>-106908.09000000032</v>
      </c>
      <c r="H372" s="70">
        <v>72.307623022322758</v>
      </c>
      <c r="I372" s="70">
        <v>-3.3028885458085577</v>
      </c>
      <c r="J372" s="69">
        <v>383582.18999999994</v>
      </c>
      <c r="K372" s="69">
        <v>376792.8299999999</v>
      </c>
      <c r="L372" s="69">
        <v>454040.97999999992</v>
      </c>
      <c r="M372" s="69">
        <v>497753.18999999983</v>
      </c>
      <c r="N372" s="69">
        <v>726574.04999999993</v>
      </c>
      <c r="O372" s="69">
        <v>758007.12999999989</v>
      </c>
      <c r="P372" s="69">
        <v>393114.70000000007</v>
      </c>
      <c r="Q372" s="69">
        <v>351443.77</v>
      </c>
      <c r="R372" s="69">
        <v>931826.85999999987</v>
      </c>
      <c r="S372" s="69">
        <v>368419.08999999997</v>
      </c>
      <c r="T372" s="69">
        <v>416916.97</v>
      </c>
      <c r="U372" s="69">
        <v>397078.24999999988</v>
      </c>
      <c r="V372" s="69">
        <v>271098.13000000006</v>
      </c>
      <c r="W372" s="70">
        <v>71.731106715849648</v>
      </c>
      <c r="X372" s="70">
        <v>68.506076364609186</v>
      </c>
      <c r="Y372" s="70">
        <v>85.639960063843759</v>
      </c>
      <c r="Z372" s="71">
        <v>77.583049995174292</v>
      </c>
      <c r="AA372" s="71">
        <v>96.415359112387762</v>
      </c>
      <c r="AB372" s="71">
        <v>108.21269126034956</v>
      </c>
      <c r="AC372" s="71">
        <v>63.706245865812093</v>
      </c>
      <c r="AD372" s="71">
        <v>60.799971857651592</v>
      </c>
      <c r="AE372" s="71">
        <v>84.677188968074717</v>
      </c>
      <c r="AF372" s="71">
        <v>51.832802986301665</v>
      </c>
      <c r="AG372" s="71">
        <v>77.61401719188666</v>
      </c>
      <c r="AH372" s="71">
        <v>73.764699947153062</v>
      </c>
      <c r="AI372" s="71">
        <v>109.85481388776392</v>
      </c>
      <c r="AJ372" s="71">
        <v>-35.919881900004256</v>
      </c>
      <c r="AK372" s="71">
        <v>-44.122846124959089</v>
      </c>
      <c r="AL372" s="71">
        <v>-26.459813445709901</v>
      </c>
      <c r="AM372" s="71">
        <v>-35.064576511298242</v>
      </c>
      <c r="AN372" s="71">
        <v>-37.522672594514425</v>
      </c>
      <c r="AO372" s="71">
        <v>-24.444948959604297</v>
      </c>
      <c r="AP372" s="71">
        <v>-36.088867196152727</v>
      </c>
      <c r="AQ372" s="71">
        <v>-23.253209238848306</v>
      </c>
      <c r="AR372" s="71">
        <v>82.17880112990612</v>
      </c>
      <c r="AS372" s="71">
        <v>-50.931285663292122</v>
      </c>
      <c r="AT372" s="71">
        <v>22.192355823724963</v>
      </c>
      <c r="AU372" s="71">
        <v>8.2703146590575649</v>
      </c>
      <c r="AV372" s="72">
        <v>40.08337472736909</v>
      </c>
      <c r="AW372" s="73">
        <v>-215015.63</v>
      </c>
      <c r="AX372" s="73">
        <v>-297530.75999999995</v>
      </c>
      <c r="AY372" s="73">
        <v>-163364.28000000009</v>
      </c>
      <c r="AZ372" s="73">
        <v>-268782.49000000022</v>
      </c>
      <c r="BA372" s="73">
        <v>-436330.03000000014</v>
      </c>
      <c r="BB372" s="73">
        <v>-233904.16999999993</v>
      </c>
      <c r="BC372" s="73">
        <v>-221981.11</v>
      </c>
      <c r="BD372" s="73">
        <v>-106482.56999999995</v>
      </c>
      <c r="BE372" s="73">
        <v>420336.58000000007</v>
      </c>
      <c r="BF372" s="73">
        <v>-382403.69999999984</v>
      </c>
      <c r="BG372" s="73">
        <v>75719.709999999963</v>
      </c>
      <c r="BH372" s="73">
        <v>30331.139999999956</v>
      </c>
      <c r="BI372" s="73">
        <v>77571.860000000073</v>
      </c>
      <c r="BJ372" s="71">
        <v>13.806407633901996</v>
      </c>
      <c r="BK372" s="71">
        <v>8.5971371892566193</v>
      </c>
      <c r="BL372" s="71">
        <v>11.219310952792979</v>
      </c>
      <c r="BM372" s="71">
        <v>10.795295199268928</v>
      </c>
      <c r="BN372" s="71">
        <v>0.55293539482497778</v>
      </c>
      <c r="BO372" s="71">
        <v>9.5594505895156079</v>
      </c>
      <c r="BP372" s="71">
        <v>19.516346047211755</v>
      </c>
      <c r="BQ372" s="71">
        <v>21.71095672742236</v>
      </c>
      <c r="BR372" s="72">
        <v>14.105276359048075</v>
      </c>
      <c r="BS372" s="72">
        <v>11.124229891974965</v>
      </c>
      <c r="BT372" s="71">
        <v>14.338792845014538</v>
      </c>
      <c r="BU372" s="71">
        <v>14.480113774130164</v>
      </c>
      <c r="BV372" s="71">
        <v>11.779954153087498</v>
      </c>
      <c r="BW372" s="71">
        <v>13.591445679253585</v>
      </c>
      <c r="BX372" s="75">
        <v>8464</v>
      </c>
      <c r="BY372" s="75">
        <v>8128</v>
      </c>
      <c r="BZ372" s="75">
        <v>9265</v>
      </c>
      <c r="CA372" s="75">
        <v>10236</v>
      </c>
      <c r="CB372" s="75">
        <v>13046</v>
      </c>
      <c r="CC372" s="75">
        <v>13604</v>
      </c>
      <c r="CD372" s="75">
        <v>8392</v>
      </c>
      <c r="CE372" s="75">
        <v>8095</v>
      </c>
      <c r="CF372" s="75">
        <v>14289</v>
      </c>
      <c r="CG372" s="75">
        <v>8143</v>
      </c>
      <c r="CH372" s="75">
        <v>8808</v>
      </c>
      <c r="CI372" s="75">
        <v>8418</v>
      </c>
      <c r="CJ372" s="75">
        <v>5757</v>
      </c>
      <c r="CK372" s="75">
        <v>61902</v>
      </c>
      <c r="CL372" s="73">
        <v>1293570.03</v>
      </c>
      <c r="CM372" s="73">
        <v>1155122.2699999998</v>
      </c>
      <c r="CN372" s="73">
        <v>1010235.3899999999</v>
      </c>
      <c r="CO372" s="73">
        <v>1218135.1100000001</v>
      </c>
      <c r="CP372" s="73">
        <v>1085482.8400000003</v>
      </c>
      <c r="CQ372" s="73">
        <v>907769.48999999976</v>
      </c>
      <c r="CR372" s="73">
        <v>840687.61000000034</v>
      </c>
      <c r="CS372" s="73">
        <v>1356498.7199999997</v>
      </c>
      <c r="CT372" s="73">
        <v>1181717.6299999999</v>
      </c>
      <c r="CU372" s="73">
        <v>1137390.0399999998</v>
      </c>
      <c r="CV372" s="73">
        <v>1055121.51</v>
      </c>
      <c r="CW372" s="73">
        <v>1134449.7199999997</v>
      </c>
      <c r="CX372" s="73">
        <v>1152507.5299999998</v>
      </c>
      <c r="CY372" s="77"/>
      <c r="CZ372" s="4">
        <v>572</v>
      </c>
      <c r="DA372" s="76" t="str">
        <f t="shared" si="16"/>
        <v>L572</v>
      </c>
      <c r="DB372" s="71">
        <v>0.88254661727058203</v>
      </c>
      <c r="DC372" s="71">
        <v>1.314029038518552</v>
      </c>
      <c r="DD372" s="71">
        <v>0.51657671355946089</v>
      </c>
      <c r="DE372" s="71">
        <v>0.1228084169785499</v>
      </c>
      <c r="DF372" s="71">
        <v>0.33916639954573097</v>
      </c>
      <c r="DG372" s="71">
        <v>0.17141180657969413</v>
      </c>
      <c r="DH372" s="71">
        <v>0.28922029728193571</v>
      </c>
      <c r="DI372" s="71">
        <v>2.415874067595368E-2</v>
      </c>
      <c r="DJ372" s="71">
        <v>0.12226683823673733</v>
      </c>
      <c r="DK372" s="71">
        <v>4.4593290984874683E-2</v>
      </c>
      <c r="DL372" s="71">
        <v>0.16866765961045599</v>
      </c>
      <c r="DM372" s="71">
        <v>3.580179010404496E-2</v>
      </c>
      <c r="DN372" s="71">
        <v>4.1680617723939724E-2</v>
      </c>
      <c r="DO372" s="71">
        <v>0.11111472612768931</v>
      </c>
      <c r="DQ372" s="71"/>
      <c r="DR372" s="71"/>
      <c r="DS372" s="71"/>
      <c r="DT372" s="71"/>
      <c r="DU372" s="71"/>
      <c r="DV372" s="71"/>
      <c r="DW372" s="71"/>
      <c r="DX372" s="71"/>
      <c r="DY372" s="71"/>
      <c r="DZ372" s="71"/>
      <c r="EA372" s="71"/>
      <c r="EB372" s="72"/>
      <c r="EC372" s="72"/>
      <c r="ED372" s="71"/>
    </row>
    <row r="373" spans="1:134">
      <c r="A373" s="4">
        <v>368</v>
      </c>
      <c r="B373" s="46" t="s">
        <v>3336</v>
      </c>
      <c r="C373" s="65" t="str">
        <f t="shared" si="15"/>
        <v>L368</v>
      </c>
      <c r="D373" s="69">
        <v>558537.29</v>
      </c>
      <c r="E373" s="68">
        <v>8113812.5399999982</v>
      </c>
      <c r="F373" s="69">
        <v>-136418.81999999983</v>
      </c>
      <c r="G373" s="69">
        <v>-2021485.3300000047</v>
      </c>
      <c r="H373" s="70">
        <v>69.24659976428093</v>
      </c>
      <c r="I373" s="70">
        <v>-19.945001675614339</v>
      </c>
      <c r="J373" s="69">
        <v>1288053.8900000004</v>
      </c>
      <c r="K373" s="69">
        <v>1312564.48</v>
      </c>
      <c r="L373" s="69">
        <v>1128927.17</v>
      </c>
      <c r="M373" s="69">
        <v>1346838.9500000004</v>
      </c>
      <c r="N373" s="69">
        <v>1821771.1100000003</v>
      </c>
      <c r="O373" s="69">
        <v>2205986.5499999998</v>
      </c>
      <c r="P373" s="69">
        <v>1202918.9199999997</v>
      </c>
      <c r="Q373" s="69">
        <v>1113174.9200000002</v>
      </c>
      <c r="R373" s="69">
        <v>1890039.6999999997</v>
      </c>
      <c r="S373" s="69">
        <v>1124939.5</v>
      </c>
      <c r="T373" s="69">
        <v>1164732.6700000002</v>
      </c>
      <c r="U373" s="69">
        <v>1059469.54</v>
      </c>
      <c r="V373" s="69">
        <v>558537.29</v>
      </c>
      <c r="W373" s="70">
        <v>72.161726060472205</v>
      </c>
      <c r="X373" s="70">
        <v>82.342301402079912</v>
      </c>
      <c r="Y373" s="70">
        <v>68.359970588807798</v>
      </c>
      <c r="Z373" s="71">
        <v>63.887401023327151</v>
      </c>
      <c r="AA373" s="71">
        <v>85.999538892031325</v>
      </c>
      <c r="AB373" s="71">
        <v>114.72956048875076</v>
      </c>
      <c r="AC373" s="71">
        <v>61.621244114385206</v>
      </c>
      <c r="AD373" s="71">
        <v>67.063912060086935</v>
      </c>
      <c r="AE373" s="71">
        <v>81.880483093419315</v>
      </c>
      <c r="AF373" s="71">
        <v>63.292187294424707</v>
      </c>
      <c r="AG373" s="71">
        <v>61.468060716214026</v>
      </c>
      <c r="AH373" s="71">
        <v>78.791695540432869</v>
      </c>
      <c r="AI373" s="71">
        <v>71.596989193427135</v>
      </c>
      <c r="AJ373" s="71">
        <v>-53.058061017215188</v>
      </c>
      <c r="AK373" s="71">
        <v>-52.455794228904537</v>
      </c>
      <c r="AL373" s="71">
        <v>-50.804796767671</v>
      </c>
      <c r="AM373" s="71">
        <v>-50.641235294973029</v>
      </c>
      <c r="AN373" s="71">
        <v>-59.228195221227445</v>
      </c>
      <c r="AO373" s="71">
        <v>-34.47907390388221</v>
      </c>
      <c r="AP373" s="71">
        <v>-41.673050495894458</v>
      </c>
      <c r="AQ373" s="71">
        <v>-17.707210918035919</v>
      </c>
      <c r="AR373" s="71">
        <v>20.340164574134121</v>
      </c>
      <c r="AS373" s="71">
        <v>-33.462373193090556</v>
      </c>
      <c r="AT373" s="71">
        <v>-21.967112837628967</v>
      </c>
      <c r="AU373" s="71">
        <v>-16.668311325190942</v>
      </c>
      <c r="AV373" s="72">
        <v>-19.629846840255837</v>
      </c>
      <c r="AW373" s="73">
        <v>-1455875.9899999995</v>
      </c>
      <c r="AX373" s="73">
        <v>-1448159.9000000008</v>
      </c>
      <c r="AY373" s="73">
        <v>-1165863.98</v>
      </c>
      <c r="AZ373" s="73">
        <v>-1381833.3699999989</v>
      </c>
      <c r="BA373" s="73">
        <v>-2646439.7700000014</v>
      </c>
      <c r="BB373" s="73">
        <v>-1127884.4699999997</v>
      </c>
      <c r="BC373" s="73">
        <v>-859453.5</v>
      </c>
      <c r="BD373" s="73">
        <v>-239525.51999999955</v>
      </c>
      <c r="BE373" s="73">
        <v>319458.75</v>
      </c>
      <c r="BF373" s="73">
        <v>-565742.22999999952</v>
      </c>
      <c r="BG373" s="73">
        <v>-327885.00999999931</v>
      </c>
      <c r="BH373" s="73">
        <v>-211918.99999999977</v>
      </c>
      <c r="BI373" s="73">
        <v>-136418.81999999983</v>
      </c>
      <c r="BJ373" s="71">
        <v>9.5142963046412898</v>
      </c>
      <c r="BK373" s="71">
        <v>7.469212470098066</v>
      </c>
      <c r="BL373" s="71">
        <v>8.0545979561635086</v>
      </c>
      <c r="BM373" s="71">
        <v>11.779416828264255</v>
      </c>
      <c r="BN373" s="71">
        <v>-0.42080668501808693</v>
      </c>
      <c r="BO373" s="71">
        <v>5.0907840858993794</v>
      </c>
      <c r="BP373" s="71">
        <v>12.007775507059288</v>
      </c>
      <c r="BQ373" s="71">
        <v>11.930031825880661</v>
      </c>
      <c r="BR373" s="72">
        <v>11.522079243284765</v>
      </c>
      <c r="BS373" s="72">
        <v>10.939517378936886</v>
      </c>
      <c r="BT373" s="71">
        <v>11.22386767797385</v>
      </c>
      <c r="BU373" s="71">
        <v>11.201109498844131</v>
      </c>
      <c r="BV373" s="71">
        <v>12.909422026544451</v>
      </c>
      <c r="BW373" s="71">
        <v>10.037868992431925</v>
      </c>
      <c r="BX373" s="75">
        <v>9094</v>
      </c>
      <c r="BY373" s="75">
        <v>10052</v>
      </c>
      <c r="BZ373" s="75">
        <v>9651</v>
      </c>
      <c r="CA373" s="75">
        <v>11187</v>
      </c>
      <c r="CB373" s="75">
        <v>13557</v>
      </c>
      <c r="CC373" s="75">
        <v>17819</v>
      </c>
      <c r="CD373" s="75">
        <v>9908</v>
      </c>
      <c r="CE373" s="75">
        <v>10673</v>
      </c>
      <c r="CF373" s="75">
        <v>19232</v>
      </c>
      <c r="CG373" s="75">
        <v>11613</v>
      </c>
      <c r="CH373" s="75">
        <v>11713</v>
      </c>
      <c r="CI373" s="75">
        <v>10821</v>
      </c>
      <c r="CJ373" s="75">
        <v>5368</v>
      </c>
      <c r="CK373" s="75">
        <v>79328</v>
      </c>
      <c r="CL373" s="73">
        <v>2872595.1999999997</v>
      </c>
      <c r="CM373" s="73">
        <v>2773213.11</v>
      </c>
      <c r="CN373" s="73">
        <v>2791587.2</v>
      </c>
      <c r="CO373" s="73">
        <v>2735273.3099999996</v>
      </c>
      <c r="CP373" s="73">
        <v>3007552.9399999995</v>
      </c>
      <c r="CQ373" s="73">
        <v>2122668.129999999</v>
      </c>
      <c r="CR373" s="73">
        <v>1952943.6699999997</v>
      </c>
      <c r="CS373" s="73">
        <v>2047949.33</v>
      </c>
      <c r="CT373" s="73">
        <v>1504242.7599999995</v>
      </c>
      <c r="CU373" s="73">
        <v>1648194.959999999</v>
      </c>
      <c r="CV373" s="73">
        <v>1529551.0599999996</v>
      </c>
      <c r="CW373" s="73">
        <v>1561890.7100000002</v>
      </c>
      <c r="CX373" s="73">
        <v>1830058.9300000002</v>
      </c>
      <c r="CY373" s="77"/>
      <c r="CZ373" s="4">
        <v>368</v>
      </c>
      <c r="DA373" s="76" t="str">
        <f t="shared" si="16"/>
        <v>L368</v>
      </c>
      <c r="DB373" s="71">
        <v>9.0799559822417226</v>
      </c>
      <c r="DC373" s="71">
        <v>7.6970476292723982</v>
      </c>
      <c r="DD373" s="71">
        <v>1.8172418432223707</v>
      </c>
      <c r="DE373" s="71">
        <v>1.418281188549176</v>
      </c>
      <c r="DF373" s="71">
        <v>1.7417555702895036</v>
      </c>
      <c r="DG373" s="71">
        <v>1.1930184275601405</v>
      </c>
      <c r="DH373" s="71">
        <v>0.62491893674322463</v>
      </c>
      <c r="DI373" s="71">
        <v>0.82033536565808918</v>
      </c>
      <c r="DJ373" s="71">
        <v>0.51066397898510374</v>
      </c>
      <c r="DK373" s="71">
        <v>0.93559177319350384</v>
      </c>
      <c r="DL373" s="71">
        <v>0.55006026297795729</v>
      </c>
      <c r="DM373" s="71">
        <v>0.57837409299389975</v>
      </c>
      <c r="DN373" s="71">
        <v>0.61540442068246959</v>
      </c>
      <c r="DO373" s="71">
        <v>0.65004485201447704</v>
      </c>
      <c r="DQ373" s="71"/>
      <c r="DR373" s="71"/>
      <c r="DS373" s="71"/>
      <c r="DT373" s="71"/>
      <c r="DU373" s="71"/>
      <c r="DV373" s="71"/>
      <c r="DW373" s="71"/>
      <c r="DX373" s="71"/>
      <c r="DY373" s="71"/>
      <c r="DZ373" s="71"/>
      <c r="EA373" s="71"/>
      <c r="EB373" s="71"/>
      <c r="EC373" s="71"/>
      <c r="ED373" s="71"/>
    </row>
    <row r="374" spans="1:134">
      <c r="A374" s="4">
        <v>573</v>
      </c>
      <c r="B374" s="46" t="s">
        <v>3349</v>
      </c>
      <c r="C374" s="65" t="str">
        <f t="shared" si="15"/>
        <v>L573</v>
      </c>
      <c r="D374" s="69">
        <v>248763.25</v>
      </c>
      <c r="E374" s="68">
        <v>3264037.0899999989</v>
      </c>
      <c r="F374" s="69">
        <v>12808.720000000059</v>
      </c>
      <c r="G374" s="69">
        <v>387488.21999999927</v>
      </c>
      <c r="H374" s="70">
        <v>89.122025605683092</v>
      </c>
      <c r="I374" s="70">
        <v>13.470594017754323</v>
      </c>
      <c r="J374" s="69">
        <v>439998.03999999992</v>
      </c>
      <c r="K374" s="69">
        <v>404275.76999999984</v>
      </c>
      <c r="L374" s="69">
        <v>387376.33999999991</v>
      </c>
      <c r="M374" s="69">
        <v>428954.92999999988</v>
      </c>
      <c r="N374" s="69">
        <v>669951.49000000011</v>
      </c>
      <c r="O374" s="69">
        <v>685711.71</v>
      </c>
      <c r="P374" s="69">
        <v>357765.67999999993</v>
      </c>
      <c r="Q374" s="69">
        <v>336677.66999999993</v>
      </c>
      <c r="R374" s="69">
        <v>1116935.9700000002</v>
      </c>
      <c r="S374" s="69">
        <v>352034.00999999995</v>
      </c>
      <c r="T374" s="69">
        <v>420702.09</v>
      </c>
      <c r="U374" s="69">
        <v>431158.42</v>
      </c>
      <c r="V374" s="69">
        <v>248763.25</v>
      </c>
      <c r="W374" s="70">
        <v>103.31944646472691</v>
      </c>
      <c r="X374" s="70">
        <v>95.539373177120623</v>
      </c>
      <c r="Y374" s="70">
        <v>95.742133731161132</v>
      </c>
      <c r="Z374" s="71">
        <v>96.408926639848701</v>
      </c>
      <c r="AA374" s="71">
        <v>131.6888328452271</v>
      </c>
      <c r="AB374" s="71">
        <v>130.06794787584801</v>
      </c>
      <c r="AC374" s="71">
        <v>89.458893334693357</v>
      </c>
      <c r="AD374" s="71">
        <v>79.772849952862757</v>
      </c>
      <c r="AE374" s="71">
        <v>102.06795873224404</v>
      </c>
      <c r="AF374" s="71">
        <v>66.554291401621526</v>
      </c>
      <c r="AG374" s="71">
        <v>92.786020452539816</v>
      </c>
      <c r="AH374" s="71">
        <v>94.497400334465382</v>
      </c>
      <c r="AI374" s="71">
        <v>80.887064056863196</v>
      </c>
      <c r="AJ374" s="71">
        <v>-8.7878792150449136</v>
      </c>
      <c r="AK374" s="71">
        <v>-14.104299013483068</v>
      </c>
      <c r="AL374" s="71">
        <v>-14.342319787035906</v>
      </c>
      <c r="AM374" s="71">
        <v>-37.77224438986493</v>
      </c>
      <c r="AN374" s="71">
        <v>-4.0639491867556332</v>
      </c>
      <c r="AO374" s="71">
        <v>2.9447737668467644</v>
      </c>
      <c r="AP374" s="71">
        <v>-8.9726144122743499</v>
      </c>
      <c r="AQ374" s="71">
        <v>-0.62029212015418667</v>
      </c>
      <c r="AR374" s="71">
        <v>124.11526830754002</v>
      </c>
      <c r="AS374" s="71">
        <v>-49.888321539673775</v>
      </c>
      <c r="AT374" s="71">
        <v>19.570212732456294</v>
      </c>
      <c r="AU374" s="71">
        <v>21.089946068492814</v>
      </c>
      <c r="AV374" s="72">
        <v>5.4284696292968171</v>
      </c>
      <c r="AW374" s="73">
        <v>-42391.840000000084</v>
      </c>
      <c r="AX374" s="73">
        <v>-66383.140000000189</v>
      </c>
      <c r="AY374" s="73">
        <v>-64861.380000000063</v>
      </c>
      <c r="AZ374" s="73">
        <v>-260375.62000000005</v>
      </c>
      <c r="BA374" s="73">
        <v>-28348.889999999781</v>
      </c>
      <c r="BB374" s="73">
        <v>28625.570000000065</v>
      </c>
      <c r="BC374" s="73">
        <v>-35265.139999999898</v>
      </c>
      <c r="BD374" s="73">
        <v>-2101.4199999999255</v>
      </c>
      <c r="BE374" s="73">
        <v>618560.30000000016</v>
      </c>
      <c r="BF374" s="73">
        <v>-350464.92999999988</v>
      </c>
      <c r="BG374" s="73">
        <v>68856.859999999986</v>
      </c>
      <c r="BH374" s="73">
        <v>75093.830000000016</v>
      </c>
      <c r="BI374" s="73">
        <v>12808.720000000059</v>
      </c>
      <c r="BJ374" s="71">
        <v>15.080462936482064</v>
      </c>
      <c r="BK374" s="71">
        <v>11.098569930718813</v>
      </c>
      <c r="BL374" s="71">
        <v>9.7314566965200857</v>
      </c>
      <c r="BM374" s="71">
        <v>9.9162255625234312</v>
      </c>
      <c r="BN374" s="71">
        <v>-5.4098408856250035</v>
      </c>
      <c r="BO374" s="71">
        <v>7.1798391498223832</v>
      </c>
      <c r="BP374" s="71">
        <v>18.154501885496892</v>
      </c>
      <c r="BQ374" s="71">
        <v>19.564004494605257</v>
      </c>
      <c r="BR374" s="72">
        <v>4.1006835037439489</v>
      </c>
      <c r="BS374" s="72">
        <v>11.243309777647953</v>
      </c>
      <c r="BT374" s="71">
        <v>13.16019593872085</v>
      </c>
      <c r="BU374" s="71">
        <v>10.764925071718794</v>
      </c>
      <c r="BV374" s="71">
        <v>10.539185332902143</v>
      </c>
      <c r="BW374" s="71">
        <v>8.8240965510892178</v>
      </c>
      <c r="BX374" s="75">
        <v>12966</v>
      </c>
      <c r="BY374" s="75">
        <v>12107</v>
      </c>
      <c r="BZ374" s="75">
        <v>10998</v>
      </c>
      <c r="CA374" s="75">
        <v>11831</v>
      </c>
      <c r="CB374" s="75">
        <v>13851</v>
      </c>
      <c r="CC374" s="75">
        <v>16364</v>
      </c>
      <c r="CD374" s="75">
        <v>11151</v>
      </c>
      <c r="CE374" s="75">
        <v>10675</v>
      </c>
      <c r="CF374" s="75">
        <v>16792</v>
      </c>
      <c r="CG374" s="75">
        <v>10977</v>
      </c>
      <c r="CH374" s="75">
        <v>12730</v>
      </c>
      <c r="CI374" s="75">
        <v>13150</v>
      </c>
      <c r="CJ374" s="75">
        <v>7622</v>
      </c>
      <c r="CK374" s="75">
        <v>83097</v>
      </c>
      <c r="CL374" s="73">
        <v>853374.81</v>
      </c>
      <c r="CM374" s="73">
        <v>753475.61999999988</v>
      </c>
      <c r="CN374" s="73">
        <v>936796.36</v>
      </c>
      <c r="CO374" s="73">
        <v>1033129.17</v>
      </c>
      <c r="CP374" s="73">
        <v>1108246.9899999998</v>
      </c>
      <c r="CQ374" s="73">
        <v>847850.22000000009</v>
      </c>
      <c r="CR374" s="73">
        <v>939194.75000000012</v>
      </c>
      <c r="CS374" s="73">
        <v>1239266.8899999999</v>
      </c>
      <c r="CT374" s="73">
        <v>910028.45</v>
      </c>
      <c r="CU374" s="73">
        <v>913730.78000000014</v>
      </c>
      <c r="CV374" s="73">
        <v>911310.1399999999</v>
      </c>
      <c r="CW374" s="73">
        <v>964398.12</v>
      </c>
      <c r="CX374" s="73">
        <v>981568.94999999972</v>
      </c>
      <c r="CY374" s="77"/>
      <c r="CZ374" s="4">
        <v>573</v>
      </c>
      <c r="DA374" s="76" t="str">
        <f t="shared" si="16"/>
        <v>L573</v>
      </c>
      <c r="DB374" s="71">
        <v>4.250465432948257</v>
      </c>
      <c r="DC374" s="71">
        <v>3.0998514023772645</v>
      </c>
      <c r="DD374" s="71">
        <v>0.88232573583592699</v>
      </c>
      <c r="DE374" s="71">
        <v>1.2945603649693531</v>
      </c>
      <c r="DF374" s="71">
        <v>1.1646186984861429</v>
      </c>
      <c r="DG374" s="71">
        <v>0.48244746854173182</v>
      </c>
      <c r="DH374" s="71">
        <v>0.75830063415933691</v>
      </c>
      <c r="DI374" s="71">
        <v>0.23686715761896343</v>
      </c>
      <c r="DJ374" s="71">
        <v>0.4536950107000251</v>
      </c>
      <c r="DK374" s="71">
        <v>0.2821854960157984</v>
      </c>
      <c r="DL374" s="71">
        <v>0.44567617740718396</v>
      </c>
      <c r="DM374" s="71">
        <v>0.6767875717576719</v>
      </c>
      <c r="DN374" s="71">
        <v>0.23139169014667338</v>
      </c>
      <c r="DO374" s="71">
        <v>0.45827163345394106</v>
      </c>
      <c r="DQ374" s="71"/>
      <c r="DR374" s="71"/>
      <c r="DS374" s="71"/>
      <c r="DT374" s="71"/>
      <c r="DU374" s="71"/>
      <c r="DV374" s="71"/>
      <c r="DW374" s="71"/>
      <c r="DX374" s="71"/>
      <c r="DY374" s="71"/>
      <c r="DZ374" s="71"/>
      <c r="EA374" s="71"/>
      <c r="EB374" s="71"/>
      <c r="EC374" s="71"/>
      <c r="ED374" s="71"/>
    </row>
    <row r="375" spans="1:134">
      <c r="A375" s="4">
        <v>361</v>
      </c>
      <c r="B375" s="46" t="s">
        <v>3357</v>
      </c>
      <c r="C375" s="65" t="str">
        <f t="shared" si="15"/>
        <v>L361</v>
      </c>
      <c r="D375" s="69">
        <v>292326.03999999998</v>
      </c>
      <c r="E375" s="68">
        <v>3582530.9099999992</v>
      </c>
      <c r="F375" s="69">
        <v>46770.930000000051</v>
      </c>
      <c r="G375" s="69">
        <v>258769.69999999879</v>
      </c>
      <c r="H375" s="70">
        <v>90.024325762617465</v>
      </c>
      <c r="I375" s="70">
        <v>7.7854479804822851</v>
      </c>
      <c r="J375" s="69">
        <v>438609.23999999987</v>
      </c>
      <c r="K375" s="69">
        <v>454268.04000000004</v>
      </c>
      <c r="L375" s="69">
        <v>387089.12999999977</v>
      </c>
      <c r="M375" s="69">
        <v>506025.29</v>
      </c>
      <c r="N375" s="69">
        <v>717058.7899999998</v>
      </c>
      <c r="O375" s="69">
        <v>785772.16000000027</v>
      </c>
      <c r="P375" s="69">
        <v>425970.2900000001</v>
      </c>
      <c r="Q375" s="69">
        <v>443819.84999999992</v>
      </c>
      <c r="R375" s="69">
        <v>895710.04999999993</v>
      </c>
      <c r="S375" s="69">
        <v>500469.76000000001</v>
      </c>
      <c r="T375" s="69">
        <v>536119.96</v>
      </c>
      <c r="U375" s="69">
        <v>488114.95999999996</v>
      </c>
      <c r="V375" s="69">
        <v>292326.03999999998</v>
      </c>
      <c r="W375" s="70">
        <v>85.986437726842013</v>
      </c>
      <c r="X375" s="70">
        <v>81.784429557938921</v>
      </c>
      <c r="Y375" s="70">
        <v>78.590697058860016</v>
      </c>
      <c r="Z375" s="71">
        <v>91.696811830934493</v>
      </c>
      <c r="AA375" s="71">
        <v>121.67897530728675</v>
      </c>
      <c r="AB375" s="71">
        <v>116.64224198262809</v>
      </c>
      <c r="AC375" s="71">
        <v>69.031393061638795</v>
      </c>
      <c r="AD375" s="71">
        <v>82.08794857175522</v>
      </c>
      <c r="AE375" s="71">
        <v>100.4702619538467</v>
      </c>
      <c r="AF375" s="71">
        <v>99.53932426034487</v>
      </c>
      <c r="AG375" s="71">
        <v>91.381438390582588</v>
      </c>
      <c r="AH375" s="71">
        <v>87.068661540679059</v>
      </c>
      <c r="AI375" s="71">
        <v>104.33265855068008</v>
      </c>
      <c r="AJ375" s="71">
        <v>-35.431099257666155</v>
      </c>
      <c r="AK375" s="71">
        <v>-25.397711300887227</v>
      </c>
      <c r="AL375" s="71">
        <v>-40.031462754565382</v>
      </c>
      <c r="AM375" s="71">
        <v>-32.540576748176242</v>
      </c>
      <c r="AN375" s="71">
        <v>-28.517830169059543</v>
      </c>
      <c r="AO375" s="71">
        <v>-13.427893225420974</v>
      </c>
      <c r="AP375" s="71">
        <v>-30.598567034167434</v>
      </c>
      <c r="AQ375" s="71">
        <v>2.1304264113578553</v>
      </c>
      <c r="AR375" s="71">
        <v>84.597592480357164</v>
      </c>
      <c r="AS375" s="71">
        <v>-20.493865711251789</v>
      </c>
      <c r="AT375" s="71">
        <v>15.774604113535972</v>
      </c>
      <c r="AU375" s="71">
        <v>7.9664929700284937</v>
      </c>
      <c r="AV375" s="72">
        <v>19.047019628302621</v>
      </c>
      <c r="AW375" s="73">
        <v>-240679.45000000007</v>
      </c>
      <c r="AX375" s="73">
        <v>-154651.66999999993</v>
      </c>
      <c r="AY375" s="73">
        <v>-258397.90000000026</v>
      </c>
      <c r="AZ375" s="73">
        <v>-244092.73000000004</v>
      </c>
      <c r="BA375" s="73">
        <v>-286070.79000000004</v>
      </c>
      <c r="BB375" s="73">
        <v>-105005.32999999973</v>
      </c>
      <c r="BC375" s="73">
        <v>-187807.08000000002</v>
      </c>
      <c r="BD375" s="73">
        <v>9258.0199999999022</v>
      </c>
      <c r="BE375" s="73">
        <v>410487.01</v>
      </c>
      <c r="BF375" s="73">
        <v>-129003.38</v>
      </c>
      <c r="BG375" s="73">
        <v>73047.800000000047</v>
      </c>
      <c r="BH375" s="73">
        <v>36016.400000000081</v>
      </c>
      <c r="BI375" s="73">
        <v>46770.930000000051</v>
      </c>
      <c r="BJ375" s="71">
        <v>12.553629368206916</v>
      </c>
      <c r="BK375" s="71">
        <v>9.2523586922651404</v>
      </c>
      <c r="BL375" s="71">
        <v>6.7138684196279304</v>
      </c>
      <c r="BM375" s="71">
        <v>7.5780861898215832</v>
      </c>
      <c r="BN375" s="71">
        <v>1.1147309823675009</v>
      </c>
      <c r="BO375" s="71">
        <v>3.8153183857527928</v>
      </c>
      <c r="BP375" s="71">
        <v>15.717254152355373</v>
      </c>
      <c r="BQ375" s="71">
        <v>15.385649571876215</v>
      </c>
      <c r="BR375" s="72">
        <v>10.110584328130559</v>
      </c>
      <c r="BS375" s="72">
        <v>8.7390372008546926</v>
      </c>
      <c r="BT375" s="71">
        <v>10.812015793091254</v>
      </c>
      <c r="BU375" s="71">
        <v>10.439893043814493</v>
      </c>
      <c r="BV375" s="71">
        <v>8.8139742574395044</v>
      </c>
      <c r="BW375" s="71">
        <v>9.8246609760652639</v>
      </c>
      <c r="BX375" s="75">
        <v>5448</v>
      </c>
      <c r="BY375" s="75">
        <v>5767</v>
      </c>
      <c r="BZ375" s="75">
        <v>5310</v>
      </c>
      <c r="CA375" s="75">
        <v>6378</v>
      </c>
      <c r="CB375" s="75">
        <v>7819</v>
      </c>
      <c r="CC375" s="75">
        <v>9834</v>
      </c>
      <c r="CD375" s="75">
        <v>5639</v>
      </c>
      <c r="CE375" s="75">
        <v>5820</v>
      </c>
      <c r="CF375" s="75">
        <v>10658</v>
      </c>
      <c r="CG375" s="75">
        <v>6583</v>
      </c>
      <c r="CH375" s="75">
        <v>7137</v>
      </c>
      <c r="CI375" s="75">
        <v>6742</v>
      </c>
      <c r="CJ375" s="75">
        <v>3493</v>
      </c>
      <c r="CK375" s="75">
        <v>46072</v>
      </c>
      <c r="CL375" s="73">
        <v>1203120.5499999998</v>
      </c>
      <c r="CM375" s="73">
        <v>1195239.8800000001</v>
      </c>
      <c r="CN375" s="73">
        <v>1169487.2100000002</v>
      </c>
      <c r="CO375" s="73">
        <v>1394989.2500000005</v>
      </c>
      <c r="CP375" s="73">
        <v>1531355.2599999995</v>
      </c>
      <c r="CQ375" s="73">
        <v>1435879.3499999996</v>
      </c>
      <c r="CR375" s="73">
        <v>1361313.7100000002</v>
      </c>
      <c r="CS375" s="73">
        <v>1406038.8000000005</v>
      </c>
      <c r="CT375" s="73">
        <v>1173230.2599999998</v>
      </c>
      <c r="CU375" s="73">
        <v>1106492.1400000001</v>
      </c>
      <c r="CV375" s="73">
        <v>1141032.8499999996</v>
      </c>
      <c r="CW375" s="73">
        <v>1186564.95</v>
      </c>
      <c r="CX375" s="73">
        <v>1148107.3699999999</v>
      </c>
      <c r="CY375" s="77"/>
      <c r="CZ375" s="4">
        <v>361</v>
      </c>
      <c r="DA375" s="76" t="str">
        <f t="shared" si="16"/>
        <v>L361</v>
      </c>
      <c r="DB375" s="71">
        <v>2.8391016042552355</v>
      </c>
      <c r="DC375" s="71">
        <v>3.1037515042895936</v>
      </c>
      <c r="DD375" s="71">
        <v>0.48040079437030997</v>
      </c>
      <c r="DE375" s="71">
        <v>0.63445086434620623</v>
      </c>
      <c r="DF375" s="71">
        <v>0.4687707954457761</v>
      </c>
      <c r="DG375" s="71">
        <v>0.29893239452374826</v>
      </c>
      <c r="DH375" s="71">
        <v>0.49575297931654155</v>
      </c>
      <c r="DI375" s="71">
        <v>0.51620928007923461</v>
      </c>
      <c r="DJ375" s="71">
        <v>0.18926662527051169</v>
      </c>
      <c r="DK375" s="71">
        <v>0.119866652041898</v>
      </c>
      <c r="DL375" s="71">
        <v>0.26242956508686999</v>
      </c>
      <c r="DM375" s="71">
        <v>0.16314739002238066</v>
      </c>
      <c r="DN375" s="71">
        <v>0</v>
      </c>
      <c r="DO375" s="71">
        <v>0.24875372314516103</v>
      </c>
      <c r="DQ375" s="71"/>
      <c r="DR375" s="71"/>
      <c r="DS375" s="71"/>
      <c r="DT375" s="71"/>
      <c r="DU375" s="71"/>
      <c r="DV375" s="71"/>
      <c r="DW375" s="71"/>
      <c r="DX375" s="71"/>
      <c r="DY375" s="71"/>
      <c r="DZ375" s="71"/>
      <c r="EA375" s="71"/>
      <c r="EB375" s="71"/>
      <c r="EC375" s="71"/>
      <c r="ED375" s="71"/>
    </row>
    <row r="376" spans="1:134">
      <c r="A376" s="4">
        <v>574</v>
      </c>
      <c r="B376" s="46" t="s">
        <v>3364</v>
      </c>
      <c r="C376" s="65" t="str">
        <f t="shared" si="15"/>
        <v>L574</v>
      </c>
      <c r="D376" s="69">
        <v>259528.5</v>
      </c>
      <c r="E376" s="68">
        <v>2941776.8099999991</v>
      </c>
      <c r="F376" s="69">
        <v>38257.300000000047</v>
      </c>
      <c r="G376" s="69">
        <v>674978.48</v>
      </c>
      <c r="H376" s="70">
        <v>104.45676021378503</v>
      </c>
      <c r="I376" s="70">
        <v>29.776732718874044</v>
      </c>
      <c r="J376" s="69">
        <v>406123.67</v>
      </c>
      <c r="K376" s="69">
        <v>396233.87</v>
      </c>
      <c r="L376" s="69">
        <v>335095.09999999998</v>
      </c>
      <c r="M376" s="69">
        <v>350131.18999999994</v>
      </c>
      <c r="N376" s="69">
        <v>643762.23999999987</v>
      </c>
      <c r="O376" s="69">
        <v>635080.78999999992</v>
      </c>
      <c r="P376" s="69">
        <v>322348.41999999993</v>
      </c>
      <c r="Q376" s="69">
        <v>348479.13</v>
      </c>
      <c r="R376" s="69">
        <v>777011.44</v>
      </c>
      <c r="S376" s="69">
        <v>364244.67</v>
      </c>
      <c r="T376" s="69">
        <v>441108.97</v>
      </c>
      <c r="U376" s="69">
        <v>429055.68</v>
      </c>
      <c r="V376" s="69">
        <v>259528.5</v>
      </c>
      <c r="W376" s="70">
        <v>122.0719571915922</v>
      </c>
      <c r="X376" s="70">
        <v>124.35544693444017</v>
      </c>
      <c r="Y376" s="70">
        <v>111.06572666190415</v>
      </c>
      <c r="Z376" s="71">
        <v>96.21821516826023</v>
      </c>
      <c r="AA376" s="71">
        <v>87.033953431059118</v>
      </c>
      <c r="AB376" s="71">
        <v>79.778187519743128</v>
      </c>
      <c r="AC376" s="71">
        <v>112.36243229359049</v>
      </c>
      <c r="AD376" s="71">
        <v>113.39326878460922</v>
      </c>
      <c r="AE376" s="71">
        <v>102.53320155648862</v>
      </c>
      <c r="AF376" s="71">
        <v>99.167021043647793</v>
      </c>
      <c r="AG376" s="71">
        <v>108.06768414589203</v>
      </c>
      <c r="AH376" s="71">
        <v>104.22779305106553</v>
      </c>
      <c r="AI376" s="71">
        <v>93.65476140195662</v>
      </c>
      <c r="AJ376" s="71">
        <v>30.420243741582055</v>
      </c>
      <c r="AK376" s="71">
        <v>26.876595648210213</v>
      </c>
      <c r="AL376" s="71">
        <v>15.361839542520128</v>
      </c>
      <c r="AM376" s="71">
        <v>11.516422634880797</v>
      </c>
      <c r="AN376" s="71">
        <v>4.2518361658362647</v>
      </c>
      <c r="AO376" s="71">
        <v>3.3512161352808878</v>
      </c>
      <c r="AP376" s="71">
        <v>12.836395700469438</v>
      </c>
      <c r="AQ376" s="71">
        <v>43.467152082642116</v>
      </c>
      <c r="AR376" s="71">
        <v>122.3363983733456</v>
      </c>
      <c r="AS376" s="71">
        <v>-31.683002467287825</v>
      </c>
      <c r="AT376" s="71">
        <v>39.594317604634213</v>
      </c>
      <c r="AU376" s="71">
        <v>34.790202243887137</v>
      </c>
      <c r="AV376" s="72">
        <v>17.289778335364048</v>
      </c>
      <c r="AW376" s="73">
        <v>94727.479999999923</v>
      </c>
      <c r="AX376" s="73">
        <v>83935.240000000049</v>
      </c>
      <c r="AY376" s="73">
        <v>44622.010000000009</v>
      </c>
      <c r="AZ376" s="73">
        <v>36158.429999999993</v>
      </c>
      <c r="BA376" s="73">
        <v>26255.379999999772</v>
      </c>
      <c r="BB376" s="73">
        <v>30371.119999999879</v>
      </c>
      <c r="BC376" s="73">
        <v>36670.72000000003</v>
      </c>
      <c r="BD376" s="73">
        <v>105580.93000000008</v>
      </c>
      <c r="BE376" s="73">
        <v>427535.85000000003</v>
      </c>
      <c r="BF376" s="73">
        <v>-168923.76999999996</v>
      </c>
      <c r="BG376" s="73">
        <v>125115.47000000003</v>
      </c>
      <c r="BH376" s="73">
        <v>110741.9800000001</v>
      </c>
      <c r="BI376" s="73">
        <v>38257.300000000047</v>
      </c>
      <c r="BJ376" s="71">
        <v>9.1069469315409073</v>
      </c>
      <c r="BK376" s="71">
        <v>9.0399457716279645</v>
      </c>
      <c r="BL376" s="71">
        <v>10.685739650179116</v>
      </c>
      <c r="BM376" s="71">
        <v>9.3627522651941852</v>
      </c>
      <c r="BN376" s="71">
        <v>-1.491632698059747</v>
      </c>
      <c r="BO376" s="71">
        <v>10.959847223942095</v>
      </c>
      <c r="BP376" s="71">
        <v>16.380040767351549</v>
      </c>
      <c r="BQ376" s="71">
        <v>15.470280693718411</v>
      </c>
      <c r="BR376" s="72">
        <v>9.0963577932383917</v>
      </c>
      <c r="BS376" s="72">
        <v>8.4145057826242358</v>
      </c>
      <c r="BT376" s="71">
        <v>12.399407257272053</v>
      </c>
      <c r="BU376" s="71">
        <v>10.515674179473486</v>
      </c>
      <c r="BV376" s="71">
        <v>5.4733748509632161</v>
      </c>
      <c r="BW376" s="71">
        <v>9.5058730584438109</v>
      </c>
      <c r="BX376" s="75">
        <v>10986</v>
      </c>
      <c r="BY376" s="75">
        <v>10633</v>
      </c>
      <c r="BZ376" s="75">
        <v>8986</v>
      </c>
      <c r="CA376" s="75">
        <v>9167</v>
      </c>
      <c r="CB376" s="75">
        <v>11905</v>
      </c>
      <c r="CC376" s="75">
        <v>14996</v>
      </c>
      <c r="CD376" s="75">
        <v>8525</v>
      </c>
      <c r="CE376" s="75">
        <v>9294</v>
      </c>
      <c r="CF376" s="75">
        <v>13517</v>
      </c>
      <c r="CG376" s="75">
        <v>9949</v>
      </c>
      <c r="CH376" s="75">
        <v>11368</v>
      </c>
      <c r="CI376" s="75">
        <v>11123</v>
      </c>
      <c r="CJ376" s="75">
        <v>6359</v>
      </c>
      <c r="CK376" s="75">
        <v>70135</v>
      </c>
      <c r="CL376" s="73">
        <v>568229.38</v>
      </c>
      <c r="CM376" s="73">
        <v>550329.83000000019</v>
      </c>
      <c r="CN376" s="73">
        <v>452160.8899999999</v>
      </c>
      <c r="CO376" s="73">
        <v>714055.44000000006</v>
      </c>
      <c r="CP376" s="73">
        <v>721736.90000000037</v>
      </c>
      <c r="CQ376" s="73">
        <v>513719.2</v>
      </c>
      <c r="CR376" s="73">
        <v>569615.06999999995</v>
      </c>
      <c r="CS376" s="73">
        <v>950513.66999999969</v>
      </c>
      <c r="CT376" s="73">
        <v>782629.20999999985</v>
      </c>
      <c r="CU376" s="73">
        <v>739791.17999999993</v>
      </c>
      <c r="CV376" s="73">
        <v>708854.38000000012</v>
      </c>
      <c r="CW376" s="73">
        <v>739313.42</v>
      </c>
      <c r="CX376" s="73">
        <v>716514.10999999987</v>
      </c>
      <c r="CY376" s="77"/>
      <c r="CZ376" s="4">
        <v>574</v>
      </c>
      <c r="DA376" s="76" t="str">
        <f t="shared" si="16"/>
        <v>L574</v>
      </c>
      <c r="DB376" s="71">
        <v>1.6217716443505215</v>
      </c>
      <c r="DC376" s="71">
        <v>3.0262408687824429</v>
      </c>
      <c r="DD376" s="71">
        <v>1.0256529769419496</v>
      </c>
      <c r="DE376" s="71">
        <v>0.62222903500982429</v>
      </c>
      <c r="DF376" s="71">
        <v>1.013722481708647</v>
      </c>
      <c r="DG376" s="71">
        <v>0.2452830591065317</v>
      </c>
      <c r="DH376" s="71">
        <v>0.14257486446710907</v>
      </c>
      <c r="DI376" s="71">
        <v>8.3408427335006211E-2</v>
      </c>
      <c r="DJ376" s="71">
        <v>0.10979152510134421</v>
      </c>
      <c r="DK376" s="71">
        <v>2.8478063663743634E-2</v>
      </c>
      <c r="DL376" s="71">
        <v>2.8957962698194947E-2</v>
      </c>
      <c r="DM376" s="71">
        <v>5.027477446634368E-2</v>
      </c>
      <c r="DN376" s="71">
        <v>0</v>
      </c>
      <c r="DO376" s="71">
        <v>6.9607951892812603E-2</v>
      </c>
      <c r="DQ376" s="71"/>
      <c r="DR376" s="71"/>
      <c r="DS376" s="71"/>
      <c r="DT376" s="71"/>
      <c r="DU376" s="71"/>
      <c r="DV376" s="71"/>
      <c r="DW376" s="71"/>
      <c r="DX376" s="71"/>
      <c r="DY376" s="71"/>
      <c r="DZ376" s="71"/>
      <c r="EA376" s="71"/>
      <c r="EB376" s="71"/>
      <c r="EC376" s="71"/>
      <c r="ED376" s="71"/>
    </row>
    <row r="377" spans="1:134">
      <c r="A377" s="4">
        <v>378</v>
      </c>
      <c r="B377" s="46" t="s">
        <v>3372</v>
      </c>
      <c r="C377" s="65" t="str">
        <f t="shared" si="15"/>
        <v>L378</v>
      </c>
      <c r="D377" s="69">
        <v>423709.0799999999</v>
      </c>
      <c r="E377" s="68">
        <v>5272522.3200000012</v>
      </c>
      <c r="F377" s="69">
        <v>123474.12999999989</v>
      </c>
      <c r="G377" s="69">
        <v>1161509.6500000013</v>
      </c>
      <c r="H377" s="70">
        <v>105.00560303642317</v>
      </c>
      <c r="I377" s="70">
        <v>28.253613969037005</v>
      </c>
      <c r="J377" s="69">
        <v>627640.73999999987</v>
      </c>
      <c r="K377" s="69">
        <v>566764.15999999992</v>
      </c>
      <c r="L377" s="69">
        <v>594876.37</v>
      </c>
      <c r="M377" s="69">
        <v>641102.24</v>
      </c>
      <c r="N377" s="69">
        <v>1125321.6900000002</v>
      </c>
      <c r="O377" s="69">
        <v>1077459.3900000001</v>
      </c>
      <c r="P377" s="69">
        <v>802486.25</v>
      </c>
      <c r="Q377" s="69">
        <v>724404.69000000018</v>
      </c>
      <c r="R377" s="69">
        <v>1278062.27</v>
      </c>
      <c r="S377" s="69">
        <v>671022.96</v>
      </c>
      <c r="T377" s="69">
        <v>690697.16000000015</v>
      </c>
      <c r="U377" s="69">
        <v>682139.91000000015</v>
      </c>
      <c r="V377" s="69">
        <v>423709.0799999999</v>
      </c>
      <c r="W377" s="70">
        <v>100.25927224256375</v>
      </c>
      <c r="X377" s="70">
        <v>90.443022244546682</v>
      </c>
      <c r="Y377" s="70">
        <v>100.1448101983836</v>
      </c>
      <c r="Z377" s="71">
        <v>87.615210917782008</v>
      </c>
      <c r="AA377" s="71">
        <v>101.3192436831078</v>
      </c>
      <c r="AB377" s="71">
        <v>95.39221181795169</v>
      </c>
      <c r="AC377" s="71">
        <v>88.560745845182268</v>
      </c>
      <c r="AD377" s="71">
        <v>95.079304814444626</v>
      </c>
      <c r="AE377" s="71">
        <v>106.06899492114943</v>
      </c>
      <c r="AF377" s="71">
        <v>117.59419901413064</v>
      </c>
      <c r="AG377" s="71">
        <v>120.1138568573858</v>
      </c>
      <c r="AH377" s="71">
        <v>112.84301728445114</v>
      </c>
      <c r="AI377" s="71">
        <v>106.44754220894383</v>
      </c>
      <c r="AJ377" s="71">
        <v>-11.454330435249748</v>
      </c>
      <c r="AK377" s="71">
        <v>1.7454304427898304</v>
      </c>
      <c r="AL377" s="71">
        <v>-0.41149982321462275</v>
      </c>
      <c r="AM377" s="71">
        <v>-6.606427853149432</v>
      </c>
      <c r="AN377" s="71">
        <v>1.2488557763716157</v>
      </c>
      <c r="AO377" s="71">
        <v>-2.1500874438845852</v>
      </c>
      <c r="AP377" s="71">
        <v>-5.5920332098683412</v>
      </c>
      <c r="AQ377" s="71">
        <v>22.747453510931482</v>
      </c>
      <c r="AR377" s="71">
        <v>95.231381985851556</v>
      </c>
      <c r="AS377" s="71">
        <v>-16.848681277600651</v>
      </c>
      <c r="AT377" s="71">
        <v>53.283025431882322</v>
      </c>
      <c r="AU377" s="71">
        <v>48.81958784905602</v>
      </c>
      <c r="AV377" s="72">
        <v>41.125834950261407</v>
      </c>
      <c r="AW377" s="73">
        <v>-81192.050000000163</v>
      </c>
      <c r="AX377" s="73">
        <v>9722.7699999999022</v>
      </c>
      <c r="AY377" s="73">
        <v>-2458.0299999999115</v>
      </c>
      <c r="AZ377" s="73">
        <v>-45349.970000000088</v>
      </c>
      <c r="BA377" s="73">
        <v>13880.300000000047</v>
      </c>
      <c r="BB377" s="73">
        <v>-13698.839999999851</v>
      </c>
      <c r="BC377" s="73">
        <v>-47533.379999999888</v>
      </c>
      <c r="BD377" s="73">
        <v>134246.06000000029</v>
      </c>
      <c r="BE377" s="73">
        <v>623422.50000000012</v>
      </c>
      <c r="BF377" s="73">
        <v>-135967.19999999949</v>
      </c>
      <c r="BG377" s="73">
        <v>240094.6500000002</v>
      </c>
      <c r="BH377" s="73">
        <v>223772.89000000019</v>
      </c>
      <c r="BI377" s="73">
        <v>123474.12999999989</v>
      </c>
      <c r="BJ377" s="71">
        <v>24.910660475094868</v>
      </c>
      <c r="BK377" s="71">
        <v>19.890983869118752</v>
      </c>
      <c r="BL377" s="71">
        <v>20.249452632753361</v>
      </c>
      <c r="BM377" s="71">
        <v>19.424149639463099</v>
      </c>
      <c r="BN377" s="71">
        <v>9.0175459591341429</v>
      </c>
      <c r="BO377" s="71">
        <v>13.791441338194378</v>
      </c>
      <c r="BP377" s="71">
        <v>28.132696846184658</v>
      </c>
      <c r="BQ377" s="71">
        <v>28.18987102026459</v>
      </c>
      <c r="BR377" s="72">
        <v>21.200240366536558</v>
      </c>
      <c r="BS377" s="72">
        <v>21.256377190367388</v>
      </c>
      <c r="BT377" s="71">
        <v>22.667208182306112</v>
      </c>
      <c r="BU377" s="71">
        <v>21.938113148227934</v>
      </c>
      <c r="BV377" s="71">
        <v>21.516216690689387</v>
      </c>
      <c r="BW377" s="71">
        <v>21.946081900444533</v>
      </c>
      <c r="BX377" s="75">
        <v>15702</v>
      </c>
      <c r="BY377" s="75">
        <v>14091</v>
      </c>
      <c r="BZ377" s="75">
        <v>15020</v>
      </c>
      <c r="CA377" s="75">
        <v>15293</v>
      </c>
      <c r="CB377" s="75">
        <v>21489</v>
      </c>
      <c r="CC377" s="75">
        <v>21106</v>
      </c>
      <c r="CD377" s="75">
        <v>18650</v>
      </c>
      <c r="CE377" s="75">
        <v>16936</v>
      </c>
      <c r="CF377" s="75">
        <v>23953</v>
      </c>
      <c r="CG377" s="75">
        <v>16253</v>
      </c>
      <c r="CH377" s="75">
        <v>16067</v>
      </c>
      <c r="CI377" s="75">
        <v>16300</v>
      </c>
      <c r="CJ377" s="75">
        <v>9556</v>
      </c>
      <c r="CK377" s="75">
        <v>117715</v>
      </c>
      <c r="CL377" s="73">
        <v>1085735.5899999999</v>
      </c>
      <c r="CM377" s="73">
        <v>1126325.1300000004</v>
      </c>
      <c r="CN377" s="73">
        <v>1129127.4899999995</v>
      </c>
      <c r="CO377" s="73">
        <v>1282702.2</v>
      </c>
      <c r="CP377" s="73">
        <v>1246672.1299999999</v>
      </c>
      <c r="CQ377" s="73">
        <v>928514.52999999991</v>
      </c>
      <c r="CR377" s="73">
        <v>936299.95000000019</v>
      </c>
      <c r="CS377" s="73">
        <v>1230606.81</v>
      </c>
      <c r="CT377" s="73">
        <v>839756.83999999985</v>
      </c>
      <c r="CU377" s="73">
        <v>967387.00999999989</v>
      </c>
      <c r="CV377" s="73">
        <v>1034956.7999999999</v>
      </c>
      <c r="CW377" s="73">
        <v>1012424.41</v>
      </c>
      <c r="CX377" s="73">
        <v>1067207.21</v>
      </c>
      <c r="CY377" s="77"/>
      <c r="CZ377" s="4">
        <v>378</v>
      </c>
      <c r="DA377" s="76" t="str">
        <f t="shared" si="16"/>
        <v>L378</v>
      </c>
      <c r="DB377" s="71">
        <v>0.85490474855524112</v>
      </c>
      <c r="DC377" s="71">
        <v>0.51926489077297111</v>
      </c>
      <c r="DD377" s="71">
        <v>0.17751125491648981</v>
      </c>
      <c r="DE377" s="71">
        <v>0.89747420439912973</v>
      </c>
      <c r="DF377" s="71">
        <v>0.36928661158964504</v>
      </c>
      <c r="DG377" s="71">
        <v>0.14615616515727781</v>
      </c>
      <c r="DH377" s="71">
        <v>9.747194133599911E-2</v>
      </c>
      <c r="DI377" s="71">
        <v>6.6901281690261064E-2</v>
      </c>
      <c r="DJ377" s="71">
        <v>0.19048842074007791</v>
      </c>
      <c r="DK377" s="71">
        <v>0.15827850828525239</v>
      </c>
      <c r="DL377" s="71">
        <v>0.11844169338422873</v>
      </c>
      <c r="DM377" s="71">
        <v>0.10055544928319071</v>
      </c>
      <c r="DN377" s="71">
        <v>5.0310521057169655E-2</v>
      </c>
      <c r="DO377" s="71">
        <v>0.12236171479877347</v>
      </c>
      <c r="DQ377" s="71"/>
      <c r="DR377" s="71"/>
      <c r="DS377" s="71"/>
      <c r="DT377" s="71"/>
      <c r="DU377" s="71"/>
      <c r="DV377" s="71"/>
      <c r="DW377" s="71"/>
      <c r="DX377" s="71"/>
      <c r="DY377" s="71"/>
      <c r="DZ377" s="71"/>
      <c r="EA377" s="71"/>
      <c r="EB377" s="71"/>
      <c r="EC377" s="71"/>
      <c r="ED377" s="71"/>
    </row>
    <row r="378" spans="1:134">
      <c r="A378" s="4">
        <v>580</v>
      </c>
      <c r="B378" s="46" t="s">
        <v>3379</v>
      </c>
      <c r="C378" s="65" t="str">
        <f t="shared" si="15"/>
        <v>L580</v>
      </c>
      <c r="D378" s="69">
        <v>195002.78999999995</v>
      </c>
      <c r="E378" s="68">
        <v>2338185.3000000007</v>
      </c>
      <c r="F378" s="69">
        <v>33610.349999999977</v>
      </c>
      <c r="G378" s="69">
        <v>105422.12000000058</v>
      </c>
      <c r="H378" s="70">
        <v>83.045480982501701</v>
      </c>
      <c r="I378" s="70">
        <v>4.7215988217792271</v>
      </c>
      <c r="J378" s="69">
        <v>292371.99999999994</v>
      </c>
      <c r="K378" s="69">
        <v>296657.46000000002</v>
      </c>
      <c r="L378" s="69">
        <v>284055.94000000006</v>
      </c>
      <c r="M378" s="69">
        <v>325819.0799999999</v>
      </c>
      <c r="N378" s="69">
        <v>470026.75</v>
      </c>
      <c r="O378" s="69">
        <v>475388.5199999999</v>
      </c>
      <c r="P378" s="69">
        <v>239157.74999999997</v>
      </c>
      <c r="Q378" s="69">
        <v>240356.34999999995</v>
      </c>
      <c r="R378" s="69">
        <v>770480.2</v>
      </c>
      <c r="S378" s="69">
        <v>257440.64999999997</v>
      </c>
      <c r="T378" s="69">
        <v>328493.49</v>
      </c>
      <c r="U378" s="69">
        <v>307254.06999999995</v>
      </c>
      <c r="V378" s="69">
        <v>195002.78999999995</v>
      </c>
      <c r="W378" s="70">
        <v>88.017044404977</v>
      </c>
      <c r="X378" s="70">
        <v>95.039463307754161</v>
      </c>
      <c r="Y378" s="70">
        <v>92.296981267857532</v>
      </c>
      <c r="Z378" s="71">
        <v>84.905502842755382</v>
      </c>
      <c r="AA378" s="71">
        <v>96.582385748466564</v>
      </c>
      <c r="AB378" s="71">
        <v>89.412065885050396</v>
      </c>
      <c r="AC378" s="71">
        <v>71.605071000512027</v>
      </c>
      <c r="AD378" s="71">
        <v>76.5045882569772</v>
      </c>
      <c r="AE378" s="71">
        <v>89.252726355981167</v>
      </c>
      <c r="AF378" s="71">
        <v>65.77339834834072</v>
      </c>
      <c r="AG378" s="71">
        <v>89.4045367569706</v>
      </c>
      <c r="AH378" s="71">
        <v>89.717669577595871</v>
      </c>
      <c r="AI378" s="71">
        <v>96.142787805529721</v>
      </c>
      <c r="AJ378" s="71">
        <v>-18.704300503909231</v>
      </c>
      <c r="AK378" s="71">
        <v>-13.990336891363908</v>
      </c>
      <c r="AL378" s="71">
        <v>-21.95877965700107</v>
      </c>
      <c r="AM378" s="71">
        <v>-23.816139875290265</v>
      </c>
      <c r="AN378" s="71">
        <v>-22.630994649694578</v>
      </c>
      <c r="AO378" s="71">
        <v>-20.082778354168461</v>
      </c>
      <c r="AP378" s="71">
        <v>-26.061562644649062</v>
      </c>
      <c r="AQ378" s="71">
        <v>-0.97232431899723082</v>
      </c>
      <c r="AR378" s="71">
        <v>121.0310178603677</v>
      </c>
      <c r="AS378" s="71">
        <v>-58.206203551314331</v>
      </c>
      <c r="AT378" s="71">
        <v>18.045488050325709</v>
      </c>
      <c r="AU378" s="71">
        <v>17.111928133068499</v>
      </c>
      <c r="AV378" s="72">
        <v>20.825231962538005</v>
      </c>
      <c r="AW378" s="73">
        <v>-67268.180000000109</v>
      </c>
      <c r="AX378" s="73">
        <v>-48254.319999999949</v>
      </c>
      <c r="AY378" s="73">
        <v>-79925.989999999874</v>
      </c>
      <c r="AZ378" s="73">
        <v>-101855.60000000009</v>
      </c>
      <c r="BA378" s="73">
        <v>-137483.73999999987</v>
      </c>
      <c r="BB378" s="73">
        <v>-113320.34000000008</v>
      </c>
      <c r="BC378" s="73">
        <v>-84297.489999999962</v>
      </c>
      <c r="BD378" s="73">
        <v>-2359.9900000000198</v>
      </c>
      <c r="BE378" s="73">
        <v>421895.54999999993</v>
      </c>
      <c r="BF378" s="73">
        <v>-358537.48999999982</v>
      </c>
      <c r="BG378" s="73">
        <v>50216.449999999953</v>
      </c>
      <c r="BH378" s="73">
        <v>44894.739999999991</v>
      </c>
      <c r="BI378" s="73">
        <v>33610.349999999977</v>
      </c>
      <c r="BJ378" s="71">
        <v>20.310892344742491</v>
      </c>
      <c r="BK378" s="71">
        <v>15.583363242480637</v>
      </c>
      <c r="BL378" s="71">
        <v>15.397087267529098</v>
      </c>
      <c r="BM378" s="71">
        <v>11.529401064219066</v>
      </c>
      <c r="BN378" s="71">
        <v>2.3944073605233873</v>
      </c>
      <c r="BO378" s="71">
        <v>0.66764907678379171</v>
      </c>
      <c r="BP378" s="71">
        <v>14.486242701318186</v>
      </c>
      <c r="BQ378" s="71">
        <v>15.162908495557151</v>
      </c>
      <c r="BR378" s="72">
        <v>4.3226733251915013</v>
      </c>
      <c r="BS378" s="72">
        <v>13.044145311246304</v>
      </c>
      <c r="BT378" s="71">
        <v>14.129317812857813</v>
      </c>
      <c r="BU378" s="71">
        <v>11.566729319457444</v>
      </c>
      <c r="BV378" s="71">
        <v>11.735590477323679</v>
      </c>
      <c r="BW378" s="71">
        <v>8.8902519609424253</v>
      </c>
      <c r="BX378" s="75">
        <v>6493</v>
      </c>
      <c r="BY378" s="75">
        <v>6444</v>
      </c>
      <c r="BZ378" s="75">
        <v>6054</v>
      </c>
      <c r="CA378" s="75">
        <v>6459</v>
      </c>
      <c r="CB378" s="75">
        <v>7733</v>
      </c>
      <c r="CC378" s="75">
        <v>8826</v>
      </c>
      <c r="CD378" s="75">
        <v>5110</v>
      </c>
      <c r="CE378" s="75">
        <v>5015</v>
      </c>
      <c r="CF378" s="75">
        <v>11318</v>
      </c>
      <c r="CG378" s="75">
        <v>5508</v>
      </c>
      <c r="CH378" s="75">
        <v>6498</v>
      </c>
      <c r="CI378" s="75">
        <v>6186</v>
      </c>
      <c r="CJ378" s="75">
        <v>3632</v>
      </c>
      <c r="CK378" s="75">
        <v>43267</v>
      </c>
      <c r="CL378" s="73">
        <v>663605.29999999981</v>
      </c>
      <c r="CM378" s="73">
        <v>723627.73999999976</v>
      </c>
      <c r="CN378" s="73">
        <v>801340.94000000018</v>
      </c>
      <c r="CO378" s="73">
        <v>899249</v>
      </c>
      <c r="CP378" s="73">
        <v>908285.77</v>
      </c>
      <c r="CQ378" s="73">
        <v>740992</v>
      </c>
      <c r="CR378" s="73">
        <v>744371.69</v>
      </c>
      <c r="CS378" s="73">
        <v>964249.02000000025</v>
      </c>
      <c r="CT378" s="73">
        <v>691199.00000000012</v>
      </c>
      <c r="CU378" s="73">
        <v>737856.57999999984</v>
      </c>
      <c r="CV378" s="73">
        <v>750144.19000000006</v>
      </c>
      <c r="CW378" s="73">
        <v>785374.1</v>
      </c>
      <c r="CX378" s="73">
        <v>765160.58000000007</v>
      </c>
      <c r="CY378" s="77"/>
      <c r="CZ378" s="4">
        <v>580</v>
      </c>
      <c r="DA378" s="76" t="str">
        <f t="shared" si="16"/>
        <v>L580</v>
      </c>
      <c r="DB378" s="71">
        <v>1.8900525046847132</v>
      </c>
      <c r="DC378" s="71">
        <v>2.3368375903493024</v>
      </c>
      <c r="DD378" s="71">
        <v>1.2131821494851136</v>
      </c>
      <c r="DE378" s="71">
        <v>1.3078671347011219</v>
      </c>
      <c r="DF378" s="71">
        <v>1.1377470473433955</v>
      </c>
      <c r="DG378" s="71">
        <v>1.1969502228577349</v>
      </c>
      <c r="DH378" s="71">
        <v>0.62012215687505967</v>
      </c>
      <c r="DI378" s="71">
        <v>1.6473319247673746</v>
      </c>
      <c r="DJ378" s="71">
        <v>0.44798525318706939</v>
      </c>
      <c r="DK378" s="71">
        <v>8.5612039410207841E-2</v>
      </c>
      <c r="DL378" s="71">
        <v>7.6735187556880163E-2</v>
      </c>
      <c r="DM378" s="71">
        <v>3.8598163668199237E-3</v>
      </c>
      <c r="DN378" s="71">
        <v>9.7945169363310963E-2</v>
      </c>
      <c r="DO378" s="71">
        <v>0.41006733799817691</v>
      </c>
      <c r="DQ378" s="71"/>
      <c r="DR378" s="71"/>
      <c r="DS378" s="71"/>
      <c r="DT378" s="71"/>
      <c r="DU378" s="71"/>
      <c r="DV378" s="71"/>
      <c r="DW378" s="71"/>
      <c r="DX378" s="71"/>
      <c r="DY378" s="71"/>
      <c r="DZ378" s="71"/>
      <c r="EA378" s="71"/>
      <c r="EB378" s="71"/>
      <c r="EC378" s="71"/>
      <c r="ED378" s="71"/>
    </row>
    <row r="379" spans="1:134">
      <c r="A379" s="4">
        <v>394</v>
      </c>
      <c r="B379" s="46" t="s">
        <v>3388</v>
      </c>
      <c r="C379" s="65" t="str">
        <f t="shared" si="15"/>
        <v>L394</v>
      </c>
      <c r="D379" s="69">
        <v>0</v>
      </c>
      <c r="E379" s="68">
        <v>2272166.4000000004</v>
      </c>
      <c r="F379" s="69">
        <v>-165445.09999999998</v>
      </c>
      <c r="G379" s="69">
        <v>193419.10000000033</v>
      </c>
      <c r="H379" s="70">
        <v>88.016079480936199</v>
      </c>
      <c r="I379" s="70">
        <v>9.3045989765086148</v>
      </c>
      <c r="J379" s="69">
        <v>300268.24999999988</v>
      </c>
      <c r="K379" s="69">
        <v>278406.80999999994</v>
      </c>
      <c r="L379" s="69">
        <v>283439.68</v>
      </c>
      <c r="M379" s="69">
        <v>298668.74999999994</v>
      </c>
      <c r="N379" s="69">
        <v>512178.54</v>
      </c>
      <c r="O379" s="69">
        <v>584010.91999999981</v>
      </c>
      <c r="P379" s="69">
        <v>252966.05</v>
      </c>
      <c r="Q379" s="69">
        <v>258939.61999999991</v>
      </c>
      <c r="R379" s="69">
        <v>795173.86999999988</v>
      </c>
      <c r="S379" s="69">
        <v>330907.90999999997</v>
      </c>
      <c r="T379" s="69">
        <v>344926.20999999996</v>
      </c>
      <c r="U379" s="69">
        <v>289252.74000000005</v>
      </c>
      <c r="V379" s="69">
        <v>0</v>
      </c>
      <c r="W379" s="70">
        <v>102.76153056921122</v>
      </c>
      <c r="X379" s="70">
        <v>96.878371282245098</v>
      </c>
      <c r="Y379" s="70">
        <v>101.89732904272617</v>
      </c>
      <c r="Z379" s="71">
        <v>88.149422901903819</v>
      </c>
      <c r="AA379" s="71">
        <v>101.0096308001484</v>
      </c>
      <c r="AB379" s="71">
        <v>110.40335878546321</v>
      </c>
      <c r="AC379" s="71">
        <v>86.479213847537181</v>
      </c>
      <c r="AD379" s="71">
        <v>90.697884961378577</v>
      </c>
      <c r="AE379" s="71">
        <v>101.51874505389446</v>
      </c>
      <c r="AF379" s="71">
        <v>97.623112517432503</v>
      </c>
      <c r="AG379" s="71">
        <v>103.6124052624193</v>
      </c>
      <c r="AH379" s="71">
        <v>84.345882821359353</v>
      </c>
      <c r="AI379" s="71">
        <v>0</v>
      </c>
      <c r="AJ379" s="71">
        <v>9.781630644210626</v>
      </c>
      <c r="AK379" s="71">
        <v>4.6118021997024528</v>
      </c>
      <c r="AL379" s="71">
        <v>1.6812181871399545</v>
      </c>
      <c r="AM379" s="71">
        <v>-12.911088021694772</v>
      </c>
      <c r="AN379" s="71">
        <v>-2.272011437515864</v>
      </c>
      <c r="AO379" s="71">
        <v>8.0563854319920747</v>
      </c>
      <c r="AP379" s="71">
        <v>-12.887562903276217</v>
      </c>
      <c r="AQ379" s="71">
        <v>15.568956349290275</v>
      </c>
      <c r="AR379" s="71">
        <v>168.85776831590343</v>
      </c>
      <c r="AS379" s="71">
        <v>-43.244587358479137</v>
      </c>
      <c r="AT379" s="71">
        <v>35.256534582299295</v>
      </c>
      <c r="AU379" s="71">
        <v>9.1366735140084199</v>
      </c>
      <c r="AV379" s="72">
        <v>0</v>
      </c>
      <c r="AW379" s="73">
        <v>26754.139999999898</v>
      </c>
      <c r="AX379" s="73">
        <v>12273.539999999921</v>
      </c>
      <c r="AY379" s="73">
        <v>4686.4500000000116</v>
      </c>
      <c r="AZ379" s="73">
        <v>-44278.180000000051</v>
      </c>
      <c r="BA379" s="73">
        <v>-11714.919999999867</v>
      </c>
      <c r="BB379" s="73">
        <v>55214.39999999979</v>
      </c>
      <c r="BC379" s="73">
        <v>-37424.229999999923</v>
      </c>
      <c r="BD379" s="73">
        <v>34883.239999999903</v>
      </c>
      <c r="BE379" s="73">
        <v>499413.81999999989</v>
      </c>
      <c r="BF379" s="73">
        <v>-252134.12000000017</v>
      </c>
      <c r="BG379" s="73">
        <v>89909.909999999974</v>
      </c>
      <c r="BH379" s="73">
        <v>24215.580000000133</v>
      </c>
      <c r="BI379" s="73">
        <v>-165445.09999999998</v>
      </c>
      <c r="BJ379" s="71">
        <v>13.544347635284309</v>
      </c>
      <c r="BK379" s="71">
        <v>10.775930976200515</v>
      </c>
      <c r="BL379" s="71">
        <v>9.448416430065345</v>
      </c>
      <c r="BM379" s="71">
        <v>11.297878905511263</v>
      </c>
      <c r="BN379" s="71">
        <v>-3.0689578808966989</v>
      </c>
      <c r="BO379" s="71">
        <v>3.6220034930433238</v>
      </c>
      <c r="BP379" s="71">
        <v>17.424008354744281</v>
      </c>
      <c r="BQ379" s="71">
        <v>19.375655309635921</v>
      </c>
      <c r="BR379" s="72">
        <v>9.1533918853777561</v>
      </c>
      <c r="BS379" s="72">
        <v>9.9180284727952728</v>
      </c>
      <c r="BT379" s="71">
        <v>14.133466628766239</v>
      </c>
      <c r="BU379" s="71">
        <v>13.052658600974627</v>
      </c>
      <c r="BV379" s="71">
        <v>-3</v>
      </c>
      <c r="BW379" s="71">
        <v>10.961053586172714</v>
      </c>
      <c r="BX379" s="75">
        <v>8685</v>
      </c>
      <c r="BY379" s="75">
        <v>8198</v>
      </c>
      <c r="BZ379" s="75">
        <v>7830</v>
      </c>
      <c r="CA379" s="75">
        <v>8144</v>
      </c>
      <c r="CB379" s="75">
        <v>10757</v>
      </c>
      <c r="CC379" s="75">
        <v>13719</v>
      </c>
      <c r="CD379" s="75">
        <v>7269</v>
      </c>
      <c r="CE379" s="75">
        <v>7585</v>
      </c>
      <c r="CF379" s="75">
        <v>13910</v>
      </c>
      <c r="CG379" s="75">
        <v>9444</v>
      </c>
      <c r="CH379" s="75">
        <v>9808</v>
      </c>
      <c r="CI379" s="75">
        <v>8045</v>
      </c>
      <c r="CJ379" s="75">
        <v>0</v>
      </c>
      <c r="CK379" s="75">
        <v>56061</v>
      </c>
      <c r="CL379" s="73">
        <v>765445.45000000007</v>
      </c>
      <c r="CM379" s="73">
        <v>750962.09000000008</v>
      </c>
      <c r="CN379" s="73">
        <v>752133.25000000012</v>
      </c>
      <c r="CO379" s="73">
        <v>880532.1799999997</v>
      </c>
      <c r="CP379" s="73">
        <v>815973.30000000016</v>
      </c>
      <c r="CQ379" s="73">
        <v>605472.12000000011</v>
      </c>
      <c r="CR379" s="73">
        <v>596441.92000000004</v>
      </c>
      <c r="CS379" s="73">
        <v>1229027.2300000002</v>
      </c>
      <c r="CT379" s="73">
        <v>987153.39000000013</v>
      </c>
      <c r="CU379" s="73">
        <v>933430.86000000034</v>
      </c>
      <c r="CV379" s="73">
        <v>920169.52999999991</v>
      </c>
      <c r="CW379" s="73">
        <v>957557.8400000002</v>
      </c>
      <c r="CX379" s="73">
        <v>922566.58000000007</v>
      </c>
      <c r="CY379" s="77"/>
      <c r="CZ379" s="4">
        <v>394</v>
      </c>
      <c r="DA379" s="76" t="str">
        <f t="shared" si="16"/>
        <v>L394</v>
      </c>
      <c r="DB379" s="71">
        <v>1.3816835732479715</v>
      </c>
      <c r="DC379" s="71">
        <v>1.2734513354316841</v>
      </c>
      <c r="DD379" s="71">
        <v>0.7183807875826792</v>
      </c>
      <c r="DE379" s="71">
        <v>0.37124534332206116</v>
      </c>
      <c r="DF379" s="71">
        <v>0.22023817427919792</v>
      </c>
      <c r="DG379" s="71">
        <v>0.22413684871311854</v>
      </c>
      <c r="DH379" s="71">
        <v>0.19190412278256858</v>
      </c>
      <c r="DI379" s="71">
        <v>0.38681695316502551</v>
      </c>
      <c r="DJ379" s="71">
        <v>0.13277855244400105</v>
      </c>
      <c r="DK379" s="71">
        <v>0.15470934077894746</v>
      </c>
      <c r="DL379" s="71">
        <v>0.12570986078391558</v>
      </c>
      <c r="DM379" s="71">
        <v>2.2007013878940725E-2</v>
      </c>
      <c r="DN379" s="71">
        <v>0</v>
      </c>
      <c r="DO379" s="71">
        <v>0.1572334434778756</v>
      </c>
      <c r="DQ379" s="71"/>
      <c r="DR379" s="71"/>
      <c r="DS379" s="71"/>
      <c r="DT379" s="71"/>
      <c r="DU379" s="71"/>
      <c r="DV379" s="71"/>
      <c r="DW379" s="71"/>
      <c r="DX379" s="71"/>
      <c r="DY379" s="71"/>
      <c r="DZ379" s="71"/>
      <c r="EA379" s="71"/>
      <c r="EB379" s="71"/>
      <c r="EC379" s="71"/>
      <c r="ED379" s="71"/>
    </row>
    <row r="380" spans="1:134">
      <c r="A380" s="4">
        <v>352</v>
      </c>
      <c r="B380" s="46" t="s">
        <v>3395</v>
      </c>
      <c r="C380" s="65" t="str">
        <f t="shared" si="15"/>
        <v>L352</v>
      </c>
      <c r="D380" s="69">
        <v>316735.15000000002</v>
      </c>
      <c r="E380" s="68">
        <v>3286602.8699999992</v>
      </c>
      <c r="F380" s="69">
        <v>22577.340000000084</v>
      </c>
      <c r="G380" s="69">
        <v>-300321.03999999957</v>
      </c>
      <c r="H380" s="70">
        <v>75.966783353510209</v>
      </c>
      <c r="I380" s="70">
        <v>-8.3726626919164211</v>
      </c>
      <c r="J380" s="69">
        <v>552173.23999999987</v>
      </c>
      <c r="K380" s="69">
        <v>538314.46</v>
      </c>
      <c r="L380" s="69">
        <v>470291.33999999997</v>
      </c>
      <c r="M380" s="69">
        <v>464344.2</v>
      </c>
      <c r="N380" s="69">
        <v>724755.99</v>
      </c>
      <c r="O380" s="69">
        <v>746125.74</v>
      </c>
      <c r="P380" s="69">
        <v>400758.72999999992</v>
      </c>
      <c r="Q380" s="69">
        <v>477608.66000000003</v>
      </c>
      <c r="R380" s="69">
        <v>763254.62</v>
      </c>
      <c r="S380" s="69">
        <v>428805.36000000004</v>
      </c>
      <c r="T380" s="69">
        <v>447967.97000000009</v>
      </c>
      <c r="U380" s="69">
        <v>451472.38</v>
      </c>
      <c r="V380" s="69">
        <v>316735.15000000002</v>
      </c>
      <c r="W380" s="70">
        <v>92.054391117399035</v>
      </c>
      <c r="X380" s="70">
        <v>89.510011861545522</v>
      </c>
      <c r="Y380" s="70">
        <v>82.351732540490005</v>
      </c>
      <c r="Z380" s="71">
        <v>71.530417473398444</v>
      </c>
      <c r="AA380" s="71">
        <v>80.000544010241427</v>
      </c>
      <c r="AB380" s="71">
        <v>90.356870076244221</v>
      </c>
      <c r="AC380" s="71">
        <v>62.802427158211181</v>
      </c>
      <c r="AD380" s="71">
        <v>75.621055234501398</v>
      </c>
      <c r="AE380" s="71">
        <v>84.776105527955409</v>
      </c>
      <c r="AF380" s="71">
        <v>73.031350238075376</v>
      </c>
      <c r="AG380" s="71">
        <v>75.213738519080039</v>
      </c>
      <c r="AH380" s="71">
        <v>73.882037272159721</v>
      </c>
      <c r="AI380" s="71">
        <v>87.36922568713878</v>
      </c>
      <c r="AJ380" s="71">
        <v>-24.800395774459961</v>
      </c>
      <c r="AK380" s="71">
        <v>-21.683583436000532</v>
      </c>
      <c r="AL380" s="71">
        <v>-28.006317068314267</v>
      </c>
      <c r="AM380" s="71">
        <v>-37.578314584838566</v>
      </c>
      <c r="AN380" s="71">
        <v>-39.755056015655853</v>
      </c>
      <c r="AO380" s="71">
        <v>-32.291889477060685</v>
      </c>
      <c r="AP380" s="71">
        <v>-37.818893493354047</v>
      </c>
      <c r="AQ380" s="71">
        <v>-6.2125738302400535</v>
      </c>
      <c r="AR380" s="71">
        <v>45.536564083761256</v>
      </c>
      <c r="AS380" s="71">
        <v>-34.176524381567155</v>
      </c>
      <c r="AT380" s="71">
        <v>-5.235012395638905</v>
      </c>
      <c r="AU380" s="71">
        <v>-7.940526635240408</v>
      </c>
      <c r="AV380" s="72">
        <v>7.6752475142509713</v>
      </c>
      <c r="AW380" s="73">
        <v>-182103.55000000028</v>
      </c>
      <c r="AX380" s="73">
        <v>-149043.92999999982</v>
      </c>
      <c r="AY380" s="73">
        <v>-182948.39</v>
      </c>
      <c r="AZ380" s="73">
        <v>-279538.63000000006</v>
      </c>
      <c r="BA380" s="73">
        <v>-478235.49000000022</v>
      </c>
      <c r="BB380" s="73">
        <v>-337405.3600000001</v>
      </c>
      <c r="BC380" s="73">
        <v>-243743.68000000011</v>
      </c>
      <c r="BD380" s="73">
        <v>-31637.279999999795</v>
      </c>
      <c r="BE380" s="73">
        <v>238812.78999999992</v>
      </c>
      <c r="BF380" s="73">
        <v>-222642.09999999992</v>
      </c>
      <c r="BG380" s="73">
        <v>-24746.669999999925</v>
      </c>
      <c r="BH380" s="73">
        <v>-38941.439999999944</v>
      </c>
      <c r="BI380" s="73">
        <v>22577.340000000084</v>
      </c>
      <c r="BJ380" s="71">
        <v>12.952050760825937</v>
      </c>
      <c r="BK380" s="71">
        <v>11.620872672786925</v>
      </c>
      <c r="BL380" s="71">
        <v>10.761403635995848</v>
      </c>
      <c r="BM380" s="71">
        <v>12.411835093337558</v>
      </c>
      <c r="BN380" s="71">
        <v>1.9538352841592825</v>
      </c>
      <c r="BO380" s="71">
        <v>3.8979415391565215</v>
      </c>
      <c r="BP380" s="71">
        <v>20.653911846849653</v>
      </c>
      <c r="BQ380" s="71">
        <v>19.900363943109902</v>
      </c>
      <c r="BR380" s="72">
        <v>10.283070800684916</v>
      </c>
      <c r="BS380" s="72">
        <v>4.5456669701643317</v>
      </c>
      <c r="BT380" s="71">
        <v>13.643387960524088</v>
      </c>
      <c r="BU380" s="71">
        <v>10.810690898507408</v>
      </c>
      <c r="BV380" s="71">
        <v>8.7681202382568841</v>
      </c>
      <c r="BW380" s="71">
        <v>11.130615446733286</v>
      </c>
      <c r="BX380" s="75">
        <v>8902</v>
      </c>
      <c r="BY380" s="75">
        <v>8845</v>
      </c>
      <c r="BZ380" s="75">
        <v>7750</v>
      </c>
      <c r="CA380" s="75">
        <v>7816</v>
      </c>
      <c r="CB380" s="75">
        <v>10047</v>
      </c>
      <c r="CC380" s="75">
        <v>11869</v>
      </c>
      <c r="CD380" s="75">
        <v>6601</v>
      </c>
      <c r="CE380" s="75">
        <v>7456</v>
      </c>
      <c r="CF380" s="75">
        <v>11357</v>
      </c>
      <c r="CG380" s="75">
        <v>7604</v>
      </c>
      <c r="CH380" s="75">
        <v>7929</v>
      </c>
      <c r="CI380" s="75">
        <v>8002</v>
      </c>
      <c r="CJ380" s="75">
        <v>4784</v>
      </c>
      <c r="CK380" s="75">
        <v>53733</v>
      </c>
      <c r="CL380" s="73">
        <v>1218738.0699999998</v>
      </c>
      <c r="CM380" s="73">
        <v>1251098.5499999998</v>
      </c>
      <c r="CN380" s="73">
        <v>1243601.76</v>
      </c>
      <c r="CO380" s="73">
        <v>1456264.4800000002</v>
      </c>
      <c r="CP380" s="73">
        <v>1551564.0099999998</v>
      </c>
      <c r="CQ380" s="73">
        <v>1271688.1299999999</v>
      </c>
      <c r="CR380" s="73">
        <v>1352559.38</v>
      </c>
      <c r="CS380" s="73">
        <v>1303873.18</v>
      </c>
      <c r="CT380" s="73">
        <v>1185866.19</v>
      </c>
      <c r="CU380" s="73">
        <v>1117969.5699999998</v>
      </c>
      <c r="CV380" s="73">
        <v>1088566.8</v>
      </c>
      <c r="CW380" s="73">
        <v>1040575.4500000002</v>
      </c>
      <c r="CX380" s="73">
        <v>1078371.8199999998</v>
      </c>
      <c r="CY380" s="77"/>
      <c r="CZ380" s="4">
        <v>352</v>
      </c>
      <c r="DA380" s="76" t="str">
        <f t="shared" si="16"/>
        <v>L352</v>
      </c>
      <c r="DB380" s="71">
        <v>8.2944743631859659</v>
      </c>
      <c r="DC380" s="71">
        <v>7.0921493401213844</v>
      </c>
      <c r="DD380" s="71">
        <v>2.5449386931260953</v>
      </c>
      <c r="DE380" s="71">
        <v>0.6903609558694479</v>
      </c>
      <c r="DF380" s="71">
        <v>2.6204805967453266</v>
      </c>
      <c r="DG380" s="71">
        <v>0.56322496646517983</v>
      </c>
      <c r="DH380" s="71">
        <v>0.21527173683953232</v>
      </c>
      <c r="DI380" s="71">
        <v>0.40788178228060562</v>
      </c>
      <c r="DJ380" s="71">
        <v>0.75830757115486858</v>
      </c>
      <c r="DK380" s="71">
        <v>0.39583810035239819</v>
      </c>
      <c r="DL380" s="71">
        <v>0.48544593303838857</v>
      </c>
      <c r="DM380" s="71">
        <v>0.49844609786817934</v>
      </c>
      <c r="DN380" s="71">
        <v>0.47920262161785382</v>
      </c>
      <c r="DO380" s="71">
        <v>0.49577805983005163</v>
      </c>
      <c r="DQ380" s="71"/>
      <c r="DR380" s="71"/>
      <c r="DS380" s="71"/>
      <c r="DT380" s="71"/>
      <c r="DU380" s="71"/>
      <c r="DV380" s="71"/>
      <c r="DW380" s="71"/>
      <c r="DX380" s="71"/>
      <c r="DY380" s="71"/>
      <c r="DZ380" s="71"/>
      <c r="EA380" s="71"/>
      <c r="EB380" s="71"/>
      <c r="EC380" s="71"/>
      <c r="ED380" s="71"/>
    </row>
    <row r="381" spans="1:134">
      <c r="A381" s="4">
        <v>365</v>
      </c>
      <c r="B381" s="46" t="s">
        <v>3402</v>
      </c>
      <c r="C381" s="65" t="str">
        <f t="shared" si="15"/>
        <v>L365</v>
      </c>
      <c r="D381" s="69">
        <v>639952.37</v>
      </c>
      <c r="E381" s="68">
        <v>7769438.3299999982</v>
      </c>
      <c r="F381" s="69">
        <v>83134.280000000028</v>
      </c>
      <c r="G381" s="69">
        <v>57296.049999999814</v>
      </c>
      <c r="H381" s="70">
        <v>85.200415925292859</v>
      </c>
      <c r="I381" s="70">
        <v>0.74293299993422046</v>
      </c>
      <c r="J381" s="69">
        <v>1135566.05</v>
      </c>
      <c r="K381" s="69">
        <v>1095741.9299999997</v>
      </c>
      <c r="L381" s="69">
        <v>1028302.0299999999</v>
      </c>
      <c r="M381" s="69">
        <v>1158137.3399999999</v>
      </c>
      <c r="N381" s="69">
        <v>1479623.28</v>
      </c>
      <c r="O381" s="69">
        <v>1604974.9000000001</v>
      </c>
      <c r="P381" s="69">
        <v>1098276.5999999999</v>
      </c>
      <c r="Q381" s="69">
        <v>1053600.5799999998</v>
      </c>
      <c r="R381" s="69">
        <v>1554854.4700000002</v>
      </c>
      <c r="S381" s="69">
        <v>1130393.6800000002</v>
      </c>
      <c r="T381" s="69">
        <v>1206699.17</v>
      </c>
      <c r="U381" s="69">
        <v>1085661.4600000002</v>
      </c>
      <c r="V381" s="69">
        <v>639952.37</v>
      </c>
      <c r="W381" s="70">
        <v>91.514882655832935</v>
      </c>
      <c r="X381" s="70">
        <v>83.552859301470832</v>
      </c>
      <c r="Y381" s="70">
        <v>86.360136556782436</v>
      </c>
      <c r="Z381" s="71">
        <v>78.598867821883232</v>
      </c>
      <c r="AA381" s="71">
        <v>80.134639717617802</v>
      </c>
      <c r="AB381" s="71">
        <v>93.736536915843075</v>
      </c>
      <c r="AC381" s="71">
        <v>76.214361779338276</v>
      </c>
      <c r="AD381" s="71">
        <v>80.217997495963402</v>
      </c>
      <c r="AE381" s="71">
        <v>93.411715825866892</v>
      </c>
      <c r="AF381" s="71">
        <v>94.365252163754178</v>
      </c>
      <c r="AG381" s="71">
        <v>84.069057457612644</v>
      </c>
      <c r="AH381" s="71">
        <v>78.107216523848592</v>
      </c>
      <c r="AI381" s="71">
        <v>94.553173748005079</v>
      </c>
      <c r="AJ381" s="71">
        <v>-16.153410914175158</v>
      </c>
      <c r="AK381" s="71">
        <v>-25.453415463921324</v>
      </c>
      <c r="AL381" s="71">
        <v>-17.895531448169066</v>
      </c>
      <c r="AM381" s="71">
        <v>-23.201401627042006</v>
      </c>
      <c r="AN381" s="71">
        <v>-38.190053271766324</v>
      </c>
      <c r="AO381" s="71">
        <v>-24.43524692190875</v>
      </c>
      <c r="AP381" s="71">
        <v>-24.419544287694585</v>
      </c>
      <c r="AQ381" s="71">
        <v>0.20138794062503074</v>
      </c>
      <c r="AR381" s="71">
        <v>40.815554324494045</v>
      </c>
      <c r="AS381" s="71">
        <v>-9.9529524647469785</v>
      </c>
      <c r="AT381" s="71">
        <v>4.2407619271529029</v>
      </c>
      <c r="AU381" s="71">
        <v>-4.2285449681512377</v>
      </c>
      <c r="AV381" s="72">
        <v>14.930240502782532</v>
      </c>
      <c r="AW381" s="73">
        <v>-218771.75</v>
      </c>
      <c r="AX381" s="73">
        <v>-374133.5</v>
      </c>
      <c r="AY381" s="73">
        <v>-224129.2300000001</v>
      </c>
      <c r="AZ381" s="73">
        <v>-349881.51</v>
      </c>
      <c r="BA381" s="73">
        <v>-914190.86999999988</v>
      </c>
      <c r="BB381" s="73">
        <v>-492579.35000000033</v>
      </c>
      <c r="BC381" s="73">
        <v>-354845.89000000036</v>
      </c>
      <c r="BD381" s="73">
        <v>2117.5599999995902</v>
      </c>
      <c r="BE381" s="73">
        <v>450676.40000000037</v>
      </c>
      <c r="BF381" s="73">
        <v>-124943.0699999996</v>
      </c>
      <c r="BG381" s="73">
        <v>49091.389999999898</v>
      </c>
      <c r="BH381" s="73">
        <v>-47934.619999999646</v>
      </c>
      <c r="BI381" s="73">
        <v>83134.280000000028</v>
      </c>
      <c r="BJ381" s="71">
        <v>15.421730371376185</v>
      </c>
      <c r="BK381" s="71">
        <v>13.223382804669122</v>
      </c>
      <c r="BL381" s="71">
        <v>10.921875755349292</v>
      </c>
      <c r="BM381" s="71">
        <v>13.253693255207338</v>
      </c>
      <c r="BN381" s="71">
        <v>4.7638939430905651</v>
      </c>
      <c r="BO381" s="71">
        <v>6.9238545631828856</v>
      </c>
      <c r="BP381" s="71">
        <v>23.541987356021448</v>
      </c>
      <c r="BQ381" s="71">
        <v>19.038008130231855</v>
      </c>
      <c r="BR381" s="72">
        <v>12.445601944740794</v>
      </c>
      <c r="BS381" s="72">
        <v>14.673450016761354</v>
      </c>
      <c r="BT381" s="71">
        <v>15.151259649316387</v>
      </c>
      <c r="BU381" s="71">
        <v>14.380031322132979</v>
      </c>
      <c r="BV381" s="71">
        <v>13.895161654911011</v>
      </c>
      <c r="BW381" s="71">
        <v>14.611051685956227</v>
      </c>
      <c r="BX381" s="75">
        <v>17569</v>
      </c>
      <c r="BY381" s="75">
        <v>17809</v>
      </c>
      <c r="BZ381" s="75">
        <v>16243</v>
      </c>
      <c r="CA381" s="75">
        <v>17733</v>
      </c>
      <c r="CB381" s="75">
        <v>20680</v>
      </c>
      <c r="CC381" s="75">
        <v>24139</v>
      </c>
      <c r="CD381" s="75">
        <v>15515</v>
      </c>
      <c r="CE381" s="75">
        <v>15643</v>
      </c>
      <c r="CF381" s="75">
        <v>22620</v>
      </c>
      <c r="CG381" s="75">
        <v>17542</v>
      </c>
      <c r="CH381" s="75">
        <v>18734</v>
      </c>
      <c r="CI381" s="75">
        <v>18199</v>
      </c>
      <c r="CJ381" s="75">
        <v>10111</v>
      </c>
      <c r="CK381" s="75">
        <v>118364</v>
      </c>
      <c r="CL381" s="73">
        <v>1965923.8499999999</v>
      </c>
      <c r="CM381" s="73">
        <v>1826458.56</v>
      </c>
      <c r="CN381" s="73">
        <v>1658183.7200000004</v>
      </c>
      <c r="CO381" s="73">
        <v>1797440.9599999997</v>
      </c>
      <c r="CP381" s="73">
        <v>2877455.5700000008</v>
      </c>
      <c r="CQ381" s="73">
        <v>2312074.3600000003</v>
      </c>
      <c r="CR381" s="73">
        <v>2049107.2300000002</v>
      </c>
      <c r="CS381" s="73">
        <v>2605552.37</v>
      </c>
      <c r="CT381" s="73">
        <v>2092942.8699999992</v>
      </c>
      <c r="CU381" s="73">
        <v>1862663.9599999993</v>
      </c>
      <c r="CV381" s="73">
        <v>1959656.5</v>
      </c>
      <c r="CW381" s="73">
        <v>1914625.1499999997</v>
      </c>
      <c r="CX381" s="73">
        <v>1867221.4099999997</v>
      </c>
      <c r="CY381" s="77"/>
      <c r="CZ381" s="4">
        <v>365</v>
      </c>
      <c r="DA381" s="76" t="str">
        <f t="shared" si="16"/>
        <v>L365</v>
      </c>
      <c r="DB381" s="71">
        <v>3.6406903763462402</v>
      </c>
      <c r="DC381" s="71">
        <v>3.4977460531121309</v>
      </c>
      <c r="DD381" s="71">
        <v>1.4235537789878381</v>
      </c>
      <c r="DE381" s="71">
        <v>0.99901574360359502</v>
      </c>
      <c r="DF381" s="71">
        <v>1.6569483906657074</v>
      </c>
      <c r="DG381" s="71">
        <v>0.7395006038305314</v>
      </c>
      <c r="DH381" s="71">
        <v>0.50699487224801287</v>
      </c>
      <c r="DI381" s="71">
        <v>0.79105019452851355</v>
      </c>
      <c r="DJ381" s="71">
        <v>0.71558392774556556</v>
      </c>
      <c r="DK381" s="71">
        <v>0.44439016010390875</v>
      </c>
      <c r="DL381" s="71">
        <v>0.37904028714331855</v>
      </c>
      <c r="DM381" s="71">
        <v>0.28539647244567007</v>
      </c>
      <c r="DN381" s="71">
        <v>0.30834930209986167</v>
      </c>
      <c r="DO381" s="71">
        <v>0.51015152000020692</v>
      </c>
      <c r="DQ381" s="71"/>
      <c r="DR381" s="71"/>
      <c r="DS381" s="71"/>
      <c r="DT381" s="71"/>
      <c r="DU381" s="71"/>
      <c r="DV381" s="71"/>
      <c r="DW381" s="71"/>
      <c r="DX381" s="71"/>
      <c r="DY381" s="71"/>
      <c r="DZ381" s="71"/>
      <c r="EA381" s="71"/>
      <c r="EB381" s="71"/>
      <c r="EC381" s="71"/>
      <c r="ED381" s="71"/>
    </row>
    <row r="382" spans="1:134">
      <c r="A382" s="4">
        <v>382</v>
      </c>
      <c r="B382" s="46" t="s">
        <v>3409</v>
      </c>
      <c r="C382" s="65" t="str">
        <f t="shared" si="15"/>
        <v>L382</v>
      </c>
      <c r="D382" s="69">
        <v>239813.86</v>
      </c>
      <c r="E382" s="68">
        <v>2901594.7600000012</v>
      </c>
      <c r="F382" s="69">
        <v>50572.920000000042</v>
      </c>
      <c r="G382" s="69">
        <v>632724.69000000134</v>
      </c>
      <c r="H382" s="70">
        <v>103.09397406411726</v>
      </c>
      <c r="I382" s="70">
        <v>27.88721568353192</v>
      </c>
      <c r="J382" s="69">
        <v>347588.51999999996</v>
      </c>
      <c r="K382" s="69">
        <v>362999.36999999982</v>
      </c>
      <c r="L382" s="69">
        <v>378270.69999999995</v>
      </c>
      <c r="M382" s="69">
        <v>435824.61999999976</v>
      </c>
      <c r="N382" s="69">
        <v>678247.66999999993</v>
      </c>
      <c r="O382" s="69">
        <v>679225.70999999985</v>
      </c>
      <c r="P382" s="69">
        <v>379465.68</v>
      </c>
      <c r="Q382" s="69">
        <v>334575.83999999991</v>
      </c>
      <c r="R382" s="69">
        <v>791457.05999999982</v>
      </c>
      <c r="S382" s="69">
        <v>375571.98999999993</v>
      </c>
      <c r="T382" s="69">
        <v>371422.33999999997</v>
      </c>
      <c r="U382" s="69">
        <v>409287.99</v>
      </c>
      <c r="V382" s="69">
        <v>239813.86</v>
      </c>
      <c r="W382" s="70">
        <v>103.74731098369929</v>
      </c>
      <c r="X382" s="70">
        <v>110.79971555008117</v>
      </c>
      <c r="Y382" s="70">
        <v>119.2792844086122</v>
      </c>
      <c r="Z382" s="71">
        <v>107.66074112827037</v>
      </c>
      <c r="AA382" s="71">
        <v>106.6340391536822</v>
      </c>
      <c r="AB382" s="71">
        <v>96.413746794413925</v>
      </c>
      <c r="AC382" s="71">
        <v>102.20931200810939</v>
      </c>
      <c r="AD382" s="71">
        <v>96.335721142160452</v>
      </c>
      <c r="AE382" s="71">
        <v>105.63730064619313</v>
      </c>
      <c r="AF382" s="71">
        <v>115.54349587197299</v>
      </c>
      <c r="AG382" s="71">
        <v>97.37401562370944</v>
      </c>
      <c r="AH382" s="71">
        <v>101.33473046162584</v>
      </c>
      <c r="AI382" s="71">
        <v>101.4681928970311</v>
      </c>
      <c r="AJ382" s="71">
        <v>11.678323931877689</v>
      </c>
      <c r="AK382" s="71">
        <v>22.073737777219659</v>
      </c>
      <c r="AL382" s="71">
        <v>12.197604331833301</v>
      </c>
      <c r="AM382" s="71">
        <v>-4.367647923952811</v>
      </c>
      <c r="AN382" s="71">
        <v>15.456837421659952</v>
      </c>
      <c r="AO382" s="71">
        <v>12.582661709747288</v>
      </c>
      <c r="AP382" s="71">
        <v>8.3239234768279111</v>
      </c>
      <c r="AQ382" s="71">
        <v>25.464649282420517</v>
      </c>
      <c r="AR382" s="71">
        <v>126.19114317175769</v>
      </c>
      <c r="AS382" s="71">
        <v>-27.323985486856571</v>
      </c>
      <c r="AT382" s="71">
        <v>29.159605450527447</v>
      </c>
      <c r="AU382" s="71">
        <v>32.712164031470948</v>
      </c>
      <c r="AV382" s="72">
        <v>26.724090463723151</v>
      </c>
      <c r="AW382" s="73">
        <v>36347.709999999846</v>
      </c>
      <c r="AX382" s="73">
        <v>65638.629999999888</v>
      </c>
      <c r="AY382" s="73">
        <v>41123.840000000026</v>
      </c>
      <c r="AZ382" s="73">
        <v>-19904.650000000198</v>
      </c>
      <c r="BA382" s="73">
        <v>90809.050000000163</v>
      </c>
      <c r="BB382" s="73">
        <v>80533.769999999669</v>
      </c>
      <c r="BC382" s="73">
        <v>29159.240000000107</v>
      </c>
      <c r="BD382" s="73">
        <v>67906.429999999935</v>
      </c>
      <c r="BE382" s="73">
        <v>441550.75999999978</v>
      </c>
      <c r="BF382" s="73">
        <v>-141203.71999999997</v>
      </c>
      <c r="BG382" s="73">
        <v>83853.840000000026</v>
      </c>
      <c r="BH382" s="73">
        <v>100885.22000000003</v>
      </c>
      <c r="BI382" s="73">
        <v>50572.920000000042</v>
      </c>
      <c r="BJ382" s="71">
        <v>26.406988520922138</v>
      </c>
      <c r="BK382" s="71">
        <v>20.448859584448932</v>
      </c>
      <c r="BL382" s="71">
        <v>16.24937042970139</v>
      </c>
      <c r="BM382" s="71">
        <v>19.082787954129383</v>
      </c>
      <c r="BN382" s="71">
        <v>7.4878010128465213</v>
      </c>
      <c r="BO382" s="71">
        <v>19.759192500862429</v>
      </c>
      <c r="BP382" s="71">
        <v>27.940709856113859</v>
      </c>
      <c r="BQ382" s="71">
        <v>28.805113960856577</v>
      </c>
      <c r="BR382" s="72">
        <v>23.081046834235099</v>
      </c>
      <c r="BS382" s="72">
        <v>22.15645375379264</v>
      </c>
      <c r="BT382" s="71">
        <v>23.049143935508361</v>
      </c>
      <c r="BU382" s="71">
        <v>22.736054341026037</v>
      </c>
      <c r="BV382" s="71">
        <v>20.49912260938293</v>
      </c>
      <c r="BW382" s="71">
        <v>22.449865386811943</v>
      </c>
      <c r="BX382" s="75">
        <v>9104</v>
      </c>
      <c r="BY382" s="75">
        <v>8715</v>
      </c>
      <c r="BZ382" s="75">
        <v>8584</v>
      </c>
      <c r="CA382" s="75">
        <v>9949</v>
      </c>
      <c r="CB382" s="75">
        <v>11639</v>
      </c>
      <c r="CC382" s="75">
        <v>13692</v>
      </c>
      <c r="CD382" s="75">
        <v>9005</v>
      </c>
      <c r="CE382" s="75">
        <v>8674</v>
      </c>
      <c r="CF382" s="75">
        <v>14599</v>
      </c>
      <c r="CG382" s="75">
        <v>10098</v>
      </c>
      <c r="CH382" s="75">
        <v>9741</v>
      </c>
      <c r="CI382" s="75">
        <v>10394</v>
      </c>
      <c r="CJ382" s="75">
        <v>6127</v>
      </c>
      <c r="CK382" s="75">
        <v>68638</v>
      </c>
      <c r="CL382" s="73">
        <v>394201.19000000006</v>
      </c>
      <c r="CM382" s="73">
        <v>598661.52000000014</v>
      </c>
      <c r="CN382" s="73">
        <v>586964.11</v>
      </c>
      <c r="CO382" s="73">
        <v>634127.82999999984</v>
      </c>
      <c r="CP382" s="73">
        <v>622358.68999999994</v>
      </c>
      <c r="CQ382" s="73">
        <v>497915.94</v>
      </c>
      <c r="CR382" s="73">
        <v>506500.31</v>
      </c>
      <c r="CS382" s="73">
        <v>731306.35</v>
      </c>
      <c r="CT382" s="73">
        <v>565900.94999999984</v>
      </c>
      <c r="CU382" s="73">
        <v>568658.64</v>
      </c>
      <c r="CV382" s="73">
        <v>561601.58000000007</v>
      </c>
      <c r="CW382" s="73">
        <v>576003.56000000006</v>
      </c>
      <c r="CX382" s="73">
        <v>618928.70000000019</v>
      </c>
      <c r="CY382" s="77"/>
      <c r="CZ382" s="4">
        <v>382</v>
      </c>
      <c r="DA382" s="76" t="str">
        <f t="shared" si="16"/>
        <v>L382</v>
      </c>
      <c r="DB382" s="71">
        <v>1.4669632822063687</v>
      </c>
      <c r="DC382" s="71">
        <v>2.4842389249925683</v>
      </c>
      <c r="DD382" s="71">
        <v>1.2531935638061242</v>
      </c>
      <c r="DE382" s="71">
        <v>0.63501144448371549</v>
      </c>
      <c r="DF382" s="71">
        <v>1.1191548843889338</v>
      </c>
      <c r="DG382" s="71">
        <v>0.57175163728121414</v>
      </c>
      <c r="DH382" s="71">
        <v>9.2783847143649137E-2</v>
      </c>
      <c r="DI382" s="71">
        <v>0.16928873457944779</v>
      </c>
      <c r="DJ382" s="71">
        <v>0.7090740312411814</v>
      </c>
      <c r="DK382" s="71">
        <v>1.5508915429231537E-2</v>
      </c>
      <c r="DL382" s="71">
        <v>0.22064256746668603</v>
      </c>
      <c r="DM382" s="71">
        <v>0.17946197400782088</v>
      </c>
      <c r="DN382" s="71">
        <v>1.661406020705088E-2</v>
      </c>
      <c r="DO382" s="71">
        <v>0.28051730477000547</v>
      </c>
      <c r="DQ382" s="71"/>
      <c r="DR382" s="71"/>
      <c r="DS382" s="71"/>
      <c r="DT382" s="71"/>
      <c r="DU382" s="71"/>
      <c r="DV382" s="71"/>
      <c r="DW382" s="71"/>
      <c r="DX382" s="71"/>
      <c r="DY382" s="71"/>
      <c r="DZ382" s="71"/>
      <c r="EA382" s="71"/>
      <c r="EB382" s="71"/>
      <c r="EC382" s="71"/>
      <c r="ED382" s="71"/>
    </row>
    <row r="383" spans="1:134">
      <c r="A383" s="4">
        <v>366</v>
      </c>
      <c r="B383" s="46" t="s">
        <v>3417</v>
      </c>
      <c r="C383" s="65" t="str">
        <f t="shared" si="15"/>
        <v>L366</v>
      </c>
      <c r="D383" s="69">
        <v>177839.27</v>
      </c>
      <c r="E383" s="68">
        <v>2644872.38</v>
      </c>
      <c r="F383" s="69">
        <v>-58859.219999999972</v>
      </c>
      <c r="G383" s="69">
        <v>-1385380.0599999991</v>
      </c>
      <c r="H383" s="70">
        <v>53.90458272242693</v>
      </c>
      <c r="I383" s="70">
        <v>-34.374523199842031</v>
      </c>
      <c r="J383" s="69">
        <v>411036.0799999999</v>
      </c>
      <c r="K383" s="69">
        <v>449459.26999999996</v>
      </c>
      <c r="L383" s="69">
        <v>418579.73999999993</v>
      </c>
      <c r="M383" s="69">
        <v>457974.75000000017</v>
      </c>
      <c r="N383" s="69">
        <v>681692.36999999988</v>
      </c>
      <c r="O383" s="69">
        <v>630628.24</v>
      </c>
      <c r="P383" s="69">
        <v>331203.39999999991</v>
      </c>
      <c r="Q383" s="69">
        <v>322239.63</v>
      </c>
      <c r="R383" s="69">
        <v>764750.49</v>
      </c>
      <c r="S383" s="69">
        <v>325930.63</v>
      </c>
      <c r="T383" s="69">
        <v>399981.41999999993</v>
      </c>
      <c r="U383" s="69">
        <v>322927.53999999992</v>
      </c>
      <c r="V383" s="69">
        <v>177839.27</v>
      </c>
      <c r="W383" s="70">
        <v>56.00944973893116</v>
      </c>
      <c r="X383" s="70">
        <v>82.188522516386513</v>
      </c>
      <c r="Y383" s="70">
        <v>63.063841154930842</v>
      </c>
      <c r="Z383" s="71">
        <v>77.478060196798481</v>
      </c>
      <c r="AA383" s="71">
        <v>95.510119485379491</v>
      </c>
      <c r="AB383" s="71">
        <v>103.79011866793873</v>
      </c>
      <c r="AC383" s="71">
        <v>31.532387476209529</v>
      </c>
      <c r="AD383" s="71">
        <v>45.249486971205926</v>
      </c>
      <c r="AE383" s="71">
        <v>82.541250925666205</v>
      </c>
      <c r="AF383" s="71">
        <v>41.906518437118578</v>
      </c>
      <c r="AG383" s="71">
        <v>61.963744908880315</v>
      </c>
      <c r="AH383" s="71">
        <v>61.178308850052268</v>
      </c>
      <c r="AI383" s="71">
        <v>66.740516617402292</v>
      </c>
      <c r="AJ383" s="71">
        <v>-71.138899625227637</v>
      </c>
      <c r="AK383" s="71">
        <v>-64.169508426955332</v>
      </c>
      <c r="AL383" s="71">
        <v>-58.196264674435518</v>
      </c>
      <c r="AM383" s="71">
        <v>-60.123076895749605</v>
      </c>
      <c r="AN383" s="71">
        <v>-68.450023041413871</v>
      </c>
      <c r="AO383" s="71">
        <v>-53.244202158864518</v>
      </c>
      <c r="AP383" s="71">
        <v>-67.614708000943807</v>
      </c>
      <c r="AQ383" s="71">
        <v>-29.011420551970733</v>
      </c>
      <c r="AR383" s="71">
        <v>32.440715521266085</v>
      </c>
      <c r="AS383" s="71">
        <v>-58.225917768135062</v>
      </c>
      <c r="AT383" s="71">
        <v>-24.32293885841905</v>
      </c>
      <c r="AU383" s="71">
        <v>-25.02915058678321</v>
      </c>
      <c r="AV383" s="72">
        <v>-24.866749255561359</v>
      </c>
      <c r="AW383" s="73">
        <v>-1013151.0599999998</v>
      </c>
      <c r="AX383" s="73">
        <v>-804945.14999999991</v>
      </c>
      <c r="AY383" s="73">
        <v>-582717.7200000002</v>
      </c>
      <c r="AZ383" s="73">
        <v>-690495.87999999989</v>
      </c>
      <c r="BA383" s="73">
        <v>-1478958.3700000008</v>
      </c>
      <c r="BB383" s="73">
        <v>-697308.37999999989</v>
      </c>
      <c r="BC383" s="73">
        <v>-691493.57</v>
      </c>
      <c r="BD383" s="73">
        <v>-131692.02000000002</v>
      </c>
      <c r="BE383" s="73">
        <v>187321.95000000007</v>
      </c>
      <c r="BF383" s="73">
        <v>-454291.49</v>
      </c>
      <c r="BG383" s="73">
        <v>-128555.78000000003</v>
      </c>
      <c r="BH383" s="73">
        <v>-107809.93000000017</v>
      </c>
      <c r="BI383" s="73">
        <v>-58859.219999999972</v>
      </c>
      <c r="BJ383" s="71">
        <v>3.0897889426392351</v>
      </c>
      <c r="BK383" s="71">
        <v>4.7397153943660086</v>
      </c>
      <c r="BL383" s="71">
        <v>2.0013063534961866</v>
      </c>
      <c r="BM383" s="71">
        <v>5.9577329542429531</v>
      </c>
      <c r="BN383" s="71">
        <v>-0.80557675163453668</v>
      </c>
      <c r="BO383" s="71">
        <v>-6.2444287609720686</v>
      </c>
      <c r="BP383" s="71">
        <v>6.6994863931271285</v>
      </c>
      <c r="BQ383" s="71">
        <v>9.1980605768545587</v>
      </c>
      <c r="BR383" s="72">
        <v>11.600984381303981</v>
      </c>
      <c r="BS383" s="72">
        <v>5.9939258445468155</v>
      </c>
      <c r="BT383" s="71">
        <v>5.023095793747375</v>
      </c>
      <c r="BU383" s="71">
        <v>8.8176221348511614</v>
      </c>
      <c r="BV383" s="71">
        <v>7.2577926293725206</v>
      </c>
      <c r="BW383" s="71">
        <v>6.7444655022543092</v>
      </c>
      <c r="BX383" s="75">
        <v>3748</v>
      </c>
      <c r="BY383" s="75">
        <v>3654</v>
      </c>
      <c r="BZ383" s="75">
        <v>3803</v>
      </c>
      <c r="CA383" s="75">
        <v>3942</v>
      </c>
      <c r="CB383" s="75">
        <v>5290</v>
      </c>
      <c r="CC383" s="75">
        <v>5247</v>
      </c>
      <c r="CD383" s="75">
        <v>2873</v>
      </c>
      <c r="CE383" s="75">
        <v>3317</v>
      </c>
      <c r="CF383" s="75">
        <v>8042</v>
      </c>
      <c r="CG383" s="75">
        <v>3420</v>
      </c>
      <c r="CH383" s="75">
        <v>3972</v>
      </c>
      <c r="CI383" s="75">
        <v>3788</v>
      </c>
      <c r="CJ383" s="75">
        <v>1972</v>
      </c>
      <c r="CK383" s="75">
        <v>27384</v>
      </c>
      <c r="CL383" s="73">
        <v>1549644.1800000004</v>
      </c>
      <c r="CM383" s="73">
        <v>1511558.01</v>
      </c>
      <c r="CN383" s="73">
        <v>1659576.71</v>
      </c>
      <c r="CO383" s="73">
        <v>1595162.8799999997</v>
      </c>
      <c r="CP383" s="73">
        <v>1638066.6999999997</v>
      </c>
      <c r="CQ383" s="73">
        <v>1292988.3399999999</v>
      </c>
      <c r="CR383" s="73">
        <v>1190146.3100000003</v>
      </c>
      <c r="CS383" s="73">
        <v>1080137.4100000001</v>
      </c>
      <c r="CT383" s="73">
        <v>1061578.6799999997</v>
      </c>
      <c r="CU383" s="73">
        <v>1062801.0799999998</v>
      </c>
      <c r="CV383" s="73">
        <v>948879.1</v>
      </c>
      <c r="CW383" s="73">
        <v>908376.77000000014</v>
      </c>
      <c r="CX383" s="73">
        <v>1016483.6299999999</v>
      </c>
      <c r="CY383" s="77"/>
      <c r="CZ383" s="4">
        <v>366</v>
      </c>
      <c r="DA383" s="76" t="str">
        <f t="shared" si="16"/>
        <v>L366</v>
      </c>
      <c r="DB383" s="71">
        <v>4.7881867464107453</v>
      </c>
      <c r="DC383" s="71">
        <v>4.0113027965371604</v>
      </c>
      <c r="DD383" s="71">
        <v>1.0235610850696921</v>
      </c>
      <c r="DE383" s="71">
        <v>1.5189403666639694</v>
      </c>
      <c r="DF383" s="71">
        <v>0.22890625182060467</v>
      </c>
      <c r="DG383" s="71">
        <v>0.54772178804386706</v>
      </c>
      <c r="DH383" s="71">
        <v>0.46794192303919319</v>
      </c>
      <c r="DI383" s="71">
        <v>1.150977256334877</v>
      </c>
      <c r="DJ383" s="71">
        <v>0.47528854316611974</v>
      </c>
      <c r="DK383" s="71">
        <v>1.056658111558384</v>
      </c>
      <c r="DL383" s="71">
        <v>1.2687925167754046</v>
      </c>
      <c r="DM383" s="71">
        <v>0.70345859240039199</v>
      </c>
      <c r="DN383" s="72">
        <v>0.44758564012806973</v>
      </c>
      <c r="DO383" s="71">
        <v>0.77392310791920238</v>
      </c>
      <c r="DQ383" s="71"/>
      <c r="DR383" s="71"/>
      <c r="DS383" s="71"/>
      <c r="DT383" s="71"/>
      <c r="DU383" s="71"/>
      <c r="DV383" s="71"/>
      <c r="DW383" s="71"/>
      <c r="DX383" s="71"/>
      <c r="DY383" s="71"/>
      <c r="DZ383" s="71"/>
      <c r="EA383" s="71"/>
      <c r="EB383" s="71"/>
      <c r="EC383" s="71"/>
      <c r="ED383" s="71"/>
    </row>
    <row r="384" spans="1:134">
      <c r="A384" s="4">
        <v>582</v>
      </c>
      <c r="B384" s="46" t="s">
        <v>3426</v>
      </c>
      <c r="C384" s="65" t="str">
        <f t="shared" si="15"/>
        <v>L582</v>
      </c>
      <c r="D384" s="69">
        <v>281743.57999999996</v>
      </c>
      <c r="E384" s="68">
        <v>3281312.7900000014</v>
      </c>
      <c r="F384" s="69">
        <v>41624.169999999984</v>
      </c>
      <c r="G384" s="69">
        <v>503943.84000000125</v>
      </c>
      <c r="H384" s="70">
        <v>95.675322215628228</v>
      </c>
      <c r="I384" s="70">
        <v>18.144648733111278</v>
      </c>
      <c r="J384" s="69">
        <v>500176.34999999986</v>
      </c>
      <c r="K384" s="69">
        <v>431851.06000000006</v>
      </c>
      <c r="L384" s="69">
        <v>392166.57</v>
      </c>
      <c r="M384" s="69">
        <v>488511.08</v>
      </c>
      <c r="N384" s="69">
        <v>684608.24000000011</v>
      </c>
      <c r="O384" s="69">
        <v>671667.62</v>
      </c>
      <c r="P384" s="69">
        <v>343365.44</v>
      </c>
      <c r="Q384" s="69">
        <v>349247.93999999994</v>
      </c>
      <c r="R384" s="69">
        <v>856908.57000000007</v>
      </c>
      <c r="S384" s="69">
        <v>452500.23</v>
      </c>
      <c r="T384" s="69">
        <v>480144.04</v>
      </c>
      <c r="U384" s="69">
        <v>517402.99</v>
      </c>
      <c r="V384" s="69">
        <v>281743.57999999996</v>
      </c>
      <c r="W384" s="70">
        <v>123.82756648120517</v>
      </c>
      <c r="X384" s="70">
        <v>107.02715475102953</v>
      </c>
      <c r="Y384" s="70">
        <v>92.765212413236497</v>
      </c>
      <c r="Z384" s="71">
        <v>101.96735740529252</v>
      </c>
      <c r="AA384" s="71">
        <v>97.639448833628279</v>
      </c>
      <c r="AB384" s="71">
        <v>91.024820847821942</v>
      </c>
      <c r="AC384" s="71">
        <v>95.114090460836948</v>
      </c>
      <c r="AD384" s="71">
        <v>88.459691108739747</v>
      </c>
      <c r="AE384" s="71">
        <v>94.580194909675726</v>
      </c>
      <c r="AF384" s="71">
        <v>99.447960804117116</v>
      </c>
      <c r="AG384" s="71">
        <v>95.308428393596145</v>
      </c>
      <c r="AH384" s="71">
        <v>103.7135968180676</v>
      </c>
      <c r="AI384" s="71">
        <v>90.844388181154045</v>
      </c>
      <c r="AJ384" s="71">
        <v>47.400897531787578</v>
      </c>
      <c r="AK384" s="71">
        <v>13.313906590526381</v>
      </c>
      <c r="AL384" s="71">
        <v>10.998060368562568</v>
      </c>
      <c r="AM384" s="71">
        <v>-0.56671210641108249</v>
      </c>
      <c r="AN384" s="71">
        <v>1.3742456660810642</v>
      </c>
      <c r="AO384" s="71">
        <v>8.6467134270984403E-2</v>
      </c>
      <c r="AP384" s="71">
        <v>-2.5334597365617606</v>
      </c>
      <c r="AQ384" s="71">
        <v>13.844116186812139</v>
      </c>
      <c r="AR384" s="71">
        <v>97.19526427732707</v>
      </c>
      <c r="AS384" s="71">
        <v>-31.453174392033922</v>
      </c>
      <c r="AT384" s="71">
        <v>22.353345660812106</v>
      </c>
      <c r="AU384" s="71">
        <v>32.302333171659825</v>
      </c>
      <c r="AV384" s="72">
        <v>17.334779391636857</v>
      </c>
      <c r="AW384" s="73">
        <v>160845.74999999983</v>
      </c>
      <c r="AX384" s="73">
        <v>50740.679999999993</v>
      </c>
      <c r="AY384" s="73">
        <v>38857.179999999993</v>
      </c>
      <c r="AZ384" s="73">
        <v>-2784.2299999999814</v>
      </c>
      <c r="BA384" s="73">
        <v>9296.140000000014</v>
      </c>
      <c r="BB384" s="73">
        <v>9134.3699999999953</v>
      </c>
      <c r="BC384" s="73">
        <v>-8925.1400000001304</v>
      </c>
      <c r="BD384" s="73">
        <v>42470.609999999986</v>
      </c>
      <c r="BE384" s="73">
        <v>422360.32000000007</v>
      </c>
      <c r="BF384" s="73">
        <v>-207632.79000000027</v>
      </c>
      <c r="BG384" s="73">
        <v>87719.920000000042</v>
      </c>
      <c r="BH384" s="73">
        <v>126326.75</v>
      </c>
      <c r="BI384" s="73">
        <v>41624.169999999984</v>
      </c>
      <c r="BJ384" s="71">
        <v>7.7825561254370861</v>
      </c>
      <c r="BK384" s="71">
        <v>9.903712960583146</v>
      </c>
      <c r="BL384" s="71">
        <v>8.391551007522569</v>
      </c>
      <c r="BM384" s="71">
        <v>9.8633308848490806</v>
      </c>
      <c r="BN384" s="71">
        <v>-0.2195469200785829</v>
      </c>
      <c r="BO384" s="71">
        <v>5.7726485863466976</v>
      </c>
      <c r="BP384" s="71">
        <v>15.03067623827808</v>
      </c>
      <c r="BQ384" s="71">
        <v>18.155946025988584</v>
      </c>
      <c r="BR384" s="72">
        <v>10.981453960277712</v>
      </c>
      <c r="BS384" s="72">
        <v>11.657375245805474</v>
      </c>
      <c r="BT384" s="71">
        <v>12.864374335500258</v>
      </c>
      <c r="BU384" s="71">
        <v>13.021215878470638</v>
      </c>
      <c r="BV384" s="71">
        <v>9.7557267938024985</v>
      </c>
      <c r="BW384" s="71">
        <v>11.365083402862155</v>
      </c>
      <c r="BX384" s="75">
        <v>12113</v>
      </c>
      <c r="BY384" s="75">
        <v>12242</v>
      </c>
      <c r="BZ384" s="75">
        <v>10462</v>
      </c>
      <c r="CA384" s="75">
        <v>11752</v>
      </c>
      <c r="CB384" s="75">
        <v>14804</v>
      </c>
      <c r="CC384" s="75">
        <v>15571</v>
      </c>
      <c r="CD384" s="75">
        <v>9540</v>
      </c>
      <c r="CE384" s="75">
        <v>9960</v>
      </c>
      <c r="CF384" s="75">
        <v>16532</v>
      </c>
      <c r="CG384" s="75">
        <v>12048</v>
      </c>
      <c r="CH384" s="75">
        <v>13001</v>
      </c>
      <c r="CI384" s="75">
        <v>13425</v>
      </c>
      <c r="CJ384" s="75">
        <v>7444</v>
      </c>
      <c r="CK384" s="75">
        <v>81950</v>
      </c>
      <c r="CL384" s="73">
        <v>887363.22</v>
      </c>
      <c r="CM384" s="73">
        <v>818191.17999999993</v>
      </c>
      <c r="CN384" s="73">
        <v>769703.39000000013</v>
      </c>
      <c r="CO384" s="73">
        <v>885259.45000000007</v>
      </c>
      <c r="CP384" s="73">
        <v>850126.54999999993</v>
      </c>
      <c r="CQ384" s="73">
        <v>777705.65000000014</v>
      </c>
      <c r="CR384" s="73">
        <v>618173.13000000012</v>
      </c>
      <c r="CS384" s="73">
        <v>1114154.7000000004</v>
      </c>
      <c r="CT384" s="73">
        <v>984022.41</v>
      </c>
      <c r="CU384" s="73">
        <v>958508.9800000001</v>
      </c>
      <c r="CV384" s="73">
        <v>900307.25000000023</v>
      </c>
      <c r="CW384" s="73">
        <v>963117.67999999993</v>
      </c>
      <c r="CX384" s="73">
        <v>1015770.66</v>
      </c>
      <c r="CY384" s="77"/>
      <c r="CZ384" s="4">
        <v>582</v>
      </c>
      <c r="DA384" s="76" t="str">
        <f t="shared" si="16"/>
        <v>L582</v>
      </c>
      <c r="DB384" s="71">
        <v>2.6536348520573605</v>
      </c>
      <c r="DC384" s="71">
        <v>2.6662478800581275</v>
      </c>
      <c r="DD384" s="71">
        <v>1.0402000829631692</v>
      </c>
      <c r="DE384" s="71">
        <v>0.74702396446373076</v>
      </c>
      <c r="DF384" s="71">
        <v>0.99036853723024254</v>
      </c>
      <c r="DG384" s="71">
        <v>1.1000700942525679</v>
      </c>
      <c r="DH384" s="71">
        <v>0.40540705422218654</v>
      </c>
      <c r="DI384" s="71">
        <v>0.34978233984159368</v>
      </c>
      <c r="DJ384" s="71">
        <v>0.2860764133682937</v>
      </c>
      <c r="DK384" s="71">
        <v>0.14000007376211893</v>
      </c>
      <c r="DL384" s="71">
        <v>0.17842384637287301</v>
      </c>
      <c r="DM384" s="71">
        <v>0.45569169003178239</v>
      </c>
      <c r="DN384" s="71">
        <v>0.57054271237382681</v>
      </c>
      <c r="DO384" s="71">
        <v>0.32295294974832722</v>
      </c>
      <c r="DQ384" s="71"/>
      <c r="DR384" s="71"/>
      <c r="DS384" s="71"/>
      <c r="DT384" s="71"/>
      <c r="DU384" s="71"/>
      <c r="DV384" s="71"/>
      <c r="DW384" s="71"/>
      <c r="DX384" s="71"/>
      <c r="DY384" s="71"/>
      <c r="DZ384" s="71"/>
      <c r="EA384" s="71"/>
      <c r="EB384" s="71"/>
      <c r="EC384" s="71"/>
      <c r="ED384" s="71"/>
    </row>
    <row r="385" spans="1:134">
      <c r="A385" s="4">
        <v>380</v>
      </c>
      <c r="B385" s="46" t="s">
        <v>3433</v>
      </c>
      <c r="C385" s="65" t="str">
        <f t="shared" si="15"/>
        <v>L380</v>
      </c>
      <c r="D385" s="69">
        <v>373751.39</v>
      </c>
      <c r="E385" s="68">
        <v>4270293.75</v>
      </c>
      <c r="F385" s="69">
        <v>39815.240000000049</v>
      </c>
      <c r="G385" s="69">
        <v>343069.29999999935</v>
      </c>
      <c r="H385" s="70">
        <v>88.254492452938038</v>
      </c>
      <c r="I385" s="70">
        <v>8.7356682656627669</v>
      </c>
      <c r="J385" s="69">
        <v>605352.09</v>
      </c>
      <c r="K385" s="69">
        <v>576756.89999999991</v>
      </c>
      <c r="L385" s="69">
        <v>557118.25999999989</v>
      </c>
      <c r="M385" s="69">
        <v>638049.52000000014</v>
      </c>
      <c r="N385" s="69">
        <v>977508.70000000007</v>
      </c>
      <c r="O385" s="69">
        <v>940133.50999999989</v>
      </c>
      <c r="P385" s="69">
        <v>468743.52999999991</v>
      </c>
      <c r="Q385" s="69">
        <v>459031.87</v>
      </c>
      <c r="R385" s="69">
        <v>1270681.51</v>
      </c>
      <c r="S385" s="69">
        <v>539709.88</v>
      </c>
      <c r="T385" s="69">
        <v>591068.21</v>
      </c>
      <c r="U385" s="69">
        <v>567307.36</v>
      </c>
      <c r="V385" s="69">
        <v>373751.39</v>
      </c>
      <c r="W385" s="70">
        <v>99.641782649811503</v>
      </c>
      <c r="X385" s="70">
        <v>91.605956084952439</v>
      </c>
      <c r="Y385" s="70">
        <v>84.651589980763148</v>
      </c>
      <c r="Z385" s="71">
        <v>96.30491287660567</v>
      </c>
      <c r="AA385" s="71">
        <v>98.309292044299696</v>
      </c>
      <c r="AB385" s="71">
        <v>94.462729854164053</v>
      </c>
      <c r="AC385" s="71">
        <v>78.760894758495184</v>
      </c>
      <c r="AD385" s="71">
        <v>78.868853196358984</v>
      </c>
      <c r="AE385" s="71">
        <v>98.854499986655568</v>
      </c>
      <c r="AF385" s="71">
        <v>86.935231047812209</v>
      </c>
      <c r="AG385" s="71">
        <v>90.751384015000326</v>
      </c>
      <c r="AH385" s="71">
        <v>81.73881307587861</v>
      </c>
      <c r="AI385" s="71">
        <v>91.188081817902628</v>
      </c>
      <c r="AJ385" s="71">
        <v>-10.337892046157949</v>
      </c>
      <c r="AK385" s="71">
        <v>-13.523120387345811</v>
      </c>
      <c r="AL385" s="71">
        <v>-16.908220269849028</v>
      </c>
      <c r="AM385" s="71">
        <v>-21.85551461412587</v>
      </c>
      <c r="AN385" s="71">
        <v>-26.05953586285581</v>
      </c>
      <c r="AO385" s="71">
        <v>-20.425915663956939</v>
      </c>
      <c r="AP385" s="71">
        <v>-19.99438493641853</v>
      </c>
      <c r="AQ385" s="71">
        <v>0.73845819323832274</v>
      </c>
      <c r="AR385" s="71">
        <v>112.93078055323002</v>
      </c>
      <c r="AS385" s="71">
        <v>-40.225201225125041</v>
      </c>
      <c r="AT385" s="71">
        <v>17.578228091313484</v>
      </c>
      <c r="AU385" s="71">
        <v>3.2655387090118504</v>
      </c>
      <c r="AV385" s="72">
        <v>11.923009832867759</v>
      </c>
      <c r="AW385" s="73">
        <v>-69796.0900000002</v>
      </c>
      <c r="AX385" s="73">
        <v>-90192.34999999986</v>
      </c>
      <c r="AY385" s="73">
        <v>-113367.15000000026</v>
      </c>
      <c r="AZ385" s="73">
        <v>-178450.21999999986</v>
      </c>
      <c r="BA385" s="73">
        <v>-344512.62000000023</v>
      </c>
      <c r="BB385" s="73">
        <v>-224752.94999999984</v>
      </c>
      <c r="BC385" s="73">
        <v>-117144.76000000001</v>
      </c>
      <c r="BD385" s="73">
        <v>3364.910000000149</v>
      </c>
      <c r="BE385" s="73">
        <v>673923.49000000011</v>
      </c>
      <c r="BF385" s="73">
        <v>-363195.51</v>
      </c>
      <c r="BG385" s="73">
        <v>88366.12</v>
      </c>
      <c r="BH385" s="73">
        <v>17939.810000000056</v>
      </c>
      <c r="BI385" s="73">
        <v>39815.240000000049</v>
      </c>
      <c r="BJ385" s="71">
        <v>13.59037587621375</v>
      </c>
      <c r="BK385" s="71">
        <v>12.112100593719846</v>
      </c>
      <c r="BL385" s="71">
        <v>10.359863871660552</v>
      </c>
      <c r="BM385" s="71">
        <v>10.449469401515396</v>
      </c>
      <c r="BN385" s="71">
        <v>-2.0710253041013864</v>
      </c>
      <c r="BO385" s="71">
        <v>3.0101431806753478</v>
      </c>
      <c r="BP385" s="71">
        <v>15.049860673957284</v>
      </c>
      <c r="BQ385" s="71">
        <v>18.379082058224075</v>
      </c>
      <c r="BR385" s="72">
        <v>9.3211402896898949</v>
      </c>
      <c r="BS385" s="72">
        <v>11.769384476828709</v>
      </c>
      <c r="BT385" s="71">
        <v>13.744235268103797</v>
      </c>
      <c r="BU385" s="71">
        <v>11.757706583197363</v>
      </c>
      <c r="BV385" s="71">
        <v>6.7420871764359536</v>
      </c>
      <c r="BW385" s="71">
        <v>10.392970318237332</v>
      </c>
      <c r="BX385" s="75">
        <v>11621</v>
      </c>
      <c r="BY385" s="75">
        <v>12597</v>
      </c>
      <c r="BZ385" s="75">
        <v>11667</v>
      </c>
      <c r="CA385" s="75">
        <v>11809</v>
      </c>
      <c r="CB385" s="75">
        <v>13607</v>
      </c>
      <c r="CC385" s="75">
        <v>15617</v>
      </c>
      <c r="CD385" s="75">
        <v>9411</v>
      </c>
      <c r="CE385" s="75">
        <v>9570</v>
      </c>
      <c r="CF385" s="75">
        <v>17748</v>
      </c>
      <c r="CG385" s="75">
        <v>11685</v>
      </c>
      <c r="CH385" s="75">
        <v>12331</v>
      </c>
      <c r="CI385" s="75">
        <v>12275</v>
      </c>
      <c r="CJ385" s="75">
        <v>7023</v>
      </c>
      <c r="CK385" s="75">
        <v>80043</v>
      </c>
      <c r="CL385" s="73">
        <v>1485495.51</v>
      </c>
      <c r="CM385" s="73">
        <v>1477469.6099999999</v>
      </c>
      <c r="CN385" s="73">
        <v>1462600.0599999996</v>
      </c>
      <c r="CO385" s="73">
        <v>1595812.5800000005</v>
      </c>
      <c r="CP385" s="73">
        <v>1889850.9099999997</v>
      </c>
      <c r="CQ385" s="73">
        <v>1509380.55</v>
      </c>
      <c r="CR385" s="73">
        <v>1475026.41</v>
      </c>
      <c r="CS385" s="73">
        <v>1810404.4300000004</v>
      </c>
      <c r="CT385" s="73">
        <v>1345858.2999999998</v>
      </c>
      <c r="CU385" s="73">
        <v>1312957.24</v>
      </c>
      <c r="CV385" s="73">
        <v>1278482.01</v>
      </c>
      <c r="CW385" s="73">
        <v>1308027.0200000003</v>
      </c>
      <c r="CX385" s="73">
        <v>1377651.7900000003</v>
      </c>
      <c r="CY385" s="77"/>
      <c r="CZ385" s="4">
        <v>380</v>
      </c>
      <c r="DA385" s="76" t="str">
        <f t="shared" si="16"/>
        <v>L380</v>
      </c>
      <c r="DB385" s="71">
        <v>3.8381883966132042</v>
      </c>
      <c r="DC385" s="71">
        <v>3.5309352324965251</v>
      </c>
      <c r="DD385" s="71">
        <v>1.9096171427389932</v>
      </c>
      <c r="DE385" s="71">
        <v>1.2034485894737084</v>
      </c>
      <c r="DF385" s="71">
        <v>1.0345826237653515</v>
      </c>
      <c r="DG385" s="71">
        <v>1.1532272416168303</v>
      </c>
      <c r="DH385" s="71">
        <v>0.60377982844046907</v>
      </c>
      <c r="DI385" s="71">
        <v>0.33379458868359296</v>
      </c>
      <c r="DJ385" s="71">
        <v>0.43130312398559695</v>
      </c>
      <c r="DK385" s="71">
        <v>0.26533955155063232</v>
      </c>
      <c r="DL385" s="71">
        <v>0.20915641783295835</v>
      </c>
      <c r="DM385" s="71">
        <v>0.14465321211876928</v>
      </c>
      <c r="DN385" s="71">
        <v>0.10770713005940141</v>
      </c>
      <c r="DO385" s="71">
        <v>0.32109470801716106</v>
      </c>
      <c r="DQ385" s="71"/>
      <c r="DR385" s="71"/>
      <c r="DS385" s="71"/>
      <c r="DT385" s="71"/>
      <c r="DU385" s="71"/>
      <c r="DV385" s="71"/>
      <c r="DW385" s="71"/>
      <c r="DX385" s="71"/>
      <c r="DY385" s="71"/>
      <c r="DZ385" s="71"/>
      <c r="EA385" s="71"/>
      <c r="EB385" s="71"/>
      <c r="EC385" s="71"/>
      <c r="ED385" s="71"/>
    </row>
    <row r="386" spans="1:134">
      <c r="A386" s="4">
        <v>377</v>
      </c>
      <c r="B386" s="46" t="s">
        <v>3441</v>
      </c>
      <c r="C386" s="65" t="str">
        <f t="shared" si="15"/>
        <v>L377</v>
      </c>
      <c r="D386" s="69">
        <v>260974.59999999998</v>
      </c>
      <c r="E386" s="68">
        <v>3881346.1200000015</v>
      </c>
      <c r="F386" s="69">
        <v>-41513.080000000016</v>
      </c>
      <c r="G386" s="69">
        <v>-14662.18999999715</v>
      </c>
      <c r="H386" s="70">
        <v>83.656009192246643</v>
      </c>
      <c r="I386" s="70">
        <v>-0.37633877634098978</v>
      </c>
      <c r="J386" s="69">
        <v>565507.82999999996</v>
      </c>
      <c r="K386" s="69">
        <v>527211.67999999982</v>
      </c>
      <c r="L386" s="69">
        <v>510167.89</v>
      </c>
      <c r="M386" s="69">
        <v>589129.25</v>
      </c>
      <c r="N386" s="69">
        <v>770202.02</v>
      </c>
      <c r="O386" s="69">
        <v>900205.08000000019</v>
      </c>
      <c r="P386" s="69">
        <v>503187.05</v>
      </c>
      <c r="Q386" s="69">
        <v>500759.48999999987</v>
      </c>
      <c r="R386" s="69">
        <v>1071518.5100000002</v>
      </c>
      <c r="S386" s="69">
        <v>518376.21</v>
      </c>
      <c r="T386" s="69">
        <v>549478.07999999996</v>
      </c>
      <c r="U386" s="69">
        <v>477052.17999999993</v>
      </c>
      <c r="V386" s="69">
        <v>260974.59999999998</v>
      </c>
      <c r="W386" s="70">
        <v>94.92613027200737</v>
      </c>
      <c r="X386" s="70">
        <v>87.699723544390807</v>
      </c>
      <c r="Y386" s="70">
        <v>94.783985267137169</v>
      </c>
      <c r="Z386" s="71">
        <v>93.729074185527878</v>
      </c>
      <c r="AA386" s="71">
        <v>99.53290076541154</v>
      </c>
      <c r="AB386" s="71">
        <v>91.131960867561588</v>
      </c>
      <c r="AC386" s="71">
        <v>71.948063542813543</v>
      </c>
      <c r="AD386" s="71">
        <v>78.827547186188525</v>
      </c>
      <c r="AE386" s="71">
        <v>96.193515530729172</v>
      </c>
      <c r="AF386" s="71">
        <v>86.253735169036617</v>
      </c>
      <c r="AG386" s="71">
        <v>89.348948000594035</v>
      </c>
      <c r="AH386" s="71">
        <v>75.563134837121268</v>
      </c>
      <c r="AI386" s="71">
        <v>75.909619993256584</v>
      </c>
      <c r="AJ386" s="71">
        <v>-28.801453976304401</v>
      </c>
      <c r="AK386" s="71">
        <v>-18.444073628271951</v>
      </c>
      <c r="AL386" s="71">
        <v>-22.44151685056497</v>
      </c>
      <c r="AM386" s="71">
        <v>-23.959778565760825</v>
      </c>
      <c r="AN386" s="71">
        <v>-37.504155390714558</v>
      </c>
      <c r="AO386" s="71">
        <v>-31.409019484742164</v>
      </c>
      <c r="AP386" s="71">
        <v>-32.947453676651548</v>
      </c>
      <c r="AQ386" s="71">
        <v>2.2929153136731495</v>
      </c>
      <c r="AR386" s="71">
        <v>111.57906299521039</v>
      </c>
      <c r="AS386" s="71">
        <v>-40.560931046586923</v>
      </c>
      <c r="AT386" s="71">
        <v>13.140315050796868</v>
      </c>
      <c r="AU386" s="71">
        <v>-2.5102439899643336</v>
      </c>
      <c r="AV386" s="72">
        <v>-13.723891168063441</v>
      </c>
      <c r="AW386" s="73">
        <v>-228760.96000000008</v>
      </c>
      <c r="AX386" s="73">
        <v>-119230.21999999997</v>
      </c>
      <c r="AY386" s="73">
        <v>-147616.88</v>
      </c>
      <c r="AZ386" s="73">
        <v>-185630.7899999998</v>
      </c>
      <c r="BA386" s="73">
        <v>-462194.28</v>
      </c>
      <c r="BB386" s="73">
        <v>-396989.44999999984</v>
      </c>
      <c r="BC386" s="73">
        <v>-247249.85000000003</v>
      </c>
      <c r="BD386" s="73">
        <v>11224.619999999937</v>
      </c>
      <c r="BE386" s="73">
        <v>565079.69000000018</v>
      </c>
      <c r="BF386" s="73">
        <v>-353737.40000000008</v>
      </c>
      <c r="BG386" s="73">
        <v>63817.34999999986</v>
      </c>
      <c r="BH386" s="73">
        <v>-12283.519999999902</v>
      </c>
      <c r="BI386" s="73">
        <v>-41513.080000000016</v>
      </c>
      <c r="BJ386" s="71">
        <v>14.170142976938491</v>
      </c>
      <c r="BK386" s="71">
        <v>10.724785780806487</v>
      </c>
      <c r="BL386" s="71">
        <v>7.5340681248392514</v>
      </c>
      <c r="BM386" s="71">
        <v>9.9977380903305679</v>
      </c>
      <c r="BN386" s="71">
        <v>1.6989825595624648</v>
      </c>
      <c r="BO386" s="71">
        <v>4.8734612219670037</v>
      </c>
      <c r="BP386" s="71">
        <v>15.91072253288927</v>
      </c>
      <c r="BQ386" s="71">
        <v>20.162995831055632</v>
      </c>
      <c r="BR386" s="72">
        <v>17.179789026497268</v>
      </c>
      <c r="BS386" s="72">
        <v>15.066581263725521</v>
      </c>
      <c r="BT386" s="71">
        <v>15.993429434820889</v>
      </c>
      <c r="BU386" s="71">
        <v>16.924203345087165</v>
      </c>
      <c r="BV386" s="71">
        <v>14.100114697785237</v>
      </c>
      <c r="BW386" s="71">
        <v>15.115369175568759</v>
      </c>
      <c r="BX386" s="75">
        <v>10990</v>
      </c>
      <c r="BY386" s="75">
        <v>9471</v>
      </c>
      <c r="BZ386" s="75">
        <v>9614</v>
      </c>
      <c r="CA386" s="75">
        <v>9728</v>
      </c>
      <c r="CB386" s="75">
        <v>11492</v>
      </c>
      <c r="CC386" s="75">
        <v>14526</v>
      </c>
      <c r="CD386" s="75">
        <v>9133</v>
      </c>
      <c r="CE386" s="75">
        <v>9104</v>
      </c>
      <c r="CF386" s="75">
        <v>14928</v>
      </c>
      <c r="CG386" s="75">
        <v>9457</v>
      </c>
      <c r="CH386" s="75">
        <v>10046</v>
      </c>
      <c r="CI386" s="75">
        <v>9429</v>
      </c>
      <c r="CJ386" s="75">
        <v>5223</v>
      </c>
      <c r="CK386" s="75">
        <v>67320</v>
      </c>
      <c r="CL386" s="73">
        <v>1348341.5599999996</v>
      </c>
      <c r="CM386" s="73">
        <v>1313246.1899999995</v>
      </c>
      <c r="CN386" s="73">
        <v>1290195.5599999994</v>
      </c>
      <c r="CO386" s="73">
        <v>1400072.3399999999</v>
      </c>
      <c r="CP386" s="73">
        <v>1383981.95</v>
      </c>
      <c r="CQ386" s="73">
        <v>1074912.7899999998</v>
      </c>
      <c r="CR386" s="73">
        <v>1053211.6900000004</v>
      </c>
      <c r="CS386" s="73">
        <v>1386150.76</v>
      </c>
      <c r="CT386" s="73">
        <v>1167965.3799999999</v>
      </c>
      <c r="CU386" s="73">
        <v>1086260.8799999997</v>
      </c>
      <c r="CV386" s="73">
        <v>1113521.1199999996</v>
      </c>
      <c r="CW386" s="73">
        <v>1086391.68</v>
      </c>
      <c r="CX386" s="73">
        <v>1072771.6100000003</v>
      </c>
      <c r="CY386" s="77"/>
      <c r="CZ386" s="4">
        <v>377</v>
      </c>
      <c r="DA386" s="76" t="str">
        <f t="shared" si="16"/>
        <v>L377</v>
      </c>
      <c r="DB386" s="71">
        <v>2.5470876534927149</v>
      </c>
      <c r="DC386" s="71">
        <v>1.8437713309346424</v>
      </c>
      <c r="DD386" s="71">
        <v>0.73622048397007378</v>
      </c>
      <c r="DE386" s="71">
        <v>1.4095300972095774</v>
      </c>
      <c r="DF386" s="71">
        <v>1.6396992036142466</v>
      </c>
      <c r="DG386" s="71">
        <v>0.89434538734834645</v>
      </c>
      <c r="DH386" s="71">
        <v>0.64645849424722257</v>
      </c>
      <c r="DI386" s="71">
        <v>0.59086733895547972</v>
      </c>
      <c r="DJ386" s="71">
        <v>0.28387572325044902</v>
      </c>
      <c r="DK386" s="71">
        <v>0.37948157308082314</v>
      </c>
      <c r="DL386" s="71">
        <v>0.25045800563069759</v>
      </c>
      <c r="DM386" s="71">
        <v>0.5826891618541713</v>
      </c>
      <c r="DN386" s="71">
        <v>0.24143712244260371</v>
      </c>
      <c r="DO386" s="71">
        <v>0.41193307082847946</v>
      </c>
      <c r="DQ386" s="71"/>
      <c r="DR386" s="71"/>
      <c r="DS386" s="71"/>
      <c r="DT386" s="71"/>
      <c r="DU386" s="71"/>
      <c r="DV386" s="71"/>
      <c r="DW386" s="71"/>
      <c r="DX386" s="71"/>
      <c r="DY386" s="71"/>
      <c r="DZ386" s="71"/>
      <c r="EA386" s="71"/>
      <c r="EB386" s="71"/>
      <c r="EC386" s="71"/>
      <c r="ED386" s="71"/>
    </row>
    <row r="387" spans="1:134">
      <c r="A387" s="4">
        <v>375</v>
      </c>
      <c r="B387" s="46" t="s">
        <v>3450</v>
      </c>
      <c r="C387" s="65" t="str">
        <f t="shared" si="15"/>
        <v>L375</v>
      </c>
      <c r="D387" s="69">
        <v>699071.83000000007</v>
      </c>
      <c r="E387" s="68">
        <v>8979468.75</v>
      </c>
      <c r="F387" s="69">
        <v>-20552.419999999925</v>
      </c>
      <c r="G387" s="69">
        <v>-129166.96999999695</v>
      </c>
      <c r="H387" s="70">
        <v>83.540617970651965</v>
      </c>
      <c r="I387" s="70">
        <v>-1.4180715309141445</v>
      </c>
      <c r="J387" s="69">
        <v>1387524.9400000004</v>
      </c>
      <c r="K387" s="69">
        <v>1325443.21</v>
      </c>
      <c r="L387" s="69">
        <v>1150601.73</v>
      </c>
      <c r="M387" s="69">
        <v>1461527.7200000002</v>
      </c>
      <c r="N387" s="69">
        <v>1805983.3399999999</v>
      </c>
      <c r="O387" s="69">
        <v>2212596.1600000006</v>
      </c>
      <c r="P387" s="69">
        <v>1249691.9299999997</v>
      </c>
      <c r="Q387" s="69">
        <v>1166450.6299999999</v>
      </c>
      <c r="R387" s="69">
        <v>1950258.84</v>
      </c>
      <c r="S387" s="69">
        <v>1199291.29</v>
      </c>
      <c r="T387" s="69">
        <v>1372704.47</v>
      </c>
      <c r="U387" s="69">
        <v>1341999.7600000007</v>
      </c>
      <c r="V387" s="69">
        <v>699071.83000000007</v>
      </c>
      <c r="W387" s="70">
        <v>91.830955630395579</v>
      </c>
      <c r="X387" s="70">
        <v>86.174207071508476</v>
      </c>
      <c r="Y387" s="70">
        <v>84.407402775144405</v>
      </c>
      <c r="Z387" s="71">
        <v>79.131148820190717</v>
      </c>
      <c r="AA387" s="71">
        <v>90.876422441416921</v>
      </c>
      <c r="AB387" s="71">
        <v>101.88444251171984</v>
      </c>
      <c r="AC387" s="71">
        <v>72.841087296844407</v>
      </c>
      <c r="AD387" s="71">
        <v>76.949743780382903</v>
      </c>
      <c r="AE387" s="71">
        <v>88.480021072690135</v>
      </c>
      <c r="AF387" s="71">
        <v>79.072664579324382</v>
      </c>
      <c r="AG387" s="71">
        <v>84.918951416234549</v>
      </c>
      <c r="AH387" s="71">
        <v>99.310629370784554</v>
      </c>
      <c r="AI387" s="71">
        <v>84.383492973937749</v>
      </c>
      <c r="AJ387" s="71">
        <v>-24.267814606597859</v>
      </c>
      <c r="AK387" s="71">
        <v>-25.305307420263279</v>
      </c>
      <c r="AL387" s="71">
        <v>-36.059283080599315</v>
      </c>
      <c r="AM387" s="71">
        <v>-29.066398920171789</v>
      </c>
      <c r="AN387" s="71">
        <v>-39.1750809310631</v>
      </c>
      <c r="AO387" s="71">
        <v>-23.133801778607534</v>
      </c>
      <c r="AP387" s="71">
        <v>-28.011777111985626</v>
      </c>
      <c r="AQ387" s="71">
        <v>-4.3240259240451167</v>
      </c>
      <c r="AR387" s="71">
        <v>38.652906578316703</v>
      </c>
      <c r="AS387" s="71">
        <v>-25.279614553902263</v>
      </c>
      <c r="AT387" s="71">
        <v>4.144521170474369</v>
      </c>
      <c r="AU387" s="71">
        <v>21.537602735744944</v>
      </c>
      <c r="AV387" s="72">
        <v>-2.855993249254718</v>
      </c>
      <c r="AW387" s="73">
        <v>-444622.0299999998</v>
      </c>
      <c r="AX387" s="73">
        <v>-449037.89999999991</v>
      </c>
      <c r="AY387" s="73">
        <v>-648880.33000000031</v>
      </c>
      <c r="AZ387" s="73">
        <v>-598888.91999999946</v>
      </c>
      <c r="BA387" s="73">
        <v>-1162460.7499999995</v>
      </c>
      <c r="BB387" s="73">
        <v>-643527.59999999963</v>
      </c>
      <c r="BC387" s="73">
        <v>-486275.26000000047</v>
      </c>
      <c r="BD387" s="73">
        <v>-52717.130000000121</v>
      </c>
      <c r="BE387" s="73">
        <v>543682.60000000056</v>
      </c>
      <c r="BF387" s="73">
        <v>-405747.66000000015</v>
      </c>
      <c r="BG387" s="73">
        <v>54627.960000000428</v>
      </c>
      <c r="BH387" s="73">
        <v>237814.94000000041</v>
      </c>
      <c r="BI387" s="73">
        <v>-20552.419999999925</v>
      </c>
      <c r="BJ387" s="71">
        <v>16.986850678975593</v>
      </c>
      <c r="BK387" s="71">
        <v>12.479506829334625</v>
      </c>
      <c r="BL387" s="71">
        <v>15.686717161201987</v>
      </c>
      <c r="BM387" s="71">
        <v>16.040208900598262</v>
      </c>
      <c r="BN387" s="71">
        <v>6.3563765470213003</v>
      </c>
      <c r="BO387" s="71">
        <v>13.559879581720722</v>
      </c>
      <c r="BP387" s="71">
        <v>22.218123417986039</v>
      </c>
      <c r="BQ387" s="71">
        <v>20.537018958596711</v>
      </c>
      <c r="BR387" s="72">
        <v>11.931340100393557</v>
      </c>
      <c r="BS387" s="72">
        <v>16.361335656996914</v>
      </c>
      <c r="BT387" s="71">
        <v>16.174507024688516</v>
      </c>
      <c r="BU387" s="71">
        <v>17.410092224438952</v>
      </c>
      <c r="BV387" s="71">
        <v>18.600933706560923</v>
      </c>
      <c r="BW387" s="71">
        <v>15.633979097100372</v>
      </c>
      <c r="BX387" s="75">
        <v>24897</v>
      </c>
      <c r="BY387" s="75">
        <v>22367</v>
      </c>
      <c r="BZ387" s="75">
        <v>21878</v>
      </c>
      <c r="CA387" s="75">
        <v>24604</v>
      </c>
      <c r="CB387" s="75">
        <v>26999</v>
      </c>
      <c r="CC387" s="75">
        <v>31078</v>
      </c>
      <c r="CD387" s="75">
        <v>23769</v>
      </c>
      <c r="CE387" s="75">
        <v>23785</v>
      </c>
      <c r="CF387" s="75">
        <v>30570</v>
      </c>
      <c r="CG387" s="75">
        <v>22615</v>
      </c>
      <c r="CH387" s="75">
        <v>24846</v>
      </c>
      <c r="CI387" s="75">
        <v>25537</v>
      </c>
      <c r="CJ387" s="75">
        <v>14225</v>
      </c>
      <c r="CK387" s="75">
        <v>165347</v>
      </c>
      <c r="CL387" s="73">
        <v>1523189.1400000001</v>
      </c>
      <c r="CM387" s="73">
        <v>1660546.9399999997</v>
      </c>
      <c r="CN387" s="73">
        <v>1759887.5999999996</v>
      </c>
      <c r="CO387" s="73">
        <v>1957676.34</v>
      </c>
      <c r="CP387" s="73">
        <v>2386747.62</v>
      </c>
      <c r="CQ387" s="73">
        <v>1773936.9100000004</v>
      </c>
      <c r="CR387" s="73">
        <v>1795778.1</v>
      </c>
      <c r="CS387" s="73">
        <v>1909592.6199999999</v>
      </c>
      <c r="CT387" s="73">
        <v>1674884.2500000002</v>
      </c>
      <c r="CU387" s="73">
        <v>1646626.1500000004</v>
      </c>
      <c r="CV387" s="73">
        <v>1469402.0599999998</v>
      </c>
      <c r="CW387" s="73">
        <v>1178141.01</v>
      </c>
      <c r="CX387" s="73">
        <v>1443767.4899999995</v>
      </c>
      <c r="CY387" s="77"/>
      <c r="CZ387" s="4">
        <v>375</v>
      </c>
      <c r="DA387" s="76" t="str">
        <f t="shared" si="16"/>
        <v>L375</v>
      </c>
      <c r="DB387" s="71">
        <v>2.4596534643675163</v>
      </c>
      <c r="DC387" s="71">
        <v>4.5417668969313301</v>
      </c>
      <c r="DD387" s="71">
        <v>0.50809339625066929</v>
      </c>
      <c r="DE387" s="71">
        <v>0.85016530701763227</v>
      </c>
      <c r="DF387" s="71">
        <v>0.79778134455485239</v>
      </c>
      <c r="DG387" s="71">
        <v>0.64762104226186912</v>
      </c>
      <c r="DH387" s="71">
        <v>0.4489618273727487</v>
      </c>
      <c r="DI387" s="71">
        <v>0.2753185176923087</v>
      </c>
      <c r="DJ387" s="71">
        <v>0.15852809565767748</v>
      </c>
      <c r="DK387" s="71">
        <v>9.0757609763546798E-2</v>
      </c>
      <c r="DL387" s="71">
        <v>0.21808792140614935</v>
      </c>
      <c r="DM387" s="71">
        <v>0.12465567041115612</v>
      </c>
      <c r="DN387" s="71">
        <v>0.30234169927425147</v>
      </c>
      <c r="DO387" s="71">
        <v>0.22039510944200946</v>
      </c>
      <c r="DQ387" s="71"/>
      <c r="DR387" s="71"/>
      <c r="DS387" s="71"/>
      <c r="DT387" s="71"/>
      <c r="DU387" s="71"/>
      <c r="DV387" s="71"/>
      <c r="DW387" s="71"/>
      <c r="DX387" s="71"/>
      <c r="DY387" s="71"/>
      <c r="DZ387" s="71"/>
      <c r="EA387" s="71"/>
      <c r="EB387" s="71"/>
      <c r="EC387" s="71"/>
      <c r="ED387" s="71"/>
    </row>
    <row r="388" spans="1:134">
      <c r="A388" s="4">
        <v>373</v>
      </c>
      <c r="B388" s="46" t="s">
        <v>3458</v>
      </c>
      <c r="C388" s="65" t="str">
        <f t="shared" si="15"/>
        <v>L373</v>
      </c>
      <c r="D388" s="69">
        <v>798339.4299999997</v>
      </c>
      <c r="E388" s="68">
        <v>8110658.6799999997</v>
      </c>
      <c r="F388" s="69">
        <v>224894.55999999959</v>
      </c>
      <c r="G388" s="69">
        <v>1383594.3399999999</v>
      </c>
      <c r="H388" s="70">
        <v>97.185964206998392</v>
      </c>
      <c r="I388" s="70">
        <v>20.567580003255912</v>
      </c>
      <c r="J388" s="69">
        <v>1131480.6800000002</v>
      </c>
      <c r="K388" s="69">
        <v>982018.51999999979</v>
      </c>
      <c r="L388" s="69">
        <v>942313.5900000002</v>
      </c>
      <c r="M388" s="69">
        <v>1119844.3399999999</v>
      </c>
      <c r="N388" s="69">
        <v>1471333.0700000003</v>
      </c>
      <c r="O388" s="69">
        <v>1415392.79</v>
      </c>
      <c r="P388" s="69">
        <v>912504.35000000021</v>
      </c>
      <c r="Q388" s="69">
        <v>948149.8</v>
      </c>
      <c r="R388" s="69">
        <v>2099321.08</v>
      </c>
      <c r="S388" s="69">
        <v>1022308.3900000002</v>
      </c>
      <c r="T388" s="69">
        <v>1179487.7599999998</v>
      </c>
      <c r="U388" s="69">
        <v>1150547.8700000001</v>
      </c>
      <c r="V388" s="69">
        <v>798339.4299999997</v>
      </c>
      <c r="W388" s="70">
        <v>111.90392187515093</v>
      </c>
      <c r="X388" s="70">
        <v>97.954169104124219</v>
      </c>
      <c r="Y388" s="70">
        <v>94.082808830653036</v>
      </c>
      <c r="Z388" s="71">
        <v>90.795313653203735</v>
      </c>
      <c r="AA388" s="71">
        <v>93.453718181928224</v>
      </c>
      <c r="AB388" s="71">
        <v>100.75068081761628</v>
      </c>
      <c r="AC388" s="71">
        <v>88.866632288769807</v>
      </c>
      <c r="AD388" s="71">
        <v>97.873164335719139</v>
      </c>
      <c r="AE388" s="71">
        <v>101.20738089006893</v>
      </c>
      <c r="AF388" s="71">
        <v>90.362752418859074</v>
      </c>
      <c r="AG388" s="71">
        <v>93.247759720670103</v>
      </c>
      <c r="AH388" s="71">
        <v>98.507130935034709</v>
      </c>
      <c r="AI388" s="71">
        <v>112.21613280600585</v>
      </c>
      <c r="AJ388" s="71">
        <v>9.9006403543237642</v>
      </c>
      <c r="AK388" s="71">
        <v>0.76584393727616717</v>
      </c>
      <c r="AL388" s="71">
        <v>-6.6070741241915361</v>
      </c>
      <c r="AM388" s="71">
        <v>-6.2137991474922156</v>
      </c>
      <c r="AN388" s="71">
        <v>-16.433854068651765</v>
      </c>
      <c r="AO388" s="71">
        <v>0.67152316420588942</v>
      </c>
      <c r="AP388" s="71">
        <v>-8.1530022169394094</v>
      </c>
      <c r="AQ388" s="71">
        <v>24.131997187571443</v>
      </c>
      <c r="AR388" s="71">
        <v>100.76879724057521</v>
      </c>
      <c r="AS388" s="71">
        <v>-29.502517214608904</v>
      </c>
      <c r="AT388" s="71">
        <v>20.093331865386244</v>
      </c>
      <c r="AU388" s="71">
        <v>25.281176211177979</v>
      </c>
      <c r="AV388" s="72">
        <v>39.218165819497088</v>
      </c>
      <c r="AW388" s="73">
        <v>101931.92000000016</v>
      </c>
      <c r="AX388" s="73">
        <v>7463.5699999995995</v>
      </c>
      <c r="AY388" s="73">
        <v>-66663.889999999665</v>
      </c>
      <c r="AZ388" s="73">
        <v>-74195.220000000205</v>
      </c>
      <c r="BA388" s="73">
        <v>-289347.70999999996</v>
      </c>
      <c r="BB388" s="73">
        <v>22973.959999999963</v>
      </c>
      <c r="BC388" s="73">
        <v>-81000.470000000088</v>
      </c>
      <c r="BD388" s="73">
        <v>184325.94999999995</v>
      </c>
      <c r="BE388" s="73">
        <v>1053679.9700000002</v>
      </c>
      <c r="BF388" s="73">
        <v>-427826.21000000008</v>
      </c>
      <c r="BG388" s="73">
        <v>197345.16999999981</v>
      </c>
      <c r="BH388" s="73">
        <v>232175.37000000034</v>
      </c>
      <c r="BI388" s="73">
        <v>224894.55999999959</v>
      </c>
      <c r="BJ388" s="71">
        <v>19.006593887434267</v>
      </c>
      <c r="BK388" s="71">
        <v>13.351461345759912</v>
      </c>
      <c r="BL388" s="71">
        <v>11.693994339631047</v>
      </c>
      <c r="BM388" s="71">
        <v>13.424187715954886</v>
      </c>
      <c r="BN388" s="71">
        <v>1.5576216017119382</v>
      </c>
      <c r="BO388" s="71">
        <v>9.5768278404102798</v>
      </c>
      <c r="BP388" s="71">
        <v>20.072535725732656</v>
      </c>
      <c r="BQ388" s="71">
        <v>19.394390790437942</v>
      </c>
      <c r="BR388" s="72">
        <v>8.7554616552493894</v>
      </c>
      <c r="BS388" s="72">
        <v>12.950909326695454</v>
      </c>
      <c r="BT388" s="71">
        <v>14.764666064658769</v>
      </c>
      <c r="BU388" s="71">
        <v>14.78107760064697</v>
      </c>
      <c r="BV388" s="71">
        <v>13.774115587913485</v>
      </c>
      <c r="BW388" s="71">
        <v>12.606237157743241</v>
      </c>
      <c r="BX388" s="75">
        <v>28044</v>
      </c>
      <c r="BY388" s="75">
        <v>24606</v>
      </c>
      <c r="BZ388" s="75">
        <v>23011</v>
      </c>
      <c r="CA388" s="75">
        <v>25275</v>
      </c>
      <c r="CB388" s="75">
        <v>27814</v>
      </c>
      <c r="CC388" s="75">
        <v>28799</v>
      </c>
      <c r="CD388" s="75">
        <v>21862</v>
      </c>
      <c r="CE388" s="75">
        <v>21937</v>
      </c>
      <c r="CF388" s="75">
        <v>34200</v>
      </c>
      <c r="CG388" s="75">
        <v>24705</v>
      </c>
      <c r="CH388" s="75">
        <v>26850</v>
      </c>
      <c r="CI388" s="75">
        <v>26577</v>
      </c>
      <c r="CJ388" s="75">
        <v>18664</v>
      </c>
      <c r="CK388" s="75">
        <v>174795</v>
      </c>
      <c r="CL388" s="73">
        <v>1146405.17</v>
      </c>
      <c r="CM388" s="73">
        <v>1201955.7899999996</v>
      </c>
      <c r="CN388" s="73">
        <v>1610779.4299999995</v>
      </c>
      <c r="CO388" s="73">
        <v>1615600.0200000005</v>
      </c>
      <c r="CP388" s="73">
        <v>1969899.9400000002</v>
      </c>
      <c r="CQ388" s="73">
        <v>1565135.0499999998</v>
      </c>
      <c r="CR388" s="73">
        <v>1482075.3499999992</v>
      </c>
      <c r="CS388" s="73">
        <v>2022310.5699999996</v>
      </c>
      <c r="CT388" s="73">
        <v>1547651.3100000005</v>
      </c>
      <c r="CU388" s="73">
        <v>1426342.98</v>
      </c>
      <c r="CV388" s="73">
        <v>1430310.04</v>
      </c>
      <c r="CW388" s="73">
        <v>1438279.53</v>
      </c>
      <c r="CX388" s="73">
        <v>1297583.1100000001</v>
      </c>
      <c r="CY388" s="77"/>
      <c r="CZ388" s="4">
        <v>373</v>
      </c>
      <c r="DA388" s="76" t="str">
        <f t="shared" si="16"/>
        <v>L373</v>
      </c>
      <c r="DB388" s="71">
        <v>4.5605839769196539</v>
      </c>
      <c r="DC388" s="71">
        <v>4.0105164847233246</v>
      </c>
      <c r="DD388" s="71">
        <v>0.71687256087009199</v>
      </c>
      <c r="DE388" s="71">
        <v>1.0198203596163271</v>
      </c>
      <c r="DF388" s="71">
        <v>0.77284433114675299</v>
      </c>
      <c r="DG388" s="71">
        <v>0.81150959144286428</v>
      </c>
      <c r="DH388" s="71">
        <v>0.47608672384020412</v>
      </c>
      <c r="DI388" s="71">
        <v>0.5963124421472572</v>
      </c>
      <c r="DJ388" s="71">
        <v>0.61214496846357191</v>
      </c>
      <c r="DK388" s="71">
        <v>0.70006150286651192</v>
      </c>
      <c r="DL388" s="71">
        <v>0.49041919238850429</v>
      </c>
      <c r="DM388" s="71">
        <v>0.48446559689354107</v>
      </c>
      <c r="DN388" s="71">
        <v>9.5596051063468773E-2</v>
      </c>
      <c r="DO388" s="71">
        <v>0.51923490544197182</v>
      </c>
      <c r="DQ388" s="71"/>
      <c r="DR388" s="71"/>
      <c r="DS388" s="71"/>
      <c r="DT388" s="71"/>
      <c r="DU388" s="71"/>
      <c r="DV388" s="71"/>
      <c r="DW388" s="71"/>
      <c r="DX388" s="71"/>
      <c r="DY388" s="71"/>
      <c r="DZ388" s="71"/>
      <c r="EA388" s="71"/>
      <c r="EB388" s="71"/>
      <c r="EC388" s="71"/>
      <c r="ED388" s="71"/>
    </row>
    <row r="389" spans="1:134">
      <c r="A389" s="4">
        <v>576</v>
      </c>
      <c r="B389" s="46" t="s">
        <v>3466</v>
      </c>
      <c r="C389" s="65" t="str">
        <f t="shared" si="15"/>
        <v>L576</v>
      </c>
      <c r="D389" s="69">
        <v>227080.83</v>
      </c>
      <c r="E389" s="68">
        <v>2215613.1999999993</v>
      </c>
      <c r="F389" s="69">
        <v>73551.830000000016</v>
      </c>
      <c r="G389" s="69">
        <v>295740.61999999918</v>
      </c>
      <c r="H389" s="70">
        <v>96.019928632837434</v>
      </c>
      <c r="I389" s="70">
        <v>15.404179583626277</v>
      </c>
      <c r="J389" s="69">
        <v>321743.02999999991</v>
      </c>
      <c r="K389" s="69">
        <v>272445.21000000002</v>
      </c>
      <c r="L389" s="69">
        <v>269437.72999999992</v>
      </c>
      <c r="M389" s="69">
        <v>316384.94999999995</v>
      </c>
      <c r="N389" s="69">
        <v>395841.55</v>
      </c>
      <c r="O389" s="69">
        <v>473400.21999999986</v>
      </c>
      <c r="P389" s="69">
        <v>253210.62999999992</v>
      </c>
      <c r="Q389" s="69">
        <v>229712.46999999991</v>
      </c>
      <c r="R389" s="69">
        <v>612840.09999999986</v>
      </c>
      <c r="S389" s="69">
        <v>259175.88999999993</v>
      </c>
      <c r="T389" s="69">
        <v>283089.91999999998</v>
      </c>
      <c r="U389" s="69">
        <v>350503.36</v>
      </c>
      <c r="V389" s="69">
        <v>227080.83</v>
      </c>
      <c r="W389" s="70">
        <v>131.128683446304</v>
      </c>
      <c r="X389" s="70">
        <v>112.97137773279282</v>
      </c>
      <c r="Y389" s="70">
        <v>116.14278725942025</v>
      </c>
      <c r="Z389" s="71">
        <v>106.45657827665261</v>
      </c>
      <c r="AA389" s="71">
        <v>114.17371044949132</v>
      </c>
      <c r="AB389" s="71">
        <v>92.975046400791697</v>
      </c>
      <c r="AC389" s="71">
        <v>90.121740426464569</v>
      </c>
      <c r="AD389" s="71">
        <v>82.323255776899131</v>
      </c>
      <c r="AE389" s="71">
        <v>102.56746606867051</v>
      </c>
      <c r="AF389" s="71">
        <v>85.252670515314406</v>
      </c>
      <c r="AG389" s="71">
        <v>86.623277987023158</v>
      </c>
      <c r="AH389" s="71">
        <v>109.52063673669153</v>
      </c>
      <c r="AI389" s="71">
        <v>114.05328754235471</v>
      </c>
      <c r="AJ389" s="71">
        <v>39.004261204753043</v>
      </c>
      <c r="AK389" s="71">
        <v>12.481885742322497</v>
      </c>
      <c r="AL389" s="71">
        <v>2.94873977668062</v>
      </c>
      <c r="AM389" s="71">
        <v>-0.80580307384960914</v>
      </c>
      <c r="AN389" s="71">
        <v>7.04975765970417</v>
      </c>
      <c r="AO389" s="71">
        <v>0.83116878691040785</v>
      </c>
      <c r="AP389" s="71">
        <v>-14.098252885415906</v>
      </c>
      <c r="AQ389" s="71">
        <v>4.2180900805552479</v>
      </c>
      <c r="AR389" s="71">
        <v>106.68311029903212</v>
      </c>
      <c r="AS389" s="71">
        <v>-43.638656692042524</v>
      </c>
      <c r="AT389" s="71">
        <v>12.883739126478444</v>
      </c>
      <c r="AU389" s="71">
        <v>43.636096745134758</v>
      </c>
      <c r="AV389" s="72">
        <v>47.907450709637935</v>
      </c>
      <c r="AW389" s="73">
        <v>90280.319999999832</v>
      </c>
      <c r="AX389" s="73">
        <v>30232.690000000031</v>
      </c>
      <c r="AY389" s="73">
        <v>7717.4499999999243</v>
      </c>
      <c r="AZ389" s="73">
        <v>-2570.1499999999651</v>
      </c>
      <c r="BA389" s="73">
        <v>26094.110000000102</v>
      </c>
      <c r="BB389" s="73">
        <v>9345.5099999999511</v>
      </c>
      <c r="BC389" s="73">
        <v>-41557.100000000064</v>
      </c>
      <c r="BD389" s="73">
        <v>9297.3099999998522</v>
      </c>
      <c r="BE389" s="73">
        <v>316328.15999999997</v>
      </c>
      <c r="BF389" s="73">
        <v>-200671.0100000001</v>
      </c>
      <c r="BG389" s="73">
        <v>32309.850000000006</v>
      </c>
      <c r="BH389" s="73">
        <v>106481.57999999993</v>
      </c>
      <c r="BI389" s="73">
        <v>73551.830000000016</v>
      </c>
      <c r="BJ389" s="71">
        <v>15.069286426300815</v>
      </c>
      <c r="BK389" s="71">
        <v>11.036907059914586</v>
      </c>
      <c r="BL389" s="71">
        <v>10.454808797987319</v>
      </c>
      <c r="BM389" s="71">
        <v>11.381919929122672</v>
      </c>
      <c r="BN389" s="71">
        <v>1.1162559256254232</v>
      </c>
      <c r="BO389" s="71">
        <v>6.0974975499563673</v>
      </c>
      <c r="BP389" s="71">
        <v>16.167126557608285</v>
      </c>
      <c r="BQ389" s="71">
        <v>19.073890727150854</v>
      </c>
      <c r="BR389" s="72">
        <v>13.761261544770454</v>
      </c>
      <c r="BS389" s="72">
        <v>12.63714427045832</v>
      </c>
      <c r="BT389" s="71">
        <v>16.156711150974939</v>
      </c>
      <c r="BU389" s="71">
        <v>14.842587624216442</v>
      </c>
      <c r="BV389" s="71">
        <v>12.391399355882129</v>
      </c>
      <c r="BW389" s="71">
        <v>13.329070553514917</v>
      </c>
      <c r="BX389" s="75">
        <v>9179</v>
      </c>
      <c r="BY389" s="75">
        <v>7810</v>
      </c>
      <c r="BZ389" s="75">
        <v>7554</v>
      </c>
      <c r="CA389" s="75">
        <v>8347</v>
      </c>
      <c r="CB389" s="75">
        <v>8873</v>
      </c>
      <c r="CC389" s="75">
        <v>10959</v>
      </c>
      <c r="CD389" s="75">
        <v>7357</v>
      </c>
      <c r="CE389" s="75">
        <v>7027</v>
      </c>
      <c r="CF389" s="75">
        <v>11135</v>
      </c>
      <c r="CG389" s="75">
        <v>7035</v>
      </c>
      <c r="CH389" s="75">
        <v>7922</v>
      </c>
      <c r="CI389" s="75">
        <v>9264</v>
      </c>
      <c r="CJ389" s="75">
        <v>5965</v>
      </c>
      <c r="CK389" s="75">
        <v>55705</v>
      </c>
      <c r="CL389" s="73">
        <v>639965.18999999994</v>
      </c>
      <c r="CM389" s="73">
        <v>596479.0900000002</v>
      </c>
      <c r="CN389" s="73">
        <v>589137.85999999975</v>
      </c>
      <c r="CO389" s="73">
        <v>667939.14999999991</v>
      </c>
      <c r="CP389" s="73">
        <v>624650.90999999992</v>
      </c>
      <c r="CQ389" s="73">
        <v>492204.31999999989</v>
      </c>
      <c r="CR389" s="73">
        <v>396225.85</v>
      </c>
      <c r="CS389" s="73">
        <v>702775.66</v>
      </c>
      <c r="CT389" s="73">
        <v>679129.8400000002</v>
      </c>
      <c r="CU389" s="73">
        <v>678043.46</v>
      </c>
      <c r="CV389" s="73">
        <v>728914.55999999982</v>
      </c>
      <c r="CW389" s="73">
        <v>733334.08999999985</v>
      </c>
      <c r="CX389" s="73">
        <v>682785.46999999986</v>
      </c>
      <c r="CY389" s="77"/>
      <c r="CZ389" s="4">
        <v>576</v>
      </c>
      <c r="DA389" s="76" t="str">
        <f t="shared" si="16"/>
        <v>L576</v>
      </c>
      <c r="DB389" s="71">
        <v>1.5878873659507611</v>
      </c>
      <c r="DC389" s="71">
        <v>1.0969832258347476</v>
      </c>
      <c r="DD389" s="71">
        <v>0.77918498907108702</v>
      </c>
      <c r="DE389" s="71">
        <v>0.85497059510197593</v>
      </c>
      <c r="DF389" s="71">
        <v>0.48564824910633059</v>
      </c>
      <c r="DG389" s="71">
        <v>0.55208043882103219</v>
      </c>
      <c r="DH389" s="71">
        <v>0.17647224673654152</v>
      </c>
      <c r="DI389" s="71">
        <v>0.13329906042743794</v>
      </c>
      <c r="DJ389" s="71">
        <v>0.11497784465683536</v>
      </c>
      <c r="DK389" s="71">
        <v>0.85106970904342882</v>
      </c>
      <c r="DL389" s="71">
        <v>0.32954935549239839</v>
      </c>
      <c r="DM389" s="71">
        <v>0.26429993378945593</v>
      </c>
      <c r="DN389" s="71">
        <v>1.7814766890961516E-2</v>
      </c>
      <c r="DO389" s="71">
        <v>0.25071263546971789</v>
      </c>
      <c r="DQ389" s="71"/>
      <c r="DR389" s="71"/>
      <c r="DS389" s="71"/>
      <c r="DT389" s="71"/>
      <c r="DU389" s="71"/>
      <c r="DV389" s="71"/>
      <c r="DW389" s="71"/>
      <c r="DX389" s="71"/>
      <c r="DY389" s="71"/>
      <c r="DZ389" s="71"/>
      <c r="EA389" s="71"/>
      <c r="EB389" s="71"/>
      <c r="EC389" s="71"/>
      <c r="ED389" s="71"/>
    </row>
    <row r="390" spans="1:134">
      <c r="A390" s="4">
        <v>578</v>
      </c>
      <c r="B390" s="46" t="s">
        <v>3474</v>
      </c>
      <c r="C390" s="65" t="str">
        <f t="shared" si="15"/>
        <v>L578</v>
      </c>
      <c r="D390" s="69">
        <v>217746.91000000003</v>
      </c>
      <c r="E390" s="68">
        <v>2670030.0199999996</v>
      </c>
      <c r="F390" s="69">
        <v>24575.690000000061</v>
      </c>
      <c r="G390" s="69">
        <v>204229.48999999929</v>
      </c>
      <c r="H390" s="70">
        <v>86.8739050326258</v>
      </c>
      <c r="I390" s="70">
        <v>8.2824822006182011</v>
      </c>
      <c r="J390" s="69">
        <v>360296.66</v>
      </c>
      <c r="K390" s="69">
        <v>378411.47999999992</v>
      </c>
      <c r="L390" s="69">
        <v>319515.52999999991</v>
      </c>
      <c r="M390" s="69">
        <v>351578.55999999994</v>
      </c>
      <c r="N390" s="69">
        <v>527318.77999999991</v>
      </c>
      <c r="O390" s="69">
        <v>590681.79999999993</v>
      </c>
      <c r="P390" s="69">
        <v>334375.10999999993</v>
      </c>
      <c r="Q390" s="69">
        <v>285028.84999999992</v>
      </c>
      <c r="R390" s="69">
        <v>652387.22</v>
      </c>
      <c r="S390" s="69">
        <v>348471.32</v>
      </c>
      <c r="T390" s="69">
        <v>416747.49999999994</v>
      </c>
      <c r="U390" s="69">
        <v>415273.11</v>
      </c>
      <c r="V390" s="69">
        <v>217746.91000000003</v>
      </c>
      <c r="W390" s="70">
        <v>97.607603804143011</v>
      </c>
      <c r="X390" s="70">
        <v>97.547700209633277</v>
      </c>
      <c r="Y390" s="70">
        <v>87.023189381595174</v>
      </c>
      <c r="Z390" s="71">
        <v>77.989907512725694</v>
      </c>
      <c r="AA390" s="71">
        <v>95.154270553374033</v>
      </c>
      <c r="AB390" s="71">
        <v>90.594822028143312</v>
      </c>
      <c r="AC390" s="71">
        <v>86.080904464605396</v>
      </c>
      <c r="AD390" s="71">
        <v>70.262430336366805</v>
      </c>
      <c r="AE390" s="71">
        <v>92.404475678341925</v>
      </c>
      <c r="AF390" s="71">
        <v>82.084790598633944</v>
      </c>
      <c r="AG390" s="71">
        <v>90.001186748622189</v>
      </c>
      <c r="AH390" s="71">
        <v>93.833516149564446</v>
      </c>
      <c r="AI390" s="71">
        <v>89.534283089479814</v>
      </c>
      <c r="AJ390" s="71">
        <v>-3.3173304097668388</v>
      </c>
      <c r="AK390" s="71">
        <v>-2.1847854290357183</v>
      </c>
      <c r="AL390" s="71">
        <v>-15.349928374154121</v>
      </c>
      <c r="AM390" s="71">
        <v>-10.453714584016371</v>
      </c>
      <c r="AN390" s="71">
        <v>-15.085355341283135</v>
      </c>
      <c r="AO390" s="71">
        <v>-14.031374959526765</v>
      </c>
      <c r="AP390" s="71">
        <v>-11.328895081360102</v>
      </c>
      <c r="AQ390" s="71">
        <v>-9.6868192540886078</v>
      </c>
      <c r="AR390" s="71">
        <v>74.055463150143822</v>
      </c>
      <c r="AS390" s="71">
        <v>-32.52095038692687</v>
      </c>
      <c r="AT390" s="71">
        <v>19.021374824933289</v>
      </c>
      <c r="AU390" s="71">
        <v>22.659366411091565</v>
      </c>
      <c r="AV390" s="72">
        <v>12.722231603651956</v>
      </c>
      <c r="AW390" s="73">
        <v>-12362.330000000016</v>
      </c>
      <c r="AX390" s="73">
        <v>-8452.1400000000722</v>
      </c>
      <c r="AY390" s="73">
        <v>-57939.000000000058</v>
      </c>
      <c r="AZ390" s="73">
        <v>-41043.60000000021</v>
      </c>
      <c r="BA390" s="73">
        <v>-93665.390000000014</v>
      </c>
      <c r="BB390" s="73">
        <v>-87417.480000000098</v>
      </c>
      <c r="BC390" s="73">
        <v>-42720.800000000105</v>
      </c>
      <c r="BD390" s="73">
        <v>-30571.650000000198</v>
      </c>
      <c r="BE390" s="73">
        <v>277571.51</v>
      </c>
      <c r="BF390" s="73">
        <v>-167942.76999999984</v>
      </c>
      <c r="BG390" s="73">
        <v>66602.409999999916</v>
      </c>
      <c r="BH390" s="73">
        <v>76715.100000000035</v>
      </c>
      <c r="BI390" s="73">
        <v>24575.690000000061</v>
      </c>
      <c r="BJ390" s="71">
        <v>18.975569420956575</v>
      </c>
      <c r="BK390" s="71">
        <v>16.177487654067587</v>
      </c>
      <c r="BL390" s="71">
        <v>13.720358216708078</v>
      </c>
      <c r="BM390" s="71">
        <v>14.303363186038972</v>
      </c>
      <c r="BN390" s="71">
        <v>4.0309580967536851</v>
      </c>
      <c r="BO390" s="71">
        <v>8.4227143100879029</v>
      </c>
      <c r="BP390" s="71">
        <v>18.157013914271086</v>
      </c>
      <c r="BQ390" s="71">
        <v>18.250749138494236</v>
      </c>
      <c r="BR390" s="72">
        <v>13.435832487958393</v>
      </c>
      <c r="BS390" s="72">
        <v>15.133974830393573</v>
      </c>
      <c r="BT390" s="71">
        <v>17.785695186222604</v>
      </c>
      <c r="BU390" s="71">
        <v>16.436904781629512</v>
      </c>
      <c r="BV390" s="71">
        <v>14.116169948896491</v>
      </c>
      <c r="BW390" s="71">
        <v>14.514933519833392</v>
      </c>
      <c r="BX390" s="75">
        <v>9631</v>
      </c>
      <c r="BY390" s="75">
        <v>10490</v>
      </c>
      <c r="BZ390" s="75">
        <v>8451</v>
      </c>
      <c r="CA390" s="75">
        <v>9057</v>
      </c>
      <c r="CB390" s="75">
        <v>11560</v>
      </c>
      <c r="CC390" s="75">
        <v>12560</v>
      </c>
      <c r="CD390" s="75">
        <v>8909</v>
      </c>
      <c r="CE390" s="75">
        <v>8464</v>
      </c>
      <c r="CF390" s="75">
        <v>13387</v>
      </c>
      <c r="CG390" s="75">
        <v>10076</v>
      </c>
      <c r="CH390" s="75">
        <v>11242</v>
      </c>
      <c r="CI390" s="75">
        <v>11493</v>
      </c>
      <c r="CJ390" s="75">
        <v>6121</v>
      </c>
      <c r="CK390" s="75">
        <v>69692</v>
      </c>
      <c r="CL390" s="73">
        <v>753238.08999999985</v>
      </c>
      <c r="CM390" s="73">
        <v>662422.19000000018</v>
      </c>
      <c r="CN390" s="73">
        <v>771633.22000000009</v>
      </c>
      <c r="CO390" s="73">
        <v>889906.45</v>
      </c>
      <c r="CP390" s="73">
        <v>908578.60999999987</v>
      </c>
      <c r="CQ390" s="73">
        <v>831244.32999999961</v>
      </c>
      <c r="CR390" s="73">
        <v>855056.48000000021</v>
      </c>
      <c r="CS390" s="73">
        <v>1127876.3100000003</v>
      </c>
      <c r="CT390" s="73">
        <v>881573.64999999979</v>
      </c>
      <c r="CU390" s="73">
        <v>853616.62999999966</v>
      </c>
      <c r="CV390" s="73">
        <v>867844.41000000015</v>
      </c>
      <c r="CW390" s="73">
        <v>932948.60000000033</v>
      </c>
      <c r="CX390" s="73">
        <v>905572.59999999974</v>
      </c>
      <c r="CY390" s="77"/>
      <c r="CZ390" s="4">
        <v>578</v>
      </c>
      <c r="DA390" s="76" t="str">
        <f t="shared" si="16"/>
        <v>L578</v>
      </c>
      <c r="DB390" s="71">
        <v>2.4513872788957931</v>
      </c>
      <c r="DC390" s="71">
        <v>2.6056824928761868</v>
      </c>
      <c r="DD390" s="71">
        <v>1.0433552931291463</v>
      </c>
      <c r="DE390" s="71">
        <v>0.93145478886015576</v>
      </c>
      <c r="DF390" s="71">
        <v>0.87494914208343155</v>
      </c>
      <c r="DG390" s="71">
        <v>0.60147807991967273</v>
      </c>
      <c r="DH390" s="71">
        <v>0.32446455471038904</v>
      </c>
      <c r="DI390" s="71">
        <v>0.76402135454973308</v>
      </c>
      <c r="DJ390" s="71">
        <v>0.26450448481779665</v>
      </c>
      <c r="DK390" s="71">
        <v>0.34860547167537886</v>
      </c>
      <c r="DL390" s="71">
        <v>0.18289949517220994</v>
      </c>
      <c r="DM390" s="71">
        <v>9.3348656146003919E-2</v>
      </c>
      <c r="DN390" s="71">
        <v>0.17719457163763269</v>
      </c>
      <c r="DO390" s="71">
        <v>0.28965826965753122</v>
      </c>
      <c r="DQ390" s="71"/>
      <c r="DR390" s="71"/>
      <c r="DS390" s="71"/>
      <c r="DT390" s="71"/>
      <c r="DU390" s="71"/>
      <c r="DV390" s="71"/>
      <c r="DW390" s="71"/>
      <c r="DX390" s="71"/>
      <c r="DY390" s="71"/>
      <c r="DZ390" s="71"/>
      <c r="EA390" s="71"/>
      <c r="EB390" s="71"/>
      <c r="EC390" s="71"/>
      <c r="ED390" s="71"/>
    </row>
    <row r="391" spans="1:134">
      <c r="A391" s="4">
        <v>581</v>
      </c>
      <c r="B391" s="46" t="s">
        <v>3482</v>
      </c>
      <c r="C391" s="65" t="str">
        <f t="shared" ref="C391:C454" si="17">LEFT(B391,4)</f>
        <v>L581</v>
      </c>
      <c r="D391" s="69">
        <v>325935.22000000003</v>
      </c>
      <c r="E391" s="68">
        <v>3845100.52</v>
      </c>
      <c r="F391" s="69">
        <v>38648.479999999981</v>
      </c>
      <c r="G391" s="69">
        <v>343089.26999999955</v>
      </c>
      <c r="H391" s="70">
        <v>90.353335693620323</v>
      </c>
      <c r="I391" s="70">
        <v>9.796920840845381</v>
      </c>
      <c r="J391" s="69">
        <v>593876.99000000022</v>
      </c>
      <c r="K391" s="69">
        <v>649409.60999999987</v>
      </c>
      <c r="L391" s="69">
        <v>546237.17000000004</v>
      </c>
      <c r="M391" s="69">
        <v>634297.18999999994</v>
      </c>
      <c r="N391" s="69">
        <v>961193.68</v>
      </c>
      <c r="O391" s="69">
        <v>854171.23</v>
      </c>
      <c r="P391" s="69">
        <v>531165.7300000001</v>
      </c>
      <c r="Q391" s="69">
        <v>500811.81999999989</v>
      </c>
      <c r="R391" s="69">
        <v>822348.63999999978</v>
      </c>
      <c r="S391" s="69">
        <v>508407.28</v>
      </c>
      <c r="T391" s="69">
        <v>579507.6</v>
      </c>
      <c r="U391" s="69">
        <v>576924.23</v>
      </c>
      <c r="V391" s="69">
        <v>325935.22000000003</v>
      </c>
      <c r="W391" s="70">
        <v>112.68546870216403</v>
      </c>
      <c r="X391" s="70">
        <v>105.95679745512179</v>
      </c>
      <c r="Y391" s="70">
        <v>94.750391243311654</v>
      </c>
      <c r="Z391" s="71">
        <v>87.015610174386509</v>
      </c>
      <c r="AA391" s="71">
        <v>89.114741750200693</v>
      </c>
      <c r="AB391" s="71">
        <v>99.699306707681075</v>
      </c>
      <c r="AC391" s="71">
        <v>85.005940045257603</v>
      </c>
      <c r="AD391" s="71">
        <v>93.092210569327833</v>
      </c>
      <c r="AE391" s="71">
        <v>90.993859985088918</v>
      </c>
      <c r="AF391" s="71">
        <v>92.828562017828602</v>
      </c>
      <c r="AG391" s="71">
        <v>88.388643149991211</v>
      </c>
      <c r="AH391" s="71">
        <v>89.85881211334258</v>
      </c>
      <c r="AI391" s="71">
        <v>94.831155196603717</v>
      </c>
      <c r="AJ391" s="71">
        <v>10.913078223120486</v>
      </c>
      <c r="AK391" s="71">
        <v>25.124047559305062</v>
      </c>
      <c r="AL391" s="71">
        <v>4.6305442705152355</v>
      </c>
      <c r="AM391" s="71">
        <v>5.9424667223433314</v>
      </c>
      <c r="AN391" s="71">
        <v>-0.72953120255974113</v>
      </c>
      <c r="AO391" s="71">
        <v>7.1658222003171623</v>
      </c>
      <c r="AP391" s="71">
        <v>-12.012912341846537</v>
      </c>
      <c r="AQ391" s="71">
        <v>16.481477195881624</v>
      </c>
      <c r="AR391" s="71">
        <v>64.746030157017543</v>
      </c>
      <c r="AS391" s="71">
        <v>-23.155570408305003</v>
      </c>
      <c r="AT391" s="71">
        <v>13.368225378788701</v>
      </c>
      <c r="AU391" s="71">
        <v>13.311568369916094</v>
      </c>
      <c r="AV391" s="72">
        <v>13.45292859670446</v>
      </c>
      <c r="AW391" s="73">
        <v>58433.380000000354</v>
      </c>
      <c r="AX391" s="73">
        <v>130396.97999999992</v>
      </c>
      <c r="AY391" s="73">
        <v>24174.350000000035</v>
      </c>
      <c r="AZ391" s="73">
        <v>35578.649999999907</v>
      </c>
      <c r="BA391" s="73">
        <v>-7041.2800000002608</v>
      </c>
      <c r="BB391" s="73">
        <v>75033.489999999991</v>
      </c>
      <c r="BC391" s="73">
        <v>-72520.269999999902</v>
      </c>
      <c r="BD391" s="73">
        <v>70862.069999999832</v>
      </c>
      <c r="BE391" s="73">
        <v>323187.2099999999</v>
      </c>
      <c r="BF391" s="73">
        <v>-153198.62</v>
      </c>
      <c r="BG391" s="73">
        <v>68334.739999999932</v>
      </c>
      <c r="BH391" s="73">
        <v>67775.660000000091</v>
      </c>
      <c r="BI391" s="73">
        <v>38648.479999999981</v>
      </c>
      <c r="BJ391" s="71">
        <v>17.287937227240562</v>
      </c>
      <c r="BK391" s="71">
        <v>13.435670416144983</v>
      </c>
      <c r="BL391" s="71">
        <v>11.391662661082568</v>
      </c>
      <c r="BM391" s="71">
        <v>15.224063903650666</v>
      </c>
      <c r="BN391" s="71">
        <v>4.1739445345049964</v>
      </c>
      <c r="BO391" s="71">
        <v>16.193296744717212</v>
      </c>
      <c r="BP391" s="71">
        <v>26.102448866424339</v>
      </c>
      <c r="BQ391" s="71">
        <v>21.226382663595476</v>
      </c>
      <c r="BR391" s="72">
        <v>16.058797077317575</v>
      </c>
      <c r="BS391" s="72">
        <v>14.579488999377553</v>
      </c>
      <c r="BT391" s="71">
        <v>15.873402390333439</v>
      </c>
      <c r="BU391" s="71">
        <v>16.237703833914207</v>
      </c>
      <c r="BV391" s="71">
        <v>15.896353397380622</v>
      </c>
      <c r="BW391" s="71">
        <v>16.486873638438308</v>
      </c>
      <c r="BX391" s="75">
        <v>10861</v>
      </c>
      <c r="BY391" s="75">
        <v>12259</v>
      </c>
      <c r="BZ391" s="75">
        <v>11031</v>
      </c>
      <c r="CA391" s="75">
        <v>12325</v>
      </c>
      <c r="CB391" s="75">
        <v>15331</v>
      </c>
      <c r="CC391" s="75">
        <v>15099</v>
      </c>
      <c r="CD391" s="75">
        <v>10581</v>
      </c>
      <c r="CE391" s="75">
        <v>10127</v>
      </c>
      <c r="CF391" s="75">
        <v>14015</v>
      </c>
      <c r="CG391" s="75">
        <v>10802</v>
      </c>
      <c r="CH391" s="75">
        <v>11474</v>
      </c>
      <c r="CI391" s="75">
        <v>11936</v>
      </c>
      <c r="CJ391" s="75">
        <v>6361</v>
      </c>
      <c r="CK391" s="75">
        <v>75296</v>
      </c>
      <c r="CL391" s="73">
        <v>896973.65</v>
      </c>
      <c r="CM391" s="73">
        <v>919147.84</v>
      </c>
      <c r="CN391" s="73">
        <v>849835.45</v>
      </c>
      <c r="CO391" s="73">
        <v>1040505.1999999998</v>
      </c>
      <c r="CP391" s="73">
        <v>1004924.2999999999</v>
      </c>
      <c r="CQ391" s="73">
        <v>855981.6100000001</v>
      </c>
      <c r="CR391" s="73">
        <v>864381.02</v>
      </c>
      <c r="CS391" s="73">
        <v>1064347.4099999999</v>
      </c>
      <c r="CT391" s="73">
        <v>1122066.6599999997</v>
      </c>
      <c r="CU391" s="73">
        <v>1051893.2299999997</v>
      </c>
      <c r="CV391" s="73">
        <v>1074750.1799999997</v>
      </c>
      <c r="CW391" s="73">
        <v>992011.46</v>
      </c>
      <c r="CX391" s="73">
        <v>981728.42</v>
      </c>
      <c r="CY391" s="77"/>
      <c r="CZ391" s="4">
        <v>581</v>
      </c>
      <c r="DA391" s="76" t="str">
        <f t="shared" ref="DA391:DA454" si="18">LEFT(B391,4)</f>
        <v>L581</v>
      </c>
      <c r="DB391" s="71">
        <v>4.1247206069117972</v>
      </c>
      <c r="DC391" s="71">
        <v>5.2389270692175982</v>
      </c>
      <c r="DD391" s="71">
        <v>2.1312881857080601</v>
      </c>
      <c r="DE391" s="71">
        <v>1.6537517436768043</v>
      </c>
      <c r="DF391" s="71">
        <v>1.0321373844323793</v>
      </c>
      <c r="DG391" s="71">
        <v>0.35613279900775846</v>
      </c>
      <c r="DH391" s="71">
        <v>1.0434100249335605</v>
      </c>
      <c r="DI391" s="71">
        <v>0.24957739576786978</v>
      </c>
      <c r="DJ391" s="71">
        <v>0.2687073994022835</v>
      </c>
      <c r="DK391" s="71">
        <v>0.43376586578171372</v>
      </c>
      <c r="DL391" s="71">
        <v>0.45747542486651072</v>
      </c>
      <c r="DM391" s="71">
        <v>0.22922850372569756</v>
      </c>
      <c r="DN391" s="71">
        <v>0.16895925050701693</v>
      </c>
      <c r="DO391" s="71">
        <v>0.40946499995373409</v>
      </c>
      <c r="DQ391" s="71"/>
      <c r="DR391" s="71"/>
      <c r="DS391" s="71"/>
      <c r="DT391" s="71"/>
      <c r="DU391" s="71"/>
      <c r="DV391" s="71"/>
      <c r="DW391" s="71"/>
      <c r="DX391" s="71"/>
      <c r="DY391" s="71"/>
      <c r="DZ391" s="71"/>
      <c r="EA391" s="71"/>
      <c r="EB391" s="71"/>
      <c r="EC391" s="71"/>
      <c r="ED391" s="71"/>
    </row>
    <row r="392" spans="1:134">
      <c r="A392" s="4">
        <v>393</v>
      </c>
      <c r="B392" s="46" t="s">
        <v>3490</v>
      </c>
      <c r="C392" s="65" t="str">
        <f t="shared" si="17"/>
        <v>L393</v>
      </c>
      <c r="D392" s="69">
        <v>573021.02999999991</v>
      </c>
      <c r="E392" s="68">
        <v>6931765.4999999991</v>
      </c>
      <c r="F392" s="69">
        <v>122611.56999999995</v>
      </c>
      <c r="G392" s="69">
        <v>1389883.88</v>
      </c>
      <c r="H392" s="70">
        <v>99.456787646224271</v>
      </c>
      <c r="I392" s="70">
        <v>25.07963856506916</v>
      </c>
      <c r="J392" s="69">
        <v>910985.59999999986</v>
      </c>
      <c r="K392" s="69">
        <v>738717.61</v>
      </c>
      <c r="L392" s="69">
        <v>758997.08</v>
      </c>
      <c r="M392" s="69">
        <v>1168350.28</v>
      </c>
      <c r="N392" s="69">
        <v>1519669.2599999998</v>
      </c>
      <c r="O392" s="69">
        <v>1525531.85</v>
      </c>
      <c r="P392" s="69">
        <v>850240.0399999998</v>
      </c>
      <c r="Q392" s="69">
        <v>885508.26000000013</v>
      </c>
      <c r="R392" s="69">
        <v>1887610.2400000005</v>
      </c>
      <c r="S392" s="69">
        <v>793838.77999999991</v>
      </c>
      <c r="T392" s="69">
        <v>993392.0199999999</v>
      </c>
      <c r="U392" s="69">
        <v>948155.13</v>
      </c>
      <c r="V392" s="69">
        <v>573021.02999999991</v>
      </c>
      <c r="W392" s="70">
        <v>109.68768124414909</v>
      </c>
      <c r="X392" s="70">
        <v>89.988467169276134</v>
      </c>
      <c r="Y392" s="70">
        <v>96.261919793805845</v>
      </c>
      <c r="Z392" s="71">
        <v>116.46622732567901</v>
      </c>
      <c r="AA392" s="71">
        <v>114.84834000159063</v>
      </c>
      <c r="AB392" s="71">
        <v>98.752140087520132</v>
      </c>
      <c r="AC392" s="71">
        <v>100.03461561796054</v>
      </c>
      <c r="AD392" s="71">
        <v>104.03624130635076</v>
      </c>
      <c r="AE392" s="71">
        <v>104.25608177061262</v>
      </c>
      <c r="AF392" s="71">
        <v>85.18329415168337</v>
      </c>
      <c r="AG392" s="71">
        <v>105.05127238580729</v>
      </c>
      <c r="AH392" s="71">
        <v>93.861525665837206</v>
      </c>
      <c r="AI392" s="71">
        <v>100.48308248421553</v>
      </c>
      <c r="AJ392" s="71">
        <v>12.569708905577382</v>
      </c>
      <c r="AK392" s="71">
        <v>-8.5852277026810082</v>
      </c>
      <c r="AL392" s="71">
        <v>-15.276984713475816</v>
      </c>
      <c r="AM392" s="71">
        <v>6.5883751891296694</v>
      </c>
      <c r="AN392" s="71">
        <v>11.060817869517203</v>
      </c>
      <c r="AO392" s="71">
        <v>3.1825703434093411</v>
      </c>
      <c r="AP392" s="71">
        <v>2.0732670985619706</v>
      </c>
      <c r="AQ392" s="71">
        <v>30.954805130641638</v>
      </c>
      <c r="AR392" s="71">
        <v>155.15656371019099</v>
      </c>
      <c r="AS392" s="71">
        <v>-40.850986944867927</v>
      </c>
      <c r="AT392" s="71">
        <v>37.77174860118042</v>
      </c>
      <c r="AU392" s="71">
        <v>21.654855053287459</v>
      </c>
      <c r="AV392" s="72">
        <v>27.222245731694873</v>
      </c>
      <c r="AW392" s="73">
        <v>101722.0699999996</v>
      </c>
      <c r="AX392" s="73">
        <v>-69376.739999999874</v>
      </c>
      <c r="AY392" s="73">
        <v>-136859.94000000018</v>
      </c>
      <c r="AZ392" s="73">
        <v>72217.350000000326</v>
      </c>
      <c r="BA392" s="73">
        <v>151347.57000000007</v>
      </c>
      <c r="BB392" s="73">
        <v>70430.469999999972</v>
      </c>
      <c r="BC392" s="73">
        <v>17269.699999999837</v>
      </c>
      <c r="BD392" s="73">
        <v>209314.4700000002</v>
      </c>
      <c r="BE392" s="73">
        <v>1147825.1400000004</v>
      </c>
      <c r="BF392" s="73">
        <v>-548261.00999999966</v>
      </c>
      <c r="BG392" s="73">
        <v>272350.13000000012</v>
      </c>
      <c r="BH392" s="73">
        <v>168773.88</v>
      </c>
      <c r="BI392" s="73">
        <v>122611.56999999995</v>
      </c>
      <c r="BJ392" s="71">
        <v>16.836836623747836</v>
      </c>
      <c r="BK392" s="71">
        <v>13.828966454319431</v>
      </c>
      <c r="BL392" s="71">
        <v>12.375699095699503</v>
      </c>
      <c r="BM392" s="71">
        <v>14.605616209646687</v>
      </c>
      <c r="BN392" s="71">
        <v>1.2657968446297332</v>
      </c>
      <c r="BO392" s="71">
        <v>12.905456982647395</v>
      </c>
      <c r="BP392" s="71">
        <v>21.170465429176335</v>
      </c>
      <c r="BQ392" s="71">
        <v>21.96732388927154</v>
      </c>
      <c r="BR392" s="72">
        <v>13.898445358227804</v>
      </c>
      <c r="BS392" s="72">
        <v>11.432832064416248</v>
      </c>
      <c r="BT392" s="71">
        <v>14.641128371183452</v>
      </c>
      <c r="BU392" s="71">
        <v>15.554661853331929</v>
      </c>
      <c r="BV392" s="71">
        <v>15.792353908908428</v>
      </c>
      <c r="BW392" s="71">
        <v>14.505062041963772</v>
      </c>
      <c r="BX392" s="75">
        <v>20119</v>
      </c>
      <c r="BY392" s="75">
        <v>17900</v>
      </c>
      <c r="BZ392" s="75">
        <v>17392</v>
      </c>
      <c r="CA392" s="75">
        <v>21394</v>
      </c>
      <c r="CB392" s="75">
        <v>23850</v>
      </c>
      <c r="CC392" s="75">
        <v>28786</v>
      </c>
      <c r="CD392" s="75">
        <v>18745</v>
      </c>
      <c r="CE392" s="75">
        <v>18911</v>
      </c>
      <c r="CF392" s="75">
        <v>27329</v>
      </c>
      <c r="CG392" s="75">
        <v>17947</v>
      </c>
      <c r="CH392" s="75">
        <v>19719</v>
      </c>
      <c r="CI392" s="75">
        <v>20951</v>
      </c>
      <c r="CJ392" s="75">
        <v>12643</v>
      </c>
      <c r="CK392" s="75">
        <v>136245</v>
      </c>
      <c r="CL392" s="73">
        <v>1429320.9399999997</v>
      </c>
      <c r="CM392" s="73">
        <v>1426251.55</v>
      </c>
      <c r="CN392" s="73">
        <v>1574333.28</v>
      </c>
      <c r="CO392" s="73">
        <v>1616125.4799999997</v>
      </c>
      <c r="CP392" s="73">
        <v>1506544.8499999999</v>
      </c>
      <c r="CQ392" s="73">
        <v>1469415.03</v>
      </c>
      <c r="CR392" s="73">
        <v>1549127.38</v>
      </c>
      <c r="CS392" s="73">
        <v>2248015.0099999993</v>
      </c>
      <c r="CT392" s="73">
        <v>1911975.9899999993</v>
      </c>
      <c r="CU392" s="73">
        <v>1825555.0199999998</v>
      </c>
      <c r="CV392" s="73">
        <v>1804282.4500000002</v>
      </c>
      <c r="CW392" s="73">
        <v>1732479.2400000002</v>
      </c>
      <c r="CX392" s="73">
        <v>1803083.1300000001</v>
      </c>
      <c r="CY392" s="77"/>
      <c r="CZ392" s="4">
        <v>393</v>
      </c>
      <c r="DA392" s="76" t="str">
        <f t="shared" si="18"/>
        <v>L393</v>
      </c>
      <c r="DB392" s="71">
        <v>1.7791086828378055</v>
      </c>
      <c r="DC392" s="71">
        <v>2.7688235744418108</v>
      </c>
      <c r="DD392" s="71">
        <v>0.47449476042744076</v>
      </c>
      <c r="DE392" s="71">
        <v>0.55411438708999616</v>
      </c>
      <c r="DF392" s="71">
        <v>0.87103059805389071</v>
      </c>
      <c r="DG392" s="71">
        <v>0.40315001896677283</v>
      </c>
      <c r="DH392" s="71">
        <v>0.32786974373036187</v>
      </c>
      <c r="DI392" s="71">
        <v>0.48016787041129194</v>
      </c>
      <c r="DJ392" s="71">
        <v>0.28143477011897799</v>
      </c>
      <c r="DK392" s="71">
        <v>0.28702175978110789</v>
      </c>
      <c r="DL392" s="71">
        <v>0.43977730265386172</v>
      </c>
      <c r="DM392" s="71">
        <v>0.10031823259748562</v>
      </c>
      <c r="DN392" s="71">
        <v>0.2739967800789686</v>
      </c>
      <c r="DO392" s="71">
        <v>0.31040636121724297</v>
      </c>
      <c r="DQ392" s="71"/>
      <c r="DR392" s="71"/>
      <c r="DS392" s="71"/>
      <c r="DT392" s="71"/>
      <c r="DU392" s="71"/>
      <c r="DV392" s="71"/>
      <c r="DW392" s="71"/>
      <c r="DX392" s="71"/>
      <c r="DY392" s="71"/>
      <c r="DZ392" s="71"/>
      <c r="EA392" s="71"/>
      <c r="EB392" s="71"/>
      <c r="EC392" s="71"/>
      <c r="ED392" s="71"/>
    </row>
    <row r="393" spans="1:134">
      <c r="A393" s="4">
        <v>369</v>
      </c>
      <c r="B393" s="46" t="s">
        <v>3498</v>
      </c>
      <c r="C393" s="65" t="str">
        <f t="shared" si="17"/>
        <v>L369</v>
      </c>
      <c r="D393" s="69">
        <v>483659.02000000014</v>
      </c>
      <c r="E393" s="68">
        <v>5035090.5699999975</v>
      </c>
      <c r="F393" s="69">
        <v>199817.90000000014</v>
      </c>
      <c r="G393" s="69">
        <v>842051.05999999866</v>
      </c>
      <c r="H393" s="70">
        <v>95.143021854236352</v>
      </c>
      <c r="I393" s="70">
        <v>20.082116039970231</v>
      </c>
      <c r="J393" s="69">
        <v>676944.23</v>
      </c>
      <c r="K393" s="69">
        <v>519809.58</v>
      </c>
      <c r="L393" s="69">
        <v>518797.78999999986</v>
      </c>
      <c r="M393" s="69">
        <v>664849.83000000019</v>
      </c>
      <c r="N393" s="69">
        <v>688475.60999999987</v>
      </c>
      <c r="O393" s="69">
        <v>931005.8600000001</v>
      </c>
      <c r="P393" s="69">
        <v>601655.16999999993</v>
      </c>
      <c r="Q393" s="69">
        <v>509016.20999999985</v>
      </c>
      <c r="R393" s="69">
        <v>1661408.3</v>
      </c>
      <c r="S393" s="69">
        <v>451190.60999999993</v>
      </c>
      <c r="T393" s="69">
        <v>577198.6</v>
      </c>
      <c r="U393" s="69">
        <v>750962.66</v>
      </c>
      <c r="V393" s="69">
        <v>483659.02000000014</v>
      </c>
      <c r="W393" s="70">
        <v>107.97728635554363</v>
      </c>
      <c r="X393" s="70">
        <v>93.736212347941233</v>
      </c>
      <c r="Y393" s="70">
        <v>97.387710702813806</v>
      </c>
      <c r="Z393" s="71">
        <v>92.595724226545656</v>
      </c>
      <c r="AA393" s="71">
        <v>94.676196254390049</v>
      </c>
      <c r="AB393" s="71">
        <v>88.922464671038242</v>
      </c>
      <c r="AC393" s="71">
        <v>90.17029784948511</v>
      </c>
      <c r="AD393" s="71">
        <v>87.322016100545014</v>
      </c>
      <c r="AE393" s="71">
        <v>105.26688633260972</v>
      </c>
      <c r="AF393" s="71">
        <v>65.600640089467177</v>
      </c>
      <c r="AG393" s="71">
        <v>80.033219690368995</v>
      </c>
      <c r="AH393" s="71">
        <v>111.07280905407855</v>
      </c>
      <c r="AI393" s="71">
        <v>127.74857191764859</v>
      </c>
      <c r="AJ393" s="71">
        <v>16.641060667153273</v>
      </c>
      <c r="AK393" s="71">
        <v>-1.5464013789462494</v>
      </c>
      <c r="AL393" s="71">
        <v>2.3689980049010018</v>
      </c>
      <c r="AM393" s="71">
        <v>-3.8656612898274267</v>
      </c>
      <c r="AN393" s="71">
        <v>-6.7338588690647239</v>
      </c>
      <c r="AO393" s="71">
        <v>-5.4128184818491238</v>
      </c>
      <c r="AP393" s="71">
        <v>-6.6527782999029839</v>
      </c>
      <c r="AQ393" s="71">
        <v>10.157326921299003</v>
      </c>
      <c r="AR393" s="71">
        <v>157.34933614612143</v>
      </c>
      <c r="AS393" s="71">
        <v>-58.429823234991417</v>
      </c>
      <c r="AT393" s="71">
        <v>6.0375331156827361</v>
      </c>
      <c r="AU393" s="71">
        <v>42.418574247499507</v>
      </c>
      <c r="AV393" s="72">
        <v>70.397798599441884</v>
      </c>
      <c r="AW393" s="73">
        <v>96578.940000000061</v>
      </c>
      <c r="AX393" s="73">
        <v>-8164.6000000000349</v>
      </c>
      <c r="AY393" s="73">
        <v>12005.889999999839</v>
      </c>
      <c r="AZ393" s="73">
        <v>-26734.299999999697</v>
      </c>
      <c r="BA393" s="73">
        <v>-49657.330000000191</v>
      </c>
      <c r="BB393" s="73">
        <v>-43262.1599999998</v>
      </c>
      <c r="BC393" s="73">
        <v>-42879.460000000079</v>
      </c>
      <c r="BD393" s="73">
        <v>46935.089999999851</v>
      </c>
      <c r="BE393" s="73">
        <v>1015823.46</v>
      </c>
      <c r="BF393" s="73">
        <v>-634180.31000000006</v>
      </c>
      <c r="BG393" s="73">
        <v>32864.35999999987</v>
      </c>
      <c r="BH393" s="73">
        <v>223670.02000000025</v>
      </c>
      <c r="BI393" s="73">
        <v>199817.90000000014</v>
      </c>
      <c r="BJ393" s="71">
        <v>19.730171720286592</v>
      </c>
      <c r="BK393" s="71">
        <v>14.751876796407796</v>
      </c>
      <c r="BL393" s="71">
        <v>14.252291454796374</v>
      </c>
      <c r="BM393" s="71">
        <v>14.087357180598747</v>
      </c>
      <c r="BN393" s="71">
        <v>7.7312092286613208</v>
      </c>
      <c r="BO393" s="71">
        <v>9.6975731162294512</v>
      </c>
      <c r="BP393" s="71">
        <v>20.569547670710762</v>
      </c>
      <c r="BQ393" s="71">
        <v>21.199245954536984</v>
      </c>
      <c r="BR393" s="72">
        <v>7.6730251487161176</v>
      </c>
      <c r="BS393" s="72">
        <v>13.635457446606384</v>
      </c>
      <c r="BT393" s="71">
        <v>14.830442199192714</v>
      </c>
      <c r="BU393" s="71">
        <v>16.798694420160288</v>
      </c>
      <c r="BV393" s="71">
        <v>15.368560752687664</v>
      </c>
      <c r="BW393" s="71">
        <v>12.324794974660588</v>
      </c>
      <c r="BX393" s="75">
        <v>16623</v>
      </c>
      <c r="BY393" s="75">
        <v>12795</v>
      </c>
      <c r="BZ393" s="75">
        <v>13440</v>
      </c>
      <c r="CA393" s="75">
        <v>14844</v>
      </c>
      <c r="CB393" s="75">
        <v>14538</v>
      </c>
      <c r="CC393" s="75">
        <v>18056</v>
      </c>
      <c r="CD393" s="75">
        <v>14215</v>
      </c>
      <c r="CE393" s="75">
        <v>12305</v>
      </c>
      <c r="CF393" s="75">
        <v>20808</v>
      </c>
      <c r="CG393" s="75">
        <v>12291</v>
      </c>
      <c r="CH393" s="75">
        <v>14383</v>
      </c>
      <c r="CI393" s="75">
        <v>17880</v>
      </c>
      <c r="CJ393" s="75">
        <v>10679</v>
      </c>
      <c r="CK393" s="75">
        <v>102561</v>
      </c>
      <c r="CL393" s="73">
        <v>1050457.1899999997</v>
      </c>
      <c r="CM393" s="73">
        <v>1083233.2399999998</v>
      </c>
      <c r="CN393" s="73">
        <v>1141694.1800000002</v>
      </c>
      <c r="CO393" s="73">
        <v>1221674.73</v>
      </c>
      <c r="CP393" s="73">
        <v>1408636.3300000003</v>
      </c>
      <c r="CQ393" s="73">
        <v>1137533.3900000004</v>
      </c>
      <c r="CR393" s="73">
        <v>1163842.9600000007</v>
      </c>
      <c r="CS393" s="73">
        <v>1679016.8800000004</v>
      </c>
      <c r="CT393" s="73">
        <v>1031972.1799999998</v>
      </c>
      <c r="CU393" s="73">
        <v>1111410.53</v>
      </c>
      <c r="CV393" s="73">
        <v>1098152.5200000003</v>
      </c>
      <c r="CW393" s="73">
        <v>1228839.2800000003</v>
      </c>
      <c r="CX393" s="73">
        <v>1314436.9300000002</v>
      </c>
      <c r="CY393" s="77"/>
      <c r="CZ393" s="4">
        <v>369</v>
      </c>
      <c r="DA393" s="76" t="str">
        <f t="shared" si="18"/>
        <v>L369</v>
      </c>
      <c r="DB393" s="71">
        <v>2.0917514756723521</v>
      </c>
      <c r="DC393" s="71">
        <v>1.955747005575583</v>
      </c>
      <c r="DD393" s="71">
        <v>0.53890757203107786</v>
      </c>
      <c r="DE393" s="71">
        <v>0.64740438172422909</v>
      </c>
      <c r="DF393" s="71">
        <v>0.97003599095425541</v>
      </c>
      <c r="DG393" s="71">
        <v>0.61927611179847253</v>
      </c>
      <c r="DH393" s="71">
        <v>0.23257332759046334</v>
      </c>
      <c r="DI393" s="71">
        <v>0.31331040576997105</v>
      </c>
      <c r="DJ393" s="71">
        <v>0.28436492909166289</v>
      </c>
      <c r="DK393" s="71">
        <v>0.22806028684034374</v>
      </c>
      <c r="DL393" s="71">
        <v>0.25124987222261796</v>
      </c>
      <c r="DM393" s="71">
        <v>0.19062091497309719</v>
      </c>
      <c r="DN393" s="71">
        <v>0.16104320474250663</v>
      </c>
      <c r="DO393" s="71">
        <v>0.24629899836943739</v>
      </c>
      <c r="DQ393" s="71"/>
      <c r="DR393" s="71"/>
      <c r="DS393" s="71"/>
      <c r="DT393" s="71"/>
      <c r="DU393" s="71"/>
      <c r="DV393" s="71"/>
      <c r="DW393" s="71"/>
      <c r="DX393" s="71"/>
      <c r="DY393" s="71"/>
      <c r="DZ393" s="71"/>
      <c r="EA393" s="71"/>
      <c r="EB393" s="71"/>
      <c r="EC393" s="71"/>
      <c r="ED393" s="71"/>
    </row>
    <row r="394" spans="1:134">
      <c r="A394" s="4">
        <v>364</v>
      </c>
      <c r="B394" s="46" t="s">
        <v>3507</v>
      </c>
      <c r="C394" s="65" t="str">
        <f t="shared" si="17"/>
        <v>L364</v>
      </c>
      <c r="D394" s="69">
        <v>214176.61</v>
      </c>
      <c r="E394" s="68">
        <v>2414910.3100000005</v>
      </c>
      <c r="F394" s="69">
        <v>54526.090000000026</v>
      </c>
      <c r="G394" s="69">
        <v>344558.86000000034</v>
      </c>
      <c r="H394" s="70">
        <v>97.817145768395733</v>
      </c>
      <c r="I394" s="70">
        <v>16.642529943406494</v>
      </c>
      <c r="J394" s="69">
        <v>293019.60999999993</v>
      </c>
      <c r="K394" s="69">
        <v>273359.51</v>
      </c>
      <c r="L394" s="69">
        <v>260881.21</v>
      </c>
      <c r="M394" s="69">
        <v>284696.38</v>
      </c>
      <c r="N394" s="69">
        <v>340827.44</v>
      </c>
      <c r="O394" s="69">
        <v>451021.92999999993</v>
      </c>
      <c r="P394" s="69">
        <v>253934.99999999997</v>
      </c>
      <c r="Q394" s="69">
        <v>287657.77999999991</v>
      </c>
      <c r="R394" s="69">
        <v>556442.42000000004</v>
      </c>
      <c r="S394" s="69">
        <v>367592.11999999994</v>
      </c>
      <c r="T394" s="69">
        <v>381085.53000000009</v>
      </c>
      <c r="U394" s="69">
        <v>354020.85</v>
      </c>
      <c r="V394" s="69">
        <v>214176.61</v>
      </c>
      <c r="W394" s="70">
        <v>91.729936651882568</v>
      </c>
      <c r="X394" s="70">
        <v>88.079350976459764</v>
      </c>
      <c r="Y394" s="70">
        <v>77.096924516639149</v>
      </c>
      <c r="Z394" s="71">
        <v>59.025079100572327</v>
      </c>
      <c r="AA394" s="71">
        <v>107.16696091764233</v>
      </c>
      <c r="AB394" s="71">
        <v>103.66007990525681</v>
      </c>
      <c r="AC394" s="71">
        <v>67.646621985273867</v>
      </c>
      <c r="AD394" s="71">
        <v>83.209448426817687</v>
      </c>
      <c r="AE394" s="71">
        <v>102.61608486783199</v>
      </c>
      <c r="AF394" s="71">
        <v>110.32680854824312</v>
      </c>
      <c r="AG394" s="71">
        <v>101.36889513670579</v>
      </c>
      <c r="AH394" s="71">
        <v>114.39663749789915</v>
      </c>
      <c r="AI394" s="71">
        <v>114.61613577349728</v>
      </c>
      <c r="AJ394" s="71">
        <v>-26.277353108399225</v>
      </c>
      <c r="AK394" s="71">
        <v>-31.262880375119849</v>
      </c>
      <c r="AL394" s="71">
        <v>-31.257983864093376</v>
      </c>
      <c r="AM394" s="71">
        <v>-29.480074275988077</v>
      </c>
      <c r="AN394" s="71">
        <v>-24.544180485707269</v>
      </c>
      <c r="AO394" s="71">
        <v>-28.036497922055194</v>
      </c>
      <c r="AP394" s="71">
        <v>-31.779330777358606</v>
      </c>
      <c r="AQ394" s="71">
        <v>3.7966349654974252</v>
      </c>
      <c r="AR394" s="71">
        <v>69.955029491241632</v>
      </c>
      <c r="AS394" s="71">
        <v>-6.102080465907167</v>
      </c>
      <c r="AT394" s="71">
        <v>27.529420056096399</v>
      </c>
      <c r="AU394" s="71">
        <v>45.310162899106899</v>
      </c>
      <c r="AV394" s="72">
        <v>34.153405826676945</v>
      </c>
      <c r="AW394" s="73">
        <v>-104442.53000000009</v>
      </c>
      <c r="AX394" s="73">
        <v>-124328.83000000013</v>
      </c>
      <c r="AY394" s="73">
        <v>-118626.44000000003</v>
      </c>
      <c r="AZ394" s="73">
        <v>-119014.16999999993</v>
      </c>
      <c r="BA394" s="73">
        <v>-110857.38000000006</v>
      </c>
      <c r="BB394" s="73">
        <v>-161444.41999999993</v>
      </c>
      <c r="BC394" s="73">
        <v>-118290.90000000005</v>
      </c>
      <c r="BD394" s="73">
        <v>10521.839999999851</v>
      </c>
      <c r="BE394" s="73">
        <v>229036.74000000017</v>
      </c>
      <c r="BF394" s="73">
        <v>-23888.460000000079</v>
      </c>
      <c r="BG394" s="73">
        <v>82263.87000000017</v>
      </c>
      <c r="BH394" s="73">
        <v>110389.68000000002</v>
      </c>
      <c r="BI394" s="73">
        <v>54526.090000000026</v>
      </c>
      <c r="BJ394" s="71">
        <v>13.448404974813045</v>
      </c>
      <c r="BK394" s="71">
        <v>10.52876042880232</v>
      </c>
      <c r="BL394" s="71">
        <v>8.9133613447538309</v>
      </c>
      <c r="BM394" s="71">
        <v>10.357434651045793</v>
      </c>
      <c r="BN394" s="71">
        <v>0.29827356467233335</v>
      </c>
      <c r="BO394" s="71">
        <v>1.0355539926496276</v>
      </c>
      <c r="BP394" s="71">
        <v>12.802935214373646</v>
      </c>
      <c r="BQ394" s="71">
        <v>12.554359156811451</v>
      </c>
      <c r="BR394" s="72">
        <v>9.6472985728988512</v>
      </c>
      <c r="BS394" s="72">
        <v>7.8519798507340131</v>
      </c>
      <c r="BT394" s="71">
        <v>10.840841775933296</v>
      </c>
      <c r="BU394" s="71">
        <v>11.168449854945136</v>
      </c>
      <c r="BV394" s="71">
        <v>9.577939754530334</v>
      </c>
      <c r="BW394" s="71">
        <v>9.1099206320569355</v>
      </c>
      <c r="BX394" s="75">
        <v>5448</v>
      </c>
      <c r="BY394" s="75">
        <v>5394</v>
      </c>
      <c r="BZ394" s="75">
        <v>4934</v>
      </c>
      <c r="CA394" s="75">
        <v>5317</v>
      </c>
      <c r="CB394" s="75">
        <v>6617</v>
      </c>
      <c r="CC394" s="75">
        <v>8535</v>
      </c>
      <c r="CD394" s="75">
        <v>5716</v>
      </c>
      <c r="CE394" s="75">
        <v>6094</v>
      </c>
      <c r="CF394" s="75">
        <v>9698</v>
      </c>
      <c r="CG394" s="75">
        <v>7073</v>
      </c>
      <c r="CH394" s="75">
        <v>7159</v>
      </c>
      <c r="CI394" s="75">
        <v>7027</v>
      </c>
      <c r="CJ394" s="75">
        <v>4005</v>
      </c>
      <c r="CK394" s="75">
        <v>46772</v>
      </c>
      <c r="CL394" s="73">
        <v>696363.71999999986</v>
      </c>
      <c r="CM394" s="73">
        <v>720502.68</v>
      </c>
      <c r="CN394" s="73">
        <v>799097.10000000009</v>
      </c>
      <c r="CO394" s="73">
        <v>920673.62</v>
      </c>
      <c r="CP394" s="73">
        <v>1010962.91</v>
      </c>
      <c r="CQ394" s="73">
        <v>956214.28</v>
      </c>
      <c r="CR394" s="73">
        <v>912284.6999999996</v>
      </c>
      <c r="CS394" s="73">
        <v>927257.83</v>
      </c>
      <c r="CT394" s="73">
        <v>826057.70999999985</v>
      </c>
      <c r="CU394" s="73">
        <v>790833.47000000009</v>
      </c>
      <c r="CV394" s="73">
        <v>810233.07</v>
      </c>
      <c r="CW394" s="73">
        <v>890107.25</v>
      </c>
      <c r="CX394" s="73">
        <v>851414.68</v>
      </c>
      <c r="CY394" s="77"/>
      <c r="CZ394" s="4">
        <v>364</v>
      </c>
      <c r="DA394" s="76" t="str">
        <f t="shared" si="18"/>
        <v>L364</v>
      </c>
      <c r="DB394" s="71">
        <v>2.3325365288179314</v>
      </c>
      <c r="DC394" s="71">
        <v>4.6216718971850277</v>
      </c>
      <c r="DD394" s="71">
        <v>0.52369127331979948</v>
      </c>
      <c r="DE394" s="71">
        <v>1.5229119522875523</v>
      </c>
      <c r="DF394" s="71">
        <v>1.2693335795272032</v>
      </c>
      <c r="DG394" s="71">
        <v>0.31533019440023741</v>
      </c>
      <c r="DH394" s="71">
        <v>0.40399102774836659</v>
      </c>
      <c r="DI394" s="71">
        <v>0.64145215734893635</v>
      </c>
      <c r="DJ394" s="71">
        <v>0.35651189871840755</v>
      </c>
      <c r="DK394" s="71">
        <v>0.14174079458034325</v>
      </c>
      <c r="DL394" s="71">
        <v>1.5240186864321736</v>
      </c>
      <c r="DM394" s="71">
        <v>9.5454673932856698E-2</v>
      </c>
      <c r="DN394" s="71">
        <v>0.10500646874613578</v>
      </c>
      <c r="DO394" s="71">
        <v>0.48791687500028852</v>
      </c>
      <c r="DQ394" s="71"/>
      <c r="DR394" s="71"/>
      <c r="DS394" s="71"/>
      <c r="DT394" s="71"/>
      <c r="DU394" s="71"/>
      <c r="DV394" s="71"/>
      <c r="DW394" s="71"/>
      <c r="DX394" s="71"/>
      <c r="DY394" s="71"/>
      <c r="DZ394" s="71"/>
      <c r="EA394" s="71"/>
      <c r="EB394" s="71"/>
      <c r="EC394" s="71"/>
      <c r="ED394" s="71"/>
    </row>
    <row r="395" spans="1:134">
      <c r="A395" s="4">
        <v>407</v>
      </c>
      <c r="B395" s="46" t="s">
        <v>3515</v>
      </c>
      <c r="C395" s="65" t="str">
        <f t="shared" si="17"/>
        <v>L407</v>
      </c>
      <c r="D395" s="69">
        <v>219293.34</v>
      </c>
      <c r="E395" s="68">
        <v>2821110.3599999989</v>
      </c>
      <c r="F395" s="69">
        <v>9312.5800000000454</v>
      </c>
      <c r="G395" s="69">
        <v>131391.95999999857</v>
      </c>
      <c r="H395" s="70">
        <v>85.194272487191867</v>
      </c>
      <c r="I395" s="70">
        <v>4.8849708579157713</v>
      </c>
      <c r="J395" s="69">
        <v>376681.92999999988</v>
      </c>
      <c r="K395" s="69">
        <v>366582.00999999989</v>
      </c>
      <c r="L395" s="69">
        <v>324517.27999999991</v>
      </c>
      <c r="M395" s="69">
        <v>432140.79999999987</v>
      </c>
      <c r="N395" s="69">
        <v>627324.21999999986</v>
      </c>
      <c r="O395" s="69">
        <v>720019.05000000016</v>
      </c>
      <c r="P395" s="69">
        <v>290225.29999999993</v>
      </c>
      <c r="Q395" s="69">
        <v>330745.28999999992</v>
      </c>
      <c r="R395" s="69">
        <v>882921.49000000011</v>
      </c>
      <c r="S395" s="69">
        <v>326755.23</v>
      </c>
      <c r="T395" s="69">
        <v>396299.67999999988</v>
      </c>
      <c r="U395" s="69">
        <v>374870.02999999985</v>
      </c>
      <c r="V395" s="69">
        <v>219293.34</v>
      </c>
      <c r="W395" s="70">
        <v>92.421784018900439</v>
      </c>
      <c r="X395" s="70">
        <v>86.53686488237085</v>
      </c>
      <c r="Y395" s="70">
        <v>86.394768843949308</v>
      </c>
      <c r="Z395" s="71">
        <v>101.76372284288111</v>
      </c>
      <c r="AA395" s="71">
        <v>103.76953912383964</v>
      </c>
      <c r="AB395" s="71">
        <v>99.396271699212676</v>
      </c>
      <c r="AC395" s="71">
        <v>69.930500274535206</v>
      </c>
      <c r="AD395" s="71">
        <v>83.633992440699359</v>
      </c>
      <c r="AE395" s="71">
        <v>97.945372856489854</v>
      </c>
      <c r="AF395" s="71">
        <v>78.001873447298181</v>
      </c>
      <c r="AG395" s="71">
        <v>85.05533229424951</v>
      </c>
      <c r="AH395" s="71">
        <v>84.248019569397272</v>
      </c>
      <c r="AI395" s="71">
        <v>81.323217060679852</v>
      </c>
      <c r="AJ395" s="71">
        <v>-35.297918681367776</v>
      </c>
      <c r="AK395" s="71">
        <v>-22.778772254091894</v>
      </c>
      <c r="AL395" s="71">
        <v>-32.874104961603358</v>
      </c>
      <c r="AM395" s="71">
        <v>-27.27510168912497</v>
      </c>
      <c r="AN395" s="71">
        <v>-31.711081470193538</v>
      </c>
      <c r="AO395" s="71">
        <v>-22.349978411708229</v>
      </c>
      <c r="AP395" s="71">
        <v>-34.341447377470381</v>
      </c>
      <c r="AQ395" s="71">
        <v>8.6848534697003821</v>
      </c>
      <c r="AR395" s="71">
        <v>107.67075317354661</v>
      </c>
      <c r="AS395" s="71">
        <v>-45.923334234900068</v>
      </c>
      <c r="AT395" s="71">
        <v>8.9673521670937006</v>
      </c>
      <c r="AU395" s="71">
        <v>10.154108779957859</v>
      </c>
      <c r="AV395" s="72">
        <v>4.4349682323275852</v>
      </c>
      <c r="AW395" s="73">
        <v>-205497.07000000024</v>
      </c>
      <c r="AX395" s="73">
        <v>-108134.62000000017</v>
      </c>
      <c r="AY395" s="73">
        <v>-158928.46000000014</v>
      </c>
      <c r="AZ395" s="73">
        <v>-162072.20000000036</v>
      </c>
      <c r="BA395" s="73">
        <v>-291308.31000000041</v>
      </c>
      <c r="BB395" s="73">
        <v>-196258.44999999984</v>
      </c>
      <c r="BC395" s="73">
        <v>-151796.77999999997</v>
      </c>
      <c r="BD395" s="73">
        <v>26429.390000000014</v>
      </c>
      <c r="BE395" s="73">
        <v>457767.02000000019</v>
      </c>
      <c r="BF395" s="73">
        <v>-277489.17999999993</v>
      </c>
      <c r="BG395" s="73">
        <v>32613.059999999939</v>
      </c>
      <c r="BH395" s="73">
        <v>34555.869999999821</v>
      </c>
      <c r="BI395" s="73">
        <v>9312.5800000000454</v>
      </c>
      <c r="BJ395" s="71">
        <v>6.0317892330855711</v>
      </c>
      <c r="BK395" s="71">
        <v>4.6654991625345934</v>
      </c>
      <c r="BL395" s="71">
        <v>5.2546404586817701</v>
      </c>
      <c r="BM395" s="71">
        <v>-1.3594146925099135</v>
      </c>
      <c r="BN395" s="71">
        <v>-11.39248769433414</v>
      </c>
      <c r="BO395" s="71">
        <v>-2.5872346327327205</v>
      </c>
      <c r="BP395" s="71">
        <v>10.372523750090593</v>
      </c>
      <c r="BQ395" s="71">
        <v>12.85313735214222</v>
      </c>
      <c r="BR395" s="72">
        <v>3.178002812357879</v>
      </c>
      <c r="BS395" s="72">
        <v>7.4937390914417854</v>
      </c>
      <c r="BT395" s="71">
        <v>8.2003992174721105</v>
      </c>
      <c r="BU395" s="71">
        <v>4.0997392174101437</v>
      </c>
      <c r="BV395" s="71">
        <v>2.1183410512053937</v>
      </c>
      <c r="BW395" s="71">
        <v>4.7115594670003089</v>
      </c>
      <c r="BX395" s="75">
        <v>6705</v>
      </c>
      <c r="BY395" s="75">
        <v>6441</v>
      </c>
      <c r="BZ395" s="75">
        <v>5821</v>
      </c>
      <c r="CA395" s="75">
        <v>6609</v>
      </c>
      <c r="CB395" s="75">
        <v>8445</v>
      </c>
      <c r="CC395" s="75">
        <v>11679</v>
      </c>
      <c r="CD395" s="75">
        <v>5193</v>
      </c>
      <c r="CE395" s="75">
        <v>5504</v>
      </c>
      <c r="CF395" s="75">
        <v>11067</v>
      </c>
      <c r="CG395" s="75">
        <v>5729</v>
      </c>
      <c r="CH395" s="75">
        <v>6228</v>
      </c>
      <c r="CI395" s="75">
        <v>5984</v>
      </c>
      <c r="CJ395" s="75">
        <v>3542</v>
      </c>
      <c r="CK395" s="75">
        <v>43247</v>
      </c>
      <c r="CL395" s="73">
        <v>978823.33999999973</v>
      </c>
      <c r="CM395" s="73">
        <v>955785.85000000009</v>
      </c>
      <c r="CN395" s="73">
        <v>1141599.1700000002</v>
      </c>
      <c r="CO395" s="73">
        <v>1086971.9600000002</v>
      </c>
      <c r="CP395" s="73">
        <v>997642.74999999977</v>
      </c>
      <c r="CQ395" s="73">
        <v>872636.32000000018</v>
      </c>
      <c r="CR395" s="73">
        <v>806039.80999999994</v>
      </c>
      <c r="CS395" s="73">
        <v>966807.47000000009</v>
      </c>
      <c r="CT395" s="73">
        <v>902391.84000000008</v>
      </c>
      <c r="CU395" s="73">
        <v>833606.76</v>
      </c>
      <c r="CV395" s="73">
        <v>851134.16999999993</v>
      </c>
      <c r="CW395" s="73">
        <v>879218.59000000008</v>
      </c>
      <c r="CX395" s="73">
        <v>866473.55000000016</v>
      </c>
      <c r="CY395" s="77"/>
      <c r="CZ395" s="4">
        <v>407</v>
      </c>
      <c r="DA395" s="76" t="str">
        <f t="shared" si="18"/>
        <v>L407</v>
      </c>
      <c r="DB395" s="71">
        <v>3.4525385192815263</v>
      </c>
      <c r="DC395" s="71">
        <v>4.133524675115873</v>
      </c>
      <c r="DD395" s="71">
        <v>0.75258200438538803</v>
      </c>
      <c r="DE395" s="71">
        <v>0.58313299931290141</v>
      </c>
      <c r="DF395" s="71">
        <v>0.895366806790582</v>
      </c>
      <c r="DG395" s="71">
        <v>0.56006896131944617</v>
      </c>
      <c r="DH395" s="71">
        <v>0.79810819603527849</v>
      </c>
      <c r="DI395" s="71">
        <v>0.42963593775558484</v>
      </c>
      <c r="DJ395" s="71">
        <v>0.39367013969515685</v>
      </c>
      <c r="DK395" s="71">
        <v>0.45052252804508852</v>
      </c>
      <c r="DL395" s="71">
        <v>0.69309517471445048</v>
      </c>
      <c r="DM395" s="71">
        <v>0.51361276508174736</v>
      </c>
      <c r="DN395" s="71">
        <v>0.32698810142227985</v>
      </c>
      <c r="DO395" s="71">
        <v>0.49941761230215392</v>
      </c>
      <c r="DQ395" s="71"/>
      <c r="DR395" s="71"/>
      <c r="DS395" s="71"/>
      <c r="DT395" s="71"/>
      <c r="DU395" s="71"/>
      <c r="DV395" s="71"/>
      <c r="DW395" s="71"/>
      <c r="DX395" s="71"/>
      <c r="DY395" s="71"/>
      <c r="DZ395" s="71"/>
      <c r="EA395" s="71"/>
      <c r="EB395" s="71"/>
      <c r="EC395" s="71"/>
      <c r="ED395" s="71"/>
    </row>
    <row r="396" spans="1:134">
      <c r="A396" s="4">
        <v>588</v>
      </c>
      <c r="B396" s="46" t="s">
        <v>3522</v>
      </c>
      <c r="C396" s="65" t="str">
        <f t="shared" si="17"/>
        <v>L588</v>
      </c>
      <c r="D396" s="69">
        <v>595575.61</v>
      </c>
      <c r="E396" s="68">
        <v>6151806.9299999997</v>
      </c>
      <c r="F396" s="69">
        <v>169029.28999999992</v>
      </c>
      <c r="G396" s="69">
        <v>1099402.9000000004</v>
      </c>
      <c r="H396" s="70">
        <v>98.760779112110825</v>
      </c>
      <c r="I396" s="70">
        <v>21.759995706439984</v>
      </c>
      <c r="J396" s="69">
        <v>830915.97</v>
      </c>
      <c r="K396" s="69">
        <v>787052.17000000016</v>
      </c>
      <c r="L396" s="69">
        <v>742166.24000000022</v>
      </c>
      <c r="M396" s="69">
        <v>951435.60999999975</v>
      </c>
      <c r="N396" s="69">
        <v>1103616.6300000001</v>
      </c>
      <c r="O396" s="69">
        <v>1194814.0099999998</v>
      </c>
      <c r="P396" s="69">
        <v>767204.96</v>
      </c>
      <c r="Q396" s="69">
        <v>695762.94999999984</v>
      </c>
      <c r="R396" s="69">
        <v>1390864.4700000002</v>
      </c>
      <c r="S396" s="69">
        <v>799468.39</v>
      </c>
      <c r="T396" s="69">
        <v>923749.11</v>
      </c>
      <c r="U396" s="69">
        <v>979181.44</v>
      </c>
      <c r="V396" s="69">
        <v>595575.61</v>
      </c>
      <c r="W396" s="70">
        <v>108.14907562567997</v>
      </c>
      <c r="X396" s="70">
        <v>92.534574160020767</v>
      </c>
      <c r="Y396" s="70">
        <v>107.93745827331927</v>
      </c>
      <c r="Z396" s="71">
        <v>114.51070983192967</v>
      </c>
      <c r="AA396" s="71">
        <v>101.41657737138672</v>
      </c>
      <c r="AB396" s="71">
        <v>90.110112542349498</v>
      </c>
      <c r="AC396" s="71">
        <v>98.431669431517648</v>
      </c>
      <c r="AD396" s="71">
        <v>86.575165025742663</v>
      </c>
      <c r="AE396" s="71">
        <v>97.568661599391916</v>
      </c>
      <c r="AF396" s="71">
        <v>104.00771206502533</v>
      </c>
      <c r="AG396" s="71">
        <v>95.60969058445923</v>
      </c>
      <c r="AH396" s="71">
        <v>103.39467814400041</v>
      </c>
      <c r="AI396" s="71">
        <v>110.59259804996096</v>
      </c>
      <c r="AJ396" s="71">
        <v>33.761617167958292</v>
      </c>
      <c r="AK396" s="71">
        <v>22.697919086132924</v>
      </c>
      <c r="AL396" s="71">
        <v>17.93029621093638</v>
      </c>
      <c r="AM396" s="71">
        <v>19.776248365097725</v>
      </c>
      <c r="AN396" s="71">
        <v>15.682399784529588</v>
      </c>
      <c r="AO396" s="71">
        <v>13.088368513076688</v>
      </c>
      <c r="AP396" s="71">
        <v>1.7500146682466911</v>
      </c>
      <c r="AQ396" s="71">
        <v>9.2127594796637133</v>
      </c>
      <c r="AR396" s="71">
        <v>97.697472753681353</v>
      </c>
      <c r="AS396" s="71">
        <v>-24.096245816132612</v>
      </c>
      <c r="AT396" s="71">
        <v>24.738494187855721</v>
      </c>
      <c r="AU396" s="71">
        <v>32.782845433010706</v>
      </c>
      <c r="AV396" s="72">
        <v>39.627417252128659</v>
      </c>
      <c r="AW396" s="73">
        <v>209724.34000000008</v>
      </c>
      <c r="AX396" s="73">
        <v>145596.97999999998</v>
      </c>
      <c r="AY396" s="73">
        <v>112840.0500000004</v>
      </c>
      <c r="AZ396" s="73">
        <v>157091.46999999974</v>
      </c>
      <c r="BA396" s="73">
        <v>150038.90000000002</v>
      </c>
      <c r="BB396" s="73">
        <v>158017.81999999983</v>
      </c>
      <c r="BC396" s="73">
        <v>13195.279999999912</v>
      </c>
      <c r="BD396" s="73">
        <v>58691.829999999958</v>
      </c>
      <c r="BE396" s="73">
        <v>687332.73000000033</v>
      </c>
      <c r="BF396" s="73">
        <v>-253797.5499999997</v>
      </c>
      <c r="BG396" s="73">
        <v>183200.55999999994</v>
      </c>
      <c r="BH396" s="73">
        <v>241750.75999999989</v>
      </c>
      <c r="BI396" s="73">
        <v>169029.28999999992</v>
      </c>
      <c r="BJ396" s="71">
        <v>16.020414074451804</v>
      </c>
      <c r="BK396" s="71">
        <v>12.932776208374044</v>
      </c>
      <c r="BL396" s="71">
        <v>15.265052751435984</v>
      </c>
      <c r="BM396" s="71">
        <v>13.941413938688434</v>
      </c>
      <c r="BN396" s="71">
        <v>3.1825798329408999</v>
      </c>
      <c r="BO396" s="71">
        <v>16.361304391035873</v>
      </c>
      <c r="BP396" s="71">
        <v>21.306837076151286</v>
      </c>
      <c r="BQ396" s="71">
        <v>25.011557275499907</v>
      </c>
      <c r="BR396" s="72">
        <v>15.770972287664556</v>
      </c>
      <c r="BS396" s="72">
        <v>16.29762990236825</v>
      </c>
      <c r="BT396" s="71">
        <v>17.19404306951758</v>
      </c>
      <c r="BU396" s="71">
        <v>16.373692872193629</v>
      </c>
      <c r="BV396" s="71">
        <v>13.656059130463099</v>
      </c>
      <c r="BW396" s="71">
        <v>16.314727946261709</v>
      </c>
      <c r="BX396" s="75">
        <v>25716</v>
      </c>
      <c r="BY396" s="75">
        <v>25794</v>
      </c>
      <c r="BZ396" s="75">
        <v>23555</v>
      </c>
      <c r="CA396" s="75">
        <v>26206</v>
      </c>
      <c r="CB396" s="75">
        <v>27869</v>
      </c>
      <c r="CC396" s="75">
        <v>31040</v>
      </c>
      <c r="CD396" s="75">
        <v>22975</v>
      </c>
      <c r="CE396" s="75">
        <v>21505</v>
      </c>
      <c r="CF396" s="75">
        <v>30677</v>
      </c>
      <c r="CG396" s="75">
        <v>24717</v>
      </c>
      <c r="CH396" s="75">
        <v>27328</v>
      </c>
      <c r="CI396" s="75">
        <v>27920</v>
      </c>
      <c r="CJ396" s="75">
        <v>15910</v>
      </c>
      <c r="CK396" s="75">
        <v>171032</v>
      </c>
      <c r="CL396" s="73">
        <v>723972.60000000021</v>
      </c>
      <c r="CM396" s="73">
        <v>681169.96000000008</v>
      </c>
      <c r="CN396" s="73">
        <v>740545.23</v>
      </c>
      <c r="CO396" s="73">
        <v>1076072.03</v>
      </c>
      <c r="CP396" s="73">
        <v>816706.22999999986</v>
      </c>
      <c r="CQ396" s="73">
        <v>896522.1799999997</v>
      </c>
      <c r="CR396" s="73">
        <v>656029.23000000021</v>
      </c>
      <c r="CS396" s="73">
        <v>1073240.6299999999</v>
      </c>
      <c r="CT396" s="73">
        <v>949989.13000000012</v>
      </c>
      <c r="CU396" s="73">
        <v>1077254.5399999998</v>
      </c>
      <c r="CV396" s="73">
        <v>1093224.3999999997</v>
      </c>
      <c r="CW396" s="73">
        <v>831059.81</v>
      </c>
      <c r="CX396" s="73">
        <v>1000106.9299999998</v>
      </c>
      <c r="CY396" s="77"/>
      <c r="CZ396" s="4">
        <v>588</v>
      </c>
      <c r="DA396" s="76" t="str">
        <f t="shared" si="18"/>
        <v>L588</v>
      </c>
      <c r="DB396" s="71">
        <v>0.67572793721761837</v>
      </c>
      <c r="DC396" s="71">
        <v>1.1553466978633733</v>
      </c>
      <c r="DD396" s="71">
        <v>0.49899158433299601</v>
      </c>
      <c r="DE396" s="71">
        <v>0.42707606583491281</v>
      </c>
      <c r="DF396" s="71">
        <v>0.43335697493096703</v>
      </c>
      <c r="DG396" s="71">
        <v>0.22198632012516323</v>
      </c>
      <c r="DH396" s="71">
        <v>0.22690506290434942</v>
      </c>
      <c r="DI396" s="71">
        <v>0.38695310628114754</v>
      </c>
      <c r="DJ396" s="71">
        <v>9.747400171330034E-2</v>
      </c>
      <c r="DK396" s="71">
        <v>8.8253666516216078E-2</v>
      </c>
      <c r="DL396" s="71">
        <v>9.1022325539958981E-2</v>
      </c>
      <c r="DM396" s="71">
        <v>9.3481764723830588E-2</v>
      </c>
      <c r="DN396" s="71">
        <v>6.5880371984417679E-2</v>
      </c>
      <c r="DO396" s="71">
        <v>0.14071064609065551</v>
      </c>
      <c r="DQ396" s="71"/>
      <c r="DR396" s="71"/>
      <c r="DS396" s="71"/>
      <c r="DT396" s="71"/>
      <c r="DU396" s="71"/>
      <c r="DV396" s="71"/>
      <c r="DW396" s="71"/>
      <c r="DX396" s="71"/>
      <c r="DY396" s="71"/>
      <c r="DZ396" s="71"/>
      <c r="EA396" s="71"/>
      <c r="EB396" s="71"/>
      <c r="EC396" s="71"/>
      <c r="ED396" s="71"/>
    </row>
    <row r="397" spans="1:134">
      <c r="A397" s="4">
        <v>583</v>
      </c>
      <c r="B397" s="46" t="s">
        <v>3529</v>
      </c>
      <c r="C397" s="65" t="str">
        <f t="shared" si="17"/>
        <v>L583</v>
      </c>
      <c r="D397" s="69">
        <v>306966.22000000003</v>
      </c>
      <c r="E397" s="68">
        <v>3932321.9699999997</v>
      </c>
      <c r="F397" s="69">
        <v>35175.350000000093</v>
      </c>
      <c r="G397" s="69">
        <v>327499.97000000067</v>
      </c>
      <c r="H397" s="70">
        <v>88.335546939279723</v>
      </c>
      <c r="I397" s="70">
        <v>9.0850524658360641</v>
      </c>
      <c r="J397" s="69">
        <v>512587.91</v>
      </c>
      <c r="K397" s="69">
        <v>497995.92</v>
      </c>
      <c r="L397" s="69">
        <v>525024.44000000006</v>
      </c>
      <c r="M397" s="69">
        <v>604487.92999999993</v>
      </c>
      <c r="N397" s="69">
        <v>713451.31</v>
      </c>
      <c r="O397" s="69">
        <v>800382.03000000014</v>
      </c>
      <c r="P397" s="69">
        <v>415964.2</v>
      </c>
      <c r="Q397" s="69">
        <v>435027.86</v>
      </c>
      <c r="R397" s="69">
        <v>1245235.1300000001</v>
      </c>
      <c r="S397" s="69">
        <v>474304.44000000006</v>
      </c>
      <c r="T397" s="69">
        <v>539449.20999999985</v>
      </c>
      <c r="U397" s="69">
        <v>515374.91</v>
      </c>
      <c r="V397" s="69">
        <v>306966.22000000003</v>
      </c>
      <c r="W397" s="70">
        <v>94.678132287753755</v>
      </c>
      <c r="X397" s="70">
        <v>88.55190412896853</v>
      </c>
      <c r="Y397" s="70">
        <v>102.50450563938018</v>
      </c>
      <c r="Z397" s="71">
        <v>93.711716274857196</v>
      </c>
      <c r="AA397" s="71">
        <v>103.308443310806</v>
      </c>
      <c r="AB397" s="71">
        <v>104.41883231694939</v>
      </c>
      <c r="AC397" s="71">
        <v>85.46632176229727</v>
      </c>
      <c r="AD397" s="71">
        <v>80.029815691143398</v>
      </c>
      <c r="AE397" s="71">
        <v>97.154814074857171</v>
      </c>
      <c r="AF397" s="71">
        <v>83.187678065324505</v>
      </c>
      <c r="AG397" s="71">
        <v>88.699444954250708</v>
      </c>
      <c r="AH397" s="71">
        <v>82.012721416145951</v>
      </c>
      <c r="AI397" s="71">
        <v>92.225513960472966</v>
      </c>
      <c r="AJ397" s="71">
        <v>-3.437535280463544</v>
      </c>
      <c r="AK397" s="71">
        <v>-8.2914676463182513</v>
      </c>
      <c r="AL397" s="71">
        <v>-4.2084977046596528</v>
      </c>
      <c r="AM397" s="71">
        <v>-10.794504064354381</v>
      </c>
      <c r="AN397" s="71">
        <v>-8.7794453930878813</v>
      </c>
      <c r="AO397" s="71">
        <v>-5.5878769941897115</v>
      </c>
      <c r="AP397" s="71">
        <v>-12.988745945496571</v>
      </c>
      <c r="AQ397" s="71">
        <v>0.96773347525158648</v>
      </c>
      <c r="AR397" s="71">
        <v>134.67920914885377</v>
      </c>
      <c r="AS397" s="71">
        <v>-48.739208153439506</v>
      </c>
      <c r="AT397" s="71">
        <v>14.930544629260778</v>
      </c>
      <c r="AU397" s="71">
        <v>3.311296259062968</v>
      </c>
      <c r="AV397" s="72">
        <v>12.942064610190961</v>
      </c>
      <c r="AW397" s="73">
        <v>-18247.659999999858</v>
      </c>
      <c r="AX397" s="73">
        <v>-45024.349999999919</v>
      </c>
      <c r="AY397" s="73">
        <v>-23066.389999999781</v>
      </c>
      <c r="AZ397" s="73">
        <v>-73147.37</v>
      </c>
      <c r="BA397" s="73">
        <v>-68665.520000000251</v>
      </c>
      <c r="BB397" s="73">
        <v>-18644.199999999604</v>
      </c>
      <c r="BC397" s="73">
        <v>-62093.729999999981</v>
      </c>
      <c r="BD397" s="73">
        <v>4169.5599999999977</v>
      </c>
      <c r="BE397" s="73">
        <v>714623.52000000014</v>
      </c>
      <c r="BF397" s="73">
        <v>-450972.80000000005</v>
      </c>
      <c r="BG397" s="73">
        <v>70079.459999999788</v>
      </c>
      <c r="BH397" s="73">
        <v>16518.609999999928</v>
      </c>
      <c r="BI397" s="73">
        <v>35175.350000000093</v>
      </c>
      <c r="BJ397" s="71">
        <v>15.276706262583536</v>
      </c>
      <c r="BK397" s="71">
        <v>12.723869210761594</v>
      </c>
      <c r="BL397" s="71">
        <v>10.2469889180683</v>
      </c>
      <c r="BM397" s="71">
        <v>14.28735769070888</v>
      </c>
      <c r="BN397" s="71">
        <v>0.24711026085758991</v>
      </c>
      <c r="BO397" s="71">
        <v>12.138802189936348</v>
      </c>
      <c r="BP397" s="71">
        <v>18.128133080925608</v>
      </c>
      <c r="BQ397" s="71">
        <v>20.521723358962426</v>
      </c>
      <c r="BR397" s="72">
        <v>8.6925044597653578</v>
      </c>
      <c r="BS397" s="72">
        <v>13.997175258745543</v>
      </c>
      <c r="BT397" s="71">
        <v>14.342215916684651</v>
      </c>
      <c r="BU397" s="71">
        <v>15.00245082887135</v>
      </c>
      <c r="BV397" s="71">
        <v>12.18067325575257</v>
      </c>
      <c r="BW397" s="71">
        <v>11.849198854391188</v>
      </c>
      <c r="BX397" s="75">
        <v>13671</v>
      </c>
      <c r="BY397" s="75">
        <v>13890</v>
      </c>
      <c r="BZ397" s="75">
        <v>12495</v>
      </c>
      <c r="CA397" s="75">
        <v>13843</v>
      </c>
      <c r="CB397" s="75">
        <v>13841</v>
      </c>
      <c r="CC397" s="75">
        <v>16798</v>
      </c>
      <c r="CD397" s="75">
        <v>10732</v>
      </c>
      <c r="CE397" s="75">
        <v>11616</v>
      </c>
      <c r="CF397" s="75">
        <v>21039</v>
      </c>
      <c r="CG397" s="75">
        <v>12383</v>
      </c>
      <c r="CH397" s="75">
        <v>13922</v>
      </c>
      <c r="CI397" s="75">
        <v>13768</v>
      </c>
      <c r="CJ397" s="75">
        <v>8077</v>
      </c>
      <c r="CK397" s="75">
        <v>91537</v>
      </c>
      <c r="CL397" s="73">
        <v>1021385.1400000001</v>
      </c>
      <c r="CM397" s="73">
        <v>950920.20000000019</v>
      </c>
      <c r="CN397" s="73">
        <v>1066564.98</v>
      </c>
      <c r="CO397" s="73">
        <v>1180538.1700000004</v>
      </c>
      <c r="CP397" s="73">
        <v>1261879.6100000003</v>
      </c>
      <c r="CQ397" s="73">
        <v>1065881.2099999997</v>
      </c>
      <c r="CR397" s="73">
        <v>1080271.4100000001</v>
      </c>
      <c r="CS397" s="73">
        <v>1578906.9500000002</v>
      </c>
      <c r="CT397" s="73">
        <v>1024757.3800000001</v>
      </c>
      <c r="CU397" s="73">
        <v>1062396.18</v>
      </c>
      <c r="CV397" s="73">
        <v>1028019.9600000001</v>
      </c>
      <c r="CW397" s="73">
        <v>1038104.9000000001</v>
      </c>
      <c r="CX397" s="73">
        <v>1019921.7899999998</v>
      </c>
      <c r="CY397" s="77"/>
      <c r="CZ397" s="4">
        <v>583</v>
      </c>
      <c r="DA397" s="76" t="str">
        <f t="shared" si="18"/>
        <v>L583</v>
      </c>
      <c r="DB397" s="71">
        <v>2.9918260657678242</v>
      </c>
      <c r="DC397" s="71">
        <v>2.3990785589442045</v>
      </c>
      <c r="DD397" s="71">
        <v>1.2473250599316996</v>
      </c>
      <c r="DE397" s="71">
        <v>0.90446519955818294</v>
      </c>
      <c r="DF397" s="71">
        <v>0.78422976797929111</v>
      </c>
      <c r="DG397" s="71">
        <v>0.70661065606382245</v>
      </c>
      <c r="DH397" s="71">
        <v>0.44570365055725014</v>
      </c>
      <c r="DI397" s="71">
        <v>1.1275244489717946</v>
      </c>
      <c r="DJ397" s="71">
        <v>0.37664589729983067</v>
      </c>
      <c r="DK397" s="71">
        <v>0.58247788333446171</v>
      </c>
      <c r="DL397" s="71">
        <v>0.39706930525771855</v>
      </c>
      <c r="DM397" s="71">
        <v>0.33899461009513487</v>
      </c>
      <c r="DN397" s="71">
        <v>0.38226184237987709</v>
      </c>
      <c r="DO397" s="71">
        <v>0.49010999563718688</v>
      </c>
      <c r="DQ397" s="71"/>
      <c r="DR397" s="71"/>
      <c r="DS397" s="71"/>
      <c r="DT397" s="71"/>
      <c r="DU397" s="71"/>
      <c r="DV397" s="71"/>
      <c r="DW397" s="71"/>
      <c r="DX397" s="71"/>
      <c r="DY397" s="71"/>
      <c r="DZ397" s="71"/>
      <c r="EA397" s="71"/>
      <c r="EB397" s="71"/>
      <c r="EC397" s="71"/>
      <c r="ED397" s="71"/>
    </row>
    <row r="398" spans="1:134">
      <c r="A398" s="4">
        <v>376</v>
      </c>
      <c r="B398" s="46" t="s">
        <v>3537</v>
      </c>
      <c r="C398" s="65" t="str">
        <f t="shared" si="17"/>
        <v>L376</v>
      </c>
      <c r="D398" s="69">
        <v>289063.98</v>
      </c>
      <c r="E398" s="68">
        <v>2368593.4400000004</v>
      </c>
      <c r="F398" s="69">
        <v>134608.09000000003</v>
      </c>
      <c r="G398" s="69">
        <v>297608.41000000061</v>
      </c>
      <c r="H398" s="70">
        <v>90.977428399858809</v>
      </c>
      <c r="I398" s="70">
        <v>14.370379586954352</v>
      </c>
      <c r="J398" s="69">
        <v>341029.83999999985</v>
      </c>
      <c r="K398" s="69">
        <v>285308.63</v>
      </c>
      <c r="L398" s="69">
        <v>257461.55999999997</v>
      </c>
      <c r="M398" s="69">
        <v>330468.38</v>
      </c>
      <c r="N398" s="69">
        <v>450384.97000000003</v>
      </c>
      <c r="O398" s="69">
        <v>422253.47000000003</v>
      </c>
      <c r="P398" s="69">
        <v>281542.59999999998</v>
      </c>
      <c r="Q398" s="69">
        <v>233929.10999999993</v>
      </c>
      <c r="R398" s="69">
        <v>541537.93000000005</v>
      </c>
      <c r="S398" s="69">
        <v>250447.04000000004</v>
      </c>
      <c r="T398" s="69">
        <v>311802.37999999995</v>
      </c>
      <c r="U398" s="69">
        <v>460270.4</v>
      </c>
      <c r="V398" s="69">
        <v>289063.98</v>
      </c>
      <c r="W398" s="70">
        <v>112.28448446944958</v>
      </c>
      <c r="X398" s="70">
        <v>99.151293725905305</v>
      </c>
      <c r="Y398" s="70">
        <v>87.343450002014606</v>
      </c>
      <c r="Z398" s="71">
        <v>88.85153821649034</v>
      </c>
      <c r="AA398" s="71">
        <v>105.52716922898067</v>
      </c>
      <c r="AB398" s="71">
        <v>80.057426478603389</v>
      </c>
      <c r="AC398" s="71">
        <v>81.701968203538229</v>
      </c>
      <c r="AD398" s="71">
        <v>67.38876171151017</v>
      </c>
      <c r="AE398" s="71">
        <v>77.58932954519517</v>
      </c>
      <c r="AF398" s="71">
        <v>75.257973680306307</v>
      </c>
      <c r="AG398" s="71">
        <v>89.489511295137518</v>
      </c>
      <c r="AH398" s="71">
        <v>142.90680972664873</v>
      </c>
      <c r="AI398" s="71">
        <v>137.30600734723802</v>
      </c>
      <c r="AJ398" s="71">
        <v>6.1318025466415849</v>
      </c>
      <c r="AK398" s="71">
        <v>-1.3758397404835532</v>
      </c>
      <c r="AL398" s="71">
        <v>-18.514358584403013</v>
      </c>
      <c r="AM398" s="71">
        <v>-2.3281175399841203</v>
      </c>
      <c r="AN398" s="71">
        <v>-1.3935975467379569</v>
      </c>
      <c r="AO398" s="71">
        <v>-18.355996600775736</v>
      </c>
      <c r="AP398" s="71">
        <v>-14.067825357668672</v>
      </c>
      <c r="AQ398" s="71">
        <v>-13.784487672144685</v>
      </c>
      <c r="AR398" s="71">
        <v>97.257805871700469</v>
      </c>
      <c r="AS398" s="71">
        <v>-53.207574158744173</v>
      </c>
      <c r="AT398" s="71">
        <v>19.468518580603742</v>
      </c>
      <c r="AU398" s="71">
        <v>86.487154248286899</v>
      </c>
      <c r="AV398" s="72">
        <v>87.149858771976938</v>
      </c>
      <c r="AW398" s="73">
        <v>19703.119999999879</v>
      </c>
      <c r="AX398" s="73">
        <v>-3980.1499999999651</v>
      </c>
      <c r="AY398" s="73">
        <v>-58497.859999999957</v>
      </c>
      <c r="AZ398" s="73">
        <v>-7877.0800000000745</v>
      </c>
      <c r="BA398" s="73">
        <v>-6365.2600000000093</v>
      </c>
      <c r="BB398" s="73">
        <v>-89089.739999999874</v>
      </c>
      <c r="BC398" s="73">
        <v>-46090.910000000091</v>
      </c>
      <c r="BD398" s="73">
        <v>-37401.540000000037</v>
      </c>
      <c r="BE398" s="73">
        <v>267004.85000000003</v>
      </c>
      <c r="BF398" s="73">
        <v>-284782.83000000019</v>
      </c>
      <c r="BG398" s="73">
        <v>50811.129999999946</v>
      </c>
      <c r="BH398" s="73">
        <v>213459.62000000002</v>
      </c>
      <c r="BI398" s="73">
        <v>134608.09000000003</v>
      </c>
      <c r="BJ398" s="71">
        <v>27.037865121038084</v>
      </c>
      <c r="BK398" s="71">
        <v>19.747906066445303</v>
      </c>
      <c r="BL398" s="71">
        <v>21.592724855876362</v>
      </c>
      <c r="BM398" s="71">
        <v>19.850068655114576</v>
      </c>
      <c r="BN398" s="71">
        <v>6.3605924939955685</v>
      </c>
      <c r="BO398" s="71">
        <v>10.349251625440722</v>
      </c>
      <c r="BP398" s="71">
        <v>24.01243692706749</v>
      </c>
      <c r="BQ398" s="71">
        <v>25.895234626512408</v>
      </c>
      <c r="BR398" s="72">
        <v>19.700371038068599</v>
      </c>
      <c r="BS398" s="72">
        <v>15.799501669371089</v>
      </c>
      <c r="BT398" s="71">
        <v>14.119948858556373</v>
      </c>
      <c r="BU398" s="71">
        <v>19.210058615069659</v>
      </c>
      <c r="BV398" s="71">
        <v>20.879475467870261</v>
      </c>
      <c r="BW398" s="71">
        <v>18.436563454888176</v>
      </c>
      <c r="BX398" s="75">
        <v>10501</v>
      </c>
      <c r="BY398" s="75">
        <v>8348</v>
      </c>
      <c r="BZ398" s="75">
        <v>7216</v>
      </c>
      <c r="CA398" s="75">
        <v>8680</v>
      </c>
      <c r="CB398" s="75">
        <v>10230</v>
      </c>
      <c r="CC398" s="75">
        <v>9758</v>
      </c>
      <c r="CD398" s="75">
        <v>7869</v>
      </c>
      <c r="CE398" s="75">
        <v>6850</v>
      </c>
      <c r="CF398" s="75">
        <v>9942</v>
      </c>
      <c r="CG398" s="75">
        <v>6615</v>
      </c>
      <c r="CH398" s="75">
        <v>7190</v>
      </c>
      <c r="CI398" s="75">
        <v>11185</v>
      </c>
      <c r="CJ398" s="75">
        <v>7289</v>
      </c>
      <c r="CK398" s="75">
        <v>56940</v>
      </c>
      <c r="CL398" s="73">
        <v>712072.95</v>
      </c>
      <c r="CM398" s="73">
        <v>716803.12999999989</v>
      </c>
      <c r="CN398" s="73">
        <v>707724.70000000007</v>
      </c>
      <c r="CO398" s="73">
        <v>776896.36</v>
      </c>
      <c r="CP398" s="73">
        <v>853303.38</v>
      </c>
      <c r="CQ398" s="73">
        <v>759510.36000000034</v>
      </c>
      <c r="CR398" s="73">
        <v>741826.74999999988</v>
      </c>
      <c r="CS398" s="73">
        <v>957712.7899999998</v>
      </c>
      <c r="CT398" s="73">
        <v>923278.25999999978</v>
      </c>
      <c r="CU398" s="73">
        <v>654290.16999999981</v>
      </c>
      <c r="CV398" s="73">
        <v>669310.54</v>
      </c>
      <c r="CW398" s="73">
        <v>845067.11999999976</v>
      </c>
      <c r="CX398" s="73">
        <v>823801.36999999976</v>
      </c>
      <c r="CY398" s="77"/>
      <c r="CZ398" s="4">
        <v>376</v>
      </c>
      <c r="DA398" s="76" t="str">
        <f t="shared" si="18"/>
        <v>L376</v>
      </c>
      <c r="DB398" s="71">
        <v>0.22123845934944544</v>
      </c>
      <c r="DC398" s="71">
        <v>0.31922113742829394</v>
      </c>
      <c r="DD398" s="71">
        <v>0.5393825763508252</v>
      </c>
      <c r="DE398" s="71">
        <v>0.92201622183164489</v>
      </c>
      <c r="DF398" s="71">
        <v>2.36373367409902</v>
      </c>
      <c r="DG398" s="71">
        <v>0.34519966475872516</v>
      </c>
      <c r="DH398" s="71">
        <v>0.13741497351729728</v>
      </c>
      <c r="DI398" s="71">
        <v>8.5064778201114355E-2</v>
      </c>
      <c r="DJ398" s="71">
        <v>0.45298929975973085</v>
      </c>
      <c r="DK398" s="71">
        <v>6.754761615291284E-2</v>
      </c>
      <c r="DL398" s="71">
        <v>6.0307945408813084E-3</v>
      </c>
      <c r="DM398" s="71">
        <v>5.9579153598780243E-2</v>
      </c>
      <c r="DN398" s="71">
        <v>0</v>
      </c>
      <c r="DO398" s="71">
        <v>0.14662105971249692</v>
      </c>
      <c r="DQ398" s="71"/>
      <c r="DR398" s="71"/>
      <c r="DS398" s="71"/>
      <c r="DT398" s="71"/>
      <c r="DU398" s="71"/>
      <c r="DV398" s="71"/>
      <c r="DW398" s="71"/>
      <c r="DX398" s="71"/>
      <c r="DY398" s="71"/>
      <c r="DZ398" s="71"/>
      <c r="EA398" s="71"/>
      <c r="EB398" s="71"/>
      <c r="EC398" s="71"/>
      <c r="ED398" s="71"/>
    </row>
    <row r="399" spans="1:134">
      <c r="A399" s="4">
        <v>379</v>
      </c>
      <c r="B399" s="46" t="s">
        <v>3546</v>
      </c>
      <c r="C399" s="65" t="str">
        <f t="shared" si="17"/>
        <v>L379</v>
      </c>
      <c r="D399" s="69">
        <v>631125.19999999995</v>
      </c>
      <c r="E399" s="68">
        <v>8218384.6600000011</v>
      </c>
      <c r="F399" s="69">
        <v>-61946.790000000154</v>
      </c>
      <c r="G399" s="69">
        <v>526254.06000000238</v>
      </c>
      <c r="H399" s="70">
        <v>86.78676367471347</v>
      </c>
      <c r="I399" s="70">
        <v>6.8414602840986882</v>
      </c>
      <c r="J399" s="69">
        <v>1288282.2100000002</v>
      </c>
      <c r="K399" s="69">
        <v>1119702.9800000002</v>
      </c>
      <c r="L399" s="69">
        <v>1076244.0999999999</v>
      </c>
      <c r="M399" s="69">
        <v>1349230.02</v>
      </c>
      <c r="N399" s="69">
        <v>1959004.9100000001</v>
      </c>
      <c r="O399" s="69">
        <v>1629676.5500000003</v>
      </c>
      <c r="P399" s="69">
        <v>1132857.68</v>
      </c>
      <c r="Q399" s="69">
        <v>1022520.3999999999</v>
      </c>
      <c r="R399" s="69">
        <v>2107265.4900000002</v>
      </c>
      <c r="S399" s="69">
        <v>985666.09000000008</v>
      </c>
      <c r="T399" s="69">
        <v>1146529.4499999997</v>
      </c>
      <c r="U399" s="69">
        <v>1192420.3500000001</v>
      </c>
      <c r="V399" s="69">
        <v>631125.19999999995</v>
      </c>
      <c r="W399" s="70">
        <v>100.21302395342776</v>
      </c>
      <c r="X399" s="70">
        <v>84.664730374742035</v>
      </c>
      <c r="Y399" s="70">
        <v>84.180740683620215</v>
      </c>
      <c r="Z399" s="71">
        <v>90.226086509093861</v>
      </c>
      <c r="AA399" s="71">
        <v>89.377880276526184</v>
      </c>
      <c r="AB399" s="71">
        <v>106.91944642015328</v>
      </c>
      <c r="AC399" s="71">
        <v>90.830484716295643</v>
      </c>
      <c r="AD399" s="71">
        <v>87.842367570494375</v>
      </c>
      <c r="AE399" s="71">
        <v>101.99787229815536</v>
      </c>
      <c r="AF399" s="71">
        <v>69.052515901025444</v>
      </c>
      <c r="AG399" s="71">
        <v>78.866003737970942</v>
      </c>
      <c r="AH399" s="71">
        <v>90.136364338845453</v>
      </c>
      <c r="AI399" s="71">
        <v>80.06294119249344</v>
      </c>
      <c r="AJ399" s="71">
        <v>-18.448878787317881</v>
      </c>
      <c r="AK399" s="71">
        <v>-33.32820340368351</v>
      </c>
      <c r="AL399" s="71">
        <v>-30.917543549562541</v>
      </c>
      <c r="AM399" s="71">
        <v>-27.321467895061669</v>
      </c>
      <c r="AN399" s="71">
        <v>-39.860394806155327</v>
      </c>
      <c r="AO399" s="71">
        <v>-19.681904518729411</v>
      </c>
      <c r="AP399" s="71">
        <v>-12.278813788709087</v>
      </c>
      <c r="AQ399" s="71">
        <v>15.724860144345222</v>
      </c>
      <c r="AR399" s="71">
        <v>89.990335065023913</v>
      </c>
      <c r="AS399" s="71">
        <v>-32.762414499697122</v>
      </c>
      <c r="AT399" s="71">
        <v>-2.3847586957876143</v>
      </c>
      <c r="AU399" s="71">
        <v>10.982517396636226</v>
      </c>
      <c r="AV399" s="72">
        <v>-8.9380022412967719</v>
      </c>
      <c r="AW399" s="73">
        <v>-291441.26999999979</v>
      </c>
      <c r="AX399" s="73">
        <v>-559722.26</v>
      </c>
      <c r="AY399" s="73">
        <v>-481668.22</v>
      </c>
      <c r="AZ399" s="73">
        <v>-507205.40999999945</v>
      </c>
      <c r="BA399" s="73">
        <v>-1297373.350000001</v>
      </c>
      <c r="BB399" s="73">
        <v>-379771.79999999958</v>
      </c>
      <c r="BC399" s="73">
        <v>-158572.2799999998</v>
      </c>
      <c r="BD399" s="73">
        <v>138941.5399999998</v>
      </c>
      <c r="BE399" s="73">
        <v>998121.97000000044</v>
      </c>
      <c r="BF399" s="73">
        <v>-480279.00999999931</v>
      </c>
      <c r="BG399" s="73">
        <v>-28009.9300000004</v>
      </c>
      <c r="BH399" s="73">
        <v>117998.56000000029</v>
      </c>
      <c r="BI399" s="73">
        <v>-61946.790000000154</v>
      </c>
      <c r="BJ399" s="71">
        <v>1.0168349804224852</v>
      </c>
      <c r="BK399" s="71">
        <v>-3.4298460369022643</v>
      </c>
      <c r="BL399" s="71">
        <v>-3.5018864174653443</v>
      </c>
      <c r="BM399" s="71">
        <v>0.23469899684854179</v>
      </c>
      <c r="BN399" s="71">
        <v>-10.918597069154787</v>
      </c>
      <c r="BO399" s="71">
        <v>-6.136937462343246</v>
      </c>
      <c r="BP399" s="71">
        <v>9.438565754458903</v>
      </c>
      <c r="BQ399" s="71">
        <v>8.215130065534721</v>
      </c>
      <c r="BR399" s="72">
        <v>-1.4215815862263548</v>
      </c>
      <c r="BS399" s="72">
        <v>4.0046536998688307</v>
      </c>
      <c r="BT399" s="71">
        <v>5.4650329689714745</v>
      </c>
      <c r="BU399" s="71">
        <v>4.646010272314359</v>
      </c>
      <c r="BV399" s="71">
        <v>1.8244996007904728</v>
      </c>
      <c r="BW399" s="71">
        <v>2.426710996387377</v>
      </c>
      <c r="BX399" s="75">
        <v>15551</v>
      </c>
      <c r="BY399" s="75">
        <v>14241</v>
      </c>
      <c r="BZ399" s="75">
        <v>14560</v>
      </c>
      <c r="CA399" s="75">
        <v>16297</v>
      </c>
      <c r="CB399" s="75">
        <v>20417</v>
      </c>
      <c r="CC399" s="75">
        <v>21861</v>
      </c>
      <c r="CD399" s="75">
        <v>14520</v>
      </c>
      <c r="CE399" s="75">
        <v>13624</v>
      </c>
      <c r="CF399" s="75">
        <v>23264</v>
      </c>
      <c r="CG399" s="75">
        <v>14637</v>
      </c>
      <c r="CH399" s="75">
        <v>16027</v>
      </c>
      <c r="CI399" s="75">
        <v>15922</v>
      </c>
      <c r="CJ399" s="75">
        <v>8957</v>
      </c>
      <c r="CK399" s="75">
        <v>106951</v>
      </c>
      <c r="CL399" s="73">
        <v>2398777.4900000002</v>
      </c>
      <c r="CM399" s="73">
        <v>2613285.0700000008</v>
      </c>
      <c r="CN399" s="73">
        <v>2640559.2200000002</v>
      </c>
      <c r="CO399" s="73">
        <v>3008339.6299999994</v>
      </c>
      <c r="CP399" s="73">
        <v>3079206.96</v>
      </c>
      <c r="CQ399" s="73">
        <v>2486101.5100000002</v>
      </c>
      <c r="CR399" s="73">
        <v>2364267.2600000007</v>
      </c>
      <c r="CS399" s="73">
        <v>2474317.1799999988</v>
      </c>
      <c r="CT399" s="73">
        <v>1806912</v>
      </c>
      <c r="CU399" s="73">
        <v>1911147.1699999997</v>
      </c>
      <c r="CV399" s="73">
        <v>1734079.7600000005</v>
      </c>
      <c r="CW399" s="73">
        <v>1784604.7800000003</v>
      </c>
      <c r="CX399" s="73">
        <v>2012820.03</v>
      </c>
      <c r="CY399" s="77"/>
      <c r="CZ399" s="4">
        <v>379</v>
      </c>
      <c r="DA399" s="76" t="str">
        <f t="shared" si="18"/>
        <v>L379</v>
      </c>
      <c r="DB399" s="71">
        <v>4.2119452333412974</v>
      </c>
      <c r="DC399" s="71">
        <v>3.019761788527811</v>
      </c>
      <c r="DD399" s="71">
        <v>0.78859496330948331</v>
      </c>
      <c r="DE399" s="71">
        <v>0.72881416061427362</v>
      </c>
      <c r="DF399" s="71">
        <v>0.65785633297019475</v>
      </c>
      <c r="DG399" s="71">
        <v>0.72159842686552789</v>
      </c>
      <c r="DH399" s="71">
        <v>0.72551172831697797</v>
      </c>
      <c r="DI399" s="71">
        <v>0.59499512540094601</v>
      </c>
      <c r="DJ399" s="71">
        <v>0.66206752788805656</v>
      </c>
      <c r="DK399" s="71">
        <v>0.49057146221742171</v>
      </c>
      <c r="DL399" s="71">
        <v>0.20622516837243396</v>
      </c>
      <c r="DM399" s="71">
        <v>0.16157406891214193</v>
      </c>
      <c r="DN399" s="71">
        <v>0.12256611185683475</v>
      </c>
      <c r="DO399" s="71">
        <v>0.4640011582947734</v>
      </c>
      <c r="DQ399" s="71"/>
      <c r="DR399" s="71"/>
      <c r="DS399" s="71"/>
      <c r="DT399" s="71"/>
      <c r="DU399" s="71"/>
      <c r="DV399" s="71"/>
      <c r="DW399" s="71"/>
      <c r="DX399" s="71"/>
      <c r="DY399" s="71"/>
      <c r="DZ399" s="71"/>
      <c r="EA399" s="71"/>
      <c r="EB399" s="71"/>
      <c r="EC399" s="71"/>
      <c r="ED399" s="71"/>
    </row>
    <row r="400" spans="1:134">
      <c r="A400" s="4">
        <v>404</v>
      </c>
      <c r="B400" s="46" t="s">
        <v>3553</v>
      </c>
      <c r="C400" s="65" t="str">
        <f t="shared" si="17"/>
        <v>L404</v>
      </c>
      <c r="D400" s="69">
        <v>1085033.8600000001</v>
      </c>
      <c r="E400" s="68">
        <v>12946068.430000003</v>
      </c>
      <c r="F400" s="69">
        <v>147910.31000000006</v>
      </c>
      <c r="G400" s="69">
        <v>2143657.7900000028</v>
      </c>
      <c r="H400" s="70">
        <v>99.395632450778393</v>
      </c>
      <c r="I400" s="70">
        <v>19.844253856285565</v>
      </c>
      <c r="J400" s="69">
        <v>1786360.02</v>
      </c>
      <c r="K400" s="69">
        <v>1697977.2199999997</v>
      </c>
      <c r="L400" s="69">
        <v>1635796.5300000003</v>
      </c>
      <c r="M400" s="69">
        <v>1928325.54</v>
      </c>
      <c r="N400" s="69">
        <v>2656443.7800000007</v>
      </c>
      <c r="O400" s="69">
        <v>2531185.6800000002</v>
      </c>
      <c r="P400" s="69">
        <v>1822634.3700000003</v>
      </c>
      <c r="Q400" s="69">
        <v>1671495.49</v>
      </c>
      <c r="R400" s="69">
        <v>2652086.7500000005</v>
      </c>
      <c r="S400" s="69">
        <v>1724841.4699999997</v>
      </c>
      <c r="T400" s="69">
        <v>2041571.6600000001</v>
      </c>
      <c r="U400" s="69">
        <v>1948404.8299999998</v>
      </c>
      <c r="V400" s="69">
        <v>1085033.8600000001</v>
      </c>
      <c r="W400" s="70">
        <v>112.92276499540321</v>
      </c>
      <c r="X400" s="70">
        <v>96.72115786134728</v>
      </c>
      <c r="Y400" s="70">
        <v>95.336037892732037</v>
      </c>
      <c r="Z400" s="71">
        <v>89.324906772665585</v>
      </c>
      <c r="AA400" s="71">
        <v>87.714045944561434</v>
      </c>
      <c r="AB400" s="71">
        <v>95.765947692482683</v>
      </c>
      <c r="AC400" s="71">
        <v>98.320700031434839</v>
      </c>
      <c r="AD400" s="71">
        <v>93.423575769170782</v>
      </c>
      <c r="AE400" s="71">
        <v>105.06282982726999</v>
      </c>
      <c r="AF400" s="71">
        <v>108.43404002207959</v>
      </c>
      <c r="AG400" s="71">
        <v>99.596306408777579</v>
      </c>
      <c r="AH400" s="71">
        <v>92.758969434712782</v>
      </c>
      <c r="AI400" s="71">
        <v>97.177840713517455</v>
      </c>
      <c r="AJ400" s="71">
        <v>9.9871415479685588</v>
      </c>
      <c r="AK400" s="71">
        <v>10.308730864783966</v>
      </c>
      <c r="AL400" s="71">
        <v>-4.410812811402165</v>
      </c>
      <c r="AM400" s="71">
        <v>-4.9237340719472389</v>
      </c>
      <c r="AN400" s="71">
        <v>-14.103418717161221</v>
      </c>
      <c r="AO400" s="71">
        <v>-3.2848168862914195</v>
      </c>
      <c r="AP400" s="71">
        <v>0.89146830702866442</v>
      </c>
      <c r="AQ400" s="71">
        <v>16.399808620510225</v>
      </c>
      <c r="AR400" s="71">
        <v>88.121505067516907</v>
      </c>
      <c r="AS400" s="71">
        <v>-11.87028674740832</v>
      </c>
      <c r="AT400" s="71">
        <v>27.938198124261859</v>
      </c>
      <c r="AU400" s="71">
        <v>17.368238936950455</v>
      </c>
      <c r="AV400" s="72">
        <v>15.783437520058063</v>
      </c>
      <c r="AW400" s="73">
        <v>162206.51000000024</v>
      </c>
      <c r="AX400" s="73">
        <v>158681.81999999983</v>
      </c>
      <c r="AY400" s="73">
        <v>-75481.259999999544</v>
      </c>
      <c r="AZ400" s="73">
        <v>-99862.589999999851</v>
      </c>
      <c r="BA400" s="73">
        <v>-436163.32999999821</v>
      </c>
      <c r="BB400" s="73">
        <v>-65473.069999999367</v>
      </c>
      <c r="BC400" s="73">
        <v>16104.640000000596</v>
      </c>
      <c r="BD400" s="73">
        <v>235500.44000000041</v>
      </c>
      <c r="BE400" s="73">
        <v>1242313.4500000004</v>
      </c>
      <c r="BF400" s="73">
        <v>-232320.76999999979</v>
      </c>
      <c r="BG400" s="73">
        <v>445823.33000000007</v>
      </c>
      <c r="BH400" s="73">
        <v>288326.38999999966</v>
      </c>
      <c r="BI400" s="73">
        <v>147910.31000000006</v>
      </c>
      <c r="BJ400" s="71">
        <v>14.228777440643753</v>
      </c>
      <c r="BK400" s="71">
        <v>11.464639085697636</v>
      </c>
      <c r="BL400" s="71">
        <v>10.545962274382617</v>
      </c>
      <c r="BM400" s="71">
        <v>12.848402219861185</v>
      </c>
      <c r="BN400" s="71">
        <v>2.1039491045646059</v>
      </c>
      <c r="BO400" s="71">
        <v>5.439565607280386</v>
      </c>
      <c r="BP400" s="71">
        <v>24.744059903598654</v>
      </c>
      <c r="BQ400" s="71">
        <v>20.478056537108525</v>
      </c>
      <c r="BR400" s="72">
        <v>11.975524777543349</v>
      </c>
      <c r="BS400" s="72">
        <v>13.630879083805567</v>
      </c>
      <c r="BT400" s="71">
        <v>15.333114817595764</v>
      </c>
      <c r="BU400" s="71">
        <v>16.916829280504594</v>
      </c>
      <c r="BV400" s="71">
        <v>14.280560002533189</v>
      </c>
      <c r="BW400" s="71">
        <v>15.146233328791777</v>
      </c>
      <c r="BX400" s="75">
        <v>32907</v>
      </c>
      <c r="BY400" s="75">
        <v>30499</v>
      </c>
      <c r="BZ400" s="75">
        <v>30722</v>
      </c>
      <c r="CA400" s="75">
        <v>32902</v>
      </c>
      <c r="CB400" s="75">
        <v>37928</v>
      </c>
      <c r="CC400" s="75">
        <v>41768</v>
      </c>
      <c r="CD400" s="75">
        <v>32717</v>
      </c>
      <c r="CE400" s="75">
        <v>32024</v>
      </c>
      <c r="CF400" s="75">
        <v>41952</v>
      </c>
      <c r="CG400" s="75">
        <v>33157</v>
      </c>
      <c r="CH400" s="75">
        <v>37863</v>
      </c>
      <c r="CI400" s="75">
        <v>37973</v>
      </c>
      <c r="CJ400" s="75">
        <v>20788</v>
      </c>
      <c r="CK400" s="75">
        <v>236474</v>
      </c>
      <c r="CL400" s="73">
        <v>2957146.1499999994</v>
      </c>
      <c r="CM400" s="73">
        <v>3012800.7899999996</v>
      </c>
      <c r="CN400" s="73">
        <v>3273597.459999999</v>
      </c>
      <c r="CO400" s="73">
        <v>3387341.7099999995</v>
      </c>
      <c r="CP400" s="73">
        <v>3725072.4199999995</v>
      </c>
      <c r="CQ400" s="73">
        <v>2808722.629999999</v>
      </c>
      <c r="CR400" s="73">
        <v>2627909.2400000002</v>
      </c>
      <c r="CS400" s="73">
        <v>3176728.16</v>
      </c>
      <c r="CT400" s="73">
        <v>3202739.4699999993</v>
      </c>
      <c r="CU400" s="73">
        <v>2759147.4200000004</v>
      </c>
      <c r="CV400" s="73">
        <v>2739123.27</v>
      </c>
      <c r="CW400" s="73">
        <v>2703626.4499999997</v>
      </c>
      <c r="CX400" s="73">
        <v>2758728.1699999995</v>
      </c>
      <c r="CY400" s="77"/>
      <c r="CZ400" s="4">
        <v>404</v>
      </c>
      <c r="DA400" s="76" t="str">
        <f t="shared" si="18"/>
        <v>L404</v>
      </c>
      <c r="DB400" s="71">
        <v>3.3137366189022779</v>
      </c>
      <c r="DC400" s="71">
        <v>3.0405738483511242</v>
      </c>
      <c r="DD400" s="71">
        <v>1.3270493288662244</v>
      </c>
      <c r="DE400" s="71">
        <v>0.88167432995229089</v>
      </c>
      <c r="DF400" s="71">
        <v>1.0470115367524311</v>
      </c>
      <c r="DG400" s="71">
        <v>0.7856109443924133</v>
      </c>
      <c r="DH400" s="71">
        <v>0.49295998365412952</v>
      </c>
      <c r="DI400" s="71">
        <v>0.46455836617151747</v>
      </c>
      <c r="DJ400" s="71">
        <v>0.50785349956406434</v>
      </c>
      <c r="DK400" s="71">
        <v>0.34027423104658411</v>
      </c>
      <c r="DL400" s="71">
        <v>0.36052139464679328</v>
      </c>
      <c r="DM400" s="71">
        <v>0.31761150633943908</v>
      </c>
      <c r="DN400" s="71">
        <v>0.12114895275159662</v>
      </c>
      <c r="DO400" s="71">
        <v>0.39276694173331367</v>
      </c>
      <c r="DQ400" s="71"/>
      <c r="DR400" s="71"/>
      <c r="DS400" s="71"/>
      <c r="DT400" s="71"/>
      <c r="DU400" s="71"/>
      <c r="DV400" s="71"/>
      <c r="DW400" s="71"/>
      <c r="DX400" s="71"/>
      <c r="DY400" s="71"/>
      <c r="DZ400" s="71"/>
      <c r="EA400" s="71"/>
      <c r="EB400" s="71"/>
      <c r="EC400" s="71"/>
      <c r="ED400" s="71"/>
    </row>
    <row r="401" spans="1:134">
      <c r="A401" s="4">
        <v>584</v>
      </c>
      <c r="B401" s="46" t="s">
        <v>3561</v>
      </c>
      <c r="C401" s="65" t="str">
        <f t="shared" si="17"/>
        <v>L584</v>
      </c>
      <c r="D401" s="69">
        <v>172280.22</v>
      </c>
      <c r="E401" s="68">
        <v>2252645.9500000002</v>
      </c>
      <c r="F401" s="69">
        <v>1437.0600000000559</v>
      </c>
      <c r="G401" s="69">
        <v>297522.08000000054</v>
      </c>
      <c r="H401" s="70">
        <v>92.881359197507464</v>
      </c>
      <c r="I401" s="70">
        <v>15.217556522390607</v>
      </c>
      <c r="J401" s="69">
        <v>302242.96999999991</v>
      </c>
      <c r="K401" s="69">
        <v>310044.26999999996</v>
      </c>
      <c r="L401" s="69">
        <v>263300.55</v>
      </c>
      <c r="M401" s="69">
        <v>317753.99999999988</v>
      </c>
      <c r="N401" s="69">
        <v>480956.88999999996</v>
      </c>
      <c r="O401" s="69">
        <v>471678.15</v>
      </c>
      <c r="P401" s="69">
        <v>243825.52999999994</v>
      </c>
      <c r="Q401" s="69">
        <v>241383.77999999997</v>
      </c>
      <c r="R401" s="69">
        <v>662164.59000000008</v>
      </c>
      <c r="S401" s="69">
        <v>268986.47000000003</v>
      </c>
      <c r="T401" s="69">
        <v>331612.30999999994</v>
      </c>
      <c r="U401" s="69">
        <v>332393.04999999993</v>
      </c>
      <c r="V401" s="69">
        <v>172280.22</v>
      </c>
      <c r="W401" s="70">
        <v>101.60658727481704</v>
      </c>
      <c r="X401" s="70">
        <v>107.17063358237291</v>
      </c>
      <c r="Y401" s="70">
        <v>92.309235475193148</v>
      </c>
      <c r="Z401" s="71">
        <v>91.045538588526014</v>
      </c>
      <c r="AA401" s="71">
        <v>101.3371072772435</v>
      </c>
      <c r="AB401" s="71">
        <v>113.86375577996073</v>
      </c>
      <c r="AC401" s="71">
        <v>91.77133739083267</v>
      </c>
      <c r="AD401" s="71">
        <v>87.174437304464135</v>
      </c>
      <c r="AE401" s="71">
        <v>97.13352998120935</v>
      </c>
      <c r="AF401" s="71">
        <v>78.670615564772731</v>
      </c>
      <c r="AG401" s="71">
        <v>96.620755660360231</v>
      </c>
      <c r="AH401" s="71">
        <v>106.31046530140323</v>
      </c>
      <c r="AI401" s="71">
        <v>84.777189929976686</v>
      </c>
      <c r="AJ401" s="71">
        <v>-0.72540296816436811</v>
      </c>
      <c r="AK401" s="71">
        <v>-7.1094255909828092</v>
      </c>
      <c r="AL401" s="71">
        <v>-18.689474082578762</v>
      </c>
      <c r="AM401" s="71">
        <v>-19.214367259804167</v>
      </c>
      <c r="AN401" s="71">
        <v>-17.461932167636927</v>
      </c>
      <c r="AO401" s="71">
        <v>0.33809142706269224</v>
      </c>
      <c r="AP401" s="71">
        <v>-10.827332210831131</v>
      </c>
      <c r="AQ401" s="71">
        <v>9.6976912037899154</v>
      </c>
      <c r="AR401" s="71">
        <v>142.03285353169935</v>
      </c>
      <c r="AS401" s="71">
        <v>-45.175534552177155</v>
      </c>
      <c r="AT401" s="71">
        <v>24.424132012555422</v>
      </c>
      <c r="AU401" s="71">
        <v>27.808613596298471</v>
      </c>
      <c r="AV401" s="72">
        <v>0.8411574686396861</v>
      </c>
      <c r="AW401" s="73">
        <v>-2208.5</v>
      </c>
      <c r="AX401" s="73">
        <v>-23729.389999999956</v>
      </c>
      <c r="AY401" s="73">
        <v>-60520.44</v>
      </c>
      <c r="AZ401" s="73">
        <v>-75575.840000000026</v>
      </c>
      <c r="BA401" s="73">
        <v>-101744.80999999988</v>
      </c>
      <c r="BB401" s="73">
        <v>10615.190000000119</v>
      </c>
      <c r="BC401" s="73">
        <v>-29605.260000000038</v>
      </c>
      <c r="BD401" s="73">
        <v>21339.239999999991</v>
      </c>
      <c r="BE401" s="73">
        <v>388580.00000000012</v>
      </c>
      <c r="BF401" s="73">
        <v>-221645.71000000008</v>
      </c>
      <c r="BG401" s="73">
        <v>65094.629999999888</v>
      </c>
      <c r="BH401" s="73">
        <v>72322.119999999908</v>
      </c>
      <c r="BI401" s="73">
        <v>1437.0600000000559</v>
      </c>
      <c r="BJ401" s="71">
        <v>13.279831996026964</v>
      </c>
      <c r="BK401" s="71">
        <v>9.2326912817116433</v>
      </c>
      <c r="BL401" s="71">
        <v>10.399626770027579</v>
      </c>
      <c r="BM401" s="71">
        <v>9.5292865430034901</v>
      </c>
      <c r="BN401" s="71">
        <v>0.1331599013431557</v>
      </c>
      <c r="BO401" s="71">
        <v>12.174960777307126</v>
      </c>
      <c r="BP401" s="71">
        <v>16.490905507263911</v>
      </c>
      <c r="BQ401" s="71">
        <v>15.306694553178657</v>
      </c>
      <c r="BR401" s="72">
        <v>10.31546855195039</v>
      </c>
      <c r="BS401" s="72">
        <v>11.585001402626851</v>
      </c>
      <c r="BT401" s="71">
        <v>13.456369593974042</v>
      </c>
      <c r="BU401" s="71">
        <v>11.532136969987189</v>
      </c>
      <c r="BV401" s="71">
        <v>10.678254139652141</v>
      </c>
      <c r="BW401" s="71">
        <v>10.842855994118628</v>
      </c>
      <c r="BX401" s="75">
        <v>7469</v>
      </c>
      <c r="BY401" s="75">
        <v>7258</v>
      </c>
      <c r="BZ401" s="75">
        <v>6248</v>
      </c>
      <c r="CA401" s="75">
        <v>7452</v>
      </c>
      <c r="CB401" s="75">
        <v>9388</v>
      </c>
      <c r="CC401" s="75">
        <v>10186</v>
      </c>
      <c r="CD401" s="75">
        <v>5718</v>
      </c>
      <c r="CE401" s="75">
        <v>6074</v>
      </c>
      <c r="CF401" s="75">
        <v>11536</v>
      </c>
      <c r="CG401" s="75">
        <v>6781</v>
      </c>
      <c r="CH401" s="75">
        <v>7912</v>
      </c>
      <c r="CI401" s="75">
        <v>7913</v>
      </c>
      <c r="CJ401" s="75">
        <v>4352</v>
      </c>
      <c r="CK401" s="75">
        <v>50286</v>
      </c>
      <c r="CL401" s="73">
        <v>618164.75999999989</v>
      </c>
      <c r="CM401" s="73">
        <v>567807.00000000012</v>
      </c>
      <c r="CN401" s="73">
        <v>549634.43999999983</v>
      </c>
      <c r="CO401" s="73">
        <v>614556.39999999991</v>
      </c>
      <c r="CP401" s="73">
        <v>597353.60999999987</v>
      </c>
      <c r="CQ401" s="73">
        <v>584325.3600000001</v>
      </c>
      <c r="CR401" s="73">
        <v>577620.92000000004</v>
      </c>
      <c r="CS401" s="73">
        <v>802760.04</v>
      </c>
      <c r="CT401" s="73">
        <v>749550.05999999994</v>
      </c>
      <c r="CU401" s="73">
        <v>727217.70000000019</v>
      </c>
      <c r="CV401" s="73">
        <v>749805.54</v>
      </c>
      <c r="CW401" s="73">
        <v>717572.88000000012</v>
      </c>
      <c r="CX401" s="73">
        <v>714918.59</v>
      </c>
      <c r="CY401" s="77"/>
      <c r="CZ401" s="4">
        <v>584</v>
      </c>
      <c r="DA401" s="76" t="str">
        <f t="shared" si="18"/>
        <v>L584</v>
      </c>
      <c r="DB401" s="71">
        <v>1.5786384062022394</v>
      </c>
      <c r="DC401" s="71">
        <v>1.345580008239099</v>
      </c>
      <c r="DD401" s="71">
        <v>0.79353162849234493</v>
      </c>
      <c r="DE401" s="71">
        <v>0.74230686465029472</v>
      </c>
      <c r="DF401" s="71">
        <v>0.53793892917056918</v>
      </c>
      <c r="DG401" s="71">
        <v>8.2836491887360461E-2</v>
      </c>
      <c r="DH401" s="71">
        <v>0.58788077083496115</v>
      </c>
      <c r="DI401" s="71">
        <v>8.903748892225645E-2</v>
      </c>
      <c r="DJ401" s="71">
        <v>6.7015643265099886E-2</v>
      </c>
      <c r="DK401" s="71">
        <v>0.12039476243179896</v>
      </c>
      <c r="DL401" s="71">
        <v>9.6408451618058919E-3</v>
      </c>
      <c r="DM401" s="71">
        <v>8.43975727788744E-2</v>
      </c>
      <c r="DN401" s="71">
        <v>1.6610239836360372E-2</v>
      </c>
      <c r="DO401" s="71">
        <v>0.12249908295841991</v>
      </c>
      <c r="DQ401" s="71"/>
      <c r="DR401" s="71"/>
      <c r="DS401" s="71"/>
      <c r="DT401" s="71"/>
      <c r="DU401" s="71"/>
      <c r="DV401" s="71"/>
      <c r="DW401" s="71"/>
      <c r="DX401" s="71"/>
      <c r="DY401" s="71"/>
      <c r="DZ401" s="71"/>
      <c r="EA401" s="71"/>
      <c r="EB401" s="71"/>
      <c r="EC401" s="71"/>
      <c r="ED401" s="71"/>
    </row>
    <row r="402" spans="1:134">
      <c r="A402" s="4">
        <v>422</v>
      </c>
      <c r="B402" s="46" t="s">
        <v>3569</v>
      </c>
      <c r="C402" s="65" t="str">
        <f t="shared" si="17"/>
        <v>L422</v>
      </c>
      <c r="D402" s="69">
        <v>623362.64</v>
      </c>
      <c r="E402" s="68">
        <v>6142001.2800000003</v>
      </c>
      <c r="F402" s="69">
        <v>156083.90000000008</v>
      </c>
      <c r="G402" s="69">
        <v>617210.25000000093</v>
      </c>
      <c r="H402" s="70">
        <v>91.609317118196842</v>
      </c>
      <c r="I402" s="70">
        <v>11.17164878542023</v>
      </c>
      <c r="J402" s="69">
        <v>980437.87999999989</v>
      </c>
      <c r="K402" s="69">
        <v>776539.58</v>
      </c>
      <c r="L402" s="69">
        <v>733775.1100000001</v>
      </c>
      <c r="M402" s="69">
        <v>949205.4700000002</v>
      </c>
      <c r="N402" s="69">
        <v>1093895.81</v>
      </c>
      <c r="O402" s="69">
        <v>1286563.8400000001</v>
      </c>
      <c r="P402" s="69">
        <v>732513.32000000018</v>
      </c>
      <c r="Q402" s="69">
        <v>709606.45000000007</v>
      </c>
      <c r="R402" s="69">
        <v>1567011.69</v>
      </c>
      <c r="S402" s="69">
        <v>650970.6399999999</v>
      </c>
      <c r="T402" s="69">
        <v>838582.78</v>
      </c>
      <c r="U402" s="69">
        <v>1019953.7599999998</v>
      </c>
      <c r="V402" s="69">
        <v>623362.64</v>
      </c>
      <c r="W402" s="70">
        <v>119.95200690789201</v>
      </c>
      <c r="X402" s="70">
        <v>94.62080874379312</v>
      </c>
      <c r="Y402" s="70">
        <v>91.371315287504899</v>
      </c>
      <c r="Z402" s="71">
        <v>95.714565362733978</v>
      </c>
      <c r="AA402" s="71">
        <v>101.35162165726659</v>
      </c>
      <c r="AB402" s="71">
        <v>112.40316842701856</v>
      </c>
      <c r="AC402" s="71">
        <v>86.802935245768325</v>
      </c>
      <c r="AD402" s="71">
        <v>83.233227695539568</v>
      </c>
      <c r="AE402" s="71">
        <v>102.04231573921668</v>
      </c>
      <c r="AF402" s="71">
        <v>73.497050085998367</v>
      </c>
      <c r="AG402" s="71">
        <v>84.520563726121793</v>
      </c>
      <c r="AH402" s="71">
        <v>102.70667549754526</v>
      </c>
      <c r="AI402" s="71">
        <v>103.62960885210029</v>
      </c>
      <c r="AJ402" s="71">
        <v>4.4086933385216298</v>
      </c>
      <c r="AK402" s="71">
        <v>-9.5636571622468303</v>
      </c>
      <c r="AL402" s="71">
        <v>-24.62798261647432</v>
      </c>
      <c r="AM402" s="71">
        <v>-13.058459816043101</v>
      </c>
      <c r="AN402" s="71">
        <v>-23.447153787657083</v>
      </c>
      <c r="AO402" s="71">
        <v>-7.0080859630831878</v>
      </c>
      <c r="AP402" s="71">
        <v>-14.77717189423875</v>
      </c>
      <c r="AQ402" s="71">
        <v>2.4902107284148212</v>
      </c>
      <c r="AR402" s="71">
        <v>113.77040127910965</v>
      </c>
      <c r="AS402" s="71">
        <v>-45.928268112463257</v>
      </c>
      <c r="AT402" s="71">
        <v>7.4140929953339985</v>
      </c>
      <c r="AU402" s="71">
        <v>29.438663787244977</v>
      </c>
      <c r="AV402" s="72">
        <v>33.402739444127107</v>
      </c>
      <c r="AW402" s="73">
        <v>41399.329999999842</v>
      </c>
      <c r="AX402" s="73">
        <v>-82119.180000000168</v>
      </c>
      <c r="AY402" s="73">
        <v>-239762.7300000001</v>
      </c>
      <c r="AZ402" s="73">
        <v>-142568.91999999969</v>
      </c>
      <c r="BA402" s="73">
        <v>-334990.30999999982</v>
      </c>
      <c r="BB402" s="73">
        <v>-74216.489999999991</v>
      </c>
      <c r="BC402" s="73">
        <v>-127013.79999999993</v>
      </c>
      <c r="BD402" s="73">
        <v>17241.350000000093</v>
      </c>
      <c r="BE402" s="73">
        <v>833976.7699999999</v>
      </c>
      <c r="BF402" s="73">
        <v>-552931.32000000007</v>
      </c>
      <c r="BG402" s="73">
        <v>57881.89000000013</v>
      </c>
      <c r="BH402" s="73">
        <v>231971.45999999996</v>
      </c>
      <c r="BI402" s="73">
        <v>156083.90000000008</v>
      </c>
      <c r="BJ402" s="71">
        <v>13.303544460220017</v>
      </c>
      <c r="BK402" s="71">
        <v>5.9684281924069325</v>
      </c>
      <c r="BL402" s="71">
        <v>8.9501832838383777</v>
      </c>
      <c r="BM402" s="71">
        <v>12.966285850066503</v>
      </c>
      <c r="BN402" s="71">
        <v>4.4464645367467108</v>
      </c>
      <c r="BO402" s="71">
        <v>10.088557921721424</v>
      </c>
      <c r="BP402" s="71">
        <v>19.655553749125481</v>
      </c>
      <c r="BQ402" s="71">
        <v>21.653983927740985</v>
      </c>
      <c r="BR402" s="72">
        <v>14.897110623167448</v>
      </c>
      <c r="BS402" s="72">
        <v>13.352621527423445</v>
      </c>
      <c r="BT402" s="71">
        <v>14.46041306716403</v>
      </c>
      <c r="BU402" s="71">
        <v>15.567388609986661</v>
      </c>
      <c r="BV402" s="71">
        <v>15.82977682555649</v>
      </c>
      <c r="BW402" s="71">
        <v>14.786455020809225</v>
      </c>
      <c r="BX402" s="75">
        <v>17723</v>
      </c>
      <c r="BY402" s="75">
        <v>13141</v>
      </c>
      <c r="BZ402" s="75">
        <v>12602</v>
      </c>
      <c r="CA402" s="75">
        <v>15124</v>
      </c>
      <c r="CB402" s="75">
        <v>15849</v>
      </c>
      <c r="CC402" s="75">
        <v>19184</v>
      </c>
      <c r="CD402" s="75">
        <v>12718</v>
      </c>
      <c r="CE402" s="75">
        <v>12237</v>
      </c>
      <c r="CF402" s="75">
        <v>20172</v>
      </c>
      <c r="CG402" s="75">
        <v>12061</v>
      </c>
      <c r="CH402" s="75">
        <v>14416</v>
      </c>
      <c r="CI402" s="75">
        <v>18355</v>
      </c>
      <c r="CJ402" s="75">
        <v>11947</v>
      </c>
      <c r="CK402" s="75">
        <v>101906</v>
      </c>
      <c r="CL402" s="73">
        <v>1443733.2300000004</v>
      </c>
      <c r="CM402" s="73">
        <v>1236544.2299999997</v>
      </c>
      <c r="CN402" s="73">
        <v>1263160.57</v>
      </c>
      <c r="CO402" s="73">
        <v>1367127.1699999995</v>
      </c>
      <c r="CP402" s="73">
        <v>1436054.7499999998</v>
      </c>
      <c r="CQ402" s="73">
        <v>1147701.4699999997</v>
      </c>
      <c r="CR402" s="73">
        <v>779091.39000000013</v>
      </c>
      <c r="CS402" s="73">
        <v>1440572.86</v>
      </c>
      <c r="CT402" s="73">
        <v>1308743.6799999997</v>
      </c>
      <c r="CU402" s="73">
        <v>1332138.0399999998</v>
      </c>
      <c r="CV402" s="73">
        <v>1417216.1199999999</v>
      </c>
      <c r="CW402" s="73">
        <v>1292993.44</v>
      </c>
      <c r="CX402" s="73">
        <v>1381758.2100000002</v>
      </c>
      <c r="CY402" s="77"/>
      <c r="CZ402" s="4">
        <v>422</v>
      </c>
      <c r="DA402" s="76" t="str">
        <f t="shared" si="18"/>
        <v>L422</v>
      </c>
      <c r="DB402" s="71">
        <v>2.7347312857809229</v>
      </c>
      <c r="DC402" s="71">
        <v>3.881652764786736</v>
      </c>
      <c r="DD402" s="71">
        <v>1.0185880698122851</v>
      </c>
      <c r="DE402" s="71">
        <v>0.56909267826968823</v>
      </c>
      <c r="DF402" s="71">
        <v>0.48814760870581375</v>
      </c>
      <c r="DG402" s="71">
        <v>0.24419213859770025</v>
      </c>
      <c r="DH402" s="71">
        <v>0.16035513087575537</v>
      </c>
      <c r="DI402" s="71">
        <v>0.37476806616951969</v>
      </c>
      <c r="DJ402" s="71">
        <v>0.33484173529282868</v>
      </c>
      <c r="DK402" s="71">
        <v>0.4010882303540641</v>
      </c>
      <c r="DL402" s="71">
        <v>0.12940898868439035</v>
      </c>
      <c r="DM402" s="71">
        <v>0.28819570740262024</v>
      </c>
      <c r="DN402" s="72">
        <v>5.068349654302267E-2</v>
      </c>
      <c r="DO402" s="71">
        <v>0.26076295015020517</v>
      </c>
      <c r="DQ402" s="71"/>
      <c r="DR402" s="71"/>
      <c r="DS402" s="71"/>
      <c r="DT402" s="71"/>
      <c r="DU402" s="71"/>
      <c r="DV402" s="71"/>
      <c r="DW402" s="71"/>
      <c r="DX402" s="71"/>
      <c r="DY402" s="71"/>
      <c r="DZ402" s="71"/>
      <c r="EA402" s="71"/>
      <c r="EB402" s="71"/>
      <c r="EC402" s="71"/>
      <c r="ED402" s="71"/>
    </row>
    <row r="403" spans="1:134">
      <c r="A403" s="4">
        <v>591</v>
      </c>
      <c r="B403" s="46" t="s">
        <v>3577</v>
      </c>
      <c r="C403" s="65" t="str">
        <f t="shared" si="17"/>
        <v>L591</v>
      </c>
      <c r="D403" s="69">
        <v>112588.29999999997</v>
      </c>
      <c r="E403" s="68">
        <v>1656060.9300000004</v>
      </c>
      <c r="F403" s="69">
        <v>18365.589999999997</v>
      </c>
      <c r="G403" s="69">
        <v>25728.240000000689</v>
      </c>
      <c r="H403" s="70">
        <v>79.015479624083255</v>
      </c>
      <c r="I403" s="70">
        <v>1.5780975354177995</v>
      </c>
      <c r="J403" s="69">
        <v>191178.08</v>
      </c>
      <c r="K403" s="69">
        <v>186542.88999999996</v>
      </c>
      <c r="L403" s="69">
        <v>176203.89999999997</v>
      </c>
      <c r="M403" s="69">
        <v>208094.74999999991</v>
      </c>
      <c r="N403" s="69">
        <v>267599.02999999991</v>
      </c>
      <c r="O403" s="69">
        <v>338771.63999999996</v>
      </c>
      <c r="P403" s="69">
        <v>137525.94999999998</v>
      </c>
      <c r="Q403" s="69">
        <v>143830.07999999996</v>
      </c>
      <c r="R403" s="69">
        <v>701010.55999999982</v>
      </c>
      <c r="S403" s="69">
        <v>163837.42999999993</v>
      </c>
      <c r="T403" s="69">
        <v>199293.14999999997</v>
      </c>
      <c r="U403" s="69">
        <v>197975.45999999993</v>
      </c>
      <c r="V403" s="69">
        <v>112588.29999999997</v>
      </c>
      <c r="W403" s="70">
        <v>75.640899157676429</v>
      </c>
      <c r="X403" s="70">
        <v>116.35994262185127</v>
      </c>
      <c r="Y403" s="70">
        <v>107.55600007796112</v>
      </c>
      <c r="Z403" s="71">
        <v>87.880917060885395</v>
      </c>
      <c r="AA403" s="71">
        <v>101.23789041383866</v>
      </c>
      <c r="AB403" s="71">
        <v>123.42382451189584</v>
      </c>
      <c r="AC403" s="71">
        <v>59.613813525118061</v>
      </c>
      <c r="AD403" s="71">
        <v>60.522855067716804</v>
      </c>
      <c r="AE403" s="71">
        <v>94.690942281334245</v>
      </c>
      <c r="AF403" s="71">
        <v>50.766239382097247</v>
      </c>
      <c r="AG403" s="71">
        <v>87.488153793393693</v>
      </c>
      <c r="AH403" s="71">
        <v>93.471817822563708</v>
      </c>
      <c r="AI403" s="71">
        <v>90.151269131480717</v>
      </c>
      <c r="AJ403" s="71">
        <v>-46.460462791468245</v>
      </c>
      <c r="AK403" s="71">
        <v>-43.59206707619996</v>
      </c>
      <c r="AL403" s="71">
        <v>-50.895453969979833</v>
      </c>
      <c r="AM403" s="71">
        <v>-44.634328449741524</v>
      </c>
      <c r="AN403" s="71">
        <v>-43.655061012988838</v>
      </c>
      <c r="AO403" s="71">
        <v>-17.848257005356103</v>
      </c>
      <c r="AP403" s="71">
        <v>-44.908699694459195</v>
      </c>
      <c r="AQ403" s="71">
        <v>-22.022337066731655</v>
      </c>
      <c r="AR403" s="71">
        <v>206.37036218637283</v>
      </c>
      <c r="AS403" s="71">
        <v>-69.619430296044612</v>
      </c>
      <c r="AT403" s="71">
        <v>15.817527833192901</v>
      </c>
      <c r="AU403" s="71">
        <v>22.315323135048516</v>
      </c>
      <c r="AV403" s="72">
        <v>19.49168093339706</v>
      </c>
      <c r="AW403" s="73">
        <v>-165900.24000000008</v>
      </c>
      <c r="AX403" s="73">
        <v>-144160.40000000008</v>
      </c>
      <c r="AY403" s="73">
        <v>-182630.29000000004</v>
      </c>
      <c r="AZ403" s="73">
        <v>-167760.44000000009</v>
      </c>
      <c r="BA403" s="73">
        <v>-207313.5100000003</v>
      </c>
      <c r="BB403" s="73">
        <v>-67918.539999999979</v>
      </c>
      <c r="BC403" s="73">
        <v>-112106.84</v>
      </c>
      <c r="BD403" s="73">
        <v>-40620.280000000028</v>
      </c>
      <c r="BE403" s="73">
        <v>472199.07999999978</v>
      </c>
      <c r="BF403" s="73">
        <v>-375446.17000000004</v>
      </c>
      <c r="BG403" s="73">
        <v>27218.029999999941</v>
      </c>
      <c r="BH403" s="73">
        <v>36118.8299999999</v>
      </c>
      <c r="BI403" s="73">
        <v>18365.589999999997</v>
      </c>
      <c r="BJ403" s="71">
        <v>11.109788679837843</v>
      </c>
      <c r="BK403" s="71">
        <v>7.7796919484507026</v>
      </c>
      <c r="BL403" s="71">
        <v>8.8736161647441332</v>
      </c>
      <c r="BM403" s="71">
        <v>7.4197737221197144</v>
      </c>
      <c r="BN403" s="71">
        <v>-4.0423329192301747</v>
      </c>
      <c r="BO403" s="71">
        <v>-8.0815961452736484</v>
      </c>
      <c r="BP403" s="71">
        <v>11.452111493168811</v>
      </c>
      <c r="BQ403" s="71">
        <v>12.002910278094294</v>
      </c>
      <c r="BR403" s="72">
        <v>9.6215302043033155</v>
      </c>
      <c r="BS403" s="72">
        <v>5.2124072921165148</v>
      </c>
      <c r="BT403" s="71">
        <v>7.6531735880415326</v>
      </c>
      <c r="BU403" s="71">
        <v>10.93441854380991</v>
      </c>
      <c r="BV403" s="71">
        <v>6.8031659526055215</v>
      </c>
      <c r="BW403" s="71">
        <v>7.5109468641528618</v>
      </c>
      <c r="BX403" s="75">
        <v>5678</v>
      </c>
      <c r="BY403" s="75">
        <v>5703</v>
      </c>
      <c r="BZ403" s="75">
        <v>5268</v>
      </c>
      <c r="CA403" s="75">
        <v>5463</v>
      </c>
      <c r="CB403" s="75">
        <v>6189</v>
      </c>
      <c r="CC403" s="75">
        <v>7470</v>
      </c>
      <c r="CD403" s="75">
        <v>4081</v>
      </c>
      <c r="CE403" s="75">
        <v>4102</v>
      </c>
      <c r="CF403" s="75">
        <v>10396</v>
      </c>
      <c r="CG403" s="75">
        <v>4557</v>
      </c>
      <c r="CH403" s="75">
        <v>5341</v>
      </c>
      <c r="CI403" s="75">
        <v>5313</v>
      </c>
      <c r="CJ403" s="75">
        <v>3073</v>
      </c>
      <c r="CK403" s="75">
        <v>36863</v>
      </c>
      <c r="CL403" s="73">
        <v>755565.8600000001</v>
      </c>
      <c r="CM403" s="73">
        <v>766963.88999999978</v>
      </c>
      <c r="CN403" s="73">
        <v>730624.33</v>
      </c>
      <c r="CO403" s="73">
        <v>686218.76</v>
      </c>
      <c r="CP403" s="73">
        <v>786674.08000000031</v>
      </c>
      <c r="CQ403" s="73">
        <v>555114.56000000017</v>
      </c>
      <c r="CR403" s="73">
        <v>659625.51000000024</v>
      </c>
      <c r="CS403" s="73">
        <v>943203.45000000007</v>
      </c>
      <c r="CT403" s="73">
        <v>727093.6</v>
      </c>
      <c r="CU403" s="73">
        <v>768756.31999999983</v>
      </c>
      <c r="CV403" s="73">
        <v>763562.50999999978</v>
      </c>
      <c r="CW403" s="73">
        <v>718062.93000000017</v>
      </c>
      <c r="CX403" s="73">
        <v>674485.01000000024</v>
      </c>
      <c r="CY403" s="77"/>
      <c r="CZ403" s="4">
        <v>591</v>
      </c>
      <c r="DA403" s="76" t="str">
        <f t="shared" si="18"/>
        <v>L591</v>
      </c>
      <c r="DB403" s="71">
        <v>1.6771374934060457</v>
      </c>
      <c r="DC403" s="71">
        <v>1.1409353976573533</v>
      </c>
      <c r="DD403" s="71">
        <v>0.46792993788946341</v>
      </c>
      <c r="DE403" s="71">
        <v>0.71735029342010614</v>
      </c>
      <c r="DF403" s="71">
        <v>0.78519823537660216</v>
      </c>
      <c r="DG403" s="71">
        <v>0.39340949798527308</v>
      </c>
      <c r="DH403" s="71">
        <v>0.27892947458027023</v>
      </c>
      <c r="DI403" s="71">
        <v>0.332742296073675</v>
      </c>
      <c r="DJ403" s="71">
        <v>0.21794050203834825</v>
      </c>
      <c r="DK403" s="71">
        <v>0.53073379911266483</v>
      </c>
      <c r="DL403" s="71">
        <v>0.35926242314566026</v>
      </c>
      <c r="DM403" s="71">
        <v>0.27579575470088574</v>
      </c>
      <c r="DN403" s="72">
        <v>0.23287132424485402</v>
      </c>
      <c r="DO403" s="71">
        <v>0.28906083514225916</v>
      </c>
      <c r="DQ403" s="71"/>
      <c r="DR403" s="71"/>
      <c r="DS403" s="71"/>
      <c r="DT403" s="71"/>
      <c r="DU403" s="71"/>
      <c r="DV403" s="71"/>
      <c r="DW403" s="71"/>
      <c r="DX403" s="71"/>
      <c r="DY403" s="71"/>
      <c r="DZ403" s="71"/>
      <c r="EA403" s="71"/>
      <c r="EB403" s="71"/>
      <c r="EC403" s="71"/>
      <c r="ED403" s="71"/>
    </row>
    <row r="404" spans="1:134">
      <c r="A404" s="4">
        <v>390</v>
      </c>
      <c r="B404" s="46" t="s">
        <v>3585</v>
      </c>
      <c r="C404" s="65" t="str">
        <f t="shared" si="17"/>
        <v>L390</v>
      </c>
      <c r="D404" s="69">
        <v>364591.92999999988</v>
      </c>
      <c r="E404" s="68">
        <v>3650508.5599999996</v>
      </c>
      <c r="F404" s="69">
        <v>76175.259999999951</v>
      </c>
      <c r="G404" s="69">
        <v>277933.75</v>
      </c>
      <c r="H404" s="70">
        <v>86.95177322850644</v>
      </c>
      <c r="I404" s="70">
        <v>8.2409958461381105</v>
      </c>
      <c r="J404" s="69">
        <v>534600.29999999993</v>
      </c>
      <c r="K404" s="69">
        <v>448532.0799999999</v>
      </c>
      <c r="L404" s="69">
        <v>478319.60000000003</v>
      </c>
      <c r="M404" s="69">
        <v>564377.37999999989</v>
      </c>
      <c r="N404" s="69">
        <v>662438.82999999996</v>
      </c>
      <c r="O404" s="69">
        <v>742772.09000000008</v>
      </c>
      <c r="P404" s="69">
        <v>424114.31999999989</v>
      </c>
      <c r="Q404" s="69">
        <v>391324.97</v>
      </c>
      <c r="R404" s="69">
        <v>977705.36999999988</v>
      </c>
      <c r="S404" s="69">
        <v>412326.67999999988</v>
      </c>
      <c r="T404" s="69">
        <v>502742.96</v>
      </c>
      <c r="U404" s="69">
        <v>577702.33000000007</v>
      </c>
      <c r="V404" s="69">
        <v>364591.92999999988</v>
      </c>
      <c r="W404" s="70">
        <v>106.24431808845745</v>
      </c>
      <c r="X404" s="70">
        <v>90.286347601659642</v>
      </c>
      <c r="Y404" s="70">
        <v>93.632401932431719</v>
      </c>
      <c r="Z404" s="71">
        <v>90.436585242905537</v>
      </c>
      <c r="AA404" s="71">
        <v>96.504496762905319</v>
      </c>
      <c r="AB404" s="71">
        <v>88.41838301682256</v>
      </c>
      <c r="AC404" s="71">
        <v>83.948566875329078</v>
      </c>
      <c r="AD404" s="71">
        <v>85.541675495444807</v>
      </c>
      <c r="AE404" s="71">
        <v>89.212869241113694</v>
      </c>
      <c r="AF404" s="71">
        <v>69.580867990525391</v>
      </c>
      <c r="AG404" s="71">
        <v>84.087029044158555</v>
      </c>
      <c r="AH404" s="71">
        <v>94.706555560516108</v>
      </c>
      <c r="AI404" s="71">
        <v>107.46893786395498</v>
      </c>
      <c r="AJ404" s="71">
        <v>-1.3907165996793536</v>
      </c>
      <c r="AK404" s="71">
        <v>-6.0145328228572765</v>
      </c>
      <c r="AL404" s="71">
        <v>-7.3980038940806185</v>
      </c>
      <c r="AM404" s="71">
        <v>-8.3838738376549653</v>
      </c>
      <c r="AN404" s="71">
        <v>-17.275653583932126</v>
      </c>
      <c r="AO404" s="71">
        <v>-17.920628851503452</v>
      </c>
      <c r="AP404" s="71">
        <v>-16.884382318853696</v>
      </c>
      <c r="AQ404" s="71">
        <v>8.8102179760861432</v>
      </c>
      <c r="AR404" s="71">
        <v>110.95529015222874</v>
      </c>
      <c r="AS404" s="71">
        <v>-49.842232827240181</v>
      </c>
      <c r="AT404" s="71">
        <v>10.290907722786136</v>
      </c>
      <c r="AU404" s="71">
        <v>22.164413520875236</v>
      </c>
      <c r="AV404" s="72">
        <v>26.411531621941254</v>
      </c>
      <c r="AW404" s="73">
        <v>-7539.6300000001211</v>
      </c>
      <c r="AX404" s="73">
        <v>-28703.490000000224</v>
      </c>
      <c r="AY404" s="73">
        <v>-38213.109999999986</v>
      </c>
      <c r="AZ404" s="73">
        <v>-51646.680000000284</v>
      </c>
      <c r="BA404" s="73">
        <v>-138339.72999999986</v>
      </c>
      <c r="BB404" s="73">
        <v>-149937.33999999985</v>
      </c>
      <c r="BC404" s="73">
        <v>-86155.990000000224</v>
      </c>
      <c r="BD404" s="73">
        <v>31685.060000000056</v>
      </c>
      <c r="BE404" s="73">
        <v>514239.69</v>
      </c>
      <c r="BF404" s="73">
        <v>-409732.79999999987</v>
      </c>
      <c r="BG404" s="73">
        <v>46909.410000000149</v>
      </c>
      <c r="BH404" s="73">
        <v>104813.12000000011</v>
      </c>
      <c r="BI404" s="73">
        <v>76175.259999999951</v>
      </c>
      <c r="BJ404" s="71">
        <v>22.870605330759357</v>
      </c>
      <c r="BK404" s="71">
        <v>16.071422028771639</v>
      </c>
      <c r="BL404" s="71">
        <v>10.164937830267334</v>
      </c>
      <c r="BM404" s="71">
        <v>12.550721101509849</v>
      </c>
      <c r="BN404" s="71">
        <v>5.9622952156296307</v>
      </c>
      <c r="BO404" s="71">
        <v>3.987744466055763</v>
      </c>
      <c r="BP404" s="71">
        <v>24.567898627714243</v>
      </c>
      <c r="BQ404" s="71">
        <v>19.879004921231726</v>
      </c>
      <c r="BR404" s="72">
        <v>15.729983449315025</v>
      </c>
      <c r="BS404" s="72">
        <v>5.7500905152083757</v>
      </c>
      <c r="BT404" s="71">
        <v>18.055828530300193</v>
      </c>
      <c r="BU404" s="71">
        <v>18.724964602733461</v>
      </c>
      <c r="BV404" s="71">
        <v>18.654143768322161</v>
      </c>
      <c r="BW404" s="71">
        <v>15.739013677424904</v>
      </c>
      <c r="BX404" s="75">
        <v>14387</v>
      </c>
      <c r="BY404" s="75">
        <v>11864</v>
      </c>
      <c r="BZ404" s="75">
        <v>11636</v>
      </c>
      <c r="CA404" s="75">
        <v>13078</v>
      </c>
      <c r="CB404" s="75">
        <v>14128</v>
      </c>
      <c r="CC404" s="75">
        <v>15698</v>
      </c>
      <c r="CD404" s="75">
        <v>11571</v>
      </c>
      <c r="CE404" s="75">
        <v>10987</v>
      </c>
      <c r="CF404" s="75">
        <v>16934</v>
      </c>
      <c r="CG404" s="75">
        <v>11252</v>
      </c>
      <c r="CH404" s="75">
        <v>12999</v>
      </c>
      <c r="CI404" s="75">
        <v>15151</v>
      </c>
      <c r="CJ404" s="75">
        <v>9495</v>
      </c>
      <c r="CK404" s="75">
        <v>88389</v>
      </c>
      <c r="CL404" s="73">
        <v>1417363.91</v>
      </c>
      <c r="CM404" s="73">
        <v>1432609.9099999997</v>
      </c>
      <c r="CN404" s="73">
        <v>1322501.6199999996</v>
      </c>
      <c r="CO404" s="73">
        <v>1345223.3000000005</v>
      </c>
      <c r="CP404" s="73">
        <v>1328263.26</v>
      </c>
      <c r="CQ404" s="73">
        <v>1120855.8100000003</v>
      </c>
      <c r="CR404" s="73">
        <v>1019323.64</v>
      </c>
      <c r="CS404" s="73">
        <v>1379138.3300000005</v>
      </c>
      <c r="CT404" s="73">
        <v>1262852.3800000006</v>
      </c>
      <c r="CU404" s="73">
        <v>1043678.6200000002</v>
      </c>
      <c r="CV404" s="73">
        <v>1119685.5399999998</v>
      </c>
      <c r="CW404" s="73">
        <v>1041729.6300000004</v>
      </c>
      <c r="CX404" s="73">
        <v>917862.02</v>
      </c>
      <c r="CY404" s="77"/>
      <c r="CZ404" s="4">
        <v>390</v>
      </c>
      <c r="DA404" s="76" t="str">
        <f t="shared" si="18"/>
        <v>L390</v>
      </c>
      <c r="DB404" s="71">
        <v>1.1891717010199634</v>
      </c>
      <c r="DC404" s="71">
        <v>0.61000145013695095</v>
      </c>
      <c r="DD404" s="71">
        <v>0.37418022459544914</v>
      </c>
      <c r="DE404" s="71">
        <v>0.26354064704351593</v>
      </c>
      <c r="DF404" s="71">
        <v>0.32039243978414383</v>
      </c>
      <c r="DG404" s="71">
        <v>0.19282634513791899</v>
      </c>
      <c r="DH404" s="71">
        <v>0.1363365392294314</v>
      </c>
      <c r="DI404" s="71">
        <v>0.15598715784045009</v>
      </c>
      <c r="DJ404" s="71">
        <v>5.8899560595133689E-2</v>
      </c>
      <c r="DK404" s="71">
        <v>0.12360267687759709</v>
      </c>
      <c r="DL404" s="71">
        <v>3.4788411280740575E-2</v>
      </c>
      <c r="DM404" s="71">
        <v>0.18781498553557116</v>
      </c>
      <c r="DN404" s="71">
        <v>0.17877044597593339</v>
      </c>
      <c r="DO404" s="71">
        <v>0.11478532466154009</v>
      </c>
      <c r="DQ404" s="71"/>
      <c r="DR404" s="71"/>
      <c r="DS404" s="71"/>
      <c r="DT404" s="71"/>
      <c r="DU404" s="71"/>
      <c r="DV404" s="71"/>
      <c r="DW404" s="71"/>
      <c r="DX404" s="71"/>
      <c r="DY404" s="71"/>
      <c r="DZ404" s="71"/>
      <c r="EA404" s="71"/>
      <c r="EB404" s="71"/>
      <c r="EC404" s="71"/>
      <c r="ED404" s="71"/>
    </row>
    <row r="405" spans="1:134">
      <c r="A405" s="4">
        <v>415</v>
      </c>
      <c r="B405" s="46" t="s">
        <v>3593</v>
      </c>
      <c r="C405" s="65" t="str">
        <f t="shared" si="17"/>
        <v>L415</v>
      </c>
      <c r="D405" s="69">
        <v>279928.27999999997</v>
      </c>
      <c r="E405" s="68">
        <v>3786925.3999999994</v>
      </c>
      <c r="F405" s="69">
        <v>-15738.26999999996</v>
      </c>
      <c r="G405" s="69">
        <v>191736.80000000214</v>
      </c>
      <c r="H405" s="70">
        <v>87.23274054302739</v>
      </c>
      <c r="I405" s="70">
        <v>5.3331499771667623</v>
      </c>
      <c r="J405" s="69">
        <v>539416.32999999984</v>
      </c>
      <c r="K405" s="69">
        <v>487617.93</v>
      </c>
      <c r="L405" s="69">
        <v>532846.67000000016</v>
      </c>
      <c r="M405" s="69">
        <v>616232.16999999993</v>
      </c>
      <c r="N405" s="69">
        <v>880176.41999999981</v>
      </c>
      <c r="O405" s="69">
        <v>1000418.17</v>
      </c>
      <c r="P405" s="69">
        <v>482380.91000000003</v>
      </c>
      <c r="Q405" s="69">
        <v>472510.46999999991</v>
      </c>
      <c r="R405" s="69">
        <v>896446.88</v>
      </c>
      <c r="S405" s="69">
        <v>506545.61</v>
      </c>
      <c r="T405" s="69">
        <v>598563.13</v>
      </c>
      <c r="U405" s="69">
        <v>550550.12</v>
      </c>
      <c r="V405" s="69">
        <v>279928.27999999997</v>
      </c>
      <c r="W405" s="70">
        <v>92.529264302862529</v>
      </c>
      <c r="X405" s="70">
        <v>80.018278220221703</v>
      </c>
      <c r="Y405" s="70">
        <v>100.56218699764715</v>
      </c>
      <c r="Z405" s="71">
        <v>85.125238527647042</v>
      </c>
      <c r="AA405" s="71">
        <v>95.424507646897922</v>
      </c>
      <c r="AB405" s="71">
        <v>106.18230396079886</v>
      </c>
      <c r="AC405" s="71">
        <v>81.336118191695178</v>
      </c>
      <c r="AD405" s="71">
        <v>84.213160912230833</v>
      </c>
      <c r="AE405" s="71">
        <v>101.49940487989709</v>
      </c>
      <c r="AF405" s="71">
        <v>83.673725889687205</v>
      </c>
      <c r="AG405" s="71">
        <v>86.331400391809467</v>
      </c>
      <c r="AH405" s="71">
        <v>81.577758037971577</v>
      </c>
      <c r="AI405" s="71">
        <v>84.770448781232034</v>
      </c>
      <c r="AJ405" s="71">
        <v>-16.576596141124021</v>
      </c>
      <c r="AK405" s="71">
        <v>-29.327020866342924</v>
      </c>
      <c r="AL405" s="71">
        <v>-13.151928143557168</v>
      </c>
      <c r="AM405" s="71">
        <v>-33.581961164311046</v>
      </c>
      <c r="AN405" s="71">
        <v>-29.732055529513303</v>
      </c>
      <c r="AO405" s="71">
        <v>-10.446926440638549</v>
      </c>
      <c r="AP405" s="71">
        <v>-17.856335023185967</v>
      </c>
      <c r="AQ405" s="71">
        <v>4.3615928693788053</v>
      </c>
      <c r="AR405" s="71">
        <v>68.122841783843114</v>
      </c>
      <c r="AS405" s="71">
        <v>-20.279598106227816</v>
      </c>
      <c r="AT405" s="71">
        <v>8.9587503652964315</v>
      </c>
      <c r="AU405" s="71">
        <v>1.6603905168889099</v>
      </c>
      <c r="AV405" s="72">
        <v>-5.3229795524721846</v>
      </c>
      <c r="AW405" s="73">
        <v>-107184.39000000025</v>
      </c>
      <c r="AX405" s="73">
        <v>-202345.81000000011</v>
      </c>
      <c r="AY405" s="73">
        <v>-80692.189999999944</v>
      </c>
      <c r="AZ405" s="73">
        <v>-311576.27</v>
      </c>
      <c r="BA405" s="73">
        <v>-372423.79000000039</v>
      </c>
      <c r="BB405" s="73">
        <v>-100950.4800000001</v>
      </c>
      <c r="BC405" s="73">
        <v>-104859.64000000001</v>
      </c>
      <c r="BD405" s="73">
        <v>19747.669999999867</v>
      </c>
      <c r="BE405" s="73">
        <v>363237.43000000017</v>
      </c>
      <c r="BF405" s="73">
        <v>-128857.11999999976</v>
      </c>
      <c r="BG405" s="73">
        <v>49214.75</v>
      </c>
      <c r="BH405" s="73">
        <v>8991.9799999999814</v>
      </c>
      <c r="BI405" s="73">
        <v>-15738.26999999996</v>
      </c>
      <c r="BJ405" s="71">
        <v>11.555550591467242</v>
      </c>
      <c r="BK405" s="71">
        <v>9.113587555776494</v>
      </c>
      <c r="BL405" s="71">
        <v>5.4478983620595418</v>
      </c>
      <c r="BM405" s="71">
        <v>9.9491185799547637</v>
      </c>
      <c r="BN405" s="71">
        <v>0.16093705837930328</v>
      </c>
      <c r="BO405" s="71">
        <v>2.6030564925014197</v>
      </c>
      <c r="BP405" s="71">
        <v>17.768934228853421</v>
      </c>
      <c r="BQ405" s="71">
        <v>14.39192975126182</v>
      </c>
      <c r="BR405" s="72">
        <v>9.2254085673698434</v>
      </c>
      <c r="BS405" s="72">
        <v>11.380105783137024</v>
      </c>
      <c r="BT405" s="71">
        <v>12.979600572805758</v>
      </c>
      <c r="BU405" s="71">
        <v>12.756677446754749</v>
      </c>
      <c r="BV405" s="71">
        <v>9.8704289972944306</v>
      </c>
      <c r="BW405" s="71">
        <v>10.96249754942078</v>
      </c>
      <c r="BX405" s="75">
        <v>8434</v>
      </c>
      <c r="BY405" s="75">
        <v>7966</v>
      </c>
      <c r="BZ405" s="75">
        <v>8294</v>
      </c>
      <c r="CA405" s="75">
        <v>9715</v>
      </c>
      <c r="CB405" s="75">
        <v>13543</v>
      </c>
      <c r="CC405" s="75">
        <v>15128</v>
      </c>
      <c r="CD405" s="75">
        <v>9096</v>
      </c>
      <c r="CE405" s="75">
        <v>9275</v>
      </c>
      <c r="CF405" s="75">
        <v>15633</v>
      </c>
      <c r="CG405" s="75">
        <v>10257</v>
      </c>
      <c r="CH405" s="75">
        <v>10850</v>
      </c>
      <c r="CI405" s="75">
        <v>11066</v>
      </c>
      <c r="CJ405" s="75">
        <v>5456</v>
      </c>
      <c r="CK405" s="75">
        <v>71633</v>
      </c>
      <c r="CL405" s="73">
        <v>1518716.6800000006</v>
      </c>
      <c r="CM405" s="73">
        <v>1578372.67</v>
      </c>
      <c r="CN405" s="73">
        <v>1270325.74</v>
      </c>
      <c r="CO405" s="73">
        <v>1438384.6500000004</v>
      </c>
      <c r="CP405" s="73">
        <v>1429339.2699999996</v>
      </c>
      <c r="CQ405" s="73">
        <v>1005385.8999999999</v>
      </c>
      <c r="CR405" s="73">
        <v>1044202.3499999996</v>
      </c>
      <c r="CS405" s="73">
        <v>1151757.6299999999</v>
      </c>
      <c r="CT405" s="73">
        <v>1004553.5200000001</v>
      </c>
      <c r="CU405" s="73">
        <v>1007436.5199999998</v>
      </c>
      <c r="CV405" s="73">
        <v>939749.69000000029</v>
      </c>
      <c r="CW405" s="73">
        <v>760343.96000000031</v>
      </c>
      <c r="CX405" s="73">
        <v>929641.97000000032</v>
      </c>
      <c r="CY405" s="77"/>
      <c r="CZ405" s="4">
        <v>415</v>
      </c>
      <c r="DA405" s="76" t="str">
        <f t="shared" si="18"/>
        <v>L415</v>
      </c>
      <c r="DB405" s="71">
        <v>2.9269448395269748</v>
      </c>
      <c r="DC405" s="71">
        <v>4.1165157935145285</v>
      </c>
      <c r="DD405" s="71">
        <v>1.168323841561262</v>
      </c>
      <c r="DE405" s="71">
        <v>0.81132177582410092</v>
      </c>
      <c r="DF405" s="71">
        <v>1.009798079307543</v>
      </c>
      <c r="DG405" s="71">
        <v>0.52617786529997446</v>
      </c>
      <c r="DH405" s="71">
        <v>1.0306096834878311</v>
      </c>
      <c r="DI405" s="71">
        <v>1.1315889049172669</v>
      </c>
      <c r="DJ405" s="71">
        <v>0.72124504743767071</v>
      </c>
      <c r="DK405" s="71">
        <v>0.37234267696512824</v>
      </c>
      <c r="DL405" s="71">
        <v>0.4744817900887639</v>
      </c>
      <c r="DM405" s="71">
        <v>0.23162450508106888</v>
      </c>
      <c r="DN405" s="71">
        <v>0.26234366596947789</v>
      </c>
      <c r="DO405" s="71">
        <v>0.62117080180456197</v>
      </c>
      <c r="DQ405" s="71"/>
      <c r="DR405" s="71"/>
      <c r="DS405" s="71"/>
      <c r="DT405" s="71"/>
      <c r="DU405" s="71"/>
      <c r="DV405" s="71"/>
      <c r="DW405" s="71"/>
      <c r="DX405" s="71"/>
      <c r="DY405" s="71"/>
      <c r="DZ405" s="71"/>
      <c r="EA405" s="71"/>
      <c r="EB405" s="71"/>
      <c r="EC405" s="71"/>
      <c r="ED405" s="71"/>
    </row>
    <row r="406" spans="1:134">
      <c r="A406" s="4">
        <v>414</v>
      </c>
      <c r="B406" s="46" t="s">
        <v>3600</v>
      </c>
      <c r="C406" s="65" t="str">
        <f t="shared" si="17"/>
        <v>L414</v>
      </c>
      <c r="D406" s="69">
        <v>380454.83999999997</v>
      </c>
      <c r="E406" s="68">
        <v>5056358.32</v>
      </c>
      <c r="F406" s="69">
        <v>9288.859999999986</v>
      </c>
      <c r="G406" s="69">
        <v>582931.21999999974</v>
      </c>
      <c r="H406" s="70">
        <v>90.938678563575465</v>
      </c>
      <c r="I406" s="70">
        <v>13.030976183785349</v>
      </c>
      <c r="J406" s="69">
        <v>650577.41</v>
      </c>
      <c r="K406" s="69">
        <v>598823.81999999983</v>
      </c>
      <c r="L406" s="69">
        <v>606156.94999999995</v>
      </c>
      <c r="M406" s="69">
        <v>818008.24</v>
      </c>
      <c r="N406" s="69">
        <v>1131722.3700000001</v>
      </c>
      <c r="O406" s="69">
        <v>993286.24</v>
      </c>
      <c r="P406" s="69">
        <v>647857.43000000005</v>
      </c>
      <c r="Q406" s="69">
        <v>643978.98</v>
      </c>
      <c r="R406" s="69">
        <v>1316759.81</v>
      </c>
      <c r="S406" s="69">
        <v>657395.56999999995</v>
      </c>
      <c r="T406" s="69">
        <v>709261.04999999981</v>
      </c>
      <c r="U406" s="69">
        <v>700650.64000000013</v>
      </c>
      <c r="V406" s="69">
        <v>380454.83999999997</v>
      </c>
      <c r="W406" s="70">
        <v>89.384300003009997</v>
      </c>
      <c r="X406" s="70">
        <v>84.960613504278342</v>
      </c>
      <c r="Y406" s="70">
        <v>85.830345912703976</v>
      </c>
      <c r="Z406" s="71">
        <v>98.617615816374055</v>
      </c>
      <c r="AA406" s="71">
        <v>109.39993100603573</v>
      </c>
      <c r="AB406" s="71">
        <v>113.63061447972483</v>
      </c>
      <c r="AC406" s="71">
        <v>91.461917368026974</v>
      </c>
      <c r="AD406" s="71">
        <v>94.868544660626256</v>
      </c>
      <c r="AE406" s="71">
        <v>95.926123819257853</v>
      </c>
      <c r="AF406" s="71">
        <v>78.63544064891569</v>
      </c>
      <c r="AG406" s="71">
        <v>92.019125803044233</v>
      </c>
      <c r="AH406" s="71">
        <v>90.810033638305001</v>
      </c>
      <c r="AI406" s="71">
        <v>90.15101815447089</v>
      </c>
      <c r="AJ406" s="71">
        <v>-22.798190476744239</v>
      </c>
      <c r="AK406" s="71">
        <v>-28.91417745703485</v>
      </c>
      <c r="AL406" s="71">
        <v>-22.509933226738355</v>
      </c>
      <c r="AM406" s="71">
        <v>-16.13327866672536</v>
      </c>
      <c r="AN406" s="71">
        <v>-14.614463820214462</v>
      </c>
      <c r="AO406" s="71">
        <v>-2.3593370086497312</v>
      </c>
      <c r="AP406" s="71">
        <v>-8.6262591988508284</v>
      </c>
      <c r="AQ406" s="71">
        <v>33.255867210415268</v>
      </c>
      <c r="AR406" s="71">
        <v>112.12307999032079</v>
      </c>
      <c r="AS406" s="71">
        <v>-38.782595333177902</v>
      </c>
      <c r="AT406" s="71">
        <v>16.872811109752163</v>
      </c>
      <c r="AU406" s="71">
        <v>15.146172151299652</v>
      </c>
      <c r="AV406" s="72">
        <v>2.5026162149882403</v>
      </c>
      <c r="AW406" s="73">
        <v>-192119.68999999983</v>
      </c>
      <c r="AX406" s="73">
        <v>-243571.75000000012</v>
      </c>
      <c r="AY406" s="73">
        <v>-176081.30999999982</v>
      </c>
      <c r="AZ406" s="73">
        <v>-157358.66000000003</v>
      </c>
      <c r="BA406" s="73">
        <v>-193703.94999999995</v>
      </c>
      <c r="BB406" s="73">
        <v>-18278.689999999828</v>
      </c>
      <c r="BC406" s="73">
        <v>-61161.839999999735</v>
      </c>
      <c r="BD406" s="73">
        <v>160713.96999999997</v>
      </c>
      <c r="BE406" s="73">
        <v>696007.08000000007</v>
      </c>
      <c r="BF406" s="73">
        <v>-416474.8000000004</v>
      </c>
      <c r="BG406" s="73">
        <v>102395.30999999994</v>
      </c>
      <c r="BH406" s="73">
        <v>92162.640000000247</v>
      </c>
      <c r="BI406" s="73">
        <v>9288.859999999986</v>
      </c>
      <c r="BJ406" s="71">
        <v>15.299467664964578</v>
      </c>
      <c r="BK406" s="71">
        <v>8.0931396439820258</v>
      </c>
      <c r="BL406" s="71">
        <v>8.3237395480666496</v>
      </c>
      <c r="BM406" s="71">
        <v>10.15251306040798</v>
      </c>
      <c r="BN406" s="71">
        <v>0.4460660162477259</v>
      </c>
      <c r="BO406" s="71">
        <v>2.3178349225963979</v>
      </c>
      <c r="BP406" s="71">
        <v>17.081047949023809</v>
      </c>
      <c r="BQ406" s="71">
        <v>10.437645943020549</v>
      </c>
      <c r="BR406" s="72">
        <v>3.7385447336609001</v>
      </c>
      <c r="BS406" s="72">
        <v>8.5459298233035419</v>
      </c>
      <c r="BT406" s="71">
        <v>11.847919289429237</v>
      </c>
      <c r="BU406" s="71">
        <v>9.9946107055121907</v>
      </c>
      <c r="BV406" s="71">
        <v>9.4510181414114687</v>
      </c>
      <c r="BW406" s="71">
        <v>7.8982908353477352</v>
      </c>
      <c r="BX406" s="75">
        <v>13562</v>
      </c>
      <c r="BY406" s="75">
        <v>11918</v>
      </c>
      <c r="BZ406" s="75">
        <v>11943</v>
      </c>
      <c r="CA406" s="75">
        <v>13464</v>
      </c>
      <c r="CB406" s="75">
        <v>17294</v>
      </c>
      <c r="CC406" s="75">
        <v>19034</v>
      </c>
      <c r="CD406" s="75">
        <v>11813</v>
      </c>
      <c r="CE406" s="75">
        <v>11952</v>
      </c>
      <c r="CF406" s="75">
        <v>21408</v>
      </c>
      <c r="CG406" s="75">
        <v>11965</v>
      </c>
      <c r="CH406" s="75">
        <v>13234</v>
      </c>
      <c r="CI406" s="75">
        <v>13310</v>
      </c>
      <c r="CJ406" s="75">
        <v>7266</v>
      </c>
      <c r="CK406" s="75">
        <v>90948</v>
      </c>
      <c r="CL406" s="73">
        <v>1456936.9400000002</v>
      </c>
      <c r="CM406" s="73">
        <v>1376032.79</v>
      </c>
      <c r="CN406" s="73">
        <v>1404281.9300000004</v>
      </c>
      <c r="CO406" s="73">
        <v>1557477.5799999994</v>
      </c>
      <c r="CP406" s="73">
        <v>1590865.9199999999</v>
      </c>
      <c r="CQ406" s="73">
        <v>1267830.4600000002</v>
      </c>
      <c r="CR406" s="73">
        <v>1202700.2200000002</v>
      </c>
      <c r="CS406" s="73">
        <v>1551296.37</v>
      </c>
      <c r="CT406" s="73">
        <v>965765.52999999991</v>
      </c>
      <c r="CU406" s="73">
        <v>983082.94000000006</v>
      </c>
      <c r="CV406" s="73">
        <v>1143171.3099999998</v>
      </c>
      <c r="CW406" s="73">
        <v>1107652.96</v>
      </c>
      <c r="CX406" s="73">
        <v>953629.14999999967</v>
      </c>
      <c r="CY406" s="77"/>
      <c r="CZ406" s="4">
        <v>414</v>
      </c>
      <c r="DA406" s="76" t="str">
        <f t="shared" si="18"/>
        <v>L414</v>
      </c>
      <c r="DB406" s="71">
        <v>1.6994564491641457</v>
      </c>
      <c r="DC406" s="71">
        <v>1.402761501376574</v>
      </c>
      <c r="DD406" s="71">
        <v>1.2983378303359197</v>
      </c>
      <c r="DE406" s="71">
        <v>0.30801484287408082</v>
      </c>
      <c r="DF406" s="71">
        <v>0.80329221399549744</v>
      </c>
      <c r="DG406" s="71">
        <v>0.29628678285701421</v>
      </c>
      <c r="DH406" s="71">
        <v>0.12571971115069625</v>
      </c>
      <c r="DI406" s="71">
        <v>0.36203735856540453</v>
      </c>
      <c r="DJ406" s="71">
        <v>0.31589773590317866</v>
      </c>
      <c r="DK406" s="71">
        <v>0.21899018005228382</v>
      </c>
      <c r="DL406" s="71">
        <v>0.21765686309311785</v>
      </c>
      <c r="DM406" s="71">
        <v>2.4129007407963646E-2</v>
      </c>
      <c r="DN406" s="72">
        <v>0.30360841245925402</v>
      </c>
      <c r="DO406" s="71">
        <v>0.22956478024551219</v>
      </c>
      <c r="DQ406" s="71"/>
      <c r="DR406" s="71"/>
      <c r="DS406" s="71"/>
      <c r="DT406" s="71"/>
      <c r="DU406" s="71"/>
      <c r="DV406" s="71"/>
      <c r="DW406" s="71"/>
      <c r="DX406" s="71"/>
      <c r="DY406" s="71"/>
      <c r="DZ406" s="71"/>
      <c r="EA406" s="71"/>
      <c r="EB406" s="71"/>
      <c r="EC406" s="71"/>
      <c r="ED406" s="71"/>
    </row>
    <row r="407" spans="1:134">
      <c r="A407" s="4">
        <v>589</v>
      </c>
      <c r="B407" s="46" t="s">
        <v>3608</v>
      </c>
      <c r="C407" s="65" t="str">
        <f t="shared" si="17"/>
        <v>L589</v>
      </c>
      <c r="D407" s="69">
        <v>313737.78999999992</v>
      </c>
      <c r="E407" s="68">
        <v>4144568.1000000006</v>
      </c>
      <c r="F407" s="69">
        <v>30087.679999999935</v>
      </c>
      <c r="G407" s="69">
        <v>683720.72000000114</v>
      </c>
      <c r="H407" s="70">
        <v>96.031782782207756</v>
      </c>
      <c r="I407" s="70">
        <v>19.755876088358491</v>
      </c>
      <c r="J407" s="69">
        <v>508707.0799999999</v>
      </c>
      <c r="K407" s="69">
        <v>454311.43000000005</v>
      </c>
      <c r="L407" s="69">
        <v>481922.70000000007</v>
      </c>
      <c r="M407" s="69">
        <v>648902.49999999988</v>
      </c>
      <c r="N407" s="69">
        <v>910873.84999999974</v>
      </c>
      <c r="O407" s="69">
        <v>798537.8600000001</v>
      </c>
      <c r="P407" s="69">
        <v>438588.45</v>
      </c>
      <c r="Q407" s="69">
        <v>437719.34999999992</v>
      </c>
      <c r="R407" s="69">
        <v>1354670.7100000002</v>
      </c>
      <c r="S407" s="69">
        <v>507534.81000000017</v>
      </c>
      <c r="T407" s="69">
        <v>583316.92999999993</v>
      </c>
      <c r="U407" s="69">
        <v>509000.06000000011</v>
      </c>
      <c r="V407" s="69">
        <v>313737.78999999992</v>
      </c>
      <c r="W407" s="70">
        <v>97.884834943412201</v>
      </c>
      <c r="X407" s="70">
        <v>86.052505629748367</v>
      </c>
      <c r="Y407" s="70">
        <v>93.418452926278491</v>
      </c>
      <c r="Z407" s="71">
        <v>104.64566149547932</v>
      </c>
      <c r="AA407" s="71">
        <v>98.085448875234462</v>
      </c>
      <c r="AB407" s="71">
        <v>100.42529801353706</v>
      </c>
      <c r="AC407" s="71">
        <v>80.294054677209559</v>
      </c>
      <c r="AD407" s="71">
        <v>92.525010178146729</v>
      </c>
      <c r="AE407" s="71">
        <v>117.39627119300042</v>
      </c>
      <c r="AF407" s="71">
        <v>76.091673115986936</v>
      </c>
      <c r="AG407" s="71">
        <v>98.322357103313564</v>
      </c>
      <c r="AH407" s="71">
        <v>92.937722291736549</v>
      </c>
      <c r="AI407" s="71">
        <v>93.754736759549104</v>
      </c>
      <c r="AJ407" s="71">
        <v>-9.2596613614839072</v>
      </c>
      <c r="AK407" s="71">
        <v>-23.770085691140942</v>
      </c>
      <c r="AL407" s="71">
        <v>-11.590250993893225</v>
      </c>
      <c r="AM407" s="71">
        <v>-18.239601195252074</v>
      </c>
      <c r="AN407" s="71">
        <v>-25.56830848973911</v>
      </c>
      <c r="AO407" s="71">
        <v>-14.31558583326189</v>
      </c>
      <c r="AP407" s="71">
        <v>-17.857038978423322</v>
      </c>
      <c r="AQ407" s="71">
        <v>19.064815372690823</v>
      </c>
      <c r="AR407" s="71">
        <v>119.44468909610406</v>
      </c>
      <c r="AS407" s="71">
        <v>-33.919719254495249</v>
      </c>
      <c r="AT407" s="71">
        <v>25.834069824901551</v>
      </c>
      <c r="AU407" s="71">
        <v>19.288374854744795</v>
      </c>
      <c r="AV407" s="72">
        <v>10.607321816303884</v>
      </c>
      <c r="AW407" s="73">
        <v>-51911.370000000054</v>
      </c>
      <c r="AX407" s="73">
        <v>-141663.82999999996</v>
      </c>
      <c r="AY407" s="73">
        <v>-63178.609999999986</v>
      </c>
      <c r="AZ407" s="73">
        <v>-144761.06999999995</v>
      </c>
      <c r="BA407" s="73">
        <v>-312884.71000000008</v>
      </c>
      <c r="BB407" s="73">
        <v>-119818.40000000002</v>
      </c>
      <c r="BC407" s="73">
        <v>-95344.640000000072</v>
      </c>
      <c r="BD407" s="73">
        <v>70088.199999999953</v>
      </c>
      <c r="BE407" s="73">
        <v>737353.10000000021</v>
      </c>
      <c r="BF407" s="73">
        <v>-260523.07999999996</v>
      </c>
      <c r="BG407" s="73">
        <v>119756.51999999973</v>
      </c>
      <c r="BH407" s="73">
        <v>82302.940000000235</v>
      </c>
      <c r="BI407" s="73">
        <v>30087.679999999935</v>
      </c>
      <c r="BJ407" s="71">
        <v>16.125829701700454</v>
      </c>
      <c r="BK407" s="71">
        <v>11.565240341622809</v>
      </c>
      <c r="BL407" s="71">
        <v>10.46030324235252</v>
      </c>
      <c r="BM407" s="71">
        <v>12.301485672182439</v>
      </c>
      <c r="BN407" s="71">
        <v>1.0000323300485636</v>
      </c>
      <c r="BO407" s="71">
        <v>7.3100755059348508</v>
      </c>
      <c r="BP407" s="71">
        <v>18.595931628137425</v>
      </c>
      <c r="BQ407" s="71">
        <v>15.290890292901228</v>
      </c>
      <c r="BR407" s="72">
        <v>2.7788261037537798</v>
      </c>
      <c r="BS407" s="72">
        <v>12.359234155359996</v>
      </c>
      <c r="BT407" s="71">
        <v>13.918624920734832</v>
      </c>
      <c r="BU407" s="71">
        <v>10.948661598058523</v>
      </c>
      <c r="BV407" s="71">
        <v>8.640761265848079</v>
      </c>
      <c r="BW407" s="71">
        <v>8.4712728835993669</v>
      </c>
      <c r="BX407" s="75">
        <v>12094</v>
      </c>
      <c r="BY407" s="75">
        <v>10853</v>
      </c>
      <c r="BZ407" s="75">
        <v>10597</v>
      </c>
      <c r="CA407" s="75">
        <v>12775</v>
      </c>
      <c r="CB407" s="75">
        <v>15696</v>
      </c>
      <c r="CC407" s="75">
        <v>16783</v>
      </c>
      <c r="CD407" s="75">
        <v>9896</v>
      </c>
      <c r="CE407" s="75">
        <v>10211</v>
      </c>
      <c r="CF407" s="75">
        <v>21091</v>
      </c>
      <c r="CG407" s="75">
        <v>11609</v>
      </c>
      <c r="CH407" s="75">
        <v>12268</v>
      </c>
      <c r="CI407" s="75">
        <v>11710</v>
      </c>
      <c r="CJ407" s="75">
        <v>7163</v>
      </c>
      <c r="CK407" s="75">
        <v>83948</v>
      </c>
      <c r="CL407" s="73">
        <v>848932.27999999991</v>
      </c>
      <c r="CM407" s="73">
        <v>856502.57000000007</v>
      </c>
      <c r="CN407" s="73">
        <v>989596.9600000002</v>
      </c>
      <c r="CO407" s="73">
        <v>1014725.5499999997</v>
      </c>
      <c r="CP407" s="73">
        <v>1103799.6299999997</v>
      </c>
      <c r="CQ407" s="73">
        <v>900174.06</v>
      </c>
      <c r="CR407" s="73">
        <v>817945.84000000008</v>
      </c>
      <c r="CS407" s="73">
        <v>1176687.1100000003</v>
      </c>
      <c r="CT407" s="73">
        <v>868354.14000000025</v>
      </c>
      <c r="CU407" s="73">
        <v>896631.32999999984</v>
      </c>
      <c r="CV407" s="73">
        <v>819326.13000000012</v>
      </c>
      <c r="CW407" s="73">
        <v>804101.90999999992</v>
      </c>
      <c r="CX407" s="73">
        <v>811860.75999999978</v>
      </c>
      <c r="CY407" s="77"/>
      <c r="CZ407" s="4">
        <v>589</v>
      </c>
      <c r="DA407" s="76" t="str">
        <f t="shared" si="18"/>
        <v>L589</v>
      </c>
      <c r="DB407" s="71">
        <v>2.4839591464625599</v>
      </c>
      <c r="DC407" s="71">
        <v>2.4506409718672444</v>
      </c>
      <c r="DD407" s="71">
        <v>0.9528860717493346</v>
      </c>
      <c r="DE407" s="71">
        <v>0.82796991585821311</v>
      </c>
      <c r="DF407" s="71">
        <v>0.89103153014065806</v>
      </c>
      <c r="DG407" s="71">
        <v>0.26870321155696297</v>
      </c>
      <c r="DH407" s="71">
        <v>0.20977370150401256</v>
      </c>
      <c r="DI407" s="71">
        <v>0.19722162760471246</v>
      </c>
      <c r="DJ407" s="71">
        <v>8.2426081647823765E-2</v>
      </c>
      <c r="DK407" s="71">
        <v>0.10059133030037833</v>
      </c>
      <c r="DL407" s="71">
        <v>4.9949143246759406E-2</v>
      </c>
      <c r="DM407" s="71">
        <v>6.8104484859097925E-2</v>
      </c>
      <c r="DN407" s="72">
        <v>0.31859993197665015</v>
      </c>
      <c r="DO407" s="71">
        <v>0.12211543511465707</v>
      </c>
      <c r="DQ407" s="71"/>
      <c r="DR407" s="71"/>
      <c r="DS407" s="71"/>
      <c r="DT407" s="71"/>
      <c r="DU407" s="71"/>
      <c r="DV407" s="71"/>
      <c r="DW407" s="71"/>
      <c r="DX407" s="71"/>
      <c r="DY407" s="71"/>
      <c r="DZ407" s="71"/>
      <c r="EA407" s="71"/>
      <c r="EB407" s="71"/>
      <c r="EC407" s="71"/>
      <c r="ED407" s="71"/>
    </row>
    <row r="408" spans="1:134">
      <c r="A408" s="4">
        <v>416</v>
      </c>
      <c r="B408" s="46" t="s">
        <v>3617</v>
      </c>
      <c r="C408" s="65" t="str">
        <f t="shared" si="17"/>
        <v>L416</v>
      </c>
      <c r="D408" s="69">
        <v>329426.76</v>
      </c>
      <c r="E408" s="68">
        <v>4012644.3600000003</v>
      </c>
      <c r="F408" s="69">
        <v>72605.31</v>
      </c>
      <c r="G408" s="69">
        <v>1096668.5500000003</v>
      </c>
      <c r="H408" s="70">
        <v>115.08472336060143</v>
      </c>
      <c r="I408" s="70">
        <v>37.608972826149767</v>
      </c>
      <c r="J408" s="69">
        <v>490203.44000000012</v>
      </c>
      <c r="K408" s="69">
        <v>473748.30999999988</v>
      </c>
      <c r="L408" s="69">
        <v>478247.61</v>
      </c>
      <c r="M408" s="69">
        <v>581190.24</v>
      </c>
      <c r="N408" s="69">
        <v>789402.45</v>
      </c>
      <c r="O408" s="69">
        <v>818100.49</v>
      </c>
      <c r="P408" s="69">
        <v>550109.80000000005</v>
      </c>
      <c r="Q408" s="69">
        <v>503128.82000000007</v>
      </c>
      <c r="R408" s="69">
        <v>866507.14</v>
      </c>
      <c r="S408" s="69">
        <v>578719.95000000007</v>
      </c>
      <c r="T408" s="69">
        <v>605115.55000000005</v>
      </c>
      <c r="U408" s="69">
        <v>579636.34</v>
      </c>
      <c r="V408" s="69">
        <v>329426.76</v>
      </c>
      <c r="W408" s="70">
        <v>113.30419395812984</v>
      </c>
      <c r="X408" s="70">
        <v>100.34882604915781</v>
      </c>
      <c r="Y408" s="70">
        <v>109.2956902758246</v>
      </c>
      <c r="Z408" s="71">
        <v>106.59995798768611</v>
      </c>
      <c r="AA408" s="71">
        <v>108.5540354314184</v>
      </c>
      <c r="AB408" s="71">
        <v>102.65138480694289</v>
      </c>
      <c r="AC408" s="71">
        <v>96.4707031559049</v>
      </c>
      <c r="AD408" s="71">
        <v>102.64030392568475</v>
      </c>
      <c r="AE408" s="71">
        <v>116.39800571573574</v>
      </c>
      <c r="AF408" s="71">
        <v>135.44569516637242</v>
      </c>
      <c r="AG408" s="71">
        <v>129.51108520908411</v>
      </c>
      <c r="AH408" s="71">
        <v>118.2121425084153</v>
      </c>
      <c r="AI408" s="71">
        <v>110.92041427961634</v>
      </c>
      <c r="AJ408" s="71">
        <v>4.3895564326791536</v>
      </c>
      <c r="AK408" s="71">
        <v>3.6319116989525169</v>
      </c>
      <c r="AL408" s="71">
        <v>6.7533166406696488</v>
      </c>
      <c r="AM408" s="71">
        <v>3.681411997567996</v>
      </c>
      <c r="AN408" s="71">
        <v>16.123564150339774</v>
      </c>
      <c r="AO408" s="71">
        <v>4.0519186839257815</v>
      </c>
      <c r="AP408" s="71">
        <v>-5.658054388869127</v>
      </c>
      <c r="AQ408" s="71">
        <v>28.387357812958001</v>
      </c>
      <c r="AR408" s="71">
        <v>118.33488430034693</v>
      </c>
      <c r="AS408" s="71">
        <v>10.817233122927661</v>
      </c>
      <c r="AT408" s="71">
        <v>63.532407595956776</v>
      </c>
      <c r="AU408" s="71">
        <v>46.72811749097081</v>
      </c>
      <c r="AV408" s="72">
        <v>28.270734395433085</v>
      </c>
      <c r="AW408" s="73">
        <v>20612.940000000002</v>
      </c>
      <c r="AX408" s="73">
        <v>16603.109999999928</v>
      </c>
      <c r="AY408" s="73">
        <v>30254.400000000081</v>
      </c>
      <c r="AZ408" s="73">
        <v>20636.29999999993</v>
      </c>
      <c r="BA408" s="73">
        <v>109607.22000000009</v>
      </c>
      <c r="BB408" s="73">
        <v>45529.880000000121</v>
      </c>
      <c r="BC408" s="73">
        <v>-32992.229999999981</v>
      </c>
      <c r="BD408" s="73">
        <v>111245.35999999993</v>
      </c>
      <c r="BE408" s="73">
        <v>469636.46</v>
      </c>
      <c r="BF408" s="73">
        <v>56490.750000000116</v>
      </c>
      <c r="BG408" s="73">
        <v>235087.6399999999</v>
      </c>
      <c r="BH408" s="73">
        <v>184595.26</v>
      </c>
      <c r="BI408" s="73">
        <v>72605.31</v>
      </c>
      <c r="BJ408" s="71">
        <v>12.374652628303453</v>
      </c>
      <c r="BK408" s="71">
        <v>11.153399557695648</v>
      </c>
      <c r="BL408" s="71">
        <v>7.7793845530902921</v>
      </c>
      <c r="BM408" s="71">
        <v>12.04735445481831</v>
      </c>
      <c r="BN408" s="71">
        <v>3.9127852664179521</v>
      </c>
      <c r="BO408" s="71">
        <v>8.4026180907080068</v>
      </c>
      <c r="BP408" s="71">
        <v>21.095781957196301</v>
      </c>
      <c r="BQ408" s="71">
        <v>18.443392171044625</v>
      </c>
      <c r="BR408" s="72">
        <v>12.026938114360499</v>
      </c>
      <c r="BS408" s="72">
        <v>12.600279075665524</v>
      </c>
      <c r="BT408" s="71">
        <v>14.736074078805466</v>
      </c>
      <c r="BU408" s="71">
        <v>14.788274434412944</v>
      </c>
      <c r="BV408" s="71">
        <v>14.25066487900672</v>
      </c>
      <c r="BW408" s="71">
        <v>13.710838974590182</v>
      </c>
      <c r="BX408" s="75">
        <v>6548</v>
      </c>
      <c r="BY408" s="75">
        <v>6489</v>
      </c>
      <c r="BZ408" s="75">
        <v>6570</v>
      </c>
      <c r="CA408" s="75">
        <v>6970</v>
      </c>
      <c r="CB408" s="75">
        <v>9894</v>
      </c>
      <c r="CC408" s="75">
        <v>9876</v>
      </c>
      <c r="CD408" s="75">
        <v>6949</v>
      </c>
      <c r="CE408" s="75">
        <v>7320</v>
      </c>
      <c r="CF408" s="75">
        <v>11848</v>
      </c>
      <c r="CG408" s="75">
        <v>8170</v>
      </c>
      <c r="CH408" s="75">
        <v>8404</v>
      </c>
      <c r="CI408" s="75">
        <v>7923</v>
      </c>
      <c r="CJ408" s="75">
        <v>4618</v>
      </c>
      <c r="CK408" s="75">
        <v>55232</v>
      </c>
      <c r="CL408" s="73">
        <v>1065426.79</v>
      </c>
      <c r="CM408" s="73">
        <v>1013297.0099999998</v>
      </c>
      <c r="CN408" s="73">
        <v>986481.50999999978</v>
      </c>
      <c r="CO408" s="73">
        <v>1119556.7799999998</v>
      </c>
      <c r="CP408" s="73">
        <v>1164896.52</v>
      </c>
      <c r="CQ408" s="73">
        <v>1038144.2200000001</v>
      </c>
      <c r="CR408" s="73">
        <v>1089325.02</v>
      </c>
      <c r="CS408" s="73">
        <v>1112683.5699999998</v>
      </c>
      <c r="CT408" s="73">
        <v>976435.8899999999</v>
      </c>
      <c r="CU408" s="73">
        <v>988382.93000000017</v>
      </c>
      <c r="CV408" s="73">
        <v>1102056.3399999999</v>
      </c>
      <c r="CW408" s="73">
        <v>1054691.77</v>
      </c>
      <c r="CX408" s="73">
        <v>1068441.4499999997</v>
      </c>
      <c r="CY408" s="77"/>
      <c r="CZ408" s="4">
        <v>416</v>
      </c>
      <c r="DA408" s="76" t="str">
        <f t="shared" si="18"/>
        <v>L416</v>
      </c>
      <c r="DB408" s="71">
        <v>3.9830785477015733</v>
      </c>
      <c r="DC408" s="71">
        <v>4.8445149525098898</v>
      </c>
      <c r="DD408" s="71">
        <v>2.5201348927130383</v>
      </c>
      <c r="DE408" s="71">
        <v>3.3688255058074525</v>
      </c>
      <c r="DF408" s="71">
        <v>2.6123184663812751</v>
      </c>
      <c r="DG408" s="71">
        <v>1.5836616691516519</v>
      </c>
      <c r="DH408" s="71">
        <v>2.8224243092049748</v>
      </c>
      <c r="DI408" s="71">
        <v>1.1072479341618178</v>
      </c>
      <c r="DJ408" s="71">
        <v>0.98148839808805333</v>
      </c>
      <c r="DK408" s="71">
        <v>1.5338658115795578</v>
      </c>
      <c r="DL408" s="71">
        <v>1.9357721847521479</v>
      </c>
      <c r="DM408" s="71">
        <v>2.619010640025091</v>
      </c>
      <c r="DN408" s="71">
        <v>1.1763141063617952</v>
      </c>
      <c r="DO408" s="71">
        <v>1.7233125792171511</v>
      </c>
      <c r="DQ408" s="71"/>
      <c r="DR408" s="71"/>
      <c r="DS408" s="71"/>
      <c r="DT408" s="71"/>
      <c r="DU408" s="71"/>
      <c r="DV408" s="71"/>
      <c r="DW408" s="71"/>
      <c r="DX408" s="71"/>
      <c r="DY408" s="71"/>
      <c r="DZ408" s="71"/>
      <c r="EA408" s="71"/>
      <c r="EB408" s="71"/>
      <c r="EC408" s="71"/>
      <c r="ED408" s="71"/>
    </row>
    <row r="409" spans="1:134">
      <c r="A409" s="4">
        <v>579</v>
      </c>
      <c r="B409" s="46" t="s">
        <v>3626</v>
      </c>
      <c r="C409" s="65" t="str">
        <f t="shared" si="17"/>
        <v>L579</v>
      </c>
      <c r="D409" s="69">
        <v>235004.44999999995</v>
      </c>
      <c r="E409" s="68">
        <v>3499973.1700000013</v>
      </c>
      <c r="F409" s="69">
        <v>8139.4899999999325</v>
      </c>
      <c r="G409" s="69">
        <v>446541.0000000014</v>
      </c>
      <c r="H409" s="70">
        <v>92.616164606449146</v>
      </c>
      <c r="I409" s="70">
        <v>14.624231852512427</v>
      </c>
      <c r="J409" s="69">
        <v>411963.31</v>
      </c>
      <c r="K409" s="69">
        <v>395004.70999999996</v>
      </c>
      <c r="L409" s="69">
        <v>379215.69999999995</v>
      </c>
      <c r="M409" s="69">
        <v>461314.51999999984</v>
      </c>
      <c r="N409" s="69">
        <v>671827.33000000007</v>
      </c>
      <c r="O409" s="69">
        <v>900430.29999999993</v>
      </c>
      <c r="P409" s="69">
        <v>415834.93999999989</v>
      </c>
      <c r="Q409" s="69">
        <v>385616.43</v>
      </c>
      <c r="R409" s="69">
        <v>1118074.25</v>
      </c>
      <c r="S409" s="69">
        <v>399657.98</v>
      </c>
      <c r="T409" s="69">
        <v>443857.88000000006</v>
      </c>
      <c r="U409" s="69">
        <v>501927.24</v>
      </c>
      <c r="V409" s="69">
        <v>235004.44999999995</v>
      </c>
      <c r="W409" s="70">
        <v>90.644339458633951</v>
      </c>
      <c r="X409" s="70">
        <v>89.484745728615536</v>
      </c>
      <c r="Y409" s="70">
        <v>93.785652900769051</v>
      </c>
      <c r="Z409" s="71">
        <v>100.61207906107856</v>
      </c>
      <c r="AA409" s="71">
        <v>100.04503451690263</v>
      </c>
      <c r="AB409" s="71">
        <v>130.88959499410836</v>
      </c>
      <c r="AC409" s="71">
        <v>88.040880988204805</v>
      </c>
      <c r="AD409" s="71">
        <v>85.427967496424344</v>
      </c>
      <c r="AE409" s="71">
        <v>99.14706218990311</v>
      </c>
      <c r="AF409" s="71">
        <v>84.706272943663379</v>
      </c>
      <c r="AG409" s="71">
        <v>95.707485408403898</v>
      </c>
      <c r="AH409" s="71">
        <v>98.339884391722691</v>
      </c>
      <c r="AI409" s="71">
        <v>83.447226579899834</v>
      </c>
      <c r="AJ409" s="71">
        <v>-32.653234444000589</v>
      </c>
      <c r="AK409" s="71">
        <v>-21.700609576281849</v>
      </c>
      <c r="AL409" s="71">
        <v>-39.478814791454731</v>
      </c>
      <c r="AM409" s="71">
        <v>-29.371865267072305</v>
      </c>
      <c r="AN409" s="71">
        <v>-34.738930106644361</v>
      </c>
      <c r="AO409" s="71">
        <v>-4.6694738042138866</v>
      </c>
      <c r="AP409" s="71">
        <v>-12.37038075242064</v>
      </c>
      <c r="AQ409" s="71">
        <v>6.3849023302128716</v>
      </c>
      <c r="AR409" s="71">
        <v>187.70887905076785</v>
      </c>
      <c r="AS409" s="71">
        <v>-52.342540076273522</v>
      </c>
      <c r="AT409" s="71">
        <v>22.217741917719124</v>
      </c>
      <c r="AU409" s="71">
        <v>25.742962415065797</v>
      </c>
      <c r="AV409" s="72">
        <v>3.5878127675600169</v>
      </c>
      <c r="AW409" s="73">
        <v>-199741.36000000004</v>
      </c>
      <c r="AX409" s="73">
        <v>-109475.22000000009</v>
      </c>
      <c r="AY409" s="73">
        <v>-247367.70000000007</v>
      </c>
      <c r="AZ409" s="73">
        <v>-191845.19000000012</v>
      </c>
      <c r="BA409" s="73">
        <v>-357551.57000000007</v>
      </c>
      <c r="BB409" s="73">
        <v>-25664.620000000112</v>
      </c>
      <c r="BC409" s="73">
        <v>-58702.030000000144</v>
      </c>
      <c r="BD409" s="73">
        <v>23143.539999999921</v>
      </c>
      <c r="BE409" s="73">
        <v>729461.20000000019</v>
      </c>
      <c r="BF409" s="73">
        <v>-438947.30999999971</v>
      </c>
      <c r="BG409" s="73">
        <v>80688.120000000228</v>
      </c>
      <c r="BH409" s="73">
        <v>102757.99000000005</v>
      </c>
      <c r="BI409" s="73">
        <v>8139.4899999999325</v>
      </c>
      <c r="BJ409" s="71">
        <v>9.1172528826792707</v>
      </c>
      <c r="BK409" s="71">
        <v>6.046221879897173</v>
      </c>
      <c r="BL409" s="71">
        <v>6.6945358791852279</v>
      </c>
      <c r="BM409" s="71">
        <v>9.1236541999806082</v>
      </c>
      <c r="BN409" s="71">
        <v>-2.1194278151531845</v>
      </c>
      <c r="BO409" s="71">
        <v>6.4970596484538969</v>
      </c>
      <c r="BP409" s="71">
        <v>12.80234103702875</v>
      </c>
      <c r="BQ409" s="71">
        <v>18.519201791859867</v>
      </c>
      <c r="BR409" s="72">
        <v>8.2907569003821546</v>
      </c>
      <c r="BS409" s="72">
        <v>10.664528213845738</v>
      </c>
      <c r="BT409" s="71">
        <v>11.485127649975164</v>
      </c>
      <c r="BU409" s="71">
        <v>10.97494855706192</v>
      </c>
      <c r="BV409" s="71">
        <v>7.466762445578297</v>
      </c>
      <c r="BW409" s="71">
        <v>9.2951244459562421</v>
      </c>
      <c r="BX409" s="75">
        <v>10337</v>
      </c>
      <c r="BY409" s="75">
        <v>9117</v>
      </c>
      <c r="BZ409" s="75">
        <v>8388</v>
      </c>
      <c r="CA409" s="75">
        <v>8998</v>
      </c>
      <c r="CB409" s="75">
        <v>12987</v>
      </c>
      <c r="CC409" s="75">
        <v>17043</v>
      </c>
      <c r="CD409" s="75">
        <v>8747</v>
      </c>
      <c r="CE409" s="75">
        <v>8913</v>
      </c>
      <c r="CF409" s="75">
        <v>17071</v>
      </c>
      <c r="CG409" s="75">
        <v>9472</v>
      </c>
      <c r="CH409" s="75">
        <v>10715</v>
      </c>
      <c r="CI409" s="75">
        <v>11846</v>
      </c>
      <c r="CJ409" s="75">
        <v>5949</v>
      </c>
      <c r="CK409" s="75">
        <v>72713</v>
      </c>
      <c r="CL409" s="73">
        <v>985695.88000000012</v>
      </c>
      <c r="CM409" s="73">
        <v>985447.3</v>
      </c>
      <c r="CN409" s="73">
        <v>974439.81</v>
      </c>
      <c r="CO409" s="73">
        <v>1122998.33</v>
      </c>
      <c r="CP409" s="73">
        <v>1211762.9000000001</v>
      </c>
      <c r="CQ409" s="73">
        <v>893377.81</v>
      </c>
      <c r="CR409" s="73">
        <v>994851.58000000031</v>
      </c>
      <c r="CS409" s="73">
        <v>1355349.0399999996</v>
      </c>
      <c r="CT409" s="73">
        <v>920215.40999999992</v>
      </c>
      <c r="CU409" s="73">
        <v>943414.4</v>
      </c>
      <c r="CV409" s="73">
        <v>959086.03000000014</v>
      </c>
      <c r="CW409" s="73">
        <v>830868.44999999984</v>
      </c>
      <c r="CX409" s="73">
        <v>796753.87</v>
      </c>
      <c r="CY409" s="77"/>
      <c r="CZ409" s="4">
        <v>579</v>
      </c>
      <c r="DA409" s="76" t="str">
        <f t="shared" si="18"/>
        <v>L579</v>
      </c>
      <c r="DB409" s="71">
        <v>1.9928101127540214</v>
      </c>
      <c r="DC409" s="71">
        <v>0.82824323929514987</v>
      </c>
      <c r="DD409" s="71">
        <v>0.49240845115942017</v>
      </c>
      <c r="DE409" s="71">
        <v>0.17712832386693136</v>
      </c>
      <c r="DF409" s="71">
        <v>0.32030767054366505</v>
      </c>
      <c r="DG409" s="71">
        <v>0.33041888347184328</v>
      </c>
      <c r="DH409" s="71">
        <v>0.58248772326393861</v>
      </c>
      <c r="DI409" s="71">
        <v>0.11803125935281199</v>
      </c>
      <c r="DJ409" s="71">
        <v>6.76920684372634E-2</v>
      </c>
      <c r="DK409" s="71">
        <v>0.41672742184318995</v>
      </c>
      <c r="DL409" s="71">
        <v>9.5661528352941505E-2</v>
      </c>
      <c r="DM409" s="71">
        <v>5.3064057315745948E-2</v>
      </c>
      <c r="DN409" s="71">
        <v>4.7654407452567119E-2</v>
      </c>
      <c r="DO409" s="71">
        <v>0.17422934373146007</v>
      </c>
      <c r="DQ409" s="71"/>
      <c r="DR409" s="71"/>
      <c r="DS409" s="71"/>
      <c r="DT409" s="71"/>
      <c r="DU409" s="71"/>
      <c r="DV409" s="71"/>
      <c r="DW409" s="71"/>
      <c r="DX409" s="71"/>
      <c r="DY409" s="71"/>
      <c r="DZ409" s="71"/>
      <c r="EA409" s="71"/>
      <c r="EB409" s="71"/>
      <c r="EC409" s="71"/>
      <c r="ED409" s="71"/>
    </row>
    <row r="410" spans="1:134">
      <c r="A410" s="4">
        <v>423</v>
      </c>
      <c r="B410" s="46" t="s">
        <v>3634</v>
      </c>
      <c r="C410" s="65" t="str">
        <f t="shared" si="17"/>
        <v>L423</v>
      </c>
      <c r="D410" s="69">
        <v>450292.72</v>
      </c>
      <c r="E410" s="68">
        <v>5748260.6499999976</v>
      </c>
      <c r="F410" s="69">
        <v>71800.780000000028</v>
      </c>
      <c r="G410" s="69">
        <v>958794.35999999847</v>
      </c>
      <c r="H410" s="70">
        <v>95.854676147097535</v>
      </c>
      <c r="I410" s="70">
        <v>20.0188142466287</v>
      </c>
      <c r="J410" s="69">
        <v>746089.88999999978</v>
      </c>
      <c r="K410" s="69">
        <v>745670.57000000007</v>
      </c>
      <c r="L410" s="69">
        <v>705140.72000000009</v>
      </c>
      <c r="M410" s="69">
        <v>834201.9</v>
      </c>
      <c r="N410" s="69">
        <v>1341558.28</v>
      </c>
      <c r="O410" s="69">
        <v>1395229.68</v>
      </c>
      <c r="P410" s="69">
        <v>735431.51000000013</v>
      </c>
      <c r="Q410" s="69">
        <v>668141.89</v>
      </c>
      <c r="R410" s="69">
        <v>1608453.2000000002</v>
      </c>
      <c r="S410" s="69">
        <v>696156.8</v>
      </c>
      <c r="T410" s="69">
        <v>780543.29999999993</v>
      </c>
      <c r="U410" s="69">
        <v>809241.23</v>
      </c>
      <c r="V410" s="69">
        <v>450292.72</v>
      </c>
      <c r="W410" s="70">
        <v>101.75164287761208</v>
      </c>
      <c r="X410" s="70">
        <v>104.16233588528792</v>
      </c>
      <c r="Y410" s="70">
        <v>101.05850803822631</v>
      </c>
      <c r="Z410" s="71">
        <v>99.769303803992528</v>
      </c>
      <c r="AA410" s="71">
        <v>99.869363594163502</v>
      </c>
      <c r="AB410" s="71">
        <v>106.25205098383415</v>
      </c>
      <c r="AC410" s="71">
        <v>93.017555878866915</v>
      </c>
      <c r="AD410" s="71">
        <v>89.858365358437439</v>
      </c>
      <c r="AE410" s="71">
        <v>103.86084483268307</v>
      </c>
      <c r="AF410" s="71">
        <v>84.624107724903226</v>
      </c>
      <c r="AG410" s="71">
        <v>92.911868244685706</v>
      </c>
      <c r="AH410" s="71">
        <v>105.70961816069043</v>
      </c>
      <c r="AI410" s="71">
        <v>92.7039107207749</v>
      </c>
      <c r="AJ410" s="71">
        <v>0.16735868467800952</v>
      </c>
      <c r="AK410" s="71">
        <v>-2.1556420730758585</v>
      </c>
      <c r="AL410" s="71">
        <v>-6.5541030438146848</v>
      </c>
      <c r="AM410" s="71">
        <v>-3.5101654157254303</v>
      </c>
      <c r="AN410" s="71">
        <v>-2.8408619256911627</v>
      </c>
      <c r="AO410" s="71">
        <v>4.7388675056587948</v>
      </c>
      <c r="AP410" s="71">
        <v>-3.3253459881526948</v>
      </c>
      <c r="AQ410" s="71">
        <v>13.154223398226762</v>
      </c>
      <c r="AR410" s="71">
        <v>122.46774376275869</v>
      </c>
      <c r="AS410" s="71">
        <v>-35.991077841978026</v>
      </c>
      <c r="AT410" s="71">
        <v>19.199818820217818</v>
      </c>
      <c r="AU410" s="71">
        <v>36.153803897532157</v>
      </c>
      <c r="AV410" s="72">
        <v>18.970226948558011</v>
      </c>
      <c r="AW410" s="73">
        <v>1246.5599999997066</v>
      </c>
      <c r="AX410" s="73">
        <v>-16428.119999999879</v>
      </c>
      <c r="AY410" s="73">
        <v>-49457.120000000112</v>
      </c>
      <c r="AZ410" s="73">
        <v>-30347.09999999986</v>
      </c>
      <c r="BA410" s="73">
        <v>-39213.209999999963</v>
      </c>
      <c r="BB410" s="73">
        <v>80201.289999999804</v>
      </c>
      <c r="BC410" s="73">
        <v>-25296.849999999977</v>
      </c>
      <c r="BD410" s="73">
        <v>77671.760000000009</v>
      </c>
      <c r="BE410" s="73">
        <v>885448.0700000003</v>
      </c>
      <c r="BF410" s="73">
        <v>-391436.57999999984</v>
      </c>
      <c r="BG410" s="73">
        <v>125724.09999999998</v>
      </c>
      <c r="BH410" s="73">
        <v>214883.07999999996</v>
      </c>
      <c r="BI410" s="73">
        <v>71800.780000000028</v>
      </c>
      <c r="BJ410" s="71">
        <v>11.7946933552796</v>
      </c>
      <c r="BK410" s="71">
        <v>10.350787902709413</v>
      </c>
      <c r="BL410" s="71">
        <v>9.6713178674314779</v>
      </c>
      <c r="BM410" s="71">
        <v>11.416060310538253</v>
      </c>
      <c r="BN410" s="71">
        <v>-2.8034832647543362</v>
      </c>
      <c r="BO410" s="71">
        <v>12.304444801319338</v>
      </c>
      <c r="BP410" s="71">
        <v>20.865548575505461</v>
      </c>
      <c r="BQ410" s="71">
        <v>19.548897854528551</v>
      </c>
      <c r="BR410" s="72">
        <v>11.471927010562547</v>
      </c>
      <c r="BS410" s="72">
        <v>10.927990668368501</v>
      </c>
      <c r="BT410" s="71">
        <v>14.26593939759147</v>
      </c>
      <c r="BU410" s="71">
        <v>14.348111742203656</v>
      </c>
      <c r="BV410" s="71">
        <v>11.519739615583507</v>
      </c>
      <c r="BW410" s="71">
        <v>12.749025519438575</v>
      </c>
      <c r="BX410" s="75">
        <v>18101</v>
      </c>
      <c r="BY410" s="75">
        <v>18315</v>
      </c>
      <c r="BZ410" s="75">
        <v>16141</v>
      </c>
      <c r="CA410" s="75">
        <v>18352</v>
      </c>
      <c r="CB410" s="75">
        <v>23340</v>
      </c>
      <c r="CC410" s="75">
        <v>27405</v>
      </c>
      <c r="CD410" s="75">
        <v>16747</v>
      </c>
      <c r="CE410" s="75">
        <v>15772</v>
      </c>
      <c r="CF410" s="75">
        <v>26991</v>
      </c>
      <c r="CG410" s="75">
        <v>17335</v>
      </c>
      <c r="CH410" s="75">
        <v>19059</v>
      </c>
      <c r="CI410" s="75">
        <v>19007</v>
      </c>
      <c r="CJ410" s="75">
        <v>11062</v>
      </c>
      <c r="CK410" s="75">
        <v>125973</v>
      </c>
      <c r="CL410" s="73">
        <v>1491544.33</v>
      </c>
      <c r="CM410" s="73">
        <v>1458362.81</v>
      </c>
      <c r="CN410" s="73">
        <v>1550377.1499999997</v>
      </c>
      <c r="CO410" s="73">
        <v>1982078.7200000004</v>
      </c>
      <c r="CP410" s="73">
        <v>2342645.9099999997</v>
      </c>
      <c r="CQ410" s="73">
        <v>1935627.2699999996</v>
      </c>
      <c r="CR410" s="73">
        <v>2231173.36</v>
      </c>
      <c r="CS410" s="73">
        <v>2785488.46</v>
      </c>
      <c r="CT410" s="73">
        <v>2062915.04</v>
      </c>
      <c r="CU410" s="73">
        <v>1765769.3099999996</v>
      </c>
      <c r="CV410" s="73">
        <v>1933598.8199999996</v>
      </c>
      <c r="CW410" s="73">
        <v>1821688.63</v>
      </c>
      <c r="CX410" s="73">
        <v>1910149.7699999998</v>
      </c>
      <c r="CY410" s="77"/>
      <c r="CZ410" s="4">
        <v>423</v>
      </c>
      <c r="DA410" s="76" t="str">
        <f t="shared" si="18"/>
        <v>L423</v>
      </c>
      <c r="DB410" s="71">
        <v>4.880945367442636</v>
      </c>
      <c r="DC410" s="71">
        <v>3.414158729575441</v>
      </c>
      <c r="DD410" s="71">
        <v>1.2832809990078016</v>
      </c>
      <c r="DE410" s="71">
        <v>0.38523660795690656</v>
      </c>
      <c r="DF410" s="71">
        <v>1.0415821676556212</v>
      </c>
      <c r="DG410" s="71">
        <v>0.47378121664390727</v>
      </c>
      <c r="DH410" s="71">
        <v>0.40919620196406531</v>
      </c>
      <c r="DI410" s="71">
        <v>0.52465484646633409</v>
      </c>
      <c r="DJ410" s="71">
        <v>0.34197341241738144</v>
      </c>
      <c r="DK410" s="71">
        <v>0.4248223393292565</v>
      </c>
      <c r="DL410" s="71">
        <v>0.28807425662258396</v>
      </c>
      <c r="DM410" s="71">
        <v>0.52435617330587014</v>
      </c>
      <c r="DN410" s="71">
        <v>0.23697677225207517</v>
      </c>
      <c r="DO410" s="71">
        <v>0.39214525862005278</v>
      </c>
      <c r="DQ410" s="71"/>
      <c r="DR410" s="71"/>
      <c r="DS410" s="71"/>
      <c r="DT410" s="71"/>
      <c r="DU410" s="71"/>
      <c r="DV410" s="71"/>
      <c r="DW410" s="71"/>
      <c r="DX410" s="71"/>
      <c r="DY410" s="71"/>
      <c r="DZ410" s="71"/>
      <c r="EA410" s="71"/>
      <c r="EB410" s="71"/>
      <c r="EC410" s="71"/>
      <c r="ED410" s="71"/>
    </row>
    <row r="411" spans="1:134">
      <c r="A411" s="4">
        <v>408</v>
      </c>
      <c r="B411" s="46" t="s">
        <v>3641</v>
      </c>
      <c r="C411" s="65" t="str">
        <f t="shared" si="17"/>
        <v>L408</v>
      </c>
      <c r="D411" s="69">
        <v>318704.59000000003</v>
      </c>
      <c r="E411" s="68">
        <v>3753199.2399999988</v>
      </c>
      <c r="F411" s="69">
        <v>51899.030000000028</v>
      </c>
      <c r="G411" s="69">
        <v>530519.83999999939</v>
      </c>
      <c r="H411" s="70">
        <v>91.651454073665363</v>
      </c>
      <c r="I411" s="70">
        <v>16.462073143236022</v>
      </c>
      <c r="J411" s="69">
        <v>486725.5</v>
      </c>
      <c r="K411" s="69">
        <v>441832.68999999994</v>
      </c>
      <c r="L411" s="69">
        <v>472274.61999999994</v>
      </c>
      <c r="M411" s="69">
        <v>539169.3600000001</v>
      </c>
      <c r="N411" s="69">
        <v>741455.94000000006</v>
      </c>
      <c r="O411" s="69">
        <v>788569.55999999982</v>
      </c>
      <c r="P411" s="69">
        <v>432564.86</v>
      </c>
      <c r="Q411" s="69">
        <v>365459.55</v>
      </c>
      <c r="R411" s="69">
        <v>1103833.1700000002</v>
      </c>
      <c r="S411" s="69">
        <v>448764.30999999994</v>
      </c>
      <c r="T411" s="69">
        <v>507799.31999999995</v>
      </c>
      <c r="U411" s="69">
        <v>576073.43999999994</v>
      </c>
      <c r="V411" s="69">
        <v>318704.59000000003</v>
      </c>
      <c r="W411" s="70">
        <v>98.675809402586182</v>
      </c>
      <c r="X411" s="70">
        <v>91.302243494461308</v>
      </c>
      <c r="Y411" s="70">
        <v>98.047692254525614</v>
      </c>
      <c r="Z411" s="71">
        <v>90.294820886603361</v>
      </c>
      <c r="AA411" s="71">
        <v>114.80998457173351</v>
      </c>
      <c r="AB411" s="71">
        <v>103.94576276666395</v>
      </c>
      <c r="AC411" s="71">
        <v>86.416965171369625</v>
      </c>
      <c r="AD411" s="71">
        <v>71.198464028302297</v>
      </c>
      <c r="AE411" s="71">
        <v>103.77477134203485</v>
      </c>
      <c r="AF411" s="71">
        <v>73.147450141639098</v>
      </c>
      <c r="AG411" s="71">
        <v>93.810820952285113</v>
      </c>
      <c r="AH411" s="71">
        <v>104.31791957132623</v>
      </c>
      <c r="AI411" s="71">
        <v>102.63967239434275</v>
      </c>
      <c r="AJ411" s="71">
        <v>-10.746885468801015</v>
      </c>
      <c r="AK411" s="71">
        <v>-6.7672533761662823</v>
      </c>
      <c r="AL411" s="71">
        <v>-4.6139921928729288</v>
      </c>
      <c r="AM411" s="71">
        <v>-11.277102275817331</v>
      </c>
      <c r="AN411" s="71">
        <v>1.4523670141091127</v>
      </c>
      <c r="AO411" s="71">
        <v>-1.4014956792657962</v>
      </c>
      <c r="AP411" s="71">
        <v>-8.9906836002911277</v>
      </c>
      <c r="AQ411" s="71">
        <v>-9.5076712065416231</v>
      </c>
      <c r="AR411" s="71">
        <v>120.80916626160536</v>
      </c>
      <c r="AS411" s="71">
        <v>-39.192963307541447</v>
      </c>
      <c r="AT411" s="71">
        <v>22.99154096569611</v>
      </c>
      <c r="AU411" s="71">
        <v>35.251137796014319</v>
      </c>
      <c r="AV411" s="72">
        <v>19.452004673365899</v>
      </c>
      <c r="AW411" s="73">
        <v>-58606.169999999925</v>
      </c>
      <c r="AX411" s="73">
        <v>-32070.209999999905</v>
      </c>
      <c r="AY411" s="73">
        <v>-22844.770000000077</v>
      </c>
      <c r="AZ411" s="73">
        <v>-68530.989999999874</v>
      </c>
      <c r="BA411" s="73">
        <v>10643.949999999953</v>
      </c>
      <c r="BB411" s="73">
        <v>-99.229999999981374</v>
      </c>
      <c r="BC411" s="73">
        <v>-42732.479999999865</v>
      </c>
      <c r="BD411" s="73">
        <v>-38397.389999999956</v>
      </c>
      <c r="BE411" s="73">
        <v>603929.48000000021</v>
      </c>
      <c r="BF411" s="73">
        <v>-289249.46999999951</v>
      </c>
      <c r="BG411" s="73">
        <v>94925.949999999895</v>
      </c>
      <c r="BH411" s="73">
        <v>150144.71999999997</v>
      </c>
      <c r="BI411" s="73">
        <v>51899.030000000028</v>
      </c>
      <c r="BJ411" s="71">
        <v>19.887574842700879</v>
      </c>
      <c r="BK411" s="71">
        <v>14.101395224619655</v>
      </c>
      <c r="BL411" s="71">
        <v>13.261784427606706</v>
      </c>
      <c r="BM411" s="71">
        <v>16.480379176073082</v>
      </c>
      <c r="BN411" s="71">
        <v>4.6205984587423146</v>
      </c>
      <c r="BO411" s="71">
        <v>10.487545271187736</v>
      </c>
      <c r="BP411" s="71">
        <v>22.471193477541441</v>
      </c>
      <c r="BQ411" s="71">
        <v>22.253586769057968</v>
      </c>
      <c r="BR411" s="72">
        <v>16.304794051062395</v>
      </c>
      <c r="BS411" s="72">
        <v>11.788862006349845</v>
      </c>
      <c r="BT411" s="71">
        <v>17.756202050696089</v>
      </c>
      <c r="BU411" s="71">
        <v>17.701891453376085</v>
      </c>
      <c r="BV411" s="71">
        <v>15.376433060189676</v>
      </c>
      <c r="BW411" s="71">
        <v>15.857367550090014</v>
      </c>
      <c r="BX411" s="75">
        <v>11630</v>
      </c>
      <c r="BY411" s="75">
        <v>9813</v>
      </c>
      <c r="BZ411" s="75">
        <v>10058</v>
      </c>
      <c r="CA411" s="75">
        <v>10663</v>
      </c>
      <c r="CB411" s="75">
        <v>12666</v>
      </c>
      <c r="CC411" s="75">
        <v>14615</v>
      </c>
      <c r="CD411" s="75">
        <v>9699</v>
      </c>
      <c r="CE411" s="75">
        <v>8427</v>
      </c>
      <c r="CF411" s="75">
        <v>15468</v>
      </c>
      <c r="CG411" s="75">
        <v>10015</v>
      </c>
      <c r="CH411" s="75">
        <v>10194</v>
      </c>
      <c r="CI411" s="75">
        <v>12293</v>
      </c>
      <c r="CJ411" s="75">
        <v>6891</v>
      </c>
      <c r="CK411" s="75">
        <v>72987</v>
      </c>
      <c r="CL411" s="73">
        <v>988359.15</v>
      </c>
      <c r="CM411" s="73">
        <v>902137.32</v>
      </c>
      <c r="CN411" s="73">
        <v>1040417.0199999998</v>
      </c>
      <c r="CO411" s="73">
        <v>1132290.6299999999</v>
      </c>
      <c r="CP411" s="73">
        <v>1081699.6399999997</v>
      </c>
      <c r="CQ411" s="73">
        <v>829339.47000000009</v>
      </c>
      <c r="CR411" s="73">
        <v>758600.82000000018</v>
      </c>
      <c r="CS411" s="73">
        <v>1218986.1500000001</v>
      </c>
      <c r="CT411" s="73">
        <v>852554.54999999993</v>
      </c>
      <c r="CU411" s="73">
        <v>841006.3</v>
      </c>
      <c r="CV411" s="73">
        <v>884041.8199999996</v>
      </c>
      <c r="CW411" s="73">
        <v>769307.2899999998</v>
      </c>
      <c r="CX411" s="73">
        <v>741044.80999999982</v>
      </c>
      <c r="CY411" s="77"/>
      <c r="CZ411" s="4">
        <v>408</v>
      </c>
      <c r="DA411" s="76" t="str">
        <f t="shared" si="18"/>
        <v>L408</v>
      </c>
      <c r="DB411" s="71">
        <v>2.2394308598893962</v>
      </c>
      <c r="DC411" s="71">
        <v>1.0996971243984592</v>
      </c>
      <c r="DD411" s="71">
        <v>0.57278796225026041</v>
      </c>
      <c r="DE411" s="71">
        <v>0.36536663511428491</v>
      </c>
      <c r="DF411" s="71">
        <v>1.0477006304411027</v>
      </c>
      <c r="DG411" s="71">
        <v>0.49839720699113038</v>
      </c>
      <c r="DH411" s="71">
        <v>0.55993420335921984</v>
      </c>
      <c r="DI411" s="71">
        <v>0.46858531614471388</v>
      </c>
      <c r="DJ411" s="71">
        <v>0.1485149087593938</v>
      </c>
      <c r="DK411" s="71">
        <v>4.9855748702165699E-2</v>
      </c>
      <c r="DL411" s="71">
        <v>8.5547337219217964E-2</v>
      </c>
      <c r="DM411" s="71">
        <v>0.10342706946087343</v>
      </c>
      <c r="DN411" s="71">
        <v>0</v>
      </c>
      <c r="DO411" s="71">
        <v>0.18771708726936809</v>
      </c>
      <c r="DQ411" s="71"/>
      <c r="DR411" s="71"/>
      <c r="DS411" s="71"/>
      <c r="DT411" s="71"/>
      <c r="DU411" s="71"/>
      <c r="DV411" s="71"/>
      <c r="DW411" s="71"/>
      <c r="DX411" s="71"/>
      <c r="DY411" s="71"/>
      <c r="DZ411" s="71"/>
      <c r="EA411" s="71"/>
      <c r="EB411" s="71"/>
      <c r="EC411" s="71"/>
      <c r="ED411" s="71"/>
    </row>
    <row r="412" spans="1:134">
      <c r="A412" s="4">
        <v>413</v>
      </c>
      <c r="B412" s="46" t="s">
        <v>3649</v>
      </c>
      <c r="C412" s="65" t="str">
        <f t="shared" si="17"/>
        <v>L413</v>
      </c>
      <c r="D412" s="69">
        <v>747422.75000000012</v>
      </c>
      <c r="E412" s="68">
        <v>9080563.4299999997</v>
      </c>
      <c r="F412" s="69">
        <v>207920.99000000022</v>
      </c>
      <c r="G412" s="69">
        <v>2074468.1600000001</v>
      </c>
      <c r="H412" s="70">
        <v>105.57360541045415</v>
      </c>
      <c r="I412" s="70">
        <v>29.609476891969244</v>
      </c>
      <c r="J412" s="69">
        <v>1066829.55</v>
      </c>
      <c r="K412" s="69">
        <v>1073682.4300000002</v>
      </c>
      <c r="L412" s="69">
        <v>1085436.1700000002</v>
      </c>
      <c r="M412" s="69">
        <v>1318374.05</v>
      </c>
      <c r="N412" s="69">
        <v>1790468.3499999999</v>
      </c>
      <c r="O412" s="69">
        <v>1807787.3900000001</v>
      </c>
      <c r="P412" s="69">
        <v>1184841.74</v>
      </c>
      <c r="Q412" s="69">
        <v>1151633.0899999999</v>
      </c>
      <c r="R412" s="69">
        <v>2058584.3900000001</v>
      </c>
      <c r="S412" s="69">
        <v>1227081.23</v>
      </c>
      <c r="T412" s="69">
        <v>1426193.51</v>
      </c>
      <c r="U412" s="69">
        <v>1284806.7200000002</v>
      </c>
      <c r="V412" s="69">
        <v>747422.75000000012</v>
      </c>
      <c r="W412" s="70">
        <v>108.43484902344409</v>
      </c>
      <c r="X412" s="70">
        <v>99.306203434107687</v>
      </c>
      <c r="Y412" s="70">
        <v>103.63871539313165</v>
      </c>
      <c r="Z412" s="71">
        <v>104.45972252012021</v>
      </c>
      <c r="AA412" s="71">
        <v>103.88518329765985</v>
      </c>
      <c r="AB412" s="71">
        <v>112.28334193277685</v>
      </c>
      <c r="AC412" s="71">
        <v>106.35541568922746</v>
      </c>
      <c r="AD412" s="71">
        <v>97.773145435025398</v>
      </c>
      <c r="AE412" s="71">
        <v>101.67740209902828</v>
      </c>
      <c r="AF412" s="71">
        <v>116.73017265072332</v>
      </c>
      <c r="AG412" s="71">
        <v>111.43239455241721</v>
      </c>
      <c r="AH412" s="71">
        <v>98.014941645151382</v>
      </c>
      <c r="AI412" s="71">
        <v>116.28871683976047</v>
      </c>
      <c r="AJ412" s="71">
        <v>11.411158792564159</v>
      </c>
      <c r="AK412" s="71">
        <v>4.3265249210336254</v>
      </c>
      <c r="AL412" s="71">
        <v>-0.90323499620300618</v>
      </c>
      <c r="AM412" s="71">
        <v>7.4132759230227885</v>
      </c>
      <c r="AN412" s="71">
        <v>-2.7104811995318223</v>
      </c>
      <c r="AO412" s="71">
        <v>11.851716159323612</v>
      </c>
      <c r="AP412" s="71">
        <v>8.321721476505072</v>
      </c>
      <c r="AQ412" s="71">
        <v>23.068112962552377</v>
      </c>
      <c r="AR412" s="71">
        <v>96.830899996944225</v>
      </c>
      <c r="AS412" s="71">
        <v>-11.334663432477221</v>
      </c>
      <c r="AT412" s="71">
        <v>44.87033614205167</v>
      </c>
      <c r="AU412" s="71">
        <v>25.624736820584015</v>
      </c>
      <c r="AV412" s="72">
        <v>38.539446099304712</v>
      </c>
      <c r="AW412" s="73">
        <v>109268.78000000003</v>
      </c>
      <c r="AX412" s="73">
        <v>44526.680000000168</v>
      </c>
      <c r="AY412" s="73">
        <v>-9893.3999999999069</v>
      </c>
      <c r="AZ412" s="73">
        <v>90989.410000000149</v>
      </c>
      <c r="BA412" s="73">
        <v>-49309.04000000027</v>
      </c>
      <c r="BB412" s="73">
        <v>213096.45000000019</v>
      </c>
      <c r="BC412" s="73">
        <v>91024.429999999935</v>
      </c>
      <c r="BD412" s="73">
        <v>215864.22000000009</v>
      </c>
      <c r="BE412" s="73">
        <v>1012719.9500000003</v>
      </c>
      <c r="BF412" s="73">
        <v>-156865.73000000021</v>
      </c>
      <c r="BG412" s="73">
        <v>441731.43999999994</v>
      </c>
      <c r="BH412" s="73">
        <v>262072.86000000022</v>
      </c>
      <c r="BI412" s="73">
        <v>207920.99000000022</v>
      </c>
      <c r="BJ412" s="71">
        <v>17.90283080511281</v>
      </c>
      <c r="BK412" s="71">
        <v>14.814763309025203</v>
      </c>
      <c r="BL412" s="71">
        <v>12.038595204071855</v>
      </c>
      <c r="BM412" s="71">
        <v>14.772461732846864</v>
      </c>
      <c r="BN412" s="71">
        <v>3.355711505102815</v>
      </c>
      <c r="BO412" s="71">
        <v>12.447343559973852</v>
      </c>
      <c r="BP412" s="71">
        <v>22.614177663887602</v>
      </c>
      <c r="BQ412" s="71">
        <v>21.289595694529254</v>
      </c>
      <c r="BR412" s="72">
        <v>12.647815219003187</v>
      </c>
      <c r="BS412" s="72">
        <v>14.657478249549939</v>
      </c>
      <c r="BT412" s="71">
        <v>14.728804148294714</v>
      </c>
      <c r="BU412" s="71">
        <v>16.80291595245048</v>
      </c>
      <c r="BV412" s="71">
        <v>14.753766062319205</v>
      </c>
      <c r="BW412" s="71">
        <v>14.959340413466972</v>
      </c>
      <c r="BX412" s="75">
        <v>24290</v>
      </c>
      <c r="BY412" s="75">
        <v>24624</v>
      </c>
      <c r="BZ412" s="75">
        <v>24728</v>
      </c>
      <c r="CA412" s="75">
        <v>26250</v>
      </c>
      <c r="CB412" s="75">
        <v>31228</v>
      </c>
      <c r="CC412" s="75">
        <v>31670</v>
      </c>
      <c r="CD412" s="75">
        <v>23086</v>
      </c>
      <c r="CE412" s="75">
        <v>25415</v>
      </c>
      <c r="CF412" s="75">
        <v>36124</v>
      </c>
      <c r="CG412" s="75">
        <v>28998</v>
      </c>
      <c r="CH412" s="75">
        <v>32515</v>
      </c>
      <c r="CI412" s="75">
        <v>30656</v>
      </c>
      <c r="CJ412" s="75">
        <v>17182</v>
      </c>
      <c r="CK412" s="75">
        <v>193976</v>
      </c>
      <c r="CL412" s="73">
        <v>1634482.24</v>
      </c>
      <c r="CM412" s="73">
        <v>1731535.7599999998</v>
      </c>
      <c r="CN412" s="73">
        <v>1921923.9600000002</v>
      </c>
      <c r="CO412" s="73">
        <v>2001377.61</v>
      </c>
      <c r="CP412" s="73">
        <v>1975690.8000000003</v>
      </c>
      <c r="CQ412" s="73">
        <v>1589223.2500000002</v>
      </c>
      <c r="CR412" s="73">
        <v>1849479.38</v>
      </c>
      <c r="CS412" s="73">
        <v>2319446.4499999997</v>
      </c>
      <c r="CT412" s="73">
        <v>2068533.9100000006</v>
      </c>
      <c r="CU412" s="73">
        <v>1578212.24</v>
      </c>
      <c r="CV412" s="73">
        <v>1652540.3499999999</v>
      </c>
      <c r="CW412" s="73">
        <v>1604154.9299999995</v>
      </c>
      <c r="CX412" s="73">
        <v>1791108.61</v>
      </c>
      <c r="CY412" s="77"/>
      <c r="CZ412" s="4">
        <v>413</v>
      </c>
      <c r="DA412" s="76" t="str">
        <f t="shared" si="18"/>
        <v>L413</v>
      </c>
      <c r="DB412" s="71">
        <v>2.0789277078330022</v>
      </c>
      <c r="DC412" s="71">
        <v>3.1923046156077772</v>
      </c>
      <c r="DD412" s="71">
        <v>1.1237864754214908</v>
      </c>
      <c r="DE412" s="71">
        <v>0.75509676092464184</v>
      </c>
      <c r="DF412" s="71">
        <v>0.96166637526567988</v>
      </c>
      <c r="DG412" s="71">
        <v>0.57289190188422545</v>
      </c>
      <c r="DH412" s="71">
        <v>0.83338309658291754</v>
      </c>
      <c r="DI412" s="71">
        <v>0.38624532589841731</v>
      </c>
      <c r="DJ412" s="71">
        <v>0.30050620269310724</v>
      </c>
      <c r="DK412" s="71">
        <v>0.24898938388206726</v>
      </c>
      <c r="DL412" s="71">
        <v>0.37162092045514894</v>
      </c>
      <c r="DM412" s="71">
        <v>0.15695953304556218</v>
      </c>
      <c r="DN412" s="71">
        <v>0.17286448836500803</v>
      </c>
      <c r="DO412" s="71">
        <v>0.3523356040612558</v>
      </c>
      <c r="DQ412" s="71"/>
      <c r="DR412" s="71"/>
      <c r="DS412" s="71"/>
      <c r="DT412" s="71"/>
      <c r="DU412" s="71"/>
      <c r="DV412" s="71"/>
      <c r="DW412" s="71"/>
      <c r="DX412" s="71"/>
      <c r="DY412" s="71"/>
      <c r="DZ412" s="71"/>
      <c r="EA412" s="71"/>
      <c r="EB412" s="71"/>
      <c r="EC412" s="71"/>
      <c r="ED412" s="71"/>
    </row>
    <row r="413" spans="1:134">
      <c r="A413" s="4">
        <v>367</v>
      </c>
      <c r="B413" s="46" t="s">
        <v>3657</v>
      </c>
      <c r="C413" s="65" t="str">
        <f t="shared" si="17"/>
        <v>L367</v>
      </c>
      <c r="D413" s="69">
        <v>369220.02999999991</v>
      </c>
      <c r="E413" s="68">
        <v>4249221.2300000004</v>
      </c>
      <c r="F413" s="69">
        <v>108316.08999999994</v>
      </c>
      <c r="G413" s="69">
        <v>637662.25</v>
      </c>
      <c r="H413" s="70">
        <v>94.626204473974269</v>
      </c>
      <c r="I413" s="70">
        <v>17.656149422762567</v>
      </c>
      <c r="J413" s="69">
        <v>510046.74999999988</v>
      </c>
      <c r="K413" s="69">
        <v>464203.06</v>
      </c>
      <c r="L413" s="69">
        <v>487586.64999999991</v>
      </c>
      <c r="M413" s="69">
        <v>566535.12999999977</v>
      </c>
      <c r="N413" s="69">
        <v>847994.58000000007</v>
      </c>
      <c r="O413" s="69">
        <v>959809.83</v>
      </c>
      <c r="P413" s="69">
        <v>499441.3</v>
      </c>
      <c r="Q413" s="69">
        <v>473442.19999999978</v>
      </c>
      <c r="R413" s="69">
        <v>1177547.3599999999</v>
      </c>
      <c r="S413" s="69">
        <v>507375.07999999984</v>
      </c>
      <c r="T413" s="69">
        <v>598112.04999999993</v>
      </c>
      <c r="U413" s="69">
        <v>624083.21000000008</v>
      </c>
      <c r="V413" s="69">
        <v>369220.02999999991</v>
      </c>
      <c r="W413" s="70">
        <v>91.973242805287498</v>
      </c>
      <c r="X413" s="70">
        <v>88.152358234936784</v>
      </c>
      <c r="Y413" s="70">
        <v>96.991722737264794</v>
      </c>
      <c r="Z413" s="71">
        <v>95.572079039898767</v>
      </c>
      <c r="AA413" s="71">
        <v>104.36822997087822</v>
      </c>
      <c r="AB413" s="71">
        <v>112.96916518325047</v>
      </c>
      <c r="AC413" s="71">
        <v>88.744013128550151</v>
      </c>
      <c r="AD413" s="71">
        <v>91.164339334993045</v>
      </c>
      <c r="AE413" s="71">
        <v>97.271474945628711</v>
      </c>
      <c r="AF413" s="71">
        <v>84.547325674485762</v>
      </c>
      <c r="AG413" s="71">
        <v>91.159638455263632</v>
      </c>
      <c r="AH413" s="71">
        <v>100.75533061418361</v>
      </c>
      <c r="AI413" s="71">
        <v>114.58966643929047</v>
      </c>
      <c r="AJ413" s="71">
        <v>-0.58513345622094315</v>
      </c>
      <c r="AK413" s="71">
        <v>-9.8391190489281914</v>
      </c>
      <c r="AL413" s="71">
        <v>0.77787936908921829</v>
      </c>
      <c r="AM413" s="71">
        <v>-7.2566659537413924</v>
      </c>
      <c r="AN413" s="71">
        <v>0.44650652753666087</v>
      </c>
      <c r="AO413" s="71">
        <v>18.308689948061453</v>
      </c>
      <c r="AP413" s="71">
        <v>-9.4282064718876342</v>
      </c>
      <c r="AQ413" s="71">
        <v>14.783349858334937</v>
      </c>
      <c r="AR413" s="71">
        <v>111.36395166305326</v>
      </c>
      <c r="AS413" s="71">
        <v>-40.253106113787574</v>
      </c>
      <c r="AT413" s="71">
        <v>19.767848889620598</v>
      </c>
      <c r="AU413" s="71">
        <v>29.736485656498335</v>
      </c>
      <c r="AV413" s="72">
        <v>41.51569730989879</v>
      </c>
      <c r="AW413" s="73">
        <v>-3002.020000000135</v>
      </c>
      <c r="AX413" s="73">
        <v>-50657.770000000077</v>
      </c>
      <c r="AY413" s="73">
        <v>3763.5599999999977</v>
      </c>
      <c r="AZ413" s="73">
        <v>-44328.320000000298</v>
      </c>
      <c r="BA413" s="73">
        <v>3781.5100000001257</v>
      </c>
      <c r="BB413" s="73">
        <v>156075.51</v>
      </c>
      <c r="BC413" s="73">
        <v>-51990.090000000142</v>
      </c>
      <c r="BD413" s="73">
        <v>60976.279999999853</v>
      </c>
      <c r="BE413" s="73">
        <v>620429.00999999989</v>
      </c>
      <c r="BF413" s="73">
        <v>-341832.38000000012</v>
      </c>
      <c r="BG413" s="73">
        <v>98719.219999999972</v>
      </c>
      <c r="BH413" s="73">
        <v>143044.12000000011</v>
      </c>
      <c r="BI413" s="73">
        <v>108316.08999999994</v>
      </c>
      <c r="BJ413" s="71">
        <v>24.92465739242536</v>
      </c>
      <c r="BK413" s="71">
        <v>18.774834752072689</v>
      </c>
      <c r="BL413" s="71">
        <v>16.236961770494613</v>
      </c>
      <c r="BM413" s="71">
        <v>21.194394949522472</v>
      </c>
      <c r="BN413" s="71">
        <v>11.776876935575631</v>
      </c>
      <c r="BO413" s="71">
        <v>18.290608478130153</v>
      </c>
      <c r="BP413" s="71">
        <v>28.576423445926043</v>
      </c>
      <c r="BQ413" s="71">
        <v>28.201026811417385</v>
      </c>
      <c r="BR413" s="72">
        <v>24.44038900222704</v>
      </c>
      <c r="BS413" s="72">
        <v>21.371619860009371</v>
      </c>
      <c r="BT413" s="71">
        <v>22.151967061826763</v>
      </c>
      <c r="BU413" s="71">
        <v>23.743911858604552</v>
      </c>
      <c r="BV413" s="71">
        <v>21.450187476920128</v>
      </c>
      <c r="BW413" s="71">
        <v>22.788886582248129</v>
      </c>
      <c r="BX413" s="75">
        <v>12111</v>
      </c>
      <c r="BY413" s="75">
        <v>11034</v>
      </c>
      <c r="BZ413" s="75">
        <v>10522</v>
      </c>
      <c r="CA413" s="75">
        <v>11996</v>
      </c>
      <c r="CB413" s="75">
        <v>14921</v>
      </c>
      <c r="CC413" s="75">
        <v>18053</v>
      </c>
      <c r="CD413" s="75">
        <v>11127</v>
      </c>
      <c r="CE413" s="75">
        <v>10548</v>
      </c>
      <c r="CF413" s="75">
        <v>18584</v>
      </c>
      <c r="CG413" s="75">
        <v>10973</v>
      </c>
      <c r="CH413" s="75">
        <v>12435</v>
      </c>
      <c r="CI413" s="75">
        <v>13544</v>
      </c>
      <c r="CJ413" s="75">
        <v>8303</v>
      </c>
      <c r="CK413" s="75">
        <v>85514</v>
      </c>
      <c r="CL413" s="73">
        <v>591454.16</v>
      </c>
      <c r="CM413" s="73">
        <v>749072.52000000025</v>
      </c>
      <c r="CN413" s="73">
        <v>712788.90000000014</v>
      </c>
      <c r="CO413" s="73">
        <v>916055.81</v>
      </c>
      <c r="CP413" s="73">
        <v>854985.58000000031</v>
      </c>
      <c r="CQ413" s="73">
        <v>591259.67000000016</v>
      </c>
      <c r="CR413" s="73">
        <v>809233.39000000013</v>
      </c>
      <c r="CS413" s="73">
        <v>1097557.3300000003</v>
      </c>
      <c r="CT413" s="73">
        <v>758028.82000000018</v>
      </c>
      <c r="CU413" s="73">
        <v>773578.75999999989</v>
      </c>
      <c r="CV413" s="73">
        <v>796349.83</v>
      </c>
      <c r="CW413" s="73">
        <v>751515.72999999975</v>
      </c>
      <c r="CX413" s="73">
        <v>738864.62</v>
      </c>
      <c r="CY413" s="77"/>
      <c r="CZ413" s="4">
        <v>367</v>
      </c>
      <c r="DA413" s="76" t="str">
        <f t="shared" si="18"/>
        <v>L367</v>
      </c>
      <c r="DB413" s="71">
        <v>1.8417447449264313</v>
      </c>
      <c r="DC413" s="71">
        <v>2.0150994982400849</v>
      </c>
      <c r="DD413" s="71">
        <v>0.61358642387993723</v>
      </c>
      <c r="DE413" s="71">
        <v>0.99770001122067753</v>
      </c>
      <c r="DF413" s="71">
        <v>1.121717970436158</v>
      </c>
      <c r="DG413" s="71">
        <v>0.42300717406393468</v>
      </c>
      <c r="DH413" s="71">
        <v>0.47862946741839318</v>
      </c>
      <c r="DI413" s="71">
        <v>0.4210038116174164</v>
      </c>
      <c r="DJ413" s="71">
        <v>0.35985262285752173</v>
      </c>
      <c r="DK413" s="71">
        <v>0.48502252598705842</v>
      </c>
      <c r="DL413" s="71">
        <v>0.40451763238379712</v>
      </c>
      <c r="DM413" s="71">
        <v>0.25200415212796379</v>
      </c>
      <c r="DN413" s="71">
        <v>0.41255027712044273</v>
      </c>
      <c r="DO413" s="71">
        <v>0.39057285052055141</v>
      </c>
      <c r="DQ413" s="71"/>
      <c r="DR413" s="71"/>
      <c r="DS413" s="71"/>
      <c r="DT413" s="71"/>
      <c r="DU413" s="71"/>
      <c r="DV413" s="71"/>
      <c r="DW413" s="71"/>
      <c r="DX413" s="71"/>
      <c r="DY413" s="71"/>
      <c r="DZ413" s="71"/>
      <c r="EA413" s="71"/>
      <c r="EB413" s="71"/>
      <c r="EC413" s="71"/>
      <c r="ED413" s="71"/>
    </row>
    <row r="414" spans="1:134">
      <c r="A414" s="4">
        <v>426</v>
      </c>
      <c r="B414" s="46" t="s">
        <v>3666</v>
      </c>
      <c r="C414" s="65" t="str">
        <f t="shared" si="17"/>
        <v>L426</v>
      </c>
      <c r="D414" s="69">
        <v>309086.94</v>
      </c>
      <c r="E414" s="68">
        <v>3599091.5300000003</v>
      </c>
      <c r="F414" s="69">
        <v>53344.610000000015</v>
      </c>
      <c r="G414" s="69">
        <v>750743.57999999914</v>
      </c>
      <c r="H414" s="70">
        <v>104.11652409989189</v>
      </c>
      <c r="I414" s="70">
        <v>26.357158366132861</v>
      </c>
      <c r="J414" s="69">
        <v>481336.60999999987</v>
      </c>
      <c r="K414" s="69">
        <v>435341.63</v>
      </c>
      <c r="L414" s="69">
        <v>395086.19000000006</v>
      </c>
      <c r="M414" s="69">
        <v>443562.27000000008</v>
      </c>
      <c r="N414" s="69">
        <v>722593.25</v>
      </c>
      <c r="O414" s="69">
        <v>655091.96000000008</v>
      </c>
      <c r="P414" s="69">
        <v>428852.36000000004</v>
      </c>
      <c r="Q414" s="69">
        <v>449230.0199999999</v>
      </c>
      <c r="R414" s="69">
        <v>954700.25999999989</v>
      </c>
      <c r="S414" s="69">
        <v>410844.53</v>
      </c>
      <c r="T414" s="69">
        <v>552163.92999999993</v>
      </c>
      <c r="U414" s="69">
        <v>494213.49</v>
      </c>
      <c r="V414" s="69">
        <v>309086.94</v>
      </c>
      <c r="W414" s="70">
        <v>124.33069428593966</v>
      </c>
      <c r="X414" s="70">
        <v>98.257694290202295</v>
      </c>
      <c r="Y414" s="70">
        <v>94.549740837065613</v>
      </c>
      <c r="Z414" s="71">
        <v>87.036089480114214</v>
      </c>
      <c r="AA414" s="71">
        <v>95.419283212707455</v>
      </c>
      <c r="AB414" s="71">
        <v>94.220430189299933</v>
      </c>
      <c r="AC414" s="71">
        <v>90.558748627517772</v>
      </c>
      <c r="AD414" s="71">
        <v>101.64937674722512</v>
      </c>
      <c r="AE414" s="71">
        <v>107.96415860509809</v>
      </c>
      <c r="AF414" s="71">
        <v>94.664253484462805</v>
      </c>
      <c r="AG414" s="71">
        <v>136.53022133021815</v>
      </c>
      <c r="AH414" s="71">
        <v>95.791529904908771</v>
      </c>
      <c r="AI414" s="71">
        <v>102.12371353252514</v>
      </c>
      <c r="AJ414" s="71">
        <v>24.261935596062358</v>
      </c>
      <c r="AK414" s="71">
        <v>-6.764991175538837</v>
      </c>
      <c r="AL414" s="71">
        <v>-2.4599998573017312</v>
      </c>
      <c r="AM414" s="71">
        <v>-9.2271623454356124</v>
      </c>
      <c r="AN414" s="71">
        <v>-12.813713090391566</v>
      </c>
      <c r="AO414" s="71">
        <v>-13.646280277427781</v>
      </c>
      <c r="AP414" s="71">
        <v>-9.1569251941634011</v>
      </c>
      <c r="AQ414" s="71">
        <v>24.41395650737752</v>
      </c>
      <c r="AR414" s="71">
        <v>116.27274960699054</v>
      </c>
      <c r="AS414" s="71">
        <v>-30.450630894899568</v>
      </c>
      <c r="AT414" s="71">
        <v>73.157343762171507</v>
      </c>
      <c r="AU414" s="71">
        <v>21.008734280740704</v>
      </c>
      <c r="AV414" s="72">
        <v>20.858733084976588</v>
      </c>
      <c r="AW414" s="73">
        <v>93980.169999999867</v>
      </c>
      <c r="AX414" s="73">
        <v>-31587.73000000004</v>
      </c>
      <c r="AY414" s="73">
        <v>-9964.2399999999907</v>
      </c>
      <c r="AZ414" s="73">
        <v>-45088.610000000044</v>
      </c>
      <c r="BA414" s="73">
        <v>-106199.07000000018</v>
      </c>
      <c r="BB414" s="73">
        <v>-92375.059999999823</v>
      </c>
      <c r="BC414" s="73">
        <v>-43228.049999999988</v>
      </c>
      <c r="BD414" s="73">
        <v>88153.149999999907</v>
      </c>
      <c r="BE414" s="73">
        <v>513266.81</v>
      </c>
      <c r="BF414" s="73">
        <v>-179879.05999999982</v>
      </c>
      <c r="BG414" s="73">
        <v>233284.04999999993</v>
      </c>
      <c r="BH414" s="73">
        <v>85802.069999999891</v>
      </c>
      <c r="BI414" s="73">
        <v>53344.610000000015</v>
      </c>
      <c r="BJ414" s="71">
        <v>5.9922254670311785</v>
      </c>
      <c r="BK414" s="71">
        <v>6.7987570031005493</v>
      </c>
      <c r="BL414" s="71">
        <v>6.6493125413190892</v>
      </c>
      <c r="BM414" s="71">
        <v>6.4183264150969723</v>
      </c>
      <c r="BN414" s="71">
        <v>0.30364179017293003</v>
      </c>
      <c r="BO414" s="71">
        <v>5.8148896633459426</v>
      </c>
      <c r="BP414" s="71">
        <v>13.394055543148111</v>
      </c>
      <c r="BQ414" s="71">
        <v>13.918300038345924</v>
      </c>
      <c r="BR414" s="72">
        <v>7.1197643006606119</v>
      </c>
      <c r="BS414" s="72">
        <v>12.307622034730514</v>
      </c>
      <c r="BT414" s="71">
        <v>12.501960224173924</v>
      </c>
      <c r="BU414" s="71">
        <v>11.765441145994771</v>
      </c>
      <c r="BV414" s="71">
        <v>10.760600723654495</v>
      </c>
      <c r="BW414" s="71">
        <v>9.6010958259911927</v>
      </c>
      <c r="BX414" s="75">
        <v>8363</v>
      </c>
      <c r="BY414" s="75">
        <v>8227</v>
      </c>
      <c r="BZ414" s="75">
        <v>7862</v>
      </c>
      <c r="CA414" s="75">
        <v>8695</v>
      </c>
      <c r="CB414" s="75">
        <v>12638</v>
      </c>
      <c r="CC414" s="75">
        <v>12294</v>
      </c>
      <c r="CD414" s="75">
        <v>8578</v>
      </c>
      <c r="CE414" s="75">
        <v>9055</v>
      </c>
      <c r="CF414" s="75">
        <v>14287</v>
      </c>
      <c r="CG414" s="75">
        <v>8776</v>
      </c>
      <c r="CH414" s="75">
        <v>10107</v>
      </c>
      <c r="CI414" s="75">
        <v>9264</v>
      </c>
      <c r="CJ414" s="75">
        <v>5825</v>
      </c>
      <c r="CK414" s="75">
        <v>65892</v>
      </c>
      <c r="CL414" s="73">
        <v>622370.66000000015</v>
      </c>
      <c r="CM414" s="73">
        <v>766161.26000000013</v>
      </c>
      <c r="CN414" s="73">
        <v>863934.70000000007</v>
      </c>
      <c r="CO414" s="73">
        <v>1047095.7599999998</v>
      </c>
      <c r="CP414" s="73">
        <v>1184549.46</v>
      </c>
      <c r="CQ414" s="73">
        <v>957989.97000000009</v>
      </c>
      <c r="CR414" s="73">
        <v>771370.7300000001</v>
      </c>
      <c r="CS414" s="73">
        <v>1184511.97</v>
      </c>
      <c r="CT414" s="73">
        <v>993598.39</v>
      </c>
      <c r="CU414" s="73">
        <v>978045.09</v>
      </c>
      <c r="CV414" s="73">
        <v>935303.3899999999</v>
      </c>
      <c r="CW414" s="73">
        <v>1042609.6999999998</v>
      </c>
      <c r="CX414" s="73">
        <v>995471.67999999993</v>
      </c>
      <c r="CY414" s="77"/>
      <c r="CZ414" s="4">
        <v>426</v>
      </c>
      <c r="DA414" s="76" t="str">
        <f t="shared" si="18"/>
        <v>L426</v>
      </c>
      <c r="DB414" s="71">
        <v>2.8435574373640677</v>
      </c>
      <c r="DC414" s="71">
        <v>4.1389127800654677</v>
      </c>
      <c r="DD414" s="71">
        <v>1.9697565473670458</v>
      </c>
      <c r="DE414" s="71">
        <v>0.81629987341010646</v>
      </c>
      <c r="DF414" s="71">
        <v>0.78547665453335347</v>
      </c>
      <c r="DG414" s="71">
        <v>0.72576945265143977</v>
      </c>
      <c r="DH414" s="71">
        <v>1.1065544063844894</v>
      </c>
      <c r="DI414" s="71">
        <v>0.91045284056996201</v>
      </c>
      <c r="DJ414" s="71">
        <v>0.21502315647651554</v>
      </c>
      <c r="DK414" s="71">
        <v>0.26206069636797413</v>
      </c>
      <c r="DL414" s="71">
        <v>0.39984448586641652</v>
      </c>
      <c r="DM414" s="71">
        <v>0.47639633755047822</v>
      </c>
      <c r="DN414" s="71">
        <v>7.0420475397576537E-2</v>
      </c>
      <c r="DO414" s="71">
        <v>0.46530975487963322</v>
      </c>
      <c r="DQ414" s="71"/>
      <c r="DR414" s="71"/>
      <c r="DS414" s="71"/>
      <c r="DT414" s="71"/>
      <c r="DU414" s="71"/>
      <c r="DV414" s="71"/>
      <c r="DW414" s="71"/>
      <c r="DX414" s="71"/>
      <c r="DY414" s="71"/>
      <c r="DZ414" s="71"/>
      <c r="EA414" s="71"/>
      <c r="EB414" s="71"/>
      <c r="EC414" s="71"/>
      <c r="ED414" s="71"/>
    </row>
    <row r="415" spans="1:134">
      <c r="A415" s="4">
        <v>424</v>
      </c>
      <c r="B415" s="46" t="s">
        <v>3673</v>
      </c>
      <c r="C415" s="65" t="str">
        <f t="shared" si="17"/>
        <v>L424</v>
      </c>
      <c r="D415" s="69">
        <v>308810.25999999995</v>
      </c>
      <c r="E415" s="68">
        <v>4399633.5599999996</v>
      </c>
      <c r="F415" s="69">
        <v>41606.69</v>
      </c>
      <c r="G415" s="69">
        <v>525911.70000000019</v>
      </c>
      <c r="H415" s="70">
        <v>83.684449365809314</v>
      </c>
      <c r="I415" s="70">
        <v>13.576392911183355</v>
      </c>
      <c r="J415" s="69">
        <v>589888.60999999987</v>
      </c>
      <c r="K415" s="69">
        <v>536238.72</v>
      </c>
      <c r="L415" s="69">
        <v>480208.56</v>
      </c>
      <c r="M415" s="69">
        <v>577190.01</v>
      </c>
      <c r="N415" s="69">
        <v>668420.92000000004</v>
      </c>
      <c r="O415" s="69">
        <v>895124.79</v>
      </c>
      <c r="P415" s="69">
        <v>486759.36</v>
      </c>
      <c r="Q415" s="69">
        <v>421520.43999999994</v>
      </c>
      <c r="R415" s="69">
        <v>1643728.9700000002</v>
      </c>
      <c r="S415" s="69">
        <v>452007.77999999991</v>
      </c>
      <c r="T415" s="69">
        <v>534001.63</v>
      </c>
      <c r="U415" s="69">
        <v>552805.11999999988</v>
      </c>
      <c r="V415" s="69">
        <v>308810.25999999995</v>
      </c>
      <c r="W415" s="70">
        <v>95.559578790320302</v>
      </c>
      <c r="X415" s="70">
        <v>94.310433734304993</v>
      </c>
      <c r="Y415" s="70">
        <v>90.008405551842174</v>
      </c>
      <c r="Z415" s="71">
        <v>95.309435520841362</v>
      </c>
      <c r="AA415" s="71">
        <v>110.8177893465748</v>
      </c>
      <c r="AB415" s="71">
        <v>109.09668474728886</v>
      </c>
      <c r="AC415" s="71">
        <v>90.501243196366374</v>
      </c>
      <c r="AD415" s="71">
        <v>74.124961693189334</v>
      </c>
      <c r="AE415" s="71">
        <v>98.923604669940218</v>
      </c>
      <c r="AF415" s="71">
        <v>53.634788405858181</v>
      </c>
      <c r="AG415" s="71">
        <v>87.664883455105482</v>
      </c>
      <c r="AH415" s="71">
        <v>90.924650441667254</v>
      </c>
      <c r="AI415" s="71">
        <v>71.914741311638338</v>
      </c>
      <c r="AJ415" s="71">
        <v>-5.1270636749779497</v>
      </c>
      <c r="AK415" s="71">
        <v>-16.788360720896556</v>
      </c>
      <c r="AL415" s="71">
        <v>-11.022905579160881</v>
      </c>
      <c r="AM415" s="71">
        <v>9.3487361107698508</v>
      </c>
      <c r="AN415" s="71">
        <v>-5.5982283528287713</v>
      </c>
      <c r="AO415" s="71">
        <v>2.5024294269534231</v>
      </c>
      <c r="AP415" s="71">
        <v>-2.6539473470275854</v>
      </c>
      <c r="AQ415" s="71">
        <v>11.129084237403063</v>
      </c>
      <c r="AR415" s="71">
        <v>184.85654466869445</v>
      </c>
      <c r="AS415" s="71">
        <v>-62.64247662099811</v>
      </c>
      <c r="AT415" s="71">
        <v>14.623309566241204</v>
      </c>
      <c r="AU415" s="71">
        <v>16.547483140565443</v>
      </c>
      <c r="AV415" s="72">
        <v>15.571157975172255</v>
      </c>
      <c r="AW415" s="73">
        <v>-31878.39000000013</v>
      </c>
      <c r="AX415" s="73">
        <v>-108188.81999999995</v>
      </c>
      <c r="AY415" s="73">
        <v>-59490.519999999844</v>
      </c>
      <c r="AZ415" s="73">
        <v>49346.680000000051</v>
      </c>
      <c r="BA415" s="73">
        <v>-39638.800000000163</v>
      </c>
      <c r="BB415" s="73">
        <v>35279.290000000154</v>
      </c>
      <c r="BC415" s="73">
        <v>-13270.530000000028</v>
      </c>
      <c r="BD415" s="73">
        <v>42213.400000000081</v>
      </c>
      <c r="BE415" s="73">
        <v>1066691.5100000002</v>
      </c>
      <c r="BF415" s="73">
        <v>-757943.36</v>
      </c>
      <c r="BG415" s="73">
        <v>68126.38</v>
      </c>
      <c r="BH415" s="73">
        <v>78487.60999999987</v>
      </c>
      <c r="BI415" s="73">
        <v>41606.69</v>
      </c>
      <c r="BJ415" s="71">
        <v>2.8052711770590877</v>
      </c>
      <c r="BK415" s="71">
        <v>8.4422111248497043</v>
      </c>
      <c r="BL415" s="71">
        <v>8.4539648863719723</v>
      </c>
      <c r="BM415" s="71">
        <v>7.9140423285232853</v>
      </c>
      <c r="BN415" s="71">
        <v>-0.65950941399000307</v>
      </c>
      <c r="BO415" s="71">
        <v>1.704705630979138</v>
      </c>
      <c r="BP415" s="71">
        <v>12.466647738736345</v>
      </c>
      <c r="BQ415" s="71">
        <v>16.895222882840592</v>
      </c>
      <c r="BR415" s="72">
        <v>2.006735757305842</v>
      </c>
      <c r="BS415" s="72">
        <v>7.7274288417239898</v>
      </c>
      <c r="BT415" s="71">
        <v>9.5935848041812992</v>
      </c>
      <c r="BU415" s="71">
        <v>9.6201997325714057</v>
      </c>
      <c r="BV415" s="71">
        <v>4.6709034813293693</v>
      </c>
      <c r="BW415" s="71">
        <v>5.4565917228702432</v>
      </c>
      <c r="BX415" s="75">
        <v>17145</v>
      </c>
      <c r="BY415" s="75">
        <v>18480</v>
      </c>
      <c r="BZ415" s="75">
        <v>16632</v>
      </c>
      <c r="CA415" s="75">
        <v>17633</v>
      </c>
      <c r="CB415" s="75">
        <v>18428</v>
      </c>
      <c r="CC415" s="75">
        <v>22627</v>
      </c>
      <c r="CD415" s="75">
        <v>14764</v>
      </c>
      <c r="CE415" s="75">
        <v>14013</v>
      </c>
      <c r="CF415" s="75">
        <v>26475</v>
      </c>
      <c r="CG415" s="75">
        <v>14852</v>
      </c>
      <c r="CH415" s="75">
        <v>16556</v>
      </c>
      <c r="CI415" s="75">
        <v>17354</v>
      </c>
      <c r="CJ415" s="75">
        <v>9707</v>
      </c>
      <c r="CK415" s="75">
        <v>113721</v>
      </c>
      <c r="CL415" s="73">
        <v>1242899.3500000001</v>
      </c>
      <c r="CM415" s="73">
        <v>1295919.3400000001</v>
      </c>
      <c r="CN415" s="73">
        <v>1306688.33</v>
      </c>
      <c r="CO415" s="73">
        <v>1471120.8200000008</v>
      </c>
      <c r="CP415" s="73">
        <v>1528729.1100000003</v>
      </c>
      <c r="CQ415" s="73">
        <v>1223937.8700000001</v>
      </c>
      <c r="CR415" s="73">
        <v>1278125.8600000003</v>
      </c>
      <c r="CS415" s="73">
        <v>1939669.2299999995</v>
      </c>
      <c r="CT415" s="73">
        <v>1255513.0099999998</v>
      </c>
      <c r="CU415" s="73">
        <v>1267854.4799999997</v>
      </c>
      <c r="CV415" s="73">
        <v>1282388.0499999998</v>
      </c>
      <c r="CW415" s="73">
        <v>1275670.29</v>
      </c>
      <c r="CX415" s="73">
        <v>1293509.45</v>
      </c>
      <c r="CY415" s="77"/>
      <c r="CZ415" s="4">
        <v>424</v>
      </c>
      <c r="DA415" s="76" t="str">
        <f t="shared" si="18"/>
        <v>L424</v>
      </c>
      <c r="DB415" s="71">
        <v>2.4373306364835456</v>
      </c>
      <c r="DC415" s="71">
        <v>2.447323891006512</v>
      </c>
      <c r="DD415" s="71">
        <v>0.74934285955042934</v>
      </c>
      <c r="DE415" s="71">
        <v>0.59329055890985394</v>
      </c>
      <c r="DF415" s="71">
        <v>0.69315120574366751</v>
      </c>
      <c r="DG415" s="71">
        <v>0.36413013251654164</v>
      </c>
      <c r="DH415" s="71">
        <v>0.99244551811881776</v>
      </c>
      <c r="DI415" s="71">
        <v>0.37258850913062891</v>
      </c>
      <c r="DJ415" s="71">
        <v>0.2063593593099074</v>
      </c>
      <c r="DK415" s="71">
        <v>0.41733704507973701</v>
      </c>
      <c r="DL415" s="71">
        <v>0.26045662542492204</v>
      </c>
      <c r="DM415" s="71">
        <v>0.2594712129013742</v>
      </c>
      <c r="DN415" s="71">
        <v>0.22714326108008673</v>
      </c>
      <c r="DO415" s="71">
        <v>0.34614263854991173</v>
      </c>
      <c r="DQ415" s="71"/>
      <c r="DR415" s="71"/>
      <c r="DS415" s="71"/>
      <c r="DT415" s="71"/>
      <c r="DU415" s="71"/>
      <c r="DV415" s="71"/>
      <c r="DW415" s="71"/>
      <c r="DX415" s="71"/>
      <c r="DY415" s="71"/>
      <c r="DZ415" s="71"/>
      <c r="EA415" s="71"/>
      <c r="EB415" s="71"/>
      <c r="EC415" s="71"/>
      <c r="ED415" s="71"/>
    </row>
    <row r="416" spans="1:134">
      <c r="A416" s="4">
        <v>381</v>
      </c>
      <c r="B416" s="46" t="s">
        <v>3680</v>
      </c>
      <c r="C416" s="65" t="str">
        <f t="shared" si="17"/>
        <v>L381</v>
      </c>
      <c r="D416" s="69">
        <v>500272.09</v>
      </c>
      <c r="E416" s="68">
        <v>6052234.7799999993</v>
      </c>
      <c r="F416" s="69">
        <v>58025.250000000058</v>
      </c>
      <c r="G416" s="69">
        <v>263772.25999999885</v>
      </c>
      <c r="H416" s="70">
        <v>85.187805572495449</v>
      </c>
      <c r="I416" s="70">
        <v>4.5568621907566387</v>
      </c>
      <c r="J416" s="69">
        <v>812935.2300000001</v>
      </c>
      <c r="K416" s="69">
        <v>742832.78</v>
      </c>
      <c r="L416" s="69">
        <v>768684.73</v>
      </c>
      <c r="M416" s="69">
        <v>960866.82999999984</v>
      </c>
      <c r="N416" s="69">
        <v>1264960.95</v>
      </c>
      <c r="O416" s="69">
        <v>1442756.8200000003</v>
      </c>
      <c r="P416" s="69">
        <v>761664.41999999993</v>
      </c>
      <c r="Q416" s="69">
        <v>734016.94</v>
      </c>
      <c r="R416" s="69">
        <v>1768672.36</v>
      </c>
      <c r="S416" s="69">
        <v>712125.81</v>
      </c>
      <c r="T416" s="69">
        <v>786004.89</v>
      </c>
      <c r="U416" s="69">
        <v>789478.27000000014</v>
      </c>
      <c r="V416" s="69">
        <v>500272.09</v>
      </c>
      <c r="W416" s="70">
        <v>86.556529227165356</v>
      </c>
      <c r="X416" s="70">
        <v>79.357559379258802</v>
      </c>
      <c r="Y416" s="70">
        <v>94.723623145594345</v>
      </c>
      <c r="Z416" s="71">
        <v>94.92920325071097</v>
      </c>
      <c r="AA416" s="71">
        <v>102.30385535795929</v>
      </c>
      <c r="AB416" s="71">
        <v>107.47039869704076</v>
      </c>
      <c r="AC416" s="71">
        <v>74.334901826509963</v>
      </c>
      <c r="AD416" s="71">
        <v>82.839929578159669</v>
      </c>
      <c r="AE416" s="71">
        <v>96.482493821809499</v>
      </c>
      <c r="AF416" s="71">
        <v>72.031278061916439</v>
      </c>
      <c r="AG416" s="71">
        <v>83.433335684419134</v>
      </c>
      <c r="AH416" s="71">
        <v>85.83075758504593</v>
      </c>
      <c r="AI416" s="71">
        <v>98.053744881920991</v>
      </c>
      <c r="AJ416" s="71">
        <v>-21.098907255090925</v>
      </c>
      <c r="AK416" s="71">
        <v>-27.556878701355391</v>
      </c>
      <c r="AL416" s="71">
        <v>-27.918004336877335</v>
      </c>
      <c r="AM416" s="71">
        <v>-29.057560691029948</v>
      </c>
      <c r="AN416" s="71">
        <v>-25.014811958373862</v>
      </c>
      <c r="AO416" s="71">
        <v>-14.98139131035845</v>
      </c>
      <c r="AP416" s="71">
        <v>-25.76408740488705</v>
      </c>
      <c r="AQ416" s="71">
        <v>2.5934422639026566</v>
      </c>
      <c r="AR416" s="71">
        <v>125.91061397198069</v>
      </c>
      <c r="AS416" s="71">
        <v>-46.595597614924792</v>
      </c>
      <c r="AT416" s="71">
        <v>4.6887355541431974</v>
      </c>
      <c r="AU416" s="71">
        <v>7.0363367385608999</v>
      </c>
      <c r="AV416" s="72">
        <v>13.120557288775657</v>
      </c>
      <c r="AW416" s="73">
        <v>-217386.66000000003</v>
      </c>
      <c r="AX416" s="73">
        <v>-282568.61999999976</v>
      </c>
      <c r="AY416" s="73">
        <v>-297718.50000000023</v>
      </c>
      <c r="AZ416" s="73">
        <v>-393564.79000000004</v>
      </c>
      <c r="BA416" s="73">
        <v>-421966.83000000031</v>
      </c>
      <c r="BB416" s="73">
        <v>-234871.2100000002</v>
      </c>
      <c r="BC416" s="73">
        <v>-264340.91000000027</v>
      </c>
      <c r="BD416" s="73">
        <v>18555.089999999967</v>
      </c>
      <c r="BE416" s="73">
        <v>985764.31999999983</v>
      </c>
      <c r="BF416" s="73">
        <v>-621333.18999999994</v>
      </c>
      <c r="BG416" s="73">
        <v>35203.109999999986</v>
      </c>
      <c r="BH416" s="73">
        <v>51898.589999999967</v>
      </c>
      <c r="BI416" s="73">
        <v>58025.250000000058</v>
      </c>
      <c r="BJ416" s="71">
        <v>18.233800097130377</v>
      </c>
      <c r="BK416" s="71">
        <v>13.923444554987501</v>
      </c>
      <c r="BL416" s="71">
        <v>10.105317365171585</v>
      </c>
      <c r="BM416" s="71">
        <v>16.507280847744141</v>
      </c>
      <c r="BN416" s="71">
        <v>7.0711730469408014</v>
      </c>
      <c r="BO416" s="71">
        <v>12.690585870422041</v>
      </c>
      <c r="BP416" s="71">
        <v>20.921967405009806</v>
      </c>
      <c r="BQ416" s="71">
        <v>22.252338104991921</v>
      </c>
      <c r="BR416" s="72">
        <v>8.3097809801938265</v>
      </c>
      <c r="BS416" s="72">
        <v>15.164828958601358</v>
      </c>
      <c r="BT416" s="71">
        <v>15.493691678135434</v>
      </c>
      <c r="BU416" s="71">
        <v>15.589803678843573</v>
      </c>
      <c r="BV416" s="71">
        <v>13.836580369922171</v>
      </c>
      <c r="BW416" s="71">
        <v>12.961125467008308</v>
      </c>
      <c r="BX416" s="75">
        <v>12921</v>
      </c>
      <c r="BY416" s="75">
        <v>11886</v>
      </c>
      <c r="BZ416" s="75">
        <v>11005</v>
      </c>
      <c r="CA416" s="75">
        <v>12588</v>
      </c>
      <c r="CB416" s="75">
        <v>15453</v>
      </c>
      <c r="CC416" s="75">
        <v>18910</v>
      </c>
      <c r="CD416" s="75">
        <v>10833</v>
      </c>
      <c r="CE416" s="75">
        <v>10759</v>
      </c>
      <c r="CF416" s="75">
        <v>20379</v>
      </c>
      <c r="CG416" s="75">
        <v>11648</v>
      </c>
      <c r="CH416" s="75">
        <v>12482</v>
      </c>
      <c r="CI416" s="75">
        <v>12696</v>
      </c>
      <c r="CJ416" s="75">
        <v>6784</v>
      </c>
      <c r="CK416" s="75">
        <v>85581</v>
      </c>
      <c r="CL416" s="73">
        <v>1663137.7400000007</v>
      </c>
      <c r="CM416" s="73">
        <v>1669159.8900000004</v>
      </c>
      <c r="CN416" s="73">
        <v>1728289.5300000005</v>
      </c>
      <c r="CO416" s="73">
        <v>1903663.04</v>
      </c>
      <c r="CP416" s="73">
        <v>1945445.1099999994</v>
      </c>
      <c r="CQ416" s="73">
        <v>1591557.2600000002</v>
      </c>
      <c r="CR416" s="73">
        <v>1522024.8300000003</v>
      </c>
      <c r="CS416" s="73">
        <v>2201746.0099999998</v>
      </c>
      <c r="CT416" s="73">
        <v>1572197.3599999996</v>
      </c>
      <c r="CU416" s="73">
        <v>1630997.9799999995</v>
      </c>
      <c r="CV416" s="73">
        <v>1637198.2400000002</v>
      </c>
      <c r="CW416" s="73">
        <v>1735773</v>
      </c>
      <c r="CX416" s="73">
        <v>1659612.3500000008</v>
      </c>
      <c r="CY416" s="77"/>
      <c r="CZ416" s="4">
        <v>381</v>
      </c>
      <c r="DA416" s="76" t="str">
        <f t="shared" si="18"/>
        <v>L381</v>
      </c>
      <c r="DB416" s="71">
        <v>1.435254579072049</v>
      </c>
      <c r="DC416" s="71">
        <v>1.2157964661145781</v>
      </c>
      <c r="DD416" s="71">
        <v>1.2425690027270277</v>
      </c>
      <c r="DE416" s="71">
        <v>0.53115762643564135</v>
      </c>
      <c r="DF416" s="71">
        <v>1.3219776356027451</v>
      </c>
      <c r="DG416" s="71">
        <v>0.55335748649008221</v>
      </c>
      <c r="DH416" s="71">
        <v>0.43839692791574736</v>
      </c>
      <c r="DI416" s="71">
        <v>0.28266072599517328</v>
      </c>
      <c r="DJ416" s="71">
        <v>0.30088750682323223</v>
      </c>
      <c r="DK416" s="71">
        <v>0.12751438301369233</v>
      </c>
      <c r="DL416" s="71">
        <v>5.7434556992420137E-2</v>
      </c>
      <c r="DM416" s="71">
        <v>3.470318544130227E-2</v>
      </c>
      <c r="DN416" s="71">
        <v>9.588686960801017E-2</v>
      </c>
      <c r="DO416" s="71">
        <v>0.21202064180244731</v>
      </c>
      <c r="DQ416" s="71"/>
      <c r="DR416" s="71"/>
      <c r="DS416" s="71"/>
      <c r="DT416" s="71"/>
      <c r="DU416" s="71"/>
      <c r="DV416" s="71"/>
      <c r="DW416" s="71"/>
      <c r="DX416" s="71"/>
      <c r="DY416" s="71"/>
      <c r="DZ416" s="71"/>
      <c r="EA416" s="71"/>
      <c r="EB416" s="71"/>
      <c r="EC416" s="71"/>
      <c r="ED416" s="71"/>
    </row>
    <row r="417" spans="1:134">
      <c r="A417" s="4">
        <v>432</v>
      </c>
      <c r="B417" s="46" t="s">
        <v>3687</v>
      </c>
      <c r="C417" s="65" t="str">
        <f t="shared" si="17"/>
        <v>L432</v>
      </c>
      <c r="D417" s="69">
        <v>428009.97000000003</v>
      </c>
      <c r="E417" s="68">
        <v>5166553.37</v>
      </c>
      <c r="F417" s="69">
        <v>28660.560000000056</v>
      </c>
      <c r="G417" s="69">
        <v>578374.12999999989</v>
      </c>
      <c r="H417" s="70">
        <v>91.875878808309963</v>
      </c>
      <c r="I417" s="70">
        <v>12.605744016225472</v>
      </c>
      <c r="J417" s="69">
        <v>725726.47</v>
      </c>
      <c r="K417" s="69">
        <v>703796.81999999983</v>
      </c>
      <c r="L417" s="69">
        <v>669518.37</v>
      </c>
      <c r="M417" s="69">
        <v>795867.21</v>
      </c>
      <c r="N417" s="69">
        <v>1053748.19</v>
      </c>
      <c r="O417" s="69">
        <v>1193342.46</v>
      </c>
      <c r="P417" s="69">
        <v>646109.64000000013</v>
      </c>
      <c r="Q417" s="69">
        <v>617544.45000000019</v>
      </c>
      <c r="R417" s="69">
        <v>1255409.07</v>
      </c>
      <c r="S417" s="69">
        <v>660617.5199999999</v>
      </c>
      <c r="T417" s="69">
        <v>819305.32</v>
      </c>
      <c r="U417" s="69">
        <v>739557.39999999991</v>
      </c>
      <c r="V417" s="69">
        <v>428009.97000000003</v>
      </c>
      <c r="W417" s="70">
        <v>104.29953000066052</v>
      </c>
      <c r="X417" s="70">
        <v>95.96450315075738</v>
      </c>
      <c r="Y417" s="70">
        <v>94.551523142360011</v>
      </c>
      <c r="Z417" s="71">
        <v>90.080623612232657</v>
      </c>
      <c r="AA417" s="71">
        <v>95.380129517214854</v>
      </c>
      <c r="AB417" s="71">
        <v>114.88920251561375</v>
      </c>
      <c r="AC417" s="71">
        <v>81.8217502344568</v>
      </c>
      <c r="AD417" s="71">
        <v>83.6269143336567</v>
      </c>
      <c r="AE417" s="71">
        <v>97.9331315115667</v>
      </c>
      <c r="AF417" s="71">
        <v>93.869438845941801</v>
      </c>
      <c r="AG417" s="71">
        <v>99.385816021376939</v>
      </c>
      <c r="AH417" s="71">
        <v>89.708302100355937</v>
      </c>
      <c r="AI417" s="71">
        <v>92.871723161049829</v>
      </c>
      <c r="AJ417" s="71">
        <v>-1.7486757539441289</v>
      </c>
      <c r="AK417" s="71">
        <v>-10.575947626695559</v>
      </c>
      <c r="AL417" s="71">
        <v>-11.970199226024313</v>
      </c>
      <c r="AM417" s="71">
        <v>-8.5975226232174684</v>
      </c>
      <c r="AN417" s="71">
        <v>-14.021410080507035</v>
      </c>
      <c r="AO417" s="71">
        <v>6.460570688824796</v>
      </c>
      <c r="AP417" s="71">
        <v>-16.791688905444147</v>
      </c>
      <c r="AQ417" s="71">
        <v>6.534252713249411</v>
      </c>
      <c r="AR417" s="71">
        <v>93.183394516096413</v>
      </c>
      <c r="AS417" s="71">
        <v>-27.477643155730934</v>
      </c>
      <c r="AT417" s="71">
        <v>28.698789076825236</v>
      </c>
      <c r="AU417" s="71">
        <v>16.412613299679379</v>
      </c>
      <c r="AV417" s="72">
        <v>7.1768129067725672</v>
      </c>
      <c r="AW417" s="73">
        <v>-12916.469999999856</v>
      </c>
      <c r="AX417" s="73">
        <v>-83236.200000000303</v>
      </c>
      <c r="AY417" s="73">
        <v>-91040.400000000256</v>
      </c>
      <c r="AZ417" s="73">
        <v>-74861.060000000056</v>
      </c>
      <c r="BA417" s="73">
        <v>-171835.5400000005</v>
      </c>
      <c r="BB417" s="73">
        <v>84113.420000000158</v>
      </c>
      <c r="BC417" s="73">
        <v>-130386.87999999989</v>
      </c>
      <c r="BD417" s="73">
        <v>37876.940000000293</v>
      </c>
      <c r="BE417" s="73">
        <v>605555.56000000006</v>
      </c>
      <c r="BF417" s="73">
        <v>-250298.1599999998</v>
      </c>
      <c r="BG417" s="73">
        <v>182698.46000000008</v>
      </c>
      <c r="BH417" s="73">
        <v>104267.64999999991</v>
      </c>
      <c r="BI417" s="73">
        <v>28660.560000000056</v>
      </c>
      <c r="BJ417" s="71">
        <v>20.693720907041794</v>
      </c>
      <c r="BK417" s="71">
        <v>17.798660655338999</v>
      </c>
      <c r="BL417" s="71">
        <v>15.346259767142975</v>
      </c>
      <c r="BM417" s="71">
        <v>15.754818142380199</v>
      </c>
      <c r="BN417" s="71">
        <v>3.9494934615739803</v>
      </c>
      <c r="BO417" s="71">
        <v>7.6378606819814863</v>
      </c>
      <c r="BP417" s="71">
        <v>20.791575924925766</v>
      </c>
      <c r="BQ417" s="71">
        <v>19.803032382552221</v>
      </c>
      <c r="BR417" s="72">
        <v>10.263685145593277</v>
      </c>
      <c r="BS417" s="72">
        <v>15.265678952536398</v>
      </c>
      <c r="BT417" s="71">
        <v>15.699651109567526</v>
      </c>
      <c r="BU417" s="71">
        <v>16.22691538975992</v>
      </c>
      <c r="BV417" s="71">
        <v>14.82334524722107</v>
      </c>
      <c r="BW417" s="71">
        <v>14.04192423480071</v>
      </c>
      <c r="BX417" s="75">
        <v>14170</v>
      </c>
      <c r="BY417" s="75">
        <v>14346</v>
      </c>
      <c r="BZ417" s="75">
        <v>13691</v>
      </c>
      <c r="CA417" s="75">
        <v>14817</v>
      </c>
      <c r="CB417" s="75">
        <v>17741</v>
      </c>
      <c r="CC417" s="75">
        <v>20555</v>
      </c>
      <c r="CD417" s="75">
        <v>12351</v>
      </c>
      <c r="CE417" s="75">
        <v>12280</v>
      </c>
      <c r="CF417" s="75">
        <v>20411</v>
      </c>
      <c r="CG417" s="75">
        <v>12684</v>
      </c>
      <c r="CH417" s="75">
        <v>14392</v>
      </c>
      <c r="CI417" s="75">
        <v>13650</v>
      </c>
      <c r="CJ417" s="75">
        <v>7612</v>
      </c>
      <c r="CK417" s="75">
        <v>93380</v>
      </c>
      <c r="CL417" s="73">
        <v>1110305.7100000004</v>
      </c>
      <c r="CM417" s="73">
        <v>903854.64</v>
      </c>
      <c r="CN417" s="73">
        <v>1257280.2999999998</v>
      </c>
      <c r="CO417" s="73">
        <v>1560217.7100000004</v>
      </c>
      <c r="CP417" s="73">
        <v>1607132.6100000003</v>
      </c>
      <c r="CQ417" s="73">
        <v>1266251.5199999998</v>
      </c>
      <c r="CR417" s="73">
        <v>1195868.93</v>
      </c>
      <c r="CS417" s="73">
        <v>1191125.7699999998</v>
      </c>
      <c r="CT417" s="73">
        <v>1113734.6499999997</v>
      </c>
      <c r="CU417" s="73">
        <v>1221185.5300000003</v>
      </c>
      <c r="CV417" s="73">
        <v>1233244.3599999996</v>
      </c>
      <c r="CW417" s="73">
        <v>1335015.96</v>
      </c>
      <c r="CX417" s="73">
        <v>1318780.5</v>
      </c>
      <c r="CY417" s="77"/>
      <c r="CZ417" s="4">
        <v>432</v>
      </c>
      <c r="DA417" s="76" t="str">
        <f t="shared" si="18"/>
        <v>L432</v>
      </c>
      <c r="DB417" s="71">
        <v>0.91087794070975248</v>
      </c>
      <c r="DC417" s="71">
        <v>1.317558202730913</v>
      </c>
      <c r="DD417" s="71">
        <v>0.5672580590348465</v>
      </c>
      <c r="DE417" s="71">
        <v>0.48734646841114881</v>
      </c>
      <c r="DF417" s="71">
        <v>0.79637199661529834</v>
      </c>
      <c r="DG417" s="71">
        <v>0.2971848559367774</v>
      </c>
      <c r="DH417" s="71">
        <v>0.39814176006789709</v>
      </c>
      <c r="DI417" s="71">
        <v>0.36110540965881505</v>
      </c>
      <c r="DJ417" s="71">
        <v>0.31687125438760511</v>
      </c>
      <c r="DK417" s="71">
        <v>0.3264257187033256</v>
      </c>
      <c r="DL417" s="71">
        <v>0.20281512569749804</v>
      </c>
      <c r="DM417" s="71">
        <v>0.21343622622205857</v>
      </c>
      <c r="DN417" s="71">
        <v>0.36179548250958465</v>
      </c>
      <c r="DO417" s="71">
        <v>0.30436842845461098</v>
      </c>
      <c r="DQ417" s="71"/>
      <c r="DR417" s="71"/>
      <c r="DS417" s="71"/>
      <c r="DT417" s="71"/>
      <c r="DU417" s="71"/>
      <c r="DV417" s="71"/>
      <c r="DW417" s="71"/>
      <c r="DX417" s="71"/>
      <c r="DY417" s="71"/>
      <c r="DZ417" s="71"/>
      <c r="EA417" s="71"/>
      <c r="EB417" s="71"/>
      <c r="EC417" s="71"/>
      <c r="ED417" s="71"/>
    </row>
    <row r="418" spans="1:134">
      <c r="A418" s="4">
        <v>410</v>
      </c>
      <c r="B418" s="46" t="s">
        <v>3696</v>
      </c>
      <c r="C418" s="65" t="str">
        <f t="shared" si="17"/>
        <v>L410</v>
      </c>
      <c r="D418" s="69">
        <v>198671.37</v>
      </c>
      <c r="E418" s="68">
        <v>2523596.9499999993</v>
      </c>
      <c r="F418" s="69">
        <v>21531.600000000035</v>
      </c>
      <c r="G418" s="69">
        <v>127449.82999999868</v>
      </c>
      <c r="H418" s="70">
        <v>82.560032525839347</v>
      </c>
      <c r="I418" s="70">
        <v>5.3189484458699976</v>
      </c>
      <c r="J418" s="69">
        <v>318287.09999999986</v>
      </c>
      <c r="K418" s="69">
        <v>332655.14999999985</v>
      </c>
      <c r="L418" s="69">
        <v>263868.96999999991</v>
      </c>
      <c r="M418" s="69">
        <v>312218.00999999995</v>
      </c>
      <c r="N418" s="69">
        <v>526992.33999999985</v>
      </c>
      <c r="O418" s="69">
        <v>615863.83000000007</v>
      </c>
      <c r="P418" s="69">
        <v>253901.80999999991</v>
      </c>
      <c r="Q418" s="69">
        <v>254349.80999999991</v>
      </c>
      <c r="R418" s="69">
        <v>910987.93000000017</v>
      </c>
      <c r="S418" s="69">
        <v>261286.38999999993</v>
      </c>
      <c r="T418" s="69">
        <v>310467.19999999995</v>
      </c>
      <c r="U418" s="69">
        <v>333932.44</v>
      </c>
      <c r="V418" s="69">
        <v>198671.37</v>
      </c>
      <c r="W418" s="70">
        <v>102.54138653364713</v>
      </c>
      <c r="X418" s="70">
        <v>109.88104963478908</v>
      </c>
      <c r="Y418" s="70">
        <v>100.95627703047721</v>
      </c>
      <c r="Z418" s="71">
        <v>97.098313082235947</v>
      </c>
      <c r="AA418" s="71">
        <v>118.44766162958904</v>
      </c>
      <c r="AB418" s="71">
        <v>115.31055129357242</v>
      </c>
      <c r="AC418" s="71">
        <v>92.560056721739926</v>
      </c>
      <c r="AD418" s="71">
        <v>72.051990874480325</v>
      </c>
      <c r="AE418" s="71">
        <v>93.7701570874233</v>
      </c>
      <c r="AF418" s="71">
        <v>54.927181861404407</v>
      </c>
      <c r="AG418" s="71">
        <v>85.969080923339575</v>
      </c>
      <c r="AH418" s="71">
        <v>82.772220781815349</v>
      </c>
      <c r="AI418" s="71">
        <v>91.309182788633251</v>
      </c>
      <c r="AJ418" s="71">
        <v>-10.783214690942145</v>
      </c>
      <c r="AK418" s="71">
        <v>18.792411430406265</v>
      </c>
      <c r="AL418" s="71">
        <v>-4.3701389836702802</v>
      </c>
      <c r="AM418" s="71">
        <v>11.531678134857803</v>
      </c>
      <c r="AN418" s="71">
        <v>17.256310200003199</v>
      </c>
      <c r="AO418" s="71">
        <v>37.466481230404213</v>
      </c>
      <c r="AP418" s="71">
        <v>-9.9747289271188357</v>
      </c>
      <c r="AQ418" s="71">
        <v>-9.5905852715684645</v>
      </c>
      <c r="AR418" s="71">
        <v>128.26923397367759</v>
      </c>
      <c r="AS418" s="71">
        <v>-60.458343002349693</v>
      </c>
      <c r="AT418" s="71">
        <v>10.365048300029866</v>
      </c>
      <c r="AU418" s="71">
        <v>6.1921904646514703</v>
      </c>
      <c r="AV418" s="72">
        <v>12.155147316720605</v>
      </c>
      <c r="AW418" s="73">
        <v>-38469.870000000112</v>
      </c>
      <c r="AX418" s="73">
        <v>52624.509999999835</v>
      </c>
      <c r="AY418" s="73">
        <v>-12058.410000000033</v>
      </c>
      <c r="AZ418" s="73">
        <v>32281.389999999956</v>
      </c>
      <c r="BA418" s="73">
        <v>77606.0799999999</v>
      </c>
      <c r="BB418" s="73">
        <v>171000.39000000007</v>
      </c>
      <c r="BC418" s="73">
        <v>-28132.120000000083</v>
      </c>
      <c r="BD418" s="73">
        <v>-26981.300000000134</v>
      </c>
      <c r="BE418" s="73">
        <v>511903.08000000019</v>
      </c>
      <c r="BF418" s="73">
        <v>-399501.27000000048</v>
      </c>
      <c r="BG418" s="73">
        <v>29157.849999999977</v>
      </c>
      <c r="BH418" s="73">
        <v>19471.990000000107</v>
      </c>
      <c r="BI418" s="73">
        <v>21531.600000000035</v>
      </c>
      <c r="BJ418" s="71">
        <v>8.1232021432587249</v>
      </c>
      <c r="BK418" s="71">
        <v>7.8387586062210044</v>
      </c>
      <c r="BL418" s="71">
        <v>8.0938164090513123</v>
      </c>
      <c r="BM418" s="71">
        <v>5.8497645890817438</v>
      </c>
      <c r="BN418" s="71">
        <v>-6.295326819314722</v>
      </c>
      <c r="BO418" s="71">
        <v>-12.258458122076652</v>
      </c>
      <c r="BP418" s="71">
        <v>14.382047911149998</v>
      </c>
      <c r="BQ418" s="71">
        <v>16.074802671309008</v>
      </c>
      <c r="BR418" s="72">
        <v>10.515015780726964</v>
      </c>
      <c r="BS418" s="72">
        <v>8.9113023381290795</v>
      </c>
      <c r="BT418" s="71">
        <v>11.639560025682494</v>
      </c>
      <c r="BU418" s="71">
        <v>11.165886408946029</v>
      </c>
      <c r="BV418" s="71">
        <v>7.3080276365911274</v>
      </c>
      <c r="BW418" s="71">
        <v>9.6166347940040495</v>
      </c>
      <c r="BX418" s="75">
        <v>7811</v>
      </c>
      <c r="BY418" s="75">
        <v>7402</v>
      </c>
      <c r="BZ418" s="75">
        <v>6267</v>
      </c>
      <c r="CA418" s="75">
        <v>6835</v>
      </c>
      <c r="CB418" s="75">
        <v>9510</v>
      </c>
      <c r="CC418" s="75">
        <v>10898</v>
      </c>
      <c r="CD418" s="75">
        <v>6029</v>
      </c>
      <c r="CE418" s="75">
        <v>6180</v>
      </c>
      <c r="CF418" s="75">
        <v>13187</v>
      </c>
      <c r="CG418" s="75">
        <v>6882</v>
      </c>
      <c r="CH418" s="75">
        <v>7369</v>
      </c>
      <c r="CI418" s="75">
        <v>7790</v>
      </c>
      <c r="CJ418" s="75">
        <v>4195</v>
      </c>
      <c r="CK418" s="75">
        <v>51632</v>
      </c>
      <c r="CL418" s="73">
        <v>1192578.17</v>
      </c>
      <c r="CM418" s="73">
        <v>1191796.5799999996</v>
      </c>
      <c r="CN418" s="73">
        <v>1102542.5799999994</v>
      </c>
      <c r="CO418" s="73">
        <v>1131562.6599999999</v>
      </c>
      <c r="CP418" s="73">
        <v>1130322.6000000001</v>
      </c>
      <c r="CQ418" s="73">
        <v>765468.74999999977</v>
      </c>
      <c r="CR418" s="73">
        <v>776983.80999999971</v>
      </c>
      <c r="CS418" s="73">
        <v>1085955.2700000003</v>
      </c>
      <c r="CT418" s="73">
        <v>1036033.8799999999</v>
      </c>
      <c r="CU418" s="73">
        <v>947892.56000000017</v>
      </c>
      <c r="CV418" s="73">
        <v>997601.5900000002</v>
      </c>
      <c r="CW418" s="73">
        <v>1050646.9700000002</v>
      </c>
      <c r="CX418" s="73">
        <v>1027249.53</v>
      </c>
      <c r="CY418" s="77"/>
      <c r="CZ418" s="4">
        <v>410</v>
      </c>
      <c r="DA418" s="76" t="str">
        <f t="shared" si="18"/>
        <v>L410</v>
      </c>
      <c r="DB418" s="71">
        <v>5.7056392023037805</v>
      </c>
      <c r="DC418" s="71">
        <v>7.0329255018815635</v>
      </c>
      <c r="DD418" s="71">
        <v>3.4401473690401905</v>
      </c>
      <c r="DE418" s="71">
        <v>1.1046064900426489</v>
      </c>
      <c r="DF418" s="71">
        <v>2.7366474449712017</v>
      </c>
      <c r="DG418" s="71">
        <v>0.57514813339826443</v>
      </c>
      <c r="DH418" s="71">
        <v>0.34796901688703324</v>
      </c>
      <c r="DI418" s="71">
        <v>0.3253388383287299</v>
      </c>
      <c r="DJ418" s="71">
        <v>0.40036364092596521</v>
      </c>
      <c r="DK418" s="71">
        <v>0.17486775242448904</v>
      </c>
      <c r="DL418" s="71">
        <v>0.11961274613850373</v>
      </c>
      <c r="DM418" s="71">
        <v>8.9393924447767281E-2</v>
      </c>
      <c r="DN418" s="71">
        <v>0.16544513507985889</v>
      </c>
      <c r="DO418" s="71">
        <v>0.26913030825604245</v>
      </c>
      <c r="DQ418" s="71"/>
      <c r="DR418" s="71"/>
      <c r="DS418" s="71"/>
      <c r="DT418" s="71"/>
      <c r="DU418" s="71"/>
      <c r="DV418" s="71"/>
      <c r="DW418" s="71"/>
      <c r="DX418" s="71"/>
      <c r="DY418" s="71"/>
      <c r="DZ418" s="71"/>
      <c r="EA418" s="71"/>
      <c r="EB418" s="71"/>
      <c r="EC418" s="71"/>
      <c r="ED418" s="71"/>
    </row>
    <row r="419" spans="1:134">
      <c r="A419" s="4">
        <v>406</v>
      </c>
      <c r="B419" s="46" t="s">
        <v>3703</v>
      </c>
      <c r="C419" s="65" t="str">
        <f t="shared" si="17"/>
        <v>L406</v>
      </c>
      <c r="D419" s="69">
        <v>718719.82000000007</v>
      </c>
      <c r="E419" s="68">
        <v>8513870.0700000003</v>
      </c>
      <c r="F419" s="69">
        <v>-45065.429999999818</v>
      </c>
      <c r="G419" s="69">
        <v>603248.55000000261</v>
      </c>
      <c r="H419" s="70">
        <v>90.843675383579878</v>
      </c>
      <c r="I419" s="70">
        <v>7.6258047294367692</v>
      </c>
      <c r="J419" s="69">
        <v>1388117.36</v>
      </c>
      <c r="K419" s="69">
        <v>1379501.9199999997</v>
      </c>
      <c r="L419" s="69">
        <v>1233712.2600000002</v>
      </c>
      <c r="M419" s="69">
        <v>1434877.3299999998</v>
      </c>
      <c r="N419" s="69">
        <v>2169809.39</v>
      </c>
      <c r="O419" s="69">
        <v>1836058.96</v>
      </c>
      <c r="P419" s="69">
        <v>1173369.6299999999</v>
      </c>
      <c r="Q419" s="69">
        <v>1082568.4200000002</v>
      </c>
      <c r="R419" s="69">
        <v>1869520.06</v>
      </c>
      <c r="S419" s="69">
        <v>1114719.0900000003</v>
      </c>
      <c r="T419" s="69">
        <v>1341913.9100000001</v>
      </c>
      <c r="U419" s="69">
        <v>1213059.1399999999</v>
      </c>
      <c r="V419" s="69">
        <v>718719.82000000007</v>
      </c>
      <c r="W419" s="70">
        <v>108.51759356010791</v>
      </c>
      <c r="X419" s="70">
        <v>101.51306525380926</v>
      </c>
      <c r="Y419" s="70">
        <v>97.340438146332346</v>
      </c>
      <c r="Z419" s="71">
        <v>91.015698865890926</v>
      </c>
      <c r="AA419" s="71">
        <v>88.605700511400954</v>
      </c>
      <c r="AB419" s="71">
        <v>101.69178289042952</v>
      </c>
      <c r="AC419" s="71">
        <v>87.341050730477988</v>
      </c>
      <c r="AD419" s="71">
        <v>79.844472414393735</v>
      </c>
      <c r="AE419" s="71">
        <v>103.38290907680478</v>
      </c>
      <c r="AF419" s="71">
        <v>89.916766458021939</v>
      </c>
      <c r="AG419" s="71">
        <v>96.930252038832393</v>
      </c>
      <c r="AH419" s="71">
        <v>87.459097985116372</v>
      </c>
      <c r="AI419" s="71">
        <v>84.234390256733917</v>
      </c>
      <c r="AJ419" s="71">
        <v>-13.77042395827095</v>
      </c>
      <c r="AK419" s="71">
        <v>-7.7200829644466502</v>
      </c>
      <c r="AL419" s="71">
        <v>-8.2795052929529938</v>
      </c>
      <c r="AM419" s="71">
        <v>-10.6635449404895</v>
      </c>
      <c r="AN419" s="71">
        <v>-23.688398083794336</v>
      </c>
      <c r="AO419" s="71">
        <v>-5.0513672414868482</v>
      </c>
      <c r="AP419" s="71">
        <v>-13.5311574117297</v>
      </c>
      <c r="AQ419" s="71">
        <v>1.0276055859798072</v>
      </c>
      <c r="AR419" s="71">
        <v>62.950430862639053</v>
      </c>
      <c r="AS419" s="71">
        <v>-16.587562769833308</v>
      </c>
      <c r="AT419" s="71">
        <v>20.185399215099586</v>
      </c>
      <c r="AU419" s="71">
        <v>8.4958958039401899</v>
      </c>
      <c r="AV419" s="72">
        <v>-5.9002749791253306</v>
      </c>
      <c r="AW419" s="73">
        <v>-221675.26999999909</v>
      </c>
      <c r="AX419" s="73">
        <v>-115408.31000000029</v>
      </c>
      <c r="AY419" s="73">
        <v>-111365.80999999982</v>
      </c>
      <c r="AZ419" s="73">
        <v>-171272.51000000024</v>
      </c>
      <c r="BA419" s="73">
        <v>-673545.14000000106</v>
      </c>
      <c r="BB419" s="73">
        <v>-84589.85999999987</v>
      </c>
      <c r="BC419" s="73">
        <v>-183615.84000000032</v>
      </c>
      <c r="BD419" s="73">
        <v>11011.380000000354</v>
      </c>
      <c r="BE419" s="73">
        <v>722226.34000000008</v>
      </c>
      <c r="BF419" s="73">
        <v>-221675.24999999953</v>
      </c>
      <c r="BG419" s="73">
        <v>225377.3600000001</v>
      </c>
      <c r="BH419" s="73">
        <v>94989.989999999758</v>
      </c>
      <c r="BI419" s="73">
        <v>-45065.429999999818</v>
      </c>
      <c r="BJ419" s="71">
        <v>10.939983858211024</v>
      </c>
      <c r="BK419" s="71">
        <v>8.4649139713230532</v>
      </c>
      <c r="BL419" s="71">
        <v>7.6944171765087148</v>
      </c>
      <c r="BM419" s="71">
        <v>10.490406136569218</v>
      </c>
      <c r="BN419" s="71">
        <v>0.69230596052369853</v>
      </c>
      <c r="BO419" s="71">
        <v>8.5528576402609549</v>
      </c>
      <c r="BP419" s="71">
        <v>21.634311809326647</v>
      </c>
      <c r="BQ419" s="71">
        <v>17.090571542235779</v>
      </c>
      <c r="BR419" s="72">
        <v>8.9944556682764834</v>
      </c>
      <c r="BS419" s="72">
        <v>13.988557724642831</v>
      </c>
      <c r="BT419" s="71">
        <v>15.027752065910281</v>
      </c>
      <c r="BU419" s="71">
        <v>14.863180664026473</v>
      </c>
      <c r="BV419" s="71">
        <v>11.405719709865906</v>
      </c>
      <c r="BW419" s="71">
        <v>12.95896485991735</v>
      </c>
      <c r="BX419" s="75">
        <v>16319</v>
      </c>
      <c r="BY419" s="75">
        <v>15793</v>
      </c>
      <c r="BZ419" s="75">
        <v>14948</v>
      </c>
      <c r="CA419" s="75">
        <v>16557</v>
      </c>
      <c r="CB419" s="75">
        <v>20376</v>
      </c>
      <c r="CC419" s="75">
        <v>22014</v>
      </c>
      <c r="CD419" s="75">
        <v>13735</v>
      </c>
      <c r="CE419" s="75">
        <v>12559</v>
      </c>
      <c r="CF419" s="75">
        <v>21508</v>
      </c>
      <c r="CG419" s="75">
        <v>14318</v>
      </c>
      <c r="CH419" s="75">
        <v>15576</v>
      </c>
      <c r="CI419" s="75">
        <v>15898</v>
      </c>
      <c r="CJ419" s="75">
        <v>8859</v>
      </c>
      <c r="CK419" s="75">
        <v>102453</v>
      </c>
      <c r="CL419" s="73">
        <v>2109600.9700000002</v>
      </c>
      <c r="CM419" s="73">
        <v>2106216.36</v>
      </c>
      <c r="CN419" s="73">
        <v>2112231.2199999997</v>
      </c>
      <c r="CO419" s="73">
        <v>2335543.92</v>
      </c>
      <c r="CP419" s="73">
        <v>3021891.62</v>
      </c>
      <c r="CQ419" s="73">
        <v>2308615.5399999996</v>
      </c>
      <c r="CR419" s="73">
        <v>2454527.7199999997</v>
      </c>
      <c r="CS419" s="73">
        <v>2788017.78</v>
      </c>
      <c r="CT419" s="73">
        <v>2255229.6799999992</v>
      </c>
      <c r="CU419" s="73">
        <v>2129103.37</v>
      </c>
      <c r="CV419" s="73">
        <v>1984209.1999999993</v>
      </c>
      <c r="CW419" s="73">
        <v>1900925.3399999996</v>
      </c>
      <c r="CX419" s="73">
        <v>2049042.56</v>
      </c>
      <c r="CY419" s="77"/>
      <c r="CZ419" s="4">
        <v>406</v>
      </c>
      <c r="DA419" s="76" t="str">
        <f t="shared" si="18"/>
        <v>L406</v>
      </c>
      <c r="DB419" s="71">
        <v>10.688726685746893</v>
      </c>
      <c r="DC419" s="71">
        <v>11.925928660686925</v>
      </c>
      <c r="DD419" s="71">
        <v>2.1663671645427049</v>
      </c>
      <c r="DE419" s="71">
        <v>2.4842356102527932</v>
      </c>
      <c r="DF419" s="71">
        <v>2.4872184419646386</v>
      </c>
      <c r="DG419" s="71">
        <v>1.2542468770216975</v>
      </c>
      <c r="DH419" s="71">
        <v>1.173426349130543</v>
      </c>
      <c r="DI419" s="71">
        <v>1.5874238743365212</v>
      </c>
      <c r="DJ419" s="71">
        <v>1.0229199198150714</v>
      </c>
      <c r="DK419" s="71">
        <v>0.65146916695559032</v>
      </c>
      <c r="DL419" s="71">
        <v>0.51447558430905926</v>
      </c>
      <c r="DM419" s="71">
        <v>0.8015364405112364</v>
      </c>
      <c r="DN419" s="71">
        <v>1.2358531606127661</v>
      </c>
      <c r="DO419" s="71">
        <v>0.96990507728774367</v>
      </c>
      <c r="DQ419" s="71"/>
      <c r="DR419" s="71"/>
      <c r="DS419" s="71"/>
      <c r="DT419" s="71"/>
      <c r="DU419" s="71"/>
      <c r="DV419" s="71"/>
      <c r="DW419" s="71"/>
      <c r="DX419" s="71"/>
      <c r="DY419" s="71"/>
      <c r="DZ419" s="71"/>
      <c r="EA419" s="71"/>
      <c r="EB419" s="71"/>
      <c r="EC419" s="71"/>
      <c r="ED419" s="71"/>
    </row>
    <row r="420" spans="1:134">
      <c r="A420" s="4">
        <v>586</v>
      </c>
      <c r="B420" s="46" t="s">
        <v>3710</v>
      </c>
      <c r="C420" s="65" t="str">
        <f t="shared" si="17"/>
        <v>L586</v>
      </c>
      <c r="D420" s="69">
        <v>459725.49</v>
      </c>
      <c r="E420" s="68">
        <v>4907193.4000000013</v>
      </c>
      <c r="F420" s="69">
        <v>44938.75</v>
      </c>
      <c r="G420" s="69">
        <v>243781.06000000332</v>
      </c>
      <c r="H420" s="70">
        <v>86.974178633270128</v>
      </c>
      <c r="I420" s="70">
        <v>5.2275253017836976</v>
      </c>
      <c r="J420" s="69">
        <v>799007.89</v>
      </c>
      <c r="K420" s="69">
        <v>610466.54999999993</v>
      </c>
      <c r="L420" s="69">
        <v>638950.54999999993</v>
      </c>
      <c r="M420" s="69">
        <v>892687.89000000013</v>
      </c>
      <c r="N420" s="69">
        <v>1037647.5599999999</v>
      </c>
      <c r="O420" s="69">
        <v>1161581.3900000001</v>
      </c>
      <c r="P420" s="69">
        <v>658069.77</v>
      </c>
      <c r="Q420" s="69">
        <v>624837.87</v>
      </c>
      <c r="R420" s="69">
        <v>1173262.8</v>
      </c>
      <c r="S420" s="69">
        <v>605734.05999999994</v>
      </c>
      <c r="T420" s="69">
        <v>646318.94999999995</v>
      </c>
      <c r="U420" s="69">
        <v>739244.46</v>
      </c>
      <c r="V420" s="69">
        <v>459725.49</v>
      </c>
      <c r="W420" s="70">
        <v>115.56746390415</v>
      </c>
      <c r="X420" s="70">
        <v>82.984782002719584</v>
      </c>
      <c r="Y420" s="70">
        <v>89.978781811844527</v>
      </c>
      <c r="Z420" s="71">
        <v>102.90734164352844</v>
      </c>
      <c r="AA420" s="71">
        <v>101.3972063666682</v>
      </c>
      <c r="AB420" s="71">
        <v>98.086626554932494</v>
      </c>
      <c r="AC420" s="71">
        <v>85.61300730647109</v>
      </c>
      <c r="AD420" s="71">
        <v>85.45118734237407</v>
      </c>
      <c r="AE420" s="71">
        <v>90.176621920816885</v>
      </c>
      <c r="AF420" s="71">
        <v>86.173786045684537</v>
      </c>
      <c r="AG420" s="71">
        <v>80.976038736257564</v>
      </c>
      <c r="AH420" s="71">
        <v>88.962613932553751</v>
      </c>
      <c r="AI420" s="71">
        <v>90.295684075759439</v>
      </c>
      <c r="AJ420" s="71">
        <v>16.537027189045151</v>
      </c>
      <c r="AK420" s="71">
        <v>-3.7662347612064551</v>
      </c>
      <c r="AL420" s="71">
        <v>-14.343909971190117</v>
      </c>
      <c r="AM420" s="71">
        <v>1.207505705768197</v>
      </c>
      <c r="AN420" s="71">
        <v>-10.949984350880804</v>
      </c>
      <c r="AO420" s="71">
        <v>-11.878342613237724</v>
      </c>
      <c r="AP420" s="71">
        <v>-15.965135715899914</v>
      </c>
      <c r="AQ420" s="71">
        <v>6.0709945072372928</v>
      </c>
      <c r="AR420" s="71">
        <v>94.975861312777397</v>
      </c>
      <c r="AS420" s="71">
        <v>-40.124137617855396</v>
      </c>
      <c r="AT420" s="71">
        <v>4.823815519126895</v>
      </c>
      <c r="AU420" s="71">
        <v>14.348261303288545</v>
      </c>
      <c r="AV420" s="72">
        <v>10.834181922016128</v>
      </c>
      <c r="AW420" s="73">
        <v>113382.12000000011</v>
      </c>
      <c r="AX420" s="73">
        <v>-23891.410000000033</v>
      </c>
      <c r="AY420" s="73">
        <v>-106998.22000000009</v>
      </c>
      <c r="AZ420" s="73">
        <v>10650.650000000256</v>
      </c>
      <c r="BA420" s="73">
        <v>-127243.83999999973</v>
      </c>
      <c r="BB420" s="73">
        <v>-135022.01000000024</v>
      </c>
      <c r="BC420" s="73">
        <v>-125021.59999999998</v>
      </c>
      <c r="BD420" s="73">
        <v>35762.719999999972</v>
      </c>
      <c r="BE420" s="73">
        <v>571515.08000000019</v>
      </c>
      <c r="BF420" s="73">
        <v>-405915.77000000025</v>
      </c>
      <c r="BG420" s="73">
        <v>29742.509999999893</v>
      </c>
      <c r="BH420" s="73">
        <v>92759.370000000112</v>
      </c>
      <c r="BI420" s="73">
        <v>44938.75</v>
      </c>
      <c r="BJ420" s="71">
        <v>16.248581551727391</v>
      </c>
      <c r="BK420" s="71">
        <v>15.192411009510995</v>
      </c>
      <c r="BL420" s="71">
        <v>13.281527986604701</v>
      </c>
      <c r="BM420" s="71">
        <v>10.47104082570721</v>
      </c>
      <c r="BN420" s="71">
        <v>0.96973159519547547</v>
      </c>
      <c r="BO420" s="71">
        <v>8.2004813353610668</v>
      </c>
      <c r="BP420" s="71">
        <v>21.84364274217268</v>
      </c>
      <c r="BQ420" s="71">
        <v>21.96369429247888</v>
      </c>
      <c r="BR420" s="72">
        <v>13.783900731579241</v>
      </c>
      <c r="BS420" s="72">
        <v>14.092356587337466</v>
      </c>
      <c r="BT420" s="71">
        <v>16.158786296851364</v>
      </c>
      <c r="BU420" s="71">
        <v>16.490287626806335</v>
      </c>
      <c r="BV420" s="71">
        <v>17.375529943796021</v>
      </c>
      <c r="BW420" s="71">
        <v>15.537910012299474</v>
      </c>
      <c r="BX420" s="75">
        <v>17793</v>
      </c>
      <c r="BY420" s="75">
        <v>13404</v>
      </c>
      <c r="BZ420" s="75">
        <v>13418</v>
      </c>
      <c r="CA420" s="75">
        <v>15954</v>
      </c>
      <c r="CB420" s="75">
        <v>17207</v>
      </c>
      <c r="CC420" s="75">
        <v>21022</v>
      </c>
      <c r="CD420" s="75">
        <v>14058</v>
      </c>
      <c r="CE420" s="75">
        <v>13116</v>
      </c>
      <c r="CF420" s="75">
        <v>19051</v>
      </c>
      <c r="CG420" s="75">
        <v>13397</v>
      </c>
      <c r="CH420" s="75">
        <v>14091</v>
      </c>
      <c r="CI420" s="75">
        <v>16474</v>
      </c>
      <c r="CJ420" s="75">
        <v>10525</v>
      </c>
      <c r="CK420" s="75">
        <v>100712</v>
      </c>
      <c r="CL420" s="73">
        <v>1228936.3499999999</v>
      </c>
      <c r="CM420" s="73">
        <v>1175181.67</v>
      </c>
      <c r="CN420" s="73">
        <v>1290985.9599999997</v>
      </c>
      <c r="CO420" s="73">
        <v>1351285.4299999997</v>
      </c>
      <c r="CP420" s="73">
        <v>1255340.4999999998</v>
      </c>
      <c r="CQ420" s="73">
        <v>1277232.3499999999</v>
      </c>
      <c r="CR420" s="73">
        <v>1085707.51</v>
      </c>
      <c r="CS420" s="73">
        <v>1306570.2200000002</v>
      </c>
      <c r="CT420" s="73">
        <v>1244872.0199999996</v>
      </c>
      <c r="CU420" s="73">
        <v>1343379.1199999996</v>
      </c>
      <c r="CV420" s="73">
        <v>1531740.6400000004</v>
      </c>
      <c r="CW420" s="73">
        <v>1455274.5900000003</v>
      </c>
      <c r="CX420" s="73">
        <v>1461059.99</v>
      </c>
      <c r="CY420" s="77"/>
      <c r="CZ420" s="4">
        <v>586</v>
      </c>
      <c r="DA420" s="76" t="str">
        <f t="shared" si="18"/>
        <v>L586</v>
      </c>
      <c r="DB420" s="71">
        <v>1.8434887472665555</v>
      </c>
      <c r="DC420" s="71">
        <v>1.932001618728459</v>
      </c>
      <c r="DD420" s="71">
        <v>0.38046793171478244</v>
      </c>
      <c r="DE420" s="71">
        <v>0.30879790960974418</v>
      </c>
      <c r="DF420" s="71">
        <v>0.84527608558026923</v>
      </c>
      <c r="DG420" s="71">
        <v>0.13819599248819148</v>
      </c>
      <c r="DH420" s="71">
        <v>0.14463212400110309</v>
      </c>
      <c r="DI420" s="71">
        <v>0.11884803371714524</v>
      </c>
      <c r="DJ420" s="71">
        <v>0.28253540996918658</v>
      </c>
      <c r="DK420" s="71">
        <v>1.6759905872238228E-2</v>
      </c>
      <c r="DL420" s="71">
        <v>8.9939298544639945E-2</v>
      </c>
      <c r="DM420" s="71">
        <v>0.44364458281636787</v>
      </c>
      <c r="DN420" s="71">
        <v>0.21021028116345017</v>
      </c>
      <c r="DO420" s="71">
        <v>0.20268095664460023</v>
      </c>
      <c r="DQ420" s="71"/>
      <c r="DR420" s="71"/>
      <c r="DS420" s="71"/>
      <c r="DT420" s="71"/>
      <c r="DU420" s="71"/>
      <c r="DV420" s="71"/>
      <c r="DW420" s="71"/>
      <c r="DX420" s="71"/>
      <c r="DY420" s="71"/>
      <c r="DZ420" s="71"/>
      <c r="EA420" s="71"/>
      <c r="EB420" s="71"/>
      <c r="EC420" s="71"/>
      <c r="ED420" s="71"/>
    </row>
    <row r="421" spans="1:134">
      <c r="A421" s="4">
        <v>409</v>
      </c>
      <c r="B421" s="46" t="s">
        <v>3718</v>
      </c>
      <c r="C421" s="65" t="str">
        <f t="shared" si="17"/>
        <v>L409</v>
      </c>
      <c r="D421" s="69">
        <v>195469.13999999998</v>
      </c>
      <c r="E421" s="68">
        <v>2685646.5600000015</v>
      </c>
      <c r="F421" s="69">
        <v>-2971.0499999999593</v>
      </c>
      <c r="G421" s="69">
        <v>267735.24000000209</v>
      </c>
      <c r="H421" s="70">
        <v>91.169407310177775</v>
      </c>
      <c r="I421" s="70">
        <v>11.072996672185731</v>
      </c>
      <c r="J421" s="69">
        <v>349535.47999999992</v>
      </c>
      <c r="K421" s="69">
        <v>323246.36</v>
      </c>
      <c r="L421" s="69">
        <v>310704.1999999999</v>
      </c>
      <c r="M421" s="69">
        <v>405729.41999999987</v>
      </c>
      <c r="N421" s="69">
        <v>497862.90000000014</v>
      </c>
      <c r="O421" s="69">
        <v>627803.49999999988</v>
      </c>
      <c r="P421" s="69">
        <v>323786.81999999995</v>
      </c>
      <c r="Q421" s="69">
        <v>337948.68999999994</v>
      </c>
      <c r="R421" s="69">
        <v>775242.85</v>
      </c>
      <c r="S421" s="69">
        <v>307658.63999999996</v>
      </c>
      <c r="T421" s="69">
        <v>388026.93999999994</v>
      </c>
      <c r="U421" s="69">
        <v>357513.47999999992</v>
      </c>
      <c r="V421" s="69">
        <v>195469.13999999998</v>
      </c>
      <c r="W421" s="70">
        <v>94.76383820370333</v>
      </c>
      <c r="X421" s="70">
        <v>88.20530991357613</v>
      </c>
      <c r="Y421" s="70">
        <v>92.934139132914709</v>
      </c>
      <c r="Z421" s="71">
        <v>94.252329198886216</v>
      </c>
      <c r="AA421" s="71">
        <v>95.429413162670656</v>
      </c>
      <c r="AB421" s="71">
        <v>118.09193361762493</v>
      </c>
      <c r="AC421" s="71">
        <v>94.788448367095924</v>
      </c>
      <c r="AD421" s="71">
        <v>92.351449030458383</v>
      </c>
      <c r="AE421" s="71">
        <v>98.326955699172643</v>
      </c>
      <c r="AF421" s="71">
        <v>84.71786193420597</v>
      </c>
      <c r="AG421" s="71">
        <v>90.067755264181798</v>
      </c>
      <c r="AH421" s="71">
        <v>84.535955407539007</v>
      </c>
      <c r="AI421" s="71">
        <v>83.917747074669919</v>
      </c>
      <c r="AJ421" s="71">
        <v>5.8168858009304047</v>
      </c>
      <c r="AK421" s="71">
        <v>-9.5010823176505994</v>
      </c>
      <c r="AL421" s="71">
        <v>-10.178219671964438</v>
      </c>
      <c r="AM421" s="71">
        <v>-21.76029540182909</v>
      </c>
      <c r="AN421" s="71">
        <v>-18.011304348298609</v>
      </c>
      <c r="AO421" s="71">
        <v>4.3454189741064519</v>
      </c>
      <c r="AP421" s="71">
        <v>-3.308708799785276</v>
      </c>
      <c r="AQ421" s="71">
        <v>14.076473694342507</v>
      </c>
      <c r="AR421" s="71">
        <v>142.41472559291157</v>
      </c>
      <c r="AS421" s="71">
        <v>-48.514864143720956</v>
      </c>
      <c r="AT421" s="71">
        <v>14.775727825774499</v>
      </c>
      <c r="AU421" s="71">
        <v>7.3888492224288838</v>
      </c>
      <c r="AV421" s="72">
        <v>-1.4972017513185998</v>
      </c>
      <c r="AW421" s="73">
        <v>19214.399999999907</v>
      </c>
      <c r="AX421" s="73">
        <v>-33936.210000000079</v>
      </c>
      <c r="AY421" s="73">
        <v>-35207.669999999984</v>
      </c>
      <c r="AZ421" s="73">
        <v>-112842.8600000001</v>
      </c>
      <c r="BA421" s="73">
        <v>-109368.49999999988</v>
      </c>
      <c r="BB421" s="73">
        <v>35006.639999999898</v>
      </c>
      <c r="BC421" s="73">
        <v>-11079.760000000068</v>
      </c>
      <c r="BD421" s="73">
        <v>41701.199999999953</v>
      </c>
      <c r="BE421" s="73">
        <v>455442.62000000005</v>
      </c>
      <c r="BF421" s="73">
        <v>-289909.24999999983</v>
      </c>
      <c r="BG421" s="73">
        <v>49952.899999999965</v>
      </c>
      <c r="BH421" s="73">
        <v>24598.5799999999</v>
      </c>
      <c r="BI421" s="73">
        <v>-2971.0499999999593</v>
      </c>
      <c r="BJ421" s="71">
        <v>19.182367783811937</v>
      </c>
      <c r="BK421" s="71">
        <v>13.426168186983013</v>
      </c>
      <c r="BL421" s="71">
        <v>15.716067673084339</v>
      </c>
      <c r="BM421" s="71">
        <v>16.712742213730554</v>
      </c>
      <c r="BN421" s="71">
        <v>8.7310708971508451</v>
      </c>
      <c r="BO421" s="71">
        <v>13.011359092005907</v>
      </c>
      <c r="BP421" s="71">
        <v>22.072373909692502</v>
      </c>
      <c r="BQ421" s="71">
        <v>25.906950758270554</v>
      </c>
      <c r="BR421" s="72">
        <v>16.810508825922259</v>
      </c>
      <c r="BS421" s="72">
        <v>17.036212736403623</v>
      </c>
      <c r="BT421" s="71">
        <v>16.706978265865857</v>
      </c>
      <c r="BU421" s="71">
        <v>17.458877732591198</v>
      </c>
      <c r="BV421" s="71">
        <v>16.528049933588907</v>
      </c>
      <c r="BW421" s="71">
        <v>17.092151228413464</v>
      </c>
      <c r="BX421" s="75">
        <v>8998</v>
      </c>
      <c r="BY421" s="75">
        <v>8426</v>
      </c>
      <c r="BZ421" s="75">
        <v>7597</v>
      </c>
      <c r="CA421" s="75">
        <v>8322</v>
      </c>
      <c r="CB421" s="75">
        <v>10661</v>
      </c>
      <c r="CC421" s="75">
        <v>13309</v>
      </c>
      <c r="CD421" s="75">
        <v>7376</v>
      </c>
      <c r="CE421" s="75">
        <v>7824</v>
      </c>
      <c r="CF421" s="75">
        <v>13435</v>
      </c>
      <c r="CG421" s="75">
        <v>7725</v>
      </c>
      <c r="CH421" s="75">
        <v>8859</v>
      </c>
      <c r="CI421" s="75">
        <v>8910</v>
      </c>
      <c r="CJ421" s="75">
        <v>4768</v>
      </c>
      <c r="CK421" s="75">
        <v>58897</v>
      </c>
      <c r="CL421" s="73">
        <v>598625.46999999986</v>
      </c>
      <c r="CM421" s="73">
        <v>641244.27</v>
      </c>
      <c r="CN421" s="73">
        <v>713138.85999999975</v>
      </c>
      <c r="CO421" s="73">
        <v>818964.37000000023</v>
      </c>
      <c r="CP421" s="73">
        <v>775009.53999999992</v>
      </c>
      <c r="CQ421" s="73">
        <v>675999.9299999997</v>
      </c>
      <c r="CR421" s="73">
        <v>654392.64999999979</v>
      </c>
      <c r="CS421" s="73">
        <v>870382.53999999969</v>
      </c>
      <c r="CT421" s="73">
        <v>697958.92000000016</v>
      </c>
      <c r="CU421" s="73">
        <v>734217.88</v>
      </c>
      <c r="CV421" s="73">
        <v>720499.59000000008</v>
      </c>
      <c r="CW421" s="73">
        <v>751055.53000000014</v>
      </c>
      <c r="CX421" s="73">
        <v>752197.01</v>
      </c>
      <c r="CY421" s="77"/>
      <c r="CZ421" s="4">
        <v>409</v>
      </c>
      <c r="DA421" s="76" t="str">
        <f t="shared" si="18"/>
        <v>L409</v>
      </c>
      <c r="DB421" s="71">
        <v>3.1024189694062954</v>
      </c>
      <c r="DC421" s="71">
        <v>2.6482901339453311</v>
      </c>
      <c r="DD421" s="71">
        <v>0.52753766858554951</v>
      </c>
      <c r="DE421" s="71">
        <v>0.63975687825036365</v>
      </c>
      <c r="DF421" s="71">
        <v>1.0484839522465434</v>
      </c>
      <c r="DG421" s="71">
        <v>0.44029174230250206</v>
      </c>
      <c r="DH421" s="71">
        <v>0.74527243015220268</v>
      </c>
      <c r="DI421" s="71">
        <v>0.75051878347650292</v>
      </c>
      <c r="DJ421" s="71">
        <v>0.11271764242707438</v>
      </c>
      <c r="DK421" s="71">
        <v>0.4362133337243973</v>
      </c>
      <c r="DL421" s="71">
        <v>0.46952741436206458</v>
      </c>
      <c r="DM421" s="71">
        <v>0.50661963815217748</v>
      </c>
      <c r="DN421" s="71">
        <v>0.44983860790953162</v>
      </c>
      <c r="DO421" s="71">
        <v>0.43641243207495917</v>
      </c>
      <c r="DQ421" s="71"/>
      <c r="DR421" s="71"/>
      <c r="DS421" s="71"/>
      <c r="DT421" s="71"/>
      <c r="DU421" s="71"/>
      <c r="DV421" s="71"/>
      <c r="DW421" s="71"/>
      <c r="DX421" s="71"/>
      <c r="DY421" s="71"/>
      <c r="DZ421" s="71"/>
      <c r="EA421" s="71"/>
      <c r="EB421" s="71"/>
      <c r="EC421" s="71"/>
      <c r="ED421" s="71"/>
    </row>
    <row r="422" spans="1:134">
      <c r="A422" s="4">
        <v>419</v>
      </c>
      <c r="B422" s="46" t="s">
        <v>3726</v>
      </c>
      <c r="C422" s="65" t="str">
        <f t="shared" si="17"/>
        <v>L419</v>
      </c>
      <c r="D422" s="69">
        <v>503179.24000000005</v>
      </c>
      <c r="E422" s="68">
        <v>6380710.2899999991</v>
      </c>
      <c r="F422" s="69">
        <v>78046.259999999951</v>
      </c>
      <c r="G422" s="69">
        <v>889214.76999999676</v>
      </c>
      <c r="H422" s="70">
        <v>94.094110003206694</v>
      </c>
      <c r="I422" s="70">
        <v>16.192579357690096</v>
      </c>
      <c r="J422" s="69">
        <v>800275.98000000021</v>
      </c>
      <c r="K422" s="69">
        <v>848121.86</v>
      </c>
      <c r="L422" s="69">
        <v>810083.78</v>
      </c>
      <c r="M422" s="69">
        <v>873189.8</v>
      </c>
      <c r="N422" s="69">
        <v>1027499.8300000001</v>
      </c>
      <c r="O422" s="69">
        <v>1352155.1700000004</v>
      </c>
      <c r="P422" s="69">
        <v>779099.7899999998</v>
      </c>
      <c r="Q422" s="69">
        <v>766363.97</v>
      </c>
      <c r="R422" s="69">
        <v>1719818.76</v>
      </c>
      <c r="S422" s="69">
        <v>822756.13999999978</v>
      </c>
      <c r="T422" s="69">
        <v>892236.38</v>
      </c>
      <c r="U422" s="69">
        <v>897256.00999999989</v>
      </c>
      <c r="V422" s="69">
        <v>503179.24000000005</v>
      </c>
      <c r="W422" s="70">
        <v>96.061709753113121</v>
      </c>
      <c r="X422" s="70">
        <v>102.38072062897261</v>
      </c>
      <c r="Y422" s="70">
        <v>101.88225826661443</v>
      </c>
      <c r="Z422" s="71">
        <v>87.64318159418049</v>
      </c>
      <c r="AA422" s="71">
        <v>104.64166711884945</v>
      </c>
      <c r="AB422" s="71">
        <v>102.97228613048274</v>
      </c>
      <c r="AC422" s="71">
        <v>96.785335640516138</v>
      </c>
      <c r="AD422" s="71">
        <v>86.958152971831382</v>
      </c>
      <c r="AE422" s="71">
        <v>96.60829040983316</v>
      </c>
      <c r="AF422" s="71">
        <v>92.977332911289238</v>
      </c>
      <c r="AG422" s="71">
        <v>90.584201657624931</v>
      </c>
      <c r="AH422" s="71">
        <v>95.968430410922821</v>
      </c>
      <c r="AI422" s="71">
        <v>98.68300236884869</v>
      </c>
      <c r="AJ422" s="71">
        <v>-1.8943659551977743</v>
      </c>
      <c r="AK422" s="71">
        <v>-3.0020065177860711</v>
      </c>
      <c r="AL422" s="71">
        <v>-4.3384215188138846</v>
      </c>
      <c r="AM422" s="71">
        <v>-5.5213463767911026</v>
      </c>
      <c r="AN422" s="71">
        <v>-1.8935886795551804</v>
      </c>
      <c r="AO422" s="71">
        <v>3.0017473094301472</v>
      </c>
      <c r="AP422" s="71">
        <v>1.1377644580925717</v>
      </c>
      <c r="AQ422" s="71">
        <v>10.478893884747498</v>
      </c>
      <c r="AR422" s="71">
        <v>116.13278546779119</v>
      </c>
      <c r="AS422" s="71">
        <v>-37.984141530808614</v>
      </c>
      <c r="AT422" s="71">
        <v>18.846807263819954</v>
      </c>
      <c r="AU422" s="71">
        <v>23.046972045835147</v>
      </c>
      <c r="AV422" s="72">
        <v>18.358081746563148</v>
      </c>
      <c r="AW422" s="73">
        <v>-15452.889999999781</v>
      </c>
      <c r="AX422" s="73">
        <v>-26248.660000000149</v>
      </c>
      <c r="AY422" s="73">
        <v>-36738.729999999981</v>
      </c>
      <c r="AZ422" s="73">
        <v>-51029.340000000084</v>
      </c>
      <c r="BA422" s="73">
        <v>-19818.169999999925</v>
      </c>
      <c r="BB422" s="73">
        <v>59042.350000000326</v>
      </c>
      <c r="BC422" s="73">
        <v>8764.5999999996275</v>
      </c>
      <c r="BD422" s="73">
        <v>72689.419999999925</v>
      </c>
      <c r="BE422" s="73">
        <v>924095.54000000027</v>
      </c>
      <c r="BF422" s="73">
        <v>-503930.55000000016</v>
      </c>
      <c r="BG422" s="73">
        <v>141491.45000000007</v>
      </c>
      <c r="BH422" s="73">
        <v>168058.05000000016</v>
      </c>
      <c r="BI422" s="73">
        <v>78046.259999999951</v>
      </c>
      <c r="BJ422" s="71">
        <v>18.24068102207054</v>
      </c>
      <c r="BK422" s="71">
        <v>15.333189116194333</v>
      </c>
      <c r="BL422" s="71">
        <v>14.799749508829226</v>
      </c>
      <c r="BM422" s="71">
        <v>15.930383696255088</v>
      </c>
      <c r="BN422" s="71">
        <v>9.6708972319453252</v>
      </c>
      <c r="BO422" s="71">
        <v>9.5067745321113861</v>
      </c>
      <c r="BP422" s="71">
        <v>18.900336054593499</v>
      </c>
      <c r="BQ422" s="71">
        <v>23.032146092291082</v>
      </c>
      <c r="BR422" s="72">
        <v>10.292279733625506</v>
      </c>
      <c r="BS422" s="72">
        <v>13.188866109014896</v>
      </c>
      <c r="BT422" s="71">
        <v>17.039674619865114</v>
      </c>
      <c r="BU422" s="71">
        <v>16.120684534976984</v>
      </c>
      <c r="BV422" s="71">
        <v>14.475993506797781</v>
      </c>
      <c r="BW422" s="71">
        <v>13.752044704466645</v>
      </c>
      <c r="BX422" s="75">
        <v>21385</v>
      </c>
      <c r="BY422" s="75">
        <v>22665</v>
      </c>
      <c r="BZ422" s="75">
        <v>21088</v>
      </c>
      <c r="CA422" s="75">
        <v>21314</v>
      </c>
      <c r="CB422" s="75">
        <v>24054</v>
      </c>
      <c r="CC422" s="75">
        <v>27708</v>
      </c>
      <c r="CD422" s="75">
        <v>20002</v>
      </c>
      <c r="CE422" s="75">
        <v>20273</v>
      </c>
      <c r="CF422" s="75">
        <v>33102</v>
      </c>
      <c r="CG422" s="75">
        <v>22535</v>
      </c>
      <c r="CH422" s="75">
        <v>23202</v>
      </c>
      <c r="CI422" s="75">
        <v>23051</v>
      </c>
      <c r="CJ422" s="75">
        <v>13081</v>
      </c>
      <c r="CK422" s="75">
        <v>155246</v>
      </c>
      <c r="CL422" s="73">
        <v>1570434.3599999999</v>
      </c>
      <c r="CM422" s="73">
        <v>1471006.7200000007</v>
      </c>
      <c r="CN422" s="73">
        <v>1695869.53</v>
      </c>
      <c r="CO422" s="73">
        <v>1797514.9599999997</v>
      </c>
      <c r="CP422" s="73">
        <v>2069676.6799999992</v>
      </c>
      <c r="CQ422" s="73">
        <v>1610041.9</v>
      </c>
      <c r="CR422" s="73">
        <v>1595246.9700000004</v>
      </c>
      <c r="CS422" s="73">
        <v>2075666.9500000002</v>
      </c>
      <c r="CT422" s="73">
        <v>1562775.8699999994</v>
      </c>
      <c r="CU422" s="73">
        <v>1579680.2200000002</v>
      </c>
      <c r="CV422" s="73">
        <v>1600360.9699999997</v>
      </c>
      <c r="CW422" s="73">
        <v>1565988.3999999997</v>
      </c>
      <c r="CX422" s="73">
        <v>1587528.4699999993</v>
      </c>
      <c r="CY422" s="77"/>
      <c r="CZ422" s="4">
        <v>419</v>
      </c>
      <c r="DA422" s="76" t="str">
        <f t="shared" si="18"/>
        <v>L419</v>
      </c>
      <c r="DB422" s="71">
        <v>1.5034831392426058</v>
      </c>
      <c r="DC422" s="71">
        <v>1.3970614941747177</v>
      </c>
      <c r="DD422" s="71">
        <v>0.82139960128589873</v>
      </c>
      <c r="DE422" s="71">
        <v>0.8048182891048129</v>
      </c>
      <c r="DF422" s="71">
        <v>0.90348369083895086</v>
      </c>
      <c r="DG422" s="71">
        <v>0.58056722508753089</v>
      </c>
      <c r="DH422" s="71">
        <v>0.50137065358533739</v>
      </c>
      <c r="DI422" s="71">
        <v>0.54898569365665484</v>
      </c>
      <c r="DJ422" s="71">
        <v>0.31234409168677801</v>
      </c>
      <c r="DK422" s="71">
        <v>0.21239368058758884</v>
      </c>
      <c r="DL422" s="71">
        <v>0.37002275241604521</v>
      </c>
      <c r="DM422" s="71">
        <v>0.40949416952098755</v>
      </c>
      <c r="DN422" s="71">
        <v>0.3025632957155987</v>
      </c>
      <c r="DO422" s="71">
        <v>0.37218733490333678</v>
      </c>
      <c r="DQ422" s="71"/>
      <c r="DR422" s="71"/>
      <c r="DS422" s="71"/>
      <c r="DT422" s="71"/>
      <c r="DU422" s="71"/>
      <c r="DV422" s="71"/>
      <c r="DW422" s="71"/>
      <c r="DX422" s="71"/>
      <c r="DY422" s="71"/>
      <c r="DZ422" s="71"/>
      <c r="EA422" s="71"/>
      <c r="EB422" s="71"/>
      <c r="EC422" s="71"/>
      <c r="ED422" s="71"/>
    </row>
    <row r="423" spans="1:134">
      <c r="A423" s="4">
        <v>592</v>
      </c>
      <c r="B423" s="46" t="s">
        <v>3733</v>
      </c>
      <c r="C423" s="65" t="str">
        <f t="shared" si="17"/>
        <v>L592</v>
      </c>
      <c r="D423" s="69">
        <v>224148.50999999998</v>
      </c>
      <c r="E423" s="68">
        <v>3070017.1700000018</v>
      </c>
      <c r="F423" s="69">
        <v>31858.410000000033</v>
      </c>
      <c r="G423" s="69">
        <v>320365.05000000168</v>
      </c>
      <c r="H423" s="70">
        <v>89.263968760604925</v>
      </c>
      <c r="I423" s="70">
        <v>11.651112068678771</v>
      </c>
      <c r="J423" s="69">
        <v>346702.0999999998</v>
      </c>
      <c r="K423" s="69">
        <v>372393.03999999992</v>
      </c>
      <c r="L423" s="69">
        <v>298938.66999999993</v>
      </c>
      <c r="M423" s="69">
        <v>391625.26</v>
      </c>
      <c r="N423" s="69">
        <v>429557.86999999994</v>
      </c>
      <c r="O423" s="69">
        <v>678706.28</v>
      </c>
      <c r="P423" s="69">
        <v>306573.73999999993</v>
      </c>
      <c r="Q423" s="69">
        <v>287937.94999999995</v>
      </c>
      <c r="R423" s="69">
        <v>1183656.4300000002</v>
      </c>
      <c r="S423" s="69">
        <v>327342.67999999988</v>
      </c>
      <c r="T423" s="69">
        <v>360814.56999999983</v>
      </c>
      <c r="U423" s="69">
        <v>379543.28999999992</v>
      </c>
      <c r="V423" s="69">
        <v>224148.50999999998</v>
      </c>
      <c r="W423" s="70">
        <v>86.565446430596253</v>
      </c>
      <c r="X423" s="70">
        <v>101.34907502217555</v>
      </c>
      <c r="Y423" s="70">
        <v>92.162398489768037</v>
      </c>
      <c r="Z423" s="71">
        <v>97.229524345339385</v>
      </c>
      <c r="AA423" s="71">
        <v>80.535695520465623</v>
      </c>
      <c r="AB423" s="71">
        <v>100.29975976516047</v>
      </c>
      <c r="AC423" s="71">
        <v>89.303595885129695</v>
      </c>
      <c r="AD423" s="71">
        <v>82.22987686520878</v>
      </c>
      <c r="AE423" s="71">
        <v>96.732194913422333</v>
      </c>
      <c r="AF423" s="71">
        <v>68.686211932666765</v>
      </c>
      <c r="AG423" s="71">
        <v>88.845231341300916</v>
      </c>
      <c r="AH423" s="71">
        <v>92.578456079441722</v>
      </c>
      <c r="AI423" s="71">
        <v>97.669921793171568</v>
      </c>
      <c r="AJ423" s="71">
        <v>-1.8450804837154111</v>
      </c>
      <c r="AK423" s="71">
        <v>-9.6847852785970741</v>
      </c>
      <c r="AL423" s="71">
        <v>-22.495387399820942</v>
      </c>
      <c r="AM423" s="71">
        <v>-10.221842510888134</v>
      </c>
      <c r="AN423" s="71">
        <v>-32.504907465617109</v>
      </c>
      <c r="AO423" s="71">
        <v>-4.7565141829808084</v>
      </c>
      <c r="AP423" s="71">
        <v>-9.0880504273005318</v>
      </c>
      <c r="AQ423" s="71">
        <v>2.1422352636144337</v>
      </c>
      <c r="AR423" s="71">
        <v>193.95372277397738</v>
      </c>
      <c r="AS423" s="71">
        <v>-63.183971709722066</v>
      </c>
      <c r="AT423" s="71">
        <v>13.125956244910419</v>
      </c>
      <c r="AU423" s="71">
        <v>15.892995362152362</v>
      </c>
      <c r="AV423" s="72">
        <v>16.567888830470224</v>
      </c>
      <c r="AW423" s="73">
        <v>-6517.1800000001676</v>
      </c>
      <c r="AX423" s="73">
        <v>-39932.880000000063</v>
      </c>
      <c r="AY423" s="73">
        <v>-86765.690000000119</v>
      </c>
      <c r="AZ423" s="73">
        <v>-44589.150000000023</v>
      </c>
      <c r="BA423" s="73">
        <v>-206856.45000000013</v>
      </c>
      <c r="BB423" s="73">
        <v>-16185.159999999916</v>
      </c>
      <c r="BC423" s="73">
        <v>-30646.76999999996</v>
      </c>
      <c r="BD423" s="73">
        <v>6038.9399999999441</v>
      </c>
      <c r="BE423" s="73">
        <v>780988.82000000018</v>
      </c>
      <c r="BF423" s="73">
        <v>-561788.20999999973</v>
      </c>
      <c r="BG423" s="73">
        <v>41865.159999999858</v>
      </c>
      <c r="BH423" s="73">
        <v>52048.699999999895</v>
      </c>
      <c r="BI423" s="73">
        <v>31858.410000000033</v>
      </c>
      <c r="BJ423" s="71">
        <v>12.45844941807851</v>
      </c>
      <c r="BK423" s="71">
        <v>8.3507865213489918</v>
      </c>
      <c r="BL423" s="71">
        <v>8.4370678241262134</v>
      </c>
      <c r="BM423" s="71">
        <v>8.5669927215741826</v>
      </c>
      <c r="BN423" s="71">
        <v>1.7312194337209172</v>
      </c>
      <c r="BO423" s="71">
        <v>0.83958203909410178</v>
      </c>
      <c r="BP423" s="71">
        <v>13.341183219008176</v>
      </c>
      <c r="BQ423" s="71">
        <v>18.561357067098339</v>
      </c>
      <c r="BR423" s="72">
        <v>2.7484302288367046</v>
      </c>
      <c r="BS423" s="72">
        <v>8.2780471503553947</v>
      </c>
      <c r="BT423" s="71">
        <v>11.105629587135503</v>
      </c>
      <c r="BU423" s="71">
        <v>9.0334710042610258</v>
      </c>
      <c r="BV423" s="71">
        <v>7.0763890288870623</v>
      </c>
      <c r="BW423" s="71">
        <v>6.1457722632196834</v>
      </c>
      <c r="BX423" s="75">
        <v>11022</v>
      </c>
      <c r="BY423" s="75">
        <v>11302</v>
      </c>
      <c r="BZ423" s="75">
        <v>9107</v>
      </c>
      <c r="CA423" s="75">
        <v>10207</v>
      </c>
      <c r="CB423" s="75">
        <v>11579</v>
      </c>
      <c r="CC423" s="75">
        <v>16555</v>
      </c>
      <c r="CD423" s="75">
        <v>9128</v>
      </c>
      <c r="CE423" s="75">
        <v>9224</v>
      </c>
      <c r="CF423" s="75">
        <v>19829</v>
      </c>
      <c r="CG423" s="75">
        <v>9760</v>
      </c>
      <c r="CH423" s="75">
        <v>10799</v>
      </c>
      <c r="CI423" s="75">
        <v>11594</v>
      </c>
      <c r="CJ423" s="75">
        <v>6706</v>
      </c>
      <c r="CK423" s="75">
        <v>77040</v>
      </c>
      <c r="CL423" s="73">
        <v>934933.90000000026</v>
      </c>
      <c r="CM423" s="73">
        <v>906762.91999999993</v>
      </c>
      <c r="CN423" s="73">
        <v>1042655.4300000003</v>
      </c>
      <c r="CO423" s="73">
        <v>1136570.1099999999</v>
      </c>
      <c r="CP423" s="73">
        <v>1223807.6800000002</v>
      </c>
      <c r="CQ423" s="73">
        <v>940605.64000000036</v>
      </c>
      <c r="CR423" s="73">
        <v>833032.45999999985</v>
      </c>
      <c r="CS423" s="73">
        <v>1517604.74</v>
      </c>
      <c r="CT423" s="73">
        <v>1002040.2000000003</v>
      </c>
      <c r="CU423" s="73">
        <v>948557.23000000021</v>
      </c>
      <c r="CV423" s="73">
        <v>989860.06</v>
      </c>
      <c r="CW423" s="73">
        <v>953006.67999999993</v>
      </c>
      <c r="CX423" s="73">
        <v>984225.30000000016</v>
      </c>
      <c r="CY423" s="77"/>
      <c r="CZ423" s="4">
        <v>592</v>
      </c>
      <c r="DA423" s="76" t="str">
        <f t="shared" si="18"/>
        <v>L592</v>
      </c>
      <c r="DB423" s="71">
        <v>2.3229635597877873</v>
      </c>
      <c r="DC423" s="71">
        <v>1.4159013103455222</v>
      </c>
      <c r="DD423" s="71">
        <v>0.36598672205836918</v>
      </c>
      <c r="DE423" s="71">
        <v>0.38477582957267314</v>
      </c>
      <c r="DF423" s="71">
        <v>0.35467156373677983</v>
      </c>
      <c r="DG423" s="71">
        <v>0.6114544652461199</v>
      </c>
      <c r="DH423" s="71">
        <v>0.12642777079758283</v>
      </c>
      <c r="DI423" s="71">
        <v>0.25166795608523879</v>
      </c>
      <c r="DJ423" s="71">
        <v>0.17721777551048504</v>
      </c>
      <c r="DK423" s="71">
        <v>9.3277964990376813E-2</v>
      </c>
      <c r="DL423" s="71">
        <v>0.23344959186755052</v>
      </c>
      <c r="DM423" s="71">
        <v>0.13560287055196235</v>
      </c>
      <c r="DN423" s="71">
        <v>7.3771214639137106E-2</v>
      </c>
      <c r="DO423" s="71">
        <v>0.16430833024701064</v>
      </c>
      <c r="DQ423" s="71"/>
      <c r="DR423" s="71"/>
      <c r="DS423" s="71"/>
      <c r="DT423" s="71"/>
      <c r="DU423" s="71"/>
      <c r="DV423" s="71"/>
      <c r="DW423" s="71"/>
      <c r="DX423" s="71"/>
      <c r="DY423" s="71"/>
      <c r="DZ423" s="71"/>
      <c r="EA423" s="71"/>
      <c r="EB423" s="71"/>
      <c r="EC423" s="71"/>
      <c r="ED423" s="71"/>
    </row>
    <row r="424" spans="1:134">
      <c r="A424" s="4">
        <v>587</v>
      </c>
      <c r="B424" s="46" t="s">
        <v>3741</v>
      </c>
      <c r="C424" s="65" t="str">
        <f t="shared" si="17"/>
        <v>L587</v>
      </c>
      <c r="D424" s="69">
        <v>277151.44999999995</v>
      </c>
      <c r="E424" s="68">
        <v>3677679.8299999996</v>
      </c>
      <c r="F424" s="69">
        <v>40746.739999999962</v>
      </c>
      <c r="G424" s="69">
        <v>325686.13999999966</v>
      </c>
      <c r="H424" s="70">
        <v>86.877961249524219</v>
      </c>
      <c r="I424" s="70">
        <v>9.7161919180104306</v>
      </c>
      <c r="J424" s="69">
        <v>436556.91</v>
      </c>
      <c r="K424" s="69">
        <v>455644.57999999984</v>
      </c>
      <c r="L424" s="69">
        <v>423391.27999999991</v>
      </c>
      <c r="M424" s="69">
        <v>471255.08000000007</v>
      </c>
      <c r="N424" s="69">
        <v>586375.83999999985</v>
      </c>
      <c r="O424" s="69">
        <v>749968.45000000007</v>
      </c>
      <c r="P424" s="69">
        <v>380250.39999999979</v>
      </c>
      <c r="Q424" s="69">
        <v>361067.21000000008</v>
      </c>
      <c r="R424" s="69">
        <v>1351819.33</v>
      </c>
      <c r="S424" s="69">
        <v>356722.35</v>
      </c>
      <c r="T424" s="69">
        <v>484953.93999999989</v>
      </c>
      <c r="U424" s="69">
        <v>465715.14999999991</v>
      </c>
      <c r="V424" s="69">
        <v>277151.44999999995</v>
      </c>
      <c r="W424" s="70">
        <v>86.618878101834071</v>
      </c>
      <c r="X424" s="70">
        <v>96.816187151908423</v>
      </c>
      <c r="Y424" s="70">
        <v>96.428576154443334</v>
      </c>
      <c r="Z424" s="71">
        <v>87.884755077012628</v>
      </c>
      <c r="AA424" s="71">
        <v>99.897944525326182</v>
      </c>
      <c r="AB424" s="71">
        <v>106.42862690049168</v>
      </c>
      <c r="AC424" s="71">
        <v>76.449128395909639</v>
      </c>
      <c r="AD424" s="71">
        <v>81.159836727903226</v>
      </c>
      <c r="AE424" s="71">
        <v>95.563692022042673</v>
      </c>
      <c r="AF424" s="71">
        <v>59.392095208617555</v>
      </c>
      <c r="AG424" s="71">
        <v>95.320772826124895</v>
      </c>
      <c r="AH424" s="71">
        <v>94.104110956408675</v>
      </c>
      <c r="AI424" s="71">
        <v>101.88203307450283</v>
      </c>
      <c r="AJ424" s="71">
        <v>-18.647627239209342</v>
      </c>
      <c r="AK424" s="71">
        <v>-13.710363842831796</v>
      </c>
      <c r="AL424" s="71">
        <v>-13.149008375713745</v>
      </c>
      <c r="AM424" s="71">
        <v>-15.416959204168023</v>
      </c>
      <c r="AN424" s="71">
        <v>-20.389999719371367</v>
      </c>
      <c r="AO424" s="71">
        <v>-3.3614492475179891</v>
      </c>
      <c r="AP424" s="71">
        <v>-20.242111344831969</v>
      </c>
      <c r="AQ424" s="71">
        <v>3.6461526820353862</v>
      </c>
      <c r="AR424" s="71">
        <v>158.7257603573037</v>
      </c>
      <c r="AS424" s="71">
        <v>-63.298315034191852</v>
      </c>
      <c r="AT424" s="71">
        <v>21.241767620858344</v>
      </c>
      <c r="AU424" s="71">
        <v>17.593967325242144</v>
      </c>
      <c r="AV424" s="72">
        <v>17.23601023008381</v>
      </c>
      <c r="AW424" s="73">
        <v>-100067.76999999996</v>
      </c>
      <c r="AX424" s="73">
        <v>-72396.330000000191</v>
      </c>
      <c r="AY424" s="73">
        <v>-64100.309999999939</v>
      </c>
      <c r="AZ424" s="73">
        <v>-85895.709999999846</v>
      </c>
      <c r="BA424" s="73">
        <v>-150184.69000000041</v>
      </c>
      <c r="BB424" s="73">
        <v>-13438.54999999993</v>
      </c>
      <c r="BC424" s="73">
        <v>-96505.450000000361</v>
      </c>
      <c r="BD424" s="73">
        <v>12701.930000000051</v>
      </c>
      <c r="BE424" s="73">
        <v>829328.13000000035</v>
      </c>
      <c r="BF424" s="73">
        <v>-615228.52999999991</v>
      </c>
      <c r="BG424" s="73">
        <v>84964.769999999844</v>
      </c>
      <c r="BH424" s="73">
        <v>69678.54999999993</v>
      </c>
      <c r="BI424" s="73">
        <v>40746.739999999962</v>
      </c>
      <c r="BJ424" s="71">
        <v>12.733513687517901</v>
      </c>
      <c r="BK424" s="71">
        <v>8.516647172551485</v>
      </c>
      <c r="BL424" s="71">
        <v>7.7429248111082707</v>
      </c>
      <c r="BM424" s="71">
        <v>12.47907649974745</v>
      </c>
      <c r="BN424" s="71">
        <v>4.8915140237806307</v>
      </c>
      <c r="BO424" s="71">
        <v>8.2547865744312592</v>
      </c>
      <c r="BP424" s="71">
        <v>15.552961283249466</v>
      </c>
      <c r="BQ424" s="71">
        <v>19.847448144252692</v>
      </c>
      <c r="BR424" s="72">
        <v>5.0576492177655226</v>
      </c>
      <c r="BS424" s="72">
        <v>9.3226696502581952</v>
      </c>
      <c r="BT424" s="71">
        <v>10.410245515171033</v>
      </c>
      <c r="BU424" s="71">
        <v>11.830099361968834</v>
      </c>
      <c r="BV424" s="71">
        <v>9.2119887664631559</v>
      </c>
      <c r="BW424" s="71">
        <v>8.113757201916723</v>
      </c>
      <c r="BX424" s="75">
        <v>10984</v>
      </c>
      <c r="BY424" s="75">
        <v>11838</v>
      </c>
      <c r="BZ424" s="75">
        <v>9564</v>
      </c>
      <c r="CA424" s="75">
        <v>10627</v>
      </c>
      <c r="CB424" s="75">
        <v>11849</v>
      </c>
      <c r="CC424" s="75">
        <v>14476</v>
      </c>
      <c r="CD424" s="75">
        <v>8703</v>
      </c>
      <c r="CE424" s="75">
        <v>8778</v>
      </c>
      <c r="CF424" s="75">
        <v>18674</v>
      </c>
      <c r="CG424" s="75">
        <v>9369</v>
      </c>
      <c r="CH424" s="75">
        <v>11292</v>
      </c>
      <c r="CI424" s="75">
        <v>11909</v>
      </c>
      <c r="CJ424" s="75">
        <v>6819</v>
      </c>
      <c r="CK424" s="75">
        <v>75544</v>
      </c>
      <c r="CL424" s="73">
        <v>1013237.7699999996</v>
      </c>
      <c r="CM424" s="73">
        <v>950663.40999999992</v>
      </c>
      <c r="CN424" s="73">
        <v>1042664.2300000001</v>
      </c>
      <c r="CO424" s="73">
        <v>1087107.9000000004</v>
      </c>
      <c r="CP424" s="73">
        <v>1318828.8799999997</v>
      </c>
      <c r="CQ424" s="73">
        <v>1044788.0600000002</v>
      </c>
      <c r="CR424" s="73">
        <v>1051504.1300000001</v>
      </c>
      <c r="CS424" s="73">
        <v>1242875.5</v>
      </c>
      <c r="CT424" s="73">
        <v>1212159.3700000001</v>
      </c>
      <c r="CU424" s="73">
        <v>1152857.8600000001</v>
      </c>
      <c r="CV424" s="73">
        <v>1139763.04</v>
      </c>
      <c r="CW424" s="73">
        <v>1017393.4100000001</v>
      </c>
      <c r="CX424" s="73">
        <v>1070859.4399999997</v>
      </c>
      <c r="CY424" s="77"/>
      <c r="CZ424" s="4">
        <v>587</v>
      </c>
      <c r="DA424" s="76" t="str">
        <f t="shared" si="18"/>
        <v>L587</v>
      </c>
      <c r="DB424" s="71">
        <v>2.0184091892521283</v>
      </c>
      <c r="DC424" s="71">
        <v>2.5462646762147103</v>
      </c>
      <c r="DD424" s="71">
        <v>0.67762406442195422</v>
      </c>
      <c r="DE424" s="71">
        <v>0.41056997678376833</v>
      </c>
      <c r="DF424" s="71">
        <v>0.84897040727044526</v>
      </c>
      <c r="DG424" s="71">
        <v>0.66560241252011099</v>
      </c>
      <c r="DH424" s="71">
        <v>0.43679861962051042</v>
      </c>
      <c r="DI424" s="71">
        <v>0.29663990166754239</v>
      </c>
      <c r="DJ424" s="71">
        <v>0.30522146665757988</v>
      </c>
      <c r="DK424" s="71">
        <v>9.3857462418606208E-2</v>
      </c>
      <c r="DL424" s="71">
        <v>0.46837724807995262</v>
      </c>
      <c r="DM424" s="71">
        <v>0.13911312825431543</v>
      </c>
      <c r="DN424" s="71">
        <v>0.14910333177135521</v>
      </c>
      <c r="DO424" s="71">
        <v>0.28581710551058959</v>
      </c>
      <c r="DQ424" s="71"/>
      <c r="DR424" s="71"/>
      <c r="DS424" s="71"/>
      <c r="DT424" s="71"/>
      <c r="DU424" s="71"/>
      <c r="DV424" s="71"/>
      <c r="DW424" s="71"/>
      <c r="DX424" s="71"/>
      <c r="DY424" s="71"/>
      <c r="DZ424" s="71"/>
      <c r="EA424" s="71"/>
      <c r="EB424" s="71"/>
      <c r="EC424" s="71"/>
      <c r="ED424" s="71"/>
    </row>
    <row r="425" spans="1:134">
      <c r="A425" s="4">
        <v>396</v>
      </c>
      <c r="B425" s="46" t="s">
        <v>3749</v>
      </c>
      <c r="C425" s="65" t="str">
        <f t="shared" si="17"/>
        <v>L396</v>
      </c>
      <c r="D425" s="69">
        <v>336835.56999999989</v>
      </c>
      <c r="E425" s="68">
        <v>4206102.2700000005</v>
      </c>
      <c r="F425" s="69">
        <v>41709.059999999939</v>
      </c>
      <c r="G425" s="69">
        <v>648382.66000000061</v>
      </c>
      <c r="H425" s="70">
        <v>92.472350407850683</v>
      </c>
      <c r="I425" s="70">
        <v>18.224670043629445</v>
      </c>
      <c r="J425" s="69">
        <v>571648.97999999975</v>
      </c>
      <c r="K425" s="69">
        <v>488353.68999999994</v>
      </c>
      <c r="L425" s="69">
        <v>529778.9</v>
      </c>
      <c r="M425" s="69">
        <v>615888.99</v>
      </c>
      <c r="N425" s="69">
        <v>783995.95</v>
      </c>
      <c r="O425" s="69">
        <v>847492.61</v>
      </c>
      <c r="P425" s="69">
        <v>500056.65000000008</v>
      </c>
      <c r="Q425" s="69">
        <v>520161.93999999994</v>
      </c>
      <c r="R425" s="69">
        <v>1202691.1000000001</v>
      </c>
      <c r="S425" s="69">
        <v>511096.39999999997</v>
      </c>
      <c r="T425" s="69">
        <v>570982.62</v>
      </c>
      <c r="U425" s="69">
        <v>564277.99</v>
      </c>
      <c r="V425" s="69">
        <v>336835.56999999989</v>
      </c>
      <c r="W425" s="70">
        <v>109.8765586317499</v>
      </c>
      <c r="X425" s="70">
        <v>92.77199552872564</v>
      </c>
      <c r="Y425" s="70">
        <v>99.817707669468732</v>
      </c>
      <c r="Z425" s="71">
        <v>82.827119776667942</v>
      </c>
      <c r="AA425" s="71">
        <v>91.279015212163046</v>
      </c>
      <c r="AB425" s="71">
        <v>86.03908217307746</v>
      </c>
      <c r="AC425" s="71">
        <v>76.410032279963374</v>
      </c>
      <c r="AD425" s="71">
        <v>89.81978084593959</v>
      </c>
      <c r="AE425" s="71">
        <v>105.7737089389549</v>
      </c>
      <c r="AF425" s="71">
        <v>76.965480228479947</v>
      </c>
      <c r="AG425" s="71">
        <v>102.72874028822447</v>
      </c>
      <c r="AH425" s="71">
        <v>96.876915284365566</v>
      </c>
      <c r="AI425" s="71">
        <v>89.689923791133111</v>
      </c>
      <c r="AJ425" s="71">
        <v>12.871260033298459</v>
      </c>
      <c r="AK425" s="71">
        <v>-2.0643185597132074</v>
      </c>
      <c r="AL425" s="71">
        <v>10.089726284802758</v>
      </c>
      <c r="AM425" s="71">
        <v>12.112359672053753</v>
      </c>
      <c r="AN425" s="71">
        <v>-1.687952588870556</v>
      </c>
      <c r="AO425" s="71">
        <v>-4.758035595272359</v>
      </c>
      <c r="AP425" s="71">
        <v>-19.515982427758395</v>
      </c>
      <c r="AQ425" s="71">
        <v>14.666226544224227</v>
      </c>
      <c r="AR425" s="71">
        <v>152.45521174834963</v>
      </c>
      <c r="AS425" s="71">
        <v>-39.133811227384108</v>
      </c>
      <c r="AT425" s="71">
        <v>36.059338546574217</v>
      </c>
      <c r="AU425" s="71">
        <v>24.870596883933295</v>
      </c>
      <c r="AV425" s="72">
        <v>14.132603675623701</v>
      </c>
      <c r="AW425" s="73">
        <v>65187.919999999634</v>
      </c>
      <c r="AX425" s="73">
        <v>-10293.669999999984</v>
      </c>
      <c r="AY425" s="73">
        <v>48554.25</v>
      </c>
      <c r="AZ425" s="73">
        <v>66539.219999999972</v>
      </c>
      <c r="BA425" s="73">
        <v>-13460.689999999944</v>
      </c>
      <c r="BB425" s="73">
        <v>-24215.720000000088</v>
      </c>
      <c r="BC425" s="73">
        <v>-121255.08999999991</v>
      </c>
      <c r="BD425" s="73">
        <v>66530.599999999977</v>
      </c>
      <c r="BE425" s="73">
        <v>726293.29</v>
      </c>
      <c r="BF425" s="73">
        <v>-328608.55000000022</v>
      </c>
      <c r="BG425" s="73">
        <v>151325.55999999988</v>
      </c>
      <c r="BH425" s="73">
        <v>112387.78999999992</v>
      </c>
      <c r="BI425" s="73">
        <v>41709.059999999939</v>
      </c>
      <c r="BJ425" s="71">
        <v>21.072274327937656</v>
      </c>
      <c r="BK425" s="71">
        <v>17.630129698574805</v>
      </c>
      <c r="BL425" s="71">
        <v>10.85206721197307</v>
      </c>
      <c r="BM425" s="71">
        <v>15.823971722181298</v>
      </c>
      <c r="BN425" s="71">
        <v>6.7863990807597236</v>
      </c>
      <c r="BO425" s="71">
        <v>12.715744396523379</v>
      </c>
      <c r="BP425" s="71">
        <v>24.461808585896559</v>
      </c>
      <c r="BQ425" s="71">
        <v>22.571429674804758</v>
      </c>
      <c r="BR425" s="72">
        <v>16.705262902048332</v>
      </c>
      <c r="BS425" s="72">
        <v>15.195740019551998</v>
      </c>
      <c r="BT425" s="71">
        <v>16.599481835689222</v>
      </c>
      <c r="BU425" s="71">
        <v>17.110302327235537</v>
      </c>
      <c r="BV425" s="71">
        <v>16.680936272189211</v>
      </c>
      <c r="BW425" s="71">
        <v>16.658890934241029</v>
      </c>
      <c r="BX425" s="75">
        <v>13802</v>
      </c>
      <c r="BY425" s="75">
        <v>11818</v>
      </c>
      <c r="BZ425" s="75">
        <v>11684</v>
      </c>
      <c r="CA425" s="75">
        <v>12631</v>
      </c>
      <c r="CB425" s="75">
        <v>15655</v>
      </c>
      <c r="CC425" s="75">
        <v>17577</v>
      </c>
      <c r="CD425" s="75">
        <v>11608</v>
      </c>
      <c r="CE425" s="75">
        <v>11851</v>
      </c>
      <c r="CF425" s="75">
        <v>19439</v>
      </c>
      <c r="CG425" s="75">
        <v>11715</v>
      </c>
      <c r="CH425" s="75">
        <v>12706</v>
      </c>
      <c r="CI425" s="75">
        <v>13378</v>
      </c>
      <c r="CJ425" s="75">
        <v>7765</v>
      </c>
      <c r="CK425" s="75">
        <v>88462</v>
      </c>
      <c r="CL425" s="73">
        <v>1552209.22</v>
      </c>
      <c r="CM425" s="73">
        <v>1543280.7900000005</v>
      </c>
      <c r="CN425" s="73">
        <v>1239086.9100000004</v>
      </c>
      <c r="CO425" s="73">
        <v>1468975.18</v>
      </c>
      <c r="CP425" s="73">
        <v>1427128.71</v>
      </c>
      <c r="CQ425" s="73">
        <v>1195727.5400000005</v>
      </c>
      <c r="CR425" s="73">
        <v>1204559.3800000001</v>
      </c>
      <c r="CS425" s="73">
        <v>1156309.3099999998</v>
      </c>
      <c r="CT425" s="73">
        <v>1242896.4899999998</v>
      </c>
      <c r="CU425" s="73">
        <v>1203734.95</v>
      </c>
      <c r="CV425" s="73">
        <v>1081294.0600000003</v>
      </c>
      <c r="CW425" s="73">
        <v>1216410.3300000003</v>
      </c>
      <c r="CX425" s="73">
        <v>1207659.96</v>
      </c>
      <c r="CY425" s="77"/>
      <c r="CZ425" s="4">
        <v>396</v>
      </c>
      <c r="DA425" s="76" t="str">
        <f t="shared" si="18"/>
        <v>L396</v>
      </c>
      <c r="DB425" s="71">
        <v>1.1785859513934291</v>
      </c>
      <c r="DC425" s="71">
        <v>1.5154829045461127</v>
      </c>
      <c r="DD425" s="71">
        <v>0.41512559210131128</v>
      </c>
      <c r="DE425" s="71">
        <v>0.24288468545563052</v>
      </c>
      <c r="DF425" s="71">
        <v>0.34161249615316813</v>
      </c>
      <c r="DG425" s="71">
        <v>8.409755765339634E-2</v>
      </c>
      <c r="DH425" s="71">
        <v>0.15648245604372643</v>
      </c>
      <c r="DI425" s="71">
        <v>2.7192307714208285E-2</v>
      </c>
      <c r="DJ425" s="71">
        <v>0.10261139260289043</v>
      </c>
      <c r="DK425" s="71">
        <v>9.3490194782091793E-2</v>
      </c>
      <c r="DL425" s="71">
        <v>8.2490913574798583E-2</v>
      </c>
      <c r="DM425" s="71">
        <v>9.283019972717084E-2</v>
      </c>
      <c r="DN425" s="71">
        <v>8.4396654642035357E-2</v>
      </c>
      <c r="DO425" s="71">
        <v>9.3168971802755254E-2</v>
      </c>
      <c r="DQ425" s="71"/>
      <c r="DR425" s="71"/>
      <c r="DS425" s="71"/>
      <c r="DT425" s="71"/>
      <c r="DU425" s="71"/>
      <c r="DV425" s="71"/>
      <c r="DW425" s="71"/>
      <c r="DX425" s="71"/>
      <c r="DY425" s="71"/>
      <c r="DZ425" s="71"/>
      <c r="EA425" s="71"/>
      <c r="EB425" s="71"/>
      <c r="EC425" s="71"/>
      <c r="ED425" s="71"/>
    </row>
    <row r="426" spans="1:134">
      <c r="A426" s="4">
        <v>383</v>
      </c>
      <c r="B426" s="46" t="s">
        <v>3758</v>
      </c>
      <c r="C426" s="65" t="str">
        <f t="shared" si="17"/>
        <v>L383</v>
      </c>
      <c r="D426" s="69">
        <v>148621.44999999998</v>
      </c>
      <c r="E426" s="68">
        <v>1748664.0999999996</v>
      </c>
      <c r="F426" s="69">
        <v>8751.7500000000291</v>
      </c>
      <c r="G426" s="69">
        <v>-175170.74000000046</v>
      </c>
      <c r="H426" s="70">
        <v>71.167913919697142</v>
      </c>
      <c r="I426" s="70">
        <v>-9.1052899322688461</v>
      </c>
      <c r="J426" s="69">
        <v>270182.93999999989</v>
      </c>
      <c r="K426" s="69">
        <v>260622.12999999998</v>
      </c>
      <c r="L426" s="69">
        <v>222262.31999999992</v>
      </c>
      <c r="M426" s="69">
        <v>242541.22999999998</v>
      </c>
      <c r="N426" s="69">
        <v>344671.57</v>
      </c>
      <c r="O426" s="69">
        <v>501901.2099999999</v>
      </c>
      <c r="P426" s="69">
        <v>205144.85</v>
      </c>
      <c r="Q426" s="69">
        <v>186769.86999999994</v>
      </c>
      <c r="R426" s="69">
        <v>563948.52999999991</v>
      </c>
      <c r="S426" s="69">
        <v>192245.47999999992</v>
      </c>
      <c r="T426" s="69">
        <v>218895.31999999995</v>
      </c>
      <c r="U426" s="69">
        <v>233038.59999999998</v>
      </c>
      <c r="V426" s="69">
        <v>148621.44999999998</v>
      </c>
      <c r="W426" s="70">
        <v>91.985188414566707</v>
      </c>
      <c r="X426" s="70">
        <v>93.48024454005423</v>
      </c>
      <c r="Y426" s="70">
        <v>87.64608446742686</v>
      </c>
      <c r="Z426" s="71">
        <v>77.546587905089254</v>
      </c>
      <c r="AA426" s="71">
        <v>70.0969535677755</v>
      </c>
      <c r="AB426" s="71">
        <v>100.84581951695522</v>
      </c>
      <c r="AC426" s="71">
        <v>68.550009765656</v>
      </c>
      <c r="AD426" s="71">
        <v>68.697930439657412</v>
      </c>
      <c r="AE426" s="71">
        <v>78.39246609669911</v>
      </c>
      <c r="AF426" s="71">
        <v>51.635520163038095</v>
      </c>
      <c r="AG426" s="71">
        <v>73.518499033578806</v>
      </c>
      <c r="AH426" s="71">
        <v>72.920075037285713</v>
      </c>
      <c r="AI426" s="71">
        <v>83.997492194616811</v>
      </c>
      <c r="AJ426" s="71">
        <v>-13.981970603281102</v>
      </c>
      <c r="AK426" s="71">
        <v>-9.0825706795954133</v>
      </c>
      <c r="AL426" s="71">
        <v>-14.973485056858859</v>
      </c>
      <c r="AM426" s="71">
        <v>-25.799826789638768</v>
      </c>
      <c r="AN426" s="71">
        <v>-39.500771564821626</v>
      </c>
      <c r="AO426" s="71">
        <v>-5.6746547205474229</v>
      </c>
      <c r="AP426" s="71">
        <v>-31.144157076757615</v>
      </c>
      <c r="AQ426" s="71">
        <v>-14.66739518718655</v>
      </c>
      <c r="AR426" s="71">
        <v>98.496082477158794</v>
      </c>
      <c r="AS426" s="71">
        <v>-61.591404327792532</v>
      </c>
      <c r="AT426" s="71">
        <v>-5.4199992715153522</v>
      </c>
      <c r="AU426" s="71">
        <v>-7.1859917234769703</v>
      </c>
      <c r="AV426" s="72">
        <v>6.2570735477376571</v>
      </c>
      <c r="AW426" s="73">
        <v>-43917.420000000217</v>
      </c>
      <c r="AX426" s="73">
        <v>-26035.920000000013</v>
      </c>
      <c r="AY426" s="73">
        <v>-39141.220000000118</v>
      </c>
      <c r="AZ426" s="73">
        <v>-84332.979999999981</v>
      </c>
      <c r="BA426" s="73">
        <v>-225034.11999999982</v>
      </c>
      <c r="BB426" s="73">
        <v>-22153.110000000044</v>
      </c>
      <c r="BC426" s="73">
        <v>-92788.98000000001</v>
      </c>
      <c r="BD426" s="73">
        <v>-32102.940000000061</v>
      </c>
      <c r="BE426" s="73">
        <v>279837.86999999982</v>
      </c>
      <c r="BF426" s="73">
        <v>-308281.75000000012</v>
      </c>
      <c r="BG426" s="73">
        <v>-12544.010000000126</v>
      </c>
      <c r="BH426" s="73">
        <v>-18042.680000000051</v>
      </c>
      <c r="BI426" s="73">
        <v>8751.7500000000291</v>
      </c>
      <c r="BJ426" s="71">
        <v>9.5243869296467665</v>
      </c>
      <c r="BK426" s="71">
        <v>7.2461652254620077</v>
      </c>
      <c r="BL426" s="71">
        <v>6.8927142530798076</v>
      </c>
      <c r="BM426" s="71">
        <v>6.9197127884733067</v>
      </c>
      <c r="BN426" s="71">
        <v>0.39760405676089183</v>
      </c>
      <c r="BO426" s="71">
        <v>-0.39846977065132538</v>
      </c>
      <c r="BP426" s="71">
        <v>15.997166918379206</v>
      </c>
      <c r="BQ426" s="71">
        <v>15.970895708214282</v>
      </c>
      <c r="BR426" s="72">
        <v>10.098889210117598</v>
      </c>
      <c r="BS426" s="72">
        <v>1.2737804823857832</v>
      </c>
      <c r="BT426" s="71">
        <v>10.442944188501116</v>
      </c>
      <c r="BU426" s="71">
        <v>11.313678883346975</v>
      </c>
      <c r="BV426" s="71">
        <v>10.625767933115085</v>
      </c>
      <c r="BW426" s="71">
        <v>9.1075639894948477</v>
      </c>
      <c r="BX426" s="75">
        <v>7246</v>
      </c>
      <c r="BY426" s="75">
        <v>6879</v>
      </c>
      <c r="BZ426" s="75">
        <v>5794</v>
      </c>
      <c r="CA426" s="75">
        <v>6169</v>
      </c>
      <c r="CB426" s="75">
        <v>7842</v>
      </c>
      <c r="CC426" s="75">
        <v>10381</v>
      </c>
      <c r="CD426" s="75">
        <v>5352</v>
      </c>
      <c r="CE426" s="75">
        <v>5413</v>
      </c>
      <c r="CF426" s="75">
        <v>9586</v>
      </c>
      <c r="CG426" s="75">
        <v>5891</v>
      </c>
      <c r="CH426" s="75">
        <v>6418</v>
      </c>
      <c r="CI426" s="75">
        <v>6503</v>
      </c>
      <c r="CJ426" s="75">
        <v>3688</v>
      </c>
      <c r="CK426" s="75">
        <v>42851</v>
      </c>
      <c r="CL426" s="73">
        <v>903127.77000000037</v>
      </c>
      <c r="CM426" s="73">
        <v>875847.54999999981</v>
      </c>
      <c r="CN426" s="73">
        <v>818735.28000000014</v>
      </c>
      <c r="CO426" s="73">
        <v>900896.67</v>
      </c>
      <c r="CP426" s="73">
        <v>898886.00000000012</v>
      </c>
      <c r="CQ426" s="73">
        <v>798781.41</v>
      </c>
      <c r="CR426" s="73">
        <v>783894.92999999993</v>
      </c>
      <c r="CS426" s="73">
        <v>971411.54000000015</v>
      </c>
      <c r="CT426" s="73">
        <v>989578.97999999975</v>
      </c>
      <c r="CU426" s="73">
        <v>875847.04000000027</v>
      </c>
      <c r="CV426" s="73">
        <v>918656.94000000006</v>
      </c>
      <c r="CW426" s="73">
        <v>823811.6100000001</v>
      </c>
      <c r="CX426" s="73">
        <v>890638.84999999974</v>
      </c>
      <c r="CY426" s="77"/>
      <c r="CZ426" s="4">
        <v>383</v>
      </c>
      <c r="DA426" s="76" t="str">
        <f t="shared" si="18"/>
        <v>L383</v>
      </c>
      <c r="DB426" s="71">
        <v>2.7355811588325838</v>
      </c>
      <c r="DC426" s="71">
        <v>4.2092949998575957</v>
      </c>
      <c r="DD426" s="71">
        <v>0.76983877982619275</v>
      </c>
      <c r="DE426" s="71">
        <v>0.13657684133967046</v>
      </c>
      <c r="DF426" s="71">
        <v>0.1607932293372363</v>
      </c>
      <c r="DG426" s="71">
        <v>2.3643035174260248E-2</v>
      </c>
      <c r="DH426" s="71">
        <v>3.8738013313292338E-2</v>
      </c>
      <c r="DI426" s="71">
        <v>0.15421409674286113</v>
      </c>
      <c r="DJ426" s="71">
        <v>0.10252767896447229</v>
      </c>
      <c r="DK426" s="71">
        <v>2.4345523046702663E-2</v>
      </c>
      <c r="DL426" s="71">
        <v>1.7096254699059841E-3</v>
      </c>
      <c r="DM426" s="71">
        <v>0.20352468195343701</v>
      </c>
      <c r="DN426" s="71">
        <v>4.6966480957235671E-2</v>
      </c>
      <c r="DO426" s="71">
        <v>8.7652910099842954E-2</v>
      </c>
      <c r="DQ426" s="71"/>
      <c r="DR426" s="71"/>
      <c r="DS426" s="71"/>
      <c r="DT426" s="71"/>
      <c r="DU426" s="71"/>
      <c r="DV426" s="71"/>
      <c r="DW426" s="71"/>
      <c r="DX426" s="71"/>
      <c r="DY426" s="71"/>
      <c r="DZ426" s="71"/>
      <c r="EA426" s="71"/>
      <c r="EB426" s="71"/>
      <c r="EC426" s="71"/>
      <c r="ED426" s="71"/>
    </row>
    <row r="427" spans="1:134">
      <c r="A427" s="4">
        <v>384</v>
      </c>
      <c r="B427" s="46" t="s">
        <v>3765</v>
      </c>
      <c r="C427" s="65" t="str">
        <f t="shared" si="17"/>
        <v>L384</v>
      </c>
      <c r="D427" s="69">
        <v>248514.96</v>
      </c>
      <c r="E427" s="68">
        <v>2911364.7100000014</v>
      </c>
      <c r="F427" s="69">
        <v>73008.359999999986</v>
      </c>
      <c r="G427" s="69">
        <v>379970.48000000091</v>
      </c>
      <c r="H427" s="70">
        <v>93.002937151348959</v>
      </c>
      <c r="I427" s="70">
        <v>15.010324172225076</v>
      </c>
      <c r="J427" s="69">
        <v>357747.9599999999</v>
      </c>
      <c r="K427" s="69">
        <v>286179.66000000003</v>
      </c>
      <c r="L427" s="69">
        <v>318880.09999999998</v>
      </c>
      <c r="M427" s="69">
        <v>384299.39999999997</v>
      </c>
      <c r="N427" s="69">
        <v>526830.07999999996</v>
      </c>
      <c r="O427" s="69">
        <v>616748.09</v>
      </c>
      <c r="P427" s="69">
        <v>307654.13999999996</v>
      </c>
      <c r="Q427" s="69">
        <v>305233.75000000006</v>
      </c>
      <c r="R427" s="69">
        <v>862065.9800000001</v>
      </c>
      <c r="S427" s="69">
        <v>343326.11999999994</v>
      </c>
      <c r="T427" s="69">
        <v>410871.93999999989</v>
      </c>
      <c r="U427" s="69">
        <v>433697.81999999995</v>
      </c>
      <c r="V427" s="69">
        <v>248514.96</v>
      </c>
      <c r="W427" s="70">
        <v>85.762338171747984</v>
      </c>
      <c r="X427" s="70">
        <v>74.273353704295914</v>
      </c>
      <c r="Y427" s="70">
        <v>85.090358765314718</v>
      </c>
      <c r="Z427" s="71">
        <v>84.843356092082161</v>
      </c>
      <c r="AA427" s="71">
        <v>120.86872274573666</v>
      </c>
      <c r="AB427" s="71">
        <v>135.82508615207635</v>
      </c>
      <c r="AC427" s="71">
        <v>78.249853922854413</v>
      </c>
      <c r="AD427" s="71">
        <v>82.300919943543619</v>
      </c>
      <c r="AE427" s="71">
        <v>98.68684749969411</v>
      </c>
      <c r="AF427" s="71">
        <v>86.269246786461252</v>
      </c>
      <c r="AG427" s="71">
        <v>92.104259476059397</v>
      </c>
      <c r="AH427" s="71">
        <v>103.36906871880574</v>
      </c>
      <c r="AI427" s="71">
        <v>108.43070686382519</v>
      </c>
      <c r="AJ427" s="71">
        <v>-22.162588235002335</v>
      </c>
      <c r="AK427" s="71">
        <v>-31.045252853488524</v>
      </c>
      <c r="AL427" s="71">
        <v>-30.891976725288472</v>
      </c>
      <c r="AM427" s="71">
        <v>-34.469774387760353</v>
      </c>
      <c r="AN427" s="71">
        <v>-18.024008413605063</v>
      </c>
      <c r="AO427" s="71">
        <v>1.8850350978719899</v>
      </c>
      <c r="AP427" s="71">
        <v>-21.125430234285968</v>
      </c>
      <c r="AQ427" s="71">
        <v>4.2144412748441828</v>
      </c>
      <c r="AR427" s="71">
        <v>148.25454129930989</v>
      </c>
      <c r="AS427" s="71">
        <v>-48.138683678663682</v>
      </c>
      <c r="AT427" s="71">
        <v>21.54041775901019</v>
      </c>
      <c r="AU427" s="71">
        <v>33.187329150384585</v>
      </c>
      <c r="AV427" s="72">
        <v>41.59864073487833</v>
      </c>
      <c r="AW427" s="73">
        <v>-101861.31000000011</v>
      </c>
      <c r="AX427" s="73">
        <v>-128845.65999999992</v>
      </c>
      <c r="AY427" s="73">
        <v>-142542.58999999991</v>
      </c>
      <c r="AZ427" s="73">
        <v>-202146.61999999994</v>
      </c>
      <c r="BA427" s="73">
        <v>-115823.79999999993</v>
      </c>
      <c r="BB427" s="73">
        <v>21511.480000000098</v>
      </c>
      <c r="BC427" s="73">
        <v>-82400.77999999997</v>
      </c>
      <c r="BD427" s="73">
        <v>12343.680000000109</v>
      </c>
      <c r="BE427" s="73">
        <v>514815.14000000019</v>
      </c>
      <c r="BF427" s="73">
        <v>-318681.98999999982</v>
      </c>
      <c r="BG427" s="73">
        <v>72818.189999999886</v>
      </c>
      <c r="BH427" s="73">
        <v>108067.87999999983</v>
      </c>
      <c r="BI427" s="73">
        <v>73008.359999999986</v>
      </c>
      <c r="BJ427" s="71">
        <v>25.469789854246454</v>
      </c>
      <c r="BK427" s="71">
        <v>19.228890678163822</v>
      </c>
      <c r="BL427" s="71">
        <v>16.775315130641175</v>
      </c>
      <c r="BM427" s="71">
        <v>19.01920563453227</v>
      </c>
      <c r="BN427" s="71">
        <v>8.7318626746973056</v>
      </c>
      <c r="BO427" s="71">
        <v>13.652687455660704</v>
      </c>
      <c r="BP427" s="71">
        <v>27.366127979967885</v>
      </c>
      <c r="BQ427" s="71">
        <v>24.727682056455912</v>
      </c>
      <c r="BR427" s="72">
        <v>20.055676187794415</v>
      </c>
      <c r="BS427" s="72">
        <v>19.634813124546625</v>
      </c>
      <c r="BT427" s="71">
        <v>19.465906662832637</v>
      </c>
      <c r="BU427" s="71">
        <v>21.731231912233795</v>
      </c>
      <c r="BV427" s="71">
        <v>21.388831240496764</v>
      </c>
      <c r="BW427" s="71">
        <v>20.041336526994499</v>
      </c>
      <c r="BX427" s="75">
        <v>9909</v>
      </c>
      <c r="BY427" s="75">
        <v>7628</v>
      </c>
      <c r="BZ427" s="75">
        <v>8105</v>
      </c>
      <c r="CA427" s="75">
        <v>9131</v>
      </c>
      <c r="CB427" s="75">
        <v>11848</v>
      </c>
      <c r="CC427" s="75">
        <v>13962</v>
      </c>
      <c r="CD427" s="75">
        <v>7947</v>
      </c>
      <c r="CE427" s="75">
        <v>7888</v>
      </c>
      <c r="CF427" s="75">
        <v>15180</v>
      </c>
      <c r="CG427" s="75">
        <v>8448</v>
      </c>
      <c r="CH427" s="75">
        <v>9442</v>
      </c>
      <c r="CI427" s="75">
        <v>10892</v>
      </c>
      <c r="CJ427" s="75">
        <v>6661</v>
      </c>
      <c r="CK427" s="75">
        <v>66458</v>
      </c>
      <c r="CL427" s="73">
        <v>622969.30999999971</v>
      </c>
      <c r="CM427" s="73">
        <v>635358.25</v>
      </c>
      <c r="CN427" s="73">
        <v>663135.43000000005</v>
      </c>
      <c r="CO427" s="73">
        <v>712762.39</v>
      </c>
      <c r="CP427" s="73">
        <v>671307.56000000029</v>
      </c>
      <c r="CQ427" s="73">
        <v>594570.47999999986</v>
      </c>
      <c r="CR427" s="73">
        <v>685243.4600000002</v>
      </c>
      <c r="CS427" s="73">
        <v>898628.4700000002</v>
      </c>
      <c r="CT427" s="73">
        <v>680108.62999999989</v>
      </c>
      <c r="CU427" s="73">
        <v>614975.31999999995</v>
      </c>
      <c r="CV427" s="73">
        <v>644494.2300000001</v>
      </c>
      <c r="CW427" s="73">
        <v>585740.05999999982</v>
      </c>
      <c r="CX427" s="73">
        <v>663258.97</v>
      </c>
      <c r="CY427" s="77"/>
      <c r="CZ427" s="4">
        <v>384</v>
      </c>
      <c r="DA427" s="76" t="str">
        <f t="shared" si="18"/>
        <v>L384</v>
      </c>
      <c r="DB427" s="71">
        <v>0.33593665980793513</v>
      </c>
      <c r="DC427" s="71">
        <v>0.99632441294579044</v>
      </c>
      <c r="DD427" s="71">
        <v>0.81921534758271997</v>
      </c>
      <c r="DE427" s="71">
        <v>0.21498683575259256</v>
      </c>
      <c r="DF427" s="71">
        <v>0.51375583931726698</v>
      </c>
      <c r="DG427" s="71">
        <v>0.58662446114002775</v>
      </c>
      <c r="DH427" s="71">
        <v>0.14382377521940734</v>
      </c>
      <c r="DI427" s="71">
        <v>0.24490326114340816</v>
      </c>
      <c r="DJ427" s="71">
        <v>0.13876981734030069</v>
      </c>
      <c r="DK427" s="71">
        <v>4.8865432534899597E-2</v>
      </c>
      <c r="DL427" s="71">
        <v>0.21376096347491222</v>
      </c>
      <c r="DM427" s="71">
        <v>0</v>
      </c>
      <c r="DN427" s="71">
        <v>6.338151438296611E-3</v>
      </c>
      <c r="DO427" s="71">
        <v>0.11871249852212465</v>
      </c>
      <c r="DQ427" s="71"/>
      <c r="DR427" s="71"/>
      <c r="DS427" s="71"/>
      <c r="DT427" s="71"/>
      <c r="DU427" s="71"/>
      <c r="DV427" s="71"/>
      <c r="DW427" s="71"/>
      <c r="DX427" s="71"/>
      <c r="DY427" s="71"/>
      <c r="DZ427" s="71"/>
      <c r="EA427" s="71"/>
      <c r="EB427" s="71"/>
      <c r="EC427" s="71"/>
      <c r="ED427" s="71"/>
    </row>
    <row r="428" spans="1:134">
      <c r="A428" s="4">
        <v>431</v>
      </c>
      <c r="B428" s="46" t="s">
        <v>3773</v>
      </c>
      <c r="C428" s="65" t="str">
        <f t="shared" si="17"/>
        <v>L431</v>
      </c>
      <c r="D428" s="69">
        <v>160153.37000000005</v>
      </c>
      <c r="E428" s="68">
        <v>1993145.01</v>
      </c>
      <c r="F428" s="69">
        <v>-1417.9499999999243</v>
      </c>
      <c r="G428" s="69">
        <v>84798.830000001006</v>
      </c>
      <c r="H428" s="70">
        <v>86.478758652219526</v>
      </c>
      <c r="I428" s="70">
        <v>4.4435768986107682</v>
      </c>
      <c r="J428" s="69">
        <v>261418.81999999998</v>
      </c>
      <c r="K428" s="69">
        <v>364588.85</v>
      </c>
      <c r="L428" s="69">
        <v>371998.95000000007</v>
      </c>
      <c r="M428" s="69">
        <v>367750.67</v>
      </c>
      <c r="N428" s="69">
        <v>558298.0399999998</v>
      </c>
      <c r="O428" s="69">
        <v>534472.10000000009</v>
      </c>
      <c r="P428" s="69">
        <v>232283.42</v>
      </c>
      <c r="Q428" s="69">
        <v>233387.99</v>
      </c>
      <c r="R428" s="69">
        <v>502669.72999999992</v>
      </c>
      <c r="S428" s="69">
        <v>313401.36000000004</v>
      </c>
      <c r="T428" s="69">
        <v>310436.90000000002</v>
      </c>
      <c r="U428" s="69">
        <v>240812.24000000002</v>
      </c>
      <c r="V428" s="69">
        <v>160153.37000000005</v>
      </c>
      <c r="W428" s="70">
        <v>82.622397557743952</v>
      </c>
      <c r="X428" s="70">
        <v>101.4946764692551</v>
      </c>
      <c r="Y428" s="70">
        <v>116.80622763329092</v>
      </c>
      <c r="Z428" s="71">
        <v>108.02814920266766</v>
      </c>
      <c r="AA428" s="71">
        <v>72.959980681519696</v>
      </c>
      <c r="AB428" s="71">
        <v>92.860966526056103</v>
      </c>
      <c r="AC428" s="71">
        <v>70.072469577629107</v>
      </c>
      <c r="AD428" s="71">
        <v>79.136648250580294</v>
      </c>
      <c r="AE428" s="71">
        <v>90.72878495643414</v>
      </c>
      <c r="AF428" s="71">
        <v>107.70114669779289</v>
      </c>
      <c r="AG428" s="71">
        <v>92.886078787324891</v>
      </c>
      <c r="AH428" s="71">
        <v>75.28674530574034</v>
      </c>
      <c r="AI428" s="71">
        <v>89.335375138735401</v>
      </c>
      <c r="AJ428" s="71">
        <v>-8.9356535629373628</v>
      </c>
      <c r="AK428" s="71">
        <v>12.140489694293709</v>
      </c>
      <c r="AL428" s="71">
        <v>22.602011588295735</v>
      </c>
      <c r="AM428" s="71">
        <v>-5.7069099696601011</v>
      </c>
      <c r="AN428" s="71">
        <v>-22.274473783949766</v>
      </c>
      <c r="AO428" s="71">
        <v>-2.8702971095562524</v>
      </c>
      <c r="AP428" s="71">
        <v>-27.980805995401102</v>
      </c>
      <c r="AQ428" s="71">
        <v>1.5302757197818595</v>
      </c>
      <c r="AR428" s="71">
        <v>81.714163362664195</v>
      </c>
      <c r="AS428" s="71">
        <v>-19.561707144696282</v>
      </c>
      <c r="AT428" s="71">
        <v>15.202481962137115</v>
      </c>
      <c r="AU428" s="71">
        <v>-6.9001714372490586</v>
      </c>
      <c r="AV428" s="72">
        <v>-0.87760005921838635</v>
      </c>
      <c r="AW428" s="73">
        <v>-25651.620000000024</v>
      </c>
      <c r="AX428" s="73">
        <v>39470.909999999974</v>
      </c>
      <c r="AY428" s="73">
        <v>68579.010000000009</v>
      </c>
      <c r="AZ428" s="73">
        <v>-22257.410000000091</v>
      </c>
      <c r="BA428" s="73">
        <v>-159996.28000000003</v>
      </c>
      <c r="BB428" s="73">
        <v>-7021.1399999998976</v>
      </c>
      <c r="BC428" s="73">
        <v>-90246.459999999992</v>
      </c>
      <c r="BD428" s="73">
        <v>3517.649999999936</v>
      </c>
      <c r="BE428" s="73">
        <v>226043.11999999994</v>
      </c>
      <c r="BF428" s="73">
        <v>-76215.759999999893</v>
      </c>
      <c r="BG428" s="73">
        <v>40966.230000000098</v>
      </c>
      <c r="BH428" s="73">
        <v>-17847.999999999854</v>
      </c>
      <c r="BI428" s="73">
        <v>-1417.9499999999243</v>
      </c>
      <c r="BJ428" s="71">
        <v>9.4375864534553688</v>
      </c>
      <c r="BK428" s="71">
        <v>0.65329240780789144</v>
      </c>
      <c r="BL428" s="71">
        <v>1.9972682440405762</v>
      </c>
      <c r="BM428" s="71">
        <v>8.5507541273602019</v>
      </c>
      <c r="BN428" s="71">
        <v>2.2232614715965493E-2</v>
      </c>
      <c r="BO428" s="71">
        <v>-2.9893335332780446</v>
      </c>
      <c r="BP428" s="71">
        <v>11.268487486532605</v>
      </c>
      <c r="BQ428" s="71">
        <v>10.879886659991422</v>
      </c>
      <c r="BR428" s="72">
        <v>10.769939020685824</v>
      </c>
      <c r="BS428" s="72">
        <v>9.1223411824832432</v>
      </c>
      <c r="BT428" s="71">
        <v>11.889407634192381</v>
      </c>
      <c r="BU428" s="71">
        <v>12.51584340654416</v>
      </c>
      <c r="BV428" s="71">
        <v>11.49004730438844</v>
      </c>
      <c r="BW428" s="71">
        <v>9.5952431511345395</v>
      </c>
      <c r="BX428" s="75">
        <v>3334</v>
      </c>
      <c r="BY428" s="75">
        <v>3512</v>
      </c>
      <c r="BZ428" s="75">
        <v>3860</v>
      </c>
      <c r="CA428" s="75">
        <v>4365</v>
      </c>
      <c r="CB428" s="75">
        <v>6372</v>
      </c>
      <c r="CC428" s="75">
        <v>6355</v>
      </c>
      <c r="CD428" s="75">
        <v>3456</v>
      </c>
      <c r="CE428" s="75">
        <v>4109</v>
      </c>
      <c r="CF428" s="75">
        <v>7844</v>
      </c>
      <c r="CG428" s="75">
        <v>5532</v>
      </c>
      <c r="CH428" s="75">
        <v>5023</v>
      </c>
      <c r="CI428" s="75">
        <v>4444</v>
      </c>
      <c r="CJ428" s="75">
        <v>2415</v>
      </c>
      <c r="CK428" s="75">
        <v>32823</v>
      </c>
      <c r="CL428" s="73">
        <v>993363.37</v>
      </c>
      <c r="CM428" s="73">
        <v>985975.19000000006</v>
      </c>
      <c r="CN428" s="73">
        <v>1172471.01</v>
      </c>
      <c r="CO428" s="73">
        <v>1152928.98</v>
      </c>
      <c r="CP428" s="73">
        <v>1138338.3299999998</v>
      </c>
      <c r="CQ428" s="73">
        <v>896497.42999999993</v>
      </c>
      <c r="CR428" s="73">
        <v>837260.15999999992</v>
      </c>
      <c r="CS428" s="73">
        <v>958828.25999999978</v>
      </c>
      <c r="CT428" s="73">
        <v>838712.27999999968</v>
      </c>
      <c r="CU428" s="73">
        <v>789221.66000000015</v>
      </c>
      <c r="CV428" s="73">
        <v>759420.25999999966</v>
      </c>
      <c r="CW428" s="73">
        <v>689581.00999999989</v>
      </c>
      <c r="CX428" s="73">
        <v>837613.41000000015</v>
      </c>
      <c r="CY428" s="77"/>
      <c r="CZ428" s="4">
        <v>431</v>
      </c>
      <c r="DA428" s="76" t="str">
        <f t="shared" si="18"/>
        <v>L431</v>
      </c>
      <c r="DB428" s="71">
        <v>7.6603447496544854</v>
      </c>
      <c r="DC428" s="71">
        <v>8.2522097309217681</v>
      </c>
      <c r="DD428" s="71">
        <v>0.81439001993232041</v>
      </c>
      <c r="DE428" s="71">
        <v>1.8486638924771008</v>
      </c>
      <c r="DF428" s="71">
        <v>0.96590466891404836</v>
      </c>
      <c r="DG428" s="71">
        <v>0.55326178907621737</v>
      </c>
      <c r="DH428" s="71">
        <v>0.92387468331052314</v>
      </c>
      <c r="DI428" s="71">
        <v>0.94937872339277607</v>
      </c>
      <c r="DJ428" s="71">
        <v>0.99741681305096541</v>
      </c>
      <c r="DK428" s="71">
        <v>0.26617279142064948</v>
      </c>
      <c r="DL428" s="71">
        <v>1.0263662431913463</v>
      </c>
      <c r="DM428" s="71">
        <v>0.49198792519433776</v>
      </c>
      <c r="DN428" s="71">
        <v>0.30021028250998111</v>
      </c>
      <c r="DO428" s="71">
        <v>0.7569437496131135</v>
      </c>
      <c r="DQ428" s="71"/>
      <c r="DR428" s="71"/>
      <c r="DS428" s="71"/>
      <c r="DT428" s="71"/>
      <c r="DU428" s="71"/>
      <c r="DV428" s="71"/>
      <c r="DW428" s="71"/>
      <c r="DX428" s="71"/>
      <c r="DY428" s="71"/>
      <c r="DZ428" s="71"/>
      <c r="EA428" s="72"/>
      <c r="EB428" s="72"/>
      <c r="EC428" s="72"/>
      <c r="ED428" s="71"/>
    </row>
    <row r="429" spans="1:134">
      <c r="A429" s="4">
        <v>593</v>
      </c>
      <c r="B429" s="46" t="s">
        <v>3781</v>
      </c>
      <c r="C429" s="65" t="str">
        <f t="shared" si="17"/>
        <v>L593</v>
      </c>
      <c r="D429" s="69">
        <v>209299.38999999996</v>
      </c>
      <c r="E429" s="68">
        <v>2757588.1999999993</v>
      </c>
      <c r="F429" s="69">
        <v>4999.2099999999919</v>
      </c>
      <c r="G429" s="69">
        <v>368831.04000000004</v>
      </c>
      <c r="H429" s="70">
        <v>92.669745521687176</v>
      </c>
      <c r="I429" s="70">
        <v>15.44029029723557</v>
      </c>
      <c r="J429" s="69">
        <v>367793.52999999997</v>
      </c>
      <c r="K429" s="69">
        <v>324320.39999999991</v>
      </c>
      <c r="L429" s="69">
        <v>308710.18999999989</v>
      </c>
      <c r="M429" s="69">
        <v>355590.35999999987</v>
      </c>
      <c r="N429" s="69">
        <v>493614.60999999993</v>
      </c>
      <c r="O429" s="69">
        <v>514967.13999999996</v>
      </c>
      <c r="P429" s="69">
        <v>288646.28000000003</v>
      </c>
      <c r="Q429" s="69">
        <v>285321.71000000002</v>
      </c>
      <c r="R429" s="69">
        <v>917097.6100000001</v>
      </c>
      <c r="S429" s="69">
        <v>299999.99999999988</v>
      </c>
      <c r="T429" s="69">
        <v>377253.10999999993</v>
      </c>
      <c r="U429" s="69">
        <v>379970.09999999986</v>
      </c>
      <c r="V429" s="69">
        <v>209299.38999999996</v>
      </c>
      <c r="W429" s="70">
        <v>102.3359028703789</v>
      </c>
      <c r="X429" s="70">
        <v>99.193527216822005</v>
      </c>
      <c r="Y429" s="70">
        <v>94.613705818007119</v>
      </c>
      <c r="Z429" s="71">
        <v>84.795344702850002</v>
      </c>
      <c r="AA429" s="71">
        <v>101.3042638488655</v>
      </c>
      <c r="AB429" s="71">
        <v>106.5393752566431</v>
      </c>
      <c r="AC429" s="71">
        <v>100.91828501818807</v>
      </c>
      <c r="AD429" s="71">
        <v>84.858424016902916</v>
      </c>
      <c r="AE429" s="71">
        <v>96.229451440856437</v>
      </c>
      <c r="AF429" s="71">
        <v>78.510797766666101</v>
      </c>
      <c r="AG429" s="71">
        <v>95.008409377462456</v>
      </c>
      <c r="AH429" s="71">
        <v>101.12624781145907</v>
      </c>
      <c r="AI429" s="71">
        <v>85.252123360418267</v>
      </c>
      <c r="AJ429" s="71">
        <v>4.5494982928682814</v>
      </c>
      <c r="AK429" s="71">
        <v>-1.8336490420468921</v>
      </c>
      <c r="AL429" s="71">
        <v>-8.4646310054426799</v>
      </c>
      <c r="AM429" s="71">
        <v>-16.158083833013038</v>
      </c>
      <c r="AN429" s="71">
        <v>-8.2395695031412757</v>
      </c>
      <c r="AO429" s="71">
        <v>-1.0037742845066977</v>
      </c>
      <c r="AP429" s="71">
        <v>2.6215385849337025</v>
      </c>
      <c r="AQ429" s="71">
        <v>6.3176813047112423</v>
      </c>
      <c r="AR429" s="71">
        <v>178.82869569762047</v>
      </c>
      <c r="AS429" s="71">
        <v>-57.954536997673934</v>
      </c>
      <c r="AT429" s="71">
        <v>25.381208075952255</v>
      </c>
      <c r="AU429" s="71">
        <v>30.346277382719332</v>
      </c>
      <c r="AV429" s="72">
        <v>2.4469924598206294</v>
      </c>
      <c r="AW429" s="73">
        <v>16004.630000000063</v>
      </c>
      <c r="AX429" s="73">
        <v>-6057.980000000156</v>
      </c>
      <c r="AY429" s="73">
        <v>-28547.630000000179</v>
      </c>
      <c r="AZ429" s="73">
        <v>-68529.6700000001</v>
      </c>
      <c r="BA429" s="73">
        <v>-44269.880000000063</v>
      </c>
      <c r="BB429" s="73">
        <v>4967.8500000000349</v>
      </c>
      <c r="BC429" s="73">
        <v>7373.6700000000419</v>
      </c>
      <c r="BD429" s="73">
        <v>16954.579999999958</v>
      </c>
      <c r="BE429" s="73">
        <v>588186.84000000008</v>
      </c>
      <c r="BF429" s="73">
        <v>-413513.37000000011</v>
      </c>
      <c r="BG429" s="73">
        <v>76368.219999999856</v>
      </c>
      <c r="BH429" s="73">
        <v>88461.889999999956</v>
      </c>
      <c r="BI429" s="73">
        <v>4999.2099999999919</v>
      </c>
      <c r="BJ429" s="71">
        <v>12.390798853112024</v>
      </c>
      <c r="BK429" s="71">
        <v>10.001549038340821</v>
      </c>
      <c r="BL429" s="71">
        <v>8.6901567862670621</v>
      </c>
      <c r="BM429" s="71">
        <v>9.6238021249862413</v>
      </c>
      <c r="BN429" s="71">
        <v>-0.51785684788122444</v>
      </c>
      <c r="BO429" s="71">
        <v>11.816630440079351</v>
      </c>
      <c r="BP429" s="71">
        <v>18.041699378511414</v>
      </c>
      <c r="BQ429" s="71">
        <v>18.773397341878599</v>
      </c>
      <c r="BR429" s="72">
        <v>8.8381842175201779</v>
      </c>
      <c r="BS429" s="72">
        <v>10.984366307941611</v>
      </c>
      <c r="BT429" s="71">
        <v>13.412526776112074</v>
      </c>
      <c r="BU429" s="71">
        <v>12.70789404329059</v>
      </c>
      <c r="BV429" s="71">
        <v>10.085970991276866</v>
      </c>
      <c r="BW429" s="71">
        <v>10.744545362679512</v>
      </c>
      <c r="BX429" s="75">
        <v>9227</v>
      </c>
      <c r="BY429" s="75">
        <v>8915</v>
      </c>
      <c r="BZ429" s="75">
        <v>7517</v>
      </c>
      <c r="CA429" s="75">
        <v>8724</v>
      </c>
      <c r="CB429" s="75">
        <v>9857</v>
      </c>
      <c r="CC429" s="75">
        <v>11146</v>
      </c>
      <c r="CD429" s="75">
        <v>6897</v>
      </c>
      <c r="CE429" s="75">
        <v>7171</v>
      </c>
      <c r="CF429" s="75">
        <v>13854</v>
      </c>
      <c r="CG429" s="75">
        <v>7606</v>
      </c>
      <c r="CH429" s="75">
        <v>8737</v>
      </c>
      <c r="CI429" s="75">
        <v>9121</v>
      </c>
      <c r="CJ429" s="75">
        <v>5000</v>
      </c>
      <c r="CK429" s="75">
        <v>58386</v>
      </c>
      <c r="CL429" s="73">
        <v>553701.87</v>
      </c>
      <c r="CM429" s="73">
        <v>577800.58000000007</v>
      </c>
      <c r="CN429" s="73">
        <v>497747.04000000004</v>
      </c>
      <c r="CO429" s="73">
        <v>611755.23999999987</v>
      </c>
      <c r="CP429" s="73">
        <v>586887.82999999996</v>
      </c>
      <c r="CQ429" s="73">
        <v>553654.4600000002</v>
      </c>
      <c r="CR429" s="73">
        <v>542443.13</v>
      </c>
      <c r="CS429" s="73">
        <v>1005753.0800000002</v>
      </c>
      <c r="CT429" s="73">
        <v>805611.37000000023</v>
      </c>
      <c r="CU429" s="73">
        <v>789932.81</v>
      </c>
      <c r="CV429" s="73">
        <v>825523.30000000016</v>
      </c>
      <c r="CW429" s="73">
        <v>835196.41999999981</v>
      </c>
      <c r="CX429" s="73">
        <v>830802.77000000014</v>
      </c>
      <c r="CY429" s="77"/>
      <c r="CZ429" s="4">
        <v>593</v>
      </c>
      <c r="DA429" s="76" t="str">
        <f t="shared" si="18"/>
        <v>L593</v>
      </c>
      <c r="DB429" s="71">
        <v>0.87443683727414412</v>
      </c>
      <c r="DC429" s="71">
        <v>0.95061737646290667</v>
      </c>
      <c r="DD429" s="71">
        <v>0.35629109554641641</v>
      </c>
      <c r="DE429" s="71">
        <v>0.59455596624828155</v>
      </c>
      <c r="DF429" s="71">
        <v>0.66367516236982993</v>
      </c>
      <c r="DG429" s="71">
        <v>0.24258716180007822</v>
      </c>
      <c r="DH429" s="71">
        <v>0.26556005165149388</v>
      </c>
      <c r="DI429" s="71">
        <v>0.42858418613656135</v>
      </c>
      <c r="DJ429" s="71">
        <v>0.26964425306988632</v>
      </c>
      <c r="DK429" s="71">
        <v>7.9238514506981855E-2</v>
      </c>
      <c r="DL429" s="71">
        <v>7.9312208149113522E-2</v>
      </c>
      <c r="DM429" s="71">
        <v>4.7169030185064846E-2</v>
      </c>
      <c r="DN429" s="71">
        <v>0.11778525562989009</v>
      </c>
      <c r="DO429" s="71">
        <v>0.19621604886102345</v>
      </c>
      <c r="DQ429" s="71"/>
      <c r="DR429" s="71"/>
      <c r="DS429" s="71"/>
      <c r="DT429" s="71"/>
      <c r="DU429" s="71"/>
      <c r="DV429" s="71"/>
      <c r="DW429" s="71"/>
      <c r="DX429" s="71"/>
      <c r="DY429" s="71"/>
      <c r="DZ429" s="71"/>
      <c r="EA429" s="71"/>
      <c r="EB429" s="71"/>
      <c r="EC429" s="71"/>
      <c r="ED429" s="71"/>
    </row>
    <row r="430" spans="1:134">
      <c r="A430" s="4">
        <v>412</v>
      </c>
      <c r="B430" s="46" t="s">
        <v>3789</v>
      </c>
      <c r="C430" s="65" t="str">
        <f t="shared" si="17"/>
        <v>L412</v>
      </c>
      <c r="D430" s="69">
        <v>145902.95999999996</v>
      </c>
      <c r="E430" s="68">
        <v>1665517.9399999995</v>
      </c>
      <c r="F430" s="69">
        <v>10485.119999999995</v>
      </c>
      <c r="G430" s="69">
        <v>367175.41999999923</v>
      </c>
      <c r="H430" s="70">
        <v>102.66714338967734</v>
      </c>
      <c r="I430" s="70">
        <v>28.280320049904795</v>
      </c>
      <c r="J430" s="69">
        <v>239923.27999999988</v>
      </c>
      <c r="K430" s="69">
        <v>176385.01999999996</v>
      </c>
      <c r="L430" s="69">
        <v>167066.61999999997</v>
      </c>
      <c r="M430" s="69">
        <v>250583.31</v>
      </c>
      <c r="N430" s="69">
        <v>354493.35000000003</v>
      </c>
      <c r="O430" s="69">
        <v>340008.26</v>
      </c>
      <c r="P430" s="69">
        <v>166724.46999999997</v>
      </c>
      <c r="Q430" s="69">
        <v>145799.41999999995</v>
      </c>
      <c r="R430" s="69">
        <v>481737.30999999994</v>
      </c>
      <c r="S430" s="69">
        <v>212715.40000000002</v>
      </c>
      <c r="T430" s="69">
        <v>227121.28999999995</v>
      </c>
      <c r="U430" s="69">
        <v>285517.09000000003</v>
      </c>
      <c r="V430" s="69">
        <v>145902.95999999996</v>
      </c>
      <c r="W430" s="70">
        <v>129.84211886106328</v>
      </c>
      <c r="X430" s="70">
        <v>89.593066898815721</v>
      </c>
      <c r="Y430" s="70">
        <v>87.707826263571292</v>
      </c>
      <c r="Z430" s="71">
        <v>112.71642150951409</v>
      </c>
      <c r="AA430" s="71">
        <v>107.81325516789573</v>
      </c>
      <c r="AB430" s="71">
        <v>107.69276807988896</v>
      </c>
      <c r="AC430" s="71">
        <v>90.621018451188291</v>
      </c>
      <c r="AD430" s="71">
        <v>89.093576253658952</v>
      </c>
      <c r="AE430" s="71">
        <v>126.14348844064199</v>
      </c>
      <c r="AF430" s="71">
        <v>101.25014552167238</v>
      </c>
      <c r="AG430" s="71">
        <v>105.75839600925434</v>
      </c>
      <c r="AH430" s="71">
        <v>93.134901996110827</v>
      </c>
      <c r="AI430" s="71">
        <v>90.443356800253071</v>
      </c>
      <c r="AJ430" s="71">
        <v>8.4831761587695453</v>
      </c>
      <c r="AK430" s="71">
        <v>-8.5419482520203047</v>
      </c>
      <c r="AL430" s="71">
        <v>-10.996309577794229</v>
      </c>
      <c r="AM430" s="71">
        <v>28.672908830969334</v>
      </c>
      <c r="AN430" s="71">
        <v>13.977926771746962</v>
      </c>
      <c r="AO430" s="71">
        <v>15.558535382807094</v>
      </c>
      <c r="AP430" s="71">
        <v>-7.6839531470971441</v>
      </c>
      <c r="AQ430" s="71">
        <v>15.735420156570434</v>
      </c>
      <c r="AR430" s="71">
        <v>183.96073263386282</v>
      </c>
      <c r="AS430" s="71">
        <v>-27.621217772124595</v>
      </c>
      <c r="AT430" s="71">
        <v>40.246158026116952</v>
      </c>
      <c r="AU430" s="71">
        <v>23.675207022286806</v>
      </c>
      <c r="AV430" s="72">
        <v>7.7427907578499156</v>
      </c>
      <c r="AW430" s="73">
        <v>18761.539999999892</v>
      </c>
      <c r="AX430" s="73">
        <v>-16473.910000000033</v>
      </c>
      <c r="AY430" s="73">
        <v>-20640.899999999994</v>
      </c>
      <c r="AZ430" s="73">
        <v>55838.889999999927</v>
      </c>
      <c r="BA430" s="73">
        <v>43474.050000000105</v>
      </c>
      <c r="BB430" s="73">
        <v>47605.090000000026</v>
      </c>
      <c r="BC430" s="73">
        <v>-13877.359999999957</v>
      </c>
      <c r="BD430" s="73">
        <v>19822.929999999949</v>
      </c>
      <c r="BE430" s="73">
        <v>312088.03999999992</v>
      </c>
      <c r="BF430" s="73">
        <v>-81176.52999999997</v>
      </c>
      <c r="BG430" s="73">
        <v>65176.539999999979</v>
      </c>
      <c r="BH430" s="73">
        <v>54656.68000000008</v>
      </c>
      <c r="BI430" s="73">
        <v>10485.119999999995</v>
      </c>
      <c r="BJ430" s="71">
        <v>18.776223938961774</v>
      </c>
      <c r="BK430" s="71">
        <v>14.919441300616594</v>
      </c>
      <c r="BL430" s="71">
        <v>14.296048365380326</v>
      </c>
      <c r="BM430" s="71">
        <v>13.415296471895854</v>
      </c>
      <c r="BN430" s="71">
        <v>-0.16877005304468184</v>
      </c>
      <c r="BO430" s="71">
        <v>-5.4974580825539947</v>
      </c>
      <c r="BP430" s="71">
        <v>15.983172098283941</v>
      </c>
      <c r="BQ430" s="71">
        <v>16.493857126924414</v>
      </c>
      <c r="BR430" s="72">
        <v>5.5026374314708599</v>
      </c>
      <c r="BS430" s="72">
        <v>11.916449836099218</v>
      </c>
      <c r="BT430" s="71">
        <v>14.600563520432406</v>
      </c>
      <c r="BU430" s="71">
        <v>13.83681474140063</v>
      </c>
      <c r="BV430" s="71">
        <v>8.462239380301785</v>
      </c>
      <c r="BW430" s="71">
        <v>9.8756723414356262</v>
      </c>
      <c r="BX430" s="75">
        <v>7767</v>
      </c>
      <c r="BY430" s="75">
        <v>6261</v>
      </c>
      <c r="BZ430" s="75">
        <v>5623</v>
      </c>
      <c r="CA430" s="75">
        <v>7707</v>
      </c>
      <c r="CB430" s="75">
        <v>9046</v>
      </c>
      <c r="CC430" s="75">
        <v>10230</v>
      </c>
      <c r="CD430" s="75">
        <v>5770</v>
      </c>
      <c r="CE430" s="75">
        <v>5387</v>
      </c>
      <c r="CF430" s="75">
        <v>10998</v>
      </c>
      <c r="CG430" s="75">
        <v>7521</v>
      </c>
      <c r="CH430" s="75">
        <v>7720</v>
      </c>
      <c r="CI430" s="75">
        <v>8808</v>
      </c>
      <c r="CJ430" s="75">
        <v>4206</v>
      </c>
      <c r="CK430" s="75">
        <v>50410</v>
      </c>
      <c r="CL430" s="73">
        <v>579372.11999999988</v>
      </c>
      <c r="CM430" s="73">
        <v>560575.18999999983</v>
      </c>
      <c r="CN430" s="73">
        <v>597645</v>
      </c>
      <c r="CO430" s="73">
        <v>626388.94999999995</v>
      </c>
      <c r="CP430" s="73">
        <v>661892.02000000014</v>
      </c>
      <c r="CQ430" s="73">
        <v>498610.54000000004</v>
      </c>
      <c r="CR430" s="73">
        <v>517121.46</v>
      </c>
      <c r="CS430" s="73">
        <v>711983.48000000033</v>
      </c>
      <c r="CT430" s="73">
        <v>599209.46</v>
      </c>
      <c r="CU430" s="73">
        <v>561626.06000000006</v>
      </c>
      <c r="CV430" s="73">
        <v>549360.79</v>
      </c>
      <c r="CW430" s="73">
        <v>560550.80000000005</v>
      </c>
      <c r="CX430" s="73">
        <v>545603.03</v>
      </c>
      <c r="CY430" s="77"/>
      <c r="CZ430" s="4">
        <v>412</v>
      </c>
      <c r="DA430" s="76" t="str">
        <f t="shared" si="18"/>
        <v>L412</v>
      </c>
      <c r="DB430" s="71">
        <v>2.2231774793977142</v>
      </c>
      <c r="DC430" s="71">
        <v>1.2838814049571137</v>
      </c>
      <c r="DD430" s="71">
        <v>1.0478998257588796</v>
      </c>
      <c r="DE430" s="71">
        <v>1.5554031976768794</v>
      </c>
      <c r="DF430" s="71">
        <v>1.8621399813419321</v>
      </c>
      <c r="DG430" s="71">
        <v>0.69660354556694937</v>
      </c>
      <c r="DH430" s="71">
        <v>0.3116577815917092</v>
      </c>
      <c r="DI430" s="71">
        <v>0.98179077090914324</v>
      </c>
      <c r="DJ430" s="71">
        <v>0.3857776370425241</v>
      </c>
      <c r="DK430" s="71">
        <v>1.1677842542313457</v>
      </c>
      <c r="DL430" s="71">
        <v>0.52685858439878108</v>
      </c>
      <c r="DM430" s="71">
        <v>0.2413139438825275</v>
      </c>
      <c r="DN430" s="71">
        <v>0.24330865723874365</v>
      </c>
      <c r="DO430" s="71">
        <v>0.51180836249608186</v>
      </c>
      <c r="DQ430" s="71"/>
      <c r="DR430" s="71"/>
      <c r="DS430" s="71"/>
      <c r="DT430" s="71"/>
      <c r="DU430" s="71"/>
      <c r="DV430" s="71"/>
      <c r="DW430" s="71"/>
      <c r="DX430" s="71"/>
      <c r="DY430" s="71"/>
      <c r="DZ430" s="71"/>
      <c r="EA430" s="71"/>
      <c r="EB430" s="71"/>
      <c r="EC430" s="71"/>
      <c r="ED430" s="71"/>
    </row>
    <row r="431" spans="1:134">
      <c r="A431" s="4">
        <v>447</v>
      </c>
      <c r="B431" s="46" t="s">
        <v>3797</v>
      </c>
      <c r="C431" s="65" t="str">
        <f t="shared" si="17"/>
        <v>L447</v>
      </c>
      <c r="D431" s="69">
        <v>392342.99</v>
      </c>
      <c r="E431" s="68">
        <v>4357603.93</v>
      </c>
      <c r="F431" s="69">
        <v>14591.52999999997</v>
      </c>
      <c r="G431" s="69">
        <v>312650.85000000056</v>
      </c>
      <c r="H431" s="70">
        <v>86.477685585928029</v>
      </c>
      <c r="I431" s="70">
        <v>7.7294060973384759</v>
      </c>
      <c r="J431" s="69">
        <v>655569.68999999994</v>
      </c>
      <c r="K431" s="69">
        <v>586279.49000000011</v>
      </c>
      <c r="L431" s="69">
        <v>605002.54999999993</v>
      </c>
      <c r="M431" s="69">
        <v>596843.15999999992</v>
      </c>
      <c r="N431" s="69">
        <v>838176.27999999991</v>
      </c>
      <c r="O431" s="69">
        <v>850795.83</v>
      </c>
      <c r="P431" s="69">
        <v>522019.37999999995</v>
      </c>
      <c r="Q431" s="69">
        <v>572173.2699999999</v>
      </c>
      <c r="R431" s="69">
        <v>933784.59999999986</v>
      </c>
      <c r="S431" s="69">
        <v>586881.96</v>
      </c>
      <c r="T431" s="69">
        <v>658104.56999999995</v>
      </c>
      <c r="U431" s="69">
        <v>692297.15999999992</v>
      </c>
      <c r="V431" s="69">
        <v>392342.99</v>
      </c>
      <c r="W431" s="70">
        <v>99.534516910442932</v>
      </c>
      <c r="X431" s="70">
        <v>80.261240242041779</v>
      </c>
      <c r="Y431" s="70">
        <v>93.496540206020214</v>
      </c>
      <c r="Z431" s="71">
        <v>82.639429133434945</v>
      </c>
      <c r="AA431" s="71">
        <v>103.80850058786106</v>
      </c>
      <c r="AB431" s="71">
        <v>99.020413067423391</v>
      </c>
      <c r="AC431" s="71">
        <v>78.879486625181556</v>
      </c>
      <c r="AD431" s="71">
        <v>79.453228990308332</v>
      </c>
      <c r="AE431" s="71">
        <v>97.279009355069689</v>
      </c>
      <c r="AF431" s="71">
        <v>89.385270209575324</v>
      </c>
      <c r="AG431" s="71">
        <v>84.949717674136139</v>
      </c>
      <c r="AH431" s="71">
        <v>85.09191749477435</v>
      </c>
      <c r="AI431" s="71">
        <v>86.744992946877048</v>
      </c>
      <c r="AJ431" s="71">
        <v>-7.9408377667172907</v>
      </c>
      <c r="AK431" s="71">
        <v>-21.603198337688934</v>
      </c>
      <c r="AL431" s="71">
        <v>-7.8180282523906293</v>
      </c>
      <c r="AM431" s="71">
        <v>-13.391980677360394</v>
      </c>
      <c r="AN431" s="71">
        <v>-11.404726584839075</v>
      </c>
      <c r="AO431" s="71">
        <v>-9.7369685451526689</v>
      </c>
      <c r="AP431" s="71">
        <v>-15.724639805630126</v>
      </c>
      <c r="AQ431" s="71">
        <v>3.3526328073380185</v>
      </c>
      <c r="AR431" s="71">
        <v>59.471831785695528</v>
      </c>
      <c r="AS431" s="71">
        <v>-17.692991395378488</v>
      </c>
      <c r="AT431" s="71">
        <v>12.846064290636484</v>
      </c>
      <c r="AU431" s="71">
        <v>13.048120502377248</v>
      </c>
      <c r="AV431" s="72">
        <v>3.8627329196821547</v>
      </c>
      <c r="AW431" s="73">
        <v>-56548.119999999763</v>
      </c>
      <c r="AX431" s="73">
        <v>-161556.48999999964</v>
      </c>
      <c r="AY431" s="73">
        <v>-51310.760000000009</v>
      </c>
      <c r="AZ431" s="73">
        <v>-92288.35999999987</v>
      </c>
      <c r="BA431" s="73">
        <v>-107897.07999999973</v>
      </c>
      <c r="BB431" s="73">
        <v>-78051.660000000149</v>
      </c>
      <c r="BC431" s="73">
        <v>-97401.740000000165</v>
      </c>
      <c r="BD431" s="73">
        <v>18560.59999999986</v>
      </c>
      <c r="BE431" s="73">
        <v>348236.2999999997</v>
      </c>
      <c r="BF431" s="73">
        <v>-126158.11999999988</v>
      </c>
      <c r="BG431" s="73">
        <v>74916.690000000061</v>
      </c>
      <c r="BH431" s="73">
        <v>79905.589999999967</v>
      </c>
      <c r="BI431" s="73">
        <v>14591.52999999997</v>
      </c>
      <c r="BJ431" s="71">
        <v>19.794551618493468</v>
      </c>
      <c r="BK431" s="71">
        <v>16.836947075594548</v>
      </c>
      <c r="BL431" s="71">
        <v>14.017062061915475</v>
      </c>
      <c r="BM431" s="71">
        <v>15.574715584025775</v>
      </c>
      <c r="BN431" s="71">
        <v>3.8482828893907683</v>
      </c>
      <c r="BO431" s="71">
        <v>-0.73885082306853533</v>
      </c>
      <c r="BP431" s="71">
        <v>20.555608084038937</v>
      </c>
      <c r="BQ431" s="71">
        <v>19.823658441974963</v>
      </c>
      <c r="BR431" s="72">
        <v>14.697728855135866</v>
      </c>
      <c r="BS431" s="72">
        <v>14.187973784907655</v>
      </c>
      <c r="BT431" s="71">
        <v>16.757226701391463</v>
      </c>
      <c r="BU431" s="71">
        <v>15.778585660515798</v>
      </c>
      <c r="BV431" s="71">
        <v>14.828762750193583</v>
      </c>
      <c r="BW431" s="71">
        <v>15.100980190955838</v>
      </c>
      <c r="BX431" s="75">
        <v>15509</v>
      </c>
      <c r="BY431" s="75">
        <v>14571</v>
      </c>
      <c r="BZ431" s="75">
        <v>14425</v>
      </c>
      <c r="CA431" s="75">
        <v>14154</v>
      </c>
      <c r="CB431" s="75">
        <v>16452</v>
      </c>
      <c r="CC431" s="75">
        <v>17254</v>
      </c>
      <c r="CD431" s="75">
        <v>12288</v>
      </c>
      <c r="CE431" s="75">
        <v>13325</v>
      </c>
      <c r="CF431" s="75">
        <v>17156</v>
      </c>
      <c r="CG431" s="75">
        <v>13663</v>
      </c>
      <c r="CH431" s="75">
        <v>14779</v>
      </c>
      <c r="CI431" s="75">
        <v>15191</v>
      </c>
      <c r="CJ431" s="75">
        <v>9022</v>
      </c>
      <c r="CK431" s="75">
        <v>95424</v>
      </c>
      <c r="CL431" s="73">
        <v>1331706.72</v>
      </c>
      <c r="CM431" s="73">
        <v>1375652.2899999998</v>
      </c>
      <c r="CN431" s="73">
        <v>1667458.5599999996</v>
      </c>
      <c r="CO431" s="73">
        <v>1955063.1099999996</v>
      </c>
      <c r="CP431" s="73">
        <v>2272052.3100000005</v>
      </c>
      <c r="CQ431" s="73">
        <v>1808231.1700000004</v>
      </c>
      <c r="CR431" s="73">
        <v>1854986.8499999999</v>
      </c>
      <c r="CS431" s="73">
        <v>1562082.16</v>
      </c>
      <c r="CT431" s="73">
        <v>1453803.17</v>
      </c>
      <c r="CU431" s="73">
        <v>1460439.7600000002</v>
      </c>
      <c r="CV431" s="73">
        <v>1620622.46</v>
      </c>
      <c r="CW431" s="73">
        <v>1616635.1</v>
      </c>
      <c r="CX431" s="73">
        <v>1593210.1300000001</v>
      </c>
      <c r="CY431" s="77"/>
      <c r="CZ431" s="4">
        <v>447</v>
      </c>
      <c r="DA431" s="76" t="str">
        <f t="shared" si="18"/>
        <v>L447</v>
      </c>
      <c r="DB431" s="71">
        <v>1.0566660933367278</v>
      </c>
      <c r="DC431" s="71">
        <v>1.0786862314094456</v>
      </c>
      <c r="DD431" s="71">
        <v>0.82130287081437747</v>
      </c>
      <c r="DE431" s="71">
        <v>0.6428982033680003</v>
      </c>
      <c r="DF431" s="71">
        <v>0.6021336177343376</v>
      </c>
      <c r="DG431" s="71">
        <v>0.28703667077088102</v>
      </c>
      <c r="DH431" s="71">
        <v>0.41169441078944191</v>
      </c>
      <c r="DI431" s="71">
        <v>0.52475522873590696</v>
      </c>
      <c r="DJ431" s="71">
        <v>0.40961449511208758</v>
      </c>
      <c r="DK431" s="71">
        <v>0.38622392346134493</v>
      </c>
      <c r="DL431" s="71">
        <v>0.2437287760572481</v>
      </c>
      <c r="DM431" s="71">
        <v>7.4068130951712802E-2</v>
      </c>
      <c r="DN431" s="71">
        <v>0.11523524799132889</v>
      </c>
      <c r="DO431" s="71">
        <v>0.31668497763880676</v>
      </c>
      <c r="DQ431" s="71"/>
      <c r="DR431" s="71"/>
      <c r="DS431" s="71"/>
      <c r="DT431" s="71"/>
      <c r="DU431" s="71"/>
      <c r="DV431" s="71"/>
      <c r="DW431" s="71"/>
      <c r="DX431" s="71"/>
      <c r="DY431" s="71"/>
      <c r="DZ431" s="71"/>
      <c r="EA431" s="71"/>
      <c r="EB431" s="71"/>
      <c r="EC431" s="71"/>
      <c r="ED431" s="71"/>
    </row>
    <row r="432" spans="1:134">
      <c r="A432" s="4">
        <v>437</v>
      </c>
      <c r="B432" s="46" t="s">
        <v>3805</v>
      </c>
      <c r="C432" s="65" t="str">
        <f t="shared" si="17"/>
        <v>L437</v>
      </c>
      <c r="D432" s="69">
        <v>413627.52</v>
      </c>
      <c r="E432" s="68">
        <v>5418782.8500000006</v>
      </c>
      <c r="F432" s="69">
        <v>-44242.449999999953</v>
      </c>
      <c r="G432" s="69">
        <v>167297.9000000013</v>
      </c>
      <c r="H432" s="70">
        <v>84.899929493368546</v>
      </c>
      <c r="I432" s="70">
        <v>3.1857255917681293</v>
      </c>
      <c r="J432" s="69">
        <v>803923.27000000025</v>
      </c>
      <c r="K432" s="69">
        <v>755819.03999999969</v>
      </c>
      <c r="L432" s="69">
        <v>662452.67000000004</v>
      </c>
      <c r="M432" s="69">
        <v>867290.14999999979</v>
      </c>
      <c r="N432" s="69">
        <v>1159536.6599999999</v>
      </c>
      <c r="O432" s="69">
        <v>1324763.7599999998</v>
      </c>
      <c r="P432" s="69">
        <v>709216.00000000012</v>
      </c>
      <c r="Q432" s="69">
        <v>651221.68999999994</v>
      </c>
      <c r="R432" s="69">
        <v>1401289.3</v>
      </c>
      <c r="S432" s="69">
        <v>684732.73000000021</v>
      </c>
      <c r="T432" s="69">
        <v>822327.02</v>
      </c>
      <c r="U432" s="69">
        <v>736368.59</v>
      </c>
      <c r="V432" s="69">
        <v>413627.52</v>
      </c>
      <c r="W432" s="70">
        <v>100.50585172538227</v>
      </c>
      <c r="X432" s="70">
        <v>87.060419081482294</v>
      </c>
      <c r="Y432" s="70">
        <v>81.524028875302079</v>
      </c>
      <c r="Z432" s="71">
        <v>86.077375524944912</v>
      </c>
      <c r="AA432" s="71">
        <v>105.57077490407471</v>
      </c>
      <c r="AB432" s="71">
        <v>119.41772584777463</v>
      </c>
      <c r="AC432" s="71">
        <v>81.011425805274911</v>
      </c>
      <c r="AD432" s="71">
        <v>87.337152180479478</v>
      </c>
      <c r="AE432" s="71">
        <v>93.540147584036376</v>
      </c>
      <c r="AF432" s="71">
        <v>76.446050468391007</v>
      </c>
      <c r="AG432" s="71">
        <v>86.181682605497343</v>
      </c>
      <c r="AH432" s="71">
        <v>82.066607114201148</v>
      </c>
      <c r="AI432" s="71">
        <v>80.124526305427338</v>
      </c>
      <c r="AJ432" s="71">
        <v>-18.080672153136067</v>
      </c>
      <c r="AK432" s="71">
        <v>-15.626221745180457</v>
      </c>
      <c r="AL432" s="71">
        <v>-22.064113946194418</v>
      </c>
      <c r="AM432" s="71">
        <v>-19.943210079276351</v>
      </c>
      <c r="AN432" s="71">
        <v>-21.546629362067414</v>
      </c>
      <c r="AO432" s="71">
        <v>1.360384156571337</v>
      </c>
      <c r="AP432" s="71">
        <v>-18.127981502235912</v>
      </c>
      <c r="AQ432" s="71">
        <v>9.7902016553929485</v>
      </c>
      <c r="AR432" s="71">
        <v>83.314800906610003</v>
      </c>
      <c r="AS432" s="71">
        <v>-37.194242556715473</v>
      </c>
      <c r="AT432" s="71">
        <v>9.3838524783148145</v>
      </c>
      <c r="AU432" s="71">
        <v>1.1804235889438131</v>
      </c>
      <c r="AV432" s="72">
        <v>-9.6626668920872802</v>
      </c>
      <c r="AW432" s="73">
        <v>-177436.42999999993</v>
      </c>
      <c r="AX432" s="73">
        <v>-139979.46000000054</v>
      </c>
      <c r="AY432" s="73">
        <v>-187544.30000000016</v>
      </c>
      <c r="AZ432" s="73">
        <v>-216053.50000000035</v>
      </c>
      <c r="BA432" s="73">
        <v>-318437.60999999987</v>
      </c>
      <c r="BB432" s="73">
        <v>29479.979999999981</v>
      </c>
      <c r="BC432" s="73">
        <v>-157033.55999999947</v>
      </c>
      <c r="BD432" s="73">
        <v>58070.679999999818</v>
      </c>
      <c r="BE432" s="73">
        <v>636872.41000000015</v>
      </c>
      <c r="BF432" s="73">
        <v>-405506.05999999982</v>
      </c>
      <c r="BG432" s="73">
        <v>70546.020000000135</v>
      </c>
      <c r="BH432" s="73">
        <v>8590.8599999998696</v>
      </c>
      <c r="BI432" s="73">
        <v>-44242.449999999953</v>
      </c>
      <c r="BJ432" s="71">
        <v>14.44867212827649</v>
      </c>
      <c r="BK432" s="71">
        <v>10.67124046220586</v>
      </c>
      <c r="BL432" s="71">
        <v>10.919731375341057</v>
      </c>
      <c r="BM432" s="71">
        <v>11.678442464600447</v>
      </c>
      <c r="BN432" s="71">
        <v>3.0985293486916596</v>
      </c>
      <c r="BO432" s="71">
        <v>4.5730443984149964</v>
      </c>
      <c r="BP432" s="71">
        <v>21.991948840048483</v>
      </c>
      <c r="BQ432" s="71">
        <v>18.44655219818679</v>
      </c>
      <c r="BR432" s="72">
        <v>11.507477427706661</v>
      </c>
      <c r="BS432" s="72">
        <v>14.898992251374366</v>
      </c>
      <c r="BT432" s="71">
        <v>15.638391090740015</v>
      </c>
      <c r="BU432" s="71">
        <v>14.4558794805363</v>
      </c>
      <c r="BV432" s="71">
        <v>12.720013602399717</v>
      </c>
      <c r="BW432" s="71">
        <v>13.779894494167479</v>
      </c>
      <c r="BX432" s="75">
        <v>10630</v>
      </c>
      <c r="BY432" s="75">
        <v>10160</v>
      </c>
      <c r="BZ432" s="75">
        <v>9290</v>
      </c>
      <c r="CA432" s="75">
        <v>11373</v>
      </c>
      <c r="CB432" s="75">
        <v>13856</v>
      </c>
      <c r="CC432" s="75">
        <v>18019</v>
      </c>
      <c r="CD432" s="75">
        <v>9122</v>
      </c>
      <c r="CE432" s="75">
        <v>8635</v>
      </c>
      <c r="CF432" s="75">
        <v>16984</v>
      </c>
      <c r="CG432" s="75">
        <v>9767</v>
      </c>
      <c r="CH432" s="75">
        <v>10922</v>
      </c>
      <c r="CI432" s="75">
        <v>10220</v>
      </c>
      <c r="CJ432" s="75">
        <v>5743</v>
      </c>
      <c r="CK432" s="75">
        <v>71393</v>
      </c>
      <c r="CL432" s="73">
        <v>1502878.9500000002</v>
      </c>
      <c r="CM432" s="73">
        <v>1393339.8</v>
      </c>
      <c r="CN432" s="73">
        <v>1690097.0600000003</v>
      </c>
      <c r="CO432" s="73">
        <v>1755211.0700000003</v>
      </c>
      <c r="CP432" s="73">
        <v>1909665.2</v>
      </c>
      <c r="CQ432" s="73">
        <v>1425235.7299999997</v>
      </c>
      <c r="CR432" s="73">
        <v>1318094.0999999999</v>
      </c>
      <c r="CS432" s="73">
        <v>1657954.8199999998</v>
      </c>
      <c r="CT432" s="73">
        <v>1167148.8599999999</v>
      </c>
      <c r="CU432" s="73">
        <v>1141892.56</v>
      </c>
      <c r="CV432" s="73">
        <v>1226899.03</v>
      </c>
      <c r="CW432" s="73">
        <v>1215548.0500000003</v>
      </c>
      <c r="CX432" s="73">
        <v>1174487.3900000001</v>
      </c>
      <c r="CY432" s="77"/>
      <c r="CZ432" s="4">
        <v>437</v>
      </c>
      <c r="DA432" s="76" t="str">
        <f t="shared" si="18"/>
        <v>L437</v>
      </c>
      <c r="DB432" s="71">
        <v>4.1372278548249524</v>
      </c>
      <c r="DC432" s="71">
        <v>6.4120090407719932</v>
      </c>
      <c r="DD432" s="71">
        <v>1.1743921577577257</v>
      </c>
      <c r="DE432" s="71">
        <v>1.0636036123235957</v>
      </c>
      <c r="DF432" s="71">
        <v>1.271877384618409</v>
      </c>
      <c r="DG432" s="71">
        <v>0.78771463869420477</v>
      </c>
      <c r="DH432" s="71">
        <v>0.62122871954038472</v>
      </c>
      <c r="DI432" s="71">
        <v>0.53424176497389553</v>
      </c>
      <c r="DJ432" s="71">
        <v>0.47582490710348596</v>
      </c>
      <c r="DK432" s="71">
        <v>0.36308627510444663</v>
      </c>
      <c r="DL432" s="71">
        <v>0.1470877390724431</v>
      </c>
      <c r="DM432" s="71">
        <v>0.4140958527837808</v>
      </c>
      <c r="DN432" s="71">
        <v>0.30447615261436428</v>
      </c>
      <c r="DO432" s="71">
        <v>0.41608070262193825</v>
      </c>
      <c r="DQ432" s="71"/>
      <c r="DR432" s="71"/>
      <c r="DS432" s="71"/>
      <c r="DT432" s="71"/>
      <c r="DU432" s="71"/>
      <c r="DV432" s="71"/>
      <c r="DW432" s="71"/>
      <c r="DX432" s="71"/>
      <c r="DY432" s="71"/>
      <c r="DZ432" s="71"/>
      <c r="EA432" s="71"/>
      <c r="EB432" s="71"/>
      <c r="EC432" s="71"/>
      <c r="ED432" s="71"/>
    </row>
    <row r="433" spans="1:134">
      <c r="A433" s="4">
        <v>590</v>
      </c>
      <c r="B433" s="46" t="s">
        <v>3813</v>
      </c>
      <c r="C433" s="65" t="str">
        <f t="shared" si="17"/>
        <v>L590</v>
      </c>
      <c r="D433" s="69">
        <v>196331.04</v>
      </c>
      <c r="E433" s="68">
        <v>2642834.0400000005</v>
      </c>
      <c r="F433" s="69">
        <v>1596.3199999999779</v>
      </c>
      <c r="G433" s="69">
        <v>115571.48000000091</v>
      </c>
      <c r="H433" s="70">
        <v>83.260913737680525</v>
      </c>
      <c r="I433" s="70">
        <v>4.572990627455864</v>
      </c>
      <c r="J433" s="69">
        <v>339712.5</v>
      </c>
      <c r="K433" s="69">
        <v>303726.15000000002</v>
      </c>
      <c r="L433" s="69">
        <v>289962.40999999992</v>
      </c>
      <c r="M433" s="69">
        <v>343783.48999999993</v>
      </c>
      <c r="N433" s="69">
        <v>477519.60999999993</v>
      </c>
      <c r="O433" s="69">
        <v>495503.33000000007</v>
      </c>
      <c r="P433" s="69">
        <v>267060.25</v>
      </c>
      <c r="Q433" s="69">
        <v>273324.78999999992</v>
      </c>
      <c r="R433" s="69">
        <v>855296.65999999992</v>
      </c>
      <c r="S433" s="69">
        <v>312740.63</v>
      </c>
      <c r="T433" s="69">
        <v>381817.61</v>
      </c>
      <c r="U433" s="69">
        <v>356263.06000000006</v>
      </c>
      <c r="V433" s="69">
        <v>196331.04</v>
      </c>
      <c r="W433" s="70">
        <v>88.053870085688786</v>
      </c>
      <c r="X433" s="70">
        <v>81.813314067171063</v>
      </c>
      <c r="Y433" s="70">
        <v>82.620229506752494</v>
      </c>
      <c r="Z433" s="71">
        <v>77.41726684462698</v>
      </c>
      <c r="AA433" s="71">
        <v>101.82167922257656</v>
      </c>
      <c r="AB433" s="71">
        <v>121.38486426459664</v>
      </c>
      <c r="AC433" s="71">
        <v>74.831183700361152</v>
      </c>
      <c r="AD433" s="71">
        <v>79.610934677247485</v>
      </c>
      <c r="AE433" s="71">
        <v>88.975603574444307</v>
      </c>
      <c r="AF433" s="71">
        <v>64.850944652863973</v>
      </c>
      <c r="AG433" s="71">
        <v>91.644621267255161</v>
      </c>
      <c r="AH433" s="71">
        <v>90.281105315261172</v>
      </c>
      <c r="AI433" s="71">
        <v>89.571210292985555</v>
      </c>
      <c r="AJ433" s="71">
        <v>-21.158234590576118</v>
      </c>
      <c r="AK433" s="71">
        <v>-31.879611201311199</v>
      </c>
      <c r="AL433" s="71">
        <v>-35.378715776532758</v>
      </c>
      <c r="AM433" s="71">
        <v>-36.648159227369717</v>
      </c>
      <c r="AN433" s="71">
        <v>-34.10058856729011</v>
      </c>
      <c r="AO433" s="71">
        <v>-15.901791671858746</v>
      </c>
      <c r="AP433" s="71">
        <v>-25.896201169676846</v>
      </c>
      <c r="AQ433" s="71">
        <v>0.77225916480756496</v>
      </c>
      <c r="AR433" s="71">
        <v>134.16084084466556</v>
      </c>
      <c r="AS433" s="71">
        <v>-55.337482804237183</v>
      </c>
      <c r="AT433" s="71">
        <v>16.711828005634221</v>
      </c>
      <c r="AU433" s="71">
        <v>15.566880099921399</v>
      </c>
      <c r="AV433" s="72">
        <v>0.81974082485134492</v>
      </c>
      <c r="AW433" s="73">
        <v>-91166.359999999986</v>
      </c>
      <c r="AX433" s="73">
        <v>-142140.57999999996</v>
      </c>
      <c r="AY433" s="73">
        <v>-158747.97000000015</v>
      </c>
      <c r="AZ433" s="73">
        <v>-198873.97000000003</v>
      </c>
      <c r="BA433" s="73">
        <v>-247079.35999999993</v>
      </c>
      <c r="BB433" s="73">
        <v>-86520.929999999935</v>
      </c>
      <c r="BC433" s="73">
        <v>-93326.469999999972</v>
      </c>
      <c r="BD433" s="73">
        <v>2094.5999999998603</v>
      </c>
      <c r="BE433" s="73">
        <v>490036.33000000007</v>
      </c>
      <c r="BF433" s="73">
        <v>-387490.01</v>
      </c>
      <c r="BG433" s="73">
        <v>54672.010000000068</v>
      </c>
      <c r="BH433" s="73">
        <v>47988.70000000007</v>
      </c>
      <c r="BI433" s="73">
        <v>1596.3199999999779</v>
      </c>
      <c r="BJ433" s="71">
        <v>15.836708306969955</v>
      </c>
      <c r="BK433" s="71">
        <v>15.012375203548039</v>
      </c>
      <c r="BL433" s="71">
        <v>13.425573947543334</v>
      </c>
      <c r="BM433" s="71">
        <v>14.115959554692616</v>
      </c>
      <c r="BN433" s="71">
        <v>2.4975068789889763</v>
      </c>
      <c r="BO433" s="71">
        <v>5.1910042281328348</v>
      </c>
      <c r="BP433" s="71">
        <v>14.989704589908087</v>
      </c>
      <c r="BQ433" s="71">
        <v>15.93054015533493</v>
      </c>
      <c r="BR433" s="72">
        <v>4.8306767692793366</v>
      </c>
      <c r="BS433" s="72">
        <v>9.5163403552833064</v>
      </c>
      <c r="BT433" s="71">
        <v>13.895919330208226</v>
      </c>
      <c r="BU433" s="71">
        <v>13.034303089901687</v>
      </c>
      <c r="BV433" s="71">
        <v>13.55565915574374</v>
      </c>
      <c r="BW433" s="71">
        <v>9.1504930289637194</v>
      </c>
      <c r="BX433" s="75">
        <v>6308</v>
      </c>
      <c r="BY433" s="75">
        <v>5927</v>
      </c>
      <c r="BZ433" s="75">
        <v>5528</v>
      </c>
      <c r="CA433" s="75">
        <v>5963</v>
      </c>
      <c r="CB433" s="75">
        <v>7725</v>
      </c>
      <c r="CC433" s="75">
        <v>8195</v>
      </c>
      <c r="CD433" s="75">
        <v>4802</v>
      </c>
      <c r="CE433" s="75">
        <v>4852</v>
      </c>
      <c r="CF433" s="75">
        <v>11966</v>
      </c>
      <c r="CG433" s="75">
        <v>5958</v>
      </c>
      <c r="CH433" s="75">
        <v>6777</v>
      </c>
      <c r="CI433" s="75">
        <v>6636</v>
      </c>
      <c r="CJ433" s="75">
        <v>3626</v>
      </c>
      <c r="CK433" s="75">
        <v>44617</v>
      </c>
      <c r="CL433" s="73">
        <v>563665.07999999996</v>
      </c>
      <c r="CM433" s="73">
        <v>637413.31000000017</v>
      </c>
      <c r="CN433" s="73">
        <v>696514.73</v>
      </c>
      <c r="CO433" s="73">
        <v>854146.36999999976</v>
      </c>
      <c r="CP433" s="73">
        <v>887257.03999999992</v>
      </c>
      <c r="CQ433" s="73">
        <v>720152.66999999981</v>
      </c>
      <c r="CR433" s="73">
        <v>703009.9</v>
      </c>
      <c r="CS433" s="73">
        <v>875060.69000000029</v>
      </c>
      <c r="CT433" s="73">
        <v>677176.54999999993</v>
      </c>
      <c r="CU433" s="73">
        <v>732677.65</v>
      </c>
      <c r="CV433" s="73">
        <v>653294.33999999973</v>
      </c>
      <c r="CW433" s="73">
        <v>685074.53000000014</v>
      </c>
      <c r="CX433" s="73">
        <v>736573.51000000013</v>
      </c>
      <c r="CY433" s="77"/>
      <c r="CZ433" s="4">
        <v>590</v>
      </c>
      <c r="DA433" s="76" t="str">
        <f t="shared" si="18"/>
        <v>L590</v>
      </c>
      <c r="DB433" s="71">
        <v>4.4742436452998549</v>
      </c>
      <c r="DC433" s="71">
        <v>2.3699144777119852</v>
      </c>
      <c r="DD433" s="71">
        <v>0.72087627139514054</v>
      </c>
      <c r="DE433" s="71">
        <v>0.81458293170293894</v>
      </c>
      <c r="DF433" s="71">
        <v>1.1847384911829792</v>
      </c>
      <c r="DG433" s="71">
        <v>0.33160251313300665</v>
      </c>
      <c r="DH433" s="71">
        <v>8.5503217781304194E-2</v>
      </c>
      <c r="DI433" s="71">
        <v>3.9759814868587887E-2</v>
      </c>
      <c r="DJ433" s="71">
        <v>0.16303701909111998</v>
      </c>
      <c r="DK433" s="71">
        <v>0.29333260825754631</v>
      </c>
      <c r="DL433" s="71">
        <v>0.28351755209191121</v>
      </c>
      <c r="DM433" s="71">
        <v>0.17564938054774409</v>
      </c>
      <c r="DN433" s="72">
        <v>0.22166574012230422</v>
      </c>
      <c r="DO433" s="71">
        <v>0.1815999083717881</v>
      </c>
      <c r="DQ433" s="71"/>
      <c r="DR433" s="71"/>
      <c r="DS433" s="71"/>
      <c r="DT433" s="71"/>
      <c r="DU433" s="71"/>
      <c r="DV433" s="71"/>
      <c r="DW433" s="71"/>
      <c r="DX433" s="71"/>
      <c r="DY433" s="71"/>
      <c r="DZ433" s="71"/>
      <c r="EA433" s="71"/>
      <c r="EB433" s="71"/>
      <c r="EC433" s="71"/>
      <c r="ED433" s="71"/>
    </row>
    <row r="434" spans="1:134">
      <c r="A434" s="4">
        <v>599</v>
      </c>
      <c r="B434" s="46" t="s">
        <v>3821</v>
      </c>
      <c r="C434" s="65" t="str">
        <f t="shared" si="17"/>
        <v>L599</v>
      </c>
      <c r="D434" s="69">
        <v>198412.55000000002</v>
      </c>
      <c r="E434" s="68">
        <v>2905071.1599999992</v>
      </c>
      <c r="F434" s="69">
        <v>6310.8300000000454</v>
      </c>
      <c r="G434" s="69">
        <v>430879.79999999981</v>
      </c>
      <c r="H434" s="70">
        <v>89.319249778838966</v>
      </c>
      <c r="I434" s="70">
        <v>17.414974725317922</v>
      </c>
      <c r="J434" s="69">
        <v>365088.49999999994</v>
      </c>
      <c r="K434" s="69">
        <v>317391.32000000007</v>
      </c>
      <c r="L434" s="69">
        <v>312489.28999999992</v>
      </c>
      <c r="M434" s="69">
        <v>353121.06999999989</v>
      </c>
      <c r="N434" s="69">
        <v>503333.40999999986</v>
      </c>
      <c r="O434" s="69">
        <v>590403.09</v>
      </c>
      <c r="P434" s="69">
        <v>272775.03999999992</v>
      </c>
      <c r="Q434" s="69">
        <v>309842.51999999996</v>
      </c>
      <c r="R434" s="69">
        <v>1109825.7</v>
      </c>
      <c r="S434" s="69">
        <v>295982.04999999993</v>
      </c>
      <c r="T434" s="69">
        <v>358692.49999999994</v>
      </c>
      <c r="U434" s="69">
        <v>359540.8</v>
      </c>
      <c r="V434" s="69">
        <v>198412.55000000002</v>
      </c>
      <c r="W434" s="70">
        <v>105.18626058443434</v>
      </c>
      <c r="X434" s="70">
        <v>100.44324690428157</v>
      </c>
      <c r="Y434" s="70">
        <v>104.25631745291722</v>
      </c>
      <c r="Z434" s="71">
        <v>85.79243529729159</v>
      </c>
      <c r="AA434" s="71">
        <v>106.54128943259387</v>
      </c>
      <c r="AB434" s="71">
        <v>113.52705988878338</v>
      </c>
      <c r="AC434" s="71">
        <v>91.703647607652101</v>
      </c>
      <c r="AD434" s="71">
        <v>100.9124487113573</v>
      </c>
      <c r="AE434" s="71">
        <v>99.34272017292173</v>
      </c>
      <c r="AF434" s="71">
        <v>54.848735571487076</v>
      </c>
      <c r="AG434" s="71">
        <v>101.45730326760865</v>
      </c>
      <c r="AH434" s="71">
        <v>90.845250334402706</v>
      </c>
      <c r="AI434" s="71">
        <v>82.039748464675057</v>
      </c>
      <c r="AJ434" s="71">
        <v>10.140726632513619</v>
      </c>
      <c r="AK434" s="71">
        <v>-9.646869585496054</v>
      </c>
      <c r="AL434" s="71">
        <v>-7.5100642858161981</v>
      </c>
      <c r="AM434" s="71">
        <v>-7.8001942895093208</v>
      </c>
      <c r="AN434" s="71">
        <v>-9.8403020022221117</v>
      </c>
      <c r="AO434" s="71">
        <v>11.13796073563833</v>
      </c>
      <c r="AP434" s="71">
        <v>-8.4184722742945972</v>
      </c>
      <c r="AQ434" s="71">
        <v>27.845627248028904</v>
      </c>
      <c r="AR434" s="71">
        <v>225.20338806145003</v>
      </c>
      <c r="AS434" s="71">
        <v>-63.916763017393528</v>
      </c>
      <c r="AT434" s="71">
        <v>31.139419180252204</v>
      </c>
      <c r="AU434" s="71">
        <v>17.184321949861435</v>
      </c>
      <c r="AV434" s="72">
        <v>3.2851501798110139</v>
      </c>
      <c r="AW434" s="73">
        <v>33613.929999999993</v>
      </c>
      <c r="AX434" s="73">
        <v>-33887.399999999849</v>
      </c>
      <c r="AY434" s="73">
        <v>-25373.73000000004</v>
      </c>
      <c r="AZ434" s="73">
        <v>-29874.390000000014</v>
      </c>
      <c r="BA434" s="73">
        <v>-54929.830000000133</v>
      </c>
      <c r="BB434" s="73">
        <v>72456.299999999988</v>
      </c>
      <c r="BC434" s="73">
        <v>-25074.370000000054</v>
      </c>
      <c r="BD434" s="73">
        <v>67485.760000000038</v>
      </c>
      <c r="BE434" s="73">
        <v>768554.44</v>
      </c>
      <c r="BF434" s="73">
        <v>-524293.71999999986</v>
      </c>
      <c r="BG434" s="73">
        <v>85172.529999999912</v>
      </c>
      <c r="BH434" s="73">
        <v>52724.330000000016</v>
      </c>
      <c r="BI434" s="73">
        <v>6310.8300000000454</v>
      </c>
      <c r="BJ434" s="71">
        <v>9.1414999225715547</v>
      </c>
      <c r="BK434" s="71">
        <v>6.6276908384483448</v>
      </c>
      <c r="BL434" s="71">
        <v>5.3893669259233494</v>
      </c>
      <c r="BM434" s="71">
        <v>6.6244593682568773</v>
      </c>
      <c r="BN434" s="71">
        <v>-7.5371170712070779E-3</v>
      </c>
      <c r="BO434" s="71">
        <v>3.2932290003469253</v>
      </c>
      <c r="BP434" s="71">
        <v>14.295869669759417</v>
      </c>
      <c r="BQ434" s="71">
        <v>14.575746114588433</v>
      </c>
      <c r="BR434" s="72">
        <v>10.238868651075625</v>
      </c>
      <c r="BS434" s="72">
        <v>7.1826366542758695</v>
      </c>
      <c r="BT434" s="71">
        <v>10.300881564590968</v>
      </c>
      <c r="BU434" s="71">
        <v>10.722115262884522</v>
      </c>
      <c r="BV434" s="71">
        <v>6.3961927270140357</v>
      </c>
      <c r="BW434" s="71">
        <v>8.8649667771096379</v>
      </c>
      <c r="BX434" s="75">
        <v>8715</v>
      </c>
      <c r="BY434" s="75">
        <v>8546</v>
      </c>
      <c r="BZ434" s="75">
        <v>7439</v>
      </c>
      <c r="CA434" s="75">
        <v>8241</v>
      </c>
      <c r="CB434" s="75">
        <v>10487</v>
      </c>
      <c r="CC434" s="75">
        <v>12576</v>
      </c>
      <c r="CD434" s="75">
        <v>6778</v>
      </c>
      <c r="CE434" s="75">
        <v>7142</v>
      </c>
      <c r="CF434" s="75">
        <v>15257</v>
      </c>
      <c r="CG434" s="75">
        <v>7688</v>
      </c>
      <c r="CH434" s="75">
        <v>8049</v>
      </c>
      <c r="CI434" s="75">
        <v>8432</v>
      </c>
      <c r="CJ434" s="75">
        <v>4441</v>
      </c>
      <c r="CK434" s="75">
        <v>57787</v>
      </c>
      <c r="CL434" s="73">
        <v>792241.21</v>
      </c>
      <c r="CM434" s="73">
        <v>761171.47999999986</v>
      </c>
      <c r="CN434" s="73">
        <v>687487.08</v>
      </c>
      <c r="CO434" s="73">
        <v>723455.65000000026</v>
      </c>
      <c r="CP434" s="73">
        <v>655789.07999999996</v>
      </c>
      <c r="CQ434" s="73">
        <v>550160.68999999994</v>
      </c>
      <c r="CR434" s="73">
        <v>589105.44000000006</v>
      </c>
      <c r="CS434" s="73">
        <v>1097727.72</v>
      </c>
      <c r="CT434" s="73">
        <v>872155.91</v>
      </c>
      <c r="CU434" s="73">
        <v>831295.04999999981</v>
      </c>
      <c r="CV434" s="73">
        <v>840802.03000000026</v>
      </c>
      <c r="CW434" s="73">
        <v>845060.26000000013</v>
      </c>
      <c r="CX434" s="73">
        <v>830843.34999999986</v>
      </c>
      <c r="CY434" s="77"/>
      <c r="CZ434" s="4">
        <v>599</v>
      </c>
      <c r="DA434" s="76" t="str">
        <f t="shared" si="18"/>
        <v>L599</v>
      </c>
      <c r="DB434" s="71">
        <v>1.0979017853370348</v>
      </c>
      <c r="DC434" s="71">
        <v>0.77378544152469697</v>
      </c>
      <c r="DD434" s="71">
        <v>0.44824168195072378</v>
      </c>
      <c r="DE434" s="71">
        <v>0.4015059330841983</v>
      </c>
      <c r="DF434" s="71">
        <v>0.51034057001749034</v>
      </c>
      <c r="DG434" s="71">
        <v>0.18952368510292547</v>
      </c>
      <c r="DH434" s="71">
        <v>0.15343161616927822</v>
      </c>
      <c r="DI434" s="71">
        <v>1.2859792357254798</v>
      </c>
      <c r="DJ434" s="71">
        <v>9.1376968206266382E-2</v>
      </c>
      <c r="DK434" s="71">
        <v>0.28658345949622643</v>
      </c>
      <c r="DL434" s="71">
        <v>5.9622222170020507E-2</v>
      </c>
      <c r="DM434" s="71">
        <v>4.2351222953956776E-2</v>
      </c>
      <c r="DN434" s="71">
        <v>8.7469535684200336E-2</v>
      </c>
      <c r="DO434" s="71">
        <v>0.23385292952187828</v>
      </c>
      <c r="DQ434" s="71"/>
      <c r="DR434" s="71"/>
      <c r="DS434" s="71"/>
      <c r="DT434" s="71"/>
      <c r="DU434" s="71"/>
      <c r="DV434" s="71"/>
      <c r="DW434" s="71"/>
      <c r="DX434" s="71"/>
      <c r="DY434" s="71"/>
      <c r="DZ434" s="71"/>
      <c r="EA434" s="71"/>
      <c r="EB434" s="71"/>
      <c r="EC434" s="71"/>
      <c r="ED434" s="71"/>
    </row>
    <row r="435" spans="1:134">
      <c r="A435" s="4">
        <v>459</v>
      </c>
      <c r="B435" s="46" t="s">
        <v>3829</v>
      </c>
      <c r="C435" s="65" t="str">
        <f t="shared" si="17"/>
        <v>L459</v>
      </c>
      <c r="D435" s="69">
        <v>285961.89</v>
      </c>
      <c r="E435" s="68">
        <v>4008739.4799999991</v>
      </c>
      <c r="F435" s="69">
        <v>13880.290000000037</v>
      </c>
      <c r="G435" s="69">
        <v>553490.19000000041</v>
      </c>
      <c r="H435" s="70">
        <v>87.539539980651341</v>
      </c>
      <c r="I435" s="70">
        <v>16.018820743321839</v>
      </c>
      <c r="J435" s="69">
        <v>534425.66</v>
      </c>
      <c r="K435" s="69">
        <v>497603.7</v>
      </c>
      <c r="L435" s="69">
        <v>498103.56000000006</v>
      </c>
      <c r="M435" s="69">
        <v>596272.90999999992</v>
      </c>
      <c r="N435" s="69">
        <v>922211.22</v>
      </c>
      <c r="O435" s="69">
        <v>794711.62999999977</v>
      </c>
      <c r="P435" s="69">
        <v>524165.36000000004</v>
      </c>
      <c r="Q435" s="69">
        <v>461349.14999999991</v>
      </c>
      <c r="R435" s="69">
        <v>1163410.6599999999</v>
      </c>
      <c r="S435" s="69">
        <v>501121.3299999999</v>
      </c>
      <c r="T435" s="69">
        <v>565941.25000000012</v>
      </c>
      <c r="U435" s="69">
        <v>506789.84000000008</v>
      </c>
      <c r="V435" s="69">
        <v>285961.89</v>
      </c>
      <c r="W435" s="70">
        <v>94.143598432230647</v>
      </c>
      <c r="X435" s="70">
        <v>92.327985359280206</v>
      </c>
      <c r="Y435" s="70">
        <v>97.751213013038324</v>
      </c>
      <c r="Z435" s="71">
        <v>97.161549191634464</v>
      </c>
      <c r="AA435" s="71">
        <v>127.08311979095255</v>
      </c>
      <c r="AB435" s="71">
        <v>117.3982266961179</v>
      </c>
      <c r="AC435" s="71">
        <v>96.573166019970628</v>
      </c>
      <c r="AD435" s="71">
        <v>83.112401391710037</v>
      </c>
      <c r="AE435" s="71">
        <v>99.619441976867421</v>
      </c>
      <c r="AF435" s="71">
        <v>76.206295179553237</v>
      </c>
      <c r="AG435" s="71">
        <v>83.533554233148081</v>
      </c>
      <c r="AH435" s="71">
        <v>82.504510908167234</v>
      </c>
      <c r="AI435" s="71">
        <v>78.497881214928682</v>
      </c>
      <c r="AJ435" s="71">
        <v>-21.430266851255496</v>
      </c>
      <c r="AK435" s="71">
        <v>-21.771736876351355</v>
      </c>
      <c r="AL435" s="71">
        <v>-20.09422813982361</v>
      </c>
      <c r="AM435" s="71">
        <v>-16.025432873493372</v>
      </c>
      <c r="AN435" s="71">
        <v>-6.8842751920079603</v>
      </c>
      <c r="AO435" s="71">
        <v>-1.2450644224551999</v>
      </c>
      <c r="AP435" s="71">
        <v>-4.8045876978041306</v>
      </c>
      <c r="AQ435" s="71">
        <v>9.0994345926460376</v>
      </c>
      <c r="AR435" s="71">
        <v>104.61427160035686</v>
      </c>
      <c r="AS435" s="71">
        <v>-32.97237643165635</v>
      </c>
      <c r="AT435" s="71">
        <v>20.064471979919784</v>
      </c>
      <c r="AU435" s="71">
        <v>20.066431140947749</v>
      </c>
      <c r="AV435" s="72">
        <v>5.1015173389159951</v>
      </c>
      <c r="AW435" s="73">
        <v>-145767.13000000012</v>
      </c>
      <c r="AX435" s="73">
        <v>-138488.26999999996</v>
      </c>
      <c r="AY435" s="73">
        <v>-125260.11999999988</v>
      </c>
      <c r="AZ435" s="73">
        <v>-113790.78000000003</v>
      </c>
      <c r="BA435" s="73">
        <v>-68181.35000000021</v>
      </c>
      <c r="BB435" s="73">
        <v>-552.73000000033062</v>
      </c>
      <c r="BC435" s="73">
        <v>-26455.039999999979</v>
      </c>
      <c r="BD435" s="73">
        <v>38478.809999999823</v>
      </c>
      <c r="BE435" s="73">
        <v>594823.41</v>
      </c>
      <c r="BF435" s="73">
        <v>-246512.71000000025</v>
      </c>
      <c r="BG435" s="73">
        <v>94576.79000000027</v>
      </c>
      <c r="BH435" s="73">
        <v>84698.640000000072</v>
      </c>
      <c r="BI435" s="73">
        <v>13880.290000000037</v>
      </c>
      <c r="BJ435" s="71">
        <v>4.2666335390056718</v>
      </c>
      <c r="BK435" s="71">
        <v>5.2749395348037762</v>
      </c>
      <c r="BL435" s="71">
        <v>3.9045782510488456</v>
      </c>
      <c r="BM435" s="71">
        <v>4.0624261285518104</v>
      </c>
      <c r="BN435" s="71">
        <v>-9.0165530253760835</v>
      </c>
      <c r="BO435" s="71">
        <v>-1.4040498308037206</v>
      </c>
      <c r="BP435" s="71">
        <v>11.467467834238382</v>
      </c>
      <c r="BQ435" s="71">
        <v>11.461817513791079</v>
      </c>
      <c r="BR435" s="72">
        <v>0.93300698228170642</v>
      </c>
      <c r="BS435" s="72">
        <v>8.1806750893757521</v>
      </c>
      <c r="BT435" s="71">
        <v>8.8210747162361898</v>
      </c>
      <c r="BU435" s="71">
        <v>7.797376829587277</v>
      </c>
      <c r="BV435" s="71">
        <v>5.3579281162600925</v>
      </c>
      <c r="BW435" s="71">
        <v>5.0696992359850857</v>
      </c>
      <c r="BX435" s="75">
        <v>9486</v>
      </c>
      <c r="BY435" s="75">
        <v>9603</v>
      </c>
      <c r="BZ435" s="75">
        <v>9259</v>
      </c>
      <c r="CA435" s="75">
        <v>10246</v>
      </c>
      <c r="CB435" s="75">
        <v>13022</v>
      </c>
      <c r="CC435" s="75">
        <v>13381</v>
      </c>
      <c r="CD435" s="75">
        <v>9400</v>
      </c>
      <c r="CE435" s="75">
        <v>8909</v>
      </c>
      <c r="CF435" s="75">
        <v>16536</v>
      </c>
      <c r="CG435" s="75">
        <v>9529</v>
      </c>
      <c r="CH435" s="75">
        <v>10144</v>
      </c>
      <c r="CI435" s="75">
        <v>9436</v>
      </c>
      <c r="CJ435" s="75">
        <v>5415</v>
      </c>
      <c r="CK435" s="75">
        <v>69369</v>
      </c>
      <c r="CL435" s="73">
        <v>1196970.6500000004</v>
      </c>
      <c r="CM435" s="73">
        <v>1183860.2300000002</v>
      </c>
      <c r="CN435" s="73">
        <v>1333165.1600000006</v>
      </c>
      <c r="CO435" s="73">
        <v>1479151.5199999998</v>
      </c>
      <c r="CP435" s="73">
        <v>1340724.9100000001</v>
      </c>
      <c r="CQ435" s="73">
        <v>1157973.7200000004</v>
      </c>
      <c r="CR435" s="73">
        <v>1054220.45</v>
      </c>
      <c r="CS435" s="73">
        <v>1431307.37</v>
      </c>
      <c r="CT435" s="73">
        <v>977122.7200000002</v>
      </c>
      <c r="CU435" s="73">
        <v>921487.76000000013</v>
      </c>
      <c r="CV435" s="73">
        <v>976014.57999999973</v>
      </c>
      <c r="CW435" s="73">
        <v>1017798.5599999999</v>
      </c>
      <c r="CX435" s="73">
        <v>1110848.2799999998</v>
      </c>
      <c r="CY435" s="77"/>
      <c r="CZ435" s="4">
        <v>459</v>
      </c>
      <c r="DA435" s="76" t="str">
        <f t="shared" si="18"/>
        <v>L459</v>
      </c>
      <c r="DB435" s="71">
        <v>4.8022135429765811</v>
      </c>
      <c r="DC435" s="71">
        <v>2.527921940300939</v>
      </c>
      <c r="DD435" s="71">
        <v>0.9206304189733705</v>
      </c>
      <c r="DE435" s="71">
        <v>1.8093305654298946</v>
      </c>
      <c r="DF435" s="71">
        <v>2.1084306205618395</v>
      </c>
      <c r="DG435" s="71">
        <v>0.85513147164562942</v>
      </c>
      <c r="DH435" s="71">
        <v>0.65847431725427319</v>
      </c>
      <c r="DI435" s="71">
        <v>0.99967213845690039</v>
      </c>
      <c r="DJ435" s="71">
        <v>0.6346509701149442</v>
      </c>
      <c r="DK435" s="71">
        <v>0.36164761934872192</v>
      </c>
      <c r="DL435" s="71">
        <v>0.41731856244986443</v>
      </c>
      <c r="DM435" s="71">
        <v>0.25301747015514459</v>
      </c>
      <c r="DN435" s="71">
        <v>0.52830111989021111</v>
      </c>
      <c r="DO435" s="71">
        <v>0.55888017695415992</v>
      </c>
      <c r="DQ435" s="71"/>
      <c r="DR435" s="71"/>
      <c r="DS435" s="71"/>
      <c r="DT435" s="71"/>
      <c r="DU435" s="71"/>
      <c r="DV435" s="71"/>
      <c r="DW435" s="71"/>
      <c r="DX435" s="71"/>
      <c r="DY435" s="71"/>
      <c r="DZ435" s="71"/>
      <c r="EA435" s="71"/>
      <c r="EB435" s="71"/>
      <c r="EC435" s="71"/>
      <c r="ED435" s="71"/>
    </row>
    <row r="436" spans="1:134">
      <c r="A436" s="4">
        <v>433</v>
      </c>
      <c r="B436" s="46" t="s">
        <v>3837</v>
      </c>
      <c r="C436" s="65" t="str">
        <f t="shared" si="17"/>
        <v>L433</v>
      </c>
      <c r="D436" s="69">
        <v>592203.32000000007</v>
      </c>
      <c r="E436" s="68">
        <v>6539801.7299999995</v>
      </c>
      <c r="F436" s="69">
        <v>86359.38</v>
      </c>
      <c r="G436" s="69">
        <v>851013.27000000048</v>
      </c>
      <c r="H436" s="70">
        <v>96.481703922017999</v>
      </c>
      <c r="I436" s="70">
        <v>14.959481724163126</v>
      </c>
      <c r="J436" s="69">
        <v>932442.95000000007</v>
      </c>
      <c r="K436" s="69">
        <v>837164.10000000009</v>
      </c>
      <c r="L436" s="69">
        <v>870027.71000000043</v>
      </c>
      <c r="M436" s="69">
        <v>1033473.2500000001</v>
      </c>
      <c r="N436" s="69">
        <v>1409794.31</v>
      </c>
      <c r="O436" s="69">
        <v>1213966.8599999999</v>
      </c>
      <c r="P436" s="69">
        <v>901641.09000000008</v>
      </c>
      <c r="Q436" s="69">
        <v>822639.5199999999</v>
      </c>
      <c r="R436" s="69">
        <v>1355050.4799999997</v>
      </c>
      <c r="S436" s="69">
        <v>813584.72</v>
      </c>
      <c r="T436" s="69">
        <v>1050762.4999999998</v>
      </c>
      <c r="U436" s="69">
        <v>1003920.1</v>
      </c>
      <c r="V436" s="69">
        <v>592203.32000000007</v>
      </c>
      <c r="W436" s="70">
        <v>104.73450951217195</v>
      </c>
      <c r="X436" s="70">
        <v>88.915341027270259</v>
      </c>
      <c r="Y436" s="70">
        <v>95.903859676495657</v>
      </c>
      <c r="Z436" s="71">
        <v>93.13762518875852</v>
      </c>
      <c r="AA436" s="71">
        <v>94.323344510603363</v>
      </c>
      <c r="AB436" s="71">
        <v>98.549196566945142</v>
      </c>
      <c r="AC436" s="71">
        <v>88.902017816116768</v>
      </c>
      <c r="AD436" s="71">
        <v>89.287800098895403</v>
      </c>
      <c r="AE436" s="71">
        <v>103.52165194672772</v>
      </c>
      <c r="AF436" s="71">
        <v>88.83845695189099</v>
      </c>
      <c r="AG436" s="71">
        <v>101.20825636143296</v>
      </c>
      <c r="AH436" s="71">
        <v>100.8758038994503</v>
      </c>
      <c r="AI436" s="71">
        <v>101.3054074562928</v>
      </c>
      <c r="AJ436" s="71">
        <v>-13.520929799721127</v>
      </c>
      <c r="AK436" s="71">
        <v>-19.773299828976189</v>
      </c>
      <c r="AL436" s="71">
        <v>-15.965492512107016</v>
      </c>
      <c r="AM436" s="71">
        <v>-21.041771198938431</v>
      </c>
      <c r="AN436" s="71">
        <v>-26.08875599770435</v>
      </c>
      <c r="AO436" s="71">
        <v>-19.39064704118416</v>
      </c>
      <c r="AP436" s="71">
        <v>-10.112916698638962</v>
      </c>
      <c r="AQ436" s="71">
        <v>10.270210160419712</v>
      </c>
      <c r="AR436" s="71">
        <v>66.537372113587708</v>
      </c>
      <c r="AS436" s="71">
        <v>-18.801433960073755</v>
      </c>
      <c r="AT436" s="71">
        <v>27.033666017540313</v>
      </c>
      <c r="AU436" s="71">
        <v>26.90862085933199</v>
      </c>
      <c r="AV436" s="72">
        <v>17.072336578747983</v>
      </c>
      <c r="AW436" s="73">
        <v>-145786.66999999981</v>
      </c>
      <c r="AX436" s="73">
        <v>-206334.00999999989</v>
      </c>
      <c r="AY436" s="73">
        <v>-165294.24999999942</v>
      </c>
      <c r="AZ436" s="73">
        <v>-275412.80999999994</v>
      </c>
      <c r="BA436" s="73">
        <v>-497586.94000000018</v>
      </c>
      <c r="BB436" s="73">
        <v>-273116.4600000002</v>
      </c>
      <c r="BC436" s="73">
        <v>-101440.83999999985</v>
      </c>
      <c r="BD436" s="73">
        <v>76617.980000000098</v>
      </c>
      <c r="BE436" s="73">
        <v>541388.97999999975</v>
      </c>
      <c r="BF436" s="73">
        <v>-188384.60000000009</v>
      </c>
      <c r="BG436" s="73">
        <v>223609.71999999986</v>
      </c>
      <c r="BH436" s="73">
        <v>212862.64999999979</v>
      </c>
      <c r="BI436" s="73">
        <v>86359.38</v>
      </c>
      <c r="BJ436" s="71">
        <v>15.580987312743307</v>
      </c>
      <c r="BK436" s="71">
        <v>12.145508744765756</v>
      </c>
      <c r="BL436" s="71">
        <v>9.0813119694954541</v>
      </c>
      <c r="BM436" s="71">
        <v>12.633104430732384</v>
      </c>
      <c r="BN436" s="71">
        <v>0.70871291069801279</v>
      </c>
      <c r="BO436" s="71">
        <v>7.95802890254269</v>
      </c>
      <c r="BP436" s="71">
        <v>21.537250488166293</v>
      </c>
      <c r="BQ436" s="71">
        <v>19.983908157218291</v>
      </c>
      <c r="BR436" s="72">
        <v>11.890513485125027</v>
      </c>
      <c r="BS436" s="72">
        <v>13.819875847162482</v>
      </c>
      <c r="BT436" s="71">
        <v>14.433542110246744</v>
      </c>
      <c r="BU436" s="71">
        <v>12.448629960205492</v>
      </c>
      <c r="BV436" s="71">
        <v>9.5547903376955539</v>
      </c>
      <c r="BW436" s="71">
        <v>13.358239091369356</v>
      </c>
      <c r="BX436" s="75">
        <v>13580</v>
      </c>
      <c r="BY436" s="75">
        <v>12422</v>
      </c>
      <c r="BZ436" s="75">
        <v>12300</v>
      </c>
      <c r="CA436" s="75">
        <v>13779</v>
      </c>
      <c r="CB436" s="75">
        <v>15709</v>
      </c>
      <c r="CC436" s="75">
        <v>17156</v>
      </c>
      <c r="CD436" s="75">
        <v>12492</v>
      </c>
      <c r="CE436" s="75">
        <v>12143</v>
      </c>
      <c r="CF436" s="75">
        <v>18418</v>
      </c>
      <c r="CG436" s="75">
        <v>13105</v>
      </c>
      <c r="CH436" s="75">
        <v>14972</v>
      </c>
      <c r="CI436" s="75">
        <v>14766</v>
      </c>
      <c r="CJ436" s="75">
        <v>8233</v>
      </c>
      <c r="CK436" s="75">
        <v>94129</v>
      </c>
      <c r="CL436" s="73">
        <v>1318344.4200000002</v>
      </c>
      <c r="CM436" s="73">
        <v>1397710.3299999998</v>
      </c>
      <c r="CN436" s="73">
        <v>1564882.1199999996</v>
      </c>
      <c r="CO436" s="73">
        <v>1658118.81</v>
      </c>
      <c r="CP436" s="73">
        <v>1722171.1099999994</v>
      </c>
      <c r="CQ436" s="73">
        <v>1439947.9799999995</v>
      </c>
      <c r="CR436" s="73">
        <v>1352062.2799999996</v>
      </c>
      <c r="CS436" s="73">
        <v>1595375.8199999996</v>
      </c>
      <c r="CT436" s="73">
        <v>1309842.9200000002</v>
      </c>
      <c r="CU436" s="73">
        <v>1309753.77</v>
      </c>
      <c r="CV436" s="73">
        <v>1330244.4400000002</v>
      </c>
      <c r="CW436" s="73">
        <v>1368494.4899999998</v>
      </c>
      <c r="CX436" s="73">
        <v>1257566.04</v>
      </c>
      <c r="CY436" s="77"/>
      <c r="CZ436" s="4">
        <v>433</v>
      </c>
      <c r="DA436" s="76" t="str">
        <f t="shared" si="18"/>
        <v>L433</v>
      </c>
      <c r="DB436" s="71">
        <v>4.9850934220665266</v>
      </c>
      <c r="DC436" s="71">
        <v>7.9741154704840334</v>
      </c>
      <c r="DD436" s="71">
        <v>1.8273254091604172</v>
      </c>
      <c r="DE436" s="71">
        <v>2.202516561055015</v>
      </c>
      <c r="DF436" s="71">
        <v>2.3713265258778247</v>
      </c>
      <c r="DG436" s="71">
        <v>1.6164741702420584</v>
      </c>
      <c r="DH436" s="71">
        <v>1.3144946798205968</v>
      </c>
      <c r="DI436" s="71">
        <v>1.3241287723771045</v>
      </c>
      <c r="DJ436" s="71">
        <v>1.5795188633218826</v>
      </c>
      <c r="DK436" s="71">
        <v>0.55806244335654487</v>
      </c>
      <c r="DL436" s="71">
        <v>0.6746413294554976</v>
      </c>
      <c r="DM436" s="71">
        <v>2.4275840985637798</v>
      </c>
      <c r="DN436" s="72">
        <v>4.2058341597585516</v>
      </c>
      <c r="DO436" s="71">
        <v>1.6094462801991494</v>
      </c>
      <c r="DQ436" s="71"/>
      <c r="DR436" s="71"/>
      <c r="DS436" s="71"/>
      <c r="DT436" s="71"/>
      <c r="DU436" s="71"/>
      <c r="DV436" s="71"/>
      <c r="DW436" s="71"/>
      <c r="DX436" s="71"/>
      <c r="DY436" s="71"/>
      <c r="DZ436" s="71"/>
      <c r="EA436" s="71"/>
      <c r="EB436" s="71"/>
      <c r="EC436" s="71"/>
      <c r="ED436" s="71"/>
    </row>
    <row r="437" spans="1:134">
      <c r="A437" s="4">
        <v>440</v>
      </c>
      <c r="B437" s="46" t="s">
        <v>3845</v>
      </c>
      <c r="C437" s="65" t="str">
        <f t="shared" si="17"/>
        <v>L440</v>
      </c>
      <c r="D437" s="69">
        <v>392554.09000000014</v>
      </c>
      <c r="E437" s="68">
        <v>5470051.7199999997</v>
      </c>
      <c r="F437" s="69">
        <v>-22897.009999999835</v>
      </c>
      <c r="G437" s="69">
        <v>64012.789999998175</v>
      </c>
      <c r="H437" s="70">
        <v>85.817251425691083</v>
      </c>
      <c r="I437" s="70">
        <v>1.1840978363061527</v>
      </c>
      <c r="J437" s="69">
        <v>816350.29000000015</v>
      </c>
      <c r="K437" s="69">
        <v>765890.44000000018</v>
      </c>
      <c r="L437" s="69">
        <v>726554.85000000009</v>
      </c>
      <c r="M437" s="69">
        <v>809001.12000000034</v>
      </c>
      <c r="N437" s="69">
        <v>1145619.1299999999</v>
      </c>
      <c r="O437" s="69">
        <v>1099914.44</v>
      </c>
      <c r="P437" s="69">
        <v>755947.22</v>
      </c>
      <c r="Q437" s="69">
        <v>781989.1399999999</v>
      </c>
      <c r="R437" s="69">
        <v>1275029.32</v>
      </c>
      <c r="S437" s="69">
        <v>699544.7300000001</v>
      </c>
      <c r="T437" s="69">
        <v>798007.2699999999</v>
      </c>
      <c r="U437" s="69">
        <v>766979.95</v>
      </c>
      <c r="V437" s="69">
        <v>392554.09000000014</v>
      </c>
      <c r="W437" s="70">
        <v>98.057018319136944</v>
      </c>
      <c r="X437" s="70">
        <v>87.421340770798736</v>
      </c>
      <c r="Y437" s="70">
        <v>93.165203553596072</v>
      </c>
      <c r="Z437" s="71">
        <v>84.224761930164675</v>
      </c>
      <c r="AA437" s="71">
        <v>84.082501958602975</v>
      </c>
      <c r="AB437" s="71">
        <v>99.00795716388167</v>
      </c>
      <c r="AC437" s="71">
        <v>74.258967509597412</v>
      </c>
      <c r="AD437" s="71">
        <v>80.944472894843571</v>
      </c>
      <c r="AE437" s="71">
        <v>95.794935980799835</v>
      </c>
      <c r="AF437" s="71">
        <v>90.046391058204904</v>
      </c>
      <c r="AG437" s="71">
        <v>92.290980888811049</v>
      </c>
      <c r="AH437" s="71">
        <v>84.63245301084477</v>
      </c>
      <c r="AI437" s="71">
        <v>76.787897384794235</v>
      </c>
      <c r="AJ437" s="71">
        <v>-19.148321087034404</v>
      </c>
      <c r="AK437" s="71">
        <v>-22.47778465849305</v>
      </c>
      <c r="AL437" s="71">
        <v>-20.597803242046929</v>
      </c>
      <c r="AM437" s="71">
        <v>-28.883389446371087</v>
      </c>
      <c r="AN437" s="71">
        <v>-38.535206950959697</v>
      </c>
      <c r="AO437" s="71">
        <v>-25.817667048391446</v>
      </c>
      <c r="AP437" s="71">
        <v>-29.888604040940979</v>
      </c>
      <c r="AQ437" s="71">
        <v>2.8176043749261526</v>
      </c>
      <c r="AR437" s="71">
        <v>63.343642023127586</v>
      </c>
      <c r="AS437" s="71">
        <v>-26.933837132786731</v>
      </c>
      <c r="AT437" s="71">
        <v>15.796812226963963</v>
      </c>
      <c r="AU437" s="71">
        <v>5.8368448303807607</v>
      </c>
      <c r="AV437" s="72">
        <v>-5.5113610241975142</v>
      </c>
      <c r="AW437" s="73">
        <v>-193338.43999999959</v>
      </c>
      <c r="AX437" s="73">
        <v>-222072.08999999985</v>
      </c>
      <c r="AY437" s="73">
        <v>-188476.31999999972</v>
      </c>
      <c r="AZ437" s="73">
        <v>-328568.72999999975</v>
      </c>
      <c r="BA437" s="73">
        <v>-718243.20999999973</v>
      </c>
      <c r="BB437" s="73">
        <v>-365169.56000000029</v>
      </c>
      <c r="BC437" s="73">
        <v>-322261.55000000005</v>
      </c>
      <c r="BD437" s="73">
        <v>21429.55999999959</v>
      </c>
      <c r="BE437" s="73">
        <v>494448.39000000025</v>
      </c>
      <c r="BF437" s="73">
        <v>-257867.97999999975</v>
      </c>
      <c r="BG437" s="73">
        <v>108862.85000000009</v>
      </c>
      <c r="BH437" s="73">
        <v>42298.529999999912</v>
      </c>
      <c r="BI437" s="73">
        <v>-22897.009999999835</v>
      </c>
      <c r="BJ437" s="71">
        <v>14.158844476680152</v>
      </c>
      <c r="BK437" s="71">
        <v>12.288151324357631</v>
      </c>
      <c r="BL437" s="71">
        <v>9.323136625379842</v>
      </c>
      <c r="BM437" s="71">
        <v>12.265051921747821</v>
      </c>
      <c r="BN437" s="71">
        <v>1.7284305667899549</v>
      </c>
      <c r="BO437" s="71">
        <v>8.3712820413923499</v>
      </c>
      <c r="BP437" s="71">
        <v>23.7083022065307</v>
      </c>
      <c r="BQ437" s="71">
        <v>20.58495870942096</v>
      </c>
      <c r="BR437" s="72">
        <v>13.80064510183897</v>
      </c>
      <c r="BS437" s="72">
        <v>16.595777021020321</v>
      </c>
      <c r="BT437" s="71">
        <v>16.777129633106696</v>
      </c>
      <c r="BU437" s="71">
        <v>16.689296730475668</v>
      </c>
      <c r="BV437" s="71">
        <v>14.805027250530735</v>
      </c>
      <c r="BW437" s="71">
        <v>15.879960552852808</v>
      </c>
      <c r="BX437" s="75">
        <v>11326</v>
      </c>
      <c r="BY437" s="75">
        <v>11781</v>
      </c>
      <c r="BZ437" s="75">
        <v>10556</v>
      </c>
      <c r="CA437" s="75">
        <v>10807</v>
      </c>
      <c r="CB437" s="75">
        <v>13031</v>
      </c>
      <c r="CC437" s="75">
        <v>15207</v>
      </c>
      <c r="CD437" s="75">
        <v>9587</v>
      </c>
      <c r="CE437" s="75">
        <v>10655</v>
      </c>
      <c r="CF437" s="75">
        <v>16644</v>
      </c>
      <c r="CG437" s="75">
        <v>10596</v>
      </c>
      <c r="CH437" s="75">
        <v>11337</v>
      </c>
      <c r="CI437" s="75">
        <v>10950</v>
      </c>
      <c r="CJ437" s="75">
        <v>5685</v>
      </c>
      <c r="CK437" s="75">
        <v>75454</v>
      </c>
      <c r="CL437" s="73">
        <v>1504835.9899999995</v>
      </c>
      <c r="CM437" s="73">
        <v>1471108.35</v>
      </c>
      <c r="CN437" s="73">
        <v>1528328.4099999997</v>
      </c>
      <c r="CO437" s="73">
        <v>1720580.3900000004</v>
      </c>
      <c r="CP437" s="73">
        <v>1719366.1100000003</v>
      </c>
      <c r="CQ437" s="73">
        <v>1516874.4799999997</v>
      </c>
      <c r="CR437" s="73">
        <v>1378528.4400000002</v>
      </c>
      <c r="CS437" s="73">
        <v>1656706.6600000004</v>
      </c>
      <c r="CT437" s="73">
        <v>1421230.8</v>
      </c>
      <c r="CU437" s="73">
        <v>1216595.5699999998</v>
      </c>
      <c r="CV437" s="73">
        <v>1320256.55</v>
      </c>
      <c r="CW437" s="73">
        <v>1334652.6700000002</v>
      </c>
      <c r="CX437" s="73">
        <v>1309083.7199999997</v>
      </c>
      <c r="CY437" s="77"/>
      <c r="CZ437" s="4">
        <v>440</v>
      </c>
      <c r="DA437" s="76" t="str">
        <f t="shared" si="18"/>
        <v>L440</v>
      </c>
      <c r="DB437" s="71">
        <v>3.4559151029964124</v>
      </c>
      <c r="DC437" s="71">
        <v>3.271685370465085</v>
      </c>
      <c r="DD437" s="71">
        <v>1.7914635501763156</v>
      </c>
      <c r="DE437" s="71">
        <v>1.4351714919275302</v>
      </c>
      <c r="DF437" s="71">
        <v>1.7114123857110939</v>
      </c>
      <c r="DG437" s="71">
        <v>1.0760010253591239</v>
      </c>
      <c r="DH437" s="71">
        <v>0.61154641919408848</v>
      </c>
      <c r="DI437" s="71">
        <v>0.67167964611657416</v>
      </c>
      <c r="DJ437" s="71">
        <v>0.46165175980475459</v>
      </c>
      <c r="DK437" s="71">
        <v>0.53346852040668069</v>
      </c>
      <c r="DL437" s="71">
        <v>0.50492479119831746</v>
      </c>
      <c r="DM437" s="71">
        <v>0.33205244832243813</v>
      </c>
      <c r="DN437" s="71">
        <v>0.14540255494035625</v>
      </c>
      <c r="DO437" s="71">
        <v>0.48476719147616859</v>
      </c>
      <c r="DQ437" s="71"/>
      <c r="DR437" s="71"/>
      <c r="DS437" s="71"/>
      <c r="DT437" s="71"/>
      <c r="DU437" s="71"/>
      <c r="DV437" s="71"/>
      <c r="DW437" s="71"/>
      <c r="DX437" s="71"/>
      <c r="DY437" s="71"/>
      <c r="DZ437" s="71"/>
      <c r="EA437" s="71"/>
      <c r="EB437" s="71"/>
      <c r="EC437" s="71"/>
      <c r="ED437" s="71"/>
    </row>
    <row r="438" spans="1:134">
      <c r="A438" s="4">
        <v>444</v>
      </c>
      <c r="B438" s="46" t="s">
        <v>3854</v>
      </c>
      <c r="C438" s="65" t="str">
        <f t="shared" si="17"/>
        <v>L444</v>
      </c>
      <c r="D438" s="69">
        <v>390458.07000000007</v>
      </c>
      <c r="E438" s="68">
        <v>4611513.459999999</v>
      </c>
      <c r="F438" s="69">
        <v>46762.540000000095</v>
      </c>
      <c r="G438" s="69">
        <v>801753.10999999987</v>
      </c>
      <c r="H438" s="70">
        <v>99.272625899148039</v>
      </c>
      <c r="I438" s="70">
        <v>21.044712431846268</v>
      </c>
      <c r="J438" s="69">
        <v>654724.24</v>
      </c>
      <c r="K438" s="69">
        <v>606787.43999999994</v>
      </c>
      <c r="L438" s="69">
        <v>514328.1</v>
      </c>
      <c r="M438" s="69">
        <v>615123.16999999993</v>
      </c>
      <c r="N438" s="69">
        <v>1099710.0500000003</v>
      </c>
      <c r="O438" s="69">
        <v>967329.94000000018</v>
      </c>
      <c r="P438" s="69">
        <v>543060.0199999999</v>
      </c>
      <c r="Q438" s="69">
        <v>521649.83</v>
      </c>
      <c r="R438" s="69">
        <v>1146080.1500000001</v>
      </c>
      <c r="S438" s="69">
        <v>616385.41000000015</v>
      </c>
      <c r="T438" s="69">
        <v>754851.35</v>
      </c>
      <c r="U438" s="69">
        <v>639028.63000000012</v>
      </c>
      <c r="V438" s="69">
        <v>390458.07000000007</v>
      </c>
      <c r="W438" s="70">
        <v>102.49730341645243</v>
      </c>
      <c r="X438" s="70">
        <v>99.284569511586881</v>
      </c>
      <c r="Y438" s="70">
        <v>84.086498670040228</v>
      </c>
      <c r="Z438" s="71">
        <v>81.213411739096813</v>
      </c>
      <c r="AA438" s="71">
        <v>107.36548884228488</v>
      </c>
      <c r="AB438" s="71">
        <v>136.04608280094243</v>
      </c>
      <c r="AC438" s="71">
        <v>85.674310771366891</v>
      </c>
      <c r="AD438" s="71">
        <v>89.197258456519705</v>
      </c>
      <c r="AE438" s="71">
        <v>109.07662305987687</v>
      </c>
      <c r="AF438" s="71">
        <v>93.180844301169046</v>
      </c>
      <c r="AG438" s="71">
        <v>111.80577515542906</v>
      </c>
      <c r="AH438" s="71">
        <v>104.29933170332914</v>
      </c>
      <c r="AI438" s="71">
        <v>91.533880405576667</v>
      </c>
      <c r="AJ438" s="71">
        <v>-17.199490204488178</v>
      </c>
      <c r="AK438" s="71">
        <v>-15.979501010925446</v>
      </c>
      <c r="AL438" s="71">
        <v>-27.043576435735662</v>
      </c>
      <c r="AM438" s="71">
        <v>-24.676648640969223</v>
      </c>
      <c r="AN438" s="71">
        <v>-16.716495955345579</v>
      </c>
      <c r="AO438" s="71">
        <v>3.6817322933069274</v>
      </c>
      <c r="AP438" s="71">
        <v>-14.998698669036159</v>
      </c>
      <c r="AQ438" s="71">
        <v>11.014308475334955</v>
      </c>
      <c r="AR438" s="71">
        <v>119.31890474057774</v>
      </c>
      <c r="AS438" s="71">
        <v>-24.526405761107796</v>
      </c>
      <c r="AT438" s="71">
        <v>41.005480383900306</v>
      </c>
      <c r="AU438" s="71">
        <v>32.386840218936072</v>
      </c>
      <c r="AV438" s="72">
        <v>13.605803950956275</v>
      </c>
      <c r="AW438" s="73">
        <v>-136000.65000000014</v>
      </c>
      <c r="AX438" s="73">
        <v>-115402.32000000007</v>
      </c>
      <c r="AY438" s="73">
        <v>-190651.77000000014</v>
      </c>
      <c r="AZ438" s="73">
        <v>-201520.22000000009</v>
      </c>
      <c r="BA438" s="73">
        <v>-220721.6099999994</v>
      </c>
      <c r="BB438" s="73">
        <v>42987.790000000037</v>
      </c>
      <c r="BC438" s="73">
        <v>-95824.340000000084</v>
      </c>
      <c r="BD438" s="73">
        <v>51755.599999999977</v>
      </c>
      <c r="BE438" s="73">
        <v>623516.83000000019</v>
      </c>
      <c r="BF438" s="73">
        <v>-200304.73999999987</v>
      </c>
      <c r="BG438" s="73">
        <v>219516.58999999997</v>
      </c>
      <c r="BH438" s="73">
        <v>156330.63000000006</v>
      </c>
      <c r="BI438" s="73">
        <v>46762.540000000095</v>
      </c>
      <c r="BJ438" s="71">
        <v>14.582049866855964</v>
      </c>
      <c r="BK438" s="71">
        <v>11.455076272432807</v>
      </c>
      <c r="BL438" s="71">
        <v>10.336019152647118</v>
      </c>
      <c r="BM438" s="71">
        <v>12.133729985008474</v>
      </c>
      <c r="BN438" s="71">
        <v>-2.7783432115906792</v>
      </c>
      <c r="BO438" s="71">
        <v>3.9680675773208662</v>
      </c>
      <c r="BP438" s="71">
        <v>15.363792267266083</v>
      </c>
      <c r="BQ438" s="71">
        <v>16.13893895466046</v>
      </c>
      <c r="BR438" s="72">
        <v>6.8412470972702586</v>
      </c>
      <c r="BS438" s="72">
        <v>10.24476753335462</v>
      </c>
      <c r="BT438" s="71">
        <v>12.405969130927863</v>
      </c>
      <c r="BU438" s="71">
        <v>12.46090106211922</v>
      </c>
      <c r="BV438" s="71">
        <v>10.197150483164471</v>
      </c>
      <c r="BW438" s="71">
        <v>9.9478600399847288</v>
      </c>
      <c r="BX438" s="75">
        <v>10591</v>
      </c>
      <c r="BY438" s="75">
        <v>9342</v>
      </c>
      <c r="BZ438" s="75">
        <v>8368</v>
      </c>
      <c r="CA438" s="75">
        <v>9117</v>
      </c>
      <c r="CB438" s="75">
        <v>13246</v>
      </c>
      <c r="CC438" s="75">
        <v>13955</v>
      </c>
      <c r="CD438" s="75">
        <v>9332</v>
      </c>
      <c r="CE438" s="75">
        <v>8956</v>
      </c>
      <c r="CF438" s="75">
        <v>16177</v>
      </c>
      <c r="CG438" s="75">
        <v>10867</v>
      </c>
      <c r="CH438" s="75">
        <v>11637</v>
      </c>
      <c r="CI438" s="75">
        <v>10449</v>
      </c>
      <c r="CJ438" s="75">
        <v>6376</v>
      </c>
      <c r="CK438" s="75">
        <v>73794</v>
      </c>
      <c r="CL438" s="73">
        <v>1174917.5199999996</v>
      </c>
      <c r="CM438" s="73">
        <v>1163196.98</v>
      </c>
      <c r="CN438" s="73">
        <v>1427338.8300000003</v>
      </c>
      <c r="CO438" s="73">
        <v>1504610.9999999998</v>
      </c>
      <c r="CP438" s="73">
        <v>1580254.6199999999</v>
      </c>
      <c r="CQ438" s="73">
        <v>1241453.6599999999</v>
      </c>
      <c r="CR438" s="73">
        <v>1251640.9299999997</v>
      </c>
      <c r="CS438" s="73">
        <v>1521997.7200000002</v>
      </c>
      <c r="CT438" s="73">
        <v>1179111.2300000002</v>
      </c>
      <c r="CU438" s="73">
        <v>1152126.19</v>
      </c>
      <c r="CV438" s="73">
        <v>1085409.32</v>
      </c>
      <c r="CW438" s="73">
        <v>1098424.9400000002</v>
      </c>
      <c r="CX438" s="73">
        <v>1101962.33</v>
      </c>
      <c r="CY438" s="77"/>
      <c r="CZ438" s="4">
        <v>444</v>
      </c>
      <c r="DA438" s="76" t="str">
        <f t="shared" si="18"/>
        <v>L444</v>
      </c>
      <c r="DB438" s="71">
        <v>6.7597551020952356</v>
      </c>
      <c r="DC438" s="71">
        <v>7.7361579029929546</v>
      </c>
      <c r="DD438" s="71">
        <v>1.3792380394776174</v>
      </c>
      <c r="DE438" s="71">
        <v>0.9928119589942469</v>
      </c>
      <c r="DF438" s="71">
        <v>1.4505843277114625</v>
      </c>
      <c r="DG438" s="71">
        <v>0.89748750438283509</v>
      </c>
      <c r="DH438" s="71">
        <v>0.36968557281403835</v>
      </c>
      <c r="DI438" s="71">
        <v>0.65529272147765416</v>
      </c>
      <c r="DJ438" s="71">
        <v>0.39617317955917541</v>
      </c>
      <c r="DK438" s="71">
        <v>0.24807795673970884</v>
      </c>
      <c r="DL438" s="71">
        <v>0.49437804885263364</v>
      </c>
      <c r="DM438" s="71">
        <v>0.27844075526851908</v>
      </c>
      <c r="DN438" s="71">
        <v>0.42790249996658025</v>
      </c>
      <c r="DO438" s="71">
        <v>0.40487107023237212</v>
      </c>
      <c r="DQ438" s="71"/>
      <c r="DR438" s="71"/>
      <c r="DS438" s="71"/>
      <c r="DT438" s="71"/>
      <c r="DU438" s="71"/>
      <c r="DV438" s="71"/>
      <c r="DW438" s="71"/>
      <c r="DX438" s="71"/>
      <c r="DY438" s="71"/>
      <c r="DZ438" s="71"/>
      <c r="EA438" s="71"/>
      <c r="EB438" s="71"/>
      <c r="EC438" s="71"/>
      <c r="ED438" s="71"/>
    </row>
    <row r="439" spans="1:134">
      <c r="A439" s="4">
        <v>405</v>
      </c>
      <c r="B439" s="46" t="s">
        <v>3861</v>
      </c>
      <c r="C439" s="65" t="str">
        <f t="shared" si="17"/>
        <v>L405</v>
      </c>
      <c r="D439" s="69">
        <v>221033.21</v>
      </c>
      <c r="E439" s="68">
        <v>2414501.5699999998</v>
      </c>
      <c r="F439" s="69">
        <v>71295.610000000015</v>
      </c>
      <c r="G439" s="69">
        <v>424290.76</v>
      </c>
      <c r="H439" s="70">
        <v>95.65902199799271</v>
      </c>
      <c r="I439" s="70">
        <v>21.318885309441171</v>
      </c>
      <c r="J439" s="69">
        <v>285623.30999999988</v>
      </c>
      <c r="K439" s="69">
        <v>277004.85999999993</v>
      </c>
      <c r="L439" s="69">
        <v>229885.00999999992</v>
      </c>
      <c r="M439" s="69">
        <v>252334.09</v>
      </c>
      <c r="N439" s="69">
        <v>472333.33999999991</v>
      </c>
      <c r="O439" s="69">
        <v>492375.22</v>
      </c>
      <c r="P439" s="69">
        <v>267197.27999999997</v>
      </c>
      <c r="Q439" s="69">
        <v>243500.66999999995</v>
      </c>
      <c r="R439" s="69">
        <v>722121.53</v>
      </c>
      <c r="S439" s="69">
        <v>295330.25</v>
      </c>
      <c r="T439" s="69">
        <v>329170.21999999997</v>
      </c>
      <c r="U439" s="69">
        <v>336148.40999999986</v>
      </c>
      <c r="V439" s="69">
        <v>221033.21</v>
      </c>
      <c r="W439" s="70">
        <v>88.313534483809306</v>
      </c>
      <c r="X439" s="70">
        <v>80.382519596188985</v>
      </c>
      <c r="Y439" s="70">
        <v>79.052250744904555</v>
      </c>
      <c r="Z439" s="71">
        <v>67.745567344976138</v>
      </c>
      <c r="AA439" s="71">
        <v>114.35096883405058</v>
      </c>
      <c r="AB439" s="71">
        <v>113.50421051965243</v>
      </c>
      <c r="AC439" s="71">
        <v>79.56527307694607</v>
      </c>
      <c r="AD439" s="71">
        <v>78.462714395152091</v>
      </c>
      <c r="AE439" s="71">
        <v>98.225954763112583</v>
      </c>
      <c r="AF439" s="71">
        <v>87.954747893815693</v>
      </c>
      <c r="AG439" s="71">
        <v>103.11121670142607</v>
      </c>
      <c r="AH439" s="71">
        <v>112.55220543532181</v>
      </c>
      <c r="AI439" s="71">
        <v>116.90351391743543</v>
      </c>
      <c r="AJ439" s="71">
        <v>-14.565209646774846</v>
      </c>
      <c r="AK439" s="71">
        <v>-28.268568539979999</v>
      </c>
      <c r="AL439" s="71">
        <v>-30.524793537290474</v>
      </c>
      <c r="AM439" s="71">
        <v>-34.870301003099314</v>
      </c>
      <c r="AN439" s="71">
        <v>-22.731886580902582</v>
      </c>
      <c r="AO439" s="71">
        <v>-15.477690866824201</v>
      </c>
      <c r="AP439" s="71">
        <v>-16.635998676895003</v>
      </c>
      <c r="AQ439" s="71">
        <v>0.43047642065940916</v>
      </c>
      <c r="AR439" s="71">
        <v>149.49607510599563</v>
      </c>
      <c r="AS439" s="71">
        <v>-42.77070809934964</v>
      </c>
      <c r="AT439" s="71">
        <v>35.249550188820031</v>
      </c>
      <c r="AU439" s="71">
        <v>47.021980578923348</v>
      </c>
      <c r="AV439" s="72">
        <v>47.613698897270986</v>
      </c>
      <c r="AW439" s="73">
        <v>-48694.020000000135</v>
      </c>
      <c r="AX439" s="73">
        <v>-109164.57000000012</v>
      </c>
      <c r="AY439" s="73">
        <v>-101002.8300000001</v>
      </c>
      <c r="AZ439" s="73">
        <v>-135099.12999999998</v>
      </c>
      <c r="BA439" s="73">
        <v>-138958.07000000012</v>
      </c>
      <c r="BB439" s="73">
        <v>-62709.369999999995</v>
      </c>
      <c r="BC439" s="73">
        <v>-53321.5</v>
      </c>
      <c r="BD439" s="73">
        <v>1043.7199999999721</v>
      </c>
      <c r="BE439" s="73">
        <v>432689.51000000013</v>
      </c>
      <c r="BF439" s="73">
        <v>-220717.11</v>
      </c>
      <c r="BG439" s="73">
        <v>85790.320000000036</v>
      </c>
      <c r="BH439" s="73">
        <v>107510.2099999999</v>
      </c>
      <c r="BI439" s="73">
        <v>71295.610000000015</v>
      </c>
      <c r="BJ439" s="71">
        <v>18.565634638383045</v>
      </c>
      <c r="BK439" s="71">
        <v>17.118743396149004</v>
      </c>
      <c r="BL439" s="71">
        <v>16.214516667465752</v>
      </c>
      <c r="BM439" s="71">
        <v>16.154596829996791</v>
      </c>
      <c r="BN439" s="71">
        <v>5.6832825250375105</v>
      </c>
      <c r="BO439" s="71">
        <v>9.8736038439333242</v>
      </c>
      <c r="BP439" s="71">
        <v>25.109302317690922</v>
      </c>
      <c r="BQ439" s="71">
        <v>23.76416358481616</v>
      </c>
      <c r="BR439" s="72">
        <v>19.408125872434038</v>
      </c>
      <c r="BS439" s="72">
        <v>17.059742838223283</v>
      </c>
      <c r="BT439" s="71">
        <v>18.293936240121283</v>
      </c>
      <c r="BU439" s="71">
        <v>17.97228270877579</v>
      </c>
      <c r="BV439" s="71">
        <v>16.531933438999953</v>
      </c>
      <c r="BW439" s="71">
        <v>18.062621122222144</v>
      </c>
      <c r="BX439" s="75">
        <v>7517</v>
      </c>
      <c r="BY439" s="75">
        <v>7498</v>
      </c>
      <c r="BZ439" s="75">
        <v>6170</v>
      </c>
      <c r="CA439" s="75">
        <v>6490</v>
      </c>
      <c r="CB439" s="75">
        <v>9436</v>
      </c>
      <c r="CC439" s="75">
        <v>10674</v>
      </c>
      <c r="CD439" s="75">
        <v>7014</v>
      </c>
      <c r="CE439" s="75">
        <v>6531</v>
      </c>
      <c r="CF439" s="75">
        <v>12281</v>
      </c>
      <c r="CG439" s="75">
        <v>7975</v>
      </c>
      <c r="CH439" s="75">
        <v>8080</v>
      </c>
      <c r="CI439" s="75">
        <v>8480</v>
      </c>
      <c r="CJ439" s="75">
        <v>5185</v>
      </c>
      <c r="CK439" s="75">
        <v>55546</v>
      </c>
      <c r="CL439" s="73">
        <v>593423.50000000012</v>
      </c>
      <c r="CM439" s="73">
        <v>539274.94000000018</v>
      </c>
      <c r="CN439" s="73">
        <v>553357.96000000008</v>
      </c>
      <c r="CO439" s="73">
        <v>685443.17</v>
      </c>
      <c r="CP439" s="73">
        <v>564145.61999999988</v>
      </c>
      <c r="CQ439" s="73">
        <v>628970.7799999998</v>
      </c>
      <c r="CR439" s="73">
        <v>728506.97</v>
      </c>
      <c r="CS439" s="73">
        <v>1009722.19</v>
      </c>
      <c r="CT439" s="73">
        <v>732955.53</v>
      </c>
      <c r="CU439" s="73">
        <v>725164.4600000002</v>
      </c>
      <c r="CV439" s="73">
        <v>716494.53000000014</v>
      </c>
      <c r="CW439" s="73">
        <v>756056.71999999986</v>
      </c>
      <c r="CX439" s="73">
        <v>719820.39999999991</v>
      </c>
      <c r="CY439" s="77"/>
      <c r="CZ439" s="4">
        <v>405</v>
      </c>
      <c r="DA439" s="76" t="str">
        <f t="shared" si="18"/>
        <v>L405</v>
      </c>
      <c r="DB439" s="71">
        <v>3.436727539677646</v>
      </c>
      <c r="DC439" s="71">
        <v>1.6215945601071198</v>
      </c>
      <c r="DD439" s="71">
        <v>0.57578881489180589</v>
      </c>
      <c r="DE439" s="71">
        <v>1.0956106167786523</v>
      </c>
      <c r="DF439" s="71">
        <v>0.63179172435838993</v>
      </c>
      <c r="DG439" s="71">
        <v>0.31817697523335109</v>
      </c>
      <c r="DH439" s="71">
        <v>1.4092186745176472</v>
      </c>
      <c r="DI439" s="71">
        <v>0.45400251735003239</v>
      </c>
      <c r="DJ439" s="71">
        <v>0.52825919835763879</v>
      </c>
      <c r="DK439" s="71">
        <v>0.34821545833922174</v>
      </c>
      <c r="DL439" s="71">
        <v>0.25013598147883398</v>
      </c>
      <c r="DM439" s="71">
        <v>0.33333015403691085</v>
      </c>
      <c r="DN439" s="71">
        <v>0.53438328385798362</v>
      </c>
      <c r="DO439" s="71">
        <v>0.53000063004660813</v>
      </c>
      <c r="DQ439" s="71"/>
      <c r="DR439" s="71"/>
      <c r="DS439" s="71"/>
      <c r="DT439" s="71"/>
      <c r="DU439" s="71"/>
      <c r="DV439" s="71"/>
      <c r="DW439" s="71"/>
      <c r="DX439" s="71"/>
      <c r="DY439" s="71"/>
      <c r="DZ439" s="71"/>
      <c r="EA439" s="71"/>
      <c r="EB439" s="71"/>
      <c r="EC439" s="71"/>
      <c r="ED439" s="71"/>
    </row>
    <row r="440" spans="1:134">
      <c r="A440" s="4">
        <v>449</v>
      </c>
      <c r="B440" s="46" t="s">
        <v>3869</v>
      </c>
      <c r="C440" s="65" t="str">
        <f t="shared" si="17"/>
        <v>L449</v>
      </c>
      <c r="D440" s="69">
        <v>484027.17000000004</v>
      </c>
      <c r="E440" s="68">
        <v>6356051.4799999986</v>
      </c>
      <c r="F440" s="69">
        <v>111600.72000000009</v>
      </c>
      <c r="G440" s="69">
        <v>734616.86999999825</v>
      </c>
      <c r="H440" s="70">
        <v>89.544002381302263</v>
      </c>
      <c r="I440" s="70">
        <v>13.068138668609341</v>
      </c>
      <c r="J440" s="69">
        <v>851738.77999999991</v>
      </c>
      <c r="K440" s="69">
        <v>693623.23999999976</v>
      </c>
      <c r="L440" s="69">
        <v>679013.02</v>
      </c>
      <c r="M440" s="69">
        <v>907301.84000000008</v>
      </c>
      <c r="N440" s="69">
        <v>933936.50999999989</v>
      </c>
      <c r="O440" s="69">
        <v>1132324.2800000003</v>
      </c>
      <c r="P440" s="69">
        <v>726195.01</v>
      </c>
      <c r="Q440" s="69">
        <v>662434.63</v>
      </c>
      <c r="R440" s="69">
        <v>2340592.5900000003</v>
      </c>
      <c r="S440" s="69">
        <v>590479.24999999988</v>
      </c>
      <c r="T440" s="69">
        <v>719514.71</v>
      </c>
      <c r="U440" s="69">
        <v>832808.12</v>
      </c>
      <c r="V440" s="69">
        <v>484027.17000000004</v>
      </c>
      <c r="W440" s="70">
        <v>103.10009354748469</v>
      </c>
      <c r="X440" s="70">
        <v>97.30945031838516</v>
      </c>
      <c r="Y440" s="70">
        <v>98.269831707731583</v>
      </c>
      <c r="Z440" s="71">
        <v>105.86206551104699</v>
      </c>
      <c r="AA440" s="71">
        <v>105.01988964542434</v>
      </c>
      <c r="AB440" s="71">
        <v>91.580453299224146</v>
      </c>
      <c r="AC440" s="71">
        <v>92.485601731888451</v>
      </c>
      <c r="AD440" s="71">
        <v>84.135341331155573</v>
      </c>
      <c r="AE440" s="71">
        <v>96.592576349461694</v>
      </c>
      <c r="AF440" s="71">
        <v>64.683008365452196</v>
      </c>
      <c r="AG440" s="71">
        <v>85.117519172704817</v>
      </c>
      <c r="AH440" s="71">
        <v>98.031780583415227</v>
      </c>
      <c r="AI440" s="71">
        <v>97.820353030328306</v>
      </c>
      <c r="AJ440" s="71">
        <v>8.6860205339678309E-2</v>
      </c>
      <c r="AK440" s="71">
        <v>0.75158512840225455</v>
      </c>
      <c r="AL440" s="71">
        <v>-7.5931297095129242</v>
      </c>
      <c r="AM440" s="71">
        <v>-0.20006804377019627</v>
      </c>
      <c r="AN440" s="71">
        <v>-4.7074048573692462</v>
      </c>
      <c r="AO440" s="71">
        <v>-6.6907133515466182</v>
      </c>
      <c r="AP440" s="71">
        <v>-5.2628949898768322</v>
      </c>
      <c r="AQ440" s="71">
        <v>5.1683960597316281</v>
      </c>
      <c r="AR440" s="71">
        <v>222.25203614477084</v>
      </c>
      <c r="AS440" s="71">
        <v>-67.09637891200191</v>
      </c>
      <c r="AT440" s="71">
        <v>7.340516512303874</v>
      </c>
      <c r="AU440" s="71">
        <v>25.918834520662681</v>
      </c>
      <c r="AV440" s="72">
        <v>29.965841577578644</v>
      </c>
      <c r="AW440" s="73">
        <v>739.18000000028405</v>
      </c>
      <c r="AX440" s="73">
        <v>5174.2799999996787</v>
      </c>
      <c r="AY440" s="73">
        <v>-55794.920000000158</v>
      </c>
      <c r="AZ440" s="73">
        <v>-1818.859999999986</v>
      </c>
      <c r="BA440" s="73">
        <v>-46135.980000000214</v>
      </c>
      <c r="BB440" s="73">
        <v>-66719.040000000037</v>
      </c>
      <c r="BC440" s="73">
        <v>-40342.040000000037</v>
      </c>
      <c r="BD440" s="73">
        <v>32554.690000000061</v>
      </c>
      <c r="BE440" s="73">
        <v>1614268.9900000002</v>
      </c>
      <c r="BF440" s="73">
        <v>-1204092.9900000007</v>
      </c>
      <c r="BG440" s="73">
        <v>49204.249999999884</v>
      </c>
      <c r="BH440" s="73">
        <v>171423.25</v>
      </c>
      <c r="BI440" s="73">
        <v>111600.72000000009</v>
      </c>
      <c r="BJ440" s="71">
        <v>18.004387740575996</v>
      </c>
      <c r="BK440" s="71">
        <v>12.398966246964971</v>
      </c>
      <c r="BL440" s="71">
        <v>9.9372714767031383</v>
      </c>
      <c r="BM440" s="71">
        <v>14.161250798516672</v>
      </c>
      <c r="BN440" s="71">
        <v>6.4078668820497686</v>
      </c>
      <c r="BO440" s="71">
        <v>7.8553856732210896</v>
      </c>
      <c r="BP440" s="71">
        <v>18.915665781507588</v>
      </c>
      <c r="BQ440" s="71">
        <v>22.036644758358612</v>
      </c>
      <c r="BR440" s="72">
        <v>8.9268926540488973</v>
      </c>
      <c r="BS440" s="72">
        <v>12.700233416669143</v>
      </c>
      <c r="BT440" s="71">
        <v>13.482502245799179</v>
      </c>
      <c r="BU440" s="71">
        <v>15.265797949338207</v>
      </c>
      <c r="BV440" s="71">
        <v>14.090971193191294</v>
      </c>
      <c r="BW440" s="71">
        <v>11.718913634822576</v>
      </c>
      <c r="BX440" s="75">
        <v>21729</v>
      </c>
      <c r="BY440" s="75">
        <v>17213</v>
      </c>
      <c r="BZ440" s="75">
        <v>17027</v>
      </c>
      <c r="CA440" s="75">
        <v>20832</v>
      </c>
      <c r="CB440" s="75">
        <v>21075</v>
      </c>
      <c r="CC440" s="75">
        <v>23797</v>
      </c>
      <c r="CD440" s="75">
        <v>19294</v>
      </c>
      <c r="CE440" s="75">
        <v>17474</v>
      </c>
      <c r="CF440" s="75">
        <v>30920</v>
      </c>
      <c r="CG440" s="75">
        <v>15775</v>
      </c>
      <c r="CH440" s="75">
        <v>18863</v>
      </c>
      <c r="CI440" s="75">
        <v>20745</v>
      </c>
      <c r="CJ440" s="75">
        <v>11673</v>
      </c>
      <c r="CK440" s="75">
        <v>134744</v>
      </c>
      <c r="CL440" s="73">
        <v>1388130.27</v>
      </c>
      <c r="CM440" s="73">
        <v>1442036.0100000002</v>
      </c>
      <c r="CN440" s="73">
        <v>1546324.2500000005</v>
      </c>
      <c r="CO440" s="73">
        <v>1720801.19</v>
      </c>
      <c r="CP440" s="73">
        <v>1853960.9599999997</v>
      </c>
      <c r="CQ440" s="73">
        <v>1500984.36</v>
      </c>
      <c r="CR440" s="73">
        <v>1263063.0800000003</v>
      </c>
      <c r="CS440" s="73">
        <v>2500222.1199999992</v>
      </c>
      <c r="CT440" s="73">
        <v>1561986.219999999</v>
      </c>
      <c r="CU440" s="73">
        <v>1643368.4600000007</v>
      </c>
      <c r="CV440" s="73">
        <v>1630043.9700000002</v>
      </c>
      <c r="CW440" s="73">
        <v>1559422.4299999997</v>
      </c>
      <c r="CX440" s="73">
        <v>1642395.89</v>
      </c>
      <c r="CY440" s="77"/>
      <c r="CZ440" s="4">
        <v>449</v>
      </c>
      <c r="DA440" s="76" t="str">
        <f t="shared" si="18"/>
        <v>L449</v>
      </c>
      <c r="DB440" s="71">
        <v>1.9508929702774835</v>
      </c>
      <c r="DC440" s="71">
        <v>2.7174276166464986</v>
      </c>
      <c r="DD440" s="71">
        <v>1.0863865954324079</v>
      </c>
      <c r="DE440" s="71">
        <v>0.61931537184207652</v>
      </c>
      <c r="DF440" s="71">
        <v>1.630944707640769</v>
      </c>
      <c r="DG440" s="71">
        <v>0.76444182735972266</v>
      </c>
      <c r="DH440" s="71">
        <v>0.63769086064028446</v>
      </c>
      <c r="DI440" s="71">
        <v>0.37697681442294451</v>
      </c>
      <c r="DJ440" s="71">
        <v>0.41013815440754847</v>
      </c>
      <c r="DK440" s="71">
        <v>0.64610595622017786</v>
      </c>
      <c r="DL440" s="71">
        <v>0.32336045874596603</v>
      </c>
      <c r="DM440" s="71">
        <v>0.26295937008572162</v>
      </c>
      <c r="DN440" s="71">
        <v>0.21976202547370452</v>
      </c>
      <c r="DO440" s="71">
        <v>0.40979440917453075</v>
      </c>
      <c r="DQ440" s="71"/>
      <c r="DR440" s="71"/>
      <c r="DS440" s="71"/>
      <c r="DT440" s="71"/>
      <c r="DU440" s="71"/>
      <c r="DV440" s="71"/>
      <c r="DW440" s="71"/>
      <c r="DX440" s="71"/>
      <c r="DY440" s="71"/>
      <c r="DZ440" s="71"/>
      <c r="EA440" s="71"/>
      <c r="EB440" s="71"/>
      <c r="EC440" s="71"/>
      <c r="ED440" s="71"/>
    </row>
    <row r="441" spans="1:134">
      <c r="A441" s="4">
        <v>596</v>
      </c>
      <c r="B441" s="46" t="s">
        <v>3877</v>
      </c>
      <c r="C441" s="65" t="str">
        <f t="shared" si="17"/>
        <v>L596</v>
      </c>
      <c r="D441" s="69">
        <v>237180.52</v>
      </c>
      <c r="E441" s="68">
        <v>3608184.7899999991</v>
      </c>
      <c r="F441" s="69">
        <v>-89484.510000000038</v>
      </c>
      <c r="G441" s="69">
        <v>-418305.1099999994</v>
      </c>
      <c r="H441" s="70">
        <v>73.861901578082524</v>
      </c>
      <c r="I441" s="70">
        <v>-10.388827996315097</v>
      </c>
      <c r="J441" s="69">
        <v>583284.12</v>
      </c>
      <c r="K441" s="69">
        <v>572649.08000000007</v>
      </c>
      <c r="L441" s="69">
        <v>503478.3899999999</v>
      </c>
      <c r="M441" s="69">
        <v>522519.02000000008</v>
      </c>
      <c r="N441" s="69">
        <v>628276.13</v>
      </c>
      <c r="O441" s="69">
        <v>815035.2699999999</v>
      </c>
      <c r="P441" s="69">
        <v>488036.6</v>
      </c>
      <c r="Q441" s="69">
        <v>457595.91</v>
      </c>
      <c r="R441" s="69">
        <v>1154354.0399999998</v>
      </c>
      <c r="S441" s="69">
        <v>378701.57</v>
      </c>
      <c r="T441" s="69">
        <v>441485.64</v>
      </c>
      <c r="U441" s="69">
        <v>450830.50999999989</v>
      </c>
      <c r="V441" s="69">
        <v>237180.52</v>
      </c>
      <c r="W441" s="70">
        <v>93.768449410535439</v>
      </c>
      <c r="X441" s="70">
        <v>89.865016564982497</v>
      </c>
      <c r="Y441" s="70">
        <v>88.968985617789144</v>
      </c>
      <c r="Z441" s="71">
        <v>77.193562411199423</v>
      </c>
      <c r="AA441" s="71">
        <v>82.183280819866852</v>
      </c>
      <c r="AB441" s="71">
        <v>102.30526862550968</v>
      </c>
      <c r="AC441" s="71">
        <v>78.222362031715235</v>
      </c>
      <c r="AD441" s="71">
        <v>75.845154368727378</v>
      </c>
      <c r="AE441" s="71">
        <v>88.288028798584577</v>
      </c>
      <c r="AF441" s="71">
        <v>53.386994328542791</v>
      </c>
      <c r="AG441" s="71">
        <v>66.013506937407897</v>
      </c>
      <c r="AH441" s="71">
        <v>73.26135199274006</v>
      </c>
      <c r="AI441" s="71">
        <v>66.472218151756763</v>
      </c>
      <c r="AJ441" s="71">
        <v>-14.471145872970126</v>
      </c>
      <c r="AK441" s="71">
        <v>-12.56876718358939</v>
      </c>
      <c r="AL441" s="71">
        <v>-21.813756754160451</v>
      </c>
      <c r="AM441" s="71">
        <v>-29.713270309304018</v>
      </c>
      <c r="AN441" s="71">
        <v>-43.004026882655424</v>
      </c>
      <c r="AO441" s="71">
        <v>-26.58169669022541</v>
      </c>
      <c r="AP441" s="71">
        <v>-22.371670469612837</v>
      </c>
      <c r="AQ441" s="71">
        <v>-6.7982372570247858</v>
      </c>
      <c r="AR441" s="71">
        <v>135.12129790657329</v>
      </c>
      <c r="AS441" s="71">
        <v>-63.537239906635712</v>
      </c>
      <c r="AT441" s="71">
        <v>-18.945989670537479</v>
      </c>
      <c r="AU441" s="71">
        <v>-10.890330557304351</v>
      </c>
      <c r="AV441" s="72">
        <v>-27.393354593235774</v>
      </c>
      <c r="AW441" s="73">
        <v>-98689.379999999772</v>
      </c>
      <c r="AX441" s="73">
        <v>-82321.759999999893</v>
      </c>
      <c r="AY441" s="73">
        <v>-140469.15000000026</v>
      </c>
      <c r="AZ441" s="73">
        <v>-220891.60999999993</v>
      </c>
      <c r="BA441" s="73">
        <v>-474014.6</v>
      </c>
      <c r="BB441" s="73">
        <v>-273336.09999999998</v>
      </c>
      <c r="BC441" s="73">
        <v>-140647.03000000003</v>
      </c>
      <c r="BD441" s="73">
        <v>-33377.540000000037</v>
      </c>
      <c r="BE441" s="73">
        <v>663392.96999999986</v>
      </c>
      <c r="BF441" s="73">
        <v>-659896.63000000059</v>
      </c>
      <c r="BG441" s="73">
        <v>-103195.16999999993</v>
      </c>
      <c r="BH441" s="73">
        <v>-55097.200000000128</v>
      </c>
      <c r="BI441" s="73">
        <v>-89484.510000000038</v>
      </c>
      <c r="BJ441" s="71">
        <v>10.76537391682206</v>
      </c>
      <c r="BK441" s="71">
        <v>6.5021694086486175</v>
      </c>
      <c r="BL441" s="71">
        <v>5.1459961609297196</v>
      </c>
      <c r="BM441" s="71">
        <v>10.820715053126348</v>
      </c>
      <c r="BN441" s="71">
        <v>2.4440297673702389</v>
      </c>
      <c r="BO441" s="71">
        <v>6.9262343571725697</v>
      </c>
      <c r="BP441" s="71">
        <v>15.140472035313776</v>
      </c>
      <c r="BQ441" s="71">
        <v>18.604822786791694</v>
      </c>
      <c r="BR441" s="72">
        <v>5.5118550104086577</v>
      </c>
      <c r="BS441" s="72">
        <v>10.020719245487555</v>
      </c>
      <c r="BT441" s="71">
        <v>11.646472125566337</v>
      </c>
      <c r="BU441" s="71">
        <v>11.148151909474002</v>
      </c>
      <c r="BV441" s="71">
        <v>8.8659919111146355</v>
      </c>
      <c r="BW441" s="71">
        <v>8.8390916678211315</v>
      </c>
      <c r="BX441" s="75">
        <v>11419</v>
      </c>
      <c r="BY441" s="75">
        <v>10971</v>
      </c>
      <c r="BZ441" s="75">
        <v>9397</v>
      </c>
      <c r="CA441" s="75">
        <v>10020</v>
      </c>
      <c r="CB441" s="75">
        <v>11226</v>
      </c>
      <c r="CC441" s="75">
        <v>13705</v>
      </c>
      <c r="CD441" s="75">
        <v>9527</v>
      </c>
      <c r="CE441" s="75">
        <v>9089</v>
      </c>
      <c r="CF441" s="75">
        <v>17335</v>
      </c>
      <c r="CG441" s="75">
        <v>8482</v>
      </c>
      <c r="CH441" s="75">
        <v>9933</v>
      </c>
      <c r="CI441" s="75">
        <v>10018</v>
      </c>
      <c r="CJ441" s="75">
        <v>5691</v>
      </c>
      <c r="CK441" s="75">
        <v>70075</v>
      </c>
      <c r="CL441" s="73">
        <v>1276581.9599999997</v>
      </c>
      <c r="CM441" s="73">
        <v>1160664.7699999998</v>
      </c>
      <c r="CN441" s="73">
        <v>1015944.91</v>
      </c>
      <c r="CO441" s="73">
        <v>1103871.3899999999</v>
      </c>
      <c r="CP441" s="73">
        <v>1403085.8</v>
      </c>
      <c r="CQ441" s="73">
        <v>1171284.6199999999</v>
      </c>
      <c r="CR441" s="73">
        <v>1173967.8400000003</v>
      </c>
      <c r="CS441" s="73">
        <v>1565540.4499999993</v>
      </c>
      <c r="CT441" s="73">
        <v>1119990.3</v>
      </c>
      <c r="CU441" s="73">
        <v>1064874.23</v>
      </c>
      <c r="CV441" s="73">
        <v>1005425.6100000002</v>
      </c>
      <c r="CW441" s="73">
        <v>1021689.6699999999</v>
      </c>
      <c r="CX441" s="73">
        <v>1000265.41</v>
      </c>
      <c r="CY441" s="77"/>
      <c r="CZ441" s="4">
        <v>596</v>
      </c>
      <c r="DA441" s="76" t="str">
        <f t="shared" si="18"/>
        <v>L596</v>
      </c>
      <c r="DB441" s="71">
        <v>3.4860459146174478</v>
      </c>
      <c r="DC441" s="71">
        <v>3.630691773379414</v>
      </c>
      <c r="DD441" s="71">
        <v>0.97730871428473642</v>
      </c>
      <c r="DE441" s="71">
        <v>0.7188307747253263</v>
      </c>
      <c r="DF441" s="71">
        <v>0.60331666472465972</v>
      </c>
      <c r="DG441" s="71">
        <v>0.65311675894190158</v>
      </c>
      <c r="DH441" s="71">
        <v>1.1090766703112671</v>
      </c>
      <c r="DI441" s="71">
        <v>0.77617441103731044</v>
      </c>
      <c r="DJ441" s="71">
        <v>0.57023235449044707</v>
      </c>
      <c r="DK441" s="71">
        <v>0.50078308531453364</v>
      </c>
      <c r="DL441" s="71">
        <v>0.73228410131796284</v>
      </c>
      <c r="DM441" s="71">
        <v>0.2580482239730848</v>
      </c>
      <c r="DN441" s="71">
        <v>0.74795484557442449</v>
      </c>
      <c r="DO441" s="71">
        <v>0.65490237212172597</v>
      </c>
      <c r="DQ441" s="71"/>
      <c r="DR441" s="71"/>
      <c r="DS441" s="71"/>
      <c r="DT441" s="71"/>
      <c r="DU441" s="71"/>
      <c r="DV441" s="71"/>
      <c r="DW441" s="71"/>
      <c r="DX441" s="71"/>
      <c r="DY441" s="71"/>
      <c r="DZ441" s="71"/>
      <c r="EA441" s="71"/>
      <c r="EB441" s="71"/>
      <c r="EC441" s="71"/>
      <c r="ED441" s="71"/>
    </row>
    <row r="442" spans="1:134">
      <c r="A442" s="4">
        <v>597</v>
      </c>
      <c r="B442" s="46" t="s">
        <v>3886</v>
      </c>
      <c r="C442" s="65" t="str">
        <f t="shared" si="17"/>
        <v>L597</v>
      </c>
      <c r="D442" s="69">
        <v>159885.97999999998</v>
      </c>
      <c r="E442" s="68">
        <v>2253360.3800000008</v>
      </c>
      <c r="F442" s="69">
        <v>31242.540000000008</v>
      </c>
      <c r="G442" s="69">
        <v>180747.0400000019</v>
      </c>
      <c r="H442" s="70">
        <v>86.132613955648722</v>
      </c>
      <c r="I442" s="70">
        <v>8.7207312870041687</v>
      </c>
      <c r="J442" s="69">
        <v>250146.71000000002</v>
      </c>
      <c r="K442" s="69">
        <v>320570.30999999994</v>
      </c>
      <c r="L442" s="69">
        <v>298025.38</v>
      </c>
      <c r="M442" s="69">
        <v>299204.59999999992</v>
      </c>
      <c r="N442" s="69">
        <v>341216.27999999997</v>
      </c>
      <c r="O442" s="69">
        <v>425399.48999999987</v>
      </c>
      <c r="P442" s="69">
        <v>261782.80999999994</v>
      </c>
      <c r="Q442" s="69">
        <v>225885.09999999995</v>
      </c>
      <c r="R442" s="69">
        <v>784916.70000000007</v>
      </c>
      <c r="S442" s="69">
        <v>258535.51</v>
      </c>
      <c r="T442" s="69">
        <v>285977.79000000004</v>
      </c>
      <c r="U442" s="69">
        <v>276376.49</v>
      </c>
      <c r="V442" s="69">
        <v>159885.97999999998</v>
      </c>
      <c r="W442" s="70">
        <v>77.511301514850445</v>
      </c>
      <c r="X442" s="70">
        <v>101.67177774832848</v>
      </c>
      <c r="Y442" s="70">
        <v>105.81760388893868</v>
      </c>
      <c r="Z442" s="71">
        <v>94.390858668547608</v>
      </c>
      <c r="AA442" s="71">
        <v>79.103602356168736</v>
      </c>
      <c r="AB442" s="71">
        <v>101.16774495979499</v>
      </c>
      <c r="AC442" s="71">
        <v>74.532425443725742</v>
      </c>
      <c r="AD442" s="71">
        <v>74.195227825890527</v>
      </c>
      <c r="AE442" s="71">
        <v>94.313618294167739</v>
      </c>
      <c r="AF442" s="71">
        <v>77.842179595517095</v>
      </c>
      <c r="AG442" s="71">
        <v>84.029433647759646</v>
      </c>
      <c r="AH442" s="71">
        <v>91.737885142775497</v>
      </c>
      <c r="AI442" s="71">
        <v>103.48273764669726</v>
      </c>
      <c r="AJ442" s="71">
        <v>-18.082269406742434</v>
      </c>
      <c r="AK442" s="71">
        <v>-4.124247461905961</v>
      </c>
      <c r="AL442" s="71">
        <v>-5.4257212769055041</v>
      </c>
      <c r="AM442" s="71">
        <v>-22.753408298552259</v>
      </c>
      <c r="AN442" s="71">
        <v>-34.297740768469112</v>
      </c>
      <c r="AO442" s="71">
        <v>-16.616961835592569</v>
      </c>
      <c r="AP442" s="71">
        <v>-16.702436378262853</v>
      </c>
      <c r="AQ442" s="71">
        <v>1.7114634129098638</v>
      </c>
      <c r="AR442" s="71">
        <v>179.70532820721013</v>
      </c>
      <c r="AS442" s="71">
        <v>-57.881113427395036</v>
      </c>
      <c r="AT442" s="71">
        <v>6.4856391846350059</v>
      </c>
      <c r="AU442" s="71">
        <v>12.988660803266438</v>
      </c>
      <c r="AV442" s="72">
        <v>24.286150930043561</v>
      </c>
      <c r="AW442" s="73">
        <v>-55216.619999999995</v>
      </c>
      <c r="AX442" s="73">
        <v>-13789.840000000142</v>
      </c>
      <c r="AY442" s="73">
        <v>-17097.70000000007</v>
      </c>
      <c r="AZ442" s="73">
        <v>-88132.360000000161</v>
      </c>
      <c r="BA442" s="73">
        <v>-178100.95</v>
      </c>
      <c r="BB442" s="73">
        <v>-78842.630000000063</v>
      </c>
      <c r="BC442" s="73">
        <v>-52491.460000000021</v>
      </c>
      <c r="BD442" s="73">
        <v>3800.8899999998976</v>
      </c>
      <c r="BE442" s="73">
        <v>504293.98000000016</v>
      </c>
      <c r="BF442" s="73">
        <v>-355287.71999999986</v>
      </c>
      <c r="BG442" s="73">
        <v>17417.830000000016</v>
      </c>
      <c r="BH442" s="73">
        <v>31770.979999999952</v>
      </c>
      <c r="BI442" s="73">
        <v>31242.540000000008</v>
      </c>
      <c r="BJ442" s="71">
        <v>8.4905128821057101</v>
      </c>
      <c r="BK442" s="71">
        <v>5.7386355490333614</v>
      </c>
      <c r="BL442" s="71">
        <v>4.4566295159175846</v>
      </c>
      <c r="BM442" s="71">
        <v>8.2243879047488182</v>
      </c>
      <c r="BN442" s="71">
        <v>1.8990634726390789</v>
      </c>
      <c r="BO442" s="71">
        <v>4.4519688783384108</v>
      </c>
      <c r="BP442" s="71">
        <v>13.21922740635415</v>
      </c>
      <c r="BQ442" s="71">
        <v>18.105659652540712</v>
      </c>
      <c r="BR442" s="72">
        <v>6.5275336539083613</v>
      </c>
      <c r="BS442" s="72">
        <v>10.428585350511932</v>
      </c>
      <c r="BT442" s="71">
        <v>12.421685229945981</v>
      </c>
      <c r="BU442" s="71">
        <v>10.76295882871128</v>
      </c>
      <c r="BV442" s="71">
        <v>9.0873686531650115</v>
      </c>
      <c r="BW442" s="71">
        <v>8.6408617511720873</v>
      </c>
      <c r="BX442" s="75">
        <v>7512</v>
      </c>
      <c r="BY442" s="75">
        <v>8392</v>
      </c>
      <c r="BZ442" s="75">
        <v>7297</v>
      </c>
      <c r="CA442" s="75">
        <v>7788</v>
      </c>
      <c r="CB442" s="75">
        <v>8571</v>
      </c>
      <c r="CC442" s="75">
        <v>10154</v>
      </c>
      <c r="CD442" s="75">
        <v>6720</v>
      </c>
      <c r="CE442" s="75">
        <v>6661</v>
      </c>
      <c r="CF442" s="75">
        <v>13200</v>
      </c>
      <c r="CG442" s="75">
        <v>7388</v>
      </c>
      <c r="CH442" s="75">
        <v>8205</v>
      </c>
      <c r="CI442" s="75">
        <v>8187</v>
      </c>
      <c r="CJ442" s="75">
        <v>4925</v>
      </c>
      <c r="CK442" s="75">
        <v>55286</v>
      </c>
      <c r="CL442" s="73">
        <v>924584.27</v>
      </c>
      <c r="CM442" s="73">
        <v>838581.24000000011</v>
      </c>
      <c r="CN442" s="73">
        <v>844534.30999999994</v>
      </c>
      <c r="CO442" s="73">
        <v>855633.14999999979</v>
      </c>
      <c r="CP442" s="73">
        <v>949454.68999999971</v>
      </c>
      <c r="CQ442" s="73">
        <v>778540.87999999989</v>
      </c>
      <c r="CR442" s="73">
        <v>619749.56999999983</v>
      </c>
      <c r="CS442" s="73">
        <v>1064103.8800000001</v>
      </c>
      <c r="CT442" s="73">
        <v>758557.89999999991</v>
      </c>
      <c r="CU442" s="73">
        <v>668649.62</v>
      </c>
      <c r="CV442" s="73">
        <v>717138.99000000011</v>
      </c>
      <c r="CW442" s="73">
        <v>732068.99000000011</v>
      </c>
      <c r="CX442" s="73">
        <v>776297.6100000001</v>
      </c>
      <c r="CY442" s="77"/>
      <c r="CZ442" s="4">
        <v>597</v>
      </c>
      <c r="DA442" s="76" t="str">
        <f t="shared" si="18"/>
        <v>L597</v>
      </c>
      <c r="DB442" s="71">
        <v>2.1520979935310312</v>
      </c>
      <c r="DC442" s="71">
        <v>1.4731389933850487</v>
      </c>
      <c r="DD442" s="71">
        <v>1.0028816870764465</v>
      </c>
      <c r="DE442" s="71">
        <v>0.47956435416318233</v>
      </c>
      <c r="DF442" s="71">
        <v>0.94813748541648957</v>
      </c>
      <c r="DG442" s="71">
        <v>0.5474761484667362</v>
      </c>
      <c r="DH442" s="71">
        <v>0.34226502907531736</v>
      </c>
      <c r="DI442" s="71">
        <v>0.28095881717771914</v>
      </c>
      <c r="DJ442" s="71">
        <v>0.28399435369230075</v>
      </c>
      <c r="DK442" s="71">
        <v>0.16340250670923459</v>
      </c>
      <c r="DL442" s="71">
        <v>0.22877514211636565</v>
      </c>
      <c r="DM442" s="71">
        <v>0.53491157143849932</v>
      </c>
      <c r="DN442" s="71">
        <v>0.39949616296312196</v>
      </c>
      <c r="DO442" s="71">
        <v>0.30962944193766945</v>
      </c>
      <c r="DQ442" s="71"/>
      <c r="DR442" s="71"/>
      <c r="DS442" s="71"/>
      <c r="DT442" s="71"/>
      <c r="DU442" s="71"/>
      <c r="DV442" s="71"/>
      <c r="DW442" s="71"/>
      <c r="DX442" s="71"/>
      <c r="DY442" s="71"/>
      <c r="DZ442" s="71"/>
      <c r="EA442" s="71"/>
      <c r="EB442" s="71"/>
      <c r="EC442" s="71"/>
      <c r="ED442" s="71"/>
    </row>
    <row r="443" spans="1:134">
      <c r="A443" s="4">
        <v>464</v>
      </c>
      <c r="B443" s="46" t="s">
        <v>3893</v>
      </c>
      <c r="C443" s="65" t="str">
        <f t="shared" si="17"/>
        <v>L464</v>
      </c>
      <c r="D443" s="69">
        <v>410157.04999999993</v>
      </c>
      <c r="E443" s="68">
        <v>5159014.7100000009</v>
      </c>
      <c r="F443" s="69">
        <v>18384.009999999893</v>
      </c>
      <c r="G443" s="69">
        <v>709223.21000000183</v>
      </c>
      <c r="H443" s="70">
        <v>96.592014699651799</v>
      </c>
      <c r="I443" s="70">
        <v>15.938346998954934</v>
      </c>
      <c r="J443" s="69">
        <v>841497.29999999993</v>
      </c>
      <c r="K443" s="69">
        <v>670755.0299999998</v>
      </c>
      <c r="L443" s="69">
        <v>637789.06000000006</v>
      </c>
      <c r="M443" s="69">
        <v>933893.38999999978</v>
      </c>
      <c r="N443" s="69">
        <v>1028376.6500000001</v>
      </c>
      <c r="O443" s="69">
        <v>1358264.95</v>
      </c>
      <c r="P443" s="69">
        <v>692385.87999999989</v>
      </c>
      <c r="Q443" s="69">
        <v>609290.50999999989</v>
      </c>
      <c r="R443" s="69">
        <v>1290834.0100000002</v>
      </c>
      <c r="S443" s="69">
        <v>637426.97</v>
      </c>
      <c r="T443" s="69">
        <v>720907.14</v>
      </c>
      <c r="U443" s="69">
        <v>798013.15</v>
      </c>
      <c r="V443" s="69">
        <v>410157.04999999993</v>
      </c>
      <c r="W443" s="70">
        <v>125.63262350051238</v>
      </c>
      <c r="X443" s="70">
        <v>106.50756703873023</v>
      </c>
      <c r="Y443" s="70">
        <v>103.13256987532571</v>
      </c>
      <c r="Z443" s="71">
        <v>120.08680438175017</v>
      </c>
      <c r="AA443" s="71">
        <v>72.69498863073764</v>
      </c>
      <c r="AB443" s="71">
        <v>87.078759071928928</v>
      </c>
      <c r="AC443" s="71">
        <v>101.56404692961357</v>
      </c>
      <c r="AD443" s="71">
        <v>94.947314974412905</v>
      </c>
      <c r="AE443" s="71">
        <v>98.467952262255253</v>
      </c>
      <c r="AF443" s="71">
        <v>95.617522105294967</v>
      </c>
      <c r="AG443" s="71">
        <v>85.586288238438726</v>
      </c>
      <c r="AH443" s="71">
        <v>108.69910470831144</v>
      </c>
      <c r="AI443" s="71">
        <v>88.477250185979145</v>
      </c>
      <c r="AJ443" s="71">
        <v>16.031690224645544</v>
      </c>
      <c r="AK443" s="71">
        <v>3.9060030048321703</v>
      </c>
      <c r="AL443" s="71">
        <v>-8.4631516172296593</v>
      </c>
      <c r="AM443" s="71">
        <v>1.7420943087799623</v>
      </c>
      <c r="AN443" s="71">
        <v>-20.86347496725368</v>
      </c>
      <c r="AO443" s="71">
        <v>-8.3025052776027906</v>
      </c>
      <c r="AP443" s="71">
        <v>1.712146786019364</v>
      </c>
      <c r="AQ443" s="71">
        <v>19.54507221572679</v>
      </c>
      <c r="AR443" s="71">
        <v>93.239778483108068</v>
      </c>
      <c r="AS443" s="71">
        <v>-32.419005261722234</v>
      </c>
      <c r="AT443" s="71">
        <v>7.3343504858398578</v>
      </c>
      <c r="AU443" s="71">
        <v>36.466939419339319</v>
      </c>
      <c r="AV443" s="72">
        <v>4.6925153400039665</v>
      </c>
      <c r="AW443" s="73">
        <v>116266.71999999986</v>
      </c>
      <c r="AX443" s="73">
        <v>25214.819999999716</v>
      </c>
      <c r="AY443" s="73">
        <v>-58967.569999999949</v>
      </c>
      <c r="AZ443" s="73">
        <v>15990.729999999749</v>
      </c>
      <c r="BA443" s="73">
        <v>-271093.72999999975</v>
      </c>
      <c r="BB443" s="73">
        <v>-108486.77000000025</v>
      </c>
      <c r="BC443" s="73">
        <v>11655.109999999753</v>
      </c>
      <c r="BD443" s="73">
        <v>99616.209999999905</v>
      </c>
      <c r="BE443" s="73">
        <v>622838.00000000023</v>
      </c>
      <c r="BF443" s="73">
        <v>-305777.50999999978</v>
      </c>
      <c r="BG443" s="73">
        <v>49260.890000000014</v>
      </c>
      <c r="BH443" s="73">
        <v>213246.5</v>
      </c>
      <c r="BI443" s="73">
        <v>18384.009999999893</v>
      </c>
      <c r="BJ443" s="71">
        <v>16.293299358568351</v>
      </c>
      <c r="BK443" s="71">
        <v>10.110898140321691</v>
      </c>
      <c r="BL443" s="71">
        <v>9.1208448738845433</v>
      </c>
      <c r="BM443" s="71">
        <v>12.762770715586823</v>
      </c>
      <c r="BN443" s="71">
        <v>-0.29283237085530534</v>
      </c>
      <c r="BO443" s="71">
        <v>8.4076031155711597</v>
      </c>
      <c r="BP443" s="71">
        <v>18.48743754325951</v>
      </c>
      <c r="BQ443" s="71">
        <v>22.108660076825988</v>
      </c>
      <c r="BR443" s="72">
        <v>11.536406025216788</v>
      </c>
      <c r="BS443" s="72">
        <v>12.870889861231067</v>
      </c>
      <c r="BT443" s="71">
        <v>13.337476386657652</v>
      </c>
      <c r="BU443" s="71">
        <v>13.91102033971168</v>
      </c>
      <c r="BV443" s="71">
        <v>11.678162477190151</v>
      </c>
      <c r="BW443" s="71">
        <v>12.979057378861617</v>
      </c>
      <c r="BX443" s="75">
        <v>17456</v>
      </c>
      <c r="BY443" s="75">
        <v>12593</v>
      </c>
      <c r="BZ443" s="75">
        <v>12601</v>
      </c>
      <c r="CA443" s="75">
        <v>15479</v>
      </c>
      <c r="CB443" s="75">
        <v>16653</v>
      </c>
      <c r="CC443" s="75">
        <v>21263</v>
      </c>
      <c r="CD443" s="75">
        <v>14434</v>
      </c>
      <c r="CE443" s="75">
        <v>13127</v>
      </c>
      <c r="CF443" s="75">
        <v>19126</v>
      </c>
      <c r="CG443" s="75">
        <v>13192</v>
      </c>
      <c r="CH443" s="75">
        <v>13703</v>
      </c>
      <c r="CI443" s="75">
        <v>17563</v>
      </c>
      <c r="CJ443" s="75">
        <v>8954</v>
      </c>
      <c r="CK443" s="75">
        <v>100099</v>
      </c>
      <c r="CL443" s="73">
        <v>1570686.8099999998</v>
      </c>
      <c r="CM443" s="73">
        <v>1473150.4900000005</v>
      </c>
      <c r="CN443" s="73">
        <v>1686220.3099999998</v>
      </c>
      <c r="CO443" s="73">
        <v>1680080.0499999998</v>
      </c>
      <c r="CP443" s="73">
        <v>1807254.58</v>
      </c>
      <c r="CQ443" s="73">
        <v>1420366.3700000003</v>
      </c>
      <c r="CR443" s="73">
        <v>1319676.2500000002</v>
      </c>
      <c r="CS443" s="73">
        <v>1558451.8000000003</v>
      </c>
      <c r="CT443" s="73">
        <v>1167538.95</v>
      </c>
      <c r="CU443" s="73">
        <v>1121422.1800000002</v>
      </c>
      <c r="CV443" s="73">
        <v>1161071.3100000005</v>
      </c>
      <c r="CW443" s="73">
        <v>1229014.6599999997</v>
      </c>
      <c r="CX443" s="73">
        <v>1416649.1500000001</v>
      </c>
      <c r="CY443" s="77"/>
      <c r="CZ443" s="4">
        <v>464</v>
      </c>
      <c r="DA443" s="76" t="str">
        <f t="shared" si="18"/>
        <v>L464</v>
      </c>
      <c r="DB443" s="71">
        <v>5.4892281341783615</v>
      </c>
      <c r="DC443" s="71">
        <v>5.908719024362048</v>
      </c>
      <c r="DD443" s="71">
        <v>1.1861691718499221</v>
      </c>
      <c r="DE443" s="71">
        <v>1.8188733279988556</v>
      </c>
      <c r="DF443" s="71">
        <v>1.204373657833629</v>
      </c>
      <c r="DG443" s="71">
        <v>0.24882679045837303</v>
      </c>
      <c r="DH443" s="71">
        <v>0.41601250066385004</v>
      </c>
      <c r="DI443" s="71">
        <v>0.66747410068788549</v>
      </c>
      <c r="DJ443" s="71">
        <v>1.1165141308453679</v>
      </c>
      <c r="DK443" s="71">
        <v>0.5564654974778741</v>
      </c>
      <c r="DL443" s="71">
        <v>0.25079658233442226</v>
      </c>
      <c r="DM443" s="71">
        <v>0.18380354645351862</v>
      </c>
      <c r="DN443" s="71">
        <v>5.6688088524488346E-2</v>
      </c>
      <c r="DO443" s="71">
        <v>0.55011098637564571</v>
      </c>
      <c r="DQ443" s="71"/>
      <c r="DR443" s="71"/>
      <c r="DS443" s="71"/>
      <c r="DT443" s="71"/>
      <c r="DU443" s="71"/>
      <c r="DV443" s="71"/>
      <c r="DW443" s="71"/>
      <c r="DX443" s="71"/>
      <c r="DY443" s="71"/>
      <c r="DZ443" s="71"/>
      <c r="EA443" s="71"/>
      <c r="EB443" s="71"/>
      <c r="EC443" s="71"/>
      <c r="ED443" s="71"/>
    </row>
    <row r="444" spans="1:134">
      <c r="A444" s="4">
        <v>430</v>
      </c>
      <c r="B444" s="46" t="s">
        <v>3901</v>
      </c>
      <c r="C444" s="65" t="str">
        <f t="shared" si="17"/>
        <v>L430</v>
      </c>
      <c r="D444" s="69">
        <v>675653.62</v>
      </c>
      <c r="E444" s="68">
        <v>8486589.1300000008</v>
      </c>
      <c r="F444" s="69">
        <v>35602.520000000019</v>
      </c>
      <c r="G444" s="69">
        <v>-170998.15000000037</v>
      </c>
      <c r="H444" s="70">
        <v>83.531089852548277</v>
      </c>
      <c r="I444" s="70">
        <v>-1.9751247601629718</v>
      </c>
      <c r="J444" s="69">
        <v>1203523.69</v>
      </c>
      <c r="K444" s="69">
        <v>1135027.4000000001</v>
      </c>
      <c r="L444" s="69">
        <v>1155886.8899999999</v>
      </c>
      <c r="M444" s="69">
        <v>1495345.1500000006</v>
      </c>
      <c r="N444" s="69">
        <v>2008777.96</v>
      </c>
      <c r="O444" s="69">
        <v>2024859.5299999998</v>
      </c>
      <c r="P444" s="69">
        <v>1154810.22</v>
      </c>
      <c r="Q444" s="69">
        <v>1205454.5499999998</v>
      </c>
      <c r="R444" s="69">
        <v>1757908.99</v>
      </c>
      <c r="S444" s="69">
        <v>1174117.95</v>
      </c>
      <c r="T444" s="69">
        <v>1352922.47</v>
      </c>
      <c r="U444" s="69">
        <v>1165721.3299999998</v>
      </c>
      <c r="V444" s="69">
        <v>675653.62</v>
      </c>
      <c r="W444" s="70">
        <v>85.194138737392862</v>
      </c>
      <c r="X444" s="70">
        <v>76.856631320460025</v>
      </c>
      <c r="Y444" s="70">
        <v>86.315356497950475</v>
      </c>
      <c r="Z444" s="71">
        <v>95.085118263013698</v>
      </c>
      <c r="AA444" s="71">
        <v>102.35447020051471</v>
      </c>
      <c r="AB444" s="71">
        <v>108.15236368977629</v>
      </c>
      <c r="AC444" s="71">
        <v>72.519114522093389</v>
      </c>
      <c r="AD444" s="71">
        <v>85.088151394456474</v>
      </c>
      <c r="AE444" s="71">
        <v>84.939249142278769</v>
      </c>
      <c r="AF444" s="71">
        <v>88.180953502648492</v>
      </c>
      <c r="AG444" s="71">
        <v>85.399711273730759</v>
      </c>
      <c r="AH444" s="71">
        <v>81.190027053642012</v>
      </c>
      <c r="AI444" s="71">
        <v>92.612296578022836</v>
      </c>
      <c r="AJ444" s="71">
        <v>-31.351515797998275</v>
      </c>
      <c r="AK444" s="71">
        <v>-34.159073476827814</v>
      </c>
      <c r="AL444" s="71">
        <v>-34.21663634435992</v>
      </c>
      <c r="AM444" s="71">
        <v>-35.230892773105516</v>
      </c>
      <c r="AN444" s="71">
        <v>-33.029620485717068</v>
      </c>
      <c r="AO444" s="71">
        <v>-23.137742961842211</v>
      </c>
      <c r="AP444" s="71">
        <v>-29.143581548570264</v>
      </c>
      <c r="AQ444" s="71">
        <v>5.2113472364060831</v>
      </c>
      <c r="AR444" s="71">
        <v>39.813345882721229</v>
      </c>
      <c r="AS444" s="71">
        <v>-23.506328847304236</v>
      </c>
      <c r="AT444" s="71">
        <v>5.7822077703822083</v>
      </c>
      <c r="AU444" s="71">
        <v>-0.43243408990316645</v>
      </c>
      <c r="AV444" s="72">
        <v>5.5624496231629017</v>
      </c>
      <c r="AW444" s="73">
        <v>-549644.94000000018</v>
      </c>
      <c r="AX444" s="73">
        <v>-588866.02</v>
      </c>
      <c r="AY444" s="73">
        <v>-601224.37000000034</v>
      </c>
      <c r="AZ444" s="73">
        <v>-813386.91999999923</v>
      </c>
      <c r="BA444" s="73">
        <v>-990694.1799999997</v>
      </c>
      <c r="BB444" s="73">
        <v>-575725.65999999968</v>
      </c>
      <c r="BC444" s="73">
        <v>-474978.9299999997</v>
      </c>
      <c r="BD444" s="73">
        <v>59708.789999999804</v>
      </c>
      <c r="BE444" s="73">
        <v>500583.39000000013</v>
      </c>
      <c r="BF444" s="73">
        <v>-360803.73999999953</v>
      </c>
      <c r="BG444" s="73">
        <v>73952.689999999944</v>
      </c>
      <c r="BH444" s="73">
        <v>-5062.8700000001118</v>
      </c>
      <c r="BI444" s="73">
        <v>35602.520000000019</v>
      </c>
      <c r="BJ444" s="71">
        <v>18.008981212910459</v>
      </c>
      <c r="BK444" s="71">
        <v>12.197568569255157</v>
      </c>
      <c r="BL444" s="71">
        <v>10.743293984325222</v>
      </c>
      <c r="BM444" s="71">
        <v>12.932530347092905</v>
      </c>
      <c r="BN444" s="71">
        <v>6.7377515087008319</v>
      </c>
      <c r="BO444" s="71">
        <v>12.460542161318337</v>
      </c>
      <c r="BP444" s="71">
        <v>21.482943678309411</v>
      </c>
      <c r="BQ444" s="71">
        <v>20.530210884380313</v>
      </c>
      <c r="BR444" s="72">
        <v>18.843802634449229</v>
      </c>
      <c r="BS444" s="72">
        <v>16.951417778276952</v>
      </c>
      <c r="BT444" s="71">
        <v>16.882306432160128</v>
      </c>
      <c r="BU444" s="71">
        <v>17.089111401728761</v>
      </c>
      <c r="BV444" s="71">
        <v>15.931504853298954</v>
      </c>
      <c r="BW444" s="71">
        <v>16.9435505116931</v>
      </c>
      <c r="BX444" s="75">
        <v>12855</v>
      </c>
      <c r="BY444" s="75">
        <v>12580</v>
      </c>
      <c r="BZ444" s="75">
        <v>12908</v>
      </c>
      <c r="CA444" s="75">
        <v>15307</v>
      </c>
      <c r="CB444" s="75">
        <v>19439</v>
      </c>
      <c r="CC444" s="75">
        <v>20595</v>
      </c>
      <c r="CD444" s="75">
        <v>12693</v>
      </c>
      <c r="CE444" s="75">
        <v>13994</v>
      </c>
      <c r="CF444" s="75">
        <v>20030</v>
      </c>
      <c r="CG444" s="75">
        <v>14433</v>
      </c>
      <c r="CH444" s="75">
        <v>14976</v>
      </c>
      <c r="CI444" s="75">
        <v>13852</v>
      </c>
      <c r="CJ444" s="75">
        <v>7501</v>
      </c>
      <c r="CK444" s="75">
        <v>97479</v>
      </c>
      <c r="CL444" s="73">
        <v>2152608.5199999996</v>
      </c>
      <c r="CM444" s="73">
        <v>2277953.5899999994</v>
      </c>
      <c r="CN444" s="73">
        <v>2200164.4899999998</v>
      </c>
      <c r="CO444" s="73">
        <v>2272318.8399999994</v>
      </c>
      <c r="CP444" s="73">
        <v>2399754.2100000004</v>
      </c>
      <c r="CQ444" s="73">
        <v>1873606.9400000006</v>
      </c>
      <c r="CR444" s="73">
        <v>1982968.17</v>
      </c>
      <c r="CS444" s="73">
        <v>2139147.3599999994</v>
      </c>
      <c r="CT444" s="73">
        <v>1914703.3599999992</v>
      </c>
      <c r="CU444" s="73">
        <v>1857952.0099999998</v>
      </c>
      <c r="CV444" s="73">
        <v>1769792.7899999996</v>
      </c>
      <c r="CW444" s="73">
        <v>1827726.0399999996</v>
      </c>
      <c r="CX444" s="73">
        <v>1829722.24</v>
      </c>
      <c r="CY444" s="77"/>
      <c r="CZ444" s="4">
        <v>430</v>
      </c>
      <c r="DA444" s="76" t="str">
        <f t="shared" si="18"/>
        <v>L430</v>
      </c>
      <c r="DB444" s="71">
        <v>3.5877024763802461</v>
      </c>
      <c r="DC444" s="71">
        <v>5.2959202002083625</v>
      </c>
      <c r="DD444" s="71">
        <v>2.060276543246657</v>
      </c>
      <c r="DE444" s="71">
        <v>1.7166492120464321</v>
      </c>
      <c r="DF444" s="71">
        <v>1.6227597718180904</v>
      </c>
      <c r="DG444" s="71">
        <v>1.2074458906820646</v>
      </c>
      <c r="DH444" s="71">
        <v>1.2988529082776736</v>
      </c>
      <c r="DI444" s="71">
        <v>0.71179878838972477</v>
      </c>
      <c r="DJ444" s="71">
        <v>1.0752041158928243</v>
      </c>
      <c r="DK444" s="71">
        <v>1.0946903521691713</v>
      </c>
      <c r="DL444" s="71">
        <v>0.88394240699638493</v>
      </c>
      <c r="DM444" s="71">
        <v>0.67798819698027546</v>
      </c>
      <c r="DN444" s="71">
        <v>0.98540087174928803</v>
      </c>
      <c r="DO444" s="71">
        <v>0.96410844386693728</v>
      </c>
      <c r="DQ444" s="71"/>
      <c r="DR444" s="71"/>
      <c r="DS444" s="71"/>
      <c r="DT444" s="71"/>
      <c r="DU444" s="71"/>
      <c r="DV444" s="71"/>
      <c r="DW444" s="71"/>
      <c r="DX444" s="71"/>
      <c r="DY444" s="71"/>
      <c r="DZ444" s="71"/>
      <c r="EA444" s="71"/>
      <c r="EB444" s="71"/>
      <c r="EC444" s="71"/>
      <c r="ED444" s="71"/>
    </row>
    <row r="445" spans="1:134">
      <c r="A445" s="4">
        <v>420</v>
      </c>
      <c r="B445" s="46" t="s">
        <v>3910</v>
      </c>
      <c r="C445" s="65" t="str">
        <f t="shared" si="17"/>
        <v>L420</v>
      </c>
      <c r="D445" s="69">
        <v>385370.83</v>
      </c>
      <c r="E445" s="68">
        <v>4716786.99</v>
      </c>
      <c r="F445" s="69">
        <v>16604.130000000005</v>
      </c>
      <c r="G445" s="69">
        <v>270620.05999999959</v>
      </c>
      <c r="H445" s="70">
        <v>84.804352332460155</v>
      </c>
      <c r="I445" s="70">
        <v>6.0865924348008971</v>
      </c>
      <c r="J445" s="69">
        <v>721707.93</v>
      </c>
      <c r="K445" s="69">
        <v>664046.22</v>
      </c>
      <c r="L445" s="69">
        <v>608989.44999999995</v>
      </c>
      <c r="M445" s="69">
        <v>651655.87000000011</v>
      </c>
      <c r="N445" s="69">
        <v>1009997.7699999999</v>
      </c>
      <c r="O445" s="69">
        <v>959893.05999999994</v>
      </c>
      <c r="P445" s="69">
        <v>590887.07000000007</v>
      </c>
      <c r="Q445" s="69">
        <v>567279.50999999989</v>
      </c>
      <c r="R445" s="69">
        <v>1264956.6400000001</v>
      </c>
      <c r="S445" s="69">
        <v>586143.5199999999</v>
      </c>
      <c r="T445" s="69">
        <v>648311.44000000006</v>
      </c>
      <c r="U445" s="69">
        <v>673837.98</v>
      </c>
      <c r="V445" s="69">
        <v>385370.83</v>
      </c>
      <c r="W445" s="70">
        <v>105.75489745556143</v>
      </c>
      <c r="X445" s="70">
        <v>95.658200185666558</v>
      </c>
      <c r="Y445" s="70">
        <v>91.065431716473753</v>
      </c>
      <c r="Z445" s="71">
        <v>80.046040608537737</v>
      </c>
      <c r="AA445" s="71">
        <v>100.85488695316023</v>
      </c>
      <c r="AB445" s="71">
        <v>90.698562192324758</v>
      </c>
      <c r="AC445" s="71">
        <v>80.945670232109904</v>
      </c>
      <c r="AD445" s="71">
        <v>83.025518727798541</v>
      </c>
      <c r="AE445" s="71">
        <v>92.952063320251838</v>
      </c>
      <c r="AF445" s="71">
        <v>80.797220145699143</v>
      </c>
      <c r="AG445" s="71">
        <v>83.285700440061902</v>
      </c>
      <c r="AH445" s="71">
        <v>82.189750129005816</v>
      </c>
      <c r="AI445" s="71">
        <v>83.030945166078581</v>
      </c>
      <c r="AJ445" s="71">
        <v>1.0599061053585546</v>
      </c>
      <c r="AK445" s="71">
        <v>-10.316903417163548</v>
      </c>
      <c r="AL445" s="71">
        <v>-17.250225738229098</v>
      </c>
      <c r="AM445" s="71">
        <v>-24.290782444839742</v>
      </c>
      <c r="AN445" s="71">
        <v>-17.378539108316783</v>
      </c>
      <c r="AO445" s="71">
        <v>-20.151041482012712</v>
      </c>
      <c r="AP445" s="71">
        <v>-18.327145489793995</v>
      </c>
      <c r="AQ445" s="71">
        <v>6.4192803958362132</v>
      </c>
      <c r="AR445" s="71">
        <v>87.288679861964312</v>
      </c>
      <c r="AS445" s="71">
        <v>-36.462810718609838</v>
      </c>
      <c r="AT445" s="71">
        <v>8.8512668297576766</v>
      </c>
      <c r="AU445" s="71">
        <v>7.4119179861065865</v>
      </c>
      <c r="AV445" s="72">
        <v>4.5026110003967279</v>
      </c>
      <c r="AW445" s="73">
        <v>7569.2000000000698</v>
      </c>
      <c r="AX445" s="73">
        <v>-76390.099999999977</v>
      </c>
      <c r="AY445" s="73">
        <v>-126951.46999999997</v>
      </c>
      <c r="AZ445" s="73">
        <v>-209079.30999999982</v>
      </c>
      <c r="BA445" s="73">
        <v>-212442.21000000008</v>
      </c>
      <c r="BB445" s="73">
        <v>-231037.23000000033</v>
      </c>
      <c r="BC445" s="73">
        <v>-132593.29999999993</v>
      </c>
      <c r="BD445" s="73">
        <v>34218.669999999693</v>
      </c>
      <c r="BE445" s="73">
        <v>589551.89000000025</v>
      </c>
      <c r="BF445" s="73">
        <v>-336376.86000000022</v>
      </c>
      <c r="BG445" s="73">
        <v>52717.60000000021</v>
      </c>
      <c r="BH445" s="73">
        <v>46497.930000000051</v>
      </c>
      <c r="BI445" s="73">
        <v>16604.130000000005</v>
      </c>
      <c r="BJ445" s="71">
        <v>12.893496900827412</v>
      </c>
      <c r="BK445" s="71">
        <v>10.658155163423819</v>
      </c>
      <c r="BL445" s="71">
        <v>10.379554557973083</v>
      </c>
      <c r="BM445" s="71">
        <v>11.306475115463197</v>
      </c>
      <c r="BN445" s="71">
        <v>-0.82215618842707272</v>
      </c>
      <c r="BO445" s="71">
        <v>7.3716205814800837</v>
      </c>
      <c r="BP445" s="71">
        <v>21.468625655472245</v>
      </c>
      <c r="BQ445" s="71">
        <v>20.269502602040756</v>
      </c>
      <c r="BR445" s="72">
        <v>12.205899761018999</v>
      </c>
      <c r="BS445" s="72">
        <v>13.070011630665906</v>
      </c>
      <c r="BT445" s="71">
        <v>14.9132989821832</v>
      </c>
      <c r="BU445" s="71">
        <v>13.8405102354325</v>
      </c>
      <c r="BV445" s="71">
        <v>10.412200113050654</v>
      </c>
      <c r="BW445" s="71">
        <v>13.351744668662395</v>
      </c>
      <c r="BX445" s="75">
        <v>14156</v>
      </c>
      <c r="BY445" s="75">
        <v>13815</v>
      </c>
      <c r="BZ445" s="75">
        <v>12617</v>
      </c>
      <c r="CA445" s="75">
        <v>12557</v>
      </c>
      <c r="CB445" s="75">
        <v>15860</v>
      </c>
      <c r="CC445" s="75">
        <v>16505</v>
      </c>
      <c r="CD445" s="75">
        <v>11526</v>
      </c>
      <c r="CE445" s="75">
        <v>11187</v>
      </c>
      <c r="CF445" s="75">
        <v>18313</v>
      </c>
      <c r="CG445" s="75">
        <v>12657</v>
      </c>
      <c r="CH445" s="75">
        <v>13188</v>
      </c>
      <c r="CI445" s="75">
        <v>13446</v>
      </c>
      <c r="CJ445" s="75">
        <v>7583</v>
      </c>
      <c r="CK445" s="75">
        <v>87900</v>
      </c>
      <c r="CL445" s="73">
        <v>1298495.1099999999</v>
      </c>
      <c r="CM445" s="73">
        <v>1187492.4400000002</v>
      </c>
      <c r="CN445" s="73">
        <v>1269657.3600000003</v>
      </c>
      <c r="CO445" s="73">
        <v>1431008.3599999994</v>
      </c>
      <c r="CP445" s="73">
        <v>1556335.2399999995</v>
      </c>
      <c r="CQ445" s="73">
        <v>1432048.29</v>
      </c>
      <c r="CR445" s="73">
        <v>1371493.3900000004</v>
      </c>
      <c r="CS445" s="73">
        <v>1793380.9200000006</v>
      </c>
      <c r="CT445" s="73">
        <v>1361098.3500000006</v>
      </c>
      <c r="CU445" s="73">
        <v>1288549.9300000002</v>
      </c>
      <c r="CV445" s="73">
        <v>1182888.4800000002</v>
      </c>
      <c r="CW445" s="73">
        <v>1358223.1600000001</v>
      </c>
      <c r="CX445" s="73">
        <v>1312346.5399999998</v>
      </c>
      <c r="CY445" s="77"/>
      <c r="CZ445" s="4">
        <v>420</v>
      </c>
      <c r="DA445" s="76" t="str">
        <f t="shared" si="18"/>
        <v>L420</v>
      </c>
      <c r="DB445" s="71">
        <v>1.916610056210015</v>
      </c>
      <c r="DC445" s="71">
        <v>1.8618755842700359</v>
      </c>
      <c r="DD445" s="71">
        <v>0.43036817311010317</v>
      </c>
      <c r="DE445" s="71">
        <v>0.45492008535473322</v>
      </c>
      <c r="DF445" s="71">
        <v>0.68022136909104547</v>
      </c>
      <c r="DG445" s="71">
        <v>0.26002673449290747</v>
      </c>
      <c r="DH445" s="71">
        <v>0.19089728897719965</v>
      </c>
      <c r="DI445" s="71">
        <v>0.2259742544656195</v>
      </c>
      <c r="DJ445" s="71">
        <v>0.18658174097201888</v>
      </c>
      <c r="DK445" s="71">
        <v>8.5406899521831989E-2</v>
      </c>
      <c r="DL445" s="71">
        <v>7.6785035732981954E-2</v>
      </c>
      <c r="DM445" s="71">
        <v>1.922092462986514E-2</v>
      </c>
      <c r="DN445" s="71">
        <v>2.1818813623783382E-2</v>
      </c>
      <c r="DO445" s="71">
        <v>0.12651109826533033</v>
      </c>
      <c r="DQ445" s="71"/>
      <c r="DR445" s="71"/>
      <c r="DS445" s="71"/>
      <c r="DT445" s="71"/>
      <c r="DU445" s="71"/>
      <c r="DV445" s="71"/>
      <c r="DW445" s="71"/>
      <c r="DX445" s="71"/>
      <c r="DY445" s="71"/>
      <c r="DZ445" s="71"/>
      <c r="EA445" s="71"/>
      <c r="EB445" s="71"/>
      <c r="EC445" s="71"/>
      <c r="ED445" s="71"/>
    </row>
    <row r="446" spans="1:134">
      <c r="A446" s="4">
        <v>461</v>
      </c>
      <c r="B446" s="46" t="s">
        <v>3917</v>
      </c>
      <c r="C446" s="65" t="str">
        <f t="shared" si="17"/>
        <v>L461</v>
      </c>
      <c r="D446" s="69">
        <v>539860.19000000018</v>
      </c>
      <c r="E446" s="68">
        <v>6082757.7100000009</v>
      </c>
      <c r="F446" s="69">
        <v>14813.390000000014</v>
      </c>
      <c r="G446" s="69">
        <v>32899.980000001378</v>
      </c>
      <c r="H446" s="70">
        <v>87.922732707439252</v>
      </c>
      <c r="I446" s="70">
        <v>0.54381411048489703</v>
      </c>
      <c r="J446" s="69">
        <v>946602.62000000011</v>
      </c>
      <c r="K446" s="69">
        <v>809920.95000000007</v>
      </c>
      <c r="L446" s="69">
        <v>824886.71</v>
      </c>
      <c r="M446" s="69">
        <v>1109055.3700000001</v>
      </c>
      <c r="N446" s="69">
        <v>1294458.0800000003</v>
      </c>
      <c r="O446" s="69">
        <v>1526952.28</v>
      </c>
      <c r="P446" s="69">
        <v>897693.28</v>
      </c>
      <c r="Q446" s="69">
        <v>728201.88</v>
      </c>
      <c r="R446" s="69">
        <v>1216953.4300000002</v>
      </c>
      <c r="S446" s="69">
        <v>815541.58</v>
      </c>
      <c r="T446" s="69">
        <v>931239.75</v>
      </c>
      <c r="U446" s="69">
        <v>953267.60000000021</v>
      </c>
      <c r="V446" s="69">
        <v>539860.19000000018</v>
      </c>
      <c r="W446" s="70">
        <v>97.468028868352221</v>
      </c>
      <c r="X446" s="70">
        <v>73.660874551513274</v>
      </c>
      <c r="Y446" s="70">
        <v>84.510305657902848</v>
      </c>
      <c r="Z446" s="71">
        <v>88.512830544060321</v>
      </c>
      <c r="AA446" s="71">
        <v>81.439992671937517</v>
      </c>
      <c r="AB446" s="71">
        <v>92.851116362941937</v>
      </c>
      <c r="AC446" s="71">
        <v>82.378973232684416</v>
      </c>
      <c r="AD446" s="71">
        <v>74.680035358044208</v>
      </c>
      <c r="AE446" s="71">
        <v>90.545534006445521</v>
      </c>
      <c r="AF446" s="71">
        <v>84.663483879230427</v>
      </c>
      <c r="AG446" s="71">
        <v>91.220599539195788</v>
      </c>
      <c r="AH446" s="71">
        <v>101.01890528953128</v>
      </c>
      <c r="AI446" s="71">
        <v>92.811239116991672</v>
      </c>
      <c r="AJ446" s="71">
        <v>-15.822395314153571</v>
      </c>
      <c r="AK446" s="71">
        <v>-23.245924273519979</v>
      </c>
      <c r="AL446" s="71">
        <v>-16.269939588635694</v>
      </c>
      <c r="AM446" s="71">
        <v>-17.919094485436904</v>
      </c>
      <c r="AN446" s="71">
        <v>-32.041886464296688</v>
      </c>
      <c r="AO446" s="71">
        <v>-23.250192062721087</v>
      </c>
      <c r="AP446" s="71">
        <v>-18.971359478325102</v>
      </c>
      <c r="AQ446" s="71">
        <v>-9.6897153990716962</v>
      </c>
      <c r="AR446" s="71">
        <v>34.933242688431207</v>
      </c>
      <c r="AS446" s="71">
        <v>-25.966013696596825</v>
      </c>
      <c r="AT446" s="71">
        <v>12.063100721991526</v>
      </c>
      <c r="AU446" s="71">
        <v>22.821615427001674</v>
      </c>
      <c r="AV446" s="72">
        <v>2.8213465923418557</v>
      </c>
      <c r="AW446" s="73">
        <v>-177927.61999999988</v>
      </c>
      <c r="AX446" s="73">
        <v>-245294.60999999975</v>
      </c>
      <c r="AY446" s="73">
        <v>-160287.19999999995</v>
      </c>
      <c r="AZ446" s="73">
        <v>-242118.03999999957</v>
      </c>
      <c r="BA446" s="73">
        <v>-571537.7799999998</v>
      </c>
      <c r="BB446" s="73">
        <v>-443633.51999999979</v>
      </c>
      <c r="BC446" s="73">
        <v>-210178.30000000005</v>
      </c>
      <c r="BD446" s="73">
        <v>-78131.400000000023</v>
      </c>
      <c r="BE446" s="73">
        <v>315060.46000000008</v>
      </c>
      <c r="BF446" s="73">
        <v>-286035.71000000008</v>
      </c>
      <c r="BG446" s="73">
        <v>100243.86999999988</v>
      </c>
      <c r="BH446" s="73">
        <v>177127.67000000004</v>
      </c>
      <c r="BI446" s="73">
        <v>14813.390000000014</v>
      </c>
      <c r="BJ446" s="71">
        <v>19.62726187076678</v>
      </c>
      <c r="BK446" s="71">
        <v>14.971513153702208</v>
      </c>
      <c r="BL446" s="71">
        <v>12.936010306945066</v>
      </c>
      <c r="BM446" s="71">
        <v>16.454381504080196</v>
      </c>
      <c r="BN446" s="71">
        <v>8.4553238385031655</v>
      </c>
      <c r="BO446" s="71">
        <v>11.340163139019252</v>
      </c>
      <c r="BP446" s="71">
        <v>20.02816631452297</v>
      </c>
      <c r="BQ446" s="71">
        <v>21.299224628751798</v>
      </c>
      <c r="BR446" s="72">
        <v>18.989350035864401</v>
      </c>
      <c r="BS446" s="72">
        <v>14.892992516312571</v>
      </c>
      <c r="BT446" s="71">
        <v>14.177252452913049</v>
      </c>
      <c r="BU446" s="71">
        <v>14.620199966913962</v>
      </c>
      <c r="BV446" s="71">
        <v>16.245734510648631</v>
      </c>
      <c r="BW446" s="71">
        <v>15.796955953800502</v>
      </c>
      <c r="BX446" s="75">
        <v>15202</v>
      </c>
      <c r="BY446" s="75">
        <v>12143</v>
      </c>
      <c r="BZ446" s="75">
        <v>12495</v>
      </c>
      <c r="CA446" s="75">
        <v>14525</v>
      </c>
      <c r="CB446" s="75">
        <v>17120</v>
      </c>
      <c r="CC446" s="75">
        <v>19673</v>
      </c>
      <c r="CD446" s="75">
        <v>12841</v>
      </c>
      <c r="CE446" s="75">
        <v>11544</v>
      </c>
      <c r="CF446" s="75">
        <v>17505</v>
      </c>
      <c r="CG446" s="75">
        <v>12992</v>
      </c>
      <c r="CH446" s="75">
        <v>14349</v>
      </c>
      <c r="CI446" s="75">
        <v>14861</v>
      </c>
      <c r="CJ446" s="75">
        <v>8872</v>
      </c>
      <c r="CK446" s="75">
        <v>92964</v>
      </c>
      <c r="CL446" s="73">
        <v>1476436.9199999997</v>
      </c>
      <c r="CM446" s="73">
        <v>1544703.0399999998</v>
      </c>
      <c r="CN446" s="73">
        <v>1650948.7699999998</v>
      </c>
      <c r="CO446" s="73">
        <v>1742229.4100000001</v>
      </c>
      <c r="CP446" s="73">
        <v>1680809.94</v>
      </c>
      <c r="CQ446" s="73">
        <v>1344635.6199999999</v>
      </c>
      <c r="CR446" s="73">
        <v>1337797.8899999997</v>
      </c>
      <c r="CS446" s="73">
        <v>1452135.3199999998</v>
      </c>
      <c r="CT446" s="73">
        <v>1200601.5799999998</v>
      </c>
      <c r="CU446" s="73">
        <v>1246702.8600000001</v>
      </c>
      <c r="CV446" s="73">
        <v>1410165.0299999998</v>
      </c>
      <c r="CW446" s="73">
        <v>1271404.9100000001</v>
      </c>
      <c r="CX446" s="73">
        <v>1363571.8900000001</v>
      </c>
      <c r="CY446" s="77"/>
      <c r="CZ446" s="4">
        <v>461</v>
      </c>
      <c r="DA446" s="76" t="str">
        <f t="shared" si="18"/>
        <v>L461</v>
      </c>
      <c r="DB446" s="71">
        <v>3.1694536399425801</v>
      </c>
      <c r="DC446" s="71">
        <v>2.5349601593211064</v>
      </c>
      <c r="DD446" s="71">
        <v>0.58506599178737551</v>
      </c>
      <c r="DE446" s="71">
        <v>0.79341118438377778</v>
      </c>
      <c r="DF446" s="71">
        <v>0.61462230185855327</v>
      </c>
      <c r="DG446" s="71">
        <v>0.54387410149474513</v>
      </c>
      <c r="DH446" s="71">
        <v>0.41301894066186107</v>
      </c>
      <c r="DI446" s="71">
        <v>0.76657243949575382</v>
      </c>
      <c r="DJ446" s="71">
        <v>0.63359756620689578</v>
      </c>
      <c r="DK446" s="71">
        <v>0.31605442914165421</v>
      </c>
      <c r="DL446" s="71">
        <v>0.61180353891901373</v>
      </c>
      <c r="DM446" s="71">
        <v>0.29811340551386994</v>
      </c>
      <c r="DN446" s="71">
        <v>0.39228579415262765</v>
      </c>
      <c r="DO446" s="71">
        <v>0.49794177334345935</v>
      </c>
      <c r="DQ446" s="71"/>
      <c r="DR446" s="71"/>
      <c r="DS446" s="71"/>
      <c r="DT446" s="71"/>
      <c r="DU446" s="71"/>
      <c r="DV446" s="71"/>
      <c r="DW446" s="71"/>
      <c r="DX446" s="71"/>
      <c r="DY446" s="71"/>
      <c r="DZ446" s="71"/>
      <c r="EA446" s="71"/>
      <c r="EB446" s="71"/>
      <c r="EC446" s="71"/>
      <c r="ED446" s="71"/>
    </row>
    <row r="447" spans="1:134">
      <c r="A447" s="4">
        <v>448</v>
      </c>
      <c r="B447" s="46" t="s">
        <v>3932</v>
      </c>
      <c r="C447" s="65" t="str">
        <f t="shared" si="17"/>
        <v>L448</v>
      </c>
      <c r="D447" s="69">
        <v>459088.61999999988</v>
      </c>
      <c r="E447" s="68">
        <v>6637643.580000001</v>
      </c>
      <c r="F447" s="69">
        <v>-10881.460000000196</v>
      </c>
      <c r="G447" s="69">
        <v>1102534.75</v>
      </c>
      <c r="H447" s="70">
        <v>94.483591044216965</v>
      </c>
      <c r="I447" s="70">
        <v>19.918935360842749</v>
      </c>
      <c r="J447" s="69">
        <v>850483.53</v>
      </c>
      <c r="K447" s="69">
        <v>836925.6100000001</v>
      </c>
      <c r="L447" s="69">
        <v>775535.37000000011</v>
      </c>
      <c r="M447" s="69">
        <v>990910.47</v>
      </c>
      <c r="N447" s="69">
        <v>1444758.9</v>
      </c>
      <c r="O447" s="69">
        <v>1688847.25</v>
      </c>
      <c r="P447" s="69">
        <v>891172.71000000008</v>
      </c>
      <c r="Q447" s="69">
        <v>896580.05999999994</v>
      </c>
      <c r="R447" s="69">
        <v>1867929.5600000003</v>
      </c>
      <c r="S447" s="69">
        <v>850029.37</v>
      </c>
      <c r="T447" s="69">
        <v>859211.54</v>
      </c>
      <c r="U447" s="69">
        <v>813631.72000000009</v>
      </c>
      <c r="V447" s="69">
        <v>459088.61999999988</v>
      </c>
      <c r="W447" s="70">
        <v>95.83386946313324</v>
      </c>
      <c r="X447" s="70">
        <v>88.06858349581249</v>
      </c>
      <c r="Y447" s="70">
        <v>86.008918058155601</v>
      </c>
      <c r="Z447" s="71">
        <v>97.435357493034189</v>
      </c>
      <c r="AA447" s="71">
        <v>115.47166656262493</v>
      </c>
      <c r="AB447" s="71">
        <v>115.26440114977828</v>
      </c>
      <c r="AC447" s="71">
        <v>101.83174151537249</v>
      </c>
      <c r="AD447" s="71">
        <v>97.574571522908144</v>
      </c>
      <c r="AE447" s="71">
        <v>110.00384596899251</v>
      </c>
      <c r="AF447" s="71">
        <v>79.571618246895909</v>
      </c>
      <c r="AG447" s="71">
        <v>94.027930770528229</v>
      </c>
      <c r="AH447" s="71">
        <v>82.36579917744352</v>
      </c>
      <c r="AI447" s="71">
        <v>81.507572599827512</v>
      </c>
      <c r="AJ447" s="71">
        <v>-14.172845391178711</v>
      </c>
      <c r="AK447" s="71">
        <v>-14.907166651120829</v>
      </c>
      <c r="AL447" s="71">
        <v>-15.664546548676494</v>
      </c>
      <c r="AM447" s="71">
        <v>-18.519695379861457</v>
      </c>
      <c r="AN447" s="71">
        <v>-2.0632447570688495</v>
      </c>
      <c r="AO447" s="71">
        <v>1.7975363925353482</v>
      </c>
      <c r="AP447" s="71">
        <v>6.1302252262621648</v>
      </c>
      <c r="AQ447" s="71">
        <v>23.292792764051029</v>
      </c>
      <c r="AR447" s="71">
        <v>105.34524146125142</v>
      </c>
      <c r="AS447" s="71">
        <v>-24.794756942398465</v>
      </c>
      <c r="AT447" s="71">
        <v>22.690662040887212</v>
      </c>
      <c r="AU447" s="71">
        <v>7.3384642179622261</v>
      </c>
      <c r="AV447" s="72">
        <v>-2.3153516496199456</v>
      </c>
      <c r="AW447" s="73">
        <v>-140442.39999999979</v>
      </c>
      <c r="AX447" s="73">
        <v>-146618.56999999983</v>
      </c>
      <c r="AY447" s="73">
        <v>-144048.67000000016</v>
      </c>
      <c r="AZ447" s="73">
        <v>-225224.49000000022</v>
      </c>
      <c r="BA447" s="73">
        <v>-30436.90000000014</v>
      </c>
      <c r="BB447" s="73">
        <v>55009.980000000447</v>
      </c>
      <c r="BC447" s="73">
        <v>51475.3400000002</v>
      </c>
      <c r="BD447" s="73">
        <v>169384.21999999974</v>
      </c>
      <c r="BE447" s="73">
        <v>958276.36000000045</v>
      </c>
      <c r="BF447" s="73">
        <v>-280250.02999999968</v>
      </c>
      <c r="BG447" s="73">
        <v>158904.3400000002</v>
      </c>
      <c r="BH447" s="73">
        <v>55625.979999999749</v>
      </c>
      <c r="BI447" s="73">
        <v>-10881.460000000196</v>
      </c>
      <c r="BJ447" s="71">
        <v>20.65265775122235</v>
      </c>
      <c r="BK447" s="71">
        <v>15.860135001282941</v>
      </c>
      <c r="BL447" s="71">
        <v>17.401356991899444</v>
      </c>
      <c r="BM447" s="71">
        <v>17.51498144756517</v>
      </c>
      <c r="BN447" s="71">
        <v>6.2508913313458887</v>
      </c>
      <c r="BO447" s="71">
        <v>14.115490201088647</v>
      </c>
      <c r="BP447" s="71">
        <v>23.734749135325675</v>
      </c>
      <c r="BQ447" s="71">
        <v>24.027051997384476</v>
      </c>
      <c r="BR447" s="72">
        <v>18.506502089471134</v>
      </c>
      <c r="BS447" s="72">
        <v>18.439804705797659</v>
      </c>
      <c r="BT447" s="71">
        <v>14.267592656001511</v>
      </c>
      <c r="BU447" s="71">
        <v>19.296975513892423</v>
      </c>
      <c r="BV447" s="71">
        <v>18.104395609632924</v>
      </c>
      <c r="BW447" s="71">
        <v>17.821843549567632</v>
      </c>
      <c r="BX447" s="75">
        <v>14206</v>
      </c>
      <c r="BY447" s="75">
        <v>13954</v>
      </c>
      <c r="BZ447" s="75">
        <v>12839</v>
      </c>
      <c r="CA447" s="75">
        <v>14782</v>
      </c>
      <c r="CB447" s="75">
        <v>17314</v>
      </c>
      <c r="CC447" s="75">
        <v>21967</v>
      </c>
      <c r="CD447" s="75">
        <v>13931</v>
      </c>
      <c r="CE447" s="75">
        <v>13621</v>
      </c>
      <c r="CF447" s="75">
        <v>21612</v>
      </c>
      <c r="CG447" s="75">
        <v>13296</v>
      </c>
      <c r="CH447" s="75">
        <v>13430</v>
      </c>
      <c r="CI447" s="75">
        <v>12925</v>
      </c>
      <c r="CJ447" s="75">
        <v>7151</v>
      </c>
      <c r="CK447" s="75">
        <v>95966</v>
      </c>
      <c r="CL447" s="73">
        <v>1639200.8200000005</v>
      </c>
      <c r="CM447" s="73">
        <v>1666333.3699999999</v>
      </c>
      <c r="CN447" s="73">
        <v>1734472.3900000001</v>
      </c>
      <c r="CO447" s="73">
        <v>2170128.4600000009</v>
      </c>
      <c r="CP447" s="73">
        <v>2423413.3000000003</v>
      </c>
      <c r="CQ447" s="73">
        <v>1870204.8699999996</v>
      </c>
      <c r="CR447" s="73">
        <v>2244818.4600000004</v>
      </c>
      <c r="CS447" s="73">
        <v>2780241.84</v>
      </c>
      <c r="CT447" s="73">
        <v>2184225.7200000007</v>
      </c>
      <c r="CU447" s="73">
        <v>2161998.0300000007</v>
      </c>
      <c r="CV447" s="73">
        <v>2301103.15</v>
      </c>
      <c r="CW447" s="73">
        <v>2271793.88</v>
      </c>
      <c r="CX447" s="73">
        <v>2253201.0299999998</v>
      </c>
      <c r="CY447" s="77"/>
      <c r="CZ447" s="4">
        <v>448</v>
      </c>
      <c r="DA447" s="76" t="str">
        <f t="shared" si="18"/>
        <v>L448</v>
      </c>
      <c r="DB447" s="71">
        <v>0.92171929142335418</v>
      </c>
      <c r="DC447" s="71">
        <v>1.8929079883242765</v>
      </c>
      <c r="DD447" s="71">
        <v>0.38629336135706166</v>
      </c>
      <c r="DE447" s="71">
        <v>0.28002086111014352</v>
      </c>
      <c r="DF447" s="71">
        <v>0.62739988992590112</v>
      </c>
      <c r="DG447" s="71">
        <v>0.2519352969388941</v>
      </c>
      <c r="DH447" s="71">
        <v>0.22542426261100718</v>
      </c>
      <c r="DI447" s="71">
        <v>0.29420474687976644</v>
      </c>
      <c r="DJ447" s="71">
        <v>0.24620070995929377</v>
      </c>
      <c r="DK447" s="71">
        <v>0.24061291963476875</v>
      </c>
      <c r="DL447" s="71">
        <v>0.15029368247836911</v>
      </c>
      <c r="DM447" s="71">
        <v>7.5527392229143023E-2</v>
      </c>
      <c r="DN447" s="71">
        <v>6.9558820215680592E-2</v>
      </c>
      <c r="DO447" s="71">
        <v>0.20292792637635831</v>
      </c>
      <c r="DQ447" s="71"/>
      <c r="DR447" s="71"/>
      <c r="DS447" s="71"/>
      <c r="DT447" s="71"/>
      <c r="DU447" s="71"/>
      <c r="DV447" s="71"/>
      <c r="DW447" s="71"/>
      <c r="DX447" s="71"/>
      <c r="DY447" s="71"/>
      <c r="DZ447" s="71"/>
      <c r="EA447" s="71"/>
      <c r="EB447" s="71"/>
      <c r="EC447" s="71"/>
      <c r="ED447" s="71"/>
    </row>
    <row r="448" spans="1:134">
      <c r="A448" s="4">
        <v>601</v>
      </c>
      <c r="B448" s="46" t="s">
        <v>3940</v>
      </c>
      <c r="C448" s="65" t="str">
        <f t="shared" si="17"/>
        <v>L601</v>
      </c>
      <c r="D448" s="69">
        <v>639768.12</v>
      </c>
      <c r="E448" s="68">
        <v>8108692.4700000016</v>
      </c>
      <c r="F448" s="69">
        <v>-105832.66000000003</v>
      </c>
      <c r="G448" s="69">
        <v>73277.510000004433</v>
      </c>
      <c r="H448" s="70">
        <v>86.820224310005003</v>
      </c>
      <c r="I448" s="70">
        <v>0.91193187115758967</v>
      </c>
      <c r="J448" s="69">
        <v>1295690.21</v>
      </c>
      <c r="K448" s="69">
        <v>1074087.9099999999</v>
      </c>
      <c r="L448" s="69">
        <v>1082638.8899999999</v>
      </c>
      <c r="M448" s="69">
        <v>1243884.6199999999</v>
      </c>
      <c r="N448" s="69">
        <v>1710383.3300000003</v>
      </c>
      <c r="O448" s="69">
        <v>1649901.94</v>
      </c>
      <c r="P448" s="69">
        <v>1030267.6200000001</v>
      </c>
      <c r="Q448" s="69">
        <v>975629.07000000007</v>
      </c>
      <c r="R448" s="69">
        <v>2150816.3699999996</v>
      </c>
      <c r="S448" s="69">
        <v>1072019.05</v>
      </c>
      <c r="T448" s="69">
        <v>1151723.1199999999</v>
      </c>
      <c r="U448" s="69">
        <v>1088469.1200000001</v>
      </c>
      <c r="V448" s="69">
        <v>639768.12</v>
      </c>
      <c r="W448" s="70">
        <v>101.14243519197197</v>
      </c>
      <c r="X448" s="70">
        <v>84.171473692825856</v>
      </c>
      <c r="Y448" s="70">
        <v>88.008527711866776</v>
      </c>
      <c r="Z448" s="71">
        <v>85.416592988879913</v>
      </c>
      <c r="AA448" s="71">
        <v>91.569417661551938</v>
      </c>
      <c r="AB448" s="71">
        <v>121.71101038361665</v>
      </c>
      <c r="AC448" s="71">
        <v>86.256095238924729</v>
      </c>
      <c r="AD448" s="71">
        <v>91.349808084322376</v>
      </c>
      <c r="AE448" s="71">
        <v>99.004331948801621</v>
      </c>
      <c r="AF448" s="71">
        <v>83.121636419080431</v>
      </c>
      <c r="AG448" s="71">
        <v>77.976804413078142</v>
      </c>
      <c r="AH448" s="71">
        <v>80.613085947255954</v>
      </c>
      <c r="AI448" s="71">
        <v>81.209421112610045</v>
      </c>
      <c r="AJ448" s="71">
        <v>-17.169432258109396</v>
      </c>
      <c r="AK448" s="71">
        <v>-28.813100339697439</v>
      </c>
      <c r="AL448" s="71">
        <v>-31.801865242063478</v>
      </c>
      <c r="AM448" s="71">
        <v>-32.659796653891647</v>
      </c>
      <c r="AN448" s="71">
        <v>-39.035974133735373</v>
      </c>
      <c r="AO448" s="71">
        <v>-10.990558309893162</v>
      </c>
      <c r="AP448" s="71">
        <v>-15.852386938844354</v>
      </c>
      <c r="AQ448" s="71">
        <v>11.349904800722509</v>
      </c>
      <c r="AR448" s="71">
        <v>97.501316076200965</v>
      </c>
      <c r="AS448" s="71">
        <v>-33.390083518030664</v>
      </c>
      <c r="AT448" s="71">
        <v>-15.881309032632284</v>
      </c>
      <c r="AU448" s="71">
        <v>-2.9622814162263866</v>
      </c>
      <c r="AV448" s="72">
        <v>-14.194279678731025</v>
      </c>
      <c r="AW448" s="73">
        <v>-268575.54999999981</v>
      </c>
      <c r="AX448" s="73">
        <v>-434740.1399999999</v>
      </c>
      <c r="AY448" s="73">
        <v>-504851.58000000031</v>
      </c>
      <c r="AZ448" s="73">
        <v>-603280.30999999982</v>
      </c>
      <c r="BA448" s="73">
        <v>-1093926.4400000006</v>
      </c>
      <c r="BB448" s="73">
        <v>-185317.33999999985</v>
      </c>
      <c r="BC448" s="73">
        <v>-194089.88999999966</v>
      </c>
      <c r="BD448" s="73">
        <v>99445.950000000186</v>
      </c>
      <c r="BE448" s="73">
        <v>1061802.6799999995</v>
      </c>
      <c r="BF448" s="73">
        <v>-537379.52999999933</v>
      </c>
      <c r="BG448" s="73">
        <v>-217441.22000000044</v>
      </c>
      <c r="BH448" s="73">
        <v>-33227.820000000065</v>
      </c>
      <c r="BI448" s="73">
        <v>-105832.66000000003</v>
      </c>
      <c r="BJ448" s="71">
        <v>9.0901369232772726</v>
      </c>
      <c r="BK448" s="71">
        <v>4.2033462887280493</v>
      </c>
      <c r="BL448" s="71">
        <v>5.729880571428243</v>
      </c>
      <c r="BM448" s="71">
        <v>9.1056647801839219</v>
      </c>
      <c r="BN448" s="71">
        <v>-1.4438250681040194</v>
      </c>
      <c r="BO448" s="71">
        <v>3.1412110310014869</v>
      </c>
      <c r="BP448" s="71">
        <v>12.165930295920267</v>
      </c>
      <c r="BQ448" s="71">
        <v>11.042485107411927</v>
      </c>
      <c r="BR448" s="72">
        <v>-0.22029928087743514</v>
      </c>
      <c r="BS448" s="72">
        <v>5.5524015201647074</v>
      </c>
      <c r="BT448" s="71">
        <v>5.3963024477355042</v>
      </c>
      <c r="BU448" s="71">
        <v>5.3932481383041715</v>
      </c>
      <c r="BV448" s="71">
        <v>3.4935208393605643</v>
      </c>
      <c r="BW448" s="71">
        <v>3.8745397170919436</v>
      </c>
      <c r="BX448" s="75">
        <v>17978</v>
      </c>
      <c r="BY448" s="75">
        <v>15577</v>
      </c>
      <c r="BZ448" s="75">
        <v>15679</v>
      </c>
      <c r="CA448" s="75">
        <v>17736</v>
      </c>
      <c r="CB448" s="75">
        <v>21315</v>
      </c>
      <c r="CC448" s="75">
        <v>23664</v>
      </c>
      <c r="CD448" s="75">
        <v>14422</v>
      </c>
      <c r="CE448" s="75">
        <v>14161</v>
      </c>
      <c r="CF448" s="75">
        <v>26202</v>
      </c>
      <c r="CG448" s="75">
        <v>15651</v>
      </c>
      <c r="CH448" s="75">
        <v>16562</v>
      </c>
      <c r="CI448" s="75">
        <v>16379</v>
      </c>
      <c r="CJ448" s="75">
        <v>9829</v>
      </c>
      <c r="CK448" s="75">
        <v>113206</v>
      </c>
      <c r="CL448" s="73">
        <v>1844626.59</v>
      </c>
      <c r="CM448" s="73">
        <v>1924627.6199999999</v>
      </c>
      <c r="CN448" s="73">
        <v>1991725.9600000002</v>
      </c>
      <c r="CO448" s="73">
        <v>2090254.55</v>
      </c>
      <c r="CP448" s="73">
        <v>2624114.19</v>
      </c>
      <c r="CQ448" s="73">
        <v>2088827.69</v>
      </c>
      <c r="CR448" s="73">
        <v>1977447.3100000005</v>
      </c>
      <c r="CS448" s="73">
        <v>2153846.7800000003</v>
      </c>
      <c r="CT448" s="73">
        <v>1686938.3499999999</v>
      </c>
      <c r="CU448" s="73">
        <v>1575041.3300000003</v>
      </c>
      <c r="CV448" s="73">
        <v>1760416.5999999996</v>
      </c>
      <c r="CW448" s="73">
        <v>1651369.0499999996</v>
      </c>
      <c r="CX448" s="73">
        <v>1453355.0599999998</v>
      </c>
      <c r="CY448" s="77"/>
      <c r="CZ448" s="4">
        <v>601</v>
      </c>
      <c r="DA448" s="76" t="str">
        <f t="shared" si="18"/>
        <v>L601</v>
      </c>
      <c r="DB448" s="71">
        <v>4.3346681517609857</v>
      </c>
      <c r="DC448" s="71">
        <v>4.804530198876912</v>
      </c>
      <c r="DD448" s="71">
        <v>0.75054967463434541</v>
      </c>
      <c r="DE448" s="71">
        <v>1.1320776254887623</v>
      </c>
      <c r="DF448" s="71">
        <v>1.3212337628696094</v>
      </c>
      <c r="DG448" s="71">
        <v>0.41622396071138501</v>
      </c>
      <c r="DH448" s="71">
        <v>0.50699363060616442</v>
      </c>
      <c r="DI448" s="71">
        <v>0.2496325849150626</v>
      </c>
      <c r="DJ448" s="71">
        <v>0.32949606634094863</v>
      </c>
      <c r="DK448" s="71">
        <v>0.35406283586562604</v>
      </c>
      <c r="DL448" s="71">
        <v>0.36524669409181953</v>
      </c>
      <c r="DM448" s="71">
        <v>0.40926071962001931</v>
      </c>
      <c r="DN448" s="71">
        <v>0.49439164525764023</v>
      </c>
      <c r="DO448" s="71">
        <v>0.37464091774332398</v>
      </c>
      <c r="DQ448" s="71"/>
      <c r="DR448" s="71"/>
      <c r="DS448" s="71"/>
      <c r="DT448" s="71"/>
      <c r="DU448" s="71"/>
      <c r="DV448" s="71"/>
      <c r="DW448" s="71"/>
      <c r="DX448" s="71"/>
      <c r="DY448" s="71"/>
      <c r="DZ448" s="71"/>
      <c r="EA448" s="71"/>
      <c r="EB448" s="71"/>
      <c r="EC448" s="71"/>
      <c r="ED448" s="71"/>
    </row>
    <row r="449" spans="1:134">
      <c r="A449" s="4">
        <v>460</v>
      </c>
      <c r="B449" s="46" t="s">
        <v>3949</v>
      </c>
      <c r="C449" s="65" t="str">
        <f t="shared" si="17"/>
        <v>L460</v>
      </c>
      <c r="D449" s="69">
        <v>349933.29</v>
      </c>
      <c r="E449" s="68">
        <v>3671388.1299999994</v>
      </c>
      <c r="F449" s="69">
        <v>87805.990000000049</v>
      </c>
      <c r="G449" s="69">
        <v>689625.71999999927</v>
      </c>
      <c r="H449" s="70">
        <v>100.51153253188177</v>
      </c>
      <c r="I449" s="70">
        <v>23.128124416861205</v>
      </c>
      <c r="J449" s="69">
        <v>559111.47999999986</v>
      </c>
      <c r="K449" s="69">
        <v>384647.64999999997</v>
      </c>
      <c r="L449" s="69">
        <v>473845.19000000006</v>
      </c>
      <c r="M449" s="69">
        <v>523376.95999999996</v>
      </c>
      <c r="N449" s="69">
        <v>855855.87</v>
      </c>
      <c r="O449" s="69">
        <v>908878.50999999978</v>
      </c>
      <c r="P449" s="69">
        <v>511997.41999999993</v>
      </c>
      <c r="Q449" s="69">
        <v>445118.05</v>
      </c>
      <c r="R449" s="69">
        <v>788860.17999999993</v>
      </c>
      <c r="S449" s="69">
        <v>435692.56999999995</v>
      </c>
      <c r="T449" s="69">
        <v>556387.93000000005</v>
      </c>
      <c r="U449" s="69">
        <v>583398.68999999994</v>
      </c>
      <c r="V449" s="69">
        <v>349933.29</v>
      </c>
      <c r="W449" s="70">
        <v>118.90264330460658</v>
      </c>
      <c r="X449" s="70">
        <v>88.106498958084146</v>
      </c>
      <c r="Y449" s="70">
        <v>113.69426931852784</v>
      </c>
      <c r="Z449" s="71">
        <v>98.310546788656438</v>
      </c>
      <c r="AA449" s="71">
        <v>100.86767170336076</v>
      </c>
      <c r="AB449" s="71">
        <v>88.326967018361174</v>
      </c>
      <c r="AC449" s="71">
        <v>90.579913609750491</v>
      </c>
      <c r="AD449" s="71">
        <v>93.397144027795619</v>
      </c>
      <c r="AE449" s="71">
        <v>89.073234286778387</v>
      </c>
      <c r="AF449" s="71">
        <v>111.33617768344708</v>
      </c>
      <c r="AG449" s="71">
        <v>108.93895467766667</v>
      </c>
      <c r="AH449" s="71">
        <v>120.82149973587475</v>
      </c>
      <c r="AI449" s="71">
        <v>102.82544221966027</v>
      </c>
      <c r="AJ449" s="71">
        <v>12.463581334944873</v>
      </c>
      <c r="AK449" s="71">
        <v>-4.5187731660988888</v>
      </c>
      <c r="AL449" s="71">
        <v>9.9268235098755486</v>
      </c>
      <c r="AM449" s="71">
        <v>2.3995296849035119</v>
      </c>
      <c r="AN449" s="71">
        <v>9.6436055745893192</v>
      </c>
      <c r="AO449" s="71">
        <v>1.6159839047387159</v>
      </c>
      <c r="AP449" s="71">
        <v>-4.5969732864589279</v>
      </c>
      <c r="AQ449" s="71">
        <v>16.219525106746758</v>
      </c>
      <c r="AR449" s="71">
        <v>90.83424902835695</v>
      </c>
      <c r="AS449" s="71">
        <v>-30.901194159378186</v>
      </c>
      <c r="AT449" s="71">
        <v>44.224210886706828</v>
      </c>
      <c r="AU449" s="71">
        <v>57.556264443308926</v>
      </c>
      <c r="AV449" s="72">
        <v>33.497460966484624</v>
      </c>
      <c r="AW449" s="73">
        <v>61962.559999999881</v>
      </c>
      <c r="AX449" s="73">
        <v>-18203.950000000012</v>
      </c>
      <c r="AY449" s="73">
        <v>42790.080000000133</v>
      </c>
      <c r="AZ449" s="73">
        <v>12264.299999999988</v>
      </c>
      <c r="BA449" s="73">
        <v>75287.199999999953</v>
      </c>
      <c r="BB449" s="73">
        <v>25161.049999999814</v>
      </c>
      <c r="BC449" s="73">
        <v>-24670.480000000214</v>
      </c>
      <c r="BD449" s="73">
        <v>62120.40000000014</v>
      </c>
      <c r="BE449" s="73">
        <v>375485.64999999985</v>
      </c>
      <c r="BF449" s="73">
        <v>-194843.03000000026</v>
      </c>
      <c r="BG449" s="73">
        <v>170608.09000000003</v>
      </c>
      <c r="BH449" s="73">
        <v>213119.10000000003</v>
      </c>
      <c r="BI449" s="73">
        <v>87805.990000000049</v>
      </c>
      <c r="BJ449" s="71">
        <v>28.647635705592005</v>
      </c>
      <c r="BK449" s="71">
        <v>22.012023898837288</v>
      </c>
      <c r="BL449" s="71">
        <v>18.266655968356908</v>
      </c>
      <c r="BM449" s="71">
        <v>18.611099218223607</v>
      </c>
      <c r="BN449" s="71">
        <v>7.8911852127497752</v>
      </c>
      <c r="BO449" s="71">
        <v>11.214820314879503</v>
      </c>
      <c r="BP449" s="71">
        <v>26.101138635221165</v>
      </c>
      <c r="BQ449" s="71">
        <v>25.869367974329815</v>
      </c>
      <c r="BR449" s="72">
        <v>20.144348683511478</v>
      </c>
      <c r="BS449" s="72">
        <v>18.685576200351534</v>
      </c>
      <c r="BT449" s="71">
        <v>21.752495250170846</v>
      </c>
      <c r="BU449" s="71">
        <v>21.658398301838314</v>
      </c>
      <c r="BV449" s="71">
        <v>20.998822035412637</v>
      </c>
      <c r="BW449" s="71">
        <v>20.631630223637472</v>
      </c>
      <c r="BX449" s="75">
        <v>14850</v>
      </c>
      <c r="BY449" s="75">
        <v>9619</v>
      </c>
      <c r="BZ449" s="75">
        <v>11114</v>
      </c>
      <c r="CA449" s="75">
        <v>11399</v>
      </c>
      <c r="CB449" s="75">
        <v>15132</v>
      </c>
      <c r="CC449" s="75">
        <v>18487</v>
      </c>
      <c r="CD449" s="75">
        <v>13019</v>
      </c>
      <c r="CE449" s="75">
        <v>10413</v>
      </c>
      <c r="CF449" s="75">
        <v>14022</v>
      </c>
      <c r="CG449" s="75">
        <v>9852</v>
      </c>
      <c r="CH449" s="75">
        <v>12940</v>
      </c>
      <c r="CI449" s="75">
        <v>14538</v>
      </c>
      <c r="CJ449" s="75">
        <v>8025</v>
      </c>
      <c r="CK449" s="75">
        <v>82809</v>
      </c>
      <c r="CL449" s="73">
        <v>922194.2300000001</v>
      </c>
      <c r="CM449" s="73">
        <v>980995.47</v>
      </c>
      <c r="CN449" s="73">
        <v>983944.92999999993</v>
      </c>
      <c r="CO449" s="73">
        <v>1039022.2200000002</v>
      </c>
      <c r="CP449" s="73">
        <v>1034474.4500000002</v>
      </c>
      <c r="CQ449" s="73">
        <v>789836.33000000031</v>
      </c>
      <c r="CR449" s="73">
        <v>832002.79</v>
      </c>
      <c r="CS449" s="73">
        <v>822404.55</v>
      </c>
      <c r="CT449" s="73">
        <v>780326.71999999974</v>
      </c>
      <c r="CU449" s="73">
        <v>850387.66999999981</v>
      </c>
      <c r="CV449" s="73">
        <v>793094.39000000013</v>
      </c>
      <c r="CW449" s="73">
        <v>1078313.93</v>
      </c>
      <c r="CX449" s="73">
        <v>1070696.3799999999</v>
      </c>
      <c r="CY449" s="77"/>
      <c r="CZ449" s="4">
        <v>460</v>
      </c>
      <c r="DA449" s="76" t="str">
        <f t="shared" si="18"/>
        <v>L460</v>
      </c>
      <c r="DB449" s="71">
        <v>0.56706763014058192</v>
      </c>
      <c r="DC449" s="71">
        <v>1.0610198057828009</v>
      </c>
      <c r="DD449" s="71">
        <v>0.58683653996421048</v>
      </c>
      <c r="DE449" s="71">
        <v>1.2482602370413449</v>
      </c>
      <c r="DF449" s="71">
        <v>0.68613158226579807</v>
      </c>
      <c r="DG449" s="71">
        <v>0.41978987302243359</v>
      </c>
      <c r="DH449" s="71">
        <v>0.58948650024575111</v>
      </c>
      <c r="DI449" s="71">
        <v>4.6720596188085141E-2</v>
      </c>
      <c r="DJ449" s="71">
        <v>0.27626449568851247</v>
      </c>
      <c r="DK449" s="71">
        <v>5.7741009653632581E-2</v>
      </c>
      <c r="DL449" s="71">
        <v>0.54987565563325669</v>
      </c>
      <c r="DM449" s="71">
        <v>1.1187371286413282E-2</v>
      </c>
      <c r="DN449" s="71">
        <v>0.36366966375450055</v>
      </c>
      <c r="DO449" s="71">
        <v>0.27161819380764302</v>
      </c>
      <c r="DQ449" s="71"/>
      <c r="DR449" s="71"/>
      <c r="DS449" s="71"/>
      <c r="DT449" s="71"/>
      <c r="DU449" s="71"/>
      <c r="DV449" s="71"/>
      <c r="DW449" s="71"/>
      <c r="DX449" s="71"/>
      <c r="DY449" s="71"/>
      <c r="DZ449" s="71"/>
      <c r="EA449" s="71"/>
      <c r="EB449" s="71"/>
      <c r="EC449" s="71"/>
      <c r="ED449" s="71"/>
    </row>
    <row r="450" spans="1:134">
      <c r="A450" s="4">
        <v>446</v>
      </c>
      <c r="B450" s="46" t="s">
        <v>3957</v>
      </c>
      <c r="C450" s="65" t="str">
        <f t="shared" si="17"/>
        <v>L446</v>
      </c>
      <c r="D450" s="69">
        <v>384477.61999999994</v>
      </c>
      <c r="E450" s="68">
        <v>4444285.709999999</v>
      </c>
      <c r="F450" s="69">
        <v>49552.959999999905</v>
      </c>
      <c r="G450" s="69">
        <v>123617.91999999993</v>
      </c>
      <c r="H450" s="70">
        <v>84.146772866386371</v>
      </c>
      <c r="I450" s="70">
        <v>2.861083656700214</v>
      </c>
      <c r="J450" s="69">
        <v>639654.83000000007</v>
      </c>
      <c r="K450" s="69">
        <v>636742.60999999987</v>
      </c>
      <c r="L450" s="69">
        <v>588846.30000000005</v>
      </c>
      <c r="M450" s="69">
        <v>623063.33999999985</v>
      </c>
      <c r="N450" s="69">
        <v>1072136.1199999999</v>
      </c>
      <c r="O450" s="69">
        <v>1143230.0599999998</v>
      </c>
      <c r="P450" s="69">
        <v>606427.61999999988</v>
      </c>
      <c r="Q450" s="69">
        <v>584983.75999999978</v>
      </c>
      <c r="R450" s="69">
        <v>1035168.6799999999</v>
      </c>
      <c r="S450" s="69">
        <v>582295.80000000005</v>
      </c>
      <c r="T450" s="69">
        <v>649620.35</v>
      </c>
      <c r="U450" s="69">
        <v>601311.87999999989</v>
      </c>
      <c r="V450" s="69">
        <v>384477.61999999994</v>
      </c>
      <c r="W450" s="70">
        <v>90.09189319210023</v>
      </c>
      <c r="X450" s="70">
        <v>90.591956209364668</v>
      </c>
      <c r="Y450" s="70">
        <v>88.022313504442053</v>
      </c>
      <c r="Z450" s="71">
        <v>81.738216015787501</v>
      </c>
      <c r="AA450" s="71">
        <v>102.47170583758982</v>
      </c>
      <c r="AB450" s="71">
        <v>128.71414811468819</v>
      </c>
      <c r="AC450" s="71">
        <v>80.330736676201298</v>
      </c>
      <c r="AD450" s="71">
        <v>77.186720178894859</v>
      </c>
      <c r="AE450" s="71">
        <v>85.474650545532128</v>
      </c>
      <c r="AF450" s="71">
        <v>78.391720079449414</v>
      </c>
      <c r="AG450" s="71">
        <v>85.009522541425056</v>
      </c>
      <c r="AH450" s="71">
        <v>89.659812921972886</v>
      </c>
      <c r="AI450" s="71">
        <v>101.15845406466615</v>
      </c>
      <c r="AJ450" s="71">
        <v>-30.080031825505916</v>
      </c>
      <c r="AK450" s="71">
        <v>-32.469331281550865</v>
      </c>
      <c r="AL450" s="71">
        <v>-34.938595780120743</v>
      </c>
      <c r="AM450" s="71">
        <v>-43.326189278161323</v>
      </c>
      <c r="AN450" s="71">
        <v>-38.445945039758875</v>
      </c>
      <c r="AO450" s="71">
        <v>-8.3778972874792412</v>
      </c>
      <c r="AP450" s="71">
        <v>-19.419962300783755</v>
      </c>
      <c r="AQ450" s="71">
        <v>4.0997487638523289</v>
      </c>
      <c r="AR450" s="71">
        <v>53.415473067707978</v>
      </c>
      <c r="AS450" s="71">
        <v>-32.731411246139196</v>
      </c>
      <c r="AT450" s="71">
        <v>7.1525942874116177</v>
      </c>
      <c r="AU450" s="71">
        <v>14.626015374756452</v>
      </c>
      <c r="AV450" s="72">
        <v>14.795255744978553</v>
      </c>
      <c r="AW450" s="73">
        <v>-275183.72999999986</v>
      </c>
      <c r="AX450" s="73">
        <v>-306151.37000000011</v>
      </c>
      <c r="AY450" s="73">
        <v>-316216.08999999997</v>
      </c>
      <c r="AZ450" s="73">
        <v>-476321.59999999986</v>
      </c>
      <c r="BA450" s="73">
        <v>-669641.5299999998</v>
      </c>
      <c r="BB450" s="73">
        <v>-84795.110000000335</v>
      </c>
      <c r="BC450" s="73">
        <v>-146150.3600000001</v>
      </c>
      <c r="BD450" s="73">
        <v>23038.349999999627</v>
      </c>
      <c r="BE450" s="73">
        <v>360420.13</v>
      </c>
      <c r="BF450" s="73">
        <v>-283332.28999999992</v>
      </c>
      <c r="BG450" s="73">
        <v>43363.119999999995</v>
      </c>
      <c r="BH450" s="73">
        <v>76726.009999999893</v>
      </c>
      <c r="BI450" s="73">
        <v>49552.959999999905</v>
      </c>
      <c r="BJ450" s="71">
        <v>17.476750250990268</v>
      </c>
      <c r="BK450" s="71">
        <v>14.911457289915674</v>
      </c>
      <c r="BL450" s="71">
        <v>12.208242031660744</v>
      </c>
      <c r="BM450" s="71">
        <v>14.582171639015662</v>
      </c>
      <c r="BN450" s="71">
        <v>6.0364850529096294</v>
      </c>
      <c r="BO450" s="71">
        <v>6.0260062772008549</v>
      </c>
      <c r="BP450" s="71">
        <v>15.250147782330165</v>
      </c>
      <c r="BQ450" s="71">
        <v>18.688571659723795</v>
      </c>
      <c r="BR450" s="72">
        <v>10.591294946625874</v>
      </c>
      <c r="BS450" s="72">
        <v>14.117626337110643</v>
      </c>
      <c r="BT450" s="71">
        <v>15.4005523158758</v>
      </c>
      <c r="BU450" s="71">
        <v>15.750676316509761</v>
      </c>
      <c r="BV450" s="71">
        <v>15.00208706807539</v>
      </c>
      <c r="BW450" s="71">
        <v>13.041900893734113</v>
      </c>
      <c r="BX450" s="75">
        <v>8064</v>
      </c>
      <c r="BY450" s="75">
        <v>8396</v>
      </c>
      <c r="BZ450" s="75">
        <v>8147</v>
      </c>
      <c r="CA450" s="75">
        <v>8435</v>
      </c>
      <c r="CB450" s="75">
        <v>11256</v>
      </c>
      <c r="CC450" s="75">
        <v>12844</v>
      </c>
      <c r="CD450" s="75">
        <v>7884</v>
      </c>
      <c r="CE450" s="75">
        <v>7763</v>
      </c>
      <c r="CF450" s="75">
        <v>12663</v>
      </c>
      <c r="CG450" s="75">
        <v>8577</v>
      </c>
      <c r="CH450" s="75">
        <v>9270</v>
      </c>
      <c r="CI450" s="75">
        <v>8896</v>
      </c>
      <c r="CJ450" s="75">
        <v>4979</v>
      </c>
      <c r="CK450" s="75">
        <v>60032</v>
      </c>
      <c r="CL450" s="73">
        <v>1558729.4399999997</v>
      </c>
      <c r="CM450" s="73">
        <v>1532103.3400000003</v>
      </c>
      <c r="CN450" s="73">
        <v>1536253.99</v>
      </c>
      <c r="CO450" s="73">
        <v>1672579.07</v>
      </c>
      <c r="CP450" s="73">
        <v>1816370.9600000002</v>
      </c>
      <c r="CQ450" s="73">
        <v>1378142.7299999997</v>
      </c>
      <c r="CR450" s="73">
        <v>1685344.5000000002</v>
      </c>
      <c r="CS450" s="73">
        <v>1726675.9800000002</v>
      </c>
      <c r="CT450" s="73">
        <v>1447625.3600000003</v>
      </c>
      <c r="CU450" s="73">
        <v>1369660.8300000003</v>
      </c>
      <c r="CV450" s="73">
        <v>1406358.19</v>
      </c>
      <c r="CW450" s="73">
        <v>1356321.4499999997</v>
      </c>
      <c r="CX450" s="73">
        <v>1312751.3599999994</v>
      </c>
      <c r="CY450" s="77"/>
      <c r="CZ450" s="4">
        <v>446</v>
      </c>
      <c r="DA450" s="76" t="str">
        <f t="shared" si="18"/>
        <v>L446</v>
      </c>
      <c r="DB450" s="71">
        <v>3.3840121511274397</v>
      </c>
      <c r="DC450" s="71">
        <v>4.9056927437671298</v>
      </c>
      <c r="DD450" s="71">
        <v>0.93440033933229039</v>
      </c>
      <c r="DE450" s="71">
        <v>1.2067551681752262</v>
      </c>
      <c r="DF450" s="71">
        <v>1.203858259459812</v>
      </c>
      <c r="DG450" s="71">
        <v>0.9480163747890048</v>
      </c>
      <c r="DH450" s="71">
        <v>0.41365284526787294</v>
      </c>
      <c r="DI450" s="71">
        <v>0.90874299996263441</v>
      </c>
      <c r="DJ450" s="71">
        <v>0.34496354396457951</v>
      </c>
      <c r="DK450" s="71">
        <v>0.32193977084564102</v>
      </c>
      <c r="DL450" s="71">
        <v>0.17977144745990711</v>
      </c>
      <c r="DM450" s="71">
        <v>0.31636635593864343</v>
      </c>
      <c r="DN450" s="71">
        <v>0.27345884114084507</v>
      </c>
      <c r="DO450" s="71">
        <v>0.39136386912854515</v>
      </c>
      <c r="DQ450" s="71"/>
      <c r="DR450" s="71"/>
      <c r="DS450" s="71"/>
      <c r="DT450" s="71"/>
      <c r="DU450" s="71"/>
      <c r="DV450" s="71"/>
      <c r="DW450" s="71"/>
      <c r="DX450" s="71"/>
      <c r="DY450" s="71"/>
      <c r="DZ450" s="71"/>
      <c r="EA450" s="71"/>
      <c r="EB450" s="71"/>
      <c r="EC450" s="71"/>
      <c r="ED450" s="71"/>
    </row>
    <row r="451" spans="1:134">
      <c r="A451" s="4">
        <v>466</v>
      </c>
      <c r="B451" s="46" t="s">
        <v>3963</v>
      </c>
      <c r="C451" s="65" t="str">
        <f t="shared" si="17"/>
        <v>L466</v>
      </c>
      <c r="D451" s="69">
        <v>521493.86999999994</v>
      </c>
      <c r="E451" s="68">
        <v>6936478.3900000015</v>
      </c>
      <c r="F451" s="69">
        <v>62268.139999999956</v>
      </c>
      <c r="G451" s="69">
        <v>1429737.3100000015</v>
      </c>
      <c r="H451" s="70">
        <v>100.55651685556015</v>
      </c>
      <c r="I451" s="70">
        <v>25.96340175122236</v>
      </c>
      <c r="J451" s="69">
        <v>879033.1</v>
      </c>
      <c r="K451" s="69">
        <v>851100.48</v>
      </c>
      <c r="L451" s="69">
        <v>825383.62999999977</v>
      </c>
      <c r="M451" s="69">
        <v>993270.4700000002</v>
      </c>
      <c r="N451" s="69">
        <v>1303705.6300000004</v>
      </c>
      <c r="O451" s="69">
        <v>1609963.7600000002</v>
      </c>
      <c r="P451" s="69">
        <v>993476.27999999991</v>
      </c>
      <c r="Q451" s="69">
        <v>894439.78</v>
      </c>
      <c r="R451" s="69">
        <v>1946868.4700000002</v>
      </c>
      <c r="S451" s="69">
        <v>756030.43000000017</v>
      </c>
      <c r="T451" s="69">
        <v>940050.78</v>
      </c>
      <c r="U451" s="69">
        <v>884118.77999999991</v>
      </c>
      <c r="V451" s="69">
        <v>521493.86999999994</v>
      </c>
      <c r="W451" s="70">
        <v>113.87613149634967</v>
      </c>
      <c r="X451" s="70">
        <v>107.2604510477245</v>
      </c>
      <c r="Y451" s="70">
        <v>106.78862656162116</v>
      </c>
      <c r="Z451" s="71">
        <v>104.45776275703011</v>
      </c>
      <c r="AA451" s="71">
        <v>106.32067154857087</v>
      </c>
      <c r="AB451" s="71">
        <v>100.12650092739071</v>
      </c>
      <c r="AC451" s="71">
        <v>104.07381497221763</v>
      </c>
      <c r="AD451" s="71">
        <v>98.310094411292113</v>
      </c>
      <c r="AE451" s="71">
        <v>107.66551471566935</v>
      </c>
      <c r="AF451" s="71">
        <v>78.571004472847534</v>
      </c>
      <c r="AG451" s="71">
        <v>110.45474807732145</v>
      </c>
      <c r="AH451" s="71">
        <v>99.992580167540481</v>
      </c>
      <c r="AI451" s="71">
        <v>98.777734381568777</v>
      </c>
      <c r="AJ451" s="71">
        <v>13.259253747545085</v>
      </c>
      <c r="AK451" s="71">
        <v>17.585948980243991</v>
      </c>
      <c r="AL451" s="71">
        <v>23.479014382149586</v>
      </c>
      <c r="AM451" s="71">
        <v>8.7871051258693988</v>
      </c>
      <c r="AN451" s="71">
        <v>18.970448222353586</v>
      </c>
      <c r="AO451" s="71">
        <v>17.014261721253575</v>
      </c>
      <c r="AP451" s="71">
        <v>6.4015176785121364</v>
      </c>
      <c r="AQ451" s="71">
        <v>23.163874777983761</v>
      </c>
      <c r="AR451" s="71">
        <v>176.64196178462413</v>
      </c>
      <c r="AS451" s="71">
        <v>-42.912555900591776</v>
      </c>
      <c r="AT451" s="71">
        <v>41.27480792510665</v>
      </c>
      <c r="AU451" s="71">
        <v>27.376732564464447</v>
      </c>
      <c r="AV451" s="72">
        <v>13.559375255389106</v>
      </c>
      <c r="AW451" s="73">
        <v>102908.34999999998</v>
      </c>
      <c r="AX451" s="73">
        <v>127289.10000000009</v>
      </c>
      <c r="AY451" s="73">
        <v>156943.21999999986</v>
      </c>
      <c r="AZ451" s="73">
        <v>80229.8400000002</v>
      </c>
      <c r="BA451" s="73">
        <v>207882.55000000051</v>
      </c>
      <c r="BB451" s="73">
        <v>252601.1399999999</v>
      </c>
      <c r="BC451" s="73">
        <v>59771.29000000027</v>
      </c>
      <c r="BD451" s="73">
        <v>168220.5199999999</v>
      </c>
      <c r="BE451" s="73">
        <v>1243118.2300000002</v>
      </c>
      <c r="BF451" s="73">
        <v>-568307.06999999937</v>
      </c>
      <c r="BG451" s="73">
        <v>274644.96999999997</v>
      </c>
      <c r="BH451" s="73">
        <v>190021.22999999986</v>
      </c>
      <c r="BI451" s="73">
        <v>62268.139999999956</v>
      </c>
      <c r="BJ451" s="71">
        <v>14.78608116678514</v>
      </c>
      <c r="BK451" s="71">
        <v>10.722108311430347</v>
      </c>
      <c r="BL451" s="71">
        <v>10.837769128069965</v>
      </c>
      <c r="BM451" s="71">
        <v>11.421808523490451</v>
      </c>
      <c r="BN451" s="71">
        <v>3.3720922616583149</v>
      </c>
      <c r="BO451" s="71">
        <v>13.091227203864161</v>
      </c>
      <c r="BP451" s="71">
        <v>20.523131704129892</v>
      </c>
      <c r="BQ451" s="71">
        <v>22.275413697943538</v>
      </c>
      <c r="BR451" s="72">
        <v>12.387357034170465</v>
      </c>
      <c r="BS451" s="72">
        <v>14.528470406169617</v>
      </c>
      <c r="BT451" s="71">
        <v>15.068291916224034</v>
      </c>
      <c r="BU451" s="71">
        <v>14.140042340949254</v>
      </c>
      <c r="BV451" s="71">
        <v>12.749800133708019</v>
      </c>
      <c r="BW451" s="71">
        <v>14.056020711798993</v>
      </c>
      <c r="BX451" s="75">
        <v>16549</v>
      </c>
      <c r="BY451" s="75">
        <v>15413</v>
      </c>
      <c r="BZ451" s="75">
        <v>16035</v>
      </c>
      <c r="CA451" s="75">
        <v>17605</v>
      </c>
      <c r="CB451" s="75">
        <v>19933</v>
      </c>
      <c r="CC451" s="75">
        <v>23577</v>
      </c>
      <c r="CD451" s="75">
        <v>16146</v>
      </c>
      <c r="CE451" s="75">
        <v>15328</v>
      </c>
      <c r="CF451" s="75">
        <v>24345</v>
      </c>
      <c r="CG451" s="75">
        <v>15016</v>
      </c>
      <c r="CH451" s="75">
        <v>16477</v>
      </c>
      <c r="CI451" s="75">
        <v>16468</v>
      </c>
      <c r="CJ451" s="75">
        <v>9858</v>
      </c>
      <c r="CK451" s="75">
        <v>113638</v>
      </c>
      <c r="CL451" s="73">
        <v>1627925.6700000002</v>
      </c>
      <c r="CM451" s="73">
        <v>1389561.4</v>
      </c>
      <c r="CN451" s="73">
        <v>1608769.27</v>
      </c>
      <c r="CO451" s="73">
        <v>1974399.4199999995</v>
      </c>
      <c r="CP451" s="73">
        <v>1694437.45</v>
      </c>
      <c r="CQ451" s="73">
        <v>1690777.7099999995</v>
      </c>
      <c r="CR451" s="73">
        <v>1503880.44</v>
      </c>
      <c r="CS451" s="73">
        <v>2280818.7100000004</v>
      </c>
      <c r="CT451" s="73">
        <v>1925479.1</v>
      </c>
      <c r="CU451" s="73">
        <v>2085203.7899999998</v>
      </c>
      <c r="CV451" s="73">
        <v>1719715.29</v>
      </c>
      <c r="CW451" s="73">
        <v>1709251.7400000007</v>
      </c>
      <c r="CX451" s="73">
        <v>1635093.6100000003</v>
      </c>
      <c r="CY451" s="77"/>
      <c r="CZ451" s="4">
        <v>466</v>
      </c>
      <c r="DA451" s="76" t="str">
        <f t="shared" si="18"/>
        <v>L466</v>
      </c>
      <c r="DB451" s="71">
        <v>4.9811672637239202</v>
      </c>
      <c r="DC451" s="71">
        <v>6.4284795101671257</v>
      </c>
      <c r="DD451" s="71">
        <v>1.9810942953645057</v>
      </c>
      <c r="DE451" s="71">
        <v>1.5184811540921346</v>
      </c>
      <c r="DF451" s="71">
        <v>0.83431759038974596</v>
      </c>
      <c r="DG451" s="71">
        <v>0.56023679360595346</v>
      </c>
      <c r="DH451" s="71">
        <v>0.54131808758757471</v>
      </c>
      <c r="DI451" s="71">
        <v>0.47175466618196349</v>
      </c>
      <c r="DJ451" s="71">
        <v>0.36600808170808563</v>
      </c>
      <c r="DK451" s="71">
        <v>0.22799305433332021</v>
      </c>
      <c r="DL451" s="71">
        <v>0.116604128982105</v>
      </c>
      <c r="DM451" s="71">
        <v>0.4193423115559044</v>
      </c>
      <c r="DN451" s="72">
        <v>0.46275556538944718</v>
      </c>
      <c r="DO451" s="71">
        <v>0.37008270893280892</v>
      </c>
      <c r="DQ451" s="71"/>
      <c r="DR451" s="71"/>
      <c r="DS451" s="71"/>
      <c r="DT451" s="71"/>
      <c r="DU451" s="71"/>
      <c r="DV451" s="71"/>
      <c r="DW451" s="71"/>
      <c r="DX451" s="71"/>
      <c r="DY451" s="71"/>
      <c r="DZ451" s="71"/>
      <c r="EA451" s="71"/>
      <c r="EB451" s="71"/>
      <c r="EC451" s="71"/>
      <c r="ED451" s="71"/>
    </row>
    <row r="452" spans="1:134">
      <c r="A452" s="4">
        <v>598</v>
      </c>
      <c r="B452" s="46" t="s">
        <v>3970</v>
      </c>
      <c r="C452" s="65" t="str">
        <f t="shared" si="17"/>
        <v>L598</v>
      </c>
      <c r="D452" s="69">
        <v>186131.63999999998</v>
      </c>
      <c r="E452" s="68">
        <v>1887592.7600000002</v>
      </c>
      <c r="F452" s="69">
        <v>74874.439999999988</v>
      </c>
      <c r="G452" s="69">
        <v>358892.40000000037</v>
      </c>
      <c r="H452" s="70">
        <v>95.845436817530498</v>
      </c>
      <c r="I452" s="70">
        <v>23.476961829197208</v>
      </c>
      <c r="J452" s="69">
        <v>210072.24000000002</v>
      </c>
      <c r="K452" s="69">
        <v>209821.75</v>
      </c>
      <c r="L452" s="69">
        <v>200423.52999999997</v>
      </c>
      <c r="M452" s="69">
        <v>218024.25</v>
      </c>
      <c r="N452" s="69">
        <v>412934.55999999988</v>
      </c>
      <c r="O452" s="69">
        <v>365611.55999999994</v>
      </c>
      <c r="P452" s="69">
        <v>169767.13999999993</v>
      </c>
      <c r="Q452" s="69">
        <v>188266.64999999997</v>
      </c>
      <c r="R452" s="69">
        <v>527181.97</v>
      </c>
      <c r="S452" s="69">
        <v>263815.48</v>
      </c>
      <c r="T452" s="69">
        <v>272115.79999999993</v>
      </c>
      <c r="U452" s="69">
        <v>280314.07999999996</v>
      </c>
      <c r="V452" s="69">
        <v>186131.63999999998</v>
      </c>
      <c r="W452" s="70">
        <v>81.758156728205407</v>
      </c>
      <c r="X452" s="70">
        <v>79.811507802922932</v>
      </c>
      <c r="Y452" s="70">
        <v>83.088084362876543</v>
      </c>
      <c r="Z452" s="71">
        <v>64.251669845567221</v>
      </c>
      <c r="AA452" s="71">
        <v>115.95598351273682</v>
      </c>
      <c r="AB452" s="71">
        <v>96.158995154702453</v>
      </c>
      <c r="AC452" s="71">
        <v>64.543054280486302</v>
      </c>
      <c r="AD452" s="71">
        <v>81.203111560887436</v>
      </c>
      <c r="AE452" s="71">
        <v>99.600005770649872</v>
      </c>
      <c r="AF452" s="71">
        <v>85.039485371491224</v>
      </c>
      <c r="AG452" s="71">
        <v>106.22180606198603</v>
      </c>
      <c r="AH452" s="71">
        <v>116.96138356088555</v>
      </c>
      <c r="AI452" s="71">
        <v>133.7436416732663</v>
      </c>
      <c r="AJ452" s="71">
        <v>-26.201524004659472</v>
      </c>
      <c r="AK452" s="71">
        <v>-23.477200976764433</v>
      </c>
      <c r="AL452" s="71">
        <v>-17.452184004498584</v>
      </c>
      <c r="AM452" s="71">
        <v>-31.269544231577452</v>
      </c>
      <c r="AN452" s="71">
        <v>-14.160231163011394</v>
      </c>
      <c r="AO452" s="71">
        <v>-25.226165801439826</v>
      </c>
      <c r="AP452" s="71">
        <v>-33.904367894244594</v>
      </c>
      <c r="AQ452" s="71">
        <v>2.032961780125575</v>
      </c>
      <c r="AR452" s="71">
        <v>157.61785735926804</v>
      </c>
      <c r="AS452" s="71">
        <v>-32.528377786586496</v>
      </c>
      <c r="AT452" s="71">
        <v>38.075710822822529</v>
      </c>
      <c r="AU452" s="71">
        <v>52.876102406027869</v>
      </c>
      <c r="AV452" s="72">
        <v>67.298511916532135</v>
      </c>
      <c r="AW452" s="73">
        <v>-74584.369999999966</v>
      </c>
      <c r="AX452" s="73">
        <v>-64373.330000000016</v>
      </c>
      <c r="AY452" s="73">
        <v>-42373.360000000015</v>
      </c>
      <c r="AZ452" s="73">
        <v>-99192.110000000044</v>
      </c>
      <c r="BA452" s="73">
        <v>-68118.180000000051</v>
      </c>
      <c r="BB452" s="73">
        <v>-115258.02000000002</v>
      </c>
      <c r="BC452" s="73">
        <v>-87083.630000000092</v>
      </c>
      <c r="BD452" s="73">
        <v>3751.1300000000338</v>
      </c>
      <c r="BE452" s="73">
        <v>322544.76999999996</v>
      </c>
      <c r="BF452" s="73">
        <v>-127186.65000000008</v>
      </c>
      <c r="BG452" s="73">
        <v>75038.559999999939</v>
      </c>
      <c r="BH452" s="73">
        <v>96953.779999999941</v>
      </c>
      <c r="BI452" s="73">
        <v>74874.439999999988</v>
      </c>
      <c r="BJ452" s="71">
        <v>11.082336362804339</v>
      </c>
      <c r="BK452" s="71">
        <v>7.3349666632189958</v>
      </c>
      <c r="BL452" s="71">
        <v>6.9111683090211038</v>
      </c>
      <c r="BM452" s="71">
        <v>9.8163583987057415</v>
      </c>
      <c r="BN452" s="71">
        <v>-2.6438991539166095</v>
      </c>
      <c r="BO452" s="71">
        <v>6.8129657558891239</v>
      </c>
      <c r="BP452" s="71">
        <v>12.331624243061492</v>
      </c>
      <c r="BQ452" s="71">
        <v>16.705707462699305</v>
      </c>
      <c r="BR452" s="72">
        <v>5.963247657938985</v>
      </c>
      <c r="BS452" s="72">
        <v>5.6305421295035814</v>
      </c>
      <c r="BT452" s="71">
        <v>13.540045665989826</v>
      </c>
      <c r="BU452" s="71">
        <v>10.133700619332478</v>
      </c>
      <c r="BV452" s="71">
        <v>9.1967130088816766</v>
      </c>
      <c r="BW452" s="71">
        <v>8.2528768817747906</v>
      </c>
      <c r="BX452" s="75">
        <v>5253</v>
      </c>
      <c r="BY452" s="75">
        <v>5200</v>
      </c>
      <c r="BZ452" s="75">
        <v>4490</v>
      </c>
      <c r="CA452" s="75">
        <v>4731</v>
      </c>
      <c r="CB452" s="75">
        <v>7537</v>
      </c>
      <c r="CC452" s="75">
        <v>7819</v>
      </c>
      <c r="CD452" s="75">
        <v>4311</v>
      </c>
      <c r="CE452" s="75">
        <v>4508</v>
      </c>
      <c r="CF452" s="75">
        <v>8486</v>
      </c>
      <c r="CG452" s="75">
        <v>5745</v>
      </c>
      <c r="CH452" s="75">
        <v>5815</v>
      </c>
      <c r="CI452" s="75">
        <v>6072</v>
      </c>
      <c r="CJ452" s="75">
        <v>3781</v>
      </c>
      <c r="CK452" s="75">
        <v>38718</v>
      </c>
      <c r="CL452" s="73">
        <v>633688.61000000022</v>
      </c>
      <c r="CM452" s="73">
        <v>572358.44000000006</v>
      </c>
      <c r="CN452" s="73">
        <v>543752.7699999999</v>
      </c>
      <c r="CO452" s="73">
        <v>689225.30999999982</v>
      </c>
      <c r="CP452" s="73">
        <v>573603.53999999992</v>
      </c>
      <c r="CQ452" s="73">
        <v>458758.71</v>
      </c>
      <c r="CR452" s="73">
        <v>428797.65000000008</v>
      </c>
      <c r="CS452" s="73">
        <v>986359.25000000023</v>
      </c>
      <c r="CT452" s="73">
        <v>883556.37000000011</v>
      </c>
      <c r="CU452" s="73">
        <v>799515.66</v>
      </c>
      <c r="CV452" s="73">
        <v>843407.88</v>
      </c>
      <c r="CW452" s="73">
        <v>853831.21</v>
      </c>
      <c r="CX452" s="73">
        <v>825385.77999999968</v>
      </c>
      <c r="CY452" s="77"/>
      <c r="CZ452" s="4">
        <v>598</v>
      </c>
      <c r="DA452" s="76" t="str">
        <f t="shared" si="18"/>
        <v>L598</v>
      </c>
      <c r="DB452" s="71">
        <v>3.6634878191577904</v>
      </c>
      <c r="DC452" s="71">
        <v>5.2070921329335267</v>
      </c>
      <c r="DD452" s="71">
        <v>1.4797114849721476</v>
      </c>
      <c r="DE452" s="71">
        <v>9.4995704162704503E-2</v>
      </c>
      <c r="DF452" s="71">
        <v>0.18444014749737203</v>
      </c>
      <c r="DG452" s="71">
        <v>0.1662302405888233</v>
      </c>
      <c r="DH452" s="71">
        <v>5.5690664855846325E-2</v>
      </c>
      <c r="DI452" s="71">
        <v>0.18601585945694832</v>
      </c>
      <c r="DJ452" s="71">
        <v>9.1996762265790399E-2</v>
      </c>
      <c r="DK452" s="71">
        <v>2.1027687773092149E-2</v>
      </c>
      <c r="DL452" s="71">
        <v>0.16309269123637468</v>
      </c>
      <c r="DM452" s="71">
        <v>0.29953342381190678</v>
      </c>
      <c r="DN452" s="71">
        <v>0</v>
      </c>
      <c r="DO452" s="71">
        <v>0.12035240345491809</v>
      </c>
      <c r="DQ452" s="71"/>
      <c r="DR452" s="71"/>
      <c r="DS452" s="71"/>
      <c r="DT452" s="71"/>
      <c r="DU452" s="71"/>
      <c r="DV452" s="71"/>
      <c r="DW452" s="71"/>
      <c r="DX452" s="71"/>
      <c r="DY452" s="71"/>
      <c r="DZ452" s="71"/>
      <c r="EA452" s="71"/>
      <c r="EB452" s="71"/>
      <c r="EC452" s="71"/>
      <c r="ED452" s="71"/>
    </row>
    <row r="453" spans="1:134">
      <c r="A453" s="4">
        <v>600</v>
      </c>
      <c r="B453" s="46" t="s">
        <v>3978</v>
      </c>
      <c r="C453" s="65" t="str">
        <f t="shared" si="17"/>
        <v>L600</v>
      </c>
      <c r="D453" s="69">
        <v>401347.69</v>
      </c>
      <c r="E453" s="68">
        <v>5420622.9100000011</v>
      </c>
      <c r="F453" s="69">
        <v>-97298.300000000047</v>
      </c>
      <c r="G453" s="69">
        <v>-546203.99999999907</v>
      </c>
      <c r="H453" s="70">
        <v>74.395054227706666</v>
      </c>
      <c r="I453" s="70">
        <v>-9.154011139230434</v>
      </c>
      <c r="J453" s="69">
        <v>871930.9</v>
      </c>
      <c r="K453" s="69">
        <v>796207.25</v>
      </c>
      <c r="L453" s="69">
        <v>700552.91999999981</v>
      </c>
      <c r="M453" s="69">
        <v>808462.79000000015</v>
      </c>
      <c r="N453" s="69">
        <v>1192718.9000000001</v>
      </c>
      <c r="O453" s="69">
        <v>1237141.2299999997</v>
      </c>
      <c r="P453" s="69">
        <v>675470.59</v>
      </c>
      <c r="Q453" s="69">
        <v>565729.33999999985</v>
      </c>
      <c r="R453" s="69">
        <v>1719121.98</v>
      </c>
      <c r="S453" s="69">
        <v>651533.17000000004</v>
      </c>
      <c r="T453" s="69">
        <v>721272.49999999988</v>
      </c>
      <c r="U453" s="69">
        <v>686147.64</v>
      </c>
      <c r="V453" s="69">
        <v>401347.69</v>
      </c>
      <c r="W453" s="70">
        <v>95.231748864217082</v>
      </c>
      <c r="X453" s="70">
        <v>91.845382518784788</v>
      </c>
      <c r="Y453" s="70">
        <v>90.241267211657828</v>
      </c>
      <c r="Z453" s="71">
        <v>84.211513129476529</v>
      </c>
      <c r="AA453" s="71">
        <v>109.47936278788511</v>
      </c>
      <c r="AB453" s="71">
        <v>107.90041398781918</v>
      </c>
      <c r="AC453" s="71">
        <v>70.393074587242168</v>
      </c>
      <c r="AD453" s="71">
        <v>74.487721627563701</v>
      </c>
      <c r="AE453" s="71">
        <v>83.662078328423533</v>
      </c>
      <c r="AF453" s="71">
        <v>62.785571511255824</v>
      </c>
      <c r="AG453" s="71">
        <v>71.457777588114695</v>
      </c>
      <c r="AH453" s="71">
        <v>76.301923181381525</v>
      </c>
      <c r="AI453" s="71">
        <v>70.905627146418084</v>
      </c>
      <c r="AJ453" s="71">
        <v>-18.853506855160607</v>
      </c>
      <c r="AK453" s="71">
        <v>-23.964167566436501</v>
      </c>
      <c r="AL453" s="71">
        <v>-31.93861262489709</v>
      </c>
      <c r="AM453" s="71">
        <v>-26.465125874759643</v>
      </c>
      <c r="AN453" s="71">
        <v>-34.379940287077027</v>
      </c>
      <c r="AO453" s="71">
        <v>-20.157592211358089</v>
      </c>
      <c r="AP453" s="71">
        <v>-29.971075291556438</v>
      </c>
      <c r="AQ453" s="71">
        <v>-5.8183682980392337</v>
      </c>
      <c r="AR453" s="71">
        <v>117.90853401477546</v>
      </c>
      <c r="AS453" s="71">
        <v>-58.719652989535561</v>
      </c>
      <c r="AT453" s="71">
        <v>-11.799310333088265</v>
      </c>
      <c r="AU453" s="71">
        <v>-4.429244442572422</v>
      </c>
      <c r="AV453" s="72">
        <v>-19.512500240902376</v>
      </c>
      <c r="AW453" s="73">
        <v>-202583.68000000005</v>
      </c>
      <c r="AX453" s="73">
        <v>-250940.16000000003</v>
      </c>
      <c r="AY453" s="73">
        <v>-328742.76000000036</v>
      </c>
      <c r="AZ453" s="73">
        <v>-290964.92999999959</v>
      </c>
      <c r="BA453" s="73">
        <v>-624894.34999999963</v>
      </c>
      <c r="BB453" s="73">
        <v>-292877.58000000054</v>
      </c>
      <c r="BC453" s="73">
        <v>-289088.82999999996</v>
      </c>
      <c r="BD453" s="73">
        <v>-34949.719999999972</v>
      </c>
      <c r="BE453" s="73">
        <v>930202.9099999998</v>
      </c>
      <c r="BF453" s="73">
        <v>-926780.03999999946</v>
      </c>
      <c r="BG453" s="73">
        <v>-96490.380000000354</v>
      </c>
      <c r="BH453" s="73">
        <v>-31799.639999999898</v>
      </c>
      <c r="BI453" s="73">
        <v>-97298.300000000047</v>
      </c>
      <c r="BJ453" s="71">
        <v>6.6023943017167133</v>
      </c>
      <c r="BK453" s="71">
        <v>3.8656488118896002</v>
      </c>
      <c r="BL453" s="71">
        <v>4.0437721167018257</v>
      </c>
      <c r="BM453" s="71">
        <v>5.4824986420564166</v>
      </c>
      <c r="BN453" s="71">
        <v>-1.0001876429222176</v>
      </c>
      <c r="BO453" s="71">
        <v>5.7126089578366219</v>
      </c>
      <c r="BP453" s="71">
        <v>14.566548643407954</v>
      </c>
      <c r="BQ453" s="71">
        <v>17.564371469340308</v>
      </c>
      <c r="BR453" s="72">
        <v>10.533231852245677</v>
      </c>
      <c r="BS453" s="72">
        <v>8.6820229463930776</v>
      </c>
      <c r="BT453" s="71">
        <v>11.25194937566202</v>
      </c>
      <c r="BU453" s="71">
        <v>11.434767928797088</v>
      </c>
      <c r="BV453" s="71">
        <v>8.0540804336559972</v>
      </c>
      <c r="BW453" s="71">
        <v>9.9845483074142987</v>
      </c>
      <c r="BX453" s="75">
        <v>16883</v>
      </c>
      <c r="BY453" s="75">
        <v>15928</v>
      </c>
      <c r="BZ453" s="75">
        <v>13285</v>
      </c>
      <c r="CA453" s="75">
        <v>16162</v>
      </c>
      <c r="CB453" s="75">
        <v>20102</v>
      </c>
      <c r="CC453" s="75">
        <v>22377</v>
      </c>
      <c r="CD453" s="75">
        <v>13007</v>
      </c>
      <c r="CE453" s="75">
        <v>12311</v>
      </c>
      <c r="CF453" s="75">
        <v>23691</v>
      </c>
      <c r="CG453" s="75">
        <v>12701</v>
      </c>
      <c r="CH453" s="75">
        <v>13874</v>
      </c>
      <c r="CI453" s="75">
        <v>15001</v>
      </c>
      <c r="CJ453" s="75">
        <v>8279</v>
      </c>
      <c r="CK453" s="75">
        <v>98864</v>
      </c>
      <c r="CL453" s="73">
        <v>1598024.15</v>
      </c>
      <c r="CM453" s="73">
        <v>1560091.4599999997</v>
      </c>
      <c r="CN453" s="73">
        <v>1341786.9800000002</v>
      </c>
      <c r="CO453" s="73">
        <v>1492945.9499999995</v>
      </c>
      <c r="CP453" s="73">
        <v>1455170.9100000004</v>
      </c>
      <c r="CQ453" s="73">
        <v>1275408.1700000002</v>
      </c>
      <c r="CR453" s="73">
        <v>1178435.33</v>
      </c>
      <c r="CS453" s="73">
        <v>1763785.97</v>
      </c>
      <c r="CT453" s="73">
        <v>1621572.6300000001</v>
      </c>
      <c r="CU453" s="73">
        <v>1547421.0700000005</v>
      </c>
      <c r="CV453" s="73">
        <v>1505927.6999999995</v>
      </c>
      <c r="CW453" s="73">
        <v>1408130.6</v>
      </c>
      <c r="CX453" s="73">
        <v>1410338.8699999999</v>
      </c>
      <c r="CY453" s="77"/>
      <c r="CZ453" s="4">
        <v>600</v>
      </c>
      <c r="DA453" s="76" t="str">
        <f t="shared" si="18"/>
        <v>L600</v>
      </c>
      <c r="DB453" s="71">
        <v>2.673773787831851</v>
      </c>
      <c r="DC453" s="71">
        <v>1.748537106095192</v>
      </c>
      <c r="DD453" s="71">
        <v>0.35180248787019802</v>
      </c>
      <c r="DE453" s="71">
        <v>0.6759658837462631</v>
      </c>
      <c r="DF453" s="71">
        <v>0.80020544155427564</v>
      </c>
      <c r="DG453" s="71">
        <v>0.34888404127564138</v>
      </c>
      <c r="DH453" s="71">
        <v>0.53496179783761943</v>
      </c>
      <c r="DI453" s="71">
        <v>0.48060419942885685</v>
      </c>
      <c r="DJ453" s="71">
        <v>0.1345199392228508</v>
      </c>
      <c r="DK453" s="71">
        <v>0.43676532513706195</v>
      </c>
      <c r="DL453" s="71">
        <v>5.6104615061903541E-2</v>
      </c>
      <c r="DM453" s="71">
        <v>0.14785548739793325</v>
      </c>
      <c r="DN453" s="71">
        <v>0.11231540726528456</v>
      </c>
      <c r="DO453" s="71">
        <v>0.24641610518655158</v>
      </c>
      <c r="DQ453" s="71"/>
      <c r="DR453" s="71"/>
      <c r="DS453" s="71"/>
      <c r="DT453" s="71"/>
      <c r="DU453" s="71"/>
      <c r="DV453" s="71"/>
      <c r="DW453" s="71"/>
      <c r="DX453" s="71"/>
      <c r="DY453" s="71"/>
      <c r="DZ453" s="71"/>
      <c r="EA453" s="71"/>
      <c r="EB453" s="71"/>
      <c r="EC453" s="71"/>
      <c r="ED453" s="71"/>
    </row>
    <row r="454" spans="1:134">
      <c r="A454" s="4">
        <v>602</v>
      </c>
      <c r="B454" s="46" t="s">
        <v>3986</v>
      </c>
      <c r="C454" s="65" t="str">
        <f t="shared" si="17"/>
        <v>L602</v>
      </c>
      <c r="D454" s="69">
        <v>241570.8</v>
      </c>
      <c r="E454" s="68">
        <v>3037851.06</v>
      </c>
      <c r="F454" s="69">
        <v>62014.560000000027</v>
      </c>
      <c r="G454" s="69">
        <v>358164.2499999986</v>
      </c>
      <c r="H454" s="70">
        <v>90.220141445899557</v>
      </c>
      <c r="I454" s="70">
        <v>13.365899651534207</v>
      </c>
      <c r="J454" s="69">
        <v>348773.79999999993</v>
      </c>
      <c r="K454" s="69">
        <v>394186.5199999999</v>
      </c>
      <c r="L454" s="69">
        <v>342128.5199999999</v>
      </c>
      <c r="M454" s="69">
        <v>379167.1999999999</v>
      </c>
      <c r="N454" s="69">
        <v>478714.88999999996</v>
      </c>
      <c r="O454" s="69">
        <v>547082.9</v>
      </c>
      <c r="P454" s="69">
        <v>317740.29999999981</v>
      </c>
      <c r="Q454" s="69">
        <v>332012.75999999989</v>
      </c>
      <c r="R454" s="69">
        <v>945446.23999999987</v>
      </c>
      <c r="S454" s="69">
        <v>369447.21999999991</v>
      </c>
      <c r="T454" s="69">
        <v>407007.91999999993</v>
      </c>
      <c r="U454" s="69">
        <v>424625.81999999983</v>
      </c>
      <c r="V454" s="69">
        <v>241570.8</v>
      </c>
      <c r="W454" s="70">
        <v>84.19056187616502</v>
      </c>
      <c r="X454" s="70">
        <v>98.551545504710901</v>
      </c>
      <c r="Y454" s="70">
        <v>92.20665709610266</v>
      </c>
      <c r="Z454" s="71">
        <v>84.747046937984791</v>
      </c>
      <c r="AA454" s="71">
        <v>101.98407217692984</v>
      </c>
      <c r="AB454" s="71">
        <v>100.88887220817233</v>
      </c>
      <c r="AC454" s="71">
        <v>76.978714436477375</v>
      </c>
      <c r="AD454" s="71">
        <v>80.877092979748326</v>
      </c>
      <c r="AE454" s="71">
        <v>92.311725308574708</v>
      </c>
      <c r="AF454" s="71">
        <v>77.510281130635789</v>
      </c>
      <c r="AG454" s="71">
        <v>96.120688885602974</v>
      </c>
      <c r="AH454" s="71">
        <v>108.37300039088471</v>
      </c>
      <c r="AI454" s="71">
        <v>106.04964628584941</v>
      </c>
      <c r="AJ454" s="71">
        <v>-27.873215079534852</v>
      </c>
      <c r="AK454" s="71">
        <v>-19.778635188479534</v>
      </c>
      <c r="AL454" s="71">
        <v>-26.577383251085497</v>
      </c>
      <c r="AM454" s="71">
        <v>-19.886181207610697</v>
      </c>
      <c r="AN454" s="71">
        <v>-22.923810020169434</v>
      </c>
      <c r="AO454" s="71">
        <v>-16.801123254920846</v>
      </c>
      <c r="AP454" s="71">
        <v>-23.490231986865627</v>
      </c>
      <c r="AQ454" s="71">
        <v>1.7147747317245443</v>
      </c>
      <c r="AR454" s="71">
        <v>131.51138491055465</v>
      </c>
      <c r="AS454" s="71">
        <v>-48.858801417363139</v>
      </c>
      <c r="AT454" s="71">
        <v>26.177452205639717</v>
      </c>
      <c r="AU454" s="71">
        <v>39.19092181597501</v>
      </c>
      <c r="AV454" s="72">
        <v>34.537680227654597</v>
      </c>
      <c r="AW454" s="73">
        <v>-134782.75999999995</v>
      </c>
      <c r="AX454" s="73">
        <v>-97186.97000000003</v>
      </c>
      <c r="AY454" s="73">
        <v>-123843.0500000001</v>
      </c>
      <c r="AZ454" s="73">
        <v>-94118.440000000119</v>
      </c>
      <c r="BA454" s="73">
        <v>-142362.71999999991</v>
      </c>
      <c r="BB454" s="73">
        <v>-101264.89000000013</v>
      </c>
      <c r="BC454" s="73">
        <v>-97553.470000000088</v>
      </c>
      <c r="BD454" s="73">
        <v>5597.2899999998626</v>
      </c>
      <c r="BE454" s="73">
        <v>537066.22</v>
      </c>
      <c r="BF454" s="73">
        <v>-352959.04</v>
      </c>
      <c r="BG454" s="73">
        <v>84440.050000000047</v>
      </c>
      <c r="BH454" s="73">
        <v>119558.63999999978</v>
      </c>
      <c r="BI454" s="73">
        <v>62014.560000000027</v>
      </c>
      <c r="BJ454" s="71">
        <v>16.223645296345097</v>
      </c>
      <c r="BK454" s="71">
        <v>10.95711436250299</v>
      </c>
      <c r="BL454" s="71">
        <v>13.651227951558663</v>
      </c>
      <c r="BM454" s="71">
        <v>11.069432463486434</v>
      </c>
      <c r="BN454" s="71">
        <v>2.7994765697337636</v>
      </c>
      <c r="BO454" s="71">
        <v>2.3784844518175872</v>
      </c>
      <c r="BP454" s="71">
        <v>14.092848591682994</v>
      </c>
      <c r="BQ454" s="71">
        <v>19.867612552301043</v>
      </c>
      <c r="BR454" s="72">
        <v>7.1604834817417737</v>
      </c>
      <c r="BS454" s="72">
        <v>14.450040457427473</v>
      </c>
      <c r="BT454" s="71">
        <v>14.055823739643717</v>
      </c>
      <c r="BU454" s="71">
        <v>15.306057386860751</v>
      </c>
      <c r="BV454" s="71">
        <v>12.354987549519389</v>
      </c>
      <c r="BW454" s="71">
        <v>11.004144936343527</v>
      </c>
      <c r="BX454" s="75">
        <v>8900</v>
      </c>
      <c r="BY454" s="75">
        <v>10119</v>
      </c>
      <c r="BZ454" s="75">
        <v>9285</v>
      </c>
      <c r="CA454" s="75">
        <v>9407</v>
      </c>
      <c r="CB454" s="75">
        <v>10307</v>
      </c>
      <c r="CC454" s="75">
        <v>11529</v>
      </c>
      <c r="CD454" s="75">
        <v>8025</v>
      </c>
      <c r="CE454" s="75">
        <v>8935</v>
      </c>
      <c r="CF454" s="75">
        <v>15097</v>
      </c>
      <c r="CG454" s="75">
        <v>9638</v>
      </c>
      <c r="CH454" s="75">
        <v>10259</v>
      </c>
      <c r="CI454" s="75">
        <v>10600</v>
      </c>
      <c r="CJ454" s="75">
        <v>5721</v>
      </c>
      <c r="CK454" s="75">
        <v>68275</v>
      </c>
      <c r="CL454" s="73">
        <v>871518.78999999969</v>
      </c>
      <c r="CM454" s="73">
        <v>800234.07999999973</v>
      </c>
      <c r="CN454" s="73">
        <v>895686.61000000034</v>
      </c>
      <c r="CO454" s="73">
        <v>1020977.5299999999</v>
      </c>
      <c r="CP454" s="73">
        <v>1138697.9700000002</v>
      </c>
      <c r="CQ454" s="73">
        <v>910185.71</v>
      </c>
      <c r="CR454" s="73">
        <v>835719.91000000015</v>
      </c>
      <c r="CS454" s="73">
        <v>1252599.3699999999</v>
      </c>
      <c r="CT454" s="73">
        <v>929073.33</v>
      </c>
      <c r="CU454" s="73">
        <v>825167.92999999993</v>
      </c>
      <c r="CV454" s="73">
        <v>863494.51000000013</v>
      </c>
      <c r="CW454" s="73">
        <v>976718.81</v>
      </c>
      <c r="CX454" s="73">
        <v>965853.74000000011</v>
      </c>
      <c r="CY454" s="77"/>
      <c r="CZ454" s="4">
        <v>602</v>
      </c>
      <c r="DA454" s="76" t="str">
        <f t="shared" si="18"/>
        <v>L602</v>
      </c>
      <c r="DB454" s="71">
        <v>1.3928396506328644</v>
      </c>
      <c r="DC454" s="71">
        <v>2.7801876238845291</v>
      </c>
      <c r="DD454" s="71">
        <v>1.5054524326950125</v>
      </c>
      <c r="DE454" s="71">
        <v>1.0639724958872099</v>
      </c>
      <c r="DF454" s="71">
        <v>1.0299690956976166</v>
      </c>
      <c r="DG454" s="71">
        <v>0.73362981947154371</v>
      </c>
      <c r="DH454" s="71">
        <v>0.91953361773429232</v>
      </c>
      <c r="DI454" s="71">
        <v>0.83318616934876488</v>
      </c>
      <c r="DJ454" s="71">
        <v>0.57190523599083265</v>
      </c>
      <c r="DK454" s="71">
        <v>0.33738772595877553</v>
      </c>
      <c r="DL454" s="71">
        <v>0.26207296250647838</v>
      </c>
      <c r="DM454" s="71">
        <v>0.46356266611117292</v>
      </c>
      <c r="DN454" s="71">
        <v>0.24036797254791711</v>
      </c>
      <c r="DO454" s="71">
        <v>0.52585573230315985</v>
      </c>
      <c r="DQ454" s="71"/>
      <c r="DR454" s="71"/>
      <c r="DS454" s="71"/>
      <c r="DT454" s="71"/>
      <c r="DU454" s="71"/>
      <c r="DV454" s="71"/>
      <c r="DW454" s="71"/>
      <c r="DX454" s="71"/>
      <c r="DY454" s="71"/>
      <c r="DZ454" s="71"/>
      <c r="EA454" s="71"/>
      <c r="EB454" s="71"/>
      <c r="EC454" s="71"/>
      <c r="ED454" s="71"/>
    </row>
    <row r="455" spans="1:134">
      <c r="A455" s="4">
        <v>465</v>
      </c>
      <c r="B455" s="46" t="s">
        <v>3994</v>
      </c>
      <c r="C455" s="65" t="str">
        <f t="shared" ref="C455:C518" si="19">LEFT(B455,4)</f>
        <v>L465</v>
      </c>
      <c r="D455" s="69">
        <v>358870.02000000008</v>
      </c>
      <c r="E455" s="68">
        <v>4347985.3299999991</v>
      </c>
      <c r="F455" s="69">
        <v>54837.620000000054</v>
      </c>
      <c r="G455" s="69">
        <v>478172.02999999933</v>
      </c>
      <c r="H455" s="70">
        <v>91.276936505794566</v>
      </c>
      <c r="I455" s="70">
        <v>12.356462519780976</v>
      </c>
      <c r="J455" s="69">
        <v>573238.92000000004</v>
      </c>
      <c r="K455" s="69">
        <v>565906.82999999996</v>
      </c>
      <c r="L455" s="69">
        <v>529318.73</v>
      </c>
      <c r="M455" s="69">
        <v>622430.14999999991</v>
      </c>
      <c r="N455" s="69">
        <v>815561.61000000022</v>
      </c>
      <c r="O455" s="69">
        <v>935114.15999999992</v>
      </c>
      <c r="P455" s="69">
        <v>543814.73</v>
      </c>
      <c r="Q455" s="69">
        <v>535527.7699999999</v>
      </c>
      <c r="R455" s="69">
        <v>1117516.76</v>
      </c>
      <c r="S455" s="69">
        <v>548342.20000000007</v>
      </c>
      <c r="T455" s="69">
        <v>606052.48</v>
      </c>
      <c r="U455" s="69">
        <v>637861.37</v>
      </c>
      <c r="V455" s="69">
        <v>358870.02000000008</v>
      </c>
      <c r="W455" s="70">
        <v>99.673711082897043</v>
      </c>
      <c r="X455" s="70">
        <v>94.487087909219653</v>
      </c>
      <c r="Y455" s="70">
        <v>92.786345006191596</v>
      </c>
      <c r="Z455" s="71">
        <v>94.574948106790274</v>
      </c>
      <c r="AA455" s="71">
        <v>103.42498774601596</v>
      </c>
      <c r="AB455" s="71">
        <v>101.08976073978067</v>
      </c>
      <c r="AC455" s="71">
        <v>87.028965820834031</v>
      </c>
      <c r="AD455" s="71">
        <v>83.541765990868583</v>
      </c>
      <c r="AE455" s="71">
        <v>96.50804624739574</v>
      </c>
      <c r="AF455" s="71">
        <v>90.902555676124877</v>
      </c>
      <c r="AG455" s="71">
        <v>89.274209889317973</v>
      </c>
      <c r="AH455" s="71">
        <v>93.215896890281186</v>
      </c>
      <c r="AI455" s="71">
        <v>96.136776004654266</v>
      </c>
      <c r="AJ455" s="71">
        <v>1.0962698115042357</v>
      </c>
      <c r="AK455" s="71">
        <v>-3.9706071134369414</v>
      </c>
      <c r="AL455" s="71">
        <v>-7.3792405744432692</v>
      </c>
      <c r="AM455" s="71">
        <v>-10.616206636474013</v>
      </c>
      <c r="AN455" s="71">
        <v>-3.7983964410053472</v>
      </c>
      <c r="AO455" s="71">
        <v>-0.54556382659013414</v>
      </c>
      <c r="AP455" s="71">
        <v>-9.5482327720330709</v>
      </c>
      <c r="AQ455" s="71">
        <v>6.7723984913313995</v>
      </c>
      <c r="AR455" s="71">
        <v>95.910890019028898</v>
      </c>
      <c r="AS455" s="71">
        <v>-35.23897424162206</v>
      </c>
      <c r="AT455" s="71">
        <v>18.024582898098586</v>
      </c>
      <c r="AU455" s="71">
        <v>19.816330484084112</v>
      </c>
      <c r="AV455" s="72">
        <v>18.036768449678409</v>
      </c>
      <c r="AW455" s="73">
        <v>6216.0999999998603</v>
      </c>
      <c r="AX455" s="73">
        <v>-23399.020000000019</v>
      </c>
      <c r="AY455" s="73">
        <v>-42171.649999999907</v>
      </c>
      <c r="AZ455" s="73">
        <v>-73926.679999999818</v>
      </c>
      <c r="BA455" s="73">
        <v>-32194.829999999609</v>
      </c>
      <c r="BB455" s="73">
        <v>1891.0199999999022</v>
      </c>
      <c r="BC455" s="73">
        <v>-57405.949999999953</v>
      </c>
      <c r="BD455" s="73">
        <v>33967.649999999907</v>
      </c>
      <c r="BE455" s="73">
        <v>547095.81000000017</v>
      </c>
      <c r="BF455" s="73">
        <v>-298374.15999999992</v>
      </c>
      <c r="BG455" s="73">
        <v>92555.660000000149</v>
      </c>
      <c r="BH455" s="73">
        <v>105495.40000000002</v>
      </c>
      <c r="BI455" s="73">
        <v>54837.620000000054</v>
      </c>
      <c r="BJ455" s="71">
        <v>21.016616486048804</v>
      </c>
      <c r="BK455" s="71">
        <v>15.744122973779636</v>
      </c>
      <c r="BL455" s="71">
        <v>13.8543738292563</v>
      </c>
      <c r="BM455" s="71">
        <v>18.146447459829769</v>
      </c>
      <c r="BN455" s="71">
        <v>9.2550030657289835</v>
      </c>
      <c r="BO455" s="71">
        <v>18.467944065694425</v>
      </c>
      <c r="BP455" s="71">
        <v>25.635221445783451</v>
      </c>
      <c r="BQ455" s="71">
        <v>24.488775539223479</v>
      </c>
      <c r="BR455" s="72">
        <v>12.952647113077806</v>
      </c>
      <c r="BS455" s="72">
        <v>19.548218181575379</v>
      </c>
      <c r="BT455" s="71">
        <v>21.009424204705024</v>
      </c>
      <c r="BU455" s="71">
        <v>21.888610341269583</v>
      </c>
      <c r="BV455" s="71">
        <v>20.205030563136098</v>
      </c>
      <c r="BW455" s="71">
        <v>18.193663642357318</v>
      </c>
      <c r="BX455" s="75">
        <v>10768</v>
      </c>
      <c r="BY455" s="75">
        <v>11105</v>
      </c>
      <c r="BZ455" s="75">
        <v>10559</v>
      </c>
      <c r="CA455" s="75">
        <v>11276</v>
      </c>
      <c r="CB455" s="75">
        <v>13302</v>
      </c>
      <c r="CC455" s="75">
        <v>14942</v>
      </c>
      <c r="CD455" s="75">
        <v>10454</v>
      </c>
      <c r="CE455" s="75">
        <v>10603</v>
      </c>
      <c r="CF455" s="75">
        <v>15946</v>
      </c>
      <c r="CG455" s="75">
        <v>11526</v>
      </c>
      <c r="CH455" s="75">
        <v>12179</v>
      </c>
      <c r="CI455" s="75">
        <v>12434</v>
      </c>
      <c r="CJ455" s="75">
        <v>6864</v>
      </c>
      <c r="CK455" s="75">
        <v>80006</v>
      </c>
      <c r="CL455" s="73">
        <v>1180464.53</v>
      </c>
      <c r="CM455" s="73">
        <v>966833.0199999999</v>
      </c>
      <c r="CN455" s="73">
        <v>1100211.2299999995</v>
      </c>
      <c r="CO455" s="73">
        <v>1201361.5100000002</v>
      </c>
      <c r="CP455" s="73">
        <v>1057480.0499999998</v>
      </c>
      <c r="CQ455" s="73">
        <v>916766.67999999993</v>
      </c>
      <c r="CR455" s="73">
        <v>930311.94000000029</v>
      </c>
      <c r="CS455" s="73">
        <v>1300421.3500000003</v>
      </c>
      <c r="CT455" s="73">
        <v>919474.62999999989</v>
      </c>
      <c r="CU455" s="73">
        <v>1033062.3099999998</v>
      </c>
      <c r="CV455" s="73">
        <v>935623.89999999979</v>
      </c>
      <c r="CW455" s="73">
        <v>1060599.98</v>
      </c>
      <c r="CX455" s="73">
        <v>1083188.9600000002</v>
      </c>
      <c r="CY455" s="77"/>
      <c r="CZ455" s="4">
        <v>465</v>
      </c>
      <c r="DA455" s="76" t="str">
        <f t="shared" ref="DA455:DA518" si="20">LEFT(B455,4)</f>
        <v>L465</v>
      </c>
      <c r="DB455" s="71">
        <v>1.4203300566659174</v>
      </c>
      <c r="DC455" s="71">
        <v>1.61391598085344</v>
      </c>
      <c r="DD455" s="71">
        <v>0.79005757367498941</v>
      </c>
      <c r="DE455" s="71">
        <v>0.56135955046234431</v>
      </c>
      <c r="DF455" s="71">
        <v>0.49703986292662838</v>
      </c>
      <c r="DG455" s="71">
        <v>0.62687263943307381</v>
      </c>
      <c r="DH455" s="71">
        <v>0.11072605427500211</v>
      </c>
      <c r="DI455" s="71">
        <v>0.21947360095264401</v>
      </c>
      <c r="DJ455" s="71">
        <v>0.12261273574375034</v>
      </c>
      <c r="DK455" s="71">
        <v>0.18606126021963038</v>
      </c>
      <c r="DL455" s="71">
        <v>0.32090327508173661</v>
      </c>
      <c r="DM455" s="71">
        <v>0.37943386357223885</v>
      </c>
      <c r="DN455" s="72">
        <v>0.22097340020380576</v>
      </c>
      <c r="DO455" s="71">
        <v>0.21502662197375325</v>
      </c>
      <c r="DQ455" s="71"/>
      <c r="DR455" s="71"/>
      <c r="DS455" s="71"/>
      <c r="DT455" s="71"/>
      <c r="DU455" s="71"/>
      <c r="DV455" s="71"/>
      <c r="DW455" s="71"/>
      <c r="DX455" s="71"/>
      <c r="DY455" s="71"/>
      <c r="DZ455" s="71"/>
      <c r="EA455" s="71"/>
      <c r="EB455" s="71"/>
      <c r="EC455" s="71"/>
      <c r="ED455" s="71"/>
    </row>
    <row r="456" spans="1:134">
      <c r="A456" s="4">
        <v>402</v>
      </c>
      <c r="B456" s="46" t="s">
        <v>4002</v>
      </c>
      <c r="C456" s="65" t="str">
        <f t="shared" si="19"/>
        <v>L402</v>
      </c>
      <c r="D456" s="69">
        <v>563706.88</v>
      </c>
      <c r="E456" s="68">
        <v>6109511.1099999994</v>
      </c>
      <c r="F456" s="69">
        <v>93987.369999999937</v>
      </c>
      <c r="G456" s="69">
        <v>399686.31999999937</v>
      </c>
      <c r="H456" s="70">
        <v>89.781075232296033</v>
      </c>
      <c r="I456" s="70">
        <v>6.9999752128996562</v>
      </c>
      <c r="J456" s="69">
        <v>904380.39</v>
      </c>
      <c r="K456" s="69">
        <v>938453.3200000003</v>
      </c>
      <c r="L456" s="69">
        <v>855782.57</v>
      </c>
      <c r="M456" s="69">
        <v>987270.69999999984</v>
      </c>
      <c r="N456" s="69">
        <v>1311888.6000000001</v>
      </c>
      <c r="O456" s="69">
        <v>1198403.0399999998</v>
      </c>
      <c r="P456" s="69">
        <v>737409.11999999988</v>
      </c>
      <c r="Q456" s="69">
        <v>795509.01</v>
      </c>
      <c r="R456" s="69">
        <v>1394070.5900000003</v>
      </c>
      <c r="S456" s="69">
        <v>730350.26</v>
      </c>
      <c r="T456" s="69">
        <v>949629.78</v>
      </c>
      <c r="U456" s="69">
        <v>938835.47000000009</v>
      </c>
      <c r="V456" s="69">
        <v>563706.88</v>
      </c>
      <c r="W456" s="70">
        <v>91.727889987922069</v>
      </c>
      <c r="X456" s="70">
        <v>88.537600339542436</v>
      </c>
      <c r="Y456" s="70">
        <v>90.401419527676865</v>
      </c>
      <c r="Z456" s="71">
        <v>82.663892437803</v>
      </c>
      <c r="AA456" s="71">
        <v>86.609738427364874</v>
      </c>
      <c r="AB456" s="71">
        <v>103.07605502302144</v>
      </c>
      <c r="AC456" s="71">
        <v>77.356291246887949</v>
      </c>
      <c r="AD456" s="71">
        <v>88.376574988819826</v>
      </c>
      <c r="AE456" s="71">
        <v>100.62828266365878</v>
      </c>
      <c r="AF456" s="71">
        <v>75.628925091663461</v>
      </c>
      <c r="AG456" s="71">
        <v>90.139139836662693</v>
      </c>
      <c r="AH456" s="71">
        <v>93.469103778746714</v>
      </c>
      <c r="AI456" s="71">
        <v>103.91267287766841</v>
      </c>
      <c r="AJ456" s="71">
        <v>-23.666555624586884</v>
      </c>
      <c r="AK456" s="71">
        <v>-27.364725319316385</v>
      </c>
      <c r="AL456" s="71">
        <v>-20.737327731002473</v>
      </c>
      <c r="AM456" s="71">
        <v>-22.832772694274784</v>
      </c>
      <c r="AN456" s="71">
        <v>-31.415262768531594</v>
      </c>
      <c r="AO456" s="71">
        <v>-15.871135405021974</v>
      </c>
      <c r="AP456" s="71">
        <v>-25.082368752821559</v>
      </c>
      <c r="AQ456" s="71">
        <v>7.5811416330056058</v>
      </c>
      <c r="AR456" s="71">
        <v>75.075419274350466</v>
      </c>
      <c r="AS456" s="71">
        <v>-30.520248704981036</v>
      </c>
      <c r="AT456" s="71">
        <v>11.434687403820764</v>
      </c>
      <c r="AU456" s="71">
        <v>14.949368234567583</v>
      </c>
      <c r="AV456" s="72">
        <v>20.009254033327228</v>
      </c>
      <c r="AW456" s="73">
        <v>-280395.69000000029</v>
      </c>
      <c r="AX456" s="73">
        <v>-353554.34999999939</v>
      </c>
      <c r="AY456" s="73">
        <v>-223896.61</v>
      </c>
      <c r="AZ456" s="73">
        <v>-292120.47999999963</v>
      </c>
      <c r="BA456" s="73">
        <v>-600876.48</v>
      </c>
      <c r="BB456" s="73">
        <v>-206838.44000000041</v>
      </c>
      <c r="BC456" s="73">
        <v>-246884.04000000015</v>
      </c>
      <c r="BD456" s="73">
        <v>56058.770000000019</v>
      </c>
      <c r="BE456" s="73">
        <v>597801.99000000011</v>
      </c>
      <c r="BF456" s="73">
        <v>-320819.67999999993</v>
      </c>
      <c r="BG456" s="73">
        <v>97444.699999999953</v>
      </c>
      <c r="BH456" s="73">
        <v>122097.21000000008</v>
      </c>
      <c r="BI456" s="73">
        <v>93987.369999999937</v>
      </c>
      <c r="BJ456" s="71">
        <v>11.442071914282009</v>
      </c>
      <c r="BK456" s="71">
        <v>8.8746440062504934</v>
      </c>
      <c r="BL456" s="71">
        <v>7.3759248906573696</v>
      </c>
      <c r="BM456" s="71">
        <v>11.401334581832412</v>
      </c>
      <c r="BN456" s="71">
        <v>-1.0457890333780293</v>
      </c>
      <c r="BO456" s="71">
        <v>3.4622248286317001</v>
      </c>
      <c r="BP456" s="71">
        <v>20.840000236280705</v>
      </c>
      <c r="BQ456" s="71">
        <v>16.761519731287375</v>
      </c>
      <c r="BR456" s="72">
        <v>9.4963764157341544</v>
      </c>
      <c r="BS456" s="72">
        <v>14.602195944352268</v>
      </c>
      <c r="BT456" s="71">
        <v>13.853341378597154</v>
      </c>
      <c r="BU456" s="71">
        <v>13.159715605395615</v>
      </c>
      <c r="BV456" s="71">
        <v>11.594268740248491</v>
      </c>
      <c r="BW456" s="71">
        <v>12.417537856162108</v>
      </c>
      <c r="BX456" s="75">
        <v>16051</v>
      </c>
      <c r="BY456" s="75">
        <v>15833</v>
      </c>
      <c r="BZ456" s="75">
        <v>14381</v>
      </c>
      <c r="CA456" s="75">
        <v>14939</v>
      </c>
      <c r="CB456" s="75">
        <v>19396</v>
      </c>
      <c r="CC456" s="75">
        <v>17567</v>
      </c>
      <c r="CD456" s="75">
        <v>12135</v>
      </c>
      <c r="CE456" s="75">
        <v>13057</v>
      </c>
      <c r="CF456" s="75">
        <v>22047</v>
      </c>
      <c r="CG456" s="75">
        <v>14264</v>
      </c>
      <c r="CH456" s="75">
        <v>15331</v>
      </c>
      <c r="CI456" s="75">
        <v>15281</v>
      </c>
      <c r="CJ456" s="75">
        <v>9584</v>
      </c>
      <c r="CK456" s="75">
        <v>101699</v>
      </c>
      <c r="CL456" s="73">
        <v>2259459.5</v>
      </c>
      <c r="CM456" s="73">
        <v>2077701.8400000003</v>
      </c>
      <c r="CN456" s="73">
        <v>2076750.8299999996</v>
      </c>
      <c r="CO456" s="73">
        <v>2383239.92</v>
      </c>
      <c r="CP456" s="73">
        <v>2362752.7999999989</v>
      </c>
      <c r="CQ456" s="73">
        <v>1988275.9200000002</v>
      </c>
      <c r="CR456" s="73">
        <v>2061356.8900000004</v>
      </c>
      <c r="CS456" s="73">
        <v>2278505.4299999997</v>
      </c>
      <c r="CT456" s="73">
        <v>1587391.43</v>
      </c>
      <c r="CU456" s="73">
        <v>1609497.5500000003</v>
      </c>
      <c r="CV456" s="73">
        <v>1559368.9600000007</v>
      </c>
      <c r="CW456" s="73">
        <v>1477235.3999999994</v>
      </c>
      <c r="CX456" s="73">
        <v>1520939.03</v>
      </c>
      <c r="CY456" s="77"/>
      <c r="CZ456" s="4">
        <v>402</v>
      </c>
      <c r="DA456" s="76" t="str">
        <f t="shared" si="20"/>
        <v>L402</v>
      </c>
      <c r="DB456" s="71">
        <v>3.4181011771191714</v>
      </c>
      <c r="DC456" s="71">
        <v>4.4163366387851832</v>
      </c>
      <c r="DD456" s="71">
        <v>1.4689528252800919</v>
      </c>
      <c r="DE456" s="71">
        <v>0.97981625593431954</v>
      </c>
      <c r="DF456" s="71">
        <v>0.9890873242091468</v>
      </c>
      <c r="DG456" s="71">
        <v>1.1737211791507016</v>
      </c>
      <c r="DH456" s="71">
        <v>0.89146330157186993</v>
      </c>
      <c r="DI456" s="71">
        <v>0.31209287709173078</v>
      </c>
      <c r="DJ456" s="71">
        <v>0.45553121840458183</v>
      </c>
      <c r="DK456" s="71">
        <v>0.15110678614096884</v>
      </c>
      <c r="DL456" s="71">
        <v>0.38293021630712687</v>
      </c>
      <c r="DM456" s="71">
        <v>0.2890779695350118</v>
      </c>
      <c r="DN456" s="72">
        <v>0.46149503853826229</v>
      </c>
      <c r="DO456" s="71">
        <v>0.41532535502372958</v>
      </c>
      <c r="DQ456" s="71"/>
      <c r="DR456" s="71"/>
      <c r="DS456" s="71"/>
      <c r="DT456" s="71"/>
      <c r="DU456" s="71"/>
      <c r="DV456" s="71"/>
      <c r="DW456" s="71"/>
      <c r="DX456" s="71"/>
      <c r="DY456" s="71"/>
      <c r="DZ456" s="71"/>
      <c r="EA456" s="71"/>
      <c r="EB456" s="71"/>
      <c r="EC456" s="71"/>
      <c r="ED456" s="71"/>
    </row>
    <row r="457" spans="1:134">
      <c r="A457" s="4">
        <v>452</v>
      </c>
      <c r="B457" s="46" t="s">
        <v>4009</v>
      </c>
      <c r="C457" s="65" t="str">
        <f t="shared" si="19"/>
        <v>L452</v>
      </c>
      <c r="D457" s="69">
        <v>318678.55</v>
      </c>
      <c r="E457" s="68">
        <v>3686153.6900000018</v>
      </c>
      <c r="F457" s="69">
        <v>29335.5</v>
      </c>
      <c r="G457" s="69">
        <v>-346310.30999999866</v>
      </c>
      <c r="H457" s="70">
        <v>74.165190970507794</v>
      </c>
      <c r="I457" s="70">
        <v>-8.5880570787488448</v>
      </c>
      <c r="J457" s="69">
        <v>533987.21</v>
      </c>
      <c r="K457" s="69">
        <v>543106.11999999988</v>
      </c>
      <c r="L457" s="69">
        <v>486756.14999999997</v>
      </c>
      <c r="M457" s="69">
        <v>570673.03</v>
      </c>
      <c r="N457" s="69">
        <v>708205.05999999994</v>
      </c>
      <c r="O457" s="69">
        <v>896682.89</v>
      </c>
      <c r="P457" s="69">
        <v>469848.74999999994</v>
      </c>
      <c r="Q457" s="69">
        <v>455917.9099999998</v>
      </c>
      <c r="R457" s="69">
        <v>873110.36</v>
      </c>
      <c r="S457" s="69">
        <v>468219.67999999988</v>
      </c>
      <c r="T457" s="69">
        <v>527250.87</v>
      </c>
      <c r="U457" s="69">
        <v>573127.56999999983</v>
      </c>
      <c r="V457" s="69">
        <v>318678.55</v>
      </c>
      <c r="W457" s="70">
        <v>84.517679667080216</v>
      </c>
      <c r="X457" s="70">
        <v>80.678332567628161</v>
      </c>
      <c r="Y457" s="70">
        <v>81.232392861409863</v>
      </c>
      <c r="Z457" s="71">
        <v>79.753420509082957</v>
      </c>
      <c r="AA457" s="71">
        <v>106.58479163009488</v>
      </c>
      <c r="AB457" s="71">
        <v>100.09612894572444</v>
      </c>
      <c r="AC457" s="71">
        <v>66.288737136758712</v>
      </c>
      <c r="AD457" s="71">
        <v>61.010246256960308</v>
      </c>
      <c r="AE457" s="71">
        <v>77.487366858019797</v>
      </c>
      <c r="AF457" s="71">
        <v>71.298017615297198</v>
      </c>
      <c r="AG457" s="71">
        <v>77.332200113274013</v>
      </c>
      <c r="AH457" s="71">
        <v>82.934900182968207</v>
      </c>
      <c r="AI457" s="71">
        <v>89.071332162361045</v>
      </c>
      <c r="AJ457" s="71">
        <v>-16.600713274646651</v>
      </c>
      <c r="AK457" s="71">
        <v>-19.652754687800623</v>
      </c>
      <c r="AL457" s="71">
        <v>-24.074672641577788</v>
      </c>
      <c r="AM457" s="71">
        <v>-28.637424343278852</v>
      </c>
      <c r="AN457" s="71">
        <v>-20.561600124264913</v>
      </c>
      <c r="AO457" s="71">
        <v>-21.460305791774005</v>
      </c>
      <c r="AP457" s="71">
        <v>-30.857422047624684</v>
      </c>
      <c r="AQ457" s="71">
        <v>-21.848818389925416</v>
      </c>
      <c r="AR457" s="71">
        <v>44.421669616433078</v>
      </c>
      <c r="AS457" s="71">
        <v>-43.443054671429081</v>
      </c>
      <c r="AT457" s="71">
        <v>1.3835695318235031</v>
      </c>
      <c r="AU457" s="71">
        <v>8.604360121707554</v>
      </c>
      <c r="AV457" s="72">
        <v>10.138657209841394</v>
      </c>
      <c r="AW457" s="73">
        <v>-106290.70000000019</v>
      </c>
      <c r="AX457" s="73">
        <v>-132842.52999999991</v>
      </c>
      <c r="AY457" s="73">
        <v>-154342.37000000017</v>
      </c>
      <c r="AZ457" s="73">
        <v>-229008.06999999995</v>
      </c>
      <c r="BA457" s="73">
        <v>-183309.70000000007</v>
      </c>
      <c r="BB457" s="73">
        <v>-182537.14000000025</v>
      </c>
      <c r="BC457" s="73">
        <v>-209687.31</v>
      </c>
      <c r="BD457" s="73">
        <v>-127461.51000000013</v>
      </c>
      <c r="BE457" s="73">
        <v>268554.02000000025</v>
      </c>
      <c r="BF457" s="73">
        <v>-359653.32000000012</v>
      </c>
      <c r="BG457" s="73">
        <v>7195.3300000000745</v>
      </c>
      <c r="BH457" s="73">
        <v>45406.979999999865</v>
      </c>
      <c r="BI457" s="73">
        <v>29335.5</v>
      </c>
      <c r="BJ457" s="71">
        <v>19.790642246550398</v>
      </c>
      <c r="BK457" s="71">
        <v>16.018355439072277</v>
      </c>
      <c r="BL457" s="71">
        <v>15.841879971951531</v>
      </c>
      <c r="BM457" s="71">
        <v>15.036852301843634</v>
      </c>
      <c r="BN457" s="71">
        <v>5.2166364423570695</v>
      </c>
      <c r="BO457" s="71">
        <v>4.9617227560322039</v>
      </c>
      <c r="BP457" s="71">
        <v>20.639725319888907</v>
      </c>
      <c r="BQ457" s="71">
        <v>21.633479476414895</v>
      </c>
      <c r="BR457" s="72">
        <v>15.772907207549599</v>
      </c>
      <c r="BS457" s="72">
        <v>16.295742696568382</v>
      </c>
      <c r="BT457" s="71">
        <v>15.754242128655044</v>
      </c>
      <c r="BU457" s="71">
        <v>16.096395263109397</v>
      </c>
      <c r="BV457" s="71">
        <v>16.299640576993852</v>
      </c>
      <c r="BW457" s="71">
        <v>15.811179686378416</v>
      </c>
      <c r="BX457" s="75">
        <v>10665</v>
      </c>
      <c r="BY457" s="75">
        <v>10756</v>
      </c>
      <c r="BZ457" s="75">
        <v>9975</v>
      </c>
      <c r="CA457" s="75">
        <v>10483</v>
      </c>
      <c r="CB457" s="75">
        <v>12030</v>
      </c>
      <c r="CC457" s="75">
        <v>14734</v>
      </c>
      <c r="CD457" s="75">
        <v>9060</v>
      </c>
      <c r="CE457" s="75">
        <v>8485</v>
      </c>
      <c r="CF457" s="75">
        <v>12494</v>
      </c>
      <c r="CG457" s="75">
        <v>9135</v>
      </c>
      <c r="CH457" s="75">
        <v>9667</v>
      </c>
      <c r="CI457" s="75">
        <v>10323</v>
      </c>
      <c r="CJ457" s="75">
        <v>6028</v>
      </c>
      <c r="CK457" s="75">
        <v>65192</v>
      </c>
      <c r="CL457" s="73">
        <v>1316481.1300000001</v>
      </c>
      <c r="CM457" s="73">
        <v>1296205.6300000001</v>
      </c>
      <c r="CN457" s="73">
        <v>1300084.7599999995</v>
      </c>
      <c r="CO457" s="73">
        <v>1567876.4</v>
      </c>
      <c r="CP457" s="73">
        <v>1976435.8800000006</v>
      </c>
      <c r="CQ457" s="73">
        <v>1450888.2799999998</v>
      </c>
      <c r="CR457" s="73">
        <v>1797893.29</v>
      </c>
      <c r="CS457" s="73">
        <v>2140480.7899999996</v>
      </c>
      <c r="CT457" s="73">
        <v>1817888.5999999994</v>
      </c>
      <c r="CU457" s="73">
        <v>1464556.0300000005</v>
      </c>
      <c r="CV457" s="73">
        <v>1566805.52</v>
      </c>
      <c r="CW457" s="73">
        <v>1505853.8599999996</v>
      </c>
      <c r="CX457" s="73">
        <v>1507518.5699999998</v>
      </c>
      <c r="CY457" s="77"/>
      <c r="CZ457" s="4">
        <v>452</v>
      </c>
      <c r="DA457" s="76" t="str">
        <f t="shared" si="20"/>
        <v>L452</v>
      </c>
      <c r="DB457" s="71">
        <v>1.2267246133945704</v>
      </c>
      <c r="DC457" s="71">
        <v>1.0081645831704347</v>
      </c>
      <c r="DD457" s="71">
        <v>0.54205427387485339</v>
      </c>
      <c r="DE457" s="71">
        <v>0.44274153260135268</v>
      </c>
      <c r="DF457" s="71">
        <v>0.42525890654208615</v>
      </c>
      <c r="DG457" s="71">
        <v>0.5737675772266525</v>
      </c>
      <c r="DH457" s="71">
        <v>0.17329741902324386</v>
      </c>
      <c r="DI457" s="71">
        <v>0.38852277109564859</v>
      </c>
      <c r="DJ457" s="71">
        <v>0.57872910174586278</v>
      </c>
      <c r="DK457" s="71">
        <v>3.4866947723287869E-2</v>
      </c>
      <c r="DL457" s="71">
        <v>0.45211050604518305</v>
      </c>
      <c r="DM457" s="71">
        <v>7.6690118008559738E-2</v>
      </c>
      <c r="DN457" s="71">
        <v>9.2336755888605099E-2</v>
      </c>
      <c r="DO457" s="71">
        <v>0.29559868680213619</v>
      </c>
      <c r="DQ457" s="71"/>
      <c r="DR457" s="71"/>
      <c r="DS457" s="71"/>
      <c r="DT457" s="71"/>
      <c r="DU457" s="71"/>
      <c r="DV457" s="71"/>
      <c r="DW457" s="71"/>
      <c r="DX457" s="71"/>
      <c r="DY457" s="71"/>
      <c r="DZ457" s="71"/>
      <c r="EA457" s="71"/>
      <c r="EB457" s="71"/>
      <c r="EC457" s="71"/>
      <c r="ED457" s="71"/>
    </row>
    <row r="458" spans="1:134">
      <c r="A458" s="4">
        <v>603</v>
      </c>
      <c r="B458" s="46" t="s">
        <v>4015</v>
      </c>
      <c r="C458" s="65" t="str">
        <f t="shared" si="19"/>
        <v>L603</v>
      </c>
      <c r="D458" s="69">
        <v>239883.87000000002</v>
      </c>
      <c r="E458" s="68">
        <v>2653561.5</v>
      </c>
      <c r="F458" s="69">
        <v>30825.23000000004</v>
      </c>
      <c r="G458" s="69">
        <v>226507.1799999997</v>
      </c>
      <c r="H458" s="70">
        <v>87.769993854030048</v>
      </c>
      <c r="I458" s="70">
        <v>9.3325962313031141</v>
      </c>
      <c r="J458" s="69">
        <v>382655.99999999994</v>
      </c>
      <c r="K458" s="69">
        <v>379152.26999999996</v>
      </c>
      <c r="L458" s="69">
        <v>350529.14</v>
      </c>
      <c r="M458" s="69">
        <v>392660.32000000007</v>
      </c>
      <c r="N458" s="69">
        <v>553144.69999999984</v>
      </c>
      <c r="O458" s="69">
        <v>632404.25</v>
      </c>
      <c r="P458" s="69">
        <v>322584.49</v>
      </c>
      <c r="Q458" s="69">
        <v>288985.10999999993</v>
      </c>
      <c r="R458" s="69">
        <v>704155.09000000008</v>
      </c>
      <c r="S458" s="69">
        <v>330764.35999999993</v>
      </c>
      <c r="T458" s="69">
        <v>376750.2699999999</v>
      </c>
      <c r="U458" s="69">
        <v>390438.31</v>
      </c>
      <c r="V458" s="69">
        <v>239883.87000000002</v>
      </c>
      <c r="W458" s="70">
        <v>104.09265811269745</v>
      </c>
      <c r="X458" s="70">
        <v>99.115609378005303</v>
      </c>
      <c r="Y458" s="70">
        <v>98.610017043514389</v>
      </c>
      <c r="Z458" s="71">
        <v>101.08622499937745</v>
      </c>
      <c r="AA458" s="71">
        <v>98.884309899721373</v>
      </c>
      <c r="AB458" s="71">
        <v>94.964299294574062</v>
      </c>
      <c r="AC458" s="71">
        <v>86.758798218298466</v>
      </c>
      <c r="AD458" s="71">
        <v>76.986730831761889</v>
      </c>
      <c r="AE458" s="71">
        <v>89.503894828875303</v>
      </c>
      <c r="AF458" s="71">
        <v>88.952775409549361</v>
      </c>
      <c r="AG458" s="71">
        <v>97.97410423666949</v>
      </c>
      <c r="AH458" s="71">
        <v>84.025927745089533</v>
      </c>
      <c r="AI458" s="71">
        <v>89.39330149771277</v>
      </c>
      <c r="AJ458" s="71">
        <v>0.64193106600027861</v>
      </c>
      <c r="AK458" s="71">
        <v>-5.1121436859072773</v>
      </c>
      <c r="AL458" s="71">
        <v>-6.7005526221832419</v>
      </c>
      <c r="AM458" s="71">
        <v>-11.684148802079209</v>
      </c>
      <c r="AN458" s="71">
        <v>-10.577698337946595</v>
      </c>
      <c r="AO458" s="71">
        <v>-11.452833885120517</v>
      </c>
      <c r="AP458" s="71">
        <v>-12.825060805822163</v>
      </c>
      <c r="AQ458" s="71">
        <v>-1.2051405921577052</v>
      </c>
      <c r="AR458" s="71">
        <v>97.315715837271838</v>
      </c>
      <c r="AS458" s="71">
        <v>-39.865789177391896</v>
      </c>
      <c r="AT458" s="71">
        <v>29.223489661459357</v>
      </c>
      <c r="AU458" s="71">
        <v>9.3718133072995933</v>
      </c>
      <c r="AV458" s="72">
        <v>14.744776872173304</v>
      </c>
      <c r="AW458" s="73">
        <v>2440.7200000000303</v>
      </c>
      <c r="AX458" s="73">
        <v>-20427.069999999891</v>
      </c>
      <c r="AY458" s="73">
        <v>-25174.200000000012</v>
      </c>
      <c r="AZ458" s="73">
        <v>-51948.790000000037</v>
      </c>
      <c r="BA458" s="73">
        <v>-65431.080000000075</v>
      </c>
      <c r="BB458" s="73">
        <v>-77739.439999999944</v>
      </c>
      <c r="BC458" s="73">
        <v>-47458.199999999953</v>
      </c>
      <c r="BD458" s="73">
        <v>-3525.1600000000326</v>
      </c>
      <c r="BE458" s="73">
        <v>347287.88000000018</v>
      </c>
      <c r="BF458" s="73">
        <v>-219279.21000000002</v>
      </c>
      <c r="BG458" s="73">
        <v>85200.899999999907</v>
      </c>
      <c r="BH458" s="73">
        <v>33455.740000000049</v>
      </c>
      <c r="BI458" s="73">
        <v>30825.23000000004</v>
      </c>
      <c r="BJ458" s="71">
        <v>14.358085949143963</v>
      </c>
      <c r="BK458" s="71">
        <v>11.131088360994525</v>
      </c>
      <c r="BL458" s="71">
        <v>13.303233450228412</v>
      </c>
      <c r="BM458" s="71">
        <v>10.723738535143124</v>
      </c>
      <c r="BN458" s="71">
        <v>0.8077347649192621</v>
      </c>
      <c r="BO458" s="71">
        <v>9.4944513564410187</v>
      </c>
      <c r="BP458" s="71">
        <v>17.235364994933867</v>
      </c>
      <c r="BQ458" s="71">
        <v>18.559226101348166</v>
      </c>
      <c r="BR458" s="72">
        <v>13.045967453454027</v>
      </c>
      <c r="BS458" s="72">
        <v>13.391949777797272</v>
      </c>
      <c r="BT458" s="71">
        <v>15.56755655660573</v>
      </c>
      <c r="BU458" s="71">
        <v>14.698975691410052</v>
      </c>
      <c r="BV458" s="71">
        <v>11.881849086167717</v>
      </c>
      <c r="BW458" s="71">
        <v>13.228521130926136</v>
      </c>
      <c r="BX458" s="75">
        <v>10924</v>
      </c>
      <c r="BY458" s="75">
        <v>10885</v>
      </c>
      <c r="BZ458" s="75">
        <v>10071</v>
      </c>
      <c r="CA458" s="75">
        <v>10027</v>
      </c>
      <c r="CB458" s="75">
        <v>11979</v>
      </c>
      <c r="CC458" s="75">
        <v>13060</v>
      </c>
      <c r="CD458" s="75">
        <v>7835</v>
      </c>
      <c r="CE458" s="75">
        <v>7673</v>
      </c>
      <c r="CF458" s="75">
        <v>12753</v>
      </c>
      <c r="CG458" s="75">
        <v>8740</v>
      </c>
      <c r="CH458" s="75">
        <v>9620</v>
      </c>
      <c r="CI458" s="75">
        <v>9855</v>
      </c>
      <c r="CJ458" s="75">
        <v>6027</v>
      </c>
      <c r="CK458" s="75">
        <v>62503</v>
      </c>
      <c r="CL458" s="73">
        <v>609836.52999999991</v>
      </c>
      <c r="CM458" s="73">
        <v>616667.90000000014</v>
      </c>
      <c r="CN458" s="73">
        <v>684975.09000000032</v>
      </c>
      <c r="CO458" s="73">
        <v>827726.0900000002</v>
      </c>
      <c r="CP458" s="73">
        <v>803644.61000000034</v>
      </c>
      <c r="CQ458" s="73">
        <v>624326.3899999999</v>
      </c>
      <c r="CR458" s="73">
        <v>623838.12</v>
      </c>
      <c r="CS458" s="73">
        <v>1011419.87</v>
      </c>
      <c r="CT458" s="73">
        <v>818122.93999999983</v>
      </c>
      <c r="CU458" s="73">
        <v>722745.4</v>
      </c>
      <c r="CV458" s="73">
        <v>762642.51</v>
      </c>
      <c r="CW458" s="73">
        <v>739965.02999999991</v>
      </c>
      <c r="CX458" s="73">
        <v>659388.8899999999</v>
      </c>
      <c r="CY458" s="77"/>
      <c r="CZ458" s="4">
        <v>603</v>
      </c>
      <c r="DA458" s="76" t="str">
        <f t="shared" si="20"/>
        <v>L603</v>
      </c>
      <c r="DB458" s="71">
        <v>1.3793051648622678</v>
      </c>
      <c r="DC458" s="71">
        <v>1.4264621696366024</v>
      </c>
      <c r="DD458" s="71">
        <v>0.77935511460432705</v>
      </c>
      <c r="DE458" s="71">
        <v>0.91863175719781465</v>
      </c>
      <c r="DF458" s="71">
        <v>0.92513116989918309</v>
      </c>
      <c r="DG458" s="71">
        <v>0.20874818855584754</v>
      </c>
      <c r="DH458" s="71">
        <v>0.43100207632277332</v>
      </c>
      <c r="DI458" s="71">
        <v>0.41116536004738347</v>
      </c>
      <c r="DJ458" s="71">
        <v>0.39300615865844263</v>
      </c>
      <c r="DK458" s="71">
        <v>0.13899852036724994</v>
      </c>
      <c r="DL458" s="71">
        <v>0.34108497860675246</v>
      </c>
      <c r="DM458" s="71">
        <v>0.26282506174308046</v>
      </c>
      <c r="DN458" s="71">
        <v>0.35413795054956337</v>
      </c>
      <c r="DO458" s="71">
        <v>0.33774036880706676</v>
      </c>
      <c r="DQ458" s="71"/>
      <c r="DR458" s="71"/>
      <c r="DS458" s="71"/>
      <c r="DT458" s="71"/>
      <c r="DU458" s="71"/>
      <c r="DV458" s="71"/>
      <c r="DW458" s="71"/>
      <c r="DX458" s="71"/>
      <c r="DY458" s="71"/>
      <c r="DZ458" s="71"/>
      <c r="EA458" s="71"/>
      <c r="EB458" s="71"/>
      <c r="EC458" s="71"/>
      <c r="ED458" s="71"/>
    </row>
    <row r="459" spans="1:134">
      <c r="A459" s="4">
        <v>454</v>
      </c>
      <c r="B459" s="46" t="s">
        <v>4023</v>
      </c>
      <c r="C459" s="65" t="str">
        <f t="shared" si="19"/>
        <v>L454</v>
      </c>
      <c r="D459" s="69">
        <v>323379.11999999994</v>
      </c>
      <c r="E459" s="68">
        <v>4076524.3400000031</v>
      </c>
      <c r="F459" s="69">
        <v>23017.880000000005</v>
      </c>
      <c r="G459" s="69">
        <v>235707.33000000287</v>
      </c>
      <c r="H459" s="70">
        <v>83.207251134240579</v>
      </c>
      <c r="I459" s="70">
        <v>6.1369060120883612</v>
      </c>
      <c r="J459" s="69">
        <v>543722.71999999986</v>
      </c>
      <c r="K459" s="69">
        <v>493323.38000000006</v>
      </c>
      <c r="L459" s="69">
        <v>431053.00999999989</v>
      </c>
      <c r="M459" s="69">
        <v>617542.7799999998</v>
      </c>
      <c r="N459" s="69">
        <v>901471.32999999984</v>
      </c>
      <c r="O459" s="69">
        <v>743838.85999999987</v>
      </c>
      <c r="P459" s="69">
        <v>360853.73999999993</v>
      </c>
      <c r="Q459" s="69">
        <v>368390.25</v>
      </c>
      <c r="R459" s="69">
        <v>1376573.59</v>
      </c>
      <c r="S459" s="69">
        <v>498663.67</v>
      </c>
      <c r="T459" s="69">
        <v>557494.87</v>
      </c>
      <c r="U459" s="69">
        <v>591169.10000000009</v>
      </c>
      <c r="V459" s="69">
        <v>323379.11999999994</v>
      </c>
      <c r="W459" s="70">
        <v>82.104097324138408</v>
      </c>
      <c r="X459" s="70">
        <v>76.503929244318783</v>
      </c>
      <c r="Y459" s="70">
        <v>76.477547159757265</v>
      </c>
      <c r="Z459" s="71">
        <v>90.552388668704481</v>
      </c>
      <c r="AA459" s="71">
        <v>93.663915260443005</v>
      </c>
      <c r="AB459" s="71">
        <v>100.25607025159984</v>
      </c>
      <c r="AC459" s="71">
        <v>63.348641917766557</v>
      </c>
      <c r="AD459" s="71">
        <v>60.674036620510599</v>
      </c>
      <c r="AE459" s="71">
        <v>99.635670757934946</v>
      </c>
      <c r="AF459" s="71">
        <v>72.246596330715008</v>
      </c>
      <c r="AG459" s="71">
        <v>82.644079445003698</v>
      </c>
      <c r="AH459" s="71">
        <v>94.002840080454433</v>
      </c>
      <c r="AI459" s="71">
        <v>93.150362264668843</v>
      </c>
      <c r="AJ459" s="71">
        <v>-35.906333277690408</v>
      </c>
      <c r="AK459" s="71">
        <v>-36.217533800325207</v>
      </c>
      <c r="AL459" s="71">
        <v>-35.21943476124153</v>
      </c>
      <c r="AM459" s="71">
        <v>-34.075761419979997</v>
      </c>
      <c r="AN459" s="71">
        <v>-43.643208062902275</v>
      </c>
      <c r="AO459" s="71">
        <v>-27.621693706339336</v>
      </c>
      <c r="AP459" s="71">
        <v>-36.459602363611388</v>
      </c>
      <c r="AQ459" s="71">
        <v>-8.788879614302413</v>
      </c>
      <c r="AR459" s="71">
        <v>109.0706969433858</v>
      </c>
      <c r="AS459" s="71">
        <v>-43.934801103576618</v>
      </c>
      <c r="AT459" s="71">
        <v>4.8572605885460085</v>
      </c>
      <c r="AU459" s="71">
        <v>20.862447706165565</v>
      </c>
      <c r="AV459" s="72">
        <v>7.6633989125893809</v>
      </c>
      <c r="AW459" s="73">
        <v>-304602.47000000009</v>
      </c>
      <c r="AX459" s="73">
        <v>-280123.31999999989</v>
      </c>
      <c r="AY459" s="73">
        <v>-234351.82000000041</v>
      </c>
      <c r="AZ459" s="73">
        <v>-319203.39000000025</v>
      </c>
      <c r="BA459" s="73">
        <v>-698107.5299999998</v>
      </c>
      <c r="BB459" s="73">
        <v>-270055.92000000004</v>
      </c>
      <c r="BC459" s="73">
        <v>-207058.57000000012</v>
      </c>
      <c r="BD459" s="73">
        <v>-35497.180000000226</v>
      </c>
      <c r="BE459" s="73">
        <v>718148.66000000015</v>
      </c>
      <c r="BF459" s="73">
        <v>-390771.62999999995</v>
      </c>
      <c r="BG459" s="73">
        <v>25824.609999999986</v>
      </c>
      <c r="BH459" s="73">
        <v>102043.56</v>
      </c>
      <c r="BI459" s="73">
        <v>23017.880000000005</v>
      </c>
      <c r="BJ459" s="71">
        <v>11.34921199183186</v>
      </c>
      <c r="BK459" s="71">
        <v>6.9581776379401035</v>
      </c>
      <c r="BL459" s="71">
        <v>6.1968122905161422</v>
      </c>
      <c r="BM459" s="71">
        <v>7.5720510755391075</v>
      </c>
      <c r="BN459" s="71">
        <v>-3.7320480323942973</v>
      </c>
      <c r="BO459" s="71">
        <v>-4.3919808371835956</v>
      </c>
      <c r="BP459" s="71">
        <v>9.7000719747056419</v>
      </c>
      <c r="BQ459" s="71">
        <v>15.527093114339779</v>
      </c>
      <c r="BR459" s="72">
        <v>3.2066553552604162</v>
      </c>
      <c r="BS459" s="72">
        <v>6.0978679133321751</v>
      </c>
      <c r="BT459" s="71">
        <v>7.9609233989800572</v>
      </c>
      <c r="BU459" s="71">
        <v>8.1794088809101364</v>
      </c>
      <c r="BV459" s="71">
        <v>3.9631742697254237</v>
      </c>
      <c r="BW459" s="71">
        <v>5.1779008243347704</v>
      </c>
      <c r="BX459" s="75">
        <v>7485</v>
      </c>
      <c r="BY459" s="75">
        <v>6955</v>
      </c>
      <c r="BZ459" s="75">
        <v>6568</v>
      </c>
      <c r="CA459" s="75">
        <v>7704</v>
      </c>
      <c r="CB459" s="75">
        <v>9432</v>
      </c>
      <c r="CC459" s="75">
        <v>11060</v>
      </c>
      <c r="CD459" s="75">
        <v>5571</v>
      </c>
      <c r="CE459" s="75">
        <v>5660</v>
      </c>
      <c r="CF459" s="75">
        <v>14858</v>
      </c>
      <c r="CG459" s="75">
        <v>7314</v>
      </c>
      <c r="CH459" s="75">
        <v>8061</v>
      </c>
      <c r="CI459" s="75">
        <v>8175</v>
      </c>
      <c r="CJ459" s="75">
        <v>4467</v>
      </c>
      <c r="CK459" s="75">
        <v>54106</v>
      </c>
      <c r="CL459" s="73">
        <v>1457677.5800000005</v>
      </c>
      <c r="CM459" s="73">
        <v>1399871.9399999995</v>
      </c>
      <c r="CN459" s="73">
        <v>1486070.14</v>
      </c>
      <c r="CO459" s="73">
        <v>1545905.9199999997</v>
      </c>
      <c r="CP459" s="73">
        <v>1544556.9800000004</v>
      </c>
      <c r="CQ459" s="73">
        <v>1249717.4700000002</v>
      </c>
      <c r="CR459" s="73">
        <v>1243573.8100000003</v>
      </c>
      <c r="CS459" s="73">
        <v>1737723.0400000007</v>
      </c>
      <c r="CT459" s="73">
        <v>1520303.37</v>
      </c>
      <c r="CU459" s="73">
        <v>1587097.1199999996</v>
      </c>
      <c r="CV459" s="73">
        <v>1491315.9700000002</v>
      </c>
      <c r="CW459" s="73">
        <v>1341193.7200000002</v>
      </c>
      <c r="CX459" s="73">
        <v>1402874.43</v>
      </c>
      <c r="CY459" s="77"/>
      <c r="CZ459" s="4">
        <v>454</v>
      </c>
      <c r="DA459" s="76" t="str">
        <f t="shared" si="20"/>
        <v>L454</v>
      </c>
      <c r="DB459" s="71">
        <v>4.4402024547048082</v>
      </c>
      <c r="DC459" s="71">
        <v>4.8672827307598787</v>
      </c>
      <c r="DD459" s="71">
        <v>1.5227740935882081</v>
      </c>
      <c r="DE459" s="71">
        <v>1.4729625173714105</v>
      </c>
      <c r="DF459" s="71">
        <v>1.7325189256341385</v>
      </c>
      <c r="DG459" s="71">
        <v>1.1450683596427302</v>
      </c>
      <c r="DH459" s="71">
        <v>0.63244815314217551</v>
      </c>
      <c r="DI459" s="71">
        <v>0.44628804458222654</v>
      </c>
      <c r="DJ459" s="71">
        <v>0.77941453980278719</v>
      </c>
      <c r="DK459" s="71">
        <v>1.2305253234807561</v>
      </c>
      <c r="DL459" s="71">
        <v>0.47512794319547935</v>
      </c>
      <c r="DM459" s="71">
        <v>0.68023556152494657</v>
      </c>
      <c r="DN459" s="72">
        <v>0.71894375422502221</v>
      </c>
      <c r="DO459" s="71">
        <v>0.72876174640710834</v>
      </c>
      <c r="DQ459" s="71"/>
      <c r="DR459" s="71"/>
      <c r="DS459" s="71"/>
      <c r="DT459" s="71"/>
      <c r="DU459" s="71"/>
      <c r="DV459" s="71"/>
      <c r="DW459" s="71"/>
      <c r="DX459" s="71"/>
      <c r="DY459" s="71"/>
      <c r="DZ459" s="71"/>
      <c r="EA459" s="71"/>
      <c r="EB459" s="71"/>
      <c r="EC459" s="71"/>
      <c r="ED459" s="71"/>
    </row>
    <row r="460" spans="1:134">
      <c r="A460" s="4">
        <v>442</v>
      </c>
      <c r="B460" s="46" t="s">
        <v>4030</v>
      </c>
      <c r="C460" s="65" t="str">
        <f t="shared" si="19"/>
        <v>L442</v>
      </c>
      <c r="D460" s="69">
        <v>439093.74</v>
      </c>
      <c r="E460" s="68">
        <v>5052639.2600000007</v>
      </c>
      <c r="F460" s="69">
        <v>34480.52999999997</v>
      </c>
      <c r="G460" s="69">
        <v>895420.73999999836</v>
      </c>
      <c r="H460" s="70">
        <v>96.641391375011878</v>
      </c>
      <c r="I460" s="70">
        <v>21.53893849197992</v>
      </c>
      <c r="J460" s="69">
        <v>744365.98</v>
      </c>
      <c r="K460" s="69">
        <v>647439.18999999994</v>
      </c>
      <c r="L460" s="69">
        <v>501150.5</v>
      </c>
      <c r="M460" s="69">
        <v>711825.09</v>
      </c>
      <c r="N460" s="69">
        <v>1174276.3799999999</v>
      </c>
      <c r="O460" s="69">
        <v>1096185.44</v>
      </c>
      <c r="P460" s="69">
        <v>533755.01</v>
      </c>
      <c r="Q460" s="69">
        <v>521016.00999999995</v>
      </c>
      <c r="R460" s="69">
        <v>1615157.79</v>
      </c>
      <c r="S460" s="69">
        <v>560375.06000000006</v>
      </c>
      <c r="T460" s="69">
        <v>666574.75999999989</v>
      </c>
      <c r="U460" s="69">
        <v>716666.88999999978</v>
      </c>
      <c r="V460" s="69">
        <v>439093.74</v>
      </c>
      <c r="W460" s="70">
        <v>117.14565587121892</v>
      </c>
      <c r="X460" s="70">
        <v>104.03867392182737</v>
      </c>
      <c r="Y460" s="70">
        <v>83.364860240194716</v>
      </c>
      <c r="Z460" s="71">
        <v>98.386756364305796</v>
      </c>
      <c r="AA460" s="71">
        <v>103.46163232331446</v>
      </c>
      <c r="AB460" s="71">
        <v>108.54117547200595</v>
      </c>
      <c r="AC460" s="71">
        <v>81.53824404799667</v>
      </c>
      <c r="AD460" s="71">
        <v>86.678375451804015</v>
      </c>
      <c r="AE460" s="71">
        <v>116.00206799056156</v>
      </c>
      <c r="AF460" s="71">
        <v>76.279001858723248</v>
      </c>
      <c r="AG460" s="71">
        <v>97.788524001500051</v>
      </c>
      <c r="AH460" s="71">
        <v>107.62966514418193</v>
      </c>
      <c r="AI460" s="71">
        <v>88.165609139476544</v>
      </c>
      <c r="AJ460" s="71">
        <v>2.2095967553753093</v>
      </c>
      <c r="AK460" s="71">
        <v>-5.334083927878952</v>
      </c>
      <c r="AL460" s="71">
        <v>-23.95200727729171</v>
      </c>
      <c r="AM460" s="71">
        <v>-16.40276783756487</v>
      </c>
      <c r="AN460" s="71">
        <v>-18.668260061124919</v>
      </c>
      <c r="AO460" s="71">
        <v>1.3130369872544456</v>
      </c>
      <c r="AP460" s="71">
        <v>-19.158835395923589</v>
      </c>
      <c r="AQ460" s="71">
        <v>11.277226602231227</v>
      </c>
      <c r="AR460" s="71">
        <v>152.98155291503082</v>
      </c>
      <c r="AS460" s="71">
        <v>-40.186941205597371</v>
      </c>
      <c r="AT460" s="71">
        <v>25.017118297323137</v>
      </c>
      <c r="AU460" s="71">
        <v>38.989589185237627</v>
      </c>
      <c r="AV460" s="72">
        <v>8.5218497932877604</v>
      </c>
      <c r="AW460" s="73">
        <v>16091.920000000158</v>
      </c>
      <c r="AX460" s="73">
        <v>-36480.869999999995</v>
      </c>
      <c r="AY460" s="73">
        <v>-157841.90999999992</v>
      </c>
      <c r="AZ460" s="73">
        <v>-139668.51999999955</v>
      </c>
      <c r="BA460" s="73">
        <v>-269534.33999999939</v>
      </c>
      <c r="BB460" s="73">
        <v>28725.149999999907</v>
      </c>
      <c r="BC460" s="73">
        <v>-126496.49999999988</v>
      </c>
      <c r="BD460" s="73">
        <v>52801.599999999977</v>
      </c>
      <c r="BE460" s="73">
        <v>976708.95000000019</v>
      </c>
      <c r="BF460" s="73">
        <v>-376502.3899999999</v>
      </c>
      <c r="BG460" s="73">
        <v>133387.96999999997</v>
      </c>
      <c r="BH460" s="73">
        <v>201040.57999999984</v>
      </c>
      <c r="BI460" s="73">
        <v>34480.52999999997</v>
      </c>
      <c r="BJ460" s="71">
        <v>9.7894790302218571</v>
      </c>
      <c r="BK460" s="71">
        <v>8.0018677083261078</v>
      </c>
      <c r="BL460" s="71">
        <v>6.7494792435384596</v>
      </c>
      <c r="BM460" s="71">
        <v>8.220623918473752</v>
      </c>
      <c r="BN460" s="71">
        <v>-3.372716949011096</v>
      </c>
      <c r="BO460" s="71">
        <v>2.7073682991267995</v>
      </c>
      <c r="BP460" s="71">
        <v>15.687124216891368</v>
      </c>
      <c r="BQ460" s="71">
        <v>16.27658279376115</v>
      </c>
      <c r="BR460" s="72">
        <v>3.4920380746626298</v>
      </c>
      <c r="BS460" s="72">
        <v>11.177621581190369</v>
      </c>
      <c r="BT460" s="71">
        <v>13.638647685884724</v>
      </c>
      <c r="BU460" s="71">
        <v>10.650333976260901</v>
      </c>
      <c r="BV460" s="71">
        <v>7.4251826387852287</v>
      </c>
      <c r="BW460" s="71">
        <v>8.0977573043930438</v>
      </c>
      <c r="BX460" s="75">
        <v>11746</v>
      </c>
      <c r="BY460" s="75">
        <v>10503</v>
      </c>
      <c r="BZ460" s="75">
        <v>9128</v>
      </c>
      <c r="CA460" s="75">
        <v>10465</v>
      </c>
      <c r="CB460" s="75">
        <v>14698</v>
      </c>
      <c r="CC460" s="75">
        <v>17013</v>
      </c>
      <c r="CD460" s="75">
        <v>9316</v>
      </c>
      <c r="CE460" s="75">
        <v>9179</v>
      </c>
      <c r="CF460" s="75">
        <v>19111</v>
      </c>
      <c r="CG460" s="75">
        <v>9697</v>
      </c>
      <c r="CH460" s="75">
        <v>11270</v>
      </c>
      <c r="CI460" s="75">
        <v>11070</v>
      </c>
      <c r="CJ460" s="75">
        <v>7294</v>
      </c>
      <c r="CK460" s="75">
        <v>76937</v>
      </c>
      <c r="CL460" s="73">
        <v>1222059.7000000002</v>
      </c>
      <c r="CM460" s="73">
        <v>1222563.6100000001</v>
      </c>
      <c r="CN460" s="73">
        <v>1453502.39</v>
      </c>
      <c r="CO460" s="73">
        <v>1447253.5499999998</v>
      </c>
      <c r="CP460" s="73">
        <v>1499563.8</v>
      </c>
      <c r="CQ460" s="73">
        <v>1094061.2</v>
      </c>
      <c r="CR460" s="73">
        <v>1151219.3500000006</v>
      </c>
      <c r="CS460" s="73">
        <v>1349951.7599999991</v>
      </c>
      <c r="CT460" s="73">
        <v>1079636.2299999997</v>
      </c>
      <c r="CU460" s="73">
        <v>1038870.12</v>
      </c>
      <c r="CV460" s="73">
        <v>1018786.3399999999</v>
      </c>
      <c r="CW460" s="73">
        <v>1394742.2099999997</v>
      </c>
      <c r="CX460" s="73">
        <v>1382832.6199999996</v>
      </c>
      <c r="CY460" s="77"/>
      <c r="CZ460" s="4">
        <v>442</v>
      </c>
      <c r="DA460" s="76" t="str">
        <f t="shared" si="20"/>
        <v>L442</v>
      </c>
      <c r="DB460" s="71">
        <v>1.8676817279025013</v>
      </c>
      <c r="DC460" s="71">
        <v>3.3891060369757162</v>
      </c>
      <c r="DD460" s="71">
        <v>0.87710325962705604</v>
      </c>
      <c r="DE460" s="71">
        <v>0.39864817455791229</v>
      </c>
      <c r="DF460" s="71">
        <v>0.76023560095591225</v>
      </c>
      <c r="DG460" s="71">
        <v>0.66116306247070178</v>
      </c>
      <c r="DH460" s="71">
        <v>0.93241037663186221</v>
      </c>
      <c r="DI460" s="71">
        <v>0.4533477568298509</v>
      </c>
      <c r="DJ460" s="71">
        <v>0.47455957672125199</v>
      </c>
      <c r="DK460" s="71">
        <v>0.41243162748410511</v>
      </c>
      <c r="DL460" s="71">
        <v>0.36203546544773801</v>
      </c>
      <c r="DM460" s="71">
        <v>0.26830476115532614</v>
      </c>
      <c r="DN460" s="71">
        <v>0.24705667581141844</v>
      </c>
      <c r="DO460" s="71">
        <v>0.44941120073839341</v>
      </c>
      <c r="DQ460" s="71"/>
      <c r="DR460" s="71"/>
      <c r="DS460" s="71"/>
      <c r="DT460" s="71"/>
      <c r="DU460" s="71"/>
      <c r="DV460" s="71"/>
      <c r="DW460" s="71"/>
      <c r="DX460" s="71"/>
      <c r="DY460" s="71"/>
      <c r="DZ460" s="71"/>
      <c r="EA460" s="71"/>
      <c r="EB460" s="71"/>
      <c r="EC460" s="71"/>
      <c r="ED460" s="71"/>
    </row>
    <row r="461" spans="1:134">
      <c r="A461" s="4">
        <v>594</v>
      </c>
      <c r="B461" s="46" t="s">
        <v>4036</v>
      </c>
      <c r="C461" s="65" t="str">
        <f t="shared" si="19"/>
        <v>L594</v>
      </c>
      <c r="D461" s="69">
        <v>527788.03999999992</v>
      </c>
      <c r="E461" s="68">
        <v>6222962.6500000004</v>
      </c>
      <c r="F461" s="69">
        <v>182691.25999999989</v>
      </c>
      <c r="G461" s="69">
        <v>1196644.3900000015</v>
      </c>
      <c r="H461" s="70">
        <v>100.09059733160387</v>
      </c>
      <c r="I461" s="70">
        <v>23.807573020654726</v>
      </c>
      <c r="J461" s="69">
        <v>758999.8400000002</v>
      </c>
      <c r="K461" s="69">
        <v>646852.9800000001</v>
      </c>
      <c r="L461" s="69">
        <v>680737.0900000002</v>
      </c>
      <c r="M461" s="69">
        <v>1040292.55</v>
      </c>
      <c r="N461" s="69">
        <v>1058772.33</v>
      </c>
      <c r="O461" s="69">
        <v>1453540.6500000004</v>
      </c>
      <c r="P461" s="69">
        <v>963902.97</v>
      </c>
      <c r="Q461" s="69">
        <v>745213.0399999998</v>
      </c>
      <c r="R461" s="69">
        <v>1696197.8900000004</v>
      </c>
      <c r="S461" s="69">
        <v>704937.38</v>
      </c>
      <c r="T461" s="69">
        <v>781395.07</v>
      </c>
      <c r="U461" s="69">
        <v>803528.26</v>
      </c>
      <c r="V461" s="69">
        <v>527788.03999999992</v>
      </c>
      <c r="W461" s="70">
        <v>99.584650049769934</v>
      </c>
      <c r="X461" s="70">
        <v>95.29381357518993</v>
      </c>
      <c r="Y461" s="70">
        <v>94.660865597901349</v>
      </c>
      <c r="Z461" s="71">
        <v>116.66163775859995</v>
      </c>
      <c r="AA461" s="71">
        <v>103.43738556640984</v>
      </c>
      <c r="AB461" s="71">
        <v>110.71660253409409</v>
      </c>
      <c r="AC461" s="71">
        <v>97.588282559281978</v>
      </c>
      <c r="AD461" s="71">
        <v>92.647802448742482</v>
      </c>
      <c r="AE461" s="71">
        <v>101.97681220199132</v>
      </c>
      <c r="AF461" s="71">
        <v>82.742068393711264</v>
      </c>
      <c r="AG461" s="71">
        <v>101.83459742569585</v>
      </c>
      <c r="AH461" s="71">
        <v>116.94466419250149</v>
      </c>
      <c r="AI461" s="71">
        <v>115.85751383976583</v>
      </c>
      <c r="AJ461" s="71">
        <v>-7.5991531600603128</v>
      </c>
      <c r="AK461" s="71">
        <v>-8.9668499283531489</v>
      </c>
      <c r="AL461" s="71">
        <v>-9.6892766641845327</v>
      </c>
      <c r="AM461" s="71">
        <v>4.8269081022076499</v>
      </c>
      <c r="AN461" s="71">
        <v>-2.7804239870468761</v>
      </c>
      <c r="AO461" s="71">
        <v>0.91190220065522354</v>
      </c>
      <c r="AP461" s="71">
        <v>0.8286016440335553</v>
      </c>
      <c r="AQ461" s="71">
        <v>16.38516562395327</v>
      </c>
      <c r="AR461" s="71">
        <v>142.42398936568881</v>
      </c>
      <c r="AS461" s="71">
        <v>-43.983999074040788</v>
      </c>
      <c r="AT461" s="71">
        <v>32.953918840631815</v>
      </c>
      <c r="AU461" s="71">
        <v>49.054770925157953</v>
      </c>
      <c r="AV461" s="72">
        <v>52.939137826785831</v>
      </c>
      <c r="AW461" s="73">
        <v>-62421.029999999795</v>
      </c>
      <c r="AX461" s="73">
        <v>-63715.619999999879</v>
      </c>
      <c r="AY461" s="73">
        <v>-73035.069999999716</v>
      </c>
      <c r="AZ461" s="73">
        <v>47901.789999999804</v>
      </c>
      <c r="BA461" s="73">
        <v>-30277.789999999804</v>
      </c>
      <c r="BB461" s="73">
        <v>125294.63000000012</v>
      </c>
      <c r="BC461" s="73">
        <v>7921.2799999993294</v>
      </c>
      <c r="BD461" s="73">
        <v>104914.04999999993</v>
      </c>
      <c r="BE461" s="73">
        <v>996515.53000000026</v>
      </c>
      <c r="BF461" s="73">
        <v>-553519.78999999992</v>
      </c>
      <c r="BG461" s="73">
        <v>193676.34999999998</v>
      </c>
      <c r="BH461" s="73">
        <v>264445.71000000008</v>
      </c>
      <c r="BI461" s="73">
        <v>182691.25999999989</v>
      </c>
      <c r="BJ461" s="71">
        <v>20.152288436677047</v>
      </c>
      <c r="BK461" s="71">
        <v>15.79776949323556</v>
      </c>
      <c r="BL461" s="71">
        <v>15.748084196377455</v>
      </c>
      <c r="BM461" s="71">
        <v>16.166449704010724</v>
      </c>
      <c r="BN461" s="71">
        <v>7.9630771735392418</v>
      </c>
      <c r="BO461" s="71">
        <v>13.683272068702792</v>
      </c>
      <c r="BP461" s="71">
        <v>22.933736230614301</v>
      </c>
      <c r="BQ461" s="71">
        <v>24.567704643576569</v>
      </c>
      <c r="BR461" s="72">
        <v>10.620843694285737</v>
      </c>
      <c r="BS461" s="72">
        <v>16.761810577168021</v>
      </c>
      <c r="BT461" s="71">
        <v>16.55589476731685</v>
      </c>
      <c r="BU461" s="71">
        <v>16.930207180945096</v>
      </c>
      <c r="BV461" s="71">
        <v>15.035287792296508</v>
      </c>
      <c r="BW461" s="71">
        <v>15.124546938926667</v>
      </c>
      <c r="BX461" s="75">
        <v>18398</v>
      </c>
      <c r="BY461" s="75">
        <v>15368</v>
      </c>
      <c r="BZ461" s="75">
        <v>14633</v>
      </c>
      <c r="CA461" s="75">
        <v>18569</v>
      </c>
      <c r="CB461" s="75">
        <v>18006</v>
      </c>
      <c r="CC461" s="75">
        <v>21629</v>
      </c>
      <c r="CD461" s="75">
        <v>18543</v>
      </c>
      <c r="CE461" s="75">
        <v>15088</v>
      </c>
      <c r="CF461" s="75">
        <v>22453</v>
      </c>
      <c r="CG461" s="75">
        <v>14119</v>
      </c>
      <c r="CH461" s="75">
        <v>15535</v>
      </c>
      <c r="CI461" s="75">
        <v>17763</v>
      </c>
      <c r="CJ461" s="75">
        <v>11205</v>
      </c>
      <c r="CK461" s="75">
        <v>114706</v>
      </c>
      <c r="CL461" s="73">
        <v>1264933.44</v>
      </c>
      <c r="CM461" s="73">
        <v>1251817.0799999996</v>
      </c>
      <c r="CN461" s="73">
        <v>1374585.53</v>
      </c>
      <c r="CO461" s="73">
        <v>1591951.8300000003</v>
      </c>
      <c r="CP461" s="73">
        <v>1634263.5999999996</v>
      </c>
      <c r="CQ461" s="73">
        <v>1221278.92</v>
      </c>
      <c r="CR461" s="73">
        <v>1317494.4000000004</v>
      </c>
      <c r="CS461" s="73">
        <v>1975090.4100000004</v>
      </c>
      <c r="CT461" s="73">
        <v>1303855.0100000005</v>
      </c>
      <c r="CU461" s="73">
        <v>1387883.9800000007</v>
      </c>
      <c r="CV461" s="73">
        <v>1431480.0000000002</v>
      </c>
      <c r="CW461" s="73">
        <v>1461783.17</v>
      </c>
      <c r="CX461" s="73">
        <v>1406290.6800000006</v>
      </c>
      <c r="CY461" s="77"/>
      <c r="CZ461" s="4">
        <v>594</v>
      </c>
      <c r="DA461" s="76" t="str">
        <f t="shared" si="20"/>
        <v>L594</v>
      </c>
      <c r="DB461" s="71">
        <v>2.464020426045634</v>
      </c>
      <c r="DC461" s="71">
        <v>2.4916997972432822</v>
      </c>
      <c r="DD461" s="71">
        <v>0.74444079310227163</v>
      </c>
      <c r="DE461" s="71">
        <v>0.84050978778873808</v>
      </c>
      <c r="DF461" s="71">
        <v>0.8699778102342679</v>
      </c>
      <c r="DG461" s="71">
        <v>0.27132108102156771</v>
      </c>
      <c r="DH461" s="71">
        <v>0.46606488668972906</v>
      </c>
      <c r="DI461" s="71">
        <v>0.81615625916642842</v>
      </c>
      <c r="DJ461" s="71">
        <v>0.44509853520140474</v>
      </c>
      <c r="DK461" s="71">
        <v>0.46166376374881307</v>
      </c>
      <c r="DL461" s="71">
        <v>0.50119285783274414</v>
      </c>
      <c r="DM461" s="71">
        <v>0.32288352137153903</v>
      </c>
      <c r="DN461" s="72">
        <v>0.182317375331016</v>
      </c>
      <c r="DO461" s="71">
        <v>0.46387645010647577</v>
      </c>
      <c r="DQ461" s="71"/>
      <c r="DR461" s="71"/>
      <c r="DS461" s="71"/>
      <c r="DT461" s="71"/>
      <c r="DU461" s="71"/>
      <c r="DV461" s="71"/>
      <c r="DW461" s="71"/>
      <c r="DX461" s="71"/>
      <c r="DY461" s="71"/>
      <c r="DZ461" s="71"/>
      <c r="EA461" s="71"/>
      <c r="EB461" s="71"/>
      <c r="EC461" s="71"/>
      <c r="ED461" s="71"/>
    </row>
    <row r="462" spans="1:134">
      <c r="A462" s="4">
        <v>428</v>
      </c>
      <c r="B462" s="46" t="s">
        <v>4045</v>
      </c>
      <c r="C462" s="65" t="str">
        <f t="shared" si="19"/>
        <v>L428</v>
      </c>
      <c r="D462" s="69">
        <v>167032.06999999998</v>
      </c>
      <c r="E462" s="68">
        <v>2144233.9399999995</v>
      </c>
      <c r="F462" s="69">
        <v>-20386.789999999979</v>
      </c>
      <c r="G462" s="69">
        <v>-289173.55999999912</v>
      </c>
      <c r="H462" s="70">
        <v>70.232984618512972</v>
      </c>
      <c r="I462" s="70">
        <v>-11.883482729464722</v>
      </c>
      <c r="J462" s="69">
        <v>325296.39999999997</v>
      </c>
      <c r="K462" s="69">
        <v>272463.96000000002</v>
      </c>
      <c r="L462" s="69">
        <v>310150.78999999992</v>
      </c>
      <c r="M462" s="69">
        <v>330392.29999999987</v>
      </c>
      <c r="N462" s="69">
        <v>378187.54999999993</v>
      </c>
      <c r="O462" s="69">
        <v>501980.83000000007</v>
      </c>
      <c r="P462" s="69">
        <v>253470.12</v>
      </c>
      <c r="Q462" s="69">
        <v>245322.40999999995</v>
      </c>
      <c r="R462" s="69">
        <v>779037.21</v>
      </c>
      <c r="S462" s="69">
        <v>241226.23999999999</v>
      </c>
      <c r="T462" s="69">
        <v>223164.47999999992</v>
      </c>
      <c r="U462" s="69">
        <v>234981.40999999997</v>
      </c>
      <c r="V462" s="69">
        <v>167032.06999999998</v>
      </c>
      <c r="W462" s="70">
        <v>86.943950931017241</v>
      </c>
      <c r="X462" s="70">
        <v>76.916728634933193</v>
      </c>
      <c r="Y462" s="70">
        <v>94.751913680569672</v>
      </c>
      <c r="Z462" s="71">
        <v>71.124634616928304</v>
      </c>
      <c r="AA462" s="71">
        <v>168.89440600990196</v>
      </c>
      <c r="AB462" s="71">
        <v>87.40438122242189</v>
      </c>
      <c r="AC462" s="71">
        <v>65.214665959688958</v>
      </c>
      <c r="AD462" s="71">
        <v>70.252823487419889</v>
      </c>
      <c r="AE462" s="71">
        <v>91.999003836547203</v>
      </c>
      <c r="AF462" s="71">
        <v>59.364549087586397</v>
      </c>
      <c r="AG462" s="71">
        <v>53.220403919303081</v>
      </c>
      <c r="AH462" s="71">
        <v>56.136945268185237</v>
      </c>
      <c r="AI462" s="71">
        <v>74.529077375813671</v>
      </c>
      <c r="AJ462" s="71">
        <v>-15.592222213342255</v>
      </c>
      <c r="AK462" s="71">
        <v>-25.220750783618627</v>
      </c>
      <c r="AL462" s="71">
        <v>-15.315474787229821</v>
      </c>
      <c r="AM462" s="71">
        <v>-28.680618104777977</v>
      </c>
      <c r="AN462" s="71">
        <v>35.311238258089858</v>
      </c>
      <c r="AO462" s="71">
        <v>-18.964840261896875</v>
      </c>
      <c r="AP462" s="71">
        <v>-32.393880687565115</v>
      </c>
      <c r="AQ462" s="71">
        <v>-11.504899377852961</v>
      </c>
      <c r="AR462" s="71">
        <v>132.5007131372507</v>
      </c>
      <c r="AS462" s="71">
        <v>-62.043903534846592</v>
      </c>
      <c r="AT462" s="71">
        <v>-26.021186966160169</v>
      </c>
      <c r="AU462" s="71">
        <v>-26.929567310764547</v>
      </c>
      <c r="AV462" s="72">
        <v>-10.877661938611716</v>
      </c>
      <c r="AW462" s="73">
        <v>-60090.359999999928</v>
      </c>
      <c r="AX462" s="73">
        <v>-91893.749999999884</v>
      </c>
      <c r="AY462" s="73">
        <v>-56091.790000000095</v>
      </c>
      <c r="AZ462" s="73">
        <v>-132865.08000000007</v>
      </c>
      <c r="BA462" s="73">
        <v>98692.989999999874</v>
      </c>
      <c r="BB462" s="73">
        <v>-113922.23999999999</v>
      </c>
      <c r="BC462" s="73">
        <v>-121451.74000000005</v>
      </c>
      <c r="BD462" s="73">
        <v>-31893.400000000052</v>
      </c>
      <c r="BE462" s="73">
        <v>443968.47000000003</v>
      </c>
      <c r="BF462" s="73">
        <v>-394313.92999999993</v>
      </c>
      <c r="BG462" s="73">
        <v>-78495.510000000068</v>
      </c>
      <c r="BH462" s="73">
        <v>-86600.659999999916</v>
      </c>
      <c r="BI462" s="73">
        <v>-20386.789999999979</v>
      </c>
      <c r="BJ462" s="71">
        <v>24.585874602540059</v>
      </c>
      <c r="BK462" s="71">
        <v>14.588700172172871</v>
      </c>
      <c r="BL462" s="71">
        <v>7.3696700913866877</v>
      </c>
      <c r="BM462" s="71">
        <v>17.481242392679746</v>
      </c>
      <c r="BN462" s="71">
        <v>7.7449077455285682</v>
      </c>
      <c r="BO462" s="71">
        <v>7.5719269157624414</v>
      </c>
      <c r="BP462" s="71">
        <v>17.693872662079507</v>
      </c>
      <c r="BQ462" s="71">
        <v>24.161540032217051</v>
      </c>
      <c r="BR462" s="72">
        <v>20.995135625641588</v>
      </c>
      <c r="BS462" s="72">
        <v>18.559714531563294</v>
      </c>
      <c r="BT462" s="71">
        <v>16.388224211288112</v>
      </c>
      <c r="BU462" s="71">
        <v>-1.4642029178152138</v>
      </c>
      <c r="BV462" s="71">
        <v>15.346714302391309</v>
      </c>
      <c r="BW462" s="71">
        <v>15.921190758646294</v>
      </c>
      <c r="BX462" s="75">
        <v>7394</v>
      </c>
      <c r="BY462" s="75">
        <v>5894</v>
      </c>
      <c r="BZ462" s="75">
        <v>6448</v>
      </c>
      <c r="CA462" s="75">
        <v>6206</v>
      </c>
      <c r="CB462" s="75">
        <v>7167</v>
      </c>
      <c r="CC462" s="75">
        <v>9381</v>
      </c>
      <c r="CD462" s="75">
        <v>5872</v>
      </c>
      <c r="CE462" s="75">
        <v>5575</v>
      </c>
      <c r="CF462" s="75">
        <v>11379</v>
      </c>
      <c r="CG462" s="75">
        <v>5368</v>
      </c>
      <c r="CH462" s="75">
        <v>4884</v>
      </c>
      <c r="CI462" s="75">
        <v>5005</v>
      </c>
      <c r="CJ462" s="75">
        <v>3428</v>
      </c>
      <c r="CK462" s="75">
        <v>41511</v>
      </c>
      <c r="CL462" s="73">
        <v>807590.9800000001</v>
      </c>
      <c r="CM462" s="73">
        <v>852270.10000000021</v>
      </c>
      <c r="CN462" s="73">
        <v>963627.71000000031</v>
      </c>
      <c r="CO462" s="73">
        <v>1051739.8599999999</v>
      </c>
      <c r="CP462" s="73">
        <v>1041086.5400000002</v>
      </c>
      <c r="CQ462" s="73">
        <v>848905.55000000016</v>
      </c>
      <c r="CR462" s="73">
        <v>879980.0399999998</v>
      </c>
      <c r="CS462" s="73">
        <v>1023374.8500000003</v>
      </c>
      <c r="CT462" s="73">
        <v>806012.86</v>
      </c>
      <c r="CU462" s="73">
        <v>801847.63</v>
      </c>
      <c r="CV462" s="73">
        <v>878926.91000000027</v>
      </c>
      <c r="CW462" s="73">
        <v>822905.51</v>
      </c>
      <c r="CX462" s="73">
        <v>820161.95</v>
      </c>
      <c r="CY462" s="77"/>
      <c r="CZ462" s="4">
        <v>428</v>
      </c>
      <c r="DA462" s="76" t="str">
        <f t="shared" si="20"/>
        <v>L428</v>
      </c>
      <c r="DB462" s="71">
        <v>1.5270129708937956</v>
      </c>
      <c r="DC462" s="71">
        <v>3.5089527350020591</v>
      </c>
      <c r="DD462" s="71">
        <v>0.75685211487782389</v>
      </c>
      <c r="DE462" s="71">
        <v>0.64494971127108647</v>
      </c>
      <c r="DF462" s="71">
        <v>0.43185650578680529</v>
      </c>
      <c r="DG462" s="71">
        <v>0.19365030752472484</v>
      </c>
      <c r="DH462" s="71">
        <v>0.65221624863516758</v>
      </c>
      <c r="DI462" s="71">
        <v>0.44522529037730157</v>
      </c>
      <c r="DJ462" s="71">
        <v>0.18952681799510379</v>
      </c>
      <c r="DK462" s="71">
        <v>0.25986933747215868</v>
      </c>
      <c r="DL462" s="71">
        <v>0.19758423248873724</v>
      </c>
      <c r="DM462" s="71">
        <v>0.1123119404821481</v>
      </c>
      <c r="DN462" s="71">
        <v>0.12251046765358019</v>
      </c>
      <c r="DO462" s="71">
        <v>0.26864374070441427</v>
      </c>
      <c r="DQ462" s="71"/>
      <c r="DR462" s="71"/>
      <c r="DS462" s="71"/>
      <c r="DT462" s="71"/>
      <c r="DU462" s="71"/>
      <c r="DV462" s="71"/>
      <c r="DW462" s="71"/>
      <c r="DX462" s="71"/>
      <c r="DY462" s="71"/>
      <c r="DZ462" s="71"/>
      <c r="EA462" s="71"/>
      <c r="EB462" s="71"/>
      <c r="EC462" s="71"/>
      <c r="ED462" s="71"/>
    </row>
    <row r="463" spans="1:134">
      <c r="A463" s="4">
        <v>445</v>
      </c>
      <c r="B463" s="46" t="s">
        <v>4054</v>
      </c>
      <c r="C463" s="65" t="str">
        <f t="shared" si="19"/>
        <v>L445</v>
      </c>
      <c r="D463" s="69">
        <v>347625.19</v>
      </c>
      <c r="E463" s="68">
        <v>4021655.2699999991</v>
      </c>
      <c r="F463" s="69">
        <v>39083.169999999984</v>
      </c>
      <c r="G463" s="69">
        <v>191755.28999999911</v>
      </c>
      <c r="H463" s="70">
        <v>85.347388737951903</v>
      </c>
      <c r="I463" s="70">
        <v>5.0067962871447991</v>
      </c>
      <c r="J463" s="69">
        <v>590927.20000000007</v>
      </c>
      <c r="K463" s="69">
        <v>569054.66</v>
      </c>
      <c r="L463" s="69">
        <v>559741.49999999988</v>
      </c>
      <c r="M463" s="69">
        <v>669422.18999999994</v>
      </c>
      <c r="N463" s="69">
        <v>967996.29000000015</v>
      </c>
      <c r="O463" s="69">
        <v>978411.88</v>
      </c>
      <c r="P463" s="69">
        <v>467378.20000000007</v>
      </c>
      <c r="Q463" s="69">
        <v>473930.35999999993</v>
      </c>
      <c r="R463" s="69">
        <v>1049510.99</v>
      </c>
      <c r="S463" s="69">
        <v>517371.24</v>
      </c>
      <c r="T463" s="69">
        <v>589946.5</v>
      </c>
      <c r="U463" s="69">
        <v>575892.79</v>
      </c>
      <c r="V463" s="69">
        <v>347625.19</v>
      </c>
      <c r="W463" s="70">
        <v>102.90281916750168</v>
      </c>
      <c r="X463" s="70">
        <v>98.514496994550797</v>
      </c>
      <c r="Y463" s="70">
        <v>105.10817883016384</v>
      </c>
      <c r="Z463" s="71">
        <v>113.23764130435532</v>
      </c>
      <c r="AA463" s="71">
        <v>96.506168025945954</v>
      </c>
      <c r="AB463" s="71">
        <v>92.056718308240264</v>
      </c>
      <c r="AC463" s="71">
        <v>82.283400516855409</v>
      </c>
      <c r="AD463" s="71">
        <v>78.31894323892071</v>
      </c>
      <c r="AE463" s="71">
        <v>89.239767553136474</v>
      </c>
      <c r="AF463" s="71">
        <v>77.67160818517921</v>
      </c>
      <c r="AG463" s="71">
        <v>88.641807710162297</v>
      </c>
      <c r="AH463" s="71">
        <v>89.313292405817563</v>
      </c>
      <c r="AI463" s="71">
        <v>89.950384003380975</v>
      </c>
      <c r="AJ463" s="71">
        <v>-5.5082417597792865</v>
      </c>
      <c r="AK463" s="71">
        <v>-17.34302915410446</v>
      </c>
      <c r="AL463" s="71">
        <v>-7.7545906899031847</v>
      </c>
      <c r="AM463" s="71">
        <v>-10.721026379155052</v>
      </c>
      <c r="AN463" s="71">
        <v>-21.837057595141996</v>
      </c>
      <c r="AO463" s="71">
        <v>-17.425118239777415</v>
      </c>
      <c r="AP463" s="71">
        <v>-20.394501963736456</v>
      </c>
      <c r="AQ463" s="71">
        <v>0.25076315473233635</v>
      </c>
      <c r="AR463" s="71">
        <v>72.176377175941255</v>
      </c>
      <c r="AS463" s="71">
        <v>-37.00521920193983</v>
      </c>
      <c r="AT463" s="71">
        <v>11.86514847975133</v>
      </c>
      <c r="AU463" s="71">
        <v>14.429231906369022</v>
      </c>
      <c r="AV463" s="72">
        <v>12.667049369807071</v>
      </c>
      <c r="AW463" s="73">
        <v>-34447.129999999772</v>
      </c>
      <c r="AX463" s="73">
        <v>-119398.66000000003</v>
      </c>
      <c r="AY463" s="73">
        <v>-47054.550000000163</v>
      </c>
      <c r="AZ463" s="73">
        <v>-80387.269999999902</v>
      </c>
      <c r="BA463" s="73">
        <v>-270429.50999999966</v>
      </c>
      <c r="BB463" s="73">
        <v>-185191.58999999997</v>
      </c>
      <c r="BC463" s="73">
        <v>-119739.78999999992</v>
      </c>
      <c r="BD463" s="73">
        <v>1185.4699999998556</v>
      </c>
      <c r="BE463" s="73">
        <v>439955.24999999977</v>
      </c>
      <c r="BF463" s="73">
        <v>-303920.98999999976</v>
      </c>
      <c r="BG463" s="73">
        <v>62573.580000000075</v>
      </c>
      <c r="BH463" s="73">
        <v>72618.60000000021</v>
      </c>
      <c r="BI463" s="73">
        <v>39083.169999999984</v>
      </c>
      <c r="BJ463" s="71">
        <v>10.990069512050788</v>
      </c>
      <c r="BK463" s="71">
        <v>9.4380241907276794</v>
      </c>
      <c r="BL463" s="71">
        <v>6.2874993112642432</v>
      </c>
      <c r="BM463" s="71">
        <v>8.857566617298847</v>
      </c>
      <c r="BN463" s="71">
        <v>-0.10806193933430164</v>
      </c>
      <c r="BO463" s="71">
        <v>2.3266604758097387</v>
      </c>
      <c r="BP463" s="71">
        <v>14.387237447909174</v>
      </c>
      <c r="BQ463" s="71">
        <v>18.476196912206195</v>
      </c>
      <c r="BR463" s="72">
        <v>6.8160020717724308</v>
      </c>
      <c r="BS463" s="72">
        <v>9.426414958954366</v>
      </c>
      <c r="BT463" s="71">
        <v>11.887134143535821</v>
      </c>
      <c r="BU463" s="71">
        <v>9.689584732622059</v>
      </c>
      <c r="BV463" s="71">
        <v>6.2994224913521819</v>
      </c>
      <c r="BW463" s="71">
        <v>9.0090308762043243</v>
      </c>
      <c r="BX463" s="75">
        <v>10640</v>
      </c>
      <c r="BY463" s="75">
        <v>10055</v>
      </c>
      <c r="BZ463" s="75">
        <v>9729</v>
      </c>
      <c r="CA463" s="75">
        <v>9975</v>
      </c>
      <c r="CB463" s="75">
        <v>12212</v>
      </c>
      <c r="CC463" s="75">
        <v>14539</v>
      </c>
      <c r="CD463" s="75">
        <v>8294</v>
      </c>
      <c r="CE463" s="75">
        <v>8604</v>
      </c>
      <c r="CF463" s="75">
        <v>13742</v>
      </c>
      <c r="CG463" s="75">
        <v>10569</v>
      </c>
      <c r="CH463" s="75">
        <v>11116</v>
      </c>
      <c r="CI463" s="75">
        <v>11078</v>
      </c>
      <c r="CJ463" s="75">
        <v>6800</v>
      </c>
      <c r="CK463" s="75">
        <v>70203</v>
      </c>
      <c r="CL463" s="73">
        <v>1481921.0799999998</v>
      </c>
      <c r="CM463" s="73">
        <v>1432156.89</v>
      </c>
      <c r="CN463" s="73">
        <v>1469382.3800000004</v>
      </c>
      <c r="CO463" s="73">
        <v>1531029.01</v>
      </c>
      <c r="CP463" s="73">
        <v>1689159.1399999997</v>
      </c>
      <c r="CQ463" s="73">
        <v>1407680.49</v>
      </c>
      <c r="CR463" s="73">
        <v>1395332.8000000003</v>
      </c>
      <c r="CS463" s="73">
        <v>1598180.5699999994</v>
      </c>
      <c r="CT463" s="73">
        <v>1338058.46</v>
      </c>
      <c r="CU463" s="73">
        <v>1287029.8499999996</v>
      </c>
      <c r="CV463" s="73">
        <v>1204119.69</v>
      </c>
      <c r="CW463" s="73">
        <v>1373950.5300000003</v>
      </c>
      <c r="CX463" s="73">
        <v>1457696.7199999995</v>
      </c>
      <c r="CY463" s="77"/>
      <c r="CZ463" s="4">
        <v>445</v>
      </c>
      <c r="DA463" s="76" t="str">
        <f t="shared" si="20"/>
        <v>L445</v>
      </c>
      <c r="DB463" s="71">
        <v>3.4583589762375833</v>
      </c>
      <c r="DC463" s="71">
        <v>4.8875960287216555</v>
      </c>
      <c r="DD463" s="71">
        <v>2.0971310016112752</v>
      </c>
      <c r="DE463" s="71">
        <v>1.6269933317536318</v>
      </c>
      <c r="DF463" s="71">
        <v>1.5226991564876895</v>
      </c>
      <c r="DG463" s="71">
        <v>0.56328475952367152</v>
      </c>
      <c r="DH463" s="71">
        <v>1.0825977299506124</v>
      </c>
      <c r="DI463" s="71">
        <v>1.9799920245142111</v>
      </c>
      <c r="DJ463" s="71">
        <v>0.46061993443275134</v>
      </c>
      <c r="DK463" s="71">
        <v>0.37146033001800527</v>
      </c>
      <c r="DL463" s="71">
        <v>0.33427086660113892</v>
      </c>
      <c r="DM463" s="71">
        <v>0.18434580506266626</v>
      </c>
      <c r="DN463" s="71">
        <v>0.18235207191588337</v>
      </c>
      <c r="DO463" s="71">
        <v>0.61880630961089189</v>
      </c>
      <c r="DQ463" s="71"/>
      <c r="DR463" s="71"/>
      <c r="DS463" s="71"/>
      <c r="DT463" s="71"/>
      <c r="DU463" s="71"/>
      <c r="DV463" s="71"/>
      <c r="DW463" s="71"/>
      <c r="DX463" s="71"/>
      <c r="DY463" s="71"/>
      <c r="DZ463" s="71"/>
      <c r="EA463" s="71"/>
      <c r="EB463" s="71"/>
      <c r="EC463" s="71"/>
      <c r="ED463" s="71"/>
    </row>
    <row r="464" spans="1:134">
      <c r="A464" s="4">
        <v>475</v>
      </c>
      <c r="B464" s="46" t="s">
        <v>4061</v>
      </c>
      <c r="C464" s="65" t="str">
        <f t="shared" si="19"/>
        <v>L475</v>
      </c>
      <c r="D464" s="69">
        <v>345656.92000000004</v>
      </c>
      <c r="E464" s="68">
        <v>3966032.55</v>
      </c>
      <c r="F464" s="69">
        <v>69617.910000000033</v>
      </c>
      <c r="G464" s="69">
        <v>525168.6799999997</v>
      </c>
      <c r="H464" s="70">
        <v>93.681747215610386</v>
      </c>
      <c r="I464" s="70">
        <v>15.262698550175413</v>
      </c>
      <c r="J464" s="69">
        <v>582595.65999999992</v>
      </c>
      <c r="K464" s="69">
        <v>474613.80999999988</v>
      </c>
      <c r="L464" s="69">
        <v>490989.58999999991</v>
      </c>
      <c r="M464" s="69">
        <v>555538.79999999993</v>
      </c>
      <c r="N464" s="69">
        <v>841590.81000000017</v>
      </c>
      <c r="O464" s="69">
        <v>982740.47</v>
      </c>
      <c r="P464" s="69">
        <v>673563.01</v>
      </c>
      <c r="Q464" s="69">
        <v>505132.89000000007</v>
      </c>
      <c r="R464" s="69">
        <v>906960.11</v>
      </c>
      <c r="S464" s="69">
        <v>445151.35</v>
      </c>
      <c r="T464" s="69">
        <v>553686.52999999991</v>
      </c>
      <c r="U464" s="69">
        <v>535881.73999999987</v>
      </c>
      <c r="V464" s="69">
        <v>345656.92000000004</v>
      </c>
      <c r="W464" s="70">
        <v>122.09857203482639</v>
      </c>
      <c r="X464" s="70">
        <v>96.82654559318479</v>
      </c>
      <c r="Y464" s="70">
        <v>94.133847468671519</v>
      </c>
      <c r="Z464" s="71">
        <v>104.79610243826991</v>
      </c>
      <c r="AA464" s="71">
        <v>95.278433158763889</v>
      </c>
      <c r="AB464" s="71">
        <v>97.14962038957708</v>
      </c>
      <c r="AC464" s="71">
        <v>92.110522445537327</v>
      </c>
      <c r="AD464" s="71">
        <v>86.302048823998078</v>
      </c>
      <c r="AE464" s="71">
        <v>94.79671883694725</v>
      </c>
      <c r="AF464" s="71">
        <v>100.4830487552093</v>
      </c>
      <c r="AG464" s="71">
        <v>100.70793013031401</v>
      </c>
      <c r="AH464" s="71">
        <v>87.216070585272448</v>
      </c>
      <c r="AI464" s="71">
        <v>97.926571511595398</v>
      </c>
      <c r="AJ464" s="71">
        <v>29.915620224154928</v>
      </c>
      <c r="AK464" s="71">
        <v>17.710523523029508</v>
      </c>
      <c r="AL464" s="71">
        <v>30.022786777890474</v>
      </c>
      <c r="AM464" s="71">
        <v>16.936999250434614</v>
      </c>
      <c r="AN464" s="71">
        <v>15.081590744144769</v>
      </c>
      <c r="AO464" s="71">
        <v>22.293990710569123</v>
      </c>
      <c r="AP464" s="71">
        <v>-2.556988051638609</v>
      </c>
      <c r="AQ464" s="71">
        <v>10.592005714767039</v>
      </c>
      <c r="AR464" s="71">
        <v>96.747490778872574</v>
      </c>
      <c r="AS464" s="71">
        <v>-33.001421843532185</v>
      </c>
      <c r="AT464" s="71">
        <v>31.881214460935215</v>
      </c>
      <c r="AU464" s="71">
        <v>13.630482115428499</v>
      </c>
      <c r="AV464" s="72">
        <v>25.220315780729695</v>
      </c>
      <c r="AW464" s="73">
        <v>134154.07999999996</v>
      </c>
      <c r="AX464" s="73">
        <v>71409.579999999783</v>
      </c>
      <c r="AY464" s="73">
        <v>113371.47999999986</v>
      </c>
      <c r="AZ464" s="73">
        <v>80463.5</v>
      </c>
      <c r="BA464" s="73">
        <v>110291.56000000006</v>
      </c>
      <c r="BB464" s="73">
        <v>189477.63</v>
      </c>
      <c r="BC464" s="73">
        <v>-17674.870000000345</v>
      </c>
      <c r="BD464" s="73">
        <v>48379.360000000044</v>
      </c>
      <c r="BE464" s="73">
        <v>445983.4</v>
      </c>
      <c r="BF464" s="73">
        <v>-219267.74999999988</v>
      </c>
      <c r="BG464" s="73">
        <v>133849.22999999975</v>
      </c>
      <c r="BH464" s="73">
        <v>64281.400000000023</v>
      </c>
      <c r="BI464" s="73">
        <v>69617.910000000033</v>
      </c>
      <c r="BJ464" s="71">
        <v>15.369883326090955</v>
      </c>
      <c r="BK464" s="71">
        <v>10.807660240735133</v>
      </c>
      <c r="BL464" s="71">
        <v>12.858000814856615</v>
      </c>
      <c r="BM464" s="71">
        <v>10.69403422817863</v>
      </c>
      <c r="BN464" s="71">
        <v>1.2359717141440409</v>
      </c>
      <c r="BO464" s="71">
        <v>8.376024924193695</v>
      </c>
      <c r="BP464" s="71">
        <v>21.455933393310385</v>
      </c>
      <c r="BQ464" s="71">
        <v>22.70475678147853</v>
      </c>
      <c r="BR464" s="72">
        <v>14.509613117970389</v>
      </c>
      <c r="BS464" s="72">
        <v>16.433307123662562</v>
      </c>
      <c r="BT464" s="71">
        <v>18.67065849754702</v>
      </c>
      <c r="BU464" s="71">
        <v>16.599895662072704</v>
      </c>
      <c r="BV464" s="71">
        <v>14.475013770312966</v>
      </c>
      <c r="BW464" s="71">
        <v>16.24912819554525</v>
      </c>
      <c r="BX464" s="75">
        <v>13594</v>
      </c>
      <c r="BY464" s="75">
        <v>11330</v>
      </c>
      <c r="BZ464" s="75">
        <v>11708</v>
      </c>
      <c r="CA464" s="75">
        <v>12214</v>
      </c>
      <c r="CB464" s="75">
        <v>15665</v>
      </c>
      <c r="CC464" s="75">
        <v>17998</v>
      </c>
      <c r="CD464" s="75">
        <v>15462</v>
      </c>
      <c r="CE464" s="75">
        <v>12481</v>
      </c>
      <c r="CF464" s="75">
        <v>16086</v>
      </c>
      <c r="CG464" s="75">
        <v>10522</v>
      </c>
      <c r="CH464" s="75">
        <v>12280</v>
      </c>
      <c r="CI464" s="75">
        <v>11404</v>
      </c>
      <c r="CJ464" s="75">
        <v>7444</v>
      </c>
      <c r="CK464" s="75">
        <v>85679</v>
      </c>
      <c r="CL464" s="73">
        <v>1150196.6099999996</v>
      </c>
      <c r="CM464" s="73">
        <v>1077859.6700000002</v>
      </c>
      <c r="CN464" s="73">
        <v>1085286.23</v>
      </c>
      <c r="CO464" s="73">
        <v>1242570.2100000002</v>
      </c>
      <c r="CP464" s="73">
        <v>1160373.3700000003</v>
      </c>
      <c r="CQ464" s="73">
        <v>878549.95000000007</v>
      </c>
      <c r="CR464" s="73">
        <v>874828.84999999986</v>
      </c>
      <c r="CS464" s="73">
        <v>1239327.76</v>
      </c>
      <c r="CT464" s="73">
        <v>1079872.8600000003</v>
      </c>
      <c r="CU464" s="73">
        <v>1032606.1000000001</v>
      </c>
      <c r="CV464" s="73">
        <v>970009.44</v>
      </c>
      <c r="CW464" s="73">
        <v>1131747.7000000004</v>
      </c>
      <c r="CX464" s="73">
        <v>1151618.8499999999</v>
      </c>
      <c r="CY464" s="77"/>
      <c r="CZ464" s="4">
        <v>475</v>
      </c>
      <c r="DA464" s="76" t="str">
        <f t="shared" si="20"/>
        <v>L475</v>
      </c>
      <c r="DB464" s="71">
        <v>1.8300791990874552</v>
      </c>
      <c r="DC464" s="71">
        <v>1.2832756928386324</v>
      </c>
      <c r="DD464" s="71">
        <v>0.44459869636949195</v>
      </c>
      <c r="DE464" s="71">
        <v>0.35729137536294331</v>
      </c>
      <c r="DF464" s="71">
        <v>0.68173205696935546</v>
      </c>
      <c r="DG464" s="71">
        <v>0.37370147413358912</v>
      </c>
      <c r="DH464" s="71">
        <v>0.42278604106304496</v>
      </c>
      <c r="DI464" s="71">
        <v>0.2424989711126114</v>
      </c>
      <c r="DJ464" s="71">
        <v>0.2362205532057281</v>
      </c>
      <c r="DK464" s="71">
        <v>0.21488464229258716</v>
      </c>
      <c r="DL464" s="71">
        <v>0.18637672388082377</v>
      </c>
      <c r="DM464" s="71">
        <v>0.19936484958339487</v>
      </c>
      <c r="DN464" s="71">
        <v>0.24655027074148964</v>
      </c>
      <c r="DO464" s="71">
        <v>0.25549403698579642</v>
      </c>
      <c r="DQ464" s="71"/>
      <c r="DR464" s="71"/>
      <c r="DS464" s="71"/>
      <c r="DT464" s="71"/>
      <c r="DU464" s="71"/>
      <c r="DV464" s="71"/>
      <c r="DW464" s="71"/>
      <c r="DX464" s="71"/>
      <c r="DY464" s="71"/>
      <c r="DZ464" s="71"/>
      <c r="EA464" s="71"/>
      <c r="EB464" s="71"/>
      <c r="EC464" s="71"/>
      <c r="ED464" s="71"/>
    </row>
    <row r="465" spans="1:134">
      <c r="A465" s="4">
        <v>436</v>
      </c>
      <c r="B465" s="46" t="s">
        <v>4068</v>
      </c>
      <c r="C465" s="65" t="str">
        <f t="shared" si="19"/>
        <v>L436</v>
      </c>
      <c r="D465" s="69">
        <v>387854.52</v>
      </c>
      <c r="E465" s="68">
        <v>3811046.18</v>
      </c>
      <c r="F465" s="69">
        <v>65450.98000000004</v>
      </c>
      <c r="G465" s="69">
        <v>345723.74000000069</v>
      </c>
      <c r="H465" s="70">
        <v>88.657245829247273</v>
      </c>
      <c r="I465" s="70">
        <v>9.9766687223484141</v>
      </c>
      <c r="J465" s="69">
        <v>670112.5</v>
      </c>
      <c r="K465" s="69">
        <v>526308.89</v>
      </c>
      <c r="L465" s="69">
        <v>431281.6399999999</v>
      </c>
      <c r="M465" s="69">
        <v>466850.42000000004</v>
      </c>
      <c r="N465" s="69">
        <v>789702.40999999992</v>
      </c>
      <c r="O465" s="69">
        <v>833343.08000000007</v>
      </c>
      <c r="P465" s="69">
        <v>532753.08999999985</v>
      </c>
      <c r="Q465" s="69">
        <v>473030.32999999996</v>
      </c>
      <c r="R465" s="69">
        <v>745688.81000000017</v>
      </c>
      <c r="S465" s="69">
        <v>479074.57999999996</v>
      </c>
      <c r="T465" s="69">
        <v>548635.42000000004</v>
      </c>
      <c r="U465" s="69">
        <v>644009.42999999993</v>
      </c>
      <c r="V465" s="69">
        <v>387854.52</v>
      </c>
      <c r="W465" s="70">
        <v>130.26072703708437</v>
      </c>
      <c r="X465" s="70">
        <v>101.65324122944257</v>
      </c>
      <c r="Y465" s="70">
        <v>89.646932217172576</v>
      </c>
      <c r="Z465" s="71">
        <v>71.739804387665487</v>
      </c>
      <c r="AA465" s="71">
        <v>92.116928306348356</v>
      </c>
      <c r="AB465" s="71">
        <v>92.837575028626347</v>
      </c>
      <c r="AC465" s="71">
        <v>81.470779015736795</v>
      </c>
      <c r="AD465" s="71">
        <v>78.587654813588841</v>
      </c>
      <c r="AE465" s="71">
        <v>84.584294785180433</v>
      </c>
      <c r="AF465" s="71">
        <v>95.607020636979328</v>
      </c>
      <c r="AG465" s="71">
        <v>89.376466694129149</v>
      </c>
      <c r="AH465" s="71">
        <v>101.56726610773599</v>
      </c>
      <c r="AI465" s="71">
        <v>94.094623988326887</v>
      </c>
      <c r="AJ465" s="71">
        <v>24.42628917834746</v>
      </c>
      <c r="AK465" s="71">
        <v>13.46201112210743</v>
      </c>
      <c r="AL465" s="71">
        <v>-8.6155727218776406</v>
      </c>
      <c r="AM465" s="71">
        <v>-15.783791707392469</v>
      </c>
      <c r="AN465" s="71">
        <v>-9.5068540814450149</v>
      </c>
      <c r="AO465" s="71">
        <v>-6.9102481223579098</v>
      </c>
      <c r="AP465" s="71">
        <v>-11.799137495763024</v>
      </c>
      <c r="AQ465" s="71">
        <v>1.2658251423881772</v>
      </c>
      <c r="AR465" s="71">
        <v>52.207749693140791</v>
      </c>
      <c r="AS465" s="71">
        <v>-25.014804531506073</v>
      </c>
      <c r="AT465" s="71">
        <v>18.551743868703461</v>
      </c>
      <c r="AU465" s="71">
        <v>34.115499159749518</v>
      </c>
      <c r="AV465" s="72">
        <v>20.300949549127179</v>
      </c>
      <c r="AW465" s="73">
        <v>131550.66999999993</v>
      </c>
      <c r="AX465" s="73">
        <v>62445.360000000161</v>
      </c>
      <c r="AY465" s="73">
        <v>-40660.520000000077</v>
      </c>
      <c r="AZ465" s="73">
        <v>-87497.04999999993</v>
      </c>
      <c r="BA465" s="73">
        <v>-82927.070000000065</v>
      </c>
      <c r="BB465" s="73">
        <v>-55104.739999999874</v>
      </c>
      <c r="BC465" s="73">
        <v>-71269.450000000419</v>
      </c>
      <c r="BD465" s="73">
        <v>5912.8899999998976</v>
      </c>
      <c r="BE465" s="73">
        <v>255773.67000000016</v>
      </c>
      <c r="BF465" s="73">
        <v>-159817.63999999966</v>
      </c>
      <c r="BG465" s="73">
        <v>85854.01999999996</v>
      </c>
      <c r="BH465" s="73">
        <v>163819.2699999999</v>
      </c>
      <c r="BI465" s="73">
        <v>65450.98000000004</v>
      </c>
      <c r="BJ465" s="71">
        <v>26.150968535511716</v>
      </c>
      <c r="BK465" s="71">
        <v>20.070765138168166</v>
      </c>
      <c r="BL465" s="71">
        <v>18.242524568686864</v>
      </c>
      <c r="BM465" s="71">
        <v>19.136594195256105</v>
      </c>
      <c r="BN465" s="71">
        <v>9.2610636076444326</v>
      </c>
      <c r="BO465" s="71">
        <v>14.72117360885338</v>
      </c>
      <c r="BP465" s="71">
        <v>28.296760523337884</v>
      </c>
      <c r="BQ465" s="71">
        <v>29.514564216277638</v>
      </c>
      <c r="BR465" s="72">
        <v>23.34150797369124</v>
      </c>
      <c r="BS465" s="72">
        <v>21.498464810314204</v>
      </c>
      <c r="BT465" s="71">
        <v>22.779087240275501</v>
      </c>
      <c r="BU465" s="71">
        <v>22.752387549505073</v>
      </c>
      <c r="BV465" s="71">
        <v>20.936636695727191</v>
      </c>
      <c r="BW465" s="71">
        <v>22.770802676300836</v>
      </c>
      <c r="BX465" s="75">
        <v>17988</v>
      </c>
      <c r="BY465" s="75">
        <v>14054</v>
      </c>
      <c r="BZ465" s="75">
        <v>12357</v>
      </c>
      <c r="CA465" s="75">
        <v>12054</v>
      </c>
      <c r="CB465" s="75">
        <v>16810</v>
      </c>
      <c r="CC465" s="75">
        <v>19754</v>
      </c>
      <c r="CD465" s="75">
        <v>14399</v>
      </c>
      <c r="CE465" s="75">
        <v>12754</v>
      </c>
      <c r="CF465" s="75">
        <v>15794</v>
      </c>
      <c r="CG465" s="75">
        <v>13462</v>
      </c>
      <c r="CH465" s="75">
        <v>14339</v>
      </c>
      <c r="CI465" s="75">
        <v>16670</v>
      </c>
      <c r="CJ465" s="75">
        <v>9730</v>
      </c>
      <c r="CK465" s="75">
        <v>97148</v>
      </c>
      <c r="CL465" s="73">
        <v>938252.98</v>
      </c>
      <c r="CM465" s="73">
        <v>754819.90999999992</v>
      </c>
      <c r="CN465" s="73">
        <v>614762.57000000018</v>
      </c>
      <c r="CO465" s="73">
        <v>946072.98999999987</v>
      </c>
      <c r="CP465" s="73">
        <v>1004829.3300000003</v>
      </c>
      <c r="CQ465" s="73">
        <v>802240.56000000029</v>
      </c>
      <c r="CR465" s="73">
        <v>719986.61</v>
      </c>
      <c r="CS465" s="73">
        <v>844200.82999999984</v>
      </c>
      <c r="CT465" s="73">
        <v>695200.11999999988</v>
      </c>
      <c r="CU465" s="73">
        <v>745640.67999999993</v>
      </c>
      <c r="CV465" s="73">
        <v>750962.57</v>
      </c>
      <c r="CW465" s="73">
        <v>594958.68999999983</v>
      </c>
      <c r="CX465" s="73">
        <v>798702.61</v>
      </c>
      <c r="CY465" s="77"/>
      <c r="CZ465" s="4">
        <v>436</v>
      </c>
      <c r="DA465" s="76" t="str">
        <f t="shared" si="20"/>
        <v>L436</v>
      </c>
      <c r="DB465" s="71">
        <v>1.1674725815083089</v>
      </c>
      <c r="DC465" s="71">
        <v>1.5263046073743787</v>
      </c>
      <c r="DD465" s="71">
        <v>0.16510040982806337</v>
      </c>
      <c r="DE465" s="71">
        <v>0.1494960376210559</v>
      </c>
      <c r="DF465" s="71">
        <v>0.24006299765802688</v>
      </c>
      <c r="DG465" s="71">
        <v>0.19357565181133449</v>
      </c>
      <c r="DH465" s="71">
        <v>0.12221626509833416</v>
      </c>
      <c r="DI465" s="71">
        <v>0.15856696428608316</v>
      </c>
      <c r="DJ465" s="71">
        <v>5.7671632091216174E-2</v>
      </c>
      <c r="DK465" s="71">
        <v>0.11745781951005001</v>
      </c>
      <c r="DL465" s="71">
        <v>9.1693681776299121E-2</v>
      </c>
      <c r="DM465" s="71">
        <v>3.9589495173619101E-2</v>
      </c>
      <c r="DN465" s="71">
        <v>0</v>
      </c>
      <c r="DO465" s="71">
        <v>8.2637540109116087E-2</v>
      </c>
      <c r="DQ465" s="71"/>
      <c r="DR465" s="71"/>
      <c r="DS465" s="71"/>
      <c r="DT465" s="71"/>
      <c r="DU465" s="71"/>
      <c r="DV465" s="71"/>
      <c r="DW465" s="71"/>
      <c r="DX465" s="71"/>
      <c r="DY465" s="71"/>
      <c r="DZ465" s="71"/>
      <c r="EA465" s="71"/>
      <c r="EB465" s="71"/>
      <c r="EC465" s="71"/>
      <c r="ED465" s="71"/>
    </row>
    <row r="466" spans="1:134">
      <c r="A466" s="4">
        <v>472</v>
      </c>
      <c r="B466" s="46" t="s">
        <v>4077</v>
      </c>
      <c r="C466" s="65" t="str">
        <f t="shared" si="19"/>
        <v>L472</v>
      </c>
      <c r="D466" s="69">
        <v>259876.20999999996</v>
      </c>
      <c r="E466" s="68">
        <v>3188827.77</v>
      </c>
      <c r="F466" s="69">
        <v>36027.669999999984</v>
      </c>
      <c r="G466" s="69">
        <v>218011.04000000004</v>
      </c>
      <c r="H466" s="70">
        <v>90.043022160429615</v>
      </c>
      <c r="I466" s="70">
        <v>7.3384210408697914</v>
      </c>
      <c r="J466" s="69">
        <v>422211.07999999996</v>
      </c>
      <c r="K466" s="69">
        <v>446170.87999999995</v>
      </c>
      <c r="L466" s="69">
        <v>393543.54999999993</v>
      </c>
      <c r="M466" s="69">
        <v>448616.86000000004</v>
      </c>
      <c r="N466" s="69">
        <v>693885.53999999969</v>
      </c>
      <c r="O466" s="69">
        <v>830376</v>
      </c>
      <c r="P466" s="69">
        <v>487135.89999999997</v>
      </c>
      <c r="Q466" s="69">
        <v>397229.28</v>
      </c>
      <c r="R466" s="69">
        <v>647064.37000000023</v>
      </c>
      <c r="S466" s="69">
        <v>432330.92999999988</v>
      </c>
      <c r="T466" s="69">
        <v>504206.50999999995</v>
      </c>
      <c r="U466" s="69">
        <v>460984.57</v>
      </c>
      <c r="V466" s="69">
        <v>259876.20999999996</v>
      </c>
      <c r="W466" s="70">
        <v>90.280739108714897</v>
      </c>
      <c r="X466" s="70">
        <v>92.740631386584582</v>
      </c>
      <c r="Y466" s="70">
        <v>90.131348135276994</v>
      </c>
      <c r="Z466" s="71">
        <v>86.915674810935386</v>
      </c>
      <c r="AA466" s="71">
        <v>116.56170770844727</v>
      </c>
      <c r="AB466" s="71">
        <v>127.00593521364503</v>
      </c>
      <c r="AC466" s="71">
        <v>105.72416508101148</v>
      </c>
      <c r="AD466" s="71">
        <v>86.415449713772546</v>
      </c>
      <c r="AE466" s="71">
        <v>86.765544767831798</v>
      </c>
      <c r="AF466" s="71">
        <v>87.072224529872756</v>
      </c>
      <c r="AG466" s="71">
        <v>88.363269053635477</v>
      </c>
      <c r="AH466" s="71">
        <v>84.861317717189351</v>
      </c>
      <c r="AI466" s="71">
        <v>98.101792104812816</v>
      </c>
      <c r="AJ466" s="71">
        <v>-12.75694878762722</v>
      </c>
      <c r="AK466" s="71">
        <v>-10.416457141204983</v>
      </c>
      <c r="AL466" s="71">
        <v>-22.103115748294456</v>
      </c>
      <c r="AM466" s="71">
        <v>-33.121991264235632</v>
      </c>
      <c r="AN466" s="71">
        <v>-7.987684122284378</v>
      </c>
      <c r="AO466" s="71">
        <v>6.0505584596845408</v>
      </c>
      <c r="AP466" s="71">
        <v>1.4461793750730312</v>
      </c>
      <c r="AQ466" s="71">
        <v>6.6162504524213794</v>
      </c>
      <c r="AR466" s="71">
        <v>56.138384979794509</v>
      </c>
      <c r="AS466" s="71">
        <v>-27.307995192010871</v>
      </c>
      <c r="AT466" s="71">
        <v>10.588467811516654</v>
      </c>
      <c r="AU466" s="71">
        <v>7.4288061086110524</v>
      </c>
      <c r="AV466" s="72">
        <v>16.094663829391067</v>
      </c>
      <c r="AW466" s="73">
        <v>-61737.009999999951</v>
      </c>
      <c r="AX466" s="73">
        <v>-51879.170000000158</v>
      </c>
      <c r="AY466" s="73">
        <v>-111667.35000000009</v>
      </c>
      <c r="AZ466" s="73">
        <v>-222181.90999999997</v>
      </c>
      <c r="BA466" s="73">
        <v>-60230.350000000326</v>
      </c>
      <c r="BB466" s="73">
        <v>55950.25</v>
      </c>
      <c r="BC466" s="73">
        <v>6944.429999999993</v>
      </c>
      <c r="BD466" s="73">
        <v>24650.73000000004</v>
      </c>
      <c r="BE466" s="73">
        <v>232647.14000000019</v>
      </c>
      <c r="BF466" s="73">
        <v>-162412.51000000007</v>
      </c>
      <c r="BG466" s="73">
        <v>48276.049999999872</v>
      </c>
      <c r="BH466" s="73">
        <v>31877.530000000086</v>
      </c>
      <c r="BI466" s="73">
        <v>36027.669999999984</v>
      </c>
      <c r="BJ466" s="71">
        <v>17.963121594494009</v>
      </c>
      <c r="BK466" s="71">
        <v>12.717065933216995</v>
      </c>
      <c r="BL466" s="71">
        <v>12.244424046740088</v>
      </c>
      <c r="BM466" s="71">
        <v>12.036429309984909</v>
      </c>
      <c r="BN466" s="71">
        <v>4.4032354424630356</v>
      </c>
      <c r="BO466" s="71">
        <v>10.121509946998222</v>
      </c>
      <c r="BP466" s="71">
        <v>19.549512482933629</v>
      </c>
      <c r="BQ466" s="71">
        <v>20.034073909068304</v>
      </c>
      <c r="BR466" s="72">
        <v>16.560108327017144</v>
      </c>
      <c r="BS466" s="72">
        <v>15.383517802940329</v>
      </c>
      <c r="BT466" s="71">
        <v>15.625097711726241</v>
      </c>
      <c r="BU466" s="71">
        <v>15.798894164588582</v>
      </c>
      <c r="BV466" s="71">
        <v>13.555292822286077</v>
      </c>
      <c r="BW466" s="71">
        <v>15.35780373513489</v>
      </c>
      <c r="BX466" s="75">
        <v>10494</v>
      </c>
      <c r="BY466" s="75">
        <v>10809</v>
      </c>
      <c r="BZ466" s="75">
        <v>9669</v>
      </c>
      <c r="CA466" s="75">
        <v>10358</v>
      </c>
      <c r="CB466" s="75">
        <v>14430</v>
      </c>
      <c r="CC466" s="75">
        <v>16791</v>
      </c>
      <c r="CD466" s="75">
        <v>10489</v>
      </c>
      <c r="CE466" s="75">
        <v>10237</v>
      </c>
      <c r="CF466" s="75">
        <v>14303</v>
      </c>
      <c r="CG466" s="75">
        <v>11383</v>
      </c>
      <c r="CH466" s="75">
        <v>11622</v>
      </c>
      <c r="CI466" s="75">
        <v>11466</v>
      </c>
      <c r="CJ466" s="75">
        <v>6367</v>
      </c>
      <c r="CK466" s="75">
        <v>75867</v>
      </c>
      <c r="CL466" s="73">
        <v>724342.70999999985</v>
      </c>
      <c r="CM466" s="73">
        <v>802783.88000000024</v>
      </c>
      <c r="CN466" s="73">
        <v>824665.38999999978</v>
      </c>
      <c r="CO466" s="73">
        <v>855135.5499999997</v>
      </c>
      <c r="CP466" s="73">
        <v>865738.74999999953</v>
      </c>
      <c r="CQ466" s="73">
        <v>643912.59000000008</v>
      </c>
      <c r="CR466" s="73">
        <v>683802.41999999958</v>
      </c>
      <c r="CS466" s="73">
        <v>761963.09999999986</v>
      </c>
      <c r="CT466" s="73">
        <v>789878.45</v>
      </c>
      <c r="CU466" s="73">
        <v>718539.7100000002</v>
      </c>
      <c r="CV466" s="73">
        <v>779713.86999999988</v>
      </c>
      <c r="CW466" s="73">
        <v>781089.25000000023</v>
      </c>
      <c r="CX466" s="73">
        <v>746381.59000000008</v>
      </c>
      <c r="CY466" s="77"/>
      <c r="CZ466" s="4">
        <v>472</v>
      </c>
      <c r="DA466" s="76" t="str">
        <f t="shared" si="20"/>
        <v>L472</v>
      </c>
      <c r="DB466" s="71">
        <v>1.3342454330309137</v>
      </c>
      <c r="DC466" s="71">
        <v>1.5571403606587284</v>
      </c>
      <c r="DD466" s="71">
        <v>0.88766575281950166</v>
      </c>
      <c r="DE466" s="71">
        <v>1.1512636128830267</v>
      </c>
      <c r="DF466" s="71">
        <v>0.76989636030470854</v>
      </c>
      <c r="DG466" s="71">
        <v>0.78592939801785056</v>
      </c>
      <c r="DH466" s="71">
        <v>0.41032967806197174</v>
      </c>
      <c r="DI466" s="71">
        <v>0.4091044643118516</v>
      </c>
      <c r="DJ466" s="71">
        <v>0.57176575788773953</v>
      </c>
      <c r="DK466" s="71">
        <v>0.16912088011979792</v>
      </c>
      <c r="DL466" s="71">
        <v>0.32462051658344826</v>
      </c>
      <c r="DM466" s="71">
        <v>0.15884934958112296</v>
      </c>
      <c r="DN466" s="71">
        <v>0.1292527687824338</v>
      </c>
      <c r="DO466" s="71">
        <v>0.33748385970114075</v>
      </c>
      <c r="DQ466" s="71"/>
      <c r="DR466" s="71"/>
      <c r="DS466" s="71"/>
      <c r="DT466" s="71"/>
      <c r="DU466" s="71"/>
      <c r="DV466" s="71"/>
      <c r="DW466" s="71"/>
      <c r="DX466" s="71"/>
      <c r="DY466" s="71"/>
      <c r="DZ466" s="71"/>
      <c r="EA466" s="71"/>
      <c r="EB466" s="71"/>
      <c r="EC466" s="71"/>
      <c r="ED466" s="71"/>
    </row>
    <row r="467" spans="1:134">
      <c r="A467" s="4">
        <v>443</v>
      </c>
      <c r="B467" s="46" t="s">
        <v>4084</v>
      </c>
      <c r="C467" s="65" t="str">
        <f t="shared" si="19"/>
        <v>L443</v>
      </c>
      <c r="D467" s="69">
        <v>796435.47000000009</v>
      </c>
      <c r="E467" s="68">
        <v>8890757.4600000028</v>
      </c>
      <c r="F467" s="69">
        <v>-93430.139999999898</v>
      </c>
      <c r="G467" s="69">
        <v>127570.39000000246</v>
      </c>
      <c r="H467" s="70">
        <v>84.714173633710956</v>
      </c>
      <c r="I467" s="70">
        <v>1.4557533575510373</v>
      </c>
      <c r="J467" s="69">
        <v>1605755.26</v>
      </c>
      <c r="K467" s="69">
        <v>1317798.71</v>
      </c>
      <c r="L467" s="69">
        <v>1261845.6500000004</v>
      </c>
      <c r="M467" s="69">
        <v>1605948.49</v>
      </c>
      <c r="N467" s="69">
        <v>2115648.1799999997</v>
      </c>
      <c r="O467" s="69">
        <v>1967496.9400000004</v>
      </c>
      <c r="P467" s="69">
        <v>1184795.76</v>
      </c>
      <c r="Q467" s="69">
        <v>1106302.4500000002</v>
      </c>
      <c r="R467" s="69">
        <v>2093912.8300000005</v>
      </c>
      <c r="S467" s="69">
        <v>1110640.24</v>
      </c>
      <c r="T467" s="69">
        <v>1357982.8500000003</v>
      </c>
      <c r="U467" s="69">
        <v>1240687.8599999999</v>
      </c>
      <c r="V467" s="69">
        <v>796435.47000000009</v>
      </c>
      <c r="W467" s="70">
        <v>118.07547808973975</v>
      </c>
      <c r="X467" s="70">
        <v>95.052629974323821</v>
      </c>
      <c r="Y467" s="70">
        <v>94.308529002556384</v>
      </c>
      <c r="Z467" s="71">
        <v>100.39268991249151</v>
      </c>
      <c r="AA467" s="71">
        <v>101.97995802523198</v>
      </c>
      <c r="AB467" s="71">
        <v>109.560313902487</v>
      </c>
      <c r="AC467" s="71">
        <v>82.692591240421592</v>
      </c>
      <c r="AD467" s="71">
        <v>89.935575582063862</v>
      </c>
      <c r="AE467" s="71">
        <v>89.475424007149101</v>
      </c>
      <c r="AF467" s="71">
        <v>84.0465424109818</v>
      </c>
      <c r="AG467" s="71">
        <v>83.606593154397046</v>
      </c>
      <c r="AH467" s="71">
        <v>81.65161450240447</v>
      </c>
      <c r="AI467" s="71">
        <v>77.571049089490714</v>
      </c>
      <c r="AJ467" s="71">
        <v>-13.949133839710715</v>
      </c>
      <c r="AK467" s="71">
        <v>-24.986361570223803</v>
      </c>
      <c r="AL467" s="71">
        <v>-23.281328796163812</v>
      </c>
      <c r="AM467" s="71">
        <v>-17.323907002309479</v>
      </c>
      <c r="AN467" s="71">
        <v>-26.801765125063426</v>
      </c>
      <c r="AO467" s="71">
        <v>-9.9439343705708954</v>
      </c>
      <c r="AP467" s="71">
        <v>-19.436182358594589</v>
      </c>
      <c r="AQ467" s="71">
        <v>13.869333340634359</v>
      </c>
      <c r="AR467" s="71">
        <v>62.093015894516682</v>
      </c>
      <c r="AS467" s="71">
        <v>-31.666811693569098</v>
      </c>
      <c r="AT467" s="71">
        <v>4.4067870496737438</v>
      </c>
      <c r="AU467" s="71">
        <v>2.2535941805984283</v>
      </c>
      <c r="AV467" s="72">
        <v>-10.499353941771039</v>
      </c>
      <c r="AW467" s="73">
        <v>-260298.30999999982</v>
      </c>
      <c r="AX467" s="73">
        <v>-438946.7799999998</v>
      </c>
      <c r="AY467" s="73">
        <v>-382924.29999999935</v>
      </c>
      <c r="AZ467" s="73">
        <v>-336509.6399999999</v>
      </c>
      <c r="BA467" s="73">
        <v>-774636.31</v>
      </c>
      <c r="BB467" s="73">
        <v>-198035.75999999978</v>
      </c>
      <c r="BC467" s="73">
        <v>-285834.34999999986</v>
      </c>
      <c r="BD467" s="73">
        <v>134748.10999999999</v>
      </c>
      <c r="BE467" s="73">
        <v>802115.76000000047</v>
      </c>
      <c r="BF467" s="73">
        <v>-514690.39000000036</v>
      </c>
      <c r="BG467" s="73">
        <v>57317.550000000047</v>
      </c>
      <c r="BH467" s="73">
        <v>27343.849999999627</v>
      </c>
      <c r="BI467" s="73">
        <v>-93430.139999999898</v>
      </c>
      <c r="BJ467" s="71">
        <v>11.653043453718347</v>
      </c>
      <c r="BK467" s="71">
        <v>9.123959932378618</v>
      </c>
      <c r="BL467" s="71">
        <v>8.6744547794575233</v>
      </c>
      <c r="BM467" s="71">
        <v>9.7433858059072485</v>
      </c>
      <c r="BN467" s="71">
        <v>-3.8760412727029285</v>
      </c>
      <c r="BO467" s="71">
        <v>5.3241636167248672</v>
      </c>
      <c r="BP467" s="71">
        <v>14.381604218227823</v>
      </c>
      <c r="BQ467" s="71">
        <v>13.885782749744061</v>
      </c>
      <c r="BR467" s="72">
        <v>5.8883735224012232</v>
      </c>
      <c r="BS467" s="72">
        <v>10.201465643305307</v>
      </c>
      <c r="BT467" s="71">
        <v>12.942781757550076</v>
      </c>
      <c r="BU467" s="71">
        <v>12.08444253966956</v>
      </c>
      <c r="BV467" s="71">
        <v>9.3629098120619982</v>
      </c>
      <c r="BW467" s="71">
        <v>9.3696507380750944</v>
      </c>
      <c r="BX467" s="75">
        <v>23090</v>
      </c>
      <c r="BY467" s="75">
        <v>21256</v>
      </c>
      <c r="BZ467" s="75">
        <v>21420</v>
      </c>
      <c r="CA467" s="75">
        <v>23743</v>
      </c>
      <c r="CB467" s="75">
        <v>27334</v>
      </c>
      <c r="CC467" s="75">
        <v>29698</v>
      </c>
      <c r="CD467" s="75">
        <v>19126</v>
      </c>
      <c r="CE467" s="75">
        <v>18524</v>
      </c>
      <c r="CF467" s="75">
        <v>28485</v>
      </c>
      <c r="CG467" s="75">
        <v>20265</v>
      </c>
      <c r="CH467" s="75">
        <v>22229</v>
      </c>
      <c r="CI467" s="75">
        <v>21052</v>
      </c>
      <c r="CJ467" s="75">
        <v>13010</v>
      </c>
      <c r="CK467" s="75">
        <v>142691</v>
      </c>
      <c r="CL467" s="73">
        <v>1810632.6699999997</v>
      </c>
      <c r="CM467" s="73">
        <v>1970912.26</v>
      </c>
      <c r="CN467" s="73">
        <v>2273422.4200000004</v>
      </c>
      <c r="CO467" s="73">
        <v>2262701.8699999996</v>
      </c>
      <c r="CP467" s="73">
        <v>2440415.0200000005</v>
      </c>
      <c r="CQ467" s="73">
        <v>1838397.0600000003</v>
      </c>
      <c r="CR467" s="73">
        <v>1840643.9000000004</v>
      </c>
      <c r="CS467" s="73">
        <v>2267731.6500000004</v>
      </c>
      <c r="CT467" s="73">
        <v>2119477.7899999996</v>
      </c>
      <c r="CU467" s="73">
        <v>1883073.5100000002</v>
      </c>
      <c r="CV467" s="73">
        <v>1599226.4600000004</v>
      </c>
      <c r="CW467" s="73">
        <v>1956178.8299999998</v>
      </c>
      <c r="CX467" s="73">
        <v>1748292.2700000003</v>
      </c>
      <c r="CY467" s="77"/>
      <c r="CZ467" s="4">
        <v>443</v>
      </c>
      <c r="DA467" s="76" t="str">
        <f t="shared" si="20"/>
        <v>L443</v>
      </c>
      <c r="DB467" s="71">
        <v>10.188189743863134</v>
      </c>
      <c r="DC467" s="71">
        <v>9.0747767303601741</v>
      </c>
      <c r="DD467" s="71">
        <v>1.968377183422338</v>
      </c>
      <c r="DE467" s="71">
        <v>1.8556298445879023</v>
      </c>
      <c r="DF467" s="71">
        <v>1.4713966223360919</v>
      </c>
      <c r="DG467" s="71">
        <v>1.0682590915812558</v>
      </c>
      <c r="DH467" s="71">
        <v>1.5939427645609909</v>
      </c>
      <c r="DI467" s="71">
        <v>1.1241638991101108</v>
      </c>
      <c r="DJ467" s="71">
        <v>1.636465994384495</v>
      </c>
      <c r="DK467" s="71">
        <v>0.35647459479192745</v>
      </c>
      <c r="DL467" s="71">
        <v>0.40878753222675673</v>
      </c>
      <c r="DM467" s="71">
        <v>0.69229531758819252</v>
      </c>
      <c r="DN467" s="71">
        <v>0.77993316709153693</v>
      </c>
      <c r="DO467" s="71">
        <v>1.0121559886131033</v>
      </c>
      <c r="DQ467" s="71"/>
      <c r="DR467" s="71"/>
      <c r="DS467" s="71"/>
      <c r="DT467" s="71"/>
      <c r="DU467" s="71"/>
      <c r="DV467" s="71"/>
      <c r="DW467" s="71"/>
      <c r="DX467" s="71"/>
      <c r="DY467" s="71"/>
      <c r="DZ467" s="71"/>
      <c r="EA467" s="71"/>
      <c r="EB467" s="71"/>
      <c r="EC467" s="71"/>
      <c r="ED467" s="71"/>
    </row>
    <row r="468" spans="1:134">
      <c r="A468" s="4">
        <v>606</v>
      </c>
      <c r="B468" s="46" t="s">
        <v>4091</v>
      </c>
      <c r="C468" s="65" t="str">
        <f t="shared" si="19"/>
        <v>L606</v>
      </c>
      <c r="D468" s="69">
        <v>218229.05999999997</v>
      </c>
      <c r="E468" s="68">
        <v>2714840.3799999994</v>
      </c>
      <c r="F468" s="69">
        <v>53483.310000000027</v>
      </c>
      <c r="G468" s="69">
        <v>495977.95999999996</v>
      </c>
      <c r="H468" s="70">
        <v>99.279569111225058</v>
      </c>
      <c r="I468" s="70">
        <v>22.352803649718854</v>
      </c>
      <c r="J468" s="69">
        <v>330528.37</v>
      </c>
      <c r="K468" s="69">
        <v>295153.86999999994</v>
      </c>
      <c r="L468" s="69">
        <v>270684.97999999992</v>
      </c>
      <c r="M468" s="69">
        <v>358823.57999999996</v>
      </c>
      <c r="N468" s="69">
        <v>451889.33999999997</v>
      </c>
      <c r="O468" s="69">
        <v>629101.95999999985</v>
      </c>
      <c r="P468" s="69">
        <v>365529.28999999992</v>
      </c>
      <c r="Q468" s="69">
        <v>329336.49999999994</v>
      </c>
      <c r="R468" s="69">
        <v>744695.56</v>
      </c>
      <c r="S468" s="69">
        <v>299741.55999999994</v>
      </c>
      <c r="T468" s="69">
        <v>377289.88</v>
      </c>
      <c r="U468" s="69">
        <v>380018.52999999997</v>
      </c>
      <c r="V468" s="69">
        <v>218229.05999999997</v>
      </c>
      <c r="W468" s="70">
        <v>99.608767031128636</v>
      </c>
      <c r="X468" s="70">
        <v>90.655963143598839</v>
      </c>
      <c r="Y468" s="70">
        <v>84.66787754601431</v>
      </c>
      <c r="Z468" s="71">
        <v>90.33975644808811</v>
      </c>
      <c r="AA468" s="71">
        <v>107.25762284485268</v>
      </c>
      <c r="AB468" s="71">
        <v>111.87360185330246</v>
      </c>
      <c r="AC468" s="71">
        <v>93.815271942469181</v>
      </c>
      <c r="AD468" s="71">
        <v>82.06630919108845</v>
      </c>
      <c r="AE468" s="71">
        <v>101.87006720891425</v>
      </c>
      <c r="AF468" s="71">
        <v>94.935214907785365</v>
      </c>
      <c r="AG468" s="71">
        <v>106.34481306257804</v>
      </c>
      <c r="AH468" s="71">
        <v>112.01078832947766</v>
      </c>
      <c r="AI468" s="71">
        <v>107.60702976188648</v>
      </c>
      <c r="AJ468" s="71">
        <v>-0.44160973876401499</v>
      </c>
      <c r="AK468" s="71">
        <v>-6.6944694429105445</v>
      </c>
      <c r="AL468" s="71">
        <v>-12.497874957470867</v>
      </c>
      <c r="AM468" s="71">
        <v>-9.9884640789147596</v>
      </c>
      <c r="AN468" s="71">
        <v>-4.8203791389236139</v>
      </c>
      <c r="AO468" s="71">
        <v>8.0522089608821013</v>
      </c>
      <c r="AP468" s="71">
        <v>-1.5453210099320991</v>
      </c>
      <c r="AQ468" s="71">
        <v>4.2006627288264653</v>
      </c>
      <c r="AR468" s="71">
        <v>148.51552552186581</v>
      </c>
      <c r="AS468" s="71">
        <v>-44.326770697214876</v>
      </c>
      <c r="AT468" s="71">
        <v>40.927827515549822</v>
      </c>
      <c r="AU468" s="71">
        <v>45.589958062175654</v>
      </c>
      <c r="AV468" s="72">
        <v>32.464151579024069</v>
      </c>
      <c r="AW468" s="73">
        <v>-1466.1199999999371</v>
      </c>
      <c r="AX468" s="73">
        <v>-21176.65000000014</v>
      </c>
      <c r="AY468" s="73">
        <v>-38661.76999999996</v>
      </c>
      <c r="AZ468" s="73">
        <v>-39818.190000000061</v>
      </c>
      <c r="BA468" s="73">
        <v>-22885.969999999972</v>
      </c>
      <c r="BB468" s="73">
        <v>55942.159999999916</v>
      </c>
      <c r="BC468" s="73">
        <v>-5737.2600000001257</v>
      </c>
      <c r="BD468" s="73">
        <v>13276.60999999987</v>
      </c>
      <c r="BE468" s="73">
        <v>445038.00000000006</v>
      </c>
      <c r="BF468" s="73">
        <v>-238652.86</v>
      </c>
      <c r="BG468" s="73">
        <v>109571.36999999982</v>
      </c>
      <c r="BH468" s="73">
        <v>118998.78999999992</v>
      </c>
      <c r="BI468" s="73">
        <v>53483.310000000027</v>
      </c>
      <c r="BJ468" s="71">
        <v>18.980512673567095</v>
      </c>
      <c r="BK468" s="71">
        <v>14.940065583781553</v>
      </c>
      <c r="BL468" s="71">
        <v>15.128485479189273</v>
      </c>
      <c r="BM468" s="71">
        <v>13.772215078170856</v>
      </c>
      <c r="BN468" s="71">
        <v>7.1812527713044769</v>
      </c>
      <c r="BO468" s="71">
        <v>12.89110980944074</v>
      </c>
      <c r="BP468" s="71">
        <v>21.819937457754925</v>
      </c>
      <c r="BQ468" s="71">
        <v>22.935260523715719</v>
      </c>
      <c r="BR468" s="72">
        <v>12.221284028278534</v>
      </c>
      <c r="BS468" s="72">
        <v>16.246415674514623</v>
      </c>
      <c r="BT468" s="71">
        <v>15.431632676594013</v>
      </c>
      <c r="BU468" s="71">
        <v>15.854900633220399</v>
      </c>
      <c r="BV468" s="71">
        <v>13.208228451054161</v>
      </c>
      <c r="BW468" s="71">
        <v>14.677421710881251</v>
      </c>
      <c r="BX468" s="75">
        <v>11046</v>
      </c>
      <c r="BY468" s="75">
        <v>9622</v>
      </c>
      <c r="BZ468" s="75">
        <v>8937</v>
      </c>
      <c r="CA468" s="75">
        <v>10351</v>
      </c>
      <c r="CB468" s="75">
        <v>11365</v>
      </c>
      <c r="CC468" s="75">
        <v>15697</v>
      </c>
      <c r="CD468" s="75">
        <v>10508</v>
      </c>
      <c r="CE468" s="75">
        <v>9572</v>
      </c>
      <c r="CF468" s="75">
        <v>14414</v>
      </c>
      <c r="CG468" s="75">
        <v>9220</v>
      </c>
      <c r="CH468" s="75">
        <v>10971</v>
      </c>
      <c r="CI468" s="75">
        <v>11574</v>
      </c>
      <c r="CJ468" s="75">
        <v>6507</v>
      </c>
      <c r="CK468" s="75">
        <v>72766</v>
      </c>
      <c r="CL468" s="73">
        <v>547842.56999999995</v>
      </c>
      <c r="CM468" s="73">
        <v>491683.32</v>
      </c>
      <c r="CN468" s="73">
        <v>642376.71</v>
      </c>
      <c r="CO468" s="73">
        <v>752488.91999999993</v>
      </c>
      <c r="CP468" s="73">
        <v>790395.85000000009</v>
      </c>
      <c r="CQ468" s="73">
        <v>602786.38</v>
      </c>
      <c r="CR468" s="73">
        <v>731867.16999999993</v>
      </c>
      <c r="CS468" s="73">
        <v>812509.5199999999</v>
      </c>
      <c r="CT468" s="73">
        <v>622240.27</v>
      </c>
      <c r="CU468" s="73">
        <v>660084.31999999995</v>
      </c>
      <c r="CV468" s="73">
        <v>624243.80000000016</v>
      </c>
      <c r="CW468" s="73">
        <v>615384.66999999981</v>
      </c>
      <c r="CX468" s="73">
        <v>673246.69999999984</v>
      </c>
      <c r="CY468" s="77"/>
      <c r="CZ468" s="4">
        <v>606</v>
      </c>
      <c r="DA468" s="76" t="str">
        <f t="shared" si="20"/>
        <v>L606</v>
      </c>
      <c r="DB468" s="71">
        <v>1.0314109604464428</v>
      </c>
      <c r="DC468" s="71">
        <v>3.4213189843573528</v>
      </c>
      <c r="DD468" s="71">
        <v>0.78314666940096678</v>
      </c>
      <c r="DE468" s="71">
        <v>0.45190537974931283</v>
      </c>
      <c r="DF468" s="71">
        <v>0.74993775351531389</v>
      </c>
      <c r="DG468" s="71">
        <v>0.64687597504407524</v>
      </c>
      <c r="DH468" s="71">
        <v>0.25405947734019396</v>
      </c>
      <c r="DI468" s="71">
        <v>0.1065600262824332</v>
      </c>
      <c r="DJ468" s="71">
        <v>0.2443485281327385</v>
      </c>
      <c r="DK468" s="71">
        <v>0.24877907148375067</v>
      </c>
      <c r="DL468" s="71">
        <v>0.12399774425278055</v>
      </c>
      <c r="DM468" s="71">
        <v>0.10214269398352825</v>
      </c>
      <c r="DN468" s="71">
        <v>7.6917485258300236E-2</v>
      </c>
      <c r="DO468" s="71">
        <v>0.17899999884528464</v>
      </c>
      <c r="DQ468" s="71"/>
      <c r="DR468" s="71"/>
      <c r="DS468" s="71"/>
      <c r="DT468" s="71"/>
      <c r="DU468" s="71"/>
      <c r="DV468" s="71"/>
      <c r="DW468" s="71"/>
      <c r="DX468" s="71"/>
      <c r="DY468" s="71"/>
      <c r="DZ468" s="71"/>
      <c r="EA468" s="71"/>
      <c r="EB468" s="71"/>
      <c r="EC468" s="71"/>
      <c r="ED468" s="71"/>
    </row>
    <row r="469" spans="1:134">
      <c r="A469" s="4">
        <v>492</v>
      </c>
      <c r="B469" s="46" t="s">
        <v>4098</v>
      </c>
      <c r="C469" s="65" t="str">
        <f t="shared" si="19"/>
        <v>L492</v>
      </c>
      <c r="D469" s="69">
        <v>384474.49</v>
      </c>
      <c r="E469" s="68">
        <v>4112148.8899999992</v>
      </c>
      <c r="F469" s="69">
        <v>100062.22000000009</v>
      </c>
      <c r="G469" s="69">
        <v>361742.28999999911</v>
      </c>
      <c r="H469" s="70">
        <v>88.148008839735894</v>
      </c>
      <c r="I469" s="70">
        <v>9.6454152464428446</v>
      </c>
      <c r="J469" s="69">
        <v>578743.16999999993</v>
      </c>
      <c r="K469" s="69">
        <v>497680.17999999988</v>
      </c>
      <c r="L469" s="69">
        <v>479455.19</v>
      </c>
      <c r="M469" s="69">
        <v>566272.66</v>
      </c>
      <c r="N469" s="69">
        <v>826419.25000000012</v>
      </c>
      <c r="O469" s="69">
        <v>878409.88000000012</v>
      </c>
      <c r="P469" s="69">
        <v>458831.46999999986</v>
      </c>
      <c r="Q469" s="69">
        <v>479937.94</v>
      </c>
      <c r="R469" s="69">
        <v>1072685.6400000004</v>
      </c>
      <c r="S469" s="69">
        <v>527386.94999999984</v>
      </c>
      <c r="T469" s="69">
        <v>555712.5199999999</v>
      </c>
      <c r="U469" s="69">
        <v>633119.88000000012</v>
      </c>
      <c r="V469" s="69">
        <v>384474.49</v>
      </c>
      <c r="W469" s="70">
        <v>100.96102492801869</v>
      </c>
      <c r="X469" s="70">
        <v>89.563978512477732</v>
      </c>
      <c r="Y469" s="70">
        <v>90.619839779771567</v>
      </c>
      <c r="Z469" s="71">
        <v>79.333313797221223</v>
      </c>
      <c r="AA469" s="71">
        <v>98.56512839114913</v>
      </c>
      <c r="AB469" s="71">
        <v>97.835213530347389</v>
      </c>
      <c r="AC469" s="71">
        <v>75.065436112475481</v>
      </c>
      <c r="AD469" s="71">
        <v>80.245255593430059</v>
      </c>
      <c r="AE469" s="71">
        <v>90.41954257505752</v>
      </c>
      <c r="AF469" s="71">
        <v>92.818341552430098</v>
      </c>
      <c r="AG469" s="71">
        <v>82.97734943649337</v>
      </c>
      <c r="AH469" s="71">
        <v>96.183721589626458</v>
      </c>
      <c r="AI469" s="71">
        <v>103.01330534450726</v>
      </c>
      <c r="AJ469" s="71">
        <v>-0.3086394818655025</v>
      </c>
      <c r="AK469" s="71">
        <v>-3.9363980740806825</v>
      </c>
      <c r="AL469" s="71">
        <v>-10.029280090409209</v>
      </c>
      <c r="AM469" s="71">
        <v>-14.57362032149565</v>
      </c>
      <c r="AN469" s="71">
        <v>-12.288964831177685</v>
      </c>
      <c r="AO469" s="71">
        <v>-10.314818299242766</v>
      </c>
      <c r="AP469" s="71">
        <v>-21.478734338387962</v>
      </c>
      <c r="AQ469" s="71">
        <v>3.7110763057832452</v>
      </c>
      <c r="AR469" s="71">
        <v>97.991764082059802</v>
      </c>
      <c r="AS469" s="71">
        <v>-38.718090874186828</v>
      </c>
      <c r="AT469" s="71">
        <v>9.4519076454698805</v>
      </c>
      <c r="AU469" s="71">
        <v>24.435897664190833</v>
      </c>
      <c r="AV469" s="72">
        <v>35.182103781950104</v>
      </c>
      <c r="AW469" s="73">
        <v>-1791.7600000001257</v>
      </c>
      <c r="AX469" s="73">
        <v>-20393.440000000061</v>
      </c>
      <c r="AY469" s="73">
        <v>-53446.169999999867</v>
      </c>
      <c r="AZ469" s="73">
        <v>-96605.319999999716</v>
      </c>
      <c r="BA469" s="73">
        <v>-115787.44999999972</v>
      </c>
      <c r="BB469" s="73">
        <v>-91471.09999999986</v>
      </c>
      <c r="BC469" s="73">
        <v>-125508.92000000004</v>
      </c>
      <c r="BD469" s="73">
        <v>17173.540000000037</v>
      </c>
      <c r="BE469" s="73">
        <v>530902.68000000028</v>
      </c>
      <c r="BF469" s="73">
        <v>-333204.63000000024</v>
      </c>
      <c r="BG469" s="73">
        <v>47989.509999999951</v>
      </c>
      <c r="BH469" s="73">
        <v>124327.89000000007</v>
      </c>
      <c r="BI469" s="73">
        <v>100062.22000000009</v>
      </c>
      <c r="BJ469" s="71">
        <v>26.591124312434705</v>
      </c>
      <c r="BK469" s="71">
        <v>22.211046140791531</v>
      </c>
      <c r="BL469" s="71">
        <v>19.167151794196496</v>
      </c>
      <c r="BM469" s="71">
        <v>20.213334068732109</v>
      </c>
      <c r="BN469" s="71">
        <v>11.340597424891758</v>
      </c>
      <c r="BO469" s="71">
        <v>16.445686130272584</v>
      </c>
      <c r="BP469" s="71">
        <v>29.27256444007012</v>
      </c>
      <c r="BQ469" s="71">
        <v>28.952995832340701</v>
      </c>
      <c r="BR469" s="72">
        <v>23.810531555939313</v>
      </c>
      <c r="BS469" s="72">
        <v>20.996396933845173</v>
      </c>
      <c r="BT469" s="71">
        <v>23.791609080938994</v>
      </c>
      <c r="BU469" s="71">
        <v>23.764463521432475</v>
      </c>
      <c r="BV469" s="71">
        <v>23.983928010114138</v>
      </c>
      <c r="BW469" s="71">
        <v>23.212366218024147</v>
      </c>
      <c r="BX469" s="75">
        <v>13957</v>
      </c>
      <c r="BY469" s="75">
        <v>12226</v>
      </c>
      <c r="BZ469" s="75">
        <v>11021</v>
      </c>
      <c r="CA469" s="75">
        <v>12632</v>
      </c>
      <c r="CB469" s="75">
        <v>16057</v>
      </c>
      <c r="CC469" s="75">
        <v>17349</v>
      </c>
      <c r="CD469" s="75">
        <v>11088</v>
      </c>
      <c r="CE469" s="75">
        <v>11551</v>
      </c>
      <c r="CF469" s="75">
        <v>18558</v>
      </c>
      <c r="CG469" s="75">
        <v>12591</v>
      </c>
      <c r="CH469" s="75">
        <v>13048</v>
      </c>
      <c r="CI469" s="75">
        <v>14559</v>
      </c>
      <c r="CJ469" s="75">
        <v>9182</v>
      </c>
      <c r="CK469" s="75">
        <v>90577</v>
      </c>
      <c r="CL469" s="73">
        <v>850047.8</v>
      </c>
      <c r="CM469" s="73">
        <v>798700.96</v>
      </c>
      <c r="CN469" s="73">
        <v>880655.16999999993</v>
      </c>
      <c r="CO469" s="73">
        <v>985923.34000000008</v>
      </c>
      <c r="CP469" s="73">
        <v>844865.28</v>
      </c>
      <c r="CQ469" s="73">
        <v>781871.40000000037</v>
      </c>
      <c r="CR469" s="73">
        <v>743516.97</v>
      </c>
      <c r="CS469" s="73">
        <v>1031615.3099999998</v>
      </c>
      <c r="CT469" s="73">
        <v>833447.24999999988</v>
      </c>
      <c r="CU469" s="73">
        <v>738807.57999999973</v>
      </c>
      <c r="CV469" s="73">
        <v>819814.57</v>
      </c>
      <c r="CW469" s="73">
        <v>829011.91</v>
      </c>
      <c r="CX469" s="73">
        <v>762794.02000000014</v>
      </c>
      <c r="CY469" s="77"/>
      <c r="CZ469" s="4">
        <v>492</v>
      </c>
      <c r="DA469" s="76" t="str">
        <f t="shared" si="20"/>
        <v>L492</v>
      </c>
      <c r="DB469" s="71">
        <v>1.3805805417008259</v>
      </c>
      <c r="DC469" s="71">
        <v>0.98989725380948901</v>
      </c>
      <c r="DD469" s="71">
        <v>0.5861951282419503</v>
      </c>
      <c r="DE469" s="71">
        <v>0.43461193814393601</v>
      </c>
      <c r="DF469" s="71">
        <v>1.073629876915436</v>
      </c>
      <c r="DG469" s="71">
        <v>0.51985301025216624</v>
      </c>
      <c r="DH469" s="71">
        <v>0.30756698480380201</v>
      </c>
      <c r="DI469" s="71">
        <v>0.34517660960255475</v>
      </c>
      <c r="DJ469" s="71">
        <v>0.33861279577245224</v>
      </c>
      <c r="DK469" s="71">
        <v>0.4390119145454412</v>
      </c>
      <c r="DL469" s="71">
        <v>0.14474359689511121</v>
      </c>
      <c r="DM469" s="71">
        <v>0.13670041808402089</v>
      </c>
      <c r="DN469" s="71">
        <v>0.24426056215875988</v>
      </c>
      <c r="DO469" s="71">
        <v>0.28246967588364902</v>
      </c>
      <c r="DQ469" s="71"/>
      <c r="DR469" s="71"/>
      <c r="DS469" s="71"/>
      <c r="DT469" s="71"/>
      <c r="DU469" s="71"/>
      <c r="DV469" s="71"/>
      <c r="DW469" s="71"/>
      <c r="DX469" s="71"/>
      <c r="DY469" s="71"/>
      <c r="DZ469" s="71"/>
      <c r="EA469" s="71"/>
      <c r="EB469" s="71"/>
      <c r="EC469" s="71"/>
      <c r="ED469" s="71"/>
    </row>
    <row r="470" spans="1:134">
      <c r="A470" s="4">
        <v>610</v>
      </c>
      <c r="B470" s="46" t="s">
        <v>4105</v>
      </c>
      <c r="C470" s="65" t="str">
        <f t="shared" si="19"/>
        <v>L610</v>
      </c>
      <c r="D470" s="69">
        <v>408726.57000000007</v>
      </c>
      <c r="E470" s="68">
        <v>5913566.0100000016</v>
      </c>
      <c r="F470" s="69">
        <v>-24988.499999999942</v>
      </c>
      <c r="G470" s="69">
        <v>155210.46000000369</v>
      </c>
      <c r="H470" s="70">
        <v>84.588990115870658</v>
      </c>
      <c r="I470" s="70">
        <v>2.6953955630614646</v>
      </c>
      <c r="J470" s="69">
        <v>824903.46999999986</v>
      </c>
      <c r="K470" s="69">
        <v>796781.11</v>
      </c>
      <c r="L470" s="69">
        <v>721375.88</v>
      </c>
      <c r="M470" s="69">
        <v>830638.3</v>
      </c>
      <c r="N470" s="69">
        <v>998697.58999999985</v>
      </c>
      <c r="O470" s="69">
        <v>1322988.7199999997</v>
      </c>
      <c r="P470" s="69">
        <v>787010.43</v>
      </c>
      <c r="Q470" s="69">
        <v>831165.82</v>
      </c>
      <c r="R470" s="69">
        <v>1709369.0100000002</v>
      </c>
      <c r="S470" s="69">
        <v>684476.92999999993</v>
      </c>
      <c r="T470" s="69">
        <v>766044.80999999982</v>
      </c>
      <c r="U470" s="69">
        <v>726772.44</v>
      </c>
      <c r="V470" s="69">
        <v>408726.57000000007</v>
      </c>
      <c r="W470" s="70">
        <v>96.705536986401626</v>
      </c>
      <c r="X470" s="70">
        <v>88.185701700613038</v>
      </c>
      <c r="Y470" s="70">
        <v>86.319254655244208</v>
      </c>
      <c r="Z470" s="71">
        <v>83.267705898562582</v>
      </c>
      <c r="AA470" s="71">
        <v>84.143242147895364</v>
      </c>
      <c r="AB470" s="71">
        <v>110.50715969337612</v>
      </c>
      <c r="AC470" s="71">
        <v>86.230995024113525</v>
      </c>
      <c r="AD470" s="71">
        <v>91.977540002469055</v>
      </c>
      <c r="AE470" s="71">
        <v>90.491804494022659</v>
      </c>
      <c r="AF470" s="71">
        <v>73.617005826606487</v>
      </c>
      <c r="AG470" s="71">
        <v>84.95070758491498</v>
      </c>
      <c r="AH470" s="71">
        <v>77.746700335616381</v>
      </c>
      <c r="AI470" s="71">
        <v>78.707681999316776</v>
      </c>
      <c r="AJ470" s="71">
        <v>-9.3132393835344889</v>
      </c>
      <c r="AK470" s="71">
        <v>-7.7020813419249379</v>
      </c>
      <c r="AL470" s="71">
        <v>-22.532506695110875</v>
      </c>
      <c r="AM470" s="71">
        <v>-18.935179826584324</v>
      </c>
      <c r="AN470" s="71">
        <v>-34.996287906125545</v>
      </c>
      <c r="AO470" s="71">
        <v>-14.795655731558687</v>
      </c>
      <c r="AP470" s="71">
        <v>-14.320104144438417</v>
      </c>
      <c r="AQ470" s="71">
        <v>13.776560448713093</v>
      </c>
      <c r="AR470" s="71">
        <v>94.04983756517187</v>
      </c>
      <c r="AS470" s="71">
        <v>-48.230983243540237</v>
      </c>
      <c r="AT470" s="71">
        <v>7.1178545174046537</v>
      </c>
      <c r="AU470" s="71">
        <v>-4.0386828030746225</v>
      </c>
      <c r="AV470" s="72">
        <v>-5.7615014391821706</v>
      </c>
      <c r="AW470" s="73">
        <v>-84714.940000000177</v>
      </c>
      <c r="AX470" s="73">
        <v>-66489.830000000075</v>
      </c>
      <c r="AY470" s="73">
        <v>-209822.29000000015</v>
      </c>
      <c r="AZ470" s="73">
        <v>-194021.10000000009</v>
      </c>
      <c r="BA470" s="73">
        <v>-537665.03</v>
      </c>
      <c r="BB470" s="73">
        <v>-204124.80000000051</v>
      </c>
      <c r="BC470" s="73">
        <v>-131536.93999999983</v>
      </c>
      <c r="BD470" s="73">
        <v>100641.16999999981</v>
      </c>
      <c r="BE470" s="73">
        <v>828477.26000000024</v>
      </c>
      <c r="BF470" s="73">
        <v>-637697.93999999971</v>
      </c>
      <c r="BG470" s="73">
        <v>50902.770000000019</v>
      </c>
      <c r="BH470" s="73">
        <v>-30587.360000000335</v>
      </c>
      <c r="BI470" s="73">
        <v>-24988.499999999942</v>
      </c>
      <c r="BJ470" s="71">
        <v>12.293650808314782</v>
      </c>
      <c r="BK470" s="71">
        <v>8.4311121981303216</v>
      </c>
      <c r="BL470" s="71">
        <v>9.001731638365456</v>
      </c>
      <c r="BM470" s="71">
        <v>10.075128337682221</v>
      </c>
      <c r="BN470" s="71">
        <v>1.9746041539148758</v>
      </c>
      <c r="BO470" s="71">
        <v>10.225522543751566</v>
      </c>
      <c r="BP470" s="71">
        <v>17.925127039179241</v>
      </c>
      <c r="BQ470" s="71">
        <v>20.022691667170893</v>
      </c>
      <c r="BR470" s="72">
        <v>7.2060063129215024</v>
      </c>
      <c r="BS470" s="72">
        <v>12.257594902020122</v>
      </c>
      <c r="BT470" s="71">
        <v>13.687836557798715</v>
      </c>
      <c r="BU470" s="71">
        <v>13.452602701680323</v>
      </c>
      <c r="BV470" s="71">
        <v>11.622642086218171</v>
      </c>
      <c r="BW470" s="71">
        <v>11.211345311277704</v>
      </c>
      <c r="BX470" s="75">
        <v>17616</v>
      </c>
      <c r="BY470" s="75">
        <v>17566</v>
      </c>
      <c r="BZ470" s="75">
        <v>15090</v>
      </c>
      <c r="CA470" s="75">
        <v>16231</v>
      </c>
      <c r="CB470" s="75">
        <v>18475</v>
      </c>
      <c r="CC470" s="75">
        <v>24305</v>
      </c>
      <c r="CD470" s="75">
        <v>15885</v>
      </c>
      <c r="CE470" s="75">
        <v>16847</v>
      </c>
      <c r="CF470" s="75">
        <v>28414</v>
      </c>
      <c r="CG470" s="75">
        <v>14791</v>
      </c>
      <c r="CH470" s="75">
        <v>16680</v>
      </c>
      <c r="CI470" s="75">
        <v>16375</v>
      </c>
      <c r="CJ470" s="75">
        <v>9108</v>
      </c>
      <c r="CK470" s="75">
        <v>118100</v>
      </c>
      <c r="CL470" s="73">
        <v>1351717.15</v>
      </c>
      <c r="CM470" s="73">
        <v>1226775.6800000004</v>
      </c>
      <c r="CN470" s="73">
        <v>1150962.7499999998</v>
      </c>
      <c r="CO470" s="73">
        <v>1279167.8799999999</v>
      </c>
      <c r="CP470" s="73">
        <v>1568716.3099999996</v>
      </c>
      <c r="CQ470" s="73">
        <v>1380269.4999999998</v>
      </c>
      <c r="CR470" s="73">
        <v>1335326.3500000001</v>
      </c>
      <c r="CS470" s="73">
        <v>2060908.24</v>
      </c>
      <c r="CT470" s="73">
        <v>1334584.68</v>
      </c>
      <c r="CU470" s="73">
        <v>1239050.9299999997</v>
      </c>
      <c r="CV470" s="73">
        <v>1310303.0900000003</v>
      </c>
      <c r="CW470" s="73">
        <v>1392358.75</v>
      </c>
      <c r="CX470" s="73">
        <v>1427204.5800000005</v>
      </c>
      <c r="CY470" s="77"/>
      <c r="CZ470" s="4">
        <v>610</v>
      </c>
      <c r="DA470" s="76" t="str">
        <f t="shared" si="20"/>
        <v>L610</v>
      </c>
      <c r="DB470" s="71">
        <v>5.003883920931651</v>
      </c>
      <c r="DC470" s="71">
        <v>7.4298015081733251</v>
      </c>
      <c r="DD470" s="71">
        <v>1.065898896432351</v>
      </c>
      <c r="DE470" s="71">
        <v>1.4428579493027747</v>
      </c>
      <c r="DF470" s="71">
        <v>0.75097358872977316</v>
      </c>
      <c r="DG470" s="71">
        <v>0.54030914499216287</v>
      </c>
      <c r="DH470" s="71">
        <v>0.63966563008641919</v>
      </c>
      <c r="DI470" s="71">
        <v>0.27575339345753769</v>
      </c>
      <c r="DJ470" s="71">
        <v>0.16253037155112901</v>
      </c>
      <c r="DK470" s="71">
        <v>0.40822291814848216</v>
      </c>
      <c r="DL470" s="71">
        <v>0.46824302062149598</v>
      </c>
      <c r="DM470" s="71">
        <v>0.18239111914113382</v>
      </c>
      <c r="DN470" s="71">
        <v>8.8175300924546673E-2</v>
      </c>
      <c r="DO470" s="71">
        <v>0.30727463528139443</v>
      </c>
      <c r="DQ470" s="71"/>
      <c r="DR470" s="71"/>
      <c r="DS470" s="71"/>
      <c r="DT470" s="71"/>
      <c r="DU470" s="71"/>
      <c r="DV470" s="71"/>
      <c r="DW470" s="71"/>
      <c r="DX470" s="71"/>
      <c r="DY470" s="71"/>
      <c r="DZ470" s="71"/>
      <c r="EA470" s="71"/>
      <c r="EB470" s="71"/>
      <c r="EC470" s="71"/>
      <c r="ED470" s="71"/>
    </row>
    <row r="471" spans="1:134">
      <c r="A471" s="4">
        <v>468</v>
      </c>
      <c r="B471" s="46" t="s">
        <v>4113</v>
      </c>
      <c r="C471" s="65" t="str">
        <f t="shared" si="19"/>
        <v>L468</v>
      </c>
      <c r="D471" s="69">
        <v>258436.80999999994</v>
      </c>
      <c r="E471" s="68">
        <v>2651739.61</v>
      </c>
      <c r="F471" s="69">
        <v>78288.760000000009</v>
      </c>
      <c r="G471" s="69">
        <v>199402.06000000052</v>
      </c>
      <c r="H471" s="70">
        <v>87.223753433204735</v>
      </c>
      <c r="I471" s="70">
        <v>8.13110169111917</v>
      </c>
      <c r="J471" s="69">
        <v>367856.13999999984</v>
      </c>
      <c r="K471" s="69">
        <v>317831.62</v>
      </c>
      <c r="L471" s="69">
        <v>316202.32999999996</v>
      </c>
      <c r="M471" s="69">
        <v>415845.27</v>
      </c>
      <c r="N471" s="69">
        <v>467101.33999999997</v>
      </c>
      <c r="O471" s="69">
        <v>610761.05000000005</v>
      </c>
      <c r="P471" s="69">
        <v>308973.87999999995</v>
      </c>
      <c r="Q471" s="69">
        <v>285418.81</v>
      </c>
      <c r="R471" s="69">
        <v>719911.62999999989</v>
      </c>
      <c r="S471" s="69">
        <v>318565.74999999988</v>
      </c>
      <c r="T471" s="69">
        <v>346317.36999999994</v>
      </c>
      <c r="U471" s="69">
        <v>414115.36</v>
      </c>
      <c r="V471" s="69">
        <v>258436.80999999994</v>
      </c>
      <c r="W471" s="70">
        <v>94.318696059599574</v>
      </c>
      <c r="X471" s="70">
        <v>85.559759686599236</v>
      </c>
      <c r="Y471" s="70">
        <v>88.351494032593465</v>
      </c>
      <c r="Z471" s="71">
        <v>93.275121668165113</v>
      </c>
      <c r="AA471" s="71">
        <v>91.079154298764919</v>
      </c>
      <c r="AB471" s="71">
        <v>102.04878183035019</v>
      </c>
      <c r="AC471" s="71">
        <v>71.544075259263295</v>
      </c>
      <c r="AD471" s="71">
        <v>72.001586533900479</v>
      </c>
      <c r="AE471" s="71">
        <v>89.565185924966457</v>
      </c>
      <c r="AF471" s="71">
        <v>81.810321150305882</v>
      </c>
      <c r="AG471" s="71">
        <v>83.319992898884649</v>
      </c>
      <c r="AH471" s="71">
        <v>111.79172073905781</v>
      </c>
      <c r="AI471" s="71">
        <v>111.09660030104693</v>
      </c>
      <c r="AJ471" s="71">
        <v>-8.2907584929480471</v>
      </c>
      <c r="AK471" s="71">
        <v>-13.39673217178785</v>
      </c>
      <c r="AL471" s="71">
        <v>-11.539737990020315</v>
      </c>
      <c r="AM471" s="71">
        <v>-1.0970468410047118</v>
      </c>
      <c r="AN471" s="71">
        <v>-16.537318941580438</v>
      </c>
      <c r="AO471" s="71">
        <v>-2.4681740606349645</v>
      </c>
      <c r="AP471" s="71">
        <v>-25.623153134773702</v>
      </c>
      <c r="AQ471" s="71">
        <v>-8.4737522490034749</v>
      </c>
      <c r="AR471" s="71">
        <v>100.82970423917064</v>
      </c>
      <c r="AS471" s="71">
        <v>-45.898974816305049</v>
      </c>
      <c r="AT471" s="71">
        <v>10.594635902270277</v>
      </c>
      <c r="AU471" s="71">
        <v>45.567075741494477</v>
      </c>
      <c r="AV471" s="72">
        <v>43.458011341227419</v>
      </c>
      <c r="AW471" s="73">
        <v>-33255.1700000001</v>
      </c>
      <c r="AX471" s="73">
        <v>-49165.640000000014</v>
      </c>
      <c r="AY471" s="73">
        <v>-41248.940000000061</v>
      </c>
      <c r="AZ471" s="73">
        <v>-4612.6199999999953</v>
      </c>
      <c r="BA471" s="73">
        <v>-92538.099999999977</v>
      </c>
      <c r="BB471" s="73">
        <v>-11639.45999999973</v>
      </c>
      <c r="BC471" s="73">
        <v>-106442.87</v>
      </c>
      <c r="BD471" s="73">
        <v>-26424.860000000044</v>
      </c>
      <c r="BE471" s="73">
        <v>361442.92999999993</v>
      </c>
      <c r="BF471" s="73">
        <v>-270269.20999999973</v>
      </c>
      <c r="BG471" s="73">
        <v>33176.169999999984</v>
      </c>
      <c r="BH471" s="73">
        <v>129631.13999999984</v>
      </c>
      <c r="BI471" s="73">
        <v>78288.760000000009</v>
      </c>
      <c r="BJ471" s="71">
        <v>18.82059441230151</v>
      </c>
      <c r="BK471" s="71">
        <v>13.70833485845106</v>
      </c>
      <c r="BL471" s="71">
        <v>15.482584056965631</v>
      </c>
      <c r="BM471" s="71">
        <v>13.083754880678175</v>
      </c>
      <c r="BN471" s="71">
        <v>5.6281298578327679</v>
      </c>
      <c r="BO471" s="71">
        <v>4.1266269478202471</v>
      </c>
      <c r="BP471" s="71">
        <v>21.963229105328196</v>
      </c>
      <c r="BQ471" s="71">
        <v>21.001372743023875</v>
      </c>
      <c r="BR471" s="72">
        <v>15.042894377954367</v>
      </c>
      <c r="BS471" s="72">
        <v>12.250857062339149</v>
      </c>
      <c r="BT471" s="71">
        <v>14.343795130257501</v>
      </c>
      <c r="BU471" s="71">
        <v>16.455790256222489</v>
      </c>
      <c r="BV471" s="71">
        <v>15.521242913339439</v>
      </c>
      <c r="BW471" s="71">
        <v>14.875574492791479</v>
      </c>
      <c r="BX471" s="75">
        <v>12381</v>
      </c>
      <c r="BY471" s="75">
        <v>9820</v>
      </c>
      <c r="BZ471" s="75">
        <v>9441</v>
      </c>
      <c r="CA471" s="75">
        <v>10928</v>
      </c>
      <c r="CB471" s="75">
        <v>12185</v>
      </c>
      <c r="CC471" s="75">
        <v>14799</v>
      </c>
      <c r="CD471" s="75">
        <v>9745</v>
      </c>
      <c r="CE471" s="75">
        <v>8835</v>
      </c>
      <c r="CF471" s="75">
        <v>13862</v>
      </c>
      <c r="CG471" s="75">
        <v>9297</v>
      </c>
      <c r="CH471" s="75">
        <v>9782</v>
      </c>
      <c r="CI471" s="75">
        <v>11779</v>
      </c>
      <c r="CJ471" s="75">
        <v>7705</v>
      </c>
      <c r="CK471" s="75">
        <v>71005</v>
      </c>
      <c r="CL471" s="73">
        <v>1148822.6699999997</v>
      </c>
      <c r="CM471" s="73">
        <v>917438.20000000007</v>
      </c>
      <c r="CN471" s="73">
        <v>1085418.3199999998</v>
      </c>
      <c r="CO471" s="73">
        <v>1124538.5499999998</v>
      </c>
      <c r="CP471" s="73">
        <v>1088866.2599999995</v>
      </c>
      <c r="CQ471" s="73">
        <v>890544.06999999983</v>
      </c>
      <c r="CR471" s="73">
        <v>878691.22</v>
      </c>
      <c r="CS471" s="73">
        <v>1159720.1099999999</v>
      </c>
      <c r="CT471" s="73">
        <v>971718.2699999999</v>
      </c>
      <c r="CU471" s="73">
        <v>943023.49999999977</v>
      </c>
      <c r="CV471" s="73">
        <v>947748.46000000008</v>
      </c>
      <c r="CW471" s="73">
        <v>791539.4</v>
      </c>
      <c r="CX471" s="73">
        <v>919587.74000000046</v>
      </c>
      <c r="CY471" s="77"/>
      <c r="CZ471" s="4">
        <v>468</v>
      </c>
      <c r="DA471" s="76" t="str">
        <f t="shared" si="20"/>
        <v>L468</v>
      </c>
      <c r="DB471" s="71">
        <v>0.89347056344329012</v>
      </c>
      <c r="DC471" s="71">
        <v>0.89530636285259546</v>
      </c>
      <c r="DD471" s="71">
        <v>0.17601257946638571</v>
      </c>
      <c r="DE471" s="71">
        <v>0.35928598591856464</v>
      </c>
      <c r="DF471" s="71">
        <v>0.19285784871819636</v>
      </c>
      <c r="DG471" s="71">
        <v>0.14663817752309441</v>
      </c>
      <c r="DH471" s="71">
        <v>4.1206952624060933E-2</v>
      </c>
      <c r="DI471" s="71">
        <v>7.2662655498336726E-2</v>
      </c>
      <c r="DJ471" s="71">
        <v>0.12951999091165939</v>
      </c>
      <c r="DK471" s="71">
        <v>0.35293617587975962</v>
      </c>
      <c r="DL471" s="71">
        <v>8.0316042796977037E-3</v>
      </c>
      <c r="DM471" s="71">
        <v>2.3122567095214767E-2</v>
      </c>
      <c r="DN471" s="71">
        <v>9.1692253676047705E-2</v>
      </c>
      <c r="DO471" s="71">
        <v>0.10367029372525041</v>
      </c>
      <c r="DQ471" s="71"/>
      <c r="DR471" s="71"/>
      <c r="DS471" s="71"/>
      <c r="DT471" s="71"/>
      <c r="DU471" s="71"/>
      <c r="DV471" s="71"/>
      <c r="DW471" s="71"/>
      <c r="DX471" s="71"/>
      <c r="DY471" s="71"/>
      <c r="DZ471" s="71"/>
      <c r="EA471" s="71"/>
      <c r="EB471" s="71"/>
      <c r="EC471" s="71"/>
      <c r="ED471" s="71"/>
    </row>
    <row r="472" spans="1:134">
      <c r="A472" s="4">
        <v>605</v>
      </c>
      <c r="B472" s="46" t="s">
        <v>4121</v>
      </c>
      <c r="C472" s="65" t="str">
        <f t="shared" si="19"/>
        <v>L605</v>
      </c>
      <c r="D472" s="69">
        <v>337787.18000000005</v>
      </c>
      <c r="E472" s="68">
        <v>4015857.4899999998</v>
      </c>
      <c r="F472" s="69">
        <v>73613.20000000007</v>
      </c>
      <c r="G472" s="69">
        <v>935434.51999999862</v>
      </c>
      <c r="H472" s="70">
        <v>104.91587338401428</v>
      </c>
      <c r="I472" s="70">
        <v>30.367080401299518</v>
      </c>
      <c r="J472" s="69">
        <v>506972.49999999988</v>
      </c>
      <c r="K472" s="69">
        <v>492976.65999999992</v>
      </c>
      <c r="L472" s="69">
        <v>444362.59</v>
      </c>
      <c r="M472" s="69">
        <v>489419.09999999986</v>
      </c>
      <c r="N472" s="69">
        <v>826382.95000000007</v>
      </c>
      <c r="O472" s="69">
        <v>796026.99000000022</v>
      </c>
      <c r="P472" s="69">
        <v>439727.77999999991</v>
      </c>
      <c r="Q472" s="69">
        <v>472206.73999999993</v>
      </c>
      <c r="R472" s="69">
        <v>997410.9800000001</v>
      </c>
      <c r="S472" s="69">
        <v>529459.09</v>
      </c>
      <c r="T472" s="69">
        <v>599512.55000000016</v>
      </c>
      <c r="U472" s="69">
        <v>639753.17000000004</v>
      </c>
      <c r="V472" s="69">
        <v>337787.18000000005</v>
      </c>
      <c r="W472" s="70">
        <v>115.26784531195553</v>
      </c>
      <c r="X472" s="70">
        <v>111.35332899366077</v>
      </c>
      <c r="Y472" s="70">
        <v>102.70622554770942</v>
      </c>
      <c r="Z472" s="71">
        <v>93.353036782236089</v>
      </c>
      <c r="AA472" s="71">
        <v>110.67185371062563</v>
      </c>
      <c r="AB472" s="71">
        <v>101.55880410571075</v>
      </c>
      <c r="AC472" s="71">
        <v>103.10842797791639</v>
      </c>
      <c r="AD472" s="71">
        <v>98.131735173534082</v>
      </c>
      <c r="AE472" s="71">
        <v>99.883614238118099</v>
      </c>
      <c r="AF472" s="71">
        <v>114.10795105724713</v>
      </c>
      <c r="AG472" s="71">
        <v>108.38240833957606</v>
      </c>
      <c r="AH472" s="71">
        <v>110.62086488374048</v>
      </c>
      <c r="AI472" s="71">
        <v>103.62264083199537</v>
      </c>
      <c r="AJ472" s="71">
        <v>24.681531462459638</v>
      </c>
      <c r="AK472" s="71">
        <v>14.141444708736728</v>
      </c>
      <c r="AL472" s="71">
        <v>5.581010678289422</v>
      </c>
      <c r="AM472" s="71">
        <v>0.987246968107236</v>
      </c>
      <c r="AN472" s="71">
        <v>18.922224383064545</v>
      </c>
      <c r="AO472" s="71">
        <v>17.567511703737004</v>
      </c>
      <c r="AP472" s="71">
        <v>8.1524133029443178</v>
      </c>
      <c r="AQ472" s="71">
        <v>26.204492030027481</v>
      </c>
      <c r="AR472" s="71">
        <v>112.60781137311801</v>
      </c>
      <c r="AS472" s="71">
        <v>-24.914978965564394</v>
      </c>
      <c r="AT472" s="71">
        <v>43.829868589514611</v>
      </c>
      <c r="AU472" s="71">
        <v>43.955995564804695</v>
      </c>
      <c r="AV472" s="72">
        <v>27.86542414207489</v>
      </c>
      <c r="AW472" s="73">
        <v>100358.54999999987</v>
      </c>
      <c r="AX472" s="73">
        <v>61076.870000000054</v>
      </c>
      <c r="AY472" s="73">
        <v>23489.000000000116</v>
      </c>
      <c r="AZ472" s="73">
        <v>4784.5399999999208</v>
      </c>
      <c r="BA472" s="73">
        <v>131513.29000000004</v>
      </c>
      <c r="BB472" s="73">
        <v>129301.58000000019</v>
      </c>
      <c r="BC472" s="73">
        <v>33146.209999999963</v>
      </c>
      <c r="BD472" s="73">
        <v>98046.73000000004</v>
      </c>
      <c r="BE472" s="73">
        <v>528279.12000000034</v>
      </c>
      <c r="BF472" s="73">
        <v>-175686.99999999965</v>
      </c>
      <c r="BG472" s="73">
        <v>182691.93000000011</v>
      </c>
      <c r="BH472" s="73">
        <v>195344.33000000002</v>
      </c>
      <c r="BI472" s="73">
        <v>73613.20000000007</v>
      </c>
      <c r="BJ472" s="71">
        <v>14.245660043500823</v>
      </c>
      <c r="BK472" s="71">
        <v>11.399964062466902</v>
      </c>
      <c r="BL472" s="71">
        <v>11.777821878483261</v>
      </c>
      <c r="BM472" s="71">
        <v>11.272640980116019</v>
      </c>
      <c r="BN472" s="71">
        <v>0.22358239007859515</v>
      </c>
      <c r="BO472" s="71">
        <v>12.153089309750268</v>
      </c>
      <c r="BP472" s="71">
        <v>19.471785827819371</v>
      </c>
      <c r="BQ472" s="71">
        <v>18.076481351571722</v>
      </c>
      <c r="BR472" s="72">
        <v>10.351556423670482</v>
      </c>
      <c r="BS472" s="72">
        <v>12.793413985325861</v>
      </c>
      <c r="BT472" s="71">
        <v>14.656430313342167</v>
      </c>
      <c r="BU472" s="71">
        <v>13.019779892419407</v>
      </c>
      <c r="BV472" s="71">
        <v>9.6373228400378235</v>
      </c>
      <c r="BW472" s="71">
        <v>12.2017126693506</v>
      </c>
      <c r="BX472" s="75">
        <v>15853</v>
      </c>
      <c r="BY472" s="75">
        <v>15817</v>
      </c>
      <c r="BZ472" s="75">
        <v>14314</v>
      </c>
      <c r="CA472" s="75">
        <v>15165</v>
      </c>
      <c r="CB472" s="75">
        <v>19959</v>
      </c>
      <c r="CC472" s="75">
        <v>22927</v>
      </c>
      <c r="CD472" s="75">
        <v>14027</v>
      </c>
      <c r="CE472" s="75">
        <v>14792</v>
      </c>
      <c r="CF472" s="75">
        <v>22168</v>
      </c>
      <c r="CG472" s="75">
        <v>16346</v>
      </c>
      <c r="CH472" s="75">
        <v>17737</v>
      </c>
      <c r="CI472" s="75">
        <v>17905</v>
      </c>
      <c r="CJ472" s="75">
        <v>10011</v>
      </c>
      <c r="CK472" s="75">
        <v>112986</v>
      </c>
      <c r="CL472" s="73">
        <v>724707.83</v>
      </c>
      <c r="CM472" s="73">
        <v>711221.71</v>
      </c>
      <c r="CN472" s="73">
        <v>482700.20999999996</v>
      </c>
      <c r="CO472" s="73">
        <v>940504.37999999989</v>
      </c>
      <c r="CP472" s="73">
        <v>811988.53000000014</v>
      </c>
      <c r="CQ472" s="73">
        <v>628019.57999999996</v>
      </c>
      <c r="CR472" s="73">
        <v>644869.45000000007</v>
      </c>
      <c r="CS472" s="73">
        <v>860089.66000000015</v>
      </c>
      <c r="CT472" s="73">
        <v>917891.01000000013</v>
      </c>
      <c r="CU472" s="73">
        <v>845652.00999999978</v>
      </c>
      <c r="CV472" s="73">
        <v>936594.71</v>
      </c>
      <c r="CW472" s="73">
        <v>883065.40000000026</v>
      </c>
      <c r="CX472" s="73">
        <v>873442.43999999983</v>
      </c>
      <c r="CY472" s="77"/>
      <c r="CZ472" s="4">
        <v>605</v>
      </c>
      <c r="DA472" s="76" t="str">
        <f t="shared" si="20"/>
        <v>L605</v>
      </c>
      <c r="DB472" s="71">
        <v>1.0162675031390136</v>
      </c>
      <c r="DC472" s="71">
        <v>1.9091123000555166</v>
      </c>
      <c r="DD472" s="71">
        <v>0.32622788750107939</v>
      </c>
      <c r="DE472" s="71">
        <v>0.20300248703523285</v>
      </c>
      <c r="DF472" s="71">
        <v>0.37375389481100241</v>
      </c>
      <c r="DG472" s="71">
        <v>0.13475067713731248</v>
      </c>
      <c r="DH472" s="71">
        <v>0.17865339367287306</v>
      </c>
      <c r="DI472" s="71">
        <v>0.19662210942270569</v>
      </c>
      <c r="DJ472" s="71">
        <v>6.9420634152275132E-2</v>
      </c>
      <c r="DK472" s="71">
        <v>0.12450151667655372</v>
      </c>
      <c r="DL472" s="71">
        <v>0.14891716367634919</v>
      </c>
      <c r="DM472" s="71">
        <v>6.1911720073691327E-2</v>
      </c>
      <c r="DN472" s="71">
        <v>7.5633416315401769E-2</v>
      </c>
      <c r="DO472" s="71">
        <v>0.11555153783863267</v>
      </c>
      <c r="DQ472" s="71"/>
      <c r="DR472" s="71"/>
      <c r="DS472" s="71"/>
      <c r="DT472" s="71"/>
      <c r="DU472" s="71"/>
      <c r="DV472" s="71"/>
      <c r="DW472" s="71"/>
      <c r="DX472" s="71"/>
      <c r="DY472" s="71"/>
      <c r="DZ472" s="71"/>
      <c r="EA472" s="71"/>
      <c r="EB472" s="71"/>
      <c r="EC472" s="71"/>
      <c r="ED472" s="71"/>
    </row>
    <row r="473" spans="1:134">
      <c r="A473" s="4">
        <v>609</v>
      </c>
      <c r="B473" s="46" t="s">
        <v>4129</v>
      </c>
      <c r="C473" s="65" t="str">
        <f t="shared" si="19"/>
        <v>L609</v>
      </c>
      <c r="D473" s="69">
        <v>227414.96999999997</v>
      </c>
      <c r="E473" s="68">
        <v>2830005.16</v>
      </c>
      <c r="F473" s="69">
        <v>56683.329999999987</v>
      </c>
      <c r="G473" s="69">
        <v>574914.90000000084</v>
      </c>
      <c r="H473" s="70">
        <v>102.07810435139328</v>
      </c>
      <c r="I473" s="70">
        <v>25.494097074411592</v>
      </c>
      <c r="J473" s="69">
        <v>336080.97000000003</v>
      </c>
      <c r="K473" s="69">
        <v>361618.37</v>
      </c>
      <c r="L473" s="69">
        <v>337519.08999999997</v>
      </c>
      <c r="M473" s="69">
        <v>380988.83999999985</v>
      </c>
      <c r="N473" s="69">
        <v>595478.43000000005</v>
      </c>
      <c r="O473" s="69">
        <v>542381.19999999995</v>
      </c>
      <c r="P473" s="69">
        <v>292987.86999999994</v>
      </c>
      <c r="Q473" s="69">
        <v>323998.49999999994</v>
      </c>
      <c r="R473" s="69">
        <v>811840.29000000015</v>
      </c>
      <c r="S473" s="69">
        <v>359902.04999999993</v>
      </c>
      <c r="T473" s="69">
        <v>401063.29</v>
      </c>
      <c r="U473" s="69">
        <v>412798.18999999994</v>
      </c>
      <c r="V473" s="69">
        <v>227414.96999999997</v>
      </c>
      <c r="W473" s="70">
        <v>103.01866279396741</v>
      </c>
      <c r="X473" s="70">
        <v>109.38414639133656</v>
      </c>
      <c r="Y473" s="70">
        <v>107.45972441524057</v>
      </c>
      <c r="Z473" s="71">
        <v>94.027886921465637</v>
      </c>
      <c r="AA473" s="71">
        <v>103.79401178681478</v>
      </c>
      <c r="AB473" s="71">
        <v>108.02462533773702</v>
      </c>
      <c r="AC473" s="71">
        <v>93.69046132394206</v>
      </c>
      <c r="AD473" s="71">
        <v>98.457702183873053</v>
      </c>
      <c r="AE473" s="71">
        <v>108.08708307854704</v>
      </c>
      <c r="AF473" s="71">
        <v>105.83429815052835</v>
      </c>
      <c r="AG473" s="71">
        <v>95.473094176424212</v>
      </c>
      <c r="AH473" s="71">
        <v>102.43218015144133</v>
      </c>
      <c r="AI473" s="71">
        <v>105.10831274053926</v>
      </c>
      <c r="AJ473" s="71">
        <v>10.535675822505519</v>
      </c>
      <c r="AK473" s="71">
        <v>11.438840873049404</v>
      </c>
      <c r="AL473" s="71">
        <v>-5.1905904047742313</v>
      </c>
      <c r="AM473" s="71">
        <v>-0.4588615122999129</v>
      </c>
      <c r="AN473" s="71">
        <v>4.1321464694863863</v>
      </c>
      <c r="AO473" s="71">
        <v>10.403626770860042</v>
      </c>
      <c r="AP473" s="71">
        <v>-3.8523811073986614</v>
      </c>
      <c r="AQ473" s="71">
        <v>26.113310297826132</v>
      </c>
      <c r="AR473" s="71">
        <v>160.85914151204946</v>
      </c>
      <c r="AS473" s="71">
        <v>-37.1869411225085</v>
      </c>
      <c r="AT473" s="71">
        <v>23.538434427322041</v>
      </c>
      <c r="AU473" s="71">
        <v>31.513340650069345</v>
      </c>
      <c r="AV473" s="72">
        <v>33.200249233241117</v>
      </c>
      <c r="AW473" s="73">
        <v>32033.460000000021</v>
      </c>
      <c r="AX473" s="73">
        <v>37118.97000000003</v>
      </c>
      <c r="AY473" s="73">
        <v>-18478.370000000054</v>
      </c>
      <c r="AZ473" s="73">
        <v>-1756.2700000002515</v>
      </c>
      <c r="BA473" s="73">
        <v>23644.020000000019</v>
      </c>
      <c r="BB473" s="73">
        <v>58519.01999999996</v>
      </c>
      <c r="BC473" s="73">
        <v>-11739.250000000058</v>
      </c>
      <c r="BD473" s="73">
        <v>67087.87</v>
      </c>
      <c r="BE473" s="73">
        <v>500622.41000000015</v>
      </c>
      <c r="BF473" s="73">
        <v>-213071.23999999976</v>
      </c>
      <c r="BG473" s="73">
        <v>76416.72000000003</v>
      </c>
      <c r="BH473" s="73">
        <v>98915.06</v>
      </c>
      <c r="BI473" s="73">
        <v>56683.329999999987</v>
      </c>
      <c r="BJ473" s="71">
        <v>13.978869089859018</v>
      </c>
      <c r="BK473" s="71">
        <v>10.867130678565745</v>
      </c>
      <c r="BL473" s="71">
        <v>7.5850514082985896</v>
      </c>
      <c r="BM473" s="71">
        <v>7.7761291806266399</v>
      </c>
      <c r="BN473" s="71">
        <v>-2.7664261021325132E-2</v>
      </c>
      <c r="BO473" s="71">
        <v>6.7424864126138466</v>
      </c>
      <c r="BP473" s="71">
        <v>18.110123257783542</v>
      </c>
      <c r="BQ473" s="71">
        <v>19.493050303353051</v>
      </c>
      <c r="BR473" s="72">
        <v>12.918172092506945</v>
      </c>
      <c r="BS473" s="72">
        <v>13.520417169504249</v>
      </c>
      <c r="BT473" s="71">
        <v>15.092485917584774</v>
      </c>
      <c r="BU473" s="71">
        <v>14.434857373640416</v>
      </c>
      <c r="BV473" s="71">
        <v>11.870770459357633</v>
      </c>
      <c r="BW473" s="71">
        <v>13.243762530299652</v>
      </c>
      <c r="BX473" s="75">
        <v>8508</v>
      </c>
      <c r="BY473" s="75">
        <v>8297</v>
      </c>
      <c r="BZ473" s="75">
        <v>7898</v>
      </c>
      <c r="CA473" s="75">
        <v>8493</v>
      </c>
      <c r="CB473" s="75">
        <v>10689</v>
      </c>
      <c r="CC473" s="75">
        <v>11390</v>
      </c>
      <c r="CD473" s="75">
        <v>7649</v>
      </c>
      <c r="CE473" s="75">
        <v>8067</v>
      </c>
      <c r="CF473" s="75">
        <v>13950</v>
      </c>
      <c r="CG473" s="75">
        <v>8838</v>
      </c>
      <c r="CH473" s="75">
        <v>9406</v>
      </c>
      <c r="CI473" s="75">
        <v>10116</v>
      </c>
      <c r="CJ473" s="75">
        <v>5485</v>
      </c>
      <c r="CK473" s="75">
        <v>63511</v>
      </c>
      <c r="CL473" s="73">
        <v>1010971.9199999997</v>
      </c>
      <c r="CM473" s="73">
        <v>866966.38</v>
      </c>
      <c r="CN473" s="73">
        <v>734949.98999999987</v>
      </c>
      <c r="CO473" s="73">
        <v>816384.57999999984</v>
      </c>
      <c r="CP473" s="73">
        <v>698122.37999999989</v>
      </c>
      <c r="CQ473" s="73">
        <v>610909.04999999981</v>
      </c>
      <c r="CR473" s="73">
        <v>665074.41999999993</v>
      </c>
      <c r="CS473" s="73">
        <v>900680.41</v>
      </c>
      <c r="CT473" s="73">
        <v>804521.3400000002</v>
      </c>
      <c r="CU473" s="73">
        <v>759464.37</v>
      </c>
      <c r="CV473" s="73">
        <v>866144.24999999988</v>
      </c>
      <c r="CW473" s="73">
        <v>914332.67999999982</v>
      </c>
      <c r="CX473" s="73">
        <v>897768.27</v>
      </c>
      <c r="CY473" s="77"/>
      <c r="CZ473" s="4">
        <v>609</v>
      </c>
      <c r="DA473" s="76" t="str">
        <f t="shared" si="20"/>
        <v>L609</v>
      </c>
      <c r="DB473" s="71">
        <v>2.5693492468285211</v>
      </c>
      <c r="DC473" s="71">
        <v>2.2658948828179462</v>
      </c>
      <c r="DD473" s="71">
        <v>0.83002239607931372</v>
      </c>
      <c r="DE473" s="71">
        <v>0.61608763619525508</v>
      </c>
      <c r="DF473" s="71">
        <v>0.42735204196520649</v>
      </c>
      <c r="DG473" s="71">
        <v>0.18328533636455532</v>
      </c>
      <c r="DH473" s="71">
        <v>0.30372360053333325</v>
      </c>
      <c r="DI473" s="71">
        <v>0.10164185913504695</v>
      </c>
      <c r="DJ473" s="71">
        <v>0.18061219881129045</v>
      </c>
      <c r="DK473" s="71">
        <v>0.1150175418415583</v>
      </c>
      <c r="DL473" s="71">
        <v>7.5562200329686996E-2</v>
      </c>
      <c r="DM473" s="71">
        <v>0.19737376013743016</v>
      </c>
      <c r="DN473" s="71">
        <v>3.4204855922457332E-2</v>
      </c>
      <c r="DO473" s="71">
        <v>0.15198836624988557</v>
      </c>
      <c r="DQ473" s="71"/>
      <c r="DR473" s="71"/>
      <c r="DS473" s="71"/>
      <c r="DT473" s="71"/>
      <c r="DU473" s="71"/>
      <c r="DV473" s="71"/>
      <c r="DW473" s="71"/>
      <c r="DX473" s="71"/>
      <c r="DY473" s="71"/>
      <c r="DZ473" s="71"/>
      <c r="EA473" s="71"/>
      <c r="EB473" s="71"/>
      <c r="EC473" s="71"/>
      <c r="ED473" s="71"/>
    </row>
    <row r="474" spans="1:134">
      <c r="A474" s="4">
        <v>371</v>
      </c>
      <c r="B474" s="46" t="s">
        <v>4137</v>
      </c>
      <c r="C474" s="65" t="str">
        <f t="shared" si="19"/>
        <v>L371</v>
      </c>
      <c r="D474" s="69">
        <v>689288.15</v>
      </c>
      <c r="E474" s="68">
        <v>8144539.5900000008</v>
      </c>
      <c r="F474" s="69">
        <v>73172.640000000014</v>
      </c>
      <c r="G474" s="69">
        <v>558474.690000006</v>
      </c>
      <c r="H474" s="70">
        <v>89.725136662801361</v>
      </c>
      <c r="I474" s="70">
        <v>7.3618496198207595</v>
      </c>
      <c r="J474" s="69">
        <v>1196920.9000000001</v>
      </c>
      <c r="K474" s="69">
        <v>1151092.2900000003</v>
      </c>
      <c r="L474" s="69">
        <v>1032288.91</v>
      </c>
      <c r="M474" s="69">
        <v>1256902.8499999996</v>
      </c>
      <c r="N474" s="69">
        <v>2063401.8699999999</v>
      </c>
      <c r="O474" s="69">
        <v>1919608.1799999997</v>
      </c>
      <c r="P474" s="69">
        <v>1182970.25</v>
      </c>
      <c r="Q474" s="69">
        <v>1197312.8000000003</v>
      </c>
      <c r="R474" s="69">
        <v>1468851.9099999997</v>
      </c>
      <c r="S474" s="69">
        <v>1072239.46</v>
      </c>
      <c r="T474" s="69">
        <v>1269484.04</v>
      </c>
      <c r="U474" s="69">
        <v>1264392.9800000002</v>
      </c>
      <c r="V474" s="69">
        <v>689288.15</v>
      </c>
      <c r="W474" s="70">
        <v>92.809491139361853</v>
      </c>
      <c r="X474" s="70">
        <v>85.407583593217524</v>
      </c>
      <c r="Y474" s="70">
        <v>77.490562532586523</v>
      </c>
      <c r="Z474" s="71">
        <v>84.457998040550635</v>
      </c>
      <c r="AA474" s="71">
        <v>83.595025891905138</v>
      </c>
      <c r="AB474" s="71">
        <v>112.15564632052275</v>
      </c>
      <c r="AC474" s="71">
        <v>84.86753573825753</v>
      </c>
      <c r="AD474" s="71">
        <v>87.809336460775185</v>
      </c>
      <c r="AE474" s="71">
        <v>98.076490133449454</v>
      </c>
      <c r="AF474" s="71">
        <v>87.044965312295147</v>
      </c>
      <c r="AG474" s="71">
        <v>88.324306362099449</v>
      </c>
      <c r="AH474" s="71">
        <v>86.434871145516055</v>
      </c>
      <c r="AI474" s="71">
        <v>99.873162091224302</v>
      </c>
      <c r="AJ474" s="71">
        <v>-19.024531153862767</v>
      </c>
      <c r="AK474" s="71">
        <v>-18.52963182988978</v>
      </c>
      <c r="AL474" s="71">
        <v>-31.147371054258578</v>
      </c>
      <c r="AM474" s="71">
        <v>-36.085741325155361</v>
      </c>
      <c r="AN474" s="71">
        <v>-44.226396781308665</v>
      </c>
      <c r="AO474" s="71">
        <v>-16.277481169470054</v>
      </c>
      <c r="AP474" s="71">
        <v>-14.631201049991915</v>
      </c>
      <c r="AQ474" s="71">
        <v>8.5373233183696051</v>
      </c>
      <c r="AR474" s="71">
        <v>39.026412977543387</v>
      </c>
      <c r="AS474" s="71">
        <v>-11.219610778476607</v>
      </c>
      <c r="AT474" s="71">
        <v>11.28304521225305</v>
      </c>
      <c r="AU474" s="71">
        <v>17.502504051368284</v>
      </c>
      <c r="AV474" s="72">
        <v>11.876448297819998</v>
      </c>
      <c r="AW474" s="73">
        <v>-281206.87999999966</v>
      </c>
      <c r="AX474" s="73">
        <v>-261804.58999999962</v>
      </c>
      <c r="AY474" s="73">
        <v>-466984.13999999978</v>
      </c>
      <c r="AZ474" s="73">
        <v>-709642.44999999972</v>
      </c>
      <c r="BA474" s="73">
        <v>-1636135.6599999995</v>
      </c>
      <c r="BB474" s="73">
        <v>-336099.12000000104</v>
      </c>
      <c r="BC474" s="73">
        <v>-202747.08999999962</v>
      </c>
      <c r="BD474" s="73">
        <v>94178.170000000624</v>
      </c>
      <c r="BE474" s="73">
        <v>412324.67999999993</v>
      </c>
      <c r="BF474" s="73">
        <v>-135504.13000000035</v>
      </c>
      <c r="BG474" s="73">
        <v>128713.64000000013</v>
      </c>
      <c r="BH474" s="73">
        <v>188336.7799999998</v>
      </c>
      <c r="BI474" s="73">
        <v>73172.640000000014</v>
      </c>
      <c r="BJ474" s="71">
        <v>16.541989766498368</v>
      </c>
      <c r="BK474" s="71">
        <v>14.111775956907152</v>
      </c>
      <c r="BL474" s="71">
        <v>13.905669707550857</v>
      </c>
      <c r="BM474" s="71">
        <v>15.687409290071855</v>
      </c>
      <c r="BN474" s="71">
        <v>5.9274652751423424</v>
      </c>
      <c r="BO474" s="71">
        <v>12.360689747095845</v>
      </c>
      <c r="BP474" s="71">
        <v>21.285935897510868</v>
      </c>
      <c r="BQ474" s="71">
        <v>25.392410589867076</v>
      </c>
      <c r="BR474" s="72">
        <v>16.055994386143187</v>
      </c>
      <c r="BS474" s="72">
        <v>16.813508461760957</v>
      </c>
      <c r="BT474" s="71">
        <v>18.930671150296352</v>
      </c>
      <c r="BU474" s="71">
        <v>18.831193559636304</v>
      </c>
      <c r="BV474" s="71">
        <v>18.317815065275866</v>
      </c>
      <c r="BW474" s="71">
        <v>17.938378831068256</v>
      </c>
      <c r="BX474" s="75">
        <v>19165</v>
      </c>
      <c r="BY474" s="75">
        <v>16786</v>
      </c>
      <c r="BZ474" s="75">
        <v>16512</v>
      </c>
      <c r="CA474" s="75">
        <v>19482</v>
      </c>
      <c r="CB474" s="75">
        <v>23063</v>
      </c>
      <c r="CC474" s="75">
        <v>24603</v>
      </c>
      <c r="CD474" s="75">
        <v>17715</v>
      </c>
      <c r="CE474" s="75">
        <v>18465</v>
      </c>
      <c r="CF474" s="75">
        <v>21902</v>
      </c>
      <c r="CG474" s="75">
        <v>17637</v>
      </c>
      <c r="CH474" s="75">
        <v>20464</v>
      </c>
      <c r="CI474" s="75">
        <v>22922</v>
      </c>
      <c r="CJ474" s="75">
        <v>12412</v>
      </c>
      <c r="CK474" s="75">
        <v>131517</v>
      </c>
      <c r="CL474" s="73">
        <v>2058300.6799999997</v>
      </c>
      <c r="CM474" s="73">
        <v>2151744.689999999</v>
      </c>
      <c r="CN474" s="73">
        <v>1835692.9000000004</v>
      </c>
      <c r="CO474" s="73">
        <v>2825632.9000000008</v>
      </c>
      <c r="CP474" s="73">
        <v>2807459.0599999991</v>
      </c>
      <c r="CQ474" s="73">
        <v>2187357.6399999992</v>
      </c>
      <c r="CR474" s="73">
        <v>2686146.5399999996</v>
      </c>
      <c r="CS474" s="73">
        <v>2232198.4599999995</v>
      </c>
      <c r="CT474" s="73">
        <v>2014934.4899999993</v>
      </c>
      <c r="CU474" s="73">
        <v>1976461.4399999995</v>
      </c>
      <c r="CV474" s="73">
        <v>2167271.7600000007</v>
      </c>
      <c r="CW474" s="73">
        <v>1820778.8500000006</v>
      </c>
      <c r="CX474" s="73">
        <v>1800286.13</v>
      </c>
      <c r="CY474" s="77"/>
      <c r="CZ474" s="4">
        <v>371</v>
      </c>
      <c r="DA474" s="76" t="str">
        <f t="shared" si="20"/>
        <v>L371</v>
      </c>
      <c r="DB474" s="71">
        <v>2.6782887715587718</v>
      </c>
      <c r="DC474" s="71">
        <v>3.6400165168511829</v>
      </c>
      <c r="DD474" s="71">
        <v>0.64299019301052096</v>
      </c>
      <c r="DE474" s="71">
        <v>0.53467347920402131</v>
      </c>
      <c r="DF474" s="71">
        <v>0.5807490924275257</v>
      </c>
      <c r="DG474" s="71">
        <v>0.5432283953319712</v>
      </c>
      <c r="DH474" s="71">
        <v>0.52378348314457046</v>
      </c>
      <c r="DI474" s="71">
        <v>0.44448930011357368</v>
      </c>
      <c r="DJ474" s="71">
        <v>0.35644390324424607</v>
      </c>
      <c r="DK474" s="71">
        <v>0.29222493825583518</v>
      </c>
      <c r="DL474" s="71">
        <v>0.20545043771294166</v>
      </c>
      <c r="DM474" s="71">
        <v>0.16091341165554379</v>
      </c>
      <c r="DN474" s="71">
        <v>0.2823749501555039</v>
      </c>
      <c r="DO474" s="71">
        <v>0.32511394135414956</v>
      </c>
      <c r="DQ474" s="71"/>
      <c r="DR474" s="71"/>
      <c r="DS474" s="71"/>
      <c r="DT474" s="71"/>
      <c r="DU474" s="71"/>
      <c r="DV474" s="71"/>
      <c r="DW474" s="71"/>
      <c r="DX474" s="71"/>
      <c r="DY474" s="71"/>
      <c r="DZ474" s="71"/>
      <c r="EA474" s="71"/>
      <c r="EB474" s="71"/>
      <c r="EC474" s="71"/>
      <c r="ED474" s="71"/>
    </row>
    <row r="475" spans="1:134">
      <c r="A475" s="4">
        <v>930</v>
      </c>
      <c r="B475" s="46" t="s">
        <v>4148</v>
      </c>
      <c r="C475" s="65" t="str">
        <f t="shared" si="19"/>
        <v>L930</v>
      </c>
      <c r="D475" s="69">
        <v>109053.39999999998</v>
      </c>
      <c r="E475" s="68">
        <v>1291492.3599999996</v>
      </c>
      <c r="F475" s="69">
        <v>21930.089999999982</v>
      </c>
      <c r="G475" s="69">
        <v>292793.39999999979</v>
      </c>
      <c r="H475" s="70">
        <v>102.76220382766034</v>
      </c>
      <c r="I475" s="70">
        <v>29.317483218366402</v>
      </c>
      <c r="J475" s="69">
        <v>155139.26999999999</v>
      </c>
      <c r="K475" s="69">
        <v>151719.08999999997</v>
      </c>
      <c r="L475" s="69">
        <v>149192.29999999996</v>
      </c>
      <c r="M475" s="69">
        <v>153964.37999999995</v>
      </c>
      <c r="N475" s="69">
        <v>302778.56999999995</v>
      </c>
      <c r="O475" s="69">
        <v>238423.08999999997</v>
      </c>
      <c r="P475" s="69">
        <v>137287.49000000002</v>
      </c>
      <c r="Q475" s="69">
        <v>141785.07</v>
      </c>
      <c r="R475" s="69">
        <v>357285.74999999994</v>
      </c>
      <c r="S475" s="69">
        <v>181992.81999999992</v>
      </c>
      <c r="T475" s="69">
        <v>166545.94</v>
      </c>
      <c r="U475" s="69">
        <v>197541.88999999998</v>
      </c>
      <c r="V475" s="69">
        <v>109053.39999999998</v>
      </c>
      <c r="W475" s="70">
        <v>102.29413513393133</v>
      </c>
      <c r="X475" s="70">
        <v>97.646354755788295</v>
      </c>
      <c r="Y475" s="70">
        <v>103.33904867478836</v>
      </c>
      <c r="Z475" s="71">
        <v>88.955345045835202</v>
      </c>
      <c r="AA475" s="71">
        <v>107.20669746820724</v>
      </c>
      <c r="AB475" s="71">
        <v>94.757941903888494</v>
      </c>
      <c r="AC475" s="71">
        <v>98.711681511941194</v>
      </c>
      <c r="AD475" s="71">
        <v>89.592886925428374</v>
      </c>
      <c r="AE475" s="71">
        <v>103.56239994764454</v>
      </c>
      <c r="AF475" s="71">
        <v>119.84367001292388</v>
      </c>
      <c r="AG475" s="71">
        <v>91.198136387046631</v>
      </c>
      <c r="AH475" s="71">
        <v>117.20860661078693</v>
      </c>
      <c r="AI475" s="71">
        <v>97.866533898990539</v>
      </c>
      <c r="AJ475" s="71">
        <v>-4.4126987902055825</v>
      </c>
      <c r="AK475" s="71">
        <v>-19.154692551529873</v>
      </c>
      <c r="AL475" s="71">
        <v>-8.8407525840886851</v>
      </c>
      <c r="AM475" s="71">
        <v>-5.7231394673068152</v>
      </c>
      <c r="AN475" s="71">
        <v>-9.5024004334149588</v>
      </c>
      <c r="AO475" s="71">
        <v>-9.9622486064854137</v>
      </c>
      <c r="AP475" s="71">
        <v>-3.9005377230359684</v>
      </c>
      <c r="AQ475" s="71">
        <v>15.481539496809127</v>
      </c>
      <c r="AR475" s="71">
        <v>117.95406116219107</v>
      </c>
      <c r="AS475" s="71">
        <v>-13.834644526662554</v>
      </c>
      <c r="AT475" s="71">
        <v>18.336223896030425</v>
      </c>
      <c r="AU475" s="71">
        <v>51.8870092639117</v>
      </c>
      <c r="AV475" s="72">
        <v>25.171323265840083</v>
      </c>
      <c r="AW475" s="73">
        <v>-7161.8600000000442</v>
      </c>
      <c r="AX475" s="73">
        <v>-35946.829999999987</v>
      </c>
      <c r="AY475" s="73">
        <v>-14468.880000000034</v>
      </c>
      <c r="AZ475" s="73">
        <v>-9346.5100000000093</v>
      </c>
      <c r="BA475" s="73">
        <v>-31789.770000000193</v>
      </c>
      <c r="BB475" s="73">
        <v>-22548.600000000006</v>
      </c>
      <c r="BC475" s="73">
        <v>-5572.2999999999593</v>
      </c>
      <c r="BD475" s="73">
        <v>19007.809999999998</v>
      </c>
      <c r="BE475" s="73">
        <v>193358.65999999997</v>
      </c>
      <c r="BF475" s="73">
        <v>-29220.63000000015</v>
      </c>
      <c r="BG475" s="73">
        <v>25806.329999999987</v>
      </c>
      <c r="BH475" s="73">
        <v>67483.439999999973</v>
      </c>
      <c r="BI475" s="73">
        <v>21930.089999999982</v>
      </c>
      <c r="BJ475" s="71">
        <v>11.414382022671683</v>
      </c>
      <c r="BK475" s="71">
        <v>12.242096157827559</v>
      </c>
      <c r="BL475" s="71">
        <v>10.055131861766139</v>
      </c>
      <c r="BM475" s="71">
        <v>13.845212834686997</v>
      </c>
      <c r="BN475" s="71">
        <v>1.121025392343439</v>
      </c>
      <c r="BO475" s="71">
        <v>9.1807732691208077</v>
      </c>
      <c r="BP475" s="71">
        <v>16.730370229561668</v>
      </c>
      <c r="BQ475" s="71">
        <v>16.623717026910924</v>
      </c>
      <c r="BR475" s="72">
        <v>13.348245118262234</v>
      </c>
      <c r="BS475" s="72">
        <v>8.4817077305140263</v>
      </c>
      <c r="BT475" s="71">
        <v>13.731420349003873</v>
      </c>
      <c r="BU475" s="71">
        <v>12.904903622497862</v>
      </c>
      <c r="BV475" s="71">
        <v>10.041011156170612</v>
      </c>
      <c r="BW475" s="71">
        <v>11.601901509264165</v>
      </c>
      <c r="BX475" s="75">
        <v>4546</v>
      </c>
      <c r="BY475" s="75">
        <v>4377</v>
      </c>
      <c r="BZ475" s="75">
        <v>4272</v>
      </c>
      <c r="CA475" s="75">
        <v>4273</v>
      </c>
      <c r="CB475" s="75">
        <v>6379</v>
      </c>
      <c r="CC475" s="75">
        <v>6129</v>
      </c>
      <c r="CD475" s="75">
        <v>4173</v>
      </c>
      <c r="CE475" s="75">
        <v>4091</v>
      </c>
      <c r="CF475" s="75">
        <v>6833</v>
      </c>
      <c r="CG475" s="75">
        <v>4876</v>
      </c>
      <c r="CH475" s="75">
        <v>4661</v>
      </c>
      <c r="CI475" s="75">
        <v>5180</v>
      </c>
      <c r="CJ475" s="75">
        <v>3033</v>
      </c>
      <c r="CK475" s="75">
        <v>32847</v>
      </c>
      <c r="CL475" s="73">
        <v>572445.38000000012</v>
      </c>
      <c r="CM475" s="73">
        <v>568852.56999999995</v>
      </c>
      <c r="CN475" s="73">
        <v>578632.12000000011</v>
      </c>
      <c r="CO475" s="73">
        <v>633922.5</v>
      </c>
      <c r="CP475" s="73">
        <v>596864.35999999987</v>
      </c>
      <c r="CQ475" s="73">
        <v>541947.47000000009</v>
      </c>
      <c r="CR475" s="73">
        <v>542003.07000000007</v>
      </c>
      <c r="CS475" s="73">
        <v>722491.85999999987</v>
      </c>
      <c r="CT475" s="73">
        <v>633311.25000000012</v>
      </c>
      <c r="CU475" s="73">
        <v>604518.29999999993</v>
      </c>
      <c r="CV475" s="73">
        <v>636318.59</v>
      </c>
      <c r="CW475" s="73">
        <v>616490.11999999988</v>
      </c>
      <c r="CX475" s="73">
        <v>596758.78</v>
      </c>
      <c r="CY475" s="77"/>
      <c r="CZ475" s="4">
        <v>930</v>
      </c>
      <c r="DA475" s="76" t="str">
        <f t="shared" si="20"/>
        <v>L930</v>
      </c>
      <c r="DB475" s="71">
        <v>3.4356568028193744</v>
      </c>
      <c r="DC475" s="71">
        <v>3.2498823433119988</v>
      </c>
      <c r="DD475" s="71">
        <v>0.30014025939942085</v>
      </c>
      <c r="DE475" s="71">
        <v>0.38395107885864793</v>
      </c>
      <c r="DF475" s="71">
        <v>0.86792977167768104</v>
      </c>
      <c r="DG475" s="71">
        <v>9.8218169822001794E-2</v>
      </c>
      <c r="DH475" s="71">
        <v>0.25660595164619571</v>
      </c>
      <c r="DI475" s="71">
        <v>0.11698879418853597</v>
      </c>
      <c r="DJ475" s="71">
        <v>9.4683809115798809E-2</v>
      </c>
      <c r="DK475" s="71">
        <v>0.20929058389816338</v>
      </c>
      <c r="DL475" s="71">
        <v>0.24478110588986018</v>
      </c>
      <c r="DM475" s="71">
        <v>1.197167230742725</v>
      </c>
      <c r="DN475" s="72">
        <v>1.8435960325743052E-2</v>
      </c>
      <c r="DO475" s="71">
        <v>0.3106531855123667</v>
      </c>
      <c r="DQ475" s="71"/>
      <c r="DR475" s="71"/>
      <c r="DS475" s="71"/>
      <c r="DT475" s="71"/>
      <c r="DU475" s="71"/>
      <c r="DV475" s="71"/>
      <c r="DW475" s="71"/>
      <c r="DX475" s="71"/>
      <c r="DY475" s="71"/>
      <c r="DZ475" s="71"/>
      <c r="EA475" s="71"/>
      <c r="EB475" s="71"/>
      <c r="EC475" s="71"/>
      <c r="ED475" s="71"/>
    </row>
    <row r="476" spans="1:134">
      <c r="A476" s="4">
        <v>488</v>
      </c>
      <c r="B476" s="46" t="s">
        <v>4154</v>
      </c>
      <c r="C476" s="65" t="str">
        <f t="shared" si="19"/>
        <v>L488</v>
      </c>
      <c r="D476" s="69">
        <v>301887.4499999999</v>
      </c>
      <c r="E476" s="68">
        <v>3169247.419999999</v>
      </c>
      <c r="F476" s="69">
        <v>15039.8299999999</v>
      </c>
      <c r="G476" s="69">
        <v>135951.41999999899</v>
      </c>
      <c r="H476" s="70">
        <v>86.505010119191923</v>
      </c>
      <c r="I476" s="70">
        <v>4.4819701077639218</v>
      </c>
      <c r="J476" s="69">
        <v>559715.9</v>
      </c>
      <c r="K476" s="69">
        <v>463581.26999999979</v>
      </c>
      <c r="L476" s="69">
        <v>417508.77</v>
      </c>
      <c r="M476" s="69">
        <v>533343.8899999999</v>
      </c>
      <c r="N476" s="69">
        <v>630280.49</v>
      </c>
      <c r="O476" s="69">
        <v>714206.41999999993</v>
      </c>
      <c r="P476" s="69">
        <v>458346.02999999997</v>
      </c>
      <c r="Q476" s="69">
        <v>350427.48</v>
      </c>
      <c r="R476" s="69">
        <v>688098.91</v>
      </c>
      <c r="S476" s="69">
        <v>431254.23</v>
      </c>
      <c r="T476" s="69">
        <v>468151.28999999986</v>
      </c>
      <c r="U476" s="69">
        <v>471082.03</v>
      </c>
      <c r="V476" s="69">
        <v>301887.4499999999</v>
      </c>
      <c r="W476" s="70">
        <v>118.62713983335247</v>
      </c>
      <c r="X476" s="70">
        <v>98.76028529215634</v>
      </c>
      <c r="Y476" s="70">
        <v>85.729864608180151</v>
      </c>
      <c r="Z476" s="71">
        <v>91.73526865508795</v>
      </c>
      <c r="AA476" s="71">
        <v>105.44189429250537</v>
      </c>
      <c r="AB476" s="71">
        <v>101.30390801347416</v>
      </c>
      <c r="AC476" s="71">
        <v>90.017212280638816</v>
      </c>
      <c r="AD476" s="71">
        <v>76.099256650869975</v>
      </c>
      <c r="AE476" s="71">
        <v>83.043839828495464</v>
      </c>
      <c r="AF476" s="71">
        <v>103.1099479557015</v>
      </c>
      <c r="AG476" s="71">
        <v>81.163199792264365</v>
      </c>
      <c r="AH476" s="71">
        <v>90.627234373111236</v>
      </c>
      <c r="AI476" s="71">
        <v>86.119239180002808</v>
      </c>
      <c r="AJ476" s="71">
        <v>23.515666657699931</v>
      </c>
      <c r="AK476" s="71">
        <v>-5.3504281667599463</v>
      </c>
      <c r="AL476" s="71">
        <v>-16.463710427164802</v>
      </c>
      <c r="AM476" s="71">
        <v>-13.164699804640744</v>
      </c>
      <c r="AN476" s="71">
        <v>-6.0207732578163924</v>
      </c>
      <c r="AO476" s="71">
        <v>0.35347232749769475</v>
      </c>
      <c r="AP476" s="71">
        <v>-6.1460216738530633</v>
      </c>
      <c r="AQ476" s="71">
        <v>-4.9702363761354178</v>
      </c>
      <c r="AR476" s="71">
        <v>49.583526282112842</v>
      </c>
      <c r="AS476" s="71">
        <v>-24.681337067192853</v>
      </c>
      <c r="AT476" s="71">
        <v>4.5976967836079075</v>
      </c>
      <c r="AU476" s="71">
        <v>15.129390355259442</v>
      </c>
      <c r="AV476" s="72">
        <v>5.2431426832127537</v>
      </c>
      <c r="AW476" s="73">
        <v>106562.12999999995</v>
      </c>
      <c r="AX476" s="73">
        <v>-26205.700000000186</v>
      </c>
      <c r="AY476" s="73">
        <v>-82284.520000000019</v>
      </c>
      <c r="AZ476" s="73">
        <v>-80857.810000000056</v>
      </c>
      <c r="BA476" s="73">
        <v>-40376.690000000061</v>
      </c>
      <c r="BB476" s="73">
        <v>8871.6499999997905</v>
      </c>
      <c r="BC476" s="73">
        <v>-30014.759999999951</v>
      </c>
      <c r="BD476" s="73">
        <v>-18328.01999999996</v>
      </c>
      <c r="BE476" s="73">
        <v>228089.08999999991</v>
      </c>
      <c r="BF476" s="73">
        <v>-141318.6399999999</v>
      </c>
      <c r="BG476" s="73">
        <v>20578.059999999881</v>
      </c>
      <c r="BH476" s="73">
        <v>61905.859999999986</v>
      </c>
      <c r="BI476" s="73">
        <v>15039.8299999999</v>
      </c>
      <c r="BJ476" s="71">
        <v>24.801406447161607</v>
      </c>
      <c r="BK476" s="71">
        <v>20.149070303437533</v>
      </c>
      <c r="BL476" s="71">
        <v>17.988758498082159</v>
      </c>
      <c r="BM476" s="71">
        <v>21.277289259578449</v>
      </c>
      <c r="BN476" s="71">
        <v>13.964808486970107</v>
      </c>
      <c r="BO476" s="71">
        <v>19.270968158083857</v>
      </c>
      <c r="BP476" s="71">
        <v>28.822277811290675</v>
      </c>
      <c r="BQ476" s="71">
        <v>27.426333911739835</v>
      </c>
      <c r="BR476" s="72">
        <v>24.87627760536536</v>
      </c>
      <c r="BS476" s="72">
        <v>17.851687635370855</v>
      </c>
      <c r="BT476" s="71">
        <v>21.387782235059888</v>
      </c>
      <c r="BU476" s="71">
        <v>20.761960314680049</v>
      </c>
      <c r="BV476" s="71">
        <v>21.378108439576003</v>
      </c>
      <c r="BW476" s="71">
        <v>21.920105563781782</v>
      </c>
      <c r="BX476" s="75">
        <v>12157</v>
      </c>
      <c r="BY476" s="75">
        <v>9978</v>
      </c>
      <c r="BZ476" s="75">
        <v>9395</v>
      </c>
      <c r="CA476" s="75">
        <v>10599</v>
      </c>
      <c r="CB476" s="75">
        <v>12150</v>
      </c>
      <c r="CC476" s="75">
        <v>14158</v>
      </c>
      <c r="CD476" s="75">
        <v>9270</v>
      </c>
      <c r="CE476" s="75">
        <v>7625</v>
      </c>
      <c r="CF476" s="75">
        <v>11948</v>
      </c>
      <c r="CG476" s="75">
        <v>9391</v>
      </c>
      <c r="CH476" s="75">
        <v>9768</v>
      </c>
      <c r="CI476" s="75">
        <v>10421</v>
      </c>
      <c r="CJ476" s="75">
        <v>7063</v>
      </c>
      <c r="CK476" s="75">
        <v>65486</v>
      </c>
      <c r="CL476" s="73">
        <v>669657.4800000001</v>
      </c>
      <c r="CM476" s="73">
        <v>624501.79999999993</v>
      </c>
      <c r="CN476" s="73">
        <v>665871.79999999981</v>
      </c>
      <c r="CO476" s="73">
        <v>833344.6399999999</v>
      </c>
      <c r="CP476" s="73">
        <v>845491.7200000002</v>
      </c>
      <c r="CQ476" s="73">
        <v>722721.25999999989</v>
      </c>
      <c r="CR476" s="73">
        <v>658744.80999999994</v>
      </c>
      <c r="CS476" s="73">
        <v>940361.94</v>
      </c>
      <c r="CT476" s="73">
        <v>796910.58</v>
      </c>
      <c r="CU476" s="73">
        <v>743933.01000000013</v>
      </c>
      <c r="CV476" s="73">
        <v>775334.31000000017</v>
      </c>
      <c r="CW476" s="73">
        <v>737846.76</v>
      </c>
      <c r="CX476" s="73">
        <v>749733.59000000032</v>
      </c>
      <c r="CY476" s="77"/>
      <c r="CZ476" s="4">
        <v>488</v>
      </c>
      <c r="DA476" s="76" t="str">
        <f t="shared" si="20"/>
        <v>L488</v>
      </c>
      <c r="DB476" s="71">
        <v>2.6324749783374601</v>
      </c>
      <c r="DC476" s="71">
        <v>0.88872611211723762</v>
      </c>
      <c r="DD476" s="71">
        <v>0.57758642273646654</v>
      </c>
      <c r="DE476" s="71">
        <v>0.85843706795049424</v>
      </c>
      <c r="DF476" s="71">
        <v>0.85218707975633112</v>
      </c>
      <c r="DG476" s="71">
        <v>0.46404417143877957</v>
      </c>
      <c r="DH476" s="71">
        <v>0.58895765064372274</v>
      </c>
      <c r="DI476" s="71">
        <v>0.50628293300712746</v>
      </c>
      <c r="DJ476" s="71">
        <v>0.23861870411913552</v>
      </c>
      <c r="DK476" s="71">
        <v>0.38207034813518537</v>
      </c>
      <c r="DL476" s="71">
        <v>0.14526531251058067</v>
      </c>
      <c r="DM476" s="71">
        <v>0.11113659033123655</v>
      </c>
      <c r="DN476" s="71">
        <v>0.27758218813976876</v>
      </c>
      <c r="DO476" s="71">
        <v>0.3093358249346308</v>
      </c>
      <c r="DQ476" s="71"/>
      <c r="DR476" s="71"/>
      <c r="DS476" s="71"/>
      <c r="DT476" s="71"/>
      <c r="DU476" s="71"/>
      <c r="DV476" s="71"/>
      <c r="DW476" s="71"/>
      <c r="DX476" s="71"/>
      <c r="DY476" s="71"/>
      <c r="DZ476" s="71"/>
      <c r="EA476" s="71"/>
      <c r="EB476" s="71"/>
      <c r="EC476" s="71"/>
      <c r="ED476" s="71"/>
    </row>
    <row r="477" spans="1:134">
      <c r="A477" s="4">
        <v>474</v>
      </c>
      <c r="B477" s="46" t="s">
        <v>4163</v>
      </c>
      <c r="C477" s="65" t="str">
        <f t="shared" si="19"/>
        <v>L474</v>
      </c>
      <c r="D477" s="69">
        <v>275996.39</v>
      </c>
      <c r="E477" s="68">
        <v>2982858.53</v>
      </c>
      <c r="F477" s="69">
        <v>-10289.229999999981</v>
      </c>
      <c r="G477" s="69">
        <v>151860.68999999901</v>
      </c>
      <c r="H477" s="70">
        <v>84.62244662026167</v>
      </c>
      <c r="I477" s="70">
        <v>5.364210733555308</v>
      </c>
      <c r="J477" s="69">
        <v>502440.02999999991</v>
      </c>
      <c r="K477" s="69">
        <v>410785.91000000003</v>
      </c>
      <c r="L477" s="69">
        <v>430009.30999999994</v>
      </c>
      <c r="M477" s="69">
        <v>486302.61</v>
      </c>
      <c r="N477" s="69">
        <v>663857.52</v>
      </c>
      <c r="O477" s="69">
        <v>761428.16000000015</v>
      </c>
      <c r="P477" s="69">
        <v>458597.04999999993</v>
      </c>
      <c r="Q477" s="69">
        <v>426718.08999999997</v>
      </c>
      <c r="R477" s="69">
        <v>676651.28</v>
      </c>
      <c r="S477" s="69">
        <v>338877.85999999993</v>
      </c>
      <c r="T477" s="69">
        <v>365867.74999999994</v>
      </c>
      <c r="U477" s="69">
        <v>440150.11</v>
      </c>
      <c r="V477" s="69">
        <v>275996.39</v>
      </c>
      <c r="W477" s="70">
        <v>120.90657110354057</v>
      </c>
      <c r="X477" s="70">
        <v>99.270766445708972</v>
      </c>
      <c r="Y477" s="70">
        <v>94.924775102083132</v>
      </c>
      <c r="Z477" s="71">
        <v>89.08227117949717</v>
      </c>
      <c r="AA477" s="71">
        <v>117.97126992384631</v>
      </c>
      <c r="AB477" s="71">
        <v>117.68427822078496</v>
      </c>
      <c r="AC477" s="71">
        <v>91.507366020207542</v>
      </c>
      <c r="AD477" s="71">
        <v>89.441848132402782</v>
      </c>
      <c r="AE477" s="71">
        <v>79.941462993653971</v>
      </c>
      <c r="AF477" s="71">
        <v>81.912513407342729</v>
      </c>
      <c r="AG477" s="71">
        <v>80.150839782647239</v>
      </c>
      <c r="AH477" s="71">
        <v>93.203939715041955</v>
      </c>
      <c r="AI477" s="71">
        <v>77.138126988608846</v>
      </c>
      <c r="AJ477" s="71">
        <v>22.889816826580244</v>
      </c>
      <c r="AK477" s="71">
        <v>-2.0710490326430686</v>
      </c>
      <c r="AL477" s="71">
        <v>-5.26976834487769</v>
      </c>
      <c r="AM477" s="71">
        <v>-16.103351628098604</v>
      </c>
      <c r="AN477" s="71">
        <v>10.861387144887292</v>
      </c>
      <c r="AO477" s="71">
        <v>17.488000704840246</v>
      </c>
      <c r="AP477" s="71">
        <v>-0.60212180072400923</v>
      </c>
      <c r="AQ477" s="71">
        <v>15.762810943714744</v>
      </c>
      <c r="AR477" s="71">
        <v>53.823785179153518</v>
      </c>
      <c r="AS477" s="71">
        <v>-40.924386136116851</v>
      </c>
      <c r="AT477" s="71">
        <v>7.3582412518575779</v>
      </c>
      <c r="AU477" s="71">
        <v>22.124792167323193</v>
      </c>
      <c r="AV477" s="72">
        <v>-3.5940435988367048</v>
      </c>
      <c r="AW477" s="73">
        <v>93585.949999999895</v>
      </c>
      <c r="AX477" s="73">
        <v>-8687.4999999999418</v>
      </c>
      <c r="AY477" s="73">
        <v>-23921.080000000016</v>
      </c>
      <c r="AZ477" s="73">
        <v>-93342.249999999884</v>
      </c>
      <c r="BA477" s="73">
        <v>65039.899999999907</v>
      </c>
      <c r="BB477" s="73">
        <v>119345.67000000027</v>
      </c>
      <c r="BC477" s="73">
        <v>-2778.0400000000955</v>
      </c>
      <c r="BD477" s="73">
        <v>58103.950000000012</v>
      </c>
      <c r="BE477" s="73">
        <v>236763.99000000005</v>
      </c>
      <c r="BF477" s="73">
        <v>-234756.23000000004</v>
      </c>
      <c r="BG477" s="73">
        <v>25076.259999999893</v>
      </c>
      <c r="BH477" s="73">
        <v>79739.990000000107</v>
      </c>
      <c r="BI477" s="73">
        <v>-10289.229999999981</v>
      </c>
      <c r="BJ477" s="71">
        <v>17.555312196158251</v>
      </c>
      <c r="BK477" s="71">
        <v>16.220926238536265</v>
      </c>
      <c r="BL477" s="71">
        <v>15.666002502934866</v>
      </c>
      <c r="BM477" s="71">
        <v>16.811201243638365</v>
      </c>
      <c r="BN477" s="71">
        <v>7.5654925631895047</v>
      </c>
      <c r="BO477" s="71">
        <v>15.75023907805318</v>
      </c>
      <c r="BP477" s="71">
        <v>21.750775105741312</v>
      </c>
      <c r="BQ477" s="71">
        <v>21.564434478768664</v>
      </c>
      <c r="BR477" s="72">
        <v>16.71623925887112</v>
      </c>
      <c r="BS477" s="72">
        <v>14.053420540265094</v>
      </c>
      <c r="BT477" s="71">
        <v>10.311503163161731</v>
      </c>
      <c r="BU477" s="71">
        <v>12.035449115425545</v>
      </c>
      <c r="BV477" s="71">
        <v>12.677288323776747</v>
      </c>
      <c r="BW477" s="71">
        <v>14.506579282867278</v>
      </c>
      <c r="BX477" s="75">
        <v>11001</v>
      </c>
      <c r="BY477" s="75">
        <v>9086</v>
      </c>
      <c r="BZ477" s="75">
        <v>9116</v>
      </c>
      <c r="CA477" s="75">
        <v>9698</v>
      </c>
      <c r="CB477" s="75">
        <v>11785</v>
      </c>
      <c r="CC477" s="75">
        <v>14662</v>
      </c>
      <c r="CD477" s="75">
        <v>9608</v>
      </c>
      <c r="CE477" s="75">
        <v>8995</v>
      </c>
      <c r="CF477" s="75">
        <v>11624</v>
      </c>
      <c r="CG477" s="75">
        <v>7520</v>
      </c>
      <c r="CH477" s="75">
        <v>8273</v>
      </c>
      <c r="CI477" s="75">
        <v>9404</v>
      </c>
      <c r="CJ477" s="75">
        <v>5987</v>
      </c>
      <c r="CK477" s="75">
        <v>61411</v>
      </c>
      <c r="CL477" s="73">
        <v>679881.03</v>
      </c>
      <c r="CM477" s="73">
        <v>641776.63</v>
      </c>
      <c r="CN477" s="73">
        <v>705642.58</v>
      </c>
      <c r="CO477" s="73">
        <v>1051661.04</v>
      </c>
      <c r="CP477" s="73">
        <v>1157257.5299999996</v>
      </c>
      <c r="CQ477" s="73">
        <v>1226637.7000000002</v>
      </c>
      <c r="CR477" s="73">
        <v>1063745.94</v>
      </c>
      <c r="CS477" s="73">
        <v>1379294.01</v>
      </c>
      <c r="CT477" s="73">
        <v>1091750.53</v>
      </c>
      <c r="CU477" s="73">
        <v>998164.94999999984</v>
      </c>
      <c r="CV477" s="73">
        <v>941584.87000000011</v>
      </c>
      <c r="CW477" s="73">
        <v>933904.89000000048</v>
      </c>
      <c r="CX477" s="73">
        <v>834000.62</v>
      </c>
      <c r="CY477" s="77"/>
      <c r="CZ477" s="4">
        <v>474</v>
      </c>
      <c r="DA477" s="76" t="str">
        <f t="shared" si="20"/>
        <v>L474</v>
      </c>
      <c r="DB477" s="71">
        <v>1.8853910088567005</v>
      </c>
      <c r="DC477" s="71">
        <v>0.4286598630594311</v>
      </c>
      <c r="DD477" s="71">
        <v>0.24633574084182833</v>
      </c>
      <c r="DE477" s="71">
        <v>0.67534307983977915</v>
      </c>
      <c r="DF477" s="71">
        <v>0.6663710708649514</v>
      </c>
      <c r="DG477" s="71">
        <v>0.39056854267645852</v>
      </c>
      <c r="DH477" s="71">
        <v>0.34010995209567751</v>
      </c>
      <c r="DI477" s="71">
        <v>0.28092202962021173</v>
      </c>
      <c r="DJ477" s="71">
        <v>0.90620456794088233</v>
      </c>
      <c r="DK477" s="71">
        <v>4.9009915666893403E-2</v>
      </c>
      <c r="DL477" s="71">
        <v>0.14492764068323366</v>
      </c>
      <c r="DM477" s="71">
        <v>0.1287975939327454</v>
      </c>
      <c r="DN477" s="71">
        <v>0.23237066844888693</v>
      </c>
      <c r="DO477" s="71">
        <v>0.36367260615960184</v>
      </c>
      <c r="DQ477" s="71"/>
      <c r="DR477" s="71"/>
      <c r="DS477" s="71"/>
      <c r="DT477" s="71"/>
      <c r="DU477" s="71"/>
      <c r="DV477" s="71"/>
      <c r="DW477" s="71"/>
      <c r="DX477" s="71"/>
      <c r="DY477" s="71"/>
      <c r="DZ477" s="71"/>
      <c r="EA477" s="71"/>
      <c r="EB477" s="71"/>
      <c r="EC477" s="71"/>
      <c r="ED477" s="71"/>
    </row>
    <row r="478" spans="1:134">
      <c r="A478" s="4">
        <v>392</v>
      </c>
      <c r="B478" s="46" t="s">
        <v>4172</v>
      </c>
      <c r="C478" s="65" t="str">
        <f t="shared" si="19"/>
        <v>L392</v>
      </c>
      <c r="D478" s="69">
        <v>342455.85999999993</v>
      </c>
      <c r="E478" s="68">
        <v>4525058.6300000008</v>
      </c>
      <c r="F478" s="69">
        <v>17374.759999999951</v>
      </c>
      <c r="G478" s="69">
        <v>426278.30000000121</v>
      </c>
      <c r="H478" s="70">
        <v>90.3758910093579</v>
      </c>
      <c r="I478" s="70">
        <v>10.400125541736482</v>
      </c>
      <c r="J478" s="69">
        <v>589069.27999999991</v>
      </c>
      <c r="K478" s="69">
        <v>568539.56000000006</v>
      </c>
      <c r="L478" s="69">
        <v>547806.15</v>
      </c>
      <c r="M478" s="69">
        <v>731454.79999999993</v>
      </c>
      <c r="N478" s="69">
        <v>1003389.7199999997</v>
      </c>
      <c r="O478" s="69">
        <v>936660.8899999999</v>
      </c>
      <c r="P478" s="69">
        <v>541047.31000000006</v>
      </c>
      <c r="Q478" s="69">
        <v>537237.77999999991</v>
      </c>
      <c r="R478" s="69">
        <v>1224313.1099999999</v>
      </c>
      <c r="S478" s="69">
        <v>568060.96</v>
      </c>
      <c r="T478" s="69">
        <v>689039.84</v>
      </c>
      <c r="U478" s="69">
        <v>622903.77</v>
      </c>
      <c r="V478" s="69">
        <v>342455.85999999993</v>
      </c>
      <c r="W478" s="70">
        <v>95.931184424080101</v>
      </c>
      <c r="X478" s="70">
        <v>92.180698954440444</v>
      </c>
      <c r="Y478" s="70">
        <v>96.968875489357629</v>
      </c>
      <c r="Z478" s="71">
        <v>106.21663801873629</v>
      </c>
      <c r="AA478" s="71">
        <v>97.406310437047168</v>
      </c>
      <c r="AB478" s="71">
        <v>110.04659550015967</v>
      </c>
      <c r="AC478" s="71">
        <v>89.135788002743681</v>
      </c>
      <c r="AD478" s="71">
        <v>83.480829976355125</v>
      </c>
      <c r="AE478" s="71">
        <v>99.2679881156823</v>
      </c>
      <c r="AF478" s="71">
        <v>84.712934891848874</v>
      </c>
      <c r="AG478" s="71">
        <v>93.094857698084994</v>
      </c>
      <c r="AH478" s="71">
        <v>85.83718429766644</v>
      </c>
      <c r="AI478" s="71">
        <v>88.569776930288086</v>
      </c>
      <c r="AJ478" s="71">
        <v>-10.851309815557153</v>
      </c>
      <c r="AK478" s="71">
        <v>-8.5862696644424688</v>
      </c>
      <c r="AL478" s="71">
        <v>-11.036486859588646</v>
      </c>
      <c r="AM478" s="71">
        <v>-13.458269453839911</v>
      </c>
      <c r="AN478" s="71">
        <v>-15.059334337885112</v>
      </c>
      <c r="AO478" s="71">
        <v>2.6541181352630616</v>
      </c>
      <c r="AP478" s="71">
        <v>-10.709791947417314</v>
      </c>
      <c r="AQ478" s="71">
        <v>5.9717259228931896</v>
      </c>
      <c r="AR478" s="71">
        <v>86.834897662711754</v>
      </c>
      <c r="AS478" s="71">
        <v>-35.106316490252652</v>
      </c>
      <c r="AT478" s="71">
        <v>21.48470693826394</v>
      </c>
      <c r="AU478" s="71">
        <v>10.650346718604675</v>
      </c>
      <c r="AV478" s="72">
        <v>5.3447462802359125</v>
      </c>
      <c r="AW478" s="73">
        <v>-71702.379999999888</v>
      </c>
      <c r="AX478" s="73">
        <v>-53401.539999999921</v>
      </c>
      <c r="AY478" s="73">
        <v>-67958.819999999716</v>
      </c>
      <c r="AZ478" s="73">
        <v>-113749.93000000028</v>
      </c>
      <c r="BA478" s="73">
        <v>-177893.37000000011</v>
      </c>
      <c r="BB478" s="73">
        <v>40426.880000000005</v>
      </c>
      <c r="BC478" s="73">
        <v>-64895.179999999702</v>
      </c>
      <c r="BD478" s="73">
        <v>30274.459999999788</v>
      </c>
      <c r="BE478" s="73">
        <v>569021.65999999992</v>
      </c>
      <c r="BF478" s="73">
        <v>-307310.7699999999</v>
      </c>
      <c r="BG478" s="73">
        <v>121857.46999999986</v>
      </c>
      <c r="BH478" s="73">
        <v>59955.899999999907</v>
      </c>
      <c r="BI478" s="73">
        <v>17374.759999999951</v>
      </c>
      <c r="BJ478" s="71">
        <v>18.389096717082921</v>
      </c>
      <c r="BK478" s="71">
        <v>14.285345068187038</v>
      </c>
      <c r="BL478" s="71">
        <v>11.836349138315111</v>
      </c>
      <c r="BM478" s="71">
        <v>14.373822912801192</v>
      </c>
      <c r="BN478" s="71">
        <v>1.3499943194216071</v>
      </c>
      <c r="BO478" s="71">
        <v>8.6062756075895273</v>
      </c>
      <c r="BP478" s="71">
        <v>18.861725686039492</v>
      </c>
      <c r="BQ478" s="71">
        <v>18.508580745434507</v>
      </c>
      <c r="BR478" s="72">
        <v>11.014129189437364</v>
      </c>
      <c r="BS478" s="72">
        <v>15.76929528295322</v>
      </c>
      <c r="BT478" s="71">
        <v>16.695567761754877</v>
      </c>
      <c r="BU478" s="71">
        <v>14.514333697107659</v>
      </c>
      <c r="BV478" s="71">
        <v>12.746367469519484</v>
      </c>
      <c r="BW478" s="71">
        <v>13.422749785385555</v>
      </c>
      <c r="BX478" s="75">
        <v>10406</v>
      </c>
      <c r="BY478" s="75">
        <v>10301</v>
      </c>
      <c r="BZ478" s="75">
        <v>9827</v>
      </c>
      <c r="CA478" s="75">
        <v>11419</v>
      </c>
      <c r="CB478" s="75">
        <v>13765</v>
      </c>
      <c r="CC478" s="75">
        <v>14819</v>
      </c>
      <c r="CD478" s="75">
        <v>9465</v>
      </c>
      <c r="CE478" s="75">
        <v>9530</v>
      </c>
      <c r="CF478" s="75">
        <v>17214</v>
      </c>
      <c r="CG478" s="75">
        <v>10867</v>
      </c>
      <c r="CH478" s="75">
        <v>12439</v>
      </c>
      <c r="CI478" s="75">
        <v>10754</v>
      </c>
      <c r="CJ478" s="75">
        <v>5734</v>
      </c>
      <c r="CK478" s="75">
        <v>76003</v>
      </c>
      <c r="CL478" s="73">
        <v>950240.79999999958</v>
      </c>
      <c r="CM478" s="73">
        <v>968176.7899999998</v>
      </c>
      <c r="CN478" s="73">
        <v>1148055.8800000004</v>
      </c>
      <c r="CO478" s="73">
        <v>1202850.0799999998</v>
      </c>
      <c r="CP478" s="73">
        <v>1192618.2300000002</v>
      </c>
      <c r="CQ478" s="73">
        <v>943729.40000000014</v>
      </c>
      <c r="CR478" s="73">
        <v>795347.09</v>
      </c>
      <c r="CS478" s="73">
        <v>1302918.0800000003</v>
      </c>
      <c r="CT478" s="73">
        <v>881462.04999999981</v>
      </c>
      <c r="CU478" s="73">
        <v>902086.78000000026</v>
      </c>
      <c r="CV478" s="73">
        <v>916921.69999999972</v>
      </c>
      <c r="CW478" s="73">
        <v>924157.67999999993</v>
      </c>
      <c r="CX478" s="73">
        <v>1039271.6400000002</v>
      </c>
      <c r="CY478" s="77"/>
      <c r="CZ478" s="4">
        <v>392</v>
      </c>
      <c r="DA478" s="76" t="str">
        <f t="shared" si="20"/>
        <v>L392</v>
      </c>
      <c r="DB478" s="71">
        <v>3.4239890745862764</v>
      </c>
      <c r="DC478" s="71">
        <v>3.4327595270305924</v>
      </c>
      <c r="DD478" s="71">
        <v>1.5336639668762029</v>
      </c>
      <c r="DE478" s="71">
        <v>1.4061407025011716</v>
      </c>
      <c r="DF478" s="71">
        <v>2.001410458246363</v>
      </c>
      <c r="DG478" s="71">
        <v>1.6254540531491775</v>
      </c>
      <c r="DH478" s="71">
        <v>1.1299414005134802</v>
      </c>
      <c r="DI478" s="71">
        <v>0.60531367126738944</v>
      </c>
      <c r="DJ478" s="71">
        <v>0.54915979653246627</v>
      </c>
      <c r="DK478" s="71">
        <v>0.94991984248802253</v>
      </c>
      <c r="DL478" s="71">
        <v>0.33345704405622573</v>
      </c>
      <c r="DM478" s="71">
        <v>0.2091207800579204</v>
      </c>
      <c r="DN478" s="71">
        <v>0.2837225955981319</v>
      </c>
      <c r="DO478" s="71">
        <v>0.57619845256845614</v>
      </c>
      <c r="DQ478" s="71"/>
      <c r="DR478" s="71"/>
      <c r="DS478" s="71"/>
      <c r="DT478" s="71"/>
      <c r="DU478" s="71"/>
      <c r="DV478" s="71"/>
      <c r="DW478" s="71"/>
      <c r="DX478" s="71"/>
      <c r="DY478" s="71"/>
      <c r="DZ478" s="71"/>
      <c r="EA478" s="71"/>
      <c r="EB478" s="71"/>
      <c r="EC478" s="71"/>
      <c r="ED478" s="71"/>
    </row>
    <row r="479" spans="1:134">
      <c r="A479" s="4">
        <v>614</v>
      </c>
      <c r="B479" s="46" t="s">
        <v>4180</v>
      </c>
      <c r="C479" s="65" t="str">
        <f t="shared" si="19"/>
        <v>L614</v>
      </c>
      <c r="D479" s="69">
        <v>199106.84</v>
      </c>
      <c r="E479" s="68">
        <v>2230359.21</v>
      </c>
      <c r="F479" s="69">
        <v>47150.050000000047</v>
      </c>
      <c r="G479" s="69">
        <v>412478.91999999993</v>
      </c>
      <c r="H479" s="70">
        <v>98.197907800454033</v>
      </c>
      <c r="I479" s="70">
        <v>22.690103538115803</v>
      </c>
      <c r="J479" s="69">
        <v>286294.56</v>
      </c>
      <c r="K479" s="69">
        <v>280637.41999999993</v>
      </c>
      <c r="L479" s="69">
        <v>273046.24999999988</v>
      </c>
      <c r="M479" s="69">
        <v>296820.16999999993</v>
      </c>
      <c r="N479" s="69">
        <v>420057.27999999997</v>
      </c>
      <c r="O479" s="69">
        <v>517785.28000000009</v>
      </c>
      <c r="P479" s="69">
        <v>238742.49999999991</v>
      </c>
      <c r="Q479" s="69">
        <v>247814.77999999994</v>
      </c>
      <c r="R479" s="69">
        <v>558866.1399999999</v>
      </c>
      <c r="S479" s="69">
        <v>282490.25999999989</v>
      </c>
      <c r="T479" s="69">
        <v>345282.7</v>
      </c>
      <c r="U479" s="69">
        <v>358055.99</v>
      </c>
      <c r="V479" s="69">
        <v>199106.84</v>
      </c>
      <c r="W479" s="70">
        <v>108.41652490548528</v>
      </c>
      <c r="X479" s="70">
        <v>104.08756948736236</v>
      </c>
      <c r="Y479" s="70">
        <v>105.4311230694458</v>
      </c>
      <c r="Z479" s="71">
        <v>93.385755804134391</v>
      </c>
      <c r="AA479" s="71">
        <v>97.636278177389741</v>
      </c>
      <c r="AB479" s="71">
        <v>97.620336354906897</v>
      </c>
      <c r="AC479" s="71">
        <v>97.237958126085204</v>
      </c>
      <c r="AD479" s="71">
        <v>90.242093370510574</v>
      </c>
      <c r="AE479" s="71">
        <v>91.330598563831884</v>
      </c>
      <c r="AF479" s="71">
        <v>104.32160020154519</v>
      </c>
      <c r="AG479" s="71">
        <v>106.57776407291293</v>
      </c>
      <c r="AH479" s="71">
        <v>102.33040370427979</v>
      </c>
      <c r="AI479" s="71">
        <v>102.32802285071227</v>
      </c>
      <c r="AJ479" s="71">
        <v>13.990422233643196</v>
      </c>
      <c r="AK479" s="71">
        <v>3.904919312260402</v>
      </c>
      <c r="AL479" s="71">
        <v>6.6394754726423422</v>
      </c>
      <c r="AM479" s="71">
        <v>4.896254829122948</v>
      </c>
      <c r="AN479" s="71">
        <v>3.3661493330384484</v>
      </c>
      <c r="AO479" s="71">
        <v>8.0991419652861829</v>
      </c>
      <c r="AP479" s="71">
        <v>2.7259880302285211</v>
      </c>
      <c r="AQ479" s="71">
        <v>16.000521830787218</v>
      </c>
      <c r="AR479" s="71">
        <v>101.36020955413176</v>
      </c>
      <c r="AS479" s="71">
        <v>-34.092770994555977</v>
      </c>
      <c r="AT479" s="71">
        <v>40.988483730285722</v>
      </c>
      <c r="AU479" s="71">
        <v>33.195898892295908</v>
      </c>
      <c r="AV479" s="72">
        <v>31.028590430213796</v>
      </c>
      <c r="AW479" s="73">
        <v>35137.880000000063</v>
      </c>
      <c r="AX479" s="73">
        <v>10546.819999999949</v>
      </c>
      <c r="AY479" s="73">
        <v>17000.119999999966</v>
      </c>
      <c r="AZ479" s="73">
        <v>13854.710000000021</v>
      </c>
      <c r="BA479" s="73">
        <v>13679.290000000154</v>
      </c>
      <c r="BB479" s="73">
        <v>45832.450000000128</v>
      </c>
      <c r="BC479" s="73">
        <v>6335.3899999999558</v>
      </c>
      <c r="BD479" s="73">
        <v>34182.309999999969</v>
      </c>
      <c r="BE479" s="73">
        <v>281320.66999999981</v>
      </c>
      <c r="BF479" s="73">
        <v>-146127.76000000013</v>
      </c>
      <c r="BG479" s="73">
        <v>100381.34999999995</v>
      </c>
      <c r="BH479" s="73">
        <v>89236.910000000033</v>
      </c>
      <c r="BI479" s="73">
        <v>47150.050000000047</v>
      </c>
      <c r="BJ479" s="71">
        <v>13.413701163756381</v>
      </c>
      <c r="BK479" s="71">
        <v>12.437152358311259</v>
      </c>
      <c r="BL479" s="71">
        <v>11.38999378281707</v>
      </c>
      <c r="BM479" s="71">
        <v>11.284604615000346</v>
      </c>
      <c r="BN479" s="71">
        <v>-0.88618632627942961</v>
      </c>
      <c r="BO479" s="71">
        <v>8.4439396957864989</v>
      </c>
      <c r="BP479" s="71">
        <v>21.962971256785423</v>
      </c>
      <c r="BQ479" s="71">
        <v>21.083104929258784</v>
      </c>
      <c r="BR479" s="72">
        <v>13.019252438082814</v>
      </c>
      <c r="BS479" s="72">
        <v>11.657385223857711</v>
      </c>
      <c r="BT479" s="71">
        <v>14.251073052734938</v>
      </c>
      <c r="BU479" s="71">
        <v>13.579870727374757</v>
      </c>
      <c r="BV479" s="71">
        <v>11.198311153878151</v>
      </c>
      <c r="BW479" s="71">
        <v>13.446145203312287</v>
      </c>
      <c r="BX479" s="75">
        <v>9613</v>
      </c>
      <c r="BY479" s="75">
        <v>9511</v>
      </c>
      <c r="BZ479" s="75">
        <v>8491</v>
      </c>
      <c r="CA479" s="75">
        <v>9311</v>
      </c>
      <c r="CB479" s="75">
        <v>11127</v>
      </c>
      <c r="CC479" s="75">
        <v>14564</v>
      </c>
      <c r="CD479" s="75">
        <v>7784</v>
      </c>
      <c r="CE479" s="75">
        <v>7874</v>
      </c>
      <c r="CF479" s="75">
        <v>12740</v>
      </c>
      <c r="CG479" s="75">
        <v>9265</v>
      </c>
      <c r="CH479" s="75">
        <v>10544</v>
      </c>
      <c r="CI479" s="75">
        <v>11263</v>
      </c>
      <c r="CJ479" s="75">
        <v>5990</v>
      </c>
      <c r="CK479" s="75">
        <v>65460</v>
      </c>
      <c r="CL479" s="73">
        <v>572964.66000000015</v>
      </c>
      <c r="CM479" s="73">
        <v>560284.09999999986</v>
      </c>
      <c r="CN479" s="73">
        <v>523500.85000000009</v>
      </c>
      <c r="CO479" s="73">
        <v>645596.54999999993</v>
      </c>
      <c r="CP479" s="73">
        <v>603665.54999999993</v>
      </c>
      <c r="CQ479" s="73">
        <v>468840.92999999988</v>
      </c>
      <c r="CR479" s="73">
        <v>454054.22000000003</v>
      </c>
      <c r="CS479" s="73">
        <v>648504.37000000011</v>
      </c>
      <c r="CT479" s="73">
        <v>659426.81000000006</v>
      </c>
      <c r="CU479" s="73">
        <v>615989.9</v>
      </c>
      <c r="CV479" s="73">
        <v>625044.43000000028</v>
      </c>
      <c r="CW479" s="73">
        <v>552372.87</v>
      </c>
      <c r="CX479" s="73">
        <v>586946.14999999991</v>
      </c>
      <c r="CY479" s="77"/>
      <c r="CZ479" s="4">
        <v>614</v>
      </c>
      <c r="DA479" s="76" t="str">
        <f t="shared" si="20"/>
        <v>L614</v>
      </c>
      <c r="DB479" s="71">
        <v>1.3179729698956375</v>
      </c>
      <c r="DC479" s="71">
        <v>1.2424680138200175</v>
      </c>
      <c r="DD479" s="71">
        <v>0.31845452779685191</v>
      </c>
      <c r="DE479" s="71">
        <v>0.26331284714173359</v>
      </c>
      <c r="DF479" s="71">
        <v>0.44206214726579784</v>
      </c>
      <c r="DG479" s="71">
        <v>0.15972419457019585</v>
      </c>
      <c r="DH479" s="71">
        <v>6.6235449423312331E-2</v>
      </c>
      <c r="DI479" s="71">
        <v>8.657654533628209E-2</v>
      </c>
      <c r="DJ479" s="71">
        <v>0.1405878837878152</v>
      </c>
      <c r="DK479" s="71">
        <v>9.1443782058762732E-2</v>
      </c>
      <c r="DL479" s="71">
        <v>0.10060122477862485</v>
      </c>
      <c r="DM479" s="71">
        <v>4.3614093174492344E-2</v>
      </c>
      <c r="DN479" s="71">
        <v>0.12161430162297032</v>
      </c>
      <c r="DO479" s="71">
        <v>9.6882618969709983E-2</v>
      </c>
      <c r="DQ479" s="71"/>
      <c r="DR479" s="71"/>
      <c r="DS479" s="71"/>
      <c r="DT479" s="71"/>
      <c r="DU479" s="71"/>
      <c r="DV479" s="71"/>
      <c r="DW479" s="71"/>
      <c r="DX479" s="71"/>
      <c r="DY479" s="71"/>
      <c r="DZ479" s="71"/>
      <c r="EA479" s="71"/>
      <c r="EB479" s="71"/>
      <c r="EC479" s="71"/>
      <c r="ED479" s="71"/>
    </row>
    <row r="480" spans="1:134">
      <c r="A480" s="4">
        <v>435</v>
      </c>
      <c r="B480" s="46" t="s">
        <v>4188</v>
      </c>
      <c r="C480" s="65" t="str">
        <f t="shared" si="19"/>
        <v>L435</v>
      </c>
      <c r="D480" s="69">
        <v>374384.50999999995</v>
      </c>
      <c r="E480" s="68">
        <v>4267454.07</v>
      </c>
      <c r="F480" s="69">
        <v>56599.699999999953</v>
      </c>
      <c r="G480" s="69">
        <v>215017.17999999877</v>
      </c>
      <c r="H480" s="70">
        <v>85.705153935193565</v>
      </c>
      <c r="I480" s="70">
        <v>5.3058736221305747</v>
      </c>
      <c r="J480" s="69">
        <v>659644.82000000007</v>
      </c>
      <c r="K480" s="69">
        <v>693193.83</v>
      </c>
      <c r="L480" s="69">
        <v>587810.85000000009</v>
      </c>
      <c r="M480" s="69">
        <v>623106.87000000011</v>
      </c>
      <c r="N480" s="69">
        <v>880639.25000000012</v>
      </c>
      <c r="O480" s="69">
        <v>1092295.77</v>
      </c>
      <c r="P480" s="69">
        <v>605479.23</v>
      </c>
      <c r="Q480" s="69">
        <v>542490.09000000008</v>
      </c>
      <c r="R480" s="69">
        <v>857993.63</v>
      </c>
      <c r="S480" s="69">
        <v>546480.03999999992</v>
      </c>
      <c r="T480" s="69">
        <v>640507.27999999991</v>
      </c>
      <c r="U480" s="69">
        <v>700119.29</v>
      </c>
      <c r="V480" s="69">
        <v>374384.50999999995</v>
      </c>
      <c r="W480" s="70">
        <v>101.46720094388479</v>
      </c>
      <c r="X480" s="70">
        <v>101.61596535067621</v>
      </c>
      <c r="Y480" s="70">
        <v>88.544098121414692</v>
      </c>
      <c r="Z480" s="71">
        <v>80.70757816452479</v>
      </c>
      <c r="AA480" s="71">
        <v>85.409181973213748</v>
      </c>
      <c r="AB480" s="71">
        <v>96.498075774271769</v>
      </c>
      <c r="AC480" s="71">
        <v>65.641287908294458</v>
      </c>
      <c r="AD480" s="71">
        <v>69.688298854452952</v>
      </c>
      <c r="AE480" s="71">
        <v>92.151339933069423</v>
      </c>
      <c r="AF480" s="71">
        <v>91.474692369374949</v>
      </c>
      <c r="AG480" s="71">
        <v>97.352470160290892</v>
      </c>
      <c r="AH480" s="71">
        <v>103.06284578418796</v>
      </c>
      <c r="AI480" s="71">
        <v>90.727279876219015</v>
      </c>
      <c r="AJ480" s="71">
        <v>-7.7770253674799505</v>
      </c>
      <c r="AK480" s="71">
        <v>-2.0715457076087351</v>
      </c>
      <c r="AL480" s="71">
        <v>-11.613837186310461</v>
      </c>
      <c r="AM480" s="71">
        <v>-22.317949240407298</v>
      </c>
      <c r="AN480" s="71">
        <v>-25.541058636018143</v>
      </c>
      <c r="AO480" s="71">
        <v>-14.761327319620122</v>
      </c>
      <c r="AP480" s="71">
        <v>-31.86201592786486</v>
      </c>
      <c r="AQ480" s="71">
        <v>-10.597362585553727</v>
      </c>
      <c r="AR480" s="71">
        <v>47.822787623887983</v>
      </c>
      <c r="AS480" s="71">
        <v>-12.776894395440252</v>
      </c>
      <c r="AT480" s="71">
        <v>26.328982057760708</v>
      </c>
      <c r="AU480" s="71">
        <v>33.284130044032835</v>
      </c>
      <c r="AV480" s="72">
        <v>17.810700266007039</v>
      </c>
      <c r="AW480" s="73">
        <v>-55626.859999999753</v>
      </c>
      <c r="AX480" s="73">
        <v>-14663.589999999967</v>
      </c>
      <c r="AY480" s="73">
        <v>-77237.649999999907</v>
      </c>
      <c r="AZ480" s="73">
        <v>-179017.76999999979</v>
      </c>
      <c r="BA480" s="73">
        <v>-302078.68000000005</v>
      </c>
      <c r="BB480" s="73">
        <v>-170442.21000000043</v>
      </c>
      <c r="BC480" s="73">
        <v>-283128.25999999989</v>
      </c>
      <c r="BD480" s="73">
        <v>-64304.189999999711</v>
      </c>
      <c r="BE480" s="73">
        <v>277573.22000000009</v>
      </c>
      <c r="BF480" s="73">
        <v>-80051.240000000107</v>
      </c>
      <c r="BG480" s="73">
        <v>133491.97000000003</v>
      </c>
      <c r="BH480" s="73">
        <v>174835.9800000001</v>
      </c>
      <c r="BI480" s="73">
        <v>56599.699999999953</v>
      </c>
      <c r="BJ480" s="71">
        <v>20.218060111819437</v>
      </c>
      <c r="BK480" s="71">
        <v>16.57606764194049</v>
      </c>
      <c r="BL480" s="71">
        <v>16.078247838725634</v>
      </c>
      <c r="BM480" s="71">
        <v>16.840172687775897</v>
      </c>
      <c r="BN480" s="71">
        <v>6.3636322275452386</v>
      </c>
      <c r="BO480" s="71">
        <v>12.179471017655452</v>
      </c>
      <c r="BP480" s="71">
        <v>23.86527520625026</v>
      </c>
      <c r="BQ480" s="71">
        <v>23.095232487365305</v>
      </c>
      <c r="BR480" s="72">
        <v>17.338279586199917</v>
      </c>
      <c r="BS480" s="72">
        <v>18.099609797107917</v>
      </c>
      <c r="BT480" s="71">
        <v>18.308066361923604</v>
      </c>
      <c r="BU480" s="71">
        <v>17.095226065752282</v>
      </c>
      <c r="BV480" s="71">
        <v>17.432947648866183</v>
      </c>
      <c r="BW480" s="71">
        <v>17.805829135022115</v>
      </c>
      <c r="BX480" s="75">
        <v>13314</v>
      </c>
      <c r="BY480" s="75">
        <v>13385</v>
      </c>
      <c r="BZ480" s="75">
        <v>11461</v>
      </c>
      <c r="CA480" s="75">
        <v>11936</v>
      </c>
      <c r="CB480" s="75">
        <v>15255</v>
      </c>
      <c r="CC480" s="75">
        <v>17373</v>
      </c>
      <c r="CD480" s="75">
        <v>11181</v>
      </c>
      <c r="CE480" s="75">
        <v>10214</v>
      </c>
      <c r="CF480" s="75">
        <v>14789</v>
      </c>
      <c r="CG480" s="75">
        <v>10914</v>
      </c>
      <c r="CH480" s="75">
        <v>11930</v>
      </c>
      <c r="CI480" s="75">
        <v>12668</v>
      </c>
      <c r="CJ480" s="75">
        <v>7392</v>
      </c>
      <c r="CK480" s="75">
        <v>79088</v>
      </c>
      <c r="CL480" s="73">
        <v>1102910.3799999999</v>
      </c>
      <c r="CM480" s="73">
        <v>1079687.3099999998</v>
      </c>
      <c r="CN480" s="73">
        <v>1132180.0799999998</v>
      </c>
      <c r="CO480" s="73">
        <v>1345311.8099999998</v>
      </c>
      <c r="CP480" s="73">
        <v>1438873.24</v>
      </c>
      <c r="CQ480" s="73">
        <v>1107514.6800000002</v>
      </c>
      <c r="CR480" s="73">
        <v>1405946.4400000004</v>
      </c>
      <c r="CS480" s="73">
        <v>1457228.6900000002</v>
      </c>
      <c r="CT480" s="73">
        <v>1252952.5199999998</v>
      </c>
      <c r="CU480" s="73">
        <v>1225380.3400000001</v>
      </c>
      <c r="CV480" s="73">
        <v>1255276.9799999997</v>
      </c>
      <c r="CW480" s="73">
        <v>1269695.4200000002</v>
      </c>
      <c r="CX480" s="73">
        <v>1233204.31</v>
      </c>
      <c r="CY480" s="77"/>
      <c r="CZ480" s="4">
        <v>435</v>
      </c>
      <c r="DA480" s="76" t="str">
        <f t="shared" si="20"/>
        <v>L435</v>
      </c>
      <c r="DB480" s="71">
        <v>1.3065197147545222</v>
      </c>
      <c r="DC480" s="71">
        <v>1.4929982934553905</v>
      </c>
      <c r="DD480" s="71">
        <v>1.125580240589072</v>
      </c>
      <c r="DE480" s="71">
        <v>0.93162816182288855</v>
      </c>
      <c r="DF480" s="71">
        <v>1.0026142403623675</v>
      </c>
      <c r="DG480" s="71">
        <v>1.0166638049815768</v>
      </c>
      <c r="DH480" s="71">
        <v>0.78860079186668752</v>
      </c>
      <c r="DI480" s="71">
        <v>0.3611931011059607</v>
      </c>
      <c r="DJ480" s="71">
        <v>1.0326155162867088</v>
      </c>
      <c r="DK480" s="71">
        <v>0.27211677921715816</v>
      </c>
      <c r="DL480" s="71">
        <v>0.50256691884650451</v>
      </c>
      <c r="DM480" s="71">
        <v>0.26255074313685201</v>
      </c>
      <c r="DN480" s="72">
        <v>0.5400790026086465</v>
      </c>
      <c r="DO480" s="71">
        <v>0.56688716229786718</v>
      </c>
      <c r="DQ480" s="71"/>
      <c r="DR480" s="71"/>
      <c r="DS480" s="71"/>
      <c r="DT480" s="71"/>
      <c r="DU480" s="71"/>
      <c r="DV480" s="71"/>
      <c r="DW480" s="71"/>
      <c r="DX480" s="71"/>
      <c r="DY480" s="71"/>
      <c r="DZ480" s="71"/>
      <c r="EA480" s="71"/>
      <c r="EB480" s="71"/>
      <c r="EC480" s="71"/>
      <c r="ED480" s="71"/>
    </row>
    <row r="481" spans="1:134">
      <c r="A481" s="4">
        <v>212</v>
      </c>
      <c r="B481" s="46" t="s">
        <v>4195</v>
      </c>
      <c r="C481" s="65" t="str">
        <f t="shared" si="19"/>
        <v>L212</v>
      </c>
      <c r="D481" s="69">
        <v>245350.72999999998</v>
      </c>
      <c r="E481" s="68">
        <v>3098458.9000000004</v>
      </c>
      <c r="F481" s="69">
        <v>33676.660000000003</v>
      </c>
      <c r="G481" s="69">
        <v>262720.49000000115</v>
      </c>
      <c r="H481" s="70">
        <v>91.418243865362342</v>
      </c>
      <c r="I481" s="70">
        <v>9.2646236011593608</v>
      </c>
      <c r="J481" s="69">
        <v>375425.43999999994</v>
      </c>
      <c r="K481" s="69">
        <v>360488.7699999999</v>
      </c>
      <c r="L481" s="69">
        <v>339492.10999999993</v>
      </c>
      <c r="M481" s="69">
        <v>422535.57000000012</v>
      </c>
      <c r="N481" s="69">
        <v>651099.45999999985</v>
      </c>
      <c r="O481" s="69">
        <v>656152.94999999995</v>
      </c>
      <c r="P481" s="69">
        <v>352431.90999999986</v>
      </c>
      <c r="Q481" s="69">
        <v>368820.25999999995</v>
      </c>
      <c r="R481" s="69">
        <v>874649.99000000011</v>
      </c>
      <c r="S481" s="69">
        <v>381188.87999999989</v>
      </c>
      <c r="T481" s="69">
        <v>429859.69999999995</v>
      </c>
      <c r="U481" s="69">
        <v>446157.43</v>
      </c>
      <c r="V481" s="69">
        <v>245350.72999999998</v>
      </c>
      <c r="W481" s="70">
        <v>83.519221827656338</v>
      </c>
      <c r="X481" s="70">
        <v>88.59941464709064</v>
      </c>
      <c r="Y481" s="70">
        <v>95.054615633641177</v>
      </c>
      <c r="Z481" s="71">
        <v>99.167286470661068</v>
      </c>
      <c r="AA481" s="71">
        <v>107.38129738540736</v>
      </c>
      <c r="AB481" s="71">
        <v>121.11403583780233</v>
      </c>
      <c r="AC481" s="71">
        <v>94.825839928515904</v>
      </c>
      <c r="AD481" s="71">
        <v>98.551957669983977</v>
      </c>
      <c r="AE481" s="71">
        <v>88.661221430553098</v>
      </c>
      <c r="AF481" s="71">
        <v>84.580788807382561</v>
      </c>
      <c r="AG481" s="71">
        <v>85.711033556788337</v>
      </c>
      <c r="AH481" s="71">
        <v>95.132230404066661</v>
      </c>
      <c r="AI481" s="71">
        <v>104.08400096470542</v>
      </c>
      <c r="AJ481" s="71">
        <v>-10.906160120160779</v>
      </c>
      <c r="AK481" s="71">
        <v>-13.806813988042899</v>
      </c>
      <c r="AL481" s="71">
        <v>-17.346184064611812</v>
      </c>
      <c r="AM481" s="71">
        <v>-23.644360565323165</v>
      </c>
      <c r="AN481" s="71">
        <v>-9.3398066612336414</v>
      </c>
      <c r="AO481" s="71">
        <v>9.7081320354631906</v>
      </c>
      <c r="AP481" s="71">
        <v>-5.6321677346126471</v>
      </c>
      <c r="AQ481" s="71">
        <v>20.116621361066066</v>
      </c>
      <c r="AR481" s="71">
        <v>118.92423784566239</v>
      </c>
      <c r="AS481" s="71">
        <v>-50.61155036485485</v>
      </c>
      <c r="AT481" s="71">
        <v>7.900034586972815</v>
      </c>
      <c r="AU481" s="71">
        <v>19.350951895933811</v>
      </c>
      <c r="AV481" s="72">
        <v>15.909676608003998</v>
      </c>
      <c r="AW481" s="73">
        <v>-45956.600000000093</v>
      </c>
      <c r="AX481" s="73">
        <v>-57744.720000000147</v>
      </c>
      <c r="AY481" s="73">
        <v>-71247.680000000051</v>
      </c>
      <c r="AZ481" s="73">
        <v>-130842.76999999984</v>
      </c>
      <c r="BA481" s="73">
        <v>-67076.220000000205</v>
      </c>
      <c r="BB481" s="73">
        <v>65495.800000000279</v>
      </c>
      <c r="BC481" s="73">
        <v>-21034.240000000049</v>
      </c>
      <c r="BD481" s="73">
        <v>61768.449999999953</v>
      </c>
      <c r="BE481" s="73">
        <v>475128.22000000015</v>
      </c>
      <c r="BF481" s="73">
        <v>-390628.98999999976</v>
      </c>
      <c r="BG481" s="73">
        <v>31472.710000000079</v>
      </c>
      <c r="BH481" s="73">
        <v>72337.679999999993</v>
      </c>
      <c r="BI481" s="73">
        <v>33676.660000000003</v>
      </c>
      <c r="BJ481" s="71">
        <v>17.026374918055389</v>
      </c>
      <c r="BK481" s="71">
        <v>7.4629807813127709</v>
      </c>
      <c r="BL481" s="71">
        <v>12.487001323219692</v>
      </c>
      <c r="BM481" s="71">
        <v>12.111950347994716</v>
      </c>
      <c r="BN481" s="71">
        <v>2.6794427896691637</v>
      </c>
      <c r="BO481" s="71">
        <v>8.7887359832859193</v>
      </c>
      <c r="BP481" s="71">
        <v>18.423930910147842</v>
      </c>
      <c r="BQ481" s="71">
        <v>19.693146116024351</v>
      </c>
      <c r="BR481" s="72">
        <v>14.302611624036068</v>
      </c>
      <c r="BS481" s="72">
        <v>13.665020607098114</v>
      </c>
      <c r="BT481" s="71">
        <v>14.151030777175645</v>
      </c>
      <c r="BU481" s="71">
        <v>13.951078803224423</v>
      </c>
      <c r="BV481" s="71">
        <v>13.902832098358598</v>
      </c>
      <c r="BW481" s="71">
        <v>13.715995594365403</v>
      </c>
      <c r="BX481" s="75">
        <v>8735</v>
      </c>
      <c r="BY481" s="75">
        <v>7487</v>
      </c>
      <c r="BZ481" s="75">
        <v>7040</v>
      </c>
      <c r="CA481" s="75">
        <v>8236</v>
      </c>
      <c r="CB481" s="75">
        <v>10862</v>
      </c>
      <c r="CC481" s="75">
        <v>13132</v>
      </c>
      <c r="CD481" s="75">
        <v>7810</v>
      </c>
      <c r="CE481" s="75">
        <v>7934</v>
      </c>
      <c r="CF481" s="75">
        <v>15667</v>
      </c>
      <c r="CG481" s="75">
        <v>8726</v>
      </c>
      <c r="CH481" s="75">
        <v>9363</v>
      </c>
      <c r="CI481" s="75">
        <v>9938</v>
      </c>
      <c r="CJ481" s="75">
        <v>5142</v>
      </c>
      <c r="CK481" s="75">
        <v>64580</v>
      </c>
      <c r="CL481" s="73">
        <v>781056.85999999987</v>
      </c>
      <c r="CM481" s="73">
        <v>674290.15999999992</v>
      </c>
      <c r="CN481" s="73">
        <v>745257.87000000011</v>
      </c>
      <c r="CO481" s="73">
        <v>947893.46</v>
      </c>
      <c r="CP481" s="73">
        <v>787933.6</v>
      </c>
      <c r="CQ481" s="73">
        <v>764757.99</v>
      </c>
      <c r="CR481" s="73">
        <v>729057.98999999976</v>
      </c>
      <c r="CS481" s="73">
        <v>1080906.5199999996</v>
      </c>
      <c r="CT481" s="73">
        <v>871300.3899999999</v>
      </c>
      <c r="CU481" s="73">
        <v>820364.98000000045</v>
      </c>
      <c r="CV481" s="73">
        <v>767281.93</v>
      </c>
      <c r="CW481" s="73">
        <v>801745.48</v>
      </c>
      <c r="CX481" s="73">
        <v>816604.37999999989</v>
      </c>
      <c r="CY481" s="77"/>
      <c r="CZ481" s="4">
        <v>212</v>
      </c>
      <c r="DA481" s="76" t="str">
        <f t="shared" si="20"/>
        <v>L212</v>
      </c>
      <c r="DB481" s="71">
        <v>1.5731781763615182</v>
      </c>
      <c r="DC481" s="71">
        <v>3.7792176690943089</v>
      </c>
      <c r="DD481" s="71">
        <v>1.103588635671845</v>
      </c>
      <c r="DE481" s="71">
        <v>1.5980001814511375</v>
      </c>
      <c r="DF481" s="71">
        <v>1.9168699429812908</v>
      </c>
      <c r="DG481" s="71">
        <v>0.28731820048072881</v>
      </c>
      <c r="DH481" s="71">
        <v>0.68607895282136955</v>
      </c>
      <c r="DI481" s="71">
        <v>0.69632654433557162</v>
      </c>
      <c r="DJ481" s="71">
        <v>0.25302138550474879</v>
      </c>
      <c r="DK481" s="71">
        <v>0.20095231849216774</v>
      </c>
      <c r="DL481" s="71">
        <v>0.31172463297377617</v>
      </c>
      <c r="DM481" s="71">
        <v>0.28471324489111272</v>
      </c>
      <c r="DN481" s="72">
        <v>0.10021899974677606</v>
      </c>
      <c r="DO481" s="71">
        <v>0.34958700607654702</v>
      </c>
      <c r="DQ481" s="71"/>
      <c r="DR481" s="71"/>
      <c r="DS481" s="71"/>
      <c r="DT481" s="71"/>
      <c r="DU481" s="71"/>
      <c r="DV481" s="71"/>
      <c r="DW481" s="71"/>
      <c r="DX481" s="71"/>
      <c r="DY481" s="71"/>
      <c r="DZ481" s="71"/>
      <c r="EA481" s="71"/>
      <c r="EB481" s="71"/>
      <c r="EC481" s="71"/>
      <c r="ED481" s="71"/>
    </row>
    <row r="482" spans="1:134">
      <c r="A482" s="4">
        <v>608</v>
      </c>
      <c r="B482" s="46" t="s">
        <v>4203</v>
      </c>
      <c r="C482" s="65" t="str">
        <f t="shared" si="19"/>
        <v>L608</v>
      </c>
      <c r="D482" s="69">
        <v>272437.46999999997</v>
      </c>
      <c r="E482" s="68">
        <v>3602870.9100000011</v>
      </c>
      <c r="F482" s="69">
        <v>3031.1999999999534</v>
      </c>
      <c r="G482" s="69">
        <v>394941.85000000102</v>
      </c>
      <c r="H482" s="70">
        <v>90.737177188640914</v>
      </c>
      <c r="I482" s="70">
        <v>12.311427173517387</v>
      </c>
      <c r="J482" s="69">
        <v>493559.11000000004</v>
      </c>
      <c r="K482" s="69">
        <v>512570.33999999997</v>
      </c>
      <c r="L482" s="69">
        <v>448756.49999999994</v>
      </c>
      <c r="M482" s="69">
        <v>504101.56999999989</v>
      </c>
      <c r="N482" s="69">
        <v>701361.65</v>
      </c>
      <c r="O482" s="69">
        <v>695114.32000000007</v>
      </c>
      <c r="P482" s="69">
        <v>372852.15999999986</v>
      </c>
      <c r="Q482" s="69">
        <v>348501.88</v>
      </c>
      <c r="R482" s="69">
        <v>1185390.3900000001</v>
      </c>
      <c r="S482" s="69">
        <v>408239.22</v>
      </c>
      <c r="T482" s="69">
        <v>507329.89000000007</v>
      </c>
      <c r="U482" s="69">
        <v>508119.89999999997</v>
      </c>
      <c r="V482" s="69">
        <v>272437.46999999997</v>
      </c>
      <c r="W482" s="70">
        <v>109.22210045693141</v>
      </c>
      <c r="X482" s="70">
        <v>111.87918650123387</v>
      </c>
      <c r="Y482" s="70">
        <v>103.48772042412391</v>
      </c>
      <c r="Z482" s="71">
        <v>94.134826784213658</v>
      </c>
      <c r="AA482" s="71">
        <v>100.15081647069918</v>
      </c>
      <c r="AB482" s="71">
        <v>109.07796973527036</v>
      </c>
      <c r="AC482" s="71">
        <v>89.642383082871092</v>
      </c>
      <c r="AD482" s="71">
        <v>83.362970682972943</v>
      </c>
      <c r="AE482" s="71">
        <v>100.81477882273542</v>
      </c>
      <c r="AF482" s="71">
        <v>77.057100069564427</v>
      </c>
      <c r="AG482" s="71">
        <v>96.27323408263446</v>
      </c>
      <c r="AH482" s="71">
        <v>88.020893931761776</v>
      </c>
      <c r="AI482" s="71">
        <v>83.354616330992741</v>
      </c>
      <c r="AJ482" s="71">
        <v>19.804661928310495</v>
      </c>
      <c r="AK482" s="71">
        <v>3.3627068319019626</v>
      </c>
      <c r="AL482" s="71">
        <v>-11.007012803619853</v>
      </c>
      <c r="AM482" s="71">
        <v>-20.18933197349001</v>
      </c>
      <c r="AN482" s="71">
        <v>-14.538275341466223</v>
      </c>
      <c r="AO482" s="71">
        <v>-0.12952291802794669</v>
      </c>
      <c r="AP482" s="71">
        <v>-12.388930085290916</v>
      </c>
      <c r="AQ482" s="71">
        <v>5.3656558551908207</v>
      </c>
      <c r="AR482" s="71">
        <v>159.74952571332989</v>
      </c>
      <c r="AS482" s="71">
        <v>-52.554363297898774</v>
      </c>
      <c r="AT482" s="71">
        <v>23.353091925803817</v>
      </c>
      <c r="AU482" s="71">
        <v>11.892564267274764</v>
      </c>
      <c r="AV482" s="72">
        <v>1.1251408513988759</v>
      </c>
      <c r="AW482" s="73">
        <v>81589.240000000107</v>
      </c>
      <c r="AX482" s="73">
        <v>16675.489999999874</v>
      </c>
      <c r="AY482" s="73">
        <v>-55504.020000000019</v>
      </c>
      <c r="AZ482" s="73">
        <v>-127520.22000000003</v>
      </c>
      <c r="BA482" s="73">
        <v>-119245.78999999969</v>
      </c>
      <c r="BB482" s="73">
        <v>19236.649999999907</v>
      </c>
      <c r="BC482" s="73">
        <v>-52724.380000000121</v>
      </c>
      <c r="BD482" s="73">
        <v>17747.159999999974</v>
      </c>
      <c r="BE482" s="73">
        <v>729031.37000000011</v>
      </c>
      <c r="BF482" s="73">
        <v>-452196.53</v>
      </c>
      <c r="BG482" s="73">
        <v>96047.220000000088</v>
      </c>
      <c r="BH482" s="73">
        <v>54005.809999999939</v>
      </c>
      <c r="BI482" s="73">
        <v>3031.1999999999534</v>
      </c>
      <c r="BJ482" s="71">
        <v>11.465919318878527</v>
      </c>
      <c r="BK482" s="71">
        <v>9.2542573109720436</v>
      </c>
      <c r="BL482" s="71">
        <v>9.8818655951058894</v>
      </c>
      <c r="BM482" s="71">
        <v>10.611308665778433</v>
      </c>
      <c r="BN482" s="71">
        <v>1.6945625011371233</v>
      </c>
      <c r="BO482" s="71">
        <v>11.595309707909834</v>
      </c>
      <c r="BP482" s="71">
        <v>17.0572245281802</v>
      </c>
      <c r="BQ482" s="71">
        <v>18.303603771336071</v>
      </c>
      <c r="BR482" s="72">
        <v>11.105857128761459</v>
      </c>
      <c r="BS482" s="72">
        <v>10.85802653731168</v>
      </c>
      <c r="BT482" s="71">
        <v>12.177151641644414</v>
      </c>
      <c r="BU482" s="71">
        <v>12.109938222296085</v>
      </c>
      <c r="BV482" s="71">
        <v>9.0164652910066998</v>
      </c>
      <c r="BW482" s="71">
        <v>10.971323033247529</v>
      </c>
      <c r="BX482" s="75">
        <v>11673</v>
      </c>
      <c r="BY482" s="75">
        <v>12093</v>
      </c>
      <c r="BZ482" s="75">
        <v>10304</v>
      </c>
      <c r="CA482" s="75">
        <v>11313</v>
      </c>
      <c r="CB482" s="75">
        <v>13207</v>
      </c>
      <c r="CC482" s="75">
        <v>15278</v>
      </c>
      <c r="CD482" s="75">
        <v>9133</v>
      </c>
      <c r="CE482" s="75">
        <v>8863</v>
      </c>
      <c r="CF482" s="75">
        <v>17557</v>
      </c>
      <c r="CG482" s="75">
        <v>10040</v>
      </c>
      <c r="CH482" s="75">
        <v>11287</v>
      </c>
      <c r="CI482" s="75">
        <v>12014</v>
      </c>
      <c r="CJ482" s="75">
        <v>6427</v>
      </c>
      <c r="CK482" s="75">
        <v>75321</v>
      </c>
      <c r="CL482" s="73">
        <v>792886.44</v>
      </c>
      <c r="CM482" s="73">
        <v>772926.65999999968</v>
      </c>
      <c r="CN482" s="73">
        <v>765685.92</v>
      </c>
      <c r="CO482" s="73">
        <v>900141.03000000026</v>
      </c>
      <c r="CP482" s="73">
        <v>725503.21</v>
      </c>
      <c r="CQ482" s="73">
        <v>646234.0399999998</v>
      </c>
      <c r="CR482" s="73">
        <v>581399.72999999986</v>
      </c>
      <c r="CS482" s="73">
        <v>1108398.46</v>
      </c>
      <c r="CT482" s="73">
        <v>973342.49000000011</v>
      </c>
      <c r="CU482" s="73">
        <v>804863.55999999994</v>
      </c>
      <c r="CV482" s="73">
        <v>915331.77999999956</v>
      </c>
      <c r="CW482" s="73">
        <v>814578.22000000009</v>
      </c>
      <c r="CX482" s="73">
        <v>866667.05999999994</v>
      </c>
      <c r="CY482" s="77"/>
      <c r="CZ482" s="4">
        <v>608</v>
      </c>
      <c r="DA482" s="76" t="str">
        <f t="shared" si="20"/>
        <v>L608</v>
      </c>
      <c r="DB482" s="71">
        <v>1.7124067521792807</v>
      </c>
      <c r="DC482" s="71">
        <v>2.8879271436745482</v>
      </c>
      <c r="DD482" s="71">
        <v>0.39535661054911952</v>
      </c>
      <c r="DE482" s="71">
        <v>0.31938843379439846</v>
      </c>
      <c r="DF482" s="71">
        <v>0.51557461055796783</v>
      </c>
      <c r="DG482" s="71">
        <v>0.24771051903499963</v>
      </c>
      <c r="DH482" s="71">
        <v>0.13053325749409944</v>
      </c>
      <c r="DI482" s="71">
        <v>0.16855503966804131</v>
      </c>
      <c r="DJ482" s="71">
        <v>7.6877085656532687E-2</v>
      </c>
      <c r="DK482" s="71">
        <v>9.79848801617067E-2</v>
      </c>
      <c r="DL482" s="71">
        <v>9.6507661591012706E-2</v>
      </c>
      <c r="DM482" s="71">
        <v>2.8188507048232014E-2</v>
      </c>
      <c r="DN482" s="72">
        <v>2.1527266494176824E-2</v>
      </c>
      <c r="DO482" s="71">
        <v>8.5474533005624298E-2</v>
      </c>
      <c r="DQ482" s="71"/>
      <c r="DR482" s="71"/>
      <c r="DS482" s="71"/>
      <c r="DT482" s="71"/>
      <c r="DU482" s="71"/>
      <c r="DV482" s="71"/>
      <c r="DW482" s="71"/>
      <c r="DX482" s="71"/>
      <c r="DY482" s="71"/>
      <c r="DZ482" s="71"/>
      <c r="EA482" s="71"/>
      <c r="EB482" s="71"/>
      <c r="EC482" s="71"/>
      <c r="ED482" s="71"/>
    </row>
    <row r="483" spans="1:134">
      <c r="A483" s="4">
        <v>480</v>
      </c>
      <c r="B483" s="46" t="s">
        <v>4211</v>
      </c>
      <c r="C483" s="65" t="str">
        <f t="shared" si="19"/>
        <v>L480</v>
      </c>
      <c r="D483" s="69">
        <v>510417.52999999991</v>
      </c>
      <c r="E483" s="68">
        <v>5083378.5699999994</v>
      </c>
      <c r="F483" s="69">
        <v>211736</v>
      </c>
      <c r="G483" s="69">
        <v>423670.8200000003</v>
      </c>
      <c r="H483" s="70">
        <v>86.376976542297385</v>
      </c>
      <c r="I483" s="70">
        <v>9.0922187126435183</v>
      </c>
      <c r="J483" s="69">
        <v>731603.55999999994</v>
      </c>
      <c r="K483" s="69">
        <v>532534.48</v>
      </c>
      <c r="L483" s="69">
        <v>501422.60000000003</v>
      </c>
      <c r="M483" s="69">
        <v>596465.23</v>
      </c>
      <c r="N483" s="69">
        <v>598469.91999999993</v>
      </c>
      <c r="O483" s="69">
        <v>819149.37</v>
      </c>
      <c r="P483" s="69">
        <v>543306.15</v>
      </c>
      <c r="Q483" s="69">
        <v>451586.7</v>
      </c>
      <c r="R483" s="69">
        <v>1672372.26</v>
      </c>
      <c r="S483" s="69">
        <v>481451.7699999999</v>
      </c>
      <c r="T483" s="69">
        <v>592270.5</v>
      </c>
      <c r="U483" s="69">
        <v>831973.6599999998</v>
      </c>
      <c r="V483" s="69">
        <v>510417.52999999991</v>
      </c>
      <c r="W483" s="70">
        <v>99.69166523617227</v>
      </c>
      <c r="X483" s="70">
        <v>85.850585738756692</v>
      </c>
      <c r="Y483" s="70">
        <v>82.92126212048656</v>
      </c>
      <c r="Z483" s="71">
        <v>82.833785474775468</v>
      </c>
      <c r="AA483" s="71">
        <v>84.255287724637867</v>
      </c>
      <c r="AB483" s="71">
        <v>115.81007716912841</v>
      </c>
      <c r="AC483" s="71">
        <v>76.016096414395307</v>
      </c>
      <c r="AD483" s="71">
        <v>76.690344370030672</v>
      </c>
      <c r="AE483" s="71">
        <v>89.643005907053748</v>
      </c>
      <c r="AF483" s="71">
        <v>63.983983822484305</v>
      </c>
      <c r="AG483" s="71">
        <v>77.253614324649519</v>
      </c>
      <c r="AH483" s="71">
        <v>108.96160272064566</v>
      </c>
      <c r="AI483" s="71">
        <v>117.80158541548292</v>
      </c>
      <c r="AJ483" s="71">
        <v>-8.4100944854945237</v>
      </c>
      <c r="AK483" s="71">
        <v>-13.550887122317112</v>
      </c>
      <c r="AL483" s="71">
        <v>-20.209171760316536</v>
      </c>
      <c r="AM483" s="71">
        <v>-21.984995551773746</v>
      </c>
      <c r="AN483" s="71">
        <v>-36.002255742471526</v>
      </c>
      <c r="AO483" s="71">
        <v>-6.0425766988920877</v>
      </c>
      <c r="AP483" s="71">
        <v>-22.459314650288185</v>
      </c>
      <c r="AQ483" s="71">
        <v>-2.6680998471072526</v>
      </c>
      <c r="AR483" s="71">
        <v>187.60486233629587</v>
      </c>
      <c r="AS483" s="71">
        <v>-66.181025781315</v>
      </c>
      <c r="AT483" s="71">
        <v>-1.8973984835958024</v>
      </c>
      <c r="AU483" s="71">
        <v>41.596739291471387</v>
      </c>
      <c r="AV483" s="72">
        <v>70.890222103790634</v>
      </c>
      <c r="AW483" s="73">
        <v>-67178.309999999939</v>
      </c>
      <c r="AX483" s="73">
        <v>-83474.709999999963</v>
      </c>
      <c r="AY483" s="73">
        <v>-126998.74999999994</v>
      </c>
      <c r="AZ483" s="73">
        <v>-168086.7100000002</v>
      </c>
      <c r="BA483" s="73">
        <v>-336632.13000000012</v>
      </c>
      <c r="BB483" s="73">
        <v>-43154.799999999814</v>
      </c>
      <c r="BC483" s="73">
        <v>-157366.2100000002</v>
      </c>
      <c r="BD483" s="73">
        <v>-12379.070000000123</v>
      </c>
      <c r="BE483" s="73">
        <v>1090889.6499999999</v>
      </c>
      <c r="BF483" s="73">
        <v>-942162.57999999973</v>
      </c>
      <c r="BG483" s="73">
        <v>-11455.079999999958</v>
      </c>
      <c r="BH483" s="73">
        <v>244408.10999999987</v>
      </c>
      <c r="BI483" s="73">
        <v>211736</v>
      </c>
      <c r="BJ483" s="71">
        <v>18.072782848160173</v>
      </c>
      <c r="BK483" s="71">
        <v>11.315799398741261</v>
      </c>
      <c r="BL483" s="71">
        <v>11.086367195045618</v>
      </c>
      <c r="BM483" s="71">
        <v>12.278070259367798</v>
      </c>
      <c r="BN483" s="71">
        <v>1.4588892487083038</v>
      </c>
      <c r="BO483" s="71">
        <v>4.5639301592023909</v>
      </c>
      <c r="BP483" s="71">
        <v>16.763680106890817</v>
      </c>
      <c r="BQ483" s="71">
        <v>19.295815579296526</v>
      </c>
      <c r="BR483" s="72">
        <v>7.42062716456857</v>
      </c>
      <c r="BS483" s="72">
        <v>10.483135713420383</v>
      </c>
      <c r="BT483" s="71">
        <v>12.032090492589445</v>
      </c>
      <c r="BU483" s="71">
        <v>16.406532563224065</v>
      </c>
      <c r="BV483" s="71">
        <v>15.751554766071212</v>
      </c>
      <c r="BW483" s="71">
        <v>10.995001278104374</v>
      </c>
      <c r="BX483" s="75">
        <v>20026</v>
      </c>
      <c r="BY483" s="75">
        <v>14093</v>
      </c>
      <c r="BZ483" s="75">
        <v>13543</v>
      </c>
      <c r="CA483" s="75">
        <v>15163</v>
      </c>
      <c r="CB483" s="75">
        <v>15730</v>
      </c>
      <c r="CC483" s="75">
        <v>19231</v>
      </c>
      <c r="CD483" s="75">
        <v>14966</v>
      </c>
      <c r="CE483" s="75">
        <v>12306</v>
      </c>
      <c r="CF483" s="75">
        <v>25143</v>
      </c>
      <c r="CG483" s="75">
        <v>13340</v>
      </c>
      <c r="CH483" s="75">
        <v>15005</v>
      </c>
      <c r="CI483" s="75">
        <v>20813</v>
      </c>
      <c r="CJ483" s="75">
        <v>12213</v>
      </c>
      <c r="CK483" s="75">
        <v>113786</v>
      </c>
      <c r="CL483" s="73">
        <v>1223820.5499999996</v>
      </c>
      <c r="CM483" s="73">
        <v>1102996.4599999997</v>
      </c>
      <c r="CN483" s="73">
        <v>1243146.3</v>
      </c>
      <c r="CO483" s="73">
        <v>1371210.09</v>
      </c>
      <c r="CP483" s="73">
        <v>1500721.18</v>
      </c>
      <c r="CQ483" s="73">
        <v>1179243.04</v>
      </c>
      <c r="CR483" s="73">
        <v>1197052.8199999998</v>
      </c>
      <c r="CS483" s="73">
        <v>1781414.74</v>
      </c>
      <c r="CT483" s="73">
        <v>1224731.92</v>
      </c>
      <c r="CU483" s="73">
        <v>1289613.1200000003</v>
      </c>
      <c r="CV483" s="73">
        <v>1214315.18</v>
      </c>
      <c r="CW483" s="73">
        <v>1216403.7499999998</v>
      </c>
      <c r="CX483" s="73">
        <v>1335095.81</v>
      </c>
      <c r="CY483" s="77"/>
      <c r="CZ483" s="4">
        <v>480</v>
      </c>
      <c r="DA483" s="76" t="str">
        <f t="shared" si="20"/>
        <v>L480</v>
      </c>
      <c r="DB483" s="71">
        <v>1.5989769695970151</v>
      </c>
      <c r="DC483" s="71">
        <v>1.6829024416694662</v>
      </c>
      <c r="DD483" s="71">
        <v>0.43320117407281633</v>
      </c>
      <c r="DE483" s="71">
        <v>0.74344941666343967</v>
      </c>
      <c r="DF483" s="71">
        <v>0.91055427676757505</v>
      </c>
      <c r="DG483" s="71">
        <v>0.4264653984809092</v>
      </c>
      <c r="DH483" s="71">
        <v>0.47077273572962602</v>
      </c>
      <c r="DI483" s="71">
        <v>1.1148018235572055</v>
      </c>
      <c r="DJ483" s="71">
        <v>0.28037590227594056</v>
      </c>
      <c r="DK483" s="71">
        <v>0.20339271507257331</v>
      </c>
      <c r="DL483" s="71">
        <v>0.19858909774783345</v>
      </c>
      <c r="DM483" s="71">
        <v>0.23367845661571202</v>
      </c>
      <c r="DN483" s="71">
        <v>8.7197039505687121E-2</v>
      </c>
      <c r="DO483" s="71">
        <v>0.33136314088972973</v>
      </c>
      <c r="DQ483" s="71"/>
      <c r="DR483" s="71"/>
      <c r="DS483" s="71"/>
      <c r="DT483" s="71"/>
      <c r="DU483" s="71"/>
      <c r="DV483" s="71"/>
      <c r="DW483" s="71"/>
      <c r="DX483" s="71"/>
      <c r="DY483" s="71"/>
      <c r="DZ483" s="71"/>
      <c r="EA483" s="71"/>
      <c r="EB483" s="71"/>
      <c r="EC483" s="71"/>
      <c r="ED483" s="71"/>
    </row>
    <row r="484" spans="1:134">
      <c r="A484" s="4">
        <v>202</v>
      </c>
      <c r="B484" s="46" t="s">
        <v>4219</v>
      </c>
      <c r="C484" s="65" t="str">
        <f t="shared" si="19"/>
        <v>L202</v>
      </c>
      <c r="D484" s="69">
        <v>575621.12</v>
      </c>
      <c r="E484" s="68">
        <v>5945246.3599999994</v>
      </c>
      <c r="F484" s="69">
        <v>196329.63</v>
      </c>
      <c r="G484" s="69">
        <v>1152600.2700000014</v>
      </c>
      <c r="H484" s="70">
        <v>101.49371456778459</v>
      </c>
      <c r="I484" s="70">
        <v>24.049350783587741</v>
      </c>
      <c r="J484" s="69">
        <v>781385.16000000015</v>
      </c>
      <c r="K484" s="69">
        <v>678318.96999999986</v>
      </c>
      <c r="L484" s="69">
        <v>674351.86999999988</v>
      </c>
      <c r="M484" s="69">
        <v>801770.42</v>
      </c>
      <c r="N484" s="69">
        <v>1032980.2799999998</v>
      </c>
      <c r="O484" s="69">
        <v>1381725.6900000002</v>
      </c>
      <c r="P484" s="69">
        <v>730187.97999999986</v>
      </c>
      <c r="Q484" s="69">
        <v>764505.01</v>
      </c>
      <c r="R484" s="69">
        <v>1386665.1600000001</v>
      </c>
      <c r="S484" s="69">
        <v>713265.41000000015</v>
      </c>
      <c r="T484" s="69">
        <v>831393.6100000001</v>
      </c>
      <c r="U484" s="69">
        <v>943608.06999999983</v>
      </c>
      <c r="V484" s="69">
        <v>575621.12</v>
      </c>
      <c r="W484" s="70">
        <v>114.08509690734094</v>
      </c>
      <c r="X484" s="70">
        <v>100.180345128459</v>
      </c>
      <c r="Y484" s="70">
        <v>100.48538381225798</v>
      </c>
      <c r="Z484" s="71">
        <v>92.148131763951042</v>
      </c>
      <c r="AA484" s="71">
        <v>99.293761322606571</v>
      </c>
      <c r="AB484" s="71">
        <v>104.86133204253913</v>
      </c>
      <c r="AC484" s="71">
        <v>88.651113779111341</v>
      </c>
      <c r="AD484" s="71">
        <v>100.5818141580457</v>
      </c>
      <c r="AE484" s="71">
        <v>100.62769573544452</v>
      </c>
      <c r="AF484" s="71">
        <v>104.38705845800848</v>
      </c>
      <c r="AG484" s="71">
        <v>95.767304745025044</v>
      </c>
      <c r="AH484" s="71">
        <v>112.02471827300539</v>
      </c>
      <c r="AI484" s="71">
        <v>114.61175290486081</v>
      </c>
      <c r="AJ484" s="71">
        <v>18.090925845756956</v>
      </c>
      <c r="AK484" s="71">
        <v>9.6205069393755061</v>
      </c>
      <c r="AL484" s="71">
        <v>-7.9424560516032976</v>
      </c>
      <c r="AM484" s="71">
        <v>-4.933248833287629</v>
      </c>
      <c r="AN484" s="71">
        <v>-0.56500562198672499</v>
      </c>
      <c r="AO484" s="71">
        <v>10.475279610916143</v>
      </c>
      <c r="AP484" s="71">
        <v>-8.2198427617377945</v>
      </c>
      <c r="AQ484" s="71">
        <v>25.151219579592631</v>
      </c>
      <c r="AR484" s="71">
        <v>110.62302479942994</v>
      </c>
      <c r="AS484" s="71">
        <v>-30.684781468730559</v>
      </c>
      <c r="AT484" s="71">
        <v>24.488052798433312</v>
      </c>
      <c r="AU484" s="71">
        <v>44.797296260468421</v>
      </c>
      <c r="AV484" s="72">
        <v>51.762202732257443</v>
      </c>
      <c r="AW484" s="73">
        <v>119704.2100000002</v>
      </c>
      <c r="AX484" s="73">
        <v>59530.579999999725</v>
      </c>
      <c r="AY484" s="73">
        <v>-58181.110000000102</v>
      </c>
      <c r="AZ484" s="73">
        <v>-41605.84999999986</v>
      </c>
      <c r="BA484" s="73">
        <v>-5869.5600000005215</v>
      </c>
      <c r="BB484" s="73">
        <v>150571.69999999995</v>
      </c>
      <c r="BC484" s="73">
        <v>-65395.729999999981</v>
      </c>
      <c r="BD484" s="73">
        <v>153640</v>
      </c>
      <c r="BE484" s="73">
        <v>728301.64000000013</v>
      </c>
      <c r="BF484" s="73">
        <v>-315751.62999999966</v>
      </c>
      <c r="BG484" s="73">
        <v>163543.49</v>
      </c>
      <c r="BH484" s="73">
        <v>291932.87</v>
      </c>
      <c r="BI484" s="73">
        <v>196329.63</v>
      </c>
      <c r="BJ484" s="71">
        <v>20.147504124063204</v>
      </c>
      <c r="BK484" s="71">
        <v>12.871876304929078</v>
      </c>
      <c r="BL484" s="71">
        <v>15.184469616617381</v>
      </c>
      <c r="BM484" s="71">
        <v>15.901676535757474</v>
      </c>
      <c r="BN484" s="71">
        <v>6.3234430310529337</v>
      </c>
      <c r="BO484" s="71">
        <v>15.036345905557592</v>
      </c>
      <c r="BP484" s="71">
        <v>25.689047786329827</v>
      </c>
      <c r="BQ484" s="71">
        <v>25.591301442440344</v>
      </c>
      <c r="BR484" s="72">
        <v>16.651260659010831</v>
      </c>
      <c r="BS484" s="72">
        <v>16.020839463885999</v>
      </c>
      <c r="BT484" s="71">
        <v>17.34831475877051</v>
      </c>
      <c r="BU484" s="71">
        <v>18.297372005315435</v>
      </c>
      <c r="BV484" s="71">
        <v>18.043755181476918</v>
      </c>
      <c r="BW484" s="71">
        <v>17.917431304754203</v>
      </c>
      <c r="BX484" s="75">
        <v>20738</v>
      </c>
      <c r="BY484" s="75">
        <v>16528</v>
      </c>
      <c r="BZ484" s="75">
        <v>16117</v>
      </c>
      <c r="CA484" s="75">
        <v>18542</v>
      </c>
      <c r="CB484" s="75">
        <v>20723</v>
      </c>
      <c r="CC484" s="75">
        <v>27736</v>
      </c>
      <c r="CD484" s="75">
        <v>17508</v>
      </c>
      <c r="CE484" s="75">
        <v>17458</v>
      </c>
      <c r="CF484" s="75">
        <v>23996</v>
      </c>
      <c r="CG484" s="75">
        <v>17618</v>
      </c>
      <c r="CH484" s="75">
        <v>19433</v>
      </c>
      <c r="CI484" s="75">
        <v>22598</v>
      </c>
      <c r="CJ484" s="75">
        <v>13457</v>
      </c>
      <c r="CK484" s="75">
        <v>132068</v>
      </c>
      <c r="CL484" s="73">
        <v>845178.17999999982</v>
      </c>
      <c r="CM484" s="73">
        <v>1185626.0999999999</v>
      </c>
      <c r="CN484" s="73">
        <v>1118424.3699999999</v>
      </c>
      <c r="CO484" s="73">
        <v>1241122.32</v>
      </c>
      <c r="CP484" s="73">
        <v>1225716.5999999999</v>
      </c>
      <c r="CQ484" s="73">
        <v>1080791.1799999997</v>
      </c>
      <c r="CR484" s="73">
        <v>975066.00000000012</v>
      </c>
      <c r="CS484" s="73">
        <v>1558399.0499999996</v>
      </c>
      <c r="CT484" s="73">
        <v>1387879.4200000002</v>
      </c>
      <c r="CU484" s="73">
        <v>1300081.2699999996</v>
      </c>
      <c r="CV484" s="73">
        <v>1378064.11</v>
      </c>
      <c r="CW484" s="73">
        <v>1368488.27</v>
      </c>
      <c r="CX484" s="73">
        <v>1361581.7699999998</v>
      </c>
      <c r="CY484" s="77"/>
      <c r="CZ484" s="4">
        <v>202</v>
      </c>
      <c r="DA484" s="76" t="str">
        <f t="shared" si="20"/>
        <v>L202</v>
      </c>
      <c r="DB484" s="71">
        <v>2.5404091733785386</v>
      </c>
      <c r="DC484" s="71">
        <v>3.8631525607906432</v>
      </c>
      <c r="DD484" s="71">
        <v>0.45344795199570342</v>
      </c>
      <c r="DE484" s="71">
        <v>0.37229447692122053</v>
      </c>
      <c r="DF484" s="71">
        <v>0.68138024175026524</v>
      </c>
      <c r="DG484" s="71">
        <v>0.34490437043197847</v>
      </c>
      <c r="DH484" s="71">
        <v>0.44019047730318794</v>
      </c>
      <c r="DI484" s="71">
        <v>0.10053599180508954</v>
      </c>
      <c r="DJ484" s="71">
        <v>0.14223647302121029</v>
      </c>
      <c r="DK484" s="71">
        <v>5.9541885946651565E-2</v>
      </c>
      <c r="DL484" s="71">
        <v>0.33622327982455341</v>
      </c>
      <c r="DM484" s="71">
        <v>8.6609636392422223E-2</v>
      </c>
      <c r="DN484" s="71">
        <v>0.14578032979966418</v>
      </c>
      <c r="DO484" s="71">
        <v>0.18271536102574235</v>
      </c>
      <c r="DQ484" s="71"/>
      <c r="DR484" s="71"/>
      <c r="DS484" s="71"/>
      <c r="DT484" s="71"/>
      <c r="DU484" s="71"/>
      <c r="DV484" s="71"/>
      <c r="DW484" s="71"/>
      <c r="DX484" s="71"/>
      <c r="DY484" s="71"/>
      <c r="DZ484" s="71"/>
      <c r="EA484" s="71"/>
      <c r="EB484" s="71"/>
      <c r="EC484" s="71"/>
      <c r="ED484" s="71"/>
    </row>
    <row r="485" spans="1:134">
      <c r="A485" s="4">
        <v>467</v>
      </c>
      <c r="B485" s="46" t="s">
        <v>4228</v>
      </c>
      <c r="C485" s="65" t="str">
        <f t="shared" si="19"/>
        <v>L467</v>
      </c>
      <c r="D485" s="69">
        <v>614629.65</v>
      </c>
      <c r="E485" s="68">
        <v>6582684.4000000041</v>
      </c>
      <c r="F485" s="69">
        <v>156817.86000000004</v>
      </c>
      <c r="G485" s="69">
        <v>1781682.5900000026</v>
      </c>
      <c r="H485" s="70">
        <v>113.51076480700193</v>
      </c>
      <c r="I485" s="70">
        <v>37.110641914130049</v>
      </c>
      <c r="J485" s="69">
        <v>834875.64</v>
      </c>
      <c r="K485" s="69">
        <v>743834.43000000017</v>
      </c>
      <c r="L485" s="69">
        <v>785614.16</v>
      </c>
      <c r="M485" s="69">
        <v>955887.2899999998</v>
      </c>
      <c r="N485" s="69">
        <v>1452458.0199999998</v>
      </c>
      <c r="O485" s="69">
        <v>1539114.2500000007</v>
      </c>
      <c r="P485" s="69">
        <v>1072222.4700000002</v>
      </c>
      <c r="Q485" s="69">
        <v>864176.95</v>
      </c>
      <c r="R485" s="69">
        <v>1446002.9100000001</v>
      </c>
      <c r="S485" s="69">
        <v>804563.97</v>
      </c>
      <c r="T485" s="69">
        <v>926228.94000000018</v>
      </c>
      <c r="U485" s="69">
        <v>854859.50999999989</v>
      </c>
      <c r="V485" s="69">
        <v>614629.65</v>
      </c>
      <c r="W485" s="70">
        <v>132.65906410222638</v>
      </c>
      <c r="X485" s="70">
        <v>115.79668666403225</v>
      </c>
      <c r="Y485" s="70">
        <v>97.865541189378916</v>
      </c>
      <c r="Z485" s="71">
        <v>109.88071555765389</v>
      </c>
      <c r="AA485" s="71">
        <v>95.93877853944845</v>
      </c>
      <c r="AB485" s="71">
        <v>90.923119763150638</v>
      </c>
      <c r="AC485" s="71">
        <v>112.5503807884721</v>
      </c>
      <c r="AD485" s="71">
        <v>104.7794116733244</v>
      </c>
      <c r="AE485" s="71">
        <v>109.02476318871963</v>
      </c>
      <c r="AF485" s="71">
        <v>122.0742670436945</v>
      </c>
      <c r="AG485" s="71">
        <v>127.54435375710389</v>
      </c>
      <c r="AH485" s="71">
        <v>108.3622122356434</v>
      </c>
      <c r="AI485" s="71">
        <v>117.90845049615022</v>
      </c>
      <c r="AJ485" s="71">
        <v>16.220518727814671</v>
      </c>
      <c r="AK485" s="71">
        <v>15.469158052248133</v>
      </c>
      <c r="AL485" s="71">
        <v>26.323500227317133</v>
      </c>
      <c r="AM485" s="71">
        <v>22.646944611510712</v>
      </c>
      <c r="AN485" s="71">
        <v>20.259369657592117</v>
      </c>
      <c r="AO485" s="71">
        <v>13.934911647777071</v>
      </c>
      <c r="AP485" s="71">
        <v>18.165128416033838</v>
      </c>
      <c r="AQ485" s="71">
        <v>31.971513978434608</v>
      </c>
      <c r="AR485" s="71">
        <v>130.2959786309971</v>
      </c>
      <c r="AS485" s="71">
        <v>-18.99432620760243</v>
      </c>
      <c r="AT485" s="71">
        <v>67.898130095268996</v>
      </c>
      <c r="AU485" s="71">
        <v>40.554169403401907</v>
      </c>
      <c r="AV485" s="72">
        <v>34.253783634536816</v>
      </c>
      <c r="AW485" s="73">
        <v>116520.87</v>
      </c>
      <c r="AX485" s="73">
        <v>99649.920000000158</v>
      </c>
      <c r="AY485" s="73">
        <v>163707.58000000031</v>
      </c>
      <c r="AZ485" s="73">
        <v>176506.03999999992</v>
      </c>
      <c r="BA485" s="73">
        <v>245366.66999999993</v>
      </c>
      <c r="BB485" s="73">
        <v>207836.12000000058</v>
      </c>
      <c r="BC485" s="73">
        <v>164829.16000000027</v>
      </c>
      <c r="BD485" s="73">
        <v>209356.13000000012</v>
      </c>
      <c r="BE485" s="73">
        <v>818114.00000000035</v>
      </c>
      <c r="BF485" s="73">
        <v>-188655.31000000017</v>
      </c>
      <c r="BG485" s="73">
        <v>374567.68000000028</v>
      </c>
      <c r="BH485" s="73">
        <v>246653.06999999995</v>
      </c>
      <c r="BI485" s="73">
        <v>156817.86000000004</v>
      </c>
      <c r="BJ485" s="71">
        <v>13.582058438151911</v>
      </c>
      <c r="BK485" s="71">
        <v>8.5015853053238093</v>
      </c>
      <c r="BL485" s="71">
        <v>9.6954257066722622</v>
      </c>
      <c r="BM485" s="71">
        <v>9.9886433862901711</v>
      </c>
      <c r="BN485" s="71">
        <v>0.54830201986267024</v>
      </c>
      <c r="BO485" s="71">
        <v>13.524621384697166</v>
      </c>
      <c r="BP485" s="71">
        <v>23.210911580688844</v>
      </c>
      <c r="BQ485" s="71">
        <v>23.617847936932023</v>
      </c>
      <c r="BR485" s="72">
        <v>11.749944663711055</v>
      </c>
      <c r="BS485" s="72">
        <v>13.051577626181086</v>
      </c>
      <c r="BT485" s="71">
        <v>15.031011841018369</v>
      </c>
      <c r="BU485" s="71">
        <v>13.486475762958307</v>
      </c>
      <c r="BV485" s="71">
        <v>12.873277354635279</v>
      </c>
      <c r="BW485" s="71">
        <v>14.624290656236131</v>
      </c>
      <c r="BX485" s="75">
        <v>16989</v>
      </c>
      <c r="BY485" s="75">
        <v>15172</v>
      </c>
      <c r="BZ485" s="75">
        <v>16214</v>
      </c>
      <c r="CA485" s="75">
        <v>17544</v>
      </c>
      <c r="CB485" s="75">
        <v>21992</v>
      </c>
      <c r="CC485" s="75">
        <v>24288</v>
      </c>
      <c r="CD485" s="75">
        <v>18819</v>
      </c>
      <c r="CE485" s="75">
        <v>15846</v>
      </c>
      <c r="CF485" s="75">
        <v>22244</v>
      </c>
      <c r="CG485" s="75">
        <v>15574</v>
      </c>
      <c r="CH485" s="75">
        <v>16880</v>
      </c>
      <c r="CI485" s="75">
        <v>16859</v>
      </c>
      <c r="CJ485" s="75">
        <v>10979</v>
      </c>
      <c r="CK485" s="75">
        <v>117201</v>
      </c>
      <c r="CL485" s="73">
        <v>1486690.5999999996</v>
      </c>
      <c r="CM485" s="73">
        <v>1385932.1399999994</v>
      </c>
      <c r="CN485" s="73">
        <v>1405933.44</v>
      </c>
      <c r="CO485" s="73">
        <v>1802360.7599999995</v>
      </c>
      <c r="CP485" s="73">
        <v>1673692.9100000001</v>
      </c>
      <c r="CQ485" s="73">
        <v>1541719.9699999997</v>
      </c>
      <c r="CR485" s="73">
        <v>1454843.5199999998</v>
      </c>
      <c r="CS485" s="73">
        <v>2173425.88</v>
      </c>
      <c r="CT485" s="73">
        <v>2237212.9500000002</v>
      </c>
      <c r="CU485" s="73">
        <v>2176175.19</v>
      </c>
      <c r="CV485" s="73">
        <v>1834618.5999999999</v>
      </c>
      <c r="CW485" s="73">
        <v>1916207.1300000001</v>
      </c>
      <c r="CX485" s="73">
        <v>1686048.7799999998</v>
      </c>
      <c r="CY485" s="77"/>
      <c r="CZ485" s="4">
        <v>467</v>
      </c>
      <c r="DA485" s="76" t="str">
        <f t="shared" si="20"/>
        <v>L467</v>
      </c>
      <c r="DB485" s="71">
        <v>3.4728855650284087</v>
      </c>
      <c r="DC485" s="71">
        <v>5.2979193457229927</v>
      </c>
      <c r="DD485" s="71">
        <v>0.88333400844406618</v>
      </c>
      <c r="DE485" s="71">
        <v>1.725696277335155</v>
      </c>
      <c r="DF485" s="71">
        <v>2.0003507806892666</v>
      </c>
      <c r="DG485" s="71">
        <v>0.53395604196204871</v>
      </c>
      <c r="DH485" s="71">
        <v>0.41785935790277706</v>
      </c>
      <c r="DI485" s="71">
        <v>0.28736684564962822</v>
      </c>
      <c r="DJ485" s="71">
        <v>0.14438127630250108</v>
      </c>
      <c r="DK485" s="71">
        <v>8.8684716842182473E-2</v>
      </c>
      <c r="DL485" s="71">
        <v>0.18588884322255539</v>
      </c>
      <c r="DM485" s="71">
        <v>6.0272483830062167E-2</v>
      </c>
      <c r="DN485" s="71">
        <v>3.1858506096913757E-2</v>
      </c>
      <c r="DO485" s="71">
        <v>0.18547557787247643</v>
      </c>
      <c r="DQ485" s="71"/>
      <c r="DR485" s="71"/>
      <c r="DS485" s="71"/>
      <c r="DT485" s="71"/>
      <c r="DU485" s="71"/>
      <c r="DV485" s="71"/>
      <c r="DW485" s="71"/>
      <c r="DX485" s="71"/>
      <c r="DY485" s="71"/>
      <c r="DZ485" s="71"/>
      <c r="EA485" s="71"/>
      <c r="EB485" s="71"/>
      <c r="EC485" s="71"/>
      <c r="ED485" s="71"/>
    </row>
    <row r="486" spans="1:134">
      <c r="A486" s="4">
        <v>612</v>
      </c>
      <c r="B486" s="46" t="s">
        <v>4236</v>
      </c>
      <c r="C486" s="65" t="str">
        <f t="shared" si="19"/>
        <v>L612</v>
      </c>
      <c r="D486" s="69">
        <v>286773.88</v>
      </c>
      <c r="E486" s="68">
        <v>4006031.18</v>
      </c>
      <c r="F486" s="69">
        <v>-19131.010000000009</v>
      </c>
      <c r="G486" s="69">
        <v>-56112.75</v>
      </c>
      <c r="H486" s="70">
        <v>81.257303728058645</v>
      </c>
      <c r="I486" s="70">
        <v>-1.3813579963425915</v>
      </c>
      <c r="J486" s="69">
        <v>532083.12000000011</v>
      </c>
      <c r="K486" s="69">
        <v>535469.4099999998</v>
      </c>
      <c r="L486" s="69">
        <v>532575.39999999991</v>
      </c>
      <c r="M486" s="69">
        <v>617113.24</v>
      </c>
      <c r="N486" s="69">
        <v>814975.11</v>
      </c>
      <c r="O486" s="69">
        <v>906435.99</v>
      </c>
      <c r="P486" s="69">
        <v>497193.76</v>
      </c>
      <c r="Q486" s="69">
        <v>501285.32000000012</v>
      </c>
      <c r="R486" s="69">
        <v>1110293.81</v>
      </c>
      <c r="S486" s="69">
        <v>501891.13999999996</v>
      </c>
      <c r="T486" s="69">
        <v>558283.38</v>
      </c>
      <c r="U486" s="69">
        <v>550309.89</v>
      </c>
      <c r="V486" s="69">
        <v>286773.88</v>
      </c>
      <c r="W486" s="70">
        <v>85.949844450399496</v>
      </c>
      <c r="X486" s="70">
        <v>85.475171378809307</v>
      </c>
      <c r="Y486" s="70">
        <v>95.388031585127436</v>
      </c>
      <c r="Z486" s="71">
        <v>97.427629642042589</v>
      </c>
      <c r="AA486" s="71">
        <v>112.05006263721052</v>
      </c>
      <c r="AB486" s="71">
        <v>112.93355479607874</v>
      </c>
      <c r="AC486" s="71">
        <v>80.683157214925671</v>
      </c>
      <c r="AD486" s="71">
        <v>74.269779199955082</v>
      </c>
      <c r="AE486" s="71">
        <v>87.783774115807006</v>
      </c>
      <c r="AF486" s="71">
        <v>82.016394887959081</v>
      </c>
      <c r="AG486" s="71">
        <v>79.314132224805363</v>
      </c>
      <c r="AH486" s="71">
        <v>78.738058076093523</v>
      </c>
      <c r="AI486" s="71">
        <v>79.80828259950647</v>
      </c>
      <c r="AJ486" s="71">
        <v>-26.068526742984886</v>
      </c>
      <c r="AK486" s="71">
        <v>-30.033458722367257</v>
      </c>
      <c r="AL486" s="71">
        <v>-19.598500507688133</v>
      </c>
      <c r="AM486" s="71">
        <v>-40.351563493001699</v>
      </c>
      <c r="AN486" s="71">
        <v>-18.157720212165774</v>
      </c>
      <c r="AO486" s="71">
        <v>-16.324632102166838</v>
      </c>
      <c r="AP486" s="71">
        <v>-18.411649833634446</v>
      </c>
      <c r="AQ486" s="71">
        <v>-7.4350517292194223</v>
      </c>
      <c r="AR486" s="71">
        <v>88.941921383453916</v>
      </c>
      <c r="AS486" s="71">
        <v>-45.624685506816057</v>
      </c>
      <c r="AT486" s="71">
        <v>2.1164095877048483</v>
      </c>
      <c r="AU486" s="71">
        <v>0.43379941954941881</v>
      </c>
      <c r="AV486" s="72">
        <v>-6.2539078731301156</v>
      </c>
      <c r="AW486" s="73">
        <v>-187614.59000000008</v>
      </c>
      <c r="AX486" s="73">
        <v>-229852.70000000007</v>
      </c>
      <c r="AY486" s="73">
        <v>-129819.46000000008</v>
      </c>
      <c r="AZ486" s="73">
        <v>-417470.85999999964</v>
      </c>
      <c r="BA486" s="73">
        <v>-180781.74000000034</v>
      </c>
      <c r="BB486" s="73">
        <v>-152249.49</v>
      </c>
      <c r="BC486" s="73">
        <v>-112199.31999999995</v>
      </c>
      <c r="BD486" s="73">
        <v>-40264.509999999835</v>
      </c>
      <c r="BE486" s="73">
        <v>522656.19000000018</v>
      </c>
      <c r="BF486" s="73">
        <v>-421121.70999999967</v>
      </c>
      <c r="BG486" s="73">
        <v>11570.680000000168</v>
      </c>
      <c r="BH486" s="73">
        <v>2376.9299999999348</v>
      </c>
      <c r="BI486" s="73">
        <v>-19131.010000000009</v>
      </c>
      <c r="BJ486" s="71">
        <v>17.118868043396933</v>
      </c>
      <c r="BK486" s="71">
        <v>15.358988325479043</v>
      </c>
      <c r="BL486" s="71">
        <v>12.465246841025627</v>
      </c>
      <c r="BM486" s="71">
        <v>14.070300773586002</v>
      </c>
      <c r="BN486" s="71">
        <v>1.4639823977346529</v>
      </c>
      <c r="BO486" s="71">
        <v>13.393660604024905</v>
      </c>
      <c r="BP486" s="71">
        <v>19.077029921337385</v>
      </c>
      <c r="BQ486" s="71">
        <v>22.151132375899589</v>
      </c>
      <c r="BR486" s="72">
        <v>11.451034831321511</v>
      </c>
      <c r="BS486" s="72">
        <v>16.880703225433891</v>
      </c>
      <c r="BT486" s="71">
        <v>19.561651103680337</v>
      </c>
      <c r="BU486" s="71">
        <v>15.736109371880353</v>
      </c>
      <c r="BV486" s="71">
        <v>14.72538382189833</v>
      </c>
      <c r="BW486" s="71">
        <v>14.746963750288263</v>
      </c>
      <c r="BX486" s="75">
        <v>11880</v>
      </c>
      <c r="BY486" s="75">
        <v>11683</v>
      </c>
      <c r="BZ486" s="75">
        <v>10905</v>
      </c>
      <c r="CA486" s="75">
        <v>11609</v>
      </c>
      <c r="CB486" s="75">
        <v>13663</v>
      </c>
      <c r="CC486" s="75">
        <v>16011</v>
      </c>
      <c r="CD486" s="75">
        <v>10338</v>
      </c>
      <c r="CE486" s="75">
        <v>10922</v>
      </c>
      <c r="CF486" s="75">
        <v>17170</v>
      </c>
      <c r="CG486" s="75">
        <v>11049</v>
      </c>
      <c r="CH486" s="75">
        <v>12696</v>
      </c>
      <c r="CI486" s="75">
        <v>12269</v>
      </c>
      <c r="CJ486" s="75">
        <v>6910</v>
      </c>
      <c r="CK486" s="75">
        <v>81354</v>
      </c>
      <c r="CL486" s="73">
        <v>1201785.51</v>
      </c>
      <c r="CM486" s="73">
        <v>1090976.5400000003</v>
      </c>
      <c r="CN486" s="73">
        <v>1054169.3200000003</v>
      </c>
      <c r="CO486" s="73">
        <v>1142677.81</v>
      </c>
      <c r="CP486" s="73">
        <v>1498029.7999999998</v>
      </c>
      <c r="CQ486" s="73">
        <v>1264678.4600000002</v>
      </c>
      <c r="CR486" s="73">
        <v>1255117.18</v>
      </c>
      <c r="CS486" s="73">
        <v>1562363.3800000008</v>
      </c>
      <c r="CT486" s="73">
        <v>979905.31000000017</v>
      </c>
      <c r="CU486" s="73">
        <v>1033692.8600000003</v>
      </c>
      <c r="CV486" s="73">
        <v>979895.6800000004</v>
      </c>
      <c r="CW486" s="73">
        <v>902151.14</v>
      </c>
      <c r="CX486" s="73">
        <v>999388.15999999992</v>
      </c>
      <c r="CY486" s="77"/>
      <c r="CZ486" s="4">
        <v>612</v>
      </c>
      <c r="DA486" s="76" t="str">
        <f t="shared" si="20"/>
        <v>L612</v>
      </c>
      <c r="DB486" s="71">
        <v>1.6719301050865683</v>
      </c>
      <c r="DC486" s="71">
        <v>2.9829735900547747</v>
      </c>
      <c r="DD486" s="71">
        <v>2.3053225616242465</v>
      </c>
      <c r="DE486" s="71">
        <v>0.70808076003824016</v>
      </c>
      <c r="DF486" s="71">
        <v>1.1223528152434539</v>
      </c>
      <c r="DG486" s="71">
        <v>0.54788411761309075</v>
      </c>
      <c r="DH486" s="71">
        <v>0.54040365291640802</v>
      </c>
      <c r="DI486" s="71">
        <v>0.59570515171838445</v>
      </c>
      <c r="DJ486" s="71">
        <v>0.34421727990770595</v>
      </c>
      <c r="DK486" s="71">
        <v>0.59171549780142652</v>
      </c>
      <c r="DL486" s="71">
        <v>0.33407577583915543</v>
      </c>
      <c r="DM486" s="71">
        <v>0.38499402789106058</v>
      </c>
      <c r="DN486" s="72">
        <v>0.11975855955910628</v>
      </c>
      <c r="DO486" s="71">
        <v>0.41892315754897053</v>
      </c>
      <c r="DQ486" s="71"/>
      <c r="DR486" s="71"/>
      <c r="DS486" s="71"/>
      <c r="DT486" s="71"/>
      <c r="DU486" s="71"/>
      <c r="DV486" s="71"/>
      <c r="DW486" s="71"/>
      <c r="DX486" s="71"/>
      <c r="DY486" s="71"/>
      <c r="DZ486" s="71"/>
      <c r="EA486" s="71"/>
      <c r="EB486" s="71"/>
      <c r="EC486" s="71"/>
      <c r="ED486" s="71"/>
    </row>
    <row r="487" spans="1:134">
      <c r="A487" s="4">
        <v>463</v>
      </c>
      <c r="B487" s="46" t="s">
        <v>4245</v>
      </c>
      <c r="C487" s="65" t="str">
        <f t="shared" si="19"/>
        <v>L463</v>
      </c>
      <c r="D487" s="69">
        <v>558691.77</v>
      </c>
      <c r="E487" s="68">
        <v>8364654.8600000013</v>
      </c>
      <c r="F487" s="69">
        <v>-5017.6199999998789</v>
      </c>
      <c r="G487" s="69">
        <v>786526.11999999918</v>
      </c>
      <c r="H487" s="70">
        <v>85.913527633010915</v>
      </c>
      <c r="I487" s="70">
        <v>10.378896255066783</v>
      </c>
      <c r="J487" s="69">
        <v>1096762.3500000001</v>
      </c>
      <c r="K487" s="69">
        <v>1065761.5299999998</v>
      </c>
      <c r="L487" s="69">
        <v>852077.54000000039</v>
      </c>
      <c r="M487" s="69">
        <v>1081788.0999999999</v>
      </c>
      <c r="N487" s="69">
        <v>1280173.8299999998</v>
      </c>
      <c r="O487" s="69">
        <v>1775859.4100000001</v>
      </c>
      <c r="P487" s="69">
        <v>775943.32</v>
      </c>
      <c r="Q487" s="69">
        <v>786728.27000000025</v>
      </c>
      <c r="R487" s="69">
        <v>3323979.53</v>
      </c>
      <c r="S487" s="69">
        <v>920459.79999999993</v>
      </c>
      <c r="T487" s="69">
        <v>1015622.4799999999</v>
      </c>
      <c r="U487" s="69">
        <v>983229.69</v>
      </c>
      <c r="V487" s="69">
        <v>558691.77</v>
      </c>
      <c r="W487" s="70">
        <v>91.537192907057232</v>
      </c>
      <c r="X487" s="70">
        <v>96.952699413411509</v>
      </c>
      <c r="Y487" s="70">
        <v>83.957124145050656</v>
      </c>
      <c r="Z487" s="71">
        <v>97.600498989618899</v>
      </c>
      <c r="AA487" s="71">
        <v>84.079345454778846</v>
      </c>
      <c r="AB487" s="71">
        <v>126.91775156577219</v>
      </c>
      <c r="AC487" s="71">
        <v>81.484885124125611</v>
      </c>
      <c r="AD487" s="71">
        <v>91.388820888926716</v>
      </c>
      <c r="AE487" s="71">
        <v>96.560258257752892</v>
      </c>
      <c r="AF487" s="71">
        <v>60.547151583742739</v>
      </c>
      <c r="AG487" s="71">
        <v>89.154472666640302</v>
      </c>
      <c r="AH487" s="71">
        <v>83.461821496805072</v>
      </c>
      <c r="AI487" s="71">
        <v>86.866169276434917</v>
      </c>
      <c r="AJ487" s="71">
        <v>-33.196606838808187</v>
      </c>
      <c r="AK487" s="71">
        <v>-25.009090988154103</v>
      </c>
      <c r="AL487" s="71">
        <v>-35.51045415127291</v>
      </c>
      <c r="AM487" s="71">
        <v>-34.819948520568886</v>
      </c>
      <c r="AN487" s="71">
        <v>-48.870741185558153</v>
      </c>
      <c r="AO487" s="71">
        <v>-9.7801195393237847</v>
      </c>
      <c r="AP487" s="71">
        <v>-19.673950138703521</v>
      </c>
      <c r="AQ487" s="71">
        <v>24.461824388160935</v>
      </c>
      <c r="AR487" s="71">
        <v>180.92351198403924</v>
      </c>
      <c r="AS487" s="71">
        <v>-60.823738138464414</v>
      </c>
      <c r="AT487" s="71">
        <v>9.5039496777737256</v>
      </c>
      <c r="AU487" s="71">
        <v>2.8396870257751949</v>
      </c>
      <c r="AV487" s="72">
        <v>-0.89010757830375598</v>
      </c>
      <c r="AW487" s="73">
        <v>-545014.06000000029</v>
      </c>
      <c r="AX487" s="73">
        <v>-355426.11000000034</v>
      </c>
      <c r="AY487" s="73">
        <v>-469187.05999999994</v>
      </c>
      <c r="AZ487" s="73">
        <v>-577903.89999999991</v>
      </c>
      <c r="BA487" s="73">
        <v>-1223611.1000000003</v>
      </c>
      <c r="BB487" s="73">
        <v>-169224.26999999979</v>
      </c>
      <c r="BC487" s="73">
        <v>-190048.80999999994</v>
      </c>
      <c r="BD487" s="73">
        <v>154624.19000000029</v>
      </c>
      <c r="BE487" s="73">
        <v>2140746.59</v>
      </c>
      <c r="BF487" s="73">
        <v>-1429074.7300000014</v>
      </c>
      <c r="BG487" s="73">
        <v>88146.820000000065</v>
      </c>
      <c r="BH487" s="73">
        <v>27149.680000000168</v>
      </c>
      <c r="BI487" s="73">
        <v>-5017.6199999998789</v>
      </c>
      <c r="BJ487" s="71">
        <v>5.9730537841132563</v>
      </c>
      <c r="BK487" s="71">
        <v>2.3811596592869222</v>
      </c>
      <c r="BL487" s="71">
        <v>3.0791266764671672</v>
      </c>
      <c r="BM487" s="71">
        <v>6.4781770114570847</v>
      </c>
      <c r="BN487" s="71">
        <v>-1.0957286665413215</v>
      </c>
      <c r="BO487" s="71">
        <v>-1.0287293963783071</v>
      </c>
      <c r="BP487" s="71">
        <v>12.133095714954985</v>
      </c>
      <c r="BQ487" s="71">
        <v>13.262801962906384</v>
      </c>
      <c r="BR487" s="72">
        <v>2.41502465092469</v>
      </c>
      <c r="BS487" s="72">
        <v>-5.7160782326384005</v>
      </c>
      <c r="BT487" s="71">
        <v>5.516068457029462</v>
      </c>
      <c r="BU487" s="71">
        <v>8.0459386661248278</v>
      </c>
      <c r="BV487" s="71">
        <v>6.725463601408773</v>
      </c>
      <c r="BW487" s="71">
        <v>2.9941480745453211</v>
      </c>
      <c r="BX487" s="75">
        <v>20316</v>
      </c>
      <c r="BY487" s="75">
        <v>19528</v>
      </c>
      <c r="BZ487" s="75">
        <v>15324</v>
      </c>
      <c r="CA487" s="75">
        <v>18624</v>
      </c>
      <c r="CB487" s="75">
        <v>19650</v>
      </c>
      <c r="CC487" s="75">
        <v>27970</v>
      </c>
      <c r="CD487" s="75">
        <v>14085</v>
      </c>
      <c r="CE487" s="75">
        <v>14993</v>
      </c>
      <c r="CF487" s="75">
        <v>35923</v>
      </c>
      <c r="CG487" s="75">
        <v>16948</v>
      </c>
      <c r="CH487" s="75">
        <v>17969</v>
      </c>
      <c r="CI487" s="75">
        <v>19768</v>
      </c>
      <c r="CJ487" s="75">
        <v>11096</v>
      </c>
      <c r="CK487" s="75">
        <v>130782</v>
      </c>
      <c r="CL487" s="73">
        <v>2443518.6499999994</v>
      </c>
      <c r="CM487" s="73">
        <v>2397952.2700000005</v>
      </c>
      <c r="CN487" s="73">
        <v>2373391</v>
      </c>
      <c r="CO487" s="73">
        <v>2171779.6899999995</v>
      </c>
      <c r="CP487" s="73">
        <v>2772626.0200000005</v>
      </c>
      <c r="CQ487" s="73">
        <v>2227340.8800000008</v>
      </c>
      <c r="CR487" s="73">
        <v>2299613.9500000007</v>
      </c>
      <c r="CS487" s="73">
        <v>3661149.3899999987</v>
      </c>
      <c r="CT487" s="73">
        <v>2532629.12</v>
      </c>
      <c r="CU487" s="73">
        <v>2234836.6899999995</v>
      </c>
      <c r="CV487" s="73">
        <v>2251233.7899999991</v>
      </c>
      <c r="CW487" s="73">
        <v>2044909.22</v>
      </c>
      <c r="CX487" s="73">
        <v>2092127.0200000003</v>
      </c>
      <c r="CY487" s="77"/>
      <c r="CZ487" s="4">
        <v>463</v>
      </c>
      <c r="DA487" s="76" t="str">
        <f t="shared" si="20"/>
        <v>L463</v>
      </c>
      <c r="DB487" s="71">
        <v>4.032966295900076</v>
      </c>
      <c r="DC487" s="71">
        <v>3.6527102822311615</v>
      </c>
      <c r="DD487" s="71">
        <v>1.0150578022469898</v>
      </c>
      <c r="DE487" s="71">
        <v>0.9043039283880262</v>
      </c>
      <c r="DF487" s="71">
        <v>0.92460240076503497</v>
      </c>
      <c r="DG487" s="71">
        <v>0.96974308511796548</v>
      </c>
      <c r="DH487" s="71">
        <v>0.41524485442351566</v>
      </c>
      <c r="DI487" s="71">
        <v>0.61047671764822886</v>
      </c>
      <c r="DJ487" s="71">
        <v>0.56221535903850273</v>
      </c>
      <c r="DK487" s="71">
        <v>0.73682867316251766</v>
      </c>
      <c r="DL487" s="71">
        <v>0.4212746780659935</v>
      </c>
      <c r="DM487" s="71">
        <v>0.32273082494124272</v>
      </c>
      <c r="DN487" s="71">
        <v>0.21757578281124157</v>
      </c>
      <c r="DO487" s="71">
        <v>0.50316579680617546</v>
      </c>
      <c r="DQ487" s="71"/>
      <c r="DR487" s="71"/>
      <c r="DS487" s="71"/>
      <c r="DT487" s="71"/>
      <c r="DU487" s="71"/>
      <c r="DV487" s="71"/>
      <c r="DW487" s="71"/>
      <c r="DX487" s="71"/>
      <c r="DY487" s="71"/>
      <c r="DZ487" s="71"/>
      <c r="EA487" s="71"/>
      <c r="EB487" s="71"/>
      <c r="EC487" s="71"/>
      <c r="ED487" s="71"/>
    </row>
    <row r="488" spans="1:134">
      <c r="A488" s="4">
        <v>471</v>
      </c>
      <c r="B488" s="46" t="s">
        <v>4252</v>
      </c>
      <c r="C488" s="65" t="str">
        <f t="shared" si="19"/>
        <v>L471</v>
      </c>
      <c r="D488" s="69">
        <v>230056.93999999994</v>
      </c>
      <c r="E488" s="68">
        <v>3463001.8200000012</v>
      </c>
      <c r="F488" s="69">
        <v>51572.779999999941</v>
      </c>
      <c r="G488" s="69">
        <v>387235.55000000121</v>
      </c>
      <c r="H488" s="70">
        <v>85.233718571399294</v>
      </c>
      <c r="I488" s="70">
        <v>12.589888697882134</v>
      </c>
      <c r="J488" s="69">
        <v>366281.66999999993</v>
      </c>
      <c r="K488" s="69">
        <v>362511.5799999999</v>
      </c>
      <c r="L488" s="69">
        <v>315914.40999999992</v>
      </c>
      <c r="M488" s="69">
        <v>387436.44999999995</v>
      </c>
      <c r="N488" s="69">
        <v>446642.81999999995</v>
      </c>
      <c r="O488" s="69">
        <v>689439.04999999981</v>
      </c>
      <c r="P488" s="69">
        <v>316799.12999999995</v>
      </c>
      <c r="Q488" s="69">
        <v>283970.45999999996</v>
      </c>
      <c r="R488" s="69">
        <v>1544504.77</v>
      </c>
      <c r="S488" s="69">
        <v>304974.04999999993</v>
      </c>
      <c r="T488" s="69">
        <v>389129.77000000008</v>
      </c>
      <c r="U488" s="69">
        <v>393566.7</v>
      </c>
      <c r="V488" s="69">
        <v>230056.93999999994</v>
      </c>
      <c r="W488" s="70">
        <v>76.950024919883433</v>
      </c>
      <c r="X488" s="70">
        <v>86.264805322164278</v>
      </c>
      <c r="Y488" s="70">
        <v>77.078352681048912</v>
      </c>
      <c r="Z488" s="71">
        <v>80.21625285824004</v>
      </c>
      <c r="AA488" s="71">
        <v>106.52549466051124</v>
      </c>
      <c r="AB488" s="71">
        <v>115.9780798771898</v>
      </c>
      <c r="AC488" s="71">
        <v>78.973008544476713</v>
      </c>
      <c r="AD488" s="71">
        <v>73.996003450980169</v>
      </c>
      <c r="AE488" s="71">
        <v>98.565698592145239</v>
      </c>
      <c r="AF488" s="71">
        <v>43.449023971035466</v>
      </c>
      <c r="AG488" s="71">
        <v>96.139690328718231</v>
      </c>
      <c r="AH488" s="71">
        <v>103.51787608291067</v>
      </c>
      <c r="AI488" s="71">
        <v>102.61415283871716</v>
      </c>
      <c r="AJ488" s="71">
        <v>-25.779337716739015</v>
      </c>
      <c r="AK488" s="71">
        <v>-30.073499374115144</v>
      </c>
      <c r="AL488" s="71">
        <v>-31.629804245298999</v>
      </c>
      <c r="AM488" s="71">
        <v>-30.502432517869693</v>
      </c>
      <c r="AN488" s="71">
        <v>-26.11959640685857</v>
      </c>
      <c r="AO488" s="71">
        <v>-10.133110560188751</v>
      </c>
      <c r="AP488" s="71">
        <v>-18.786902167865005</v>
      </c>
      <c r="AQ488" s="71">
        <v>-4.8193150279825065</v>
      </c>
      <c r="AR488" s="71">
        <v>217.24920829158913</v>
      </c>
      <c r="AS488" s="71">
        <v>-72.501501004799508</v>
      </c>
      <c r="AT488" s="71">
        <v>23.955274904822076</v>
      </c>
      <c r="AU488" s="71">
        <v>31.617930581050715</v>
      </c>
      <c r="AV488" s="72">
        <v>28.89487784238105</v>
      </c>
      <c r="AW488" s="73">
        <v>-127221.97000000009</v>
      </c>
      <c r="AX488" s="73">
        <v>-155906.44000000024</v>
      </c>
      <c r="AY488" s="73">
        <v>-146150.09999999998</v>
      </c>
      <c r="AZ488" s="73">
        <v>-170045.57999999996</v>
      </c>
      <c r="BA488" s="73">
        <v>-157905.60999999999</v>
      </c>
      <c r="BB488" s="73">
        <v>-62534.710000000196</v>
      </c>
      <c r="BC488" s="73">
        <v>-73284.659999999974</v>
      </c>
      <c r="BD488" s="73">
        <v>-14378.369999999995</v>
      </c>
      <c r="BE488" s="73">
        <v>1057662.02</v>
      </c>
      <c r="BF488" s="73">
        <v>-804083.02999999991</v>
      </c>
      <c r="BG488" s="73">
        <v>75202.210000000079</v>
      </c>
      <c r="BH488" s="73">
        <v>94544.600000000035</v>
      </c>
      <c r="BI488" s="73">
        <v>51572.779999999941</v>
      </c>
      <c r="BJ488" s="71">
        <v>11.240247927943866</v>
      </c>
      <c r="BK488" s="71">
        <v>8.9336792528058631</v>
      </c>
      <c r="BL488" s="71">
        <v>8.6291926777310692</v>
      </c>
      <c r="BM488" s="71">
        <v>8.7265296513253663</v>
      </c>
      <c r="BN488" s="71">
        <v>3.1661984180657123</v>
      </c>
      <c r="BO488" s="71">
        <v>3.5400290209094907</v>
      </c>
      <c r="BP488" s="71">
        <v>13.20310374870218</v>
      </c>
      <c r="BQ488" s="71">
        <v>18.781357254655063</v>
      </c>
      <c r="BR488" s="72">
        <v>6.561638325949902</v>
      </c>
      <c r="BS488" s="72">
        <v>11.218888786490885</v>
      </c>
      <c r="BT488" s="71">
        <v>9.4655741251939958</v>
      </c>
      <c r="BU488" s="71">
        <v>10.781916881002907</v>
      </c>
      <c r="BV488" s="71">
        <v>9.6594679591146999</v>
      </c>
      <c r="BW488" s="71">
        <v>7.6775647465582058</v>
      </c>
      <c r="BX488" s="75">
        <v>8960</v>
      </c>
      <c r="BY488" s="75">
        <v>8898</v>
      </c>
      <c r="BZ488" s="75">
        <v>7993</v>
      </c>
      <c r="CA488" s="75">
        <v>8920</v>
      </c>
      <c r="CB488" s="75">
        <v>9475</v>
      </c>
      <c r="CC488" s="75">
        <v>13519</v>
      </c>
      <c r="CD488" s="75">
        <v>7897</v>
      </c>
      <c r="CE488" s="75">
        <v>7507</v>
      </c>
      <c r="CF488" s="75">
        <v>19146</v>
      </c>
      <c r="CG488" s="75">
        <v>7877</v>
      </c>
      <c r="CH488" s="75">
        <v>8938</v>
      </c>
      <c r="CI488" s="75">
        <v>9351</v>
      </c>
      <c r="CJ488" s="75">
        <v>5064</v>
      </c>
      <c r="CK488" s="75">
        <v>65780</v>
      </c>
      <c r="CL488" s="73">
        <v>963541.65000000037</v>
      </c>
      <c r="CM488" s="73">
        <v>935698.40000000026</v>
      </c>
      <c r="CN488" s="73">
        <v>981448.69000000006</v>
      </c>
      <c r="CO488" s="73">
        <v>1068486.6000000001</v>
      </c>
      <c r="CP488" s="73">
        <v>1097538.6100000001</v>
      </c>
      <c r="CQ488" s="73">
        <v>942920.4800000001</v>
      </c>
      <c r="CR488" s="73">
        <v>973965.84999999986</v>
      </c>
      <c r="CS488" s="73">
        <v>1812537.54</v>
      </c>
      <c r="CT488" s="73">
        <v>983985.82000000007</v>
      </c>
      <c r="CU488" s="73">
        <v>996514.55999999994</v>
      </c>
      <c r="CV488" s="73">
        <v>1065348.3799999999</v>
      </c>
      <c r="CW488" s="73">
        <v>1075751.77</v>
      </c>
      <c r="CX488" s="73">
        <v>1138757.7099999997</v>
      </c>
      <c r="CY488" s="77"/>
      <c r="CZ488" s="4">
        <v>471</v>
      </c>
      <c r="DA488" s="76" t="str">
        <f t="shared" si="20"/>
        <v>L471</v>
      </c>
      <c r="DB488" s="71">
        <v>2.8645793541102123</v>
      </c>
      <c r="DC488" s="71">
        <v>2.8320984214137424</v>
      </c>
      <c r="DD488" s="71">
        <v>0.84779529872815385</v>
      </c>
      <c r="DE488" s="71">
        <v>0.36984081844093608</v>
      </c>
      <c r="DF488" s="71">
        <v>1.4901522889781231</v>
      </c>
      <c r="DG488" s="71">
        <v>0.7992627570910269</v>
      </c>
      <c r="DH488" s="71">
        <v>0.37367065677100547</v>
      </c>
      <c r="DI488" s="71">
        <v>0.25675150216598497</v>
      </c>
      <c r="DJ488" s="71">
        <v>0.18597664030844768</v>
      </c>
      <c r="DK488" s="71">
        <v>0.32247031131355647</v>
      </c>
      <c r="DL488" s="71">
        <v>0.12287111815357768</v>
      </c>
      <c r="DM488" s="71">
        <v>0.21353040362605116</v>
      </c>
      <c r="DN488" s="71">
        <v>0.35162289822591741</v>
      </c>
      <c r="DO488" s="71">
        <v>0.22844918521285096</v>
      </c>
      <c r="DQ488" s="71"/>
      <c r="DR488" s="71"/>
      <c r="DS488" s="71"/>
      <c r="DT488" s="71"/>
      <c r="DU488" s="71"/>
      <c r="DV488" s="71"/>
      <c r="DW488" s="71"/>
      <c r="DX488" s="71"/>
      <c r="DY488" s="71"/>
      <c r="DZ488" s="71"/>
      <c r="EA488" s="71"/>
      <c r="EB488" s="71"/>
      <c r="EC488" s="71"/>
      <c r="ED488" s="71"/>
    </row>
    <row r="489" spans="1:134">
      <c r="A489" s="4">
        <v>617</v>
      </c>
      <c r="B489" s="46" t="s">
        <v>4258</v>
      </c>
      <c r="C489" s="65" t="str">
        <f t="shared" si="19"/>
        <v>L617</v>
      </c>
      <c r="D489" s="69">
        <v>178864.49</v>
      </c>
      <c r="E489" s="68">
        <v>2586338.580000001</v>
      </c>
      <c r="F489" s="69">
        <v>44050.16</v>
      </c>
      <c r="G489" s="69">
        <v>486023.36000000127</v>
      </c>
      <c r="H489" s="70">
        <v>97.34077871780525</v>
      </c>
      <c r="I489" s="70">
        <v>23.140496025163372</v>
      </c>
      <c r="J489" s="69">
        <v>269318.82999999996</v>
      </c>
      <c r="K489" s="69">
        <v>270228.17</v>
      </c>
      <c r="L489" s="69">
        <v>244514.12999999998</v>
      </c>
      <c r="M489" s="69">
        <v>290097.82000000007</v>
      </c>
      <c r="N489" s="69">
        <v>392140.35999999993</v>
      </c>
      <c r="O489" s="69">
        <v>442283.27999999991</v>
      </c>
      <c r="P489" s="69">
        <v>252188.43000000002</v>
      </c>
      <c r="Q489" s="69">
        <v>246020.44999999995</v>
      </c>
      <c r="R489" s="69">
        <v>1048108.53</v>
      </c>
      <c r="S489" s="69">
        <v>257398.4199999999</v>
      </c>
      <c r="T489" s="69">
        <v>303322.39999999997</v>
      </c>
      <c r="U489" s="69">
        <v>300435.85999999993</v>
      </c>
      <c r="V489" s="69">
        <v>178864.49</v>
      </c>
      <c r="W489" s="70">
        <v>86.352969385536582</v>
      </c>
      <c r="X489" s="70">
        <v>100.19349380801464</v>
      </c>
      <c r="Y489" s="70">
        <v>92.867889354270034</v>
      </c>
      <c r="Z489" s="71">
        <v>94.290722127882987</v>
      </c>
      <c r="AA489" s="71">
        <v>125.42623699337688</v>
      </c>
      <c r="AB489" s="71">
        <v>102.50200562037217</v>
      </c>
      <c r="AC489" s="71">
        <v>96.629580330587189</v>
      </c>
      <c r="AD489" s="71">
        <v>106.21750190008822</v>
      </c>
      <c r="AE489" s="71">
        <v>100.69548598491889</v>
      </c>
      <c r="AF489" s="71">
        <v>69.836077766048305</v>
      </c>
      <c r="AG489" s="71">
        <v>99.654161530705764</v>
      </c>
      <c r="AH489" s="71">
        <v>106.74089251978404</v>
      </c>
      <c r="AI489" s="71">
        <v>105.76979436209464</v>
      </c>
      <c r="AJ489" s="71">
        <v>-9.3349793511639518</v>
      </c>
      <c r="AK489" s="71">
        <v>-13.151887909094484</v>
      </c>
      <c r="AL489" s="71">
        <v>-15.994548515858886</v>
      </c>
      <c r="AM489" s="71">
        <v>-13.486575079246387</v>
      </c>
      <c r="AN489" s="71">
        <v>-0.77949534525095787</v>
      </c>
      <c r="AO489" s="71">
        <v>-14.008938197911514</v>
      </c>
      <c r="AP489" s="71">
        <v>-4.619181228919822</v>
      </c>
      <c r="AQ489" s="71">
        <v>32.789737696218339</v>
      </c>
      <c r="AR489" s="71">
        <v>240.72392435606847</v>
      </c>
      <c r="AS489" s="71">
        <v>-65.683388384902244</v>
      </c>
      <c r="AT489" s="71">
        <v>28.743619161968546</v>
      </c>
      <c r="AU489" s="71">
        <v>35.000049428205536</v>
      </c>
      <c r="AV489" s="72">
        <v>32.674686733969608</v>
      </c>
      <c r="AW489" s="73">
        <v>-27729.390000000014</v>
      </c>
      <c r="AX489" s="73">
        <v>-40922.140000000014</v>
      </c>
      <c r="AY489" s="73">
        <v>-46555.23000000001</v>
      </c>
      <c r="AZ489" s="73">
        <v>-45223.339999999909</v>
      </c>
      <c r="BA489" s="73">
        <v>-3041.2799999999697</v>
      </c>
      <c r="BB489" s="73">
        <v>-65438.460000000196</v>
      </c>
      <c r="BC489" s="73">
        <v>-12213.190000000031</v>
      </c>
      <c r="BD489" s="73">
        <v>60749.76999999996</v>
      </c>
      <c r="BE489" s="73">
        <v>740496.28000000026</v>
      </c>
      <c r="BF489" s="73">
        <v>-492671.03</v>
      </c>
      <c r="BG489" s="73">
        <v>67720.510000000038</v>
      </c>
      <c r="BH489" s="73">
        <v>77890.859999999986</v>
      </c>
      <c r="BI489" s="73">
        <v>44050.16</v>
      </c>
      <c r="BJ489" s="71">
        <v>15.157507130390361</v>
      </c>
      <c r="BK489" s="71">
        <v>10.070948397387742</v>
      </c>
      <c r="BL489" s="71">
        <v>10.579002709213686</v>
      </c>
      <c r="BM489" s="71">
        <v>10.722486821231492</v>
      </c>
      <c r="BN489" s="71">
        <v>3.0124983258011557</v>
      </c>
      <c r="BO489" s="71">
        <v>10.12307282142697</v>
      </c>
      <c r="BP489" s="71">
        <v>12.0216856232314</v>
      </c>
      <c r="BQ489" s="71">
        <v>18.165979243128213</v>
      </c>
      <c r="BR489" s="72">
        <v>3.5935911945465375</v>
      </c>
      <c r="BS489" s="72">
        <v>8.3715660752317795</v>
      </c>
      <c r="BT489" s="71">
        <v>13.376594617345251</v>
      </c>
      <c r="BU489" s="71">
        <v>11.811976258880122</v>
      </c>
      <c r="BV489" s="71">
        <v>10.556604102416832</v>
      </c>
      <c r="BW489" s="71">
        <v>6.9759202500356228</v>
      </c>
      <c r="BX489" s="75">
        <v>9268</v>
      </c>
      <c r="BY489" s="75">
        <v>9548</v>
      </c>
      <c r="BZ489" s="75">
        <v>8029</v>
      </c>
      <c r="CA489" s="75">
        <v>8965</v>
      </c>
      <c r="CB489" s="75">
        <v>10164</v>
      </c>
      <c r="CC489" s="75">
        <v>11545</v>
      </c>
      <c r="CD489" s="75">
        <v>7831</v>
      </c>
      <c r="CE489" s="75">
        <v>7460</v>
      </c>
      <c r="CF489" s="75">
        <v>16067</v>
      </c>
      <c r="CG489" s="75">
        <v>8260</v>
      </c>
      <c r="CH489" s="75">
        <v>9276</v>
      </c>
      <c r="CI489" s="75">
        <v>9457</v>
      </c>
      <c r="CJ489" s="75">
        <v>5632</v>
      </c>
      <c r="CK489" s="75">
        <v>63983</v>
      </c>
      <c r="CL489" s="73">
        <v>494090.35</v>
      </c>
      <c r="CM489" s="73">
        <v>431988.21</v>
      </c>
      <c r="CN489" s="73">
        <v>581656.19999999995</v>
      </c>
      <c r="CO489" s="73">
        <v>669204.94999999995</v>
      </c>
      <c r="CP489" s="73">
        <v>664197.36999999976</v>
      </c>
      <c r="CQ489" s="73">
        <v>567573.75999999989</v>
      </c>
      <c r="CR489" s="73">
        <v>420622.46999999991</v>
      </c>
      <c r="CS489" s="73">
        <v>907318.56000000017</v>
      </c>
      <c r="CT489" s="73">
        <v>679036.69</v>
      </c>
      <c r="CU489" s="73">
        <v>563479.87999999989</v>
      </c>
      <c r="CV489" s="73">
        <v>610079.10999999975</v>
      </c>
      <c r="CW489" s="73">
        <v>595547.12</v>
      </c>
      <c r="CX489" s="73">
        <v>590490.37999999989</v>
      </c>
      <c r="CY489" s="77"/>
      <c r="CZ489" s="4">
        <v>617</v>
      </c>
      <c r="DA489" s="76" t="str">
        <f t="shared" si="20"/>
        <v>L617</v>
      </c>
      <c r="DB489" s="71">
        <v>3.7916407605106395</v>
      </c>
      <c r="DC489" s="71">
        <v>1.9108916037728598</v>
      </c>
      <c r="DD489" s="71">
        <v>0.78554146935649027</v>
      </c>
      <c r="DE489" s="71">
        <v>0.92920807822818985</v>
      </c>
      <c r="DF489" s="71">
        <v>0.81820031355090284</v>
      </c>
      <c r="DG489" s="71">
        <v>0.65026633481506646</v>
      </c>
      <c r="DH489" s="71">
        <v>0.45259300002663433</v>
      </c>
      <c r="DI489" s="71">
        <v>0.71100577459357972</v>
      </c>
      <c r="DJ489" s="71">
        <v>0.28317261817940675</v>
      </c>
      <c r="DK489" s="71">
        <v>0.28041172846228984</v>
      </c>
      <c r="DL489" s="71">
        <v>0.98938548354402434</v>
      </c>
      <c r="DM489" s="71">
        <v>0.43154457702850357</v>
      </c>
      <c r="DN489" s="71">
        <v>0.51824334820237472</v>
      </c>
      <c r="DO489" s="71">
        <v>0.45849601066962653</v>
      </c>
      <c r="DQ489" s="71"/>
      <c r="DR489" s="71"/>
      <c r="DS489" s="71"/>
      <c r="DT489" s="71"/>
      <c r="DU489" s="71"/>
      <c r="DV489" s="71"/>
      <c r="DW489" s="71"/>
      <c r="DX489" s="71"/>
      <c r="DY489" s="71"/>
      <c r="DZ489" s="71"/>
      <c r="EA489" s="71"/>
      <c r="EB489" s="71"/>
      <c r="EC489" s="71"/>
      <c r="ED489" s="71"/>
    </row>
    <row r="490" spans="1:134">
      <c r="A490" s="4">
        <v>495</v>
      </c>
      <c r="B490" s="46" t="s">
        <v>4266</v>
      </c>
      <c r="C490" s="65" t="str">
        <f t="shared" si="19"/>
        <v>L495</v>
      </c>
      <c r="D490" s="69">
        <v>549653.69999999995</v>
      </c>
      <c r="E490" s="68">
        <v>5451325.1700000009</v>
      </c>
      <c r="F490" s="69">
        <v>149778.35999999999</v>
      </c>
      <c r="G490" s="69">
        <v>788836.9700000016</v>
      </c>
      <c r="H490" s="70">
        <v>94.650813149137278</v>
      </c>
      <c r="I490" s="70">
        <v>16.918798207360641</v>
      </c>
      <c r="J490" s="69">
        <v>827122.66999999993</v>
      </c>
      <c r="K490" s="69">
        <v>655978.06000000006</v>
      </c>
      <c r="L490" s="69">
        <v>669750.37000000011</v>
      </c>
      <c r="M490" s="69">
        <v>796963.99</v>
      </c>
      <c r="N490" s="69">
        <v>1044879.1500000001</v>
      </c>
      <c r="O490" s="69">
        <v>1113620.8400000003</v>
      </c>
      <c r="P490" s="69">
        <v>707519.89999999991</v>
      </c>
      <c r="Q490" s="69">
        <v>639456.46</v>
      </c>
      <c r="R490" s="69">
        <v>1333667.96</v>
      </c>
      <c r="S490" s="69">
        <v>615242.16</v>
      </c>
      <c r="T490" s="69">
        <v>770647.42</v>
      </c>
      <c r="U490" s="69">
        <v>835137.57000000018</v>
      </c>
      <c r="V490" s="69">
        <v>549653.69999999995</v>
      </c>
      <c r="W490" s="70">
        <v>108.65129962196993</v>
      </c>
      <c r="X490" s="70">
        <v>88.973920600381376</v>
      </c>
      <c r="Y490" s="70">
        <v>96.914124027569883</v>
      </c>
      <c r="Z490" s="71">
        <v>96.86984369639859</v>
      </c>
      <c r="AA490" s="71">
        <v>90.536150994147206</v>
      </c>
      <c r="AB490" s="71">
        <v>97.732891230163375</v>
      </c>
      <c r="AC490" s="71">
        <v>98.757721708394712</v>
      </c>
      <c r="AD490" s="71">
        <v>88.901790296718929</v>
      </c>
      <c r="AE490" s="71">
        <v>100.29832161372525</v>
      </c>
      <c r="AF490" s="71">
        <v>88.403082927862869</v>
      </c>
      <c r="AG490" s="71">
        <v>87.152822279241477</v>
      </c>
      <c r="AH490" s="71">
        <v>95.243186039797692</v>
      </c>
      <c r="AI490" s="71">
        <v>102.36504477215598</v>
      </c>
      <c r="AJ490" s="71">
        <v>1.2541149347525371</v>
      </c>
      <c r="AK490" s="71">
        <v>-10.368104953714719</v>
      </c>
      <c r="AL490" s="71">
        <v>-2.2875667952924394</v>
      </c>
      <c r="AM490" s="71">
        <v>-12.573867587084941</v>
      </c>
      <c r="AN490" s="71">
        <v>-16.642144390079082</v>
      </c>
      <c r="AO490" s="71">
        <v>-4.3526371196225488</v>
      </c>
      <c r="AP490" s="71">
        <v>3.9198553840559702</v>
      </c>
      <c r="AQ490" s="71">
        <v>12.143844734789644</v>
      </c>
      <c r="AR490" s="71">
        <v>118.54401226065127</v>
      </c>
      <c r="AS490" s="71">
        <v>-40.914213066686976</v>
      </c>
      <c r="AT490" s="71">
        <v>14.346076023176035</v>
      </c>
      <c r="AU490" s="71">
        <v>21.724483000667515</v>
      </c>
      <c r="AV490" s="72">
        <v>37.456263244440137</v>
      </c>
      <c r="AW490" s="73">
        <v>10244.589999999967</v>
      </c>
      <c r="AX490" s="73">
        <v>-75879.790000000037</v>
      </c>
      <c r="AY490" s="73">
        <v>-15679.670000000042</v>
      </c>
      <c r="AZ490" s="73">
        <v>-114621.55999999994</v>
      </c>
      <c r="BA490" s="73">
        <v>-207427.09999999986</v>
      </c>
      <c r="BB490" s="73">
        <v>-41790.479999999749</v>
      </c>
      <c r="BC490" s="73">
        <v>26687.639999999898</v>
      </c>
      <c r="BD490" s="73">
        <v>69245.530000000028</v>
      </c>
      <c r="BE490" s="73">
        <v>723416.53000000014</v>
      </c>
      <c r="BF490" s="73">
        <v>-426027.14000000013</v>
      </c>
      <c r="BG490" s="73">
        <v>96686.89000000013</v>
      </c>
      <c r="BH490" s="73">
        <v>149049.16000000003</v>
      </c>
      <c r="BI490" s="73">
        <v>149778.35999999999</v>
      </c>
      <c r="BJ490" s="71">
        <v>21.558868868531388</v>
      </c>
      <c r="BK490" s="71">
        <v>16.463740368456264</v>
      </c>
      <c r="BL490" s="71">
        <v>14.674356317699864</v>
      </c>
      <c r="BM490" s="71">
        <v>16.153162849620443</v>
      </c>
      <c r="BN490" s="71">
        <v>6.4452344222437805</v>
      </c>
      <c r="BO490" s="71">
        <v>13.549841120660759</v>
      </c>
      <c r="BP490" s="71">
        <v>23.505360015948572</v>
      </c>
      <c r="BQ490" s="71">
        <v>23.73192107278976</v>
      </c>
      <c r="BR490" s="72">
        <v>10.978887652762452</v>
      </c>
      <c r="BS490" s="72">
        <v>17.193433582357709</v>
      </c>
      <c r="BT490" s="71">
        <v>17.297106288115842</v>
      </c>
      <c r="BU490" s="71">
        <v>18.724210487538112</v>
      </c>
      <c r="BV490" s="71">
        <v>18.64438556775017</v>
      </c>
      <c r="BW490" s="71">
        <v>16.110711551559323</v>
      </c>
      <c r="BX490" s="75">
        <v>19507</v>
      </c>
      <c r="BY490" s="75">
        <v>15680</v>
      </c>
      <c r="BZ490" s="75">
        <v>15105</v>
      </c>
      <c r="CA490" s="75">
        <v>17490</v>
      </c>
      <c r="CB490" s="75">
        <v>20130</v>
      </c>
      <c r="CC490" s="75">
        <v>23526</v>
      </c>
      <c r="CD490" s="75">
        <v>16639</v>
      </c>
      <c r="CE490" s="75">
        <v>15223</v>
      </c>
      <c r="CF490" s="75">
        <v>24201</v>
      </c>
      <c r="CG490" s="75">
        <v>15694</v>
      </c>
      <c r="CH490" s="75">
        <v>17604</v>
      </c>
      <c r="CI490" s="75">
        <v>20332</v>
      </c>
      <c r="CJ490" s="75">
        <v>13141</v>
      </c>
      <c r="CK490" s="75">
        <v>122834</v>
      </c>
      <c r="CL490" s="73">
        <v>1057437.1100000001</v>
      </c>
      <c r="CM490" s="73">
        <v>1114385.74</v>
      </c>
      <c r="CN490" s="73">
        <v>1105436.8399999999</v>
      </c>
      <c r="CO490" s="73">
        <v>1415051.7299999995</v>
      </c>
      <c r="CP490" s="73">
        <v>1262676.7</v>
      </c>
      <c r="CQ490" s="73">
        <v>1023456.1000000001</v>
      </c>
      <c r="CR490" s="73">
        <v>1212131.4399999997</v>
      </c>
      <c r="CS490" s="73">
        <v>1455674.46</v>
      </c>
      <c r="CT490" s="73">
        <v>1113296.8299999996</v>
      </c>
      <c r="CU490" s="73">
        <v>1172563.7399999998</v>
      </c>
      <c r="CV490" s="73">
        <v>1187179.4799999997</v>
      </c>
      <c r="CW490" s="73">
        <v>1145506.7599999998</v>
      </c>
      <c r="CX490" s="73">
        <v>1225177.1699999997</v>
      </c>
      <c r="CY490" s="77"/>
      <c r="CZ490" s="4">
        <v>495</v>
      </c>
      <c r="DA490" s="76" t="str">
        <f t="shared" si="20"/>
        <v>L495</v>
      </c>
      <c r="DB490" s="71">
        <v>2.6554275472370681</v>
      </c>
      <c r="DC490" s="71">
        <v>1.2962958080726812</v>
      </c>
      <c r="DD490" s="71">
        <v>0.65948109859657644</v>
      </c>
      <c r="DE490" s="71">
        <v>0.83793998554452209</v>
      </c>
      <c r="DF490" s="71">
        <v>0.50796795282598384</v>
      </c>
      <c r="DG490" s="71">
        <v>0.43145104957314206</v>
      </c>
      <c r="DH490" s="71">
        <v>1.0032569771647022</v>
      </c>
      <c r="DI490" s="71">
        <v>0.5660405162962181</v>
      </c>
      <c r="DJ490" s="71">
        <v>0.43544041970774544</v>
      </c>
      <c r="DK490" s="71">
        <v>0.25581948008810912</v>
      </c>
      <c r="DL490" s="71">
        <v>0.42809572517596495</v>
      </c>
      <c r="DM490" s="71">
        <v>0.49184999518300615</v>
      </c>
      <c r="DN490" s="72">
        <v>8.6176002247957503E-2</v>
      </c>
      <c r="DO490" s="71">
        <v>0.47664925349977805</v>
      </c>
      <c r="DQ490" s="71"/>
      <c r="DR490" s="71"/>
      <c r="DS490" s="71"/>
      <c r="DT490" s="71"/>
      <c r="DU490" s="71"/>
      <c r="DV490" s="71"/>
      <c r="DW490" s="71"/>
      <c r="DX490" s="71"/>
      <c r="DY490" s="71"/>
      <c r="DZ490" s="71"/>
      <c r="EA490" s="71"/>
      <c r="EB490" s="71"/>
      <c r="EC490" s="71"/>
      <c r="ED490" s="71"/>
    </row>
    <row r="491" spans="1:134">
      <c r="A491" s="4">
        <v>618</v>
      </c>
      <c r="B491" s="46" t="s">
        <v>4273</v>
      </c>
      <c r="C491" s="65" t="str">
        <f t="shared" si="19"/>
        <v>L618</v>
      </c>
      <c r="D491" s="69">
        <v>183647.83000000002</v>
      </c>
      <c r="E491" s="68">
        <v>2175139.56</v>
      </c>
      <c r="F491" s="69">
        <v>33990.280000000028</v>
      </c>
      <c r="G491" s="69">
        <v>325232.29000000097</v>
      </c>
      <c r="H491" s="70">
        <v>94.968770109124563</v>
      </c>
      <c r="I491" s="70">
        <v>17.581005019781415</v>
      </c>
      <c r="J491" s="69">
        <v>265089.4599999999</v>
      </c>
      <c r="K491" s="69">
        <v>253338.05999999997</v>
      </c>
      <c r="L491" s="69">
        <v>253155.8</v>
      </c>
      <c r="M491" s="69">
        <v>254035.25999999995</v>
      </c>
      <c r="N491" s="69">
        <v>428015.85999999987</v>
      </c>
      <c r="O491" s="69">
        <v>448425.93999999989</v>
      </c>
      <c r="P491" s="69">
        <v>220438.56999999998</v>
      </c>
      <c r="Q491" s="69">
        <v>222827.06000000003</v>
      </c>
      <c r="R491" s="69">
        <v>687486.57</v>
      </c>
      <c r="S491" s="69">
        <v>255838.24999999997</v>
      </c>
      <c r="T491" s="69">
        <v>298977.12999999995</v>
      </c>
      <c r="U491" s="69">
        <v>305924.14999999991</v>
      </c>
      <c r="V491" s="69">
        <v>183647.83000000002</v>
      </c>
      <c r="W491" s="70">
        <v>98.554948187313755</v>
      </c>
      <c r="X491" s="70">
        <v>99.12632819155229</v>
      </c>
      <c r="Y491" s="70">
        <v>102.43256866559531</v>
      </c>
      <c r="Z491" s="71">
        <v>70.39867487956262</v>
      </c>
      <c r="AA491" s="71">
        <v>118.02398908071481</v>
      </c>
      <c r="AB491" s="71">
        <v>116.69069044312728</v>
      </c>
      <c r="AC491" s="71">
        <v>90.840119717537974</v>
      </c>
      <c r="AD491" s="71">
        <v>86.910893803923898</v>
      </c>
      <c r="AE491" s="71">
        <v>97.057303563661293</v>
      </c>
      <c r="AF491" s="71">
        <v>95.733316438692214</v>
      </c>
      <c r="AG491" s="71">
        <v>95.771873065256159</v>
      </c>
      <c r="AH491" s="71">
        <v>94.227739992514159</v>
      </c>
      <c r="AI491" s="71">
        <v>102.64861943437387</v>
      </c>
      <c r="AJ491" s="71">
        <v>6.2300873281301072</v>
      </c>
      <c r="AK491" s="71">
        <v>-10.738088628306919</v>
      </c>
      <c r="AL491" s="71">
        <v>-5.9500263735123742</v>
      </c>
      <c r="AM491" s="71">
        <v>-14.624104467308873</v>
      </c>
      <c r="AN491" s="71">
        <v>2.0181322883504382</v>
      </c>
      <c r="AO491" s="71">
        <v>14.253886802452032</v>
      </c>
      <c r="AP491" s="71">
        <v>-7.7741568407615702</v>
      </c>
      <c r="AQ491" s="71">
        <v>13.200611066820267</v>
      </c>
      <c r="AR491" s="71">
        <v>188.38742055924934</v>
      </c>
      <c r="AS491" s="71">
        <v>-52.187312716475198</v>
      </c>
      <c r="AT491" s="71">
        <v>25.125880405328349</v>
      </c>
      <c r="AU491" s="71">
        <v>21.412323826627034</v>
      </c>
      <c r="AV491" s="72">
        <v>22.712038249991416</v>
      </c>
      <c r="AW491" s="73">
        <v>15546.729999999923</v>
      </c>
      <c r="AX491" s="73">
        <v>-30476.230000000069</v>
      </c>
      <c r="AY491" s="73">
        <v>-16015.77999999997</v>
      </c>
      <c r="AZ491" s="73">
        <v>-43513.900000000081</v>
      </c>
      <c r="BA491" s="73">
        <v>8467.0499999998719</v>
      </c>
      <c r="BB491" s="73">
        <v>58520.059999999823</v>
      </c>
      <c r="BC491" s="73">
        <v>-18581.820000000007</v>
      </c>
      <c r="BD491" s="73">
        <v>25984.429999999964</v>
      </c>
      <c r="BE491" s="73">
        <v>449096.6399999999</v>
      </c>
      <c r="BF491" s="73">
        <v>-279246.19000000018</v>
      </c>
      <c r="BG491" s="73">
        <v>60036.049999999959</v>
      </c>
      <c r="BH491" s="73">
        <v>53952.899999999965</v>
      </c>
      <c r="BI491" s="73">
        <v>33990.280000000028</v>
      </c>
      <c r="BJ491" s="71">
        <v>12.035085005680138</v>
      </c>
      <c r="BK491" s="71">
        <v>9.6769001553609186</v>
      </c>
      <c r="BL491" s="71">
        <v>9.582028692850459</v>
      </c>
      <c r="BM491" s="71">
        <v>9.770934952008032</v>
      </c>
      <c r="BN491" s="71">
        <v>0.78235847474251985</v>
      </c>
      <c r="BO491" s="71">
        <v>9.5256952475197689</v>
      </c>
      <c r="BP491" s="71">
        <v>16.212673391662861</v>
      </c>
      <c r="BQ491" s="71">
        <v>16.959527581737007</v>
      </c>
      <c r="BR491" s="72">
        <v>11.045639131915701</v>
      </c>
      <c r="BS491" s="72">
        <v>11.181000281764669</v>
      </c>
      <c r="BT491" s="71">
        <v>13.777049432734596</v>
      </c>
      <c r="BU491" s="71">
        <v>12.710508725081562</v>
      </c>
      <c r="BV491" s="71">
        <v>8.8947518144809372</v>
      </c>
      <c r="BW491" s="71">
        <v>11.103432811819335</v>
      </c>
      <c r="BX491" s="75">
        <v>7632</v>
      </c>
      <c r="BY491" s="75">
        <v>7251</v>
      </c>
      <c r="BZ491" s="75">
        <v>6570</v>
      </c>
      <c r="CA491" s="75">
        <v>6819</v>
      </c>
      <c r="CB491" s="75">
        <v>8623</v>
      </c>
      <c r="CC491" s="75">
        <v>9475</v>
      </c>
      <c r="CD491" s="75">
        <v>5947</v>
      </c>
      <c r="CE491" s="75">
        <v>5979</v>
      </c>
      <c r="CF491" s="75">
        <v>11692</v>
      </c>
      <c r="CG491" s="75">
        <v>6729</v>
      </c>
      <c r="CH491" s="75">
        <v>7551</v>
      </c>
      <c r="CI491" s="75">
        <v>8171</v>
      </c>
      <c r="CJ491" s="75">
        <v>4397</v>
      </c>
      <c r="CK491" s="75">
        <v>50466</v>
      </c>
      <c r="CL491" s="73">
        <v>422529.53000000009</v>
      </c>
      <c r="CM491" s="73">
        <v>530172.19999999995</v>
      </c>
      <c r="CN491" s="73">
        <v>395212.41000000015</v>
      </c>
      <c r="CO491" s="73">
        <v>644866.81000000006</v>
      </c>
      <c r="CP491" s="73">
        <v>597676.36</v>
      </c>
      <c r="CQ491" s="73">
        <v>477976.56999999995</v>
      </c>
      <c r="CR491" s="73">
        <v>442528.15999999992</v>
      </c>
      <c r="CS491" s="73">
        <v>770560.59999999986</v>
      </c>
      <c r="CT491" s="73">
        <v>613777.85999999975</v>
      </c>
      <c r="CU491" s="73">
        <v>656522.73999999987</v>
      </c>
      <c r="CV491" s="73">
        <v>659752.14000000013</v>
      </c>
      <c r="CW491" s="73">
        <v>676985.98</v>
      </c>
      <c r="CX491" s="73">
        <v>676151.2100000002</v>
      </c>
      <c r="CY491" s="77"/>
      <c r="CZ491" s="4">
        <v>618</v>
      </c>
      <c r="DA491" s="76" t="str">
        <f t="shared" si="20"/>
        <v>L618</v>
      </c>
      <c r="DB491" s="71">
        <v>0.29760085044388279</v>
      </c>
      <c r="DC491" s="71">
        <v>0.85146653725895449</v>
      </c>
      <c r="DD491" s="71">
        <v>0.24811270237472999</v>
      </c>
      <c r="DE491" s="71">
        <v>0.31848550212260235</v>
      </c>
      <c r="DF491" s="71">
        <v>0.33496241560091472</v>
      </c>
      <c r="DG491" s="71">
        <v>0.21487668286296976</v>
      </c>
      <c r="DH491" s="71">
        <v>8.3951844687427876E-2</v>
      </c>
      <c r="DI491" s="71">
        <v>0.60061866499847449</v>
      </c>
      <c r="DJ491" s="71">
        <v>0.1199886582466853</v>
      </c>
      <c r="DK491" s="71">
        <v>8.3888826068021283E-2</v>
      </c>
      <c r="DL491" s="71">
        <v>0.1190318386911805</v>
      </c>
      <c r="DM491" s="71">
        <v>8.9650092300567127E-2</v>
      </c>
      <c r="DN491" s="71">
        <v>1.7573779643767422E-2</v>
      </c>
      <c r="DO491" s="71">
        <v>0.14879994613408448</v>
      </c>
      <c r="DQ491" s="71"/>
      <c r="DR491" s="71"/>
      <c r="DS491" s="71"/>
      <c r="DT491" s="71"/>
      <c r="DU491" s="71"/>
      <c r="DV491" s="71"/>
      <c r="DW491" s="71"/>
      <c r="DX491" s="71"/>
      <c r="DY491" s="71"/>
      <c r="DZ491" s="71"/>
      <c r="EA491" s="71"/>
      <c r="EB491" s="71"/>
      <c r="EC491" s="71"/>
      <c r="ED491" s="71"/>
    </row>
    <row r="492" spans="1:134">
      <c r="A492" s="4">
        <v>214</v>
      </c>
      <c r="B492" s="46" t="s">
        <v>4281</v>
      </c>
      <c r="C492" s="65" t="str">
        <f t="shared" si="19"/>
        <v>L214</v>
      </c>
      <c r="D492" s="69">
        <v>385788.03</v>
      </c>
      <c r="E492" s="68">
        <v>4310642.2299999995</v>
      </c>
      <c r="F492" s="69">
        <v>106593.78000000003</v>
      </c>
      <c r="G492" s="69">
        <v>357490.04999999981</v>
      </c>
      <c r="H492" s="70">
        <v>87.762794778115463</v>
      </c>
      <c r="I492" s="70">
        <v>9.0431643843268397</v>
      </c>
      <c r="J492" s="69">
        <v>555137.49999999977</v>
      </c>
      <c r="K492" s="69">
        <v>556224.82999999984</v>
      </c>
      <c r="L492" s="69">
        <v>599718.82000000007</v>
      </c>
      <c r="M492" s="69">
        <v>661372.17000000004</v>
      </c>
      <c r="N492" s="69">
        <v>890221.80999999994</v>
      </c>
      <c r="O492" s="69">
        <v>995735.69</v>
      </c>
      <c r="P492" s="69">
        <v>610123.34999999986</v>
      </c>
      <c r="Q492" s="69">
        <v>551689.00999999989</v>
      </c>
      <c r="R492" s="69">
        <v>1061778.8999999999</v>
      </c>
      <c r="S492" s="69">
        <v>562627.77</v>
      </c>
      <c r="T492" s="69">
        <v>583707.20000000007</v>
      </c>
      <c r="U492" s="69">
        <v>554927.96999999986</v>
      </c>
      <c r="V492" s="69">
        <v>385788.03</v>
      </c>
      <c r="W492" s="70">
        <v>94.496364891595846</v>
      </c>
      <c r="X492" s="70">
        <v>91.880193206467681</v>
      </c>
      <c r="Y492" s="70">
        <v>104.75412122522829</v>
      </c>
      <c r="Z492" s="71">
        <v>86.490516718730603</v>
      </c>
      <c r="AA492" s="71">
        <v>117.1520524757168</v>
      </c>
      <c r="AB492" s="71">
        <v>88.439564404331875</v>
      </c>
      <c r="AC492" s="71">
        <v>77.554823629252851</v>
      </c>
      <c r="AD492" s="71">
        <v>82.580871563905504</v>
      </c>
      <c r="AE492" s="71">
        <v>90.060288630758663</v>
      </c>
      <c r="AF492" s="71">
        <v>81.412395287227099</v>
      </c>
      <c r="AG492" s="71">
        <v>90.542840070737597</v>
      </c>
      <c r="AH492" s="71">
        <v>94.322700751720987</v>
      </c>
      <c r="AI492" s="71">
        <v>109.01491826433438</v>
      </c>
      <c r="AJ492" s="71">
        <v>-8.37989260161911</v>
      </c>
      <c r="AK492" s="71">
        <v>-4.9464889882210539</v>
      </c>
      <c r="AL492" s="71">
        <v>4.9511225217691246</v>
      </c>
      <c r="AM492" s="71">
        <v>-5.8526539721929787</v>
      </c>
      <c r="AN492" s="71">
        <v>7.1329518770016698</v>
      </c>
      <c r="AO492" s="71">
        <v>-11.275831689985772</v>
      </c>
      <c r="AP492" s="71">
        <v>-19.743914618896142</v>
      </c>
      <c r="AQ492" s="71">
        <v>3.6230724963860483</v>
      </c>
      <c r="AR492" s="71">
        <v>84.620060865321236</v>
      </c>
      <c r="AS492" s="71">
        <v>-34.897832305486901</v>
      </c>
      <c r="AT492" s="71">
        <v>18.767265117841568</v>
      </c>
      <c r="AU492" s="71">
        <v>23.172921470710396</v>
      </c>
      <c r="AV492" s="72">
        <v>38.179074246693844</v>
      </c>
      <c r="AW492" s="73">
        <v>-50774.800000000163</v>
      </c>
      <c r="AX492" s="73">
        <v>-28945.379999999888</v>
      </c>
      <c r="AY492" s="73">
        <v>28292.040000000037</v>
      </c>
      <c r="AZ492" s="73">
        <v>-41114.090000000084</v>
      </c>
      <c r="BA492" s="73">
        <v>59971.10000000021</v>
      </c>
      <c r="BB492" s="73">
        <v>-103831.87000000011</v>
      </c>
      <c r="BC492" s="73">
        <v>-150097.32000000018</v>
      </c>
      <c r="BD492" s="73">
        <v>19289.229999999981</v>
      </c>
      <c r="BE492" s="73">
        <v>486663.23</v>
      </c>
      <c r="BF492" s="73">
        <v>-301595.02000000025</v>
      </c>
      <c r="BG492" s="73">
        <v>92235.750000000233</v>
      </c>
      <c r="BH492" s="73">
        <v>104400.39999999985</v>
      </c>
      <c r="BI492" s="73">
        <v>106593.78000000003</v>
      </c>
      <c r="BJ492" s="71">
        <v>14.681998932731585</v>
      </c>
      <c r="BK492" s="71">
        <v>11.230163338928126</v>
      </c>
      <c r="BL492" s="71">
        <v>11.378194678228679</v>
      </c>
      <c r="BM492" s="71">
        <v>10.865089332031372</v>
      </c>
      <c r="BN492" s="71">
        <v>3.0133262640613285</v>
      </c>
      <c r="BO492" s="71">
        <v>6.7112225351111778</v>
      </c>
      <c r="BP492" s="71">
        <v>19.884492810670711</v>
      </c>
      <c r="BQ492" s="71">
        <v>21.260030187743503</v>
      </c>
      <c r="BR492" s="72">
        <v>11.358046661740087</v>
      </c>
      <c r="BS492" s="72">
        <v>7.6335393927659165</v>
      </c>
      <c r="BT492" s="71">
        <v>16.19076481212646</v>
      </c>
      <c r="BU492" s="71">
        <v>13.98310765829277</v>
      </c>
      <c r="BV492" s="71">
        <v>12.537349574851842</v>
      </c>
      <c r="BW492" s="71">
        <v>12.954831207320389</v>
      </c>
      <c r="BX492" s="75">
        <v>13017</v>
      </c>
      <c r="BY492" s="75">
        <v>12954</v>
      </c>
      <c r="BZ492" s="75">
        <v>12810</v>
      </c>
      <c r="CA492" s="75">
        <v>13816</v>
      </c>
      <c r="CB492" s="75">
        <v>16559</v>
      </c>
      <c r="CC492" s="75">
        <v>17534</v>
      </c>
      <c r="CD492" s="75">
        <v>12516</v>
      </c>
      <c r="CE492" s="75">
        <v>12401</v>
      </c>
      <c r="CF492" s="75">
        <v>18901</v>
      </c>
      <c r="CG492" s="75">
        <v>12801</v>
      </c>
      <c r="CH492" s="75">
        <v>13161</v>
      </c>
      <c r="CI492" s="75">
        <v>13419</v>
      </c>
      <c r="CJ492" s="75">
        <v>8629</v>
      </c>
      <c r="CK492" s="75">
        <v>91828</v>
      </c>
      <c r="CL492" s="73">
        <v>1497014.8700000006</v>
      </c>
      <c r="CM492" s="73">
        <v>1413916.77</v>
      </c>
      <c r="CN492" s="73">
        <v>1417875.9399999995</v>
      </c>
      <c r="CO492" s="73">
        <v>1510792.7100000007</v>
      </c>
      <c r="CP492" s="73">
        <v>1522448.3900000001</v>
      </c>
      <c r="CQ492" s="73">
        <v>1155850.08</v>
      </c>
      <c r="CR492" s="73">
        <v>1189573.4000000001</v>
      </c>
      <c r="CS492" s="73">
        <v>1328187.1599999997</v>
      </c>
      <c r="CT492" s="73">
        <v>1470205.9400000006</v>
      </c>
      <c r="CU492" s="73">
        <v>1462474.6700000006</v>
      </c>
      <c r="CV492" s="73">
        <v>1281747.4300000004</v>
      </c>
      <c r="CW492" s="73">
        <v>1492354.44</v>
      </c>
      <c r="CX492" s="73">
        <v>1417755.9099999997</v>
      </c>
      <c r="CY492" s="77"/>
      <c r="CZ492" s="4">
        <v>214</v>
      </c>
      <c r="DA492" s="76" t="str">
        <f t="shared" si="20"/>
        <v>L214</v>
      </c>
      <c r="DB492" s="71">
        <v>4.2450947841452047</v>
      </c>
      <c r="DC492" s="71">
        <v>1.6640717791996242</v>
      </c>
      <c r="DD492" s="71">
        <v>0.79338787640238095</v>
      </c>
      <c r="DE492" s="71">
        <v>0.39420216191749219</v>
      </c>
      <c r="DF492" s="71">
        <v>0.46048691815865161</v>
      </c>
      <c r="DG492" s="71">
        <v>0.47080024606720833</v>
      </c>
      <c r="DH492" s="71">
        <v>4.2993820691731896E-2</v>
      </c>
      <c r="DI492" s="71">
        <v>0.13250204399885357</v>
      </c>
      <c r="DJ492" s="71">
        <v>0.10355653254044742</v>
      </c>
      <c r="DK492" s="71">
        <v>0.21430253388814596</v>
      </c>
      <c r="DL492" s="71">
        <v>7.1174229695499289E-2</v>
      </c>
      <c r="DM492" s="71">
        <v>3.1392559791630352E-2</v>
      </c>
      <c r="DN492" s="71">
        <v>0.11570839892102087</v>
      </c>
      <c r="DO492" s="71">
        <v>0.10070832667227</v>
      </c>
      <c r="DQ492" s="71"/>
      <c r="DR492" s="71"/>
      <c r="DS492" s="71"/>
      <c r="DT492" s="71"/>
      <c r="DU492" s="71"/>
      <c r="DV492" s="71"/>
      <c r="DW492" s="71"/>
      <c r="DX492" s="71"/>
      <c r="DY492" s="71"/>
      <c r="DZ492" s="71"/>
      <c r="EA492" s="71"/>
      <c r="EB492" s="71"/>
      <c r="EC492" s="71"/>
      <c r="ED492" s="71"/>
    </row>
    <row r="493" spans="1:134">
      <c r="A493" s="4">
        <v>209</v>
      </c>
      <c r="B493" s="46" t="s">
        <v>4288</v>
      </c>
      <c r="C493" s="65" t="str">
        <f t="shared" si="19"/>
        <v>L209</v>
      </c>
      <c r="D493" s="69">
        <v>347482.16</v>
      </c>
      <c r="E493" s="68">
        <v>3960118.82</v>
      </c>
      <c r="F493" s="69">
        <v>73899.939999999944</v>
      </c>
      <c r="G493" s="69">
        <v>614591.0299999998</v>
      </c>
      <c r="H493" s="70">
        <v>93.28637306925603</v>
      </c>
      <c r="I493" s="70">
        <v>18.370525327485019</v>
      </c>
      <c r="J493" s="69">
        <v>535034.71</v>
      </c>
      <c r="K493" s="69">
        <v>467920.99</v>
      </c>
      <c r="L493" s="69">
        <v>433687.87999999995</v>
      </c>
      <c r="M493" s="69">
        <v>538505.27999999991</v>
      </c>
      <c r="N493" s="69">
        <v>898056.12999999989</v>
      </c>
      <c r="O493" s="69">
        <v>799574.8600000001</v>
      </c>
      <c r="P493" s="69">
        <v>511277.44000000006</v>
      </c>
      <c r="Q493" s="69">
        <v>499393.82999999996</v>
      </c>
      <c r="R493" s="69">
        <v>1047906.3400000001</v>
      </c>
      <c r="S493" s="69">
        <v>453826.96</v>
      </c>
      <c r="T493" s="69">
        <v>536746.57999999996</v>
      </c>
      <c r="U493" s="69">
        <v>563485.50999999989</v>
      </c>
      <c r="V493" s="69">
        <v>347482.16</v>
      </c>
      <c r="W493" s="70">
        <v>97.773755608148932</v>
      </c>
      <c r="X493" s="70">
        <v>86.293833795790547</v>
      </c>
      <c r="Y493" s="70">
        <v>86.615521564556246</v>
      </c>
      <c r="Z493" s="71">
        <v>89.359345771348615</v>
      </c>
      <c r="AA493" s="71">
        <v>114.5747770562355</v>
      </c>
      <c r="AB493" s="71">
        <v>98.372863282318662</v>
      </c>
      <c r="AC493" s="71">
        <v>94.875612574312683</v>
      </c>
      <c r="AD493" s="71">
        <v>96.250965841420793</v>
      </c>
      <c r="AE493" s="71">
        <v>102.01297404232743</v>
      </c>
      <c r="AF493" s="71">
        <v>78.064403214874773</v>
      </c>
      <c r="AG493" s="71">
        <v>91.978454020818262</v>
      </c>
      <c r="AH493" s="71">
        <v>92.324212988100541</v>
      </c>
      <c r="AI493" s="71">
        <v>90.275206678615334</v>
      </c>
      <c r="AJ493" s="71">
        <v>-17.751025724211367</v>
      </c>
      <c r="AK493" s="71">
        <v>-17.854858029050934</v>
      </c>
      <c r="AL493" s="71">
        <v>-22.921229480025286</v>
      </c>
      <c r="AM493" s="71">
        <v>-12.607349498916387</v>
      </c>
      <c r="AN493" s="71">
        <v>-6.109455397575358</v>
      </c>
      <c r="AO493" s="71">
        <v>-11.359316032476553</v>
      </c>
      <c r="AP493" s="71">
        <v>0.17937660989908455</v>
      </c>
      <c r="AQ493" s="71">
        <v>23.003466996781775</v>
      </c>
      <c r="AR493" s="71">
        <v>97.493679213366619</v>
      </c>
      <c r="AS493" s="71">
        <v>-37.274401845432827</v>
      </c>
      <c r="AT493" s="71">
        <v>21.679462493220058</v>
      </c>
      <c r="AU493" s="71">
        <v>22.402498960692441</v>
      </c>
      <c r="AV493" s="72">
        <v>27.011967371271407</v>
      </c>
      <c r="AW493" s="73">
        <v>-115471.53000000003</v>
      </c>
      <c r="AX493" s="73">
        <v>-101706.10999999999</v>
      </c>
      <c r="AY493" s="73">
        <v>-128967.54000000021</v>
      </c>
      <c r="AZ493" s="73">
        <v>-77685.300000000047</v>
      </c>
      <c r="BA493" s="73">
        <v>-58436.490000000107</v>
      </c>
      <c r="BB493" s="73">
        <v>-91264.349999999744</v>
      </c>
      <c r="BC493" s="73">
        <v>915.47000000014668</v>
      </c>
      <c r="BD493" s="73">
        <v>93394.030000000028</v>
      </c>
      <c r="BE493" s="73">
        <v>517303.87</v>
      </c>
      <c r="BF493" s="73">
        <v>-269684.61000000004</v>
      </c>
      <c r="BG493" s="73">
        <v>95631.39999999979</v>
      </c>
      <c r="BH493" s="73">
        <v>103130.93</v>
      </c>
      <c r="BI493" s="73">
        <v>73899.939999999944</v>
      </c>
      <c r="BJ493" s="71">
        <v>9.8519495957325294</v>
      </c>
      <c r="BK493" s="71">
        <v>11.607500752538497</v>
      </c>
      <c r="BL493" s="71">
        <v>11.234767719135933</v>
      </c>
      <c r="BM493" s="71">
        <v>10.741640361586946</v>
      </c>
      <c r="BN493" s="71">
        <v>-4.2862425077953521</v>
      </c>
      <c r="BO493" s="71">
        <v>10.304167291696938</v>
      </c>
      <c r="BP493" s="71">
        <v>17.576620538009884</v>
      </c>
      <c r="BQ493" s="71">
        <v>18.499453085024236</v>
      </c>
      <c r="BR493" s="72">
        <v>10.064802659359747</v>
      </c>
      <c r="BS493" s="72">
        <v>11.316801238447097</v>
      </c>
      <c r="BT493" s="71">
        <v>13.691925415427814</v>
      </c>
      <c r="BU493" s="71">
        <v>10.851798986944141</v>
      </c>
      <c r="BV493" s="71">
        <v>7.4325165858118236</v>
      </c>
      <c r="BW493" s="71">
        <v>11.047695139084176</v>
      </c>
      <c r="BX493" s="75">
        <v>14267</v>
      </c>
      <c r="BY493" s="75">
        <v>13856</v>
      </c>
      <c r="BZ493" s="75">
        <v>11962</v>
      </c>
      <c r="CA493" s="75">
        <v>13365</v>
      </c>
      <c r="CB493" s="75">
        <v>18558</v>
      </c>
      <c r="CC493" s="75">
        <v>19590</v>
      </c>
      <c r="CD493" s="75">
        <v>13472</v>
      </c>
      <c r="CE493" s="75">
        <v>13540</v>
      </c>
      <c r="CF493" s="75">
        <v>20269</v>
      </c>
      <c r="CG493" s="75">
        <v>14116</v>
      </c>
      <c r="CH493" s="75">
        <v>15746</v>
      </c>
      <c r="CI493" s="75">
        <v>15525</v>
      </c>
      <c r="CJ493" s="75">
        <v>9336</v>
      </c>
      <c r="CK493" s="75">
        <v>102004</v>
      </c>
      <c r="CL493" s="73">
        <v>967906.52</v>
      </c>
      <c r="CM493" s="73">
        <v>944885.14000000013</v>
      </c>
      <c r="CN493" s="73">
        <v>1007107.3899999999</v>
      </c>
      <c r="CO493" s="73">
        <v>1124883.43</v>
      </c>
      <c r="CP493" s="73">
        <v>1019447.0400000002</v>
      </c>
      <c r="CQ493" s="73">
        <v>977941.90000000014</v>
      </c>
      <c r="CR493" s="73">
        <v>953093.36999999953</v>
      </c>
      <c r="CS493" s="73">
        <v>1316572.74</v>
      </c>
      <c r="CT493" s="73">
        <v>1042285.27</v>
      </c>
      <c r="CU493" s="73">
        <v>923846.33</v>
      </c>
      <c r="CV493" s="73">
        <v>1008826.4099999999</v>
      </c>
      <c r="CW493" s="73">
        <v>1016948.0099999999</v>
      </c>
      <c r="CX493" s="73">
        <v>944379.28999999992</v>
      </c>
      <c r="CY493" s="77"/>
      <c r="CZ493" s="4">
        <v>209</v>
      </c>
      <c r="DA493" s="76" t="str">
        <f t="shared" si="20"/>
        <v>L209</v>
      </c>
      <c r="DB493" s="71">
        <v>3.0480208773006643</v>
      </c>
      <c r="DC493" s="71">
        <v>1.1761620139080666</v>
      </c>
      <c r="DD493" s="71">
        <v>0.71855099258281407</v>
      </c>
      <c r="DE493" s="71">
        <v>0.43836300350485718</v>
      </c>
      <c r="DF493" s="71">
        <v>0.5339107239120886</v>
      </c>
      <c r="DG493" s="71">
        <v>0.38705213042039899</v>
      </c>
      <c r="DH493" s="71">
        <v>0.44955416851227037</v>
      </c>
      <c r="DI493" s="71">
        <v>0.79495979303026532</v>
      </c>
      <c r="DJ493" s="71">
        <v>0.25059218447469794</v>
      </c>
      <c r="DK493" s="71">
        <v>0.19421438324451604</v>
      </c>
      <c r="DL493" s="71">
        <v>0.11990251524325202</v>
      </c>
      <c r="DM493" s="71">
        <v>0.23010133855928513</v>
      </c>
      <c r="DN493" s="71">
        <v>0.14148939414619613</v>
      </c>
      <c r="DO493" s="71">
        <v>0.30864447519815397</v>
      </c>
      <c r="DQ493" s="71"/>
      <c r="DR493" s="71"/>
      <c r="DS493" s="71"/>
      <c r="DT493" s="71"/>
      <c r="DU493" s="71"/>
      <c r="DV493" s="71"/>
      <c r="DW493" s="71"/>
      <c r="DX493" s="71"/>
      <c r="DY493" s="71"/>
      <c r="DZ493" s="71"/>
      <c r="EA493" s="71"/>
      <c r="EB493" s="71"/>
      <c r="EC493" s="71"/>
      <c r="ED493" s="71"/>
    </row>
    <row r="494" spans="1:134">
      <c r="A494" s="4">
        <v>469</v>
      </c>
      <c r="B494" s="46" t="s">
        <v>4294</v>
      </c>
      <c r="C494" s="65" t="str">
        <f t="shared" si="19"/>
        <v>L469</v>
      </c>
      <c r="D494" s="69">
        <v>339069.26</v>
      </c>
      <c r="E494" s="68">
        <v>4663617.0500000017</v>
      </c>
      <c r="F494" s="69">
        <v>16498.940000000061</v>
      </c>
      <c r="G494" s="69">
        <v>105977.45000000298</v>
      </c>
      <c r="H494" s="70">
        <v>80.862045321937799</v>
      </c>
      <c r="I494" s="70">
        <v>2.3252705194154233</v>
      </c>
      <c r="J494" s="69">
        <v>595985.67999999993</v>
      </c>
      <c r="K494" s="69">
        <v>556508.93999999994</v>
      </c>
      <c r="L494" s="69">
        <v>472789.07</v>
      </c>
      <c r="M494" s="69">
        <v>565293.00000000012</v>
      </c>
      <c r="N494" s="69">
        <v>678784.17999999982</v>
      </c>
      <c r="O494" s="69">
        <v>900699.2</v>
      </c>
      <c r="P494" s="69">
        <v>430862.50999999989</v>
      </c>
      <c r="Q494" s="69">
        <v>464971.14999999985</v>
      </c>
      <c r="R494" s="69">
        <v>1772220.1899999997</v>
      </c>
      <c r="S494" s="69">
        <v>476295.84999999992</v>
      </c>
      <c r="T494" s="69">
        <v>552255.00999999989</v>
      </c>
      <c r="U494" s="69">
        <v>627943.07999999996</v>
      </c>
      <c r="V494" s="69">
        <v>339069.26</v>
      </c>
      <c r="W494" s="70">
        <v>86.801167851554609</v>
      </c>
      <c r="X494" s="70">
        <v>85.633861082058075</v>
      </c>
      <c r="Y494" s="70">
        <v>75.875179241401142</v>
      </c>
      <c r="Z494" s="71">
        <v>73.697793534006934</v>
      </c>
      <c r="AA494" s="71">
        <v>89.396671770209963</v>
      </c>
      <c r="AB494" s="71">
        <v>96.306117470523461</v>
      </c>
      <c r="AC494" s="71">
        <v>67.90228361365115</v>
      </c>
      <c r="AD494" s="71">
        <v>71.34442088798734</v>
      </c>
      <c r="AE494" s="71">
        <v>89.933003061077088</v>
      </c>
      <c r="AF494" s="71">
        <v>56.100042443709071</v>
      </c>
      <c r="AG494" s="71">
        <v>89.177988305034219</v>
      </c>
      <c r="AH494" s="71">
        <v>96.755675344529394</v>
      </c>
      <c r="AI494" s="71">
        <v>86.226599527447107</v>
      </c>
      <c r="AJ494" s="71">
        <v>-10.534368837831531</v>
      </c>
      <c r="AK494" s="71">
        <v>-23.87901545592268</v>
      </c>
      <c r="AL494" s="71">
        <v>-20.018718556230063</v>
      </c>
      <c r="AM494" s="71">
        <v>-39.738945624017319</v>
      </c>
      <c r="AN494" s="71">
        <v>-37.316347994871514</v>
      </c>
      <c r="AO494" s="71">
        <v>-28.846333476035802</v>
      </c>
      <c r="AP494" s="71">
        <v>-30.785450282312009</v>
      </c>
      <c r="AQ494" s="71">
        <v>-11.929360843459202</v>
      </c>
      <c r="AR494" s="71">
        <v>155.17766164317101</v>
      </c>
      <c r="AS494" s="71">
        <v>-65.934044846665103</v>
      </c>
      <c r="AT494" s="71">
        <v>15.153781084149287</v>
      </c>
      <c r="AU494" s="71">
        <v>22.556286685685279</v>
      </c>
      <c r="AV494" s="72">
        <v>5.114835115642391</v>
      </c>
      <c r="AW494" s="73">
        <v>-70175.920000000042</v>
      </c>
      <c r="AX494" s="73">
        <v>-174575.84999999998</v>
      </c>
      <c r="AY494" s="73">
        <v>-118335.5799999999</v>
      </c>
      <c r="AZ494" s="73">
        <v>-372780.53000000026</v>
      </c>
      <c r="BA494" s="73">
        <v>-404088.55999999994</v>
      </c>
      <c r="BB494" s="73">
        <v>-346895.03</v>
      </c>
      <c r="BC494" s="73">
        <v>-191640.29000000004</v>
      </c>
      <c r="BD494" s="73">
        <v>-62981.360000000161</v>
      </c>
      <c r="BE494" s="73">
        <v>1077715.7499999995</v>
      </c>
      <c r="BF494" s="73">
        <v>-921862.06999999983</v>
      </c>
      <c r="BG494" s="73">
        <v>72674.569999999832</v>
      </c>
      <c r="BH494" s="73">
        <v>115571.90999999992</v>
      </c>
      <c r="BI494" s="73">
        <v>16498.940000000061</v>
      </c>
      <c r="BJ494" s="71">
        <v>11.160185090961248</v>
      </c>
      <c r="BK494" s="71">
        <v>7.6236802130187247</v>
      </c>
      <c r="BL494" s="71">
        <v>8.224433545117483</v>
      </c>
      <c r="BM494" s="71">
        <v>10.135725603847062</v>
      </c>
      <c r="BN494" s="71">
        <v>0.36322390379087111</v>
      </c>
      <c r="BO494" s="71">
        <v>2.7558074098124976</v>
      </c>
      <c r="BP494" s="71">
        <v>14.490329557068243</v>
      </c>
      <c r="BQ494" s="71">
        <v>18.021396276488669</v>
      </c>
      <c r="BR494" s="72">
        <v>5.2487339529872123</v>
      </c>
      <c r="BS494" s="72">
        <v>10.243744601701071</v>
      </c>
      <c r="BT494" s="71">
        <v>10.481327502894958</v>
      </c>
      <c r="BU494" s="71">
        <v>9.8917691239320291</v>
      </c>
      <c r="BV494" s="71">
        <v>6.7806514900764796</v>
      </c>
      <c r="BW494" s="71">
        <v>7.4862850155741789</v>
      </c>
      <c r="BX494" s="75">
        <v>13812</v>
      </c>
      <c r="BY494" s="75">
        <v>13253</v>
      </c>
      <c r="BZ494" s="75">
        <v>10683</v>
      </c>
      <c r="CA494" s="75">
        <v>12393</v>
      </c>
      <c r="CB494" s="75">
        <v>13490</v>
      </c>
      <c r="CC494" s="75">
        <v>18855</v>
      </c>
      <c r="CD494" s="75">
        <v>10875</v>
      </c>
      <c r="CE494" s="75">
        <v>11416</v>
      </c>
      <c r="CF494" s="75">
        <v>24372</v>
      </c>
      <c r="CG494" s="75">
        <v>11468</v>
      </c>
      <c r="CH494" s="75">
        <v>13200</v>
      </c>
      <c r="CI494" s="75">
        <v>14936</v>
      </c>
      <c r="CJ494" s="75">
        <v>8368</v>
      </c>
      <c r="CK494" s="75">
        <v>94635</v>
      </c>
      <c r="CL494" s="73">
        <v>1381819.5399999998</v>
      </c>
      <c r="CM494" s="73">
        <v>1344081.45</v>
      </c>
      <c r="CN494" s="73">
        <v>1306634.0199999998</v>
      </c>
      <c r="CO494" s="73">
        <v>1548394.2600000002</v>
      </c>
      <c r="CP494" s="73">
        <v>1604878.0700000003</v>
      </c>
      <c r="CQ494" s="73">
        <v>1365799.8099999998</v>
      </c>
      <c r="CR494" s="73">
        <v>1274575.5000000002</v>
      </c>
      <c r="CS494" s="73">
        <v>2061971.64</v>
      </c>
      <c r="CT494" s="73">
        <v>1405057.33</v>
      </c>
      <c r="CU494" s="73">
        <v>1208582.8500000003</v>
      </c>
      <c r="CV494" s="73">
        <v>1258642.5400000005</v>
      </c>
      <c r="CW494" s="73">
        <v>1257742.5599999996</v>
      </c>
      <c r="CX494" s="73">
        <v>1324434.8699999996</v>
      </c>
      <c r="CY494" s="77"/>
      <c r="CZ494" s="4">
        <v>469</v>
      </c>
      <c r="DA494" s="76" t="str">
        <f t="shared" si="20"/>
        <v>L469</v>
      </c>
      <c r="DB494" s="71">
        <v>3.9065454337727177</v>
      </c>
      <c r="DC494" s="71">
        <v>4.1955790413130423</v>
      </c>
      <c r="DD494" s="71">
        <v>0.82685277756510378</v>
      </c>
      <c r="DE494" s="71">
        <v>1.1998657175457463</v>
      </c>
      <c r="DF494" s="71">
        <v>0.58392467744803378</v>
      </c>
      <c r="DG494" s="71">
        <v>0.6601741410095544</v>
      </c>
      <c r="DH494" s="71">
        <v>1.0436630932971418</v>
      </c>
      <c r="DI494" s="71">
        <v>0.40397638023188609</v>
      </c>
      <c r="DJ494" s="71">
        <v>0.2678423977082679</v>
      </c>
      <c r="DK494" s="71">
        <v>0.25469233424903376</v>
      </c>
      <c r="DL494" s="71">
        <v>0.51793246374358337</v>
      </c>
      <c r="DM494" s="71">
        <v>0.17270419336593823</v>
      </c>
      <c r="DN494" s="71">
        <v>0.25561965331922781</v>
      </c>
      <c r="DO494" s="71">
        <v>0.36916335524991523</v>
      </c>
      <c r="DQ494" s="71"/>
      <c r="DR494" s="71"/>
      <c r="DS494" s="71"/>
      <c r="DT494" s="71"/>
      <c r="DU494" s="71"/>
      <c r="DV494" s="71"/>
      <c r="DW494" s="71"/>
      <c r="DX494" s="71"/>
      <c r="DY494" s="71"/>
      <c r="DZ494" s="71"/>
      <c r="EA494" s="71"/>
      <c r="EB494" s="71"/>
      <c r="EC494" s="71"/>
      <c r="ED494" s="71"/>
    </row>
    <row r="495" spans="1:134">
      <c r="A495" s="4">
        <v>470</v>
      </c>
      <c r="B495" s="46" t="s">
        <v>4301</v>
      </c>
      <c r="C495" s="65" t="str">
        <f t="shared" si="19"/>
        <v>L470</v>
      </c>
      <c r="D495" s="69">
        <v>332723.17</v>
      </c>
      <c r="E495" s="68">
        <v>5356266.2299999995</v>
      </c>
      <c r="F495" s="69">
        <v>-32.249999999941792</v>
      </c>
      <c r="G495" s="69">
        <v>395439.9299999997</v>
      </c>
      <c r="H495" s="70">
        <v>87.459637318026111</v>
      </c>
      <c r="I495" s="70">
        <v>7.9712512812633696</v>
      </c>
      <c r="J495" s="69">
        <v>708333.45999999985</v>
      </c>
      <c r="K495" s="69">
        <v>592199.65000000014</v>
      </c>
      <c r="L495" s="69">
        <v>662531.98</v>
      </c>
      <c r="M495" s="69">
        <v>765110.14999999991</v>
      </c>
      <c r="N495" s="69">
        <v>950427.68</v>
      </c>
      <c r="O495" s="69">
        <v>1172378.9099999999</v>
      </c>
      <c r="P495" s="69">
        <v>1035896.74</v>
      </c>
      <c r="Q495" s="69">
        <v>722994.56</v>
      </c>
      <c r="R495" s="69">
        <v>1578881.1999999997</v>
      </c>
      <c r="S495" s="69">
        <v>555050.82999999984</v>
      </c>
      <c r="T495" s="69">
        <v>572644.18999999994</v>
      </c>
      <c r="U495" s="69">
        <v>558075.53999999992</v>
      </c>
      <c r="V495" s="69">
        <v>332723.17</v>
      </c>
      <c r="W495" s="70">
        <v>101.46400471538524</v>
      </c>
      <c r="X495" s="70">
        <v>85.121279654912328</v>
      </c>
      <c r="Y495" s="70">
        <v>96.424982523615412</v>
      </c>
      <c r="Z495" s="71">
        <v>93.568127721160252</v>
      </c>
      <c r="AA495" s="71">
        <v>90.767562784589188</v>
      </c>
      <c r="AB495" s="71">
        <v>102.95903784070546</v>
      </c>
      <c r="AC495" s="71">
        <v>95.514736403185779</v>
      </c>
      <c r="AD495" s="71">
        <v>86.374441303241099</v>
      </c>
      <c r="AE495" s="71">
        <v>86.645231152816322</v>
      </c>
      <c r="AF495" s="71">
        <v>74.984142441303987</v>
      </c>
      <c r="AG495" s="71">
        <v>96.392863829142129</v>
      </c>
      <c r="AH495" s="71">
        <v>89.029563288586971</v>
      </c>
      <c r="AI495" s="71">
        <v>79.350754931816354</v>
      </c>
      <c r="AJ495" s="71">
        <v>-3.3068967155806983</v>
      </c>
      <c r="AK495" s="71">
        <v>-10.282286302604282</v>
      </c>
      <c r="AL495" s="71">
        <v>-6.1849363757834226</v>
      </c>
      <c r="AM495" s="71">
        <v>-13.479056973810987</v>
      </c>
      <c r="AN495" s="71">
        <v>-22.662604076247195</v>
      </c>
      <c r="AO495" s="71">
        <v>-6.8152168306000904</v>
      </c>
      <c r="AP495" s="71">
        <v>-0.38132368297567609</v>
      </c>
      <c r="AQ495" s="71">
        <v>9.8245748082251616</v>
      </c>
      <c r="AR495" s="71">
        <v>131.11525864994903</v>
      </c>
      <c r="AS495" s="71">
        <v>-57.113088956731552</v>
      </c>
      <c r="AT495" s="71">
        <v>25.008241371718796</v>
      </c>
      <c r="AU495" s="71">
        <v>12.872745156351662</v>
      </c>
      <c r="AV495" s="72">
        <v>-9.6918030666359734E-3</v>
      </c>
      <c r="AW495" s="73">
        <v>-24224.95000000007</v>
      </c>
      <c r="AX495" s="73">
        <v>-67870.280000000028</v>
      </c>
      <c r="AY495" s="73">
        <v>-43678.679999999935</v>
      </c>
      <c r="AZ495" s="73">
        <v>-119196.15000000014</v>
      </c>
      <c r="BA495" s="73">
        <v>-278491.09999999998</v>
      </c>
      <c r="BB495" s="73">
        <v>-71796.659999999916</v>
      </c>
      <c r="BC495" s="73">
        <v>-3965.2399999999907</v>
      </c>
      <c r="BD495" s="73">
        <v>64676.910000000149</v>
      </c>
      <c r="BE495" s="73">
        <v>895723.71</v>
      </c>
      <c r="BF495" s="73">
        <v>-739168.81999999937</v>
      </c>
      <c r="BG495" s="73">
        <v>114559.03999999998</v>
      </c>
      <c r="BH495" s="73">
        <v>63646.5799999999</v>
      </c>
      <c r="BI495" s="73">
        <v>-32.249999999941792</v>
      </c>
      <c r="BJ495" s="71">
        <v>12.337901410331609</v>
      </c>
      <c r="BK495" s="71">
        <v>8.7297057749786724</v>
      </c>
      <c r="BL495" s="71">
        <v>8.1830737842074974</v>
      </c>
      <c r="BM495" s="71">
        <v>11.377000978390953</v>
      </c>
      <c r="BN495" s="71">
        <v>0.76077164067479242</v>
      </c>
      <c r="BO495" s="71">
        <v>6.1097450881261839</v>
      </c>
      <c r="BP495" s="71">
        <v>19.629538828163444</v>
      </c>
      <c r="BQ495" s="71">
        <v>19.001499193179619</v>
      </c>
      <c r="BR495" s="72">
        <v>6.8604842845297558</v>
      </c>
      <c r="BS495" s="72">
        <v>11.498778000960399</v>
      </c>
      <c r="BT495" s="71">
        <v>13.167389660936617</v>
      </c>
      <c r="BU495" s="71">
        <v>11.944545298153953</v>
      </c>
      <c r="BV495" s="71">
        <v>10.347901224247355</v>
      </c>
      <c r="BW495" s="71">
        <v>10.933396119160522</v>
      </c>
      <c r="BX495" s="75">
        <v>12480</v>
      </c>
      <c r="BY495" s="75">
        <v>10850</v>
      </c>
      <c r="BZ495" s="75">
        <v>12158</v>
      </c>
      <c r="CA495" s="75">
        <v>13997</v>
      </c>
      <c r="CB495" s="75">
        <v>14087</v>
      </c>
      <c r="CC495" s="75">
        <v>17782</v>
      </c>
      <c r="CD495" s="75">
        <v>18890</v>
      </c>
      <c r="CE495" s="75">
        <v>13315</v>
      </c>
      <c r="CF495" s="75">
        <v>20953</v>
      </c>
      <c r="CG495" s="75">
        <v>10882</v>
      </c>
      <c r="CH495" s="75">
        <v>11386</v>
      </c>
      <c r="CI495" s="75">
        <v>10910</v>
      </c>
      <c r="CJ495" s="75">
        <v>6129</v>
      </c>
      <c r="CK495" s="75">
        <v>92465</v>
      </c>
      <c r="CL495" s="73">
        <v>1753067.8100000003</v>
      </c>
      <c r="CM495" s="73">
        <v>1582571.3100000003</v>
      </c>
      <c r="CN495" s="73">
        <v>1763908.7000000002</v>
      </c>
      <c r="CO495" s="73">
        <v>1906088.83</v>
      </c>
      <c r="CP495" s="73">
        <v>2046823.4699999997</v>
      </c>
      <c r="CQ495" s="73">
        <v>1679606.9</v>
      </c>
      <c r="CR495" s="73">
        <v>1518571.6599999997</v>
      </c>
      <c r="CS495" s="73">
        <v>2366219.879999999</v>
      </c>
      <c r="CT495" s="73">
        <v>1709210.8</v>
      </c>
      <c r="CU495" s="73">
        <v>1469285.0499999998</v>
      </c>
      <c r="CV495" s="73">
        <v>1538498.3699999999</v>
      </c>
      <c r="CW495" s="73">
        <v>1639957.4</v>
      </c>
      <c r="CX495" s="73">
        <v>1636111.1300000004</v>
      </c>
      <c r="CY495" s="77"/>
      <c r="CZ495" s="4">
        <v>470</v>
      </c>
      <c r="DA495" s="76" t="str">
        <f t="shared" si="20"/>
        <v>L470</v>
      </c>
      <c r="DB495" s="71">
        <v>2.4212005660589044</v>
      </c>
      <c r="DC495" s="71">
        <v>3.5542283920574556</v>
      </c>
      <c r="DD495" s="71">
        <v>1.2535107019496494</v>
      </c>
      <c r="DE495" s="71">
        <v>0.87493491806153245</v>
      </c>
      <c r="DF495" s="71">
        <v>0.85937369609493353</v>
      </c>
      <c r="DG495" s="71">
        <v>0.71514045653019431</v>
      </c>
      <c r="DH495" s="71">
        <v>0.75961317867230238</v>
      </c>
      <c r="DI495" s="71">
        <v>0.34883447650254296</v>
      </c>
      <c r="DJ495" s="71">
        <v>0.56477380137790267</v>
      </c>
      <c r="DK495" s="71">
        <v>0.52808890695514921</v>
      </c>
      <c r="DL495" s="71">
        <v>0.13263821790321789</v>
      </c>
      <c r="DM495" s="71">
        <v>0.32472776662881236</v>
      </c>
      <c r="DN495" s="71">
        <v>0.17461683860429694</v>
      </c>
      <c r="DO495" s="71">
        <v>0.47259325333467034</v>
      </c>
      <c r="DQ495" s="71"/>
      <c r="DR495" s="71"/>
      <c r="DS495" s="71"/>
      <c r="DT495" s="71"/>
      <c r="DU495" s="71"/>
      <c r="DV495" s="71"/>
      <c r="DW495" s="71"/>
      <c r="DX495" s="71"/>
      <c r="DY495" s="71"/>
      <c r="DZ495" s="71"/>
      <c r="EA495" s="71"/>
      <c r="EB495" s="71"/>
      <c r="EC495" s="71"/>
      <c r="ED495" s="71"/>
    </row>
    <row r="496" spans="1:134">
      <c r="A496" s="4">
        <v>622</v>
      </c>
      <c r="B496" s="46" t="s">
        <v>4308</v>
      </c>
      <c r="C496" s="65" t="str">
        <f t="shared" si="19"/>
        <v>L622</v>
      </c>
      <c r="D496" s="69">
        <v>378695.27</v>
      </c>
      <c r="E496" s="68">
        <v>3885362.6799999997</v>
      </c>
      <c r="F496" s="69">
        <v>121928.50000000006</v>
      </c>
      <c r="G496" s="69">
        <v>948998.18000000017</v>
      </c>
      <c r="H496" s="70">
        <v>108.4054846344055</v>
      </c>
      <c r="I496" s="70">
        <v>32.318813961958746</v>
      </c>
      <c r="J496" s="69">
        <v>483196.16999999987</v>
      </c>
      <c r="K496" s="69">
        <v>518060.8000000001</v>
      </c>
      <c r="L496" s="69">
        <v>489099.91999999987</v>
      </c>
      <c r="M496" s="69">
        <v>517326.18000000011</v>
      </c>
      <c r="N496" s="69">
        <v>880523.80999999982</v>
      </c>
      <c r="O496" s="69">
        <v>985330.67000000027</v>
      </c>
      <c r="P496" s="69">
        <v>482200.7099999999</v>
      </c>
      <c r="Q496" s="69">
        <v>451261.97000000003</v>
      </c>
      <c r="R496" s="69">
        <v>828506.4</v>
      </c>
      <c r="S496" s="69">
        <v>527836.51000000013</v>
      </c>
      <c r="T496" s="69">
        <v>583657.34</v>
      </c>
      <c r="U496" s="69">
        <v>633204.47999999998</v>
      </c>
      <c r="V496" s="69">
        <v>378695.27</v>
      </c>
      <c r="W496" s="70">
        <v>101.51328942392172</v>
      </c>
      <c r="X496" s="70">
        <v>106.84332215934216</v>
      </c>
      <c r="Y496" s="70">
        <v>109.77494465055935</v>
      </c>
      <c r="Z496" s="71">
        <v>98.050406980899382</v>
      </c>
      <c r="AA496" s="71">
        <v>86.467217874890366</v>
      </c>
      <c r="AB496" s="71">
        <v>94.011454929200497</v>
      </c>
      <c r="AC496" s="71">
        <v>100.9303170247149</v>
      </c>
      <c r="AD496" s="71">
        <v>94.885493226627602</v>
      </c>
      <c r="AE496" s="71">
        <v>101.24398024715752</v>
      </c>
      <c r="AF496" s="71">
        <v>124.07059849895587</v>
      </c>
      <c r="AG496" s="71">
        <v>118.32346406281415</v>
      </c>
      <c r="AH496" s="71">
        <v>109.41816650156917</v>
      </c>
      <c r="AI496" s="71">
        <v>120.21057333604762</v>
      </c>
      <c r="AJ496" s="71">
        <v>-7.2456947417797508</v>
      </c>
      <c r="AK496" s="71">
        <v>8.0501649323591717</v>
      </c>
      <c r="AL496" s="71">
        <v>16.112029253304062</v>
      </c>
      <c r="AM496" s="71">
        <v>-3.5360319812310026</v>
      </c>
      <c r="AN496" s="71">
        <v>-8.8980862949035391</v>
      </c>
      <c r="AO496" s="71">
        <v>3.1457662979998302</v>
      </c>
      <c r="AP496" s="71">
        <v>1.9099119395676212</v>
      </c>
      <c r="AQ496" s="71">
        <v>19.122177968168774</v>
      </c>
      <c r="AR496" s="71">
        <v>83.223427401158162</v>
      </c>
      <c r="AS496" s="71">
        <v>-2.4637219893171136</v>
      </c>
      <c r="AT496" s="71">
        <v>53.166348030084841</v>
      </c>
      <c r="AU496" s="71">
        <v>39.719455820841887</v>
      </c>
      <c r="AV496" s="72">
        <v>47.486090197730825</v>
      </c>
      <c r="AW496" s="73">
        <v>-37745.87000000017</v>
      </c>
      <c r="AX496" s="73">
        <v>38597.580000000075</v>
      </c>
      <c r="AY496" s="73">
        <v>67868.869999999821</v>
      </c>
      <c r="AZ496" s="73">
        <v>-18963.369999999937</v>
      </c>
      <c r="BA496" s="73">
        <v>-85982.200000000303</v>
      </c>
      <c r="BB496" s="73">
        <v>41098.240000000456</v>
      </c>
      <c r="BC496" s="73">
        <v>9037.0100000000093</v>
      </c>
      <c r="BD496" s="73">
        <v>72439.170000000042</v>
      </c>
      <c r="BE496" s="73">
        <v>376322.73999999987</v>
      </c>
      <c r="BF496" s="73">
        <v>-13332.909999999916</v>
      </c>
      <c r="BG496" s="73">
        <v>202596.25999999995</v>
      </c>
      <c r="BH496" s="73">
        <v>180007.40999999992</v>
      </c>
      <c r="BI496" s="73">
        <v>121928.50000000006</v>
      </c>
      <c r="BJ496" s="71">
        <v>14.669976724207121</v>
      </c>
      <c r="BK496" s="71">
        <v>12.047210198592595</v>
      </c>
      <c r="BL496" s="71">
        <v>13.825551776055015</v>
      </c>
      <c r="BM496" s="71">
        <v>11.357717980673861</v>
      </c>
      <c r="BN496" s="71">
        <v>1.7064775005244011</v>
      </c>
      <c r="BO496" s="71">
        <v>11.056215984400847</v>
      </c>
      <c r="BP496" s="71">
        <v>17.943405804002939</v>
      </c>
      <c r="BQ496" s="71">
        <v>20.269048648368901</v>
      </c>
      <c r="BR496" s="72">
        <v>14.531287708109494</v>
      </c>
      <c r="BS496" s="72">
        <v>12.706629992717197</v>
      </c>
      <c r="BT496" s="71">
        <v>16.075828360328693</v>
      </c>
      <c r="BU496" s="71">
        <v>13.516341158342819</v>
      </c>
      <c r="BV496" s="71">
        <v>12.047201768286403</v>
      </c>
      <c r="BW496" s="71">
        <v>13.853952009692858</v>
      </c>
      <c r="BX496" s="75">
        <v>11511</v>
      </c>
      <c r="BY496" s="75">
        <v>11630</v>
      </c>
      <c r="BZ496" s="75">
        <v>10932</v>
      </c>
      <c r="CA496" s="75">
        <v>11100</v>
      </c>
      <c r="CB496" s="75">
        <v>14680</v>
      </c>
      <c r="CC496" s="75">
        <v>17120</v>
      </c>
      <c r="CD496" s="75">
        <v>9418</v>
      </c>
      <c r="CE496" s="75">
        <v>9486</v>
      </c>
      <c r="CF496" s="75">
        <v>14443</v>
      </c>
      <c r="CG496" s="75">
        <v>11010</v>
      </c>
      <c r="CH496" s="75">
        <v>11872</v>
      </c>
      <c r="CI496" s="75">
        <v>12132</v>
      </c>
      <c r="CJ496" s="75">
        <v>6916</v>
      </c>
      <c r="CK496" s="75">
        <v>75277</v>
      </c>
      <c r="CL496" s="73">
        <v>768112.7699999999</v>
      </c>
      <c r="CM496" s="73">
        <v>730561</v>
      </c>
      <c r="CN496" s="73">
        <v>782948.21</v>
      </c>
      <c r="CO496" s="73">
        <v>1070317.72</v>
      </c>
      <c r="CP496" s="73">
        <v>1037681.1699999999</v>
      </c>
      <c r="CQ496" s="73">
        <v>774983.72999999986</v>
      </c>
      <c r="CR496" s="73">
        <v>1017427.6800000002</v>
      </c>
      <c r="CS496" s="73">
        <v>1140217.2699999998</v>
      </c>
      <c r="CT496" s="73">
        <v>1051703.53</v>
      </c>
      <c r="CU496" s="73">
        <v>883298.2699999999</v>
      </c>
      <c r="CV496" s="73">
        <v>960701.61999999988</v>
      </c>
      <c r="CW496" s="73">
        <v>938233.61</v>
      </c>
      <c r="CX496" s="73">
        <v>977579.76</v>
      </c>
      <c r="CY496" s="77"/>
      <c r="CZ496" s="4">
        <v>622</v>
      </c>
      <c r="DA496" s="76" t="str">
        <f t="shared" si="20"/>
        <v>L622</v>
      </c>
      <c r="DB496" s="71">
        <v>1.4045612687355686</v>
      </c>
      <c r="DC496" s="71">
        <v>2.681855415636921</v>
      </c>
      <c r="DD496" s="71">
        <v>0.49643435167964023</v>
      </c>
      <c r="DE496" s="71">
        <v>0.28687498013048646</v>
      </c>
      <c r="DF496" s="71">
        <v>0.85820883476466614</v>
      </c>
      <c r="DG496" s="71">
        <v>0.19299288189720709</v>
      </c>
      <c r="DH496" s="71">
        <v>0.69557020789360824</v>
      </c>
      <c r="DI496" s="71">
        <v>0.49005935314938942</v>
      </c>
      <c r="DJ496" s="71">
        <v>0.4542587165391242</v>
      </c>
      <c r="DK496" s="71">
        <v>0.11269485053641741</v>
      </c>
      <c r="DL496" s="71">
        <v>0.29467235586030066</v>
      </c>
      <c r="DM496" s="71">
        <v>6.4580767918009541E-2</v>
      </c>
      <c r="DN496" s="71">
        <v>0.22439991944501031</v>
      </c>
      <c r="DO496" s="71">
        <v>0.3326072107428526</v>
      </c>
      <c r="DQ496" s="71"/>
      <c r="DR496" s="71"/>
      <c r="DS496" s="71"/>
      <c r="DT496" s="71"/>
      <c r="DU496" s="71"/>
      <c r="DV496" s="71"/>
      <c r="DW496" s="71"/>
      <c r="DX496" s="71"/>
      <c r="DY496" s="71"/>
      <c r="DZ496" s="71"/>
      <c r="EA496" s="71"/>
      <c r="EB496" s="71"/>
      <c r="EC496" s="71"/>
      <c r="ED496" s="71"/>
    </row>
    <row r="497" spans="1:134">
      <c r="A497" s="4">
        <v>493</v>
      </c>
      <c r="B497" s="46" t="s">
        <v>4316</v>
      </c>
      <c r="C497" s="65" t="str">
        <f t="shared" si="19"/>
        <v>L493</v>
      </c>
      <c r="D497" s="69">
        <v>281750.46000000002</v>
      </c>
      <c r="E497" s="68">
        <v>3872014.0799999996</v>
      </c>
      <c r="F497" s="69">
        <v>-28333.76999999996</v>
      </c>
      <c r="G497" s="69">
        <v>235718.60999999987</v>
      </c>
      <c r="H497" s="70">
        <v>86.790523693496397</v>
      </c>
      <c r="I497" s="70">
        <v>6.4823832921365954</v>
      </c>
      <c r="J497" s="69">
        <v>566818.79999999981</v>
      </c>
      <c r="K497" s="69">
        <v>557453.1399999999</v>
      </c>
      <c r="L497" s="69">
        <v>480039.95999999996</v>
      </c>
      <c r="M497" s="69">
        <v>585837.57999999996</v>
      </c>
      <c r="N497" s="69">
        <v>799345.57999999984</v>
      </c>
      <c r="O497" s="69">
        <v>898945.23</v>
      </c>
      <c r="P497" s="69">
        <v>444582.84999999986</v>
      </c>
      <c r="Q497" s="69">
        <v>453235.16000000009</v>
      </c>
      <c r="R497" s="69">
        <v>1110274.8699999999</v>
      </c>
      <c r="S497" s="69">
        <v>467941.09999999992</v>
      </c>
      <c r="T497" s="69">
        <v>570103.46999999986</v>
      </c>
      <c r="U497" s="69">
        <v>544126.16999999993</v>
      </c>
      <c r="V497" s="69">
        <v>281750.46000000002</v>
      </c>
      <c r="W497" s="70">
        <v>103.93809993896663</v>
      </c>
      <c r="X497" s="70">
        <v>106.52240329705818</v>
      </c>
      <c r="Y497" s="70">
        <v>92.666867877306501</v>
      </c>
      <c r="Z497" s="71">
        <v>93.229894594737587</v>
      </c>
      <c r="AA497" s="71">
        <v>96.096265015967461</v>
      </c>
      <c r="AB497" s="71">
        <v>107.15798989512018</v>
      </c>
      <c r="AC497" s="71">
        <v>83.218629236086358</v>
      </c>
      <c r="AD497" s="71">
        <v>90.776372172151071</v>
      </c>
      <c r="AE497" s="71">
        <v>92.592107168068409</v>
      </c>
      <c r="AF497" s="71">
        <v>78.60388737623056</v>
      </c>
      <c r="AG497" s="71">
        <v>93.169895297939931</v>
      </c>
      <c r="AH497" s="71">
        <v>84.124576256163564</v>
      </c>
      <c r="AI497" s="71">
        <v>75.196589853695727</v>
      </c>
      <c r="AJ497" s="71">
        <v>-12.449988058036954</v>
      </c>
      <c r="AK497" s="71">
        <v>-2.9669931061783505</v>
      </c>
      <c r="AL497" s="71">
        <v>-26.035814545066582</v>
      </c>
      <c r="AM497" s="71">
        <v>-19.427822398624272</v>
      </c>
      <c r="AN497" s="71">
        <v>-20.537470087935461</v>
      </c>
      <c r="AO497" s="71">
        <v>-4.0318412926867886</v>
      </c>
      <c r="AP497" s="71">
        <v>-18.131600077216337</v>
      </c>
      <c r="AQ497" s="71">
        <v>12.892209280838053</v>
      </c>
      <c r="AR497" s="71">
        <v>115.6050958135157</v>
      </c>
      <c r="AS497" s="71">
        <v>-46.484063624276331</v>
      </c>
      <c r="AT497" s="71">
        <v>19.037786739997898</v>
      </c>
      <c r="AU497" s="71">
        <v>5.9828605850545058</v>
      </c>
      <c r="AV497" s="72">
        <v>-9.1374430747413253</v>
      </c>
      <c r="AW497" s="73">
        <v>-80604.070000000065</v>
      </c>
      <c r="AX497" s="73">
        <v>-17045.330000000075</v>
      </c>
      <c r="AY497" s="73">
        <v>-168976.80000000005</v>
      </c>
      <c r="AZ497" s="73">
        <v>-141259.03999999992</v>
      </c>
      <c r="BA497" s="73">
        <v>-206566.74999999988</v>
      </c>
      <c r="BB497" s="73">
        <v>-26245.70000000007</v>
      </c>
      <c r="BC497" s="73">
        <v>-98462.880000000121</v>
      </c>
      <c r="BD497" s="73">
        <v>51759.130000000005</v>
      </c>
      <c r="BE497" s="73">
        <v>595317.24999999988</v>
      </c>
      <c r="BF497" s="73">
        <v>-406454.6999999999</v>
      </c>
      <c r="BG497" s="73">
        <v>91176.999999999942</v>
      </c>
      <c r="BH497" s="73">
        <v>30716.579999999958</v>
      </c>
      <c r="BI497" s="73">
        <v>-28333.76999999996</v>
      </c>
      <c r="BJ497" s="71">
        <v>10.480506197234686</v>
      </c>
      <c r="BK497" s="71">
        <v>6.6662457620112949</v>
      </c>
      <c r="BL497" s="71">
        <v>5.4064666571999869</v>
      </c>
      <c r="BM497" s="71">
        <v>6.5215536311325195</v>
      </c>
      <c r="BN497" s="71">
        <v>-1.7109074613167483</v>
      </c>
      <c r="BO497" s="71">
        <v>6.1378665868334483</v>
      </c>
      <c r="BP497" s="71">
        <v>17.430435965747961</v>
      </c>
      <c r="BQ497" s="71">
        <v>17.877539121827759</v>
      </c>
      <c r="BR497" s="72">
        <v>11.209926893260032</v>
      </c>
      <c r="BS497" s="72">
        <v>11.207098452836211</v>
      </c>
      <c r="BT497" s="71">
        <v>12.778307623016538</v>
      </c>
      <c r="BU497" s="71">
        <v>10.307866185727303</v>
      </c>
      <c r="BV497" s="71">
        <v>9.3807119724172523</v>
      </c>
      <c r="BW497" s="71">
        <v>11.157826939671638</v>
      </c>
      <c r="BX497" s="75">
        <v>13128</v>
      </c>
      <c r="BY497" s="75">
        <v>12881</v>
      </c>
      <c r="BZ497" s="75">
        <v>11513</v>
      </c>
      <c r="CA497" s="75">
        <v>12505</v>
      </c>
      <c r="CB497" s="75">
        <v>15699</v>
      </c>
      <c r="CC497" s="75">
        <v>18375</v>
      </c>
      <c r="CD497" s="75">
        <v>10551</v>
      </c>
      <c r="CE497" s="75">
        <v>11232</v>
      </c>
      <c r="CF497" s="75">
        <v>19552</v>
      </c>
      <c r="CG497" s="75">
        <v>11597</v>
      </c>
      <c r="CH497" s="75">
        <v>13388</v>
      </c>
      <c r="CI497" s="75">
        <v>13210</v>
      </c>
      <c r="CJ497" s="75">
        <v>7156</v>
      </c>
      <c r="CK497" s="75">
        <v>86686</v>
      </c>
      <c r="CL497" s="73">
        <v>1334491.2799999998</v>
      </c>
      <c r="CM497" s="73">
        <v>1187570.02</v>
      </c>
      <c r="CN497" s="73">
        <v>1195765.75</v>
      </c>
      <c r="CO497" s="73">
        <v>1258614.0899999999</v>
      </c>
      <c r="CP497" s="73">
        <v>1194308.6000000001</v>
      </c>
      <c r="CQ497" s="73">
        <v>1100025.5699999998</v>
      </c>
      <c r="CR497" s="73">
        <v>1138912.3700000001</v>
      </c>
      <c r="CS497" s="73">
        <v>1435238.99</v>
      </c>
      <c r="CT497" s="73">
        <v>1271170.1599999997</v>
      </c>
      <c r="CU497" s="73">
        <v>1364517.7699999998</v>
      </c>
      <c r="CV497" s="73">
        <v>1346401.41</v>
      </c>
      <c r="CW497" s="73">
        <v>1337598.2800000005</v>
      </c>
      <c r="CX497" s="73">
        <v>1433239.3699999999</v>
      </c>
      <c r="CY497" s="77"/>
      <c r="CZ497" s="4">
        <v>493</v>
      </c>
      <c r="DA497" s="76" t="str">
        <f t="shared" si="20"/>
        <v>L493</v>
      </c>
      <c r="DB497" s="71">
        <v>3.7355415404650221</v>
      </c>
      <c r="DC497" s="71">
        <v>2.7161311348997152</v>
      </c>
      <c r="DD497" s="71">
        <v>0.55868531034163227</v>
      </c>
      <c r="DE497" s="71">
        <v>0.40777459314318681</v>
      </c>
      <c r="DF497" s="71">
        <v>0.37132466322688851</v>
      </c>
      <c r="DG497" s="71">
        <v>0.36776660573760056</v>
      </c>
      <c r="DH497" s="71">
        <v>0.32860362860451253</v>
      </c>
      <c r="DI497" s="71">
        <v>0.44011541432946089</v>
      </c>
      <c r="DJ497" s="71">
        <v>0.16127382088938932</v>
      </c>
      <c r="DK497" s="71">
        <v>0.27768265876076048</v>
      </c>
      <c r="DL497" s="71">
        <v>6.4261328243299554E-2</v>
      </c>
      <c r="DM497" s="71">
        <v>5.5147431951614555E-2</v>
      </c>
      <c r="DN497" s="71">
        <v>3.4619196648516724E-2</v>
      </c>
      <c r="DO497" s="71">
        <v>0.18804256968259447</v>
      </c>
      <c r="DQ497" s="71"/>
      <c r="DR497" s="71"/>
      <c r="DS497" s="71"/>
      <c r="DT497" s="71"/>
      <c r="DU497" s="71"/>
      <c r="DV497" s="71"/>
      <c r="DW497" s="71"/>
      <c r="DX497" s="71"/>
      <c r="DY497" s="71"/>
      <c r="DZ497" s="71"/>
      <c r="EA497" s="71"/>
      <c r="EB497" s="71"/>
      <c r="EC497" s="71"/>
      <c r="ED497" s="71"/>
    </row>
    <row r="498" spans="1:134">
      <c r="A498" s="4">
        <v>207</v>
      </c>
      <c r="B498" s="46" t="s">
        <v>4322</v>
      </c>
      <c r="C498" s="65" t="str">
        <f t="shared" si="19"/>
        <v>L207</v>
      </c>
      <c r="D498" s="69">
        <v>200314.34</v>
      </c>
      <c r="E498" s="68">
        <v>2854882.95</v>
      </c>
      <c r="F498" s="69">
        <v>23348.449999999983</v>
      </c>
      <c r="G498" s="69">
        <v>554520.48000000091</v>
      </c>
      <c r="H498" s="70">
        <v>96.011992643124302</v>
      </c>
      <c r="I498" s="70">
        <v>24.105787119714272</v>
      </c>
      <c r="J498" s="69">
        <v>344893.35000000003</v>
      </c>
      <c r="K498" s="69">
        <v>318183.41999999987</v>
      </c>
      <c r="L498" s="69">
        <v>304438.59999999998</v>
      </c>
      <c r="M498" s="69">
        <v>339939.2</v>
      </c>
      <c r="N498" s="69">
        <v>591517.01999999979</v>
      </c>
      <c r="O498" s="69">
        <v>636867.35000000009</v>
      </c>
      <c r="P498" s="69">
        <v>274922.78999999998</v>
      </c>
      <c r="Q498" s="69">
        <v>290672.62000000005</v>
      </c>
      <c r="R498" s="69">
        <v>991335.8400000002</v>
      </c>
      <c r="S498" s="69">
        <v>309514.66999999993</v>
      </c>
      <c r="T498" s="69">
        <v>396162.52</v>
      </c>
      <c r="U498" s="69">
        <v>391960.17000000004</v>
      </c>
      <c r="V498" s="69">
        <v>200314.34</v>
      </c>
      <c r="W498" s="70">
        <v>104.05835154550509</v>
      </c>
      <c r="X498" s="70">
        <v>94.118941553155949</v>
      </c>
      <c r="Y498" s="70">
        <v>93.971342997883639</v>
      </c>
      <c r="Z498" s="71">
        <v>89.220493172961412</v>
      </c>
      <c r="AA498" s="71">
        <v>120.43420986310815</v>
      </c>
      <c r="AB498" s="71">
        <v>100.77106825797466</v>
      </c>
      <c r="AC498" s="71">
        <v>93.82334353517038</v>
      </c>
      <c r="AD498" s="71">
        <v>91.008554238558645</v>
      </c>
      <c r="AE498" s="71">
        <v>105.371784244853</v>
      </c>
      <c r="AF498" s="71">
        <v>63.747999095097285</v>
      </c>
      <c r="AG498" s="71">
        <v>111.55374240953431</v>
      </c>
      <c r="AH498" s="71">
        <v>107.94846220533772</v>
      </c>
      <c r="AI498" s="71">
        <v>92.525975870500289</v>
      </c>
      <c r="AJ498" s="71">
        <v>3.4480540083040134</v>
      </c>
      <c r="AK498" s="71">
        <v>-17.826323263348222</v>
      </c>
      <c r="AL498" s="71">
        <v>-11.930151992640081</v>
      </c>
      <c r="AM498" s="71">
        <v>-21.036531642395229</v>
      </c>
      <c r="AN498" s="71">
        <v>-7.5336968621294575</v>
      </c>
      <c r="AO498" s="71">
        <v>-7.9732673273192329</v>
      </c>
      <c r="AP498" s="71">
        <v>-7.6063605781460204</v>
      </c>
      <c r="AQ498" s="71">
        <v>12.031950343934316</v>
      </c>
      <c r="AR498" s="71">
        <v>154.53662849422867</v>
      </c>
      <c r="AS498" s="71">
        <v>-49.157541795119229</v>
      </c>
      <c r="AT498" s="71">
        <v>40.474669882547929</v>
      </c>
      <c r="AU498" s="71">
        <v>36.986964016368276</v>
      </c>
      <c r="AV498" s="72">
        <v>13.193757282830031</v>
      </c>
      <c r="AW498" s="73">
        <v>11495.730000000098</v>
      </c>
      <c r="AX498" s="73">
        <v>-69025.030000000086</v>
      </c>
      <c r="AY498" s="73">
        <v>-41239.979999999981</v>
      </c>
      <c r="AZ498" s="73">
        <v>-90562.660000000091</v>
      </c>
      <c r="BA498" s="73">
        <v>-48193.880000000354</v>
      </c>
      <c r="BB498" s="73">
        <v>-43444.649999999674</v>
      </c>
      <c r="BC498" s="73">
        <v>-22633.180000000051</v>
      </c>
      <c r="BD498" s="73">
        <v>31217.510000000126</v>
      </c>
      <c r="BE498" s="73">
        <v>601868.9700000002</v>
      </c>
      <c r="BF498" s="73">
        <v>-299257.36999999988</v>
      </c>
      <c r="BG498" s="73">
        <v>114145.47000000009</v>
      </c>
      <c r="BH498" s="73">
        <v>105830.63000000006</v>
      </c>
      <c r="BI498" s="73">
        <v>23348.449999999983</v>
      </c>
      <c r="BJ498" s="71">
        <v>10.495124932315351</v>
      </c>
      <c r="BK498" s="71">
        <v>9.6024127112442077</v>
      </c>
      <c r="BL498" s="71">
        <v>6.181726705666394</v>
      </c>
      <c r="BM498" s="71">
        <v>8.36062516195984</v>
      </c>
      <c r="BN498" s="71">
        <v>0.5689051736634898</v>
      </c>
      <c r="BO498" s="71">
        <v>3.4810038826296541</v>
      </c>
      <c r="BP498" s="71">
        <v>13.117039767948105</v>
      </c>
      <c r="BQ498" s="71">
        <v>16.157719548557285</v>
      </c>
      <c r="BR498" s="72">
        <v>11.502793769792365</v>
      </c>
      <c r="BS498" s="72">
        <v>10.565970457162594</v>
      </c>
      <c r="BT498" s="71">
        <v>11.433518855256287</v>
      </c>
      <c r="BU498" s="71">
        <v>9.8847113299890239</v>
      </c>
      <c r="BV498" s="71">
        <v>9.6262770245633238</v>
      </c>
      <c r="BW498" s="71">
        <v>10.03019256026352</v>
      </c>
      <c r="BX498" s="75">
        <v>7877</v>
      </c>
      <c r="BY498" s="75">
        <v>7612</v>
      </c>
      <c r="BZ498" s="75">
        <v>7085</v>
      </c>
      <c r="CA498" s="75">
        <v>7196</v>
      </c>
      <c r="CB498" s="75">
        <v>10768</v>
      </c>
      <c r="CC498" s="75">
        <v>11328</v>
      </c>
      <c r="CD498" s="75">
        <v>6264</v>
      </c>
      <c r="CE498" s="75">
        <v>6493</v>
      </c>
      <c r="CF498" s="75">
        <v>13335</v>
      </c>
      <c r="CG498" s="75">
        <v>6751</v>
      </c>
      <c r="CH498" s="75">
        <v>8057</v>
      </c>
      <c r="CI498" s="75">
        <v>8192</v>
      </c>
      <c r="CJ498" s="75">
        <v>4318</v>
      </c>
      <c r="CK498" s="75">
        <v>53410</v>
      </c>
      <c r="CL498" s="73">
        <v>905114.04</v>
      </c>
      <c r="CM498" s="73">
        <v>877947.7</v>
      </c>
      <c r="CN498" s="73">
        <v>899903.50000000023</v>
      </c>
      <c r="CO498" s="73">
        <v>899354.34000000008</v>
      </c>
      <c r="CP498" s="73">
        <v>858786.14</v>
      </c>
      <c r="CQ498" s="73">
        <v>680994.34000000032</v>
      </c>
      <c r="CR498" s="73">
        <v>718983.94</v>
      </c>
      <c r="CS498" s="73">
        <v>1171927.55</v>
      </c>
      <c r="CT498" s="73">
        <v>838256.2699999999</v>
      </c>
      <c r="CU498" s="73">
        <v>749044.42</v>
      </c>
      <c r="CV498" s="73">
        <v>787522.2200000002</v>
      </c>
      <c r="CW498" s="73">
        <v>745875.95</v>
      </c>
      <c r="CX498" s="73">
        <v>820030.5199999999</v>
      </c>
      <c r="CY498" s="77"/>
      <c r="CZ498" s="4">
        <v>207</v>
      </c>
      <c r="DA498" s="76" t="str">
        <f t="shared" si="20"/>
        <v>L207</v>
      </c>
      <c r="DB498" s="71">
        <v>0.89746656609608833</v>
      </c>
      <c r="DC498" s="71">
        <v>0.46578547992308417</v>
      </c>
      <c r="DD498" s="71">
        <v>0.5358079023787462</v>
      </c>
      <c r="DE498" s="71">
        <v>0.12115422710186922</v>
      </c>
      <c r="DF498" s="71">
        <v>0.32616454261426359</v>
      </c>
      <c r="DG498" s="71">
        <v>5.8000166337568437E-2</v>
      </c>
      <c r="DH498" s="71">
        <v>3.8692088822976402E-2</v>
      </c>
      <c r="DI498" s="71">
        <v>0.37443289237510546</v>
      </c>
      <c r="DJ498" s="71">
        <v>9.4906395954127629E-2</v>
      </c>
      <c r="DK498" s="71">
        <v>0.1133174159323555</v>
      </c>
      <c r="DL498" s="71">
        <v>5.730403432666302E-2</v>
      </c>
      <c r="DM498" s="71">
        <v>1.4191198336094772E-2</v>
      </c>
      <c r="DN498" s="72">
        <v>0.33619008173269077</v>
      </c>
      <c r="DO498" s="71">
        <v>0.12091092450317999</v>
      </c>
      <c r="DQ498" s="71"/>
      <c r="DR498" s="71"/>
      <c r="DS498" s="71"/>
      <c r="DT498" s="71"/>
      <c r="DU498" s="71"/>
      <c r="DV498" s="71"/>
      <c r="DW498" s="71"/>
      <c r="DX498" s="71"/>
      <c r="DY498" s="71"/>
      <c r="DZ498" s="71"/>
      <c r="EA498" s="71"/>
      <c r="EB498" s="71"/>
      <c r="EC498" s="71"/>
      <c r="ED498" s="71"/>
    </row>
    <row r="499" spans="1:134">
      <c r="A499" s="4">
        <v>105</v>
      </c>
      <c r="B499" s="46" t="s">
        <v>4329</v>
      </c>
      <c r="C499" s="65" t="str">
        <f t="shared" si="19"/>
        <v>L105</v>
      </c>
      <c r="D499" s="69">
        <v>183358.86999999997</v>
      </c>
      <c r="E499" s="68">
        <v>1905002.6899999997</v>
      </c>
      <c r="F499" s="69">
        <v>59119.059999999983</v>
      </c>
      <c r="G499" s="69">
        <v>192040.10000000009</v>
      </c>
      <c r="H499" s="70">
        <v>85.394305512939326</v>
      </c>
      <c r="I499" s="70">
        <v>11.210992062587909</v>
      </c>
      <c r="J499" s="69">
        <v>262382.59999999992</v>
      </c>
      <c r="K499" s="69">
        <v>236061.44999999998</v>
      </c>
      <c r="L499" s="69">
        <v>232732.53</v>
      </c>
      <c r="M499" s="69">
        <v>276204.63000000006</v>
      </c>
      <c r="N499" s="69">
        <v>401882.02999999985</v>
      </c>
      <c r="O499" s="69">
        <v>427238.17000000004</v>
      </c>
      <c r="P499" s="69">
        <v>200724.76000000004</v>
      </c>
      <c r="Q499" s="69">
        <v>212724.11</v>
      </c>
      <c r="R499" s="69">
        <v>603442.57999999996</v>
      </c>
      <c r="S499" s="69">
        <v>194091.57999999996</v>
      </c>
      <c r="T499" s="69">
        <v>228542.10999999993</v>
      </c>
      <c r="U499" s="69">
        <v>282118.67999999993</v>
      </c>
      <c r="V499" s="69">
        <v>183358.86999999997</v>
      </c>
      <c r="W499" s="70">
        <v>98.937663313588658</v>
      </c>
      <c r="X499" s="70">
        <v>95.15341788082732</v>
      </c>
      <c r="Y499" s="70">
        <v>89.247789892991904</v>
      </c>
      <c r="Z499" s="71">
        <v>73.79372249516689</v>
      </c>
      <c r="AA499" s="71">
        <v>106.42459369158084</v>
      </c>
      <c r="AB499" s="71">
        <v>113.98904139175825</v>
      </c>
      <c r="AC499" s="71">
        <v>79.218320316070773</v>
      </c>
      <c r="AD499" s="71">
        <v>77.190748093949338</v>
      </c>
      <c r="AE499" s="71">
        <v>91.347543730470321</v>
      </c>
      <c r="AF499" s="71">
        <v>61.211432026341392</v>
      </c>
      <c r="AG499" s="71">
        <v>82.140183367945994</v>
      </c>
      <c r="AH499" s="71">
        <v>99.868746252470771</v>
      </c>
      <c r="AI499" s="71">
        <v>112.1745112856904</v>
      </c>
      <c r="AJ499" s="71">
        <v>-12.064186140289468</v>
      </c>
      <c r="AK499" s="71">
        <v>-5.7190551338846207</v>
      </c>
      <c r="AL499" s="71">
        <v>-11.131117921954747</v>
      </c>
      <c r="AM499" s="71">
        <v>-14.173363357444401</v>
      </c>
      <c r="AN499" s="71">
        <v>-5.2463765669352398</v>
      </c>
      <c r="AO499" s="71">
        <v>10.994559050636553</v>
      </c>
      <c r="AP499" s="71">
        <v>-16.199939397527231</v>
      </c>
      <c r="AQ499" s="71">
        <v>-1.6613056502374879</v>
      </c>
      <c r="AR499" s="71">
        <v>116.20548175147047</v>
      </c>
      <c r="AS499" s="71">
        <v>-54.627796203811151</v>
      </c>
      <c r="AT499" s="71">
        <v>8.8952348315922247</v>
      </c>
      <c r="AU499" s="71">
        <v>30.537399056528237</v>
      </c>
      <c r="AV499" s="72">
        <v>47.584634908891111</v>
      </c>
      <c r="AW499" s="73">
        <v>-35997.080000000075</v>
      </c>
      <c r="AX499" s="73">
        <v>-14319.420000000042</v>
      </c>
      <c r="AY499" s="73">
        <v>-29150.510000000009</v>
      </c>
      <c r="AZ499" s="73">
        <v>-45612.27999999997</v>
      </c>
      <c r="BA499" s="73">
        <v>-22237.660000000091</v>
      </c>
      <c r="BB499" s="73">
        <v>45320.210000000137</v>
      </c>
      <c r="BC499" s="73">
        <v>-38803.419999999925</v>
      </c>
      <c r="BD499" s="73">
        <v>-3593.6999999999243</v>
      </c>
      <c r="BE499" s="73">
        <v>324336.52999999997</v>
      </c>
      <c r="BF499" s="73">
        <v>-233684.81999999995</v>
      </c>
      <c r="BG499" s="73">
        <v>18668.729999999923</v>
      </c>
      <c r="BH499" s="73">
        <v>65997.719999999797</v>
      </c>
      <c r="BI499" s="73">
        <v>59119.059999999983</v>
      </c>
      <c r="BJ499" s="71">
        <v>23.751011763040339</v>
      </c>
      <c r="BK499" s="71">
        <v>16.017014015888815</v>
      </c>
      <c r="BL499" s="71">
        <v>14.729554685779579</v>
      </c>
      <c r="BM499" s="71">
        <v>17.084012101658352</v>
      </c>
      <c r="BN499" s="71">
        <v>5.0165505160602688</v>
      </c>
      <c r="BO499" s="71">
        <v>10.472198495679718</v>
      </c>
      <c r="BP499" s="71">
        <v>27.658097549075499</v>
      </c>
      <c r="BQ499" s="71">
        <v>22.043055172747128</v>
      </c>
      <c r="BR499" s="72">
        <v>16.50337219480328</v>
      </c>
      <c r="BS499" s="72">
        <v>14.679835778262383</v>
      </c>
      <c r="BT499" s="71">
        <v>16.581096438088828</v>
      </c>
      <c r="BU499" s="71">
        <v>18.961989387800941</v>
      </c>
      <c r="BV499" s="71">
        <v>18.503983613237079</v>
      </c>
      <c r="BW499" s="71">
        <v>17.055968427574982</v>
      </c>
      <c r="BX499" s="75">
        <v>7553</v>
      </c>
      <c r="BY499" s="75">
        <v>6335</v>
      </c>
      <c r="BZ499" s="75">
        <v>5992</v>
      </c>
      <c r="CA499" s="75">
        <v>6518</v>
      </c>
      <c r="CB499" s="75">
        <v>8091</v>
      </c>
      <c r="CC499" s="75">
        <v>8931</v>
      </c>
      <c r="CD499" s="75">
        <v>5388</v>
      </c>
      <c r="CE499" s="75">
        <v>5173</v>
      </c>
      <c r="CF499" s="75">
        <v>9459</v>
      </c>
      <c r="CG499" s="75">
        <v>5241</v>
      </c>
      <c r="CH499" s="75">
        <v>5777</v>
      </c>
      <c r="CI499" s="75">
        <v>7446</v>
      </c>
      <c r="CJ499" s="75">
        <v>4848</v>
      </c>
      <c r="CK499" s="75">
        <v>43332</v>
      </c>
      <c r="CL499" s="73">
        <v>605705.53</v>
      </c>
      <c r="CM499" s="73">
        <v>634784.97</v>
      </c>
      <c r="CN499" s="73">
        <v>586970.92000000004</v>
      </c>
      <c r="CO499" s="73">
        <v>655253.80000000005</v>
      </c>
      <c r="CP499" s="73">
        <v>688278.52</v>
      </c>
      <c r="CQ499" s="73">
        <v>493139.08999999997</v>
      </c>
      <c r="CR499" s="73">
        <v>550653.95000000019</v>
      </c>
      <c r="CS499" s="73">
        <v>831961.08000000007</v>
      </c>
      <c r="CT499" s="73">
        <v>579282.46999999986</v>
      </c>
      <c r="CU499" s="73">
        <v>644611.84000000008</v>
      </c>
      <c r="CV499" s="73">
        <v>600659.63000000012</v>
      </c>
      <c r="CW499" s="73">
        <v>587319.18999999994</v>
      </c>
      <c r="CX499" s="73">
        <v>635524.43999999994</v>
      </c>
      <c r="CY499" s="77"/>
      <c r="CZ499" s="4">
        <v>105</v>
      </c>
      <c r="DA499" s="76" t="str">
        <f t="shared" si="20"/>
        <v>L105</v>
      </c>
      <c r="DB499" s="71">
        <v>0.37880088579886922</v>
      </c>
      <c r="DC499" s="71">
        <v>0.11905682404565561</v>
      </c>
      <c r="DD499" s="71">
        <v>0.16606578915293504</v>
      </c>
      <c r="DE499" s="71">
        <v>0.55269707335359564</v>
      </c>
      <c r="DF499" s="71">
        <v>0.51087168008523509</v>
      </c>
      <c r="DG499" s="71">
        <v>0.29532419360903395</v>
      </c>
      <c r="DH499" s="71">
        <v>9.0718202710711682E-2</v>
      </c>
      <c r="DI499" s="71">
        <v>0.14513335976744138</v>
      </c>
      <c r="DJ499" s="71">
        <v>1.6302104342465023E-2</v>
      </c>
      <c r="DK499" s="71">
        <v>4.7847274879513749E-2</v>
      </c>
      <c r="DL499" s="71">
        <v>4.1077889999113736E-2</v>
      </c>
      <c r="DM499" s="71">
        <v>2.5783018578118256E-2</v>
      </c>
      <c r="DN499" s="71">
        <v>0.13995743600820673</v>
      </c>
      <c r="DO499" s="71">
        <v>5.8152467133561668E-2</v>
      </c>
      <c r="DQ499" s="71"/>
      <c r="DR499" s="71"/>
      <c r="DS499" s="71"/>
      <c r="DT499" s="71"/>
      <c r="DU499" s="71"/>
      <c r="DV499" s="71"/>
      <c r="DW499" s="71"/>
      <c r="DX499" s="71"/>
      <c r="DY499" s="71"/>
      <c r="DZ499" s="71"/>
      <c r="EA499" s="71"/>
      <c r="EB499" s="71"/>
      <c r="EC499" s="71"/>
      <c r="ED499" s="71"/>
    </row>
    <row r="500" spans="1:134">
      <c r="A500" s="4">
        <v>485</v>
      </c>
      <c r="B500" s="46" t="s">
        <v>4337</v>
      </c>
      <c r="C500" s="65" t="str">
        <f t="shared" si="19"/>
        <v>L485</v>
      </c>
      <c r="D500" s="69">
        <v>371705.93999999994</v>
      </c>
      <c r="E500" s="68">
        <v>4008423.8700000006</v>
      </c>
      <c r="F500" s="69">
        <v>63357.75</v>
      </c>
      <c r="G500" s="69">
        <v>161135.1100000008</v>
      </c>
      <c r="H500" s="70">
        <v>83.801603380846174</v>
      </c>
      <c r="I500" s="70">
        <v>4.1882769932767072</v>
      </c>
      <c r="J500" s="69">
        <v>577259.47</v>
      </c>
      <c r="K500" s="69">
        <v>568628.98999999987</v>
      </c>
      <c r="L500" s="69">
        <v>501947.87000000005</v>
      </c>
      <c r="M500" s="69">
        <v>643250.54000000015</v>
      </c>
      <c r="N500" s="69">
        <v>1013375.33</v>
      </c>
      <c r="O500" s="69">
        <v>886695.94</v>
      </c>
      <c r="P500" s="69">
        <v>419405.68999999989</v>
      </c>
      <c r="Q500" s="69">
        <v>433888.92999999993</v>
      </c>
      <c r="R500" s="69">
        <v>1036383.9800000001</v>
      </c>
      <c r="S500" s="69">
        <v>516486.82</v>
      </c>
      <c r="T500" s="69">
        <v>593107.3600000001</v>
      </c>
      <c r="U500" s="69">
        <v>637445.14999999979</v>
      </c>
      <c r="V500" s="69">
        <v>371705.93999999994</v>
      </c>
      <c r="W500" s="70">
        <v>93.531182042447639</v>
      </c>
      <c r="X500" s="70">
        <v>94.173956262150526</v>
      </c>
      <c r="Y500" s="70">
        <v>77.067082497914399</v>
      </c>
      <c r="Z500" s="71">
        <v>88.547071371635496</v>
      </c>
      <c r="AA500" s="71">
        <v>109.95974155849848</v>
      </c>
      <c r="AB500" s="71">
        <v>126.38471880399467</v>
      </c>
      <c r="AC500" s="71">
        <v>73.427906820739139</v>
      </c>
      <c r="AD500" s="71">
        <v>64.988953767829585</v>
      </c>
      <c r="AE500" s="71">
        <v>99.170718931413063</v>
      </c>
      <c r="AF500" s="71">
        <v>77.141909558709884</v>
      </c>
      <c r="AG500" s="71">
        <v>78.141767404056722</v>
      </c>
      <c r="AH500" s="71">
        <v>90.512019977663456</v>
      </c>
      <c r="AI500" s="71">
        <v>101.40479433878602</v>
      </c>
      <c r="AJ500" s="71">
        <v>-32.088533734968891</v>
      </c>
      <c r="AK500" s="71">
        <v>-29.313617636474543</v>
      </c>
      <c r="AL500" s="71">
        <v>-27.876059407044274</v>
      </c>
      <c r="AM500" s="71">
        <v>-28.039927632112072</v>
      </c>
      <c r="AN500" s="71">
        <v>-24.297769266742787</v>
      </c>
      <c r="AO500" s="71">
        <v>-3.2808249905254661</v>
      </c>
      <c r="AP500" s="71">
        <v>-27.105420729932518</v>
      </c>
      <c r="AQ500" s="71">
        <v>-15.538139629743164</v>
      </c>
      <c r="AR500" s="71">
        <v>86.874118897629103</v>
      </c>
      <c r="AS500" s="71">
        <v>-34.281304849551411</v>
      </c>
      <c r="AT500" s="71">
        <v>3.8560897103759206</v>
      </c>
      <c r="AU500" s="71">
        <v>18.42021127463358</v>
      </c>
      <c r="AV500" s="72">
        <v>20.547469404636367</v>
      </c>
      <c r="AW500" s="73">
        <v>-272758.21000000008</v>
      </c>
      <c r="AX500" s="73">
        <v>-235810.24</v>
      </c>
      <c r="AY500" s="73">
        <v>-194003.93999999989</v>
      </c>
      <c r="AZ500" s="73">
        <v>-250648.6999999996</v>
      </c>
      <c r="BA500" s="73">
        <v>-325248.12999999977</v>
      </c>
      <c r="BB500" s="73">
        <v>-20190.709999999963</v>
      </c>
      <c r="BC500" s="73">
        <v>-155953.5400000001</v>
      </c>
      <c r="BD500" s="73">
        <v>-79820.960000000137</v>
      </c>
      <c r="BE500" s="73">
        <v>481794.62000000011</v>
      </c>
      <c r="BF500" s="73">
        <v>-269418.64999999973</v>
      </c>
      <c r="BG500" s="73">
        <v>22021.580000000075</v>
      </c>
      <c r="BH500" s="73">
        <v>99154.309999999823</v>
      </c>
      <c r="BI500" s="73">
        <v>63357.75</v>
      </c>
      <c r="BJ500" s="71">
        <v>15.433056995325121</v>
      </c>
      <c r="BK500" s="71">
        <v>4.4020381858406816</v>
      </c>
      <c r="BL500" s="71">
        <v>12.991026437475226</v>
      </c>
      <c r="BM500" s="71">
        <v>11.285593300190463</v>
      </c>
      <c r="BN500" s="71">
        <v>1.4027561214816879</v>
      </c>
      <c r="BO500" s="71">
        <v>7.8844751261536246</v>
      </c>
      <c r="BP500" s="71">
        <v>18.273694240475074</v>
      </c>
      <c r="BQ500" s="71">
        <v>17.5344326060046</v>
      </c>
      <c r="BR500" s="72">
        <v>8.7008728531080415</v>
      </c>
      <c r="BS500" s="72">
        <v>12.868207056236407</v>
      </c>
      <c r="BT500" s="71">
        <v>14.683899411595643</v>
      </c>
      <c r="BU500" s="71">
        <v>13.193775004744062</v>
      </c>
      <c r="BV500" s="71">
        <v>11.612267143297213</v>
      </c>
      <c r="BW500" s="71">
        <v>11.701998107085343</v>
      </c>
      <c r="BX500" s="75">
        <v>9728</v>
      </c>
      <c r="BY500" s="75">
        <v>8796</v>
      </c>
      <c r="BZ500" s="75">
        <v>8979</v>
      </c>
      <c r="CA500" s="75">
        <v>9373</v>
      </c>
      <c r="CB500" s="75">
        <v>12373</v>
      </c>
      <c r="CC500" s="75">
        <v>14281</v>
      </c>
      <c r="CD500" s="75">
        <v>7259</v>
      </c>
      <c r="CE500" s="75">
        <v>7638</v>
      </c>
      <c r="CF500" s="75">
        <v>14290</v>
      </c>
      <c r="CG500" s="75">
        <v>8950</v>
      </c>
      <c r="CH500" s="75">
        <v>9604</v>
      </c>
      <c r="CI500" s="75">
        <v>9970</v>
      </c>
      <c r="CJ500" s="75">
        <v>5674</v>
      </c>
      <c r="CK500" s="75">
        <v>63385</v>
      </c>
      <c r="CL500" s="73">
        <v>1006639.95</v>
      </c>
      <c r="CM500" s="73">
        <v>1167024.1800000004</v>
      </c>
      <c r="CN500" s="73">
        <v>1148188.0599999998</v>
      </c>
      <c r="CO500" s="73">
        <v>1464151.2599999995</v>
      </c>
      <c r="CP500" s="73">
        <v>1337466.23</v>
      </c>
      <c r="CQ500" s="73">
        <v>1062684.4400000002</v>
      </c>
      <c r="CR500" s="73">
        <v>1255254.9500000002</v>
      </c>
      <c r="CS500" s="73">
        <v>1527449.7700000005</v>
      </c>
      <c r="CT500" s="73">
        <v>1149528.6200000001</v>
      </c>
      <c r="CU500" s="73">
        <v>1046374.0699999997</v>
      </c>
      <c r="CV500" s="73">
        <v>1091995.0900000001</v>
      </c>
      <c r="CW500" s="73">
        <v>1115583.9700000002</v>
      </c>
      <c r="CX500" s="73">
        <v>1117138.8299999998</v>
      </c>
      <c r="CY500" s="77"/>
      <c r="CZ500" s="4">
        <v>485</v>
      </c>
      <c r="DA500" s="76" t="str">
        <f t="shared" si="20"/>
        <v>L485</v>
      </c>
      <c r="DB500" s="71">
        <v>8.8504334939955349</v>
      </c>
      <c r="DC500" s="71">
        <v>12.166706313299208</v>
      </c>
      <c r="DD500" s="71">
        <v>1.5986660960169707</v>
      </c>
      <c r="DE500" s="71">
        <v>0.98899811836899687</v>
      </c>
      <c r="DF500" s="71">
        <v>1.6405046881024343</v>
      </c>
      <c r="DG500" s="71">
        <v>1.4360188650659107</v>
      </c>
      <c r="DH500" s="71">
        <v>1.6374595941728107</v>
      </c>
      <c r="DI500" s="71">
        <v>1.2058408014545872</v>
      </c>
      <c r="DJ500" s="71">
        <v>0.85979982624173801</v>
      </c>
      <c r="DK500" s="71">
        <v>0.46221466042818571</v>
      </c>
      <c r="DL500" s="71">
        <v>0.88864806185793066</v>
      </c>
      <c r="DM500" s="71">
        <v>0.51845631931607983</v>
      </c>
      <c r="DN500" s="71">
        <v>0.55782432262997927</v>
      </c>
      <c r="DO500" s="71">
        <v>0.85125849303266166</v>
      </c>
      <c r="DQ500" s="71"/>
      <c r="DR500" s="71"/>
      <c r="DS500" s="71"/>
      <c r="DT500" s="71"/>
      <c r="DU500" s="71"/>
      <c r="DV500" s="71"/>
      <c r="DW500" s="71"/>
      <c r="DX500" s="71"/>
      <c r="DY500" s="71"/>
      <c r="DZ500" s="71"/>
      <c r="EA500" s="71"/>
      <c r="EB500" s="71"/>
      <c r="EC500" s="71"/>
      <c r="ED500" s="71"/>
    </row>
    <row r="501" spans="1:134">
      <c r="A501" s="4">
        <v>455</v>
      </c>
      <c r="B501" s="46" t="s">
        <v>4344</v>
      </c>
      <c r="C501" s="65" t="str">
        <f t="shared" si="19"/>
        <v>L455</v>
      </c>
      <c r="D501" s="69">
        <v>643236.42000000004</v>
      </c>
      <c r="E501" s="68">
        <v>6788961.0600000024</v>
      </c>
      <c r="F501" s="69">
        <v>-459211.9800000001</v>
      </c>
      <c r="G501" s="69">
        <v>-840646.33999999706</v>
      </c>
      <c r="H501" s="70">
        <v>92.465251535882146</v>
      </c>
      <c r="I501" s="70">
        <v>-11.018212287043728</v>
      </c>
      <c r="J501" s="69">
        <v>2000265.22</v>
      </c>
      <c r="K501" s="69">
        <v>933538.00999999978</v>
      </c>
      <c r="L501" s="69">
        <v>895916.87999999989</v>
      </c>
      <c r="M501" s="69">
        <v>1062918.69</v>
      </c>
      <c r="N501" s="69">
        <v>1594605.8700000003</v>
      </c>
      <c r="O501" s="69">
        <v>1404379.3100000003</v>
      </c>
      <c r="P501" s="69">
        <v>938851.29999999981</v>
      </c>
      <c r="Q501" s="69">
        <v>881144.71000000008</v>
      </c>
      <c r="R501" s="69">
        <v>1419973.4899999998</v>
      </c>
      <c r="S501" s="69">
        <v>803893.04000000015</v>
      </c>
      <c r="T501" s="69">
        <v>1081100.47</v>
      </c>
      <c r="U501" s="69">
        <v>1020761.6300000002</v>
      </c>
      <c r="V501" s="69">
        <v>643236.42000000004</v>
      </c>
      <c r="W501" s="70">
        <v>201.40078651017657</v>
      </c>
      <c r="X501" s="70">
        <v>87.00265673673529</v>
      </c>
      <c r="Y501" s="70">
        <v>88.525257508294402</v>
      </c>
      <c r="Z501" s="71">
        <v>86.451183607848947</v>
      </c>
      <c r="AA501" s="71">
        <v>87.032156010786309</v>
      </c>
      <c r="AB501" s="71">
        <v>99.382376208533358</v>
      </c>
      <c r="AC501" s="71">
        <v>82.579438825337562</v>
      </c>
      <c r="AD501" s="71">
        <v>90.732458927901078</v>
      </c>
      <c r="AE501" s="71">
        <v>98.358607326392843</v>
      </c>
      <c r="AF501" s="71">
        <v>85.069945466063146</v>
      </c>
      <c r="AG501" s="71">
        <v>97.306508764646622</v>
      </c>
      <c r="AH501" s="71">
        <v>95.125974673442116</v>
      </c>
      <c r="AI501" s="71">
        <v>97.255964626718367</v>
      </c>
      <c r="AJ501" s="71">
        <v>72.247699685103157</v>
      </c>
      <c r="AK501" s="71">
        <v>-17.388223206569599</v>
      </c>
      <c r="AL501" s="71">
        <v>-12.041396295269912</v>
      </c>
      <c r="AM501" s="71">
        <v>-22.582445005149999</v>
      </c>
      <c r="AN501" s="71">
        <v>-27.468548445629992</v>
      </c>
      <c r="AO501" s="71">
        <v>-17.905052567758119</v>
      </c>
      <c r="AP501" s="71">
        <v>-19.18762314003969</v>
      </c>
      <c r="AQ501" s="71">
        <v>8.8084484022152623</v>
      </c>
      <c r="AR501" s="71">
        <v>64.06896622165938</v>
      </c>
      <c r="AS501" s="71">
        <v>-24.011012344947535</v>
      </c>
      <c r="AT501" s="71">
        <v>19.794049397455371</v>
      </c>
      <c r="AU501" s="71">
        <v>-40.98732164846087</v>
      </c>
      <c r="AV501" s="72">
        <v>-41.653829784686522</v>
      </c>
      <c r="AW501" s="73">
        <v>838992.69000000018</v>
      </c>
      <c r="AX501" s="73">
        <v>-196492.17000000016</v>
      </c>
      <c r="AY501" s="73">
        <v>-122649.62999999989</v>
      </c>
      <c r="AZ501" s="73">
        <v>-310049.87000000011</v>
      </c>
      <c r="BA501" s="73">
        <v>-603896.76</v>
      </c>
      <c r="BB501" s="73">
        <v>-294772.34999999986</v>
      </c>
      <c r="BC501" s="73">
        <v>-222915.42000000016</v>
      </c>
      <c r="BD501" s="73">
        <v>71331.940000000177</v>
      </c>
      <c r="BE501" s="73">
        <v>554499.9500000003</v>
      </c>
      <c r="BF501" s="73">
        <v>-254014.24999999988</v>
      </c>
      <c r="BG501" s="73">
        <v>178634.54999999993</v>
      </c>
      <c r="BH501" s="73">
        <v>-708971.12999999977</v>
      </c>
      <c r="BI501" s="73">
        <v>-459211.9800000001</v>
      </c>
      <c r="BJ501" s="71">
        <v>13.96840626513834</v>
      </c>
      <c r="BK501" s="71">
        <v>10.647940665654746</v>
      </c>
      <c r="BL501" s="71">
        <v>10.149880104132293</v>
      </c>
      <c r="BM501" s="71">
        <v>13.696933811081543</v>
      </c>
      <c r="BN501" s="71">
        <v>1.5394213298496782</v>
      </c>
      <c r="BO501" s="71">
        <v>10.02286979811999</v>
      </c>
      <c r="BP501" s="71">
        <v>25.037134091549412</v>
      </c>
      <c r="BQ501" s="71">
        <v>18.313888259713462</v>
      </c>
      <c r="BR501" s="72">
        <v>12.745712385638516</v>
      </c>
      <c r="BS501" s="72">
        <v>15.608727635113748</v>
      </c>
      <c r="BT501" s="71">
        <v>15.484265465236412</v>
      </c>
      <c r="BU501" s="71">
        <v>16.596443676781462</v>
      </c>
      <c r="BV501" s="71">
        <v>13.988588420624971</v>
      </c>
      <c r="BW501" s="71">
        <v>15.206283172201385</v>
      </c>
      <c r="BX501" s="75">
        <v>11693</v>
      </c>
      <c r="BY501" s="75">
        <v>11259</v>
      </c>
      <c r="BZ501" s="75">
        <v>10362</v>
      </c>
      <c r="CA501" s="75">
        <v>11740</v>
      </c>
      <c r="CB501" s="75">
        <v>15310</v>
      </c>
      <c r="CC501" s="75">
        <v>15823</v>
      </c>
      <c r="CD501" s="75">
        <v>10695</v>
      </c>
      <c r="CE501" s="75">
        <v>10135</v>
      </c>
      <c r="CF501" s="75">
        <v>17126</v>
      </c>
      <c r="CG501" s="75">
        <v>10598</v>
      </c>
      <c r="CH501" s="75">
        <v>13144</v>
      </c>
      <c r="CI501" s="75">
        <v>12697</v>
      </c>
      <c r="CJ501" s="75">
        <v>7669</v>
      </c>
      <c r="CK501" s="75">
        <v>82064</v>
      </c>
      <c r="CL501" s="73">
        <v>1615185.8099999998</v>
      </c>
      <c r="CM501" s="73">
        <v>1803406.9099999995</v>
      </c>
      <c r="CN501" s="73">
        <v>1931978.82</v>
      </c>
      <c r="CO501" s="73">
        <v>1860576.679999999</v>
      </c>
      <c r="CP501" s="73">
        <v>2142615.5799999996</v>
      </c>
      <c r="CQ501" s="73">
        <v>1684065.32</v>
      </c>
      <c r="CR501" s="73">
        <v>1825003.5799999998</v>
      </c>
      <c r="CS501" s="73">
        <v>1798958.14</v>
      </c>
      <c r="CT501" s="73">
        <v>1476012.3299999998</v>
      </c>
      <c r="CU501" s="73">
        <v>1398007.5500000003</v>
      </c>
      <c r="CV501" s="73">
        <v>1522482.0999999999</v>
      </c>
      <c r="CW501" s="73">
        <v>1632848.5300000007</v>
      </c>
      <c r="CX501" s="73">
        <v>1573262.1400000004</v>
      </c>
      <c r="CY501" s="77"/>
      <c r="CZ501" s="4">
        <v>455</v>
      </c>
      <c r="DA501" s="76" t="str">
        <f t="shared" si="20"/>
        <v>L455</v>
      </c>
      <c r="DB501" s="71">
        <v>8.3213627031934223</v>
      </c>
      <c r="DC501" s="71">
        <v>4.9486369661528364</v>
      </c>
      <c r="DD501" s="71">
        <v>1.2277526129597074</v>
      </c>
      <c r="DE501" s="71">
        <v>0.88748763316852231</v>
      </c>
      <c r="DF501" s="71">
        <v>1.536894761957794</v>
      </c>
      <c r="DG501" s="71">
        <v>1.2154999816753598</v>
      </c>
      <c r="DH501" s="71">
        <v>0.80323078871452536</v>
      </c>
      <c r="DI501" s="71">
        <v>0.53878833485135735</v>
      </c>
      <c r="DJ501" s="71">
        <v>0.37584007484745435</v>
      </c>
      <c r="DK501" s="71">
        <v>0.15058647144508436</v>
      </c>
      <c r="DL501" s="71">
        <v>0.15882247599963248</v>
      </c>
      <c r="DM501" s="71">
        <v>0.20594217221127409</v>
      </c>
      <c r="DN501" s="71">
        <v>5.4119672725254551E-2</v>
      </c>
      <c r="DO501" s="71">
        <v>0.33585648162093829</v>
      </c>
      <c r="DQ501" s="71"/>
      <c r="DR501" s="71"/>
      <c r="DS501" s="71"/>
      <c r="DT501" s="71"/>
      <c r="DU501" s="71"/>
      <c r="DV501" s="71"/>
      <c r="DW501" s="71"/>
      <c r="DX501" s="71"/>
      <c r="DY501" s="71"/>
      <c r="DZ501" s="71"/>
      <c r="EA501" s="71"/>
      <c r="EB501" s="71"/>
      <c r="EC501" s="71"/>
      <c r="ED501" s="71"/>
    </row>
    <row r="502" spans="1:134">
      <c r="A502" s="4">
        <v>462</v>
      </c>
      <c r="B502" s="46" t="s">
        <v>4351</v>
      </c>
      <c r="C502" s="65" t="str">
        <f t="shared" si="19"/>
        <v>L462</v>
      </c>
      <c r="D502" s="69">
        <v>203811.81999999998</v>
      </c>
      <c r="E502" s="68">
        <v>3251540.63</v>
      </c>
      <c r="F502" s="69">
        <v>15245.790000000037</v>
      </c>
      <c r="G502" s="69">
        <v>418927.87000000011</v>
      </c>
      <c r="H502" s="70">
        <v>89.801678403135824</v>
      </c>
      <c r="I502" s="70">
        <v>14.789450782534775</v>
      </c>
      <c r="J502" s="69">
        <v>369734.2699999999</v>
      </c>
      <c r="K502" s="69">
        <v>358777.05</v>
      </c>
      <c r="L502" s="69">
        <v>332701.12000000005</v>
      </c>
      <c r="M502" s="69">
        <v>367895.89</v>
      </c>
      <c r="N502" s="69">
        <v>470791.6399999999</v>
      </c>
      <c r="O502" s="69">
        <v>563212.69999999995</v>
      </c>
      <c r="P502" s="69">
        <v>313969.47999999992</v>
      </c>
      <c r="Q502" s="69">
        <v>294095.37</v>
      </c>
      <c r="R502" s="69">
        <v>1360678.8600000003</v>
      </c>
      <c r="S502" s="69">
        <v>313989.03000000003</v>
      </c>
      <c r="T502" s="69">
        <v>375212.47</v>
      </c>
      <c r="U502" s="69">
        <v>389783.59999999992</v>
      </c>
      <c r="V502" s="69">
        <v>203811.81999999998</v>
      </c>
      <c r="W502" s="70">
        <v>93.448555953409894</v>
      </c>
      <c r="X502" s="70">
        <v>99.368142702578226</v>
      </c>
      <c r="Y502" s="70">
        <v>99.653248598104895</v>
      </c>
      <c r="Z502" s="71">
        <v>86.94164079137316</v>
      </c>
      <c r="AA502" s="71">
        <v>100.17565819948722</v>
      </c>
      <c r="AB502" s="71">
        <v>97.654239581416221</v>
      </c>
      <c r="AC502" s="71">
        <v>87.980326314434279</v>
      </c>
      <c r="AD502" s="71">
        <v>84.389675948270167</v>
      </c>
      <c r="AE502" s="71">
        <v>98.139095242338598</v>
      </c>
      <c r="AF502" s="71">
        <v>67.182309620854625</v>
      </c>
      <c r="AG502" s="71">
        <v>88.848985580293629</v>
      </c>
      <c r="AH502" s="71">
        <v>97.030180498615408</v>
      </c>
      <c r="AI502" s="71">
        <v>85.78821094798063</v>
      </c>
      <c r="AJ502" s="71">
        <v>5.2179270517763721</v>
      </c>
      <c r="AK502" s="71">
        <v>-3.9481007065245599</v>
      </c>
      <c r="AL502" s="71">
        <v>-4.0642978692310594</v>
      </c>
      <c r="AM502" s="71">
        <v>0.41061001832878308</v>
      </c>
      <c r="AN502" s="71">
        <v>-6.0519296603814947</v>
      </c>
      <c r="AO502" s="71">
        <v>1.3407408769569473</v>
      </c>
      <c r="AP502" s="71">
        <v>-7.8149704190883407</v>
      </c>
      <c r="AQ502" s="71">
        <v>7.3826339720772127</v>
      </c>
      <c r="AR502" s="71">
        <v>253.71229774371372</v>
      </c>
      <c r="AS502" s="71">
        <v>-68.750793200253483</v>
      </c>
      <c r="AT502" s="71">
        <v>15.054158442525134</v>
      </c>
      <c r="AU502" s="71">
        <v>24.138577220962976</v>
      </c>
      <c r="AV502" s="72">
        <v>8.0851201035520681</v>
      </c>
      <c r="AW502" s="73">
        <v>18335.719999999972</v>
      </c>
      <c r="AX502" s="73">
        <v>-14747.109999999986</v>
      </c>
      <c r="AY502" s="73">
        <v>-14094.820000000007</v>
      </c>
      <c r="AZ502" s="73">
        <v>1504.4400000000605</v>
      </c>
      <c r="BA502" s="73">
        <v>-30311.390000000072</v>
      </c>
      <c r="BB502" s="73">
        <v>16182.270000000019</v>
      </c>
      <c r="BC502" s="73">
        <v>-26616.710000000137</v>
      </c>
      <c r="BD502" s="73">
        <v>20219.26999999996</v>
      </c>
      <c r="BE502" s="73">
        <v>975993.66000000038</v>
      </c>
      <c r="BF502" s="73">
        <v>-690801.3699999993</v>
      </c>
      <c r="BG502" s="73">
        <v>49094.339999999909</v>
      </c>
      <c r="BH502" s="73">
        <v>75792.889999999898</v>
      </c>
      <c r="BI502" s="73">
        <v>15245.790000000037</v>
      </c>
      <c r="BJ502" s="71">
        <v>9.5166492076082019</v>
      </c>
      <c r="BK502" s="71">
        <v>7.909597900235763</v>
      </c>
      <c r="BL502" s="71">
        <v>5.378230187753104</v>
      </c>
      <c r="BM502" s="71">
        <v>8.7572636233645689</v>
      </c>
      <c r="BN502" s="71">
        <v>4.8333802625600164E-2</v>
      </c>
      <c r="BO502" s="71">
        <v>3.9026973279408228</v>
      </c>
      <c r="BP502" s="71">
        <v>12.415107965448875</v>
      </c>
      <c r="BQ502" s="71">
        <v>18.060894688831468</v>
      </c>
      <c r="BR502" s="72">
        <v>4.0088177376900864</v>
      </c>
      <c r="BS502" s="72">
        <v>8.5092955421088288</v>
      </c>
      <c r="BT502" s="71">
        <v>11.202748408844071</v>
      </c>
      <c r="BU502" s="71">
        <v>10.802914535031837</v>
      </c>
      <c r="BV502" s="71">
        <v>6.2247286116271763</v>
      </c>
      <c r="BW502" s="71">
        <v>6.4317625771388318</v>
      </c>
      <c r="BX502" s="75">
        <v>9869</v>
      </c>
      <c r="BY502" s="75">
        <v>10296</v>
      </c>
      <c r="BZ502" s="75">
        <v>8621</v>
      </c>
      <c r="CA502" s="75">
        <v>9227</v>
      </c>
      <c r="CB502" s="75">
        <v>10727</v>
      </c>
      <c r="CC502" s="75">
        <v>13170</v>
      </c>
      <c r="CD502" s="75">
        <v>8434</v>
      </c>
      <c r="CE502" s="75">
        <v>8577</v>
      </c>
      <c r="CF502" s="75">
        <v>22024</v>
      </c>
      <c r="CG502" s="75">
        <v>8738</v>
      </c>
      <c r="CH502" s="75">
        <v>9997</v>
      </c>
      <c r="CI502" s="75">
        <v>10061</v>
      </c>
      <c r="CJ502" s="75">
        <v>5659</v>
      </c>
      <c r="CK502" s="75">
        <v>73490</v>
      </c>
      <c r="CL502" s="73">
        <v>932331.60000000009</v>
      </c>
      <c r="CM502" s="73">
        <v>878561.02000000037</v>
      </c>
      <c r="CN502" s="73">
        <v>950389.12</v>
      </c>
      <c r="CO502" s="73">
        <v>1034169.62</v>
      </c>
      <c r="CP502" s="73">
        <v>1051760.71</v>
      </c>
      <c r="CQ502" s="73">
        <v>909765.63999999978</v>
      </c>
      <c r="CR502" s="73">
        <v>1081210.0900000003</v>
      </c>
      <c r="CS502" s="73">
        <v>1539033.4</v>
      </c>
      <c r="CT502" s="73">
        <v>1054876.4999999998</v>
      </c>
      <c r="CU502" s="73">
        <v>1004424.4500000001</v>
      </c>
      <c r="CV502" s="73">
        <v>1017214.85</v>
      </c>
      <c r="CW502" s="73">
        <v>942699.99</v>
      </c>
      <c r="CX502" s="73">
        <v>1016575.4999999999</v>
      </c>
      <c r="CY502" s="77"/>
      <c r="CZ502" s="4">
        <v>462</v>
      </c>
      <c r="DA502" s="76" t="str">
        <f t="shared" si="20"/>
        <v>L462</v>
      </c>
      <c r="DB502" s="71">
        <v>6.1834080031080649</v>
      </c>
      <c r="DC502" s="71">
        <v>1.8627252762270687</v>
      </c>
      <c r="DD502" s="71">
        <v>0.90042512825512688</v>
      </c>
      <c r="DE502" s="71">
        <v>0.56913405764308445</v>
      </c>
      <c r="DF502" s="71">
        <v>0.63066155022917658</v>
      </c>
      <c r="DG502" s="71">
        <v>0.41275775250583574</v>
      </c>
      <c r="DH502" s="71">
        <v>0.24908247594224953</v>
      </c>
      <c r="DI502" s="71">
        <v>0.40600484723035091</v>
      </c>
      <c r="DJ502" s="71">
        <v>0.22278550702466263</v>
      </c>
      <c r="DK502" s="71">
        <v>0.1852278799389587</v>
      </c>
      <c r="DL502" s="71">
        <v>0.20013543601491163</v>
      </c>
      <c r="DM502" s="71">
        <v>0.28231673962966486</v>
      </c>
      <c r="DN502" s="72">
        <v>0.27512285940054315</v>
      </c>
      <c r="DO502" s="71">
        <v>0.24623398136177804</v>
      </c>
      <c r="DQ502" s="71"/>
      <c r="DR502" s="71"/>
      <c r="DS502" s="71"/>
      <c r="DT502" s="71"/>
      <c r="DU502" s="71"/>
      <c r="DV502" s="71"/>
      <c r="DW502" s="71"/>
      <c r="DX502" s="71"/>
      <c r="DY502" s="71"/>
      <c r="DZ502" s="71"/>
      <c r="EA502" s="71"/>
      <c r="EB502" s="71"/>
      <c r="EC502" s="71"/>
      <c r="ED502" s="71"/>
    </row>
    <row r="503" spans="1:134">
      <c r="A503" s="4">
        <v>620</v>
      </c>
      <c r="B503" s="46" t="s">
        <v>4358</v>
      </c>
      <c r="C503" s="65" t="str">
        <f t="shared" si="19"/>
        <v>L620</v>
      </c>
      <c r="D503" s="69">
        <v>491548.66</v>
      </c>
      <c r="E503" s="68">
        <v>4333561.34</v>
      </c>
      <c r="F503" s="69">
        <v>159411.07</v>
      </c>
      <c r="G503" s="69">
        <v>440337.69999999879</v>
      </c>
      <c r="H503" s="70">
        <v>88.907399921908407</v>
      </c>
      <c r="I503" s="70">
        <v>11.310362329968759</v>
      </c>
      <c r="J503" s="69">
        <v>733923.5199999999</v>
      </c>
      <c r="K503" s="69">
        <v>516200.45999999996</v>
      </c>
      <c r="L503" s="69">
        <v>495891.53</v>
      </c>
      <c r="M503" s="69">
        <v>669211.09</v>
      </c>
      <c r="N503" s="69">
        <v>680531.26000000013</v>
      </c>
      <c r="O503" s="69">
        <v>897441.15999999992</v>
      </c>
      <c r="P503" s="69">
        <v>747114.83</v>
      </c>
      <c r="Q503" s="69">
        <v>520721.58999999985</v>
      </c>
      <c r="R503" s="69">
        <v>801031.93000000017</v>
      </c>
      <c r="S503" s="69">
        <v>473428.72999999992</v>
      </c>
      <c r="T503" s="69">
        <v>591895.45999999985</v>
      </c>
      <c r="U503" s="69">
        <v>707820.14</v>
      </c>
      <c r="V503" s="69">
        <v>491548.66</v>
      </c>
      <c r="W503" s="70">
        <v>129.99816290265997</v>
      </c>
      <c r="X503" s="70">
        <v>96.159499922165253</v>
      </c>
      <c r="Y503" s="70">
        <v>86.195232086746984</v>
      </c>
      <c r="Z503" s="71">
        <v>91.358026032922723</v>
      </c>
      <c r="AA503" s="71">
        <v>91.536501116674529</v>
      </c>
      <c r="AB503" s="71">
        <v>97.621211587708999</v>
      </c>
      <c r="AC503" s="71">
        <v>92.135302451712306</v>
      </c>
      <c r="AD503" s="71">
        <v>79.472777021563644</v>
      </c>
      <c r="AE503" s="71">
        <v>90.770208239895084</v>
      </c>
      <c r="AF503" s="71">
        <v>76.386564184470373</v>
      </c>
      <c r="AG503" s="71">
        <v>74.458674179156233</v>
      </c>
      <c r="AH503" s="71">
        <v>109.80249486849662</v>
      </c>
      <c r="AI503" s="71">
        <v>105.41301070649338</v>
      </c>
      <c r="AJ503" s="71">
        <v>43.438081275482674</v>
      </c>
      <c r="AK503" s="71">
        <v>13.410485789713956</v>
      </c>
      <c r="AL503" s="71">
        <v>-4.9009579009351878</v>
      </c>
      <c r="AM503" s="71">
        <v>2.2303709483332046</v>
      </c>
      <c r="AN503" s="71">
        <v>-2.4396507646157972</v>
      </c>
      <c r="AO503" s="71">
        <v>3.948505711467476</v>
      </c>
      <c r="AP503" s="71">
        <v>-0.49071448686186514</v>
      </c>
      <c r="AQ503" s="71">
        <v>1.9245461183967638</v>
      </c>
      <c r="AR503" s="71">
        <v>58.174448562367196</v>
      </c>
      <c r="AS503" s="71">
        <v>-32.273298338273001</v>
      </c>
      <c r="AT503" s="71">
        <v>-0.6481936800016852</v>
      </c>
      <c r="AU503" s="71">
        <v>42.078562673149577</v>
      </c>
      <c r="AV503" s="72">
        <v>47.995491868294707</v>
      </c>
      <c r="AW503" s="73">
        <v>222257.7799999998</v>
      </c>
      <c r="AX503" s="73">
        <v>61039.319999999949</v>
      </c>
      <c r="AY503" s="73">
        <v>-25555.919999999925</v>
      </c>
      <c r="AZ503" s="73">
        <v>14600.25</v>
      </c>
      <c r="BA503" s="73">
        <v>-16958.840000000084</v>
      </c>
      <c r="BB503" s="73">
        <v>42404.419999999809</v>
      </c>
      <c r="BC503" s="73">
        <v>-3684.2800000001444</v>
      </c>
      <c r="BD503" s="73">
        <v>9832.3000000000466</v>
      </c>
      <c r="BE503" s="73">
        <v>294608.8400000002</v>
      </c>
      <c r="BF503" s="73">
        <v>-225599.45</v>
      </c>
      <c r="BG503" s="73">
        <v>-3861.6599999999162</v>
      </c>
      <c r="BH503" s="73">
        <v>209630.88000000006</v>
      </c>
      <c r="BI503" s="73">
        <v>159411.07</v>
      </c>
      <c r="BJ503" s="71">
        <v>21.801312104356867</v>
      </c>
      <c r="BK503" s="71">
        <v>17.251041455884849</v>
      </c>
      <c r="BL503" s="71">
        <v>13.979495919153198</v>
      </c>
      <c r="BM503" s="71">
        <v>16.560141548147563</v>
      </c>
      <c r="BN503" s="71">
        <v>7.286574753329818</v>
      </c>
      <c r="BO503" s="71">
        <v>17.353767913913753</v>
      </c>
      <c r="BP503" s="71">
        <v>25.824937435039818</v>
      </c>
      <c r="BQ503" s="71">
        <v>27.459245003969457</v>
      </c>
      <c r="BR503" s="72">
        <v>19.41538123056986</v>
      </c>
      <c r="BS503" s="72">
        <v>17.311519561063363</v>
      </c>
      <c r="BT503" s="71">
        <v>17.759751303976834</v>
      </c>
      <c r="BU503" s="71">
        <v>19.109331392770461</v>
      </c>
      <c r="BV503" s="71">
        <v>16.230503128005317</v>
      </c>
      <c r="BW503" s="71">
        <v>19.19950278413144</v>
      </c>
      <c r="BX503" s="75">
        <v>25121</v>
      </c>
      <c r="BY503" s="75">
        <v>18312</v>
      </c>
      <c r="BZ503" s="75">
        <v>17234</v>
      </c>
      <c r="CA503" s="75">
        <v>20642</v>
      </c>
      <c r="CB503" s="75">
        <v>21252</v>
      </c>
      <c r="CC503" s="75">
        <v>26335</v>
      </c>
      <c r="CD503" s="75">
        <v>23939</v>
      </c>
      <c r="CE503" s="75">
        <v>18536</v>
      </c>
      <c r="CF503" s="75">
        <v>23087</v>
      </c>
      <c r="CG503" s="75">
        <v>16280</v>
      </c>
      <c r="CH503" s="75">
        <v>18867</v>
      </c>
      <c r="CI503" s="75">
        <v>21768</v>
      </c>
      <c r="CJ503" s="75">
        <v>14423</v>
      </c>
      <c r="CK503" s="75">
        <v>136900</v>
      </c>
      <c r="CL503" s="73">
        <v>649772.39000000013</v>
      </c>
      <c r="CM503" s="73">
        <v>829698.94</v>
      </c>
      <c r="CN503" s="73">
        <v>899255.17999999993</v>
      </c>
      <c r="CO503" s="73">
        <v>673859.54999999993</v>
      </c>
      <c r="CP503" s="73">
        <v>786532.02999999991</v>
      </c>
      <c r="CQ503" s="73">
        <v>596358.69999999995</v>
      </c>
      <c r="CR503" s="73">
        <v>564786.49999999988</v>
      </c>
      <c r="CS503" s="73">
        <v>1058077.0200000003</v>
      </c>
      <c r="CT503" s="73">
        <v>991471.30000000028</v>
      </c>
      <c r="CU503" s="73">
        <v>974468.37</v>
      </c>
      <c r="CV503" s="73">
        <v>918653.95999999973</v>
      </c>
      <c r="CW503" s="73">
        <v>937133.05999999982</v>
      </c>
      <c r="CX503" s="73">
        <v>841139.05999999971</v>
      </c>
      <c r="CY503" s="77"/>
      <c r="CZ503" s="4">
        <v>620</v>
      </c>
      <c r="DA503" s="76" t="str">
        <f t="shared" si="20"/>
        <v>L620</v>
      </c>
      <c r="DB503" s="71">
        <v>0.35316390133701026</v>
      </c>
      <c r="DC503" s="71">
        <v>1.6139719835535797</v>
      </c>
      <c r="DD503" s="71">
        <v>0.39353495065448418</v>
      </c>
      <c r="DE503" s="71">
        <v>0.33254147357184405</v>
      </c>
      <c r="DF503" s="71">
        <v>0.24114926661366942</v>
      </c>
      <c r="DG503" s="71">
        <v>0.13068639109665584</v>
      </c>
      <c r="DH503" s="71">
        <v>0.17478456026934486</v>
      </c>
      <c r="DI503" s="71">
        <v>0.12300588186644895</v>
      </c>
      <c r="DJ503" s="71">
        <v>0.12214732170327088</v>
      </c>
      <c r="DK503" s="71">
        <v>0.17347504425673099</v>
      </c>
      <c r="DL503" s="71">
        <v>0.22737594323462168</v>
      </c>
      <c r="DM503" s="71">
        <v>0.23564463534095229</v>
      </c>
      <c r="DN503" s="71">
        <v>0.20538690546142682</v>
      </c>
      <c r="DO503" s="71">
        <v>0.17941846755561561</v>
      </c>
      <c r="DQ503" s="71"/>
      <c r="DR503" s="71"/>
      <c r="DS503" s="71"/>
      <c r="DT503" s="71"/>
      <c r="DU503" s="71"/>
      <c r="DV503" s="71"/>
      <c r="DW503" s="71"/>
      <c r="DX503" s="71"/>
      <c r="DY503" s="71"/>
      <c r="DZ503" s="71"/>
      <c r="EA503" s="71"/>
      <c r="EB503" s="71"/>
      <c r="EC503" s="71"/>
      <c r="ED503" s="71"/>
    </row>
    <row r="504" spans="1:134">
      <c r="A504" s="4">
        <v>215</v>
      </c>
      <c r="B504" s="46" t="s">
        <v>4366</v>
      </c>
      <c r="C504" s="65" t="str">
        <f t="shared" si="19"/>
        <v>L215</v>
      </c>
      <c r="D504" s="69">
        <v>226081.08999999997</v>
      </c>
      <c r="E504" s="68">
        <v>2974545.84</v>
      </c>
      <c r="F504" s="69">
        <v>4682.2900000000081</v>
      </c>
      <c r="G504" s="69">
        <v>-192209.16999999993</v>
      </c>
      <c r="H504" s="70">
        <v>76.576247740700509</v>
      </c>
      <c r="I504" s="70">
        <v>-6.0695939342652157</v>
      </c>
      <c r="J504" s="69">
        <v>395397.86999999988</v>
      </c>
      <c r="K504" s="69">
        <v>383527.72</v>
      </c>
      <c r="L504" s="69">
        <v>350440.37999999995</v>
      </c>
      <c r="M504" s="69">
        <v>437972.21999999986</v>
      </c>
      <c r="N504" s="69">
        <v>625048.79999999981</v>
      </c>
      <c r="O504" s="69">
        <v>580237.77</v>
      </c>
      <c r="P504" s="69">
        <v>301275.4599999999</v>
      </c>
      <c r="Q504" s="69">
        <v>335195.25999999995</v>
      </c>
      <c r="R504" s="69">
        <v>968097.87</v>
      </c>
      <c r="S504" s="69">
        <v>369421.3</v>
      </c>
      <c r="T504" s="69">
        <v>416290.62999999989</v>
      </c>
      <c r="U504" s="69">
        <v>358184.22999999986</v>
      </c>
      <c r="V504" s="69">
        <v>226081.08999999997</v>
      </c>
      <c r="W504" s="70">
        <v>93.69785451705522</v>
      </c>
      <c r="X504" s="70">
        <v>99.221713272462736</v>
      </c>
      <c r="Y504" s="70">
        <v>96.777421941419391</v>
      </c>
      <c r="Z504" s="71">
        <v>106.36371975781695</v>
      </c>
      <c r="AA504" s="71">
        <v>115.68086968284132</v>
      </c>
      <c r="AB504" s="71">
        <v>100.46359650520323</v>
      </c>
      <c r="AC504" s="71">
        <v>67.143530648184097</v>
      </c>
      <c r="AD504" s="71">
        <v>78.05453947123911</v>
      </c>
      <c r="AE504" s="71">
        <v>84.163651397895748</v>
      </c>
      <c r="AF504" s="71">
        <v>68.238163897348244</v>
      </c>
      <c r="AG504" s="71">
        <v>81.690119607643169</v>
      </c>
      <c r="AH504" s="71">
        <v>67.841348850551412</v>
      </c>
      <c r="AI504" s="71">
        <v>81.592655108484706</v>
      </c>
      <c r="AJ504" s="71">
        <v>-35.032017524690119</v>
      </c>
      <c r="AK504" s="71">
        <v>-33.716006005880949</v>
      </c>
      <c r="AL504" s="71">
        <v>-37.283167533776719</v>
      </c>
      <c r="AM504" s="71">
        <v>-20.807053349488282</v>
      </c>
      <c r="AN504" s="71">
        <v>-28.538714924351925</v>
      </c>
      <c r="AO504" s="71">
        <v>-25.945426582860687</v>
      </c>
      <c r="AP504" s="71">
        <v>-41.094151179696958</v>
      </c>
      <c r="AQ504" s="71">
        <v>0.577730011348776</v>
      </c>
      <c r="AR504" s="71">
        <v>96.896879237596309</v>
      </c>
      <c r="AS504" s="71">
        <v>-54.739898369119189</v>
      </c>
      <c r="AT504" s="71">
        <v>5.7397584624000686</v>
      </c>
      <c r="AU504" s="71">
        <v>-10.239455190149648</v>
      </c>
      <c r="AV504" s="72">
        <v>2.1148669279146937</v>
      </c>
      <c r="AW504" s="73">
        <v>-213206.33000000019</v>
      </c>
      <c r="AX504" s="73">
        <v>-195085.14999999991</v>
      </c>
      <c r="AY504" s="73">
        <v>-208325.69000000012</v>
      </c>
      <c r="AZ504" s="73">
        <v>-115072.26000000001</v>
      </c>
      <c r="BA504" s="73">
        <v>-249598.94000000018</v>
      </c>
      <c r="BB504" s="73">
        <v>-196461.96000000031</v>
      </c>
      <c r="BC504" s="73">
        <v>-210177.08000000002</v>
      </c>
      <c r="BD504" s="73">
        <v>1925.3999999998487</v>
      </c>
      <c r="BE504" s="73">
        <v>476420.26000000013</v>
      </c>
      <c r="BF504" s="73">
        <v>-446797.14999999985</v>
      </c>
      <c r="BG504" s="73">
        <v>22597.060000000056</v>
      </c>
      <c r="BH504" s="73">
        <v>-40859.950000000128</v>
      </c>
      <c r="BI504" s="73">
        <v>4682.2900000000081</v>
      </c>
      <c r="BJ504" s="71">
        <v>13.74307122944154</v>
      </c>
      <c r="BK504" s="71">
        <v>8.2766118244135978</v>
      </c>
      <c r="BL504" s="71">
        <v>5.6489056517532532</v>
      </c>
      <c r="BM504" s="71">
        <v>8.5431781486730465</v>
      </c>
      <c r="BN504" s="71">
        <v>-3.7045888861065936</v>
      </c>
      <c r="BO504" s="71">
        <v>-8.830011742718689</v>
      </c>
      <c r="BP504" s="71">
        <v>11.538480998568126</v>
      </c>
      <c r="BQ504" s="71">
        <v>9.2340982687564477</v>
      </c>
      <c r="BR504" s="72">
        <v>-0.57424463928813974</v>
      </c>
      <c r="BS504" s="72">
        <v>8.4368297669210186</v>
      </c>
      <c r="BT504" s="71">
        <v>9.7919789704277225</v>
      </c>
      <c r="BU504" s="71">
        <v>8.2706132034696385</v>
      </c>
      <c r="BV504" s="71">
        <v>7.3782922316795947</v>
      </c>
      <c r="BW504" s="71">
        <v>4.5166357765758001</v>
      </c>
      <c r="BX504" s="75">
        <v>8055</v>
      </c>
      <c r="BY504" s="75">
        <v>7208</v>
      </c>
      <c r="BZ504" s="75">
        <v>6462</v>
      </c>
      <c r="CA504" s="75">
        <v>7209</v>
      </c>
      <c r="CB504" s="75">
        <v>9163</v>
      </c>
      <c r="CC504" s="75">
        <v>9858</v>
      </c>
      <c r="CD504" s="75">
        <v>5620</v>
      </c>
      <c r="CE504" s="75">
        <v>6028</v>
      </c>
      <c r="CF504" s="75">
        <v>13648</v>
      </c>
      <c r="CG504" s="75">
        <v>7555</v>
      </c>
      <c r="CH504" s="75">
        <v>7901</v>
      </c>
      <c r="CI504" s="75">
        <v>7000</v>
      </c>
      <c r="CJ504" s="75">
        <v>4372</v>
      </c>
      <c r="CK504" s="75">
        <v>52124</v>
      </c>
      <c r="CL504" s="73">
        <v>985566.04999999958</v>
      </c>
      <c r="CM504" s="73">
        <v>966907.7000000003</v>
      </c>
      <c r="CN504" s="73">
        <v>1006593.9</v>
      </c>
      <c r="CO504" s="73">
        <v>1149097.6799999997</v>
      </c>
      <c r="CP504" s="73">
        <v>1103185.0899999996</v>
      </c>
      <c r="CQ504" s="73">
        <v>869833.35999999987</v>
      </c>
      <c r="CR504" s="73">
        <v>794879.43999999971</v>
      </c>
      <c r="CS504" s="73">
        <v>904585.43</v>
      </c>
      <c r="CT504" s="73">
        <v>804753.2300000001</v>
      </c>
      <c r="CU504" s="73">
        <v>845565.31999999983</v>
      </c>
      <c r="CV504" s="73">
        <v>785107.51000000024</v>
      </c>
      <c r="CW504" s="73">
        <v>860958.14000000013</v>
      </c>
      <c r="CX504" s="73">
        <v>834492.72000000032</v>
      </c>
      <c r="CY504" s="77"/>
      <c r="CZ504" s="4">
        <v>215</v>
      </c>
      <c r="DA504" s="76" t="str">
        <f t="shared" si="20"/>
        <v>L215</v>
      </c>
      <c r="DB504" s="71">
        <v>4.7768414710309113</v>
      </c>
      <c r="DC504" s="71">
        <v>3.0812700190267917</v>
      </c>
      <c r="DD504" s="71">
        <v>2.221300098878257</v>
      </c>
      <c r="DE504" s="71">
        <v>1.27891033513605</v>
      </c>
      <c r="DF504" s="71">
        <v>1.7782979533360235</v>
      </c>
      <c r="DG504" s="71">
        <v>1.23644993492996</v>
      </c>
      <c r="DH504" s="71">
        <v>0.72008953577585677</v>
      </c>
      <c r="DI504" s="71">
        <v>1.0988604470927723</v>
      </c>
      <c r="DJ504" s="71">
        <v>0.99642096814062209</v>
      </c>
      <c r="DK504" s="71">
        <v>0.67638657956589054</v>
      </c>
      <c r="DL504" s="71">
        <v>0.56340558128562568</v>
      </c>
      <c r="DM504" s="71">
        <v>0.6086217757033463</v>
      </c>
      <c r="DN504" s="72">
        <v>0.29072778446008901</v>
      </c>
      <c r="DO504" s="71">
        <v>0.77783125621852778</v>
      </c>
      <c r="DQ504" s="71"/>
      <c r="DR504" s="71"/>
      <c r="DS504" s="71"/>
      <c r="DT504" s="71"/>
      <c r="DU504" s="71"/>
      <c r="DV504" s="71"/>
      <c r="DW504" s="71"/>
      <c r="DX504" s="71"/>
      <c r="DY504" s="71"/>
      <c r="DZ504" s="71"/>
      <c r="EA504" s="71"/>
      <c r="EB504" s="71"/>
      <c r="EC504" s="71"/>
      <c r="ED504" s="71"/>
    </row>
    <row r="505" spans="1:134">
      <c r="A505" s="4">
        <v>621</v>
      </c>
      <c r="B505" s="46" t="s">
        <v>4373</v>
      </c>
      <c r="C505" s="65" t="str">
        <f t="shared" si="19"/>
        <v>L621</v>
      </c>
      <c r="D505" s="69">
        <v>186736.18000000002</v>
      </c>
      <c r="E505" s="68">
        <v>2601184.5299999998</v>
      </c>
      <c r="F505" s="69">
        <v>-11977.269999999931</v>
      </c>
      <c r="G505" s="69">
        <v>-365628.72999999858</v>
      </c>
      <c r="H505" s="70">
        <v>74.823463455644386</v>
      </c>
      <c r="I505" s="70">
        <v>-12.32395496304337</v>
      </c>
      <c r="J505" s="69">
        <v>361728.30999999982</v>
      </c>
      <c r="K505" s="69">
        <v>337577.56000000006</v>
      </c>
      <c r="L505" s="69">
        <v>305306.37999999989</v>
      </c>
      <c r="M505" s="69">
        <v>338785.86999999994</v>
      </c>
      <c r="N505" s="69">
        <v>512033.96999999991</v>
      </c>
      <c r="O505" s="69">
        <v>509476.25999999989</v>
      </c>
      <c r="P505" s="69">
        <v>285896.39999999997</v>
      </c>
      <c r="Q505" s="69">
        <v>257225.72999999992</v>
      </c>
      <c r="R505" s="69">
        <v>896267.83999999985</v>
      </c>
      <c r="S505" s="69">
        <v>288990.69999999995</v>
      </c>
      <c r="T505" s="69">
        <v>333791.66999999987</v>
      </c>
      <c r="U505" s="69">
        <v>352276.01</v>
      </c>
      <c r="V505" s="69">
        <v>186736.18000000002</v>
      </c>
      <c r="W505" s="70">
        <v>90.754394454537078</v>
      </c>
      <c r="X505" s="70">
        <v>94.560780501438472</v>
      </c>
      <c r="Y505" s="70">
        <v>100.71658966357573</v>
      </c>
      <c r="Z505" s="71">
        <v>100.47932684347617</v>
      </c>
      <c r="AA505" s="71">
        <v>128.16683300967097</v>
      </c>
      <c r="AB505" s="71">
        <v>106.87830415670705</v>
      </c>
      <c r="AC505" s="71">
        <v>67.876164074846372</v>
      </c>
      <c r="AD505" s="71">
        <v>70.542514592050352</v>
      </c>
      <c r="AE505" s="71">
        <v>84.158416906079708</v>
      </c>
      <c r="AF505" s="71">
        <v>61.204550111314205</v>
      </c>
      <c r="AG505" s="71">
        <v>74.248710862957097</v>
      </c>
      <c r="AH505" s="71">
        <v>74.64084739856996</v>
      </c>
      <c r="AI505" s="71">
        <v>80.518401127104767</v>
      </c>
      <c r="AJ505" s="71">
        <v>-22.320096299221358</v>
      </c>
      <c r="AK505" s="71">
        <v>-32.305415515663583</v>
      </c>
      <c r="AL505" s="71">
        <v>-46.701588587667707</v>
      </c>
      <c r="AM505" s="71">
        <v>-35.054705273896758</v>
      </c>
      <c r="AN505" s="71">
        <v>-39.392132290243275</v>
      </c>
      <c r="AO505" s="71">
        <v>-35.38998639651718</v>
      </c>
      <c r="AP505" s="71">
        <v>-46.66127165719098</v>
      </c>
      <c r="AQ505" s="71">
        <v>-7.6887043342098282</v>
      </c>
      <c r="AR505" s="71">
        <v>105.62783403717262</v>
      </c>
      <c r="AS505" s="71">
        <v>-63.752173638244791</v>
      </c>
      <c r="AT505" s="71">
        <v>-7.7635694145648415</v>
      </c>
      <c r="AU505" s="71">
        <v>-1.7165098520215305</v>
      </c>
      <c r="AV505" s="72">
        <v>-6.0274078075741366</v>
      </c>
      <c r="AW505" s="73">
        <v>-103936.93000000028</v>
      </c>
      <c r="AX505" s="73">
        <v>-161099.78999999998</v>
      </c>
      <c r="AY505" s="73">
        <v>-267518.16000000015</v>
      </c>
      <c r="AZ505" s="73">
        <v>-182862.19</v>
      </c>
      <c r="BA505" s="73">
        <v>-332790.64000000007</v>
      </c>
      <c r="BB505" s="73">
        <v>-270872.74000000011</v>
      </c>
      <c r="BC505" s="73">
        <v>-250105.12999999995</v>
      </c>
      <c r="BD505" s="73">
        <v>-21424.600000000035</v>
      </c>
      <c r="BE505" s="73">
        <v>460398.9099999998</v>
      </c>
      <c r="BF505" s="73">
        <v>-508272.82999999961</v>
      </c>
      <c r="BG505" s="73">
        <v>-28095.350000000151</v>
      </c>
      <c r="BH505" s="73">
        <v>-6152.460000000021</v>
      </c>
      <c r="BI505" s="73">
        <v>-11977.269999999931</v>
      </c>
      <c r="BJ505" s="71">
        <v>9.7109481802543058</v>
      </c>
      <c r="BK505" s="71">
        <v>6.5677423225786491</v>
      </c>
      <c r="BL505" s="71">
        <v>6.9977469184700904</v>
      </c>
      <c r="BM505" s="71">
        <v>5.7715759442578189</v>
      </c>
      <c r="BN505" s="71">
        <v>-3.4239512580999825</v>
      </c>
      <c r="BO505" s="71">
        <v>-2.3106558187176538</v>
      </c>
      <c r="BP505" s="71">
        <v>7.0494031574878919</v>
      </c>
      <c r="BQ505" s="71">
        <v>14.331075345951087</v>
      </c>
      <c r="BR505" s="72">
        <v>10.863881287861009</v>
      </c>
      <c r="BS505" s="72">
        <v>9.096605070459777</v>
      </c>
      <c r="BT505" s="71">
        <v>10.610187453119419</v>
      </c>
      <c r="BU505" s="71">
        <v>8.7625685456446636</v>
      </c>
      <c r="BV505" s="71">
        <v>7.3321877853567621</v>
      </c>
      <c r="BW505" s="71">
        <v>8.3652508241359822</v>
      </c>
      <c r="BX505" s="75">
        <v>7476</v>
      </c>
      <c r="BY505" s="75">
        <v>7241</v>
      </c>
      <c r="BZ505" s="75">
        <v>6363</v>
      </c>
      <c r="CA505" s="75">
        <v>7027</v>
      </c>
      <c r="CB505" s="75">
        <v>8235</v>
      </c>
      <c r="CC505" s="75">
        <v>9161</v>
      </c>
      <c r="CD505" s="75">
        <v>5700</v>
      </c>
      <c r="CE505" s="75">
        <v>5679</v>
      </c>
      <c r="CF505" s="75">
        <v>12320</v>
      </c>
      <c r="CG505" s="75">
        <v>5945</v>
      </c>
      <c r="CH505" s="75">
        <v>6905</v>
      </c>
      <c r="CI505" s="75">
        <v>7099</v>
      </c>
      <c r="CJ505" s="75">
        <v>3926</v>
      </c>
      <c r="CK505" s="75">
        <v>47574</v>
      </c>
      <c r="CL505" s="73">
        <v>872823.16000000015</v>
      </c>
      <c r="CM505" s="73">
        <v>1000345.2100000001</v>
      </c>
      <c r="CN505" s="73">
        <v>845671.27</v>
      </c>
      <c r="CO505" s="73">
        <v>1011471.8699999999</v>
      </c>
      <c r="CP505" s="73">
        <v>903218.2</v>
      </c>
      <c r="CQ505" s="73">
        <v>767538.64999999991</v>
      </c>
      <c r="CR505" s="73">
        <v>682007.23999999987</v>
      </c>
      <c r="CS505" s="73">
        <v>1191805.73</v>
      </c>
      <c r="CT505" s="73">
        <v>784036.9</v>
      </c>
      <c r="CU505" s="73">
        <v>857976.92</v>
      </c>
      <c r="CV505" s="73">
        <v>858535.98000000021</v>
      </c>
      <c r="CW505" s="73">
        <v>838207.57</v>
      </c>
      <c r="CX505" s="73">
        <v>856017.29000000015</v>
      </c>
      <c r="CY505" s="77"/>
      <c r="CZ505" s="4">
        <v>621</v>
      </c>
      <c r="DA505" s="76" t="str">
        <f t="shared" si="20"/>
        <v>L621</v>
      </c>
      <c r="DB505" s="71">
        <v>0.80191208411230752</v>
      </c>
      <c r="DC505" s="71">
        <v>0.83157240628504614</v>
      </c>
      <c r="DD505" s="71">
        <v>0.55857934858334135</v>
      </c>
      <c r="DE505" s="71">
        <v>0.53506090451579136</v>
      </c>
      <c r="DF505" s="71">
        <v>0.77021857783601977</v>
      </c>
      <c r="DG505" s="71">
        <v>0.76773542862413657</v>
      </c>
      <c r="DH505" s="71">
        <v>0.41002319185300701</v>
      </c>
      <c r="DI505" s="71">
        <v>0.62954255883755661</v>
      </c>
      <c r="DJ505" s="71">
        <v>0.14670717984050394</v>
      </c>
      <c r="DK505" s="71">
        <v>0.27254140469682303</v>
      </c>
      <c r="DL505" s="71">
        <v>0.1520218259865366</v>
      </c>
      <c r="DM505" s="71">
        <v>0.2419807971606994</v>
      </c>
      <c r="DN505" s="72">
        <v>0.38359228623140124</v>
      </c>
      <c r="DO505" s="71">
        <v>0.26880072255433191</v>
      </c>
      <c r="DQ505" s="71"/>
      <c r="DR505" s="71"/>
      <c r="DS505" s="71"/>
      <c r="DT505" s="71"/>
      <c r="DU505" s="71"/>
      <c r="DV505" s="71"/>
      <c r="DW505" s="71"/>
      <c r="DX505" s="71"/>
      <c r="DY505" s="71"/>
      <c r="DZ505" s="71"/>
      <c r="EA505" s="71"/>
      <c r="EB505" s="71"/>
      <c r="EC505" s="71"/>
      <c r="ED505" s="71"/>
    </row>
    <row r="506" spans="1:134">
      <c r="A506" s="4">
        <v>607</v>
      </c>
      <c r="B506" s="46" t="s">
        <v>4380</v>
      </c>
      <c r="C506" s="65" t="str">
        <f t="shared" si="19"/>
        <v>L607</v>
      </c>
      <c r="D506" s="69">
        <v>261145.81999999998</v>
      </c>
      <c r="E506" s="68">
        <v>3639648.9899999993</v>
      </c>
      <c r="F506" s="69">
        <v>47586.25</v>
      </c>
      <c r="G506" s="69">
        <v>588983.0400000005</v>
      </c>
      <c r="H506" s="70">
        <v>93.231920569313104</v>
      </c>
      <c r="I506" s="70">
        <v>19.306703836255835</v>
      </c>
      <c r="J506" s="69">
        <v>384551.65999999992</v>
      </c>
      <c r="K506" s="69">
        <v>410819.19999999984</v>
      </c>
      <c r="L506" s="69">
        <v>339343.57999999978</v>
      </c>
      <c r="M506" s="69">
        <v>446716.1</v>
      </c>
      <c r="N506" s="69">
        <v>493218.07</v>
      </c>
      <c r="O506" s="69">
        <v>710034.62000000011</v>
      </c>
      <c r="P506" s="69">
        <v>393824.16</v>
      </c>
      <c r="Q506" s="69">
        <v>346574.92</v>
      </c>
      <c r="R506" s="69">
        <v>1401496.17</v>
      </c>
      <c r="S506" s="69">
        <v>344138.86999999994</v>
      </c>
      <c r="T506" s="69">
        <v>418885.15999999992</v>
      </c>
      <c r="U506" s="69">
        <v>473583.88999999996</v>
      </c>
      <c r="V506" s="69">
        <v>261145.81999999998</v>
      </c>
      <c r="W506" s="70">
        <v>85.871126991073851</v>
      </c>
      <c r="X506" s="70">
        <v>101.32159507305278</v>
      </c>
      <c r="Y506" s="70">
        <v>94.230538586880385</v>
      </c>
      <c r="Z506" s="71">
        <v>106.80289248436794</v>
      </c>
      <c r="AA506" s="71">
        <v>90.618044970772544</v>
      </c>
      <c r="AB506" s="71">
        <v>113.82593425542873</v>
      </c>
      <c r="AC506" s="71">
        <v>110.78015406008701</v>
      </c>
      <c r="AD506" s="71">
        <v>98.071668746161933</v>
      </c>
      <c r="AE506" s="71">
        <v>93.324754340008482</v>
      </c>
      <c r="AF506" s="71">
        <v>61.559435671097908</v>
      </c>
      <c r="AG506" s="71">
        <v>97.564459557349963</v>
      </c>
      <c r="AH506" s="71">
        <v>105.5778930099212</v>
      </c>
      <c r="AI506" s="71">
        <v>101.89307527322273</v>
      </c>
      <c r="AJ506" s="71">
        <v>-6.9809149269818516</v>
      </c>
      <c r="AK506" s="71">
        <v>-1.251178987309931</v>
      </c>
      <c r="AL506" s="71">
        <v>-11.564123673404247</v>
      </c>
      <c r="AM506" s="71">
        <v>-13.575319006725806</v>
      </c>
      <c r="AN506" s="71">
        <v>-21.188835641103985</v>
      </c>
      <c r="AO506" s="71">
        <v>3.2901396970301811</v>
      </c>
      <c r="AP506" s="71">
        <v>9.0344929031842334</v>
      </c>
      <c r="AQ506" s="71">
        <v>23.183238303703078</v>
      </c>
      <c r="AR506" s="71">
        <v>142.74667320967302</v>
      </c>
      <c r="AS506" s="71">
        <v>-62.517566340607431</v>
      </c>
      <c r="AT506" s="71">
        <v>23.268096921525473</v>
      </c>
      <c r="AU506" s="71">
        <v>31.81997866536863</v>
      </c>
      <c r="AV506" s="72">
        <v>22.282424524454704</v>
      </c>
      <c r="AW506" s="73">
        <v>-28859.910000000149</v>
      </c>
      <c r="AX506" s="73">
        <v>-5205.2100000001374</v>
      </c>
      <c r="AY506" s="73">
        <v>-44373.520000000193</v>
      </c>
      <c r="AZ506" s="73">
        <v>-70168.770000000077</v>
      </c>
      <c r="BA506" s="73">
        <v>-132583.35000000015</v>
      </c>
      <c r="BB506" s="73">
        <v>37760.54000000027</v>
      </c>
      <c r="BC506" s="73">
        <v>32631.890000000072</v>
      </c>
      <c r="BD506" s="73">
        <v>65225.830000000016</v>
      </c>
      <c r="BE506" s="73">
        <v>824146.89</v>
      </c>
      <c r="BF506" s="73">
        <v>-573994.87000000034</v>
      </c>
      <c r="BG506" s="73">
        <v>79068.799999999872</v>
      </c>
      <c r="BH506" s="73">
        <v>114318.25000000006</v>
      </c>
      <c r="BI506" s="73">
        <v>47586.25</v>
      </c>
      <c r="BJ506" s="71">
        <v>10.612757166346739</v>
      </c>
      <c r="BK506" s="71">
        <v>6.7446931456653942</v>
      </c>
      <c r="BL506" s="71">
        <v>8.7702500706566688</v>
      </c>
      <c r="BM506" s="71">
        <v>9.3860989305119684</v>
      </c>
      <c r="BN506" s="71">
        <v>1.3877209843435212</v>
      </c>
      <c r="BO506" s="71">
        <v>6.8041628655839048</v>
      </c>
      <c r="BP506" s="71">
        <v>12.856690708986971</v>
      </c>
      <c r="BQ506" s="71">
        <v>17.772727299140165</v>
      </c>
      <c r="BR506" s="72">
        <v>1.0278454660869856</v>
      </c>
      <c r="BS506" s="72">
        <v>9.6733382082255908</v>
      </c>
      <c r="BT506" s="71">
        <v>8.0520510696093197</v>
      </c>
      <c r="BU506" s="71">
        <v>7.513964003615909</v>
      </c>
      <c r="BV506" s="71">
        <v>1.7008266503357747</v>
      </c>
      <c r="BW506" s="71">
        <v>4.59259971730292</v>
      </c>
      <c r="BX506" s="75">
        <v>12285</v>
      </c>
      <c r="BY506" s="75">
        <v>12543</v>
      </c>
      <c r="BZ506" s="75">
        <v>10733</v>
      </c>
      <c r="CA506" s="75">
        <v>12103</v>
      </c>
      <c r="CB506" s="75">
        <v>13122</v>
      </c>
      <c r="CC506" s="75">
        <v>17645</v>
      </c>
      <c r="CD506" s="75">
        <v>11343</v>
      </c>
      <c r="CE506" s="75">
        <v>10600</v>
      </c>
      <c r="CF506" s="75">
        <v>21025</v>
      </c>
      <c r="CG506" s="75">
        <v>10503</v>
      </c>
      <c r="CH506" s="75">
        <v>12052</v>
      </c>
      <c r="CI506" s="75">
        <v>12774</v>
      </c>
      <c r="CJ506" s="75">
        <v>7332</v>
      </c>
      <c r="CK506" s="75">
        <v>85629</v>
      </c>
      <c r="CL506" s="73">
        <v>804933.93</v>
      </c>
      <c r="CM506" s="73">
        <v>813018.97999999986</v>
      </c>
      <c r="CN506" s="73">
        <v>878033.97000000009</v>
      </c>
      <c r="CO506" s="73">
        <v>951397.16999999981</v>
      </c>
      <c r="CP506" s="73">
        <v>1116223.2000000002</v>
      </c>
      <c r="CQ506" s="73">
        <v>827959.10000000021</v>
      </c>
      <c r="CR506" s="73">
        <v>849550.18000000017</v>
      </c>
      <c r="CS506" s="73">
        <v>1202587.4799999997</v>
      </c>
      <c r="CT506" s="73">
        <v>967876.51000000013</v>
      </c>
      <c r="CU506" s="73">
        <v>908851.83999999985</v>
      </c>
      <c r="CV506" s="73">
        <v>920233.95000000019</v>
      </c>
      <c r="CW506" s="73">
        <v>943942.31999999983</v>
      </c>
      <c r="CX506" s="73">
        <v>971325.72999999986</v>
      </c>
      <c r="CY506" s="77"/>
      <c r="CZ506" s="4">
        <v>607</v>
      </c>
      <c r="DA506" s="76" t="str">
        <f t="shared" si="20"/>
        <v>L607</v>
      </c>
      <c r="DB506" s="71">
        <v>1.1589252717837424</v>
      </c>
      <c r="DC506" s="71">
        <v>4.2731130204555505</v>
      </c>
      <c r="DD506" s="71">
        <v>1.9064263053287438</v>
      </c>
      <c r="DE506" s="71">
        <v>0.22857275622865766</v>
      </c>
      <c r="DF506" s="71">
        <v>0.77979989179098064</v>
      </c>
      <c r="DG506" s="71">
        <v>0.32256177755400239</v>
      </c>
      <c r="DH506" s="71">
        <v>0.4260862777608786</v>
      </c>
      <c r="DI506" s="71">
        <v>0.36521829693218538</v>
      </c>
      <c r="DJ506" s="71">
        <v>0.19509651619318225</v>
      </c>
      <c r="DK506" s="71">
        <v>0.22501863851446788</v>
      </c>
      <c r="DL506" s="71">
        <v>9.3386352791180738E-2</v>
      </c>
      <c r="DM506" s="71">
        <v>6.2037225983253147E-2</v>
      </c>
      <c r="DN506" s="72">
        <v>5.5272293492968451E-2</v>
      </c>
      <c r="DO506" s="71">
        <v>0.20031025123936805</v>
      </c>
      <c r="DQ506" s="71"/>
      <c r="DR506" s="71"/>
      <c r="DS506" s="71"/>
      <c r="DT506" s="71"/>
      <c r="DU506" s="71"/>
      <c r="DV506" s="71"/>
      <c r="DW506" s="71"/>
      <c r="DX506" s="71"/>
      <c r="DY506" s="71"/>
      <c r="DZ506" s="71"/>
      <c r="EA506" s="71"/>
      <c r="EB506" s="71"/>
      <c r="EC506" s="71"/>
      <c r="ED506" s="71"/>
    </row>
    <row r="507" spans="1:134">
      <c r="A507" s="4">
        <v>439</v>
      </c>
      <c r="B507" s="46" t="s">
        <v>4387</v>
      </c>
      <c r="C507" s="65" t="str">
        <f t="shared" si="19"/>
        <v>L439</v>
      </c>
      <c r="D507" s="68">
        <v>913215.38000000012</v>
      </c>
      <c r="E507" s="68">
        <v>11314380.660000002</v>
      </c>
      <c r="F507" s="68">
        <v>-17840.719999999972</v>
      </c>
      <c r="G507" s="69">
        <v>779125.44000000134</v>
      </c>
      <c r="H507" s="70">
        <v>90.209077112756873</v>
      </c>
      <c r="I507" s="70">
        <v>7.3954111573957704</v>
      </c>
      <c r="J507" s="69">
        <v>1715256.59</v>
      </c>
      <c r="K507" s="69">
        <v>1576181.77</v>
      </c>
      <c r="L507" s="69">
        <v>1509957.9499999997</v>
      </c>
      <c r="M507" s="69">
        <v>1764163.7400000002</v>
      </c>
      <c r="N507" s="69">
        <v>2541932.7400000002</v>
      </c>
      <c r="O507" s="69">
        <v>2222563.7800000007</v>
      </c>
      <c r="P507" s="69">
        <v>1454656.6400000001</v>
      </c>
      <c r="Q507" s="69">
        <v>1430740.48</v>
      </c>
      <c r="R507" s="69">
        <v>2713023.3500000006</v>
      </c>
      <c r="S507" s="69">
        <v>1400994.2700000003</v>
      </c>
      <c r="T507" s="69">
        <v>1764680.9100000001</v>
      </c>
      <c r="U507" s="69">
        <v>1637069.63</v>
      </c>
      <c r="V507" s="68">
        <v>913215.38000000012</v>
      </c>
      <c r="W507" s="70">
        <v>106.3564726472315</v>
      </c>
      <c r="X507" s="70">
        <v>98.20807120635817</v>
      </c>
      <c r="Y507" s="70">
        <v>92.045484968830721</v>
      </c>
      <c r="Z507" s="71">
        <v>88.734351311763461</v>
      </c>
      <c r="AA507" s="71">
        <v>91.736943686454026</v>
      </c>
      <c r="AB507" s="71">
        <v>107.22659436788247</v>
      </c>
      <c r="AC507" s="71">
        <v>88.719867891172683</v>
      </c>
      <c r="AD507" s="71">
        <v>91.424666254599103</v>
      </c>
      <c r="AE507" s="71">
        <v>94.388860572629042</v>
      </c>
      <c r="AF507" s="71">
        <v>81.665051875016019</v>
      </c>
      <c r="AG507" s="71">
        <v>91.341818851834518</v>
      </c>
      <c r="AH507" s="71">
        <v>91.325742843808683</v>
      </c>
      <c r="AI507" s="72">
        <v>89.225116441798875</v>
      </c>
      <c r="AJ507" s="71">
        <v>-0.88923781444287808</v>
      </c>
      <c r="AK507" s="71">
        <v>-11.683845735724653</v>
      </c>
      <c r="AL507" s="71">
        <v>-15.162237271412128</v>
      </c>
      <c r="AM507" s="71">
        <v>-22.179459451791139</v>
      </c>
      <c r="AN507" s="71">
        <v>-22.371391484703619</v>
      </c>
      <c r="AO507" s="71">
        <v>-7.3499175098186376</v>
      </c>
      <c r="AP507" s="71">
        <v>-11.364319512471777</v>
      </c>
      <c r="AQ507" s="71">
        <v>12.326744804153744</v>
      </c>
      <c r="AR507" s="71">
        <v>78.892659222360777</v>
      </c>
      <c r="AS507" s="71">
        <v>-35.574080722181002</v>
      </c>
      <c r="AT507" s="71">
        <v>13.70630220083131</v>
      </c>
      <c r="AU507" s="71">
        <v>13.198498289755477</v>
      </c>
      <c r="AV507" s="72">
        <v>-1.9161809905976601</v>
      </c>
      <c r="AW507" s="73">
        <v>-15389.560000000056</v>
      </c>
      <c r="AX507" s="73">
        <v>-208522.04000000004</v>
      </c>
      <c r="AY507" s="73">
        <v>-269860.26000000024</v>
      </c>
      <c r="AZ507" s="73">
        <v>-502800.39000000013</v>
      </c>
      <c r="BA507" s="73">
        <v>-732546.59000000078</v>
      </c>
      <c r="BB507" s="73">
        <v>-155721.15999999875</v>
      </c>
      <c r="BC507" s="73">
        <v>-186507.08999999985</v>
      </c>
      <c r="BD507" s="73">
        <v>157009.56000000006</v>
      </c>
      <c r="BE507" s="73">
        <v>1196458.4100000006</v>
      </c>
      <c r="BF507" s="73">
        <v>-773587.4600000002</v>
      </c>
      <c r="BG507" s="73">
        <v>212716.88000000035</v>
      </c>
      <c r="BH507" s="73">
        <v>190875.8600000001</v>
      </c>
      <c r="BI507" s="79">
        <v>-17840.719999999972</v>
      </c>
      <c r="BJ507" s="71">
        <v>13.193455143975619</v>
      </c>
      <c r="BK507" s="71">
        <v>8.5654819724610345</v>
      </c>
      <c r="BL507" s="71">
        <v>8.944438597439099</v>
      </c>
      <c r="BM507" s="71">
        <v>10.925521438170579</v>
      </c>
      <c r="BN507" s="71">
        <v>1.6603712702698079</v>
      </c>
      <c r="BO507" s="71">
        <v>3.4345309497723644</v>
      </c>
      <c r="BP507" s="71">
        <v>13.22166025306216</v>
      </c>
      <c r="BQ507" s="71">
        <v>13.763888201938773</v>
      </c>
      <c r="BR507" s="72">
        <v>6.8572893815556339</v>
      </c>
      <c r="BS507" s="72">
        <v>9.5601722285871347</v>
      </c>
      <c r="BT507" s="71">
        <v>11.467255442470082</v>
      </c>
      <c r="BU507" s="71">
        <v>10.44735178323897</v>
      </c>
      <c r="BV507" s="71">
        <v>9.277683455596609</v>
      </c>
      <c r="BW507" s="71">
        <v>8.879517199250289</v>
      </c>
      <c r="BX507" s="75">
        <v>23275</v>
      </c>
      <c r="BY507" s="75">
        <v>22407</v>
      </c>
      <c r="BZ507" s="75">
        <v>22721</v>
      </c>
      <c r="CA507" s="75">
        <v>24610</v>
      </c>
      <c r="CB507" s="75">
        <v>30387</v>
      </c>
      <c r="CC507" s="75">
        <v>30506</v>
      </c>
      <c r="CD507" s="75">
        <v>20530</v>
      </c>
      <c r="CE507" s="75">
        <v>20644</v>
      </c>
      <c r="CF507" s="75">
        <v>34949</v>
      </c>
      <c r="CG507" s="75">
        <v>22085</v>
      </c>
      <c r="CH507" s="75">
        <v>24449</v>
      </c>
      <c r="CI507" s="75">
        <v>25307</v>
      </c>
      <c r="CJ507" s="75">
        <v>14215</v>
      </c>
      <c r="CK507" s="75">
        <v>162179</v>
      </c>
      <c r="CL507" s="73">
        <v>2370506.75</v>
      </c>
      <c r="CM507" s="73">
        <v>2456071.9899999998</v>
      </c>
      <c r="CN507" s="73">
        <v>2560445.9699999993</v>
      </c>
      <c r="CO507" s="73">
        <v>2852787.4599999995</v>
      </c>
      <c r="CP507" s="73">
        <v>3884885.0299999989</v>
      </c>
      <c r="CQ507" s="73">
        <v>2971231.5800000005</v>
      </c>
      <c r="CR507" s="73">
        <v>2644707.2099999995</v>
      </c>
      <c r="CS507" s="73">
        <v>3159477.11</v>
      </c>
      <c r="CT507" s="73">
        <v>2481817.8500000006</v>
      </c>
      <c r="CU507" s="73">
        <v>2203729.33</v>
      </c>
      <c r="CV507" s="73">
        <v>2358895.79</v>
      </c>
      <c r="CW507" s="73">
        <v>2289419.9800000004</v>
      </c>
      <c r="CX507" s="73">
        <v>2082765.7300000004</v>
      </c>
      <c r="CY507" s="77"/>
      <c r="CZ507" s="4">
        <v>439</v>
      </c>
      <c r="DA507" s="76" t="str">
        <f t="shared" si="20"/>
        <v>L439</v>
      </c>
      <c r="DB507" s="71">
        <v>6.6432190555467052</v>
      </c>
      <c r="DC507" s="71">
        <v>5.2500400617835838</v>
      </c>
      <c r="DD507" s="71">
        <v>1.3059419363950724</v>
      </c>
      <c r="DE507" s="71">
        <v>1.4231932681270578</v>
      </c>
      <c r="DF507" s="71">
        <v>0.63861826091744578</v>
      </c>
      <c r="DG507" s="71">
        <v>0.28216505141980108</v>
      </c>
      <c r="DH507" s="71">
        <v>0.21292587346341926</v>
      </c>
      <c r="DI507" s="71">
        <v>8.1608476647034647E-2</v>
      </c>
      <c r="DJ507" s="71">
        <v>0.31683819865799212</v>
      </c>
      <c r="DK507" s="71">
        <v>0.27625142643479916</v>
      </c>
      <c r="DL507" s="71">
        <v>0.26490781507256167</v>
      </c>
      <c r="DM507" s="71">
        <v>5.5078575865783005E-2</v>
      </c>
      <c r="DN507" s="72">
        <v>0.14038029624587753</v>
      </c>
      <c r="DO507" s="71">
        <v>0.20833115810639799</v>
      </c>
      <c r="DQ507" s="71"/>
      <c r="DR507" s="71"/>
      <c r="DS507" s="71"/>
      <c r="DT507" s="71"/>
      <c r="DU507" s="71"/>
      <c r="DV507" s="71"/>
      <c r="DW507" s="71"/>
      <c r="DX507" s="71"/>
      <c r="DY507" s="71"/>
      <c r="DZ507" s="71"/>
      <c r="EA507" s="71"/>
      <c r="EB507" s="71"/>
      <c r="EC507" s="71"/>
      <c r="ED507" s="71"/>
    </row>
    <row r="508" spans="1:134">
      <c r="A508" s="4">
        <v>489</v>
      </c>
      <c r="B508" s="46" t="s">
        <v>4394</v>
      </c>
      <c r="C508" s="65" t="str">
        <f t="shared" si="19"/>
        <v>L489</v>
      </c>
      <c r="D508" s="69">
        <v>394496.97000000003</v>
      </c>
      <c r="E508" s="68">
        <v>5203868.5199999996</v>
      </c>
      <c r="F508" s="69">
        <v>-51786.020000000019</v>
      </c>
      <c r="G508" s="69">
        <v>753797.91000000015</v>
      </c>
      <c r="H508" s="70">
        <v>96.630631994889981</v>
      </c>
      <c r="I508" s="70">
        <v>16.939010098089202</v>
      </c>
      <c r="J508" s="69">
        <v>764512.88</v>
      </c>
      <c r="K508" s="69">
        <v>719465.1100000001</v>
      </c>
      <c r="L508" s="69">
        <v>636590.92000000016</v>
      </c>
      <c r="M508" s="69">
        <v>753554.29000000027</v>
      </c>
      <c r="N508" s="69">
        <v>1072637.6000000001</v>
      </c>
      <c r="O508" s="69">
        <v>959698.25999999989</v>
      </c>
      <c r="P508" s="69">
        <v>685703.79</v>
      </c>
      <c r="Q508" s="69">
        <v>662322.72</v>
      </c>
      <c r="R508" s="69">
        <v>1306421.28</v>
      </c>
      <c r="S508" s="69">
        <v>652835.27</v>
      </c>
      <c r="T508" s="69">
        <v>797607.6100000001</v>
      </c>
      <c r="U508" s="69">
        <v>704480.87999999989</v>
      </c>
      <c r="V508" s="69">
        <v>394496.97000000003</v>
      </c>
      <c r="W508" s="70">
        <v>121.26752942372994</v>
      </c>
      <c r="X508" s="70">
        <v>103.85033789031999</v>
      </c>
      <c r="Y508" s="70">
        <v>98.739643527865013</v>
      </c>
      <c r="Z508" s="71">
        <v>96.72045763986327</v>
      </c>
      <c r="AA508" s="71">
        <v>92.649453088659158</v>
      </c>
      <c r="AB508" s="71">
        <v>94.657007516835378</v>
      </c>
      <c r="AC508" s="71">
        <v>95.64864443443733</v>
      </c>
      <c r="AD508" s="71">
        <v>99.8560359947991</v>
      </c>
      <c r="AE508" s="71">
        <v>113.52253460901724</v>
      </c>
      <c r="AF508" s="71">
        <v>90.982114022113294</v>
      </c>
      <c r="AG508" s="71">
        <v>98.536222431460914</v>
      </c>
      <c r="AH508" s="71">
        <v>87.095085026674525</v>
      </c>
      <c r="AI508" s="71">
        <v>76.087606921267337</v>
      </c>
      <c r="AJ508" s="71">
        <v>23.758817505311303</v>
      </c>
      <c r="AK508" s="71">
        <v>11.960535879847644</v>
      </c>
      <c r="AL508" s="71">
        <v>2.9265377955000949</v>
      </c>
      <c r="AM508" s="71">
        <v>-3.6634477320448555</v>
      </c>
      <c r="AN508" s="71">
        <v>-3.7637178661060311</v>
      </c>
      <c r="AO508" s="71">
        <v>5.31879074670083</v>
      </c>
      <c r="AP508" s="71">
        <v>-4.2873956828061281</v>
      </c>
      <c r="AQ508" s="71">
        <v>25.536296239574831</v>
      </c>
      <c r="AR508" s="71">
        <v>122.47976670249776</v>
      </c>
      <c r="AS508" s="71">
        <v>-27.84481668892823</v>
      </c>
      <c r="AT508" s="71">
        <v>26.599272350006608</v>
      </c>
      <c r="AU508" s="71">
        <v>10.459425842506098</v>
      </c>
      <c r="AV508" s="72">
        <v>-11.603852524157377</v>
      </c>
      <c r="AW508" s="73">
        <v>146768.70999999996</v>
      </c>
      <c r="AX508" s="73">
        <v>76859.120000000112</v>
      </c>
      <c r="AY508" s="73">
        <v>18100.359999999986</v>
      </c>
      <c r="AZ508" s="73">
        <v>-28655.859999999637</v>
      </c>
      <c r="BA508" s="73">
        <v>-41921.949999999488</v>
      </c>
      <c r="BB508" s="73">
        <v>59957.879999999772</v>
      </c>
      <c r="BC508" s="73">
        <v>-30715.739999999991</v>
      </c>
      <c r="BD508" s="73">
        <v>134728.12</v>
      </c>
      <c r="BE508" s="73">
        <v>719212.25</v>
      </c>
      <c r="BF508" s="73">
        <v>-251930.31999999995</v>
      </c>
      <c r="BG508" s="73">
        <v>167582.18000000028</v>
      </c>
      <c r="BH508" s="73">
        <v>66707.440000000061</v>
      </c>
      <c r="BI508" s="73">
        <v>-51786.020000000019</v>
      </c>
      <c r="BJ508" s="71">
        <v>9.5176066018076568</v>
      </c>
      <c r="BK508" s="71">
        <v>6.250980139611805</v>
      </c>
      <c r="BL508" s="71">
        <v>3.3902770720094741</v>
      </c>
      <c r="BM508" s="71">
        <v>6.9058236482457609</v>
      </c>
      <c r="BN508" s="71">
        <v>-0.5822728464968181</v>
      </c>
      <c r="BO508" s="71">
        <v>-0.41996825838390306</v>
      </c>
      <c r="BP508" s="71">
        <v>17.55741174786635</v>
      </c>
      <c r="BQ508" s="71">
        <v>15.841801591786464</v>
      </c>
      <c r="BR508" s="72">
        <v>5.5589858821251363</v>
      </c>
      <c r="BS508" s="72">
        <v>11.276869550163532</v>
      </c>
      <c r="BT508" s="71">
        <v>11.796393238497812</v>
      </c>
      <c r="BU508" s="71">
        <v>12.356681694898686</v>
      </c>
      <c r="BV508" s="71">
        <v>10.500194566145687</v>
      </c>
      <c r="BW508" s="71">
        <v>9.8746946939533071</v>
      </c>
      <c r="BX508" s="75">
        <v>14640</v>
      </c>
      <c r="BY508" s="75">
        <v>15154</v>
      </c>
      <c r="BZ508" s="75">
        <v>12732</v>
      </c>
      <c r="CA508" s="75">
        <v>13685</v>
      </c>
      <c r="CB508" s="75">
        <v>19198</v>
      </c>
      <c r="CC508" s="75">
        <v>17714</v>
      </c>
      <c r="CD508" s="75">
        <v>12166</v>
      </c>
      <c r="CE508" s="75">
        <v>12996</v>
      </c>
      <c r="CF508" s="75">
        <v>21357</v>
      </c>
      <c r="CG508" s="75">
        <v>13518</v>
      </c>
      <c r="CH508" s="75">
        <v>15195</v>
      </c>
      <c r="CI508" s="75">
        <v>14230</v>
      </c>
      <c r="CJ508" s="75">
        <v>8056</v>
      </c>
      <c r="CK508" s="75">
        <v>97518</v>
      </c>
      <c r="CL508" s="73">
        <v>1811515.8200000003</v>
      </c>
      <c r="CM508" s="73">
        <v>1748429.8900000001</v>
      </c>
      <c r="CN508" s="73">
        <v>1619747.7399999998</v>
      </c>
      <c r="CO508" s="73">
        <v>1602278.3599999996</v>
      </c>
      <c r="CP508" s="73">
        <v>1623411.9899999995</v>
      </c>
      <c r="CQ508" s="73">
        <v>1336852.9600000004</v>
      </c>
      <c r="CR508" s="73">
        <v>1465660.4999999998</v>
      </c>
      <c r="CS508" s="73">
        <v>1673465.0399999998</v>
      </c>
      <c r="CT508" s="73">
        <v>1320241.9699999997</v>
      </c>
      <c r="CU508" s="73">
        <v>1219550.53</v>
      </c>
      <c r="CV508" s="73">
        <v>1191350.2700000003</v>
      </c>
      <c r="CW508" s="73">
        <v>1210576.0699999998</v>
      </c>
      <c r="CX508" s="73">
        <v>1230445.4899999998</v>
      </c>
      <c r="CY508" s="77"/>
      <c r="CZ508" s="4">
        <v>489</v>
      </c>
      <c r="DA508" s="76" t="str">
        <f t="shared" si="20"/>
        <v>L489</v>
      </c>
      <c r="DB508" s="71">
        <v>1.9210912165016507</v>
      </c>
      <c r="DC508" s="71">
        <v>2.0984181521101051</v>
      </c>
      <c r="DD508" s="71">
        <v>0.80308913549539496</v>
      </c>
      <c r="DE508" s="71">
        <v>0.83460841369233629</v>
      </c>
      <c r="DF508" s="71">
        <v>0.65928891199559669</v>
      </c>
      <c r="DG508" s="71">
        <v>0.95150759172188826</v>
      </c>
      <c r="DH508" s="71">
        <v>0.60896390117474331</v>
      </c>
      <c r="DI508" s="71">
        <v>0.51479079417358264</v>
      </c>
      <c r="DJ508" s="71">
        <v>0.39035911023024294</v>
      </c>
      <c r="DK508" s="71">
        <v>0.46790478289468906</v>
      </c>
      <c r="DL508" s="71">
        <v>0.42415791856878204</v>
      </c>
      <c r="DM508" s="71">
        <v>0.54670710318626314</v>
      </c>
      <c r="DN508" s="72">
        <v>0.37613115635959221</v>
      </c>
      <c r="DO508" s="71">
        <v>0.46904142380983366</v>
      </c>
      <c r="DQ508" s="71"/>
      <c r="DR508" s="71"/>
      <c r="DS508" s="71"/>
      <c r="DT508" s="71"/>
      <c r="DU508" s="71"/>
      <c r="DV508" s="71"/>
      <c r="DW508" s="71"/>
      <c r="DX508" s="71"/>
      <c r="DY508" s="71"/>
      <c r="DZ508" s="71"/>
      <c r="EA508" s="71"/>
      <c r="EB508" s="71"/>
      <c r="EC508" s="71"/>
      <c r="ED508" s="71"/>
    </row>
    <row r="509" spans="1:134">
      <c r="A509" s="4">
        <v>616</v>
      </c>
      <c r="B509" s="46" t="s">
        <v>4402</v>
      </c>
      <c r="C509" s="65" t="str">
        <f t="shared" si="19"/>
        <v>L616</v>
      </c>
      <c r="D509" s="69">
        <v>262926.75999999995</v>
      </c>
      <c r="E509" s="68">
        <v>3316271.0599999987</v>
      </c>
      <c r="F509" s="69">
        <v>70063.76999999996</v>
      </c>
      <c r="G509" s="69">
        <v>715732.45999999857</v>
      </c>
      <c r="H509" s="70">
        <v>101.00187245637819</v>
      </c>
      <c r="I509" s="70">
        <v>27.522470152913648</v>
      </c>
      <c r="J509" s="69">
        <v>358349</v>
      </c>
      <c r="K509" s="69">
        <v>402241.3</v>
      </c>
      <c r="L509" s="69">
        <v>328425.7699999999</v>
      </c>
      <c r="M509" s="69">
        <v>419635.10999999993</v>
      </c>
      <c r="N509" s="69">
        <v>565728.41</v>
      </c>
      <c r="O509" s="69">
        <v>575563.22000000009</v>
      </c>
      <c r="P509" s="69">
        <v>330529.37999999995</v>
      </c>
      <c r="Q509" s="69">
        <v>358011.07999999996</v>
      </c>
      <c r="R509" s="69">
        <v>983295.55</v>
      </c>
      <c r="S509" s="69">
        <v>407635.79999999987</v>
      </c>
      <c r="T509" s="69">
        <v>474269.24000000005</v>
      </c>
      <c r="U509" s="69">
        <v>499603.25000000006</v>
      </c>
      <c r="V509" s="69">
        <v>262926.75999999995</v>
      </c>
      <c r="W509" s="70">
        <v>91.209459722292863</v>
      </c>
      <c r="X509" s="70">
        <v>100.71081414825728</v>
      </c>
      <c r="Y509" s="70">
        <v>91.323908918967462</v>
      </c>
      <c r="Z509" s="71">
        <v>92.586673374240831</v>
      </c>
      <c r="AA509" s="71">
        <v>95.860310999084973</v>
      </c>
      <c r="AB509" s="71">
        <v>125.74990106612624</v>
      </c>
      <c r="AC509" s="71">
        <v>104.84160572625223</v>
      </c>
      <c r="AD509" s="71">
        <v>86.236206319413313</v>
      </c>
      <c r="AE509" s="71">
        <v>103.29061967985049</v>
      </c>
      <c r="AF509" s="71">
        <v>87.356952427323122</v>
      </c>
      <c r="AG509" s="71">
        <v>109.47979484210259</v>
      </c>
      <c r="AH509" s="71">
        <v>107.18805845948047</v>
      </c>
      <c r="AI509" s="71">
        <v>111.8579298890037</v>
      </c>
      <c r="AJ509" s="71">
        <v>0.80673462318867628</v>
      </c>
      <c r="AK509" s="71">
        <v>-8.1166619492394236</v>
      </c>
      <c r="AL509" s="71">
        <v>-26.899663348615466</v>
      </c>
      <c r="AM509" s="71">
        <v>-29.765425940147772</v>
      </c>
      <c r="AN509" s="71">
        <v>-26.010871317460094</v>
      </c>
      <c r="AO509" s="71">
        <v>4.0856781866639214</v>
      </c>
      <c r="AP509" s="71">
        <v>6.8583203694945416</v>
      </c>
      <c r="AQ509" s="71">
        <v>11.131074766579975</v>
      </c>
      <c r="AR509" s="71">
        <v>157.77761553184681</v>
      </c>
      <c r="AS509" s="71">
        <v>-42.276508314702653</v>
      </c>
      <c r="AT509" s="71">
        <v>45.013072050303848</v>
      </c>
      <c r="AU509" s="71">
        <v>38.196286853682437</v>
      </c>
      <c r="AV509" s="72">
        <v>36.328260803174302</v>
      </c>
      <c r="AW509" s="73">
        <v>2867.7900000000373</v>
      </c>
      <c r="AX509" s="73">
        <v>-35532.630000000005</v>
      </c>
      <c r="AY509" s="73">
        <v>-120855.02000000019</v>
      </c>
      <c r="AZ509" s="73">
        <v>-177841.44</v>
      </c>
      <c r="BA509" s="73">
        <v>-198823.91000000003</v>
      </c>
      <c r="BB509" s="73">
        <v>34781.860000000219</v>
      </c>
      <c r="BC509" s="73">
        <v>21213.849999999977</v>
      </c>
      <c r="BD509" s="73">
        <v>35858.989999999991</v>
      </c>
      <c r="BE509" s="73">
        <v>601844.44999999995</v>
      </c>
      <c r="BF509" s="73">
        <v>-298551.21000000002</v>
      </c>
      <c r="BG509" s="73">
        <v>147216.49000000017</v>
      </c>
      <c r="BH509" s="73">
        <v>138086.12000000005</v>
      </c>
      <c r="BI509" s="73">
        <v>70063.76999999996</v>
      </c>
      <c r="BJ509" s="71">
        <v>13.709461514202781</v>
      </c>
      <c r="BK509" s="71">
        <v>10.692362879943115</v>
      </c>
      <c r="BL509" s="71">
        <v>11.643192941629513</v>
      </c>
      <c r="BM509" s="71">
        <v>10.16856514968198</v>
      </c>
      <c r="BN509" s="71">
        <v>0.63943843874396311</v>
      </c>
      <c r="BO509" s="71">
        <v>10.461784406871068</v>
      </c>
      <c r="BP509" s="71">
        <v>18.633401158210663</v>
      </c>
      <c r="BQ509" s="71">
        <v>20.556346541294403</v>
      </c>
      <c r="BR509" s="72">
        <v>8.271236145401188</v>
      </c>
      <c r="BS509" s="72">
        <v>12.527671215163135</v>
      </c>
      <c r="BT509" s="71">
        <v>14.095604347458242</v>
      </c>
      <c r="BU509" s="71">
        <v>13.588346586259732</v>
      </c>
      <c r="BV509" s="71">
        <v>10.209939574811417</v>
      </c>
      <c r="BW509" s="71">
        <v>11.489555566479892</v>
      </c>
      <c r="BX509" s="75">
        <v>12996</v>
      </c>
      <c r="BY509" s="75">
        <v>13785</v>
      </c>
      <c r="BZ509" s="75">
        <v>12068</v>
      </c>
      <c r="CA509" s="75">
        <v>13504</v>
      </c>
      <c r="CB509" s="75">
        <v>15882</v>
      </c>
      <c r="CC509" s="75">
        <v>16737</v>
      </c>
      <c r="CD509" s="75">
        <v>11376</v>
      </c>
      <c r="CE509" s="75">
        <v>12404</v>
      </c>
      <c r="CF509" s="75">
        <v>20877</v>
      </c>
      <c r="CG509" s="75">
        <v>13842</v>
      </c>
      <c r="CH509" s="75">
        <v>15279</v>
      </c>
      <c r="CI509" s="75">
        <v>16222</v>
      </c>
      <c r="CJ509" s="75">
        <v>8401</v>
      </c>
      <c r="CK509" s="75">
        <v>98401</v>
      </c>
      <c r="CL509" s="73">
        <v>681563.47999999986</v>
      </c>
      <c r="CM509" s="73">
        <v>618303.84</v>
      </c>
      <c r="CN509" s="73">
        <v>572740.95000000007</v>
      </c>
      <c r="CO509" s="73">
        <v>707186.43999999983</v>
      </c>
      <c r="CP509" s="73">
        <v>571995.35</v>
      </c>
      <c r="CQ509" s="73">
        <v>515331.4599999999</v>
      </c>
      <c r="CR509" s="73">
        <v>587844.41</v>
      </c>
      <c r="CS509" s="73">
        <v>868849.23000000021</v>
      </c>
      <c r="CT509" s="73">
        <v>750023.24000000011</v>
      </c>
      <c r="CU509" s="73">
        <v>738293.89000000025</v>
      </c>
      <c r="CV509" s="73">
        <v>751655.35999999987</v>
      </c>
      <c r="CW509" s="73">
        <v>724637.54</v>
      </c>
      <c r="CX509" s="73">
        <v>728183.95000000007</v>
      </c>
      <c r="CY509" s="77"/>
      <c r="CZ509" s="4">
        <v>616</v>
      </c>
      <c r="DA509" s="76" t="str">
        <f t="shared" si="20"/>
        <v>L616</v>
      </c>
      <c r="DB509" s="71">
        <v>0.75421789132711103</v>
      </c>
      <c r="DC509" s="71">
        <v>0.60182351536731959</v>
      </c>
      <c r="DD509" s="71">
        <v>0.38602997304371989</v>
      </c>
      <c r="DE509" s="71">
        <v>0.48563224942548078</v>
      </c>
      <c r="DF509" s="71">
        <v>0.55205751200206898</v>
      </c>
      <c r="DG509" s="71">
        <v>0.26442098643355999</v>
      </c>
      <c r="DH509" s="71">
        <v>0.10095041780503627</v>
      </c>
      <c r="DI509" s="71">
        <v>0.17790552719234187</v>
      </c>
      <c r="DJ509" s="71">
        <v>9.9446781847293039E-2</v>
      </c>
      <c r="DK509" s="71">
        <v>1.272557942953265E-2</v>
      </c>
      <c r="DL509" s="71">
        <v>0.24417611243658385</v>
      </c>
      <c r="DM509" s="71">
        <v>0.1452625515281343</v>
      </c>
      <c r="DN509" s="71">
        <v>8.2016803449854403E-2</v>
      </c>
      <c r="DO509" s="71">
        <v>0.12363170549646865</v>
      </c>
      <c r="DQ509" s="71"/>
      <c r="DR509" s="71"/>
      <c r="DS509" s="71"/>
      <c r="DT509" s="71"/>
      <c r="DU509" s="71"/>
      <c r="DV509" s="71"/>
      <c r="DW509" s="71"/>
      <c r="DX509" s="71"/>
      <c r="DY509" s="71"/>
      <c r="DZ509" s="71"/>
      <c r="EA509" s="71"/>
      <c r="EB509" s="71"/>
      <c r="EC509" s="71"/>
      <c r="ED509" s="71"/>
    </row>
    <row r="510" spans="1:134">
      <c r="A510" s="4">
        <v>483</v>
      </c>
      <c r="B510" s="46" t="s">
        <v>4410</v>
      </c>
      <c r="C510" s="65" t="str">
        <f t="shared" si="19"/>
        <v>L483</v>
      </c>
      <c r="D510" s="69">
        <v>302501.48000000004</v>
      </c>
      <c r="E510" s="68">
        <v>3323300.7999999993</v>
      </c>
      <c r="F510" s="69">
        <v>30073.000000000116</v>
      </c>
      <c r="G510" s="69">
        <v>483476.7099999995</v>
      </c>
      <c r="H510" s="70">
        <v>90.786728514181974</v>
      </c>
      <c r="I510" s="70">
        <v>17.024882340511425</v>
      </c>
      <c r="J510" s="69">
        <v>506712.9499999999</v>
      </c>
      <c r="K510" s="69">
        <v>397171.89999999997</v>
      </c>
      <c r="L510" s="69">
        <v>372782.16000000003</v>
      </c>
      <c r="M510" s="69">
        <v>433723.42</v>
      </c>
      <c r="N510" s="69">
        <v>759031.23</v>
      </c>
      <c r="O510" s="69">
        <v>618186.54999999993</v>
      </c>
      <c r="P510" s="69">
        <v>440124.50999999995</v>
      </c>
      <c r="Q510" s="69">
        <v>376940.98999999987</v>
      </c>
      <c r="R510" s="69">
        <v>827750.34999999974</v>
      </c>
      <c r="S510" s="69">
        <v>431231.74000000005</v>
      </c>
      <c r="T510" s="69">
        <v>456792.45999999996</v>
      </c>
      <c r="U510" s="69">
        <v>487959.26999999996</v>
      </c>
      <c r="V510" s="69">
        <v>302501.48000000004</v>
      </c>
      <c r="W510" s="70">
        <v>113.49697847384232</v>
      </c>
      <c r="X510" s="70">
        <v>92.00443602094893</v>
      </c>
      <c r="Y510" s="70">
        <v>90.879269832423802</v>
      </c>
      <c r="Z510" s="71">
        <v>90.484953195070133</v>
      </c>
      <c r="AA510" s="71">
        <v>107.17334053135788</v>
      </c>
      <c r="AB510" s="71">
        <v>93.474301513734787</v>
      </c>
      <c r="AC510" s="71">
        <v>93.366476551342586</v>
      </c>
      <c r="AD510" s="71">
        <v>80.47233296876361</v>
      </c>
      <c r="AE510" s="71">
        <v>96.190899512707119</v>
      </c>
      <c r="AF510" s="71">
        <v>88.325453208641676</v>
      </c>
      <c r="AG510" s="71">
        <v>92.970381610190771</v>
      </c>
      <c r="AH510" s="71">
        <v>94.877964144347288</v>
      </c>
      <c r="AI510" s="71">
        <v>82.569384652446914</v>
      </c>
      <c r="AJ510" s="71">
        <v>-1.891741048522988</v>
      </c>
      <c r="AK510" s="71">
        <v>-9.8396384976568321</v>
      </c>
      <c r="AL510" s="71">
        <v>-8.970846884884832</v>
      </c>
      <c r="AM510" s="71">
        <v>-7.8213220998592847</v>
      </c>
      <c r="AN510" s="71">
        <v>4.4228752133048888</v>
      </c>
      <c r="AO510" s="71">
        <v>-1.7534841798212963</v>
      </c>
      <c r="AP510" s="71">
        <v>-1.3902991874865211</v>
      </c>
      <c r="AQ510" s="71">
        <v>5.3849811391461833</v>
      </c>
      <c r="AR510" s="71">
        <v>86.647451063212387</v>
      </c>
      <c r="AS510" s="71">
        <v>-24.782738057757612</v>
      </c>
      <c r="AT510" s="71">
        <v>25.477683543739449</v>
      </c>
      <c r="AU510" s="71">
        <v>27.556111075094968</v>
      </c>
      <c r="AV510" s="72">
        <v>11.038860547913387</v>
      </c>
      <c r="AW510" s="73">
        <v>-9770.5299999999697</v>
      </c>
      <c r="AX510" s="73">
        <v>-43345.299999999988</v>
      </c>
      <c r="AY510" s="73">
        <v>-36737.369999999879</v>
      </c>
      <c r="AZ510" s="73">
        <v>-36801.250000000058</v>
      </c>
      <c r="BA510" s="73">
        <v>32151.080000000075</v>
      </c>
      <c r="BB510" s="73">
        <v>-5541.0899999999674</v>
      </c>
      <c r="BC510" s="73">
        <v>-6205.3200000001816</v>
      </c>
      <c r="BD510" s="73">
        <v>19260.999999999942</v>
      </c>
      <c r="BE510" s="73">
        <v>384267.00999999972</v>
      </c>
      <c r="BF510" s="73">
        <v>-142083.1199999997</v>
      </c>
      <c r="BG510" s="73">
        <v>92749.669999999984</v>
      </c>
      <c r="BH510" s="73">
        <v>105414.46999999991</v>
      </c>
      <c r="BI510" s="73">
        <v>30073.000000000116</v>
      </c>
      <c r="BJ510" s="71">
        <v>5.8309893901844152</v>
      </c>
      <c r="BK510" s="71">
        <v>11.01974222168691</v>
      </c>
      <c r="BL510" s="71">
        <v>9.1207540722690066</v>
      </c>
      <c r="BM510" s="71">
        <v>6.6065363127400722</v>
      </c>
      <c r="BN510" s="71">
        <v>-6.9754820045472723</v>
      </c>
      <c r="BO510" s="71">
        <v>6.6361094480526592</v>
      </c>
      <c r="BP510" s="71">
        <v>16.171744467874415</v>
      </c>
      <c r="BQ510" s="71">
        <v>16.887492810818991</v>
      </c>
      <c r="BR510" s="72">
        <v>9.4344165606590504</v>
      </c>
      <c r="BS510" s="72">
        <v>8.8131792349515212</v>
      </c>
      <c r="BT510" s="71">
        <v>12.80497051923706</v>
      </c>
      <c r="BU510" s="71">
        <v>8.9430949943202496</v>
      </c>
      <c r="BV510" s="71">
        <v>4.4620184657441007</v>
      </c>
      <c r="BW510" s="71">
        <v>9.5390071404480974</v>
      </c>
      <c r="BX510" s="75">
        <v>11700</v>
      </c>
      <c r="BY510" s="75">
        <v>10945</v>
      </c>
      <c r="BZ510" s="75">
        <v>9433</v>
      </c>
      <c r="CA510" s="75">
        <v>10067</v>
      </c>
      <c r="CB510" s="75">
        <v>13061</v>
      </c>
      <c r="CC510" s="75">
        <v>13798</v>
      </c>
      <c r="CD510" s="75">
        <v>9531</v>
      </c>
      <c r="CE510" s="75">
        <v>8924</v>
      </c>
      <c r="CF510" s="75">
        <v>13777</v>
      </c>
      <c r="CG510" s="75">
        <v>10255</v>
      </c>
      <c r="CH510" s="75">
        <v>10482</v>
      </c>
      <c r="CI510" s="75">
        <v>11399</v>
      </c>
      <c r="CJ510" s="75">
        <v>6680</v>
      </c>
      <c r="CK510" s="75">
        <v>71048</v>
      </c>
      <c r="CL510" s="73">
        <v>965895.24999999988</v>
      </c>
      <c r="CM510" s="73">
        <v>910530.71</v>
      </c>
      <c r="CN510" s="73">
        <v>888520.13000000047</v>
      </c>
      <c r="CO510" s="73">
        <v>1052457.0499999998</v>
      </c>
      <c r="CP510" s="73">
        <v>1170825.95</v>
      </c>
      <c r="CQ510" s="73">
        <v>1085176.7599999998</v>
      </c>
      <c r="CR510" s="73">
        <v>863038.16</v>
      </c>
      <c r="CS510" s="73">
        <v>1294532.07</v>
      </c>
      <c r="CT510" s="73">
        <v>1032189.7500000002</v>
      </c>
      <c r="CU510" s="73">
        <v>860903.19000000006</v>
      </c>
      <c r="CV510" s="73">
        <v>874130.12999999989</v>
      </c>
      <c r="CW510" s="73">
        <v>986861.52000000014</v>
      </c>
      <c r="CX510" s="73">
        <v>902009.86</v>
      </c>
      <c r="CY510" s="77"/>
      <c r="CZ510" s="4">
        <v>483</v>
      </c>
      <c r="DA510" s="76" t="str">
        <f t="shared" si="20"/>
        <v>L483</v>
      </c>
      <c r="DB510" s="71">
        <v>1.3760574453039442</v>
      </c>
      <c r="DC510" s="71">
        <v>1.0673566305825564</v>
      </c>
      <c r="DD510" s="71">
        <v>0.76417765195080312</v>
      </c>
      <c r="DE510" s="71">
        <v>0.74163057948315525</v>
      </c>
      <c r="DF510" s="71">
        <v>0.66709191577779625</v>
      </c>
      <c r="DG510" s="71">
        <v>0.21713733630010179</v>
      </c>
      <c r="DH510" s="71">
        <v>0.69261828086594279</v>
      </c>
      <c r="DI510" s="71">
        <v>0.27419218763182235</v>
      </c>
      <c r="DJ510" s="71">
        <v>0.5388014844874095</v>
      </c>
      <c r="DK510" s="71">
        <v>0.2437901388237369</v>
      </c>
      <c r="DL510" s="71">
        <v>0.12229234742886658</v>
      </c>
      <c r="DM510" s="71">
        <v>0.24894361770109066</v>
      </c>
      <c r="DN510" s="71">
        <v>0.71105147010912151</v>
      </c>
      <c r="DO510" s="71">
        <v>0.40420263846494259</v>
      </c>
      <c r="DQ510" s="71"/>
      <c r="DR510" s="71"/>
      <c r="DS510" s="71"/>
      <c r="DT510" s="71"/>
      <c r="DU510" s="71"/>
      <c r="DV510" s="71"/>
      <c r="DW510" s="71"/>
      <c r="DX510" s="71"/>
      <c r="DY510" s="71"/>
      <c r="DZ510" s="71"/>
      <c r="EA510" s="71"/>
      <c r="EB510" s="71"/>
      <c r="EC510" s="71"/>
      <c r="ED510" s="71"/>
    </row>
    <row r="511" spans="1:134">
      <c r="A511" s="4">
        <v>116</v>
      </c>
      <c r="B511" s="46" t="s">
        <v>4417</v>
      </c>
      <c r="C511" s="65" t="str">
        <f t="shared" si="19"/>
        <v>L116</v>
      </c>
      <c r="D511" s="69">
        <v>165499.33999999997</v>
      </c>
      <c r="E511" s="68">
        <v>1572544.7600000002</v>
      </c>
      <c r="F511" s="69">
        <v>53493.569999999963</v>
      </c>
      <c r="G511" s="69">
        <v>328471.46000000089</v>
      </c>
      <c r="H511" s="70">
        <v>97.324896110920577</v>
      </c>
      <c r="I511" s="70">
        <v>26.402902465634547</v>
      </c>
      <c r="J511" s="69">
        <v>245034.65000000002</v>
      </c>
      <c r="K511" s="69">
        <v>163597.19999999995</v>
      </c>
      <c r="L511" s="69">
        <v>176820.50999999998</v>
      </c>
      <c r="M511" s="69">
        <v>221240.23000000004</v>
      </c>
      <c r="N511" s="69">
        <v>347107.86999999994</v>
      </c>
      <c r="O511" s="69">
        <v>336438.71</v>
      </c>
      <c r="P511" s="69">
        <v>177088.07</v>
      </c>
      <c r="Q511" s="69">
        <v>176648.11</v>
      </c>
      <c r="R511" s="69">
        <v>371774.26</v>
      </c>
      <c r="S511" s="69">
        <v>183988.87999999995</v>
      </c>
      <c r="T511" s="69">
        <v>228366.43</v>
      </c>
      <c r="U511" s="69">
        <v>269179.66999999993</v>
      </c>
      <c r="V511" s="69">
        <v>165499.33999999997</v>
      </c>
      <c r="W511" s="70">
        <v>120.15418770710306</v>
      </c>
      <c r="X511" s="70">
        <v>81.320310123392176</v>
      </c>
      <c r="Y511" s="70">
        <v>84.690042880712454</v>
      </c>
      <c r="Z511" s="71">
        <v>65.543764267137547</v>
      </c>
      <c r="AA511" s="71">
        <v>113.31165709696714</v>
      </c>
      <c r="AB511" s="71">
        <v>101.02921854038249</v>
      </c>
      <c r="AC511" s="71">
        <v>84.304551328087513</v>
      </c>
      <c r="AD511" s="71">
        <v>75.732255142566672</v>
      </c>
      <c r="AE511" s="71">
        <v>91.68216306484004</v>
      </c>
      <c r="AF511" s="71">
        <v>84.068823117223829</v>
      </c>
      <c r="AG511" s="71">
        <v>114.27336697330577</v>
      </c>
      <c r="AH511" s="71">
        <v>139.29121795737254</v>
      </c>
      <c r="AI511" s="71">
        <v>106.76893765296242</v>
      </c>
      <c r="AJ511" s="71">
        <v>2.3205097930891982</v>
      </c>
      <c r="AK511" s="71">
        <v>-24.042857461893206</v>
      </c>
      <c r="AL511" s="71">
        <v>-14.638206702682133</v>
      </c>
      <c r="AM511" s="71">
        <v>-1.670689864904884</v>
      </c>
      <c r="AN511" s="71">
        <v>-0.55296284140131657</v>
      </c>
      <c r="AO511" s="71">
        <v>1.7870835616648595</v>
      </c>
      <c r="AP511" s="71">
        <v>-10.805303065064143</v>
      </c>
      <c r="AQ511" s="71">
        <v>-3.8957798017397516</v>
      </c>
      <c r="AR511" s="71">
        <v>129.76976624962649</v>
      </c>
      <c r="AS511" s="71">
        <v>-38.690793386416111</v>
      </c>
      <c r="AT511" s="71">
        <v>57.416174077148142</v>
      </c>
      <c r="AU511" s="71">
        <v>88.576494420460335</v>
      </c>
      <c r="AV511" s="72">
        <v>47.759655596314346</v>
      </c>
      <c r="AW511" s="73">
        <v>5557.100000000064</v>
      </c>
      <c r="AX511" s="73">
        <v>-51783.73000000004</v>
      </c>
      <c r="AY511" s="73">
        <v>-30321.940000000031</v>
      </c>
      <c r="AZ511" s="73">
        <v>-3759.039999999979</v>
      </c>
      <c r="BA511" s="73">
        <v>-1923.87000000017</v>
      </c>
      <c r="BB511" s="73">
        <v>7880.9400000001187</v>
      </c>
      <c r="BC511" s="73">
        <v>-21452.960000000021</v>
      </c>
      <c r="BD511" s="73">
        <v>-7160.789999999979</v>
      </c>
      <c r="BE511" s="73">
        <v>209971.31000000003</v>
      </c>
      <c r="BF511" s="73">
        <v>-116111.04000000004</v>
      </c>
      <c r="BG511" s="73">
        <v>83294.66</v>
      </c>
      <c r="BH511" s="73">
        <v>126436.70999999993</v>
      </c>
      <c r="BI511" s="73">
        <v>53493.569999999963</v>
      </c>
      <c r="BJ511" s="71">
        <v>25.465750097062433</v>
      </c>
      <c r="BK511" s="71">
        <v>18.565625194341063</v>
      </c>
      <c r="BL511" s="71">
        <v>18.467295944040192</v>
      </c>
      <c r="BM511" s="71">
        <v>19.211292311112789</v>
      </c>
      <c r="BN511" s="71">
        <v>9.2856654125142999</v>
      </c>
      <c r="BO511" s="71">
        <v>1.8549732012297149</v>
      </c>
      <c r="BP511" s="71">
        <v>24.944804458335902</v>
      </c>
      <c r="BQ511" s="71">
        <v>24.292514057299908</v>
      </c>
      <c r="BR511" s="72">
        <v>20.558949879490655</v>
      </c>
      <c r="BS511" s="72">
        <v>18.51674118334536</v>
      </c>
      <c r="BT511" s="71">
        <v>16.565761717423534</v>
      </c>
      <c r="BU511" s="71">
        <v>21.644934082512773</v>
      </c>
      <c r="BV511" s="71">
        <v>21.270179756207565</v>
      </c>
      <c r="BW511" s="71">
        <v>19.536461230114085</v>
      </c>
      <c r="BX511" s="75">
        <v>7174</v>
      </c>
      <c r="BY511" s="75">
        <v>4959</v>
      </c>
      <c r="BZ511" s="75">
        <v>5228</v>
      </c>
      <c r="CA511" s="75">
        <v>5784</v>
      </c>
      <c r="CB511" s="75">
        <v>7797</v>
      </c>
      <c r="CC511" s="75">
        <v>8088</v>
      </c>
      <c r="CD511" s="75">
        <v>5451</v>
      </c>
      <c r="CE511" s="75">
        <v>5194</v>
      </c>
      <c r="CF511" s="75">
        <v>7530</v>
      </c>
      <c r="CG511" s="75">
        <v>5022</v>
      </c>
      <c r="CH511" s="75">
        <v>6070</v>
      </c>
      <c r="CI511" s="75">
        <v>7335</v>
      </c>
      <c r="CJ511" s="75">
        <v>4486</v>
      </c>
      <c r="CK511" s="75">
        <v>41088</v>
      </c>
      <c r="CL511" s="73">
        <v>476401.75000000017</v>
      </c>
      <c r="CM511" s="73">
        <v>563473.19999999995</v>
      </c>
      <c r="CN511" s="73">
        <v>530813.06999999995</v>
      </c>
      <c r="CO511" s="73">
        <v>572918.31000000017</v>
      </c>
      <c r="CP511" s="73">
        <v>593429.35000000009</v>
      </c>
      <c r="CQ511" s="73">
        <v>486627.48</v>
      </c>
      <c r="CR511" s="73">
        <v>518296.32999999996</v>
      </c>
      <c r="CS511" s="73">
        <v>506199.01</v>
      </c>
      <c r="CT511" s="73">
        <v>522923.86</v>
      </c>
      <c r="CU511" s="73">
        <v>538559.47</v>
      </c>
      <c r="CV511" s="73">
        <v>505134.29000000004</v>
      </c>
      <c r="CW511" s="73">
        <v>520749.93000000005</v>
      </c>
      <c r="CX511" s="73">
        <v>512153.55000000005</v>
      </c>
      <c r="CY511" s="77"/>
      <c r="CZ511" s="4">
        <v>116</v>
      </c>
      <c r="DA511" s="76" t="str">
        <f t="shared" si="20"/>
        <v>L116</v>
      </c>
      <c r="DB511" s="71">
        <v>0.45500818466355142</v>
      </c>
      <c r="DC511" s="71">
        <v>6.7671266390302257E-2</v>
      </c>
      <c r="DD511" s="71">
        <v>0.33836424606200238</v>
      </c>
      <c r="DE511" s="71">
        <v>0.12748074576043519</v>
      </c>
      <c r="DF511" s="71">
        <v>0.25208402826836734</v>
      </c>
      <c r="DG511" s="71">
        <v>0.16085483115151861</v>
      </c>
      <c r="DH511" s="71">
        <v>2.9615468101784479E-2</v>
      </c>
      <c r="DI511" s="71">
        <v>3.1811520728838971E-2</v>
      </c>
      <c r="DJ511" s="71">
        <v>9.8557154418668511E-2</v>
      </c>
      <c r="DK511" s="71">
        <v>8.9574486516994081E-2</v>
      </c>
      <c r="DL511" s="71">
        <v>4.4880822515166327E-2</v>
      </c>
      <c r="DM511" s="71">
        <v>4.0315174512207112E-2</v>
      </c>
      <c r="DN511" s="71">
        <v>0</v>
      </c>
      <c r="DO511" s="71">
        <v>5.4112117066212939E-2</v>
      </c>
      <c r="DQ511" s="71"/>
      <c r="DR511" s="71"/>
      <c r="DS511" s="71"/>
      <c r="DT511" s="71"/>
      <c r="DU511" s="71"/>
      <c r="DV511" s="71"/>
      <c r="DW511" s="71"/>
      <c r="DX511" s="71"/>
      <c r="DY511" s="71"/>
      <c r="DZ511" s="71"/>
      <c r="EA511" s="71"/>
      <c r="EB511" s="71"/>
      <c r="EC511" s="71"/>
      <c r="ED511" s="71"/>
    </row>
    <row r="512" spans="1:134">
      <c r="A512" s="4">
        <v>900</v>
      </c>
      <c r="B512" s="46" t="s">
        <v>4425</v>
      </c>
      <c r="C512" s="65" t="str">
        <f t="shared" si="19"/>
        <v>L900</v>
      </c>
      <c r="D512" s="69">
        <v>175383.59999999998</v>
      </c>
      <c r="E512" s="68">
        <v>2746876.4700000016</v>
      </c>
      <c r="F512" s="69">
        <v>-20545.420000000042</v>
      </c>
      <c r="G512" s="69">
        <v>217237.86000000127</v>
      </c>
      <c r="H512" s="70">
        <v>89.389524840796568</v>
      </c>
      <c r="I512" s="70">
        <v>8.5877033636832856</v>
      </c>
      <c r="J512" s="69">
        <v>409655.28000000014</v>
      </c>
      <c r="K512" s="69">
        <v>387498.43999999989</v>
      </c>
      <c r="L512" s="69">
        <v>342532.57</v>
      </c>
      <c r="M512" s="69">
        <v>439666.73</v>
      </c>
      <c r="N512" s="69">
        <v>544852.66999999993</v>
      </c>
      <c r="O512" s="69">
        <v>582035.58000000007</v>
      </c>
      <c r="P512" s="69">
        <v>388749.56</v>
      </c>
      <c r="Q512" s="69">
        <v>311597.84999999998</v>
      </c>
      <c r="R512" s="69">
        <v>821888.63000000012</v>
      </c>
      <c r="S512" s="69">
        <v>319695.00999999995</v>
      </c>
      <c r="T512" s="69">
        <v>383001.37999999995</v>
      </c>
      <c r="U512" s="69">
        <v>346560.43999999994</v>
      </c>
      <c r="V512" s="69">
        <v>175383.59999999998</v>
      </c>
      <c r="W512" s="70">
        <v>108.75546162610017</v>
      </c>
      <c r="X512" s="70">
        <v>109.7760159680864</v>
      </c>
      <c r="Y512" s="70">
        <v>94.876410366465635</v>
      </c>
      <c r="Z512" s="71">
        <v>107.96685269450931</v>
      </c>
      <c r="AA512" s="71">
        <v>84.235440075251816</v>
      </c>
      <c r="AB512" s="71">
        <v>93.487817637247133</v>
      </c>
      <c r="AC512" s="71">
        <v>106.79229135420442</v>
      </c>
      <c r="AD512" s="71">
        <v>88.761850130586765</v>
      </c>
      <c r="AE512" s="71">
        <v>91.398622634283839</v>
      </c>
      <c r="AF512" s="71">
        <v>74.401674711257044</v>
      </c>
      <c r="AG512" s="71">
        <v>96.000402287860311</v>
      </c>
      <c r="AH512" s="71">
        <v>90.618813035262278</v>
      </c>
      <c r="AI512" s="71">
        <v>70.851572855664074</v>
      </c>
      <c r="AJ512" s="71">
        <v>30.659312458604404</v>
      </c>
      <c r="AK512" s="71">
        <v>18.642733907005127</v>
      </c>
      <c r="AL512" s="71">
        <v>-3.7429500522871972</v>
      </c>
      <c r="AM512" s="71">
        <v>10.658144631650735</v>
      </c>
      <c r="AN512" s="71">
        <v>-11.592477539188007</v>
      </c>
      <c r="AO512" s="71">
        <v>-3.3316937264908697</v>
      </c>
      <c r="AP512" s="71">
        <v>5.5427991534955368</v>
      </c>
      <c r="AQ512" s="71">
        <v>7.4221013742056696</v>
      </c>
      <c r="AR512" s="71">
        <v>129.35305720636637</v>
      </c>
      <c r="AS512" s="71">
        <v>-53.799684124796222</v>
      </c>
      <c r="AT512" s="71">
        <v>20.778637836310509</v>
      </c>
      <c r="AU512" s="71">
        <v>12.566952663538689</v>
      </c>
      <c r="AV512" s="72">
        <v>-10.486154628854894</v>
      </c>
      <c r="AW512" s="73">
        <v>96125.940000000177</v>
      </c>
      <c r="AX512" s="73">
        <v>60888.939999999828</v>
      </c>
      <c r="AY512" s="73">
        <v>-13319.359999999928</v>
      </c>
      <c r="AZ512" s="73">
        <v>42346.919999999925</v>
      </c>
      <c r="BA512" s="73">
        <v>-71011.890000000247</v>
      </c>
      <c r="BB512" s="73">
        <v>1263.4200000001583</v>
      </c>
      <c r="BC512" s="73">
        <v>20415.990000000049</v>
      </c>
      <c r="BD512" s="73">
        <v>21529.189999999944</v>
      </c>
      <c r="BE512" s="73">
        <v>463537.78000000009</v>
      </c>
      <c r="BF512" s="73">
        <v>-372280.8000000001</v>
      </c>
      <c r="BG512" s="73">
        <v>65891.179999999877</v>
      </c>
      <c r="BH512" s="73">
        <v>38689.939999999886</v>
      </c>
      <c r="BI512" s="73">
        <v>-20545.420000000042</v>
      </c>
      <c r="BJ512" s="71">
        <v>13.694134589093581</v>
      </c>
      <c r="BK512" s="71">
        <v>9.6964465533839839</v>
      </c>
      <c r="BL512" s="71">
        <v>10.518275837874382</v>
      </c>
      <c r="BM512" s="71">
        <v>9.5405467322152049</v>
      </c>
      <c r="BN512" s="71">
        <v>4.5491721961649212</v>
      </c>
      <c r="BO512" s="71">
        <v>11.314002790193841</v>
      </c>
      <c r="BP512" s="71">
        <v>16.246083664633577</v>
      </c>
      <c r="BQ512" s="71">
        <v>20.688490403232109</v>
      </c>
      <c r="BR512" s="72">
        <v>10.081176398326335</v>
      </c>
      <c r="BS512" s="72">
        <v>11.135316716952701</v>
      </c>
      <c r="BT512" s="71">
        <v>14.514828975431435</v>
      </c>
      <c r="BU512" s="71">
        <v>14.38853611311557</v>
      </c>
      <c r="BV512" s="71">
        <v>13.209183188684335</v>
      </c>
      <c r="BW512" s="71">
        <v>11.971850566805511</v>
      </c>
      <c r="BX512" s="75">
        <v>16517</v>
      </c>
      <c r="BY512" s="75">
        <v>15298</v>
      </c>
      <c r="BZ512" s="75">
        <v>13926</v>
      </c>
      <c r="CA512" s="75">
        <v>15497</v>
      </c>
      <c r="CB512" s="75">
        <v>17438</v>
      </c>
      <c r="CC512" s="75">
        <v>19023</v>
      </c>
      <c r="CD512" s="75">
        <v>14020</v>
      </c>
      <c r="CE512" s="75">
        <v>13029</v>
      </c>
      <c r="CF512" s="75">
        <v>19968</v>
      </c>
      <c r="CG512" s="75">
        <v>11890</v>
      </c>
      <c r="CH512" s="75">
        <v>14386</v>
      </c>
      <c r="CI512" s="75">
        <v>14686</v>
      </c>
      <c r="CJ512" s="75">
        <v>8237</v>
      </c>
      <c r="CK512" s="75">
        <v>96216</v>
      </c>
      <c r="CL512" s="73">
        <v>479983.82999999996</v>
      </c>
      <c r="CM512" s="73">
        <v>494494.05000000005</v>
      </c>
      <c r="CN512" s="73">
        <v>545494.74</v>
      </c>
      <c r="CO512" s="73">
        <v>486066.54999999993</v>
      </c>
      <c r="CP512" s="73">
        <v>651982.22000000009</v>
      </c>
      <c r="CQ512" s="73">
        <v>459862.75</v>
      </c>
      <c r="CR512" s="73">
        <v>339445.40999999992</v>
      </c>
      <c r="CS512" s="73">
        <v>500108.47999999992</v>
      </c>
      <c r="CT512" s="73">
        <v>371005.67</v>
      </c>
      <c r="CU512" s="73">
        <v>543318.68000000005</v>
      </c>
      <c r="CV512" s="73">
        <v>577786.28</v>
      </c>
      <c r="CW512" s="73">
        <v>522449.54999999987</v>
      </c>
      <c r="CX512" s="73">
        <v>479456.82999999996</v>
      </c>
      <c r="CY512" s="77"/>
      <c r="CZ512" s="4">
        <v>900</v>
      </c>
      <c r="DA512" s="76" t="str">
        <f t="shared" si="20"/>
        <v>L900</v>
      </c>
      <c r="DB512" s="71">
        <v>3.670878503263344</v>
      </c>
      <c r="DC512" s="71">
        <v>3.8426355626769535</v>
      </c>
      <c r="DD512" s="71">
        <v>0.86827005540829216</v>
      </c>
      <c r="DE512" s="71">
        <v>0.4259191510507348</v>
      </c>
      <c r="DF512" s="71">
        <v>0.43686535679013927</v>
      </c>
      <c r="DG512" s="71">
        <v>0.25347499602390411</v>
      </c>
      <c r="DH512" s="71">
        <v>0.49019430551483173</v>
      </c>
      <c r="DI512" s="71">
        <v>0.23970922886593335</v>
      </c>
      <c r="DJ512" s="71">
        <v>0.29486529729927835</v>
      </c>
      <c r="DK512" s="71">
        <v>0.1633692722838935</v>
      </c>
      <c r="DL512" s="71">
        <v>0.17420360833880152</v>
      </c>
      <c r="DM512" s="71">
        <v>0.26909309655518543</v>
      </c>
      <c r="DN512" s="71">
        <v>0.15501047394136883</v>
      </c>
      <c r="DO512" s="71">
        <v>0.27195602046110406</v>
      </c>
      <c r="DQ512" s="71"/>
      <c r="DR512" s="71"/>
      <c r="DS512" s="71"/>
      <c r="DT512" s="71"/>
      <c r="DU512" s="71"/>
      <c r="DV512" s="71"/>
      <c r="DW512" s="71"/>
      <c r="DX512" s="71"/>
      <c r="DY512" s="71"/>
      <c r="DZ512" s="71"/>
      <c r="EA512" s="71"/>
      <c r="EB512" s="71"/>
      <c r="EC512" s="71"/>
      <c r="ED512" s="71"/>
    </row>
    <row r="513" spans="1:134">
      <c r="A513" s="4">
        <v>114</v>
      </c>
      <c r="B513" s="46" t="s">
        <v>4431</v>
      </c>
      <c r="C513" s="65" t="str">
        <f t="shared" si="19"/>
        <v>L114</v>
      </c>
      <c r="D513" s="69">
        <v>350268.42</v>
      </c>
      <c r="E513" s="68">
        <v>4604906.0299999993</v>
      </c>
      <c r="F513" s="69">
        <v>18238.120000000054</v>
      </c>
      <c r="G513" s="69">
        <v>580174.55999999959</v>
      </c>
      <c r="H513" s="70">
        <v>91.894877031291429</v>
      </c>
      <c r="I513" s="70">
        <v>14.415236502722495</v>
      </c>
      <c r="J513" s="69">
        <v>623220.1599999998</v>
      </c>
      <c r="K513" s="69">
        <v>538380.42999999982</v>
      </c>
      <c r="L513" s="69">
        <v>554919.88</v>
      </c>
      <c r="M513" s="69">
        <v>697794.38</v>
      </c>
      <c r="N513" s="69">
        <v>973510.04</v>
      </c>
      <c r="O513" s="69">
        <v>1015340.72</v>
      </c>
      <c r="P513" s="69">
        <v>602415.74</v>
      </c>
      <c r="Q513" s="69">
        <v>546381.17999999993</v>
      </c>
      <c r="R513" s="69">
        <v>1199721.6500000004</v>
      </c>
      <c r="S513" s="69">
        <v>579765.38</v>
      </c>
      <c r="T513" s="69">
        <v>639742.85000000009</v>
      </c>
      <c r="U513" s="69">
        <v>686610.81</v>
      </c>
      <c r="V513" s="69">
        <v>350268.42</v>
      </c>
      <c r="W513" s="70">
        <v>101.34213592918562</v>
      </c>
      <c r="X513" s="70">
        <v>85.305407835974961</v>
      </c>
      <c r="Y513" s="70">
        <v>94.641427062182984</v>
      </c>
      <c r="Z513" s="71">
        <v>95.674465276070293</v>
      </c>
      <c r="AA513" s="71">
        <v>103.411018206815</v>
      </c>
      <c r="AB513" s="71">
        <v>103.10889425125933</v>
      </c>
      <c r="AC513" s="71">
        <v>92.826294923875224</v>
      </c>
      <c r="AD513" s="71">
        <v>83.05936063709261</v>
      </c>
      <c r="AE513" s="71">
        <v>96.5136909017844</v>
      </c>
      <c r="AF513" s="71">
        <v>92.201159173272359</v>
      </c>
      <c r="AG513" s="71">
        <v>94.438752304512164</v>
      </c>
      <c r="AH513" s="71">
        <v>94.631594081772633</v>
      </c>
      <c r="AI513" s="71">
        <v>81.566568427337046</v>
      </c>
      <c r="AJ513" s="71">
        <v>-10.214358158524384</v>
      </c>
      <c r="AK513" s="71">
        <v>-15.274595825932469</v>
      </c>
      <c r="AL513" s="71">
        <v>-12.953225446677163</v>
      </c>
      <c r="AM513" s="71">
        <v>-14.837807065389686</v>
      </c>
      <c r="AN513" s="71">
        <v>-13.127840750544861</v>
      </c>
      <c r="AO513" s="71">
        <v>-8.336274315191206</v>
      </c>
      <c r="AP513" s="71">
        <v>-3.0556888513946001</v>
      </c>
      <c r="AQ513" s="71">
        <v>5.783552929212421</v>
      </c>
      <c r="AR513" s="71">
        <v>109.67804994438586</v>
      </c>
      <c r="AS513" s="71">
        <v>-36.395319126854588</v>
      </c>
      <c r="AT513" s="71">
        <v>23.751211073159695</v>
      </c>
      <c r="AU513" s="71">
        <v>23.905020158610711</v>
      </c>
      <c r="AV513" s="72">
        <v>5.4929083279447788</v>
      </c>
      <c r="AW513" s="73">
        <v>-70899.910000000382</v>
      </c>
      <c r="AX513" s="73">
        <v>-97061.130000000121</v>
      </c>
      <c r="AY513" s="73">
        <v>-82576.319999999949</v>
      </c>
      <c r="AZ513" s="73">
        <v>-121576.70000000007</v>
      </c>
      <c r="BA513" s="73">
        <v>-147027.23999999953</v>
      </c>
      <c r="BB513" s="73">
        <v>-78597.889999999898</v>
      </c>
      <c r="BC513" s="73">
        <v>-18988.170000000042</v>
      </c>
      <c r="BD513" s="73">
        <v>29872.549999999988</v>
      </c>
      <c r="BE513" s="73">
        <v>627548.43000000028</v>
      </c>
      <c r="BF513" s="73">
        <v>-331748.31999999983</v>
      </c>
      <c r="BG513" s="73">
        <v>122783.98999999999</v>
      </c>
      <c r="BH513" s="73">
        <v>132467.95999999996</v>
      </c>
      <c r="BI513" s="73">
        <v>18238.120000000054</v>
      </c>
      <c r="BJ513" s="71">
        <v>13.75022859651448</v>
      </c>
      <c r="BK513" s="71">
        <v>12.583530145969599</v>
      </c>
      <c r="BL513" s="71">
        <v>12.048625366090143</v>
      </c>
      <c r="BM513" s="71">
        <v>13.710583192451168</v>
      </c>
      <c r="BN513" s="71">
        <v>4.325794671204175E-2</v>
      </c>
      <c r="BO513" s="71">
        <v>6.204879793765496</v>
      </c>
      <c r="BP513" s="71">
        <v>16.532407546443167</v>
      </c>
      <c r="BQ513" s="71">
        <v>20.010276954646397</v>
      </c>
      <c r="BR513" s="72">
        <v>14.599941434428535</v>
      </c>
      <c r="BS513" s="72">
        <v>13.798742783665631</v>
      </c>
      <c r="BT513" s="71">
        <v>13.036745524804434</v>
      </c>
      <c r="BU513" s="71">
        <v>13.879851977794676</v>
      </c>
      <c r="BV513" s="71">
        <v>12.793465777541096</v>
      </c>
      <c r="BW513" s="71">
        <v>13.397764695109306</v>
      </c>
      <c r="BX513" s="75">
        <v>11086</v>
      </c>
      <c r="BY513" s="75">
        <v>9908</v>
      </c>
      <c r="BZ513" s="75">
        <v>9411</v>
      </c>
      <c r="CA513" s="75">
        <v>10623</v>
      </c>
      <c r="CB513" s="75">
        <v>12997</v>
      </c>
      <c r="CC513" s="75">
        <v>15762</v>
      </c>
      <c r="CD513" s="75">
        <v>9750</v>
      </c>
      <c r="CE513" s="75">
        <v>9503</v>
      </c>
      <c r="CF513" s="75">
        <v>15466</v>
      </c>
      <c r="CG513" s="75">
        <v>10163</v>
      </c>
      <c r="CH513" s="75">
        <v>10906</v>
      </c>
      <c r="CI513" s="75">
        <v>11729</v>
      </c>
      <c r="CJ513" s="75">
        <v>6119</v>
      </c>
      <c r="CK513" s="75">
        <v>73636</v>
      </c>
      <c r="CL513" s="73">
        <v>1318293.8900000001</v>
      </c>
      <c r="CM513" s="73">
        <v>1271001.4700000002</v>
      </c>
      <c r="CN513" s="73">
        <v>1250057.7399999995</v>
      </c>
      <c r="CO513" s="73">
        <v>1378926.7499999995</v>
      </c>
      <c r="CP513" s="73">
        <v>2024276.33</v>
      </c>
      <c r="CQ513" s="73">
        <v>1542527.8499999994</v>
      </c>
      <c r="CR513" s="73">
        <v>1254785.7999999998</v>
      </c>
      <c r="CS513" s="73">
        <v>1723695.2500000002</v>
      </c>
      <c r="CT513" s="73">
        <v>1299104.96</v>
      </c>
      <c r="CU513" s="73">
        <v>1152199.7099999997</v>
      </c>
      <c r="CV513" s="73">
        <v>1291159.8899999999</v>
      </c>
      <c r="CW513" s="73">
        <v>1251802.96</v>
      </c>
      <c r="CX513" s="73">
        <v>1182949.67</v>
      </c>
      <c r="CY513" s="77"/>
      <c r="CZ513" s="4">
        <v>114</v>
      </c>
      <c r="DA513" s="76" t="str">
        <f t="shared" si="20"/>
        <v>L114</v>
      </c>
      <c r="DB513" s="71">
        <v>1.5634109255789106</v>
      </c>
      <c r="DC513" s="71">
        <v>1.3351964233771618</v>
      </c>
      <c r="DD513" s="71">
        <v>0.61458520988303189</v>
      </c>
      <c r="DE513" s="71">
        <v>0.15318352761777881</v>
      </c>
      <c r="DF513" s="71">
        <v>0.91426111232990293</v>
      </c>
      <c r="DG513" s="71">
        <v>0.23943366061497667</v>
      </c>
      <c r="DH513" s="71">
        <v>0.27009667977102297</v>
      </c>
      <c r="DI513" s="71">
        <v>0.14816921951957931</v>
      </c>
      <c r="DJ513" s="71">
        <v>0.23111521997276363</v>
      </c>
      <c r="DK513" s="71">
        <v>0.107851195801974</v>
      </c>
      <c r="DL513" s="71">
        <v>0.14592438749694048</v>
      </c>
      <c r="DM513" s="71">
        <v>8.0729551456828905E-2</v>
      </c>
      <c r="DN513" s="71">
        <v>0.23697345876195625</v>
      </c>
      <c r="DO513" s="71">
        <v>0.17676490735649983</v>
      </c>
      <c r="DQ513" s="71"/>
      <c r="DR513" s="71"/>
      <c r="DS513" s="71"/>
      <c r="DT513" s="71"/>
      <c r="DU513" s="71"/>
      <c r="DV513" s="71"/>
      <c r="DW513" s="71"/>
      <c r="DX513" s="71"/>
      <c r="DY513" s="71"/>
      <c r="DZ513" s="71"/>
      <c r="EA513" s="71"/>
      <c r="EB513" s="71"/>
      <c r="EC513" s="71"/>
      <c r="ED513" s="71"/>
    </row>
    <row r="514" spans="1:134">
      <c r="A514" s="4">
        <v>496</v>
      </c>
      <c r="B514" s="46" t="s">
        <v>4439</v>
      </c>
      <c r="C514" s="65" t="str">
        <f t="shared" si="19"/>
        <v>L496</v>
      </c>
      <c r="D514" s="69">
        <v>245873.83999999997</v>
      </c>
      <c r="E514" s="68">
        <v>3224958.5100000002</v>
      </c>
      <c r="F514" s="69">
        <v>39569.459999999963</v>
      </c>
      <c r="G514" s="69">
        <v>332430.10000000149</v>
      </c>
      <c r="H514" s="70">
        <v>83.717636212249928</v>
      </c>
      <c r="I514" s="70">
        <v>11.492716851137219</v>
      </c>
      <c r="J514" s="69">
        <v>427152.05000000005</v>
      </c>
      <c r="K514" s="69">
        <v>436737.42000000004</v>
      </c>
      <c r="L514" s="69">
        <v>408697.99999999988</v>
      </c>
      <c r="M514" s="69">
        <v>462513.11999999988</v>
      </c>
      <c r="N514" s="69">
        <v>688646.88</v>
      </c>
      <c r="O514" s="69">
        <v>695125.0199999999</v>
      </c>
      <c r="P514" s="69">
        <v>343042.77999999997</v>
      </c>
      <c r="Q514" s="69">
        <v>329882.86999999994</v>
      </c>
      <c r="R514" s="69">
        <v>1099216.6599999999</v>
      </c>
      <c r="S514" s="69">
        <v>397492.11</v>
      </c>
      <c r="T514" s="69">
        <v>389916</v>
      </c>
      <c r="U514" s="69">
        <v>419534.24999999994</v>
      </c>
      <c r="V514" s="69">
        <v>245873.83999999997</v>
      </c>
      <c r="W514" s="70">
        <v>98.72432786886462</v>
      </c>
      <c r="X514" s="70">
        <v>105.21545394559585</v>
      </c>
      <c r="Y514" s="70">
        <v>105.63637296009918</v>
      </c>
      <c r="Z514" s="71">
        <v>98.680623299659757</v>
      </c>
      <c r="AA514" s="71">
        <v>82.645532132768111</v>
      </c>
      <c r="AB514" s="71">
        <v>93.062452952253963</v>
      </c>
      <c r="AC514" s="71">
        <v>74.541912920640499</v>
      </c>
      <c r="AD514" s="71">
        <v>79.429130842595526</v>
      </c>
      <c r="AE514" s="71">
        <v>90.290997865286883</v>
      </c>
      <c r="AF514" s="71">
        <v>64.138052833268304</v>
      </c>
      <c r="AG514" s="71">
        <v>95.045844209336778</v>
      </c>
      <c r="AH514" s="71">
        <v>92.339122361508331</v>
      </c>
      <c r="AI514" s="71">
        <v>89.432705024711538</v>
      </c>
      <c r="AJ514" s="71">
        <v>-4.0112304186602499</v>
      </c>
      <c r="AK514" s="71">
        <v>6.9845939461902873</v>
      </c>
      <c r="AL514" s="71">
        <v>7.0546532788758665</v>
      </c>
      <c r="AM514" s="71">
        <v>0.89516229819004423</v>
      </c>
      <c r="AN514" s="71">
        <v>-16.433588556369962</v>
      </c>
      <c r="AO514" s="71">
        <v>-4.7997548411437556</v>
      </c>
      <c r="AP514" s="71">
        <v>-16.569429072380395</v>
      </c>
      <c r="AQ514" s="71">
        <v>8.2123532504919883</v>
      </c>
      <c r="AR514" s="71">
        <v>109.73939264155223</v>
      </c>
      <c r="AS514" s="71">
        <v>-49.147701762480963</v>
      </c>
      <c r="AT514" s="71">
        <v>24.746709624611963</v>
      </c>
      <c r="AU514" s="71">
        <v>19.222564672961127</v>
      </c>
      <c r="AV514" s="72">
        <v>19.180135681074706</v>
      </c>
      <c r="AW514" s="73">
        <v>-17850.059999999939</v>
      </c>
      <c r="AX514" s="73">
        <v>28512.830000000133</v>
      </c>
      <c r="AY514" s="73">
        <v>26932.249999999942</v>
      </c>
      <c r="AZ514" s="73">
        <v>4103.5099999998929</v>
      </c>
      <c r="BA514" s="73">
        <v>-135395.5499999997</v>
      </c>
      <c r="BB514" s="73">
        <v>-27540.190000000061</v>
      </c>
      <c r="BC514" s="73">
        <v>-68128.780000000086</v>
      </c>
      <c r="BD514" s="73">
        <v>25035.169999999984</v>
      </c>
      <c r="BE514" s="73">
        <v>575129.77000000025</v>
      </c>
      <c r="BF514" s="73">
        <v>-384167.95999999996</v>
      </c>
      <c r="BG514" s="73">
        <v>77349.840000000084</v>
      </c>
      <c r="BH514" s="73">
        <v>67642.599999999977</v>
      </c>
      <c r="BI514" s="73">
        <v>39569.459999999963</v>
      </c>
      <c r="BJ514" s="71">
        <v>9.6065277765603838</v>
      </c>
      <c r="BK514" s="71">
        <v>8.0012070418509058</v>
      </c>
      <c r="BL514" s="71">
        <v>7.2666419981290833</v>
      </c>
      <c r="BM514" s="71">
        <v>10.451227500501272</v>
      </c>
      <c r="BN514" s="71">
        <v>-1.0344508527457332</v>
      </c>
      <c r="BO514" s="71">
        <v>-1.0085819926756783</v>
      </c>
      <c r="BP514" s="71">
        <v>15.076137693281385</v>
      </c>
      <c r="BQ514" s="71">
        <v>19.810607726217913</v>
      </c>
      <c r="BR514" s="72">
        <v>5.7981554952491372</v>
      </c>
      <c r="BS514" s="72">
        <v>8.0743635755556618</v>
      </c>
      <c r="BT514" s="71">
        <v>9.5850458613367522</v>
      </c>
      <c r="BU514" s="71">
        <v>8.4666218407909408</v>
      </c>
      <c r="BV514" s="71">
        <v>4.9876534996730193</v>
      </c>
      <c r="BW514" s="71">
        <v>7.564837115471386</v>
      </c>
      <c r="BX514" s="75">
        <v>7522</v>
      </c>
      <c r="BY514" s="75">
        <v>8071</v>
      </c>
      <c r="BZ514" s="75">
        <v>7085</v>
      </c>
      <c r="CA514" s="75">
        <v>7858</v>
      </c>
      <c r="CB514" s="75">
        <v>9931</v>
      </c>
      <c r="CC514" s="75">
        <v>10040</v>
      </c>
      <c r="CD514" s="75">
        <v>5776</v>
      </c>
      <c r="CE514" s="75">
        <v>6051</v>
      </c>
      <c r="CF514" s="75">
        <v>12443</v>
      </c>
      <c r="CG514" s="75">
        <v>7350</v>
      </c>
      <c r="CH514" s="75">
        <v>7370</v>
      </c>
      <c r="CI514" s="75">
        <v>7798</v>
      </c>
      <c r="CJ514" s="75">
        <v>4352</v>
      </c>
      <c r="CK514" s="75">
        <v>51140</v>
      </c>
      <c r="CL514" s="73">
        <v>1232621.4200000004</v>
      </c>
      <c r="CM514" s="73">
        <v>1229541.6499999992</v>
      </c>
      <c r="CN514" s="73">
        <v>1265573.4599999997</v>
      </c>
      <c r="CO514" s="73">
        <v>1312208.8600000003</v>
      </c>
      <c r="CP514" s="73">
        <v>1263845.31</v>
      </c>
      <c r="CQ514" s="73">
        <v>1103411.0200000003</v>
      </c>
      <c r="CR514" s="73">
        <v>1140028.6500000001</v>
      </c>
      <c r="CS514" s="73">
        <v>1573358.8799999994</v>
      </c>
      <c r="CT514" s="73">
        <v>1200051.93</v>
      </c>
      <c r="CU514" s="73">
        <v>1043537.0400000004</v>
      </c>
      <c r="CV514" s="73">
        <v>998571.48</v>
      </c>
      <c r="CW514" s="73">
        <v>1084490.67</v>
      </c>
      <c r="CX514" s="73">
        <v>1097507.1400000004</v>
      </c>
      <c r="CY514" s="77"/>
      <c r="CZ514" s="4">
        <v>496</v>
      </c>
      <c r="DA514" s="76" t="str">
        <f t="shared" si="20"/>
        <v>L496</v>
      </c>
      <c r="DB514" s="71">
        <v>2.2983823489251072</v>
      </c>
      <c r="DC514" s="71">
        <v>3.019709689073633</v>
      </c>
      <c r="DD514" s="71">
        <v>1.7637888389488166</v>
      </c>
      <c r="DE514" s="71">
        <v>1.7383447676123198</v>
      </c>
      <c r="DF514" s="71">
        <v>1.9399706669695791</v>
      </c>
      <c r="DG514" s="71">
        <v>1.1229613214737177</v>
      </c>
      <c r="DH514" s="71">
        <v>0.77231298197784015</v>
      </c>
      <c r="DI514" s="71">
        <v>0.69125096449627188</v>
      </c>
      <c r="DJ514" s="71">
        <v>0.53367424508639472</v>
      </c>
      <c r="DK514" s="71">
        <v>0.57160345873109408</v>
      </c>
      <c r="DL514" s="71">
        <v>0.50397791401840686</v>
      </c>
      <c r="DM514" s="71">
        <v>0.88767218939067549</v>
      </c>
      <c r="DN514" s="71">
        <v>0.35110053848580786</v>
      </c>
      <c r="DO514" s="71">
        <v>0.60757449336088398</v>
      </c>
      <c r="DQ514" s="71"/>
      <c r="DR514" s="71"/>
      <c r="DS514" s="71"/>
      <c r="DT514" s="71"/>
      <c r="DU514" s="71"/>
      <c r="DV514" s="71"/>
      <c r="DW514" s="71"/>
      <c r="DX514" s="71"/>
      <c r="DY514" s="71"/>
      <c r="DZ514" s="71"/>
      <c r="EA514" s="71"/>
      <c r="EB514" s="71"/>
      <c r="EC514" s="71"/>
      <c r="ED514" s="71"/>
    </row>
    <row r="515" spans="1:134">
      <c r="A515" s="4">
        <v>456</v>
      </c>
      <c r="B515" s="46" t="s">
        <v>4446</v>
      </c>
      <c r="C515" s="65" t="str">
        <f t="shared" si="19"/>
        <v>L456</v>
      </c>
      <c r="D515" s="69">
        <v>317124.33999999997</v>
      </c>
      <c r="E515" s="68">
        <v>3685856.8400000003</v>
      </c>
      <c r="F515" s="69">
        <v>94670.780000000028</v>
      </c>
      <c r="G515" s="69">
        <v>930259.42999999877</v>
      </c>
      <c r="H515" s="70">
        <v>105.40558410921157</v>
      </c>
      <c r="I515" s="70">
        <v>33.758902030612603</v>
      </c>
      <c r="J515" s="69">
        <v>424964.9599999999</v>
      </c>
      <c r="K515" s="69">
        <v>463036.75</v>
      </c>
      <c r="L515" s="69">
        <v>387767.76</v>
      </c>
      <c r="M515" s="69">
        <v>452950.03</v>
      </c>
      <c r="N515" s="69">
        <v>663259.03999999992</v>
      </c>
      <c r="O515" s="69">
        <v>663846.55000000016</v>
      </c>
      <c r="P515" s="69">
        <v>265181.50999999995</v>
      </c>
      <c r="Q515" s="69">
        <v>311990.89999999997</v>
      </c>
      <c r="R515" s="69">
        <v>950338.13000000012</v>
      </c>
      <c r="S515" s="69">
        <v>370467.50999999995</v>
      </c>
      <c r="T515" s="69">
        <v>795274.14</v>
      </c>
      <c r="U515" s="69">
        <v>675480.30999999994</v>
      </c>
      <c r="V515" s="69">
        <v>317124.33999999997</v>
      </c>
      <c r="W515" s="70">
        <v>104.53365658624945</v>
      </c>
      <c r="X515" s="70">
        <v>108.89054172500543</v>
      </c>
      <c r="Y515" s="70">
        <v>100.96531385956162</v>
      </c>
      <c r="Z515" s="71">
        <v>90.473696995984639</v>
      </c>
      <c r="AA515" s="71">
        <v>99.607646884382518</v>
      </c>
      <c r="AB515" s="71">
        <v>81.852968235427198</v>
      </c>
      <c r="AC515" s="71">
        <v>67.579100462361183</v>
      </c>
      <c r="AD515" s="71">
        <v>67.867218395389216</v>
      </c>
      <c r="AE515" s="71">
        <v>96.471050773301997</v>
      </c>
      <c r="AF515" s="71">
        <v>81.377463330625289</v>
      </c>
      <c r="AG515" s="71">
        <v>176.07695648782391</v>
      </c>
      <c r="AH515" s="71">
        <v>142.27281197256292</v>
      </c>
      <c r="AI515" s="71">
        <v>114.10042103565749</v>
      </c>
      <c r="AJ515" s="71">
        <v>5.6417678651168313</v>
      </c>
      <c r="AK515" s="71">
        <v>6.527226462612612</v>
      </c>
      <c r="AL515" s="71">
        <v>7.8572831039312119</v>
      </c>
      <c r="AM515" s="71">
        <v>3.357164618002817</v>
      </c>
      <c r="AN515" s="71">
        <v>3.0605337081510475</v>
      </c>
      <c r="AO515" s="71">
        <v>-10.435185532349012</v>
      </c>
      <c r="AP515" s="71">
        <v>-28.418121843442854</v>
      </c>
      <c r="AQ515" s="71">
        <v>-11.334979765739629</v>
      </c>
      <c r="AR515" s="71">
        <v>131.88566404333818</v>
      </c>
      <c r="AS515" s="71">
        <v>-46.611486973105208</v>
      </c>
      <c r="AT515" s="71">
        <v>130.38293188485267</v>
      </c>
      <c r="AU515" s="71">
        <v>86.662200460266362</v>
      </c>
      <c r="AV515" s="72">
        <v>42.557547741650012</v>
      </c>
      <c r="AW515" s="73">
        <v>22695.129999999888</v>
      </c>
      <c r="AX515" s="73">
        <v>28371.580000000016</v>
      </c>
      <c r="AY515" s="73">
        <v>28248.449999999953</v>
      </c>
      <c r="AZ515" s="73">
        <v>14712.359999999928</v>
      </c>
      <c r="BA515" s="73">
        <v>45281.829999999958</v>
      </c>
      <c r="BB515" s="73">
        <v>-64790.579999999725</v>
      </c>
      <c r="BC515" s="73">
        <v>-105277.48999999993</v>
      </c>
      <c r="BD515" s="73">
        <v>-39885.069999999949</v>
      </c>
      <c r="BE515" s="73">
        <v>540507.65000000014</v>
      </c>
      <c r="BF515" s="73">
        <v>-323441.14000000031</v>
      </c>
      <c r="BG515" s="73">
        <v>450077.5</v>
      </c>
      <c r="BH515" s="73">
        <v>313607.20000000007</v>
      </c>
      <c r="BI515" s="73">
        <v>94670.780000000028</v>
      </c>
      <c r="BJ515" s="71">
        <v>13.393592550741564</v>
      </c>
      <c r="BK515" s="71">
        <v>11.362674763301312</v>
      </c>
      <c r="BL515" s="71">
        <v>9.2892388302364122</v>
      </c>
      <c r="BM515" s="71">
        <v>12.089751562244775</v>
      </c>
      <c r="BN515" s="71">
        <v>1.0018168459527281</v>
      </c>
      <c r="BO515" s="71">
        <v>5.0648789544288189</v>
      </c>
      <c r="BP515" s="71">
        <v>16.205198097340578</v>
      </c>
      <c r="BQ515" s="71">
        <v>18.113007043183966</v>
      </c>
      <c r="BR515" s="72">
        <v>14.213463440577744</v>
      </c>
      <c r="BS515" s="72">
        <v>11.730973495536309</v>
      </c>
      <c r="BT515" s="71">
        <v>18.657988990098357</v>
      </c>
      <c r="BU515" s="71">
        <v>13.58764096104796</v>
      </c>
      <c r="BV515" s="71">
        <v>9.9286367985389923</v>
      </c>
      <c r="BW515" s="71">
        <v>13.693494155690139</v>
      </c>
      <c r="BX515" s="75">
        <v>10840</v>
      </c>
      <c r="BY515" s="75">
        <v>11255</v>
      </c>
      <c r="BZ515" s="75">
        <v>9753</v>
      </c>
      <c r="CA515" s="75">
        <v>10870</v>
      </c>
      <c r="CB515" s="75">
        <v>13099</v>
      </c>
      <c r="CC515" s="75">
        <v>13693</v>
      </c>
      <c r="CD515" s="75">
        <v>7640</v>
      </c>
      <c r="CE515" s="75">
        <v>8189</v>
      </c>
      <c r="CF515" s="75">
        <v>14889</v>
      </c>
      <c r="CG515" s="75">
        <v>9097</v>
      </c>
      <c r="CH515" s="75">
        <v>14163</v>
      </c>
      <c r="CI515" s="75">
        <v>13138</v>
      </c>
      <c r="CJ515" s="75">
        <v>6623</v>
      </c>
      <c r="CK515" s="75">
        <v>73739</v>
      </c>
      <c r="CL515" s="73">
        <v>1032853.8999999999</v>
      </c>
      <c r="CM515" s="73">
        <v>973666.78999999992</v>
      </c>
      <c r="CN515" s="73">
        <v>927014.78</v>
      </c>
      <c r="CO515" s="73">
        <v>1044166.0000000001</v>
      </c>
      <c r="CP515" s="73">
        <v>1025916.5399999999</v>
      </c>
      <c r="CQ515" s="73">
        <v>809750.22000000009</v>
      </c>
      <c r="CR515" s="73">
        <v>882207.50000000012</v>
      </c>
      <c r="CS515" s="73">
        <v>1032256.0100000001</v>
      </c>
      <c r="CT515" s="73">
        <v>842136.92000000016</v>
      </c>
      <c r="CU515" s="73">
        <v>744339.53000000026</v>
      </c>
      <c r="CV515" s="73">
        <v>696791.59999999986</v>
      </c>
      <c r="CW515" s="73">
        <v>1128284.6000000001</v>
      </c>
      <c r="CX515" s="73">
        <v>1158007.6600000001</v>
      </c>
      <c r="CY515" s="77"/>
      <c r="CZ515" s="4">
        <v>456</v>
      </c>
      <c r="DA515" s="76" t="str">
        <f t="shared" si="20"/>
        <v>L456</v>
      </c>
      <c r="DB515" s="71">
        <v>1.0488308559998294</v>
      </c>
      <c r="DC515" s="71">
        <v>0.77122808159184264</v>
      </c>
      <c r="DD515" s="71">
        <v>0.31795855077389285</v>
      </c>
      <c r="DE515" s="71">
        <v>0.29665049122137704</v>
      </c>
      <c r="DF515" s="71">
        <v>0.373015363232716</v>
      </c>
      <c r="DG515" s="71">
        <v>0.14213700088389689</v>
      </c>
      <c r="DH515" s="71">
        <v>0.14447770240017885</v>
      </c>
      <c r="DI515" s="71">
        <v>0.48150876047693586</v>
      </c>
      <c r="DJ515" s="71">
        <v>0.3191926425363717</v>
      </c>
      <c r="DK515" s="71">
        <v>0.39176629611471875</v>
      </c>
      <c r="DL515" s="71">
        <v>0.30504398751330808</v>
      </c>
      <c r="DM515" s="71">
        <v>0.1667728570104115</v>
      </c>
      <c r="DN515" s="71">
        <v>0.13704240492447878</v>
      </c>
      <c r="DO515" s="71">
        <v>0.28085431875880462</v>
      </c>
      <c r="DQ515" s="71"/>
      <c r="DR515" s="71"/>
      <c r="DS515" s="71"/>
      <c r="DT515" s="71"/>
      <c r="DU515" s="71"/>
      <c r="DV515" s="71"/>
      <c r="DW515" s="71"/>
      <c r="DX515" s="71"/>
      <c r="DY515" s="71"/>
      <c r="DZ515" s="71"/>
      <c r="EA515" s="71"/>
      <c r="EB515" s="71"/>
      <c r="EC515" s="71"/>
      <c r="ED515" s="71"/>
    </row>
    <row r="516" spans="1:134">
      <c r="A516" s="4">
        <v>403</v>
      </c>
      <c r="B516" s="46" t="s">
        <v>4452</v>
      </c>
      <c r="C516" s="65" t="str">
        <f t="shared" si="19"/>
        <v>L403</v>
      </c>
      <c r="D516" s="69">
        <v>363650.55</v>
      </c>
      <c r="E516" s="68">
        <v>4598937.88</v>
      </c>
      <c r="F516" s="69">
        <v>-11270.909999999974</v>
      </c>
      <c r="G516" s="69">
        <v>-156297.83999999892</v>
      </c>
      <c r="H516" s="70">
        <v>83.818049937101577</v>
      </c>
      <c r="I516" s="70">
        <v>-3.2868578805174131</v>
      </c>
      <c r="J516" s="69">
        <v>650633.79999999993</v>
      </c>
      <c r="K516" s="69">
        <v>801617.5</v>
      </c>
      <c r="L516" s="69">
        <v>619553.75000000012</v>
      </c>
      <c r="M516" s="69">
        <v>737479.99000000011</v>
      </c>
      <c r="N516" s="69">
        <v>958940.99</v>
      </c>
      <c r="O516" s="69">
        <v>1213445.26</v>
      </c>
      <c r="P516" s="69">
        <v>583537.74999999988</v>
      </c>
      <c r="Q516" s="69">
        <v>564234.85999999987</v>
      </c>
      <c r="R516" s="69">
        <v>1119770.81</v>
      </c>
      <c r="S516" s="69">
        <v>581767.5900000002</v>
      </c>
      <c r="T516" s="69">
        <v>711804.2</v>
      </c>
      <c r="U516" s="69">
        <v>674172.11999999976</v>
      </c>
      <c r="V516" s="69">
        <v>363650.55</v>
      </c>
      <c r="W516" s="70">
        <v>84.388280440196567</v>
      </c>
      <c r="X516" s="70">
        <v>100.30288645748035</v>
      </c>
      <c r="Y516" s="70">
        <v>86.604312013988093</v>
      </c>
      <c r="Z516" s="71">
        <v>87.461581798776379</v>
      </c>
      <c r="AA516" s="71">
        <v>76.514021858645293</v>
      </c>
      <c r="AB516" s="71">
        <v>107.68792155732845</v>
      </c>
      <c r="AC516" s="71">
        <v>69.197537032040017</v>
      </c>
      <c r="AD516" s="71">
        <v>78.806591625833661</v>
      </c>
      <c r="AE516" s="71">
        <v>92.981724237225976</v>
      </c>
      <c r="AF516" s="71">
        <v>83.774370035605187</v>
      </c>
      <c r="AG516" s="71">
        <v>85.123424763575798</v>
      </c>
      <c r="AH516" s="71">
        <v>85.528204753429193</v>
      </c>
      <c r="AI516" s="71">
        <v>89.932583012242276</v>
      </c>
      <c r="AJ516" s="71">
        <v>-18.967016394377733</v>
      </c>
      <c r="AK516" s="71">
        <v>-9.3290683032201223</v>
      </c>
      <c r="AL516" s="71">
        <v>-19.350246928900571</v>
      </c>
      <c r="AM516" s="71">
        <v>-32.951614472105263</v>
      </c>
      <c r="AN516" s="71">
        <v>-44.069920168166846</v>
      </c>
      <c r="AO516" s="71">
        <v>-13.160376161135201</v>
      </c>
      <c r="AP516" s="71">
        <v>-33.970708064765589</v>
      </c>
      <c r="AQ516" s="71">
        <v>-2.2853037084557992</v>
      </c>
      <c r="AR516" s="71">
        <v>68.250767853835697</v>
      </c>
      <c r="AS516" s="71">
        <v>-33.514945468361404</v>
      </c>
      <c r="AT516" s="71">
        <v>1.2976929223671219</v>
      </c>
      <c r="AU516" s="71">
        <v>-0.25121546671380557</v>
      </c>
      <c r="AV516" s="72">
        <v>-3.0062056197049825</v>
      </c>
      <c r="AW516" s="73">
        <v>-152290.85000000021</v>
      </c>
      <c r="AX516" s="73">
        <v>-82477.860000000102</v>
      </c>
      <c r="AY516" s="73">
        <v>-148649.15999999992</v>
      </c>
      <c r="AZ516" s="73">
        <v>-362442.07999999973</v>
      </c>
      <c r="BA516" s="73">
        <v>-755502.0700000003</v>
      </c>
      <c r="BB516" s="73">
        <v>-166832.56000000006</v>
      </c>
      <c r="BC516" s="73">
        <v>-300218.13</v>
      </c>
      <c r="BD516" s="73">
        <v>-13196.050000000163</v>
      </c>
      <c r="BE516" s="73">
        <v>454233.99000000011</v>
      </c>
      <c r="BF516" s="73">
        <v>-293267.54999999993</v>
      </c>
      <c r="BG516" s="73">
        <v>9118.699999999837</v>
      </c>
      <c r="BH516" s="73">
        <v>-1697.8900000001304</v>
      </c>
      <c r="BI516" s="73">
        <v>-11270.909999999974</v>
      </c>
      <c r="BJ516" s="71">
        <v>14.821438871391452</v>
      </c>
      <c r="BK516" s="71">
        <v>8.6708823773608135</v>
      </c>
      <c r="BL516" s="71">
        <v>8.7826147358405873</v>
      </c>
      <c r="BM516" s="71">
        <v>11.379407343761711</v>
      </c>
      <c r="BN516" s="71">
        <v>2.8790530928229243</v>
      </c>
      <c r="BO516" s="71">
        <v>9.0826244151145747</v>
      </c>
      <c r="BP516" s="71">
        <v>16.630071755303046</v>
      </c>
      <c r="BQ516" s="71">
        <v>14.334355014449118</v>
      </c>
      <c r="BR516" s="72">
        <v>12.807959828211127</v>
      </c>
      <c r="BS516" s="72">
        <v>13.864596622367671</v>
      </c>
      <c r="BT516" s="71">
        <v>12.705962085061767</v>
      </c>
      <c r="BU516" s="71">
        <v>13.117139972719951</v>
      </c>
      <c r="BV516" s="71">
        <v>13.392401522443517</v>
      </c>
      <c r="BW516" s="71">
        <v>12.225079611243903</v>
      </c>
      <c r="BX516" s="75">
        <v>8674</v>
      </c>
      <c r="BY516" s="75">
        <v>8900</v>
      </c>
      <c r="BZ516" s="75">
        <v>8453</v>
      </c>
      <c r="CA516" s="75">
        <v>9608</v>
      </c>
      <c r="CB516" s="75">
        <v>12802</v>
      </c>
      <c r="CC516" s="75">
        <v>14895</v>
      </c>
      <c r="CD516" s="75">
        <v>8367</v>
      </c>
      <c r="CE516" s="75">
        <v>8608</v>
      </c>
      <c r="CF516" s="75">
        <v>16969</v>
      </c>
      <c r="CG516" s="75">
        <v>9663</v>
      </c>
      <c r="CH516" s="75">
        <v>10272</v>
      </c>
      <c r="CI516" s="75">
        <v>10381</v>
      </c>
      <c r="CJ516" s="75">
        <v>5418</v>
      </c>
      <c r="CK516" s="75">
        <v>69678</v>
      </c>
      <c r="CL516" s="73">
        <v>1273995.8000000005</v>
      </c>
      <c r="CM516" s="73">
        <v>1315203.4800000002</v>
      </c>
      <c r="CN516" s="73">
        <v>1300036.4100000001</v>
      </c>
      <c r="CO516" s="73">
        <v>1439983.87</v>
      </c>
      <c r="CP516" s="73">
        <v>1496225.43</v>
      </c>
      <c r="CQ516" s="73">
        <v>1124161.1300000001</v>
      </c>
      <c r="CR516" s="73">
        <v>1198721.3600000001</v>
      </c>
      <c r="CS516" s="73">
        <v>1244210.1500000001</v>
      </c>
      <c r="CT516" s="73">
        <v>1007436.45</v>
      </c>
      <c r="CU516" s="73">
        <v>994129.34000000008</v>
      </c>
      <c r="CV516" s="73">
        <v>969639.16</v>
      </c>
      <c r="CW516" s="73">
        <v>997326.72000000009</v>
      </c>
      <c r="CX516" s="73">
        <v>1119687.0099999998</v>
      </c>
      <c r="CY516" s="77"/>
      <c r="CZ516" s="4">
        <v>403</v>
      </c>
      <c r="DA516" s="76" t="str">
        <f t="shared" si="20"/>
        <v>L403</v>
      </c>
      <c r="DB516" s="71">
        <v>3.5288367589098875</v>
      </c>
      <c r="DC516" s="71">
        <v>6.2815616451799965</v>
      </c>
      <c r="DD516" s="71">
        <v>0.80264862346203258</v>
      </c>
      <c r="DE516" s="71">
        <v>1.2727400005726535</v>
      </c>
      <c r="DF516" s="71">
        <v>1.5974051818888038</v>
      </c>
      <c r="DG516" s="71">
        <v>0.74491493542274456</v>
      </c>
      <c r="DH516" s="71">
        <v>0.39784731006842144</v>
      </c>
      <c r="DI516" s="71">
        <v>0.44442529295782451</v>
      </c>
      <c r="DJ516" s="71">
        <v>0.5009702592865426</v>
      </c>
      <c r="DK516" s="71">
        <v>0.30437998077021561</v>
      </c>
      <c r="DL516" s="71">
        <v>0.10814267674506201</v>
      </c>
      <c r="DM516" s="71">
        <v>0.14035839736559635</v>
      </c>
      <c r="DN516" s="72">
        <v>0.74552783022099101</v>
      </c>
      <c r="DO516" s="71">
        <v>0.361808241709348</v>
      </c>
      <c r="DQ516" s="71"/>
      <c r="DR516" s="71"/>
      <c r="DS516" s="71"/>
      <c r="DT516" s="71"/>
      <c r="DU516" s="71"/>
      <c r="DV516" s="71"/>
      <c r="DW516" s="71"/>
      <c r="DX516" s="71"/>
      <c r="DY516" s="71"/>
      <c r="DZ516" s="71"/>
      <c r="EA516" s="71"/>
      <c r="EB516" s="71"/>
      <c r="EC516" s="71"/>
      <c r="ED516" s="71"/>
    </row>
    <row r="517" spans="1:134">
      <c r="A517" s="4">
        <v>133</v>
      </c>
      <c r="B517" s="46" t="s">
        <v>4459</v>
      </c>
      <c r="C517" s="65" t="str">
        <f t="shared" si="19"/>
        <v>L133</v>
      </c>
      <c r="D517" s="69">
        <v>864817.30999999982</v>
      </c>
      <c r="E517" s="68">
        <v>10452487.730000004</v>
      </c>
      <c r="F517" s="69">
        <v>-26667.65000000014</v>
      </c>
      <c r="G517" s="69">
        <v>261552.84000000358</v>
      </c>
      <c r="H517" s="70">
        <v>88.086768354257643</v>
      </c>
      <c r="I517" s="70">
        <v>2.5665244928279929</v>
      </c>
      <c r="J517" s="69">
        <v>1713695.31</v>
      </c>
      <c r="K517" s="69">
        <v>1586253.5599999996</v>
      </c>
      <c r="L517" s="69">
        <v>1319669.0700000003</v>
      </c>
      <c r="M517" s="69">
        <v>1634888.9399999995</v>
      </c>
      <c r="N517" s="69">
        <v>1927540.5799999998</v>
      </c>
      <c r="O517" s="69">
        <v>2355948.7300000004</v>
      </c>
      <c r="P517" s="69">
        <v>1400402.84</v>
      </c>
      <c r="Q517" s="69">
        <v>1380102.12</v>
      </c>
      <c r="R517" s="69">
        <v>2291326.8199999998</v>
      </c>
      <c r="S517" s="69">
        <v>1351582.8299999998</v>
      </c>
      <c r="T517" s="69">
        <v>1673698.7199999997</v>
      </c>
      <c r="U517" s="69">
        <v>1490557.09</v>
      </c>
      <c r="V517" s="69">
        <v>864817.30999999982</v>
      </c>
      <c r="W517" s="70">
        <v>96.305629296192151</v>
      </c>
      <c r="X517" s="70">
        <v>85.973666043084521</v>
      </c>
      <c r="Y517" s="70">
        <v>78.224422193250746</v>
      </c>
      <c r="Z517" s="71">
        <v>87.18037539271468</v>
      </c>
      <c r="AA517" s="71">
        <v>82.171012104072403</v>
      </c>
      <c r="AB517" s="71">
        <v>105.92200404491128</v>
      </c>
      <c r="AC517" s="71">
        <v>74.813426169733191</v>
      </c>
      <c r="AD517" s="71">
        <v>89.757397443793266</v>
      </c>
      <c r="AE517" s="71">
        <v>104.73942068067107</v>
      </c>
      <c r="AF517" s="71">
        <v>86.723664981761743</v>
      </c>
      <c r="AG517" s="71">
        <v>89.151482139836645</v>
      </c>
      <c r="AH517" s="71">
        <v>83.970555159433118</v>
      </c>
      <c r="AI517" s="71">
        <v>81.7348683424119</v>
      </c>
      <c r="AJ517" s="71">
        <v>-22.269911402288589</v>
      </c>
      <c r="AK517" s="71">
        <v>-22.688480431541858</v>
      </c>
      <c r="AL517" s="71">
        <v>-32.290051139987874</v>
      </c>
      <c r="AM517" s="71">
        <v>-32.262722166277769</v>
      </c>
      <c r="AN517" s="71">
        <v>-44.862216770035843</v>
      </c>
      <c r="AO517" s="71">
        <v>-19.551600845638983</v>
      </c>
      <c r="AP517" s="71">
        <v>-28.414430858793459</v>
      </c>
      <c r="AQ517" s="71">
        <v>10.174093720481503</v>
      </c>
      <c r="AR517" s="71">
        <v>64.911427593369879</v>
      </c>
      <c r="AS517" s="71">
        <v>-21.865797808233765</v>
      </c>
      <c r="AT517" s="71">
        <v>9.3543809631733588</v>
      </c>
      <c r="AU517" s="71">
        <v>3.4569095501479463</v>
      </c>
      <c r="AV517" s="72">
        <v>-2.9913740776961739</v>
      </c>
      <c r="AW517" s="73">
        <v>-490979.02000000048</v>
      </c>
      <c r="AX517" s="73">
        <v>-465515.14000000036</v>
      </c>
      <c r="AY517" s="73">
        <v>-629334.12999999942</v>
      </c>
      <c r="AZ517" s="73">
        <v>-778684.49000000069</v>
      </c>
      <c r="BA517" s="73">
        <v>-1568321.0000000002</v>
      </c>
      <c r="BB517" s="73">
        <v>-548340.7499999986</v>
      </c>
      <c r="BC517" s="73">
        <v>-555861.33000000077</v>
      </c>
      <c r="BD517" s="73">
        <v>127446.37000000058</v>
      </c>
      <c r="BE517" s="73">
        <v>901898.04999999958</v>
      </c>
      <c r="BF517" s="73">
        <v>-378239.43999999948</v>
      </c>
      <c r="BG517" s="73">
        <v>143171.3600000001</v>
      </c>
      <c r="BH517" s="73">
        <v>49805.480000000214</v>
      </c>
      <c r="BI517" s="73">
        <v>-26667.65000000014</v>
      </c>
      <c r="BJ517" s="71">
        <v>13.114692594777397</v>
      </c>
      <c r="BK517" s="71">
        <v>9.199350496846904</v>
      </c>
      <c r="BL517" s="71">
        <v>10.546528416837495</v>
      </c>
      <c r="BM517" s="71">
        <v>11.857815704215186</v>
      </c>
      <c r="BN517" s="71">
        <v>2.2038886765853523</v>
      </c>
      <c r="BO517" s="71">
        <v>8.0787010037694866</v>
      </c>
      <c r="BP517" s="71">
        <v>18.127788451854574</v>
      </c>
      <c r="BQ517" s="71">
        <v>17.731653192048956</v>
      </c>
      <c r="BR517" s="72">
        <v>14.101903927259752</v>
      </c>
      <c r="BS517" s="72">
        <v>12.591923330482155</v>
      </c>
      <c r="BT517" s="71">
        <v>12.855918669766181</v>
      </c>
      <c r="BU517" s="71">
        <v>15.193129957318448</v>
      </c>
      <c r="BV517" s="71">
        <v>12.670353850004101</v>
      </c>
      <c r="BW517" s="71">
        <v>13.316849338104408</v>
      </c>
      <c r="BX517" s="75">
        <v>29948</v>
      </c>
      <c r="BY517" s="75">
        <v>24821</v>
      </c>
      <c r="BZ517" s="75">
        <v>23561</v>
      </c>
      <c r="CA517" s="75">
        <v>25853</v>
      </c>
      <c r="CB517" s="75">
        <v>28721</v>
      </c>
      <c r="CC517" s="75">
        <v>33880</v>
      </c>
      <c r="CD517" s="75">
        <v>25672</v>
      </c>
      <c r="CE517" s="75">
        <v>28344</v>
      </c>
      <c r="CF517" s="75">
        <v>37854</v>
      </c>
      <c r="CG517" s="75">
        <v>27117</v>
      </c>
      <c r="CH517" s="75">
        <v>29034</v>
      </c>
      <c r="CI517" s="75">
        <v>29301</v>
      </c>
      <c r="CJ517" s="75">
        <v>15896</v>
      </c>
      <c r="CK517" s="75">
        <v>193218</v>
      </c>
      <c r="CL517" s="73">
        <v>2310340.54</v>
      </c>
      <c r="CM517" s="73">
        <v>2224240.209999999</v>
      </c>
      <c r="CN517" s="73">
        <v>2633485.39</v>
      </c>
      <c r="CO517" s="73">
        <v>2588876.1000000006</v>
      </c>
      <c r="CP517" s="73">
        <v>3162237.9100000011</v>
      </c>
      <c r="CQ517" s="73">
        <v>2243352.5699999994</v>
      </c>
      <c r="CR517" s="73">
        <v>1703556.5600000003</v>
      </c>
      <c r="CS517" s="73">
        <v>2268083.1599999997</v>
      </c>
      <c r="CT517" s="73">
        <v>1717428.8200000008</v>
      </c>
      <c r="CU517" s="73">
        <v>1841704.0299999998</v>
      </c>
      <c r="CV517" s="73">
        <v>1609852.9400000002</v>
      </c>
      <c r="CW517" s="73">
        <v>1109074.2000000004</v>
      </c>
      <c r="CX517" s="73">
        <v>1728543.8199999998</v>
      </c>
      <c r="CY517" s="77"/>
      <c r="CZ517" s="4">
        <v>133</v>
      </c>
      <c r="DA517" s="76" t="str">
        <f t="shared" si="20"/>
        <v>L133</v>
      </c>
      <c r="DB517" s="71">
        <v>3.8627823813400028</v>
      </c>
      <c r="DC517" s="71">
        <v>2.9939079352329232</v>
      </c>
      <c r="DD517" s="71">
        <v>0.83778772524351774</v>
      </c>
      <c r="DE517" s="71">
        <v>0.90294827966102587</v>
      </c>
      <c r="DF517" s="71">
        <v>0.98737343673298616</v>
      </c>
      <c r="DG517" s="71">
        <v>0.59173260419810769</v>
      </c>
      <c r="DH517" s="71">
        <v>0.68181105208008452</v>
      </c>
      <c r="DI517" s="71">
        <v>0.47455084584523638</v>
      </c>
      <c r="DJ517" s="71">
        <v>0.29370109798000343</v>
      </c>
      <c r="DK517" s="71">
        <v>0.29694722723785699</v>
      </c>
      <c r="DL517" s="71">
        <v>0.12514947159795814</v>
      </c>
      <c r="DM517" s="71">
        <v>0.32909240595976902</v>
      </c>
      <c r="DN517" s="72">
        <v>0.36475626044016779</v>
      </c>
      <c r="DO517" s="71">
        <v>0.35395723287398012</v>
      </c>
      <c r="DQ517" s="71"/>
      <c r="DR517" s="71"/>
      <c r="DS517" s="71"/>
      <c r="DT517" s="71"/>
      <c r="DU517" s="71"/>
      <c r="DV517" s="71"/>
      <c r="DW517" s="71"/>
      <c r="DX517" s="71"/>
      <c r="DY517" s="71"/>
      <c r="DZ517" s="71"/>
      <c r="EA517" s="71"/>
      <c r="EB517" s="71"/>
      <c r="EC517" s="71"/>
      <c r="ED517" s="71"/>
    </row>
    <row r="518" spans="1:134">
      <c r="A518" s="4">
        <v>625</v>
      </c>
      <c r="B518" s="46" t="s">
        <v>4466</v>
      </c>
      <c r="C518" s="65" t="str">
        <f t="shared" si="19"/>
        <v>L625</v>
      </c>
      <c r="D518" s="69">
        <v>145327.77999999997</v>
      </c>
      <c r="E518" s="68">
        <v>1988011.2899999998</v>
      </c>
      <c r="F518" s="69">
        <v>42633.900000000009</v>
      </c>
      <c r="G518" s="69">
        <v>300911.56000000029</v>
      </c>
      <c r="H518" s="70">
        <v>93.06050831695903</v>
      </c>
      <c r="I518" s="70">
        <v>17.836026800857852</v>
      </c>
      <c r="J518" s="69">
        <v>198304.73999999996</v>
      </c>
      <c r="K518" s="69">
        <v>224460.53</v>
      </c>
      <c r="L518" s="69">
        <v>188981.8</v>
      </c>
      <c r="M518" s="69">
        <v>233710.44999999995</v>
      </c>
      <c r="N518" s="69">
        <v>240984.25999999995</v>
      </c>
      <c r="O518" s="69">
        <v>369090.58999999997</v>
      </c>
      <c r="P518" s="69">
        <v>189366.45999999993</v>
      </c>
      <c r="Q518" s="69">
        <v>192262.19999999998</v>
      </c>
      <c r="R518" s="69">
        <v>772542.70000000019</v>
      </c>
      <c r="S518" s="69">
        <v>218124.87000000002</v>
      </c>
      <c r="T518" s="69">
        <v>238848.30999999997</v>
      </c>
      <c r="U518" s="69">
        <v>231538.96999999997</v>
      </c>
      <c r="V518" s="69">
        <v>145327.77999999997</v>
      </c>
      <c r="W518" s="70">
        <v>83.272630730244117</v>
      </c>
      <c r="X518" s="70">
        <v>103.2342511763795</v>
      </c>
      <c r="Y518" s="70">
        <v>89.187933945509997</v>
      </c>
      <c r="Z518" s="71">
        <v>89.108549583415339</v>
      </c>
      <c r="AA518" s="71">
        <v>94.492615015875245</v>
      </c>
      <c r="AB518" s="71">
        <v>109.92563128502827</v>
      </c>
      <c r="AC518" s="71">
        <v>82.135545006984344</v>
      </c>
      <c r="AD518" s="71">
        <v>87.329366180560569</v>
      </c>
      <c r="AE518" s="71">
        <v>94.956467901855817</v>
      </c>
      <c r="AF518" s="71">
        <v>84.862007485173933</v>
      </c>
      <c r="AG518" s="71">
        <v>96.879327468644149</v>
      </c>
      <c r="AH518" s="71">
        <v>99.04113391986013</v>
      </c>
      <c r="AI518" s="71">
        <v>107.96020433814392</v>
      </c>
      <c r="AJ518" s="71">
        <v>-11.191096428310409</v>
      </c>
      <c r="AK518" s="71">
        <v>-6.2739750634912106</v>
      </c>
      <c r="AL518" s="71">
        <v>-26.469209829344265</v>
      </c>
      <c r="AM518" s="71">
        <v>-22.788488803724725</v>
      </c>
      <c r="AN518" s="71">
        <v>-23.862623657465843</v>
      </c>
      <c r="AO518" s="71">
        <v>-7.6998285888851932</v>
      </c>
      <c r="AP518" s="71">
        <v>-14.387325814148276</v>
      </c>
      <c r="AQ518" s="71">
        <v>14.483967604730585</v>
      </c>
      <c r="AR518" s="71">
        <v>221.44931215937893</v>
      </c>
      <c r="AS518" s="71">
        <v>-62.893228243604149</v>
      </c>
      <c r="AT518" s="71">
        <v>27.736724538738009</v>
      </c>
      <c r="AU518" s="71">
        <v>28.538720754798884</v>
      </c>
      <c r="AV518" s="72">
        <v>41.515521664971679</v>
      </c>
      <c r="AW518" s="73">
        <v>-24989.01999999999</v>
      </c>
      <c r="AX518" s="73">
        <v>-15025.280000000028</v>
      </c>
      <c r="AY518" s="73">
        <v>-68028.630000000063</v>
      </c>
      <c r="AZ518" s="73">
        <v>-68978.159999999974</v>
      </c>
      <c r="BA518" s="73">
        <v>-75528.170000000042</v>
      </c>
      <c r="BB518" s="73">
        <v>-23132.659999999974</v>
      </c>
      <c r="BC518" s="73">
        <v>-31823.290000000095</v>
      </c>
      <c r="BD518" s="73">
        <v>24324.100000000035</v>
      </c>
      <c r="BE518" s="73">
        <v>532211.5900000002</v>
      </c>
      <c r="BF518" s="73">
        <v>-369705.48999999987</v>
      </c>
      <c r="BG518" s="73">
        <v>51863.47000000003</v>
      </c>
      <c r="BH518" s="73">
        <v>51407.28</v>
      </c>
      <c r="BI518" s="73">
        <v>42633.900000000009</v>
      </c>
      <c r="BJ518" s="71">
        <v>14.825705414959451</v>
      </c>
      <c r="BK518" s="71">
        <v>13.929517022149305</v>
      </c>
      <c r="BL518" s="71">
        <v>13.09016647263805</v>
      </c>
      <c r="BM518" s="71">
        <v>9.8018002355952696</v>
      </c>
      <c r="BN518" s="71">
        <v>2.5343473550033346</v>
      </c>
      <c r="BO518" s="71">
        <v>-0.94780244522328339</v>
      </c>
      <c r="BP518" s="71">
        <v>15.235553694867839</v>
      </c>
      <c r="BQ518" s="71">
        <v>18.405340471854455</v>
      </c>
      <c r="BR518" s="72">
        <v>5.5361869705571136</v>
      </c>
      <c r="BS518" s="72">
        <v>7.9338232542263469</v>
      </c>
      <c r="BT518" s="71">
        <v>12.597530186658584</v>
      </c>
      <c r="BU518" s="71">
        <v>11.962353219916499</v>
      </c>
      <c r="BV518" s="71">
        <v>10.755071450877546</v>
      </c>
      <c r="BW518" s="71">
        <v>8.1468491046233744</v>
      </c>
      <c r="BX518" s="75">
        <v>6602</v>
      </c>
      <c r="BY518" s="75">
        <v>7300</v>
      </c>
      <c r="BZ518" s="75">
        <v>6185</v>
      </c>
      <c r="CA518" s="75">
        <v>6927</v>
      </c>
      <c r="CB518" s="75">
        <v>7258</v>
      </c>
      <c r="CC518" s="75">
        <v>9041</v>
      </c>
      <c r="CD518" s="75">
        <v>5994</v>
      </c>
      <c r="CE518" s="75">
        <v>5885</v>
      </c>
      <c r="CF518" s="75">
        <v>12187</v>
      </c>
      <c r="CG518" s="75">
        <v>6868</v>
      </c>
      <c r="CH518" s="75">
        <v>7290</v>
      </c>
      <c r="CI518" s="75">
        <v>7164</v>
      </c>
      <c r="CJ518" s="75">
        <v>4280</v>
      </c>
      <c r="CK518" s="75">
        <v>49668</v>
      </c>
      <c r="CL518" s="73">
        <v>574724.85</v>
      </c>
      <c r="CM518" s="73">
        <v>582271.66999999993</v>
      </c>
      <c r="CN518" s="73">
        <v>654841.39</v>
      </c>
      <c r="CO518" s="73">
        <v>744420.34999999974</v>
      </c>
      <c r="CP518" s="73">
        <v>743101.81</v>
      </c>
      <c r="CQ518" s="73">
        <v>616901.94999999995</v>
      </c>
      <c r="CR518" s="73">
        <v>757490.99999999988</v>
      </c>
      <c r="CS518" s="73">
        <v>1044715.7</v>
      </c>
      <c r="CT518" s="73">
        <v>789156.65000000026</v>
      </c>
      <c r="CU518" s="73">
        <v>734682.08</v>
      </c>
      <c r="CV518" s="73">
        <v>704195.29999999993</v>
      </c>
      <c r="CW518" s="73">
        <v>707201.10000000009</v>
      </c>
      <c r="CX518" s="73">
        <v>728430.1599999998</v>
      </c>
      <c r="CY518" s="77"/>
      <c r="CZ518" s="4">
        <v>625</v>
      </c>
      <c r="DA518" s="76" t="str">
        <f t="shared" si="20"/>
        <v>L625</v>
      </c>
      <c r="DB518" s="71">
        <v>1.1669889627623791</v>
      </c>
      <c r="DC518" s="71">
        <v>1.852490569702097</v>
      </c>
      <c r="DD518" s="71">
        <v>0.89944457772017528</v>
      </c>
      <c r="DE518" s="71">
        <v>0.89250868049867838</v>
      </c>
      <c r="DF518" s="71">
        <v>1.6704282020518701</v>
      </c>
      <c r="DG518" s="71">
        <v>1.1300641686885098</v>
      </c>
      <c r="DH518" s="71">
        <v>0.34686914313984862</v>
      </c>
      <c r="DI518" s="71">
        <v>0.29235533172368949</v>
      </c>
      <c r="DJ518" s="71">
        <v>0.58059795441167283</v>
      </c>
      <c r="DK518" s="71">
        <v>0.89078819516034791</v>
      </c>
      <c r="DL518" s="71">
        <v>0.47750000792169334</v>
      </c>
      <c r="DM518" s="71">
        <v>0.27193547699809478</v>
      </c>
      <c r="DN518" s="71">
        <v>0.2635103657116239</v>
      </c>
      <c r="DO518" s="71">
        <v>0.49243598891847323</v>
      </c>
      <c r="DQ518" s="71"/>
      <c r="DR518" s="71"/>
      <c r="DS518" s="71"/>
      <c r="DT518" s="71"/>
      <c r="DU518" s="71"/>
      <c r="DV518" s="71"/>
      <c r="DW518" s="71"/>
      <c r="DX518" s="71"/>
      <c r="DY518" s="71"/>
      <c r="DZ518" s="71"/>
      <c r="EA518" s="71"/>
      <c r="EB518" s="71"/>
      <c r="EC518" s="71"/>
      <c r="ED518" s="71"/>
    </row>
    <row r="519" spans="1:134">
      <c r="A519" s="4">
        <v>457</v>
      </c>
      <c r="B519" s="46" t="s">
        <v>4474</v>
      </c>
      <c r="C519" s="65" t="str">
        <f t="shared" ref="C519:C582" si="21">LEFT(B519,4)</f>
        <v>L457</v>
      </c>
      <c r="D519" s="69">
        <v>376545.92</v>
      </c>
      <c r="E519" s="68">
        <v>4867211.129999999</v>
      </c>
      <c r="F519" s="69">
        <v>18069.010000000009</v>
      </c>
      <c r="G519" s="69">
        <v>321955.82999999914</v>
      </c>
      <c r="H519" s="70">
        <v>84.103059037031755</v>
      </c>
      <c r="I519" s="70">
        <v>7.083338751070789</v>
      </c>
      <c r="J519" s="69">
        <v>719522.53999999992</v>
      </c>
      <c r="K519" s="69">
        <v>584445.49</v>
      </c>
      <c r="L519" s="69">
        <v>600990.70000000007</v>
      </c>
      <c r="M519" s="69">
        <v>540198.6100000001</v>
      </c>
      <c r="N519" s="69">
        <v>840786.92</v>
      </c>
      <c r="O519" s="69">
        <v>873558.05999999994</v>
      </c>
      <c r="P519" s="69">
        <v>455651.17000000004</v>
      </c>
      <c r="Q519" s="69">
        <v>470165.33999999997</v>
      </c>
      <c r="R519" s="69">
        <v>1747287.7199999997</v>
      </c>
      <c r="S519" s="69">
        <v>503660.66</v>
      </c>
      <c r="T519" s="69">
        <v>608189.92999999982</v>
      </c>
      <c r="U519" s="69">
        <v>705710.39</v>
      </c>
      <c r="V519" s="69">
        <v>376545.92</v>
      </c>
      <c r="W519" s="70">
        <v>101.88582069984953</v>
      </c>
      <c r="X519" s="70">
        <v>88.320140874227889</v>
      </c>
      <c r="Y519" s="70">
        <v>91.9346013078369</v>
      </c>
      <c r="Z519" s="71">
        <v>64.680248042660466</v>
      </c>
      <c r="AA519" s="71">
        <v>89.317420691554574</v>
      </c>
      <c r="AB519" s="71">
        <v>112.80089844650828</v>
      </c>
      <c r="AC519" s="71">
        <v>68.351092883766455</v>
      </c>
      <c r="AD519" s="71">
        <v>69.470843480500889</v>
      </c>
      <c r="AE519" s="71">
        <v>104.58168745526466</v>
      </c>
      <c r="AF519" s="71">
        <v>61.70372705520618</v>
      </c>
      <c r="AG519" s="71">
        <v>78.098728903650496</v>
      </c>
      <c r="AH519" s="71">
        <v>98.117952829934595</v>
      </c>
      <c r="AI519" s="71">
        <v>82.072537215792565</v>
      </c>
      <c r="AJ519" s="71">
        <v>-6.2617788742294849</v>
      </c>
      <c r="AK519" s="71">
        <v>-19.499718119431677</v>
      </c>
      <c r="AL519" s="71">
        <v>-13.553851138434991</v>
      </c>
      <c r="AM519" s="71">
        <v>-36.930369115322378</v>
      </c>
      <c r="AN519" s="71">
        <v>-34.631283292460132</v>
      </c>
      <c r="AO519" s="71">
        <v>-11.768699510001889</v>
      </c>
      <c r="AP519" s="71">
        <v>-29.996800278948932</v>
      </c>
      <c r="AQ519" s="71">
        <v>-12.452325408418519</v>
      </c>
      <c r="AR519" s="71">
        <v>143.29448981101609</v>
      </c>
      <c r="AS519" s="71">
        <v>-55.460919541652899</v>
      </c>
      <c r="AT519" s="71">
        <v>2.2191021891468932</v>
      </c>
      <c r="AU519" s="71">
        <v>27.190448338017337</v>
      </c>
      <c r="AV519" s="72">
        <v>5.04049479783788</v>
      </c>
      <c r="AW519" s="73">
        <v>-48064.610000000452</v>
      </c>
      <c r="AX519" s="73">
        <v>-141571.20999999973</v>
      </c>
      <c r="AY519" s="73">
        <v>-94229.04999999993</v>
      </c>
      <c r="AZ519" s="73">
        <v>-316312.83999999985</v>
      </c>
      <c r="BA519" s="73">
        <v>-445433.04999999993</v>
      </c>
      <c r="BB519" s="73">
        <v>-106236.54000000027</v>
      </c>
      <c r="BC519" s="73">
        <v>-195249.31999999995</v>
      </c>
      <c r="BD519" s="73">
        <v>-66873.869999999879</v>
      </c>
      <c r="BE519" s="73">
        <v>1029109.6299999998</v>
      </c>
      <c r="BF519" s="73">
        <v>-627167.93999999971</v>
      </c>
      <c r="BG519" s="73">
        <v>13203.35999999952</v>
      </c>
      <c r="BH519" s="73">
        <v>150864.96000000008</v>
      </c>
      <c r="BI519" s="73">
        <v>18069.010000000009</v>
      </c>
      <c r="BJ519" s="71">
        <v>16.935412734222915</v>
      </c>
      <c r="BK519" s="71">
        <v>13.597836580732913</v>
      </c>
      <c r="BL519" s="71">
        <v>12.396705466106376</v>
      </c>
      <c r="BM519" s="71">
        <v>11.039604149170698</v>
      </c>
      <c r="BN519" s="71">
        <v>-3.5612701152433379</v>
      </c>
      <c r="BO519" s="71">
        <v>4.4637223011873752</v>
      </c>
      <c r="BP519" s="71">
        <v>18.326499059699149</v>
      </c>
      <c r="BQ519" s="71">
        <v>17.84537807674608</v>
      </c>
      <c r="BR519" s="72">
        <v>3.4531691636416069</v>
      </c>
      <c r="BS519" s="72">
        <v>11.29535112648392</v>
      </c>
      <c r="BT519" s="71">
        <v>15.294551488510262</v>
      </c>
      <c r="BU519" s="71">
        <v>13.848320252246531</v>
      </c>
      <c r="BV519" s="71">
        <v>11.323427638934893</v>
      </c>
      <c r="BW519" s="71">
        <v>9.0899471667266969</v>
      </c>
      <c r="BX519" s="75">
        <v>15943</v>
      </c>
      <c r="BY519" s="75">
        <v>13759</v>
      </c>
      <c r="BZ519" s="75">
        <v>12708</v>
      </c>
      <c r="CA519" s="75">
        <v>9884</v>
      </c>
      <c r="CB519" s="75">
        <v>10488</v>
      </c>
      <c r="CC519" s="75">
        <v>15680</v>
      </c>
      <c r="CD519" s="75">
        <v>9604</v>
      </c>
      <c r="CE519" s="75">
        <v>9758</v>
      </c>
      <c r="CF519" s="75">
        <v>22840</v>
      </c>
      <c r="CG519" s="75">
        <v>11063</v>
      </c>
      <c r="CH519" s="75">
        <v>12962</v>
      </c>
      <c r="CI519" s="75">
        <v>14035</v>
      </c>
      <c r="CJ519" s="75">
        <v>8239</v>
      </c>
      <c r="CK519" s="75">
        <v>88501</v>
      </c>
      <c r="CL519" s="73">
        <v>1042552.14</v>
      </c>
      <c r="CM519" s="73">
        <v>1014302.2699999999</v>
      </c>
      <c r="CN519" s="73">
        <v>1189647.43</v>
      </c>
      <c r="CO519" s="73">
        <v>1219171.8600000001</v>
      </c>
      <c r="CP519" s="73">
        <v>1367964.9400000002</v>
      </c>
      <c r="CQ519" s="73">
        <v>1011350.1199999999</v>
      </c>
      <c r="CR519" s="73">
        <v>1092024.71</v>
      </c>
      <c r="CS519" s="73">
        <v>1239452.6500000004</v>
      </c>
      <c r="CT519" s="73">
        <v>984219.87999999989</v>
      </c>
      <c r="CU519" s="73">
        <v>938927.92999999993</v>
      </c>
      <c r="CV519" s="73">
        <v>987947.33</v>
      </c>
      <c r="CW519" s="73">
        <v>994494.89000000013</v>
      </c>
      <c r="CX519" s="73">
        <v>987230.66</v>
      </c>
      <c r="CY519" s="77"/>
      <c r="CZ519" s="4">
        <v>457</v>
      </c>
      <c r="DA519" s="76" t="str">
        <f t="shared" ref="DA519:DA582" si="22">LEFT(B519,4)</f>
        <v>L457</v>
      </c>
      <c r="DB519" s="71">
        <v>4.9652281929062063</v>
      </c>
      <c r="DC519" s="71">
        <v>2.7749624828170965</v>
      </c>
      <c r="DD519" s="71">
        <v>1.2295696067856454</v>
      </c>
      <c r="DE519" s="71">
        <v>1.2232564777308992</v>
      </c>
      <c r="DF519" s="71">
        <v>1.4201077292682038</v>
      </c>
      <c r="DG519" s="71">
        <v>1.1225909310661979</v>
      </c>
      <c r="DH519" s="71">
        <v>0.95553200946038619</v>
      </c>
      <c r="DI519" s="71">
        <v>0.75494271619059472</v>
      </c>
      <c r="DJ519" s="71">
        <v>0.44469536046649988</v>
      </c>
      <c r="DK519" s="71">
        <v>0.50920792684790228</v>
      </c>
      <c r="DL519" s="71">
        <v>0.20148800231570402</v>
      </c>
      <c r="DM519" s="71">
        <v>0.22553256266740671</v>
      </c>
      <c r="DN519" s="71">
        <v>0.22815192778522256</v>
      </c>
      <c r="DO519" s="71">
        <v>0.45039658985222675</v>
      </c>
      <c r="DQ519" s="71"/>
      <c r="DR519" s="71"/>
      <c r="DS519" s="71"/>
      <c r="DT519" s="71"/>
      <c r="DU519" s="71"/>
      <c r="DV519" s="71"/>
      <c r="DW519" s="71"/>
      <c r="DX519" s="71"/>
      <c r="DY519" s="71"/>
      <c r="DZ519" s="71"/>
      <c r="EA519" s="71"/>
      <c r="EB519" s="71"/>
      <c r="EC519" s="71"/>
      <c r="ED519" s="71"/>
    </row>
    <row r="520" spans="1:134">
      <c r="A520" s="4">
        <v>627</v>
      </c>
      <c r="B520" s="46" t="s">
        <v>4482</v>
      </c>
      <c r="C520" s="65" t="str">
        <f t="shared" si="21"/>
        <v>L627</v>
      </c>
      <c r="D520" s="69">
        <v>436373.91999999993</v>
      </c>
      <c r="E520" s="68">
        <v>4812659.7700000014</v>
      </c>
      <c r="F520" s="69">
        <v>-12550.460000000021</v>
      </c>
      <c r="G520" s="69">
        <v>-58890.909999997355</v>
      </c>
      <c r="H520" s="70">
        <v>83.702813228997215</v>
      </c>
      <c r="I520" s="70">
        <v>-1.2088740088812444</v>
      </c>
      <c r="J520" s="69">
        <v>768649.03</v>
      </c>
      <c r="K520" s="69">
        <v>617178.62999999989</v>
      </c>
      <c r="L520" s="69">
        <v>563691.66</v>
      </c>
      <c r="M520" s="69">
        <v>632669.18999999983</v>
      </c>
      <c r="N520" s="69">
        <v>1112996.4500000002</v>
      </c>
      <c r="O520" s="69">
        <v>946357.03000000038</v>
      </c>
      <c r="P520" s="69">
        <v>519614.45</v>
      </c>
      <c r="Q520" s="69">
        <v>541126.94999999995</v>
      </c>
      <c r="R520" s="69">
        <v>1277313.1000000001</v>
      </c>
      <c r="S520" s="69">
        <v>600464.80000000005</v>
      </c>
      <c r="T520" s="69">
        <v>724451.81</v>
      </c>
      <c r="U520" s="69">
        <v>713314.74000000011</v>
      </c>
      <c r="V520" s="69">
        <v>436373.91999999993</v>
      </c>
      <c r="W520" s="70">
        <v>110.37359911526742</v>
      </c>
      <c r="X520" s="70">
        <v>79.583370549604297</v>
      </c>
      <c r="Y520" s="70">
        <v>82.733208430122929</v>
      </c>
      <c r="Z520" s="71">
        <v>73.947249419503635</v>
      </c>
      <c r="AA520" s="71">
        <v>92.91066810530684</v>
      </c>
      <c r="AB520" s="71">
        <v>123.94024851674645</v>
      </c>
      <c r="AC520" s="71">
        <v>75.779540951624327</v>
      </c>
      <c r="AD520" s="71">
        <v>86.643184453512319</v>
      </c>
      <c r="AE520" s="71">
        <v>98.880953056641019</v>
      </c>
      <c r="AF520" s="71">
        <v>68.363147194496648</v>
      </c>
      <c r="AG520" s="71">
        <v>82.853960788731641</v>
      </c>
      <c r="AH520" s="71">
        <v>78.927196881537057</v>
      </c>
      <c r="AI520" s="71">
        <v>88.836354774405763</v>
      </c>
      <c r="AJ520" s="71">
        <v>-2.1358899216887606</v>
      </c>
      <c r="AK520" s="71">
        <v>-25.897735237752251</v>
      </c>
      <c r="AL520" s="71">
        <v>-18.536071105231699</v>
      </c>
      <c r="AM520" s="71">
        <v>-32.507496145235081</v>
      </c>
      <c r="AN520" s="71">
        <v>-29.660350933907488</v>
      </c>
      <c r="AO520" s="71">
        <v>-8.681704390181622</v>
      </c>
      <c r="AP520" s="71">
        <v>-26.010682558530142</v>
      </c>
      <c r="AQ520" s="71">
        <v>3.3794236896584451</v>
      </c>
      <c r="AR520" s="71">
        <v>100.68450420901307</v>
      </c>
      <c r="AS520" s="71">
        <v>-43.54943403556468</v>
      </c>
      <c r="AT520" s="71">
        <v>-0.48730672030773414</v>
      </c>
      <c r="AU520" s="71">
        <v>-7.2083917783936862</v>
      </c>
      <c r="AV520" s="72">
        <v>-2.7956735163280788</v>
      </c>
      <c r="AW520" s="73">
        <v>-16775.809999999823</v>
      </c>
      <c r="AX520" s="73">
        <v>-215695.54999999993</v>
      </c>
      <c r="AY520" s="73">
        <v>-128260.80000000005</v>
      </c>
      <c r="AZ520" s="73">
        <v>-304722.59999999974</v>
      </c>
      <c r="BA520" s="73">
        <v>-469318.37999999989</v>
      </c>
      <c r="BB520" s="73">
        <v>-77931.009999999544</v>
      </c>
      <c r="BC520" s="73">
        <v>-182668.61999999994</v>
      </c>
      <c r="BD520" s="73">
        <v>17689.179999999993</v>
      </c>
      <c r="BE520" s="73">
        <v>640834.91000000015</v>
      </c>
      <c r="BF520" s="73">
        <v>-463235.4299999997</v>
      </c>
      <c r="BG520" s="73">
        <v>-3547.5899999997346</v>
      </c>
      <c r="BH520" s="73">
        <v>-55412.89999999979</v>
      </c>
      <c r="BI520" s="73">
        <v>-12550.460000000021</v>
      </c>
      <c r="BJ520" s="71">
        <v>14.182615133750708</v>
      </c>
      <c r="BK520" s="71">
        <v>7.6245295069639116</v>
      </c>
      <c r="BL520" s="71">
        <v>8.681978838635775</v>
      </c>
      <c r="BM520" s="71">
        <v>9.7083313173850847</v>
      </c>
      <c r="BN520" s="71">
        <v>-1.9949292256276339</v>
      </c>
      <c r="BO520" s="71">
        <v>5.1730390835347322</v>
      </c>
      <c r="BP520" s="71">
        <v>11.797477420976703</v>
      </c>
      <c r="BQ520" s="71">
        <v>12.833485381494771</v>
      </c>
      <c r="BR520" s="72">
        <v>4.589171673385235</v>
      </c>
      <c r="BS520" s="72">
        <v>8.0389967917451326</v>
      </c>
      <c r="BT520" s="71">
        <v>8.9772205208727591</v>
      </c>
      <c r="BU520" s="71">
        <v>7.1953890356006127</v>
      </c>
      <c r="BV520" s="71">
        <v>7.6877871842024383</v>
      </c>
      <c r="BW520" s="71">
        <v>6.6618619457222437</v>
      </c>
      <c r="BX520" s="75">
        <v>8871</v>
      </c>
      <c r="BY520" s="75">
        <v>8154</v>
      </c>
      <c r="BZ520" s="75">
        <v>7632</v>
      </c>
      <c r="CA520" s="75">
        <v>8397</v>
      </c>
      <c r="CB520" s="75">
        <v>12287</v>
      </c>
      <c r="CC520" s="75">
        <v>14002</v>
      </c>
      <c r="CD520" s="75">
        <v>7000</v>
      </c>
      <c r="CE520" s="75">
        <v>7451</v>
      </c>
      <c r="CF520" s="75">
        <v>17450</v>
      </c>
      <c r="CG520" s="75">
        <v>9034</v>
      </c>
      <c r="CH520" s="75">
        <v>9921</v>
      </c>
      <c r="CI520" s="75">
        <v>9804</v>
      </c>
      <c r="CJ520" s="75">
        <v>6125</v>
      </c>
      <c r="CK520" s="75">
        <v>66785</v>
      </c>
      <c r="CL520" s="73">
        <v>1167621.29</v>
      </c>
      <c r="CM520" s="73">
        <v>1164610.7399999998</v>
      </c>
      <c r="CN520" s="73">
        <v>1420936.05</v>
      </c>
      <c r="CO520" s="73">
        <v>1544914.01</v>
      </c>
      <c r="CP520" s="73">
        <v>1412815.4800000002</v>
      </c>
      <c r="CQ520" s="73">
        <v>1082258.4799999997</v>
      </c>
      <c r="CR520" s="73">
        <v>1137834.2899999998</v>
      </c>
      <c r="CS520" s="73">
        <v>1334757.0199999996</v>
      </c>
      <c r="CT520" s="73">
        <v>919732.15999999968</v>
      </c>
      <c r="CU520" s="73">
        <v>987668.1</v>
      </c>
      <c r="CV520" s="73">
        <v>1150113.3399999999</v>
      </c>
      <c r="CW520" s="73">
        <v>967166.20000000007</v>
      </c>
      <c r="CX520" s="73">
        <v>944013.1799999997</v>
      </c>
      <c r="CY520" s="77"/>
      <c r="CZ520" s="4">
        <v>627</v>
      </c>
      <c r="DA520" s="76" t="str">
        <f t="shared" si="22"/>
        <v>L627</v>
      </c>
      <c r="DB520" s="71">
        <v>3.5014714626694041</v>
      </c>
      <c r="DC520" s="71">
        <v>4.4391337981633399</v>
      </c>
      <c r="DD520" s="71">
        <v>1.4628310906992472</v>
      </c>
      <c r="DE520" s="71">
        <v>0.94293385921796691</v>
      </c>
      <c r="DF520" s="71">
        <v>0.94890903487999689</v>
      </c>
      <c r="DG520" s="71">
        <v>1.0439191083019095</v>
      </c>
      <c r="DH520" s="71">
        <v>0.38273432667644269</v>
      </c>
      <c r="DI520" s="71">
        <v>1.2170726776268304</v>
      </c>
      <c r="DJ520" s="71">
        <v>0.31503872003228883</v>
      </c>
      <c r="DK520" s="71">
        <v>0.29208488116982212</v>
      </c>
      <c r="DL520" s="71">
        <v>0.32337925653548483</v>
      </c>
      <c r="DM520" s="71">
        <v>0.24502478433092831</v>
      </c>
      <c r="DN520" s="71">
        <v>5.4519819044438714E-2</v>
      </c>
      <c r="DO520" s="71">
        <v>0.38786234041519446</v>
      </c>
      <c r="DQ520" s="71"/>
      <c r="DR520" s="71"/>
      <c r="DS520" s="71"/>
      <c r="DT520" s="71"/>
      <c r="DU520" s="71"/>
      <c r="DV520" s="71"/>
      <c r="DW520" s="71"/>
      <c r="DX520" s="71"/>
      <c r="DY520" s="71"/>
      <c r="DZ520" s="71"/>
      <c r="EA520" s="71"/>
      <c r="EB520" s="71"/>
      <c r="EC520" s="71"/>
      <c r="ED520" s="71"/>
    </row>
    <row r="521" spans="1:134">
      <c r="A521" s="4">
        <v>203</v>
      </c>
      <c r="B521" s="46" t="s">
        <v>4490</v>
      </c>
      <c r="C521" s="65" t="str">
        <f t="shared" si="21"/>
        <v>L203</v>
      </c>
      <c r="D521" s="69">
        <v>234790.64</v>
      </c>
      <c r="E521" s="68">
        <v>2368615.17</v>
      </c>
      <c r="F521" s="69">
        <v>61582.200000000099</v>
      </c>
      <c r="G521" s="69">
        <v>174125.58999999985</v>
      </c>
      <c r="H521" s="70">
        <v>82.298872474482877</v>
      </c>
      <c r="I521" s="70">
        <v>7.9346738114837612</v>
      </c>
      <c r="J521" s="69">
        <v>365237.59999999992</v>
      </c>
      <c r="K521" s="69">
        <v>304781.22999999986</v>
      </c>
      <c r="L521" s="69">
        <v>294011.24</v>
      </c>
      <c r="M521" s="69">
        <v>365641.17999999993</v>
      </c>
      <c r="N521" s="69">
        <v>430207.15999999992</v>
      </c>
      <c r="O521" s="69">
        <v>487926.03000000009</v>
      </c>
      <c r="P521" s="69">
        <v>320193.03999999998</v>
      </c>
      <c r="Q521" s="69">
        <v>256900.58999999991</v>
      </c>
      <c r="R521" s="69">
        <v>582030.90000000014</v>
      </c>
      <c r="S521" s="69">
        <v>272072.77999999997</v>
      </c>
      <c r="T521" s="69">
        <v>328738.28000000003</v>
      </c>
      <c r="U521" s="69">
        <v>373888.94</v>
      </c>
      <c r="V521" s="69">
        <v>234790.64</v>
      </c>
      <c r="W521" s="70">
        <v>103.20275307557327</v>
      </c>
      <c r="X521" s="70">
        <v>89.77381493482855</v>
      </c>
      <c r="Y521" s="70">
        <v>86.001268329807729</v>
      </c>
      <c r="Z521" s="71">
        <v>87.570498736115127</v>
      </c>
      <c r="AA521" s="71">
        <v>96.048540615274604</v>
      </c>
      <c r="AB521" s="71">
        <v>93.250097017737005</v>
      </c>
      <c r="AC521" s="71">
        <v>79.356223341262364</v>
      </c>
      <c r="AD521" s="71">
        <v>67.288022589236618</v>
      </c>
      <c r="AE521" s="71">
        <v>82.735620584739564</v>
      </c>
      <c r="AF521" s="71">
        <v>62.637975757092548</v>
      </c>
      <c r="AG521" s="71">
        <v>87.890079536767416</v>
      </c>
      <c r="AH521" s="71">
        <v>106.22223544491582</v>
      </c>
      <c r="AI521" s="71">
        <v>102.56307702685379</v>
      </c>
      <c r="AJ521" s="71">
        <v>-11.825552115716597</v>
      </c>
      <c r="AK521" s="71">
        <v>-16.24184403507234</v>
      </c>
      <c r="AL521" s="71">
        <v>-15.411642566859285</v>
      </c>
      <c r="AM521" s="71">
        <v>-25.939488803852662</v>
      </c>
      <c r="AN521" s="71">
        <v>-21.287783613582224</v>
      </c>
      <c r="AO521" s="71">
        <v>-17.84533187444034</v>
      </c>
      <c r="AP521" s="71">
        <v>-17.462010433008047</v>
      </c>
      <c r="AQ521" s="71">
        <v>-14.526135179484722</v>
      </c>
      <c r="AR521" s="71">
        <v>84.172930086066629</v>
      </c>
      <c r="AS521" s="71">
        <v>-46.730867777152383</v>
      </c>
      <c r="AT521" s="71">
        <v>42.236291221005942</v>
      </c>
      <c r="AU521" s="71">
        <v>36.014049841183748</v>
      </c>
      <c r="AV521" s="72">
        <v>35.553810195392408</v>
      </c>
      <c r="AW521" s="73">
        <v>-48983.990000000107</v>
      </c>
      <c r="AX521" s="73">
        <v>-59101.220000000263</v>
      </c>
      <c r="AY521" s="73">
        <v>-53567.609999999928</v>
      </c>
      <c r="AZ521" s="73">
        <v>-128064.81</v>
      </c>
      <c r="BA521" s="73">
        <v>-116349.88000000012</v>
      </c>
      <c r="BB521" s="73">
        <v>-99108.649999999965</v>
      </c>
      <c r="BC521" s="73">
        <v>-67741.099999999919</v>
      </c>
      <c r="BD521" s="73">
        <v>-43659.810000000056</v>
      </c>
      <c r="BE521" s="73">
        <v>266006.77000000014</v>
      </c>
      <c r="BF521" s="73">
        <v>-238678.51000000024</v>
      </c>
      <c r="BG521" s="73">
        <v>97617.040000000037</v>
      </c>
      <c r="BH521" s="73">
        <v>98999.000000000058</v>
      </c>
      <c r="BI521" s="73">
        <v>61582.200000000099</v>
      </c>
      <c r="BJ521" s="71">
        <v>18.173949268218678</v>
      </c>
      <c r="BK521" s="71">
        <v>14.977488268830498</v>
      </c>
      <c r="BL521" s="71">
        <v>12.009766168170401</v>
      </c>
      <c r="BM521" s="71">
        <v>14.948992371067678</v>
      </c>
      <c r="BN521" s="71">
        <v>8.2575981223834187</v>
      </c>
      <c r="BO521" s="71">
        <v>12.124704463702903</v>
      </c>
      <c r="BP521" s="71">
        <v>20.672043241807394</v>
      </c>
      <c r="BQ521" s="71">
        <v>19.511681776450054</v>
      </c>
      <c r="BR521" s="72">
        <v>14.737813223473673</v>
      </c>
      <c r="BS521" s="72">
        <v>13.675828834640395</v>
      </c>
      <c r="BT521" s="71">
        <v>12.206429112989284</v>
      </c>
      <c r="BU521" s="71">
        <v>17.428127215606416</v>
      </c>
      <c r="BV521" s="71">
        <v>15.540621893251529</v>
      </c>
      <c r="BW521" s="71">
        <v>14.638172316158915</v>
      </c>
      <c r="BX521" s="75">
        <v>8153</v>
      </c>
      <c r="BY521" s="75">
        <v>6442</v>
      </c>
      <c r="BZ521" s="75">
        <v>5990</v>
      </c>
      <c r="CA521" s="75">
        <v>7012</v>
      </c>
      <c r="CB521" s="75">
        <v>7996</v>
      </c>
      <c r="CC521" s="75">
        <v>9238</v>
      </c>
      <c r="CD521" s="75">
        <v>6244</v>
      </c>
      <c r="CE521" s="75">
        <v>5738</v>
      </c>
      <c r="CF521" s="75">
        <v>9196</v>
      </c>
      <c r="CG521" s="75">
        <v>5828</v>
      </c>
      <c r="CH521" s="75">
        <v>6519</v>
      </c>
      <c r="CI521" s="75">
        <v>7869</v>
      </c>
      <c r="CJ521" s="75">
        <v>4597</v>
      </c>
      <c r="CK521" s="75">
        <v>45991</v>
      </c>
      <c r="CL521" s="73">
        <v>745015.71000000008</v>
      </c>
      <c r="CM521" s="73">
        <v>756835.32000000041</v>
      </c>
      <c r="CN521" s="73">
        <v>661618.32999999996</v>
      </c>
      <c r="CO521" s="73">
        <v>831486.10999999987</v>
      </c>
      <c r="CP521" s="73">
        <v>778776.19000000006</v>
      </c>
      <c r="CQ521" s="73">
        <v>686963.6</v>
      </c>
      <c r="CR521" s="73">
        <v>646115.2100000002</v>
      </c>
      <c r="CS521" s="73">
        <v>790536.01000000024</v>
      </c>
      <c r="CT521" s="73">
        <v>837821.52999999991</v>
      </c>
      <c r="CU521" s="73">
        <v>875627.0700000003</v>
      </c>
      <c r="CV521" s="73">
        <v>727388.51</v>
      </c>
      <c r="CW521" s="73">
        <v>809544.8</v>
      </c>
      <c r="CX521" s="73">
        <v>846842.27000000014</v>
      </c>
      <c r="CY521" s="77"/>
      <c r="CZ521" s="4">
        <v>203</v>
      </c>
      <c r="DA521" s="76" t="str">
        <f t="shared" si="22"/>
        <v>L203</v>
      </c>
      <c r="DB521" s="71">
        <v>1.6705299676799925</v>
      </c>
      <c r="DC521" s="71">
        <v>2.7666521300766052</v>
      </c>
      <c r="DD521" s="71">
        <v>0.59775712963049521</v>
      </c>
      <c r="DE521" s="71">
        <v>1.4196299297963775</v>
      </c>
      <c r="DF521" s="71">
        <v>0.68564424651676648</v>
      </c>
      <c r="DG521" s="71">
        <v>0.22185794936854814</v>
      </c>
      <c r="DH521" s="71">
        <v>0.18615470729861847</v>
      </c>
      <c r="DI521" s="71">
        <v>0.15412961477889534</v>
      </c>
      <c r="DJ521" s="71">
        <v>0.58686852807916179</v>
      </c>
      <c r="DK521" s="71">
        <v>9.2210594995208367E-2</v>
      </c>
      <c r="DL521" s="71">
        <v>9.6829500232549021E-2</v>
      </c>
      <c r="DM521" s="71">
        <v>0.28519111079337539</v>
      </c>
      <c r="DN521" s="71">
        <v>0.53433521618930879</v>
      </c>
      <c r="DO521" s="71">
        <v>0.30626284966748052</v>
      </c>
      <c r="DQ521" s="71"/>
      <c r="DR521" s="71"/>
      <c r="DS521" s="71"/>
      <c r="DT521" s="71"/>
      <c r="DU521" s="71"/>
      <c r="DV521" s="71"/>
      <c r="DW521" s="71"/>
      <c r="DX521" s="71"/>
      <c r="DY521" s="71"/>
      <c r="DZ521" s="71"/>
      <c r="EA521" s="71"/>
      <c r="EB521" s="71"/>
      <c r="EC521" s="71"/>
      <c r="ED521" s="71"/>
    </row>
    <row r="522" spans="1:134">
      <c r="A522" s="4">
        <v>481</v>
      </c>
      <c r="B522" s="46" t="s">
        <v>4499</v>
      </c>
      <c r="C522" s="65" t="str">
        <f t="shared" si="21"/>
        <v>L481</v>
      </c>
      <c r="D522" s="69">
        <v>277337.51999999996</v>
      </c>
      <c r="E522" s="68">
        <v>3132820.2399999993</v>
      </c>
      <c r="F522" s="69">
        <v>68662.829999999987</v>
      </c>
      <c r="G522" s="69">
        <v>403641.8599999994</v>
      </c>
      <c r="H522" s="70">
        <v>91.009241415148011</v>
      </c>
      <c r="I522" s="70">
        <v>14.789867271336043</v>
      </c>
      <c r="J522" s="69">
        <v>405375.4599999999</v>
      </c>
      <c r="K522" s="69">
        <v>333336.37999999995</v>
      </c>
      <c r="L522" s="69">
        <v>297157.08999999997</v>
      </c>
      <c r="M522" s="69">
        <v>431127.08999999997</v>
      </c>
      <c r="N522" s="69">
        <v>712675.07</v>
      </c>
      <c r="O522" s="69">
        <v>639321.72</v>
      </c>
      <c r="P522" s="69">
        <v>310840.5</v>
      </c>
      <c r="Q522" s="69">
        <v>339630.40999999986</v>
      </c>
      <c r="R522" s="69">
        <v>875511.75</v>
      </c>
      <c r="S522" s="69">
        <v>371544.58999999997</v>
      </c>
      <c r="T522" s="69">
        <v>508902.28999999992</v>
      </c>
      <c r="U522" s="69">
        <v>449053.18</v>
      </c>
      <c r="V522" s="69">
        <v>277337.51999999996</v>
      </c>
      <c r="W522" s="70">
        <v>98.11178632838498</v>
      </c>
      <c r="X522" s="70">
        <v>80.213026396693806</v>
      </c>
      <c r="Y522" s="70">
        <v>75.089413463282114</v>
      </c>
      <c r="Z522" s="71">
        <v>93.6581218685848</v>
      </c>
      <c r="AA522" s="71">
        <v>98.712918714054325</v>
      </c>
      <c r="AB522" s="71">
        <v>112.89063295018251</v>
      </c>
      <c r="AC522" s="71">
        <v>76.533352006219957</v>
      </c>
      <c r="AD522" s="71">
        <v>79.17265816683944</v>
      </c>
      <c r="AE522" s="71">
        <v>98.899105180587114</v>
      </c>
      <c r="AF522" s="71">
        <v>78.694797522697883</v>
      </c>
      <c r="AG522" s="71">
        <v>97.959936241053725</v>
      </c>
      <c r="AH522" s="71">
        <v>93.61968585913273</v>
      </c>
      <c r="AI522" s="71">
        <v>110.65309048219305</v>
      </c>
      <c r="AJ522" s="71">
        <v>-14.721342164535333</v>
      </c>
      <c r="AK522" s="71">
        <v>-25.844605721559908</v>
      </c>
      <c r="AL522" s="71">
        <v>-30.201355886467919</v>
      </c>
      <c r="AM522" s="71">
        <v>-21.839929095811694</v>
      </c>
      <c r="AN522" s="71">
        <v>-31.20155764272593</v>
      </c>
      <c r="AO522" s="71">
        <v>-15.054448540934706</v>
      </c>
      <c r="AP522" s="71">
        <v>-24.092447845632158</v>
      </c>
      <c r="AQ522" s="71">
        <v>2.0778588363167927</v>
      </c>
      <c r="AR522" s="71">
        <v>135.24650708631972</v>
      </c>
      <c r="AS522" s="71">
        <v>-42.336941262548976</v>
      </c>
      <c r="AT522" s="71">
        <v>26.937573360121192</v>
      </c>
      <c r="AU522" s="71">
        <v>24.434456259637869</v>
      </c>
      <c r="AV522" s="72">
        <v>32.904244400698524</v>
      </c>
      <c r="AW522" s="73">
        <v>-69978.479999999981</v>
      </c>
      <c r="AX522" s="73">
        <v>-116174.25000000006</v>
      </c>
      <c r="AY522" s="73">
        <v>-128577.67000000004</v>
      </c>
      <c r="AZ522" s="73">
        <v>-120467.96999999986</v>
      </c>
      <c r="BA522" s="73">
        <v>-323198.3400000002</v>
      </c>
      <c r="BB522" s="73">
        <v>-101713.97999999998</v>
      </c>
      <c r="BC522" s="73">
        <v>-98658.279999999912</v>
      </c>
      <c r="BD522" s="73">
        <v>6913.3899999999558</v>
      </c>
      <c r="BE522" s="73">
        <v>503343.95</v>
      </c>
      <c r="BF522" s="73">
        <v>-272792.69999999972</v>
      </c>
      <c r="BG522" s="73">
        <v>107994.75999999995</v>
      </c>
      <c r="BH522" s="73">
        <v>88177.910000000033</v>
      </c>
      <c r="BI522" s="73">
        <v>68662.829999999987</v>
      </c>
      <c r="BJ522" s="71">
        <v>16.228625351712378</v>
      </c>
      <c r="BK522" s="71">
        <v>11.110516623104319</v>
      </c>
      <c r="BL522" s="71">
        <v>7.8798795619592958</v>
      </c>
      <c r="BM522" s="71">
        <v>10.28566468481818</v>
      </c>
      <c r="BN522" s="71">
        <v>-0.90070696264474881</v>
      </c>
      <c r="BO522" s="71">
        <v>-2.935825484531974</v>
      </c>
      <c r="BP522" s="71">
        <v>13.703559023204539</v>
      </c>
      <c r="BQ522" s="71">
        <v>14.556560958476197</v>
      </c>
      <c r="BR522" s="72">
        <v>5.755269390162832</v>
      </c>
      <c r="BS522" s="72">
        <v>11.073026608246488</v>
      </c>
      <c r="BT522" s="71">
        <v>11.252574679046722</v>
      </c>
      <c r="BU522" s="71">
        <v>12.255848572702135</v>
      </c>
      <c r="BV522" s="71">
        <v>7.4540791538433968</v>
      </c>
      <c r="BW522" s="71">
        <v>8.7107811711436316</v>
      </c>
      <c r="BX522" s="75">
        <v>7317</v>
      </c>
      <c r="BY522" s="75">
        <v>6155</v>
      </c>
      <c r="BZ522" s="75">
        <v>5670</v>
      </c>
      <c r="CA522" s="75">
        <v>6785</v>
      </c>
      <c r="CB522" s="75">
        <v>9243</v>
      </c>
      <c r="CC522" s="75">
        <v>9572</v>
      </c>
      <c r="CD522" s="75">
        <v>5649</v>
      </c>
      <c r="CE522" s="75">
        <v>5952</v>
      </c>
      <c r="CF522" s="75">
        <v>12287</v>
      </c>
      <c r="CG522" s="75">
        <v>6902</v>
      </c>
      <c r="CH522" s="75">
        <v>8023</v>
      </c>
      <c r="CI522" s="75">
        <v>7637</v>
      </c>
      <c r="CJ522" s="75">
        <v>4384</v>
      </c>
      <c r="CK522" s="75">
        <v>50834</v>
      </c>
      <c r="CL522" s="73">
        <v>1167765.2300000002</v>
      </c>
      <c r="CM522" s="73">
        <v>1054137.94</v>
      </c>
      <c r="CN522" s="73">
        <v>1047839.5599999999</v>
      </c>
      <c r="CO522" s="73">
        <v>1136989.76</v>
      </c>
      <c r="CP522" s="73">
        <v>1146625.8100000003</v>
      </c>
      <c r="CQ522" s="73">
        <v>903139.65999999992</v>
      </c>
      <c r="CR522" s="73">
        <v>896698.95</v>
      </c>
      <c r="CS522" s="73">
        <v>1141701.42</v>
      </c>
      <c r="CT522" s="73">
        <v>882054.20000000007</v>
      </c>
      <c r="CU522" s="73">
        <v>814036.95000000007</v>
      </c>
      <c r="CV522" s="73">
        <v>779202.84999999974</v>
      </c>
      <c r="CW522" s="73">
        <v>637901.7300000001</v>
      </c>
      <c r="CX522" s="73">
        <v>724553.39</v>
      </c>
      <c r="CY522" s="77"/>
      <c r="CZ522" s="4">
        <v>481</v>
      </c>
      <c r="DA522" s="76" t="str">
        <f t="shared" si="22"/>
        <v>L481</v>
      </c>
      <c r="DB522" s="71">
        <v>5.4868308915766821</v>
      </c>
      <c r="DC522" s="71">
        <v>3.1404947374067773</v>
      </c>
      <c r="DD522" s="71">
        <v>1.0349376907694063</v>
      </c>
      <c r="DE522" s="71">
        <v>1.719000372824514</v>
      </c>
      <c r="DF522" s="71">
        <v>2.220214059804607</v>
      </c>
      <c r="DG522" s="71">
        <v>1.217477351826578</v>
      </c>
      <c r="DH522" s="71">
        <v>1.1538075334814455</v>
      </c>
      <c r="DI522" s="71">
        <v>0.88281910067882929</v>
      </c>
      <c r="DJ522" s="71">
        <v>0.89507986558430941</v>
      </c>
      <c r="DK522" s="71">
        <v>0.38468880586970655</v>
      </c>
      <c r="DL522" s="71">
        <v>0.84490388617433809</v>
      </c>
      <c r="DM522" s="71">
        <v>0.63406136724095652</v>
      </c>
      <c r="DN522" s="71">
        <v>0.36260114549290617</v>
      </c>
      <c r="DO522" s="71">
        <v>0.76606753775558944</v>
      </c>
      <c r="DQ522" s="71"/>
      <c r="DR522" s="71"/>
      <c r="DS522" s="71"/>
      <c r="DT522" s="71"/>
      <c r="DU522" s="71"/>
      <c r="DV522" s="71"/>
      <c r="DW522" s="71"/>
      <c r="DX522" s="71"/>
      <c r="DY522" s="71"/>
      <c r="DZ522" s="71"/>
      <c r="EA522" s="71"/>
      <c r="EB522" s="71"/>
      <c r="EC522" s="71"/>
      <c r="ED522" s="71"/>
    </row>
    <row r="523" spans="1:134">
      <c r="A523" s="4">
        <v>217</v>
      </c>
      <c r="B523" s="46" t="s">
        <v>4506</v>
      </c>
      <c r="C523" s="65" t="str">
        <f t="shared" si="21"/>
        <v>L217</v>
      </c>
      <c r="D523" s="69">
        <v>243969.22999999998</v>
      </c>
      <c r="E523" s="68">
        <v>2594859.0600000015</v>
      </c>
      <c r="F523" s="69">
        <v>44089.94</v>
      </c>
      <c r="G523" s="69">
        <v>-125830.16999999946</v>
      </c>
      <c r="H523" s="70">
        <v>78.919914156418841</v>
      </c>
      <c r="I523" s="70">
        <v>-4.6249372626802838</v>
      </c>
      <c r="J523" s="69">
        <v>356252.79</v>
      </c>
      <c r="K523" s="69">
        <v>376727.07</v>
      </c>
      <c r="L523" s="69">
        <v>350396.93000000005</v>
      </c>
      <c r="M523" s="69">
        <v>363853.44000000006</v>
      </c>
      <c r="N523" s="69">
        <v>635033.51</v>
      </c>
      <c r="O523" s="69">
        <v>619687.30000000005</v>
      </c>
      <c r="P523" s="69">
        <v>339157.51999999996</v>
      </c>
      <c r="Q523" s="69">
        <v>323160.08999999997</v>
      </c>
      <c r="R523" s="69">
        <v>656882.25999999989</v>
      </c>
      <c r="S523" s="69">
        <v>331473.95999999996</v>
      </c>
      <c r="T523" s="69">
        <v>343162.63</v>
      </c>
      <c r="U523" s="69">
        <v>357053.36999999994</v>
      </c>
      <c r="V523" s="69">
        <v>243969.22999999998</v>
      </c>
      <c r="W523" s="70">
        <v>82.521880705098312</v>
      </c>
      <c r="X523" s="70">
        <v>88.131291075439037</v>
      </c>
      <c r="Y523" s="70">
        <v>91.341732312225659</v>
      </c>
      <c r="Z523" s="71">
        <v>81.690412697477583</v>
      </c>
      <c r="AA523" s="71">
        <v>91.56101695650834</v>
      </c>
      <c r="AB523" s="71">
        <v>99.352454024002242</v>
      </c>
      <c r="AC523" s="71">
        <v>77.335031384317972</v>
      </c>
      <c r="AD523" s="71">
        <v>79.429315715308448</v>
      </c>
      <c r="AE523" s="71">
        <v>81.944608120471145</v>
      </c>
      <c r="AF523" s="71">
        <v>76.371654012786422</v>
      </c>
      <c r="AG523" s="71">
        <v>71.196725183213829</v>
      </c>
      <c r="AH523" s="71">
        <v>73.877324997100587</v>
      </c>
      <c r="AI523" s="71">
        <v>100.97499347656525</v>
      </c>
      <c r="AJ523" s="71">
        <v>-38.562085720921338</v>
      </c>
      <c r="AK523" s="71">
        <v>-27.905374479597743</v>
      </c>
      <c r="AL523" s="71">
        <v>-33.976207334011242</v>
      </c>
      <c r="AM523" s="71">
        <v>-36.156109111257372</v>
      </c>
      <c r="AN523" s="71">
        <v>-35.330027925057131</v>
      </c>
      <c r="AO523" s="71">
        <v>-28.66522275917729</v>
      </c>
      <c r="AP523" s="71">
        <v>-25.870272771894818</v>
      </c>
      <c r="AQ523" s="71">
        <v>2.1365321945221005</v>
      </c>
      <c r="AR523" s="71">
        <v>63.396174112939249</v>
      </c>
      <c r="AS523" s="71">
        <v>-44.593022585256982</v>
      </c>
      <c r="AT523" s="71">
        <v>-7.8066354910622415</v>
      </c>
      <c r="AU523" s="71">
        <v>-4.6329671252468119</v>
      </c>
      <c r="AV523" s="72">
        <v>22.058283276871759</v>
      </c>
      <c r="AW523" s="73">
        <v>-223605.4200000001</v>
      </c>
      <c r="AX523" s="73">
        <v>-145818.21999999997</v>
      </c>
      <c r="AY523" s="73">
        <v>-180316.18999999994</v>
      </c>
      <c r="AZ523" s="73">
        <v>-206057.68999999994</v>
      </c>
      <c r="BA523" s="73">
        <v>-346922.77999999991</v>
      </c>
      <c r="BB523" s="73">
        <v>-245317.39999999979</v>
      </c>
      <c r="BC523" s="73">
        <v>-118361.39000000001</v>
      </c>
      <c r="BD523" s="73">
        <v>6759.9899999999907</v>
      </c>
      <c r="BE523" s="73">
        <v>254864.11999999994</v>
      </c>
      <c r="BF523" s="73">
        <v>-266779.14</v>
      </c>
      <c r="BG523" s="73">
        <v>-29057.899999999907</v>
      </c>
      <c r="BH523" s="73">
        <v>-17345.790000000212</v>
      </c>
      <c r="BI523" s="73">
        <v>44089.94</v>
      </c>
      <c r="BJ523" s="71">
        <v>20.297763286731058</v>
      </c>
      <c r="BK523" s="71">
        <v>17.259141419176423</v>
      </c>
      <c r="BL523" s="71">
        <v>13.868460729277469</v>
      </c>
      <c r="BM523" s="71">
        <v>16.491061337476875</v>
      </c>
      <c r="BN523" s="71">
        <v>7.4273168907228762</v>
      </c>
      <c r="BO523" s="71">
        <v>5.1393623680143588</v>
      </c>
      <c r="BP523" s="71">
        <v>23.031334239259397</v>
      </c>
      <c r="BQ523" s="71">
        <v>22.177776946836953</v>
      </c>
      <c r="BR523" s="72">
        <v>20.28109574016402</v>
      </c>
      <c r="BS523" s="72">
        <v>17.238581995297647</v>
      </c>
      <c r="BT523" s="71">
        <v>18.654899393115574</v>
      </c>
      <c r="BU523" s="71">
        <v>18.225893684659017</v>
      </c>
      <c r="BV523" s="71">
        <v>16.781125266834827</v>
      </c>
      <c r="BW523" s="71">
        <v>18.146580729768932</v>
      </c>
      <c r="BX523" s="75">
        <v>8595</v>
      </c>
      <c r="BY523" s="75">
        <v>9064</v>
      </c>
      <c r="BZ523" s="75">
        <v>8168</v>
      </c>
      <c r="CA523" s="75">
        <v>8405</v>
      </c>
      <c r="CB523" s="75">
        <v>12126</v>
      </c>
      <c r="CC523" s="75">
        <v>12524</v>
      </c>
      <c r="CD523" s="75">
        <v>8064</v>
      </c>
      <c r="CE523" s="75">
        <v>7751</v>
      </c>
      <c r="CF523" s="75">
        <v>11918</v>
      </c>
      <c r="CG523" s="75">
        <v>8705</v>
      </c>
      <c r="CH523" s="75">
        <v>8292</v>
      </c>
      <c r="CI523" s="75">
        <v>8320</v>
      </c>
      <c r="CJ523" s="75">
        <v>5081</v>
      </c>
      <c r="CK523" s="75">
        <v>58131</v>
      </c>
      <c r="CL523" s="73">
        <v>777294.35</v>
      </c>
      <c r="CM523" s="73">
        <v>821214.58</v>
      </c>
      <c r="CN523" s="73">
        <v>729427.85999999987</v>
      </c>
      <c r="CO523" s="73">
        <v>869223.76000000013</v>
      </c>
      <c r="CP523" s="73">
        <v>843374.95999999985</v>
      </c>
      <c r="CQ523" s="73">
        <v>668500.88000000012</v>
      </c>
      <c r="CR523" s="73">
        <v>683117.4</v>
      </c>
      <c r="CS523" s="73">
        <v>876687.67999999982</v>
      </c>
      <c r="CT523" s="73">
        <v>765851.57000000018</v>
      </c>
      <c r="CU523" s="73">
        <v>669935.16000000015</v>
      </c>
      <c r="CV523" s="73">
        <v>751400.0399999998</v>
      </c>
      <c r="CW523" s="73">
        <v>741828.28</v>
      </c>
      <c r="CX523" s="73">
        <v>750384.64000000025</v>
      </c>
      <c r="CY523" s="77"/>
      <c r="CZ523" s="4">
        <v>217</v>
      </c>
      <c r="DA523" s="76" t="str">
        <f t="shared" si="22"/>
        <v>L217</v>
      </c>
      <c r="DB523" s="71">
        <v>0.90019065834792034</v>
      </c>
      <c r="DC523" s="71">
        <v>1.9163289625017708</v>
      </c>
      <c r="DD523" s="71">
        <v>0.41928356140292788</v>
      </c>
      <c r="DE523" s="71">
        <v>0.34167095603174846</v>
      </c>
      <c r="DF523" s="71">
        <v>0.37988481724121348</v>
      </c>
      <c r="DG523" s="71">
        <v>0.48952230489520854</v>
      </c>
      <c r="DH523" s="71">
        <v>0.52175899737080333</v>
      </c>
      <c r="DI523" s="71">
        <v>0.41123667690985427</v>
      </c>
      <c r="DJ523" s="71">
        <v>0.24844081304557269</v>
      </c>
      <c r="DK523" s="71">
        <v>0.31000107894795781</v>
      </c>
      <c r="DL523" s="71">
        <v>0.28987084171827371</v>
      </c>
      <c r="DM523" s="71">
        <v>0.13151039620470403</v>
      </c>
      <c r="DN523" s="71">
        <v>5.00519875447894E-2</v>
      </c>
      <c r="DO523" s="71">
        <v>0.28367989331617566</v>
      </c>
      <c r="DQ523" s="71"/>
      <c r="DR523" s="71"/>
      <c r="DS523" s="71"/>
      <c r="DT523" s="71"/>
      <c r="DU523" s="71"/>
      <c r="DV523" s="71"/>
      <c r="DW523" s="71"/>
      <c r="DX523" s="71"/>
      <c r="DY523" s="71"/>
      <c r="DZ523" s="71"/>
      <c r="EA523" s="71"/>
      <c r="EB523" s="71"/>
      <c r="EC523" s="71"/>
      <c r="ED523" s="71"/>
    </row>
    <row r="524" spans="1:134">
      <c r="A524" s="4">
        <v>112</v>
      </c>
      <c r="B524" s="46" t="s">
        <v>4513</v>
      </c>
      <c r="C524" s="65" t="str">
        <f t="shared" si="21"/>
        <v>L112</v>
      </c>
      <c r="D524" s="69">
        <v>347912.00999999995</v>
      </c>
      <c r="E524" s="68">
        <v>3850958.44</v>
      </c>
      <c r="F524" s="69">
        <v>70161.200000000012</v>
      </c>
      <c r="G524" s="69">
        <v>427966.36000000173</v>
      </c>
      <c r="H524" s="70">
        <v>90.989083572620828</v>
      </c>
      <c r="I524" s="70">
        <v>12.502697932038508</v>
      </c>
      <c r="J524" s="69">
        <v>528621.48</v>
      </c>
      <c r="K524" s="69">
        <v>492820.05999999994</v>
      </c>
      <c r="L524" s="69">
        <v>471697.91000000003</v>
      </c>
      <c r="M524" s="69">
        <v>577123.93000000005</v>
      </c>
      <c r="N524" s="69">
        <v>798572.94999999984</v>
      </c>
      <c r="O524" s="69">
        <v>934610.07</v>
      </c>
      <c r="P524" s="69">
        <v>538209.39</v>
      </c>
      <c r="Q524" s="69">
        <v>411428.92</v>
      </c>
      <c r="R524" s="69">
        <v>970086.65</v>
      </c>
      <c r="S524" s="69">
        <v>479389.84</v>
      </c>
      <c r="T524" s="69">
        <v>536432.02999999991</v>
      </c>
      <c r="U524" s="69">
        <v>567499.60000000009</v>
      </c>
      <c r="V524" s="69">
        <v>347912.00999999995</v>
      </c>
      <c r="W524" s="70">
        <v>100.27990615411444</v>
      </c>
      <c r="X524" s="70">
        <v>91.56969745884382</v>
      </c>
      <c r="Y524" s="70">
        <v>92.075512366043014</v>
      </c>
      <c r="Z524" s="71">
        <v>89.93247333020193</v>
      </c>
      <c r="AA524" s="71">
        <v>115.20025854433378</v>
      </c>
      <c r="AB524" s="71">
        <v>114.48208185595749</v>
      </c>
      <c r="AC524" s="71">
        <v>87.416051783352103</v>
      </c>
      <c r="AD524" s="71">
        <v>75.751864359577795</v>
      </c>
      <c r="AE524" s="71">
        <v>95.32152397413634</v>
      </c>
      <c r="AF524" s="71">
        <v>94.535504468254004</v>
      </c>
      <c r="AG524" s="71">
        <v>93.987135695489428</v>
      </c>
      <c r="AH524" s="71">
        <v>90.190703282918676</v>
      </c>
      <c r="AI524" s="71">
        <v>99.761488522388191</v>
      </c>
      <c r="AJ524" s="71">
        <v>-4.2507983756987056</v>
      </c>
      <c r="AK524" s="71">
        <v>-16.522121829818204</v>
      </c>
      <c r="AL524" s="71">
        <v>-21.112421468714949</v>
      </c>
      <c r="AM524" s="71">
        <v>-28.37278934157824</v>
      </c>
      <c r="AN524" s="71">
        <v>-11.699186999061695</v>
      </c>
      <c r="AO524" s="71">
        <v>-5.0043709105742291</v>
      </c>
      <c r="AP524" s="71">
        <v>-7.5184615326985611</v>
      </c>
      <c r="AQ524" s="71">
        <v>-4.2540603059279425</v>
      </c>
      <c r="AR524" s="71">
        <v>97.98078655842788</v>
      </c>
      <c r="AS524" s="71">
        <v>-34.646613430656423</v>
      </c>
      <c r="AT524" s="71">
        <v>25.049765156390059</v>
      </c>
      <c r="AU524" s="71">
        <v>17.966563492102171</v>
      </c>
      <c r="AV524" s="72">
        <v>25.260484388866409</v>
      </c>
      <c r="AW524" s="73">
        <v>-23468.219999999972</v>
      </c>
      <c r="AX524" s="73">
        <v>-97540.009999999893</v>
      </c>
      <c r="AY524" s="73">
        <v>-126238.94999999984</v>
      </c>
      <c r="AZ524" s="73">
        <v>-228608.86999999976</v>
      </c>
      <c r="BA524" s="73">
        <v>-105798.2799999998</v>
      </c>
      <c r="BB524" s="73">
        <v>-36529.690000000061</v>
      </c>
      <c r="BC524" s="73">
        <v>-43754.749999999767</v>
      </c>
      <c r="BD524" s="73">
        <v>-18280.080000000075</v>
      </c>
      <c r="BE524" s="73">
        <v>480096.35000000009</v>
      </c>
      <c r="BF524" s="73">
        <v>-254144.97000000015</v>
      </c>
      <c r="BG524" s="73">
        <v>107457.19000000006</v>
      </c>
      <c r="BH524" s="73">
        <v>86431.420000000333</v>
      </c>
      <c r="BI524" s="73">
        <v>70161.200000000012</v>
      </c>
      <c r="BJ524" s="71">
        <v>22.317112841177828</v>
      </c>
      <c r="BK524" s="71">
        <v>19.71069273135911</v>
      </c>
      <c r="BL524" s="71">
        <v>17.991017929818373</v>
      </c>
      <c r="BM524" s="71">
        <v>21.674277746994086</v>
      </c>
      <c r="BN524" s="71">
        <v>12.682409160669284</v>
      </c>
      <c r="BO524" s="71">
        <v>18.943011728435838</v>
      </c>
      <c r="BP524" s="71">
        <v>29.128312286525119</v>
      </c>
      <c r="BQ524" s="71">
        <v>30.435996088604377</v>
      </c>
      <c r="BR524" s="72">
        <v>22.823113280434459</v>
      </c>
      <c r="BS524" s="72">
        <v>20.992161824796987</v>
      </c>
      <c r="BT524" s="71">
        <v>23.389893425039517</v>
      </c>
      <c r="BU524" s="71">
        <v>20.883450742936084</v>
      </c>
      <c r="BV524" s="71">
        <v>19.413997987346342</v>
      </c>
      <c r="BW524" s="71">
        <v>22.310330760199424</v>
      </c>
      <c r="BX524" s="75">
        <v>10084</v>
      </c>
      <c r="BY524" s="75">
        <v>9463</v>
      </c>
      <c r="BZ524" s="75">
        <v>8952</v>
      </c>
      <c r="CA524" s="75">
        <v>9867</v>
      </c>
      <c r="CB524" s="75">
        <v>12371</v>
      </c>
      <c r="CC524" s="75">
        <v>15929</v>
      </c>
      <c r="CD524" s="75">
        <v>9431</v>
      </c>
      <c r="CE524" s="75">
        <v>8274</v>
      </c>
      <c r="CF524" s="75">
        <v>14940</v>
      </c>
      <c r="CG524" s="75">
        <v>9285</v>
      </c>
      <c r="CH524" s="75">
        <v>10362</v>
      </c>
      <c r="CI524" s="75">
        <v>10651</v>
      </c>
      <c r="CJ524" s="75">
        <v>6119</v>
      </c>
      <c r="CK524" s="75">
        <v>69062</v>
      </c>
      <c r="CL524" s="73">
        <v>649679.59000000008</v>
      </c>
      <c r="CM524" s="73">
        <v>744071.62</v>
      </c>
      <c r="CN524" s="73">
        <v>709886.65</v>
      </c>
      <c r="CO524" s="73">
        <v>878281.89000000013</v>
      </c>
      <c r="CP524" s="73">
        <v>830552.72</v>
      </c>
      <c r="CQ524" s="73">
        <v>559278.64000000013</v>
      </c>
      <c r="CR524" s="73">
        <v>795414.50999999978</v>
      </c>
      <c r="CS524" s="73">
        <v>1033092.3500000002</v>
      </c>
      <c r="CT524" s="73">
        <v>905352.80999999994</v>
      </c>
      <c r="CU524" s="73">
        <v>870712.8</v>
      </c>
      <c r="CV524" s="73">
        <v>884197.47999999986</v>
      </c>
      <c r="CW524" s="73">
        <v>844259.24000000011</v>
      </c>
      <c r="CX524" s="73">
        <v>849498.44000000018</v>
      </c>
      <c r="CY524" s="77"/>
      <c r="CZ524" s="4">
        <v>112</v>
      </c>
      <c r="DA524" s="76" t="str">
        <f t="shared" si="22"/>
        <v>L112</v>
      </c>
      <c r="DB524" s="71">
        <v>2.4671927189876004</v>
      </c>
      <c r="DC524" s="71">
        <v>1.6853826188771779</v>
      </c>
      <c r="DD524" s="71">
        <v>0.73141439532229069</v>
      </c>
      <c r="DE524" s="71">
        <v>0.65767784114082828</v>
      </c>
      <c r="DF524" s="71">
        <v>0.70626576262084106</v>
      </c>
      <c r="DG524" s="71">
        <v>0.58930785131867658</v>
      </c>
      <c r="DH524" s="71">
        <v>0.28147016453942814</v>
      </c>
      <c r="DI524" s="71">
        <v>0.41498138627791092</v>
      </c>
      <c r="DJ524" s="71">
        <v>0.31573792596544575</v>
      </c>
      <c r="DK524" s="71">
        <v>0.33913697753913202</v>
      </c>
      <c r="DL524" s="71">
        <v>0.19911802481633892</v>
      </c>
      <c r="DM524" s="71">
        <v>0.18722609451548167</v>
      </c>
      <c r="DN524" s="71">
        <v>0.22859693947230542</v>
      </c>
      <c r="DO524" s="71">
        <v>0.2814105707790594</v>
      </c>
      <c r="DQ524" s="71"/>
      <c r="DR524" s="71"/>
      <c r="DS524" s="71"/>
      <c r="DT524" s="71"/>
      <c r="DU524" s="71"/>
      <c r="DV524" s="71"/>
      <c r="DW524" s="71"/>
      <c r="DX524" s="71"/>
      <c r="DY524" s="71"/>
      <c r="DZ524" s="71"/>
      <c r="EA524" s="71"/>
      <c r="EB524" s="71"/>
      <c r="EC524" s="71"/>
      <c r="ED524" s="71"/>
    </row>
    <row r="525" spans="1:134">
      <c r="A525" s="4">
        <v>183</v>
      </c>
      <c r="B525" s="46" t="s">
        <v>4520</v>
      </c>
      <c r="C525" s="65" t="str">
        <f t="shared" si="21"/>
        <v>L183</v>
      </c>
      <c r="D525" s="69">
        <v>467286.62999999995</v>
      </c>
      <c r="E525" s="68">
        <v>4705064.0299999993</v>
      </c>
      <c r="F525" s="69">
        <v>83853.629999999946</v>
      </c>
      <c r="G525" s="69">
        <v>402311.37999999989</v>
      </c>
      <c r="H525" s="70">
        <v>89.862177761122624</v>
      </c>
      <c r="I525" s="70">
        <v>9.3500931316607314</v>
      </c>
      <c r="J525" s="69">
        <v>767160.53999999992</v>
      </c>
      <c r="K525" s="69">
        <v>600983.51</v>
      </c>
      <c r="L525" s="69">
        <v>589832.40999999992</v>
      </c>
      <c r="M525" s="69">
        <v>820414.00000000012</v>
      </c>
      <c r="N525" s="69">
        <v>845538.73999999987</v>
      </c>
      <c r="O525" s="69">
        <v>1019807.0499999999</v>
      </c>
      <c r="P525" s="69">
        <v>596276.46</v>
      </c>
      <c r="Q525" s="69">
        <v>537413.99</v>
      </c>
      <c r="R525" s="69">
        <v>1139788.5299999998</v>
      </c>
      <c r="S525" s="69">
        <v>567131.3600000001</v>
      </c>
      <c r="T525" s="69">
        <v>667712.92999999993</v>
      </c>
      <c r="U525" s="69">
        <v>729454.13000000012</v>
      </c>
      <c r="V525" s="69">
        <v>467286.62999999995</v>
      </c>
      <c r="W525" s="70">
        <v>115.99986197846668</v>
      </c>
      <c r="X525" s="70">
        <v>96.571559646068422</v>
      </c>
      <c r="Y525" s="70">
        <v>90.024993124180952</v>
      </c>
      <c r="Z525" s="71">
        <v>93.059407953445458</v>
      </c>
      <c r="AA525" s="71">
        <v>89.323936851907462</v>
      </c>
      <c r="AB525" s="71">
        <v>99.916015477175762</v>
      </c>
      <c r="AC525" s="71">
        <v>89.139268517037934</v>
      </c>
      <c r="AD525" s="71">
        <v>86.415424268644216</v>
      </c>
      <c r="AE525" s="71">
        <v>93.893219904832733</v>
      </c>
      <c r="AF525" s="71">
        <v>84.763949415146129</v>
      </c>
      <c r="AG525" s="71">
        <v>80.186444801287166</v>
      </c>
      <c r="AH525" s="71">
        <v>97.352463853659899</v>
      </c>
      <c r="AI525" s="71">
        <v>97.339129700998143</v>
      </c>
      <c r="AJ525" s="71">
        <v>21.025595122152584</v>
      </c>
      <c r="AK525" s="71">
        <v>-2.3428987649124933</v>
      </c>
      <c r="AL525" s="71">
        <v>1.5338690233072771</v>
      </c>
      <c r="AM525" s="71">
        <v>-13.84614389418487</v>
      </c>
      <c r="AN525" s="71">
        <v>-14.925181408078814</v>
      </c>
      <c r="AO525" s="71">
        <v>-3.2961219737172365</v>
      </c>
      <c r="AP525" s="71">
        <v>-9.2536350239218237</v>
      </c>
      <c r="AQ525" s="71">
        <v>6.5739460455184417</v>
      </c>
      <c r="AR525" s="71">
        <v>110.92607508888381</v>
      </c>
      <c r="AS525" s="71">
        <v>-42.104061556792935</v>
      </c>
      <c r="AT525" s="71">
        <v>3.5826042241182687</v>
      </c>
      <c r="AU525" s="71">
        <v>22.92520632089985</v>
      </c>
      <c r="AV525" s="72">
        <v>21.869174014756144</v>
      </c>
      <c r="AW525" s="73">
        <v>133277.64999999991</v>
      </c>
      <c r="AX525" s="73">
        <v>-14418.239999999874</v>
      </c>
      <c r="AY525" s="73">
        <v>8910.5800000000745</v>
      </c>
      <c r="AZ525" s="73">
        <v>-131852.13999999978</v>
      </c>
      <c r="BA525" s="73">
        <v>-148337.89000000025</v>
      </c>
      <c r="BB525" s="73">
        <v>-19744.000000000233</v>
      </c>
      <c r="BC525" s="73">
        <v>-60803.810000000056</v>
      </c>
      <c r="BD525" s="73">
        <v>33150.040000000037</v>
      </c>
      <c r="BE525" s="73">
        <v>599415.06999999983</v>
      </c>
      <c r="BF525" s="73">
        <v>-412438.83999999962</v>
      </c>
      <c r="BG525" s="73">
        <v>23094.139999999781</v>
      </c>
      <c r="BH525" s="73">
        <v>136041.15000000014</v>
      </c>
      <c r="BI525" s="73">
        <v>83853.629999999946</v>
      </c>
      <c r="BJ525" s="71">
        <v>24.064924735128663</v>
      </c>
      <c r="BK525" s="71">
        <v>18.225266298037848</v>
      </c>
      <c r="BL525" s="71">
        <v>14.733310063170553</v>
      </c>
      <c r="BM525" s="71">
        <v>18.428761450539451</v>
      </c>
      <c r="BN525" s="71">
        <v>9.8040221694797864</v>
      </c>
      <c r="BO525" s="71">
        <v>14.926251410248799</v>
      </c>
      <c r="BP525" s="71">
        <v>24.590634095875561</v>
      </c>
      <c r="BQ525" s="71">
        <v>25.661127377256264</v>
      </c>
      <c r="BR525" s="72">
        <v>20.792784851568662</v>
      </c>
      <c r="BS525" s="72">
        <v>21.097356310412358</v>
      </c>
      <c r="BT525" s="71">
        <v>19.748255245908439</v>
      </c>
      <c r="BU525" s="71">
        <v>20.886198098835109</v>
      </c>
      <c r="BV525" s="71">
        <v>22.639876142945024</v>
      </c>
      <c r="BW525" s="71">
        <v>20.472423391778712</v>
      </c>
      <c r="BX525" s="75">
        <v>17032</v>
      </c>
      <c r="BY525" s="75">
        <v>12332</v>
      </c>
      <c r="BZ525" s="75">
        <v>12504</v>
      </c>
      <c r="CA525" s="75">
        <v>14666</v>
      </c>
      <c r="CB525" s="75">
        <v>15545</v>
      </c>
      <c r="CC525" s="75">
        <v>18645</v>
      </c>
      <c r="CD525" s="75">
        <v>12248</v>
      </c>
      <c r="CE525" s="75">
        <v>11725</v>
      </c>
      <c r="CF525" s="75">
        <v>18848</v>
      </c>
      <c r="CG525" s="75">
        <v>12247</v>
      </c>
      <c r="CH525" s="75">
        <v>13645</v>
      </c>
      <c r="CI525" s="75">
        <v>15894</v>
      </c>
      <c r="CJ525" s="75">
        <v>10942</v>
      </c>
      <c r="CK525" s="75">
        <v>95549</v>
      </c>
      <c r="CL525" s="73">
        <v>1116734.8099999998</v>
      </c>
      <c r="CM525" s="73">
        <v>1011306.3200000001</v>
      </c>
      <c r="CN525" s="73">
        <v>1248337.2900000003</v>
      </c>
      <c r="CO525" s="73">
        <v>1365324.0299999998</v>
      </c>
      <c r="CP525" s="73">
        <v>1283416.42</v>
      </c>
      <c r="CQ525" s="73">
        <v>1042191.9799999999</v>
      </c>
      <c r="CR525" s="73">
        <v>1085651.19</v>
      </c>
      <c r="CS525" s="73">
        <v>1244920.08</v>
      </c>
      <c r="CT525" s="73">
        <v>1054989.3199999998</v>
      </c>
      <c r="CU525" s="73">
        <v>1030196.3900000001</v>
      </c>
      <c r="CV525" s="73">
        <v>1050500.96</v>
      </c>
      <c r="CW525" s="73">
        <v>1107432.7999999998</v>
      </c>
      <c r="CX525" s="73">
        <v>1082379.3600000001</v>
      </c>
      <c r="CY525" s="77"/>
      <c r="CZ525" s="4">
        <v>183</v>
      </c>
      <c r="DA525" s="76" t="str">
        <f t="shared" si="22"/>
        <v>L183</v>
      </c>
      <c r="DB525" s="71">
        <v>2.8258640686898531</v>
      </c>
      <c r="DC525" s="71">
        <v>2.3628606807323758</v>
      </c>
      <c r="DD525" s="71">
        <v>0.74953971922881146</v>
      </c>
      <c r="DE525" s="71">
        <v>1.0162425021995025</v>
      </c>
      <c r="DF525" s="71">
        <v>0.55843821583494446</v>
      </c>
      <c r="DG525" s="71">
        <v>0.70828495753154119</v>
      </c>
      <c r="DH525" s="71">
        <v>0.74661690068940689</v>
      </c>
      <c r="DI525" s="71">
        <v>0.17901189686330357</v>
      </c>
      <c r="DJ525" s="71">
        <v>0.66545909455191832</v>
      </c>
      <c r="DK525" s="71">
        <v>1.0250505841987061</v>
      </c>
      <c r="DL525" s="71">
        <v>0.79198002411386192</v>
      </c>
      <c r="DM525" s="71">
        <v>0.26441948834739742</v>
      </c>
      <c r="DN525" s="71">
        <v>0.28963167036073145</v>
      </c>
      <c r="DO525" s="71">
        <v>0.58125295431712021</v>
      </c>
      <c r="DQ525" s="71"/>
      <c r="DR525" s="71"/>
      <c r="DS525" s="71"/>
      <c r="DT525" s="71"/>
      <c r="DU525" s="71"/>
      <c r="DV525" s="71"/>
      <c r="DW525" s="71"/>
      <c r="DX525" s="71"/>
      <c r="DY525" s="71"/>
      <c r="DZ525" s="71"/>
      <c r="EA525" s="71"/>
      <c r="EB525" s="71"/>
      <c r="EC525" s="71"/>
      <c r="ED525" s="71"/>
    </row>
    <row r="526" spans="1:134">
      <c r="A526" s="4">
        <v>451</v>
      </c>
      <c r="B526" s="46" t="s">
        <v>4529</v>
      </c>
      <c r="C526" s="65" t="str">
        <f t="shared" si="21"/>
        <v>L451</v>
      </c>
      <c r="D526" s="69">
        <v>317127.84000000008</v>
      </c>
      <c r="E526" s="68">
        <v>4108834.6499999994</v>
      </c>
      <c r="F526" s="69">
        <v>16456.540000000095</v>
      </c>
      <c r="G526" s="69">
        <v>266324.0699999989</v>
      </c>
      <c r="H526" s="70">
        <v>87.147175242975976</v>
      </c>
      <c r="I526" s="70">
        <v>6.9309911958654657</v>
      </c>
      <c r="J526" s="69">
        <v>608289.29999999993</v>
      </c>
      <c r="K526" s="69">
        <v>553791.87999999989</v>
      </c>
      <c r="L526" s="69">
        <v>536001.0199999999</v>
      </c>
      <c r="M526" s="69">
        <v>683900.33</v>
      </c>
      <c r="N526" s="69">
        <v>877083.12</v>
      </c>
      <c r="O526" s="69">
        <v>933915.58</v>
      </c>
      <c r="P526" s="69">
        <v>490886.75</v>
      </c>
      <c r="Q526" s="69">
        <v>483389.69</v>
      </c>
      <c r="R526" s="69">
        <v>1119669.4600000002</v>
      </c>
      <c r="S526" s="69">
        <v>547398.01999999979</v>
      </c>
      <c r="T526" s="69">
        <v>525743.64</v>
      </c>
      <c r="U526" s="69">
        <v>624619.25</v>
      </c>
      <c r="V526" s="69">
        <v>317127.84000000008</v>
      </c>
      <c r="W526" s="70">
        <v>97.231776379796159</v>
      </c>
      <c r="X526" s="70">
        <v>89.863296368692147</v>
      </c>
      <c r="Y526" s="70">
        <v>88.990644479497206</v>
      </c>
      <c r="Z526" s="71">
        <v>91.550251098697515</v>
      </c>
      <c r="AA526" s="71">
        <v>92.26246573160806</v>
      </c>
      <c r="AB526" s="71">
        <v>104.32078432872518</v>
      </c>
      <c r="AC526" s="71">
        <v>78.328735354480742</v>
      </c>
      <c r="AD526" s="71">
        <v>81.120482761007835</v>
      </c>
      <c r="AE526" s="71">
        <v>99.284778330870466</v>
      </c>
      <c r="AF526" s="71">
        <v>90.244112559300405</v>
      </c>
      <c r="AG526" s="71">
        <v>76.436539198980071</v>
      </c>
      <c r="AH526" s="71">
        <v>90.379433450092421</v>
      </c>
      <c r="AI526" s="71">
        <v>83.675813358429977</v>
      </c>
      <c r="AJ526" s="71">
        <v>-6.4711681349244765</v>
      </c>
      <c r="AK526" s="71">
        <v>-12.821488266061486</v>
      </c>
      <c r="AL526" s="71">
        <v>-8.9849202563387465</v>
      </c>
      <c r="AM526" s="71">
        <v>-15.435795218015869</v>
      </c>
      <c r="AN526" s="71">
        <v>-17.613572735183013</v>
      </c>
      <c r="AO526" s="71">
        <v>-7.178724776420653</v>
      </c>
      <c r="AP526" s="71">
        <v>-18.639707026090957</v>
      </c>
      <c r="AQ526" s="71">
        <v>1.0745981153555739</v>
      </c>
      <c r="AR526" s="71">
        <v>108.63651267255889</v>
      </c>
      <c r="AS526" s="71">
        <v>-36.091164823758739</v>
      </c>
      <c r="AT526" s="71">
        <v>-0.56306103113126227</v>
      </c>
      <c r="AU526" s="71">
        <v>16.029264702893808</v>
      </c>
      <c r="AV526" s="72">
        <v>5.4732659884731527</v>
      </c>
      <c r="AW526" s="73">
        <v>-42086.940000000061</v>
      </c>
      <c r="AX526" s="73">
        <v>-81447.090000000084</v>
      </c>
      <c r="AY526" s="73">
        <v>-52913.5</v>
      </c>
      <c r="AZ526" s="73">
        <v>-124834.68000000005</v>
      </c>
      <c r="BA526" s="73">
        <v>-187513.49999999965</v>
      </c>
      <c r="BB526" s="73">
        <v>-64976.959999999963</v>
      </c>
      <c r="BC526" s="73">
        <v>-112462.53999999992</v>
      </c>
      <c r="BD526" s="73">
        <v>5139.270000000135</v>
      </c>
      <c r="BE526" s="73">
        <v>583009.10000000033</v>
      </c>
      <c r="BF526" s="73">
        <v>-309131.47000000009</v>
      </c>
      <c r="BG526" s="73">
        <v>-2977.0199999999022</v>
      </c>
      <c r="BH526" s="73">
        <v>86290.190000000061</v>
      </c>
      <c r="BI526" s="73">
        <v>16456.540000000095</v>
      </c>
      <c r="BJ526" s="71">
        <v>24.206552094343863</v>
      </c>
      <c r="BK526" s="71">
        <v>16.952868451422773</v>
      </c>
      <c r="BL526" s="71">
        <v>15.511789819927859</v>
      </c>
      <c r="BM526" s="71">
        <v>16.696527680206803</v>
      </c>
      <c r="BN526" s="71">
        <v>8.7496728593389612</v>
      </c>
      <c r="BO526" s="71">
        <v>13.854964936886979</v>
      </c>
      <c r="BP526" s="71">
        <v>24.139690190879215</v>
      </c>
      <c r="BQ526" s="71">
        <v>24.211436381850554</v>
      </c>
      <c r="BR526" s="72">
        <v>18.032476353647056</v>
      </c>
      <c r="BS526" s="72">
        <v>18.757466727375018</v>
      </c>
      <c r="BT526" s="71">
        <v>20.035398293675488</v>
      </c>
      <c r="BU526" s="71">
        <v>20.009742524395584</v>
      </c>
      <c r="BV526" s="71">
        <v>19.969500487312818</v>
      </c>
      <c r="BW526" s="71">
        <v>18.775155908637871</v>
      </c>
      <c r="BX526" s="75">
        <v>14475</v>
      </c>
      <c r="BY526" s="75">
        <v>12990</v>
      </c>
      <c r="BZ526" s="75">
        <v>11936</v>
      </c>
      <c r="CA526" s="75">
        <v>13293</v>
      </c>
      <c r="CB526" s="75">
        <v>15542</v>
      </c>
      <c r="CC526" s="75">
        <v>18334</v>
      </c>
      <c r="CD526" s="75">
        <v>11527</v>
      </c>
      <c r="CE526" s="75">
        <v>11035</v>
      </c>
      <c r="CF526" s="75">
        <v>19026</v>
      </c>
      <c r="CG526" s="75">
        <v>12544</v>
      </c>
      <c r="CH526" s="75">
        <v>12090</v>
      </c>
      <c r="CI526" s="75">
        <v>14119</v>
      </c>
      <c r="CJ526" s="75">
        <v>7201</v>
      </c>
      <c r="CK526" s="75">
        <v>87542</v>
      </c>
      <c r="CL526" s="73">
        <v>781942.63000000012</v>
      </c>
      <c r="CM526" s="73">
        <v>971781.41999999993</v>
      </c>
      <c r="CN526" s="73">
        <v>1018618.2599999999</v>
      </c>
      <c r="CO526" s="73">
        <v>1134442.49</v>
      </c>
      <c r="CP526" s="73">
        <v>1100705.3499999996</v>
      </c>
      <c r="CQ526" s="73">
        <v>865432.35</v>
      </c>
      <c r="CR526" s="73">
        <v>737622.72</v>
      </c>
      <c r="CS526" s="73">
        <v>1099574.67</v>
      </c>
      <c r="CT526" s="73">
        <v>901065.02000000014</v>
      </c>
      <c r="CU526" s="73">
        <v>904752.78</v>
      </c>
      <c r="CV526" s="73">
        <v>830563.8899999999</v>
      </c>
      <c r="CW526" s="73">
        <v>873154.02999999991</v>
      </c>
      <c r="CX526" s="73">
        <v>899853.7</v>
      </c>
      <c r="CY526" s="77"/>
      <c r="CZ526" s="4">
        <v>451</v>
      </c>
      <c r="DA526" s="76" t="str">
        <f t="shared" si="22"/>
        <v>L451</v>
      </c>
      <c r="DB526" s="71">
        <v>3.1532966125455522</v>
      </c>
      <c r="DC526" s="71">
        <v>2.7364987208106726</v>
      </c>
      <c r="DD526" s="71">
        <v>0.90001218262093019</v>
      </c>
      <c r="DE526" s="71">
        <v>0.55824526886694248</v>
      </c>
      <c r="DF526" s="71">
        <v>0.83006645472031659</v>
      </c>
      <c r="DG526" s="71">
        <v>0.51655074006763213</v>
      </c>
      <c r="DH526" s="71">
        <v>1.0028689305030902</v>
      </c>
      <c r="DI526" s="71">
        <v>0.76949474241251969</v>
      </c>
      <c r="DJ526" s="71">
        <v>0.26335819131334864</v>
      </c>
      <c r="DK526" s="71">
        <v>0.61407179962027569</v>
      </c>
      <c r="DL526" s="71">
        <v>0.46535053284888028</v>
      </c>
      <c r="DM526" s="71">
        <v>0.70184868506192211</v>
      </c>
      <c r="DN526" s="71">
        <v>0.23714520241964196</v>
      </c>
      <c r="DO526" s="71">
        <v>0.54863047915958718</v>
      </c>
      <c r="DQ526" s="71"/>
      <c r="DR526" s="71"/>
      <c r="DS526" s="71"/>
      <c r="DT526" s="71"/>
      <c r="DU526" s="71"/>
      <c r="DV526" s="71"/>
      <c r="DW526" s="71"/>
      <c r="DX526" s="71"/>
      <c r="DY526" s="71"/>
      <c r="DZ526" s="71"/>
      <c r="EA526" s="71"/>
      <c r="EB526" s="71"/>
      <c r="EC526" s="71"/>
      <c r="ED526" s="71"/>
    </row>
    <row r="527" spans="1:134">
      <c r="A527" s="4">
        <v>147</v>
      </c>
      <c r="B527" s="46" t="s">
        <v>4537</v>
      </c>
      <c r="C527" s="65" t="str">
        <f t="shared" si="21"/>
        <v>L147</v>
      </c>
      <c r="D527" s="69">
        <v>677818.28000000026</v>
      </c>
      <c r="E527" s="68">
        <v>6651556.0899999999</v>
      </c>
      <c r="F527" s="69">
        <v>201593.12000000029</v>
      </c>
      <c r="G527" s="69">
        <v>926839.41999999527</v>
      </c>
      <c r="H527" s="70">
        <v>93.701453470095132</v>
      </c>
      <c r="I527" s="70">
        <v>16.190136096289898</v>
      </c>
      <c r="J527" s="69">
        <v>1017814.1900000002</v>
      </c>
      <c r="K527" s="69">
        <v>867158.29</v>
      </c>
      <c r="L527" s="69">
        <v>848969.94</v>
      </c>
      <c r="M527" s="69">
        <v>1084765.26</v>
      </c>
      <c r="N527" s="69">
        <v>1164464.97</v>
      </c>
      <c r="O527" s="69">
        <v>1421558.51</v>
      </c>
      <c r="P527" s="69">
        <v>942683.3600000001</v>
      </c>
      <c r="Q527" s="69">
        <v>762539.26</v>
      </c>
      <c r="R527" s="69">
        <v>1335920.03</v>
      </c>
      <c r="S527" s="69">
        <v>844302.85999999975</v>
      </c>
      <c r="T527" s="69">
        <v>970890.23999999976</v>
      </c>
      <c r="U527" s="69">
        <v>1117402.0599999998</v>
      </c>
      <c r="V527" s="69">
        <v>677818.28000000026</v>
      </c>
      <c r="W527" s="70">
        <v>113.84426180729849</v>
      </c>
      <c r="X527" s="70">
        <v>94.611392887763586</v>
      </c>
      <c r="Y527" s="70">
        <v>92.867244664568219</v>
      </c>
      <c r="Z527" s="71">
        <v>100.8289859959427</v>
      </c>
      <c r="AA527" s="71">
        <v>82.067447223430534</v>
      </c>
      <c r="AB527" s="71">
        <v>91.729283667182187</v>
      </c>
      <c r="AC527" s="71">
        <v>86.532434405404956</v>
      </c>
      <c r="AD527" s="71">
        <v>77.715464791193313</v>
      </c>
      <c r="AE527" s="71">
        <v>91.811906385502894</v>
      </c>
      <c r="AF527" s="71">
        <v>99.693392551551028</v>
      </c>
      <c r="AG527" s="71">
        <v>100.66150055399996</v>
      </c>
      <c r="AH527" s="71">
        <v>99.450854735221199</v>
      </c>
      <c r="AI527" s="71">
        <v>106.23561493878159</v>
      </c>
      <c r="AJ527" s="71">
        <v>3.4315451855817525</v>
      </c>
      <c r="AK527" s="71">
        <v>-4.7636415748386618E-2</v>
      </c>
      <c r="AL527" s="71">
        <v>-4.7753937096435823</v>
      </c>
      <c r="AM527" s="71">
        <v>3.6580133120148517</v>
      </c>
      <c r="AN527" s="71">
        <v>-18.911661203467101</v>
      </c>
      <c r="AO527" s="71">
        <v>-11.770252092457834</v>
      </c>
      <c r="AP527" s="71">
        <v>-9.6164753310416078</v>
      </c>
      <c r="AQ527" s="71">
        <v>-1.3736437278444869</v>
      </c>
      <c r="AR527" s="71">
        <v>70.08092045970993</v>
      </c>
      <c r="AS527" s="71">
        <v>-20.169144774557314</v>
      </c>
      <c r="AT527" s="71">
        <v>33.744467969999349</v>
      </c>
      <c r="AU527" s="71">
        <v>29.427064022541693</v>
      </c>
      <c r="AV527" s="72">
        <v>42.331471944909495</v>
      </c>
      <c r="AW527" s="73">
        <v>33767.99000000034</v>
      </c>
      <c r="AX527" s="73">
        <v>-413.27999999991152</v>
      </c>
      <c r="AY527" s="73">
        <v>-42574.769999999902</v>
      </c>
      <c r="AZ527" s="73">
        <v>38280.550000000047</v>
      </c>
      <c r="BA527" s="73">
        <v>-271579.94999999995</v>
      </c>
      <c r="BB527" s="73">
        <v>-100143.73000000021</v>
      </c>
      <c r="BC527" s="73">
        <v>-100298.04999999981</v>
      </c>
      <c r="BD527" s="73">
        <v>-10620.460000000079</v>
      </c>
      <c r="BE527" s="73">
        <v>550458.60000000009</v>
      </c>
      <c r="BF527" s="73">
        <v>-213311.83999999997</v>
      </c>
      <c r="BG527" s="73">
        <v>244960.96999999974</v>
      </c>
      <c r="BH527" s="73">
        <v>254057.07999999984</v>
      </c>
      <c r="BI527" s="73">
        <v>201593.12000000029</v>
      </c>
      <c r="BJ527" s="71">
        <v>21.213740735305954</v>
      </c>
      <c r="BK527" s="71">
        <v>16.57078352565561</v>
      </c>
      <c r="BL527" s="71">
        <v>16.476617256534261</v>
      </c>
      <c r="BM527" s="71">
        <v>16.68079139340168</v>
      </c>
      <c r="BN527" s="71">
        <v>5.9827018476610085</v>
      </c>
      <c r="BO527" s="71">
        <v>11.433178726112693</v>
      </c>
      <c r="BP527" s="71">
        <v>22.344201181459571</v>
      </c>
      <c r="BQ527" s="71">
        <v>24.135363186147572</v>
      </c>
      <c r="BR527" s="72">
        <v>18.431514873578649</v>
      </c>
      <c r="BS527" s="72">
        <v>20.496051815001195</v>
      </c>
      <c r="BT527" s="71">
        <v>20.5139715994518</v>
      </c>
      <c r="BU527" s="71">
        <v>19.302786944104508</v>
      </c>
      <c r="BV527" s="71">
        <v>18.485013751257583</v>
      </c>
      <c r="BW527" s="71">
        <v>18.996221284012634</v>
      </c>
      <c r="BX527" s="75">
        <v>22972</v>
      </c>
      <c r="BY527" s="75">
        <v>19454</v>
      </c>
      <c r="BZ527" s="75">
        <v>18592</v>
      </c>
      <c r="CA527" s="75">
        <v>20667</v>
      </c>
      <c r="CB527" s="75">
        <v>20337</v>
      </c>
      <c r="CC527" s="75">
        <v>23133</v>
      </c>
      <c r="CD527" s="75">
        <v>20148</v>
      </c>
      <c r="CE527" s="75">
        <v>17207</v>
      </c>
      <c r="CF527" s="75">
        <v>23078</v>
      </c>
      <c r="CG527" s="75">
        <v>19791</v>
      </c>
      <c r="CH527" s="75">
        <v>21608</v>
      </c>
      <c r="CI527" s="75">
        <v>24901</v>
      </c>
      <c r="CJ527" s="75">
        <v>13851</v>
      </c>
      <c r="CK527" s="75">
        <v>140584</v>
      </c>
      <c r="CL527" s="73">
        <v>1715320.25</v>
      </c>
      <c r="CM527" s="73">
        <v>1684368.63</v>
      </c>
      <c r="CN527" s="73">
        <v>1851644.4199999992</v>
      </c>
      <c r="CO527" s="73">
        <v>2036243.8800000001</v>
      </c>
      <c r="CP527" s="73">
        <v>2122396.4500000002</v>
      </c>
      <c r="CQ527" s="73">
        <v>1576951.33</v>
      </c>
      <c r="CR527" s="73">
        <v>1548767.9100000006</v>
      </c>
      <c r="CS527" s="73">
        <v>2026355.0400000003</v>
      </c>
      <c r="CT527" s="73">
        <v>1802504.5000000005</v>
      </c>
      <c r="CU527" s="73">
        <v>1555175.26</v>
      </c>
      <c r="CV527" s="73">
        <v>1370471.98</v>
      </c>
      <c r="CW527" s="73">
        <v>1463460.9900000009</v>
      </c>
      <c r="CX527" s="73">
        <v>1765031.9200000004</v>
      </c>
      <c r="CY527" s="77"/>
      <c r="CZ527" s="4">
        <v>147</v>
      </c>
      <c r="DA527" s="76" t="str">
        <f t="shared" si="22"/>
        <v>L147</v>
      </c>
      <c r="DB527" s="71">
        <v>1.7449181662163451</v>
      </c>
      <c r="DC527" s="71">
        <v>1.6770325731042521</v>
      </c>
      <c r="DD527" s="71">
        <v>0.69256901393126535</v>
      </c>
      <c r="DE527" s="71">
        <v>0.84041077470519576</v>
      </c>
      <c r="DF527" s="71">
        <v>1.0034146669273494</v>
      </c>
      <c r="DG527" s="71">
        <v>0.63793267478657789</v>
      </c>
      <c r="DH527" s="71">
        <v>0.55372119804088338</v>
      </c>
      <c r="DI527" s="71">
        <v>0.73909792521087248</v>
      </c>
      <c r="DJ527" s="71">
        <v>0.24903995306686416</v>
      </c>
      <c r="DK527" s="71">
        <v>0.63117579853355421</v>
      </c>
      <c r="DL527" s="71">
        <v>0.31100121036485445</v>
      </c>
      <c r="DM527" s="71">
        <v>0.20554487028022522</v>
      </c>
      <c r="DN527" s="71">
        <v>2.0349568768889164</v>
      </c>
      <c r="DO527" s="71">
        <v>0.58083351333394839</v>
      </c>
      <c r="DQ527" s="71"/>
      <c r="DR527" s="71"/>
      <c r="DS527" s="71"/>
      <c r="DT527" s="71"/>
      <c r="DU527" s="71"/>
      <c r="DV527" s="71"/>
      <c r="DW527" s="71"/>
      <c r="DX527" s="71"/>
      <c r="DY527" s="71"/>
      <c r="DZ527" s="71"/>
      <c r="EA527" s="71"/>
      <c r="EB527" s="71"/>
      <c r="EC527" s="71"/>
      <c r="ED527" s="71"/>
    </row>
    <row r="528" spans="1:134">
      <c r="A528" s="4">
        <v>482</v>
      </c>
      <c r="B528" s="46" t="s">
        <v>4545</v>
      </c>
      <c r="C528" s="65" t="str">
        <f t="shared" si="21"/>
        <v>L482</v>
      </c>
      <c r="D528" s="69">
        <v>253781.70000000004</v>
      </c>
      <c r="E528" s="68">
        <v>4260939.1000000006</v>
      </c>
      <c r="F528" s="69">
        <v>-4698.5999999999185</v>
      </c>
      <c r="G528" s="69">
        <v>372429.55999999912</v>
      </c>
      <c r="H528" s="70">
        <v>86.234461734968534</v>
      </c>
      <c r="I528" s="70">
        <v>9.5776943882719401</v>
      </c>
      <c r="J528" s="69">
        <v>599540.14</v>
      </c>
      <c r="K528" s="69">
        <v>538998.88000000012</v>
      </c>
      <c r="L528" s="69">
        <v>418312.14</v>
      </c>
      <c r="M528" s="69">
        <v>555274.18999999994</v>
      </c>
      <c r="N528" s="69">
        <v>1186490.69</v>
      </c>
      <c r="O528" s="69">
        <v>912737.34000000008</v>
      </c>
      <c r="P528" s="69">
        <v>410756.6399999999</v>
      </c>
      <c r="Q528" s="69">
        <v>390000.29999999987</v>
      </c>
      <c r="R528" s="69">
        <v>1899541.8199999998</v>
      </c>
      <c r="S528" s="69">
        <v>382529.62999999995</v>
      </c>
      <c r="T528" s="69">
        <v>461026.06999999989</v>
      </c>
      <c r="U528" s="69">
        <v>463302.93999999994</v>
      </c>
      <c r="V528" s="69">
        <v>253781.70000000004</v>
      </c>
      <c r="W528" s="70">
        <v>95.560186075661306</v>
      </c>
      <c r="X528" s="70">
        <v>107.92615407278234</v>
      </c>
      <c r="Y528" s="70">
        <v>83.517583955251922</v>
      </c>
      <c r="Z528" s="71">
        <v>108.07752504097768</v>
      </c>
      <c r="AA528" s="71">
        <v>93.854495396379491</v>
      </c>
      <c r="AB528" s="71">
        <v>124.78939506513559</v>
      </c>
      <c r="AC528" s="71">
        <v>92.914923517381126</v>
      </c>
      <c r="AD528" s="71">
        <v>92.666860668154357</v>
      </c>
      <c r="AE528" s="71">
        <v>92.738580769946395</v>
      </c>
      <c r="AF528" s="71">
        <v>72.721172364451007</v>
      </c>
      <c r="AG528" s="71">
        <v>94.077642446545283</v>
      </c>
      <c r="AH528" s="71">
        <v>88.998833350453936</v>
      </c>
      <c r="AI528" s="71">
        <v>51.450933258593665</v>
      </c>
      <c r="AJ528" s="71">
        <v>-37.691542549150491</v>
      </c>
      <c r="AK528" s="71">
        <v>18.996759417879041</v>
      </c>
      <c r="AL528" s="71">
        <v>-8.4162658763064062</v>
      </c>
      <c r="AM528" s="71">
        <v>-32.552636835901374</v>
      </c>
      <c r="AN528" s="71">
        <v>-3.2881764503093103</v>
      </c>
      <c r="AO528" s="71">
        <v>12.186953956766168</v>
      </c>
      <c r="AP528" s="71">
        <v>-8.8151736202066395</v>
      </c>
      <c r="AQ528" s="71">
        <v>11.052389436966802</v>
      </c>
      <c r="AR528" s="71">
        <v>176.34754651770987</v>
      </c>
      <c r="AS528" s="71">
        <v>-71.250596071776798</v>
      </c>
      <c r="AT528" s="71">
        <v>19.061758077037627</v>
      </c>
      <c r="AU528" s="71">
        <v>9.4704809629371667</v>
      </c>
      <c r="AV528" s="72">
        <v>-1.8177787630236919</v>
      </c>
      <c r="AW528" s="73">
        <v>-362672.95999999996</v>
      </c>
      <c r="AX528" s="73">
        <v>86046.31</v>
      </c>
      <c r="AY528" s="73">
        <v>-38441.610000000102</v>
      </c>
      <c r="AZ528" s="73">
        <v>-267996.2300000001</v>
      </c>
      <c r="BA528" s="73">
        <v>-40322.389999999898</v>
      </c>
      <c r="BB528" s="73">
        <v>115203.2200000002</v>
      </c>
      <c r="BC528" s="73">
        <v>-39709.360000000161</v>
      </c>
      <c r="BD528" s="73">
        <v>38814.429999999935</v>
      </c>
      <c r="BE528" s="73">
        <v>1212167.5899999999</v>
      </c>
      <c r="BF528" s="73">
        <v>-948035.8</v>
      </c>
      <c r="BG528" s="73">
        <v>73810.159999999916</v>
      </c>
      <c r="BH528" s="73">
        <v>40081.140000000014</v>
      </c>
      <c r="BI528" s="73">
        <v>-4698.5999999999185</v>
      </c>
      <c r="BJ528" s="71">
        <v>-1.4266332129317416E-2</v>
      </c>
      <c r="BK528" s="71">
        <v>3.1532707204888171</v>
      </c>
      <c r="BL528" s="71">
        <v>8.142992196868482</v>
      </c>
      <c r="BM528" s="71">
        <v>4.0490039375584344</v>
      </c>
      <c r="BN528" s="71">
        <v>-17.758829223326156</v>
      </c>
      <c r="BO528" s="71">
        <v>2.1698650462202353</v>
      </c>
      <c r="BP528" s="71">
        <v>16.202297066050413</v>
      </c>
      <c r="BQ528" s="71">
        <v>19.910767413348367</v>
      </c>
      <c r="BR528" s="72">
        <v>-10.901847837817149</v>
      </c>
      <c r="BS528" s="72">
        <v>13.211288303488818</v>
      </c>
      <c r="BT528" s="71">
        <v>8.2401126438415098</v>
      </c>
      <c r="BU528" s="71">
        <v>7.7448224414680258</v>
      </c>
      <c r="BV528" s="71">
        <v>9.0755702986681666</v>
      </c>
      <c r="BW528" s="71">
        <v>-8.0407401630376629E-2</v>
      </c>
      <c r="BX528" s="75">
        <v>10187</v>
      </c>
      <c r="BY528" s="75">
        <v>9817</v>
      </c>
      <c r="BZ528" s="75">
        <v>9340</v>
      </c>
      <c r="CA528" s="75">
        <v>9833</v>
      </c>
      <c r="CB528" s="75">
        <v>11453</v>
      </c>
      <c r="CC528" s="75">
        <v>15582</v>
      </c>
      <c r="CD528" s="75">
        <v>8838</v>
      </c>
      <c r="CE528" s="75">
        <v>8578</v>
      </c>
      <c r="CF528" s="75">
        <v>16846</v>
      </c>
      <c r="CG528" s="75">
        <v>9052</v>
      </c>
      <c r="CH528" s="75">
        <v>10565</v>
      </c>
      <c r="CI528" s="75">
        <v>11325</v>
      </c>
      <c r="CJ528" s="75">
        <v>5953</v>
      </c>
      <c r="CK528" s="75">
        <v>71157</v>
      </c>
      <c r="CL528" s="73">
        <v>1429159.54</v>
      </c>
      <c r="CM528" s="73">
        <v>1311231.0899999999</v>
      </c>
      <c r="CN528" s="73">
        <v>1374033.5999999999</v>
      </c>
      <c r="CO528" s="73">
        <v>1427325.0200000003</v>
      </c>
      <c r="CP528" s="73">
        <v>1700934.3100000008</v>
      </c>
      <c r="CQ528" s="73">
        <v>1312899.45</v>
      </c>
      <c r="CR528" s="73">
        <v>1506579.57</v>
      </c>
      <c r="CS528" s="73">
        <v>1859400.87</v>
      </c>
      <c r="CT528" s="73">
        <v>1375065.0100000005</v>
      </c>
      <c r="CU528" s="73">
        <v>1353738.99</v>
      </c>
      <c r="CV528" s="73">
        <v>1262509.97</v>
      </c>
      <c r="CW528" s="73">
        <v>1294473.6699999995</v>
      </c>
      <c r="CX528" s="73">
        <v>1278933.3299999998</v>
      </c>
      <c r="CY528" s="77"/>
      <c r="CZ528" s="4">
        <v>482</v>
      </c>
      <c r="DA528" s="76" t="str">
        <f t="shared" si="22"/>
        <v>L482</v>
      </c>
      <c r="DB528" s="71">
        <v>7.465019537229491</v>
      </c>
      <c r="DC528" s="71">
        <v>11.654946334434351</v>
      </c>
      <c r="DD528" s="71">
        <v>1.6653226088521293</v>
      </c>
      <c r="DE528" s="71">
        <v>0.83033191594822187</v>
      </c>
      <c r="DF528" s="71">
        <v>0.50932322761653726</v>
      </c>
      <c r="DG528" s="71">
        <v>0.33769907850088582</v>
      </c>
      <c r="DH528" s="71">
        <v>0.31940509622658059</v>
      </c>
      <c r="DI528" s="71">
        <v>0.8876652302349648</v>
      </c>
      <c r="DJ528" s="71">
        <v>0.17927353077231073</v>
      </c>
      <c r="DK528" s="71">
        <v>0.11721278966902726</v>
      </c>
      <c r="DL528" s="71">
        <v>0.42126408447555608</v>
      </c>
      <c r="DM528" s="71">
        <v>0.48415181796106643</v>
      </c>
      <c r="DN528" s="71">
        <v>0.20544119815379966</v>
      </c>
      <c r="DO528" s="71">
        <v>0.31391384625205832</v>
      </c>
      <c r="DQ528" s="71"/>
      <c r="DR528" s="71"/>
      <c r="DS528" s="71"/>
      <c r="DT528" s="71"/>
      <c r="DU528" s="71"/>
      <c r="DV528" s="71"/>
      <c r="DW528" s="71"/>
      <c r="DX528" s="71"/>
      <c r="DY528" s="71"/>
      <c r="DZ528" s="71"/>
      <c r="EA528" s="71"/>
      <c r="EB528" s="71"/>
      <c r="EC528" s="71"/>
      <c r="ED528" s="71"/>
    </row>
    <row r="529" spans="1:134">
      <c r="A529" s="4">
        <v>144</v>
      </c>
      <c r="B529" s="46" t="s">
        <v>4553</v>
      </c>
      <c r="C529" s="65" t="str">
        <f t="shared" si="21"/>
        <v>L144</v>
      </c>
      <c r="D529" s="69">
        <v>748061.28</v>
      </c>
      <c r="E529" s="68">
        <v>9645256.610000005</v>
      </c>
      <c r="F529" s="69">
        <v>120321.85999999999</v>
      </c>
      <c r="G529" s="69">
        <v>1454788.3500000052</v>
      </c>
      <c r="H529" s="70">
        <v>98.411417465004092</v>
      </c>
      <c r="I529" s="70">
        <v>17.76196798301255</v>
      </c>
      <c r="J529" s="69">
        <v>1154926.01</v>
      </c>
      <c r="K529" s="69">
        <v>1198627.1199999999</v>
      </c>
      <c r="L529" s="69">
        <v>1189119.73</v>
      </c>
      <c r="M529" s="69">
        <v>1358757.2099999997</v>
      </c>
      <c r="N529" s="69">
        <v>1923258.1300000006</v>
      </c>
      <c r="O529" s="69">
        <v>1843742.5300000003</v>
      </c>
      <c r="P529" s="69">
        <v>1249477.94</v>
      </c>
      <c r="Q529" s="69">
        <v>1287423.4800000007</v>
      </c>
      <c r="R529" s="69">
        <v>2110836.9799999995</v>
      </c>
      <c r="S529" s="69">
        <v>1353392.0000000002</v>
      </c>
      <c r="T529" s="69">
        <v>1506017.7700000003</v>
      </c>
      <c r="U529" s="69">
        <v>1390047.1600000001</v>
      </c>
      <c r="V529" s="69">
        <v>748061.28</v>
      </c>
      <c r="W529" s="70">
        <v>91.768249748167634</v>
      </c>
      <c r="X529" s="70">
        <v>87.035705397100173</v>
      </c>
      <c r="Y529" s="70">
        <v>87.311420639145027</v>
      </c>
      <c r="Z529" s="71">
        <v>82.438782839436215</v>
      </c>
      <c r="AA529" s="71">
        <v>86.545777126219306</v>
      </c>
      <c r="AB529" s="71">
        <v>107.83421081386051</v>
      </c>
      <c r="AC529" s="71">
        <v>96.807248704564202</v>
      </c>
      <c r="AD529" s="71">
        <v>86.421214736994827</v>
      </c>
      <c r="AE529" s="71">
        <v>103.66480672369352</v>
      </c>
      <c r="AF529" s="71">
        <v>96.275259351460306</v>
      </c>
      <c r="AG529" s="71">
        <v>101.38841890985478</v>
      </c>
      <c r="AH529" s="71">
        <v>101.17780198641859</v>
      </c>
      <c r="AI529" s="71">
        <v>103.99381656710747</v>
      </c>
      <c r="AJ529" s="71">
        <v>-15.581769180756588</v>
      </c>
      <c r="AK529" s="71">
        <v>-20.181571695041299</v>
      </c>
      <c r="AL529" s="71">
        <v>-21.668516702068874</v>
      </c>
      <c r="AM529" s="71">
        <v>-17.206681280257307</v>
      </c>
      <c r="AN529" s="71">
        <v>-30.58670761263048</v>
      </c>
      <c r="AO529" s="71">
        <v>-11.658529651595062</v>
      </c>
      <c r="AP529" s="71">
        <v>-4.7335033389342414</v>
      </c>
      <c r="AQ529" s="71">
        <v>6.9038499365032813</v>
      </c>
      <c r="AR529" s="71">
        <v>67.170257849823912</v>
      </c>
      <c r="AS529" s="71">
        <v>-7.4588669360522664</v>
      </c>
      <c r="AT529" s="71">
        <v>25.329212697250615</v>
      </c>
      <c r="AU529" s="71">
        <v>24.103159438713838</v>
      </c>
      <c r="AV529" s="72">
        <v>19.167485132604867</v>
      </c>
      <c r="AW529" s="73">
        <v>-213174.21999999997</v>
      </c>
      <c r="AX529" s="73">
        <v>-303065.09000000008</v>
      </c>
      <c r="AY529" s="73">
        <v>-328941.31000000006</v>
      </c>
      <c r="AZ529" s="73">
        <v>-282386.34000000032</v>
      </c>
      <c r="BA529" s="73">
        <v>-846440.28999999934</v>
      </c>
      <c r="BB529" s="73">
        <v>-222726.00999999978</v>
      </c>
      <c r="BC529" s="73">
        <v>-62082.770000000019</v>
      </c>
      <c r="BD529" s="73">
        <v>83141.800000000745</v>
      </c>
      <c r="BE529" s="73">
        <v>848150.05999999959</v>
      </c>
      <c r="BF529" s="73">
        <v>-109084.15000000014</v>
      </c>
      <c r="BG529" s="73">
        <v>304368.34000000008</v>
      </c>
      <c r="BH529" s="73">
        <v>269973.20999999996</v>
      </c>
      <c r="BI529" s="73">
        <v>120321.85999999999</v>
      </c>
      <c r="BJ529" s="71">
        <v>15.409035811246415</v>
      </c>
      <c r="BK529" s="71">
        <v>13.424135267316672</v>
      </c>
      <c r="BL529" s="71">
        <v>11.731230283256602</v>
      </c>
      <c r="BM529" s="71">
        <v>13.032671300671456</v>
      </c>
      <c r="BN529" s="71">
        <v>5.1318040616801994</v>
      </c>
      <c r="BO529" s="71">
        <v>8.5965147726364215</v>
      </c>
      <c r="BP529" s="71">
        <v>23.155764283784325</v>
      </c>
      <c r="BQ529" s="71">
        <v>18.852182859007055</v>
      </c>
      <c r="BR529" s="72">
        <v>14.898245801514994</v>
      </c>
      <c r="BS529" s="72">
        <v>15.629373178362936</v>
      </c>
      <c r="BT529" s="71">
        <v>16.298055297507137</v>
      </c>
      <c r="BU529" s="71">
        <v>16.180643516790663</v>
      </c>
      <c r="BV529" s="71">
        <v>14.268195236772197</v>
      </c>
      <c r="BW529" s="71">
        <v>15.504779862751715</v>
      </c>
      <c r="BX529" s="75">
        <v>14203</v>
      </c>
      <c r="BY529" s="75">
        <v>13567</v>
      </c>
      <c r="BZ529" s="75">
        <v>13196</v>
      </c>
      <c r="CA529" s="75">
        <v>13778</v>
      </c>
      <c r="CB529" s="75">
        <v>18503</v>
      </c>
      <c r="CC529" s="75">
        <v>18840</v>
      </c>
      <c r="CD529" s="75">
        <v>13668</v>
      </c>
      <c r="CE529" s="75">
        <v>14157</v>
      </c>
      <c r="CF529" s="75">
        <v>21957</v>
      </c>
      <c r="CG529" s="75">
        <v>15929</v>
      </c>
      <c r="CH529" s="75">
        <v>17324</v>
      </c>
      <c r="CI529" s="75">
        <v>16821</v>
      </c>
      <c r="CJ529" s="75">
        <v>9255</v>
      </c>
      <c r="CK529" s="75">
        <v>109111</v>
      </c>
      <c r="CL529" s="73">
        <v>2434653.7599999998</v>
      </c>
      <c r="CM529" s="73">
        <v>2348494.1999999993</v>
      </c>
      <c r="CN529" s="73">
        <v>2349413.3200000003</v>
      </c>
      <c r="CO529" s="73">
        <v>2606604.7999999993</v>
      </c>
      <c r="CP529" s="73">
        <v>2373510.2000000007</v>
      </c>
      <c r="CQ529" s="73">
        <v>1968188.0799999998</v>
      </c>
      <c r="CR529" s="73">
        <v>2267295.5799999996</v>
      </c>
      <c r="CS529" s="73">
        <v>2468474.6099999994</v>
      </c>
      <c r="CT529" s="73">
        <v>2045173.82</v>
      </c>
      <c r="CU529" s="73">
        <v>1818310.47</v>
      </c>
      <c r="CV529" s="73">
        <v>1964147.9000000004</v>
      </c>
      <c r="CW529" s="73">
        <v>1782063.3800000004</v>
      </c>
      <c r="CX529" s="73">
        <v>1838900.1700000004</v>
      </c>
      <c r="CY529" s="77"/>
      <c r="CZ529" s="4">
        <v>144</v>
      </c>
      <c r="DA529" s="76" t="str">
        <f t="shared" si="22"/>
        <v>L144</v>
      </c>
      <c r="DB529" s="71">
        <v>2.1896410065193677</v>
      </c>
      <c r="DC529" s="71">
        <v>3.2919421313446731</v>
      </c>
      <c r="DD529" s="71">
        <v>0.99317305808617817</v>
      </c>
      <c r="DE529" s="71">
        <v>0.8474407943771014</v>
      </c>
      <c r="DF529" s="71">
        <v>0.70135668560007336</v>
      </c>
      <c r="DG529" s="71">
        <v>0.54118539958757861</v>
      </c>
      <c r="DH529" s="71">
        <v>0.37811151792941844</v>
      </c>
      <c r="DI529" s="71">
        <v>0.4193910016209737</v>
      </c>
      <c r="DJ529" s="71">
        <v>0.22193464373377775</v>
      </c>
      <c r="DK529" s="71">
        <v>0.44041177957469146</v>
      </c>
      <c r="DL529" s="71">
        <v>0.31072130843752443</v>
      </c>
      <c r="DM529" s="71">
        <v>0.24272244302481952</v>
      </c>
      <c r="DN529" s="71">
        <v>0.24999366202250137</v>
      </c>
      <c r="DO529" s="71">
        <v>0.3172600729865917</v>
      </c>
      <c r="DQ529" s="71"/>
      <c r="DR529" s="71"/>
      <c r="DS529" s="71"/>
      <c r="DT529" s="71"/>
      <c r="DU529" s="71"/>
      <c r="DV529" s="71"/>
      <c r="DW529" s="71"/>
      <c r="DX529" s="71"/>
      <c r="DY529" s="71"/>
      <c r="DZ529" s="71"/>
      <c r="EA529" s="71"/>
      <c r="EB529" s="71"/>
      <c r="EC529" s="71"/>
      <c r="ED529" s="71"/>
    </row>
    <row r="530" spans="1:134">
      <c r="A530" s="4">
        <v>626</v>
      </c>
      <c r="B530" s="46" t="s">
        <v>4562</v>
      </c>
      <c r="C530" s="65" t="str">
        <f t="shared" si="21"/>
        <v>L626</v>
      </c>
      <c r="D530" s="69">
        <v>292395.19</v>
      </c>
      <c r="E530" s="68">
        <v>4009000.25</v>
      </c>
      <c r="F530" s="69">
        <v>12756.339999999967</v>
      </c>
      <c r="G530" s="69">
        <v>321931.03000000026</v>
      </c>
      <c r="H530" s="70">
        <v>89.200202659643793</v>
      </c>
      <c r="I530" s="70">
        <v>8.7313530284088401</v>
      </c>
      <c r="J530" s="69">
        <v>519751.77999999997</v>
      </c>
      <c r="K530" s="69">
        <v>542990.79999999993</v>
      </c>
      <c r="L530" s="69">
        <v>508166.30000000005</v>
      </c>
      <c r="M530" s="69">
        <v>584196.85000000009</v>
      </c>
      <c r="N530" s="69">
        <v>816478.32</v>
      </c>
      <c r="O530" s="69">
        <v>803857.02</v>
      </c>
      <c r="P530" s="69">
        <v>458514.42000000004</v>
      </c>
      <c r="Q530" s="69">
        <v>439904.58999999997</v>
      </c>
      <c r="R530" s="69">
        <v>1243982.3400000001</v>
      </c>
      <c r="S530" s="69">
        <v>486519.41</v>
      </c>
      <c r="T530" s="69">
        <v>533172.44000000006</v>
      </c>
      <c r="U530" s="69">
        <v>554511.85999999987</v>
      </c>
      <c r="V530" s="69">
        <v>292395.19</v>
      </c>
      <c r="W530" s="70">
        <v>94.393564686328062</v>
      </c>
      <c r="X530" s="70">
        <v>104.82845799608027</v>
      </c>
      <c r="Y530" s="70">
        <v>102.70022931984097</v>
      </c>
      <c r="Z530" s="71">
        <v>93.429334555284314</v>
      </c>
      <c r="AA530" s="71">
        <v>109.54611347218135</v>
      </c>
      <c r="AB530" s="71">
        <v>115.63554383383104</v>
      </c>
      <c r="AC530" s="71">
        <v>102.00997946593682</v>
      </c>
      <c r="AD530" s="71">
        <v>83.481180522781813</v>
      </c>
      <c r="AE530" s="71">
        <v>92.981137152698594</v>
      </c>
      <c r="AF530" s="71">
        <v>85.067500361819697</v>
      </c>
      <c r="AG530" s="71">
        <v>82.496578872457789</v>
      </c>
      <c r="AH530" s="71">
        <v>89.327906982296241</v>
      </c>
      <c r="AI530" s="71">
        <v>85.723923071176543</v>
      </c>
      <c r="AJ530" s="71">
        <v>-12.352558874932795</v>
      </c>
      <c r="AK530" s="71">
        <v>-1.284657421506108</v>
      </c>
      <c r="AL530" s="71">
        <v>-9.6336427273358005</v>
      </c>
      <c r="AM530" s="71">
        <v>-15.575242215242447</v>
      </c>
      <c r="AN530" s="71">
        <v>-12.364977436092673</v>
      </c>
      <c r="AO530" s="71">
        <v>11.292664255552044</v>
      </c>
      <c r="AP530" s="71">
        <v>0.48760487666681396</v>
      </c>
      <c r="AQ530" s="71">
        <v>3.8728857548784745</v>
      </c>
      <c r="AR530" s="71">
        <v>128.8989632441008</v>
      </c>
      <c r="AS530" s="71">
        <v>-50.753793203496976</v>
      </c>
      <c r="AT530" s="71">
        <v>4.8784473269061879</v>
      </c>
      <c r="AU530" s="71">
        <v>13.659764711486488</v>
      </c>
      <c r="AV530" s="72">
        <v>4.5617195178709879</v>
      </c>
      <c r="AW530" s="73">
        <v>-73251.020000000077</v>
      </c>
      <c r="AX530" s="73">
        <v>-7066.3499999999767</v>
      </c>
      <c r="AY530" s="73">
        <v>-54173.839999999851</v>
      </c>
      <c r="AZ530" s="73">
        <v>-107776.5299999998</v>
      </c>
      <c r="BA530" s="73">
        <v>-115194.07999999984</v>
      </c>
      <c r="BB530" s="73">
        <v>91403.270000000019</v>
      </c>
      <c r="BC530" s="73">
        <v>2224.8900000000722</v>
      </c>
      <c r="BD530" s="73">
        <v>16401.779999999853</v>
      </c>
      <c r="BE530" s="73">
        <v>700518.83000000007</v>
      </c>
      <c r="BF530" s="73">
        <v>-501413.35000000015</v>
      </c>
      <c r="BG530" s="73">
        <v>24800.65000000014</v>
      </c>
      <c r="BH530" s="73">
        <v>66641.889999999723</v>
      </c>
      <c r="BI530" s="73">
        <v>12756.339999999967</v>
      </c>
      <c r="BJ530" s="71">
        <v>13.954360946496857</v>
      </c>
      <c r="BK530" s="71">
        <v>9.3071963126615103</v>
      </c>
      <c r="BL530" s="71">
        <v>10.287864675186722</v>
      </c>
      <c r="BM530" s="71">
        <v>10.797262428551774</v>
      </c>
      <c r="BN530" s="71">
        <v>2.76840406887868</v>
      </c>
      <c r="BO530" s="71">
        <v>10.910739423227824</v>
      </c>
      <c r="BP530" s="71">
        <v>15.97073290421098</v>
      </c>
      <c r="BQ530" s="71">
        <v>18.949292904047013</v>
      </c>
      <c r="BR530" s="72">
        <v>11.069579878169973</v>
      </c>
      <c r="BS530" s="72">
        <v>12.196852087420936</v>
      </c>
      <c r="BT530" s="71">
        <v>14.056294460209958</v>
      </c>
      <c r="BU530" s="71">
        <v>14.87769355002499</v>
      </c>
      <c r="BV530" s="71">
        <v>13.187297838717818</v>
      </c>
      <c r="BW530" s="71">
        <v>12.149418190341081</v>
      </c>
      <c r="BX530" s="75">
        <v>10815</v>
      </c>
      <c r="BY530" s="75">
        <v>10641</v>
      </c>
      <c r="BZ530" s="75">
        <v>9515</v>
      </c>
      <c r="CA530" s="75">
        <v>10862</v>
      </c>
      <c r="CB530" s="75">
        <v>12894</v>
      </c>
      <c r="CC530" s="75">
        <v>14489</v>
      </c>
      <c r="CD530" s="75">
        <v>9024</v>
      </c>
      <c r="CE530" s="75">
        <v>9102</v>
      </c>
      <c r="CF530" s="75">
        <v>16127</v>
      </c>
      <c r="CG530" s="75">
        <v>9668</v>
      </c>
      <c r="CH530" s="75">
        <v>10313</v>
      </c>
      <c r="CI530" s="75">
        <v>10658</v>
      </c>
      <c r="CJ530" s="75">
        <v>5551</v>
      </c>
      <c r="CK530" s="75">
        <v>70443</v>
      </c>
      <c r="CL530" s="73">
        <v>1025918.4299999997</v>
      </c>
      <c r="CM530" s="73">
        <v>1134873.3600000003</v>
      </c>
      <c r="CN530" s="73">
        <v>998111.04999999993</v>
      </c>
      <c r="CO530" s="73">
        <v>1164570.5000000002</v>
      </c>
      <c r="CP530" s="73">
        <v>1110147.33</v>
      </c>
      <c r="CQ530" s="73">
        <v>948795.87999999966</v>
      </c>
      <c r="CR530" s="73">
        <v>742893.37000000023</v>
      </c>
      <c r="CS530" s="73">
        <v>1467614.2400000002</v>
      </c>
      <c r="CT530" s="73">
        <v>1048882.7200000002</v>
      </c>
      <c r="CU530" s="73">
        <v>1098286.9600000002</v>
      </c>
      <c r="CV530" s="73">
        <v>1117555.49</v>
      </c>
      <c r="CW530" s="73">
        <v>1100660.3700000003</v>
      </c>
      <c r="CX530" s="73">
        <v>1058802.99</v>
      </c>
      <c r="CY530" s="77"/>
      <c r="CZ530" s="4">
        <v>626</v>
      </c>
      <c r="DA530" s="76" t="str">
        <f t="shared" si="22"/>
        <v>L626</v>
      </c>
      <c r="DB530" s="71">
        <v>0.82979235855295697</v>
      </c>
      <c r="DC530" s="71">
        <v>0.9646777990709966</v>
      </c>
      <c r="DD530" s="71">
        <v>1.0196580795297285</v>
      </c>
      <c r="DE530" s="71">
        <v>0.34001082881495071</v>
      </c>
      <c r="DF530" s="71">
        <v>0.29136381144770834</v>
      </c>
      <c r="DG530" s="71">
        <v>0.20850088855822235</v>
      </c>
      <c r="DH530" s="71">
        <v>0.159085465631085</v>
      </c>
      <c r="DI530" s="71">
        <v>1.5045198706902365</v>
      </c>
      <c r="DJ530" s="71">
        <v>0.12166865319044233</v>
      </c>
      <c r="DK530" s="71">
        <v>0.12707435723594437</v>
      </c>
      <c r="DL530" s="71">
        <v>0.15351983582903311</v>
      </c>
      <c r="DM530" s="71">
        <v>0.10948055863143127</v>
      </c>
      <c r="DN530" s="71">
        <v>0.11930251260540133</v>
      </c>
      <c r="DO530" s="71">
        <v>0.2809017215218112</v>
      </c>
      <c r="DQ530" s="71"/>
      <c r="DR530" s="71"/>
      <c r="DS530" s="71"/>
      <c r="DT530" s="71"/>
      <c r="DU530" s="71"/>
      <c r="DV530" s="71"/>
      <c r="DW530" s="71"/>
      <c r="DX530" s="71"/>
      <c r="DY530" s="71"/>
      <c r="DZ530" s="71"/>
      <c r="EA530" s="71"/>
      <c r="EB530" s="71"/>
      <c r="EC530" s="71"/>
      <c r="ED530" s="71"/>
    </row>
    <row r="531" spans="1:134">
      <c r="A531" s="4">
        <v>473</v>
      </c>
      <c r="B531" s="46" t="s">
        <v>4570</v>
      </c>
      <c r="C531" s="65" t="str">
        <f t="shared" si="21"/>
        <v>L473</v>
      </c>
      <c r="D531" s="69">
        <v>318714.10000000003</v>
      </c>
      <c r="E531" s="68">
        <v>4307213.12</v>
      </c>
      <c r="F531" s="69">
        <v>-6107.2299999999232</v>
      </c>
      <c r="G531" s="69">
        <v>488267.59000000125</v>
      </c>
      <c r="H531" s="70">
        <v>89.034431021272212</v>
      </c>
      <c r="I531" s="70">
        <v>12.785403357140869</v>
      </c>
      <c r="J531" s="69">
        <v>582469.66999999993</v>
      </c>
      <c r="K531" s="69">
        <v>512653.75999999989</v>
      </c>
      <c r="L531" s="69">
        <v>484988.29999999993</v>
      </c>
      <c r="M531" s="69">
        <v>602191.40999999992</v>
      </c>
      <c r="N531" s="69">
        <v>908657.50999999978</v>
      </c>
      <c r="O531" s="69">
        <v>887614.87</v>
      </c>
      <c r="P531" s="69">
        <v>565324.91</v>
      </c>
      <c r="Q531" s="69">
        <v>539964.75</v>
      </c>
      <c r="R531" s="69">
        <v>1190863.83</v>
      </c>
      <c r="S531" s="69">
        <v>511852.23000000004</v>
      </c>
      <c r="T531" s="69">
        <v>582584.44000000006</v>
      </c>
      <c r="U531" s="69">
        <v>597908.85999999987</v>
      </c>
      <c r="V531" s="69">
        <v>318714.10000000003</v>
      </c>
      <c r="W531" s="70">
        <v>101.48135013832129</v>
      </c>
      <c r="X531" s="70">
        <v>88.326752411107066</v>
      </c>
      <c r="Y531" s="70">
        <v>91.695394534217996</v>
      </c>
      <c r="Z531" s="71">
        <v>92.771176516640978</v>
      </c>
      <c r="AA531" s="71">
        <v>119.09142599881812</v>
      </c>
      <c r="AB531" s="71">
        <v>103.1796475059149</v>
      </c>
      <c r="AC531" s="71">
        <v>85.346509859281113</v>
      </c>
      <c r="AD531" s="71">
        <v>88.425931051841147</v>
      </c>
      <c r="AE531" s="71">
        <v>101.33014692686206</v>
      </c>
      <c r="AF531" s="71">
        <v>75.985689800675999</v>
      </c>
      <c r="AG531" s="71">
        <v>93.820676839634487</v>
      </c>
      <c r="AH531" s="71">
        <v>87.325632855322837</v>
      </c>
      <c r="AI531" s="71">
        <v>77.70237053398229</v>
      </c>
      <c r="AJ531" s="71">
        <v>-11.147864166398612</v>
      </c>
      <c r="AK531" s="71">
        <v>-17.282239448387514</v>
      </c>
      <c r="AL531" s="71">
        <v>-16.439799556813583</v>
      </c>
      <c r="AM531" s="71">
        <v>-22.473427748793597</v>
      </c>
      <c r="AN531" s="71">
        <v>3.6211415213843079</v>
      </c>
      <c r="AO531" s="71">
        <v>-7.2310938521844781</v>
      </c>
      <c r="AP531" s="71">
        <v>-10.147990054760104</v>
      </c>
      <c r="AQ531" s="71">
        <v>12.47026295202016</v>
      </c>
      <c r="AR531" s="71">
        <v>111.07669452683618</v>
      </c>
      <c r="AS531" s="71">
        <v>-38.187693034308069</v>
      </c>
      <c r="AT531" s="71">
        <v>23.44991680469688</v>
      </c>
      <c r="AU531" s="71">
        <v>14.833348723603734</v>
      </c>
      <c r="AV531" s="72">
        <v>-1.8801813292248726</v>
      </c>
      <c r="AW531" s="73">
        <v>-73079.760000000009</v>
      </c>
      <c r="AX531" s="73">
        <v>-107108.8600000001</v>
      </c>
      <c r="AY531" s="73">
        <v>-95417.559999999823</v>
      </c>
      <c r="AZ531" s="73">
        <v>-174563.44000000006</v>
      </c>
      <c r="BA531" s="73">
        <v>32314.009999999893</v>
      </c>
      <c r="BB531" s="73">
        <v>-53159.889999999898</v>
      </c>
      <c r="BC531" s="73">
        <v>-63848.449999999837</v>
      </c>
      <c r="BD531" s="73">
        <v>59869.180000000109</v>
      </c>
      <c r="BE531" s="73">
        <v>626678.46000000031</v>
      </c>
      <c r="BF531" s="73">
        <v>-316222.72000000003</v>
      </c>
      <c r="BG531" s="73">
        <v>110664.76999999996</v>
      </c>
      <c r="BH531" s="73">
        <v>77233.580000000133</v>
      </c>
      <c r="BI531" s="73">
        <v>-6107.2299999999232</v>
      </c>
      <c r="BJ531" s="71">
        <v>8.5357293253522126</v>
      </c>
      <c r="BK531" s="71">
        <v>7.0471770371645039</v>
      </c>
      <c r="BL531" s="71">
        <v>3.9955468773733136</v>
      </c>
      <c r="BM531" s="71">
        <v>11.511268480085523</v>
      </c>
      <c r="BN531" s="71">
        <v>-2.5404221537284202</v>
      </c>
      <c r="BO531" s="71">
        <v>11.882768778888719</v>
      </c>
      <c r="BP531" s="71">
        <v>18.645925075096532</v>
      </c>
      <c r="BQ531" s="71">
        <v>19.124500962637757</v>
      </c>
      <c r="BR531" s="72">
        <v>11.616095433112566</v>
      </c>
      <c r="BS531" s="72">
        <v>11.790355335561298</v>
      </c>
      <c r="BT531" s="71">
        <v>14.474867855453549</v>
      </c>
      <c r="BU531" s="71">
        <v>13.319039189881817</v>
      </c>
      <c r="BV531" s="71">
        <v>7.8765557659574004</v>
      </c>
      <c r="BW531" s="71">
        <v>12.238647635590297</v>
      </c>
      <c r="BX531" s="75">
        <v>9317</v>
      </c>
      <c r="BY531" s="75">
        <v>8815</v>
      </c>
      <c r="BZ531" s="75">
        <v>7950</v>
      </c>
      <c r="CA531" s="75">
        <v>9236</v>
      </c>
      <c r="CB531" s="75">
        <v>11483</v>
      </c>
      <c r="CC531" s="75">
        <v>14138</v>
      </c>
      <c r="CD531" s="75">
        <v>8779</v>
      </c>
      <c r="CE531" s="75">
        <v>8829</v>
      </c>
      <c r="CF531" s="75">
        <v>14757</v>
      </c>
      <c r="CG531" s="75">
        <v>9212</v>
      </c>
      <c r="CH531" s="75">
        <v>9916</v>
      </c>
      <c r="CI531" s="75">
        <v>10257</v>
      </c>
      <c r="CJ531" s="75">
        <v>5438</v>
      </c>
      <c r="CK531" s="75">
        <v>67188</v>
      </c>
      <c r="CL531" s="73">
        <v>1115300.0400000003</v>
      </c>
      <c r="CM531" s="73">
        <v>1012616.5400000002</v>
      </c>
      <c r="CN531" s="73">
        <v>1109717.17</v>
      </c>
      <c r="CO531" s="73">
        <v>1152358.53</v>
      </c>
      <c r="CP531" s="73">
        <v>1532757.3500000006</v>
      </c>
      <c r="CQ531" s="73">
        <v>1257752.8099999998</v>
      </c>
      <c r="CR531" s="73">
        <v>1209664.72</v>
      </c>
      <c r="CS531" s="73">
        <v>1510978.32</v>
      </c>
      <c r="CT531" s="73">
        <v>973275.25000000012</v>
      </c>
      <c r="CU531" s="73">
        <v>946255.0399999998</v>
      </c>
      <c r="CV531" s="73">
        <v>974847.80000000016</v>
      </c>
      <c r="CW531" s="73">
        <v>985424.7200000002</v>
      </c>
      <c r="CX531" s="73">
        <v>961489.45000000019</v>
      </c>
      <c r="CY531" s="77"/>
      <c r="CZ531" s="4">
        <v>473</v>
      </c>
      <c r="DA531" s="76" t="str">
        <f t="shared" si="22"/>
        <v>L473</v>
      </c>
      <c r="DB531" s="71">
        <v>2.3486081786360611</v>
      </c>
      <c r="DC531" s="71">
        <v>2.6987455682724422</v>
      </c>
      <c r="DD531" s="71">
        <v>0.69765824053983805</v>
      </c>
      <c r="DE531" s="71">
        <v>0.836682343975647</v>
      </c>
      <c r="DF531" s="71">
        <v>0.79445473056801186</v>
      </c>
      <c r="DG531" s="71">
        <v>0.77612633872360315</v>
      </c>
      <c r="DH531" s="71">
        <v>0.47291663970109127</v>
      </c>
      <c r="DI531" s="71">
        <v>0.26982441239287464</v>
      </c>
      <c r="DJ531" s="71">
        <v>0.35810437589467708</v>
      </c>
      <c r="DK531" s="71">
        <v>0.24086164476188535</v>
      </c>
      <c r="DL531" s="71">
        <v>0.1014361981154972</v>
      </c>
      <c r="DM531" s="71">
        <v>0.13802285907777992</v>
      </c>
      <c r="DN531" s="71">
        <v>0.11511016298744871</v>
      </c>
      <c r="DO531" s="71">
        <v>0.26445802202051477</v>
      </c>
      <c r="DQ531" s="71"/>
      <c r="DR531" s="71"/>
      <c r="DS531" s="71"/>
      <c r="DT531" s="71"/>
      <c r="DU531" s="71"/>
      <c r="DV531" s="71"/>
      <c r="DW531" s="71"/>
      <c r="DX531" s="71"/>
      <c r="DY531" s="71"/>
      <c r="DZ531" s="71"/>
      <c r="EA531" s="71"/>
      <c r="EB531" s="71"/>
      <c r="EC531" s="71"/>
      <c r="ED531" s="71"/>
    </row>
    <row r="532" spans="1:134">
      <c r="A532" s="4">
        <v>146</v>
      </c>
      <c r="B532" s="46" t="s">
        <v>4578</v>
      </c>
      <c r="C532" s="65" t="str">
        <f t="shared" si="21"/>
        <v>L146</v>
      </c>
      <c r="D532" s="69">
        <v>1296430.54</v>
      </c>
      <c r="E532" s="68">
        <v>12529352.450000003</v>
      </c>
      <c r="F532" s="69">
        <v>292654.01</v>
      </c>
      <c r="G532" s="69">
        <v>1461076.3200000059</v>
      </c>
      <c r="H532" s="70">
        <v>93.069749144910901</v>
      </c>
      <c r="I532" s="70">
        <v>13.200577062220486</v>
      </c>
      <c r="J532" s="69">
        <v>2082545.1199999999</v>
      </c>
      <c r="K532" s="69">
        <v>1596971.3999999997</v>
      </c>
      <c r="L532" s="69">
        <v>1628416.3200000003</v>
      </c>
      <c r="M532" s="69">
        <v>2098927.88</v>
      </c>
      <c r="N532" s="69">
        <v>2726409.71</v>
      </c>
      <c r="O532" s="69">
        <v>3391557.9000000008</v>
      </c>
      <c r="P532" s="69">
        <v>1832953.41</v>
      </c>
      <c r="Q532" s="69">
        <v>1545031.27</v>
      </c>
      <c r="R532" s="69">
        <v>2659737.1400000006</v>
      </c>
      <c r="S532" s="69">
        <v>1469042.0299999998</v>
      </c>
      <c r="T532" s="69">
        <v>1746632.7900000005</v>
      </c>
      <c r="U532" s="69">
        <v>1979525.2700000003</v>
      </c>
      <c r="V532" s="69">
        <v>1296430.54</v>
      </c>
      <c r="W532" s="70">
        <v>117.0198676713164</v>
      </c>
      <c r="X532" s="70">
        <v>95.429052142826492</v>
      </c>
      <c r="Y532" s="70">
        <v>93.480187375954443</v>
      </c>
      <c r="Z532" s="71">
        <v>95.530910454512906</v>
      </c>
      <c r="AA532" s="71">
        <v>94.611729052079951</v>
      </c>
      <c r="AB532" s="71">
        <v>97.075939796115136</v>
      </c>
      <c r="AC532" s="71">
        <v>87.426878918099916</v>
      </c>
      <c r="AD532" s="71">
        <v>81.451043654091777</v>
      </c>
      <c r="AE532" s="71">
        <v>94.262545845642407</v>
      </c>
      <c r="AF532" s="71">
        <v>92.440186152520525</v>
      </c>
      <c r="AG532" s="71">
        <v>94.855898849519249</v>
      </c>
      <c r="AH532" s="71">
        <v>101.24330619400037</v>
      </c>
      <c r="AI532" s="71">
        <v>102.76828258860408</v>
      </c>
      <c r="AJ532" s="71">
        <v>-8.2527645585566241</v>
      </c>
      <c r="AK532" s="71">
        <v>-14.902412073847071</v>
      </c>
      <c r="AL532" s="71">
        <v>-11.563420375239408</v>
      </c>
      <c r="AM532" s="71">
        <v>-10.002199683561297</v>
      </c>
      <c r="AN532" s="71">
        <v>-17.127333380528597</v>
      </c>
      <c r="AO532" s="71">
        <v>-6.0038377217096039</v>
      </c>
      <c r="AP532" s="71">
        <v>-10.202223853135429</v>
      </c>
      <c r="AQ532" s="71">
        <v>2.3217087429852068</v>
      </c>
      <c r="AR532" s="71">
        <v>79.786656912344213</v>
      </c>
      <c r="AS532" s="71">
        <v>-29.720204092046266</v>
      </c>
      <c r="AT532" s="71">
        <v>23.140289583778497</v>
      </c>
      <c r="AU532" s="71">
        <v>29.783345746241086</v>
      </c>
      <c r="AV532" s="72">
        <v>29.155295153195105</v>
      </c>
      <c r="AW532" s="73">
        <v>-187327.22000000044</v>
      </c>
      <c r="AX532" s="73">
        <v>-279663.9300000004</v>
      </c>
      <c r="AY532" s="73">
        <v>-212921.64999999967</v>
      </c>
      <c r="AZ532" s="73">
        <v>-233271.20999999996</v>
      </c>
      <c r="BA532" s="73">
        <v>-563360.09999999916</v>
      </c>
      <c r="BB532" s="73">
        <v>-175002.04999999842</v>
      </c>
      <c r="BC532" s="73">
        <v>-208247.92999999924</v>
      </c>
      <c r="BD532" s="73">
        <v>35057.200000000186</v>
      </c>
      <c r="BE532" s="73">
        <v>1180351.9700000011</v>
      </c>
      <c r="BF532" s="73">
        <v>-621234.4299999997</v>
      </c>
      <c r="BG532" s="73">
        <v>328223.92000000062</v>
      </c>
      <c r="BH532" s="73">
        <v>454271.58000000031</v>
      </c>
      <c r="BI532" s="73">
        <v>292654.01</v>
      </c>
      <c r="BJ532" s="71">
        <v>23.076519316140441</v>
      </c>
      <c r="BK532" s="71">
        <v>17.211673387697832</v>
      </c>
      <c r="BL532" s="71">
        <v>14.784953472245352</v>
      </c>
      <c r="BM532" s="71">
        <v>18.14817467249102</v>
      </c>
      <c r="BN532" s="71">
        <v>8.6555806996134326</v>
      </c>
      <c r="BO532" s="71">
        <v>15.364670908387737</v>
      </c>
      <c r="BP532" s="71">
        <v>27.5313957194472</v>
      </c>
      <c r="BQ532" s="71">
        <v>25.516877694576518</v>
      </c>
      <c r="BR532" s="72">
        <v>15.253350050799222</v>
      </c>
      <c r="BS532" s="72">
        <v>16.382378365665247</v>
      </c>
      <c r="BT532" s="71">
        <v>19.532618520998497</v>
      </c>
      <c r="BU532" s="71">
        <v>21.048828710456942</v>
      </c>
      <c r="BV532" s="71">
        <v>19.852183901052218</v>
      </c>
      <c r="BW532" s="71">
        <v>18.924347050973459</v>
      </c>
      <c r="BX532" s="75">
        <v>48632</v>
      </c>
      <c r="BY532" s="75">
        <v>37625</v>
      </c>
      <c r="BZ532" s="75">
        <v>37759</v>
      </c>
      <c r="CA532" s="75">
        <v>44013</v>
      </c>
      <c r="CB532" s="75">
        <v>51513</v>
      </c>
      <c r="CC532" s="75">
        <v>64239</v>
      </c>
      <c r="CD532" s="75">
        <v>44272</v>
      </c>
      <c r="CE532" s="75">
        <v>38707</v>
      </c>
      <c r="CF532" s="75">
        <v>48457</v>
      </c>
      <c r="CG532" s="75">
        <v>36712</v>
      </c>
      <c r="CH532" s="75">
        <v>41104</v>
      </c>
      <c r="CI532" s="75">
        <v>47155</v>
      </c>
      <c r="CJ532" s="75">
        <v>30065</v>
      </c>
      <c r="CK532" s="75">
        <v>286472</v>
      </c>
      <c r="CL532" s="73">
        <v>2738701.2999999993</v>
      </c>
      <c r="CM532" s="73">
        <v>2627644.2599999998</v>
      </c>
      <c r="CN532" s="73">
        <v>2530465.5799999996</v>
      </c>
      <c r="CO532" s="73">
        <v>3130346.74</v>
      </c>
      <c r="CP532" s="73">
        <v>3073668.8200000012</v>
      </c>
      <c r="CQ532" s="73">
        <v>2127262.6300000004</v>
      </c>
      <c r="CR532" s="73">
        <v>2476293.38</v>
      </c>
      <c r="CS532" s="73">
        <v>3303908.0900000008</v>
      </c>
      <c r="CT532" s="73">
        <v>2409028.9699999997</v>
      </c>
      <c r="CU532" s="73">
        <v>2462060.3200000003</v>
      </c>
      <c r="CV532" s="73">
        <v>2521479.5499999998</v>
      </c>
      <c r="CW532" s="73">
        <v>2585751.5600000015</v>
      </c>
      <c r="CX532" s="73">
        <v>2505162.2899999991</v>
      </c>
      <c r="CY532" s="77"/>
      <c r="CZ532" s="4">
        <v>146</v>
      </c>
      <c r="DA532" s="76" t="str">
        <f t="shared" si="22"/>
        <v>L146</v>
      </c>
      <c r="DB532" s="71">
        <v>1.7056998201644649</v>
      </c>
      <c r="DC532" s="71">
        <v>0.93699697871290999</v>
      </c>
      <c r="DD532" s="71">
        <v>0.55593623156000005</v>
      </c>
      <c r="DE532" s="71">
        <v>0.55416402308124346</v>
      </c>
      <c r="DF532" s="71">
        <v>1.1177138297373881</v>
      </c>
      <c r="DG532" s="71">
        <v>0.53393899131475953</v>
      </c>
      <c r="DH532" s="71">
        <v>0.42588633510462343</v>
      </c>
      <c r="DI532" s="71">
        <v>0.45289894699778255</v>
      </c>
      <c r="DJ532" s="71">
        <v>0.44239611011042895</v>
      </c>
      <c r="DK532" s="71">
        <v>0.38595057269166116</v>
      </c>
      <c r="DL532" s="71">
        <v>0.40376827784895186</v>
      </c>
      <c r="DM532" s="71">
        <v>0.23007019363255415</v>
      </c>
      <c r="DN532" s="72">
        <v>0.3889243577419001</v>
      </c>
      <c r="DO532" s="71">
        <v>0.39080478312053374</v>
      </c>
      <c r="DQ532" s="71"/>
      <c r="DR532" s="71"/>
      <c r="DS532" s="71"/>
      <c r="DT532" s="71"/>
      <c r="DU532" s="71"/>
      <c r="DV532" s="71"/>
      <c r="DW532" s="71"/>
      <c r="DX532" s="71"/>
      <c r="DY532" s="71"/>
      <c r="DZ532" s="71"/>
      <c r="EA532" s="71"/>
      <c r="EB532" s="71"/>
      <c r="EC532" s="71"/>
      <c r="ED532" s="71"/>
    </row>
    <row r="533" spans="1:134">
      <c r="A533" s="4">
        <v>122</v>
      </c>
      <c r="B533" s="46" t="s">
        <v>4585</v>
      </c>
      <c r="C533" s="65" t="str">
        <f t="shared" si="21"/>
        <v>L122</v>
      </c>
      <c r="D533" s="69">
        <v>359724.99</v>
      </c>
      <c r="E533" s="68">
        <v>4395608.6000000006</v>
      </c>
      <c r="F533" s="69">
        <v>34243.27999999997</v>
      </c>
      <c r="G533" s="69">
        <v>142204.23999999929</v>
      </c>
      <c r="H533" s="70">
        <v>85.918226343039265</v>
      </c>
      <c r="I533" s="70">
        <v>3.3433040445747686</v>
      </c>
      <c r="J533" s="69">
        <v>582019.55000000005</v>
      </c>
      <c r="K533" s="69">
        <v>620851.73</v>
      </c>
      <c r="L533" s="69">
        <v>557550.56000000017</v>
      </c>
      <c r="M533" s="69">
        <v>677178.2300000001</v>
      </c>
      <c r="N533" s="69">
        <v>856001.95999999985</v>
      </c>
      <c r="O533" s="69">
        <v>1092412.2899999998</v>
      </c>
      <c r="P533" s="69">
        <v>624344.12999999989</v>
      </c>
      <c r="Q533" s="69">
        <v>549163.16</v>
      </c>
      <c r="R533" s="69">
        <v>971301.02000000014</v>
      </c>
      <c r="S533" s="69">
        <v>589780.46</v>
      </c>
      <c r="T533" s="69">
        <v>659523.63</v>
      </c>
      <c r="U533" s="69">
        <v>641771.21</v>
      </c>
      <c r="V533" s="69">
        <v>359724.99</v>
      </c>
      <c r="W533" s="70">
        <v>87.310972356267484</v>
      </c>
      <c r="X533" s="70">
        <v>85.407900731140629</v>
      </c>
      <c r="Y533" s="70">
        <v>84.248307871678335</v>
      </c>
      <c r="Z533" s="71">
        <v>85.181361414044602</v>
      </c>
      <c r="AA533" s="71">
        <v>96.431961928838717</v>
      </c>
      <c r="AB533" s="71">
        <v>116.88039623343826</v>
      </c>
      <c r="AC533" s="71">
        <v>86.380122477276856</v>
      </c>
      <c r="AD533" s="71">
        <v>79.83315391329198</v>
      </c>
      <c r="AE533" s="71">
        <v>88.984782985036063</v>
      </c>
      <c r="AF533" s="71">
        <v>85.829770475804139</v>
      </c>
      <c r="AG533" s="71">
        <v>86.6976817485357</v>
      </c>
      <c r="AH533" s="71">
        <v>81.452725874229301</v>
      </c>
      <c r="AI533" s="71">
        <v>95.152353225351803</v>
      </c>
      <c r="AJ533" s="71">
        <v>-27.154920072419575</v>
      </c>
      <c r="AK533" s="71">
        <v>-24.237249638122083</v>
      </c>
      <c r="AL533" s="71">
        <v>-31.26211349155502</v>
      </c>
      <c r="AM533" s="71">
        <v>-28.95461507014009</v>
      </c>
      <c r="AN533" s="71">
        <v>-34.111537919238835</v>
      </c>
      <c r="AO533" s="71">
        <v>-10.80600814878051</v>
      </c>
      <c r="AP533" s="71">
        <v>-11.568627667604492</v>
      </c>
      <c r="AQ533" s="71">
        <v>0.13594567103709654</v>
      </c>
      <c r="AR533" s="71">
        <v>53.386434283014928</v>
      </c>
      <c r="AS533" s="71">
        <v>-28.51319500691395</v>
      </c>
      <c r="AT533" s="71">
        <v>11.045323861217549</v>
      </c>
      <c r="AU533" s="71">
        <v>3.2943806881253312</v>
      </c>
      <c r="AV533" s="72">
        <v>10.520800078136494</v>
      </c>
      <c r="AW533" s="73">
        <v>-216963.09999999986</v>
      </c>
      <c r="AX533" s="73">
        <v>-198616.57999999996</v>
      </c>
      <c r="AY533" s="73">
        <v>-253574.98999999964</v>
      </c>
      <c r="AZ533" s="73">
        <v>-275984.63999999978</v>
      </c>
      <c r="BA533" s="73">
        <v>-443166.26000000013</v>
      </c>
      <c r="BB533" s="73">
        <v>-106682.38000000012</v>
      </c>
      <c r="BC533" s="73">
        <v>-81676.950000000186</v>
      </c>
      <c r="BD533" s="73">
        <v>745.5500000002794</v>
      </c>
      <c r="BE533" s="73">
        <v>338063.13000000047</v>
      </c>
      <c r="BF533" s="73">
        <v>-235239.56999999995</v>
      </c>
      <c r="BG533" s="73">
        <v>65600.709999999846</v>
      </c>
      <c r="BH533" s="73">
        <v>20468.0900000002</v>
      </c>
      <c r="BI533" s="73">
        <v>34243.27999999997</v>
      </c>
      <c r="BJ533" s="71">
        <v>21.011335882935764</v>
      </c>
      <c r="BK533" s="71">
        <v>15.379748789786504</v>
      </c>
      <c r="BL533" s="71">
        <v>11.263559144757837</v>
      </c>
      <c r="BM533" s="71">
        <v>16.64017455618567</v>
      </c>
      <c r="BN533" s="71">
        <v>8.1644701625412281</v>
      </c>
      <c r="BO533" s="71">
        <v>11.907146319956974</v>
      </c>
      <c r="BP533" s="71">
        <v>22.31232087609197</v>
      </c>
      <c r="BQ533" s="71">
        <v>20.461409341113697</v>
      </c>
      <c r="BR533" s="72">
        <v>17.45490363777278</v>
      </c>
      <c r="BS533" s="72">
        <v>16.300424095083066</v>
      </c>
      <c r="BT533" s="71">
        <v>18.451042956739922</v>
      </c>
      <c r="BU533" s="71">
        <v>18.166275787240934</v>
      </c>
      <c r="BV533" s="71">
        <v>17.711121637245629</v>
      </c>
      <c r="BW533" s="71">
        <v>17.189817408647702</v>
      </c>
      <c r="BX533" s="75">
        <v>9463</v>
      </c>
      <c r="BY533" s="75">
        <v>9554</v>
      </c>
      <c r="BZ533" s="75">
        <v>9438</v>
      </c>
      <c r="CA533" s="75">
        <v>10058</v>
      </c>
      <c r="CB533" s="75">
        <v>12699</v>
      </c>
      <c r="CC533" s="75">
        <v>16996</v>
      </c>
      <c r="CD533" s="75">
        <v>10097</v>
      </c>
      <c r="CE533" s="75">
        <v>9066</v>
      </c>
      <c r="CF533" s="75">
        <v>14866</v>
      </c>
      <c r="CG533" s="75">
        <v>9756</v>
      </c>
      <c r="CH533" s="75">
        <v>10373</v>
      </c>
      <c r="CI533" s="75">
        <v>10384</v>
      </c>
      <c r="CJ533" s="75">
        <v>5825</v>
      </c>
      <c r="CK533" s="75">
        <v>70367</v>
      </c>
      <c r="CL533" s="73">
        <v>1249288.6600000004</v>
      </c>
      <c r="CM533" s="73">
        <v>1338047.4400000002</v>
      </c>
      <c r="CN533" s="73">
        <v>1274216.6599999997</v>
      </c>
      <c r="CO533" s="73">
        <v>1342942.5599999994</v>
      </c>
      <c r="CP533" s="73">
        <v>1376344.0499999998</v>
      </c>
      <c r="CQ533" s="73">
        <v>1058149.5199999998</v>
      </c>
      <c r="CR533" s="73">
        <v>1041140.29</v>
      </c>
      <c r="CS533" s="73">
        <v>1149997.7199999997</v>
      </c>
      <c r="CT533" s="73">
        <v>1149869.3099999998</v>
      </c>
      <c r="CU533" s="73">
        <v>1056174.22</v>
      </c>
      <c r="CV533" s="73">
        <v>1180012.3100000003</v>
      </c>
      <c r="CW533" s="73">
        <v>1099442.2399999998</v>
      </c>
      <c r="CX533" s="73">
        <v>1077813.92</v>
      </c>
      <c r="CY533" s="77"/>
      <c r="CZ533" s="4">
        <v>122</v>
      </c>
      <c r="DA533" s="76" t="str">
        <f t="shared" si="22"/>
        <v>L122</v>
      </c>
      <c r="DB533" s="71">
        <v>2.3242347360405771</v>
      </c>
      <c r="DC533" s="71">
        <v>3.5836807479754351</v>
      </c>
      <c r="DD533" s="71">
        <v>0.66318617309647376</v>
      </c>
      <c r="DE533" s="71">
        <v>0.70920136352969876</v>
      </c>
      <c r="DF533" s="71">
        <v>0.79052356794562118</v>
      </c>
      <c r="DG533" s="71">
        <v>0.53016147910756883</v>
      </c>
      <c r="DH533" s="71">
        <v>0.51227917352616537</v>
      </c>
      <c r="DI533" s="71">
        <v>0.24247149976629506</v>
      </c>
      <c r="DJ533" s="71">
        <v>0.20475024529435759</v>
      </c>
      <c r="DK533" s="71">
        <v>0.23215462756669922</v>
      </c>
      <c r="DL533" s="71">
        <v>0.68155145129651751</v>
      </c>
      <c r="DM533" s="71">
        <v>0.18164155934244197</v>
      </c>
      <c r="DN533" s="71">
        <v>0.34861090890113561</v>
      </c>
      <c r="DO533" s="71">
        <v>0.33703115704312975</v>
      </c>
      <c r="DQ533" s="71"/>
      <c r="DR533" s="71"/>
      <c r="DS533" s="71"/>
      <c r="DT533" s="71"/>
      <c r="DU533" s="71"/>
      <c r="DV533" s="71"/>
      <c r="DW533" s="71"/>
      <c r="DX533" s="71"/>
      <c r="DY533" s="71"/>
      <c r="DZ533" s="71"/>
      <c r="EA533" s="71"/>
      <c r="EB533" s="71"/>
      <c r="EC533" s="71"/>
      <c r="ED533" s="71"/>
    </row>
    <row r="534" spans="1:134">
      <c r="A534" s="4">
        <v>130</v>
      </c>
      <c r="B534" s="46" t="s">
        <v>4592</v>
      </c>
      <c r="C534" s="65" t="str">
        <f t="shared" si="21"/>
        <v>L130</v>
      </c>
      <c r="D534" s="69">
        <v>1276735.52</v>
      </c>
      <c r="E534" s="68">
        <v>14722793.439999999</v>
      </c>
      <c r="F534" s="69">
        <v>-730459.62999999966</v>
      </c>
      <c r="G534" s="69">
        <v>-906592.07999999821</v>
      </c>
      <c r="H534" s="70">
        <v>98.914111361318518</v>
      </c>
      <c r="I534" s="70">
        <v>-5.8005612494482666</v>
      </c>
      <c r="J534" s="69">
        <v>3605040.69</v>
      </c>
      <c r="K534" s="69">
        <v>1855077.2599999998</v>
      </c>
      <c r="L534" s="69">
        <v>1867569.1599999997</v>
      </c>
      <c r="M534" s="69">
        <v>2249246.11</v>
      </c>
      <c r="N534" s="69">
        <v>2876223.54</v>
      </c>
      <c r="O534" s="69">
        <v>2858749.38</v>
      </c>
      <c r="P534" s="69">
        <v>1948286.4499999997</v>
      </c>
      <c r="Q534" s="69">
        <v>1799518.1099999994</v>
      </c>
      <c r="R534" s="69">
        <v>3118405.9799999995</v>
      </c>
      <c r="S534" s="69">
        <v>2014936.4900000002</v>
      </c>
      <c r="T534" s="69">
        <v>2346585.2999999998</v>
      </c>
      <c r="U534" s="69">
        <v>2218325.5900000003</v>
      </c>
      <c r="V534" s="69">
        <v>1276735.52</v>
      </c>
      <c r="W534" s="70">
        <v>196.08207311162019</v>
      </c>
      <c r="X534" s="70">
        <v>92.757542181531861</v>
      </c>
      <c r="Y534" s="70">
        <v>100.57992923515333</v>
      </c>
      <c r="Z534" s="71">
        <v>97.095123468947506</v>
      </c>
      <c r="AA534" s="71">
        <v>93.805076071850038</v>
      </c>
      <c r="AB534" s="71">
        <v>100.38968395419074</v>
      </c>
      <c r="AC534" s="71">
        <v>92.834564679969731</v>
      </c>
      <c r="AD534" s="71">
        <v>85.560036550366263</v>
      </c>
      <c r="AE534" s="71">
        <v>97.827087864376111</v>
      </c>
      <c r="AF534" s="71">
        <v>116.43632372267751</v>
      </c>
      <c r="AG534" s="71">
        <v>99.115027605275131</v>
      </c>
      <c r="AH534" s="71">
        <v>97.219705098367754</v>
      </c>
      <c r="AI534" s="71">
        <v>114.49978414427173</v>
      </c>
      <c r="AJ534" s="71">
        <v>82.497336644693704</v>
      </c>
      <c r="AK534" s="71">
        <v>-8.5613115431050097</v>
      </c>
      <c r="AL534" s="71">
        <v>-7.9676440510517139</v>
      </c>
      <c r="AM534" s="71">
        <v>-3.9758719691106004</v>
      </c>
      <c r="AN534" s="71">
        <v>-14.664173590508211</v>
      </c>
      <c r="AO534" s="71">
        <v>-0.32809505336922618</v>
      </c>
      <c r="AP534" s="71">
        <v>-6.1763815006295575</v>
      </c>
      <c r="AQ534" s="71">
        <v>7.6436911122180984</v>
      </c>
      <c r="AR534" s="71">
        <v>78.014983861914274</v>
      </c>
      <c r="AS534" s="71">
        <v>-9.9039837282986039</v>
      </c>
      <c r="AT534" s="71">
        <v>28.278071647398018</v>
      </c>
      <c r="AU534" s="71">
        <v>-45.313201950747271</v>
      </c>
      <c r="AV534" s="72">
        <v>-36.392058340714897</v>
      </c>
      <c r="AW534" s="73">
        <v>1629647.0999999996</v>
      </c>
      <c r="AX534" s="73">
        <v>-173689.00000000023</v>
      </c>
      <c r="AY534" s="73">
        <v>-161683.64000000013</v>
      </c>
      <c r="AZ534" s="73">
        <v>-93129.870000000112</v>
      </c>
      <c r="BA534" s="73">
        <v>-494040.25000000047</v>
      </c>
      <c r="BB534" s="73">
        <v>11379.709999999497</v>
      </c>
      <c r="BC534" s="73">
        <v>-128255.13000000035</v>
      </c>
      <c r="BD534" s="73">
        <v>127782.31999999937</v>
      </c>
      <c r="BE534" s="73">
        <v>1366639.9700000004</v>
      </c>
      <c r="BF534" s="73">
        <v>-221495.89999999944</v>
      </c>
      <c r="BG534" s="73">
        <v>517289.56000000006</v>
      </c>
      <c r="BH534" s="73">
        <v>-1838093.2700000009</v>
      </c>
      <c r="BI534" s="73">
        <v>-730459.62999999966</v>
      </c>
      <c r="BJ534" s="71">
        <v>17.187501233717668</v>
      </c>
      <c r="BK534" s="71">
        <v>13.953445922264283</v>
      </c>
      <c r="BL534" s="71">
        <v>14.138728239245712</v>
      </c>
      <c r="BM534" s="71">
        <v>14.768558932756974</v>
      </c>
      <c r="BN534" s="71">
        <v>3.2440960538608614</v>
      </c>
      <c r="BO534" s="71">
        <v>11.602749519092919</v>
      </c>
      <c r="BP534" s="71">
        <v>24.022191687405421</v>
      </c>
      <c r="BQ534" s="71">
        <v>20.17246623185698</v>
      </c>
      <c r="BR534" s="72">
        <v>13.120580470114938</v>
      </c>
      <c r="BS534" s="72">
        <v>16.194143598132698</v>
      </c>
      <c r="BT534" s="71">
        <v>16.265280463121417</v>
      </c>
      <c r="BU534" s="71">
        <v>16.707457585478153</v>
      </c>
      <c r="BV534" s="71">
        <v>14.838464060549995</v>
      </c>
      <c r="BW534" s="71">
        <v>15.63886781161014</v>
      </c>
      <c r="BX534" s="75">
        <v>30945</v>
      </c>
      <c r="BY534" s="75">
        <v>32682</v>
      </c>
      <c r="BZ534" s="75">
        <v>32808</v>
      </c>
      <c r="CA534" s="75">
        <v>35185</v>
      </c>
      <c r="CB534" s="75">
        <v>41024</v>
      </c>
      <c r="CC534" s="75">
        <v>43549</v>
      </c>
      <c r="CD534" s="75">
        <v>32884</v>
      </c>
      <c r="CE534" s="75">
        <v>32235</v>
      </c>
      <c r="CF534" s="75">
        <v>47033</v>
      </c>
      <c r="CG534" s="75">
        <v>36413</v>
      </c>
      <c r="CH534" s="75">
        <v>40073</v>
      </c>
      <c r="CI534" s="75">
        <v>42399</v>
      </c>
      <c r="CJ534" s="75">
        <v>25565</v>
      </c>
      <c r="CK534" s="75">
        <v>256602</v>
      </c>
      <c r="CL534" s="73">
        <v>2666010.6100000008</v>
      </c>
      <c r="CM534" s="73">
        <v>2660523.1999999997</v>
      </c>
      <c r="CN534" s="73">
        <v>2703747.31</v>
      </c>
      <c r="CO534" s="73">
        <v>3140165.7800000003</v>
      </c>
      <c r="CP534" s="73">
        <v>3310701</v>
      </c>
      <c r="CQ534" s="73">
        <v>2628978.0800000005</v>
      </c>
      <c r="CR534" s="73">
        <v>2607493.0500000007</v>
      </c>
      <c r="CS534" s="73">
        <v>2970921.41</v>
      </c>
      <c r="CT534" s="73">
        <v>2359953.5999999996</v>
      </c>
      <c r="CU534" s="73">
        <v>2269776.9199999995</v>
      </c>
      <c r="CV534" s="73">
        <v>2164060.9099999997</v>
      </c>
      <c r="CW534" s="73">
        <v>2313246.56</v>
      </c>
      <c r="CX534" s="73">
        <v>2548471.39</v>
      </c>
      <c r="CY534" s="77"/>
      <c r="CZ534" s="4">
        <v>130</v>
      </c>
      <c r="DA534" s="76" t="str">
        <f t="shared" si="22"/>
        <v>L130</v>
      </c>
      <c r="DB534" s="71">
        <v>3.548510424200523</v>
      </c>
      <c r="DC534" s="71">
        <v>3.9627605784004198</v>
      </c>
      <c r="DD534" s="71">
        <v>1.2118260110878347</v>
      </c>
      <c r="DE534" s="71">
        <v>0.82452978976109803</v>
      </c>
      <c r="DF534" s="71">
        <v>1.3209608460796285</v>
      </c>
      <c r="DG534" s="71">
        <v>0.80751938522894506</v>
      </c>
      <c r="DH534" s="71">
        <v>0.76132981485137741</v>
      </c>
      <c r="DI534" s="71">
        <v>0.49258291428675699</v>
      </c>
      <c r="DJ534" s="71">
        <v>0.33289949886942771</v>
      </c>
      <c r="DK534" s="71">
        <v>0.16877533061554328</v>
      </c>
      <c r="DL534" s="71">
        <v>0.22233103458142747</v>
      </c>
      <c r="DM534" s="71">
        <v>0.13111540598225055</v>
      </c>
      <c r="DN534" s="71">
        <v>0.27780522711634159</v>
      </c>
      <c r="DO534" s="71">
        <v>0.33127593278278794</v>
      </c>
      <c r="DQ534" s="71"/>
      <c r="DR534" s="71"/>
      <c r="DS534" s="71"/>
      <c r="DT534" s="71"/>
      <c r="DU534" s="71"/>
      <c r="DV534" s="71"/>
      <c r="DW534" s="71"/>
      <c r="DX534" s="71"/>
      <c r="DY534" s="71"/>
      <c r="DZ534" s="71"/>
      <c r="EA534" s="71"/>
      <c r="EB534" s="71"/>
      <c r="EC534" s="71"/>
      <c r="ED534" s="71"/>
    </row>
    <row r="535" spans="1:134">
      <c r="A535" s="4">
        <v>479</v>
      </c>
      <c r="B535" s="46" t="s">
        <v>4600</v>
      </c>
      <c r="C535" s="65" t="str">
        <f t="shared" si="21"/>
        <v>L479</v>
      </c>
      <c r="D535" s="69">
        <v>738265.15</v>
      </c>
      <c r="E535" s="68">
        <v>8934058.9299999997</v>
      </c>
      <c r="F535" s="69">
        <v>149594.64000000013</v>
      </c>
      <c r="G535" s="69">
        <v>1891653.4800000014</v>
      </c>
      <c r="H535" s="70">
        <v>105.03135330391922</v>
      </c>
      <c r="I535" s="70">
        <v>26.860899921631209</v>
      </c>
      <c r="J535" s="69">
        <v>1128824.2900000003</v>
      </c>
      <c r="K535" s="69">
        <v>1085225.7299999997</v>
      </c>
      <c r="L535" s="69">
        <v>1065912.0099999998</v>
      </c>
      <c r="M535" s="69">
        <v>1311450.8600000003</v>
      </c>
      <c r="N535" s="69">
        <v>1617942.1799999997</v>
      </c>
      <c r="O535" s="69">
        <v>1810773.6700000002</v>
      </c>
      <c r="P535" s="69">
        <v>1404560.2100000004</v>
      </c>
      <c r="Q535" s="69">
        <v>1415188.7200000002</v>
      </c>
      <c r="R535" s="69">
        <v>1616389.4200000004</v>
      </c>
      <c r="S535" s="69">
        <v>1176457.4099999997</v>
      </c>
      <c r="T535" s="69">
        <v>1382611.7600000002</v>
      </c>
      <c r="U535" s="69">
        <v>1200586.2599999998</v>
      </c>
      <c r="V535" s="69">
        <v>738265.15</v>
      </c>
      <c r="W535" s="70">
        <v>109.89947245805578</v>
      </c>
      <c r="X535" s="70">
        <v>92.188833910249244</v>
      </c>
      <c r="Y535" s="70">
        <v>96.963583790150025</v>
      </c>
      <c r="Z535" s="71">
        <v>97.985316666541394</v>
      </c>
      <c r="AA535" s="71">
        <v>91.436416291431428</v>
      </c>
      <c r="AB535" s="71">
        <v>101.31212659681923</v>
      </c>
      <c r="AC535" s="71">
        <v>103.5560597504072</v>
      </c>
      <c r="AD535" s="71">
        <v>107.00793108774653</v>
      </c>
      <c r="AE535" s="71">
        <v>105.35483808858348</v>
      </c>
      <c r="AF535" s="71">
        <v>103.56806174556807</v>
      </c>
      <c r="AG535" s="71">
        <v>112.62798401552216</v>
      </c>
      <c r="AH535" s="71">
        <v>98.132500870743826</v>
      </c>
      <c r="AI535" s="71">
        <v>104.56052136135827</v>
      </c>
      <c r="AJ535" s="71">
        <v>2.7523847793750056</v>
      </c>
      <c r="AK535" s="71">
        <v>-5.5486124291302064</v>
      </c>
      <c r="AL535" s="71">
        <v>-1.3541993642947392</v>
      </c>
      <c r="AM535" s="71">
        <v>-2.7050659560845847</v>
      </c>
      <c r="AN535" s="71">
        <v>-11.66839571861178</v>
      </c>
      <c r="AO535" s="71">
        <v>1.3801148265747853</v>
      </c>
      <c r="AP535" s="71">
        <v>4.49500147324573</v>
      </c>
      <c r="AQ535" s="71">
        <v>35.504357952360046</v>
      </c>
      <c r="AR535" s="71">
        <v>57.794050121825592</v>
      </c>
      <c r="AS535" s="71">
        <v>5.7735458076676904</v>
      </c>
      <c r="AT535" s="71">
        <v>44.478476375091148</v>
      </c>
      <c r="AU535" s="71">
        <v>23.563845632471335</v>
      </c>
      <c r="AV535" s="72">
        <v>25.41228708738954</v>
      </c>
      <c r="AW535" s="73">
        <v>30237.340000000084</v>
      </c>
      <c r="AX535" s="73">
        <v>-63752.340000000084</v>
      </c>
      <c r="AY535" s="73">
        <v>-14632.729999999981</v>
      </c>
      <c r="AZ535" s="73">
        <v>-36461.930000000168</v>
      </c>
      <c r="BA535" s="73">
        <v>-213726.33000000031</v>
      </c>
      <c r="BB535" s="73">
        <v>41789.530000000028</v>
      </c>
      <c r="BC535" s="73">
        <v>60419.160000000382</v>
      </c>
      <c r="BD535" s="73">
        <v>370802.59000000032</v>
      </c>
      <c r="BE535" s="73">
        <v>592022.90000000061</v>
      </c>
      <c r="BF535" s="73">
        <v>64215.779999999795</v>
      </c>
      <c r="BG535" s="73">
        <v>425644.47000000044</v>
      </c>
      <c r="BH535" s="73">
        <v>228953.93999999983</v>
      </c>
      <c r="BI535" s="73">
        <v>149594.64000000013</v>
      </c>
      <c r="BJ535" s="71">
        <v>15.239681545453559</v>
      </c>
      <c r="BK535" s="71">
        <v>13.292706135366046</v>
      </c>
      <c r="BL535" s="71">
        <v>10.458535694197032</v>
      </c>
      <c r="BM535" s="71">
        <v>12.636422678958963</v>
      </c>
      <c r="BN535" s="71">
        <v>4.6184937101565806</v>
      </c>
      <c r="BO535" s="71">
        <v>12.465016489451866</v>
      </c>
      <c r="BP535" s="71">
        <v>24.714309756233526</v>
      </c>
      <c r="BQ535" s="71">
        <v>20.707066132415854</v>
      </c>
      <c r="BR535" s="72">
        <v>15.22313058557331</v>
      </c>
      <c r="BS535" s="72">
        <v>16.468620313102139</v>
      </c>
      <c r="BT535" s="71">
        <v>15.466113241940814</v>
      </c>
      <c r="BU535" s="71">
        <v>14.769944843615999</v>
      </c>
      <c r="BV535" s="71">
        <v>14.400888841485877</v>
      </c>
      <c r="BW535" s="71">
        <v>16.189776615084263</v>
      </c>
      <c r="BX535" s="75">
        <v>21327</v>
      </c>
      <c r="BY535" s="75">
        <v>20550</v>
      </c>
      <c r="BZ535" s="75">
        <v>19095</v>
      </c>
      <c r="CA535" s="75">
        <v>20513</v>
      </c>
      <c r="CB535" s="75">
        <v>25095</v>
      </c>
      <c r="CC535" s="75">
        <v>27434</v>
      </c>
      <c r="CD535" s="75">
        <v>20308</v>
      </c>
      <c r="CE535" s="75">
        <v>21206</v>
      </c>
      <c r="CF535" s="75">
        <v>26592</v>
      </c>
      <c r="CG535" s="75">
        <v>21138</v>
      </c>
      <c r="CH535" s="75">
        <v>23247</v>
      </c>
      <c r="CI535" s="75">
        <v>21658</v>
      </c>
      <c r="CJ535" s="75">
        <v>13142</v>
      </c>
      <c r="CK535" s="75">
        <v>147291</v>
      </c>
      <c r="CL535" s="73">
        <v>1786058.4899999995</v>
      </c>
      <c r="CM535" s="73">
        <v>1901675.2800000003</v>
      </c>
      <c r="CN535" s="73">
        <v>1920420.4200000006</v>
      </c>
      <c r="CO535" s="73">
        <v>2203819.3999999994</v>
      </c>
      <c r="CP535" s="73">
        <v>2432044.2399999993</v>
      </c>
      <c r="CQ535" s="73">
        <v>2147281.5099999998</v>
      </c>
      <c r="CR535" s="73">
        <v>2548378.6800000016</v>
      </c>
      <c r="CS535" s="73">
        <v>2085478.8100000005</v>
      </c>
      <c r="CT535" s="73">
        <v>2095365.1799999992</v>
      </c>
      <c r="CU535" s="73">
        <v>2016094.85</v>
      </c>
      <c r="CV535" s="73">
        <v>2072910.4400000002</v>
      </c>
      <c r="CW535" s="73">
        <v>2130142.4</v>
      </c>
      <c r="CX535" s="73">
        <v>1716365.0899999994</v>
      </c>
      <c r="CY535" s="77"/>
      <c r="CZ535" s="4">
        <v>479</v>
      </c>
      <c r="DA535" s="76" t="str">
        <f t="shared" si="22"/>
        <v>L479</v>
      </c>
      <c r="DB535" s="71">
        <v>2.5380888714609324</v>
      </c>
      <c r="DC535" s="71">
        <v>1.330817934213125</v>
      </c>
      <c r="DD535" s="71">
        <v>0.76236535875088407</v>
      </c>
      <c r="DE535" s="71">
        <v>0.77552186365491527</v>
      </c>
      <c r="DF535" s="71">
        <v>0.69274039736588322</v>
      </c>
      <c r="DG535" s="71">
        <v>0.65073986746110302</v>
      </c>
      <c r="DH535" s="71">
        <v>0.77829774255914652</v>
      </c>
      <c r="DI535" s="71">
        <v>0.30298073108374823</v>
      </c>
      <c r="DJ535" s="71">
        <v>0.60710980272749426</v>
      </c>
      <c r="DK535" s="71">
        <v>0.73561065354626454</v>
      </c>
      <c r="DL535" s="71">
        <v>0.4950398449224071</v>
      </c>
      <c r="DM535" s="71">
        <v>0.15874506918038758</v>
      </c>
      <c r="DN535" s="71">
        <v>0.30529859026783696</v>
      </c>
      <c r="DO535" s="71">
        <v>0.4991265316529333</v>
      </c>
      <c r="DQ535" s="71"/>
      <c r="DR535" s="71"/>
      <c r="DS535" s="71"/>
      <c r="DT535" s="71"/>
      <c r="DU535" s="71"/>
      <c r="DV535" s="71"/>
      <c r="DW535" s="71"/>
      <c r="DX535" s="71"/>
      <c r="DY535" s="71"/>
      <c r="DZ535" s="71"/>
      <c r="EA535" s="71"/>
      <c r="EB535" s="71"/>
      <c r="EC535" s="71"/>
      <c r="ED535" s="71"/>
    </row>
    <row r="536" spans="1:134">
      <c r="A536" s="4">
        <v>143</v>
      </c>
      <c r="B536" s="46" t="s">
        <v>4606</v>
      </c>
      <c r="C536" s="65" t="str">
        <f t="shared" si="21"/>
        <v>L143</v>
      </c>
      <c r="D536" s="69">
        <v>1037186.9</v>
      </c>
      <c r="E536" s="68">
        <v>11965964.049999997</v>
      </c>
      <c r="F536" s="69">
        <v>-133682.98999999987</v>
      </c>
      <c r="G536" s="69">
        <v>-3051465.9200000037</v>
      </c>
      <c r="H536" s="70">
        <v>72.270273155210162</v>
      </c>
      <c r="I536" s="70">
        <v>-20.319494920874291</v>
      </c>
      <c r="J536" s="69">
        <v>2081021.9499999995</v>
      </c>
      <c r="K536" s="69">
        <v>1958866.8</v>
      </c>
      <c r="L536" s="69">
        <v>1814767.2300000004</v>
      </c>
      <c r="M536" s="69">
        <v>2113869.04</v>
      </c>
      <c r="N536" s="69">
        <v>3132056.16</v>
      </c>
      <c r="O536" s="69">
        <v>3088161.22</v>
      </c>
      <c r="P536" s="69">
        <v>1634531.3499999999</v>
      </c>
      <c r="Q536" s="69">
        <v>1477663.21</v>
      </c>
      <c r="R536" s="69">
        <v>2577864.38</v>
      </c>
      <c r="S536" s="69">
        <v>1717572.2100000002</v>
      </c>
      <c r="T536" s="69">
        <v>1829899.7200000002</v>
      </c>
      <c r="U536" s="69">
        <v>1691246.28</v>
      </c>
      <c r="V536" s="69">
        <v>1037186.9</v>
      </c>
      <c r="W536" s="70">
        <v>84.104876088360371</v>
      </c>
      <c r="X536" s="70">
        <v>72.015513191932214</v>
      </c>
      <c r="Y536" s="70">
        <v>76.39315163036116</v>
      </c>
      <c r="Z536" s="71">
        <v>81.483803344106491</v>
      </c>
      <c r="AA536" s="71">
        <v>72.014116053243143</v>
      </c>
      <c r="AB536" s="71">
        <v>117.98955088043445</v>
      </c>
      <c r="AC536" s="71">
        <v>64.650502159099617</v>
      </c>
      <c r="AD536" s="71">
        <v>57.703550674055791</v>
      </c>
      <c r="AE536" s="71">
        <v>83.127378958547524</v>
      </c>
      <c r="AF536" s="71">
        <v>69.712318901691575</v>
      </c>
      <c r="AG536" s="71">
        <v>71.019008475911761</v>
      </c>
      <c r="AH536" s="71">
        <v>79.780747899024007</v>
      </c>
      <c r="AI536" s="71">
        <v>85.945404068562667</v>
      </c>
      <c r="AJ536" s="71">
        <v>-33.075910065725921</v>
      </c>
      <c r="AK536" s="71">
        <v>-42.202914775084921</v>
      </c>
      <c r="AL536" s="71">
        <v>-41.992350568175965</v>
      </c>
      <c r="AM536" s="71">
        <v>-44.191930108296148</v>
      </c>
      <c r="AN536" s="71">
        <v>-59.347174523340442</v>
      </c>
      <c r="AO536" s="71">
        <v>-22.618355605074449</v>
      </c>
      <c r="AP536" s="71">
        <v>-37.723021223434891</v>
      </c>
      <c r="AQ536" s="71">
        <v>-29.394088771046455</v>
      </c>
      <c r="AR536" s="71">
        <v>14.493748430152852</v>
      </c>
      <c r="AS536" s="71">
        <v>-31.38951948845601</v>
      </c>
      <c r="AT536" s="71">
        <v>-21.330083179165872</v>
      </c>
      <c r="AU536" s="71">
        <v>-17.426253792633307</v>
      </c>
      <c r="AV536" s="72">
        <v>-11.41740778729906</v>
      </c>
      <c r="AW536" s="73">
        <v>-1028504.01</v>
      </c>
      <c r="AX536" s="73">
        <v>-1430347.0200000007</v>
      </c>
      <c r="AY536" s="73">
        <v>-1313729.1799999997</v>
      </c>
      <c r="AZ536" s="73">
        <v>-1673878.9400000004</v>
      </c>
      <c r="BA536" s="73">
        <v>-4572343.5299999975</v>
      </c>
      <c r="BB536" s="73">
        <v>-879882.06999999983</v>
      </c>
      <c r="BC536" s="73">
        <v>-990084.32999999984</v>
      </c>
      <c r="BD536" s="73">
        <v>-615168.94000000018</v>
      </c>
      <c r="BE536" s="73">
        <v>326331.51000000024</v>
      </c>
      <c r="BF536" s="73">
        <v>-785794.90999999992</v>
      </c>
      <c r="BG536" s="73">
        <v>-496147.88999999966</v>
      </c>
      <c r="BH536" s="73">
        <v>-356918.36999999965</v>
      </c>
      <c r="BI536" s="73">
        <v>-133682.98999999987</v>
      </c>
      <c r="BJ536" s="71">
        <v>18.725176027703593</v>
      </c>
      <c r="BK536" s="71">
        <v>16.683814486886742</v>
      </c>
      <c r="BL536" s="71">
        <v>16.250393184932786</v>
      </c>
      <c r="BM536" s="71">
        <v>20.092064676311065</v>
      </c>
      <c r="BN536" s="71">
        <v>13.134530646494234</v>
      </c>
      <c r="BO536" s="71">
        <v>15.960164954049517</v>
      </c>
      <c r="BP536" s="71">
        <v>25.32068898686105</v>
      </c>
      <c r="BQ536" s="71">
        <v>24.507515924042103</v>
      </c>
      <c r="BR536" s="72">
        <v>22.54318744155707</v>
      </c>
      <c r="BS536" s="72">
        <v>16.815822972809787</v>
      </c>
      <c r="BT536" s="71">
        <v>22.116918469258799</v>
      </c>
      <c r="BU536" s="71">
        <v>22.487078752399167</v>
      </c>
      <c r="BV536" s="71">
        <v>21.714474990135756</v>
      </c>
      <c r="BW536" s="71">
        <v>20.777692502795663</v>
      </c>
      <c r="BX536" s="75">
        <v>17063</v>
      </c>
      <c r="BY536" s="75">
        <v>15084</v>
      </c>
      <c r="BZ536" s="75">
        <v>14995</v>
      </c>
      <c r="CA536" s="75">
        <v>17191</v>
      </c>
      <c r="CB536" s="75">
        <v>22395</v>
      </c>
      <c r="CC536" s="75">
        <v>26534</v>
      </c>
      <c r="CD536" s="75">
        <v>16349</v>
      </c>
      <c r="CE536" s="75">
        <v>15363</v>
      </c>
      <c r="CF536" s="75">
        <v>24642</v>
      </c>
      <c r="CG536" s="75">
        <v>17502</v>
      </c>
      <c r="CH536" s="75">
        <v>17931</v>
      </c>
      <c r="CI536" s="75">
        <v>18522</v>
      </c>
      <c r="CJ536" s="75">
        <v>10573</v>
      </c>
      <c r="CK536" s="75">
        <v>120882</v>
      </c>
      <c r="CL536" s="73">
        <v>3647683.6999999988</v>
      </c>
      <c r="CM536" s="73">
        <v>3799309.0899999994</v>
      </c>
      <c r="CN536" s="73">
        <v>3931182.8600000013</v>
      </c>
      <c r="CO536" s="73">
        <v>3860687.2200000007</v>
      </c>
      <c r="CP536" s="73">
        <v>5094116.0600000005</v>
      </c>
      <c r="CQ536" s="73">
        <v>3673132.1999999997</v>
      </c>
      <c r="CR536" s="73">
        <v>3403300.97</v>
      </c>
      <c r="CS536" s="73">
        <v>3621509.74</v>
      </c>
      <c r="CT536" s="73">
        <v>2645566.73</v>
      </c>
      <c r="CU536" s="73">
        <v>2471575.7800000003</v>
      </c>
      <c r="CV536" s="73">
        <v>2471590.0699999998</v>
      </c>
      <c r="CW536" s="73">
        <v>2332618</v>
      </c>
      <c r="CX536" s="73">
        <v>2561682.0200000005</v>
      </c>
      <c r="CY536" s="77"/>
      <c r="CZ536" s="4">
        <v>143</v>
      </c>
      <c r="DA536" s="76" t="str">
        <f t="shared" si="22"/>
        <v>L143</v>
      </c>
      <c r="DB536" s="71">
        <v>3.720979472615372</v>
      </c>
      <c r="DC536" s="71">
        <v>2.8655219826078091</v>
      </c>
      <c r="DD536" s="71">
        <v>1.5880318170723922</v>
      </c>
      <c r="DE536" s="71">
        <v>1.1724661656344448</v>
      </c>
      <c r="DF536" s="71">
        <v>0.96958898376750235</v>
      </c>
      <c r="DG536" s="71">
        <v>1.0005522421071771</v>
      </c>
      <c r="DH536" s="71">
        <v>0.68904012905479795</v>
      </c>
      <c r="DI536" s="71">
        <v>0.80518656027882607</v>
      </c>
      <c r="DJ536" s="71">
        <v>0.47352033583025971</v>
      </c>
      <c r="DK536" s="71">
        <v>0.41349729371549809</v>
      </c>
      <c r="DL536" s="71">
        <v>0.62946271803998255</v>
      </c>
      <c r="DM536" s="71">
        <v>0.21536946052482414</v>
      </c>
      <c r="DN536" s="71">
        <v>0.34827787447433362</v>
      </c>
      <c r="DO536" s="71">
        <v>0.51205180819096952</v>
      </c>
      <c r="DQ536" s="71"/>
      <c r="DR536" s="71"/>
      <c r="DS536" s="71"/>
      <c r="DT536" s="71"/>
      <c r="DU536" s="71"/>
      <c r="DV536" s="71"/>
      <c r="DW536" s="71"/>
      <c r="DX536" s="71"/>
      <c r="DY536" s="71"/>
      <c r="DZ536" s="71"/>
      <c r="EA536" s="71"/>
      <c r="EB536" s="71"/>
      <c r="EC536" s="71"/>
      <c r="ED536" s="71"/>
    </row>
    <row r="537" spans="1:134">
      <c r="A537" s="4">
        <v>97</v>
      </c>
      <c r="B537" s="46" t="s">
        <v>4615</v>
      </c>
      <c r="C537" s="65" t="str">
        <f t="shared" si="21"/>
        <v>L097</v>
      </c>
      <c r="D537" s="69">
        <v>540823.72</v>
      </c>
      <c r="E537" s="68">
        <v>5830826.7000000002</v>
      </c>
      <c r="F537" s="69">
        <v>157845.15999999992</v>
      </c>
      <c r="G537" s="69">
        <v>1070498.299999998</v>
      </c>
      <c r="H537" s="70">
        <v>98.0662680212303</v>
      </c>
      <c r="I537" s="70">
        <v>22.487908607313667</v>
      </c>
      <c r="J537" s="69">
        <v>866360.5</v>
      </c>
      <c r="K537" s="69">
        <v>630897.15999999992</v>
      </c>
      <c r="L537" s="69">
        <v>612443.89</v>
      </c>
      <c r="M537" s="69">
        <v>907591.27</v>
      </c>
      <c r="N537" s="69">
        <v>1368627.67</v>
      </c>
      <c r="O537" s="69">
        <v>1301489.3800000001</v>
      </c>
      <c r="P537" s="69">
        <v>731236.78000000014</v>
      </c>
      <c r="Q537" s="69">
        <v>662318.37</v>
      </c>
      <c r="R537" s="69">
        <v>1505831.72</v>
      </c>
      <c r="S537" s="69">
        <v>646366.20999999985</v>
      </c>
      <c r="T537" s="69">
        <v>785731.78999999992</v>
      </c>
      <c r="U537" s="69">
        <v>958518.11</v>
      </c>
      <c r="V537" s="69">
        <v>540823.72</v>
      </c>
      <c r="W537" s="70">
        <v>115.77640854766751</v>
      </c>
      <c r="X537" s="70">
        <v>93.327356706725965</v>
      </c>
      <c r="Y537" s="70">
        <v>85.746658938651805</v>
      </c>
      <c r="Z537" s="71">
        <v>103.75660186452384</v>
      </c>
      <c r="AA537" s="71">
        <v>82.606903468315565</v>
      </c>
      <c r="AB537" s="71">
        <v>94.376151809964028</v>
      </c>
      <c r="AC537" s="71">
        <v>93.218425781728527</v>
      </c>
      <c r="AD537" s="71">
        <v>98.439089172934203</v>
      </c>
      <c r="AE537" s="71">
        <v>98.054526713216717</v>
      </c>
      <c r="AF537" s="71">
        <v>85.32985860363344</v>
      </c>
      <c r="AG537" s="71">
        <v>89.397111657842856</v>
      </c>
      <c r="AH537" s="71">
        <v>121.17856870890034</v>
      </c>
      <c r="AI537" s="71">
        <v>102.92989916290809</v>
      </c>
      <c r="AJ537" s="71">
        <v>26.162187809162553</v>
      </c>
      <c r="AK537" s="71">
        <v>2.6609633192305582</v>
      </c>
      <c r="AL537" s="71">
        <v>-17.116566680465127</v>
      </c>
      <c r="AM537" s="71">
        <v>2.7397651203292961</v>
      </c>
      <c r="AN537" s="71">
        <v>-17.228056056676756</v>
      </c>
      <c r="AO537" s="71">
        <v>-4.0322235508954085</v>
      </c>
      <c r="AP537" s="71">
        <v>-3.3212120731347827</v>
      </c>
      <c r="AQ537" s="71">
        <v>23.829700164504054</v>
      </c>
      <c r="AR537" s="71">
        <v>147.34392094569921</v>
      </c>
      <c r="AS537" s="71">
        <v>-46.239135718320668</v>
      </c>
      <c r="AT537" s="71">
        <v>18.238739622720644</v>
      </c>
      <c r="AU537" s="71">
        <v>57.005143103020472</v>
      </c>
      <c r="AV537" s="72">
        <v>41.21514269623863</v>
      </c>
      <c r="AW537" s="73">
        <v>179656.72999999998</v>
      </c>
      <c r="AX537" s="73">
        <v>16352.79999999993</v>
      </c>
      <c r="AY537" s="73">
        <v>-126478.07000000007</v>
      </c>
      <c r="AZ537" s="73">
        <v>24202.770000000019</v>
      </c>
      <c r="BA537" s="73">
        <v>-284859.07999999984</v>
      </c>
      <c r="BB537" s="73">
        <v>-26659.649999999674</v>
      </c>
      <c r="BC537" s="73">
        <v>-25120.220000000088</v>
      </c>
      <c r="BD537" s="73">
        <v>127456.08000000019</v>
      </c>
      <c r="BE537" s="73">
        <v>897030.94000000006</v>
      </c>
      <c r="BF537" s="73">
        <v>-555932.55999999994</v>
      </c>
      <c r="BG537" s="73">
        <v>121201.88000000012</v>
      </c>
      <c r="BH537" s="73">
        <v>348017.0199999999</v>
      </c>
      <c r="BI537" s="73">
        <v>157845.15999999992</v>
      </c>
      <c r="BJ537" s="71">
        <v>21.023561975389811</v>
      </c>
      <c r="BK537" s="71">
        <v>16.808062765846074</v>
      </c>
      <c r="BL537" s="71">
        <v>15.730836897321417</v>
      </c>
      <c r="BM537" s="71">
        <v>16.288212480805825</v>
      </c>
      <c r="BN537" s="71">
        <v>-5.2631585374601926</v>
      </c>
      <c r="BO537" s="71">
        <v>14.538083052371061</v>
      </c>
      <c r="BP537" s="71">
        <v>24.287918293142223</v>
      </c>
      <c r="BQ537" s="71">
        <v>25.714613613070725</v>
      </c>
      <c r="BR537" s="72">
        <v>14.019981941892745</v>
      </c>
      <c r="BS537" s="72">
        <v>17.442393564528523</v>
      </c>
      <c r="BT537" s="71">
        <v>19.522963285356155</v>
      </c>
      <c r="BU537" s="71">
        <v>20.821310058638918</v>
      </c>
      <c r="BV537" s="71">
        <v>21.755102163932843</v>
      </c>
      <c r="BW537" s="71">
        <v>18.063202683640085</v>
      </c>
      <c r="BX537" s="75">
        <v>23580</v>
      </c>
      <c r="BY537" s="75">
        <v>17728</v>
      </c>
      <c r="BZ537" s="75">
        <v>16896</v>
      </c>
      <c r="CA537" s="75">
        <v>20445</v>
      </c>
      <c r="CB537" s="75">
        <v>23336</v>
      </c>
      <c r="CC537" s="75">
        <v>27202</v>
      </c>
      <c r="CD537" s="75">
        <v>19616</v>
      </c>
      <c r="CE537" s="75">
        <v>18011</v>
      </c>
      <c r="CF537" s="75">
        <v>24981</v>
      </c>
      <c r="CG537" s="75">
        <v>18011</v>
      </c>
      <c r="CH537" s="75">
        <v>20253</v>
      </c>
      <c r="CI537" s="75">
        <v>24639</v>
      </c>
      <c r="CJ537" s="75">
        <v>13156</v>
      </c>
      <c r="CK537" s="75">
        <v>138667</v>
      </c>
      <c r="CL537" s="73">
        <v>1020905.15</v>
      </c>
      <c r="CM537" s="73">
        <v>1092548.31</v>
      </c>
      <c r="CN537" s="73">
        <v>1146301.2100000007</v>
      </c>
      <c r="CO537" s="73">
        <v>1419733.1199999999</v>
      </c>
      <c r="CP537" s="73">
        <v>1656666.13</v>
      </c>
      <c r="CQ537" s="73">
        <v>1387380.8099999998</v>
      </c>
      <c r="CR537" s="73">
        <v>1588886.7699999998</v>
      </c>
      <c r="CS537" s="73">
        <v>2035440.9299999997</v>
      </c>
      <c r="CT537" s="73">
        <v>1318056.19</v>
      </c>
      <c r="CU537" s="73">
        <v>1542100.5800000003</v>
      </c>
      <c r="CV537" s="73">
        <v>1494716.4500000004</v>
      </c>
      <c r="CW537" s="73">
        <v>1234724.52</v>
      </c>
      <c r="CX537" s="73">
        <v>1258924.2299999997</v>
      </c>
      <c r="CY537" s="77"/>
      <c r="CZ537" s="4">
        <v>97</v>
      </c>
      <c r="DA537" s="76" t="str">
        <f t="shared" si="22"/>
        <v>L097</v>
      </c>
      <c r="DB537" s="71">
        <v>0.55746935947342935</v>
      </c>
      <c r="DC537" s="71">
        <v>0.57302661727481441</v>
      </c>
      <c r="DD537" s="71">
        <v>0.52070103142185697</v>
      </c>
      <c r="DE537" s="71">
        <v>0.43922966770937905</v>
      </c>
      <c r="DF537" s="71">
        <v>0.65020996466975356</v>
      </c>
      <c r="DG537" s="71">
        <v>0.37281177872388066</v>
      </c>
      <c r="DH537" s="71">
        <v>0.29990219909322208</v>
      </c>
      <c r="DI537" s="71">
        <v>0.21744290760347873</v>
      </c>
      <c r="DJ537" s="71">
        <v>0.28419316516219856</v>
      </c>
      <c r="DK537" s="71">
        <v>0.15686428060274765</v>
      </c>
      <c r="DL537" s="71">
        <v>0.30657820173007322</v>
      </c>
      <c r="DM537" s="71">
        <v>0.22776939785688205</v>
      </c>
      <c r="DN537" s="71">
        <v>5.1943349490194787E-2</v>
      </c>
      <c r="DO537" s="71">
        <v>0.23675792999075346</v>
      </c>
      <c r="DQ537" s="71"/>
      <c r="DR537" s="71"/>
      <c r="DS537" s="71"/>
      <c r="DT537" s="71"/>
      <c r="DU537" s="71"/>
      <c r="DV537" s="71"/>
      <c r="DW537" s="71"/>
      <c r="DX537" s="71"/>
      <c r="DY537" s="71"/>
      <c r="DZ537" s="71"/>
      <c r="EA537" s="71"/>
      <c r="EB537" s="71"/>
      <c r="EC537" s="71"/>
      <c r="ED537" s="71"/>
    </row>
    <row r="538" spans="1:134">
      <c r="A538" s="4">
        <v>484</v>
      </c>
      <c r="B538" s="46" t="s">
        <v>4623</v>
      </c>
      <c r="C538" s="65" t="str">
        <f t="shared" si="21"/>
        <v>L484</v>
      </c>
      <c r="D538" s="69">
        <v>776586.99000000011</v>
      </c>
      <c r="E538" s="68">
        <v>8240483.4300000025</v>
      </c>
      <c r="F538" s="69">
        <v>141829.78999999992</v>
      </c>
      <c r="G538" s="69">
        <v>1082191.5900000036</v>
      </c>
      <c r="H538" s="70">
        <v>95.357166169387199</v>
      </c>
      <c r="I538" s="70">
        <v>15.118014383722066</v>
      </c>
      <c r="J538" s="69">
        <v>1285128.3700000003</v>
      </c>
      <c r="K538" s="69">
        <v>1127070.76</v>
      </c>
      <c r="L538" s="69">
        <v>1098262.2200000002</v>
      </c>
      <c r="M538" s="69">
        <v>1387164.5399999998</v>
      </c>
      <c r="N538" s="69">
        <v>1906828.62</v>
      </c>
      <c r="O538" s="69">
        <v>1858923.0599999998</v>
      </c>
      <c r="P538" s="69">
        <v>1101579.0900000003</v>
      </c>
      <c r="Q538" s="69">
        <v>1079454.68</v>
      </c>
      <c r="R538" s="69">
        <v>1900555.65</v>
      </c>
      <c r="S538" s="69">
        <v>1055617.1100000001</v>
      </c>
      <c r="T538" s="69">
        <v>1130345.5499999998</v>
      </c>
      <c r="U538" s="69">
        <v>1196344.3600000001</v>
      </c>
      <c r="V538" s="69">
        <v>776586.99000000011</v>
      </c>
      <c r="W538" s="70">
        <v>114.15397796805627</v>
      </c>
      <c r="X538" s="70">
        <v>95.364640970399847</v>
      </c>
      <c r="Y538" s="70">
        <v>98.424102868212898</v>
      </c>
      <c r="Z538" s="71">
        <v>101.45936630993802</v>
      </c>
      <c r="AA538" s="71">
        <v>114.17139361803667</v>
      </c>
      <c r="AB538" s="71">
        <v>109.26499763867919</v>
      </c>
      <c r="AC538" s="71">
        <v>93.905456983955347</v>
      </c>
      <c r="AD538" s="71">
        <v>95.91484083546959</v>
      </c>
      <c r="AE538" s="71">
        <v>110.27681837853143</v>
      </c>
      <c r="AF538" s="71">
        <v>91.553144573352156</v>
      </c>
      <c r="AG538" s="71">
        <v>84.573581588814505</v>
      </c>
      <c r="AH538" s="71">
        <v>88.328061809867322</v>
      </c>
      <c r="AI538" s="71">
        <v>100.10229089026154</v>
      </c>
      <c r="AJ538" s="71">
        <v>3.0021287812212138</v>
      </c>
      <c r="AK538" s="71">
        <v>-4.3570657632792891</v>
      </c>
      <c r="AL538" s="71">
        <v>1.7461153010372987</v>
      </c>
      <c r="AM538" s="71">
        <v>-9.5333897042374609</v>
      </c>
      <c r="AN538" s="71">
        <v>9.6743286716710628</v>
      </c>
      <c r="AO538" s="71">
        <v>10.982903602958594</v>
      </c>
      <c r="AP538" s="71">
        <v>-5.3419899165307321</v>
      </c>
      <c r="AQ538" s="71">
        <v>18.079164798824475</v>
      </c>
      <c r="AR538" s="71">
        <v>99.206779838029973</v>
      </c>
      <c r="AS538" s="71">
        <v>-22.632025930310796</v>
      </c>
      <c r="AT538" s="71">
        <v>7.0309411965044921</v>
      </c>
      <c r="AU538" s="71">
        <v>11.698842032294543</v>
      </c>
      <c r="AV538" s="72">
        <v>22.343943479491045</v>
      </c>
      <c r="AW538" s="73">
        <v>37456.710000000428</v>
      </c>
      <c r="AX538" s="73">
        <v>-51344.320000000065</v>
      </c>
      <c r="AY538" s="73">
        <v>18847.819999999832</v>
      </c>
      <c r="AZ538" s="73">
        <v>-146179.6800000004</v>
      </c>
      <c r="BA538" s="73">
        <v>168217.56000000029</v>
      </c>
      <c r="BB538" s="73">
        <v>191370.25999999978</v>
      </c>
      <c r="BC538" s="73">
        <v>-62167.209999999497</v>
      </c>
      <c r="BD538" s="73">
        <v>165275.89000000036</v>
      </c>
      <c r="BE538" s="73">
        <v>946493.92000000016</v>
      </c>
      <c r="BF538" s="73">
        <v>-308793.83999999985</v>
      </c>
      <c r="BG538" s="73">
        <v>74253.229999999749</v>
      </c>
      <c r="BH538" s="73">
        <v>125299.81000000006</v>
      </c>
      <c r="BI538" s="73">
        <v>141829.78999999992</v>
      </c>
      <c r="BJ538" s="71">
        <v>17.601410147201907</v>
      </c>
      <c r="BK538" s="71">
        <v>13.430106945151181</v>
      </c>
      <c r="BL538" s="71">
        <v>11.639241437611656</v>
      </c>
      <c r="BM538" s="71">
        <v>14.205213463109974</v>
      </c>
      <c r="BN538" s="71">
        <v>0.60501033139501459</v>
      </c>
      <c r="BO538" s="71">
        <v>10.38059419901999</v>
      </c>
      <c r="BP538" s="71">
        <v>19.191941835635479</v>
      </c>
      <c r="BQ538" s="71">
        <v>17.200716724216541</v>
      </c>
      <c r="BR538" s="72">
        <v>10.960031896686123</v>
      </c>
      <c r="BS538" s="72">
        <v>14.669131159440955</v>
      </c>
      <c r="BT538" s="71">
        <v>16.291844060510332</v>
      </c>
      <c r="BU538" s="71">
        <v>15.095034965190273</v>
      </c>
      <c r="BV538" s="71">
        <v>15.22706815958399</v>
      </c>
      <c r="BW538" s="71">
        <v>13.634104196144587</v>
      </c>
      <c r="BX538" s="75">
        <v>24250</v>
      </c>
      <c r="BY538" s="75">
        <v>20544</v>
      </c>
      <c r="BZ538" s="75">
        <v>19585</v>
      </c>
      <c r="CA538" s="75">
        <v>23448</v>
      </c>
      <c r="CB538" s="75">
        <v>26348</v>
      </c>
      <c r="CC538" s="75">
        <v>30113</v>
      </c>
      <c r="CD538" s="75">
        <v>19402</v>
      </c>
      <c r="CE538" s="75">
        <v>18932</v>
      </c>
      <c r="CF538" s="75">
        <v>28401</v>
      </c>
      <c r="CG538" s="75">
        <v>20211</v>
      </c>
      <c r="CH538" s="75">
        <v>21751</v>
      </c>
      <c r="CI538" s="75">
        <v>23728</v>
      </c>
      <c r="CJ538" s="75">
        <v>15481</v>
      </c>
      <c r="CK538" s="75">
        <v>147906</v>
      </c>
      <c r="CL538" s="73">
        <v>1454226.0100000005</v>
      </c>
      <c r="CM538" s="73">
        <v>1560290.9099999997</v>
      </c>
      <c r="CN538" s="73">
        <v>1799991.5700000003</v>
      </c>
      <c r="CO538" s="73">
        <v>2049898.2899999996</v>
      </c>
      <c r="CP538" s="73">
        <v>2426709.2599999998</v>
      </c>
      <c r="CQ538" s="73">
        <v>1648030.8399999999</v>
      </c>
      <c r="CR538" s="73">
        <v>1575989.9900000002</v>
      </c>
      <c r="CS538" s="73">
        <v>1966114.8299999994</v>
      </c>
      <c r="CT538" s="73">
        <v>1756621.0899999999</v>
      </c>
      <c r="CU538" s="73">
        <v>1477917.6300000001</v>
      </c>
      <c r="CV538" s="73">
        <v>1662286.8900000006</v>
      </c>
      <c r="CW538" s="73">
        <v>1564943.1700000004</v>
      </c>
      <c r="CX538" s="73">
        <v>1526082.9</v>
      </c>
      <c r="CY538" s="77"/>
      <c r="CZ538" s="4">
        <v>484</v>
      </c>
      <c r="DA538" s="76" t="str">
        <f t="shared" si="22"/>
        <v>L484</v>
      </c>
      <c r="DB538" s="71">
        <v>6.7175475423544375</v>
      </c>
      <c r="DC538" s="71">
        <v>4.9726785130475495</v>
      </c>
      <c r="DD538" s="71">
        <v>1.498700798064988</v>
      </c>
      <c r="DE538" s="71">
        <v>0.7041892013418446</v>
      </c>
      <c r="DF538" s="71">
        <v>1.2441315413017644</v>
      </c>
      <c r="DG538" s="71">
        <v>0.2900499924762634</v>
      </c>
      <c r="DH538" s="71">
        <v>0.89807009525567083</v>
      </c>
      <c r="DI538" s="71">
        <v>0.42419211646982974</v>
      </c>
      <c r="DJ538" s="71">
        <v>0.35967708051514863</v>
      </c>
      <c r="DK538" s="71">
        <v>0.48113782669309579</v>
      </c>
      <c r="DL538" s="71">
        <v>0.33060633569944065</v>
      </c>
      <c r="DM538" s="71">
        <v>0.24251570653242141</v>
      </c>
      <c r="DN538" s="71">
        <v>5.3498938540331442E-2</v>
      </c>
      <c r="DO538" s="71">
        <v>0.40569532174858186</v>
      </c>
      <c r="DQ538" s="71"/>
      <c r="DR538" s="71"/>
      <c r="DS538" s="71"/>
      <c r="DT538" s="71"/>
      <c r="DU538" s="71"/>
      <c r="DV538" s="71"/>
      <c r="DW538" s="71"/>
      <c r="DX538" s="71"/>
      <c r="DY538" s="71"/>
      <c r="DZ538" s="71"/>
      <c r="EA538" s="71"/>
      <c r="EB538" s="71"/>
      <c r="EC538" s="71"/>
      <c r="ED538" s="71"/>
    </row>
    <row r="539" spans="1:134">
      <c r="A539" s="4">
        <v>82</v>
      </c>
      <c r="B539" s="46" t="s">
        <v>4631</v>
      </c>
      <c r="C539" s="65" t="str">
        <f t="shared" si="21"/>
        <v>L082</v>
      </c>
      <c r="D539" s="69">
        <v>328342.36</v>
      </c>
      <c r="E539" s="68">
        <v>4126111.84</v>
      </c>
      <c r="F539" s="69">
        <v>79266.879999999976</v>
      </c>
      <c r="G539" s="69">
        <v>803135.65000000037</v>
      </c>
      <c r="H539" s="70">
        <v>94.776544141357817</v>
      </c>
      <c r="I539" s="70">
        <v>24.169166556682441</v>
      </c>
      <c r="J539" s="69">
        <v>475920.02999999991</v>
      </c>
      <c r="K539" s="69">
        <v>402185.16999999993</v>
      </c>
      <c r="L539" s="69">
        <v>425976.32999999996</v>
      </c>
      <c r="M539" s="69">
        <v>475345.69999999995</v>
      </c>
      <c r="N539" s="69">
        <v>725840.6399999999</v>
      </c>
      <c r="O539" s="69">
        <v>755813.8899999999</v>
      </c>
      <c r="P539" s="69">
        <v>450917.25999999989</v>
      </c>
      <c r="Q539" s="69">
        <v>453643.77999999997</v>
      </c>
      <c r="R539" s="69">
        <v>1287578.75</v>
      </c>
      <c r="S539" s="69">
        <v>494396.74</v>
      </c>
      <c r="T539" s="69">
        <v>555658.79</v>
      </c>
      <c r="U539" s="69">
        <v>555574.16000000015</v>
      </c>
      <c r="V539" s="69">
        <v>328342.36</v>
      </c>
      <c r="W539" s="70">
        <v>94.239183920717878</v>
      </c>
      <c r="X539" s="70">
        <v>76.31776174605443</v>
      </c>
      <c r="Y539" s="70">
        <v>90.298888568140427</v>
      </c>
      <c r="Z539" s="71">
        <v>66.519936274514038</v>
      </c>
      <c r="AA539" s="71">
        <v>98.504035605024725</v>
      </c>
      <c r="AB539" s="71">
        <v>111.91950116733609</v>
      </c>
      <c r="AC539" s="71">
        <v>89.630966186639725</v>
      </c>
      <c r="AD539" s="71">
        <v>87.77305133564893</v>
      </c>
      <c r="AE539" s="71">
        <v>107.12831384081971</v>
      </c>
      <c r="AF539" s="71">
        <v>72.049435005561307</v>
      </c>
      <c r="AG539" s="71">
        <v>104.85858299611621</v>
      </c>
      <c r="AH539" s="71">
        <v>92.778668330392293</v>
      </c>
      <c r="AI539" s="71">
        <v>103.65223804673739</v>
      </c>
      <c r="AJ539" s="71">
        <v>-10.569872929065172</v>
      </c>
      <c r="AK539" s="71">
        <v>-19.92707998771348</v>
      </c>
      <c r="AL539" s="71">
        <v>-14.045312300518798</v>
      </c>
      <c r="AM539" s="71">
        <v>-21.417268704388427</v>
      </c>
      <c r="AN539" s="71">
        <v>-19.504121694968635</v>
      </c>
      <c r="AO539" s="71">
        <v>-2.2601479271553315</v>
      </c>
      <c r="AP539" s="71">
        <v>-5.9636767166217126</v>
      </c>
      <c r="AQ539" s="71">
        <v>13.076030758298529</v>
      </c>
      <c r="AR539" s="71">
        <v>129.38162158629981</v>
      </c>
      <c r="AS539" s="71">
        <v>-36.663813829227166</v>
      </c>
      <c r="AT539" s="71">
        <v>39.750724767005586</v>
      </c>
      <c r="AU539" s="71">
        <v>22.460109673462902</v>
      </c>
      <c r="AV539" s="72">
        <v>31.824441329993604</v>
      </c>
      <c r="AW539" s="73">
        <v>-56249.660000000149</v>
      </c>
      <c r="AX539" s="73">
        <v>-100088.46999999997</v>
      </c>
      <c r="AY539" s="73">
        <v>-69606.100000000035</v>
      </c>
      <c r="AZ539" s="73">
        <v>-129552.7200000002</v>
      </c>
      <c r="BA539" s="73">
        <v>-175860.92999999982</v>
      </c>
      <c r="BB539" s="73">
        <v>-10472.239999999991</v>
      </c>
      <c r="BC539" s="73">
        <v>-28596.660000000091</v>
      </c>
      <c r="BD539" s="73">
        <v>52459.040000000154</v>
      </c>
      <c r="BE539" s="73">
        <v>726252.72</v>
      </c>
      <c r="BF539" s="73">
        <v>-286194.52999999991</v>
      </c>
      <c r="BG539" s="73">
        <v>158051.70000000007</v>
      </c>
      <c r="BH539" s="73">
        <v>101896.50000000017</v>
      </c>
      <c r="BI539" s="73">
        <v>79266.879999999976</v>
      </c>
      <c r="BJ539" s="71">
        <v>11.000433759301682</v>
      </c>
      <c r="BK539" s="71">
        <v>11.213556637871919</v>
      </c>
      <c r="BL539" s="71">
        <v>10.679736962457051</v>
      </c>
      <c r="BM539" s="71">
        <v>11.606879633949516</v>
      </c>
      <c r="BN539" s="71">
        <v>-2.0630479260006669</v>
      </c>
      <c r="BO539" s="71">
        <v>11.078836060258801</v>
      </c>
      <c r="BP539" s="71">
        <v>19.380654090682199</v>
      </c>
      <c r="BQ539" s="71">
        <v>19.180917893955186</v>
      </c>
      <c r="BR539" s="72">
        <v>11.814879424117818</v>
      </c>
      <c r="BS539" s="72">
        <v>10.596471613368816</v>
      </c>
      <c r="BT539" s="71">
        <v>14.426742276637768</v>
      </c>
      <c r="BU539" s="71">
        <v>13.340002014149036</v>
      </c>
      <c r="BV539" s="71">
        <v>9.5522485392549452</v>
      </c>
      <c r="BW539" s="71">
        <v>12.080673091383535</v>
      </c>
      <c r="BX539" s="75">
        <v>10114</v>
      </c>
      <c r="BY539" s="75">
        <v>9447</v>
      </c>
      <c r="BZ539" s="75">
        <v>9005</v>
      </c>
      <c r="CA539" s="75">
        <v>9801</v>
      </c>
      <c r="CB539" s="75">
        <v>11660</v>
      </c>
      <c r="CC539" s="75">
        <v>15141</v>
      </c>
      <c r="CD539" s="75">
        <v>9705</v>
      </c>
      <c r="CE539" s="75">
        <v>9792</v>
      </c>
      <c r="CF539" s="75">
        <v>16884</v>
      </c>
      <c r="CG539" s="75">
        <v>10704</v>
      </c>
      <c r="CH539" s="75">
        <v>11454</v>
      </c>
      <c r="CI539" s="75">
        <v>11431</v>
      </c>
      <c r="CJ539" s="75">
        <v>6609</v>
      </c>
      <c r="CK539" s="75">
        <v>76579</v>
      </c>
      <c r="CL539" s="73">
        <v>855143.69999999984</v>
      </c>
      <c r="CM539" s="73">
        <v>880285.77000000014</v>
      </c>
      <c r="CN539" s="73">
        <v>943326.68</v>
      </c>
      <c r="CO539" s="73">
        <v>1157588.4199999997</v>
      </c>
      <c r="CP539" s="73">
        <v>1408216.6699999992</v>
      </c>
      <c r="CQ539" s="73">
        <v>1140362.3299999998</v>
      </c>
      <c r="CR539" s="73">
        <v>1068760.8799999997</v>
      </c>
      <c r="CS539" s="73">
        <v>1498838.6199999996</v>
      </c>
      <c r="CT539" s="73">
        <v>1007985.9700000001</v>
      </c>
      <c r="CU539" s="73">
        <v>906781.9600000002</v>
      </c>
      <c r="CV539" s="73">
        <v>1032798.8600000002</v>
      </c>
      <c r="CW539" s="73">
        <v>1086161.0300000003</v>
      </c>
      <c r="CX539" s="73">
        <v>1067161.3299999998</v>
      </c>
      <c r="CY539" s="77"/>
      <c r="CZ539" s="4">
        <v>82</v>
      </c>
      <c r="DA539" s="76" t="str">
        <f t="shared" si="22"/>
        <v>L082</v>
      </c>
      <c r="DB539" s="71">
        <v>1.2761374498519584</v>
      </c>
      <c r="DC539" s="71">
        <v>1.1408436897799896</v>
      </c>
      <c r="DD539" s="71">
        <v>0.74948767005323769</v>
      </c>
      <c r="DE539" s="71">
        <v>0.47749176753277306</v>
      </c>
      <c r="DF539" s="71">
        <v>0.39339005281378064</v>
      </c>
      <c r="DG539" s="71">
        <v>0.18220923114039334</v>
      </c>
      <c r="DH539" s="71">
        <v>0.56944676379251002</v>
      </c>
      <c r="DI539" s="71">
        <v>0.26490107897285442</v>
      </c>
      <c r="DJ539" s="71">
        <v>0.26785536016514616</v>
      </c>
      <c r="DK539" s="71">
        <v>4.2835021625287628E-2</v>
      </c>
      <c r="DL539" s="71">
        <v>0.1457124517689925</v>
      </c>
      <c r="DM539" s="71">
        <v>0.15533764449439585</v>
      </c>
      <c r="DN539" s="72">
        <v>0.10951558646766024</v>
      </c>
      <c r="DO539" s="71">
        <v>0.23014420447044051</v>
      </c>
      <c r="DQ539" s="71"/>
      <c r="DR539" s="71"/>
      <c r="DS539" s="71"/>
      <c r="DT539" s="71"/>
      <c r="DU539" s="71"/>
      <c r="DV539" s="71"/>
      <c r="DW539" s="71"/>
      <c r="DX539" s="71"/>
      <c r="DY539" s="71"/>
      <c r="DZ539" s="71"/>
      <c r="EA539" s="71"/>
      <c r="EB539" s="71"/>
      <c r="EC539" s="71"/>
      <c r="ED539" s="71"/>
    </row>
    <row r="540" spans="1:134">
      <c r="A540" s="4">
        <v>624</v>
      </c>
      <c r="B540" s="46" t="s">
        <v>4638</v>
      </c>
      <c r="C540" s="65" t="str">
        <f t="shared" si="21"/>
        <v>L624</v>
      </c>
      <c r="D540" s="69">
        <v>265770.23999999999</v>
      </c>
      <c r="E540" s="68">
        <v>2810865.75</v>
      </c>
      <c r="F540" s="69">
        <v>52598.96000000005</v>
      </c>
      <c r="G540" s="69">
        <v>243175.56999999983</v>
      </c>
      <c r="H540" s="70">
        <v>89.316669043098173</v>
      </c>
      <c r="I540" s="70">
        <v>9.4705962539452404</v>
      </c>
      <c r="J540" s="69">
        <v>439879.07999999978</v>
      </c>
      <c r="K540" s="69">
        <v>391197.24</v>
      </c>
      <c r="L540" s="69">
        <v>341155.1</v>
      </c>
      <c r="M540" s="69">
        <v>435170.0199999999</v>
      </c>
      <c r="N540" s="69">
        <v>558687.14999999991</v>
      </c>
      <c r="O540" s="69">
        <v>698837.88</v>
      </c>
      <c r="P540" s="69">
        <v>401809.93999999989</v>
      </c>
      <c r="Q540" s="69">
        <v>353629.35999999993</v>
      </c>
      <c r="R540" s="69">
        <v>569066.82999999996</v>
      </c>
      <c r="S540" s="69">
        <v>371023.47000000003</v>
      </c>
      <c r="T540" s="69">
        <v>398641.67</v>
      </c>
      <c r="U540" s="69">
        <v>450924.23999999993</v>
      </c>
      <c r="V540" s="69">
        <v>265770.23999999999</v>
      </c>
      <c r="W540" s="70">
        <v>109.51085054438316</v>
      </c>
      <c r="X540" s="70">
        <v>95.360356128395196</v>
      </c>
      <c r="Y540" s="70">
        <v>83.330966849045581</v>
      </c>
      <c r="Z540" s="71">
        <v>99.631520678048716</v>
      </c>
      <c r="AA540" s="71">
        <v>93.249269572870972</v>
      </c>
      <c r="AB540" s="71">
        <v>92.487888415933014</v>
      </c>
      <c r="AC540" s="71">
        <v>89.554681684254163</v>
      </c>
      <c r="AD540" s="71">
        <v>80.848272317099074</v>
      </c>
      <c r="AE540" s="71">
        <v>89.388509742771149</v>
      </c>
      <c r="AF540" s="71">
        <v>89.031672633731048</v>
      </c>
      <c r="AG540" s="71">
        <v>89.016231118627019</v>
      </c>
      <c r="AH540" s="71">
        <v>96.057002567715486</v>
      </c>
      <c r="AI540" s="71">
        <v>91.523080815985097</v>
      </c>
      <c r="AJ540" s="71">
        <v>-0.60968767905060783</v>
      </c>
      <c r="AK540" s="71">
        <v>-9.6003990551233755</v>
      </c>
      <c r="AL540" s="71">
        <v>-11.900805637850965</v>
      </c>
      <c r="AM540" s="71">
        <v>1.6674826090953498</v>
      </c>
      <c r="AN540" s="71">
        <v>-13.494041472811546</v>
      </c>
      <c r="AO540" s="71">
        <v>-5.8628149636173017</v>
      </c>
      <c r="AP540" s="71">
        <v>-6.8543251360599244</v>
      </c>
      <c r="AQ540" s="71">
        <v>3.4692924774355927</v>
      </c>
      <c r="AR540" s="71">
        <v>43.230512782035959</v>
      </c>
      <c r="AS540" s="71">
        <v>-19.717953472204965</v>
      </c>
      <c r="AT540" s="71">
        <v>10.88268494743545</v>
      </c>
      <c r="AU540" s="71">
        <v>24.429398804311298</v>
      </c>
      <c r="AV540" s="72">
        <v>24.67450587152269</v>
      </c>
      <c r="AW540" s="73">
        <v>-2698.340000000142</v>
      </c>
      <c r="AX540" s="73">
        <v>-41544.979999999865</v>
      </c>
      <c r="AY540" s="73">
        <v>-46084.650000000023</v>
      </c>
      <c r="AZ540" s="73">
        <v>7137.3699999998207</v>
      </c>
      <c r="BA540" s="73">
        <v>-87149.460000000196</v>
      </c>
      <c r="BB540" s="73">
        <v>-37238.510000000009</v>
      </c>
      <c r="BC540" s="73">
        <v>-29568.050000000105</v>
      </c>
      <c r="BD540" s="73">
        <v>11857.079999999958</v>
      </c>
      <c r="BE540" s="73">
        <v>171758.44999999995</v>
      </c>
      <c r="BF540" s="73">
        <v>-91126.519999999902</v>
      </c>
      <c r="BG540" s="73">
        <v>39125.06</v>
      </c>
      <c r="BH540" s="73">
        <v>88530.590000000026</v>
      </c>
      <c r="BI540" s="73">
        <v>52598.96000000005</v>
      </c>
      <c r="BJ540" s="71">
        <v>23.672484519809657</v>
      </c>
      <c r="BK540" s="71">
        <v>19.856776836747461</v>
      </c>
      <c r="BL540" s="71">
        <v>17.659779025343088</v>
      </c>
      <c r="BM540" s="71">
        <v>17.483842459545762</v>
      </c>
      <c r="BN540" s="71">
        <v>7.2451337655052459</v>
      </c>
      <c r="BO540" s="71">
        <v>15.614276044114465</v>
      </c>
      <c r="BP540" s="71">
        <v>23.882988820714445</v>
      </c>
      <c r="BQ540" s="71">
        <v>25.293131162812855</v>
      </c>
      <c r="BR540" s="72">
        <v>19.069263399035538</v>
      </c>
      <c r="BS540" s="72">
        <v>20.376877264785612</v>
      </c>
      <c r="BT540" s="71">
        <v>21.813533089996028</v>
      </c>
      <c r="BU540" s="71">
        <v>21.429600104341358</v>
      </c>
      <c r="BV540" s="71">
        <v>18.153738131071069</v>
      </c>
      <c r="BW540" s="71">
        <v>19.986095198566705</v>
      </c>
      <c r="BX540" s="75">
        <v>11913</v>
      </c>
      <c r="BY540" s="75">
        <v>10265</v>
      </c>
      <c r="BZ540" s="75">
        <v>8885</v>
      </c>
      <c r="CA540" s="75">
        <v>10388</v>
      </c>
      <c r="CB540" s="75">
        <v>11340</v>
      </c>
      <c r="CC540" s="75">
        <v>13731</v>
      </c>
      <c r="CD540" s="75">
        <v>10150</v>
      </c>
      <c r="CE540" s="75">
        <v>9201</v>
      </c>
      <c r="CF540" s="75">
        <v>12154</v>
      </c>
      <c r="CG540" s="75">
        <v>9539</v>
      </c>
      <c r="CH540" s="75">
        <v>10276</v>
      </c>
      <c r="CI540" s="75">
        <v>11786</v>
      </c>
      <c r="CJ540" s="75">
        <v>6336</v>
      </c>
      <c r="CK540" s="75">
        <v>69442</v>
      </c>
      <c r="CL540" s="73">
        <v>655168.85999999975</v>
      </c>
      <c r="CM540" s="73">
        <v>626156.89999999991</v>
      </c>
      <c r="CN540" s="73">
        <v>744740.63999999978</v>
      </c>
      <c r="CO540" s="73">
        <v>842481.47</v>
      </c>
      <c r="CP540" s="73">
        <v>900788.82000000007</v>
      </c>
      <c r="CQ540" s="73">
        <v>653406.54000000027</v>
      </c>
      <c r="CR540" s="73">
        <v>629535.44000000006</v>
      </c>
      <c r="CS540" s="73">
        <v>873734.74000000011</v>
      </c>
      <c r="CT540" s="73">
        <v>772983.22000000009</v>
      </c>
      <c r="CU540" s="73">
        <v>753683.18</v>
      </c>
      <c r="CV540" s="73">
        <v>760182.41</v>
      </c>
      <c r="CW540" s="73">
        <v>666985.43000000005</v>
      </c>
      <c r="CX540" s="73">
        <v>643820.44999999995</v>
      </c>
      <c r="CY540" s="77"/>
      <c r="CZ540" s="4">
        <v>624</v>
      </c>
      <c r="DA540" s="76" t="str">
        <f t="shared" si="22"/>
        <v>L624</v>
      </c>
      <c r="DB540" s="71">
        <v>1.2231429496036066</v>
      </c>
      <c r="DC540" s="71">
        <v>1.3590552607193507</v>
      </c>
      <c r="DD540" s="71">
        <v>0.56660362877551806</v>
      </c>
      <c r="DE540" s="71">
        <v>0.51946001939197306</v>
      </c>
      <c r="DF540" s="71">
        <v>0.85130594231504941</v>
      </c>
      <c r="DG540" s="71">
        <v>0.65360605365650415</v>
      </c>
      <c r="DH540" s="71">
        <v>0.21831264915166113</v>
      </c>
      <c r="DI540" s="71">
        <v>0.64210830725810975</v>
      </c>
      <c r="DJ540" s="71">
        <v>0.19706713337982593</v>
      </c>
      <c r="DK540" s="71">
        <v>0.12126885512480519</v>
      </c>
      <c r="DL540" s="71">
        <v>0.16992596712972341</v>
      </c>
      <c r="DM540" s="71">
        <v>0.19931265845826202</v>
      </c>
      <c r="DN540" s="71">
        <v>0.25060464608210364</v>
      </c>
      <c r="DO540" s="71">
        <v>0.24699831759822841</v>
      </c>
      <c r="DQ540" s="71"/>
      <c r="DR540" s="71"/>
      <c r="DS540" s="71"/>
      <c r="DT540" s="71"/>
      <c r="DU540" s="71"/>
      <c r="DV540" s="71"/>
      <c r="DW540" s="71"/>
      <c r="DX540" s="71"/>
      <c r="DY540" s="71"/>
      <c r="DZ540" s="71"/>
      <c r="EA540" s="71"/>
      <c r="EB540" s="71"/>
      <c r="EC540" s="71"/>
      <c r="ED540" s="71"/>
    </row>
    <row r="541" spans="1:134">
      <c r="A541" s="4">
        <v>453</v>
      </c>
      <c r="B541" s="46" t="s">
        <v>4645</v>
      </c>
      <c r="C541" s="65" t="str">
        <f t="shared" si="21"/>
        <v>L453</v>
      </c>
      <c r="D541" s="69">
        <v>516271.08999999997</v>
      </c>
      <c r="E541" s="68">
        <v>6635858.5599999987</v>
      </c>
      <c r="F541" s="69">
        <v>-46377.149999999907</v>
      </c>
      <c r="G541" s="69">
        <v>-78853.110000001267</v>
      </c>
      <c r="H541" s="70">
        <v>80.895922084099453</v>
      </c>
      <c r="I541" s="70">
        <v>-1.1743335213081685</v>
      </c>
      <c r="J541" s="69">
        <v>1084932.8999999999</v>
      </c>
      <c r="K541" s="69">
        <v>1021080.4500000001</v>
      </c>
      <c r="L541" s="69">
        <v>949787.35999999987</v>
      </c>
      <c r="M541" s="69">
        <v>1027512.26</v>
      </c>
      <c r="N541" s="69">
        <v>1374748.0899999999</v>
      </c>
      <c r="O541" s="69">
        <v>1304662.0700000003</v>
      </c>
      <c r="P541" s="69">
        <v>823631.3600000001</v>
      </c>
      <c r="Q541" s="69">
        <v>833816.95000000007</v>
      </c>
      <c r="R541" s="69">
        <v>1556848.68</v>
      </c>
      <c r="S541" s="69">
        <v>945497.08999999973</v>
      </c>
      <c r="T541" s="69">
        <v>975262.08999999985</v>
      </c>
      <c r="U541" s="69">
        <v>984531.29999999981</v>
      </c>
      <c r="V541" s="69">
        <v>516271.08999999997</v>
      </c>
      <c r="W541" s="70">
        <v>105.10010586133924</v>
      </c>
      <c r="X541" s="70">
        <v>92.337137262761928</v>
      </c>
      <c r="Y541" s="70">
        <v>90.016272055639007</v>
      </c>
      <c r="Z541" s="71">
        <v>82.104342609395786</v>
      </c>
      <c r="AA541" s="71">
        <v>80.607333522032022</v>
      </c>
      <c r="AB541" s="71">
        <v>93.967383430329463</v>
      </c>
      <c r="AC541" s="71">
        <v>70.851179527694256</v>
      </c>
      <c r="AD541" s="71">
        <v>66.953142725224239</v>
      </c>
      <c r="AE541" s="71">
        <v>89.735244181380367</v>
      </c>
      <c r="AF541" s="71">
        <v>85.606797547962785</v>
      </c>
      <c r="AG541" s="71">
        <v>83.452070545005782</v>
      </c>
      <c r="AH541" s="71">
        <v>88.272459853130286</v>
      </c>
      <c r="AI541" s="71">
        <v>76.857951338073008</v>
      </c>
      <c r="AJ541" s="71">
        <v>-8.9153548078427356</v>
      </c>
      <c r="AK541" s="71">
        <v>-18.852985210345562</v>
      </c>
      <c r="AL541" s="71">
        <v>-16.351241566042219</v>
      </c>
      <c r="AM541" s="71">
        <v>-23.324661225904286</v>
      </c>
      <c r="AN541" s="71">
        <v>-36.538099810365587</v>
      </c>
      <c r="AO541" s="71">
        <v>-21.258124614924924</v>
      </c>
      <c r="AP541" s="71">
        <v>-29.422254285106153</v>
      </c>
      <c r="AQ541" s="71">
        <v>-15.90381540607153</v>
      </c>
      <c r="AR541" s="71">
        <v>78.556418560180404</v>
      </c>
      <c r="AS541" s="71">
        <v>-29.721711167950204</v>
      </c>
      <c r="AT541" s="71">
        <v>7.6939454745107883</v>
      </c>
      <c r="AU541" s="71">
        <v>13.07118023127023</v>
      </c>
      <c r="AV541" s="72">
        <v>-8.2426544158389135</v>
      </c>
      <c r="AW541" s="73">
        <v>-106193.10999999987</v>
      </c>
      <c r="AX541" s="73">
        <v>-237228.87</v>
      </c>
      <c r="AY541" s="73">
        <v>-185659.68999999971</v>
      </c>
      <c r="AZ541" s="73">
        <v>-312569.5400000005</v>
      </c>
      <c r="BA541" s="73">
        <v>-791509.28000000026</v>
      </c>
      <c r="BB541" s="73">
        <v>-332766.83999999985</v>
      </c>
      <c r="BC541" s="73">
        <v>-343353.14999999967</v>
      </c>
      <c r="BD541" s="73">
        <v>-157686.94999999995</v>
      </c>
      <c r="BE541" s="73">
        <v>684940.13</v>
      </c>
      <c r="BF541" s="73">
        <v>-399864.4800000001</v>
      </c>
      <c r="BG541" s="73">
        <v>69675.349999999977</v>
      </c>
      <c r="BH541" s="73">
        <v>113813.1399999999</v>
      </c>
      <c r="BI541" s="73">
        <v>-46377.149999999907</v>
      </c>
      <c r="BJ541" s="71">
        <v>13.679745080397895</v>
      </c>
      <c r="BK541" s="71">
        <v>10.060025985290331</v>
      </c>
      <c r="BL541" s="71">
        <v>10.314201527857197</v>
      </c>
      <c r="BM541" s="71">
        <v>11.894438430484689</v>
      </c>
      <c r="BN541" s="71">
        <v>1.7764807518354804</v>
      </c>
      <c r="BO541" s="71">
        <v>4.4717384148612496</v>
      </c>
      <c r="BP541" s="71">
        <v>21.236820580763716</v>
      </c>
      <c r="BQ541" s="71">
        <v>19.028584848627915</v>
      </c>
      <c r="BR541" s="72">
        <v>8.8491418832569515</v>
      </c>
      <c r="BS541" s="72">
        <v>11.195687674294122</v>
      </c>
      <c r="BT541" s="71">
        <v>14.112677749783121</v>
      </c>
      <c r="BU541" s="71">
        <v>13.793373391199033</v>
      </c>
      <c r="BV541" s="71">
        <v>12.210925791058354</v>
      </c>
      <c r="BW541" s="71">
        <v>12.320527360936772</v>
      </c>
      <c r="BX541" s="75">
        <v>20647</v>
      </c>
      <c r="BY541" s="75">
        <v>20270</v>
      </c>
      <c r="BZ541" s="75">
        <v>18930</v>
      </c>
      <c r="CA541" s="75">
        <v>18980</v>
      </c>
      <c r="CB541" s="75">
        <v>22878</v>
      </c>
      <c r="CC541" s="75">
        <v>24630</v>
      </c>
      <c r="CD541" s="75">
        <v>16081</v>
      </c>
      <c r="CE541" s="75">
        <v>16814</v>
      </c>
      <c r="CF541" s="75">
        <v>26419</v>
      </c>
      <c r="CG541" s="75">
        <v>19386</v>
      </c>
      <c r="CH541" s="75">
        <v>19866</v>
      </c>
      <c r="CI541" s="75">
        <v>20106</v>
      </c>
      <c r="CJ541" s="75">
        <v>10886</v>
      </c>
      <c r="CK541" s="75">
        <v>129558</v>
      </c>
      <c r="CL541" s="73">
        <v>1830415.77</v>
      </c>
      <c r="CM541" s="73">
        <v>1807708.6899999995</v>
      </c>
      <c r="CN541" s="73">
        <v>1876601.6300000001</v>
      </c>
      <c r="CO541" s="73">
        <v>2100891.9200000004</v>
      </c>
      <c r="CP541" s="73">
        <v>2106234.0299999998</v>
      </c>
      <c r="CQ541" s="73">
        <v>1783444.59</v>
      </c>
      <c r="CR541" s="73">
        <v>2083755.9499999997</v>
      </c>
      <c r="CS541" s="73">
        <v>2371541.73</v>
      </c>
      <c r="CT541" s="73">
        <v>1915494.7999999996</v>
      </c>
      <c r="CU541" s="73">
        <v>1688822.65</v>
      </c>
      <c r="CV541" s="73">
        <v>1744022.22</v>
      </c>
      <c r="CW541" s="73">
        <v>1564543.4200000002</v>
      </c>
      <c r="CX541" s="73">
        <v>1570390.6300000004</v>
      </c>
      <c r="CY541" s="77"/>
      <c r="CZ541" s="4">
        <v>453</v>
      </c>
      <c r="DA541" s="76" t="str">
        <f t="shared" si="22"/>
        <v>L453</v>
      </c>
      <c r="DB541" s="71">
        <v>2.7292138328447071</v>
      </c>
      <c r="DC541" s="71">
        <v>3.2197802907100401</v>
      </c>
      <c r="DD541" s="71">
        <v>0.84726809507762435</v>
      </c>
      <c r="DE541" s="71">
        <v>0.96984958654742148</v>
      </c>
      <c r="DF541" s="71">
        <v>0.99885923496895757</v>
      </c>
      <c r="DG541" s="71">
        <v>0.53391748847493314</v>
      </c>
      <c r="DH541" s="71">
        <v>0.62773076239466918</v>
      </c>
      <c r="DI541" s="71">
        <v>0.62375302310598546</v>
      </c>
      <c r="DJ541" s="71">
        <v>0.25344981287829704</v>
      </c>
      <c r="DK541" s="71">
        <v>0.26278217545485755</v>
      </c>
      <c r="DL541" s="71">
        <v>0.3545071347407861</v>
      </c>
      <c r="DM541" s="71">
        <v>0.15143526210265545</v>
      </c>
      <c r="DN541" s="71">
        <v>0.15168746558859303</v>
      </c>
      <c r="DO541" s="71">
        <v>0.33711036461576627</v>
      </c>
      <c r="DQ541" s="71"/>
      <c r="DR541" s="71"/>
      <c r="DS541" s="71"/>
      <c r="DT541" s="71"/>
      <c r="DU541" s="71"/>
      <c r="DV541" s="71"/>
      <c r="DW541" s="71"/>
      <c r="DX541" s="71"/>
      <c r="DY541" s="71"/>
      <c r="DZ541" s="71"/>
      <c r="EA541" s="71"/>
      <c r="EB541" s="71"/>
      <c r="EC541" s="71"/>
      <c r="ED541" s="71"/>
    </row>
    <row r="542" spans="1:134">
      <c r="A542" s="4">
        <v>80</v>
      </c>
      <c r="B542" s="46" t="s">
        <v>4652</v>
      </c>
      <c r="C542" s="65" t="str">
        <f t="shared" si="21"/>
        <v>L080</v>
      </c>
      <c r="D542" s="69">
        <v>224254.43999999997</v>
      </c>
      <c r="E542" s="68">
        <v>2876253.919999999</v>
      </c>
      <c r="F542" s="69">
        <v>37328.079999999987</v>
      </c>
      <c r="G542" s="69">
        <v>322658.85999999894</v>
      </c>
      <c r="H542" s="70">
        <v>90.377971129606578</v>
      </c>
      <c r="I542" s="70">
        <v>12.635474788238298</v>
      </c>
      <c r="J542" s="69">
        <v>365727.87999999995</v>
      </c>
      <c r="K542" s="69">
        <v>357950.26999999996</v>
      </c>
      <c r="L542" s="69">
        <v>307675.67999999993</v>
      </c>
      <c r="M542" s="69">
        <v>419150.18</v>
      </c>
      <c r="N542" s="69">
        <v>611714.19999999995</v>
      </c>
      <c r="O542" s="69">
        <v>588686.07000000007</v>
      </c>
      <c r="P542" s="69">
        <v>346623.07999999984</v>
      </c>
      <c r="Q542" s="69">
        <v>407303.41</v>
      </c>
      <c r="R542" s="69">
        <v>644470.73</v>
      </c>
      <c r="S542" s="69">
        <v>380011.36000000004</v>
      </c>
      <c r="T542" s="69">
        <v>473795.38</v>
      </c>
      <c r="U542" s="69">
        <v>399795.52000000014</v>
      </c>
      <c r="V542" s="69">
        <v>224254.43999999997</v>
      </c>
      <c r="W542" s="70">
        <v>94.29223829997035</v>
      </c>
      <c r="X542" s="70">
        <v>89.358327880199411</v>
      </c>
      <c r="Y542" s="70">
        <v>72.861445520284903</v>
      </c>
      <c r="Z542" s="71">
        <v>84.597797559097359</v>
      </c>
      <c r="AA542" s="71">
        <v>98.204887001300378</v>
      </c>
      <c r="AB542" s="71">
        <v>104.43947442080767</v>
      </c>
      <c r="AC542" s="71">
        <v>71.24209294197604</v>
      </c>
      <c r="AD542" s="71">
        <v>90.066343710877206</v>
      </c>
      <c r="AE542" s="71">
        <v>100.04799339358297</v>
      </c>
      <c r="AF542" s="71">
        <v>81.851480276386127</v>
      </c>
      <c r="AG542" s="71">
        <v>91.514133270164137</v>
      </c>
      <c r="AH542" s="71">
        <v>100.60246250914626</v>
      </c>
      <c r="AI542" s="71">
        <v>101.86792642613057</v>
      </c>
      <c r="AJ542" s="71">
        <v>-21.07109303584377</v>
      </c>
      <c r="AK542" s="71">
        <v>-36.253627347516947</v>
      </c>
      <c r="AL542" s="71">
        <v>-37.461725054565257</v>
      </c>
      <c r="AM542" s="71">
        <v>-35.642541123423577</v>
      </c>
      <c r="AN542" s="71">
        <v>-40.708675870821232</v>
      </c>
      <c r="AO542" s="71">
        <v>-28.372378367926931</v>
      </c>
      <c r="AP542" s="71">
        <v>-31.334891765064111</v>
      </c>
      <c r="AQ542" s="71">
        <v>18.146733882206799</v>
      </c>
      <c r="AR542" s="71">
        <v>88.768673533315791</v>
      </c>
      <c r="AS542" s="71">
        <v>-24.062869907678408</v>
      </c>
      <c r="AT542" s="71">
        <v>33.510163229178524</v>
      </c>
      <c r="AU542" s="71">
        <v>24.776160357951248</v>
      </c>
      <c r="AV542" s="72">
        <v>19.96940399417182</v>
      </c>
      <c r="AW542" s="73">
        <v>-97635.790000000037</v>
      </c>
      <c r="AX542" s="73">
        <v>-203572.3000000001</v>
      </c>
      <c r="AY542" s="73">
        <v>-184304.12000000005</v>
      </c>
      <c r="AZ542" s="73">
        <v>-232134.36000000004</v>
      </c>
      <c r="BA542" s="73">
        <v>-419995.26</v>
      </c>
      <c r="BB542" s="73">
        <v>-221142.39999999991</v>
      </c>
      <c r="BC542" s="73">
        <v>-158179.26999999996</v>
      </c>
      <c r="BD542" s="73">
        <v>62559.72000000003</v>
      </c>
      <c r="BE542" s="73">
        <v>303063.06000000011</v>
      </c>
      <c r="BF542" s="73">
        <v>-120417.56000000006</v>
      </c>
      <c r="BG542" s="73">
        <v>118919.48999999999</v>
      </c>
      <c r="BH542" s="73">
        <v>79385.3400000002</v>
      </c>
      <c r="BI542" s="73">
        <v>37328.079999999987</v>
      </c>
      <c r="BJ542" s="71">
        <v>13.373449039607529</v>
      </c>
      <c r="BK542" s="71">
        <v>11.425984416354071</v>
      </c>
      <c r="BL542" s="71">
        <v>10.506866864470791</v>
      </c>
      <c r="BM542" s="71">
        <v>10.1762002204835</v>
      </c>
      <c r="BN542" s="71">
        <v>-2.7539134412975299</v>
      </c>
      <c r="BO542" s="71">
        <v>5.3308208956894365</v>
      </c>
      <c r="BP542" s="71">
        <v>13.785073015609353</v>
      </c>
      <c r="BQ542" s="71">
        <v>12.89683513977376</v>
      </c>
      <c r="BR542" s="72">
        <v>8.4604402054222607</v>
      </c>
      <c r="BS542" s="72">
        <v>8.4382542015905209</v>
      </c>
      <c r="BT542" s="71">
        <v>9.1154406079606307</v>
      </c>
      <c r="BU542" s="71">
        <v>8.6741670737172711</v>
      </c>
      <c r="BV542" s="71">
        <v>8.5149684498758624</v>
      </c>
      <c r="BW542" s="71">
        <v>8.4399975389394282</v>
      </c>
      <c r="BX542" s="75">
        <v>6248</v>
      </c>
      <c r="BY542" s="75">
        <v>6196</v>
      </c>
      <c r="BZ542" s="75">
        <v>5710</v>
      </c>
      <c r="CA542" s="75">
        <v>6638</v>
      </c>
      <c r="CB542" s="75">
        <v>7941</v>
      </c>
      <c r="CC542" s="75">
        <v>10688</v>
      </c>
      <c r="CD542" s="75">
        <v>6433</v>
      </c>
      <c r="CE542" s="75">
        <v>6367</v>
      </c>
      <c r="CF542" s="75">
        <v>11401</v>
      </c>
      <c r="CG542" s="75">
        <v>7706</v>
      </c>
      <c r="CH542" s="75">
        <v>8595</v>
      </c>
      <c r="CI542" s="75">
        <v>7769</v>
      </c>
      <c r="CJ542" s="75">
        <v>4316</v>
      </c>
      <c r="CK542" s="75">
        <v>52587</v>
      </c>
      <c r="CL542" s="73">
        <v>704072.70000000007</v>
      </c>
      <c r="CM542" s="73">
        <v>809010.12</v>
      </c>
      <c r="CN542" s="73">
        <v>826465.49000000011</v>
      </c>
      <c r="CO542" s="73">
        <v>973013.17999999982</v>
      </c>
      <c r="CP542" s="73">
        <v>1146240.2400000005</v>
      </c>
      <c r="CQ542" s="73">
        <v>1055076.0999999999</v>
      </c>
      <c r="CR542" s="73">
        <v>939775.02000000025</v>
      </c>
      <c r="CS542" s="73">
        <v>1029171.6100000001</v>
      </c>
      <c r="CT542" s="73">
        <v>831312.14</v>
      </c>
      <c r="CU542" s="73">
        <v>709255.50000000012</v>
      </c>
      <c r="CV542" s="73">
        <v>733577.45000000007</v>
      </c>
      <c r="CW542" s="73">
        <v>785919.89000000013</v>
      </c>
      <c r="CX542" s="73">
        <v>786978.47000000009</v>
      </c>
      <c r="CY542" s="77"/>
      <c r="CZ542" s="4">
        <v>80</v>
      </c>
      <c r="DA542" s="76" t="str">
        <f t="shared" si="22"/>
        <v>L080</v>
      </c>
      <c r="DB542" s="71">
        <v>5.4025126643290067</v>
      </c>
      <c r="DC542" s="71">
        <v>4.8946314320030337</v>
      </c>
      <c r="DD542" s="71">
        <v>2.9855093316562455</v>
      </c>
      <c r="DE542" s="71">
        <v>1.0595166214804927</v>
      </c>
      <c r="DF542" s="71">
        <v>0.34854890526457344</v>
      </c>
      <c r="DG542" s="71">
        <v>0.19552964893264921</v>
      </c>
      <c r="DH542" s="71">
        <v>0.18251235581878197</v>
      </c>
      <c r="DI542" s="71">
        <v>0.38673973484659208</v>
      </c>
      <c r="DJ542" s="71">
        <v>0.54752934257158259</v>
      </c>
      <c r="DK542" s="71">
        <v>9.9032319336601504E-2</v>
      </c>
      <c r="DL542" s="71">
        <v>0.16041388382574073</v>
      </c>
      <c r="DM542" s="71">
        <v>0.2612931050101609</v>
      </c>
      <c r="DN542" s="71">
        <v>1.9349845201238409E-2</v>
      </c>
      <c r="DO542" s="71">
        <v>0.27674349759074968</v>
      </c>
      <c r="DQ542" s="71"/>
      <c r="DR542" s="71"/>
      <c r="DS542" s="71"/>
      <c r="DT542" s="71"/>
      <c r="DU542" s="71"/>
      <c r="DV542" s="71"/>
      <c r="DW542" s="71"/>
      <c r="DX542" s="71"/>
      <c r="DY542" s="71"/>
      <c r="DZ542" s="71"/>
      <c r="EA542" s="71"/>
      <c r="EB542" s="71"/>
      <c r="EC542" s="71"/>
      <c r="ED542" s="71"/>
    </row>
    <row r="543" spans="1:134">
      <c r="A543" s="4">
        <v>623</v>
      </c>
      <c r="B543" s="46" t="s">
        <v>4659</v>
      </c>
      <c r="C543" s="65" t="str">
        <f t="shared" si="21"/>
        <v>L623</v>
      </c>
      <c r="D543" s="69">
        <v>271100.79999999999</v>
      </c>
      <c r="E543" s="68">
        <v>4592051.620000001</v>
      </c>
      <c r="F543" s="69">
        <v>17522.350000000006</v>
      </c>
      <c r="G543" s="69">
        <v>521893.03000000073</v>
      </c>
      <c r="H543" s="70">
        <v>85.845202460078369</v>
      </c>
      <c r="I543" s="70">
        <v>12.822424936518285</v>
      </c>
      <c r="J543" s="69">
        <v>498683.76999999996</v>
      </c>
      <c r="K543" s="69">
        <v>483861.82000000012</v>
      </c>
      <c r="L543" s="69">
        <v>399473.22000000003</v>
      </c>
      <c r="M543" s="69">
        <v>556755.82999999996</v>
      </c>
      <c r="N543" s="69">
        <v>622232.92000000004</v>
      </c>
      <c r="O543" s="69">
        <v>804718.21000000008</v>
      </c>
      <c r="P543" s="69">
        <v>420708.14999999997</v>
      </c>
      <c r="Q543" s="69">
        <v>383944.06999999995</v>
      </c>
      <c r="R543" s="69">
        <v>2180476.6800000002</v>
      </c>
      <c r="S543" s="69">
        <v>388395.26</v>
      </c>
      <c r="T543" s="69">
        <v>452000.20999999985</v>
      </c>
      <c r="U543" s="69">
        <v>495426.44999999984</v>
      </c>
      <c r="V543" s="69">
        <v>271100.79999999999</v>
      </c>
      <c r="W543" s="70">
        <v>85.449331634167663</v>
      </c>
      <c r="X543" s="70">
        <v>91.107522211197377</v>
      </c>
      <c r="Y543" s="70">
        <v>83.437704468063174</v>
      </c>
      <c r="Z543" s="71">
        <v>97.146289957301107</v>
      </c>
      <c r="AA543" s="71">
        <v>121.61550160280832</v>
      </c>
      <c r="AB543" s="71">
        <v>117.07918205402139</v>
      </c>
      <c r="AC543" s="71">
        <v>92.601893648928453</v>
      </c>
      <c r="AD543" s="71">
        <v>83.237049375740227</v>
      </c>
      <c r="AE543" s="71">
        <v>98.828892743848655</v>
      </c>
      <c r="AF543" s="71">
        <v>46.270643877662785</v>
      </c>
      <c r="AG543" s="71">
        <v>87.218176398448264</v>
      </c>
      <c r="AH543" s="71">
        <v>91.167019207245247</v>
      </c>
      <c r="AI543" s="71">
        <v>83.094405948764617</v>
      </c>
      <c r="AJ543" s="71">
        <v>-18.464900310736198</v>
      </c>
      <c r="AK543" s="71">
        <v>-26.243311738148467</v>
      </c>
      <c r="AL543" s="71">
        <v>-23.856115427152357</v>
      </c>
      <c r="AM543" s="71">
        <v>-21.429091566671588</v>
      </c>
      <c r="AN543" s="71">
        <v>-10.578160361263489</v>
      </c>
      <c r="AO543" s="71">
        <v>-0.58967629299274682</v>
      </c>
      <c r="AP543" s="71">
        <v>-7.5199304208119937</v>
      </c>
      <c r="AQ543" s="71">
        <v>4.4686697715432544</v>
      </c>
      <c r="AR543" s="71">
        <v>201.45180770921098</v>
      </c>
      <c r="AS543" s="71">
        <v>-73.317564306863119</v>
      </c>
      <c r="AT543" s="71">
        <v>13.756836921143423</v>
      </c>
      <c r="AU543" s="71">
        <v>18.563865237942203</v>
      </c>
      <c r="AV543" s="72">
        <v>6.91003119547422</v>
      </c>
      <c r="AW543" s="73">
        <v>-112934.74999999994</v>
      </c>
      <c r="AX543" s="73">
        <v>-172162.50999999983</v>
      </c>
      <c r="AY543" s="73">
        <v>-125156.1999999999</v>
      </c>
      <c r="AZ543" s="73">
        <v>-151847.18999999994</v>
      </c>
      <c r="BA543" s="73">
        <v>-73604.829999999609</v>
      </c>
      <c r="BB543" s="73">
        <v>7901.3800000001211</v>
      </c>
      <c r="BC543" s="73">
        <v>-34209.489999999874</v>
      </c>
      <c r="BD543" s="73">
        <v>16423.290000000037</v>
      </c>
      <c r="BE543" s="73">
        <v>1457151.5500000003</v>
      </c>
      <c r="BF543" s="73">
        <v>-1067226.1999999997</v>
      </c>
      <c r="BG543" s="73">
        <v>54661.269999999786</v>
      </c>
      <c r="BH543" s="73">
        <v>77570.259999999718</v>
      </c>
      <c r="BI543" s="73">
        <v>17522.350000000006</v>
      </c>
      <c r="BJ543" s="71">
        <v>8.9016086756553836</v>
      </c>
      <c r="BK543" s="71">
        <v>7.7907842091835047</v>
      </c>
      <c r="BL543" s="71">
        <v>9.5507913929956256</v>
      </c>
      <c r="BM543" s="71">
        <v>9.8681872832438895</v>
      </c>
      <c r="BN543" s="71">
        <v>-1.2944252497128894</v>
      </c>
      <c r="BO543" s="71">
        <v>6.5514336578208727</v>
      </c>
      <c r="BP543" s="71">
        <v>12.825558218378804</v>
      </c>
      <c r="BQ543" s="71">
        <v>16.727147616999481</v>
      </c>
      <c r="BR543" s="72">
        <v>0.28967917830694478</v>
      </c>
      <c r="BS543" s="72">
        <v>10.775618532441298</v>
      </c>
      <c r="BT543" s="71">
        <v>12.019723364312764</v>
      </c>
      <c r="BU543" s="71">
        <v>12.651228314041079</v>
      </c>
      <c r="BV543" s="71">
        <v>9.1283944569819315</v>
      </c>
      <c r="BW543" s="71">
        <v>4.6513007024758259</v>
      </c>
      <c r="BX543" s="75">
        <v>13392</v>
      </c>
      <c r="BY543" s="75">
        <v>13110</v>
      </c>
      <c r="BZ543" s="75">
        <v>11383</v>
      </c>
      <c r="CA543" s="75">
        <v>14027</v>
      </c>
      <c r="CB543" s="75">
        <v>14284</v>
      </c>
      <c r="CC543" s="75">
        <v>19045</v>
      </c>
      <c r="CD543" s="75">
        <v>11727</v>
      </c>
      <c r="CE543" s="75">
        <v>11655</v>
      </c>
      <c r="CF543" s="75">
        <v>26503</v>
      </c>
      <c r="CG543" s="75">
        <v>11651</v>
      </c>
      <c r="CH543" s="75">
        <v>12998</v>
      </c>
      <c r="CI543" s="75">
        <v>14242</v>
      </c>
      <c r="CJ543" s="75">
        <v>7896</v>
      </c>
      <c r="CK543" s="75">
        <v>96672</v>
      </c>
      <c r="CL543" s="73">
        <v>1051182.8500000001</v>
      </c>
      <c r="CM543" s="73">
        <v>851050.6100000001</v>
      </c>
      <c r="CN543" s="73">
        <v>1117591.8899999997</v>
      </c>
      <c r="CO543" s="73">
        <v>1276642.7000000004</v>
      </c>
      <c r="CP543" s="73">
        <v>1286549.9100000001</v>
      </c>
      <c r="CQ543" s="73">
        <v>991886.76</v>
      </c>
      <c r="CR543" s="73">
        <v>878531.54999999981</v>
      </c>
      <c r="CS543" s="73">
        <v>1869529.9100000004</v>
      </c>
      <c r="CT543" s="73">
        <v>1297467.1199999999</v>
      </c>
      <c r="CU543" s="73">
        <v>1259154.3999999992</v>
      </c>
      <c r="CV543" s="73">
        <v>1137271.6199999999</v>
      </c>
      <c r="CW543" s="73">
        <v>1158779.7800000003</v>
      </c>
      <c r="CX543" s="73">
        <v>1245422.2399999998</v>
      </c>
      <c r="CY543" s="77"/>
      <c r="CZ543" s="4">
        <v>623</v>
      </c>
      <c r="DA543" s="76" t="str">
        <f t="shared" si="22"/>
        <v>L623</v>
      </c>
      <c r="DB543" s="71">
        <v>2.4925881409385626</v>
      </c>
      <c r="DC543" s="71">
        <v>2.1236365932967129</v>
      </c>
      <c r="DD543" s="71">
        <v>0.75134187713666489</v>
      </c>
      <c r="DE543" s="71">
        <v>0.68321856710910056</v>
      </c>
      <c r="DF543" s="71">
        <v>1.2508759682941775</v>
      </c>
      <c r="DG543" s="71">
        <v>0.74438157937654736</v>
      </c>
      <c r="DH543" s="71">
        <v>0.38412626538028932</v>
      </c>
      <c r="DI543" s="71">
        <v>0.45739100324169235</v>
      </c>
      <c r="DJ543" s="71">
        <v>0.14177721312045438</v>
      </c>
      <c r="DK543" s="71">
        <v>0.28089604994606349</v>
      </c>
      <c r="DL543" s="71">
        <v>0.21162983241130598</v>
      </c>
      <c r="DM543" s="71">
        <v>0.51124469248353144</v>
      </c>
      <c r="DN543" s="71">
        <v>0.30669292602401199</v>
      </c>
      <c r="DO543" s="71">
        <v>0.25944021746192081</v>
      </c>
      <c r="DQ543" s="71"/>
      <c r="DR543" s="71"/>
      <c r="DS543" s="71"/>
      <c r="DT543" s="71"/>
      <c r="DU543" s="71"/>
      <c r="DV543" s="71"/>
      <c r="DW543" s="71"/>
      <c r="DX543" s="71"/>
      <c r="DY543" s="71"/>
      <c r="DZ543" s="71"/>
      <c r="EA543" s="71"/>
      <c r="EB543" s="71"/>
      <c r="EC543" s="71"/>
      <c r="ED543" s="71"/>
    </row>
    <row r="544" spans="1:134">
      <c r="A544" s="4">
        <v>490</v>
      </c>
      <c r="B544" s="46" t="s">
        <v>4667</v>
      </c>
      <c r="C544" s="65" t="str">
        <f t="shared" si="21"/>
        <v>L490</v>
      </c>
      <c r="D544" s="69">
        <v>302997.24999999994</v>
      </c>
      <c r="E544" s="68">
        <v>3625285.0500000007</v>
      </c>
      <c r="F544" s="69">
        <v>56459.319999999978</v>
      </c>
      <c r="G544" s="69">
        <v>869954.76999999955</v>
      </c>
      <c r="H544" s="70">
        <v>109.27354919215108</v>
      </c>
      <c r="I544" s="70">
        <v>31.573520471019513</v>
      </c>
      <c r="J544" s="69">
        <v>482331.33999999997</v>
      </c>
      <c r="K544" s="69">
        <v>383124.58000000007</v>
      </c>
      <c r="L544" s="69">
        <v>448741.06999999995</v>
      </c>
      <c r="M544" s="69">
        <v>576560.57999999996</v>
      </c>
      <c r="N544" s="69">
        <v>638286.11999999988</v>
      </c>
      <c r="O544" s="69">
        <v>841929.46999999986</v>
      </c>
      <c r="P544" s="69">
        <v>482278.90999999992</v>
      </c>
      <c r="Q544" s="69">
        <v>424438.52999999997</v>
      </c>
      <c r="R544" s="69">
        <v>875083.1</v>
      </c>
      <c r="S544" s="69">
        <v>475198.08000000007</v>
      </c>
      <c r="T544" s="69">
        <v>550946.69000000006</v>
      </c>
      <c r="U544" s="69">
        <v>514342.48999999993</v>
      </c>
      <c r="V544" s="69">
        <v>302997.24999999994</v>
      </c>
      <c r="W544" s="70">
        <v>116.62340790800015</v>
      </c>
      <c r="X544" s="70">
        <v>88.594018791729425</v>
      </c>
      <c r="Y544" s="70">
        <v>104.76225930701273</v>
      </c>
      <c r="Z544" s="71">
        <v>114.93954750253886</v>
      </c>
      <c r="AA544" s="71">
        <v>107.0609031279203</v>
      </c>
      <c r="AB544" s="71">
        <v>110.85237173402278</v>
      </c>
      <c r="AC544" s="71">
        <v>92.902351055839461</v>
      </c>
      <c r="AD544" s="71">
        <v>95.501098750201635</v>
      </c>
      <c r="AE544" s="71">
        <v>124.98318528788414</v>
      </c>
      <c r="AF544" s="71">
        <v>103.81908275465415</v>
      </c>
      <c r="AG544" s="71">
        <v>119.63555622490398</v>
      </c>
      <c r="AH544" s="71">
        <v>118.3564421131325</v>
      </c>
      <c r="AI544" s="71">
        <v>100.63139132414358</v>
      </c>
      <c r="AJ544" s="71">
        <v>1.4644856774818971</v>
      </c>
      <c r="AK544" s="71">
        <v>-18.231578837735274</v>
      </c>
      <c r="AL544" s="71">
        <v>6.1301673441749527</v>
      </c>
      <c r="AM544" s="71">
        <v>-1.5255900670341216</v>
      </c>
      <c r="AN544" s="71">
        <v>1.4182578474897456</v>
      </c>
      <c r="AO544" s="71">
        <v>6.1434575375915124</v>
      </c>
      <c r="AP544" s="71">
        <v>-8.9300682633260067</v>
      </c>
      <c r="AQ544" s="71">
        <v>18.30522083383228</v>
      </c>
      <c r="AR544" s="71">
        <v>110.74065004836223</v>
      </c>
      <c r="AS544" s="71">
        <v>-6.4159989113332099</v>
      </c>
      <c r="AT544" s="71">
        <v>53.283637920143235</v>
      </c>
      <c r="AU544" s="71">
        <v>52.168512098616219</v>
      </c>
      <c r="AV544" s="72">
        <v>22.900865599058129</v>
      </c>
      <c r="AW544" s="73">
        <v>6961.7199999999721</v>
      </c>
      <c r="AX544" s="73">
        <v>-85423.759999999835</v>
      </c>
      <c r="AY544" s="73">
        <v>25919.659999999916</v>
      </c>
      <c r="AZ544" s="73">
        <v>-8932.2200000002049</v>
      </c>
      <c r="BA544" s="73">
        <v>8925.949999999837</v>
      </c>
      <c r="BB544" s="73">
        <v>64825.419999999925</v>
      </c>
      <c r="BC544" s="73">
        <v>-47290.950000000186</v>
      </c>
      <c r="BD544" s="73">
        <v>65672.849999999919</v>
      </c>
      <c r="BE544" s="73">
        <v>459841.37999999983</v>
      </c>
      <c r="BF544" s="73">
        <v>-32578.969999999856</v>
      </c>
      <c r="BG544" s="73">
        <v>191517.14000000007</v>
      </c>
      <c r="BH544" s="73">
        <v>176333.99999999994</v>
      </c>
      <c r="BI544" s="73">
        <v>56459.319999999978</v>
      </c>
      <c r="BJ544" s="71">
        <v>19.723295431022802</v>
      </c>
      <c r="BK544" s="71">
        <v>14.209987301821155</v>
      </c>
      <c r="BL544" s="71">
        <v>13.10993391309897</v>
      </c>
      <c r="BM544" s="71">
        <v>13.518172673649147</v>
      </c>
      <c r="BN544" s="71">
        <v>1.0392565691918323</v>
      </c>
      <c r="BO544" s="71">
        <v>8.9836825442555153</v>
      </c>
      <c r="BP544" s="71">
        <v>16.533303410333449</v>
      </c>
      <c r="BQ544" s="71">
        <v>15.979402584246774</v>
      </c>
      <c r="BR544" s="72">
        <v>10.012649800920164</v>
      </c>
      <c r="BS544" s="72">
        <v>10.736516151814429</v>
      </c>
      <c r="BT544" s="71">
        <v>11.325627143388592</v>
      </c>
      <c r="BU544" s="71">
        <v>11.730830850780224</v>
      </c>
      <c r="BV544" s="71">
        <v>11.110407340841025</v>
      </c>
      <c r="BW544" s="71">
        <v>10.766748697976267</v>
      </c>
      <c r="BX544" s="75">
        <v>13227</v>
      </c>
      <c r="BY544" s="75">
        <v>10786</v>
      </c>
      <c r="BZ544" s="75">
        <v>11246</v>
      </c>
      <c r="CA544" s="75">
        <v>12843</v>
      </c>
      <c r="CB544" s="75">
        <v>14657</v>
      </c>
      <c r="CC544" s="75">
        <v>17826</v>
      </c>
      <c r="CD544" s="75">
        <v>11506</v>
      </c>
      <c r="CE544" s="75">
        <v>10421</v>
      </c>
      <c r="CF544" s="75">
        <v>17566</v>
      </c>
      <c r="CG544" s="75">
        <v>12344</v>
      </c>
      <c r="CH544" s="75">
        <v>12898</v>
      </c>
      <c r="CI544" s="75">
        <v>13329</v>
      </c>
      <c r="CJ544" s="75">
        <v>7635</v>
      </c>
      <c r="CK544" s="75">
        <v>85699</v>
      </c>
      <c r="CL544" s="73">
        <v>698608.74999999977</v>
      </c>
      <c r="CM544" s="73">
        <v>810600.81999999972</v>
      </c>
      <c r="CN544" s="73">
        <v>952130.11</v>
      </c>
      <c r="CO544" s="73">
        <v>1009047.9199999999</v>
      </c>
      <c r="CP544" s="73">
        <v>1302717.1300000001</v>
      </c>
      <c r="CQ544" s="73">
        <v>1248230.9900000002</v>
      </c>
      <c r="CR544" s="73">
        <v>1138399.2599999995</v>
      </c>
      <c r="CS544" s="73">
        <v>1344574.6799999997</v>
      </c>
      <c r="CT544" s="73">
        <v>1057706.3199999998</v>
      </c>
      <c r="CU544" s="73">
        <v>993971.95999999973</v>
      </c>
      <c r="CV544" s="73">
        <v>948576.44</v>
      </c>
      <c r="CW544" s="73">
        <v>959613.6399999999</v>
      </c>
      <c r="CX544" s="73">
        <v>939749.43999999983</v>
      </c>
      <c r="CY544" s="77"/>
      <c r="CZ544" s="4">
        <v>490</v>
      </c>
      <c r="DA544" s="76" t="str">
        <f t="shared" si="22"/>
        <v>L490</v>
      </c>
      <c r="DB544" s="71">
        <v>0.69225314066612198</v>
      </c>
      <c r="DC544" s="71">
        <v>0.3609527326325413</v>
      </c>
      <c r="DD544" s="71">
        <v>0.22805984420596892</v>
      </c>
      <c r="DE544" s="71">
        <v>0.5767178380324417</v>
      </c>
      <c r="DF544" s="71">
        <v>0.11904320624274024</v>
      </c>
      <c r="DG544" s="71">
        <v>0.26512083638825246</v>
      </c>
      <c r="DH544" s="71">
        <v>8.084555114647568E-2</v>
      </c>
      <c r="DI544" s="71">
        <v>6.9009000224722589E-2</v>
      </c>
      <c r="DJ544" s="71">
        <v>7.5432107997429901E-2</v>
      </c>
      <c r="DK544" s="71">
        <v>3.3302461345274648E-2</v>
      </c>
      <c r="DL544" s="71">
        <v>1.0402569761269074E-2</v>
      </c>
      <c r="DM544" s="71">
        <v>1.8066145601398468E-2</v>
      </c>
      <c r="DN544" s="71">
        <v>0</v>
      </c>
      <c r="DO544" s="71">
        <v>4.5516302050969987E-2</v>
      </c>
      <c r="DQ544" s="71"/>
      <c r="DR544" s="71"/>
      <c r="DS544" s="71"/>
      <c r="DT544" s="71"/>
      <c r="DU544" s="71"/>
      <c r="DV544" s="71"/>
      <c r="DW544" s="71"/>
      <c r="DX544" s="71"/>
      <c r="DY544" s="71"/>
      <c r="DZ544" s="71"/>
      <c r="EA544" s="71"/>
      <c r="EB544" s="71"/>
      <c r="EC544" s="71"/>
      <c r="ED544" s="71"/>
    </row>
    <row r="545" spans="1:134">
      <c r="A545" s="4">
        <v>611</v>
      </c>
      <c r="B545" s="46" t="s">
        <v>4675</v>
      </c>
      <c r="C545" s="65" t="str">
        <f t="shared" si="21"/>
        <v>L611</v>
      </c>
      <c r="D545" s="69">
        <v>306712.40999999997</v>
      </c>
      <c r="E545" s="68">
        <v>3482392.53</v>
      </c>
      <c r="F545" s="69">
        <v>117791.75999999998</v>
      </c>
      <c r="G545" s="69">
        <v>914710.27</v>
      </c>
      <c r="H545" s="70">
        <v>110.17478443516384</v>
      </c>
      <c r="I545" s="70">
        <v>35.623966572873385</v>
      </c>
      <c r="J545" s="69">
        <v>380502.23</v>
      </c>
      <c r="K545" s="69">
        <v>367810.67999999993</v>
      </c>
      <c r="L545" s="69">
        <v>326369.93999999994</v>
      </c>
      <c r="M545" s="69">
        <v>482624.61999999994</v>
      </c>
      <c r="N545" s="69">
        <v>733004.42</v>
      </c>
      <c r="O545" s="69">
        <v>710440.62000000011</v>
      </c>
      <c r="P545" s="69">
        <v>397778.12</v>
      </c>
      <c r="Q545" s="69">
        <v>396004.26999999984</v>
      </c>
      <c r="R545" s="69">
        <v>1032781.4099999999</v>
      </c>
      <c r="S545" s="69">
        <v>407722.5199999999</v>
      </c>
      <c r="T545" s="69">
        <v>460901.23999999993</v>
      </c>
      <c r="U545" s="69">
        <v>480492.55999999994</v>
      </c>
      <c r="V545" s="69">
        <v>306712.40999999997</v>
      </c>
      <c r="W545" s="70">
        <v>98.883217665681371</v>
      </c>
      <c r="X545" s="70">
        <v>96.851269437202944</v>
      </c>
      <c r="Y545" s="70">
        <v>92.079643723685336</v>
      </c>
      <c r="Z545" s="71">
        <v>111.85023260486548</v>
      </c>
      <c r="AA545" s="71">
        <v>115.30709219192556</v>
      </c>
      <c r="AB545" s="71">
        <v>116.51292178162815</v>
      </c>
      <c r="AC545" s="71">
        <v>100.52168875233809</v>
      </c>
      <c r="AD545" s="71">
        <v>87.937009107904188</v>
      </c>
      <c r="AE545" s="71">
        <v>118.33641841020159</v>
      </c>
      <c r="AF545" s="71">
        <v>101.38565221060061</v>
      </c>
      <c r="AG545" s="71">
        <v>120.31662876354994</v>
      </c>
      <c r="AH545" s="71">
        <v>120.49081440666454</v>
      </c>
      <c r="AI545" s="71">
        <v>118.88320511656954</v>
      </c>
      <c r="AJ545" s="71">
        <v>-11.76496764633953</v>
      </c>
      <c r="AK545" s="71">
        <v>-9.8897953327895074</v>
      </c>
      <c r="AL545" s="71">
        <v>-13.112855711034443</v>
      </c>
      <c r="AM545" s="71">
        <v>-4.4803345115668307</v>
      </c>
      <c r="AN545" s="71">
        <v>9.8533186787192371</v>
      </c>
      <c r="AO545" s="71">
        <v>9.3389618748343839</v>
      </c>
      <c r="AP545" s="71">
        <v>3.496244984559671</v>
      </c>
      <c r="AQ545" s="71">
        <v>9.2399836980392216</v>
      </c>
      <c r="AR545" s="71">
        <v>141.24791561366015</v>
      </c>
      <c r="AS545" s="71">
        <v>-31.71607453995512</v>
      </c>
      <c r="AT545" s="71">
        <v>54.519307117041564</v>
      </c>
      <c r="AU545" s="71">
        <v>55.78491181772813</v>
      </c>
      <c r="AV545" s="72">
        <v>62.349859583904667</v>
      </c>
      <c r="AW545" s="73">
        <v>-50734.910000000091</v>
      </c>
      <c r="AX545" s="73">
        <v>-40368.040000000154</v>
      </c>
      <c r="AY545" s="73">
        <v>-49255.180000000051</v>
      </c>
      <c r="AZ545" s="73">
        <v>-22637.430000000051</v>
      </c>
      <c r="BA545" s="73">
        <v>65749.490000000107</v>
      </c>
      <c r="BB545" s="73">
        <v>69293</v>
      </c>
      <c r="BC545" s="73">
        <v>13437.490000000224</v>
      </c>
      <c r="BD545" s="73">
        <v>33495.729999999865</v>
      </c>
      <c r="BE545" s="73">
        <v>604681.79</v>
      </c>
      <c r="BF545" s="73">
        <v>-189376.30999999982</v>
      </c>
      <c r="BG545" s="73">
        <v>162620.55999999994</v>
      </c>
      <c r="BH545" s="73">
        <v>172059.25</v>
      </c>
      <c r="BI545" s="73">
        <v>117791.75999999998</v>
      </c>
      <c r="BJ545" s="71">
        <v>8.8086009616601171</v>
      </c>
      <c r="BK545" s="71">
        <v>5.3730792771630647</v>
      </c>
      <c r="BL545" s="71">
        <v>6.909917918109123</v>
      </c>
      <c r="BM545" s="71">
        <v>7.2708143946232084</v>
      </c>
      <c r="BN545" s="71">
        <v>-5.4702660409428123</v>
      </c>
      <c r="BO545" s="71">
        <v>6.69114753301589</v>
      </c>
      <c r="BP545" s="71">
        <v>17.197734805041328</v>
      </c>
      <c r="BQ545" s="71">
        <v>16.499111254257922</v>
      </c>
      <c r="BR545" s="72">
        <v>4.9124691374944778</v>
      </c>
      <c r="BS545" s="72">
        <v>9.3492570033830145</v>
      </c>
      <c r="BT545" s="71">
        <v>9.1207883926903666</v>
      </c>
      <c r="BU545" s="71">
        <v>6.8887426531560383</v>
      </c>
      <c r="BV545" s="71">
        <v>4.3467889002530153</v>
      </c>
      <c r="BW545" s="71">
        <v>7.3582251422847058</v>
      </c>
      <c r="BX545" s="75">
        <v>10327</v>
      </c>
      <c r="BY545" s="75">
        <v>9402</v>
      </c>
      <c r="BZ545" s="75">
        <v>8549</v>
      </c>
      <c r="CA545" s="75">
        <v>10067</v>
      </c>
      <c r="CB545" s="75">
        <v>14125</v>
      </c>
      <c r="CC545" s="75">
        <v>15134</v>
      </c>
      <c r="CD545" s="75">
        <v>9822</v>
      </c>
      <c r="CE545" s="75">
        <v>9881</v>
      </c>
      <c r="CF545" s="75">
        <v>16872</v>
      </c>
      <c r="CG545" s="75">
        <v>11267</v>
      </c>
      <c r="CH545" s="75">
        <v>11630</v>
      </c>
      <c r="CI545" s="75">
        <v>12329</v>
      </c>
      <c r="CJ545" s="75">
        <v>7386</v>
      </c>
      <c r="CK545" s="75">
        <v>79187</v>
      </c>
      <c r="CL545" s="73">
        <v>1042218.0300000003</v>
      </c>
      <c r="CM545" s="73">
        <v>959662.25000000023</v>
      </c>
      <c r="CN545" s="73">
        <v>1015938.8600000002</v>
      </c>
      <c r="CO545" s="73">
        <v>1271536.2599999998</v>
      </c>
      <c r="CP545" s="73">
        <v>1428007.2799999998</v>
      </c>
      <c r="CQ545" s="73">
        <v>1171204.6600000001</v>
      </c>
      <c r="CR545" s="73">
        <v>1362396.3300000003</v>
      </c>
      <c r="CS545" s="73">
        <v>1461755.79</v>
      </c>
      <c r="CT545" s="73">
        <v>1136786.4000000001</v>
      </c>
      <c r="CU545" s="73">
        <v>1067082.8999999999</v>
      </c>
      <c r="CV545" s="73">
        <v>1103508.8200000003</v>
      </c>
      <c r="CW545" s="73">
        <v>1080989.7599999998</v>
      </c>
      <c r="CX545" s="73">
        <v>1117650.4000000001</v>
      </c>
      <c r="CY545" s="77"/>
      <c r="CZ545" s="4">
        <v>611</v>
      </c>
      <c r="DA545" s="76" t="str">
        <f t="shared" si="22"/>
        <v>L611</v>
      </c>
      <c r="DB545" s="71">
        <v>2.2200430500594814</v>
      </c>
      <c r="DC545" s="71">
        <v>4.665793867461633</v>
      </c>
      <c r="DD545" s="71">
        <v>0.6264628326423316</v>
      </c>
      <c r="DE545" s="71">
        <v>0.83703861798955936</v>
      </c>
      <c r="DF545" s="71">
        <v>0.29819543125195658</v>
      </c>
      <c r="DG545" s="71">
        <v>0.1841183211791822</v>
      </c>
      <c r="DH545" s="71">
        <v>0.17835745146644982</v>
      </c>
      <c r="DI545" s="71">
        <v>0.93624583527911498</v>
      </c>
      <c r="DJ545" s="71">
        <v>8.7017044626931134E-2</v>
      </c>
      <c r="DK545" s="71">
        <v>0.10967440847607973</v>
      </c>
      <c r="DL545" s="71">
        <v>8.0003921969851954E-2</v>
      </c>
      <c r="DM545" s="71">
        <v>7.5551820087285101E-2</v>
      </c>
      <c r="DN545" s="71">
        <v>6.9994532239464308E-2</v>
      </c>
      <c r="DO545" s="71">
        <v>0.19339634949020251</v>
      </c>
      <c r="DQ545" s="71"/>
      <c r="DR545" s="71"/>
      <c r="DS545" s="71"/>
      <c r="DT545" s="71"/>
      <c r="DU545" s="71"/>
      <c r="DV545" s="71"/>
      <c r="DW545" s="71"/>
      <c r="DX545" s="71"/>
      <c r="DY545" s="71"/>
      <c r="DZ545" s="71"/>
      <c r="EA545" s="71"/>
      <c r="EB545" s="71"/>
      <c r="EC545" s="71"/>
      <c r="ED545" s="71"/>
    </row>
    <row r="546" spans="1:134">
      <c r="A546" s="4">
        <v>254</v>
      </c>
      <c r="B546" s="46" t="s">
        <v>4683</v>
      </c>
      <c r="C546" s="65" t="str">
        <f t="shared" si="21"/>
        <v>L254</v>
      </c>
      <c r="D546" s="69">
        <v>317272.23</v>
      </c>
      <c r="E546" s="68">
        <v>4016287.05</v>
      </c>
      <c r="F546" s="69">
        <v>35997.619999999937</v>
      </c>
      <c r="G546" s="69">
        <v>405045.60000000102</v>
      </c>
      <c r="H546" s="70">
        <v>92.067541820128554</v>
      </c>
      <c r="I546" s="70">
        <v>11.216242547282484</v>
      </c>
      <c r="J546" s="69">
        <v>504748.95</v>
      </c>
      <c r="K546" s="69">
        <v>453807.06999999983</v>
      </c>
      <c r="L546" s="69">
        <v>461423.15</v>
      </c>
      <c r="M546" s="69">
        <v>671209.94000000029</v>
      </c>
      <c r="N546" s="69">
        <v>718841.49999999977</v>
      </c>
      <c r="O546" s="69">
        <v>842099.73999999987</v>
      </c>
      <c r="P546" s="69">
        <v>479745.23999999993</v>
      </c>
      <c r="Q546" s="69">
        <v>506969.02000000008</v>
      </c>
      <c r="R546" s="69">
        <v>993679.83000000007</v>
      </c>
      <c r="S546" s="69">
        <v>556955.44999999995</v>
      </c>
      <c r="T546" s="69">
        <v>609786.63</v>
      </c>
      <c r="U546" s="69">
        <v>551878.65</v>
      </c>
      <c r="V546" s="69">
        <v>317272.23</v>
      </c>
      <c r="W546" s="70">
        <v>95.381663713724862</v>
      </c>
      <c r="X546" s="70">
        <v>78.954852038032953</v>
      </c>
      <c r="Y546" s="70">
        <v>83.564500099110589</v>
      </c>
      <c r="Z546" s="71">
        <v>97.413745730505283</v>
      </c>
      <c r="AA546" s="71">
        <v>90.425304463562398</v>
      </c>
      <c r="AB546" s="71">
        <v>106.30161750022624</v>
      </c>
      <c r="AC546" s="71">
        <v>70.456215445968525</v>
      </c>
      <c r="AD546" s="71">
        <v>78.995329668098975</v>
      </c>
      <c r="AE546" s="71">
        <v>99.250794609280973</v>
      </c>
      <c r="AF546" s="71">
        <v>109.63738434166386</v>
      </c>
      <c r="AG546" s="71">
        <v>98.381044561136846</v>
      </c>
      <c r="AH546" s="71">
        <v>94.34950497059053</v>
      </c>
      <c r="AI546" s="71">
        <v>97.408377560187915</v>
      </c>
      <c r="AJ546" s="71">
        <v>-26.548774160155709</v>
      </c>
      <c r="AK546" s="71">
        <v>-24.619866133080659</v>
      </c>
      <c r="AL546" s="71">
        <v>-23.812756340948916</v>
      </c>
      <c r="AM546" s="71">
        <v>-26.738423600784323</v>
      </c>
      <c r="AN546" s="71">
        <v>-34.768908013889366</v>
      </c>
      <c r="AO546" s="71">
        <v>-15.358160481479876</v>
      </c>
      <c r="AP546" s="71">
        <v>-30.191573248435354</v>
      </c>
      <c r="AQ546" s="71">
        <v>-0.8511674911516387</v>
      </c>
      <c r="AR546" s="71">
        <v>63.103953395410841</v>
      </c>
      <c r="AS546" s="71">
        <v>-8.9350971688730851</v>
      </c>
      <c r="AT546" s="71">
        <v>37.771629908459168</v>
      </c>
      <c r="AU546" s="71">
        <v>17.929357731530061</v>
      </c>
      <c r="AV546" s="72">
        <v>12.798033921369555</v>
      </c>
      <c r="AW546" s="73">
        <v>-182440.33000000002</v>
      </c>
      <c r="AX546" s="73">
        <v>-148217.69000000018</v>
      </c>
      <c r="AY546" s="73">
        <v>-144220.42999999993</v>
      </c>
      <c r="AZ546" s="73">
        <v>-244972.82999999973</v>
      </c>
      <c r="BA546" s="73">
        <v>-383150.63000000035</v>
      </c>
      <c r="BB546" s="73">
        <v>-134771.69999999995</v>
      </c>
      <c r="BC546" s="73">
        <v>-207485.88999999996</v>
      </c>
      <c r="BD546" s="73">
        <v>-4352.1999999998952</v>
      </c>
      <c r="BE546" s="73">
        <v>384448.8400000002</v>
      </c>
      <c r="BF546" s="73">
        <v>-54647.29999999993</v>
      </c>
      <c r="BG546" s="73">
        <v>167179.81</v>
      </c>
      <c r="BH546" s="73">
        <v>83904.720000000088</v>
      </c>
      <c r="BI546" s="73">
        <v>35997.619999999937</v>
      </c>
      <c r="BJ546" s="71">
        <v>16.498169058387088</v>
      </c>
      <c r="BK546" s="71">
        <v>12.21312085352087</v>
      </c>
      <c r="BL546" s="71">
        <v>8.5888825588972963</v>
      </c>
      <c r="BM546" s="71">
        <v>13.377539986535965</v>
      </c>
      <c r="BN546" s="71">
        <v>-1.467765780352279</v>
      </c>
      <c r="BO546" s="71">
        <v>6.3065346913056022</v>
      </c>
      <c r="BP546" s="71">
        <v>17.249659100742669</v>
      </c>
      <c r="BQ546" s="71">
        <v>15.789141882964753</v>
      </c>
      <c r="BR546" s="72">
        <v>6.7999183984410294</v>
      </c>
      <c r="BS546" s="72">
        <v>6.5604515265188805</v>
      </c>
      <c r="BT546" s="71">
        <v>11.805903900357434</v>
      </c>
      <c r="BU546" s="71">
        <v>10.221637783706189</v>
      </c>
      <c r="BV546" s="71">
        <v>8.0167475377270456</v>
      </c>
      <c r="BW546" s="71">
        <v>9.0363949603591127</v>
      </c>
      <c r="BX546" s="75">
        <v>6568</v>
      </c>
      <c r="BY546" s="75">
        <v>5954</v>
      </c>
      <c r="BZ546" s="75">
        <v>5874</v>
      </c>
      <c r="CA546" s="75">
        <v>7647</v>
      </c>
      <c r="CB546" s="75">
        <v>7959</v>
      </c>
      <c r="CC546" s="75">
        <v>10970</v>
      </c>
      <c r="CD546" s="75">
        <v>6607</v>
      </c>
      <c r="CE546" s="75">
        <v>6549</v>
      </c>
      <c r="CF546" s="75">
        <v>12021</v>
      </c>
      <c r="CG546" s="75">
        <v>8077</v>
      </c>
      <c r="CH546" s="75">
        <v>8790</v>
      </c>
      <c r="CI546" s="75">
        <v>8032</v>
      </c>
      <c r="CJ546" s="75">
        <v>4321</v>
      </c>
      <c r="CK546" s="75">
        <v>54397</v>
      </c>
      <c r="CL546" s="73">
        <v>1109047.3299999998</v>
      </c>
      <c r="CM546" s="73">
        <v>1212879.1100000001</v>
      </c>
      <c r="CN546" s="73">
        <v>1207966.78</v>
      </c>
      <c r="CO546" s="73">
        <v>1213714.7100000002</v>
      </c>
      <c r="CP546" s="73">
        <v>1608240.7399999995</v>
      </c>
      <c r="CQ546" s="73">
        <v>1427586.2499999995</v>
      </c>
      <c r="CR546" s="73">
        <v>1336983.9100000001</v>
      </c>
      <c r="CS546" s="73">
        <v>2062066.8599999996</v>
      </c>
      <c r="CT546" s="73">
        <v>1614004.5599999998</v>
      </c>
      <c r="CU546" s="73">
        <v>1449508.1099999999</v>
      </c>
      <c r="CV546" s="73">
        <v>1380703.2200000002</v>
      </c>
      <c r="CW546" s="73">
        <v>1314239.1099999999</v>
      </c>
      <c r="CX546" s="73">
        <v>1286470.7099999995</v>
      </c>
      <c r="CY546" s="77"/>
      <c r="CZ546" s="4">
        <v>254</v>
      </c>
      <c r="DA546" s="76" t="str">
        <f t="shared" si="22"/>
        <v>L254</v>
      </c>
      <c r="DB546" s="71">
        <v>4.7689630020274079</v>
      </c>
      <c r="DC546" s="71">
        <v>4.347348737947347</v>
      </c>
      <c r="DD546" s="71">
        <v>2.6389239206424411</v>
      </c>
      <c r="DE546" s="71">
        <v>1.1513896297373059</v>
      </c>
      <c r="DF546" s="71">
        <v>2.1011720749031602</v>
      </c>
      <c r="DG546" s="71">
        <v>0.98180216157571776</v>
      </c>
      <c r="DH546" s="71">
        <v>0.8677854847930051</v>
      </c>
      <c r="DI546" s="71">
        <v>2.2128955857058958</v>
      </c>
      <c r="DJ546" s="71">
        <v>0.50416890978716322</v>
      </c>
      <c r="DK546" s="71">
        <v>0.77260376155431421</v>
      </c>
      <c r="DL546" s="71">
        <v>0.60168558383495307</v>
      </c>
      <c r="DM546" s="71">
        <v>0.64301196626886437</v>
      </c>
      <c r="DN546" s="71">
        <v>0.34725966806925984</v>
      </c>
      <c r="DO546" s="71">
        <v>0.82242092617401252</v>
      </c>
      <c r="DQ546" s="71"/>
      <c r="DR546" s="71"/>
      <c r="DS546" s="71"/>
      <c r="DT546" s="71"/>
      <c r="DU546" s="71"/>
      <c r="DV546" s="71"/>
      <c r="DW546" s="71"/>
      <c r="DX546" s="71"/>
      <c r="DY546" s="71"/>
      <c r="DZ546" s="71"/>
      <c r="EA546" s="71"/>
      <c r="EB546" s="71"/>
      <c r="EC546" s="71"/>
      <c r="ED546" s="71"/>
    </row>
    <row r="547" spans="1:134">
      <c r="A547" s="4">
        <v>629</v>
      </c>
      <c r="B547" s="46" t="s">
        <v>4690</v>
      </c>
      <c r="C547" s="65" t="str">
        <f t="shared" si="21"/>
        <v>L629</v>
      </c>
      <c r="D547" s="69">
        <v>203636.32999999996</v>
      </c>
      <c r="E547" s="68">
        <v>2526564.2699999991</v>
      </c>
      <c r="F547" s="69">
        <v>38269.889999999985</v>
      </c>
      <c r="G547" s="69">
        <v>295851.52000000002</v>
      </c>
      <c r="H547" s="70">
        <v>91.644296094672711</v>
      </c>
      <c r="I547" s="70">
        <v>13.26264531370076</v>
      </c>
      <c r="J547" s="69">
        <v>330392.09000000003</v>
      </c>
      <c r="K547" s="69">
        <v>337557.24999999988</v>
      </c>
      <c r="L547" s="69">
        <v>329800.48</v>
      </c>
      <c r="M547" s="69">
        <v>327401.04999999993</v>
      </c>
      <c r="N547" s="69">
        <v>525652.27999999991</v>
      </c>
      <c r="O547" s="69">
        <v>460018.17999999993</v>
      </c>
      <c r="P547" s="69">
        <v>310391.89999999997</v>
      </c>
      <c r="Q547" s="69">
        <v>276614.04000000004</v>
      </c>
      <c r="R547" s="69">
        <v>747103.46</v>
      </c>
      <c r="S547" s="69">
        <v>299669.74</v>
      </c>
      <c r="T547" s="69">
        <v>330698.50999999995</v>
      </c>
      <c r="U547" s="69">
        <v>358450.29</v>
      </c>
      <c r="V547" s="69">
        <v>203636.32999999996</v>
      </c>
      <c r="W547" s="70">
        <v>102.27714494686957</v>
      </c>
      <c r="X547" s="70">
        <v>104.1415345704691</v>
      </c>
      <c r="Y547" s="70">
        <v>104.89349248589657</v>
      </c>
      <c r="Z547" s="71">
        <v>81.694356989121957</v>
      </c>
      <c r="AA547" s="71">
        <v>103.6338331798252</v>
      </c>
      <c r="AB547" s="71">
        <v>97.485408589851758</v>
      </c>
      <c r="AC547" s="71">
        <v>94.542219712726805</v>
      </c>
      <c r="AD547" s="71">
        <v>84.601122269597241</v>
      </c>
      <c r="AE547" s="71">
        <v>89.6579211287997</v>
      </c>
      <c r="AF547" s="71">
        <v>93.063516415922294</v>
      </c>
      <c r="AG547" s="71">
        <v>89.925091598921341</v>
      </c>
      <c r="AH547" s="71">
        <v>96.749240040665001</v>
      </c>
      <c r="AI547" s="71">
        <v>97.845178644064035</v>
      </c>
      <c r="AJ547" s="71">
        <v>13.038947639680698</v>
      </c>
      <c r="AK547" s="71">
        <v>4.8629648645007517</v>
      </c>
      <c r="AL547" s="71">
        <v>-7.3528523565630222</v>
      </c>
      <c r="AM547" s="71">
        <v>-16.050061387875246</v>
      </c>
      <c r="AN547" s="71">
        <v>-1.5724724088136854</v>
      </c>
      <c r="AO547" s="71">
        <v>-2.0204000800504218</v>
      </c>
      <c r="AP547" s="71">
        <v>0.43389935762372378</v>
      </c>
      <c r="AQ547" s="71">
        <v>7.074120174883558</v>
      </c>
      <c r="AR547" s="71">
        <v>152.68029269245628</v>
      </c>
      <c r="AS547" s="71">
        <v>-52.914188009047926</v>
      </c>
      <c r="AT547" s="71">
        <v>17.27619473312263</v>
      </c>
      <c r="AU547" s="71">
        <v>26.273020897014334</v>
      </c>
      <c r="AV547" s="72">
        <v>23.1424767927519</v>
      </c>
      <c r="AW547" s="73">
        <v>38110.450000000012</v>
      </c>
      <c r="AX547" s="73">
        <v>15654.039999999921</v>
      </c>
      <c r="AY547" s="73">
        <v>-26174.300000000047</v>
      </c>
      <c r="AZ547" s="73">
        <v>-62594.52999999997</v>
      </c>
      <c r="BA547" s="73">
        <v>-7795.4200000001583</v>
      </c>
      <c r="BB547" s="73">
        <v>-4799.9100000000908</v>
      </c>
      <c r="BC547" s="73">
        <v>1340.9699999999139</v>
      </c>
      <c r="BD547" s="73">
        <v>18275.200000000012</v>
      </c>
      <c r="BE547" s="73">
        <v>451432.02000000008</v>
      </c>
      <c r="BF547" s="73">
        <v>-336763.46000000008</v>
      </c>
      <c r="BG547" s="73">
        <v>48715.870000000054</v>
      </c>
      <c r="BH547" s="73">
        <v>74581.02999999997</v>
      </c>
      <c r="BI547" s="73">
        <v>38269.889999999985</v>
      </c>
      <c r="BJ547" s="71">
        <v>14.565901683321764</v>
      </c>
      <c r="BK547" s="71">
        <v>11.620312858309854</v>
      </c>
      <c r="BL547" s="71">
        <v>9.6884827535913818</v>
      </c>
      <c r="BM547" s="71">
        <v>11.881816237034041</v>
      </c>
      <c r="BN547" s="71">
        <v>1.7186047234832174</v>
      </c>
      <c r="BO547" s="71">
        <v>12.92584107181502</v>
      </c>
      <c r="BP547" s="71">
        <v>18.666937992705243</v>
      </c>
      <c r="BQ547" s="71">
        <v>20.958109832708786</v>
      </c>
      <c r="BR547" s="72">
        <v>13.464536491979823</v>
      </c>
      <c r="BS547" s="72">
        <v>12.890907383999641</v>
      </c>
      <c r="BT547" s="71">
        <v>16.136942363679978</v>
      </c>
      <c r="BU547" s="71">
        <v>13.418326864584873</v>
      </c>
      <c r="BV547" s="71">
        <v>10.851443718269879</v>
      </c>
      <c r="BW547" s="71">
        <v>13.468044396786503</v>
      </c>
      <c r="BX547" s="75">
        <v>9371</v>
      </c>
      <c r="BY547" s="75">
        <v>9183</v>
      </c>
      <c r="BZ547" s="75">
        <v>8389</v>
      </c>
      <c r="CA547" s="75">
        <v>8722</v>
      </c>
      <c r="CB547" s="75">
        <v>10783</v>
      </c>
      <c r="CC547" s="75">
        <v>10895</v>
      </c>
      <c r="CD547" s="75">
        <v>7955</v>
      </c>
      <c r="CE547" s="75">
        <v>7247</v>
      </c>
      <c r="CF547" s="75">
        <v>13187</v>
      </c>
      <c r="CG547" s="75">
        <v>8232</v>
      </c>
      <c r="CH547" s="75">
        <v>9050</v>
      </c>
      <c r="CI547" s="75">
        <v>9584</v>
      </c>
      <c r="CJ547" s="75">
        <v>5314</v>
      </c>
      <c r="CK547" s="75">
        <v>60569</v>
      </c>
      <c r="CL547" s="73">
        <v>606730.09</v>
      </c>
      <c r="CM547" s="73">
        <v>568959.5900000002</v>
      </c>
      <c r="CN547" s="73">
        <v>482095.44000000012</v>
      </c>
      <c r="CO547" s="73">
        <v>649065.97</v>
      </c>
      <c r="CP547" s="73">
        <v>639004.88</v>
      </c>
      <c r="CQ547" s="73">
        <v>504230.85999999987</v>
      </c>
      <c r="CR547" s="73">
        <v>444115.92000000004</v>
      </c>
      <c r="CS547" s="73">
        <v>796254.33</v>
      </c>
      <c r="CT547" s="73">
        <v>645622.67999999982</v>
      </c>
      <c r="CU547" s="73">
        <v>633313.46</v>
      </c>
      <c r="CV547" s="73">
        <v>642964.30999999994</v>
      </c>
      <c r="CW547" s="73">
        <v>627501.35</v>
      </c>
      <c r="CX547" s="73">
        <v>588351.44999999995</v>
      </c>
      <c r="CY547" s="77"/>
      <c r="CZ547" s="4">
        <v>629</v>
      </c>
      <c r="DA547" s="76" t="str">
        <f t="shared" si="22"/>
        <v>L629</v>
      </c>
      <c r="DB547" s="71">
        <v>2.7400990406980017</v>
      </c>
      <c r="DC547" s="71">
        <v>2.6794551140687948</v>
      </c>
      <c r="DD547" s="71">
        <v>0.56836433604975289</v>
      </c>
      <c r="DE547" s="71">
        <v>0.52113298516770068</v>
      </c>
      <c r="DF547" s="71">
        <v>0.47182631252105767</v>
      </c>
      <c r="DG547" s="71">
        <v>0.64978671232088203</v>
      </c>
      <c r="DH547" s="71">
        <v>0.15176341147141079</v>
      </c>
      <c r="DI547" s="71">
        <v>0.2481513329183607</v>
      </c>
      <c r="DJ547" s="71">
        <v>0.41511969344534472</v>
      </c>
      <c r="DK547" s="71">
        <v>7.8064651851401157E-2</v>
      </c>
      <c r="DL547" s="71">
        <v>6.3795900192543525E-2</v>
      </c>
      <c r="DM547" s="71">
        <v>0.64211516355585374</v>
      </c>
      <c r="DN547" s="71">
        <v>0.21144951779956006</v>
      </c>
      <c r="DO547" s="71">
        <v>0.29370325709312767</v>
      </c>
      <c r="DQ547" s="71"/>
      <c r="DR547" s="71"/>
      <c r="DS547" s="71"/>
      <c r="DT547" s="71"/>
      <c r="DU547" s="71"/>
      <c r="DV547" s="71"/>
      <c r="DW547" s="71"/>
      <c r="DX547" s="71"/>
      <c r="DY547" s="71"/>
      <c r="DZ547" s="71"/>
      <c r="EA547" s="71"/>
      <c r="EB547" s="71"/>
      <c r="EC547" s="71"/>
      <c r="ED547" s="71"/>
    </row>
    <row r="548" spans="1:134">
      <c r="A548" s="4">
        <v>632</v>
      </c>
      <c r="B548" s="46" t="s">
        <v>4698</v>
      </c>
      <c r="C548" s="65" t="str">
        <f t="shared" si="21"/>
        <v>L632</v>
      </c>
      <c r="D548" s="69">
        <v>295248</v>
      </c>
      <c r="E548" s="68">
        <v>3553837.9300000006</v>
      </c>
      <c r="F548" s="69">
        <v>45909.610000000044</v>
      </c>
      <c r="G548" s="69">
        <v>373892.15000000037</v>
      </c>
      <c r="H548" s="70">
        <v>91.365912769210382</v>
      </c>
      <c r="I548" s="70">
        <v>11.757815254321734</v>
      </c>
      <c r="J548" s="69">
        <v>465379.77999999985</v>
      </c>
      <c r="K548" s="69">
        <v>458270.68</v>
      </c>
      <c r="L548" s="69">
        <v>428439.99999999994</v>
      </c>
      <c r="M548" s="69">
        <v>519920.02</v>
      </c>
      <c r="N548" s="69">
        <v>675946.66000000015</v>
      </c>
      <c r="O548" s="69">
        <v>709302.22000000009</v>
      </c>
      <c r="P548" s="69">
        <v>369022.74</v>
      </c>
      <c r="Q548" s="69">
        <v>384366.86999999976</v>
      </c>
      <c r="R548" s="69">
        <v>1039673.0199999999</v>
      </c>
      <c r="S548" s="69">
        <v>457519.8000000001</v>
      </c>
      <c r="T548" s="69">
        <v>497758.63</v>
      </c>
      <c r="U548" s="69">
        <v>510248.86999999994</v>
      </c>
      <c r="V548" s="69">
        <v>295248</v>
      </c>
      <c r="W548" s="70">
        <v>96.525397248616244</v>
      </c>
      <c r="X548" s="70">
        <v>94.835193659605707</v>
      </c>
      <c r="Y548" s="70">
        <v>94.817297663640161</v>
      </c>
      <c r="Z548" s="71">
        <v>92.400553619196629</v>
      </c>
      <c r="AA548" s="71">
        <v>114.16718848651412</v>
      </c>
      <c r="AB548" s="71">
        <v>106.98956459664272</v>
      </c>
      <c r="AC548" s="71">
        <v>88.25167643459254</v>
      </c>
      <c r="AD548" s="71">
        <v>86.939532491630885</v>
      </c>
      <c r="AE548" s="71">
        <v>98.912566581743761</v>
      </c>
      <c r="AF548" s="71">
        <v>85.292683092246492</v>
      </c>
      <c r="AG548" s="71">
        <v>85.10849113198492</v>
      </c>
      <c r="AH548" s="71">
        <v>90.489276004809867</v>
      </c>
      <c r="AI548" s="71">
        <v>100.70698625144369</v>
      </c>
      <c r="AJ548" s="71">
        <v>1.3649114796916217</v>
      </c>
      <c r="AK548" s="71">
        <v>-13.468417718730851</v>
      </c>
      <c r="AL548" s="71">
        <v>-16.96932694534874</v>
      </c>
      <c r="AM548" s="71">
        <v>-18.761222441677049</v>
      </c>
      <c r="AN548" s="71">
        <v>-12.200795895047701</v>
      </c>
      <c r="AO548" s="71">
        <v>-8.7303338000342841</v>
      </c>
      <c r="AP548" s="71">
        <v>-14.605314697859251</v>
      </c>
      <c r="AQ548" s="71">
        <v>8.2001349183935979</v>
      </c>
      <c r="AR548" s="71">
        <v>141.14953261771822</v>
      </c>
      <c r="AS548" s="71">
        <v>-43.733988170038749</v>
      </c>
      <c r="AT548" s="71">
        <v>8.9951652093902545</v>
      </c>
      <c r="AU548" s="71">
        <v>15.366822427106719</v>
      </c>
      <c r="AV548" s="72">
        <v>18.412571766425568</v>
      </c>
      <c r="AW548" s="73">
        <v>6266.4899999998161</v>
      </c>
      <c r="AX548" s="73">
        <v>-71328.649999999965</v>
      </c>
      <c r="AY548" s="73">
        <v>-87562.079999999958</v>
      </c>
      <c r="AZ548" s="73">
        <v>-120069.93999999994</v>
      </c>
      <c r="BA548" s="73">
        <v>-93914.799999999814</v>
      </c>
      <c r="BB548" s="73">
        <v>-50349.479999999981</v>
      </c>
      <c r="BC548" s="73">
        <v>-63115.089999999909</v>
      </c>
      <c r="BD548" s="73">
        <v>29129.9099999998</v>
      </c>
      <c r="BE548" s="73">
        <v>608540.92999999982</v>
      </c>
      <c r="BF548" s="73">
        <v>-355617.26999999961</v>
      </c>
      <c r="BG548" s="73">
        <v>41079.080000000016</v>
      </c>
      <c r="BH548" s="73">
        <v>67964.979999999981</v>
      </c>
      <c r="BI548" s="73">
        <v>45909.610000000044</v>
      </c>
      <c r="BJ548" s="71">
        <v>13.923642350561643</v>
      </c>
      <c r="BK548" s="71">
        <v>10.237248303949963</v>
      </c>
      <c r="BL548" s="71">
        <v>10.042354001141943</v>
      </c>
      <c r="BM548" s="71">
        <v>10.053139158446687</v>
      </c>
      <c r="BN548" s="71">
        <v>1.6784126255592557</v>
      </c>
      <c r="BO548" s="71">
        <v>10.001259207548671</v>
      </c>
      <c r="BP548" s="71">
        <v>16.393842888441334</v>
      </c>
      <c r="BQ548" s="71">
        <v>19.624593388634221</v>
      </c>
      <c r="BR548" s="72">
        <v>12.377483130217096</v>
      </c>
      <c r="BS548" s="72">
        <v>9.4250183153788214</v>
      </c>
      <c r="BT548" s="71">
        <v>12.377090375075769</v>
      </c>
      <c r="BU548" s="71">
        <v>11.208477262312291</v>
      </c>
      <c r="BV548" s="71">
        <v>8.5829603577268063</v>
      </c>
      <c r="BW548" s="71">
        <v>11.229069292023357</v>
      </c>
      <c r="BX548" s="75">
        <v>11471</v>
      </c>
      <c r="BY548" s="75">
        <v>11141</v>
      </c>
      <c r="BZ548" s="75">
        <v>9760</v>
      </c>
      <c r="CA548" s="75">
        <v>11463</v>
      </c>
      <c r="CB548" s="75">
        <v>13149</v>
      </c>
      <c r="CC548" s="75">
        <v>14690</v>
      </c>
      <c r="CD548" s="75">
        <v>8883</v>
      </c>
      <c r="CE548" s="75">
        <v>9304</v>
      </c>
      <c r="CF548" s="75">
        <v>17019</v>
      </c>
      <c r="CG548" s="75">
        <v>10661</v>
      </c>
      <c r="CH548" s="75">
        <v>11121</v>
      </c>
      <c r="CI548" s="75">
        <v>11958</v>
      </c>
      <c r="CJ548" s="75">
        <v>6684</v>
      </c>
      <c r="CK548" s="75">
        <v>75630</v>
      </c>
      <c r="CL548" s="73">
        <v>838812.90000000014</v>
      </c>
      <c r="CM548" s="73">
        <v>782757.17999999982</v>
      </c>
      <c r="CN548" s="73">
        <v>776624.94000000006</v>
      </c>
      <c r="CO548" s="73">
        <v>871039.93</v>
      </c>
      <c r="CP548" s="73">
        <v>703740.21999999986</v>
      </c>
      <c r="CQ548" s="73">
        <v>650320.43999999994</v>
      </c>
      <c r="CR548" s="73">
        <v>481845.24000000011</v>
      </c>
      <c r="CS548" s="73">
        <v>966021.29000000027</v>
      </c>
      <c r="CT548" s="73">
        <v>943409.57000000018</v>
      </c>
      <c r="CU548" s="73">
        <v>919897.05999999982</v>
      </c>
      <c r="CV548" s="73">
        <v>939390.08</v>
      </c>
      <c r="CW548" s="73">
        <v>864056.78999999992</v>
      </c>
      <c r="CX548" s="73">
        <v>850464.95999999973</v>
      </c>
      <c r="CY548" s="77"/>
      <c r="CZ548" s="4">
        <v>632</v>
      </c>
      <c r="DA548" s="76" t="str">
        <f t="shared" si="22"/>
        <v>L632</v>
      </c>
      <c r="DB548" s="71">
        <v>1.3434712627500656</v>
      </c>
      <c r="DC548" s="71">
        <v>0.544635614731665</v>
      </c>
      <c r="DD548" s="71">
        <v>0.17725990190048735</v>
      </c>
      <c r="DE548" s="71">
        <v>0.21224196565256642</v>
      </c>
      <c r="DF548" s="71">
        <v>0.55034292086133763</v>
      </c>
      <c r="DG548" s="71">
        <v>0.21106774319883009</v>
      </c>
      <c r="DH548" s="71">
        <v>0.37769677974193794</v>
      </c>
      <c r="DI548" s="71">
        <v>0.37961708515386078</v>
      </c>
      <c r="DJ548" s="71">
        <v>2.8756751938760056E-2</v>
      </c>
      <c r="DK548" s="71">
        <v>0.11061448837940552</v>
      </c>
      <c r="DL548" s="71">
        <v>1.9043969919368704E-2</v>
      </c>
      <c r="DM548" s="71">
        <v>7.0714663205329306E-2</v>
      </c>
      <c r="DN548" s="71">
        <v>0.29312132512524286</v>
      </c>
      <c r="DO548" s="71">
        <v>0.14077456375978811</v>
      </c>
      <c r="DQ548" s="71"/>
      <c r="DR548" s="71"/>
      <c r="DS548" s="71"/>
      <c r="DT548" s="71"/>
      <c r="DU548" s="71"/>
      <c r="DV548" s="71"/>
      <c r="DW548" s="71"/>
      <c r="DX548" s="71"/>
      <c r="DY548" s="71"/>
      <c r="DZ548" s="71"/>
      <c r="EA548" s="71"/>
      <c r="EB548" s="71"/>
      <c r="EC548" s="71"/>
      <c r="ED548" s="71"/>
    </row>
    <row r="549" spans="1:134">
      <c r="A549" s="4">
        <v>74</v>
      </c>
      <c r="B549" s="46" t="s">
        <v>4706</v>
      </c>
      <c r="C549" s="65" t="str">
        <f t="shared" si="21"/>
        <v>L074</v>
      </c>
      <c r="D549" s="69">
        <v>271051.29999999993</v>
      </c>
      <c r="E549" s="68">
        <v>3304886.5900000008</v>
      </c>
      <c r="F549" s="69">
        <v>58524.040000000008</v>
      </c>
      <c r="G549" s="69">
        <v>581708.88000000175</v>
      </c>
      <c r="H549" s="70">
        <v>103.62609359346267</v>
      </c>
      <c r="I549" s="70">
        <v>21.361399877204555</v>
      </c>
      <c r="J549" s="69">
        <v>402638.12999999989</v>
      </c>
      <c r="K549" s="69">
        <v>391018.81999999995</v>
      </c>
      <c r="L549" s="69">
        <v>394176.96999999986</v>
      </c>
      <c r="M549" s="69">
        <v>464685.30999999988</v>
      </c>
      <c r="N549" s="69">
        <v>693681.74</v>
      </c>
      <c r="O549" s="69">
        <v>750365.55</v>
      </c>
      <c r="P549" s="69">
        <v>430186.95999999996</v>
      </c>
      <c r="Q549" s="69">
        <v>396890.44</v>
      </c>
      <c r="R549" s="69">
        <v>696096.21999999986</v>
      </c>
      <c r="S549" s="69">
        <v>442353.88</v>
      </c>
      <c r="T549" s="69">
        <v>533556.89999999991</v>
      </c>
      <c r="U549" s="69">
        <v>534750.89000000025</v>
      </c>
      <c r="V549" s="69">
        <v>271051.29999999993</v>
      </c>
      <c r="W549" s="70">
        <v>84.341124801958486</v>
      </c>
      <c r="X549" s="70">
        <v>84.332940976854601</v>
      </c>
      <c r="Y549" s="70">
        <v>94.319738292467065</v>
      </c>
      <c r="Z549" s="71">
        <v>94.951972287042437</v>
      </c>
      <c r="AA549" s="71">
        <v>116.13447017323449</v>
      </c>
      <c r="AB549" s="71">
        <v>121.43176664921491</v>
      </c>
      <c r="AC549" s="71">
        <v>95.440273704024264</v>
      </c>
      <c r="AD549" s="71">
        <v>97.813071312395238</v>
      </c>
      <c r="AE549" s="71">
        <v>106.29961153961985</v>
      </c>
      <c r="AF549" s="71">
        <v>108.55428482593246</v>
      </c>
      <c r="AG549" s="71">
        <v>101.04653904019712</v>
      </c>
      <c r="AH549" s="71">
        <v>106.03633859573181</v>
      </c>
      <c r="AI549" s="71">
        <v>113.85890449591555</v>
      </c>
      <c r="AJ549" s="71">
        <v>-12.576988907708852</v>
      </c>
      <c r="AK549" s="71">
        <v>-19.165048632803583</v>
      </c>
      <c r="AL549" s="71">
        <v>-10.348088537777011</v>
      </c>
      <c r="AM549" s="71">
        <v>-15.236564224131765</v>
      </c>
      <c r="AN549" s="71">
        <v>8.8128219607843228</v>
      </c>
      <c r="AO549" s="71">
        <v>8.6560428884395968</v>
      </c>
      <c r="AP549" s="71">
        <v>-7.0806597153463162</v>
      </c>
      <c r="AQ549" s="71">
        <v>18.936366222792689</v>
      </c>
      <c r="AR549" s="71">
        <v>77.14775449941456</v>
      </c>
      <c r="AS549" s="71">
        <v>-7.7558439658379168</v>
      </c>
      <c r="AT549" s="71">
        <v>24.140055346833034</v>
      </c>
      <c r="AU549" s="71">
        <v>29.892699457043403</v>
      </c>
      <c r="AV549" s="72">
        <v>27.537192170077397</v>
      </c>
      <c r="AW549" s="73">
        <v>-57924.970000000088</v>
      </c>
      <c r="AX549" s="73">
        <v>-92706.12</v>
      </c>
      <c r="AY549" s="73">
        <v>-45497.95000000007</v>
      </c>
      <c r="AZ549" s="73">
        <v>-83529.030000000203</v>
      </c>
      <c r="BA549" s="73">
        <v>56181.740000000224</v>
      </c>
      <c r="BB549" s="73">
        <v>71374.570000000065</v>
      </c>
      <c r="BC549" s="73">
        <v>-32781.20000000007</v>
      </c>
      <c r="BD549" s="73">
        <v>63190.619999999937</v>
      </c>
      <c r="BE549" s="73">
        <v>303149.53999999992</v>
      </c>
      <c r="BF549" s="73">
        <v>-37192.900000000023</v>
      </c>
      <c r="BG549" s="73">
        <v>103754.52999999997</v>
      </c>
      <c r="BH549" s="73">
        <v>123064.25000000023</v>
      </c>
      <c r="BI549" s="73">
        <v>58524.040000000008</v>
      </c>
      <c r="BJ549" s="71">
        <v>15.966905347192247</v>
      </c>
      <c r="BK549" s="71">
        <v>10.460000151632034</v>
      </c>
      <c r="BL549" s="71">
        <v>10.293924031300122</v>
      </c>
      <c r="BM549" s="71">
        <v>11.4019085432697</v>
      </c>
      <c r="BN549" s="71">
        <v>-0.1305277899974433</v>
      </c>
      <c r="BO549" s="71">
        <v>5.0545628496492245</v>
      </c>
      <c r="BP549" s="71">
        <v>13.169460486559847</v>
      </c>
      <c r="BQ549" s="71">
        <v>13.763487971756211</v>
      </c>
      <c r="BR549" s="72">
        <v>8.4500780204258206</v>
      </c>
      <c r="BS549" s="72">
        <v>8.544386876466934</v>
      </c>
      <c r="BT549" s="71">
        <v>10.033758991938848</v>
      </c>
      <c r="BU549" s="71">
        <v>7.3986323306985184</v>
      </c>
      <c r="BV549" s="71">
        <v>8.4045189377585086</v>
      </c>
      <c r="BW549" s="71">
        <v>8.443116704432498</v>
      </c>
      <c r="BX549" s="75">
        <v>8119</v>
      </c>
      <c r="BY549" s="75">
        <v>7264</v>
      </c>
      <c r="BZ549" s="75">
        <v>7374</v>
      </c>
      <c r="CA549" s="75">
        <v>8177</v>
      </c>
      <c r="CB549" s="75">
        <v>11033</v>
      </c>
      <c r="CC549" s="75">
        <v>12562</v>
      </c>
      <c r="CD549" s="75">
        <v>7248</v>
      </c>
      <c r="CE549" s="75">
        <v>7874</v>
      </c>
      <c r="CF549" s="75">
        <v>13623</v>
      </c>
      <c r="CG549" s="75">
        <v>8562</v>
      </c>
      <c r="CH549" s="75">
        <v>9737</v>
      </c>
      <c r="CI549" s="75">
        <v>9463</v>
      </c>
      <c r="CJ549" s="75">
        <v>5084</v>
      </c>
      <c r="CK549" s="75">
        <v>61591</v>
      </c>
      <c r="CL549" s="73">
        <v>732107.98999999987</v>
      </c>
      <c r="CM549" s="73">
        <v>789324.04000000015</v>
      </c>
      <c r="CN549" s="73">
        <v>831613.59000000008</v>
      </c>
      <c r="CO549" s="73">
        <v>881403.34999999974</v>
      </c>
      <c r="CP549" s="73">
        <v>1054814.8500000001</v>
      </c>
      <c r="CQ549" s="73">
        <v>867878.91</v>
      </c>
      <c r="CR549" s="73">
        <v>773056.16999999969</v>
      </c>
      <c r="CS549" s="73">
        <v>1001481.27</v>
      </c>
      <c r="CT549" s="73">
        <v>873537.12</v>
      </c>
      <c r="CU549" s="73">
        <v>791760.9</v>
      </c>
      <c r="CV549" s="73">
        <v>786362.84</v>
      </c>
      <c r="CW549" s="73">
        <v>701273.14</v>
      </c>
      <c r="CX549" s="73">
        <v>838289.92999999993</v>
      </c>
      <c r="CY549" s="77"/>
      <c r="CZ549" s="4">
        <v>74</v>
      </c>
      <c r="DA549" s="76" t="str">
        <f t="shared" si="22"/>
        <v>L074</v>
      </c>
      <c r="DB549" s="71">
        <v>2.496328794340426</v>
      </c>
      <c r="DC549" s="71">
        <v>1.5467758696903366</v>
      </c>
      <c r="DD549" s="71">
        <v>0.42091490005245252</v>
      </c>
      <c r="DE549" s="71">
        <v>0.70771010894654895</v>
      </c>
      <c r="DF549" s="71">
        <v>0.64588279883087618</v>
      </c>
      <c r="DG549" s="71">
        <v>0.32765610280820279</v>
      </c>
      <c r="DH549" s="71">
        <v>0.55014811680067766</v>
      </c>
      <c r="DI549" s="71">
        <v>0.17757877836025115</v>
      </c>
      <c r="DJ549" s="71">
        <v>0.36039533895253661</v>
      </c>
      <c r="DK549" s="71">
        <v>0.47379897227106949</v>
      </c>
      <c r="DL549" s="71">
        <v>0.11628354269079336</v>
      </c>
      <c r="DM549" s="71">
        <v>0.31887187490048952</v>
      </c>
      <c r="DN549" s="71">
        <v>2.1006673731772361E-2</v>
      </c>
      <c r="DO549" s="71">
        <v>0.30426935864176774</v>
      </c>
      <c r="DQ549" s="71"/>
      <c r="DR549" s="71"/>
      <c r="DS549" s="71"/>
      <c r="DT549" s="71"/>
      <c r="DU549" s="71"/>
      <c r="DV549" s="71"/>
      <c r="DW549" s="71"/>
      <c r="DX549" s="71"/>
      <c r="DY549" s="71"/>
      <c r="DZ549" s="71"/>
      <c r="EA549" s="71"/>
      <c r="EB549" s="71"/>
      <c r="EC549" s="71"/>
      <c r="ED549" s="71"/>
    </row>
    <row r="550" spans="1:134">
      <c r="A550" s="4">
        <v>129</v>
      </c>
      <c r="B550" s="46" t="s">
        <v>4713</v>
      </c>
      <c r="C550" s="65" t="str">
        <f t="shared" si="21"/>
        <v>L129</v>
      </c>
      <c r="D550" s="69">
        <v>557794.24999999988</v>
      </c>
      <c r="E550" s="68">
        <v>6669656.7199999988</v>
      </c>
      <c r="F550" s="69">
        <v>114252.6599999998</v>
      </c>
      <c r="G550" s="69">
        <v>1051048.0499999961</v>
      </c>
      <c r="H550" s="70">
        <v>96.014657210110073</v>
      </c>
      <c r="I550" s="70">
        <v>18.706553734769994</v>
      </c>
      <c r="J550" s="69">
        <v>864554.3</v>
      </c>
      <c r="K550" s="69">
        <v>770263.67999999993</v>
      </c>
      <c r="L550" s="69">
        <v>807534.99</v>
      </c>
      <c r="M550" s="69">
        <v>905438.84</v>
      </c>
      <c r="N550" s="69">
        <v>1373486.6300000004</v>
      </c>
      <c r="O550" s="69">
        <v>1517061.48</v>
      </c>
      <c r="P550" s="69">
        <v>977977.91</v>
      </c>
      <c r="Q550" s="69">
        <v>891382.0399999998</v>
      </c>
      <c r="R550" s="69">
        <v>1689724.8399999996</v>
      </c>
      <c r="S550" s="69">
        <v>756238.32999999984</v>
      </c>
      <c r="T550" s="69">
        <v>886201.44</v>
      </c>
      <c r="U550" s="69">
        <v>910337.9099999998</v>
      </c>
      <c r="V550" s="69">
        <v>557794.24999999988</v>
      </c>
      <c r="W550" s="70">
        <v>102.77428613488064</v>
      </c>
      <c r="X550" s="70">
        <v>95.734741941043382</v>
      </c>
      <c r="Y550" s="70">
        <v>95.442405738799749</v>
      </c>
      <c r="Z550" s="71">
        <v>76.539948689528686</v>
      </c>
      <c r="AA550" s="71">
        <v>109.72972746599703</v>
      </c>
      <c r="AB550" s="71">
        <v>97.993663316022065</v>
      </c>
      <c r="AC550" s="71">
        <v>88.98341860901877</v>
      </c>
      <c r="AD550" s="71">
        <v>92.277914167423219</v>
      </c>
      <c r="AE550" s="71">
        <v>100.79883353823165</v>
      </c>
      <c r="AF550" s="71">
        <v>84.864034726586908</v>
      </c>
      <c r="AG550" s="71">
        <v>104.36871884496641</v>
      </c>
      <c r="AH550" s="71">
        <v>100.20080305084088</v>
      </c>
      <c r="AI550" s="71">
        <v>100.25141383494017</v>
      </c>
      <c r="AJ550" s="71">
        <v>-4.9439039335139379</v>
      </c>
      <c r="AK550" s="71">
        <v>-6.6096474079396668</v>
      </c>
      <c r="AL550" s="71">
        <v>4.4742432469254689</v>
      </c>
      <c r="AM550" s="71">
        <v>-8.9580866903649188</v>
      </c>
      <c r="AN550" s="71">
        <v>1.412088663100608</v>
      </c>
      <c r="AO550" s="71">
        <v>-3.2376857165573147</v>
      </c>
      <c r="AP550" s="71">
        <v>-7.481707973169982</v>
      </c>
      <c r="AQ550" s="71">
        <v>15.277880770680063</v>
      </c>
      <c r="AR550" s="71">
        <v>127.15333307495472</v>
      </c>
      <c r="AS550" s="71">
        <v>-39.239432268597582</v>
      </c>
      <c r="AT550" s="71">
        <v>36.137250212669912</v>
      </c>
      <c r="AU550" s="71">
        <v>29.070179040374878</v>
      </c>
      <c r="AV550" s="72">
        <v>25.759176270256813</v>
      </c>
      <c r="AW550" s="73">
        <v>-44965.79999999993</v>
      </c>
      <c r="AX550" s="73">
        <v>-54514.959999999963</v>
      </c>
      <c r="AY550" s="73">
        <v>34583.720000000321</v>
      </c>
      <c r="AZ550" s="73">
        <v>-89090.829999999958</v>
      </c>
      <c r="BA550" s="73">
        <v>19124.790000000503</v>
      </c>
      <c r="BB550" s="73">
        <v>-34260.709999999963</v>
      </c>
      <c r="BC550" s="73">
        <v>-79086.470000000088</v>
      </c>
      <c r="BD550" s="73">
        <v>118135.66000000003</v>
      </c>
      <c r="BE550" s="73">
        <v>945855.12999999989</v>
      </c>
      <c r="BF550" s="73">
        <v>-488381.91999999969</v>
      </c>
      <c r="BG550" s="73">
        <v>235239.67999999982</v>
      </c>
      <c r="BH550" s="73">
        <v>205033.30999999982</v>
      </c>
      <c r="BI550" s="73">
        <v>114252.6599999998</v>
      </c>
      <c r="BJ550" s="71">
        <v>14.223012544050848</v>
      </c>
      <c r="BK550" s="71">
        <v>9.6242296934953284</v>
      </c>
      <c r="BL550" s="71">
        <v>9.3870056316763559</v>
      </c>
      <c r="BM550" s="71">
        <v>10.902168344967155</v>
      </c>
      <c r="BN550" s="71">
        <v>2.1950002827977597</v>
      </c>
      <c r="BO550" s="71">
        <v>13.806180885240487</v>
      </c>
      <c r="BP550" s="71">
        <v>20.22590828402442</v>
      </c>
      <c r="BQ550" s="71">
        <v>24.415835642856596</v>
      </c>
      <c r="BR550" s="72">
        <v>13.614996243928692</v>
      </c>
      <c r="BS550" s="72">
        <v>14.570219276742812</v>
      </c>
      <c r="BT550" s="71">
        <v>15.266912155028301</v>
      </c>
      <c r="BU550" s="71">
        <v>14.026676055014217</v>
      </c>
      <c r="BV550" s="71">
        <v>12.834543635198765</v>
      </c>
      <c r="BW550" s="71">
        <v>14.786252570181087</v>
      </c>
      <c r="BX550" s="75">
        <v>17813</v>
      </c>
      <c r="BY550" s="75">
        <v>16186</v>
      </c>
      <c r="BZ550" s="75">
        <v>16296</v>
      </c>
      <c r="CA550" s="75">
        <v>17411</v>
      </c>
      <c r="CB550" s="75">
        <v>21300</v>
      </c>
      <c r="CC550" s="75">
        <v>23892</v>
      </c>
      <c r="CD550" s="75">
        <v>17529</v>
      </c>
      <c r="CE550" s="75">
        <v>17064</v>
      </c>
      <c r="CF550" s="75">
        <v>26632</v>
      </c>
      <c r="CG550" s="75">
        <v>15975</v>
      </c>
      <c r="CH550" s="75">
        <v>17933</v>
      </c>
      <c r="CI550" s="75">
        <v>18896</v>
      </c>
      <c r="CJ550" s="75">
        <v>11278</v>
      </c>
      <c r="CK550" s="75">
        <v>125307</v>
      </c>
      <c r="CL550" s="73">
        <v>1590444.1600000004</v>
      </c>
      <c r="CM550" s="73">
        <v>1546020.02</v>
      </c>
      <c r="CN550" s="73">
        <v>1437369.2000000002</v>
      </c>
      <c r="CO550" s="73">
        <v>1804954.02</v>
      </c>
      <c r="CP550" s="73">
        <v>1689686.1300000001</v>
      </c>
      <c r="CQ550" s="73">
        <v>1466461.9799999997</v>
      </c>
      <c r="CR550" s="73">
        <v>1369676.2</v>
      </c>
      <c r="CS550" s="73">
        <v>1990237.4100000001</v>
      </c>
      <c r="CT550" s="73">
        <v>1644887.1499999997</v>
      </c>
      <c r="CU550" s="73">
        <v>1649193.0300000003</v>
      </c>
      <c r="CV550" s="73">
        <v>1347787.7900000003</v>
      </c>
      <c r="CW550" s="73">
        <v>1612928.77</v>
      </c>
      <c r="CX550" s="73">
        <v>1554314.35</v>
      </c>
      <c r="CY550" s="77"/>
      <c r="CZ550" s="4">
        <v>129</v>
      </c>
      <c r="DA550" s="76" t="str">
        <f t="shared" si="22"/>
        <v>L129</v>
      </c>
      <c r="DB550" s="71">
        <v>2.944544599176727</v>
      </c>
      <c r="DC550" s="71">
        <v>3.6292316490530387</v>
      </c>
      <c r="DD550" s="71">
        <v>1.2550673395975991</v>
      </c>
      <c r="DE550" s="71">
        <v>0.56337034597408497</v>
      </c>
      <c r="DF550" s="71">
        <v>0.57881953166025046</v>
      </c>
      <c r="DG550" s="71">
        <v>0.68175867740479568</v>
      </c>
      <c r="DH550" s="71">
        <v>0.33534260321991721</v>
      </c>
      <c r="DI550" s="71">
        <v>0.20120292958439642</v>
      </c>
      <c r="DJ550" s="71">
        <v>0.35803134033970735</v>
      </c>
      <c r="DK550" s="71">
        <v>0.29454352542258078</v>
      </c>
      <c r="DL550" s="71">
        <v>0.31400180008343964</v>
      </c>
      <c r="DM550" s="71">
        <v>0.16516298020954548</v>
      </c>
      <c r="DN550" s="71">
        <v>0.23147293270684649</v>
      </c>
      <c r="DO550" s="71">
        <v>0.28354633547874014</v>
      </c>
      <c r="DQ550" s="71"/>
      <c r="DR550" s="71"/>
      <c r="DS550" s="71"/>
      <c r="DT550" s="71"/>
      <c r="DU550" s="71"/>
      <c r="DV550" s="71"/>
      <c r="DW550" s="71"/>
      <c r="DX550" s="71"/>
      <c r="DY550" s="71"/>
      <c r="DZ550" s="71"/>
      <c r="EA550" s="71"/>
      <c r="EB550" s="71"/>
      <c r="EC550" s="71"/>
      <c r="ED550" s="71"/>
    </row>
    <row r="551" spans="1:134">
      <c r="A551" s="4">
        <v>640</v>
      </c>
      <c r="B551" s="46" t="s">
        <v>4720</v>
      </c>
      <c r="C551" s="65" t="str">
        <f t="shared" si="21"/>
        <v>L640</v>
      </c>
      <c r="D551" s="69">
        <v>200336.96999999997</v>
      </c>
      <c r="E551" s="68">
        <v>2832720.19</v>
      </c>
      <c r="F551" s="69">
        <v>-6728.710000000021</v>
      </c>
      <c r="G551" s="69">
        <v>323384.08999999985</v>
      </c>
      <c r="H551" s="70">
        <v>94.05644650073306</v>
      </c>
      <c r="I551" s="70">
        <v>12.88723698670735</v>
      </c>
      <c r="J551" s="69">
        <v>374577.4</v>
      </c>
      <c r="K551" s="69">
        <v>354538.69999999995</v>
      </c>
      <c r="L551" s="69">
        <v>319624.82000000007</v>
      </c>
      <c r="M551" s="69">
        <v>383796.24000000005</v>
      </c>
      <c r="N551" s="69">
        <v>560436.69999999995</v>
      </c>
      <c r="O551" s="69">
        <v>790970.01000000013</v>
      </c>
      <c r="P551" s="69">
        <v>359070.55999999988</v>
      </c>
      <c r="Q551" s="69">
        <v>356956.35</v>
      </c>
      <c r="R551" s="69">
        <v>803240.57000000007</v>
      </c>
      <c r="S551" s="69">
        <v>333227.16000000009</v>
      </c>
      <c r="T551" s="69">
        <v>386777.34</v>
      </c>
      <c r="U551" s="69">
        <v>393111.23999999993</v>
      </c>
      <c r="V551" s="69">
        <v>200336.96999999997</v>
      </c>
      <c r="W551" s="70">
        <v>101.12422692937257</v>
      </c>
      <c r="X551" s="70">
        <v>94.505894322307938</v>
      </c>
      <c r="Y551" s="70">
        <v>92.575420988140678</v>
      </c>
      <c r="Z551" s="71">
        <v>90.339630885646699</v>
      </c>
      <c r="AA551" s="71">
        <v>101.59170600022472</v>
      </c>
      <c r="AB551" s="71">
        <v>132.6250094530341</v>
      </c>
      <c r="AC551" s="71">
        <v>96.289499432602923</v>
      </c>
      <c r="AD551" s="71">
        <v>87.881499370612744</v>
      </c>
      <c r="AE551" s="71">
        <v>105.85403554861279</v>
      </c>
      <c r="AF551" s="71">
        <v>88.91448354729566</v>
      </c>
      <c r="AG551" s="71">
        <v>94.37282899581902</v>
      </c>
      <c r="AH551" s="71">
        <v>88.565519611065952</v>
      </c>
      <c r="AI551" s="71">
        <v>81.656589855758526</v>
      </c>
      <c r="AJ551" s="71">
        <v>-14.594477363047298</v>
      </c>
      <c r="AK551" s="71">
        <v>-26.145420936814634</v>
      </c>
      <c r="AL551" s="71">
        <v>-33.036023235282144</v>
      </c>
      <c r="AM551" s="71">
        <v>-27.161081013784194</v>
      </c>
      <c r="AN551" s="71">
        <v>-24.806791332170043</v>
      </c>
      <c r="AO551" s="71">
        <v>6.3983163516213137</v>
      </c>
      <c r="AP551" s="71">
        <v>-3.2923194689761126</v>
      </c>
      <c r="AQ551" s="71">
        <v>8.0969161023867429</v>
      </c>
      <c r="AR551" s="71">
        <v>141.76350162297231</v>
      </c>
      <c r="AS551" s="71">
        <v>-44.005301654074898</v>
      </c>
      <c r="AT551" s="71">
        <v>20.473938851471019</v>
      </c>
      <c r="AU551" s="71">
        <v>11.564202894717379</v>
      </c>
      <c r="AV551" s="72">
        <v>-3.2495534750133448</v>
      </c>
      <c r="AW551" s="73">
        <v>-64009.459999999963</v>
      </c>
      <c r="AX551" s="73">
        <v>-125511.02000000008</v>
      </c>
      <c r="AY551" s="73">
        <v>-157683.77999999985</v>
      </c>
      <c r="AZ551" s="73">
        <v>-143114.7099999999</v>
      </c>
      <c r="BA551" s="73">
        <v>-184882.70000000019</v>
      </c>
      <c r="BB551" s="73">
        <v>62601.349999999977</v>
      </c>
      <c r="BC551" s="73">
        <v>-12224.209999999905</v>
      </c>
      <c r="BD551" s="73">
        <v>26737.539999999921</v>
      </c>
      <c r="BE551" s="73">
        <v>470998.29000000004</v>
      </c>
      <c r="BF551" s="73">
        <v>-261877.67999999976</v>
      </c>
      <c r="BG551" s="73">
        <v>65730.860000000044</v>
      </c>
      <c r="BH551" s="73">
        <v>40747.999999999942</v>
      </c>
      <c r="BI551" s="73">
        <v>-6728.710000000021</v>
      </c>
      <c r="BJ551" s="71">
        <v>14.980497084461703</v>
      </c>
      <c r="BK551" s="71">
        <v>12.614353655256158</v>
      </c>
      <c r="BL551" s="71">
        <v>12.025692939633187</v>
      </c>
      <c r="BM551" s="71">
        <v>12.817161080615344</v>
      </c>
      <c r="BN551" s="71">
        <v>1.6990565073736699</v>
      </c>
      <c r="BO551" s="71">
        <v>8.9446934598213197</v>
      </c>
      <c r="BP551" s="71">
        <v>18.319467669347702</v>
      </c>
      <c r="BQ551" s="71">
        <v>20.175699525731094</v>
      </c>
      <c r="BR551" s="72">
        <v>10.862389522042927</v>
      </c>
      <c r="BS551" s="72">
        <v>15.013771704805013</v>
      </c>
      <c r="BT551" s="71">
        <v>16.283975138552908</v>
      </c>
      <c r="BU551" s="71">
        <v>13.617831406216229</v>
      </c>
      <c r="BV551" s="71">
        <v>12.488513668792883</v>
      </c>
      <c r="BW551" s="71">
        <v>13.070834523240897</v>
      </c>
      <c r="BX551" s="75">
        <v>8951</v>
      </c>
      <c r="BY551" s="75">
        <v>8622</v>
      </c>
      <c r="BZ551" s="75">
        <v>7683</v>
      </c>
      <c r="CA551" s="75">
        <v>8313</v>
      </c>
      <c r="CB551" s="75">
        <v>10823</v>
      </c>
      <c r="CC551" s="75">
        <v>13867</v>
      </c>
      <c r="CD551" s="75">
        <v>7957</v>
      </c>
      <c r="CE551" s="75">
        <v>7976</v>
      </c>
      <c r="CF551" s="75">
        <v>13509</v>
      </c>
      <c r="CG551" s="75">
        <v>8506</v>
      </c>
      <c r="CH551" s="75">
        <v>9279</v>
      </c>
      <c r="CI551" s="75">
        <v>9494</v>
      </c>
      <c r="CJ551" s="75">
        <v>5256</v>
      </c>
      <c r="CK551" s="75">
        <v>61977</v>
      </c>
      <c r="CL551" s="73">
        <v>675240.47</v>
      </c>
      <c r="CM551" s="73">
        <v>657824.64000000013</v>
      </c>
      <c r="CN551" s="73">
        <v>672732.25</v>
      </c>
      <c r="CO551" s="73">
        <v>781665.31999999972</v>
      </c>
      <c r="CP551" s="73">
        <v>1036170.0800000001</v>
      </c>
      <c r="CQ551" s="73">
        <v>757534.94</v>
      </c>
      <c r="CR551" s="73">
        <v>984700.02</v>
      </c>
      <c r="CS551" s="73">
        <v>1125753.6300000004</v>
      </c>
      <c r="CT551" s="73">
        <v>807780.24000000022</v>
      </c>
      <c r="CU551" s="73">
        <v>838757.26</v>
      </c>
      <c r="CV551" s="73">
        <v>803965.27</v>
      </c>
      <c r="CW551" s="73">
        <v>787142.31</v>
      </c>
      <c r="CX551" s="73">
        <v>802154.05</v>
      </c>
      <c r="CY551" s="77"/>
      <c r="CZ551" s="4">
        <v>640</v>
      </c>
      <c r="DA551" s="76" t="str">
        <f t="shared" si="22"/>
        <v>L640</v>
      </c>
      <c r="DB551" s="71">
        <v>2.0770139955035889</v>
      </c>
      <c r="DC551" s="71">
        <v>1.1236100852414503</v>
      </c>
      <c r="DD551" s="71">
        <v>0.45077652023945791</v>
      </c>
      <c r="DE551" s="71">
        <v>0.32019541814959712</v>
      </c>
      <c r="DF551" s="71">
        <v>0.3375556451686515</v>
      </c>
      <c r="DG551" s="71">
        <v>0.23021298302698473</v>
      </c>
      <c r="DH551" s="71">
        <v>0.17972409084369709</v>
      </c>
      <c r="DI551" s="71">
        <v>0.26860216714567392</v>
      </c>
      <c r="DJ551" s="71">
        <v>0.13287189308981895</v>
      </c>
      <c r="DK551" s="71">
        <v>0.23554846544079464</v>
      </c>
      <c r="DL551" s="71">
        <v>0.17337507233680566</v>
      </c>
      <c r="DM551" s="71">
        <v>6.6333829292340635E-2</v>
      </c>
      <c r="DN551" s="71">
        <v>0.11993128389085948</v>
      </c>
      <c r="DO551" s="71">
        <v>0.16324037693764593</v>
      </c>
      <c r="DQ551" s="71"/>
      <c r="DR551" s="71"/>
      <c r="DS551" s="71"/>
      <c r="DT551" s="71"/>
      <c r="DU551" s="71"/>
      <c r="DV551" s="71"/>
      <c r="DW551" s="71"/>
      <c r="DX551" s="71"/>
      <c r="DY551" s="71"/>
      <c r="DZ551" s="71"/>
      <c r="EA551" s="71"/>
      <c r="EB551" s="71"/>
      <c r="EC551" s="71"/>
      <c r="ED551" s="71"/>
    </row>
    <row r="552" spans="1:134">
      <c r="A552" s="4">
        <v>70</v>
      </c>
      <c r="B552" s="46" t="s">
        <v>4728</v>
      </c>
      <c r="C552" s="65" t="str">
        <f t="shared" si="21"/>
        <v>L070</v>
      </c>
      <c r="D552" s="69">
        <v>402026.49</v>
      </c>
      <c r="E552" s="68">
        <v>4304142.1700000009</v>
      </c>
      <c r="F552" s="69">
        <v>110130.58000000002</v>
      </c>
      <c r="G552" s="69">
        <v>749383.17000000039</v>
      </c>
      <c r="H552" s="70">
        <v>97.444955607128321</v>
      </c>
      <c r="I552" s="70">
        <v>21.08112448692021</v>
      </c>
      <c r="J552" s="69">
        <v>668863.51</v>
      </c>
      <c r="K552" s="69">
        <v>476404.29000000004</v>
      </c>
      <c r="L552" s="69">
        <v>508953.31999999989</v>
      </c>
      <c r="M552" s="69">
        <v>748826.55999999994</v>
      </c>
      <c r="N552" s="69">
        <v>859569.3899999999</v>
      </c>
      <c r="O552" s="69">
        <v>994982.88999999978</v>
      </c>
      <c r="P552" s="69">
        <v>595165.5</v>
      </c>
      <c r="Q552" s="69">
        <v>553156.93000000005</v>
      </c>
      <c r="R552" s="69">
        <v>1018727.1699999999</v>
      </c>
      <c r="S552" s="69">
        <v>488644.17999999993</v>
      </c>
      <c r="T552" s="69">
        <v>560876</v>
      </c>
      <c r="U552" s="69">
        <v>685545.9</v>
      </c>
      <c r="V552" s="69">
        <v>402026.49</v>
      </c>
      <c r="W552" s="70">
        <v>125.73230941159277</v>
      </c>
      <c r="X552" s="70">
        <v>89.488198833143016</v>
      </c>
      <c r="Y552" s="70">
        <v>95.346362760159366</v>
      </c>
      <c r="Z552" s="71">
        <v>105.79060221185976</v>
      </c>
      <c r="AA552" s="71">
        <v>96.614091529247716</v>
      </c>
      <c r="AB552" s="71">
        <v>87.718449783346927</v>
      </c>
      <c r="AC552" s="71">
        <v>93.062876811571087</v>
      </c>
      <c r="AD552" s="71">
        <v>83.358600174145934</v>
      </c>
      <c r="AE552" s="71">
        <v>100.56409602838139</v>
      </c>
      <c r="AF552" s="71">
        <v>99.7219484680015</v>
      </c>
      <c r="AG552" s="71">
        <v>97.060980577628413</v>
      </c>
      <c r="AH552" s="71">
        <v>108.21629258112431</v>
      </c>
      <c r="AI552" s="71">
        <v>100.6309177844106</v>
      </c>
      <c r="AJ552" s="71">
        <v>15.877769846779199</v>
      </c>
      <c r="AK552" s="71">
        <v>-2.8765885085078713</v>
      </c>
      <c r="AL552" s="71">
        <v>-4.7639352965587856</v>
      </c>
      <c r="AM552" s="71">
        <v>10.389663459681531</v>
      </c>
      <c r="AN552" s="71">
        <v>-3.6740427342758508</v>
      </c>
      <c r="AO552" s="71">
        <v>-6.3972810604868258</v>
      </c>
      <c r="AP552" s="71">
        <v>-1.300095053916106</v>
      </c>
      <c r="AQ552" s="71">
        <v>6.8172413979549651</v>
      </c>
      <c r="AR552" s="71">
        <v>122.65700244044102</v>
      </c>
      <c r="AS552" s="71">
        <v>-36.51171195190193</v>
      </c>
      <c r="AT552" s="71">
        <v>29.180512305448268</v>
      </c>
      <c r="AU552" s="71">
        <v>42.634290399784128</v>
      </c>
      <c r="AV552" s="72">
        <v>37.72940155276585</v>
      </c>
      <c r="AW552" s="73">
        <v>91648.819999999949</v>
      </c>
      <c r="AX552" s="73">
        <v>-14110.0799999999</v>
      </c>
      <c r="AY552" s="73">
        <v>-25459.060000000114</v>
      </c>
      <c r="AZ552" s="73">
        <v>70478.12</v>
      </c>
      <c r="BA552" s="73">
        <v>-32785.500000000116</v>
      </c>
      <c r="BB552" s="73">
        <v>-51025.840000000317</v>
      </c>
      <c r="BC552" s="73">
        <v>-7839.6400000001304</v>
      </c>
      <c r="BD552" s="73">
        <v>35303.330000000075</v>
      </c>
      <c r="BE552" s="73">
        <v>561195.11</v>
      </c>
      <c r="BF552" s="73">
        <v>-281016.17000000027</v>
      </c>
      <c r="BG552" s="73">
        <v>126695.96000000014</v>
      </c>
      <c r="BH552" s="73">
        <v>204914</v>
      </c>
      <c r="BI552" s="73">
        <v>110130.58000000002</v>
      </c>
      <c r="BJ552" s="71">
        <v>29.423832840902897</v>
      </c>
      <c r="BK552" s="71">
        <v>21.376066805376905</v>
      </c>
      <c r="BL552" s="71">
        <v>22.743319376614792</v>
      </c>
      <c r="BM552" s="71">
        <v>23.283690349640697</v>
      </c>
      <c r="BN552" s="71">
        <v>10.771530072962216</v>
      </c>
      <c r="BO552" s="71">
        <v>16.684533558103549</v>
      </c>
      <c r="BP552" s="71">
        <v>30.756769881649461</v>
      </c>
      <c r="BQ552" s="71">
        <v>29.311455946646671</v>
      </c>
      <c r="BR552" s="72">
        <v>22.509292413613668</v>
      </c>
      <c r="BS552" s="72">
        <v>19.304055879448118</v>
      </c>
      <c r="BT552" s="71">
        <v>20.737792724053854</v>
      </c>
      <c r="BU552" s="71">
        <v>22.09631052939632</v>
      </c>
      <c r="BV552" s="71">
        <v>21.762633032664489</v>
      </c>
      <c r="BW552" s="71">
        <v>22.29598402235818</v>
      </c>
      <c r="BX552" s="75">
        <v>20805</v>
      </c>
      <c r="BY552" s="75">
        <v>14614</v>
      </c>
      <c r="BZ552" s="75">
        <v>15536</v>
      </c>
      <c r="CA552" s="75">
        <v>19259</v>
      </c>
      <c r="CB552" s="75">
        <v>19881</v>
      </c>
      <c r="CC552" s="75">
        <v>22633</v>
      </c>
      <c r="CD552" s="75">
        <v>17246</v>
      </c>
      <c r="CE552" s="75">
        <v>15974</v>
      </c>
      <c r="CF552" s="75">
        <v>19503</v>
      </c>
      <c r="CG552" s="75">
        <v>14268</v>
      </c>
      <c r="CH552" s="75">
        <v>15800</v>
      </c>
      <c r="CI552" s="75">
        <v>19968</v>
      </c>
      <c r="CJ552" s="75">
        <v>11159</v>
      </c>
      <c r="CK552" s="75">
        <v>113918</v>
      </c>
      <c r="CL552" s="73">
        <v>821999.77999999991</v>
      </c>
      <c r="CM552" s="73">
        <v>869659.5</v>
      </c>
      <c r="CN552" s="73">
        <v>1039597.7500000002</v>
      </c>
      <c r="CO552" s="73">
        <v>1059706.7399999998</v>
      </c>
      <c r="CP552" s="73">
        <v>1042582.5799999998</v>
      </c>
      <c r="CQ552" s="73">
        <v>793599.83999999985</v>
      </c>
      <c r="CR552" s="73">
        <v>921712.7999999997</v>
      </c>
      <c r="CS552" s="73">
        <v>1042304.2799999996</v>
      </c>
      <c r="CT552" s="73">
        <v>945610.12</v>
      </c>
      <c r="CU552" s="73">
        <v>952193.57</v>
      </c>
      <c r="CV552" s="73">
        <v>964288.85000000009</v>
      </c>
      <c r="CW552" s="73">
        <v>929986.1</v>
      </c>
      <c r="CX552" s="73">
        <v>962992.14000000013</v>
      </c>
      <c r="CY552" s="77"/>
      <c r="CZ552" s="4">
        <v>70</v>
      </c>
      <c r="DA552" s="76" t="str">
        <f t="shared" si="22"/>
        <v>L070</v>
      </c>
      <c r="DB552" s="71">
        <v>0.66391839206288161</v>
      </c>
      <c r="DC552" s="71">
        <v>0.67477139331868219</v>
      </c>
      <c r="DD552" s="71">
        <v>0.60305850223841251</v>
      </c>
      <c r="DE552" s="71">
        <v>0.32400775156760198</v>
      </c>
      <c r="DF552" s="71">
        <v>0.36835039783191165</v>
      </c>
      <c r="DG552" s="71">
        <v>0.19792412456890141</v>
      </c>
      <c r="DH552" s="71">
        <v>0.30030222369352777</v>
      </c>
      <c r="DI552" s="71">
        <v>9.5753382553358718E-2</v>
      </c>
      <c r="DJ552" s="71">
        <v>0.22968604353399094</v>
      </c>
      <c r="DK552" s="71">
        <v>6.536294161966838E-2</v>
      </c>
      <c r="DL552" s="71">
        <v>0.175820491545957</v>
      </c>
      <c r="DM552" s="71">
        <v>0.15433430845549267</v>
      </c>
      <c r="DN552" s="71">
        <v>3.8627349102177182E-2</v>
      </c>
      <c r="DO552" s="71">
        <v>0.167073809732735</v>
      </c>
      <c r="DQ552" s="71"/>
      <c r="DR552" s="71"/>
      <c r="DS552" s="71"/>
      <c r="DT552" s="71"/>
      <c r="DU552" s="71"/>
      <c r="DV552" s="71"/>
      <c r="DW552" s="71"/>
      <c r="DX552" s="71"/>
      <c r="DY552" s="71"/>
      <c r="DZ552" s="71"/>
      <c r="EA552" s="71"/>
      <c r="EB552" s="71"/>
      <c r="EC552" s="71"/>
      <c r="ED552" s="71"/>
    </row>
    <row r="553" spans="1:134">
      <c r="A553" s="4">
        <v>1001</v>
      </c>
      <c r="B553" s="46" t="s">
        <v>4736</v>
      </c>
      <c r="C553" s="65" t="str">
        <f t="shared" si="21"/>
        <v>1001</v>
      </c>
      <c r="D553" s="69">
        <v>241274.07999999996</v>
      </c>
      <c r="E553" s="68">
        <v>3659393.5099999988</v>
      </c>
      <c r="F553" s="69">
        <v>-52092.680000000051</v>
      </c>
      <c r="G553" s="69">
        <v>337339.94999999972</v>
      </c>
      <c r="H553" s="70">
        <v>80.8730059474873</v>
      </c>
      <c r="I553" s="70">
        <v>10.154560843383864</v>
      </c>
      <c r="J553" s="69">
        <v>530261.3899999999</v>
      </c>
      <c r="K553" s="69">
        <v>449970.02999999991</v>
      </c>
      <c r="L553" s="69">
        <v>404267.22000000003</v>
      </c>
      <c r="M553" s="69">
        <v>513237.35</v>
      </c>
      <c r="N553" s="69">
        <v>861000.12999999989</v>
      </c>
      <c r="O553" s="69">
        <v>714976.77000000014</v>
      </c>
      <c r="P553" s="69">
        <v>397377.7099999999</v>
      </c>
      <c r="Q553" s="69">
        <v>368037.55</v>
      </c>
      <c r="R553" s="69">
        <v>1296190.3700000001</v>
      </c>
      <c r="S553" s="69">
        <v>420004.97000000003</v>
      </c>
      <c r="T553" s="69">
        <v>490617.58000000007</v>
      </c>
      <c r="U553" s="69">
        <v>445891.25000000006</v>
      </c>
      <c r="V553" s="69">
        <v>241274.07999999996</v>
      </c>
      <c r="W553" s="70">
        <v>100.87944996115878</v>
      </c>
      <c r="X553" s="70">
        <v>88.009254042280958</v>
      </c>
      <c r="Y553" s="70">
        <v>76.813238634114754</v>
      </c>
      <c r="Z553" s="71">
        <v>79.827405613404309</v>
      </c>
      <c r="AA553" s="71">
        <v>138.71553669600951</v>
      </c>
      <c r="AB553" s="71">
        <v>121.56279859460615</v>
      </c>
      <c r="AC553" s="71">
        <v>76.686684255482447</v>
      </c>
      <c r="AD553" s="71">
        <v>69.198315928454704</v>
      </c>
      <c r="AE553" s="71">
        <v>100.60181981599783</v>
      </c>
      <c r="AF553" s="71">
        <v>59.472707563962679</v>
      </c>
      <c r="AG553" s="71">
        <v>89.69453962701256</v>
      </c>
      <c r="AH553" s="71">
        <v>76.630162896994193</v>
      </c>
      <c r="AI553" s="71">
        <v>68.678593488922843</v>
      </c>
      <c r="AJ553" s="71">
        <v>-23.683240713187502</v>
      </c>
      <c r="AK553" s="71">
        <v>-38.462189964172211</v>
      </c>
      <c r="AL553" s="71">
        <v>-39.248441230994601</v>
      </c>
      <c r="AM553" s="71">
        <v>-39.473098121508812</v>
      </c>
      <c r="AN553" s="71">
        <v>-16.420365967690596</v>
      </c>
      <c r="AO553" s="71">
        <v>-12.984281785376627</v>
      </c>
      <c r="AP553" s="71">
        <v>-17.518062305501957</v>
      </c>
      <c r="AQ553" s="71">
        <v>3.8095984352074064</v>
      </c>
      <c r="AR553" s="71">
        <v>129.40335146592528</v>
      </c>
      <c r="AS553" s="71">
        <v>-49.761342286410084</v>
      </c>
      <c r="AT553" s="71">
        <v>38.967812627569145</v>
      </c>
      <c r="AU553" s="71">
        <v>1.7343595981589743</v>
      </c>
      <c r="AV553" s="72">
        <v>-17.756844708650721</v>
      </c>
      <c r="AW553" s="73">
        <v>-164555.05000000016</v>
      </c>
      <c r="AX553" s="73">
        <v>-281239.00999999989</v>
      </c>
      <c r="AY553" s="73">
        <v>-261176.14999999973</v>
      </c>
      <c r="AZ553" s="73">
        <v>-334711.80000000005</v>
      </c>
      <c r="BA553" s="73">
        <v>-169155.2899999998</v>
      </c>
      <c r="BB553" s="73">
        <v>-99813.039999999804</v>
      </c>
      <c r="BC553" s="73">
        <v>-84397.720000000088</v>
      </c>
      <c r="BD553" s="73">
        <v>13506.219999999972</v>
      </c>
      <c r="BE553" s="73">
        <v>731163.59000000032</v>
      </c>
      <c r="BF553" s="73">
        <v>-416014.51999999984</v>
      </c>
      <c r="BG553" s="73">
        <v>137573.54000000015</v>
      </c>
      <c r="BH553" s="73">
        <v>7601.5200000000768</v>
      </c>
      <c r="BI553" s="73">
        <v>-52092.680000000051</v>
      </c>
      <c r="BJ553" s="71">
        <v>13.535436171735391</v>
      </c>
      <c r="BK553" s="71">
        <v>7.255316531606141</v>
      </c>
      <c r="BL553" s="71">
        <v>10.02138113677705</v>
      </c>
      <c r="BM553" s="71">
        <v>9.1450777304158866</v>
      </c>
      <c r="BN553" s="71">
        <v>-1.4545410953978197</v>
      </c>
      <c r="BO553" s="71">
        <v>-1.161345241980464</v>
      </c>
      <c r="BP553" s="71">
        <v>14.493055310541109</v>
      </c>
      <c r="BQ553" s="71">
        <v>12.733396967373665</v>
      </c>
      <c r="BR553" s="72">
        <v>-0.20962357560977066</v>
      </c>
      <c r="BS553" s="72">
        <v>8.6832328224078363</v>
      </c>
      <c r="BT553" s="71">
        <v>12.030224870466691</v>
      </c>
      <c r="BU553" s="71">
        <v>10.658313367791649</v>
      </c>
      <c r="BV553" s="71">
        <v>8.0772965258840852</v>
      </c>
      <c r="BW553" s="71">
        <v>5.6763565412812653</v>
      </c>
      <c r="BX553" s="75">
        <v>12310</v>
      </c>
      <c r="BY553" s="75">
        <v>10591</v>
      </c>
      <c r="BZ553" s="75">
        <v>9993</v>
      </c>
      <c r="CA553" s="75">
        <v>11302</v>
      </c>
      <c r="CB553" s="75">
        <v>15998</v>
      </c>
      <c r="CC553" s="75">
        <v>16720</v>
      </c>
      <c r="CD553" s="75">
        <v>9743</v>
      </c>
      <c r="CE553" s="75">
        <v>8952</v>
      </c>
      <c r="CF553" s="75">
        <v>20283</v>
      </c>
      <c r="CG553" s="75">
        <v>10258</v>
      </c>
      <c r="CH553" s="75">
        <v>11266</v>
      </c>
      <c r="CI553" s="75">
        <v>11079</v>
      </c>
      <c r="CJ553" s="75">
        <v>5903</v>
      </c>
      <c r="CK553" s="75">
        <v>77484</v>
      </c>
      <c r="CL553" s="73">
        <v>1130879.9600000002</v>
      </c>
      <c r="CM553" s="73">
        <v>1108173.3600000001</v>
      </c>
      <c r="CN553" s="73">
        <v>1227768.9200000002</v>
      </c>
      <c r="CO553" s="73">
        <v>1332773.6100000003</v>
      </c>
      <c r="CP553" s="73">
        <v>1227326.5899999999</v>
      </c>
      <c r="CQ553" s="73">
        <v>1032560.63</v>
      </c>
      <c r="CR553" s="73">
        <v>860057.08000000007</v>
      </c>
      <c r="CS553" s="73">
        <v>1367624.5400000007</v>
      </c>
      <c r="CT553" s="73">
        <v>1073080.3900000001</v>
      </c>
      <c r="CU553" s="73">
        <v>972741.35000000009</v>
      </c>
      <c r="CV553" s="73">
        <v>920799.9600000002</v>
      </c>
      <c r="CW553" s="73">
        <v>928122.69000000006</v>
      </c>
      <c r="CX553" s="73">
        <v>851189.69000000018</v>
      </c>
      <c r="CY553" s="77"/>
      <c r="CZ553" s="4">
        <v>1001</v>
      </c>
      <c r="DA553" s="76" t="str">
        <f t="shared" si="22"/>
        <v>1001</v>
      </c>
      <c r="DB553" s="71">
        <v>6.8111223230326008</v>
      </c>
      <c r="DC553" s="71">
        <v>9.3876231985547474</v>
      </c>
      <c r="DD553" s="71">
        <v>1.7166318877905453</v>
      </c>
      <c r="DE553" s="71">
        <v>1.1167414513005216</v>
      </c>
      <c r="DF553" s="71">
        <v>1.3031646307320217</v>
      </c>
      <c r="DG553" s="71">
        <v>0.81471668953860177</v>
      </c>
      <c r="DH553" s="71">
        <v>0.10735821666451534</v>
      </c>
      <c r="DI553" s="71">
        <v>0.99649545607461665</v>
      </c>
      <c r="DJ553" s="71">
        <v>0.62126313479514084</v>
      </c>
      <c r="DK553" s="71">
        <v>0.1380596997059684</v>
      </c>
      <c r="DL553" s="71">
        <v>0.29192375511455598</v>
      </c>
      <c r="DM553" s="71">
        <v>0.25025501223216462</v>
      </c>
      <c r="DN553" s="71">
        <v>3.1217590636122953E-2</v>
      </c>
      <c r="DO553" s="71">
        <v>0.41831083478742653</v>
      </c>
      <c r="DQ553" s="71"/>
      <c r="DR553" s="71"/>
      <c r="DS553" s="71"/>
      <c r="DT553" s="71"/>
      <c r="DU553" s="71"/>
      <c r="DV553" s="71"/>
      <c r="DW553" s="71"/>
      <c r="DX553" s="71"/>
      <c r="DY553" s="71"/>
      <c r="DZ553" s="71"/>
      <c r="EA553" s="71"/>
      <c r="EB553" s="71"/>
      <c r="EC553" s="71"/>
      <c r="ED553" s="71"/>
    </row>
    <row r="554" spans="1:134">
      <c r="A554" s="4">
        <v>219</v>
      </c>
      <c r="B554" s="46" t="s">
        <v>4742</v>
      </c>
      <c r="C554" s="65" t="str">
        <f t="shared" si="21"/>
        <v>L219</v>
      </c>
      <c r="D554" s="69">
        <v>426918.80999999994</v>
      </c>
      <c r="E554" s="68">
        <v>5162582.9600000009</v>
      </c>
      <c r="F554" s="69">
        <v>68343.279999999912</v>
      </c>
      <c r="G554" s="69">
        <v>1067107.1799999988</v>
      </c>
      <c r="H554" s="70">
        <v>103.05736307164233</v>
      </c>
      <c r="I554" s="70">
        <v>26.055756090932093</v>
      </c>
      <c r="J554" s="69">
        <v>687673.35</v>
      </c>
      <c r="K554" s="69">
        <v>656933.03000000014</v>
      </c>
      <c r="L554" s="69">
        <v>582696.55000000005</v>
      </c>
      <c r="M554" s="69">
        <v>714010.87</v>
      </c>
      <c r="N554" s="69">
        <v>963519.29000000015</v>
      </c>
      <c r="O554" s="69">
        <v>886918.3</v>
      </c>
      <c r="P554" s="69">
        <v>636096.4</v>
      </c>
      <c r="Q554" s="69">
        <v>708570.83</v>
      </c>
      <c r="R554" s="69">
        <v>1240448.22</v>
      </c>
      <c r="S554" s="69">
        <v>663464.91999999993</v>
      </c>
      <c r="T554" s="69">
        <v>760142.72999999986</v>
      </c>
      <c r="U554" s="69">
        <v>726941.05</v>
      </c>
      <c r="V554" s="69">
        <v>426918.80999999994</v>
      </c>
      <c r="W554" s="70">
        <v>117.32809206825512</v>
      </c>
      <c r="X554" s="70">
        <v>105.89889218643798</v>
      </c>
      <c r="Y554" s="70">
        <v>98.364719646802428</v>
      </c>
      <c r="Z554" s="71">
        <v>96.923505934107652</v>
      </c>
      <c r="AA554" s="71">
        <v>87.856597764403745</v>
      </c>
      <c r="AB554" s="71">
        <v>98.105293042682533</v>
      </c>
      <c r="AC554" s="71">
        <v>104.2655523089517</v>
      </c>
      <c r="AD554" s="71">
        <v>103.21842184798527</v>
      </c>
      <c r="AE554" s="71">
        <v>106.20945748674964</v>
      </c>
      <c r="AF554" s="71">
        <v>106.92959132200386</v>
      </c>
      <c r="AG554" s="71">
        <v>101.08124308115775</v>
      </c>
      <c r="AH554" s="71">
        <v>100.36627715189397</v>
      </c>
      <c r="AI554" s="71">
        <v>95.255890450404806</v>
      </c>
      <c r="AJ554" s="71">
        <v>16.027802870960016</v>
      </c>
      <c r="AK554" s="71">
        <v>6.2868254857265216</v>
      </c>
      <c r="AL554" s="71">
        <v>-6.6860400640662343</v>
      </c>
      <c r="AM554" s="71">
        <v>-6.6374114959998343</v>
      </c>
      <c r="AN554" s="71">
        <v>-12.94719524143748</v>
      </c>
      <c r="AO554" s="71">
        <v>2.9171674767527911</v>
      </c>
      <c r="AP554" s="71">
        <v>6.340406679378896</v>
      </c>
      <c r="AQ554" s="71">
        <v>30.327302740605756</v>
      </c>
      <c r="AR554" s="71">
        <v>113.6377607044908</v>
      </c>
      <c r="AS554" s="71">
        <v>-23.691563739718248</v>
      </c>
      <c r="AT554" s="71">
        <v>30.982128087496164</v>
      </c>
      <c r="AU554" s="71">
        <v>28.748569747746402</v>
      </c>
      <c r="AV554" s="72">
        <v>19.059660875353067</v>
      </c>
      <c r="AW554" s="73">
        <v>94993.54999999993</v>
      </c>
      <c r="AX554" s="73">
        <v>38857.3400000002</v>
      </c>
      <c r="AY554" s="73">
        <v>-41750.79999999993</v>
      </c>
      <c r="AZ554" s="73">
        <v>-50761.059999999707</v>
      </c>
      <c r="BA554" s="73">
        <v>-143302.35999999975</v>
      </c>
      <c r="BB554" s="73">
        <v>34194.990000000107</v>
      </c>
      <c r="BC554" s="73">
        <v>37926.410000000033</v>
      </c>
      <c r="BD554" s="73">
        <v>164885.18999999983</v>
      </c>
      <c r="BE554" s="73">
        <v>659816.67999999993</v>
      </c>
      <c r="BF554" s="73">
        <v>-205986.68000000017</v>
      </c>
      <c r="BG554" s="73">
        <v>179801.92999999993</v>
      </c>
      <c r="BH554" s="73">
        <v>162320.37</v>
      </c>
      <c r="BI554" s="73">
        <v>68343.279999999912</v>
      </c>
      <c r="BJ554" s="71">
        <v>13.284694693713192</v>
      </c>
      <c r="BK554" s="71">
        <v>12.167380575632619</v>
      </c>
      <c r="BL554" s="71">
        <v>11.929667032725389</v>
      </c>
      <c r="BM554" s="71">
        <v>13.861091313014658</v>
      </c>
      <c r="BN554" s="71">
        <v>3.0030815327903522</v>
      </c>
      <c r="BO554" s="71">
        <v>8.6196063051006675</v>
      </c>
      <c r="BP554" s="71">
        <v>23.402095643320454</v>
      </c>
      <c r="BQ554" s="71">
        <v>19.93200622509573</v>
      </c>
      <c r="BR554" s="72">
        <v>8.0071548392899725</v>
      </c>
      <c r="BS554" s="72">
        <v>12.219769247480338</v>
      </c>
      <c r="BT554" s="71">
        <v>14.701298203346564</v>
      </c>
      <c r="BU554" s="71">
        <v>14.015135829183421</v>
      </c>
      <c r="BV554" s="71">
        <v>10.278114541980845</v>
      </c>
      <c r="BW554" s="71">
        <v>12.627006117689234</v>
      </c>
      <c r="BX554" s="75">
        <v>15028</v>
      </c>
      <c r="BY554" s="75">
        <v>14675</v>
      </c>
      <c r="BZ554" s="75">
        <v>13089</v>
      </c>
      <c r="CA554" s="75">
        <v>13482</v>
      </c>
      <c r="CB554" s="75">
        <v>17907</v>
      </c>
      <c r="CC554" s="75">
        <v>17449</v>
      </c>
      <c r="CD554" s="75">
        <v>12422</v>
      </c>
      <c r="CE554" s="75">
        <v>13995</v>
      </c>
      <c r="CF554" s="75">
        <v>21980</v>
      </c>
      <c r="CG554" s="75">
        <v>14472</v>
      </c>
      <c r="CH554" s="75">
        <v>15478</v>
      </c>
      <c r="CI554" s="75">
        <v>15739</v>
      </c>
      <c r="CJ554" s="75">
        <v>8884</v>
      </c>
      <c r="CK554" s="75">
        <v>102970</v>
      </c>
      <c r="CL554" s="73">
        <v>897036.65000000014</v>
      </c>
      <c r="CM554" s="73">
        <v>963266.72000000009</v>
      </c>
      <c r="CN554" s="73">
        <v>959739.90000000026</v>
      </c>
      <c r="CO554" s="73">
        <v>1187933.7</v>
      </c>
      <c r="CP554" s="73">
        <v>1171958.9800000004</v>
      </c>
      <c r="CQ554" s="73">
        <v>956466.3400000002</v>
      </c>
      <c r="CR554" s="73">
        <v>1298664.7499999995</v>
      </c>
      <c r="CS554" s="73">
        <v>1340005.9599999995</v>
      </c>
      <c r="CT554" s="73">
        <v>1051016.76</v>
      </c>
      <c r="CU554" s="73">
        <v>978957.05</v>
      </c>
      <c r="CV554" s="73">
        <v>953925.64000000013</v>
      </c>
      <c r="CW554" s="73">
        <v>1036509.38</v>
      </c>
      <c r="CX554" s="73">
        <v>1096400.83</v>
      </c>
      <c r="CY554" s="77"/>
      <c r="CZ554" s="4">
        <v>219</v>
      </c>
      <c r="DA554" s="76" t="str">
        <f t="shared" si="22"/>
        <v>L219</v>
      </c>
      <c r="DB554" s="71">
        <v>3.3737968371482636</v>
      </c>
      <c r="DC554" s="71">
        <v>4.0377202247217383</v>
      </c>
      <c r="DD554" s="71">
        <v>0.9035656195468863</v>
      </c>
      <c r="DE554" s="71">
        <v>0.55574720047356974</v>
      </c>
      <c r="DF554" s="71">
        <v>0.98303366759767163</v>
      </c>
      <c r="DG554" s="71">
        <v>0.46457702034687604</v>
      </c>
      <c r="DH554" s="71">
        <v>0.38474375483903606</v>
      </c>
      <c r="DI554" s="71">
        <v>0.29597618344240956</v>
      </c>
      <c r="DJ554" s="71">
        <v>0.54793210131848635</v>
      </c>
      <c r="DK554" s="71">
        <v>0.34334055798800522</v>
      </c>
      <c r="DL554" s="71">
        <v>1.0348144132565664</v>
      </c>
      <c r="DM554" s="71">
        <v>0.46573256659942541</v>
      </c>
      <c r="DN554" s="71">
        <v>0.16366656270376204</v>
      </c>
      <c r="DO554" s="71">
        <v>0.49747300389267207</v>
      </c>
      <c r="DQ554" s="71"/>
      <c r="DR554" s="71"/>
      <c r="DS554" s="71"/>
      <c r="DT554" s="71"/>
      <c r="DU554" s="71"/>
      <c r="DV554" s="71"/>
      <c r="DW554" s="71"/>
      <c r="DX554" s="71"/>
      <c r="DY554" s="71"/>
      <c r="DZ554" s="71"/>
      <c r="EA554" s="71"/>
      <c r="EB554" s="71"/>
      <c r="EC554" s="71"/>
      <c r="ED554" s="71"/>
    </row>
    <row r="555" spans="1:134">
      <c r="A555" s="4">
        <v>141</v>
      </c>
      <c r="B555" s="46" t="s">
        <v>4750</v>
      </c>
      <c r="C555" s="65" t="str">
        <f t="shared" si="21"/>
        <v>L141</v>
      </c>
      <c r="D555" s="69">
        <v>1371221.79</v>
      </c>
      <c r="E555" s="68">
        <v>13210285.070000002</v>
      </c>
      <c r="F555" s="69">
        <v>352208.84000000008</v>
      </c>
      <c r="G555" s="69">
        <v>2879288.6300000045</v>
      </c>
      <c r="H555" s="70">
        <v>102.88417845695635</v>
      </c>
      <c r="I555" s="70">
        <v>27.8703864309918</v>
      </c>
      <c r="J555" s="69">
        <v>1885709.9000000006</v>
      </c>
      <c r="K555" s="69">
        <v>1466451.9300000002</v>
      </c>
      <c r="L555" s="69">
        <v>1671918.6099999996</v>
      </c>
      <c r="M555" s="69">
        <v>1913500.8699999999</v>
      </c>
      <c r="N555" s="69">
        <v>2442587.6300000004</v>
      </c>
      <c r="O555" s="69">
        <v>2551833.2700000005</v>
      </c>
      <c r="P555" s="69">
        <v>1706148.9500000002</v>
      </c>
      <c r="Q555" s="69">
        <v>1566976.05</v>
      </c>
      <c r="R555" s="69">
        <v>3111273.8800000004</v>
      </c>
      <c r="S555" s="69">
        <v>1645212.0799999998</v>
      </c>
      <c r="T555" s="69">
        <v>1884026.3800000004</v>
      </c>
      <c r="U555" s="69">
        <v>1925425.9400000002</v>
      </c>
      <c r="V555" s="69">
        <v>1371221.79</v>
      </c>
      <c r="W555" s="70">
        <v>121.14136262793507</v>
      </c>
      <c r="X555" s="70">
        <v>92.9374120921659</v>
      </c>
      <c r="Y555" s="70">
        <v>100.35022836217212</v>
      </c>
      <c r="Z555" s="71">
        <v>93.792152026148344</v>
      </c>
      <c r="AA555" s="71">
        <v>95.868930728366792</v>
      </c>
      <c r="AB555" s="71">
        <v>99.752802346991572</v>
      </c>
      <c r="AC555" s="71">
        <v>93.941402611256379</v>
      </c>
      <c r="AD555" s="71">
        <v>109.32539202757434</v>
      </c>
      <c r="AE555" s="71">
        <v>107.73119988517441</v>
      </c>
      <c r="AF555" s="71">
        <v>101.13834844553153</v>
      </c>
      <c r="AG555" s="71">
        <v>96.193746696085952</v>
      </c>
      <c r="AH555" s="71">
        <v>101.13672969540339</v>
      </c>
      <c r="AI555" s="71">
        <v>113.00581224522104</v>
      </c>
      <c r="AJ555" s="71">
        <v>9.0464499237645093</v>
      </c>
      <c r="AK555" s="71">
        <v>-3.2334323409076049</v>
      </c>
      <c r="AL555" s="71">
        <v>-3.6490769820898827</v>
      </c>
      <c r="AM555" s="71">
        <v>-7.5943251805455692</v>
      </c>
      <c r="AN555" s="71">
        <v>-15.266583601873707</v>
      </c>
      <c r="AO555" s="71">
        <v>-3.9026584355171035</v>
      </c>
      <c r="AP555" s="71">
        <v>-2.7354209590084166</v>
      </c>
      <c r="AQ555" s="71">
        <v>37.785821689073714</v>
      </c>
      <c r="AR555" s="71">
        <v>111.69371670314736</v>
      </c>
      <c r="AS555" s="71">
        <v>-16.580254866746081</v>
      </c>
      <c r="AT555" s="71">
        <v>24.971228828734215</v>
      </c>
      <c r="AU555" s="71">
        <v>30.882185161142985</v>
      </c>
      <c r="AV555" s="72">
        <v>34.563725613104346</v>
      </c>
      <c r="AW555" s="73">
        <v>156437.74000000069</v>
      </c>
      <c r="AX555" s="73">
        <v>-49001.149999999907</v>
      </c>
      <c r="AY555" s="73">
        <v>-63320.200000000186</v>
      </c>
      <c r="AZ555" s="73">
        <v>-157260.33999999985</v>
      </c>
      <c r="BA555" s="73">
        <v>-440085.73999999929</v>
      </c>
      <c r="BB555" s="73">
        <v>-75565.749999999534</v>
      </c>
      <c r="BC555" s="73">
        <v>-47982.889999999665</v>
      </c>
      <c r="BD555" s="73">
        <v>429721.12000000011</v>
      </c>
      <c r="BE555" s="73">
        <v>1641568.5300000005</v>
      </c>
      <c r="BF555" s="73">
        <v>-326997.35000000009</v>
      </c>
      <c r="BG555" s="73">
        <v>376458.28000000049</v>
      </c>
      <c r="BH555" s="73">
        <v>454312.10000000056</v>
      </c>
      <c r="BI555" s="73">
        <v>352208.84000000008</v>
      </c>
      <c r="BJ555" s="71">
        <v>19.55989380587269</v>
      </c>
      <c r="BK555" s="71">
        <v>13.377341203004249</v>
      </c>
      <c r="BL555" s="71">
        <v>12.782208197498568</v>
      </c>
      <c r="BM555" s="71">
        <v>14.992421837553415</v>
      </c>
      <c r="BN555" s="71">
        <v>1.3614151942570425</v>
      </c>
      <c r="BO555" s="71">
        <v>5.6526978017640221</v>
      </c>
      <c r="BP555" s="71">
        <v>19.344379465874535</v>
      </c>
      <c r="BQ555" s="71">
        <v>19.04681805443521</v>
      </c>
      <c r="BR555" s="72">
        <v>9.9100409120833248</v>
      </c>
      <c r="BS555" s="72">
        <v>13.482736711068494</v>
      </c>
      <c r="BT555" s="71">
        <v>15.709701586361742</v>
      </c>
      <c r="BU555" s="71">
        <v>15.489160300669525</v>
      </c>
      <c r="BV555" s="71">
        <v>14.828361121099849</v>
      </c>
      <c r="BW555" s="71">
        <v>13.401156319852266</v>
      </c>
      <c r="BX555" s="75">
        <v>36394</v>
      </c>
      <c r="BY555" s="75">
        <v>30003</v>
      </c>
      <c r="BZ555" s="75">
        <v>32029</v>
      </c>
      <c r="CA555" s="75">
        <v>34254</v>
      </c>
      <c r="CB555" s="75">
        <v>38984</v>
      </c>
      <c r="CC555" s="75">
        <v>42411</v>
      </c>
      <c r="CD555" s="75">
        <v>33729</v>
      </c>
      <c r="CE555" s="75">
        <v>29915</v>
      </c>
      <c r="CF555" s="75">
        <v>45930</v>
      </c>
      <c r="CG555" s="75">
        <v>32109</v>
      </c>
      <c r="CH555" s="75">
        <v>36981</v>
      </c>
      <c r="CI555" s="75">
        <v>39134</v>
      </c>
      <c r="CJ555" s="75">
        <v>26716</v>
      </c>
      <c r="CK555" s="75">
        <v>244514</v>
      </c>
      <c r="CL555" s="73">
        <v>1767772.0499999996</v>
      </c>
      <c r="CM555" s="73">
        <v>1937672.5099999998</v>
      </c>
      <c r="CN555" s="73">
        <v>2522796.0200000005</v>
      </c>
      <c r="CO555" s="73">
        <v>2688327.899999999</v>
      </c>
      <c r="CP555" s="73">
        <v>3475503.149999998</v>
      </c>
      <c r="CQ555" s="73">
        <v>2700800.79</v>
      </c>
      <c r="CR555" s="73">
        <v>2626495.3200000003</v>
      </c>
      <c r="CS555" s="73">
        <v>3014554.4600000004</v>
      </c>
      <c r="CT555" s="73">
        <v>2396200.9699999997</v>
      </c>
      <c r="CU555" s="73">
        <v>2423943.65</v>
      </c>
      <c r="CV555" s="73">
        <v>2469873.5299999998</v>
      </c>
      <c r="CW555" s="73">
        <v>2352379.1799999997</v>
      </c>
      <c r="CX555" s="73">
        <v>2317649.5699999998</v>
      </c>
      <c r="CY555" s="77"/>
      <c r="CZ555" s="4">
        <v>141</v>
      </c>
      <c r="DA555" s="76" t="str">
        <f t="shared" si="22"/>
        <v>L141</v>
      </c>
      <c r="DB555" s="71">
        <v>2.0149276852109645</v>
      </c>
      <c r="DC555" s="71">
        <v>2.0612811260593329</v>
      </c>
      <c r="DD555" s="71">
        <v>0.42575736481908888</v>
      </c>
      <c r="DE555" s="71">
        <v>0.43746321513575886</v>
      </c>
      <c r="DF555" s="71">
        <v>0.60494055086420317</v>
      </c>
      <c r="DG555" s="71">
        <v>0.32361412422420927</v>
      </c>
      <c r="DH555" s="71">
        <v>0.3194932831376629</v>
      </c>
      <c r="DI555" s="71">
        <v>0.23990831857645351</v>
      </c>
      <c r="DJ555" s="71">
        <v>0.32118823781912365</v>
      </c>
      <c r="DK555" s="71">
        <v>0.34519980255699301</v>
      </c>
      <c r="DL555" s="71">
        <v>0.11484090937311875</v>
      </c>
      <c r="DM555" s="71">
        <v>0.14170788612976296</v>
      </c>
      <c r="DN555" s="71">
        <v>0.14582425191185536</v>
      </c>
      <c r="DO555" s="71">
        <v>0.24028975369004363</v>
      </c>
      <c r="DQ555" s="71"/>
      <c r="DR555" s="71"/>
      <c r="DS555" s="71"/>
      <c r="DT555" s="71"/>
      <c r="DU555" s="71"/>
      <c r="DV555" s="71"/>
      <c r="DW555" s="71"/>
      <c r="DX555" s="71"/>
      <c r="DY555" s="71"/>
      <c r="DZ555" s="71"/>
      <c r="EA555" s="71"/>
      <c r="EB555" s="71"/>
      <c r="EC555" s="71"/>
      <c r="ED555" s="71"/>
    </row>
    <row r="556" spans="1:134">
      <c r="A556" s="4">
        <v>124</v>
      </c>
      <c r="B556" s="46" t="s">
        <v>4758</v>
      </c>
      <c r="C556" s="65" t="str">
        <f t="shared" si="21"/>
        <v>L124</v>
      </c>
      <c r="D556" s="69">
        <v>412615.61</v>
      </c>
      <c r="E556" s="68">
        <v>4959802.2200000007</v>
      </c>
      <c r="F556" s="69">
        <v>84872.909999999974</v>
      </c>
      <c r="G556" s="69">
        <v>448702.98000000417</v>
      </c>
      <c r="H556" s="70">
        <v>89.941851594390869</v>
      </c>
      <c r="I556" s="70">
        <v>9.9466439581143984</v>
      </c>
      <c r="J556" s="69">
        <v>637780.18000000005</v>
      </c>
      <c r="K556" s="69">
        <v>617704.76</v>
      </c>
      <c r="L556" s="69">
        <v>567930.55999999982</v>
      </c>
      <c r="M556" s="69">
        <v>647530.27</v>
      </c>
      <c r="N556" s="69">
        <v>747179.88000000012</v>
      </c>
      <c r="O556" s="69">
        <v>986523.90000000026</v>
      </c>
      <c r="P556" s="69">
        <v>569669.76999999979</v>
      </c>
      <c r="Q556" s="69">
        <v>567906.98</v>
      </c>
      <c r="R556" s="69">
        <v>1485936.88</v>
      </c>
      <c r="S556" s="69">
        <v>550243.47</v>
      </c>
      <c r="T556" s="69">
        <v>685446.73999999987</v>
      </c>
      <c r="U556" s="69">
        <v>687982.7699999999</v>
      </c>
      <c r="V556" s="69">
        <v>412615.61</v>
      </c>
      <c r="W556" s="70">
        <v>96.021827123099825</v>
      </c>
      <c r="X556" s="70">
        <v>93.485333795748986</v>
      </c>
      <c r="Y556" s="70">
        <v>90.704889934396917</v>
      </c>
      <c r="Z556" s="71">
        <v>88.415286173391522</v>
      </c>
      <c r="AA556" s="71">
        <v>90.670293705517423</v>
      </c>
      <c r="AB556" s="71">
        <v>108.2890751932746</v>
      </c>
      <c r="AC556" s="71">
        <v>85.768562572572122</v>
      </c>
      <c r="AD556" s="71">
        <v>86.328990125411977</v>
      </c>
      <c r="AE556" s="71">
        <v>89.59293144786804</v>
      </c>
      <c r="AF556" s="71">
        <v>85.954758058392869</v>
      </c>
      <c r="AG556" s="71">
        <v>90.783469959098966</v>
      </c>
      <c r="AH556" s="71">
        <v>94.070291599077521</v>
      </c>
      <c r="AI556" s="71">
        <v>101.29564727245999</v>
      </c>
      <c r="AJ556" s="71">
        <v>-1.6113667980370838</v>
      </c>
      <c r="AK556" s="71">
        <v>-11.893815364350701</v>
      </c>
      <c r="AL556" s="71">
        <v>-16.579009814254718</v>
      </c>
      <c r="AM556" s="71">
        <v>-17.529061782122422</v>
      </c>
      <c r="AN556" s="71">
        <v>-22.962236219877841</v>
      </c>
      <c r="AO556" s="71">
        <v>-7.5203631195980609</v>
      </c>
      <c r="AP556" s="71">
        <v>-12.28791433303239</v>
      </c>
      <c r="AQ556" s="71">
        <v>9.0847146206833873</v>
      </c>
      <c r="AR556" s="71">
        <v>104.08292513412158</v>
      </c>
      <c r="AS556" s="71">
        <v>-50.731422978632025</v>
      </c>
      <c r="AT556" s="71">
        <v>16.410846903341248</v>
      </c>
      <c r="AU556" s="71">
        <v>18.71536849655573</v>
      </c>
      <c r="AV556" s="72">
        <v>25.896201501970893</v>
      </c>
      <c r="AW556" s="73">
        <v>-10445.289999999921</v>
      </c>
      <c r="AX556" s="73">
        <v>-83386.5</v>
      </c>
      <c r="AY556" s="73">
        <v>-112869.98999999999</v>
      </c>
      <c r="AZ556" s="73">
        <v>-137631.49000000011</v>
      </c>
      <c r="BA556" s="73">
        <v>-222689.95000000019</v>
      </c>
      <c r="BB556" s="73">
        <v>-64490.50999999966</v>
      </c>
      <c r="BC556" s="73">
        <v>-79807.170000000275</v>
      </c>
      <c r="BD556" s="73">
        <v>47296.019999999902</v>
      </c>
      <c r="BE556" s="73">
        <v>757832.41999999993</v>
      </c>
      <c r="BF556" s="73">
        <v>-566580.8899999999</v>
      </c>
      <c r="BG556" s="73">
        <v>96629.839999999735</v>
      </c>
      <c r="BH556" s="73">
        <v>108459.84999999986</v>
      </c>
      <c r="BI556" s="73">
        <v>84872.909999999974</v>
      </c>
      <c r="BJ556" s="71">
        <v>14.629535704808927</v>
      </c>
      <c r="BK556" s="71">
        <v>10.790061883048738</v>
      </c>
      <c r="BL556" s="71">
        <v>11.928570442661886</v>
      </c>
      <c r="BM556" s="71">
        <v>12.425468339366532</v>
      </c>
      <c r="BN556" s="71">
        <v>4.4743687576769986</v>
      </c>
      <c r="BO556" s="71">
        <v>7.3003026353149956</v>
      </c>
      <c r="BP556" s="71">
        <v>16.530988086299089</v>
      </c>
      <c r="BQ556" s="71">
        <v>20.933086194137715</v>
      </c>
      <c r="BR556" s="72">
        <v>7.5853293680376437</v>
      </c>
      <c r="BS556" s="72">
        <v>12.947975610902526</v>
      </c>
      <c r="BT556" s="71">
        <v>12.247370746131944</v>
      </c>
      <c r="BU556" s="71">
        <v>14.267798700975192</v>
      </c>
      <c r="BV556" s="71">
        <v>11.978679690856589</v>
      </c>
      <c r="BW556" s="71">
        <v>11.033296116759935</v>
      </c>
      <c r="BX556" s="75">
        <v>14097</v>
      </c>
      <c r="BY556" s="75">
        <v>13898</v>
      </c>
      <c r="BZ556" s="75">
        <v>12237</v>
      </c>
      <c r="CA556" s="75">
        <v>13237</v>
      </c>
      <c r="CB556" s="75">
        <v>13248</v>
      </c>
      <c r="CC556" s="75">
        <v>17080</v>
      </c>
      <c r="CD556" s="75">
        <v>11902</v>
      </c>
      <c r="CE556" s="75">
        <v>12459</v>
      </c>
      <c r="CF556" s="75">
        <v>22493</v>
      </c>
      <c r="CG556" s="75">
        <v>12106</v>
      </c>
      <c r="CH556" s="75">
        <v>14092</v>
      </c>
      <c r="CI556" s="75">
        <v>14503</v>
      </c>
      <c r="CJ556" s="75">
        <v>8702</v>
      </c>
      <c r="CK556" s="75">
        <v>96257</v>
      </c>
      <c r="CL556" s="73">
        <v>1340183.8599999999</v>
      </c>
      <c r="CM556" s="73">
        <v>1292584.6799999995</v>
      </c>
      <c r="CN556" s="73">
        <v>1300704.1399999997</v>
      </c>
      <c r="CO556" s="73">
        <v>1500006.1999999997</v>
      </c>
      <c r="CP556" s="73">
        <v>1642862.9399999997</v>
      </c>
      <c r="CQ556" s="73">
        <v>1386895.06</v>
      </c>
      <c r="CR556" s="73">
        <v>1232568.8600000001</v>
      </c>
      <c r="CS556" s="73">
        <v>1961317.4299999997</v>
      </c>
      <c r="CT556" s="73">
        <v>1436173.4300000002</v>
      </c>
      <c r="CU556" s="73">
        <v>1493206.9600000004</v>
      </c>
      <c r="CV556" s="73">
        <v>1445434.9900000002</v>
      </c>
      <c r="CW556" s="73">
        <v>1497137.53</v>
      </c>
      <c r="CX556" s="73">
        <v>1438110.7000000004</v>
      </c>
      <c r="CY556" s="77"/>
      <c r="CZ556" s="4">
        <v>124</v>
      </c>
      <c r="DA556" s="76" t="str">
        <f t="shared" si="22"/>
        <v>L124</v>
      </c>
      <c r="DB556" s="71">
        <v>3.6778247099995989</v>
      </c>
      <c r="DC556" s="71">
        <v>2.9825065391716783</v>
      </c>
      <c r="DD556" s="71">
        <v>2.3042762480258454</v>
      </c>
      <c r="DE556" s="71">
        <v>1.6792983656681839</v>
      </c>
      <c r="DF556" s="71">
        <v>0.85373318046604618</v>
      </c>
      <c r="DG556" s="71">
        <v>1.0506615977667852</v>
      </c>
      <c r="DH556" s="71">
        <v>1.0367737078962609</v>
      </c>
      <c r="DI556" s="71">
        <v>0.39398231722525756</v>
      </c>
      <c r="DJ556" s="71">
        <v>0.42507157921353395</v>
      </c>
      <c r="DK556" s="71">
        <v>0.55423687051785986</v>
      </c>
      <c r="DL556" s="71">
        <v>0.90599920128472189</v>
      </c>
      <c r="DM556" s="71">
        <v>0.71532269498560141</v>
      </c>
      <c r="DN556" s="71">
        <v>0.36475049751092892</v>
      </c>
      <c r="DO556" s="71">
        <v>0.60835027603286473</v>
      </c>
      <c r="DQ556" s="71"/>
      <c r="DR556" s="71"/>
      <c r="DS556" s="71"/>
      <c r="DT556" s="71"/>
      <c r="DU556" s="71"/>
      <c r="DV556" s="71"/>
      <c r="DW556" s="71"/>
      <c r="DX556" s="71"/>
      <c r="DY556" s="71"/>
      <c r="DZ556" s="71"/>
      <c r="EA556" s="71"/>
      <c r="EB556" s="71"/>
      <c r="EC556" s="71"/>
      <c r="ED556" s="71"/>
    </row>
    <row r="557" spans="1:134">
      <c r="A557" s="4">
        <v>486</v>
      </c>
      <c r="B557" s="46" t="s">
        <v>4765</v>
      </c>
      <c r="C557" s="65" t="str">
        <f t="shared" si="21"/>
        <v>L486</v>
      </c>
      <c r="D557" s="69">
        <v>302450.20000000007</v>
      </c>
      <c r="E557" s="68">
        <v>3660266.6199999992</v>
      </c>
      <c r="F557" s="69">
        <v>12361.14000000013</v>
      </c>
      <c r="G557" s="69">
        <v>480648.6399999992</v>
      </c>
      <c r="H557" s="70">
        <v>91.232618429057624</v>
      </c>
      <c r="I557" s="70">
        <v>15.116553089814877</v>
      </c>
      <c r="J557" s="69">
        <v>509067.84999999986</v>
      </c>
      <c r="K557" s="69">
        <v>461762.82999999984</v>
      </c>
      <c r="L557" s="69">
        <v>438979.59000000008</v>
      </c>
      <c r="M557" s="69">
        <v>553992.36999999988</v>
      </c>
      <c r="N557" s="69">
        <v>832120.94999999984</v>
      </c>
      <c r="O557" s="69">
        <v>875145.00999999978</v>
      </c>
      <c r="P557" s="69">
        <v>426034.2699999999</v>
      </c>
      <c r="Q557" s="69">
        <v>404425.25999999989</v>
      </c>
      <c r="R557" s="69">
        <v>1088171.57</v>
      </c>
      <c r="S557" s="69">
        <v>469814.55999999994</v>
      </c>
      <c r="T557" s="69">
        <v>503008.79999999987</v>
      </c>
      <c r="U557" s="69">
        <v>466361.96000000008</v>
      </c>
      <c r="V557" s="69">
        <v>302450.20000000007</v>
      </c>
      <c r="W557" s="70">
        <v>104.67297697948028</v>
      </c>
      <c r="X557" s="70">
        <v>93.321060551945607</v>
      </c>
      <c r="Y557" s="70">
        <v>83.837981233001841</v>
      </c>
      <c r="Z557" s="71">
        <v>92.38167663182692</v>
      </c>
      <c r="AA557" s="71">
        <v>123.57074525494936</v>
      </c>
      <c r="AB557" s="71">
        <v>132.59443220903313</v>
      </c>
      <c r="AC557" s="71">
        <v>83.491767285309905</v>
      </c>
      <c r="AD557" s="71">
        <v>78.419271100823522</v>
      </c>
      <c r="AE557" s="71">
        <v>112.11364088554896</v>
      </c>
      <c r="AF557" s="71">
        <v>83.450931762680341</v>
      </c>
      <c r="AG557" s="71">
        <v>83.978036718438602</v>
      </c>
      <c r="AH557" s="71">
        <v>87.620399901837615</v>
      </c>
      <c r="AI557" s="71">
        <v>94.15868924342216</v>
      </c>
      <c r="AJ557" s="71">
        <v>-24.302650069734156</v>
      </c>
      <c r="AK557" s="71">
        <v>-28.415258469468252</v>
      </c>
      <c r="AL557" s="71">
        <v>-24.610303877192376</v>
      </c>
      <c r="AM557" s="71">
        <v>-24.761282187539624</v>
      </c>
      <c r="AN557" s="71">
        <v>-17.558374750595839</v>
      </c>
      <c r="AO557" s="71">
        <v>3.6839251418999241</v>
      </c>
      <c r="AP557" s="71">
        <v>-16.001450021698872</v>
      </c>
      <c r="AQ557" s="71">
        <v>3.256159876713105</v>
      </c>
      <c r="AR557" s="71">
        <v>124.52891902595154</v>
      </c>
      <c r="AS557" s="71">
        <v>-29.932576586853443</v>
      </c>
      <c r="AT557" s="71">
        <v>17.396862767265443</v>
      </c>
      <c r="AU557" s="71">
        <v>14.576326968546383</v>
      </c>
      <c r="AV557" s="72">
        <v>4.2611534540461848</v>
      </c>
      <c r="AW557" s="73">
        <v>-163436.34000000032</v>
      </c>
      <c r="AX557" s="73">
        <v>-183294.79000000015</v>
      </c>
      <c r="AY557" s="73">
        <v>-143301.02999999991</v>
      </c>
      <c r="AZ557" s="73">
        <v>-182320.51</v>
      </c>
      <c r="BA557" s="73">
        <v>-177194.79000000015</v>
      </c>
      <c r="BB557" s="73">
        <v>42251.449999999721</v>
      </c>
      <c r="BC557" s="73">
        <v>-81158.139999999898</v>
      </c>
      <c r="BD557" s="73">
        <v>12753.459999999905</v>
      </c>
      <c r="BE557" s="73">
        <v>603525.06000000017</v>
      </c>
      <c r="BF557" s="73">
        <v>-200703.26000000013</v>
      </c>
      <c r="BG557" s="73">
        <v>74540.109999999986</v>
      </c>
      <c r="BH557" s="73">
        <v>59330.270000000135</v>
      </c>
      <c r="BI557" s="73">
        <v>12361.14000000013</v>
      </c>
      <c r="BJ557" s="71">
        <v>14.272985181458649</v>
      </c>
      <c r="BK557" s="71">
        <v>9.3548968540109758</v>
      </c>
      <c r="BL557" s="71">
        <v>8.4820020786973149</v>
      </c>
      <c r="BM557" s="71">
        <v>8.4138499954121198</v>
      </c>
      <c r="BN557" s="71">
        <v>-0.66142867107065939</v>
      </c>
      <c r="BO557" s="71">
        <v>-0.19826851567205139</v>
      </c>
      <c r="BP557" s="71">
        <v>18.524610450210119</v>
      </c>
      <c r="BQ557" s="71">
        <v>15.911884535038537</v>
      </c>
      <c r="BR557" s="72">
        <v>3.8759105210723286</v>
      </c>
      <c r="BS557" s="72">
        <v>11.747060341073171</v>
      </c>
      <c r="BT557" s="71">
        <v>14.437203864470984</v>
      </c>
      <c r="BU557" s="71">
        <v>12.467319721061351</v>
      </c>
      <c r="BV557" s="71">
        <v>6.2907628339604056</v>
      </c>
      <c r="BW557" s="71">
        <v>9.1628244436064161</v>
      </c>
      <c r="BX557" s="75">
        <v>8773</v>
      </c>
      <c r="BY557" s="75">
        <v>8302</v>
      </c>
      <c r="BZ557" s="75">
        <v>7602</v>
      </c>
      <c r="CA557" s="75">
        <v>9157</v>
      </c>
      <c r="CB557" s="75">
        <v>11756</v>
      </c>
      <c r="CC557" s="75">
        <v>13960</v>
      </c>
      <c r="CD557" s="75">
        <v>7788</v>
      </c>
      <c r="CE557" s="75">
        <v>7330</v>
      </c>
      <c r="CF557" s="75">
        <v>14251</v>
      </c>
      <c r="CG557" s="75">
        <v>8658</v>
      </c>
      <c r="CH557" s="75">
        <v>8694</v>
      </c>
      <c r="CI557" s="75">
        <v>8535</v>
      </c>
      <c r="CJ557" s="75">
        <v>4836</v>
      </c>
      <c r="CK557" s="75">
        <v>60092</v>
      </c>
      <c r="CL557" s="73">
        <v>1357181.3200000003</v>
      </c>
      <c r="CM557" s="73">
        <v>1170701.4000000006</v>
      </c>
      <c r="CN557" s="73">
        <v>1357970.6199999996</v>
      </c>
      <c r="CO557" s="73">
        <v>1474424.7999999996</v>
      </c>
      <c r="CP557" s="73">
        <v>1443885.3699999994</v>
      </c>
      <c r="CQ557" s="73">
        <v>1193762.8600000001</v>
      </c>
      <c r="CR557" s="73">
        <v>1138428.2100000002</v>
      </c>
      <c r="CS557" s="73">
        <v>1362764.4800000004</v>
      </c>
      <c r="CT557" s="73">
        <v>1180221.6100000003</v>
      </c>
      <c r="CU557" s="73">
        <v>985201.05000000028</v>
      </c>
      <c r="CV557" s="73">
        <v>920926.83999999973</v>
      </c>
      <c r="CW557" s="73">
        <v>1027660.3800000001</v>
      </c>
      <c r="CX557" s="73">
        <v>1067782.4099999997</v>
      </c>
      <c r="CY557" s="77"/>
      <c r="CZ557" s="4">
        <v>486</v>
      </c>
      <c r="DA557" s="76" t="str">
        <f t="shared" si="22"/>
        <v>L486</v>
      </c>
      <c r="DB557" s="71">
        <v>4.3700569392910014</v>
      </c>
      <c r="DC557" s="71">
        <v>4.5491126108113606</v>
      </c>
      <c r="DD557" s="71">
        <v>1.5087407572602101</v>
      </c>
      <c r="DE557" s="71">
        <v>0.78543600180508966</v>
      </c>
      <c r="DF557" s="71">
        <v>0.58805342766214663</v>
      </c>
      <c r="DG557" s="71">
        <v>0.56842952807929015</v>
      </c>
      <c r="DH557" s="71">
        <v>0.63971323108887557</v>
      </c>
      <c r="DI557" s="71">
        <v>0.75379428371232293</v>
      </c>
      <c r="DJ557" s="71">
        <v>0.15815631697295099</v>
      </c>
      <c r="DK557" s="71">
        <v>0.20746629529762567</v>
      </c>
      <c r="DL557" s="71">
        <v>0.41419443604338058</v>
      </c>
      <c r="DM557" s="71">
        <v>0.19012134232463002</v>
      </c>
      <c r="DN557" s="71">
        <v>3.4419718828165351</v>
      </c>
      <c r="DO557" s="71">
        <v>0.59776813010858931</v>
      </c>
      <c r="DQ557" s="71"/>
      <c r="DR557" s="71"/>
      <c r="DS557" s="71"/>
      <c r="DT557" s="71"/>
      <c r="DU557" s="71"/>
      <c r="DV557" s="71"/>
      <c r="DW557" s="71"/>
      <c r="DX557" s="71"/>
      <c r="DY557" s="71"/>
      <c r="DZ557" s="71"/>
      <c r="EA557" s="71"/>
      <c r="EB557" s="71"/>
      <c r="EC557" s="71"/>
      <c r="ED557" s="71"/>
    </row>
    <row r="558" spans="1:134">
      <c r="A558" s="4">
        <v>96</v>
      </c>
      <c r="B558" s="46" t="s">
        <v>4773</v>
      </c>
      <c r="C558" s="65" t="str">
        <f t="shared" si="21"/>
        <v>L096</v>
      </c>
      <c r="D558" s="69">
        <v>723563.68</v>
      </c>
      <c r="E558" s="68">
        <v>10650035.059999999</v>
      </c>
      <c r="F558" s="69">
        <v>-26858.019999999786</v>
      </c>
      <c r="G558" s="69">
        <v>298221.28999999724</v>
      </c>
      <c r="H558" s="70">
        <v>86.346281067032706</v>
      </c>
      <c r="I558" s="70">
        <v>2.8808602687990348</v>
      </c>
      <c r="J558" s="69">
        <v>1484917.7100000002</v>
      </c>
      <c r="K558" s="69">
        <v>1342647.8200000003</v>
      </c>
      <c r="L558" s="69">
        <v>1326194.6100000001</v>
      </c>
      <c r="M558" s="69">
        <v>1524706.5899999999</v>
      </c>
      <c r="N558" s="69">
        <v>2174932.5200000005</v>
      </c>
      <c r="O558" s="69">
        <v>2424501.0899999994</v>
      </c>
      <c r="P558" s="69">
        <v>1548333.0599999998</v>
      </c>
      <c r="Q558" s="69">
        <v>1348418.6600000001</v>
      </c>
      <c r="R558" s="69">
        <v>3373315.7300000004</v>
      </c>
      <c r="S558" s="69">
        <v>1136988.9599999997</v>
      </c>
      <c r="T558" s="69">
        <v>1261403.56</v>
      </c>
      <c r="U558" s="69">
        <v>1258011.4099999999</v>
      </c>
      <c r="V558" s="69">
        <v>723563.68</v>
      </c>
      <c r="W558" s="70">
        <v>96.306213059068554</v>
      </c>
      <c r="X558" s="70">
        <v>92.514431296271852</v>
      </c>
      <c r="Y558" s="70">
        <v>95.129395332883576</v>
      </c>
      <c r="Z558" s="71">
        <v>92.58178307648484</v>
      </c>
      <c r="AA558" s="71">
        <v>96.212621928730385</v>
      </c>
      <c r="AB558" s="71">
        <v>101.89425020128652</v>
      </c>
      <c r="AC558" s="71">
        <v>78.598372575719964</v>
      </c>
      <c r="AD558" s="71">
        <v>79.926983549839548</v>
      </c>
      <c r="AE558" s="71">
        <v>108.17944424032882</v>
      </c>
      <c r="AF558" s="71">
        <v>67.074913765453104</v>
      </c>
      <c r="AG558" s="71">
        <v>80.30014589637203</v>
      </c>
      <c r="AH558" s="71">
        <v>87.06122754712257</v>
      </c>
      <c r="AI558" s="71">
        <v>85.335140069727018</v>
      </c>
      <c r="AJ558" s="71">
        <v>-16.885235999987604</v>
      </c>
      <c r="AK558" s="71">
        <v>-19.580033452939503</v>
      </c>
      <c r="AL558" s="71">
        <v>-16.928910213492308</v>
      </c>
      <c r="AM558" s="71">
        <v>-19.085145595082441</v>
      </c>
      <c r="AN558" s="71">
        <v>-26.872655069513595</v>
      </c>
      <c r="AO558" s="71">
        <v>-14.146712455302179</v>
      </c>
      <c r="AP558" s="71">
        <v>-23.571466290908727</v>
      </c>
      <c r="AQ558" s="71">
        <v>-0.76897169045790914</v>
      </c>
      <c r="AR558" s="71">
        <v>135.04212754963922</v>
      </c>
      <c r="AS558" s="71">
        <v>-51.360354785209417</v>
      </c>
      <c r="AT558" s="71">
        <v>-0.72938746852372338</v>
      </c>
      <c r="AU558" s="71">
        <v>7.2270312427669792</v>
      </c>
      <c r="AV558" s="72">
        <v>-3.5790569489128288</v>
      </c>
      <c r="AW558" s="73">
        <v>-301669.4599999995</v>
      </c>
      <c r="AX558" s="73">
        <v>-326897.53999999934</v>
      </c>
      <c r="AY558" s="73">
        <v>-270262.84999999939</v>
      </c>
      <c r="AZ558" s="73">
        <v>-359628</v>
      </c>
      <c r="BA558" s="73">
        <v>-798483.73</v>
      </c>
      <c r="BB558" s="73">
        <v>-368057.60000000009</v>
      </c>
      <c r="BC558" s="73">
        <v>-477524.28000000049</v>
      </c>
      <c r="BD558" s="73">
        <v>-10449.310000000056</v>
      </c>
      <c r="BE558" s="73">
        <v>1938119.5100000007</v>
      </c>
      <c r="BF558" s="73">
        <v>-1200587.6299999997</v>
      </c>
      <c r="BG558" s="73">
        <v>-9268.1200000001118</v>
      </c>
      <c r="BH558" s="73">
        <v>84789.139999999898</v>
      </c>
      <c r="BI558" s="73">
        <v>-26858.019999999786</v>
      </c>
      <c r="BJ558" s="71">
        <v>11.684937999671426</v>
      </c>
      <c r="BK558" s="71">
        <v>5.3000705270321244</v>
      </c>
      <c r="BL558" s="71">
        <v>8.3853479260548642</v>
      </c>
      <c r="BM558" s="71">
        <v>10.294444887828337</v>
      </c>
      <c r="BN558" s="71">
        <v>0.63802568929681991</v>
      </c>
      <c r="BO558" s="71">
        <v>7.1824069994966937</v>
      </c>
      <c r="BP558" s="71">
        <v>17.894068167390177</v>
      </c>
      <c r="BQ558" s="71">
        <v>17.359691612682834</v>
      </c>
      <c r="BR558" s="72">
        <v>2.7696419675474782</v>
      </c>
      <c r="BS558" s="72">
        <v>12.754973773646821</v>
      </c>
      <c r="BT558" s="71">
        <v>12.146667449730675</v>
      </c>
      <c r="BU558" s="71">
        <v>12.183441898430083</v>
      </c>
      <c r="BV558" s="71">
        <v>11.999746476761434</v>
      </c>
      <c r="BW558" s="71">
        <v>8.8939987271405183</v>
      </c>
      <c r="BX558" s="75">
        <v>19226</v>
      </c>
      <c r="BY558" s="75">
        <v>16779</v>
      </c>
      <c r="BZ558" s="75">
        <v>17633</v>
      </c>
      <c r="CA558" s="75">
        <v>19053</v>
      </c>
      <c r="CB558" s="75">
        <v>23531</v>
      </c>
      <c r="CC558" s="75">
        <v>27389</v>
      </c>
      <c r="CD558" s="75">
        <v>22062</v>
      </c>
      <c r="CE558" s="75">
        <v>19878</v>
      </c>
      <c r="CF558" s="75">
        <v>31910</v>
      </c>
      <c r="CG558" s="75">
        <v>16928</v>
      </c>
      <c r="CH558" s="75">
        <v>18150</v>
      </c>
      <c r="CI558" s="75">
        <v>18656</v>
      </c>
      <c r="CJ558" s="75">
        <v>10370</v>
      </c>
      <c r="CK558" s="75">
        <v>137954</v>
      </c>
      <c r="CL558" s="73">
        <v>2432046.8399999989</v>
      </c>
      <c r="CM558" s="73">
        <v>2511668.0200000009</v>
      </c>
      <c r="CN558" s="73">
        <v>2744586.4400000004</v>
      </c>
      <c r="CO558" s="73">
        <v>2966292.3199999989</v>
      </c>
      <c r="CP558" s="73">
        <v>3335313.2600000012</v>
      </c>
      <c r="CQ558" s="73">
        <v>2442985.7500000005</v>
      </c>
      <c r="CR558" s="73">
        <v>2176572.2099999995</v>
      </c>
      <c r="CS558" s="73">
        <v>3134669.4800000004</v>
      </c>
      <c r="CT558" s="73">
        <v>1500857.2999999998</v>
      </c>
      <c r="CU558" s="73">
        <v>2124502.6200000006</v>
      </c>
      <c r="CV558" s="73">
        <v>1903496.2099999993</v>
      </c>
      <c r="CW558" s="73">
        <v>2074525.0299999998</v>
      </c>
      <c r="CX558" s="73">
        <v>2176333.17</v>
      </c>
      <c r="CY558" s="77"/>
      <c r="CZ558" s="4">
        <v>96</v>
      </c>
      <c r="DA558" s="76" t="str">
        <f t="shared" si="22"/>
        <v>L096</v>
      </c>
      <c r="DB558" s="71">
        <v>6.5323878508576723</v>
      </c>
      <c r="DC558" s="71">
        <v>7.9004887141878841</v>
      </c>
      <c r="DD558" s="71">
        <v>1.7057694980717395</v>
      </c>
      <c r="DE558" s="71">
        <v>1.4741128811972206</v>
      </c>
      <c r="DF558" s="71">
        <v>1.4315239754906277</v>
      </c>
      <c r="DG558" s="71">
        <v>0.8839161611707278</v>
      </c>
      <c r="DH558" s="71">
        <v>0.80977686986115038</v>
      </c>
      <c r="DI558" s="71">
        <v>0.6947864512966303</v>
      </c>
      <c r="DJ558" s="71">
        <v>0.56628991658514172</v>
      </c>
      <c r="DK558" s="71">
        <v>0.76932432103450998</v>
      </c>
      <c r="DL558" s="71">
        <v>0.64772226335069483</v>
      </c>
      <c r="DM558" s="71">
        <v>0.37171731983924006</v>
      </c>
      <c r="DN558" s="71">
        <v>0.65283659590769016</v>
      </c>
      <c r="DO558" s="71">
        <v>0.63203907957383532</v>
      </c>
      <c r="DQ558" s="71"/>
      <c r="DR558" s="71"/>
      <c r="DS558" s="71"/>
      <c r="DT558" s="71"/>
      <c r="DU558" s="71"/>
      <c r="DV558" s="71"/>
      <c r="DW558" s="71"/>
      <c r="DX558" s="71"/>
      <c r="DY558" s="71"/>
      <c r="DZ558" s="71"/>
      <c r="EA558" s="71"/>
      <c r="EB558" s="71"/>
      <c r="EC558" s="71"/>
      <c r="ED558" s="71"/>
    </row>
    <row r="559" spans="1:134">
      <c r="A559" s="4">
        <v>7</v>
      </c>
      <c r="B559" s="46" t="s">
        <v>4780</v>
      </c>
      <c r="C559" s="65" t="str">
        <f t="shared" si="21"/>
        <v>L007</v>
      </c>
      <c r="D559" s="69">
        <v>347544.2</v>
      </c>
      <c r="E559" s="68">
        <v>5350233.3100000005</v>
      </c>
      <c r="F559" s="69">
        <v>36903.700000000012</v>
      </c>
      <c r="G559" s="69">
        <v>796974.7200000016</v>
      </c>
      <c r="H559" s="70">
        <v>91.457510658863157</v>
      </c>
      <c r="I559" s="70">
        <v>17.50339244404746</v>
      </c>
      <c r="J559" s="69">
        <v>576883.73999999987</v>
      </c>
      <c r="K559" s="69">
        <v>588032.56999999995</v>
      </c>
      <c r="L559" s="69">
        <v>504684.15999999986</v>
      </c>
      <c r="M559" s="69">
        <v>617472.45000000007</v>
      </c>
      <c r="N559" s="69">
        <v>723756.96</v>
      </c>
      <c r="O559" s="69">
        <v>940670.13</v>
      </c>
      <c r="P559" s="69">
        <v>498813.16999999993</v>
      </c>
      <c r="Q559" s="69">
        <v>495760.07</v>
      </c>
      <c r="R559" s="69">
        <v>2242814.7599999998</v>
      </c>
      <c r="S559" s="69">
        <v>530592.72000000009</v>
      </c>
      <c r="T559" s="69">
        <v>596993.12000000011</v>
      </c>
      <c r="U559" s="69">
        <v>637715.26999999979</v>
      </c>
      <c r="V559" s="69">
        <v>347544.2</v>
      </c>
      <c r="W559" s="70">
        <v>86.045051036974613</v>
      </c>
      <c r="X559" s="70">
        <v>97.016365726332552</v>
      </c>
      <c r="Y559" s="70">
        <v>87.5602475526468</v>
      </c>
      <c r="Z559" s="71">
        <v>87.80732479065091</v>
      </c>
      <c r="AA559" s="71">
        <v>101.03194579582629</v>
      </c>
      <c r="AB559" s="71">
        <v>109.76689569324549</v>
      </c>
      <c r="AC559" s="71">
        <v>83.337022670170796</v>
      </c>
      <c r="AD559" s="71">
        <v>96.310535007277664</v>
      </c>
      <c r="AE559" s="71">
        <v>99.266465042229413</v>
      </c>
      <c r="AF559" s="71">
        <v>62.56491206057283</v>
      </c>
      <c r="AG559" s="71">
        <v>92.368670853197315</v>
      </c>
      <c r="AH559" s="71">
        <v>105.37566929463136</v>
      </c>
      <c r="AI559" s="71">
        <v>92.013229824986979</v>
      </c>
      <c r="AJ559" s="71">
        <v>-15.768778736829869</v>
      </c>
      <c r="AK559" s="71">
        <v>-23.044322313881949</v>
      </c>
      <c r="AL559" s="71">
        <v>-18.502695575245408</v>
      </c>
      <c r="AM559" s="71">
        <v>-19.641878301011651</v>
      </c>
      <c r="AN559" s="71">
        <v>-21.688193072438089</v>
      </c>
      <c r="AO559" s="71">
        <v>-9.9589837560350887</v>
      </c>
      <c r="AP559" s="71">
        <v>-16.562550474309656</v>
      </c>
      <c r="AQ559" s="71">
        <v>20.283089812436717</v>
      </c>
      <c r="AR559" s="71">
        <v>205.62512920814154</v>
      </c>
      <c r="AS559" s="71">
        <v>-64.390432414133471</v>
      </c>
      <c r="AT559" s="71">
        <v>16.782061192314401</v>
      </c>
      <c r="AU559" s="71">
        <v>28.170620938124124</v>
      </c>
      <c r="AV559" s="72">
        <v>11.879874002263069</v>
      </c>
      <c r="AW559" s="73">
        <v>-107997.39000000001</v>
      </c>
      <c r="AX559" s="73">
        <v>-176085.93000000028</v>
      </c>
      <c r="AY559" s="73">
        <v>-114580.69</v>
      </c>
      <c r="AZ559" s="73">
        <v>-150928.34999999963</v>
      </c>
      <c r="BA559" s="73">
        <v>-200429.08999999997</v>
      </c>
      <c r="BB559" s="73">
        <v>-89474.819999999832</v>
      </c>
      <c r="BC559" s="73">
        <v>-99015.709999999963</v>
      </c>
      <c r="BD559" s="73">
        <v>83599.000000000116</v>
      </c>
      <c r="BE559" s="73">
        <v>1508969.7499999998</v>
      </c>
      <c r="BF559" s="73">
        <v>-959435.81999999925</v>
      </c>
      <c r="BG559" s="73">
        <v>85790.360000000161</v>
      </c>
      <c r="BH559" s="73">
        <v>140163.43999999977</v>
      </c>
      <c r="BI559" s="73">
        <v>36903.700000000012</v>
      </c>
      <c r="BJ559" s="71">
        <v>9.5502433922862782</v>
      </c>
      <c r="BK559" s="71">
        <v>8.0805675255727039</v>
      </c>
      <c r="BL559" s="71">
        <v>8.4944537160508169</v>
      </c>
      <c r="BM559" s="71">
        <v>7.964556252802895</v>
      </c>
      <c r="BN559" s="71">
        <v>-1.055037785820393</v>
      </c>
      <c r="BO559" s="71">
        <v>4.822982925679459</v>
      </c>
      <c r="BP559" s="71">
        <v>13.270143195371698</v>
      </c>
      <c r="BQ559" s="71">
        <v>15.57226757571569</v>
      </c>
      <c r="BR559" s="72">
        <v>3.2375835794812362</v>
      </c>
      <c r="BS559" s="72">
        <v>11.443615673700188</v>
      </c>
      <c r="BT559" s="71">
        <v>12.322508016647332</v>
      </c>
      <c r="BU559" s="71">
        <v>9.9292676329459457</v>
      </c>
      <c r="BV559" s="71">
        <v>6.6752898846701409</v>
      </c>
      <c r="BW559" s="71">
        <v>6.3878367741387727</v>
      </c>
      <c r="BX559" s="75">
        <v>15116</v>
      </c>
      <c r="BY559" s="75">
        <v>15151</v>
      </c>
      <c r="BZ559" s="75">
        <v>12333</v>
      </c>
      <c r="CA559" s="75">
        <v>13877</v>
      </c>
      <c r="CB559" s="75">
        <v>15271</v>
      </c>
      <c r="CC559" s="75">
        <v>20006</v>
      </c>
      <c r="CD559" s="75">
        <v>11971</v>
      </c>
      <c r="CE559" s="75">
        <v>12772</v>
      </c>
      <c r="CF559" s="75">
        <v>29735</v>
      </c>
      <c r="CG559" s="75">
        <v>13858</v>
      </c>
      <c r="CH559" s="75">
        <v>15173</v>
      </c>
      <c r="CI559" s="75">
        <v>16356</v>
      </c>
      <c r="CJ559" s="75">
        <v>9510</v>
      </c>
      <c r="CK559" s="75">
        <v>109375</v>
      </c>
      <c r="CL559" s="73">
        <v>1480194.6500000001</v>
      </c>
      <c r="CM559" s="73">
        <v>1360878.3</v>
      </c>
      <c r="CN559" s="73">
        <v>1331712.4099999999</v>
      </c>
      <c r="CO559" s="73">
        <v>1588099.2</v>
      </c>
      <c r="CP559" s="73">
        <v>1758746.5599999998</v>
      </c>
      <c r="CQ559" s="73">
        <v>1393166.14</v>
      </c>
      <c r="CR559" s="73">
        <v>1543761.79</v>
      </c>
      <c r="CS559" s="73">
        <v>2323810.3699999996</v>
      </c>
      <c r="CT559" s="73">
        <v>1361583.9199999997</v>
      </c>
      <c r="CU559" s="73">
        <v>1422051.4700000002</v>
      </c>
      <c r="CV559" s="73">
        <v>1434873.16</v>
      </c>
      <c r="CW559" s="73">
        <v>1489703.5999999999</v>
      </c>
      <c r="CX559" s="73">
        <v>1494893.2500000002</v>
      </c>
      <c r="CY559" s="77"/>
      <c r="CZ559" s="4">
        <v>7</v>
      </c>
      <c r="DA559" s="76" t="str">
        <f t="shared" si="22"/>
        <v>L007</v>
      </c>
      <c r="DB559" s="71">
        <v>4.663736084559134</v>
      </c>
      <c r="DC559" s="71">
        <v>2.7897930171386895</v>
      </c>
      <c r="DD559" s="71">
        <v>0.97324065915599167</v>
      </c>
      <c r="DE559" s="71">
        <v>0.44786602822072746</v>
      </c>
      <c r="DF559" s="71">
        <v>0.80019402162181241</v>
      </c>
      <c r="DG559" s="71">
        <v>0.55047102834833772</v>
      </c>
      <c r="DH559" s="71">
        <v>1.3414580158709783</v>
      </c>
      <c r="DI559" s="71">
        <v>0.5925153903828545</v>
      </c>
      <c r="DJ559" s="71">
        <v>0.33994963562743585</v>
      </c>
      <c r="DK559" s="71">
        <v>0.71407101276078599</v>
      </c>
      <c r="DL559" s="71">
        <v>0.58291458761828352</v>
      </c>
      <c r="DM559" s="71">
        <v>0.7481294651888496</v>
      </c>
      <c r="DN559" s="71">
        <v>0.43291264264714069</v>
      </c>
      <c r="DO559" s="71">
        <v>0.57621866426995572</v>
      </c>
      <c r="DQ559" s="71"/>
      <c r="DR559" s="71"/>
      <c r="DS559" s="71"/>
      <c r="DT559" s="71"/>
      <c r="DU559" s="71"/>
      <c r="DV559" s="71"/>
      <c r="DW559" s="71"/>
      <c r="DX559" s="71"/>
      <c r="DY559" s="71"/>
      <c r="DZ559" s="71"/>
      <c r="EA559" s="71"/>
      <c r="EB559" s="71"/>
      <c r="EC559" s="71"/>
      <c r="ED559" s="71"/>
    </row>
    <row r="560" spans="1:134">
      <c r="A560" s="4">
        <v>154</v>
      </c>
      <c r="B560" s="46" t="s">
        <v>4787</v>
      </c>
      <c r="C560" s="65" t="str">
        <f t="shared" si="21"/>
        <v>L154</v>
      </c>
      <c r="D560" s="69">
        <v>648412.74</v>
      </c>
      <c r="E560" s="68">
        <v>6173421.6300000008</v>
      </c>
      <c r="F560" s="69">
        <v>150477.92000000004</v>
      </c>
      <c r="G560" s="69">
        <v>19636.970000003465</v>
      </c>
      <c r="H560" s="70">
        <v>91.714698338952545</v>
      </c>
      <c r="I560" s="70">
        <v>0.31910395122607405</v>
      </c>
      <c r="J560" s="69">
        <v>1032442.18</v>
      </c>
      <c r="K560" s="69">
        <v>925080.33999999985</v>
      </c>
      <c r="L560" s="69">
        <v>900356.24</v>
      </c>
      <c r="M560" s="69">
        <v>1104707.8700000003</v>
      </c>
      <c r="N560" s="69">
        <v>1395555.12</v>
      </c>
      <c r="O560" s="69">
        <v>1716806.8400000003</v>
      </c>
      <c r="P560" s="69">
        <v>856565.4800000001</v>
      </c>
      <c r="Q560" s="69">
        <v>854496.11999999976</v>
      </c>
      <c r="R560" s="69">
        <v>1628363.5899999999</v>
      </c>
      <c r="S560" s="69">
        <v>846352.15999999992</v>
      </c>
      <c r="T560" s="69">
        <v>264112.97000000003</v>
      </c>
      <c r="U560" s="69">
        <v>1075118.57</v>
      </c>
      <c r="V560" s="69">
        <v>648412.74</v>
      </c>
      <c r="W560" s="70">
        <v>108.9985632350793</v>
      </c>
      <c r="X560" s="70">
        <v>96.460528864101974</v>
      </c>
      <c r="Y560" s="70">
        <v>94.532345512184804</v>
      </c>
      <c r="Z560" s="71">
        <v>95.793818270976459</v>
      </c>
      <c r="AA560" s="71">
        <v>98.450589384596029</v>
      </c>
      <c r="AB560" s="71">
        <v>97.65721896507857</v>
      </c>
      <c r="AC560" s="71">
        <v>89.885288873436934</v>
      </c>
      <c r="AD560" s="71">
        <v>83.384251791145758</v>
      </c>
      <c r="AE560" s="71">
        <v>88.99975358202461</v>
      </c>
      <c r="AF560" s="71">
        <v>87.780299602322714</v>
      </c>
      <c r="AG560" s="71">
        <v>117.9709025680245</v>
      </c>
      <c r="AH560" s="71">
        <v>97.592355658097887</v>
      </c>
      <c r="AI560" s="71">
        <v>102.26175597068388</v>
      </c>
      <c r="AJ560" s="71">
        <v>1.509786263477042</v>
      </c>
      <c r="AK560" s="71">
        <v>-7.0741528058456797</v>
      </c>
      <c r="AL560" s="71">
        <v>-13.941791887413412</v>
      </c>
      <c r="AM560" s="71">
        <v>3.9985016113345706</v>
      </c>
      <c r="AN560" s="71">
        <v>-9.6774834918254662</v>
      </c>
      <c r="AO560" s="71">
        <v>-4.3732131075617904</v>
      </c>
      <c r="AP560" s="71">
        <v>-9.3043163779287568</v>
      </c>
      <c r="AQ560" s="71">
        <v>6.1109874558237021</v>
      </c>
      <c r="AR560" s="71">
        <v>70.180807878606984</v>
      </c>
      <c r="AS560" s="71">
        <v>-32.433346906237936</v>
      </c>
      <c r="AT560" s="71">
        <v>-68.604040251186248</v>
      </c>
      <c r="AU560" s="71">
        <v>25.681395088721093</v>
      </c>
      <c r="AV560" s="72">
        <v>30.220405152626206</v>
      </c>
      <c r="AW560" s="73">
        <v>15355.830000000307</v>
      </c>
      <c r="AX560" s="73">
        <v>-70423.460000000196</v>
      </c>
      <c r="AY560" s="73">
        <v>-145861.50000000023</v>
      </c>
      <c r="AZ560" s="73">
        <v>42473.460000000661</v>
      </c>
      <c r="BA560" s="73">
        <v>-149512.86999999941</v>
      </c>
      <c r="BB560" s="73">
        <v>-37801.550000000047</v>
      </c>
      <c r="BC560" s="73">
        <v>-87873.599999999511</v>
      </c>
      <c r="BD560" s="73">
        <v>49210.879999999655</v>
      </c>
      <c r="BE560" s="73">
        <v>671520.33</v>
      </c>
      <c r="BF560" s="73">
        <v>-406265.98999999976</v>
      </c>
      <c r="BG560" s="73">
        <v>-577119.38000000012</v>
      </c>
      <c r="BH560" s="73">
        <v>219686.81000000029</v>
      </c>
      <c r="BI560" s="73">
        <v>150477.92000000004</v>
      </c>
      <c r="BJ560" s="71">
        <v>23.472590350693544</v>
      </c>
      <c r="BK560" s="71">
        <v>18.718893500680334</v>
      </c>
      <c r="BL560" s="71">
        <v>16.668943946176995</v>
      </c>
      <c r="BM560" s="71">
        <v>18.537466741510929</v>
      </c>
      <c r="BN560" s="71">
        <v>6.2718602799971634</v>
      </c>
      <c r="BO560" s="71">
        <v>3.2354169693064003</v>
      </c>
      <c r="BP560" s="71">
        <v>21.637567390391453</v>
      </c>
      <c r="BQ560" s="71">
        <v>25.68576835298456</v>
      </c>
      <c r="BR560" s="72">
        <v>18.966850626301092</v>
      </c>
      <c r="BS560" s="72">
        <v>17.782616506427907</v>
      </c>
      <c r="BT560" s="71">
        <v>16.907920141582576</v>
      </c>
      <c r="BU560" s="71">
        <v>19.426403552954767</v>
      </c>
      <c r="BV560" s="71">
        <v>18.500255487308213</v>
      </c>
      <c r="BW560" s="71">
        <v>18.437215533089002</v>
      </c>
      <c r="BX560" s="75">
        <v>25050</v>
      </c>
      <c r="BY560" s="75">
        <v>23616</v>
      </c>
      <c r="BZ560" s="75">
        <v>22120</v>
      </c>
      <c r="CA560" s="75">
        <v>24722</v>
      </c>
      <c r="CB560" s="75">
        <v>28069</v>
      </c>
      <c r="CC560" s="75">
        <v>29315</v>
      </c>
      <c r="CD560" s="75">
        <v>21536</v>
      </c>
      <c r="CE560" s="75">
        <v>20141</v>
      </c>
      <c r="CF560" s="75">
        <v>26885</v>
      </c>
      <c r="CG560" s="75">
        <v>20506</v>
      </c>
      <c r="CH560" s="75">
        <v>5267</v>
      </c>
      <c r="CI560" s="75">
        <v>22331</v>
      </c>
      <c r="CJ560" s="75">
        <v>13793</v>
      </c>
      <c r="CK560" s="75">
        <v>130459</v>
      </c>
      <c r="CL560" s="73">
        <v>2177635.9099999997</v>
      </c>
      <c r="CM560" s="73">
        <v>2040772.1800000002</v>
      </c>
      <c r="CN560" s="73">
        <v>2046852.9</v>
      </c>
      <c r="CO560" s="73">
        <v>2335416.0000000005</v>
      </c>
      <c r="CP560" s="73">
        <v>2183166.2199999997</v>
      </c>
      <c r="CQ560" s="73">
        <v>1758796.99</v>
      </c>
      <c r="CR560" s="73">
        <v>1759659.8800000008</v>
      </c>
      <c r="CS560" s="73">
        <v>2450609.2599999998</v>
      </c>
      <c r="CT560" s="73">
        <v>1811435.7299999995</v>
      </c>
      <c r="CU560" s="73">
        <v>1771089.1699999995</v>
      </c>
      <c r="CV560" s="73">
        <v>1666389.2299999997</v>
      </c>
      <c r="CW560" s="73">
        <v>1664389.5399999996</v>
      </c>
      <c r="CX560" s="73">
        <v>1576893.5099999998</v>
      </c>
      <c r="CY560" s="77"/>
      <c r="CZ560" s="4">
        <v>154</v>
      </c>
      <c r="DA560" s="76" t="str">
        <f t="shared" si="22"/>
        <v>L154</v>
      </c>
      <c r="DB560" s="71">
        <v>0.72571170743474767</v>
      </c>
      <c r="DC560" s="71">
        <v>1.9432466045759458</v>
      </c>
      <c r="DD560" s="71">
        <v>0.54867006754176961</v>
      </c>
      <c r="DE560" s="71">
        <v>0.15344386816868982</v>
      </c>
      <c r="DF560" s="71">
        <v>0.35695948981891545</v>
      </c>
      <c r="DG560" s="71">
        <v>0.19689654856133959</v>
      </c>
      <c r="DH560" s="71">
        <v>0.20817764211435585</v>
      </c>
      <c r="DI560" s="71">
        <v>0.17544158002197924</v>
      </c>
      <c r="DJ560" s="71">
        <v>0.10326385842518533</v>
      </c>
      <c r="DK560" s="71">
        <v>0.25810788415360081</v>
      </c>
      <c r="DL560" s="71">
        <v>1.5869912508970321E-2</v>
      </c>
      <c r="DM560" s="71">
        <v>5.078702894723184E-2</v>
      </c>
      <c r="DN560" s="72">
        <v>1.7743142018652177E-2</v>
      </c>
      <c r="DO560" s="71">
        <v>0.12694510341477028</v>
      </c>
      <c r="DQ560" s="71"/>
      <c r="DR560" s="71"/>
      <c r="DS560" s="71"/>
      <c r="DT560" s="71"/>
      <c r="DU560" s="71"/>
      <c r="DV560" s="71"/>
      <c r="DW560" s="71"/>
      <c r="DX560" s="71"/>
      <c r="DY560" s="71"/>
      <c r="DZ560" s="71"/>
      <c r="EA560" s="71"/>
      <c r="EB560" s="71"/>
      <c r="EC560" s="71"/>
      <c r="ED560" s="71"/>
    </row>
    <row r="561" spans="1:134">
      <c r="A561" s="4">
        <v>636</v>
      </c>
      <c r="B561" s="46" t="s">
        <v>4794</v>
      </c>
      <c r="C561" s="65" t="str">
        <f t="shared" si="21"/>
        <v>L636</v>
      </c>
      <c r="D561" s="69">
        <v>394131.19999999995</v>
      </c>
      <c r="E561" s="68">
        <v>4777131.879999999</v>
      </c>
      <c r="F561" s="69">
        <v>93656.139999999898</v>
      </c>
      <c r="G561" s="69">
        <v>820880.91999999993</v>
      </c>
      <c r="H561" s="70">
        <v>100.23015798860003</v>
      </c>
      <c r="I561" s="70">
        <v>20.748959767708985</v>
      </c>
      <c r="J561" s="69">
        <v>606525.52000000014</v>
      </c>
      <c r="K561" s="69">
        <v>566389.11</v>
      </c>
      <c r="L561" s="69">
        <v>586690.94000000029</v>
      </c>
      <c r="M561" s="69">
        <v>705183.9800000001</v>
      </c>
      <c r="N561" s="69">
        <v>1017913.9800000001</v>
      </c>
      <c r="O561" s="69">
        <v>901838.43000000028</v>
      </c>
      <c r="P561" s="69">
        <v>668412.99</v>
      </c>
      <c r="Q561" s="69">
        <v>597919.4600000002</v>
      </c>
      <c r="R561" s="69">
        <v>1023348.99</v>
      </c>
      <c r="S561" s="69">
        <v>633241.96</v>
      </c>
      <c r="T561" s="69">
        <v>767812.32000000018</v>
      </c>
      <c r="U561" s="69">
        <v>692264.95999999996</v>
      </c>
      <c r="V561" s="69">
        <v>394131.19999999995</v>
      </c>
      <c r="W561" s="70">
        <v>103.45468415381518</v>
      </c>
      <c r="X561" s="70">
        <v>89.522439905903141</v>
      </c>
      <c r="Y561" s="70">
        <v>95.203944245268744</v>
      </c>
      <c r="Z561" s="71">
        <v>95.405768958845314</v>
      </c>
      <c r="AA561" s="71">
        <v>103.54295316815634</v>
      </c>
      <c r="AB561" s="71">
        <v>125.52684666470766</v>
      </c>
      <c r="AC561" s="71">
        <v>102.79107831932342</v>
      </c>
      <c r="AD561" s="71">
        <v>92.034577732394254</v>
      </c>
      <c r="AE561" s="71">
        <v>101.14675097545702</v>
      </c>
      <c r="AF561" s="71">
        <v>97.993014294554399</v>
      </c>
      <c r="AG561" s="71">
        <v>97.971858881077495</v>
      </c>
      <c r="AH561" s="71">
        <v>102.61318129753772</v>
      </c>
      <c r="AI561" s="71">
        <v>112.63155194043655</v>
      </c>
      <c r="AJ561" s="71">
        <v>-1.7555106117401853</v>
      </c>
      <c r="AK561" s="71">
        <v>-25.338511140350295</v>
      </c>
      <c r="AL561" s="71">
        <v>-9.0524923110034461</v>
      </c>
      <c r="AM561" s="71">
        <v>-15.298962059607046</v>
      </c>
      <c r="AN561" s="71">
        <v>-17.908770662457286</v>
      </c>
      <c r="AO561" s="71">
        <v>15.064037400011143</v>
      </c>
      <c r="AP561" s="71">
        <v>4.5400531157624657</v>
      </c>
      <c r="AQ561" s="71">
        <v>15.647026666458363</v>
      </c>
      <c r="AR561" s="71">
        <v>81.44431912763666</v>
      </c>
      <c r="AS561" s="71">
        <v>-18.058196978457808</v>
      </c>
      <c r="AT561" s="71">
        <v>23.590469927273716</v>
      </c>
      <c r="AU561" s="71">
        <v>27.884948190211702</v>
      </c>
      <c r="AV561" s="72">
        <v>31.169355619730933</v>
      </c>
      <c r="AW561" s="73">
        <v>-10837.879999999888</v>
      </c>
      <c r="AX561" s="73">
        <v>-192220.33999999997</v>
      </c>
      <c r="AY561" s="73">
        <v>-58396.489999999641</v>
      </c>
      <c r="AZ561" s="73">
        <v>-127372.5</v>
      </c>
      <c r="BA561" s="73">
        <v>-222064.98999999987</v>
      </c>
      <c r="BB561" s="73">
        <v>127208.41000000027</v>
      </c>
      <c r="BC561" s="73">
        <v>29028.399999999907</v>
      </c>
      <c r="BD561" s="73">
        <v>80898.420000000333</v>
      </c>
      <c r="BE561" s="73">
        <v>459347.31999999995</v>
      </c>
      <c r="BF561" s="73">
        <v>-139552.80000000028</v>
      </c>
      <c r="BG561" s="73">
        <v>146557.04000000015</v>
      </c>
      <c r="BH561" s="73">
        <v>150946.40000000002</v>
      </c>
      <c r="BI561" s="73">
        <v>93656.139999999898</v>
      </c>
      <c r="BJ561" s="71">
        <v>15.434321706387841</v>
      </c>
      <c r="BK561" s="71">
        <v>11.587390536474873</v>
      </c>
      <c r="BL561" s="71">
        <v>10.998855203618104</v>
      </c>
      <c r="BM561" s="71">
        <v>13.19568300266026</v>
      </c>
      <c r="BN561" s="71">
        <v>3.8488085971488522</v>
      </c>
      <c r="BO561" s="71">
        <v>8.4702480813503112</v>
      </c>
      <c r="BP561" s="71">
        <v>18.869100909120011</v>
      </c>
      <c r="BQ561" s="71">
        <v>16.008198780438253</v>
      </c>
      <c r="BR561" s="72">
        <v>8.4594825557282345</v>
      </c>
      <c r="BS561" s="72">
        <v>13.437502893437454</v>
      </c>
      <c r="BT561" s="71">
        <v>12.771174909312188</v>
      </c>
      <c r="BU561" s="71">
        <v>12.118140485739309</v>
      </c>
      <c r="BV561" s="71">
        <v>11.170260621501068</v>
      </c>
      <c r="BW561" s="71">
        <v>11.572289511568956</v>
      </c>
      <c r="BX561" s="75">
        <v>12397</v>
      </c>
      <c r="BY561" s="75">
        <v>11875</v>
      </c>
      <c r="BZ561" s="75">
        <v>11952</v>
      </c>
      <c r="CA561" s="75">
        <v>13249</v>
      </c>
      <c r="CB561" s="75">
        <v>17030</v>
      </c>
      <c r="CC561" s="75">
        <v>17108</v>
      </c>
      <c r="CD561" s="75">
        <v>12204</v>
      </c>
      <c r="CE561" s="75">
        <v>11826</v>
      </c>
      <c r="CF561" s="75">
        <v>18505</v>
      </c>
      <c r="CG561" s="75">
        <v>13247</v>
      </c>
      <c r="CH561" s="75">
        <v>14731</v>
      </c>
      <c r="CI561" s="75">
        <v>14329</v>
      </c>
      <c r="CJ561" s="75">
        <v>7679</v>
      </c>
      <c r="CK561" s="75">
        <v>92521</v>
      </c>
      <c r="CL561" s="73">
        <v>888614.63999999978</v>
      </c>
      <c r="CM561" s="73">
        <v>897370.30999999994</v>
      </c>
      <c r="CN561" s="73">
        <v>1018029.27</v>
      </c>
      <c r="CO561" s="73">
        <v>1184014.27</v>
      </c>
      <c r="CP561" s="73">
        <v>1286176.4300000002</v>
      </c>
      <c r="CQ561" s="73">
        <v>1094052.2900000005</v>
      </c>
      <c r="CR561" s="73">
        <v>940058.88000000012</v>
      </c>
      <c r="CS561" s="73">
        <v>1184014.0400000003</v>
      </c>
      <c r="CT561" s="73">
        <v>965139.76000000024</v>
      </c>
      <c r="CU561" s="73">
        <v>872646.78000000026</v>
      </c>
      <c r="CV561" s="73">
        <v>924096.18000000017</v>
      </c>
      <c r="CW561" s="73">
        <v>996616.26000000024</v>
      </c>
      <c r="CX561" s="73">
        <v>960122.45000000007</v>
      </c>
      <c r="CY561" s="77"/>
      <c r="CZ561" s="4">
        <v>636</v>
      </c>
      <c r="DA561" s="76" t="str">
        <f t="shared" si="22"/>
        <v>L636</v>
      </c>
      <c r="DB561" s="71">
        <v>1.8968107570236168</v>
      </c>
      <c r="DC561" s="71">
        <v>1.0752347038476455</v>
      </c>
      <c r="DD561" s="71">
        <v>0.25200150634364643</v>
      </c>
      <c r="DE561" s="71">
        <v>0.68682985856978451</v>
      </c>
      <c r="DF561" s="71">
        <v>0.3828759173180793</v>
      </c>
      <c r="DG561" s="71">
        <v>0.2634303043393445</v>
      </c>
      <c r="DH561" s="71">
        <v>0.11209128184517472</v>
      </c>
      <c r="DI561" s="71">
        <v>0.34455585904338004</v>
      </c>
      <c r="DJ561" s="71">
        <v>0.31691920059472112</v>
      </c>
      <c r="DK561" s="71">
        <v>0.19972779737790544</v>
      </c>
      <c r="DL561" s="71">
        <v>0.42125493078172521</v>
      </c>
      <c r="DM561" s="71">
        <v>9.106928641005399E-2</v>
      </c>
      <c r="DN561" s="71">
        <v>2.1948258125266424E-2</v>
      </c>
      <c r="DO561" s="71">
        <v>0.23603543675651839</v>
      </c>
      <c r="DQ561" s="71"/>
      <c r="DR561" s="71"/>
      <c r="DS561" s="71"/>
      <c r="DT561" s="71"/>
      <c r="DU561" s="71"/>
      <c r="DV561" s="71"/>
      <c r="DW561" s="71"/>
      <c r="DX561" s="71"/>
      <c r="DY561" s="71"/>
      <c r="DZ561" s="71"/>
      <c r="EA561" s="71"/>
      <c r="EB561" s="71"/>
      <c r="EC561" s="71"/>
      <c r="ED561" s="71"/>
    </row>
    <row r="562" spans="1:134">
      <c r="A562" s="4">
        <v>73</v>
      </c>
      <c r="B562" s="46" t="s">
        <v>4802</v>
      </c>
      <c r="C562" s="65" t="str">
        <f t="shared" si="21"/>
        <v>L073</v>
      </c>
      <c r="D562" s="69">
        <v>515523.26000000007</v>
      </c>
      <c r="E562" s="68">
        <v>5998465.46</v>
      </c>
      <c r="F562" s="69">
        <v>89699.180000000109</v>
      </c>
      <c r="G562" s="69">
        <v>489404.97999999672</v>
      </c>
      <c r="H562" s="70">
        <v>88.262494549886483</v>
      </c>
      <c r="I562" s="70">
        <v>8.8836378140469527</v>
      </c>
      <c r="J562" s="69">
        <v>812072.32999999984</v>
      </c>
      <c r="K562" s="69">
        <v>853636.56</v>
      </c>
      <c r="L562" s="69">
        <v>750068.14000000013</v>
      </c>
      <c r="M562" s="69">
        <v>957705.96999999986</v>
      </c>
      <c r="N562" s="69">
        <v>1196631.1300000001</v>
      </c>
      <c r="O562" s="69">
        <v>1274281.32</v>
      </c>
      <c r="P562" s="69">
        <v>730039.28</v>
      </c>
      <c r="Q562" s="69">
        <v>711259.14</v>
      </c>
      <c r="R562" s="69">
        <v>1368742.6600000001</v>
      </c>
      <c r="S562" s="69">
        <v>819011.5</v>
      </c>
      <c r="T562" s="69">
        <v>931115.72</v>
      </c>
      <c r="U562" s="69">
        <v>922773.89999999991</v>
      </c>
      <c r="V562" s="69">
        <v>515523.26000000007</v>
      </c>
      <c r="W562" s="70">
        <v>102.73475354220685</v>
      </c>
      <c r="X562" s="70">
        <v>102.81559740288859</v>
      </c>
      <c r="Y562" s="70">
        <v>90.981347354722587</v>
      </c>
      <c r="Z562" s="71">
        <v>99.770333811100059</v>
      </c>
      <c r="AA562" s="71">
        <v>115.436846308352</v>
      </c>
      <c r="AB562" s="71">
        <v>102.95290501202108</v>
      </c>
      <c r="AC562" s="71">
        <v>91.989203815632365</v>
      </c>
      <c r="AD562" s="71">
        <v>80.454921994166767</v>
      </c>
      <c r="AE562" s="71">
        <v>81.174107977228729</v>
      </c>
      <c r="AF562" s="71">
        <v>91.580948959337235</v>
      </c>
      <c r="AG562" s="71">
        <v>92.094155007586238</v>
      </c>
      <c r="AH562" s="71">
        <v>92.053700153004087</v>
      </c>
      <c r="AI562" s="71">
        <v>98.280519107662855</v>
      </c>
      <c r="AJ562" s="71">
        <v>5.1259521983606504</v>
      </c>
      <c r="AK562" s="71">
        <v>-1.617124608618925</v>
      </c>
      <c r="AL562" s="71">
        <v>-21.453619837656003</v>
      </c>
      <c r="AM562" s="71">
        <v>-7.5024027301156764</v>
      </c>
      <c r="AN562" s="71">
        <v>-4.3806789175541709</v>
      </c>
      <c r="AO562" s="71">
        <v>-4.0064193324127579</v>
      </c>
      <c r="AP562" s="71">
        <v>-5.7249036182630224</v>
      </c>
      <c r="AQ562" s="71">
        <v>3.4904249051989078</v>
      </c>
      <c r="AR562" s="71">
        <v>55.986254035806262</v>
      </c>
      <c r="AS562" s="71">
        <v>-31.220558781528251</v>
      </c>
      <c r="AT562" s="71">
        <v>19.531473802810972</v>
      </c>
      <c r="AU562" s="71">
        <v>19.16485697462398</v>
      </c>
      <c r="AV562" s="72">
        <v>21.06484443059211</v>
      </c>
      <c r="AW562" s="73">
        <v>39596.729999999981</v>
      </c>
      <c r="AX562" s="73">
        <v>-14031.270000000135</v>
      </c>
      <c r="AY562" s="73">
        <v>-204868.46999999986</v>
      </c>
      <c r="AZ562" s="73">
        <v>-77678.729999999981</v>
      </c>
      <c r="BA562" s="73">
        <v>-54393.149999999674</v>
      </c>
      <c r="BB562" s="73">
        <v>-30868.550000000047</v>
      </c>
      <c r="BC562" s="73">
        <v>-44332.010000000126</v>
      </c>
      <c r="BD562" s="73">
        <v>23988.659999999916</v>
      </c>
      <c r="BE562" s="73">
        <v>491266.2000000003</v>
      </c>
      <c r="BF562" s="73">
        <v>-371768.02</v>
      </c>
      <c r="BG562" s="73">
        <v>152144.55000000005</v>
      </c>
      <c r="BH562" s="73">
        <v>148406.41999999993</v>
      </c>
      <c r="BI562" s="73">
        <v>89699.180000000109</v>
      </c>
      <c r="BJ562" s="71">
        <v>20.567324405636228</v>
      </c>
      <c r="BK562" s="71">
        <v>14.416161084270072</v>
      </c>
      <c r="BL562" s="71">
        <v>14.516490123522573</v>
      </c>
      <c r="BM562" s="71">
        <v>15.809891799677999</v>
      </c>
      <c r="BN562" s="71">
        <v>6.0026592274438375</v>
      </c>
      <c r="BO562" s="71">
        <v>13.887944941369327</v>
      </c>
      <c r="BP562" s="71">
        <v>21.517134993706893</v>
      </c>
      <c r="BQ562" s="71">
        <v>22.295164128204593</v>
      </c>
      <c r="BR562" s="72">
        <v>17.96410323660616</v>
      </c>
      <c r="BS562" s="72">
        <v>15.018356383961972</v>
      </c>
      <c r="BT562" s="71">
        <v>18.010200013721114</v>
      </c>
      <c r="BU562" s="71">
        <v>17.382991778511954</v>
      </c>
      <c r="BV562" s="71">
        <v>17.237919484509494</v>
      </c>
      <c r="BW562" s="71">
        <v>16.977196867324306</v>
      </c>
      <c r="BX562" s="75">
        <v>23616</v>
      </c>
      <c r="BY562" s="75">
        <v>23214</v>
      </c>
      <c r="BZ562" s="75">
        <v>21581</v>
      </c>
      <c r="CA562" s="75">
        <v>24001</v>
      </c>
      <c r="CB562" s="75">
        <v>27445</v>
      </c>
      <c r="CC562" s="75">
        <v>28350</v>
      </c>
      <c r="CD562" s="75">
        <v>20560</v>
      </c>
      <c r="CE562" s="75">
        <v>21405</v>
      </c>
      <c r="CF562" s="75">
        <v>29284</v>
      </c>
      <c r="CG562" s="75">
        <v>23835</v>
      </c>
      <c r="CH562" s="75">
        <v>24976</v>
      </c>
      <c r="CI562" s="75">
        <v>24841</v>
      </c>
      <c r="CJ562" s="75">
        <v>14079</v>
      </c>
      <c r="CK562" s="75">
        <v>158980</v>
      </c>
      <c r="CL562" s="73">
        <v>1468238.0200000003</v>
      </c>
      <c r="CM562" s="73">
        <v>1472718.88</v>
      </c>
      <c r="CN562" s="73">
        <v>1516550.79</v>
      </c>
      <c r="CO562" s="73">
        <v>1477823.89</v>
      </c>
      <c r="CP562" s="73">
        <v>1574559.05</v>
      </c>
      <c r="CQ562" s="73">
        <v>1602008.4800000004</v>
      </c>
      <c r="CR562" s="73">
        <v>1306092.1000000003</v>
      </c>
      <c r="CS562" s="73">
        <v>1762066.9299999995</v>
      </c>
      <c r="CT562" s="73">
        <v>1655364.2899999998</v>
      </c>
      <c r="CU562" s="73">
        <v>1254808.0099999995</v>
      </c>
      <c r="CV562" s="73">
        <v>1559115.74</v>
      </c>
      <c r="CW562" s="73">
        <v>1531839.4899999998</v>
      </c>
      <c r="CX562" s="73">
        <v>1567028.5399999996</v>
      </c>
      <c r="CY562" s="77"/>
      <c r="CZ562" s="4">
        <v>73</v>
      </c>
      <c r="DA562" s="76" t="str">
        <f t="shared" si="22"/>
        <v>L073</v>
      </c>
      <c r="DB562" s="71">
        <v>1.4596050061068131</v>
      </c>
      <c r="DC562" s="71">
        <v>1.7645366999746348</v>
      </c>
      <c r="DD562" s="71">
        <v>1.1232356537175814</v>
      </c>
      <c r="DE562" s="71">
        <v>0.85207503759186165</v>
      </c>
      <c r="DF562" s="71">
        <v>0.98971971735770781</v>
      </c>
      <c r="DG562" s="71">
        <v>0.65311121412353479</v>
      </c>
      <c r="DH562" s="71">
        <v>0.48550050706219361</v>
      </c>
      <c r="DI562" s="71">
        <v>0.51789665285734365</v>
      </c>
      <c r="DJ562" s="71">
        <v>0.36310674451329061</v>
      </c>
      <c r="DK562" s="71">
        <v>0.3754736587238533</v>
      </c>
      <c r="DL562" s="71">
        <v>0.29955600542752858</v>
      </c>
      <c r="DM562" s="71">
        <v>0.42066253982310614</v>
      </c>
      <c r="DN562" s="72">
        <v>0.20086493615513865</v>
      </c>
      <c r="DO562" s="71">
        <v>0.38252054026133064</v>
      </c>
      <c r="DQ562" s="71"/>
      <c r="DR562" s="71"/>
      <c r="DS562" s="71"/>
      <c r="DT562" s="71"/>
      <c r="DU562" s="71"/>
      <c r="DV562" s="71"/>
      <c r="DW562" s="71"/>
      <c r="DX562" s="71"/>
      <c r="DY562" s="71"/>
      <c r="DZ562" s="71"/>
      <c r="EA562" s="71"/>
      <c r="EB562" s="71"/>
      <c r="EC562" s="71"/>
      <c r="ED562" s="71"/>
    </row>
    <row r="563" spans="1:134">
      <c r="A563" s="4">
        <v>650</v>
      </c>
      <c r="B563" s="46" t="s">
        <v>4810</v>
      </c>
      <c r="C563" s="65" t="str">
        <f t="shared" si="21"/>
        <v>L650</v>
      </c>
      <c r="D563" s="69">
        <v>212021.90000000002</v>
      </c>
      <c r="E563" s="68">
        <v>2512799.7700000005</v>
      </c>
      <c r="F563" s="69">
        <v>42589.880000000063</v>
      </c>
      <c r="G563" s="69">
        <v>390437.63000000082</v>
      </c>
      <c r="H563" s="70">
        <v>96.387168618875933</v>
      </c>
      <c r="I563" s="70">
        <v>18.396371789783284</v>
      </c>
      <c r="J563" s="69">
        <v>325288.43999999989</v>
      </c>
      <c r="K563" s="69">
        <v>336778.50999999989</v>
      </c>
      <c r="L563" s="69">
        <v>291073.55999999994</v>
      </c>
      <c r="M563" s="69">
        <v>338805.63999999984</v>
      </c>
      <c r="N563" s="69">
        <v>404413.60999999993</v>
      </c>
      <c r="O563" s="69">
        <v>429834.38</v>
      </c>
      <c r="P563" s="69">
        <v>323590.91999999993</v>
      </c>
      <c r="Q563" s="69">
        <v>316505.31999999995</v>
      </c>
      <c r="R563" s="69">
        <v>607823.34000000008</v>
      </c>
      <c r="S563" s="69">
        <v>312834.45999999985</v>
      </c>
      <c r="T563" s="69">
        <v>360388.15</v>
      </c>
      <c r="U563" s="69">
        <v>379635.68</v>
      </c>
      <c r="V563" s="69">
        <v>212021.90000000002</v>
      </c>
      <c r="W563" s="70">
        <v>103.16855628828445</v>
      </c>
      <c r="X563" s="70">
        <v>110.34801709506013</v>
      </c>
      <c r="Y563" s="70">
        <v>97.263048873688319</v>
      </c>
      <c r="Z563" s="71">
        <v>98.169531769291723</v>
      </c>
      <c r="AA563" s="71">
        <v>77.798758817210924</v>
      </c>
      <c r="AB563" s="71">
        <v>93.233326110316781</v>
      </c>
      <c r="AC563" s="71">
        <v>97.221586862459247</v>
      </c>
      <c r="AD563" s="71">
        <v>90.643270156035953</v>
      </c>
      <c r="AE563" s="71">
        <v>99.300466836895254</v>
      </c>
      <c r="AF563" s="71">
        <v>86.887219835691425</v>
      </c>
      <c r="AG563" s="71">
        <v>93.220666986470974</v>
      </c>
      <c r="AH563" s="71">
        <v>104.69645962924048</v>
      </c>
      <c r="AI563" s="71">
        <v>104.12846408272284</v>
      </c>
      <c r="AJ563" s="71">
        <v>5.940896557593156</v>
      </c>
      <c r="AK563" s="71">
        <v>7.9932030487066541</v>
      </c>
      <c r="AL563" s="71">
        <v>2.8167713590249166</v>
      </c>
      <c r="AM563" s="71">
        <v>1.4019150037438255</v>
      </c>
      <c r="AN563" s="71">
        <v>-15.847446376401441</v>
      </c>
      <c r="AO563" s="71">
        <v>2.6910009741724972</v>
      </c>
      <c r="AP563" s="71">
        <v>0.53473177879574951</v>
      </c>
      <c r="AQ563" s="71">
        <v>14.823284493686263</v>
      </c>
      <c r="AR563" s="71">
        <v>87.76786592221022</v>
      </c>
      <c r="AS563" s="71">
        <v>-31.38619083815718</v>
      </c>
      <c r="AT563" s="71">
        <v>22.348881771175797</v>
      </c>
      <c r="AU563" s="71">
        <v>34.999887095796268</v>
      </c>
      <c r="AV563" s="72">
        <v>25.136854297080369</v>
      </c>
      <c r="AW563" s="73">
        <v>18241.349999999919</v>
      </c>
      <c r="AX563" s="73">
        <v>24926.929999999935</v>
      </c>
      <c r="AY563" s="73">
        <v>7974.2600000000093</v>
      </c>
      <c r="AZ563" s="73">
        <v>4684.0999999998603</v>
      </c>
      <c r="BA563" s="73">
        <v>-76126.419999999984</v>
      </c>
      <c r="BB563" s="73">
        <v>22442.750000000116</v>
      </c>
      <c r="BC563" s="73">
        <v>1721.1399999998976</v>
      </c>
      <c r="BD563" s="73">
        <v>40859.730000000098</v>
      </c>
      <c r="BE563" s="73">
        <v>284113.35000000003</v>
      </c>
      <c r="BF563" s="73">
        <v>-143100.66999999998</v>
      </c>
      <c r="BG563" s="73">
        <v>65830.370000000054</v>
      </c>
      <c r="BH563" s="73">
        <v>98423.829999999958</v>
      </c>
      <c r="BI563" s="73">
        <v>42589.880000000063</v>
      </c>
      <c r="BJ563" s="71">
        <v>16.970094323243142</v>
      </c>
      <c r="BK563" s="71">
        <v>13.126817762725246</v>
      </c>
      <c r="BL563" s="71">
        <v>14.968373738440956</v>
      </c>
      <c r="BM563" s="71">
        <v>14.95022347391912</v>
      </c>
      <c r="BN563" s="71">
        <v>6.7105452526149598</v>
      </c>
      <c r="BO563" s="71">
        <v>14.529800682667439</v>
      </c>
      <c r="BP563" s="71">
        <v>20.365513896398593</v>
      </c>
      <c r="BQ563" s="71">
        <v>22.822932987683259</v>
      </c>
      <c r="BR563" s="72">
        <v>11.059278382069779</v>
      </c>
      <c r="BS563" s="72">
        <v>15.090404741949715</v>
      </c>
      <c r="BT563" s="71">
        <v>15.981695016374179</v>
      </c>
      <c r="BU563" s="71">
        <v>15.318142026446647</v>
      </c>
      <c r="BV563" s="71">
        <v>13.118440652149761</v>
      </c>
      <c r="BW563" s="71">
        <v>14.253391180084073</v>
      </c>
      <c r="BX563" s="75">
        <v>12381</v>
      </c>
      <c r="BY563" s="75">
        <v>12910</v>
      </c>
      <c r="BZ563" s="75">
        <v>12095</v>
      </c>
      <c r="CA563" s="75">
        <v>12464</v>
      </c>
      <c r="CB563" s="75">
        <v>13580</v>
      </c>
      <c r="CC563" s="75">
        <v>13250</v>
      </c>
      <c r="CD563" s="75">
        <v>11491</v>
      </c>
      <c r="CE563" s="75">
        <v>12366</v>
      </c>
      <c r="CF563" s="75">
        <v>17072</v>
      </c>
      <c r="CG563" s="75">
        <v>12165</v>
      </c>
      <c r="CH563" s="75">
        <v>13559</v>
      </c>
      <c r="CI563" s="75">
        <v>13909</v>
      </c>
      <c r="CJ563" s="75">
        <v>7697</v>
      </c>
      <c r="CK563" s="75">
        <v>88259</v>
      </c>
      <c r="CL563" s="73">
        <v>452840.79</v>
      </c>
      <c r="CM563" s="73">
        <v>460437.59999999992</v>
      </c>
      <c r="CN563" s="73">
        <v>537429.93000000005</v>
      </c>
      <c r="CO563" s="73">
        <v>612455.36999999988</v>
      </c>
      <c r="CP563" s="73">
        <v>800911.91000000027</v>
      </c>
      <c r="CQ563" s="73">
        <v>640285.70000000007</v>
      </c>
      <c r="CR563" s="73">
        <v>619459.35000000009</v>
      </c>
      <c r="CS563" s="73">
        <v>808187.06999999983</v>
      </c>
      <c r="CT563" s="73">
        <v>565835.92000000016</v>
      </c>
      <c r="CU563" s="73">
        <v>465173.70000000007</v>
      </c>
      <c r="CV563" s="73">
        <v>585533.23</v>
      </c>
      <c r="CW563" s="73">
        <v>599175.75000000012</v>
      </c>
      <c r="CX563" s="73">
        <v>584741.53</v>
      </c>
      <c r="CY563" s="77"/>
      <c r="CZ563" s="4">
        <v>650</v>
      </c>
      <c r="DA563" s="76" t="str">
        <f t="shared" si="22"/>
        <v>L650</v>
      </c>
      <c r="DB563" s="71">
        <v>1.4701743218444725</v>
      </c>
      <c r="DC563" s="71">
        <v>1.0646045654796656</v>
      </c>
      <c r="DD563" s="71">
        <v>0.42353388354155846</v>
      </c>
      <c r="DE563" s="71">
        <v>0.53956708225876582</v>
      </c>
      <c r="DF563" s="71">
        <v>0.45987499427496425</v>
      </c>
      <c r="DG563" s="71">
        <v>0.27604367121278522</v>
      </c>
      <c r="DH563" s="71">
        <v>0.16819810560567047</v>
      </c>
      <c r="DI563" s="71">
        <v>0.28066713733268706</v>
      </c>
      <c r="DJ563" s="71">
        <v>0.19516746608819258</v>
      </c>
      <c r="DK563" s="71">
        <v>0.52509850890373444</v>
      </c>
      <c r="DL563" s="71">
        <v>0.23920573895614863</v>
      </c>
      <c r="DM563" s="71">
        <v>0.13206544753851582</v>
      </c>
      <c r="DN563" s="72">
        <v>3.005192302021081E-2</v>
      </c>
      <c r="DO563" s="71">
        <v>0.2249045705662886</v>
      </c>
      <c r="DQ563" s="71"/>
      <c r="DR563" s="71"/>
      <c r="DS563" s="71"/>
      <c r="DT563" s="71"/>
      <c r="DU563" s="71"/>
      <c r="DV563" s="71"/>
      <c r="DW563" s="71"/>
      <c r="DX563" s="71"/>
      <c r="DY563" s="71"/>
      <c r="DZ563" s="71"/>
      <c r="EA563" s="71"/>
      <c r="EB563" s="71"/>
      <c r="EC563" s="71"/>
      <c r="ED563" s="71"/>
    </row>
    <row r="564" spans="1:134">
      <c r="A564" s="4">
        <v>649</v>
      </c>
      <c r="B564" s="46" t="s">
        <v>4817</v>
      </c>
      <c r="C564" s="65" t="str">
        <f t="shared" si="21"/>
        <v>L649</v>
      </c>
      <c r="D564" s="69">
        <v>146715.18999999997</v>
      </c>
      <c r="E564" s="68">
        <v>1659529.47</v>
      </c>
      <c r="F564" s="69">
        <v>7564.2699999999895</v>
      </c>
      <c r="G564" s="69">
        <v>33143.529999999562</v>
      </c>
      <c r="H564" s="70">
        <v>82.518989337121369</v>
      </c>
      <c r="I564" s="70">
        <v>2.0378637803521338</v>
      </c>
      <c r="J564" s="69">
        <v>259765.74999999997</v>
      </c>
      <c r="K564" s="69">
        <v>249574.44999999995</v>
      </c>
      <c r="L564" s="69">
        <v>216962.30999999994</v>
      </c>
      <c r="M564" s="69">
        <v>232319.18</v>
      </c>
      <c r="N564" s="69">
        <v>315980.62</v>
      </c>
      <c r="O564" s="69">
        <v>385396.30999999988</v>
      </c>
      <c r="P564" s="69">
        <v>193546.04</v>
      </c>
      <c r="Q564" s="69">
        <v>200374.75</v>
      </c>
      <c r="R564" s="69">
        <v>446794.78</v>
      </c>
      <c r="S564" s="69">
        <v>196839.26999999993</v>
      </c>
      <c r="T564" s="69">
        <v>227087.45999999996</v>
      </c>
      <c r="U564" s="69">
        <v>248171.97999999995</v>
      </c>
      <c r="V564" s="69">
        <v>146715.18999999997</v>
      </c>
      <c r="W564" s="70">
        <v>106.58114263624121</v>
      </c>
      <c r="X564" s="70">
        <v>103.55684254148944</v>
      </c>
      <c r="Y564" s="70">
        <v>94.832837245938066</v>
      </c>
      <c r="Z564" s="71">
        <v>82.592866286185455</v>
      </c>
      <c r="AA564" s="71">
        <v>75.084998044688106</v>
      </c>
      <c r="AB564" s="71">
        <v>87.24318421773701</v>
      </c>
      <c r="AC564" s="71">
        <v>77.197213560320009</v>
      </c>
      <c r="AD564" s="71">
        <v>80.396809536051322</v>
      </c>
      <c r="AE564" s="71">
        <v>90.592329987414828</v>
      </c>
      <c r="AF564" s="71">
        <v>77.723078262912892</v>
      </c>
      <c r="AG564" s="71">
        <v>81.228711809572403</v>
      </c>
      <c r="AH564" s="71">
        <v>80.715393720171292</v>
      </c>
      <c r="AI564" s="71">
        <v>82.58269755836632</v>
      </c>
      <c r="AJ564" s="71">
        <v>-2.0433775778800345</v>
      </c>
      <c r="AK564" s="71">
        <v>7.321231224387148</v>
      </c>
      <c r="AL564" s="71">
        <v>-11.582993551324417</v>
      </c>
      <c r="AM564" s="71">
        <v>-3.8637220413637485</v>
      </c>
      <c r="AN564" s="71">
        <v>-26.636985947381454</v>
      </c>
      <c r="AO564" s="71">
        <v>-13.388912384674857</v>
      </c>
      <c r="AP564" s="71">
        <v>-22.683579821499467</v>
      </c>
      <c r="AQ564" s="71">
        <v>2.1007273147697125</v>
      </c>
      <c r="AR564" s="71">
        <v>81.201334270605699</v>
      </c>
      <c r="AS564" s="71">
        <v>-42.932758020109588</v>
      </c>
      <c r="AT564" s="71">
        <v>6.3213175806786204</v>
      </c>
      <c r="AU564" s="71">
        <v>5.3503025618550915</v>
      </c>
      <c r="AV564" s="72">
        <v>5.4360186767000718</v>
      </c>
      <c r="AW564" s="73">
        <v>-5418.719999999943</v>
      </c>
      <c r="AX564" s="73">
        <v>17025.449999999924</v>
      </c>
      <c r="AY564" s="73">
        <v>-28422.960000000108</v>
      </c>
      <c r="AZ564" s="73">
        <v>-9336.9200000000419</v>
      </c>
      <c r="BA564" s="73">
        <v>-114727.71999999997</v>
      </c>
      <c r="BB564" s="73">
        <v>-56446.1700000001</v>
      </c>
      <c r="BC564" s="73">
        <v>-56783.75999999998</v>
      </c>
      <c r="BD564" s="73">
        <v>4122.7199999999721</v>
      </c>
      <c r="BE564" s="73">
        <v>200221.11000000004</v>
      </c>
      <c r="BF564" s="73">
        <v>-148085.87999999998</v>
      </c>
      <c r="BG564" s="73">
        <v>13501.449999999983</v>
      </c>
      <c r="BH564" s="73">
        <v>12603.620000000024</v>
      </c>
      <c r="BI564" s="73">
        <v>7564.2699999999895</v>
      </c>
      <c r="BJ564" s="71">
        <v>11.037745645343861</v>
      </c>
      <c r="BK564" s="71">
        <v>9.0569377411756449</v>
      </c>
      <c r="BL564" s="71">
        <v>3.0188713005003844</v>
      </c>
      <c r="BM564" s="71">
        <v>9.3182660775636084</v>
      </c>
      <c r="BN564" s="71">
        <v>-0.68335845999468026</v>
      </c>
      <c r="BO564" s="71">
        <v>-2.9563266369792611</v>
      </c>
      <c r="BP564" s="71">
        <v>14.603589550399922</v>
      </c>
      <c r="BQ564" s="71">
        <v>11.320433369780645</v>
      </c>
      <c r="BR564" s="72">
        <v>8.773667709425272</v>
      </c>
      <c r="BS564" s="72">
        <v>9.2462511147461086</v>
      </c>
      <c r="BT564" s="71">
        <v>8.7743634490568923</v>
      </c>
      <c r="BU564" s="71">
        <v>8.9868315010728921</v>
      </c>
      <c r="BV564" s="71">
        <v>5.9064145258787146</v>
      </c>
      <c r="BW564" s="71">
        <v>8.0932107191953992</v>
      </c>
      <c r="BX564" s="75">
        <v>7261</v>
      </c>
      <c r="BY564" s="75">
        <v>7093</v>
      </c>
      <c r="BZ564" s="75">
        <v>5765</v>
      </c>
      <c r="CA564" s="75">
        <v>6257</v>
      </c>
      <c r="CB564" s="75">
        <v>7842</v>
      </c>
      <c r="CC564" s="75">
        <v>9744</v>
      </c>
      <c r="CD564" s="75">
        <v>5699</v>
      </c>
      <c r="CE564" s="75">
        <v>5959</v>
      </c>
      <c r="CF564" s="75">
        <v>8952</v>
      </c>
      <c r="CG564" s="75">
        <v>5891</v>
      </c>
      <c r="CH564" s="75">
        <v>6483</v>
      </c>
      <c r="CI564" s="75">
        <v>6598</v>
      </c>
      <c r="CJ564" s="75">
        <v>3822</v>
      </c>
      <c r="CK564" s="75">
        <v>43404</v>
      </c>
      <c r="CL564" s="73">
        <v>952411.07000000007</v>
      </c>
      <c r="CM564" s="73">
        <v>905279.64</v>
      </c>
      <c r="CN564" s="73">
        <v>830383.97</v>
      </c>
      <c r="CO564" s="73">
        <v>947794.9500000003</v>
      </c>
      <c r="CP564" s="73">
        <v>941436.61000000022</v>
      </c>
      <c r="CQ564" s="73">
        <v>719473.94000000006</v>
      </c>
      <c r="CR564" s="73">
        <v>669767.29000000027</v>
      </c>
      <c r="CS564" s="73">
        <v>925492.38</v>
      </c>
      <c r="CT564" s="73">
        <v>795320.47000000009</v>
      </c>
      <c r="CU564" s="73">
        <v>755595.7200000002</v>
      </c>
      <c r="CV564" s="73">
        <v>784373.28000000014</v>
      </c>
      <c r="CW564" s="73">
        <v>742733.84</v>
      </c>
      <c r="CX564" s="73">
        <v>700607.57000000007</v>
      </c>
      <c r="CY564" s="77"/>
      <c r="CZ564" s="4">
        <v>649</v>
      </c>
      <c r="DA564" s="76" t="str">
        <f t="shared" si="22"/>
        <v>L649</v>
      </c>
      <c r="DB564" s="71">
        <v>1.7039879002919101</v>
      </c>
      <c r="DC564" s="71">
        <v>1.4038953747873464</v>
      </c>
      <c r="DD564" s="71">
        <v>0.19002034766203352</v>
      </c>
      <c r="DE564" s="71">
        <v>0.57982024165717094</v>
      </c>
      <c r="DF564" s="71">
        <v>1.1551058243784609</v>
      </c>
      <c r="DG564" s="71">
        <v>0.12362514702847208</v>
      </c>
      <c r="DH564" s="71">
        <v>0.20055212070203585</v>
      </c>
      <c r="DI564" s="71">
        <v>0.14802189474376332</v>
      </c>
      <c r="DJ564" s="71">
        <v>3.73932705021661E-2</v>
      </c>
      <c r="DK564" s="71">
        <v>6.4574839219110169E-2</v>
      </c>
      <c r="DL564" s="71">
        <v>0.12523534040670731</v>
      </c>
      <c r="DM564" s="71">
        <v>3.0793732277228463E-2</v>
      </c>
      <c r="DN564" s="72">
        <v>2.3951136530013468E-2</v>
      </c>
      <c r="DO564" s="71">
        <v>8.3899168460225493E-2</v>
      </c>
      <c r="DQ564" s="71"/>
      <c r="DR564" s="71"/>
      <c r="DS564" s="71"/>
      <c r="DT564" s="71"/>
      <c r="DU564" s="71"/>
      <c r="DV564" s="71"/>
      <c r="DW564" s="71"/>
      <c r="DX564" s="71"/>
      <c r="DY564" s="71"/>
      <c r="DZ564" s="71"/>
      <c r="EA564" s="71"/>
      <c r="EB564" s="71"/>
      <c r="EC564" s="71"/>
      <c r="ED564" s="71"/>
    </row>
    <row r="565" spans="1:134">
      <c r="A565" s="4">
        <v>1014</v>
      </c>
      <c r="B565" s="46" t="s">
        <v>4825</v>
      </c>
      <c r="C565" s="65" t="str">
        <f t="shared" si="21"/>
        <v>1014</v>
      </c>
      <c r="D565" s="69">
        <v>559307.15999999992</v>
      </c>
      <c r="E565" s="68">
        <v>5869307.6599999983</v>
      </c>
      <c r="F565" s="69">
        <v>82107.379999999888</v>
      </c>
      <c r="G565" s="69">
        <v>481398.30999999959</v>
      </c>
      <c r="H565" s="70">
        <v>90.58381547231437</v>
      </c>
      <c r="I565" s="70">
        <v>8.9347885929075499</v>
      </c>
      <c r="J565" s="69">
        <v>948468.68</v>
      </c>
      <c r="K565" s="69">
        <v>797502.65999999968</v>
      </c>
      <c r="L565" s="69">
        <v>806631.14</v>
      </c>
      <c r="M565" s="69">
        <v>854033.54999999981</v>
      </c>
      <c r="N565" s="69">
        <v>1319733.49</v>
      </c>
      <c r="O565" s="69">
        <v>1323578.0900000003</v>
      </c>
      <c r="P565" s="69">
        <v>805444.47000000009</v>
      </c>
      <c r="Q565" s="69">
        <v>741134.26</v>
      </c>
      <c r="R565" s="69">
        <v>1325962.7</v>
      </c>
      <c r="S565" s="69">
        <v>724344.49</v>
      </c>
      <c r="T565" s="69">
        <v>807521.88</v>
      </c>
      <c r="U565" s="69">
        <v>905592.69999999984</v>
      </c>
      <c r="V565" s="69">
        <v>559307.15999999992</v>
      </c>
      <c r="W565" s="70">
        <v>119.23082088739933</v>
      </c>
      <c r="X565" s="70">
        <v>98.564503206231379</v>
      </c>
      <c r="Y565" s="70">
        <v>101.95608791134096</v>
      </c>
      <c r="Z565" s="71">
        <v>83.915785987649315</v>
      </c>
      <c r="AA565" s="71">
        <v>87.613761369800287</v>
      </c>
      <c r="AB565" s="71">
        <v>93.748622296178283</v>
      </c>
      <c r="AC565" s="71">
        <v>90.465040663402391</v>
      </c>
      <c r="AD565" s="71">
        <v>87.566714028998902</v>
      </c>
      <c r="AE565" s="71">
        <v>93.770667475600732</v>
      </c>
      <c r="AF565" s="71">
        <v>85.784107872113907</v>
      </c>
      <c r="AG565" s="71">
        <v>86.312566715869025</v>
      </c>
      <c r="AH565" s="71">
        <v>93.321996886427016</v>
      </c>
      <c r="AI565" s="71">
        <v>96.713181238006811</v>
      </c>
      <c r="AJ565" s="71">
        <v>18.985622913315602</v>
      </c>
      <c r="AK565" s="71">
        <v>18.286627402460077</v>
      </c>
      <c r="AL565" s="71">
        <v>12.421277133896002</v>
      </c>
      <c r="AM565" s="71">
        <v>-10.188944731270045</v>
      </c>
      <c r="AN565" s="71">
        <v>-7.551299425735591</v>
      </c>
      <c r="AO565" s="71">
        <v>1.1523055438349861</v>
      </c>
      <c r="AP565" s="71">
        <v>-7.4764344438841279</v>
      </c>
      <c r="AQ565" s="71">
        <v>6.6816489085414377</v>
      </c>
      <c r="AR565" s="71">
        <v>73.753449368347205</v>
      </c>
      <c r="AS565" s="71">
        <v>-33.477332638495952</v>
      </c>
      <c r="AT565" s="71">
        <v>10.707730339288823</v>
      </c>
      <c r="AU565" s="71">
        <v>18.525402792641209</v>
      </c>
      <c r="AV565" s="72">
        <v>17.206080857790806</v>
      </c>
      <c r="AW565" s="73">
        <v>151339.87</v>
      </c>
      <c r="AX565" s="73">
        <v>123290.63999999978</v>
      </c>
      <c r="AY565" s="73">
        <v>89123.600000000093</v>
      </c>
      <c r="AZ565" s="73">
        <v>-96888.970000000205</v>
      </c>
      <c r="BA565" s="73">
        <v>-107797.11000000057</v>
      </c>
      <c r="BB565" s="73">
        <v>28422.170000000391</v>
      </c>
      <c r="BC565" s="73">
        <v>-65084.529999999679</v>
      </c>
      <c r="BD565" s="73">
        <v>46418.469999999972</v>
      </c>
      <c r="BE565" s="73">
        <v>562833.85</v>
      </c>
      <c r="BF565" s="73">
        <v>-364524.18999999994</v>
      </c>
      <c r="BG565" s="73">
        <v>78104.090000000084</v>
      </c>
      <c r="BH565" s="73">
        <v>141543.24</v>
      </c>
      <c r="BI565" s="73">
        <v>82107.379999999888</v>
      </c>
      <c r="BJ565" s="71">
        <v>14.74755018510851</v>
      </c>
      <c r="BK565" s="71">
        <v>9.2773717102410789</v>
      </c>
      <c r="BL565" s="71">
        <v>8.2393492994541067</v>
      </c>
      <c r="BM565" s="71">
        <v>11.800835420769928</v>
      </c>
      <c r="BN565" s="71">
        <v>3.0313671170644341</v>
      </c>
      <c r="BO565" s="71">
        <v>7.5868459688546466</v>
      </c>
      <c r="BP565" s="71">
        <v>20.399975939178528</v>
      </c>
      <c r="BQ565" s="71">
        <v>20.00803718633021</v>
      </c>
      <c r="BR565" s="72">
        <v>14.876977218584692</v>
      </c>
      <c r="BS565" s="72">
        <v>12.724221345335391</v>
      </c>
      <c r="BT565" s="71">
        <v>14.385265980784823</v>
      </c>
      <c r="BU565" s="71">
        <v>14.184544245326041</v>
      </c>
      <c r="BV565" s="71">
        <v>13.82261687966227</v>
      </c>
      <c r="BW565" s="71">
        <v>14.294987099744034</v>
      </c>
      <c r="BX565" s="75">
        <v>18910</v>
      </c>
      <c r="BY565" s="75">
        <v>14489</v>
      </c>
      <c r="BZ565" s="75">
        <v>14270</v>
      </c>
      <c r="CA565" s="75">
        <v>15692</v>
      </c>
      <c r="CB565" s="75">
        <v>18893</v>
      </c>
      <c r="CC565" s="75">
        <v>21637</v>
      </c>
      <c r="CD565" s="75">
        <v>16400</v>
      </c>
      <c r="CE565" s="75">
        <v>14655</v>
      </c>
      <c r="CF565" s="75">
        <v>19604</v>
      </c>
      <c r="CG565" s="75">
        <v>14012</v>
      </c>
      <c r="CH565" s="75">
        <v>15205</v>
      </c>
      <c r="CI565" s="75">
        <v>17979</v>
      </c>
      <c r="CJ565" s="75">
        <v>11127</v>
      </c>
      <c r="CK565" s="75">
        <v>108982</v>
      </c>
      <c r="CL565" s="73">
        <v>1733884.1099999994</v>
      </c>
      <c r="CM565" s="73">
        <v>1696367.3999999994</v>
      </c>
      <c r="CN565" s="73">
        <v>1567009.3499999999</v>
      </c>
      <c r="CO565" s="73">
        <v>1589981.5799999996</v>
      </c>
      <c r="CP565" s="73">
        <v>1630786.13</v>
      </c>
      <c r="CQ565" s="73">
        <v>1363822.32</v>
      </c>
      <c r="CR565" s="73">
        <v>1366259.6400000001</v>
      </c>
      <c r="CS565" s="73">
        <v>1927696.2499999998</v>
      </c>
      <c r="CT565" s="73">
        <v>1658656.3000000003</v>
      </c>
      <c r="CU565" s="73">
        <v>1644503.9000000001</v>
      </c>
      <c r="CV565" s="73">
        <v>1593446.1899999997</v>
      </c>
      <c r="CW565" s="73">
        <v>1493698.2099999993</v>
      </c>
      <c r="CX565" s="73">
        <v>1494393.3099999998</v>
      </c>
      <c r="CY565" s="77"/>
      <c r="CZ565" s="4">
        <v>1014</v>
      </c>
      <c r="DA565" s="76" t="str">
        <f t="shared" si="22"/>
        <v>1014</v>
      </c>
      <c r="DB565" s="71">
        <v>3.6057135591298701</v>
      </c>
      <c r="DC565" s="71">
        <v>4.0723201874372368</v>
      </c>
      <c r="DD565" s="71">
        <v>0.56419636830518527</v>
      </c>
      <c r="DE565" s="71">
        <v>0.28579676929870779</v>
      </c>
      <c r="DF565" s="71">
        <v>0.40461319417394737</v>
      </c>
      <c r="DG565" s="71">
        <v>0.38458647437379162</v>
      </c>
      <c r="DH565" s="71">
        <v>0.26726201177984465</v>
      </c>
      <c r="DI565" s="71">
        <v>0.18307124366819799</v>
      </c>
      <c r="DJ565" s="71">
        <v>9.1192007719864326E-2</v>
      </c>
      <c r="DK565" s="71">
        <v>9.5984213604099408E-2</v>
      </c>
      <c r="DL565" s="71">
        <v>0.2097751942893768</v>
      </c>
      <c r="DM565" s="71">
        <v>8.7026515635166904E-2</v>
      </c>
      <c r="DN565" s="72">
        <v>0.10219578340860233</v>
      </c>
      <c r="DO565" s="71">
        <v>0.14457539676162645</v>
      </c>
      <c r="DQ565" s="71"/>
      <c r="DR565" s="71"/>
      <c r="DS565" s="71"/>
      <c r="DT565" s="71"/>
      <c r="DU565" s="71"/>
      <c r="DV565" s="71"/>
      <c r="DW565" s="71"/>
      <c r="DX565" s="71"/>
      <c r="DY565" s="71"/>
      <c r="DZ565" s="71"/>
      <c r="EA565" s="71"/>
      <c r="EB565" s="71"/>
      <c r="EC565" s="71"/>
      <c r="ED565" s="71"/>
    </row>
    <row r="566" spans="1:134">
      <c r="A566" s="4">
        <v>1004</v>
      </c>
      <c r="B566" s="46" t="s">
        <v>4833</v>
      </c>
      <c r="C566" s="65" t="str">
        <f t="shared" si="21"/>
        <v>1004</v>
      </c>
      <c r="D566" s="69">
        <v>271762.32</v>
      </c>
      <c r="E566" s="68">
        <v>3692180.060000001</v>
      </c>
      <c r="F566" s="69">
        <v>-29181.329999999958</v>
      </c>
      <c r="G566" s="69">
        <v>391949.38000000035</v>
      </c>
      <c r="H566" s="70">
        <v>91.791821481498047</v>
      </c>
      <c r="I566" s="70">
        <v>11.876423741385267</v>
      </c>
      <c r="J566" s="69">
        <v>542224.18999999983</v>
      </c>
      <c r="K566" s="69">
        <v>462765.37</v>
      </c>
      <c r="L566" s="69">
        <v>466256.71999999991</v>
      </c>
      <c r="M566" s="69">
        <v>586259.07999999984</v>
      </c>
      <c r="N566" s="69">
        <v>756734.34999999974</v>
      </c>
      <c r="O566" s="69">
        <v>740310.79</v>
      </c>
      <c r="P566" s="69">
        <v>449689.01999999996</v>
      </c>
      <c r="Q566" s="69">
        <v>434349.66</v>
      </c>
      <c r="R566" s="69">
        <v>1043553.3800000001</v>
      </c>
      <c r="S566" s="69">
        <v>462883.88</v>
      </c>
      <c r="T566" s="69">
        <v>497682.76000000007</v>
      </c>
      <c r="U566" s="69">
        <v>532259.04</v>
      </c>
      <c r="V566" s="69">
        <v>271762.32</v>
      </c>
      <c r="W566" s="70">
        <v>120.63464188374185</v>
      </c>
      <c r="X566" s="70">
        <v>104.76410412323625</v>
      </c>
      <c r="Y566" s="70">
        <v>102.62955990677538</v>
      </c>
      <c r="Z566" s="71">
        <v>107.39140305758382</v>
      </c>
      <c r="AA566" s="71">
        <v>109.53363635559374</v>
      </c>
      <c r="AB566" s="71">
        <v>110.98988441122988</v>
      </c>
      <c r="AC566" s="71">
        <v>91.814470288102754</v>
      </c>
      <c r="AD566" s="71">
        <v>88.633936299920592</v>
      </c>
      <c r="AE566" s="71">
        <v>103.05303006527728</v>
      </c>
      <c r="AF566" s="71">
        <v>83.208892099948002</v>
      </c>
      <c r="AG566" s="71">
        <v>88.1704357101423</v>
      </c>
      <c r="AH566" s="71">
        <v>93.956984294592033</v>
      </c>
      <c r="AI566" s="71">
        <v>79.315240506995892</v>
      </c>
      <c r="AJ566" s="71">
        <v>25.545460502293693</v>
      </c>
      <c r="AK566" s="71">
        <v>-10.454142733658401</v>
      </c>
      <c r="AL566" s="71">
        <v>-2.8404297764816233</v>
      </c>
      <c r="AM566" s="71">
        <v>-15.356497462365759</v>
      </c>
      <c r="AN566" s="71">
        <v>-2.2801246356752292</v>
      </c>
      <c r="AO566" s="71">
        <v>7.250562593655463</v>
      </c>
      <c r="AP566" s="71">
        <v>-9.6479789666128575</v>
      </c>
      <c r="AQ566" s="71">
        <v>9.8220731844653741</v>
      </c>
      <c r="AR566" s="71">
        <v>115.12222172060534</v>
      </c>
      <c r="AS566" s="71">
        <v>-35.793339066960783</v>
      </c>
      <c r="AT566" s="71">
        <v>10.239448731387292</v>
      </c>
      <c r="AU566" s="71">
        <v>18.650492993620716</v>
      </c>
      <c r="AV566" s="72">
        <v>-9.6966093153983977</v>
      </c>
      <c r="AW566" s="73">
        <v>110329.48999999993</v>
      </c>
      <c r="AX566" s="73">
        <v>-54026.119999999937</v>
      </c>
      <c r="AY566" s="73">
        <v>-13630.87000000017</v>
      </c>
      <c r="AZ566" s="73">
        <v>-106362.40000000014</v>
      </c>
      <c r="BA566" s="73">
        <v>-17647.110000000219</v>
      </c>
      <c r="BB566" s="73">
        <v>58445.110000000335</v>
      </c>
      <c r="BC566" s="73">
        <v>-48018.739999999932</v>
      </c>
      <c r="BD566" s="73">
        <v>38846.599999999977</v>
      </c>
      <c r="BE566" s="73">
        <v>558455.4800000001</v>
      </c>
      <c r="BF566" s="73">
        <v>-258044.24999999977</v>
      </c>
      <c r="BG566" s="73">
        <v>46226.620000000112</v>
      </c>
      <c r="BH566" s="73">
        <v>83665.000000000058</v>
      </c>
      <c r="BI566" s="73">
        <v>-29181.329999999958</v>
      </c>
      <c r="BJ566" s="71">
        <v>12.386555767711926</v>
      </c>
      <c r="BK566" s="71">
        <v>9.0251821869511168</v>
      </c>
      <c r="BL566" s="71">
        <v>10.051028458877587</v>
      </c>
      <c r="BM566" s="71">
        <v>9.9203467247785859</v>
      </c>
      <c r="BN566" s="71">
        <v>1.1485589619135217</v>
      </c>
      <c r="BO566" s="71">
        <v>4.9519529110557281</v>
      </c>
      <c r="BP566" s="71">
        <v>13.419410247312639</v>
      </c>
      <c r="BQ566" s="71">
        <v>13.633020333798987</v>
      </c>
      <c r="BR566" s="72">
        <v>3.0574189459442178</v>
      </c>
      <c r="BS566" s="72">
        <v>8.0808279963578737</v>
      </c>
      <c r="BT566" s="71">
        <v>9.6419422578056739</v>
      </c>
      <c r="BU566" s="71">
        <v>8.3337814684876186</v>
      </c>
      <c r="BV566" s="71">
        <v>8.4474704590007015</v>
      </c>
      <c r="BW566" s="71">
        <v>6.7976804968993392</v>
      </c>
      <c r="BX566" s="75">
        <v>9799</v>
      </c>
      <c r="BY566" s="75">
        <v>8871</v>
      </c>
      <c r="BZ566" s="75">
        <v>8805</v>
      </c>
      <c r="CA566" s="75">
        <v>9771</v>
      </c>
      <c r="CB566" s="75">
        <v>12440</v>
      </c>
      <c r="CC566" s="75">
        <v>13438</v>
      </c>
      <c r="CD566" s="75">
        <v>8075</v>
      </c>
      <c r="CE566" s="75">
        <v>8660</v>
      </c>
      <c r="CF566" s="75">
        <v>16258</v>
      </c>
      <c r="CG566" s="75">
        <v>8664</v>
      </c>
      <c r="CH566" s="75">
        <v>9215</v>
      </c>
      <c r="CI566" s="75">
        <v>9491</v>
      </c>
      <c r="CJ566" s="75">
        <v>4901</v>
      </c>
      <c r="CK566" s="75">
        <v>65264</v>
      </c>
      <c r="CL566" s="73">
        <v>852253.72999999975</v>
      </c>
      <c r="CM566" s="73">
        <v>815735.39999999979</v>
      </c>
      <c r="CN566" s="73">
        <v>1002888.9</v>
      </c>
      <c r="CO566" s="73">
        <v>1038143.1799999999</v>
      </c>
      <c r="CP566" s="73">
        <v>1165714.92</v>
      </c>
      <c r="CQ566" s="73">
        <v>911997.48000000033</v>
      </c>
      <c r="CR566" s="73">
        <v>905141.14</v>
      </c>
      <c r="CS566" s="73">
        <v>934555.42999999993</v>
      </c>
      <c r="CT566" s="73">
        <v>885728.17</v>
      </c>
      <c r="CU566" s="73">
        <v>848339.79999999993</v>
      </c>
      <c r="CV566" s="73">
        <v>839542.65999999992</v>
      </c>
      <c r="CW566" s="73">
        <v>834516.5199999999</v>
      </c>
      <c r="CX566" s="73">
        <v>869404.30999999982</v>
      </c>
      <c r="CY566" s="77"/>
      <c r="CZ566" s="4">
        <v>1004</v>
      </c>
      <c r="DA566" s="76" t="str">
        <f t="shared" si="22"/>
        <v>1004</v>
      </c>
      <c r="DB566" s="71">
        <v>3.1425376491131565</v>
      </c>
      <c r="DC566" s="71">
        <v>2.1489398335816099</v>
      </c>
      <c r="DD566" s="71">
        <v>0.88491587726950793</v>
      </c>
      <c r="DE566" s="71">
        <v>0.84888394111429166</v>
      </c>
      <c r="DF566" s="71">
        <v>0.6779404288258668</v>
      </c>
      <c r="DG566" s="71">
        <v>0.38106148713392773</v>
      </c>
      <c r="DH566" s="71">
        <v>0.35146786693035242</v>
      </c>
      <c r="DI566" s="71">
        <v>0.36062130350554861</v>
      </c>
      <c r="DJ566" s="71">
        <v>0.49635258430790641</v>
      </c>
      <c r="DK566" s="71">
        <v>0.4858537437048131</v>
      </c>
      <c r="DL566" s="71">
        <v>0.24124563099187329</v>
      </c>
      <c r="DM566" s="71">
        <v>8.7780393467461651E-2</v>
      </c>
      <c r="DN566" s="71">
        <v>0.60108208037757593</v>
      </c>
      <c r="DO566" s="71">
        <v>0.37558171481319941</v>
      </c>
      <c r="DQ566" s="71"/>
      <c r="DR566" s="71"/>
      <c r="DS566" s="71"/>
      <c r="DT566" s="71"/>
      <c r="DU566" s="71"/>
      <c r="DV566" s="71"/>
      <c r="DW566" s="71"/>
      <c r="DX566" s="71"/>
      <c r="DY566" s="71"/>
      <c r="DZ566" s="71"/>
      <c r="EA566" s="71"/>
      <c r="EB566" s="71"/>
      <c r="EC566" s="71"/>
      <c r="ED566" s="71"/>
    </row>
    <row r="567" spans="1:134">
      <c r="A567" s="4">
        <v>645</v>
      </c>
      <c r="B567" s="46" t="s">
        <v>4839</v>
      </c>
      <c r="C567" s="65" t="str">
        <f t="shared" si="21"/>
        <v>L645</v>
      </c>
      <c r="D567" s="69">
        <v>209369.79999999996</v>
      </c>
      <c r="E567" s="68">
        <v>2725243.7200000007</v>
      </c>
      <c r="F567" s="69">
        <v>25957.799999999988</v>
      </c>
      <c r="G567" s="69">
        <v>349784.36000000034</v>
      </c>
      <c r="H567" s="70">
        <v>94.245269336435555</v>
      </c>
      <c r="I567" s="70">
        <v>14.724914510850674</v>
      </c>
      <c r="J567" s="69">
        <v>346807.50999999995</v>
      </c>
      <c r="K567" s="69">
        <v>338252.23999999993</v>
      </c>
      <c r="L567" s="69">
        <v>318582.75000000006</v>
      </c>
      <c r="M567" s="69">
        <v>390053.31</v>
      </c>
      <c r="N567" s="69">
        <v>600988.20000000019</v>
      </c>
      <c r="O567" s="69">
        <v>650140.47</v>
      </c>
      <c r="P567" s="69">
        <v>353520.06999999995</v>
      </c>
      <c r="Q567" s="69">
        <v>333952.58999999997</v>
      </c>
      <c r="R567" s="69">
        <v>677012.86</v>
      </c>
      <c r="S567" s="69">
        <v>362682.85000000009</v>
      </c>
      <c r="T567" s="69">
        <v>400197.26</v>
      </c>
      <c r="U567" s="69">
        <v>388508.29000000004</v>
      </c>
      <c r="V567" s="69">
        <v>209369.79999999996</v>
      </c>
      <c r="W567" s="70">
        <v>100.94826058721513</v>
      </c>
      <c r="X567" s="70">
        <v>93.240929946266633</v>
      </c>
      <c r="Y567" s="70">
        <v>91.491883679111169</v>
      </c>
      <c r="Z567" s="71">
        <v>93.083951186488648</v>
      </c>
      <c r="AA567" s="71">
        <v>101.51630483273333</v>
      </c>
      <c r="AB567" s="71">
        <v>104.36333269080278</v>
      </c>
      <c r="AC567" s="71">
        <v>90.510101229455259</v>
      </c>
      <c r="AD567" s="71">
        <v>78.715891863631199</v>
      </c>
      <c r="AE567" s="71">
        <v>93.556468448813717</v>
      </c>
      <c r="AF567" s="71">
        <v>105.43046708068258</v>
      </c>
      <c r="AG567" s="71">
        <v>105.60876333479092</v>
      </c>
      <c r="AH567" s="71">
        <v>96.734325575938001</v>
      </c>
      <c r="AI567" s="71">
        <v>91.586443188241191</v>
      </c>
      <c r="AJ567" s="71">
        <v>-1.9458631309811958</v>
      </c>
      <c r="AK567" s="71">
        <v>2.0336614436637479</v>
      </c>
      <c r="AL567" s="71">
        <v>-15.832408654989283</v>
      </c>
      <c r="AM567" s="71">
        <v>-7.3884314898409853</v>
      </c>
      <c r="AN567" s="71">
        <v>-8.8426047634420293</v>
      </c>
      <c r="AO567" s="71">
        <v>3.8310705126712641</v>
      </c>
      <c r="AP567" s="71">
        <v>-9.3724440346368958</v>
      </c>
      <c r="AQ567" s="71">
        <v>-0.79420168514570122</v>
      </c>
      <c r="AR567" s="71">
        <v>83.882906892889636</v>
      </c>
      <c r="AS567" s="71">
        <v>-26.315963232222749</v>
      </c>
      <c r="AT567" s="71">
        <v>37.945004514265705</v>
      </c>
      <c r="AU567" s="71">
        <v>23.39947859512581</v>
      </c>
      <c r="AV567" s="72">
        <v>14.152727193422464</v>
      </c>
      <c r="AW567" s="73">
        <v>-6882.3200000000652</v>
      </c>
      <c r="AX567" s="73">
        <v>6741.7999999998719</v>
      </c>
      <c r="AY567" s="73">
        <v>-59927.249999999942</v>
      </c>
      <c r="AZ567" s="73">
        <v>-31117.95000000007</v>
      </c>
      <c r="BA567" s="73">
        <v>-58295.589999999735</v>
      </c>
      <c r="BB567" s="73">
        <v>32625.430000000051</v>
      </c>
      <c r="BC567" s="73">
        <v>-36560.040000000095</v>
      </c>
      <c r="BD567" s="73">
        <v>-2673.4900000000489</v>
      </c>
      <c r="BE567" s="73">
        <v>308836.79000000015</v>
      </c>
      <c r="BF567" s="73">
        <v>-129530.75</v>
      </c>
      <c r="BG567" s="73">
        <v>110083.62999999995</v>
      </c>
      <c r="BH567" s="73">
        <v>73670.420000000042</v>
      </c>
      <c r="BI567" s="73">
        <v>25957.799999999988</v>
      </c>
      <c r="BJ567" s="71">
        <v>19.801062396301305</v>
      </c>
      <c r="BK567" s="71">
        <v>17.584268030146248</v>
      </c>
      <c r="BL567" s="71">
        <v>16.320486967011167</v>
      </c>
      <c r="BM567" s="71">
        <v>15.304816722795245</v>
      </c>
      <c r="BN567" s="71">
        <v>5.3375206304966518</v>
      </c>
      <c r="BO567" s="71">
        <v>15.45295995211913</v>
      </c>
      <c r="BP567" s="71">
        <v>20.99385175271858</v>
      </c>
      <c r="BQ567" s="71">
        <v>19.612171407686009</v>
      </c>
      <c r="BR567" s="72">
        <v>14.97848323732121</v>
      </c>
      <c r="BS567" s="72">
        <v>14.810341901098752</v>
      </c>
      <c r="BT567" s="71">
        <v>18.055762364449251</v>
      </c>
      <c r="BU567" s="71">
        <v>17.425156448847527</v>
      </c>
      <c r="BV567" s="71">
        <v>16.635078885017386</v>
      </c>
      <c r="BW567" s="71">
        <v>15.709396907181269</v>
      </c>
      <c r="BX567" s="75">
        <v>8176</v>
      </c>
      <c r="BY567" s="75">
        <v>7830</v>
      </c>
      <c r="BZ567" s="75">
        <v>6919</v>
      </c>
      <c r="CA567" s="75">
        <v>7595</v>
      </c>
      <c r="CB567" s="75">
        <v>10330</v>
      </c>
      <c r="CC567" s="75">
        <v>11292</v>
      </c>
      <c r="CD567" s="75">
        <v>7504</v>
      </c>
      <c r="CE567" s="75">
        <v>7309</v>
      </c>
      <c r="CF567" s="75">
        <v>11522</v>
      </c>
      <c r="CG567" s="75">
        <v>8187</v>
      </c>
      <c r="CH567" s="75">
        <v>8723</v>
      </c>
      <c r="CI567" s="75">
        <v>8840</v>
      </c>
      <c r="CJ567" s="75">
        <v>4855</v>
      </c>
      <c r="CK567" s="75">
        <v>56940</v>
      </c>
      <c r="CL567" s="73">
        <v>668266.05999999971</v>
      </c>
      <c r="CM567" s="73">
        <v>553774.68999999994</v>
      </c>
      <c r="CN567" s="73">
        <v>645295.41</v>
      </c>
      <c r="CO567" s="73">
        <v>782509.63999999978</v>
      </c>
      <c r="CP567" s="73">
        <v>857054.78000000026</v>
      </c>
      <c r="CQ567" s="73">
        <v>799413.20999999985</v>
      </c>
      <c r="CR567" s="73">
        <v>781946.11999999988</v>
      </c>
      <c r="CS567" s="73">
        <v>1037831.1799999998</v>
      </c>
      <c r="CT567" s="73">
        <v>791539.69999999972</v>
      </c>
      <c r="CU567" s="73">
        <v>750816.49</v>
      </c>
      <c r="CV567" s="73">
        <v>826714.98999999987</v>
      </c>
      <c r="CW567" s="73">
        <v>712818.41</v>
      </c>
      <c r="CX567" s="73">
        <v>720918.14999999991</v>
      </c>
      <c r="CY567" s="77"/>
      <c r="CZ567" s="4">
        <v>645</v>
      </c>
      <c r="DA567" s="76" t="str">
        <f t="shared" si="22"/>
        <v>L645</v>
      </c>
      <c r="DB567" s="71">
        <v>0.83378042814786135</v>
      </c>
      <c r="DC567" s="71">
        <v>1.1571132923023646</v>
      </c>
      <c r="DD567" s="71">
        <v>0.35357363761671035</v>
      </c>
      <c r="DE567" s="71">
        <v>0.43333097697942158</v>
      </c>
      <c r="DF567" s="71">
        <v>0.68679858168753483</v>
      </c>
      <c r="DG567" s="71">
        <v>0.29291827144004173</v>
      </c>
      <c r="DH567" s="71">
        <v>0.10901431341548669</v>
      </c>
      <c r="DI567" s="71">
        <v>0.17063082466190987</v>
      </c>
      <c r="DJ567" s="71">
        <v>0.12731526732808593</v>
      </c>
      <c r="DK567" s="71">
        <v>0.11108747050645192</v>
      </c>
      <c r="DL567" s="71">
        <v>0.10665904305793072</v>
      </c>
      <c r="DM567" s="71">
        <v>0.14619907191671769</v>
      </c>
      <c r="DN567" s="71">
        <v>0</v>
      </c>
      <c r="DO567" s="71">
        <v>0.11787101080609945</v>
      </c>
      <c r="DQ567" s="71"/>
      <c r="DR567" s="71"/>
      <c r="DS567" s="71"/>
      <c r="DT567" s="71"/>
      <c r="DU567" s="71"/>
      <c r="DV567" s="71"/>
      <c r="DW567" s="71"/>
      <c r="DX567" s="71"/>
      <c r="DY567" s="71"/>
      <c r="DZ567" s="71"/>
      <c r="EA567" s="71"/>
      <c r="EB567" s="71"/>
      <c r="EC567" s="71"/>
      <c r="ED567" s="71"/>
    </row>
    <row r="568" spans="1:134">
      <c r="A568" s="4">
        <v>139</v>
      </c>
      <c r="B568" s="46" t="s">
        <v>4847</v>
      </c>
      <c r="C568" s="65" t="str">
        <f t="shared" si="21"/>
        <v>L139</v>
      </c>
      <c r="D568" s="69">
        <v>322770.01999999996</v>
      </c>
      <c r="E568" s="68">
        <v>4934180.5900000008</v>
      </c>
      <c r="F568" s="69">
        <v>-20714.350000000035</v>
      </c>
      <c r="G568" s="69">
        <v>-313152.8099999968</v>
      </c>
      <c r="H568" s="70">
        <v>73.304950828918194</v>
      </c>
      <c r="I568" s="70">
        <v>-5.9678466399713965</v>
      </c>
      <c r="J568" s="69">
        <v>652278.13000000012</v>
      </c>
      <c r="K568" s="69">
        <v>698744.25</v>
      </c>
      <c r="L568" s="69">
        <v>615532.35</v>
      </c>
      <c r="M568" s="69">
        <v>694704.78000000014</v>
      </c>
      <c r="N568" s="69">
        <v>745275.21</v>
      </c>
      <c r="O568" s="69">
        <v>1113350.8399999999</v>
      </c>
      <c r="P568" s="69">
        <v>522915.59000000008</v>
      </c>
      <c r="Q568" s="69">
        <v>525664.12000000011</v>
      </c>
      <c r="R568" s="69">
        <v>1967108.95</v>
      </c>
      <c r="S568" s="69">
        <v>516656.23999999993</v>
      </c>
      <c r="T568" s="69">
        <v>515713.47000000003</v>
      </c>
      <c r="U568" s="69">
        <v>563352.19999999995</v>
      </c>
      <c r="V568" s="69">
        <v>322770.01999999996</v>
      </c>
      <c r="W568" s="70">
        <v>82.83188667496681</v>
      </c>
      <c r="X568" s="70">
        <v>93.612860594129756</v>
      </c>
      <c r="Y568" s="70">
        <v>89.027755664032497</v>
      </c>
      <c r="Z568" s="71">
        <v>81.953440613632395</v>
      </c>
      <c r="AA568" s="71">
        <v>91.643212864066825</v>
      </c>
      <c r="AB568" s="71">
        <v>106.301115887997</v>
      </c>
      <c r="AC568" s="71">
        <v>77.779418036492345</v>
      </c>
      <c r="AD568" s="71">
        <v>76.190847186966735</v>
      </c>
      <c r="AE568" s="71">
        <v>81.278240390419029</v>
      </c>
      <c r="AF568" s="71">
        <v>52.990862518441553</v>
      </c>
      <c r="AG568" s="71">
        <v>68.118373368704169</v>
      </c>
      <c r="AH568" s="71">
        <v>70.787417319636205</v>
      </c>
      <c r="AI568" s="71">
        <v>76.727875176132727</v>
      </c>
      <c r="AJ568" s="71">
        <v>-13.63747123414376</v>
      </c>
      <c r="AK568" s="71">
        <v>-12.110281517581589</v>
      </c>
      <c r="AL568" s="71">
        <v>-26.735820766885787</v>
      </c>
      <c r="AM568" s="71">
        <v>-24.389436932000219</v>
      </c>
      <c r="AN568" s="71">
        <v>-29.46187949825617</v>
      </c>
      <c r="AO568" s="71">
        <v>-11.966201056109082</v>
      </c>
      <c r="AP568" s="71">
        <v>-21.654653822028735</v>
      </c>
      <c r="AQ568" s="71">
        <v>3.183720662818823</v>
      </c>
      <c r="AR568" s="71">
        <v>133.9943078416583</v>
      </c>
      <c r="AS568" s="71">
        <v>-68.776196078889967</v>
      </c>
      <c r="AT568" s="71">
        <v>-14.621627156043548</v>
      </c>
      <c r="AU568" s="71">
        <v>-10.232697896132592</v>
      </c>
      <c r="AV568" s="72">
        <v>-6.0306528649324065</v>
      </c>
      <c r="AW568" s="73">
        <v>-103000.96999999951</v>
      </c>
      <c r="AX568" s="73">
        <v>-96279.629999999888</v>
      </c>
      <c r="AY568" s="73">
        <v>-224622.21999999974</v>
      </c>
      <c r="AZ568" s="73">
        <v>-224088.50999999966</v>
      </c>
      <c r="BA568" s="73">
        <v>-311281.44999999972</v>
      </c>
      <c r="BB568" s="73">
        <v>-118634.66000000038</v>
      </c>
      <c r="BC568" s="73">
        <v>-144533.86999999976</v>
      </c>
      <c r="BD568" s="73">
        <v>16219.300000000105</v>
      </c>
      <c r="BE568" s="73">
        <v>1126443.6499999997</v>
      </c>
      <c r="BF568" s="73">
        <v>-1138030.8099999998</v>
      </c>
      <c r="BG568" s="73">
        <v>-88319.439999999886</v>
      </c>
      <c r="BH568" s="73">
        <v>-64217.290000000037</v>
      </c>
      <c r="BI568" s="73">
        <v>-20714.350000000035</v>
      </c>
      <c r="BJ568" s="71">
        <v>13.095850789300108</v>
      </c>
      <c r="BK568" s="71">
        <v>8.7063326510731223</v>
      </c>
      <c r="BL568" s="71">
        <v>8.8193231595950543</v>
      </c>
      <c r="BM568" s="71">
        <v>9.9727345042423039</v>
      </c>
      <c r="BN568" s="71">
        <v>4.886573049173137</v>
      </c>
      <c r="BO568" s="71">
        <v>3.4074912956189651</v>
      </c>
      <c r="BP568" s="71">
        <v>15.912966882299937</v>
      </c>
      <c r="BQ568" s="71">
        <v>18.414486545992766</v>
      </c>
      <c r="BR568" s="72">
        <v>4.4088648403488877</v>
      </c>
      <c r="BS568" s="72">
        <v>6.7647252515560652</v>
      </c>
      <c r="BT568" s="71">
        <v>11.487259577004362</v>
      </c>
      <c r="BU568" s="71">
        <v>12.37182742830969</v>
      </c>
      <c r="BV568" s="71">
        <v>10.86460461452576</v>
      </c>
      <c r="BW568" s="71">
        <v>7.5384151712525682</v>
      </c>
      <c r="BX568" s="75">
        <v>16496</v>
      </c>
      <c r="BY568" s="75">
        <v>17216</v>
      </c>
      <c r="BZ568" s="75">
        <v>15602</v>
      </c>
      <c r="CA568" s="75">
        <v>15748</v>
      </c>
      <c r="CB568" s="75">
        <v>16698</v>
      </c>
      <c r="CC568" s="75">
        <v>21513</v>
      </c>
      <c r="CD568" s="75">
        <v>13036</v>
      </c>
      <c r="CE568" s="75">
        <v>13032</v>
      </c>
      <c r="CF568" s="75">
        <v>26135</v>
      </c>
      <c r="CG568" s="75">
        <v>14950</v>
      </c>
      <c r="CH568" s="75">
        <v>14757</v>
      </c>
      <c r="CI568" s="75">
        <v>14693</v>
      </c>
      <c r="CJ568" s="75">
        <v>8291</v>
      </c>
      <c r="CK568" s="75">
        <v>104894</v>
      </c>
      <c r="CL568" s="73">
        <v>1597428.8</v>
      </c>
      <c r="CM568" s="73">
        <v>1567469.9899999998</v>
      </c>
      <c r="CN568" s="73">
        <v>1527999.5300000003</v>
      </c>
      <c r="CO568" s="73">
        <v>1850564.5399999993</v>
      </c>
      <c r="CP568" s="73">
        <v>1914444.53</v>
      </c>
      <c r="CQ568" s="73">
        <v>1515483.3</v>
      </c>
      <c r="CR568" s="73">
        <v>1532887.0199999998</v>
      </c>
      <c r="CS568" s="73">
        <v>2374675.4899999988</v>
      </c>
      <c r="CT568" s="73">
        <v>1656560.9200000002</v>
      </c>
      <c r="CU568" s="73">
        <v>1763795.8199999996</v>
      </c>
      <c r="CV568" s="73">
        <v>1716659.53</v>
      </c>
      <c r="CW568" s="73">
        <v>1640029.0799999996</v>
      </c>
      <c r="CX568" s="73">
        <v>1627419.2900000003</v>
      </c>
      <c r="CY568" s="77"/>
      <c r="CZ568" s="4">
        <v>139</v>
      </c>
      <c r="DA568" s="76" t="str">
        <f t="shared" si="22"/>
        <v>L139</v>
      </c>
      <c r="DB568" s="71">
        <v>2.1072482767845333</v>
      </c>
      <c r="DC568" s="71">
        <v>2.3137526406517548</v>
      </c>
      <c r="DD568" s="71">
        <v>0.60969354613617888</v>
      </c>
      <c r="DE568" s="71">
        <v>0.79347660520915386</v>
      </c>
      <c r="DF568" s="71">
        <v>0.48592656698540043</v>
      </c>
      <c r="DG568" s="71">
        <v>0.41941360097199726</v>
      </c>
      <c r="DH568" s="71">
        <v>0.38456961400141637</v>
      </c>
      <c r="DI568" s="71">
        <v>0.33347866177697982</v>
      </c>
      <c r="DJ568" s="71">
        <v>0.22223960246376023</v>
      </c>
      <c r="DK568" s="71">
        <v>0.27243339716540321</v>
      </c>
      <c r="DL568" s="71">
        <v>0.23495365369053706</v>
      </c>
      <c r="DM568" s="71">
        <v>0.3258581071889825</v>
      </c>
      <c r="DN568" s="71">
        <v>0.27517482852393993</v>
      </c>
      <c r="DO568" s="71">
        <v>0.27373968663885928</v>
      </c>
      <c r="DQ568" s="71"/>
      <c r="DR568" s="71"/>
      <c r="DS568" s="71"/>
      <c r="DT568" s="71"/>
      <c r="DU568" s="71"/>
      <c r="DV568" s="71"/>
      <c r="DW568" s="71"/>
      <c r="DX568" s="71"/>
      <c r="DY568" s="71"/>
      <c r="DZ568" s="71"/>
      <c r="EA568" s="71"/>
      <c r="EB568" s="71"/>
      <c r="EC568" s="71"/>
      <c r="ED568" s="71"/>
    </row>
    <row r="569" spans="1:134">
      <c r="A569" s="4">
        <v>1006</v>
      </c>
      <c r="B569" s="46" t="s">
        <v>4854</v>
      </c>
      <c r="C569" s="65" t="str">
        <f t="shared" si="21"/>
        <v>1006</v>
      </c>
      <c r="D569" s="69">
        <v>395419.11</v>
      </c>
      <c r="E569" s="68">
        <v>4873055.4000000013</v>
      </c>
      <c r="F569" s="69">
        <v>-336689.26999999979</v>
      </c>
      <c r="G569" s="69">
        <v>108091.30000000261</v>
      </c>
      <c r="H569" s="70">
        <v>83.516994365140079</v>
      </c>
      <c r="I569" s="70">
        <v>2.2684599029823227</v>
      </c>
      <c r="J569" s="69">
        <v>1053009.1999999997</v>
      </c>
      <c r="K569" s="69">
        <v>623399.51</v>
      </c>
      <c r="L569" s="69">
        <v>629312.39999999991</v>
      </c>
      <c r="M569" s="69">
        <v>914547.01000000013</v>
      </c>
      <c r="N569" s="69">
        <v>1456953.4</v>
      </c>
      <c r="O569" s="69">
        <v>1226392.1900000002</v>
      </c>
      <c r="P569" s="69">
        <v>614852.92000000004</v>
      </c>
      <c r="Q569" s="69">
        <v>574191.65</v>
      </c>
      <c r="R569" s="69">
        <v>1462392.74</v>
      </c>
      <c r="S569" s="69">
        <v>570427.59999999986</v>
      </c>
      <c r="T569" s="69">
        <v>609693.5199999999</v>
      </c>
      <c r="U569" s="69">
        <v>646077.86</v>
      </c>
      <c r="V569" s="69">
        <v>395419.11</v>
      </c>
      <c r="W569" s="70">
        <v>150.84902922392337</v>
      </c>
      <c r="X569" s="70">
        <v>96.029811016402846</v>
      </c>
      <c r="Y569" s="70">
        <v>87.257285446337946</v>
      </c>
      <c r="Z569" s="71">
        <v>128.44481449692898</v>
      </c>
      <c r="AA569" s="71">
        <v>108.30043730558252</v>
      </c>
      <c r="AB569" s="71">
        <v>113.62540083030623</v>
      </c>
      <c r="AC569" s="71">
        <v>89.751860268346149</v>
      </c>
      <c r="AD569" s="71">
        <v>91.711564392215919</v>
      </c>
      <c r="AE569" s="71">
        <v>94.541391445837817</v>
      </c>
      <c r="AF569" s="71">
        <v>91.236640540768292</v>
      </c>
      <c r="AG569" s="71">
        <v>81.917218646951369</v>
      </c>
      <c r="AH569" s="71">
        <v>92.124388184551762</v>
      </c>
      <c r="AI569" s="71">
        <v>43.643147713762268</v>
      </c>
      <c r="AJ569" s="71">
        <v>6.2882968250691729</v>
      </c>
      <c r="AK569" s="71">
        <v>-2.4557282597837737</v>
      </c>
      <c r="AL569" s="71">
        <v>0.92296587780451578</v>
      </c>
      <c r="AM569" s="71">
        <v>-19.024481001273063</v>
      </c>
      <c r="AN569" s="71">
        <v>-0.50795964512013736</v>
      </c>
      <c r="AO569" s="71">
        <v>-2.5734020627385057</v>
      </c>
      <c r="AP569" s="71">
        <v>-10.564095325464839</v>
      </c>
      <c r="AQ569" s="71">
        <v>13.693443842116505</v>
      </c>
      <c r="AR569" s="71">
        <v>107.06561393064619</v>
      </c>
      <c r="AS569" s="71">
        <v>-43.252164742097207</v>
      </c>
      <c r="AT569" s="71">
        <v>4.9490754029337669</v>
      </c>
      <c r="AU569" s="71">
        <v>17.906781248270278</v>
      </c>
      <c r="AV569" s="72">
        <v>-45.988992777271562</v>
      </c>
      <c r="AW569" s="73">
        <v>62298.809999999939</v>
      </c>
      <c r="AX569" s="73">
        <v>-15694.410000000149</v>
      </c>
      <c r="AY569" s="73">
        <v>5755.2200000000885</v>
      </c>
      <c r="AZ569" s="73">
        <v>-214864.71999999962</v>
      </c>
      <c r="BA569" s="73">
        <v>-7412.0499999998137</v>
      </c>
      <c r="BB569" s="73">
        <v>-15725.029999999562</v>
      </c>
      <c r="BC569" s="73">
        <v>-72625.920000000042</v>
      </c>
      <c r="BD569" s="73">
        <v>69156.679999999935</v>
      </c>
      <c r="BE569" s="73">
        <v>756146.68000000028</v>
      </c>
      <c r="BF569" s="73">
        <v>-434769.51000000013</v>
      </c>
      <c r="BG569" s="73">
        <v>28751.269999999786</v>
      </c>
      <c r="BH569" s="73">
        <v>98121.37</v>
      </c>
      <c r="BI569" s="73">
        <v>-336689.26999999979</v>
      </c>
      <c r="BJ569" s="71">
        <v>-3.1310415702405092</v>
      </c>
      <c r="BK569" s="71">
        <v>7.1510995090339335</v>
      </c>
      <c r="BL569" s="71">
        <v>5.3141860049505922</v>
      </c>
      <c r="BM569" s="71">
        <v>2.8457353595061887</v>
      </c>
      <c r="BN569" s="71">
        <v>-11.004360921926105</v>
      </c>
      <c r="BO569" s="71">
        <v>10.535286672654978</v>
      </c>
      <c r="BP569" s="71">
        <v>17.841999162933412</v>
      </c>
      <c r="BQ569" s="71">
        <v>19.115288855358568</v>
      </c>
      <c r="BR569" s="72">
        <v>6.8152322036649879</v>
      </c>
      <c r="BS569" s="72">
        <v>10.319064433172144</v>
      </c>
      <c r="BT569" s="71">
        <v>13.304865057323077</v>
      </c>
      <c r="BU569" s="71">
        <v>13.094494229445527</v>
      </c>
      <c r="BV569" s="71">
        <v>5.533226031823899</v>
      </c>
      <c r="BW569" s="71">
        <v>9.9386010085869945</v>
      </c>
      <c r="BX569" s="75">
        <v>13253</v>
      </c>
      <c r="BY569" s="75">
        <v>11350</v>
      </c>
      <c r="BZ569" s="75">
        <v>10804</v>
      </c>
      <c r="CA569" s="75">
        <v>12184</v>
      </c>
      <c r="CB569" s="75">
        <v>14835</v>
      </c>
      <c r="CC569" s="75">
        <v>18968</v>
      </c>
      <c r="CD569" s="75">
        <v>10560</v>
      </c>
      <c r="CE569" s="75">
        <v>9832</v>
      </c>
      <c r="CF569" s="75">
        <v>16886</v>
      </c>
      <c r="CG569" s="75">
        <v>10493</v>
      </c>
      <c r="CH569" s="75">
        <v>11842</v>
      </c>
      <c r="CI569" s="75">
        <v>12149</v>
      </c>
      <c r="CJ569" s="75">
        <v>6923</v>
      </c>
      <c r="CK569" s="75">
        <v>78685</v>
      </c>
      <c r="CL569" s="73">
        <v>1744385.0000000002</v>
      </c>
      <c r="CM569" s="73">
        <v>1600838.7700000005</v>
      </c>
      <c r="CN569" s="73">
        <v>1547423.3099999996</v>
      </c>
      <c r="CO569" s="73">
        <v>1793953.3</v>
      </c>
      <c r="CP569" s="73">
        <v>1956752.6700000002</v>
      </c>
      <c r="CQ569" s="73">
        <v>1577551.4</v>
      </c>
      <c r="CR569" s="73">
        <v>1760071.1900000002</v>
      </c>
      <c r="CS569" s="73">
        <v>1895463.97</v>
      </c>
      <c r="CT569" s="73">
        <v>1513087.5199999998</v>
      </c>
      <c r="CU569" s="73">
        <v>1491250.87</v>
      </c>
      <c r="CV569" s="73">
        <v>1518416.2400000005</v>
      </c>
      <c r="CW569" s="73">
        <v>1412551.07</v>
      </c>
      <c r="CX569" s="73">
        <v>1394094.3599999996</v>
      </c>
      <c r="CY569" s="77"/>
      <c r="CZ569" s="4">
        <v>1006</v>
      </c>
      <c r="DA569" s="76" t="str">
        <f t="shared" si="22"/>
        <v>1006</v>
      </c>
      <c r="DB569" s="71">
        <v>6.0926350670131679</v>
      </c>
      <c r="DC569" s="71">
        <v>4.2792213662803018</v>
      </c>
      <c r="DD569" s="71">
        <v>1.1951033333342689</v>
      </c>
      <c r="DE569" s="71">
        <v>0.63464975047640049</v>
      </c>
      <c r="DF569" s="71">
        <v>0.53383281663194326</v>
      </c>
      <c r="DG569" s="71">
        <v>0.44235163101825636</v>
      </c>
      <c r="DH569" s="71">
        <v>0.41628381257273933</v>
      </c>
      <c r="DI569" s="71">
        <v>0.58863220109041758</v>
      </c>
      <c r="DJ569" s="71">
        <v>0.46548107530516997</v>
      </c>
      <c r="DK569" s="71">
        <v>0.295953768677514</v>
      </c>
      <c r="DL569" s="71">
        <v>0.41167720464599716</v>
      </c>
      <c r="DM569" s="71">
        <v>0.21629840349675442</v>
      </c>
      <c r="DN569" s="72">
        <v>9.8115151283431318E-2</v>
      </c>
      <c r="DO569" s="71">
        <v>0.384722100311918</v>
      </c>
      <c r="DQ569" s="71"/>
      <c r="DR569" s="71"/>
      <c r="DS569" s="71"/>
      <c r="DT569" s="71"/>
      <c r="DU569" s="71"/>
      <c r="DV569" s="71"/>
      <c r="DW569" s="71"/>
      <c r="DX569" s="71"/>
      <c r="DY569" s="71"/>
      <c r="DZ569" s="71"/>
      <c r="EA569" s="71"/>
      <c r="EB569" s="71"/>
      <c r="EC569" s="71"/>
      <c r="ED569" s="71"/>
    </row>
    <row r="570" spans="1:134">
      <c r="A570" s="4">
        <v>647</v>
      </c>
      <c r="B570" s="46" t="s">
        <v>4861</v>
      </c>
      <c r="C570" s="65" t="str">
        <f t="shared" si="21"/>
        <v>L647</v>
      </c>
      <c r="D570" s="69">
        <v>236285.49999999997</v>
      </c>
      <c r="E570" s="68">
        <v>2988493.1300000013</v>
      </c>
      <c r="F570" s="69">
        <v>2232.6199999999953</v>
      </c>
      <c r="G570" s="69">
        <v>374354.83000000007</v>
      </c>
      <c r="H570" s="70">
        <v>93.540843017787921</v>
      </c>
      <c r="I570" s="70">
        <v>14.320391159105839</v>
      </c>
      <c r="J570" s="69">
        <v>416767.64</v>
      </c>
      <c r="K570" s="69">
        <v>407575.09999999992</v>
      </c>
      <c r="L570" s="69">
        <v>381134.37999999989</v>
      </c>
      <c r="M570" s="69">
        <v>516457.31999999995</v>
      </c>
      <c r="N570" s="69">
        <v>643247.58999999985</v>
      </c>
      <c r="O570" s="69">
        <v>669170.28999999992</v>
      </c>
      <c r="P570" s="69">
        <v>397018.63</v>
      </c>
      <c r="Q570" s="69">
        <v>375653.25000000006</v>
      </c>
      <c r="R570" s="69">
        <v>779456.54</v>
      </c>
      <c r="S570" s="69">
        <v>377678.84</v>
      </c>
      <c r="T570" s="69">
        <v>422309.29</v>
      </c>
      <c r="U570" s="69">
        <v>400091.08</v>
      </c>
      <c r="V570" s="69">
        <v>236285.49999999997</v>
      </c>
      <c r="W570" s="70">
        <v>96.65677003533267</v>
      </c>
      <c r="X570" s="70">
        <v>94.989440891740372</v>
      </c>
      <c r="Y570" s="70">
        <v>105.47572921716764</v>
      </c>
      <c r="Z570" s="71">
        <v>119.41429737002484</v>
      </c>
      <c r="AA570" s="71">
        <v>111.9433224579937</v>
      </c>
      <c r="AB570" s="71">
        <v>91.995451681510929</v>
      </c>
      <c r="AC570" s="71">
        <v>100.82268849977305</v>
      </c>
      <c r="AD570" s="71">
        <v>88.630489931849851</v>
      </c>
      <c r="AE570" s="71">
        <v>109.55531146230084</v>
      </c>
      <c r="AF570" s="71">
        <v>93.434617152038896</v>
      </c>
      <c r="AG570" s="71">
        <v>83.412321628980109</v>
      </c>
      <c r="AH570" s="71">
        <v>84.541409322387253</v>
      </c>
      <c r="AI570" s="71">
        <v>83.788454962209485</v>
      </c>
      <c r="AJ570" s="71">
        <v>-0.52977971769315735</v>
      </c>
      <c r="AK570" s="71">
        <v>-12.713997887232741</v>
      </c>
      <c r="AL570" s="71">
        <v>-17.909370643299894</v>
      </c>
      <c r="AM570" s="71">
        <v>3.9335070035037223</v>
      </c>
      <c r="AN570" s="71">
        <v>1.1960752294362997</v>
      </c>
      <c r="AO570" s="71">
        <v>-2.3625717352162789</v>
      </c>
      <c r="AP570" s="71">
        <v>0.56889432526490147</v>
      </c>
      <c r="AQ570" s="71">
        <v>13.603524016451217</v>
      </c>
      <c r="AR570" s="71">
        <v>105.89183554128438</v>
      </c>
      <c r="AS570" s="71">
        <v>-28.889369722677081</v>
      </c>
      <c r="AT570" s="71">
        <v>9.9070102525916184</v>
      </c>
      <c r="AU570" s="71">
        <v>10.91776446790378</v>
      </c>
      <c r="AV570" s="72">
        <v>0.95389554702338675</v>
      </c>
      <c r="AW570" s="73">
        <v>-2219.7099999999045</v>
      </c>
      <c r="AX570" s="73">
        <v>-59367.010000000068</v>
      </c>
      <c r="AY570" s="73">
        <v>-83150.500000000175</v>
      </c>
      <c r="AZ570" s="73">
        <v>19546.039999999979</v>
      </c>
      <c r="BA570" s="73">
        <v>7616.7799999996787</v>
      </c>
      <c r="BB570" s="73">
        <v>-10658.840000000084</v>
      </c>
      <c r="BC570" s="73">
        <v>2245.8399999999674</v>
      </c>
      <c r="BD570" s="73">
        <v>44982.830000000016</v>
      </c>
      <c r="BE570" s="73">
        <v>400880.8</v>
      </c>
      <c r="BF570" s="73">
        <v>-153435.61999999982</v>
      </c>
      <c r="BG570" s="73">
        <v>38066.929999999935</v>
      </c>
      <c r="BH570" s="73">
        <v>39381.430000000109</v>
      </c>
      <c r="BI570" s="73">
        <v>2232.6199999999953</v>
      </c>
      <c r="BJ570" s="71">
        <v>18.118757610888835</v>
      </c>
      <c r="BK570" s="71">
        <v>14.424205554327624</v>
      </c>
      <c r="BL570" s="71">
        <v>14.895202299813448</v>
      </c>
      <c r="BM570" s="71">
        <v>8.2586969167061213</v>
      </c>
      <c r="BN570" s="71">
        <v>-1.0717058905256696</v>
      </c>
      <c r="BO570" s="71">
        <v>9.627329920686023</v>
      </c>
      <c r="BP570" s="71">
        <v>22.24103722679526</v>
      </c>
      <c r="BQ570" s="71">
        <v>20.464202999160985</v>
      </c>
      <c r="BR570" s="72">
        <v>9.5104140800956092</v>
      </c>
      <c r="BS570" s="72">
        <v>16.720325506484706</v>
      </c>
      <c r="BT570" s="71">
        <v>16.865510475387964</v>
      </c>
      <c r="BU570" s="71">
        <v>15.727771962816465</v>
      </c>
      <c r="BV570" s="71">
        <v>12.184630410616313</v>
      </c>
      <c r="BW570" s="71">
        <v>14.025481863904652</v>
      </c>
      <c r="BX570" s="75">
        <v>12160</v>
      </c>
      <c r="BY570" s="75">
        <v>12342</v>
      </c>
      <c r="BZ570" s="75">
        <v>11382</v>
      </c>
      <c r="CA570" s="75">
        <v>12558</v>
      </c>
      <c r="CB570" s="75">
        <v>13834</v>
      </c>
      <c r="CC570" s="75">
        <v>15332</v>
      </c>
      <c r="CD570" s="75">
        <v>10299</v>
      </c>
      <c r="CE570" s="75">
        <v>10144</v>
      </c>
      <c r="CF570" s="75">
        <v>14882</v>
      </c>
      <c r="CG570" s="75">
        <v>10824</v>
      </c>
      <c r="CH570" s="75">
        <v>11091</v>
      </c>
      <c r="CI570" s="75">
        <v>10793</v>
      </c>
      <c r="CJ570" s="75">
        <v>6061</v>
      </c>
      <c r="CK570" s="75">
        <v>74094</v>
      </c>
      <c r="CL570" s="73">
        <v>616712.21</v>
      </c>
      <c r="CM570" s="73">
        <v>616763.32999999996</v>
      </c>
      <c r="CN570" s="73">
        <v>718806.54</v>
      </c>
      <c r="CO570" s="73">
        <v>787392.80000000016</v>
      </c>
      <c r="CP570" s="73">
        <v>762838.48</v>
      </c>
      <c r="CQ570" s="73">
        <v>695997.49999999988</v>
      </c>
      <c r="CR570" s="73">
        <v>687373.92999999993</v>
      </c>
      <c r="CS570" s="73">
        <v>898486.47</v>
      </c>
      <c r="CT570" s="73">
        <v>743834.86</v>
      </c>
      <c r="CU570" s="73">
        <v>608008.49</v>
      </c>
      <c r="CV570" s="73">
        <v>627586.9</v>
      </c>
      <c r="CW570" s="73">
        <v>558257.35</v>
      </c>
      <c r="CX570" s="73">
        <v>606513.29999999981</v>
      </c>
      <c r="CY570" s="77"/>
      <c r="CZ570" s="4">
        <v>647</v>
      </c>
      <c r="DA570" s="76" t="str">
        <f t="shared" si="22"/>
        <v>L647</v>
      </c>
      <c r="DB570" s="71">
        <v>1.7097486329777472</v>
      </c>
      <c r="DC570" s="71">
        <v>2.0098156709093469</v>
      </c>
      <c r="DD570" s="71">
        <v>1.3682991949791592</v>
      </c>
      <c r="DE570" s="71">
        <v>0.71923160380176343</v>
      </c>
      <c r="DF570" s="71">
        <v>1.1204434726148687</v>
      </c>
      <c r="DG570" s="71">
        <v>0.7872333922644692</v>
      </c>
      <c r="DH570" s="71">
        <v>0.48264874462629231</v>
      </c>
      <c r="DI570" s="71">
        <v>0.4766868678162649</v>
      </c>
      <c r="DJ570" s="71">
        <v>0.1684468924631507</v>
      </c>
      <c r="DK570" s="71">
        <v>0.17795590728466718</v>
      </c>
      <c r="DL570" s="71">
        <v>0.15393253476886165</v>
      </c>
      <c r="DM570" s="71">
        <v>0.21355979800372965</v>
      </c>
      <c r="DN570" s="71">
        <v>0.24981444283324927</v>
      </c>
      <c r="DO570" s="71">
        <v>0.26068252815995546</v>
      </c>
      <c r="DQ570" s="71"/>
      <c r="DR570" s="71"/>
      <c r="DS570" s="71"/>
      <c r="DT570" s="71"/>
      <c r="DU570" s="71"/>
      <c r="DV570" s="71"/>
      <c r="DW570" s="71"/>
      <c r="DX570" s="71"/>
      <c r="DY570" s="71"/>
      <c r="DZ570" s="71"/>
      <c r="EA570" s="71"/>
      <c r="EB570" s="71"/>
      <c r="EC570" s="71"/>
      <c r="ED570" s="71"/>
    </row>
    <row r="571" spans="1:134">
      <c r="A571" s="4">
        <v>90</v>
      </c>
      <c r="B571" s="46" t="s">
        <v>4867</v>
      </c>
      <c r="C571" s="65" t="str">
        <f t="shared" si="21"/>
        <v>L090</v>
      </c>
      <c r="D571" s="69">
        <v>1321717.9500000002</v>
      </c>
      <c r="E571" s="68">
        <v>14486690.770000001</v>
      </c>
      <c r="F571" s="69">
        <v>360603.23</v>
      </c>
      <c r="G571" s="69">
        <v>2159268.7800000068</v>
      </c>
      <c r="H571" s="70">
        <v>94.696631083934008</v>
      </c>
      <c r="I571" s="70">
        <v>17.515980078816206</v>
      </c>
      <c r="J571" s="69">
        <v>2101108.6600000006</v>
      </c>
      <c r="K571" s="69">
        <v>1671520.45</v>
      </c>
      <c r="L571" s="69">
        <v>1558000.2700000003</v>
      </c>
      <c r="M571" s="69">
        <v>2239337.1700000004</v>
      </c>
      <c r="N571" s="69">
        <v>2604120.65</v>
      </c>
      <c r="O571" s="69">
        <v>3373847.2800000007</v>
      </c>
      <c r="P571" s="69">
        <v>1824909.75</v>
      </c>
      <c r="Q571" s="69">
        <v>1649867.5299999998</v>
      </c>
      <c r="R571" s="69">
        <v>4229880.7700000005</v>
      </c>
      <c r="S571" s="69">
        <v>1556284.8699999996</v>
      </c>
      <c r="T571" s="69">
        <v>1766716.1300000004</v>
      </c>
      <c r="U571" s="69">
        <v>2137313.7700000005</v>
      </c>
      <c r="V571" s="69">
        <v>1321717.9500000002</v>
      </c>
      <c r="W571" s="70">
        <v>110.18303038094474</v>
      </c>
      <c r="X571" s="70">
        <v>95.708172425782024</v>
      </c>
      <c r="Y571" s="70">
        <v>91.83040189522454</v>
      </c>
      <c r="Z571" s="71">
        <v>102.24787680269462</v>
      </c>
      <c r="AA571" s="71">
        <v>93.042341746919092</v>
      </c>
      <c r="AB571" s="71">
        <v>102.77667245882792</v>
      </c>
      <c r="AC571" s="71">
        <v>93.883186316482167</v>
      </c>
      <c r="AD571" s="71">
        <v>90.016588743187938</v>
      </c>
      <c r="AE571" s="71">
        <v>104.53063056206344</v>
      </c>
      <c r="AF571" s="71">
        <v>74.801242244088243</v>
      </c>
      <c r="AG571" s="71">
        <v>83.471807689076073</v>
      </c>
      <c r="AH571" s="71">
        <v>104.39263776810787</v>
      </c>
      <c r="AI571" s="71">
        <v>107.42932479447857</v>
      </c>
      <c r="AJ571" s="71">
        <v>9.8608182475939046</v>
      </c>
      <c r="AK571" s="71">
        <v>16.059167829911523</v>
      </c>
      <c r="AL571" s="71">
        <v>-8.8054829131063777</v>
      </c>
      <c r="AM571" s="71">
        <v>-3.4682498019004249</v>
      </c>
      <c r="AN571" s="71">
        <v>-8.6794803384984025</v>
      </c>
      <c r="AO571" s="71">
        <v>5.7307885402518632</v>
      </c>
      <c r="AP571" s="71">
        <v>-4.5376318318766433</v>
      </c>
      <c r="AQ571" s="71">
        <v>10.908848442270735</v>
      </c>
      <c r="AR571" s="71">
        <v>159.14188242158772</v>
      </c>
      <c r="AS571" s="71">
        <v>-49.068069313536775</v>
      </c>
      <c r="AT571" s="71">
        <v>6.4554278531242071</v>
      </c>
      <c r="AU571" s="71">
        <v>31.965505144312377</v>
      </c>
      <c r="AV571" s="72">
        <v>37.519270332265833</v>
      </c>
      <c r="AW571" s="73">
        <v>188589.99000000069</v>
      </c>
      <c r="AX571" s="73">
        <v>231289.15999999992</v>
      </c>
      <c r="AY571" s="73">
        <v>-150436.06999999983</v>
      </c>
      <c r="AZ571" s="73">
        <v>-80456.229999999516</v>
      </c>
      <c r="BA571" s="73">
        <v>-247197.48999999976</v>
      </c>
      <c r="BB571" s="73">
        <v>212345.30000000075</v>
      </c>
      <c r="BC571" s="73">
        <v>-86743.800000000279</v>
      </c>
      <c r="BD571" s="73">
        <v>162278.79999999981</v>
      </c>
      <c r="BE571" s="73">
        <v>2597616.3400000008</v>
      </c>
      <c r="BF571" s="73">
        <v>-1499332.4</v>
      </c>
      <c r="BG571" s="73">
        <v>107133.1800000004</v>
      </c>
      <c r="BH571" s="73">
        <v>517713.43000000063</v>
      </c>
      <c r="BI571" s="73">
        <v>360603.23</v>
      </c>
      <c r="BJ571" s="71">
        <v>17.515222098031956</v>
      </c>
      <c r="BK571" s="71">
        <v>11.936353735557603</v>
      </c>
      <c r="BL571" s="71">
        <v>11.603981636847696</v>
      </c>
      <c r="BM571" s="71">
        <v>14.320816565842282</v>
      </c>
      <c r="BN571" s="71">
        <v>3.1472064503921002</v>
      </c>
      <c r="BO571" s="71">
        <v>11.535312132476305</v>
      </c>
      <c r="BP571" s="71">
        <v>20.017150237037441</v>
      </c>
      <c r="BQ571" s="71">
        <v>22.151072390394354</v>
      </c>
      <c r="BR571" s="72">
        <v>10.944754423738214</v>
      </c>
      <c r="BS571" s="72">
        <v>13.503469705979391</v>
      </c>
      <c r="BT571" s="71">
        <v>15.004243364385559</v>
      </c>
      <c r="BU571" s="71">
        <v>15.863587369295296</v>
      </c>
      <c r="BV571" s="71">
        <v>15.943058166918004</v>
      </c>
      <c r="BW571" s="71">
        <v>13.681891682806953</v>
      </c>
      <c r="BX571" s="75">
        <v>42486</v>
      </c>
      <c r="BY571" s="75">
        <v>33073</v>
      </c>
      <c r="BZ571" s="75">
        <v>30822</v>
      </c>
      <c r="CA571" s="75">
        <v>39066</v>
      </c>
      <c r="CB571" s="75">
        <v>40019</v>
      </c>
      <c r="CC571" s="75">
        <v>48204</v>
      </c>
      <c r="CD571" s="75">
        <v>36860</v>
      </c>
      <c r="CE571" s="75">
        <v>34286</v>
      </c>
      <c r="CF571" s="75">
        <v>53992</v>
      </c>
      <c r="CG571" s="75">
        <v>32449</v>
      </c>
      <c r="CH571" s="75">
        <v>37399</v>
      </c>
      <c r="CI571" s="75">
        <v>46148</v>
      </c>
      <c r="CJ571" s="75">
        <v>28561</v>
      </c>
      <c r="CK571" s="75">
        <v>269695</v>
      </c>
      <c r="CL571" s="73">
        <v>2510533.1699999995</v>
      </c>
      <c r="CM571" s="73">
        <v>2585387.9</v>
      </c>
      <c r="CN571" s="73">
        <v>2831201.350000001</v>
      </c>
      <c r="CO571" s="73">
        <v>2991618.3400000008</v>
      </c>
      <c r="CP571" s="73">
        <v>3775179.35</v>
      </c>
      <c r="CQ571" s="73">
        <v>2728381.68</v>
      </c>
      <c r="CR571" s="73">
        <v>2407667.9499999993</v>
      </c>
      <c r="CS571" s="73">
        <v>3961599.040000001</v>
      </c>
      <c r="CT571" s="73">
        <v>2781467.87</v>
      </c>
      <c r="CU571" s="73">
        <v>2546159.98</v>
      </c>
      <c r="CV571" s="73">
        <v>2805739.9700000011</v>
      </c>
      <c r="CW571" s="73">
        <v>2587707.1</v>
      </c>
      <c r="CX571" s="73">
        <v>2512130.56</v>
      </c>
      <c r="CY571" s="77"/>
      <c r="CZ571" s="4">
        <v>90</v>
      </c>
      <c r="DA571" s="76" t="str">
        <f t="shared" si="22"/>
        <v>L090</v>
      </c>
      <c r="DB571" s="71">
        <v>3.6005964243344062</v>
      </c>
      <c r="DC571" s="71">
        <v>4.3831843624713036</v>
      </c>
      <c r="DD571" s="71">
        <v>0.53832507895027537</v>
      </c>
      <c r="DE571" s="71">
        <v>0.87069147599859265</v>
      </c>
      <c r="DF571" s="71">
        <v>0.8183636292237676</v>
      </c>
      <c r="DG571" s="71">
        <v>0.59589614046761996</v>
      </c>
      <c r="DH571" s="71">
        <v>0.72398351690895879</v>
      </c>
      <c r="DI571" s="71">
        <v>0.40045711433575476</v>
      </c>
      <c r="DJ571" s="71">
        <v>0.29973560724638726</v>
      </c>
      <c r="DK571" s="71">
        <v>0.32322632607141027</v>
      </c>
      <c r="DL571" s="71">
        <v>0.36169156259618135</v>
      </c>
      <c r="DM571" s="71">
        <v>0.32184778710691042</v>
      </c>
      <c r="DN571" s="71">
        <v>0.10664272229192634</v>
      </c>
      <c r="DO571" s="71">
        <v>0.36085320205785032</v>
      </c>
      <c r="DQ571" s="71"/>
      <c r="DR571" s="71"/>
      <c r="DS571" s="71"/>
      <c r="DT571" s="71"/>
      <c r="DU571" s="71"/>
      <c r="DV571" s="71"/>
      <c r="DW571" s="71"/>
      <c r="DX571" s="71"/>
      <c r="DY571" s="71"/>
      <c r="DZ571" s="71"/>
      <c r="EA571" s="71"/>
      <c r="EB571" s="71"/>
      <c r="EC571" s="71"/>
      <c r="ED571" s="71"/>
    </row>
    <row r="572" spans="1:134">
      <c r="A572" s="4">
        <v>1034</v>
      </c>
      <c r="B572" s="46" t="s">
        <v>4874</v>
      </c>
      <c r="C572" s="65" t="str">
        <f t="shared" si="21"/>
        <v>1034</v>
      </c>
      <c r="D572" s="69">
        <v>468420.63000000006</v>
      </c>
      <c r="E572" s="68">
        <v>4617882.8100000005</v>
      </c>
      <c r="F572" s="69">
        <v>-48931.359999999986</v>
      </c>
      <c r="G572" s="69">
        <v>295693.49000000115</v>
      </c>
      <c r="H572" s="70">
        <v>87.889405493961362</v>
      </c>
      <c r="I572" s="70">
        <v>6.8412896360588116</v>
      </c>
      <c r="J572" s="69">
        <v>925204.54000000027</v>
      </c>
      <c r="K572" s="69">
        <v>548155.17999999982</v>
      </c>
      <c r="L572" s="69">
        <v>563601.65000000014</v>
      </c>
      <c r="M572" s="69">
        <v>811660.10000000044</v>
      </c>
      <c r="N572" s="69">
        <v>1044127.3799999999</v>
      </c>
      <c r="O572" s="69">
        <v>1040026.9200000002</v>
      </c>
      <c r="P572" s="69">
        <v>609970.94999999984</v>
      </c>
      <c r="Q572" s="69">
        <v>540321.18000000005</v>
      </c>
      <c r="R572" s="69">
        <v>1179717.5699999998</v>
      </c>
      <c r="S572" s="69">
        <v>517046.31999999995</v>
      </c>
      <c r="T572" s="69">
        <v>585492.39</v>
      </c>
      <c r="U572" s="69">
        <v>716913.77</v>
      </c>
      <c r="V572" s="69">
        <v>468420.63000000006</v>
      </c>
      <c r="W572" s="70">
        <v>148.18496926646489</v>
      </c>
      <c r="X572" s="70">
        <v>94.066922112819967</v>
      </c>
      <c r="Y572" s="70">
        <v>98.960061502409559</v>
      </c>
      <c r="Z572" s="71">
        <v>99.651657059301655</v>
      </c>
      <c r="AA572" s="71">
        <v>105.44363223895041</v>
      </c>
      <c r="AB572" s="71">
        <v>97.717813499124105</v>
      </c>
      <c r="AC572" s="71">
        <v>89.037158063057291</v>
      </c>
      <c r="AD572" s="71">
        <v>83.862574213024359</v>
      </c>
      <c r="AE572" s="71">
        <v>103.33601014023608</v>
      </c>
      <c r="AF572" s="71">
        <v>85.376594330080252</v>
      </c>
      <c r="AG572" s="71">
        <v>73.989660829690749</v>
      </c>
      <c r="AH572" s="71">
        <v>93.971321379180466</v>
      </c>
      <c r="AI572" s="71">
        <v>75.143699740078418</v>
      </c>
      <c r="AJ572" s="71">
        <v>49.695668032166431</v>
      </c>
      <c r="AK572" s="71">
        <v>-8.2019320702391809</v>
      </c>
      <c r="AL572" s="71">
        <v>-5.8772929958739173E-2</v>
      </c>
      <c r="AM572" s="71">
        <v>-11.347715959366401</v>
      </c>
      <c r="AN572" s="71">
        <v>-10.378339322502917</v>
      </c>
      <c r="AO572" s="71">
        <v>-8.2071666141019008</v>
      </c>
      <c r="AP572" s="71">
        <v>-9.4070981017997148</v>
      </c>
      <c r="AQ572" s="71">
        <v>4.0387539661174809</v>
      </c>
      <c r="AR572" s="71">
        <v>129.73154991708694</v>
      </c>
      <c r="AS572" s="71">
        <v>-42.046411644179948</v>
      </c>
      <c r="AT572" s="71">
        <v>-4.1734910185171277</v>
      </c>
      <c r="AU572" s="71">
        <v>20.389318715338135</v>
      </c>
      <c r="AV572" s="72">
        <v>-9.4580403566245081</v>
      </c>
      <c r="AW572" s="73">
        <v>307147.5500000004</v>
      </c>
      <c r="AX572" s="73">
        <v>-48976.320000000065</v>
      </c>
      <c r="AY572" s="73">
        <v>-331.43999999982771</v>
      </c>
      <c r="AZ572" s="73">
        <v>-103894.53999999957</v>
      </c>
      <c r="BA572" s="73">
        <v>-120909.21999999997</v>
      </c>
      <c r="BB572" s="73">
        <v>-78396.25</v>
      </c>
      <c r="BC572" s="73">
        <v>-63338.920000000042</v>
      </c>
      <c r="BD572" s="73">
        <v>20975.110000000044</v>
      </c>
      <c r="BE572" s="73">
        <v>666197.51999999979</v>
      </c>
      <c r="BF572" s="73">
        <v>-375126.77</v>
      </c>
      <c r="BG572" s="73">
        <v>-25499.699999999721</v>
      </c>
      <c r="BH572" s="73">
        <v>121417.60999999999</v>
      </c>
      <c r="BI572" s="73">
        <v>-48931.359999999986</v>
      </c>
      <c r="BJ572" s="71">
        <v>10.530189216261034</v>
      </c>
      <c r="BK572" s="71">
        <v>15.159337572016</v>
      </c>
      <c r="BL572" s="71">
        <v>13.492939299001851</v>
      </c>
      <c r="BM572" s="71">
        <v>17.196162334659792</v>
      </c>
      <c r="BN572" s="71">
        <v>1.7987232169719629</v>
      </c>
      <c r="BO572" s="71">
        <v>10.455693003257924</v>
      </c>
      <c r="BP572" s="71">
        <v>20.653044126827652</v>
      </c>
      <c r="BQ572" s="71">
        <v>21.702032553507031</v>
      </c>
      <c r="BR572" s="72">
        <v>13.122208752566047</v>
      </c>
      <c r="BS572" s="72">
        <v>12.943962407443859</v>
      </c>
      <c r="BT572" s="71">
        <v>16.507760000247494</v>
      </c>
      <c r="BU572" s="71">
        <v>17.147393755887009</v>
      </c>
      <c r="BV572" s="71">
        <v>17.211771002154887</v>
      </c>
      <c r="BW572" s="71">
        <v>15.050776642444795</v>
      </c>
      <c r="BX572" s="75">
        <v>16039</v>
      </c>
      <c r="BY572" s="75">
        <v>11171</v>
      </c>
      <c r="BZ572" s="75">
        <v>11575</v>
      </c>
      <c r="CA572" s="75">
        <v>13475</v>
      </c>
      <c r="CB572" s="75">
        <v>15465</v>
      </c>
      <c r="CC572" s="75">
        <v>18723</v>
      </c>
      <c r="CD572" s="75">
        <v>12640</v>
      </c>
      <c r="CE572" s="75">
        <v>10961</v>
      </c>
      <c r="CF572" s="75">
        <v>16591</v>
      </c>
      <c r="CG572" s="75">
        <v>9980</v>
      </c>
      <c r="CH572" s="75">
        <v>11953</v>
      </c>
      <c r="CI572" s="75">
        <v>14076</v>
      </c>
      <c r="CJ572" s="75">
        <v>9537</v>
      </c>
      <c r="CK572" s="75">
        <v>85738</v>
      </c>
      <c r="CL572" s="73">
        <v>1203670.4999999998</v>
      </c>
      <c r="CM572" s="73">
        <v>1214401.69</v>
      </c>
      <c r="CN572" s="73">
        <v>1447437.1299999997</v>
      </c>
      <c r="CO572" s="73">
        <v>1413819.2499999995</v>
      </c>
      <c r="CP572" s="73">
        <v>1567566.61</v>
      </c>
      <c r="CQ572" s="73">
        <v>1350315.2599999993</v>
      </c>
      <c r="CR572" s="73">
        <v>1154167.9899999995</v>
      </c>
      <c r="CS572" s="73">
        <v>1702074.2</v>
      </c>
      <c r="CT572" s="73">
        <v>1325339.4800000002</v>
      </c>
      <c r="CU572" s="73">
        <v>1373608.16</v>
      </c>
      <c r="CV572" s="73">
        <v>1433694.6300000001</v>
      </c>
      <c r="CW572" s="73">
        <v>1408944</v>
      </c>
      <c r="CX572" s="73">
        <v>1338416.0799999998</v>
      </c>
      <c r="CY572" s="77"/>
      <c r="CZ572" s="4">
        <v>1034</v>
      </c>
      <c r="DA572" s="76" t="str">
        <f t="shared" si="22"/>
        <v>1034</v>
      </c>
      <c r="DB572" s="71">
        <v>2.5614760869491686</v>
      </c>
      <c r="DC572" s="71">
        <v>1.5032085488900808</v>
      </c>
      <c r="DD572" s="71">
        <v>0.51130625243819328</v>
      </c>
      <c r="DE572" s="71">
        <v>0.60467023462806391</v>
      </c>
      <c r="DF572" s="71">
        <v>0.91679265659281117</v>
      </c>
      <c r="DG572" s="71">
        <v>0.32478755574337242</v>
      </c>
      <c r="DH572" s="71">
        <v>0.20537475953819026</v>
      </c>
      <c r="DI572" s="71">
        <v>1.1075342698169601</v>
      </c>
      <c r="DJ572" s="71">
        <v>0.40912988796637423</v>
      </c>
      <c r="DK572" s="71">
        <v>0.4306898550219378</v>
      </c>
      <c r="DL572" s="71">
        <v>0.14830780749762126</v>
      </c>
      <c r="DM572" s="71">
        <v>0.33714669832730271</v>
      </c>
      <c r="DN572" s="71">
        <v>5.2435783760441564E-2</v>
      </c>
      <c r="DO572" s="71">
        <v>0.38534603721735727</v>
      </c>
      <c r="DQ572" s="71"/>
      <c r="DR572" s="71"/>
      <c r="DS572" s="71"/>
      <c r="DT572" s="71"/>
      <c r="DU572" s="71"/>
      <c r="DV572" s="71"/>
      <c r="DW572" s="71"/>
      <c r="DX572" s="71"/>
      <c r="DY572" s="71"/>
      <c r="DZ572" s="71"/>
      <c r="EA572" s="71"/>
      <c r="EB572" s="71"/>
      <c r="EC572" s="71"/>
      <c r="ED572" s="71"/>
    </row>
    <row r="573" spans="1:134">
      <c r="A573" s="4">
        <v>113</v>
      </c>
      <c r="B573" s="46" t="s">
        <v>4881</v>
      </c>
      <c r="C573" s="65" t="str">
        <f t="shared" si="21"/>
        <v>L113</v>
      </c>
      <c r="D573" s="69">
        <v>304588.81</v>
      </c>
      <c r="E573" s="68">
        <v>3453674.4799999981</v>
      </c>
      <c r="F573" s="69">
        <v>58244.929999999993</v>
      </c>
      <c r="G573" s="69">
        <v>114649.29999999795</v>
      </c>
      <c r="H573" s="70">
        <v>83.008992372642027</v>
      </c>
      <c r="I573" s="70">
        <v>3.4336159154091161</v>
      </c>
      <c r="J573" s="69">
        <v>457984.27</v>
      </c>
      <c r="K573" s="69">
        <v>467939.8299999999</v>
      </c>
      <c r="L573" s="69">
        <v>451508.47999999986</v>
      </c>
      <c r="M573" s="69">
        <v>530553.29999999993</v>
      </c>
      <c r="N573" s="69">
        <v>657263.18999999983</v>
      </c>
      <c r="O573" s="69">
        <v>750916.85999999975</v>
      </c>
      <c r="P573" s="69">
        <v>370188.65</v>
      </c>
      <c r="Q573" s="69">
        <v>462246.2300000001</v>
      </c>
      <c r="R573" s="69">
        <v>854724.05999999994</v>
      </c>
      <c r="S573" s="69">
        <v>445833.44999999995</v>
      </c>
      <c r="T573" s="69">
        <v>527605.48</v>
      </c>
      <c r="U573" s="69">
        <v>488487.80000000005</v>
      </c>
      <c r="V573" s="69">
        <v>304588.81</v>
      </c>
      <c r="W573" s="70">
        <v>82.547544738115334</v>
      </c>
      <c r="X573" s="70">
        <v>78.379636289746571</v>
      </c>
      <c r="Y573" s="70">
        <v>82.418051212658611</v>
      </c>
      <c r="Z573" s="71">
        <v>81.186175236126942</v>
      </c>
      <c r="AA573" s="71">
        <v>111.22512790578021</v>
      </c>
      <c r="AB573" s="71">
        <v>120.37658722080057</v>
      </c>
      <c r="AC573" s="71">
        <v>66.623284016523868</v>
      </c>
      <c r="AD573" s="71">
        <v>75.329968568381489</v>
      </c>
      <c r="AE573" s="71">
        <v>93.076752173379234</v>
      </c>
      <c r="AF573" s="71">
        <v>82.837980763636082</v>
      </c>
      <c r="AG573" s="71">
        <v>83.59017716998018</v>
      </c>
      <c r="AH573" s="71">
        <v>80.27826624346676</v>
      </c>
      <c r="AI573" s="71">
        <v>103.19598492292603</v>
      </c>
      <c r="AJ573" s="71">
        <v>-23.336585725789671</v>
      </c>
      <c r="AK573" s="71">
        <v>-26.883149436434117</v>
      </c>
      <c r="AL573" s="71">
        <v>-27.279001088974507</v>
      </c>
      <c r="AM573" s="71">
        <v>-25.040079042346676</v>
      </c>
      <c r="AN573" s="71">
        <v>-19.335869860963495</v>
      </c>
      <c r="AO573" s="71">
        <v>-8.4222804698782063</v>
      </c>
      <c r="AP573" s="71">
        <v>-28.53250829029982</v>
      </c>
      <c r="AQ573" s="71">
        <v>-3.3893992194927947</v>
      </c>
      <c r="AR573" s="71">
        <v>88.439110868459437</v>
      </c>
      <c r="AS573" s="71">
        <v>-36.935597913887655</v>
      </c>
      <c r="AT573" s="71">
        <v>10.598345297402378</v>
      </c>
      <c r="AU573" s="71">
        <v>6.5034273920531405</v>
      </c>
      <c r="AV573" s="72">
        <v>23.643749542306459</v>
      </c>
      <c r="AW573" s="73">
        <v>-139411.85999999999</v>
      </c>
      <c r="AX573" s="73">
        <v>-172049.21000000014</v>
      </c>
      <c r="AY573" s="73">
        <v>-169369.24</v>
      </c>
      <c r="AZ573" s="73">
        <v>-177229.32999999996</v>
      </c>
      <c r="BA573" s="73">
        <v>-157540.53000000026</v>
      </c>
      <c r="BB573" s="73">
        <v>-60811.700000000186</v>
      </c>
      <c r="BC573" s="73">
        <v>-147793.21999999991</v>
      </c>
      <c r="BD573" s="73">
        <v>-16217.029999999795</v>
      </c>
      <c r="BE573" s="73">
        <v>401143.03</v>
      </c>
      <c r="BF573" s="73">
        <v>-261116.01</v>
      </c>
      <c r="BG573" s="73">
        <v>50559.030000000203</v>
      </c>
      <c r="BH573" s="73">
        <v>29828.570000000007</v>
      </c>
      <c r="BI573" s="73">
        <v>58244.929999999993</v>
      </c>
      <c r="BJ573" s="71">
        <v>19.294984273094727</v>
      </c>
      <c r="BK573" s="71">
        <v>18.308542124607797</v>
      </c>
      <c r="BL573" s="71">
        <v>15.896266509887433</v>
      </c>
      <c r="BM573" s="71">
        <v>17.211095148267034</v>
      </c>
      <c r="BN573" s="71">
        <v>6.1288367506761148</v>
      </c>
      <c r="BO573" s="71">
        <v>12.111548083543241</v>
      </c>
      <c r="BP573" s="71">
        <v>20.386413838220747</v>
      </c>
      <c r="BQ573" s="71">
        <v>20.153122134226187</v>
      </c>
      <c r="BR573" s="72">
        <v>15.110039784462115</v>
      </c>
      <c r="BS573" s="72">
        <v>15.154397941083431</v>
      </c>
      <c r="BT573" s="71">
        <v>16.973523267720868</v>
      </c>
      <c r="BU573" s="71">
        <v>17.954904750350313</v>
      </c>
      <c r="BV573" s="71">
        <v>14.509032089151759</v>
      </c>
      <c r="BW573" s="71">
        <v>15.52265227378053</v>
      </c>
      <c r="BX573" s="75">
        <v>10914</v>
      </c>
      <c r="BY573" s="75">
        <v>11488</v>
      </c>
      <c r="BZ573" s="75">
        <v>10824</v>
      </c>
      <c r="CA573" s="75">
        <v>11429</v>
      </c>
      <c r="CB573" s="75">
        <v>13576</v>
      </c>
      <c r="CC573" s="75">
        <v>16011</v>
      </c>
      <c r="CD573" s="75">
        <v>8453</v>
      </c>
      <c r="CE573" s="75">
        <v>10635</v>
      </c>
      <c r="CF573" s="75">
        <v>15575</v>
      </c>
      <c r="CG573" s="75">
        <v>10799</v>
      </c>
      <c r="CH573" s="75">
        <v>12396</v>
      </c>
      <c r="CI573" s="75">
        <v>11295</v>
      </c>
      <c r="CJ573" s="75">
        <v>6808</v>
      </c>
      <c r="CK573" s="75">
        <v>75961</v>
      </c>
      <c r="CL573" s="73">
        <v>804655.92999999993</v>
      </c>
      <c r="CM573" s="73">
        <v>837068.30999999994</v>
      </c>
      <c r="CN573" s="73">
        <v>982766.40000000026</v>
      </c>
      <c r="CO573" s="73">
        <v>1204723.18</v>
      </c>
      <c r="CP573" s="73">
        <v>1318251.2000000002</v>
      </c>
      <c r="CQ573" s="73">
        <v>1145237.8999999997</v>
      </c>
      <c r="CR573" s="73">
        <v>1163998.5099999998</v>
      </c>
      <c r="CS573" s="73">
        <v>1472320.6600000004</v>
      </c>
      <c r="CT573" s="73">
        <v>1000306.49</v>
      </c>
      <c r="CU573" s="73">
        <v>1067358.33</v>
      </c>
      <c r="CV573" s="73">
        <v>1130675.4000000004</v>
      </c>
      <c r="CW573" s="73">
        <v>1130766.8500000001</v>
      </c>
      <c r="CX573" s="73">
        <v>933458.02000000025</v>
      </c>
      <c r="CY573" s="77"/>
      <c r="CZ573" s="4">
        <v>113</v>
      </c>
      <c r="DA573" s="76" t="str">
        <f t="shared" si="22"/>
        <v>L113</v>
      </c>
      <c r="DB573" s="71">
        <v>0.24138862548907963</v>
      </c>
      <c r="DC573" s="71">
        <v>0.64019735280533774</v>
      </c>
      <c r="DD573" s="71">
        <v>0.31568277314538334</v>
      </c>
      <c r="DE573" s="71">
        <v>0.36334792527389936</v>
      </c>
      <c r="DF573" s="71">
        <v>0.59237238961675309</v>
      </c>
      <c r="DG573" s="71">
        <v>0.30227537813210292</v>
      </c>
      <c r="DH573" s="71">
        <v>0.16062708900655612</v>
      </c>
      <c r="DI573" s="71">
        <v>0.10222193659004081</v>
      </c>
      <c r="DJ573" s="71">
        <v>0.15915017039973597</v>
      </c>
      <c r="DK573" s="71">
        <v>0.18069492355474892</v>
      </c>
      <c r="DL573" s="71">
        <v>0.10095118864169676</v>
      </c>
      <c r="DM573" s="71">
        <v>7.3564217468977261E-2</v>
      </c>
      <c r="DN573" s="71">
        <v>1.6229844785115091E-3</v>
      </c>
      <c r="DO573" s="71">
        <v>0.11958519365680924</v>
      </c>
      <c r="DQ573" s="71"/>
      <c r="DR573" s="71"/>
      <c r="DS573" s="71"/>
      <c r="DT573" s="71"/>
      <c r="DU573" s="71"/>
      <c r="DV573" s="71"/>
      <c r="DW573" s="71"/>
      <c r="DX573" s="71"/>
      <c r="DY573" s="71"/>
      <c r="DZ573" s="71"/>
      <c r="EA573" s="71"/>
      <c r="EB573" s="71"/>
      <c r="EC573" s="71"/>
      <c r="ED573" s="71"/>
    </row>
    <row r="574" spans="1:134">
      <c r="A574" s="4">
        <v>355</v>
      </c>
      <c r="B574" s="46" t="s">
        <v>4889</v>
      </c>
      <c r="C574" s="65" t="str">
        <f t="shared" si="21"/>
        <v>L355</v>
      </c>
      <c r="D574" s="69">
        <v>713641.58999999985</v>
      </c>
      <c r="E574" s="68">
        <v>8119372.1099999994</v>
      </c>
      <c r="F574" s="69">
        <v>162445.20999999985</v>
      </c>
      <c r="G574" s="69">
        <v>2217132.4399999995</v>
      </c>
      <c r="H574" s="70">
        <v>110.43660265878432</v>
      </c>
      <c r="I574" s="70">
        <v>37.56425634948841</v>
      </c>
      <c r="J574" s="69">
        <v>1011177.3600000002</v>
      </c>
      <c r="K574" s="69">
        <v>960146.86000000034</v>
      </c>
      <c r="L574" s="69">
        <v>1028910.8800000002</v>
      </c>
      <c r="M574" s="69">
        <v>1267473.6099999999</v>
      </c>
      <c r="N574" s="69">
        <v>1692885.6200000003</v>
      </c>
      <c r="O574" s="69">
        <v>1685349.26</v>
      </c>
      <c r="P574" s="69">
        <v>1006582.6900000001</v>
      </c>
      <c r="Q574" s="69">
        <v>1048194.5399999998</v>
      </c>
      <c r="R574" s="69">
        <v>1808279.0799999998</v>
      </c>
      <c r="S574" s="69">
        <v>1072116.97</v>
      </c>
      <c r="T574" s="69">
        <v>1223047.0599999998</v>
      </c>
      <c r="U574" s="69">
        <v>1247510.1800000004</v>
      </c>
      <c r="V574" s="69">
        <v>713641.58999999985</v>
      </c>
      <c r="W574" s="70">
        <v>111.98187483162754</v>
      </c>
      <c r="X574" s="70">
        <v>101.71795174413825</v>
      </c>
      <c r="Y574" s="70">
        <v>107.75158439756298</v>
      </c>
      <c r="Z574" s="71">
        <v>112.04212655981689</v>
      </c>
      <c r="AA574" s="71">
        <v>111.64216812277495</v>
      </c>
      <c r="AB574" s="71">
        <v>97.959812493415114</v>
      </c>
      <c r="AC574" s="71">
        <v>112.61195278899083</v>
      </c>
      <c r="AD574" s="71">
        <v>102.3610228038158</v>
      </c>
      <c r="AE574" s="71">
        <v>115.12728901545515</v>
      </c>
      <c r="AF574" s="71">
        <v>111.24906946467068</v>
      </c>
      <c r="AG574" s="71">
        <v>109.82595108164288</v>
      </c>
      <c r="AH574" s="71">
        <v>110.04449146726039</v>
      </c>
      <c r="AI574" s="71">
        <v>109.362510666361</v>
      </c>
      <c r="AJ574" s="71">
        <v>16.692828125780078</v>
      </c>
      <c r="AK574" s="71">
        <v>0.69323610651133016</v>
      </c>
      <c r="AL574" s="71">
        <v>7.8592399074422836</v>
      </c>
      <c r="AM574" s="71">
        <v>-0.9201198717189496</v>
      </c>
      <c r="AN574" s="71">
        <v>14.317690093974345</v>
      </c>
      <c r="AO574" s="71">
        <v>6.2840229947178639</v>
      </c>
      <c r="AP574" s="71">
        <v>21.206225945656332</v>
      </c>
      <c r="AQ574" s="71">
        <v>33.068972158073336</v>
      </c>
      <c r="AR574" s="71">
        <v>101.36202389894105</v>
      </c>
      <c r="AS574" s="71">
        <v>-5.4849134323039062</v>
      </c>
      <c r="AT574" s="71">
        <v>46.761598928055157</v>
      </c>
      <c r="AU574" s="71">
        <v>43.863242584141048</v>
      </c>
      <c r="AV574" s="72">
        <v>29.471385497851021</v>
      </c>
      <c r="AW574" s="73">
        <v>144648.2200000002</v>
      </c>
      <c r="AX574" s="73">
        <v>6610.2599999998929</v>
      </c>
      <c r="AY574" s="73">
        <v>74972.320000000182</v>
      </c>
      <c r="AZ574" s="73">
        <v>-11770.580000000075</v>
      </c>
      <c r="BA574" s="73">
        <v>212140.12000000034</v>
      </c>
      <c r="BB574" s="73">
        <v>117863.62000000011</v>
      </c>
      <c r="BC574" s="73">
        <v>176111.57999999984</v>
      </c>
      <c r="BD574" s="73">
        <v>260486.83999999973</v>
      </c>
      <c r="BE574" s="73">
        <v>910255.18999999971</v>
      </c>
      <c r="BF574" s="73">
        <v>-62217.249999999767</v>
      </c>
      <c r="BG574" s="73">
        <v>389690.73999999987</v>
      </c>
      <c r="BH574" s="73">
        <v>380360.13000000035</v>
      </c>
      <c r="BI574" s="73">
        <v>162445.20999999985</v>
      </c>
      <c r="BJ574" s="71">
        <v>22.49972668980956</v>
      </c>
      <c r="BK574" s="71">
        <v>18.783611318200581</v>
      </c>
      <c r="BL574" s="71">
        <v>16.995866309720242</v>
      </c>
      <c r="BM574" s="71">
        <v>19.09532528304732</v>
      </c>
      <c r="BN574" s="71">
        <v>8.5530415121415757</v>
      </c>
      <c r="BO574" s="71">
        <v>17.6475713772919</v>
      </c>
      <c r="BP574" s="71">
        <v>25.868151326566014</v>
      </c>
      <c r="BQ574" s="71">
        <v>24.725781118206093</v>
      </c>
      <c r="BR574" s="72">
        <v>20.27442831312495</v>
      </c>
      <c r="BS574" s="72">
        <v>19.044722020250251</v>
      </c>
      <c r="BT574" s="71">
        <v>19.494999193788892</v>
      </c>
      <c r="BU574" s="71">
        <v>19.826218106541038</v>
      </c>
      <c r="BV574" s="71">
        <v>18.957169366568031</v>
      </c>
      <c r="BW574" s="71">
        <v>19.646357480455272</v>
      </c>
      <c r="BX574" s="75">
        <v>17413</v>
      </c>
      <c r="BY574" s="75">
        <v>15421</v>
      </c>
      <c r="BZ574" s="75">
        <v>16187</v>
      </c>
      <c r="CA574" s="75">
        <v>18308</v>
      </c>
      <c r="CB574" s="75">
        <v>20145</v>
      </c>
      <c r="CC574" s="75">
        <v>22467</v>
      </c>
      <c r="CD574" s="75">
        <v>15533</v>
      </c>
      <c r="CE574" s="75">
        <v>16000</v>
      </c>
      <c r="CF574" s="75">
        <v>21895</v>
      </c>
      <c r="CG574" s="75">
        <v>16230</v>
      </c>
      <c r="CH574" s="75">
        <v>17516</v>
      </c>
      <c r="CI574" s="75">
        <v>19286</v>
      </c>
      <c r="CJ574" s="75">
        <v>10863</v>
      </c>
      <c r="CK574" s="75">
        <v>117323</v>
      </c>
      <c r="CL574" s="73">
        <v>1257567.3999999999</v>
      </c>
      <c r="CM574" s="73">
        <v>1362192.0400000005</v>
      </c>
      <c r="CN574" s="73">
        <v>1541416.350000001</v>
      </c>
      <c r="CO574" s="73">
        <v>2008778.3799999994</v>
      </c>
      <c r="CP574" s="73">
        <v>2325583.1600000006</v>
      </c>
      <c r="CQ574" s="73">
        <v>1661065.2399999998</v>
      </c>
      <c r="CR574" s="73">
        <v>2363656.5900000003</v>
      </c>
      <c r="CS574" s="73">
        <v>2772826.01</v>
      </c>
      <c r="CT574" s="73">
        <v>2040713.82</v>
      </c>
      <c r="CU574" s="73">
        <v>2046289.96</v>
      </c>
      <c r="CV574" s="73">
        <v>2204727.1500000004</v>
      </c>
      <c r="CW574" s="73">
        <v>2070398.27</v>
      </c>
      <c r="CX574" s="73">
        <v>1941725.7300000002</v>
      </c>
      <c r="CY574" s="77"/>
      <c r="CZ574" s="4">
        <v>355</v>
      </c>
      <c r="DA574" s="76" t="str">
        <f t="shared" si="22"/>
        <v>L355</v>
      </c>
      <c r="DB574" s="71">
        <v>0.94376129687668864</v>
      </c>
      <c r="DC574" s="71">
        <v>0.8774094342825387</v>
      </c>
      <c r="DD574" s="71">
        <v>0.38619643326180109</v>
      </c>
      <c r="DE574" s="71">
        <v>0.25350247848234614</v>
      </c>
      <c r="DF574" s="71">
        <v>0.68397846195929735</v>
      </c>
      <c r="DG574" s="71">
        <v>0.3028968510175864</v>
      </c>
      <c r="DH574" s="71">
        <v>0.32782009432866599</v>
      </c>
      <c r="DI574" s="71">
        <v>0.24193965018103883</v>
      </c>
      <c r="DJ574" s="71">
        <v>0.34344170470947072</v>
      </c>
      <c r="DK574" s="71">
        <v>0.39082692615720149</v>
      </c>
      <c r="DL574" s="71">
        <v>0.35830340773919034</v>
      </c>
      <c r="DM574" s="71">
        <v>0.30272263326599896</v>
      </c>
      <c r="DN574" s="72">
        <v>0.13109138920629629</v>
      </c>
      <c r="DO574" s="71">
        <v>0.31169903995652271</v>
      </c>
      <c r="DQ574" s="71"/>
      <c r="DR574" s="71"/>
      <c r="DS574" s="71"/>
      <c r="DT574" s="71"/>
      <c r="DU574" s="71"/>
      <c r="DV574" s="71"/>
      <c r="DW574" s="71"/>
      <c r="DX574" s="71"/>
      <c r="DY574" s="71"/>
      <c r="DZ574" s="71"/>
      <c r="EA574" s="71"/>
      <c r="EB574" s="71"/>
      <c r="EC574" s="71"/>
      <c r="ED574" s="71"/>
    </row>
    <row r="575" spans="1:134">
      <c r="A575" s="4">
        <v>1013</v>
      </c>
      <c r="B575" s="46" t="s">
        <v>4897</v>
      </c>
      <c r="C575" s="65" t="str">
        <f t="shared" si="21"/>
        <v>1013</v>
      </c>
      <c r="D575" s="69">
        <v>260426.65999999995</v>
      </c>
      <c r="E575" s="68">
        <v>3168173.6500000008</v>
      </c>
      <c r="F575" s="69">
        <v>31711.719999999972</v>
      </c>
      <c r="G575" s="69">
        <v>211506.18000000063</v>
      </c>
      <c r="H575" s="70">
        <v>86.558413975651021</v>
      </c>
      <c r="I575" s="70">
        <v>7.1535328928958197</v>
      </c>
      <c r="J575" s="69">
        <v>416769.92</v>
      </c>
      <c r="K575" s="69">
        <v>422707.48999999987</v>
      </c>
      <c r="L575" s="69">
        <v>395598.07000000007</v>
      </c>
      <c r="M575" s="69">
        <v>453554.47</v>
      </c>
      <c r="N575" s="69">
        <v>606778.31000000006</v>
      </c>
      <c r="O575" s="69">
        <v>562962.13000000012</v>
      </c>
      <c r="P575" s="69">
        <v>328024.42999999993</v>
      </c>
      <c r="Q575" s="69">
        <v>281249.59000000003</v>
      </c>
      <c r="R575" s="69">
        <v>894821.1100000001</v>
      </c>
      <c r="S575" s="69">
        <v>408155.30999999994</v>
      </c>
      <c r="T575" s="69">
        <v>507172.69000000006</v>
      </c>
      <c r="U575" s="69">
        <v>488323.85999999981</v>
      </c>
      <c r="V575" s="69">
        <v>260426.65999999995</v>
      </c>
      <c r="W575" s="70">
        <v>94.913797123982278</v>
      </c>
      <c r="X575" s="70">
        <v>95.085698060407793</v>
      </c>
      <c r="Y575" s="70">
        <v>98.78062982602134</v>
      </c>
      <c r="Z575" s="71">
        <v>85.197581622996438</v>
      </c>
      <c r="AA575" s="71">
        <v>100.94698158359618</v>
      </c>
      <c r="AB575" s="71">
        <v>91.757514278523416</v>
      </c>
      <c r="AC575" s="71">
        <v>76.537760792679492</v>
      </c>
      <c r="AD575" s="71">
        <v>65.883488835498895</v>
      </c>
      <c r="AE575" s="71">
        <v>88.716279956125362</v>
      </c>
      <c r="AF575" s="71">
        <v>83.863173966418387</v>
      </c>
      <c r="AG575" s="71">
        <v>97.957638209658569</v>
      </c>
      <c r="AH575" s="71">
        <v>93.49637917110897</v>
      </c>
      <c r="AI575" s="71">
        <v>96.695742000763204</v>
      </c>
      <c r="AJ575" s="71">
        <v>-2.9990605265078019</v>
      </c>
      <c r="AK575" s="71">
        <v>-6.810902256641949</v>
      </c>
      <c r="AL575" s="71">
        <v>-11.387891898255742</v>
      </c>
      <c r="AM575" s="71">
        <v>-16.104693577517338</v>
      </c>
      <c r="AN575" s="71">
        <v>-13.008967521895443</v>
      </c>
      <c r="AO575" s="71">
        <v>-18.671367402239014</v>
      </c>
      <c r="AP575" s="71">
        <v>-21.024448961445309</v>
      </c>
      <c r="AQ575" s="71">
        <v>-15.603717570887444</v>
      </c>
      <c r="AR575" s="71">
        <v>121.84031587848074</v>
      </c>
      <c r="AS575" s="71">
        <v>-47.272192772990692</v>
      </c>
      <c r="AT575" s="71">
        <v>27.566246276528929</v>
      </c>
      <c r="AU575" s="71">
        <v>20.771813636655345</v>
      </c>
      <c r="AV575" s="72">
        <v>13.865172078395926</v>
      </c>
      <c r="AW575" s="73">
        <v>-12885.630000000063</v>
      </c>
      <c r="AX575" s="73">
        <v>-30894.380000000179</v>
      </c>
      <c r="AY575" s="73">
        <v>-50839.869999999937</v>
      </c>
      <c r="AZ575" s="73">
        <v>-87065.130000000121</v>
      </c>
      <c r="BA575" s="73">
        <v>-90739.919999999809</v>
      </c>
      <c r="BB575" s="73">
        <v>-123267.59999999974</v>
      </c>
      <c r="BC575" s="73">
        <v>-87324.910000000091</v>
      </c>
      <c r="BD575" s="73">
        <v>-51999.199999999953</v>
      </c>
      <c r="BE575" s="73">
        <v>491458.4</v>
      </c>
      <c r="BF575" s="73">
        <v>-365924.50000000012</v>
      </c>
      <c r="BG575" s="73">
        <v>109596.76000000013</v>
      </c>
      <c r="BH575" s="73">
        <v>83987.909999999916</v>
      </c>
      <c r="BI575" s="73">
        <v>31711.719999999972</v>
      </c>
      <c r="BJ575" s="71">
        <v>15.127775797430736</v>
      </c>
      <c r="BK575" s="71">
        <v>13.749013550131011</v>
      </c>
      <c r="BL575" s="71">
        <v>11.903022764965218</v>
      </c>
      <c r="BM575" s="71">
        <v>12.232951482823706</v>
      </c>
      <c r="BN575" s="71">
        <v>2.6766215736756536</v>
      </c>
      <c r="BO575" s="71">
        <v>3.9957267945641135</v>
      </c>
      <c r="BP575" s="71">
        <v>17.12657243902958</v>
      </c>
      <c r="BQ575" s="71">
        <v>17.820644218493456</v>
      </c>
      <c r="BR575" s="72">
        <v>8.4229507029256627</v>
      </c>
      <c r="BS575" s="72">
        <v>10.337684692845261</v>
      </c>
      <c r="BT575" s="71">
        <v>12.616205740903045</v>
      </c>
      <c r="BU575" s="71">
        <v>12.836623700634064</v>
      </c>
      <c r="BV575" s="71">
        <v>10.614276678676312</v>
      </c>
      <c r="BW575" s="71">
        <v>10.574525415331509</v>
      </c>
      <c r="BX575" s="75">
        <v>10753</v>
      </c>
      <c r="BY575" s="75">
        <v>10962</v>
      </c>
      <c r="BZ575" s="75">
        <v>9557</v>
      </c>
      <c r="CA575" s="75">
        <v>10440</v>
      </c>
      <c r="CB575" s="75">
        <v>12064</v>
      </c>
      <c r="CC575" s="75">
        <v>11913</v>
      </c>
      <c r="CD575" s="75">
        <v>8273</v>
      </c>
      <c r="CE575" s="75">
        <v>7929</v>
      </c>
      <c r="CF575" s="75">
        <v>15643</v>
      </c>
      <c r="CG575" s="75">
        <v>10182</v>
      </c>
      <c r="CH575" s="75">
        <v>11857</v>
      </c>
      <c r="CI575" s="75">
        <v>11871</v>
      </c>
      <c r="CJ575" s="75">
        <v>6328</v>
      </c>
      <c r="CK575" s="75">
        <v>72083</v>
      </c>
      <c r="CL575" s="73">
        <v>1008676.4900000001</v>
      </c>
      <c r="CM575" s="73">
        <v>904894.17999999982</v>
      </c>
      <c r="CN575" s="73">
        <v>939599.91999999993</v>
      </c>
      <c r="CO575" s="73">
        <v>1058288.04</v>
      </c>
      <c r="CP575" s="73">
        <v>894909.67999999993</v>
      </c>
      <c r="CQ575" s="73">
        <v>842109.78000000014</v>
      </c>
      <c r="CR575" s="73">
        <v>678905.74999999977</v>
      </c>
      <c r="CS575" s="73">
        <v>1194414.7500000002</v>
      </c>
      <c r="CT575" s="73">
        <v>1033419.8099999997</v>
      </c>
      <c r="CU575" s="73">
        <v>891987.92</v>
      </c>
      <c r="CV575" s="73">
        <v>1006713.2300000002</v>
      </c>
      <c r="CW575" s="73">
        <v>993972.00999999978</v>
      </c>
      <c r="CX575" s="73">
        <v>901641.7899999998</v>
      </c>
      <c r="CY575" s="77"/>
      <c r="CZ575" s="4">
        <v>1013</v>
      </c>
      <c r="DA575" s="76" t="str">
        <f t="shared" si="22"/>
        <v>1013</v>
      </c>
      <c r="DB575" s="71">
        <v>1.1888236973465902</v>
      </c>
      <c r="DC575" s="71">
        <v>1.5255192984931172</v>
      </c>
      <c r="DD575" s="71">
        <v>0.39388494698486731</v>
      </c>
      <c r="DE575" s="71">
        <v>0.40350609583088071</v>
      </c>
      <c r="DF575" s="71">
        <v>0.19851243389308665</v>
      </c>
      <c r="DG575" s="71">
        <v>0.16152116051694412</v>
      </c>
      <c r="DH575" s="71">
        <v>0.16835480831937569</v>
      </c>
      <c r="DI575" s="71">
        <v>0.12965175291501727</v>
      </c>
      <c r="DJ575" s="71">
        <v>0.10474997646665306</v>
      </c>
      <c r="DK575" s="71">
        <v>0.15550936060294576</v>
      </c>
      <c r="DL575" s="71">
        <v>0.13459667578083892</v>
      </c>
      <c r="DM575" s="71">
        <v>0.36969297475229701</v>
      </c>
      <c r="DN575" s="71">
        <v>5.6236071649898224E-2</v>
      </c>
      <c r="DO575" s="71">
        <v>0.16228641221071038</v>
      </c>
      <c r="DQ575" s="71"/>
      <c r="DR575" s="71"/>
      <c r="DS575" s="71"/>
      <c r="DT575" s="71"/>
      <c r="DU575" s="71"/>
      <c r="DV575" s="71"/>
      <c r="DW575" s="71"/>
      <c r="DX575" s="71"/>
      <c r="DY575" s="71"/>
      <c r="DZ575" s="71"/>
      <c r="EA575" s="71"/>
      <c r="EB575" s="71"/>
      <c r="EC575" s="71"/>
      <c r="ED575" s="71"/>
    </row>
    <row r="576" spans="1:134">
      <c r="A576" s="4">
        <v>652</v>
      </c>
      <c r="B576" s="46" t="s">
        <v>4904</v>
      </c>
      <c r="C576" s="65" t="str">
        <f t="shared" si="21"/>
        <v>L652</v>
      </c>
      <c r="D576" s="69">
        <v>192269.81</v>
      </c>
      <c r="E576" s="68">
        <v>2341723.7800000003</v>
      </c>
      <c r="F576" s="69">
        <v>13018.290000000037</v>
      </c>
      <c r="G576" s="69">
        <v>151214.62999999989</v>
      </c>
      <c r="H576" s="70">
        <v>86.805220505101204</v>
      </c>
      <c r="I576" s="70">
        <v>6.9031727167174761</v>
      </c>
      <c r="J576" s="69">
        <v>310540.90000000002</v>
      </c>
      <c r="K576" s="69">
        <v>299104.41000000003</v>
      </c>
      <c r="L576" s="69">
        <v>286731.69999999995</v>
      </c>
      <c r="M576" s="69">
        <v>333848.67000000004</v>
      </c>
      <c r="N576" s="69">
        <v>486203.79</v>
      </c>
      <c r="O576" s="69">
        <v>481554.2099999999</v>
      </c>
      <c r="P576" s="69">
        <v>264983.00999999989</v>
      </c>
      <c r="Q576" s="69">
        <v>239377.97999999992</v>
      </c>
      <c r="R576" s="69">
        <v>691657.3600000001</v>
      </c>
      <c r="S576" s="69">
        <v>291814.84000000003</v>
      </c>
      <c r="T576" s="69">
        <v>310292.32999999996</v>
      </c>
      <c r="U576" s="69">
        <v>351328.45</v>
      </c>
      <c r="V576" s="69">
        <v>192269.81</v>
      </c>
      <c r="W576" s="70">
        <v>95.668031966967121</v>
      </c>
      <c r="X576" s="70">
        <v>92.732354151984524</v>
      </c>
      <c r="Y576" s="70">
        <v>90.893400656457374</v>
      </c>
      <c r="Z576" s="71">
        <v>83.747036394176249</v>
      </c>
      <c r="AA576" s="71">
        <v>105.78796312728582</v>
      </c>
      <c r="AB576" s="71">
        <v>108.83763620878317</v>
      </c>
      <c r="AC576" s="71">
        <v>89.160577203232478</v>
      </c>
      <c r="AD576" s="71">
        <v>77.647576590348436</v>
      </c>
      <c r="AE576" s="71">
        <v>90.194366236726538</v>
      </c>
      <c r="AF576" s="71">
        <v>79.405828187173995</v>
      </c>
      <c r="AG576" s="71">
        <v>82.985440434288961</v>
      </c>
      <c r="AH576" s="71">
        <v>92.865700207997307</v>
      </c>
      <c r="AI576" s="71">
        <v>93.511788520529763</v>
      </c>
      <c r="AJ576" s="71">
        <v>0.21835041279842926</v>
      </c>
      <c r="AK576" s="71">
        <v>-16.843578349056031</v>
      </c>
      <c r="AL576" s="71">
        <v>-11.204339859448931</v>
      </c>
      <c r="AM576" s="71">
        <v>-19.787430196946467</v>
      </c>
      <c r="AN576" s="71">
        <v>-13.827382279010481</v>
      </c>
      <c r="AO576" s="71">
        <v>-5.7175764591367306</v>
      </c>
      <c r="AP576" s="71">
        <v>-9.9899155067020082</v>
      </c>
      <c r="AQ576" s="71">
        <v>-1.4766526342355868</v>
      </c>
      <c r="AR576" s="71">
        <v>116.21439737173134</v>
      </c>
      <c r="AS576" s="71">
        <v>-48.971549220872959</v>
      </c>
      <c r="AT576" s="71">
        <v>8.0869574274208489</v>
      </c>
      <c r="AU576" s="71">
        <v>19.069534569698977</v>
      </c>
      <c r="AV576" s="72">
        <v>7.2625827663832521</v>
      </c>
      <c r="AW576" s="73">
        <v>676.59000000008382</v>
      </c>
      <c r="AX576" s="73">
        <v>-60584.479999999923</v>
      </c>
      <c r="AY576" s="73">
        <v>-36180.14000000013</v>
      </c>
      <c r="AZ576" s="73">
        <v>-82356.259999999893</v>
      </c>
      <c r="BA576" s="73">
        <v>-78016.960000000021</v>
      </c>
      <c r="BB576" s="73">
        <v>-18786.76999999996</v>
      </c>
      <c r="BC576" s="73">
        <v>-29409.570000000065</v>
      </c>
      <c r="BD576" s="73">
        <v>-3587.7600000000675</v>
      </c>
      <c r="BE576" s="73">
        <v>371763.14000000007</v>
      </c>
      <c r="BF576" s="73">
        <v>-280052.10000000003</v>
      </c>
      <c r="BG576" s="73">
        <v>23215.759999999893</v>
      </c>
      <c r="BH576" s="73">
        <v>56266.869999999995</v>
      </c>
      <c r="BI576" s="73">
        <v>13018.290000000037</v>
      </c>
      <c r="BJ576" s="71">
        <v>10.466436781800427</v>
      </c>
      <c r="BK576" s="71">
        <v>10.560225924421637</v>
      </c>
      <c r="BL576" s="71">
        <v>11.135915945303386</v>
      </c>
      <c r="BM576" s="71">
        <v>10.434993057477286</v>
      </c>
      <c r="BN576" s="71">
        <v>1.1799898535306736</v>
      </c>
      <c r="BO576" s="71">
        <v>11.8894430392179</v>
      </c>
      <c r="BP576" s="71">
        <v>18.191359506952093</v>
      </c>
      <c r="BQ576" s="71">
        <v>16.571890904604349</v>
      </c>
      <c r="BR576" s="72">
        <v>10.164617959345303</v>
      </c>
      <c r="BS576" s="72">
        <v>11.301608258355749</v>
      </c>
      <c r="BT576" s="71">
        <v>13.571368636084006</v>
      </c>
      <c r="BU576" s="71">
        <v>12.495701090006229</v>
      </c>
      <c r="BV576" s="71">
        <v>8.56164404367569</v>
      </c>
      <c r="BW576" s="71">
        <v>11.051515805680417</v>
      </c>
      <c r="BX576" s="75">
        <v>9225</v>
      </c>
      <c r="BY576" s="75">
        <v>8996</v>
      </c>
      <c r="BZ576" s="75">
        <v>8221</v>
      </c>
      <c r="CA576" s="75">
        <v>8812</v>
      </c>
      <c r="CB576" s="75">
        <v>10561</v>
      </c>
      <c r="CC576" s="75">
        <v>11581</v>
      </c>
      <c r="CD576" s="75">
        <v>7338</v>
      </c>
      <c r="CE576" s="75">
        <v>7044</v>
      </c>
      <c r="CF576" s="75">
        <v>13001</v>
      </c>
      <c r="CG576" s="75">
        <v>7825</v>
      </c>
      <c r="CH576" s="75">
        <v>8426</v>
      </c>
      <c r="CI576" s="75">
        <v>9370</v>
      </c>
      <c r="CJ576" s="75">
        <v>5182</v>
      </c>
      <c r="CK576" s="75">
        <v>58186</v>
      </c>
      <c r="CL576" s="73">
        <v>471312.71999999991</v>
      </c>
      <c r="CM576" s="73">
        <v>574842.86</v>
      </c>
      <c r="CN576" s="73">
        <v>527028.81000000017</v>
      </c>
      <c r="CO576" s="73">
        <v>687775.86000000022</v>
      </c>
      <c r="CP576" s="73">
        <v>533257.31999999983</v>
      </c>
      <c r="CQ576" s="73">
        <v>519380.84999999992</v>
      </c>
      <c r="CR576" s="73">
        <v>479763.56000000006</v>
      </c>
      <c r="CS576" s="73">
        <v>808713.93999999983</v>
      </c>
      <c r="CT576" s="73">
        <v>703731.75999999978</v>
      </c>
      <c r="CU576" s="73">
        <v>736443.63999999978</v>
      </c>
      <c r="CV576" s="73">
        <v>724325.36</v>
      </c>
      <c r="CW576" s="73">
        <v>728991.2899999998</v>
      </c>
      <c r="CX576" s="73">
        <v>726296.16999999993</v>
      </c>
      <c r="CY576" s="77"/>
      <c r="CZ576" s="4">
        <v>652</v>
      </c>
      <c r="DA576" s="76" t="str">
        <f t="shared" si="22"/>
        <v>L652</v>
      </c>
      <c r="DB576" s="71">
        <v>0.94450865259692718</v>
      </c>
      <c r="DC576" s="71">
        <v>0.66046505832871605</v>
      </c>
      <c r="DD576" s="71">
        <v>0.28355558513454771</v>
      </c>
      <c r="DE576" s="71">
        <v>0.16076141224836349</v>
      </c>
      <c r="DF576" s="71">
        <v>0.22813724006438824</v>
      </c>
      <c r="DG576" s="71">
        <v>0.11155361731986579</v>
      </c>
      <c r="DH576" s="71">
        <v>8.6924256896951546E-2</v>
      </c>
      <c r="DI576" s="71">
        <v>9.7761632414562954E-2</v>
      </c>
      <c r="DJ576" s="71">
        <v>0.12670392233024147</v>
      </c>
      <c r="DK576" s="71">
        <v>6.7603703750408278E-2</v>
      </c>
      <c r="DL576" s="71">
        <v>0.62138163594555296</v>
      </c>
      <c r="DM576" s="71">
        <v>8.768702503644249E-2</v>
      </c>
      <c r="DN576" s="71">
        <v>8.7349931678727621E-2</v>
      </c>
      <c r="DO576" s="71">
        <v>0.16810845374918071</v>
      </c>
      <c r="DQ576" s="71"/>
      <c r="DR576" s="71"/>
      <c r="DS576" s="71"/>
      <c r="DT576" s="71"/>
      <c r="DU576" s="71"/>
      <c r="DV576" s="71"/>
      <c r="DW576" s="71"/>
      <c r="DX576" s="71"/>
      <c r="DY576" s="71"/>
      <c r="DZ576" s="71"/>
      <c r="EA576" s="71"/>
      <c r="EB576" s="71"/>
      <c r="EC576" s="71"/>
      <c r="ED576" s="71"/>
    </row>
    <row r="577" spans="1:134">
      <c r="A577" s="4">
        <v>648</v>
      </c>
      <c r="B577" s="46" t="s">
        <v>4911</v>
      </c>
      <c r="C577" s="65" t="str">
        <f t="shared" si="21"/>
        <v>L648</v>
      </c>
      <c r="D577" s="69">
        <v>217453.3</v>
      </c>
      <c r="E577" s="68">
        <v>2555072.1300000008</v>
      </c>
      <c r="F577" s="69">
        <v>29974.070000000007</v>
      </c>
      <c r="G577" s="69">
        <v>266929.03000000073</v>
      </c>
      <c r="H577" s="70">
        <v>91.012738133734786</v>
      </c>
      <c r="I577" s="70">
        <v>11.665748964739176</v>
      </c>
      <c r="J577" s="69">
        <v>355735.12</v>
      </c>
      <c r="K577" s="69">
        <v>352476.5799999999</v>
      </c>
      <c r="L577" s="69">
        <v>330748.05999999994</v>
      </c>
      <c r="M577" s="69">
        <v>341039.71</v>
      </c>
      <c r="N577" s="69">
        <v>512717.37999999989</v>
      </c>
      <c r="O577" s="69">
        <v>474796.85000000003</v>
      </c>
      <c r="P577" s="69">
        <v>291166.59999999998</v>
      </c>
      <c r="Q577" s="69">
        <v>301297.25</v>
      </c>
      <c r="R577" s="69">
        <v>568499.97000000009</v>
      </c>
      <c r="S577" s="69">
        <v>386627.62</v>
      </c>
      <c r="T577" s="69">
        <v>388132.44999999995</v>
      </c>
      <c r="U577" s="69">
        <v>401894.94000000006</v>
      </c>
      <c r="V577" s="69">
        <v>217453.3</v>
      </c>
      <c r="W577" s="70">
        <v>101.27568429959817</v>
      </c>
      <c r="X577" s="70">
        <v>96.597779916584059</v>
      </c>
      <c r="Y577" s="70">
        <v>88.585695748247574</v>
      </c>
      <c r="Z577" s="71">
        <v>83.436495481013509</v>
      </c>
      <c r="AA577" s="71">
        <v>98.101962242138868</v>
      </c>
      <c r="AB577" s="71">
        <v>92.893328187280133</v>
      </c>
      <c r="AC577" s="71">
        <v>82.280455987295156</v>
      </c>
      <c r="AD577" s="71">
        <v>80.16977447070731</v>
      </c>
      <c r="AE577" s="71">
        <v>94.869610241260617</v>
      </c>
      <c r="AF577" s="71">
        <v>102.07084709749215</v>
      </c>
      <c r="AG577" s="71">
        <v>88.037641140144402</v>
      </c>
      <c r="AH577" s="71">
        <v>92.001149921261486</v>
      </c>
      <c r="AI577" s="71">
        <v>97.974572593821335</v>
      </c>
      <c r="AJ577" s="71">
        <v>-1.0915995993784899</v>
      </c>
      <c r="AK577" s="71">
        <v>-8.5163873350132757</v>
      </c>
      <c r="AL577" s="71">
        <v>-11.381975585597793</v>
      </c>
      <c r="AM577" s="71">
        <v>-9.8365275422094278</v>
      </c>
      <c r="AN577" s="71">
        <v>-11.932676591284563</v>
      </c>
      <c r="AO577" s="71">
        <v>-14.374501220946922</v>
      </c>
      <c r="AP577" s="71">
        <v>-15.404899216705347</v>
      </c>
      <c r="AQ577" s="71">
        <v>3.9643848513019941</v>
      </c>
      <c r="AR577" s="71">
        <v>68.705742004838697</v>
      </c>
      <c r="AS577" s="71">
        <v>-15.4844471888541</v>
      </c>
      <c r="AT577" s="71">
        <v>15.579333546248343</v>
      </c>
      <c r="AU577" s="71">
        <v>19.465116519638602</v>
      </c>
      <c r="AV577" s="72">
        <v>15.987941704262386</v>
      </c>
      <c r="AW577" s="73">
        <v>-3926.0599999999395</v>
      </c>
      <c r="AX577" s="73">
        <v>-32812.729999999923</v>
      </c>
      <c r="AY577" s="73">
        <v>-42480.820000000123</v>
      </c>
      <c r="AZ577" s="73">
        <v>-37206.26999999996</v>
      </c>
      <c r="BA577" s="73">
        <v>-69464.120000000112</v>
      </c>
      <c r="BB577" s="73">
        <v>-66786.189999999886</v>
      </c>
      <c r="BC577" s="73">
        <v>-53021.890000000072</v>
      </c>
      <c r="BD577" s="73">
        <v>11489.109999999986</v>
      </c>
      <c r="BE577" s="73">
        <v>231522.72000000003</v>
      </c>
      <c r="BF577" s="73">
        <v>-70835.659999999742</v>
      </c>
      <c r="BG577" s="73">
        <v>52317.700000000012</v>
      </c>
      <c r="BH577" s="73">
        <v>65482.98000000004</v>
      </c>
      <c r="BI577" s="73">
        <v>29974.070000000007</v>
      </c>
      <c r="BJ577" s="71">
        <v>18.661915782787798</v>
      </c>
      <c r="BK577" s="71">
        <v>15.547222184391675</v>
      </c>
      <c r="BL577" s="71">
        <v>12.660251466822588</v>
      </c>
      <c r="BM577" s="71">
        <v>14.542326363980887</v>
      </c>
      <c r="BN577" s="71">
        <v>5.2914614620944374</v>
      </c>
      <c r="BO577" s="71">
        <v>13.92884941364192</v>
      </c>
      <c r="BP577" s="71">
        <v>21.542182726745793</v>
      </c>
      <c r="BQ577" s="71">
        <v>20.333827266058812</v>
      </c>
      <c r="BR577" s="72">
        <v>14.973533872516256</v>
      </c>
      <c r="BS577" s="72">
        <v>10.225621405162045</v>
      </c>
      <c r="BT577" s="71">
        <v>16.646351129348741</v>
      </c>
      <c r="BU577" s="71">
        <v>14.687743877964699</v>
      </c>
      <c r="BV577" s="71">
        <v>16.659839130500437</v>
      </c>
      <c r="BW577" s="71">
        <v>14.646684167884491</v>
      </c>
      <c r="BX577" s="75">
        <v>9932</v>
      </c>
      <c r="BY577" s="75">
        <v>10341</v>
      </c>
      <c r="BZ577" s="75">
        <v>9097</v>
      </c>
      <c r="CA577" s="75">
        <v>9488</v>
      </c>
      <c r="CB577" s="75">
        <v>10947</v>
      </c>
      <c r="CC577" s="75">
        <v>11024</v>
      </c>
      <c r="CD577" s="75">
        <v>8143</v>
      </c>
      <c r="CE577" s="75">
        <v>8164</v>
      </c>
      <c r="CF577" s="75">
        <v>11519</v>
      </c>
      <c r="CG577" s="75">
        <v>9960</v>
      </c>
      <c r="CH577" s="75">
        <v>10397</v>
      </c>
      <c r="CI577" s="75">
        <v>10573</v>
      </c>
      <c r="CJ577" s="75">
        <v>5459</v>
      </c>
      <c r="CK577" s="75">
        <v>64215</v>
      </c>
      <c r="CL577" s="73">
        <v>547171.6</v>
      </c>
      <c r="CM577" s="73">
        <v>549744.01999999979</v>
      </c>
      <c r="CN577" s="73">
        <v>482644.09000000014</v>
      </c>
      <c r="CO577" s="73">
        <v>586996.11999999988</v>
      </c>
      <c r="CP577" s="73">
        <v>583439.23</v>
      </c>
      <c r="CQ577" s="73">
        <v>598556.28999999992</v>
      </c>
      <c r="CR577" s="73">
        <v>539802.27999999991</v>
      </c>
      <c r="CS577" s="73">
        <v>792872.75999999989</v>
      </c>
      <c r="CT577" s="73">
        <v>743495.8600000001</v>
      </c>
      <c r="CU577" s="73">
        <v>702626.37000000011</v>
      </c>
      <c r="CV577" s="73">
        <v>695918.47999999975</v>
      </c>
      <c r="CW577" s="73">
        <v>667016.72000000009</v>
      </c>
      <c r="CX577" s="73">
        <v>641195.42999999982</v>
      </c>
      <c r="CY577" s="77"/>
      <c r="CZ577" s="4">
        <v>648</v>
      </c>
      <c r="DA577" s="76" t="str">
        <f t="shared" si="22"/>
        <v>L648</v>
      </c>
      <c r="DB577" s="71">
        <v>3.4252733434526248</v>
      </c>
      <c r="DC577" s="71">
        <v>1.6543518295081445</v>
      </c>
      <c r="DD577" s="71">
        <v>0.84987759836430388</v>
      </c>
      <c r="DE577" s="71">
        <v>0.94757795310643245</v>
      </c>
      <c r="DF577" s="71">
        <v>0.98611296197050435</v>
      </c>
      <c r="DG577" s="71">
        <v>0.36499868574739175</v>
      </c>
      <c r="DH577" s="71">
        <v>0.51294482388479612</v>
      </c>
      <c r="DI577" s="71">
        <v>0.14509395380540011</v>
      </c>
      <c r="DJ577" s="71">
        <v>0.41146320956481969</v>
      </c>
      <c r="DK577" s="71">
        <v>0.38718457957784663</v>
      </c>
      <c r="DL577" s="71">
        <v>0.10456477510962248</v>
      </c>
      <c r="DM577" s="71">
        <v>0.22182343281118505</v>
      </c>
      <c r="DN577" s="71">
        <v>0.28498181714002591</v>
      </c>
      <c r="DO577" s="71">
        <v>0.29990569271294709</v>
      </c>
      <c r="DQ577" s="71"/>
      <c r="DR577" s="71"/>
      <c r="DS577" s="71"/>
      <c r="DT577" s="71"/>
      <c r="DU577" s="71"/>
      <c r="DV577" s="71"/>
      <c r="DW577" s="71"/>
      <c r="DX577" s="71"/>
      <c r="DY577" s="71"/>
      <c r="DZ577" s="71"/>
      <c r="EA577" s="71"/>
      <c r="EB577" s="71"/>
      <c r="EC577" s="71"/>
      <c r="ED577" s="71"/>
    </row>
    <row r="578" spans="1:134">
      <c r="A578" s="4">
        <v>11</v>
      </c>
      <c r="B578" s="46" t="s">
        <v>4918</v>
      </c>
      <c r="C578" s="65" t="str">
        <f t="shared" si="21"/>
        <v>L011</v>
      </c>
      <c r="D578" s="69">
        <v>293621.75999999995</v>
      </c>
      <c r="E578" s="68">
        <v>4516841.620000002</v>
      </c>
      <c r="F578" s="69">
        <v>42094.670000000013</v>
      </c>
      <c r="G578" s="69">
        <v>383231.75000000419</v>
      </c>
      <c r="H578" s="70">
        <v>84.331982555087919</v>
      </c>
      <c r="I578" s="70">
        <v>9.2711156120788942</v>
      </c>
      <c r="J578" s="69">
        <v>463448.47999999986</v>
      </c>
      <c r="K578" s="69">
        <v>451235.54999999987</v>
      </c>
      <c r="L578" s="69">
        <v>406989.2699999999</v>
      </c>
      <c r="M578" s="69">
        <v>481927.15999999992</v>
      </c>
      <c r="N578" s="69">
        <v>565798.52999999991</v>
      </c>
      <c r="O578" s="69">
        <v>862279.5199999999</v>
      </c>
      <c r="P578" s="69">
        <v>438757.97999999992</v>
      </c>
      <c r="Q578" s="69">
        <v>384878.8299999999</v>
      </c>
      <c r="R578" s="69">
        <v>1952700.02</v>
      </c>
      <c r="S578" s="69">
        <v>423081.45</v>
      </c>
      <c r="T578" s="69">
        <v>483465.45999999996</v>
      </c>
      <c r="U578" s="69">
        <v>540336.12</v>
      </c>
      <c r="V578" s="69">
        <v>293621.75999999995</v>
      </c>
      <c r="W578" s="70">
        <v>78.16395395198542</v>
      </c>
      <c r="X578" s="70">
        <v>85.173988481714545</v>
      </c>
      <c r="Y578" s="70">
        <v>84.742638660045031</v>
      </c>
      <c r="Z578" s="71">
        <v>73.801035557155828</v>
      </c>
      <c r="AA578" s="71">
        <v>96.831163531229848</v>
      </c>
      <c r="AB578" s="71">
        <v>112.97734961415568</v>
      </c>
      <c r="AC578" s="71">
        <v>84.006569843345602</v>
      </c>
      <c r="AD578" s="71">
        <v>83.403142432275118</v>
      </c>
      <c r="AE578" s="71">
        <v>91.031281386069367</v>
      </c>
      <c r="AF578" s="71">
        <v>53.843165308345945</v>
      </c>
      <c r="AG578" s="71">
        <v>83.508520298172584</v>
      </c>
      <c r="AH578" s="71">
        <v>97.042260020229037</v>
      </c>
      <c r="AI578" s="71">
        <v>96.059419994918954</v>
      </c>
      <c r="AJ578" s="71">
        <v>-21.245818597215628</v>
      </c>
      <c r="AK578" s="71">
        <v>-27.163297545867703</v>
      </c>
      <c r="AL578" s="71">
        <v>-30.740160112550363</v>
      </c>
      <c r="AM578" s="71">
        <v>-30.685151962405776</v>
      </c>
      <c r="AN578" s="71">
        <v>-32.166975942340493</v>
      </c>
      <c r="AO578" s="71">
        <v>-13.072748687730773</v>
      </c>
      <c r="AP578" s="71">
        <v>-14.201134695022134</v>
      </c>
      <c r="AQ578" s="71">
        <v>4.346737498022879</v>
      </c>
      <c r="AR578" s="71">
        <v>206.29922138007765</v>
      </c>
      <c r="AS578" s="71">
        <v>-71.212948935662851</v>
      </c>
      <c r="AT578" s="71">
        <v>6.8815761045331048</v>
      </c>
      <c r="AU578" s="71">
        <v>22.161750834586158</v>
      </c>
      <c r="AV578" s="72">
        <v>16.735640681884423</v>
      </c>
      <c r="AW578" s="73">
        <v>-125026.28000000014</v>
      </c>
      <c r="AX578" s="73">
        <v>-168281.17000000033</v>
      </c>
      <c r="AY578" s="73">
        <v>-180637.37000000011</v>
      </c>
      <c r="AZ578" s="73">
        <v>-213345.46000000008</v>
      </c>
      <c r="BA578" s="73">
        <v>-268306.30000000005</v>
      </c>
      <c r="BB578" s="73">
        <v>-113276.06999999995</v>
      </c>
      <c r="BC578" s="73">
        <v>-72621.720000000088</v>
      </c>
      <c r="BD578" s="73">
        <v>16032.769999999902</v>
      </c>
      <c r="BE578" s="73">
        <v>1315186.1500000004</v>
      </c>
      <c r="BF578" s="73">
        <v>-1046612.1599999995</v>
      </c>
      <c r="BG578" s="73">
        <v>31127.949999999953</v>
      </c>
      <c r="BH578" s="73">
        <v>98024.089999999967</v>
      </c>
      <c r="BI578" s="73">
        <v>42094.670000000013</v>
      </c>
      <c r="BJ578" s="71">
        <v>11.560203150363314</v>
      </c>
      <c r="BK578" s="71">
        <v>9.2651822668930564</v>
      </c>
      <c r="BL578" s="71">
        <v>4.8747462850401169</v>
      </c>
      <c r="BM578" s="71">
        <v>8.5398630709093375</v>
      </c>
      <c r="BN578" s="71">
        <v>1.3914861869681108</v>
      </c>
      <c r="BO578" s="71">
        <v>2.265383243587455</v>
      </c>
      <c r="BP578" s="71">
        <v>11.580734141508149</v>
      </c>
      <c r="BQ578" s="71">
        <v>16.46160877881999</v>
      </c>
      <c r="BR578" s="72">
        <v>3.5711814012610135</v>
      </c>
      <c r="BS578" s="72">
        <v>9.8877050777233766</v>
      </c>
      <c r="BT578" s="71">
        <v>11.256438841396429</v>
      </c>
      <c r="BU578" s="71">
        <v>10.569175302292541</v>
      </c>
      <c r="BV578" s="71">
        <v>8.8545886487914007</v>
      </c>
      <c r="BW578" s="71">
        <v>6.187061425090878</v>
      </c>
      <c r="BX578" s="75">
        <v>12772</v>
      </c>
      <c r="BY578" s="75">
        <v>12043</v>
      </c>
      <c r="BZ578" s="75">
        <v>10153</v>
      </c>
      <c r="CA578" s="75">
        <v>11366</v>
      </c>
      <c r="CB578" s="75">
        <v>12690</v>
      </c>
      <c r="CC578" s="75">
        <v>18297</v>
      </c>
      <c r="CD578" s="75">
        <v>11348</v>
      </c>
      <c r="CE578" s="75">
        <v>10454</v>
      </c>
      <c r="CF578" s="75">
        <v>26329</v>
      </c>
      <c r="CG578" s="75">
        <v>11573</v>
      </c>
      <c r="CH578" s="75">
        <v>12540</v>
      </c>
      <c r="CI578" s="75">
        <v>13260</v>
      </c>
      <c r="CJ578" s="75">
        <v>7725</v>
      </c>
      <c r="CK578" s="75">
        <v>93229</v>
      </c>
      <c r="CL578" s="73">
        <v>1480941.3399999999</v>
      </c>
      <c r="CM578" s="73">
        <v>1423923.4599999997</v>
      </c>
      <c r="CN578" s="73">
        <v>1442832.9700000002</v>
      </c>
      <c r="CO578" s="73">
        <v>1599137.7400000007</v>
      </c>
      <c r="CP578" s="73">
        <v>1615400.0099999998</v>
      </c>
      <c r="CQ578" s="73">
        <v>1245929.7799999998</v>
      </c>
      <c r="CR578" s="73">
        <v>1351660.44</v>
      </c>
      <c r="CS578" s="73">
        <v>2260226.7000000002</v>
      </c>
      <c r="CT578" s="73">
        <v>1358300.79</v>
      </c>
      <c r="CU578" s="73">
        <v>1317149.03</v>
      </c>
      <c r="CV578" s="73">
        <v>1405120.33</v>
      </c>
      <c r="CW578" s="73">
        <v>1424195.17</v>
      </c>
      <c r="CX578" s="73">
        <v>1405715.19</v>
      </c>
      <c r="CY578" s="77"/>
      <c r="CZ578" s="4">
        <v>11</v>
      </c>
      <c r="DA578" s="76" t="str">
        <f t="shared" si="22"/>
        <v>L011</v>
      </c>
      <c r="DB578" s="71">
        <v>2.8093579386432861</v>
      </c>
      <c r="DC578" s="71">
        <v>4.8439719889205275</v>
      </c>
      <c r="DD578" s="71">
        <v>2.1468561569807982</v>
      </c>
      <c r="DE578" s="71">
        <v>0.88498344236075521</v>
      </c>
      <c r="DF578" s="71">
        <v>1.6908570084333066</v>
      </c>
      <c r="DG578" s="71">
        <v>0.86374162117931075</v>
      </c>
      <c r="DH578" s="71">
        <v>0.68517002594569909</v>
      </c>
      <c r="DI578" s="71">
        <v>0.44000124968625687</v>
      </c>
      <c r="DJ578" s="71">
        <v>0.60136887449748777</v>
      </c>
      <c r="DK578" s="71">
        <v>0.36598361984506489</v>
      </c>
      <c r="DL578" s="71">
        <v>0.25458571266613944</v>
      </c>
      <c r="DM578" s="71">
        <v>0.16345409886738915</v>
      </c>
      <c r="DN578" s="71">
        <v>6.8998839696195247E-2</v>
      </c>
      <c r="DO578" s="71">
        <v>0.4480992525017593</v>
      </c>
      <c r="DQ578" s="71"/>
      <c r="DR578" s="71"/>
      <c r="DS578" s="71"/>
      <c r="DT578" s="71"/>
      <c r="DU578" s="71"/>
      <c r="DV578" s="71"/>
      <c r="DW578" s="71"/>
      <c r="DX578" s="71"/>
      <c r="DY578" s="71"/>
      <c r="DZ578" s="71"/>
      <c r="EA578" s="71"/>
      <c r="EB578" s="71"/>
      <c r="EC578" s="71"/>
      <c r="ED578" s="71"/>
    </row>
    <row r="579" spans="1:134">
      <c r="A579" s="4">
        <v>108</v>
      </c>
      <c r="B579" s="46" t="s">
        <v>4924</v>
      </c>
      <c r="C579" s="65" t="str">
        <f t="shared" si="21"/>
        <v>L108</v>
      </c>
      <c r="D579" s="69">
        <v>348796.42999999993</v>
      </c>
      <c r="E579" s="68">
        <v>6171924.3199999956</v>
      </c>
      <c r="F579" s="69">
        <v>36477.400000000023</v>
      </c>
      <c r="G579" s="69">
        <v>1560475.4299999978</v>
      </c>
      <c r="H579" s="70">
        <v>101.31780860016318</v>
      </c>
      <c r="I579" s="70">
        <v>33.83915700299562</v>
      </c>
      <c r="J579" s="69">
        <v>572338.06999999995</v>
      </c>
      <c r="K579" s="69">
        <v>550917.87</v>
      </c>
      <c r="L579" s="69">
        <v>531501.84999999986</v>
      </c>
      <c r="M579" s="69">
        <v>691677.70000000007</v>
      </c>
      <c r="N579" s="69">
        <v>790247.50999999989</v>
      </c>
      <c r="O579" s="69">
        <v>943817.29999999993</v>
      </c>
      <c r="P579" s="69">
        <v>486993.48</v>
      </c>
      <c r="Q579" s="69">
        <v>483687.40999999992</v>
      </c>
      <c r="R579" s="69">
        <v>3115131.36</v>
      </c>
      <c r="S579" s="69">
        <v>522032.18</v>
      </c>
      <c r="T579" s="69">
        <v>572479.49</v>
      </c>
      <c r="U579" s="69">
        <v>642803.96999999986</v>
      </c>
      <c r="V579" s="69">
        <v>348796.42999999993</v>
      </c>
      <c r="W579" s="70">
        <v>85.438896301410637</v>
      </c>
      <c r="X579" s="70">
        <v>100.42996411935525</v>
      </c>
      <c r="Y579" s="70">
        <v>94.186611849812223</v>
      </c>
      <c r="Z579" s="71">
        <v>102.34952075966383</v>
      </c>
      <c r="AA579" s="71">
        <v>113.29769542198618</v>
      </c>
      <c r="AB579" s="71">
        <v>100.95072566138474</v>
      </c>
      <c r="AC579" s="71">
        <v>101.25635283481809</v>
      </c>
      <c r="AD579" s="71">
        <v>103.71115732466009</v>
      </c>
      <c r="AE579" s="71">
        <v>122.74513616281209</v>
      </c>
      <c r="AF579" s="71">
        <v>53.415009493799658</v>
      </c>
      <c r="AG579" s="71">
        <v>91.637028869212926</v>
      </c>
      <c r="AH579" s="71">
        <v>104.38563772272281</v>
      </c>
      <c r="AI579" s="71">
        <v>89.758146129862524</v>
      </c>
      <c r="AJ579" s="71">
        <v>-11.380587765116324</v>
      </c>
      <c r="AK579" s="71">
        <v>-16.448254210369395</v>
      </c>
      <c r="AL579" s="71">
        <v>-12.252821474702513</v>
      </c>
      <c r="AM579" s="71">
        <v>-20.096854006481212</v>
      </c>
      <c r="AN579" s="71">
        <v>-9.2095294299860733</v>
      </c>
      <c r="AO579" s="71">
        <v>-8.8472653826136458</v>
      </c>
      <c r="AP579" s="71">
        <v>9.6215170785632473</v>
      </c>
      <c r="AQ579" s="71">
        <v>26.085527679191721</v>
      </c>
      <c r="AR579" s="71">
        <v>335.68572397808902</v>
      </c>
      <c r="AS579" s="71">
        <v>-70.570463224544284</v>
      </c>
      <c r="AT579" s="71">
        <v>15.921749428581444</v>
      </c>
      <c r="AU579" s="71">
        <v>31.566052074700689</v>
      </c>
      <c r="AV579" s="72">
        <v>11.679531663504484</v>
      </c>
      <c r="AW579" s="73">
        <v>-73500.189999999944</v>
      </c>
      <c r="AX579" s="73">
        <v>-108455.39000000001</v>
      </c>
      <c r="AY579" s="73">
        <v>-74217.740000000107</v>
      </c>
      <c r="AZ579" s="73">
        <v>-173967.43999999959</v>
      </c>
      <c r="BA579" s="73">
        <v>-80160.480000000098</v>
      </c>
      <c r="BB579" s="73">
        <v>-71603.260000000359</v>
      </c>
      <c r="BC579" s="73">
        <v>42743.580000000016</v>
      </c>
      <c r="BD579" s="73">
        <v>100068.91000000003</v>
      </c>
      <c r="BE579" s="73">
        <v>2400136.31</v>
      </c>
      <c r="BF579" s="73">
        <v>-1251805.3899999999</v>
      </c>
      <c r="BG579" s="73">
        <v>78629.550000000047</v>
      </c>
      <c r="BH579" s="73">
        <v>154225.06999999983</v>
      </c>
      <c r="BI579" s="73">
        <v>36477.400000000023</v>
      </c>
      <c r="BJ579" s="71">
        <v>5.7690798469703157</v>
      </c>
      <c r="BK579" s="71">
        <v>5.2688360162936867</v>
      </c>
      <c r="BL579" s="71">
        <v>5.9861742925063943</v>
      </c>
      <c r="BM579" s="71">
        <v>2.8648776138676988</v>
      </c>
      <c r="BN579" s="71">
        <v>-2.3247146154809175</v>
      </c>
      <c r="BO579" s="71">
        <v>1.8969715469725514</v>
      </c>
      <c r="BP579" s="71">
        <v>14.161421604696786</v>
      </c>
      <c r="BQ579" s="71">
        <v>15.05197162365223</v>
      </c>
      <c r="BR579" s="72">
        <v>-2.0787213534837288</v>
      </c>
      <c r="BS579" s="72">
        <v>2.9747303443247084</v>
      </c>
      <c r="BT579" s="71">
        <v>9.8678861806699043</v>
      </c>
      <c r="BU579" s="71">
        <v>8.9623384185585522</v>
      </c>
      <c r="BV579" s="71">
        <v>4.5743133955658877</v>
      </c>
      <c r="BW579" s="71">
        <v>1.5510473408670311</v>
      </c>
      <c r="BX579" s="75">
        <v>16194</v>
      </c>
      <c r="BY579" s="75">
        <v>16268</v>
      </c>
      <c r="BZ579" s="75">
        <v>14089</v>
      </c>
      <c r="CA579" s="75">
        <v>16870</v>
      </c>
      <c r="CB579" s="75">
        <v>18207</v>
      </c>
      <c r="CC579" s="75">
        <v>22623</v>
      </c>
      <c r="CD579" s="75">
        <v>13380</v>
      </c>
      <c r="CE579" s="75">
        <v>13656</v>
      </c>
      <c r="CF579" s="75">
        <v>32773</v>
      </c>
      <c r="CG579" s="75">
        <v>13602</v>
      </c>
      <c r="CH579" s="75">
        <v>14458</v>
      </c>
      <c r="CI579" s="75">
        <v>15509</v>
      </c>
      <c r="CJ579" s="75">
        <v>8962</v>
      </c>
      <c r="CK579" s="75">
        <v>112340</v>
      </c>
      <c r="CL579" s="73">
        <v>1496797.0399999996</v>
      </c>
      <c r="CM579" s="73">
        <v>1522364.3599999999</v>
      </c>
      <c r="CN579" s="73">
        <v>1554881.0999999999</v>
      </c>
      <c r="CO579" s="73">
        <v>1683631.4699999995</v>
      </c>
      <c r="CP579" s="73">
        <v>1711922.9799999995</v>
      </c>
      <c r="CQ579" s="73">
        <v>1423707.79</v>
      </c>
      <c r="CR579" s="73">
        <v>1575569.9500000002</v>
      </c>
      <c r="CS579" s="73">
        <v>2347421.2999999989</v>
      </c>
      <c r="CT579" s="73">
        <v>1372687.9100000001</v>
      </c>
      <c r="CU579" s="73">
        <v>1431254.4699999997</v>
      </c>
      <c r="CV579" s="73">
        <v>1519511.7000000002</v>
      </c>
      <c r="CW579" s="73">
        <v>1605961.1000000003</v>
      </c>
      <c r="CX579" s="73">
        <v>1573804.2000000002</v>
      </c>
      <c r="CY579" s="77"/>
      <c r="CZ579" s="4">
        <v>108</v>
      </c>
      <c r="DA579" s="76" t="str">
        <f t="shared" si="22"/>
        <v>L108</v>
      </c>
      <c r="DB579" s="71">
        <v>2.2908767999635273</v>
      </c>
      <c r="DC579" s="71">
        <v>2.9863892780026466</v>
      </c>
      <c r="DD579" s="71">
        <v>0.90971356868272302</v>
      </c>
      <c r="DE579" s="71">
        <v>0.74054769546665766</v>
      </c>
      <c r="DF579" s="71">
        <v>1.0149395285778851</v>
      </c>
      <c r="DG579" s="71">
        <v>0.54502585459844233</v>
      </c>
      <c r="DH579" s="71">
        <v>0.39704959420670599</v>
      </c>
      <c r="DI579" s="71">
        <v>0.69330935340043753</v>
      </c>
      <c r="DJ579" s="71">
        <v>0.10569955292099636</v>
      </c>
      <c r="DK579" s="71">
        <v>0.27026757242994398</v>
      </c>
      <c r="DL579" s="71">
        <v>0.39486816741866482</v>
      </c>
      <c r="DM579" s="71">
        <v>0.50600419492043558</v>
      </c>
      <c r="DN579" s="71">
        <v>0.2902570093170313</v>
      </c>
      <c r="DO579" s="71">
        <v>0.26939766674833221</v>
      </c>
      <c r="DQ579" s="71"/>
      <c r="DR579" s="71"/>
      <c r="DS579" s="71"/>
      <c r="DT579" s="71"/>
      <c r="DU579" s="71"/>
      <c r="DV579" s="71"/>
      <c r="DW579" s="71"/>
      <c r="DX579" s="71"/>
      <c r="DY579" s="71"/>
      <c r="DZ579" s="71"/>
      <c r="EA579" s="71"/>
      <c r="EB579" s="71"/>
      <c r="EC579" s="71"/>
      <c r="ED579" s="71"/>
    </row>
    <row r="580" spans="1:134">
      <c r="A580" s="4">
        <v>126</v>
      </c>
      <c r="B580" s="46" t="s">
        <v>4931</v>
      </c>
      <c r="C580" s="65" t="str">
        <f t="shared" si="21"/>
        <v>L126</v>
      </c>
      <c r="D580" s="69">
        <v>270499.86999999994</v>
      </c>
      <c r="E580" s="68">
        <v>3140413.9599999995</v>
      </c>
      <c r="F580" s="69">
        <v>43513.78999999995</v>
      </c>
      <c r="G580" s="69">
        <v>41278.919999998994</v>
      </c>
      <c r="H580" s="70">
        <v>79.154822857997857</v>
      </c>
      <c r="I580" s="70">
        <v>1.3319497042632467</v>
      </c>
      <c r="J580" s="69">
        <v>438927.04999999993</v>
      </c>
      <c r="K580" s="69">
        <v>398098.99000000005</v>
      </c>
      <c r="L580" s="69">
        <v>388871.50999999989</v>
      </c>
      <c r="M580" s="69">
        <v>459457.72000000003</v>
      </c>
      <c r="N580" s="69">
        <v>603672.00999999989</v>
      </c>
      <c r="O580" s="69">
        <v>691649.84</v>
      </c>
      <c r="P580" s="69">
        <v>399828.34999999992</v>
      </c>
      <c r="Q580" s="69">
        <v>370322.68</v>
      </c>
      <c r="R580" s="69">
        <v>815685.10999999987</v>
      </c>
      <c r="S580" s="69">
        <v>375501.91999999993</v>
      </c>
      <c r="T580" s="69">
        <v>456971.18</v>
      </c>
      <c r="U580" s="69">
        <v>451604.85</v>
      </c>
      <c r="V580" s="69">
        <v>270499.86999999994</v>
      </c>
      <c r="W580" s="70">
        <v>90.434543446298918</v>
      </c>
      <c r="X580" s="70">
        <v>75.695451634730532</v>
      </c>
      <c r="Y580" s="70">
        <v>82.21294537808086</v>
      </c>
      <c r="Z580" s="71">
        <v>68.814513702076169</v>
      </c>
      <c r="AA580" s="71">
        <v>93.128093502694981</v>
      </c>
      <c r="AB580" s="71">
        <v>95.450239262264432</v>
      </c>
      <c r="AC580" s="71">
        <v>68.023131621410272</v>
      </c>
      <c r="AD580" s="71">
        <v>65.655564811542661</v>
      </c>
      <c r="AE580" s="71">
        <v>88.315866039204522</v>
      </c>
      <c r="AF580" s="71">
        <v>69.027888162855845</v>
      </c>
      <c r="AG580" s="71">
        <v>90.822636291046123</v>
      </c>
      <c r="AH580" s="71">
        <v>83.126016587040496</v>
      </c>
      <c r="AI580" s="71">
        <v>89.687971187421994</v>
      </c>
      <c r="AJ580" s="71">
        <v>-22.987116691295306</v>
      </c>
      <c r="AK580" s="71">
        <v>-26.928883672231386</v>
      </c>
      <c r="AL580" s="71">
        <v>-23.560412691575905</v>
      </c>
      <c r="AM580" s="71">
        <v>-20.437546142244265</v>
      </c>
      <c r="AN580" s="71">
        <v>-27.567495867514246</v>
      </c>
      <c r="AO580" s="71">
        <v>-21.876173191928849</v>
      </c>
      <c r="AP580" s="71">
        <v>-28.069638980166744</v>
      </c>
      <c r="AQ580" s="71">
        <v>-14.956772876312119</v>
      </c>
      <c r="AR580" s="71">
        <v>80.783686431277275</v>
      </c>
      <c r="AS580" s="71">
        <v>-41.036710340732583</v>
      </c>
      <c r="AT580" s="71">
        <v>20.420698983208375</v>
      </c>
      <c r="AU580" s="71">
        <v>9.2604362434942864</v>
      </c>
      <c r="AV580" s="72">
        <v>19.170246034470463</v>
      </c>
      <c r="AW580" s="73">
        <v>-131012.71999999986</v>
      </c>
      <c r="AX580" s="73">
        <v>-146711.34000000003</v>
      </c>
      <c r="AY580" s="73">
        <v>-119859.01000000007</v>
      </c>
      <c r="AZ580" s="73">
        <v>-118022.85999999969</v>
      </c>
      <c r="BA580" s="73">
        <v>-229754.94000000018</v>
      </c>
      <c r="BB580" s="73">
        <v>-181993.52999999991</v>
      </c>
      <c r="BC580" s="73">
        <v>-156026.43000000023</v>
      </c>
      <c r="BD580" s="73">
        <v>-65129.610000000219</v>
      </c>
      <c r="BE580" s="73">
        <v>364491.13</v>
      </c>
      <c r="BF580" s="73">
        <v>-261338.26</v>
      </c>
      <c r="BG580" s="73">
        <v>77492.25</v>
      </c>
      <c r="BH580" s="73">
        <v>38276.049999999988</v>
      </c>
      <c r="BI580" s="73">
        <v>43513.78999999995</v>
      </c>
      <c r="BJ580" s="71">
        <v>16.92832830584673</v>
      </c>
      <c r="BK580" s="71">
        <v>14.771985590311896</v>
      </c>
      <c r="BL580" s="71">
        <v>10.084550595521662</v>
      </c>
      <c r="BM580" s="71">
        <v>10.900684744040953</v>
      </c>
      <c r="BN580" s="71">
        <v>-0.46069301701129239</v>
      </c>
      <c r="BO580" s="71">
        <v>2.9667405192037029</v>
      </c>
      <c r="BP580" s="71">
        <v>20.413071543313791</v>
      </c>
      <c r="BQ580" s="71">
        <v>22.24328150339198</v>
      </c>
      <c r="BR580" s="72">
        <v>12.0004146858297</v>
      </c>
      <c r="BS580" s="72">
        <v>10.714882734456445</v>
      </c>
      <c r="BT580" s="71">
        <v>13.829232091553433</v>
      </c>
      <c r="BU580" s="71">
        <v>13.466396473278603</v>
      </c>
      <c r="BV580" s="71">
        <v>9.3934383444309812</v>
      </c>
      <c r="BW580" s="71">
        <v>12.851287605376363</v>
      </c>
      <c r="BX580" s="75">
        <v>8684</v>
      </c>
      <c r="BY580" s="75">
        <v>7998</v>
      </c>
      <c r="BZ580" s="75">
        <v>7606</v>
      </c>
      <c r="CA580" s="75">
        <v>8000</v>
      </c>
      <c r="CB580" s="75">
        <v>9626</v>
      </c>
      <c r="CC580" s="75">
        <v>11192</v>
      </c>
      <c r="CD580" s="75">
        <v>7531</v>
      </c>
      <c r="CE580" s="75">
        <v>7348</v>
      </c>
      <c r="CF580" s="75">
        <v>11180</v>
      </c>
      <c r="CG580" s="75">
        <v>7925</v>
      </c>
      <c r="CH580" s="75">
        <v>9031</v>
      </c>
      <c r="CI580" s="75">
        <v>9177</v>
      </c>
      <c r="CJ580" s="75">
        <v>5098</v>
      </c>
      <c r="CK580" s="75">
        <v>57290</v>
      </c>
      <c r="CL580" s="73">
        <v>1041119.74</v>
      </c>
      <c r="CM580" s="73">
        <v>1041476.4699999999</v>
      </c>
      <c r="CN580" s="73">
        <v>1086017.1999999997</v>
      </c>
      <c r="CO580" s="73">
        <v>1147492.3800000004</v>
      </c>
      <c r="CP580" s="73">
        <v>1626293.1700000004</v>
      </c>
      <c r="CQ580" s="73">
        <v>1221319.8300000003</v>
      </c>
      <c r="CR580" s="73">
        <v>1175911.7499999998</v>
      </c>
      <c r="CS580" s="73">
        <v>1415544.09</v>
      </c>
      <c r="CT580" s="73">
        <v>1107321.0899999996</v>
      </c>
      <c r="CU580" s="73">
        <v>948970.03000000014</v>
      </c>
      <c r="CV580" s="73">
        <v>1050849.6300000001</v>
      </c>
      <c r="CW580" s="73">
        <v>1079192.22</v>
      </c>
      <c r="CX580" s="73">
        <v>1040991.8000000002</v>
      </c>
      <c r="CY580" s="77"/>
      <c r="CZ580" s="4">
        <v>126</v>
      </c>
      <c r="DA580" s="76" t="str">
        <f t="shared" si="22"/>
        <v>L126</v>
      </c>
      <c r="DB580" s="71">
        <v>0.95910349603957301</v>
      </c>
      <c r="DC580" s="71">
        <v>1.8011584489256331</v>
      </c>
      <c r="DD580" s="71">
        <v>0.8069230773234215</v>
      </c>
      <c r="DE580" s="71">
        <v>0.51210639591260576</v>
      </c>
      <c r="DF580" s="71">
        <v>1.085728403206033</v>
      </c>
      <c r="DG580" s="71">
        <v>0.27177684560143894</v>
      </c>
      <c r="DH580" s="71">
        <v>0.13982038958644971</v>
      </c>
      <c r="DI580" s="71">
        <v>0.18603389510679086</v>
      </c>
      <c r="DJ580" s="71">
        <v>4.5520550928766279E-2</v>
      </c>
      <c r="DK580" s="71">
        <v>6.752376977045514E-3</v>
      </c>
      <c r="DL580" s="71">
        <v>5.1581119671765714E-2</v>
      </c>
      <c r="DM580" s="71">
        <v>0</v>
      </c>
      <c r="DN580" s="71">
        <v>0</v>
      </c>
      <c r="DO580" s="71">
        <v>6.0024002331998207E-2</v>
      </c>
      <c r="DQ580" s="71"/>
      <c r="DR580" s="71"/>
      <c r="DS580" s="71"/>
      <c r="DT580" s="71"/>
      <c r="DU580" s="71"/>
      <c r="DV580" s="71"/>
      <c r="DW580" s="71"/>
      <c r="DX580" s="71"/>
      <c r="DY580" s="71"/>
      <c r="DZ580" s="71"/>
      <c r="EA580" s="71"/>
      <c r="EB580" s="71"/>
      <c r="EC580" s="71"/>
      <c r="ED580" s="71"/>
    </row>
    <row r="581" spans="1:134">
      <c r="A581" s="4">
        <v>635</v>
      </c>
      <c r="B581" s="46" t="s">
        <v>4938</v>
      </c>
      <c r="C581" s="65" t="str">
        <f t="shared" si="21"/>
        <v>L635</v>
      </c>
      <c r="D581" s="69">
        <v>213983.51999999996</v>
      </c>
      <c r="E581" s="68">
        <v>2648764.0200000005</v>
      </c>
      <c r="F581" s="69">
        <v>36715.439999999973</v>
      </c>
      <c r="G581" s="69">
        <v>409152.55000000075</v>
      </c>
      <c r="H581" s="70">
        <v>95.48313152972608</v>
      </c>
      <c r="I581" s="70">
        <v>18.268907597620078</v>
      </c>
      <c r="J581" s="69">
        <v>332657.41999999993</v>
      </c>
      <c r="K581" s="69">
        <v>306639.10999999993</v>
      </c>
      <c r="L581" s="69">
        <v>295393.33</v>
      </c>
      <c r="M581" s="69">
        <v>345075.93</v>
      </c>
      <c r="N581" s="69">
        <v>542475.16</v>
      </c>
      <c r="O581" s="69">
        <v>519725.56000000011</v>
      </c>
      <c r="P581" s="69">
        <v>276688.82999999996</v>
      </c>
      <c r="Q581" s="69">
        <v>312321.03999999998</v>
      </c>
      <c r="R581" s="69">
        <v>717643.02999999991</v>
      </c>
      <c r="S581" s="69">
        <v>338994.86999999994</v>
      </c>
      <c r="T581" s="69">
        <v>379509.54999999987</v>
      </c>
      <c r="U581" s="69">
        <v>409623.17999999993</v>
      </c>
      <c r="V581" s="69">
        <v>213983.51999999996</v>
      </c>
      <c r="W581" s="70">
        <v>100.34449564756822</v>
      </c>
      <c r="X581" s="70">
        <v>97.096621776627146</v>
      </c>
      <c r="Y581" s="70">
        <v>97.87956399865935</v>
      </c>
      <c r="Z581" s="71">
        <v>85.340843224860492</v>
      </c>
      <c r="AA581" s="71">
        <v>112.71795541884053</v>
      </c>
      <c r="AB581" s="71">
        <v>98.214786766209698</v>
      </c>
      <c r="AC581" s="71">
        <v>88.982040477091246</v>
      </c>
      <c r="AD581" s="71">
        <v>103.02837833206149</v>
      </c>
      <c r="AE581" s="71">
        <v>95.660219140822292</v>
      </c>
      <c r="AF581" s="71">
        <v>96.84133743098937</v>
      </c>
      <c r="AG581" s="71">
        <v>90.158217441998858</v>
      </c>
      <c r="AH581" s="71">
        <v>98.976185785339581</v>
      </c>
      <c r="AI581" s="71">
        <v>95.135286594293248</v>
      </c>
      <c r="AJ581" s="71">
        <v>2.0627412449824245</v>
      </c>
      <c r="AK581" s="71">
        <v>-0.15941199375337778</v>
      </c>
      <c r="AL581" s="71">
        <v>-0.67727923976121929</v>
      </c>
      <c r="AM581" s="71">
        <v>-0.62257918032874171</v>
      </c>
      <c r="AN581" s="71">
        <v>13.969322759493185</v>
      </c>
      <c r="AO581" s="71">
        <v>6.9782271625788761</v>
      </c>
      <c r="AP581" s="71">
        <v>-6.9762305764697219</v>
      </c>
      <c r="AQ581" s="71">
        <v>30.610669758846143</v>
      </c>
      <c r="AR581" s="71">
        <v>110.63508687780126</v>
      </c>
      <c r="AS581" s="71">
        <v>-37.93668996199748</v>
      </c>
      <c r="AT581" s="71">
        <v>18.677809862543882</v>
      </c>
      <c r="AU581" s="71">
        <v>28.373553673734463</v>
      </c>
      <c r="AV581" s="72">
        <v>20.711816814397711</v>
      </c>
      <c r="AW581" s="73">
        <v>6723.179999999993</v>
      </c>
      <c r="AX581" s="73">
        <v>-489.60000000009313</v>
      </c>
      <c r="AY581" s="73">
        <v>-2014.2800000000861</v>
      </c>
      <c r="AZ581" s="73">
        <v>-2161.8300000000745</v>
      </c>
      <c r="BA581" s="73">
        <v>66535.590000000142</v>
      </c>
      <c r="BB581" s="73">
        <v>37088.510000000184</v>
      </c>
      <c r="BC581" s="73">
        <v>-20750.020000000077</v>
      </c>
      <c r="BD581" s="73">
        <v>73197.359999999899</v>
      </c>
      <c r="BE581" s="73">
        <v>376938.61999999988</v>
      </c>
      <c r="BF581" s="73">
        <v>-207213.30000000022</v>
      </c>
      <c r="BG581" s="73">
        <v>59728.159999999858</v>
      </c>
      <c r="BH581" s="73">
        <v>90536.290000000037</v>
      </c>
      <c r="BI581" s="73">
        <v>36715.439999999973</v>
      </c>
      <c r="BJ581" s="71">
        <v>14.112744071387359</v>
      </c>
      <c r="BK581" s="71">
        <v>11.976005457503074</v>
      </c>
      <c r="BL581" s="71">
        <v>11.742713177469641</v>
      </c>
      <c r="BM581" s="71">
        <v>11.748822785730237</v>
      </c>
      <c r="BN581" s="71">
        <v>1.8406589522901671</v>
      </c>
      <c r="BO581" s="71">
        <v>12.421277329165282</v>
      </c>
      <c r="BP581" s="71">
        <v>16.645432276935583</v>
      </c>
      <c r="BQ581" s="71">
        <v>17.940535935458072</v>
      </c>
      <c r="BR581" s="72">
        <v>12.153902882086602</v>
      </c>
      <c r="BS581" s="72">
        <v>11.771359684823587</v>
      </c>
      <c r="BT581" s="71">
        <v>13.110694226191331</v>
      </c>
      <c r="BU581" s="71">
        <v>12.943368975915782</v>
      </c>
      <c r="BV581" s="71">
        <v>10.665349961463875</v>
      </c>
      <c r="BW581" s="71">
        <v>11.909042532472849</v>
      </c>
      <c r="BX581" s="75">
        <v>9301</v>
      </c>
      <c r="BY581" s="75">
        <v>8814</v>
      </c>
      <c r="BZ581" s="75">
        <v>7435</v>
      </c>
      <c r="CA581" s="75">
        <v>8344</v>
      </c>
      <c r="CB581" s="75">
        <v>11023</v>
      </c>
      <c r="CC581" s="75">
        <v>11803</v>
      </c>
      <c r="CD581" s="75">
        <v>7242</v>
      </c>
      <c r="CE581" s="75">
        <v>7866</v>
      </c>
      <c r="CF581" s="75">
        <v>13289</v>
      </c>
      <c r="CG581" s="75">
        <v>8440</v>
      </c>
      <c r="CH581" s="75">
        <v>9129</v>
      </c>
      <c r="CI581" s="75">
        <v>9557</v>
      </c>
      <c r="CJ581" s="75">
        <v>5194</v>
      </c>
      <c r="CK581" s="75">
        <v>60717</v>
      </c>
      <c r="CL581" s="73">
        <v>557261.31999999995</v>
      </c>
      <c r="CM581" s="73">
        <v>551956.58000000031</v>
      </c>
      <c r="CN581" s="73">
        <v>482356.28</v>
      </c>
      <c r="CO581" s="73">
        <v>691629.22999999986</v>
      </c>
      <c r="CP581" s="73">
        <v>786498.62</v>
      </c>
      <c r="CQ581" s="73">
        <v>607937.46</v>
      </c>
      <c r="CR581" s="73">
        <v>641895.54999999993</v>
      </c>
      <c r="CS581" s="73">
        <v>979397.40000000014</v>
      </c>
      <c r="CT581" s="73">
        <v>682178.8</v>
      </c>
      <c r="CU581" s="73">
        <v>676735.21999999986</v>
      </c>
      <c r="CV581" s="73">
        <v>689380.96</v>
      </c>
      <c r="CW581" s="73">
        <v>604667.06000000006</v>
      </c>
      <c r="CX581" s="73">
        <v>725265.20000000019</v>
      </c>
      <c r="CY581" s="77"/>
      <c r="CZ581" s="4">
        <v>635</v>
      </c>
      <c r="DA581" s="76" t="str">
        <f t="shared" si="22"/>
        <v>L635</v>
      </c>
      <c r="DB581" s="71">
        <v>0.12909722353775405</v>
      </c>
      <c r="DC581" s="71">
        <v>1.0085184853359481</v>
      </c>
      <c r="DD581" s="71">
        <v>9.8904207649874079E-2</v>
      </c>
      <c r="DE581" s="71">
        <v>9.5650373774315095E-2</v>
      </c>
      <c r="DF581" s="71">
        <v>0.19098806304938704</v>
      </c>
      <c r="DG581" s="71">
        <v>0.10381132773854185</v>
      </c>
      <c r="DH581" s="71">
        <v>0.10736548014019139</v>
      </c>
      <c r="DI581" s="71">
        <v>8.6531146623485738E-2</v>
      </c>
      <c r="DJ581" s="71">
        <v>5.218501095090141E-2</v>
      </c>
      <c r="DK581" s="71">
        <v>0</v>
      </c>
      <c r="DL581" s="71">
        <v>0</v>
      </c>
      <c r="DM581" s="71">
        <v>0</v>
      </c>
      <c r="DN581" s="71">
        <v>0</v>
      </c>
      <c r="DO581" s="71">
        <v>3.5619371953529468E-2</v>
      </c>
      <c r="DQ581" s="71"/>
      <c r="DR581" s="71"/>
      <c r="DS581" s="71"/>
      <c r="DT581" s="71"/>
      <c r="DU581" s="71"/>
      <c r="DV581" s="71"/>
      <c r="DW581" s="71"/>
      <c r="DX581" s="71"/>
      <c r="DY581" s="71"/>
      <c r="DZ581" s="71"/>
      <c r="EA581" s="71"/>
      <c r="EB581" s="71"/>
      <c r="EC581" s="71"/>
      <c r="ED581" s="71"/>
    </row>
    <row r="582" spans="1:134">
      <c r="A582" s="4">
        <v>653</v>
      </c>
      <c r="B582" s="46" t="s">
        <v>4946</v>
      </c>
      <c r="C582" s="65" t="str">
        <f t="shared" si="21"/>
        <v>L653</v>
      </c>
      <c r="D582" s="69">
        <v>621428.39000000013</v>
      </c>
      <c r="E582" s="68">
        <v>8616626.3100000005</v>
      </c>
      <c r="F582" s="69">
        <v>93591.500000000233</v>
      </c>
      <c r="G582" s="69">
        <v>1026078.2200000016</v>
      </c>
      <c r="H582" s="70">
        <v>95.199416236478456</v>
      </c>
      <c r="I582" s="70">
        <v>13.517840975828687</v>
      </c>
      <c r="J582" s="69">
        <v>1102901.8799999999</v>
      </c>
      <c r="K582" s="69">
        <v>911885.01000000013</v>
      </c>
      <c r="L582" s="69">
        <v>999809.43</v>
      </c>
      <c r="M582" s="69">
        <v>1159455.83</v>
      </c>
      <c r="N582" s="69">
        <v>1465527.28</v>
      </c>
      <c r="O582" s="69">
        <v>1812916.08</v>
      </c>
      <c r="P582" s="69">
        <v>1662004.74</v>
      </c>
      <c r="Q582" s="69">
        <v>1276881.9199999999</v>
      </c>
      <c r="R582" s="69">
        <v>1753013.9599999997</v>
      </c>
      <c r="S582" s="69">
        <v>1086818.1499999999</v>
      </c>
      <c r="T582" s="69">
        <v>1158537.26</v>
      </c>
      <c r="U582" s="69">
        <v>1057941.8900000001</v>
      </c>
      <c r="V582" s="69">
        <v>621428.39000000013</v>
      </c>
      <c r="W582" s="70">
        <v>102.01736530915755</v>
      </c>
      <c r="X582" s="70">
        <v>87.395821837724242</v>
      </c>
      <c r="Y582" s="70">
        <v>96.946388325796946</v>
      </c>
      <c r="Z582" s="71">
        <v>95.238537194285811</v>
      </c>
      <c r="AA582" s="71">
        <v>100.31982391332501</v>
      </c>
      <c r="AB582" s="71">
        <v>106.94737955326046</v>
      </c>
      <c r="AC582" s="71">
        <v>91.779122632115801</v>
      </c>
      <c r="AD582" s="71">
        <v>79.533164000766448</v>
      </c>
      <c r="AE582" s="71">
        <v>94.959111804198642</v>
      </c>
      <c r="AF582" s="71">
        <v>94.792956438907822</v>
      </c>
      <c r="AG582" s="71">
        <v>111.91494303563358</v>
      </c>
      <c r="AH582" s="71">
        <v>112.4127296987307</v>
      </c>
      <c r="AI582" s="71">
        <v>93.32431497807265</v>
      </c>
      <c r="AJ582" s="71">
        <v>-1.3548784620653564</v>
      </c>
      <c r="AK582" s="71">
        <v>-1.2712378867431595</v>
      </c>
      <c r="AL582" s="71">
        <v>-1.165122518900219</v>
      </c>
      <c r="AM582" s="71">
        <v>-0.41330952827296485</v>
      </c>
      <c r="AN582" s="71">
        <v>-0.57595335760493027</v>
      </c>
      <c r="AO582" s="71">
        <v>5.6577852146118213</v>
      </c>
      <c r="AP582" s="71">
        <v>-5.2633994606789525</v>
      </c>
      <c r="AQ582" s="71">
        <v>-0.6210289098291133</v>
      </c>
      <c r="AR582" s="71">
        <v>57.183726892069011</v>
      </c>
      <c r="AS582" s="71">
        <v>-19.6082012674634</v>
      </c>
      <c r="AT582" s="71">
        <v>43.241157408697653</v>
      </c>
      <c r="AU582" s="71">
        <v>41.523281082600818</v>
      </c>
      <c r="AV582" s="72">
        <v>17.731140390737043</v>
      </c>
      <c r="AW582" s="73">
        <v>-15148.220000000205</v>
      </c>
      <c r="AX582" s="73">
        <v>-11741.489999999874</v>
      </c>
      <c r="AY582" s="73">
        <v>-11786.329999999725</v>
      </c>
      <c r="AZ582" s="73">
        <v>-4812.0299999997951</v>
      </c>
      <c r="BA582" s="73">
        <v>-8489.6500000001397</v>
      </c>
      <c r="BB582" s="73">
        <v>113667.65000000014</v>
      </c>
      <c r="BC582" s="73">
        <v>-92338.070000000298</v>
      </c>
      <c r="BD582" s="73">
        <v>-7979.3599999998696</v>
      </c>
      <c r="BE582" s="73">
        <v>637749.68000000017</v>
      </c>
      <c r="BF582" s="73">
        <v>-265083.62000000011</v>
      </c>
      <c r="BG582" s="73">
        <v>349735.32000000007</v>
      </c>
      <c r="BH582" s="73">
        <v>310402.77000000048</v>
      </c>
      <c r="BI582" s="73">
        <v>93591.500000000233</v>
      </c>
      <c r="BJ582" s="71">
        <v>20.24827075755546</v>
      </c>
      <c r="BK582" s="71">
        <v>13.911214629229477</v>
      </c>
      <c r="BL582" s="71">
        <v>13.681352919492401</v>
      </c>
      <c r="BM582" s="71">
        <v>15.044246914409808</v>
      </c>
      <c r="BN582" s="71">
        <v>9.3517619072290437</v>
      </c>
      <c r="BO582" s="71">
        <v>15.127496446640411</v>
      </c>
      <c r="BP582" s="71">
        <v>21.564396758199813</v>
      </c>
      <c r="BQ582" s="71">
        <v>24.84969921130012</v>
      </c>
      <c r="BR582" s="72">
        <v>15.825397332841391</v>
      </c>
      <c r="BS582" s="72">
        <v>19.538817059208952</v>
      </c>
      <c r="BT582" s="71">
        <v>15.701734593823318</v>
      </c>
      <c r="BU582" s="71">
        <v>16.618593498361971</v>
      </c>
      <c r="BV582" s="71">
        <v>15.051911954673653</v>
      </c>
      <c r="BW582" s="71">
        <v>17.126057028394765</v>
      </c>
      <c r="BX582" s="75">
        <v>21327</v>
      </c>
      <c r="BY582" s="75">
        <v>18571</v>
      </c>
      <c r="BZ582" s="75">
        <v>19358</v>
      </c>
      <c r="CA582" s="75">
        <v>20754</v>
      </c>
      <c r="CB582" s="75">
        <v>23525</v>
      </c>
      <c r="CC582" s="75">
        <v>27161</v>
      </c>
      <c r="CD582" s="75">
        <v>28757</v>
      </c>
      <c r="CE582" s="75">
        <v>23727</v>
      </c>
      <c r="CF582" s="75">
        <v>28641</v>
      </c>
      <c r="CG582" s="75">
        <v>21317</v>
      </c>
      <c r="CH582" s="75">
        <v>21688</v>
      </c>
      <c r="CI582" s="75">
        <v>21440</v>
      </c>
      <c r="CJ582" s="75">
        <v>12484</v>
      </c>
      <c r="CK582" s="75">
        <v>158054</v>
      </c>
      <c r="CL582" s="73">
        <v>1718281.3399999999</v>
      </c>
      <c r="CM582" s="73">
        <v>1730367.89</v>
      </c>
      <c r="CN582" s="73">
        <v>1917212.5000000002</v>
      </c>
      <c r="CO582" s="73">
        <v>1730668.76</v>
      </c>
      <c r="CP582" s="73">
        <v>2076862.7999999993</v>
      </c>
      <c r="CQ582" s="73">
        <v>1883402.2000000002</v>
      </c>
      <c r="CR582" s="73">
        <v>1630959.9899999998</v>
      </c>
      <c r="CS582" s="73">
        <v>1781446.8099999996</v>
      </c>
      <c r="CT582" s="73">
        <v>1821931.9200000002</v>
      </c>
      <c r="CU582" s="73">
        <v>1712326.06</v>
      </c>
      <c r="CV582" s="73">
        <v>2000521.4300000002</v>
      </c>
      <c r="CW582" s="73">
        <v>1916633.2200000002</v>
      </c>
      <c r="CX582" s="73">
        <v>1933162.26</v>
      </c>
      <c r="CY582" s="77"/>
      <c r="CZ582" s="4">
        <v>653</v>
      </c>
      <c r="DA582" s="76" t="str">
        <f t="shared" si="22"/>
        <v>L653</v>
      </c>
      <c r="DB582" s="71">
        <v>1.1033443628102582</v>
      </c>
      <c r="DC582" s="71">
        <v>1.7291576259815402</v>
      </c>
      <c r="DD582" s="71">
        <v>0.83319695911216396</v>
      </c>
      <c r="DE582" s="71">
        <v>0.86042316655457785</v>
      </c>
      <c r="DF582" s="71">
        <v>0.5759832338494294</v>
      </c>
      <c r="DG582" s="71">
        <v>0.69076403910678474</v>
      </c>
      <c r="DH582" s="71">
        <v>0.76568631852369828</v>
      </c>
      <c r="DI582" s="71">
        <v>0.38652224316582356</v>
      </c>
      <c r="DJ582" s="71">
        <v>0.38268118593532857</v>
      </c>
      <c r="DK582" s="71">
        <v>0.21643889431489524</v>
      </c>
      <c r="DL582" s="71">
        <v>0.31311395023701311</v>
      </c>
      <c r="DM582" s="71">
        <v>0.14666418387884725</v>
      </c>
      <c r="DN582" s="71">
        <v>0.47458140551971523</v>
      </c>
      <c r="DO582" s="71">
        <v>0.40474031504262631</v>
      </c>
      <c r="DQ582" s="71"/>
      <c r="DR582" s="71"/>
      <c r="DS582" s="71"/>
      <c r="DT582" s="71"/>
      <c r="DU582" s="71"/>
      <c r="DV582" s="71"/>
      <c r="DW582" s="71"/>
      <c r="DX582" s="71"/>
      <c r="DY582" s="71"/>
      <c r="DZ582" s="71"/>
      <c r="EA582" s="71"/>
      <c r="EB582" s="71"/>
      <c r="EC582" s="71"/>
      <c r="ED582" s="71"/>
    </row>
    <row r="583" spans="1:134">
      <c r="A583" s="4">
        <v>1012</v>
      </c>
      <c r="B583" s="46" t="s">
        <v>4953</v>
      </c>
      <c r="C583" s="65" t="str">
        <f t="shared" ref="C583:C646" si="23">LEFT(B583,4)</f>
        <v>1012</v>
      </c>
      <c r="D583" s="69">
        <v>537007.5199999999</v>
      </c>
      <c r="E583" s="68">
        <v>7169381.6099999994</v>
      </c>
      <c r="F583" s="69">
        <v>74720.729999999981</v>
      </c>
      <c r="G583" s="69">
        <v>935390.24999999907</v>
      </c>
      <c r="H583" s="70">
        <v>92.37573328116423</v>
      </c>
      <c r="I583" s="70">
        <v>15.004676714855103</v>
      </c>
      <c r="J583" s="69">
        <v>891748.17</v>
      </c>
      <c r="K583" s="69">
        <v>937612.47000000009</v>
      </c>
      <c r="L583" s="69">
        <v>755921.4700000002</v>
      </c>
      <c r="M583" s="69">
        <v>886933.7300000001</v>
      </c>
      <c r="N583" s="69">
        <v>1188200.6200000001</v>
      </c>
      <c r="O583" s="69">
        <v>1732816.4200000002</v>
      </c>
      <c r="P583" s="69">
        <v>914042.22000000044</v>
      </c>
      <c r="Q583" s="69">
        <v>876834.0199999999</v>
      </c>
      <c r="R583" s="69">
        <v>2210985.59</v>
      </c>
      <c r="S583" s="69">
        <v>800177.98999999987</v>
      </c>
      <c r="T583" s="69">
        <v>937745.28000000014</v>
      </c>
      <c r="U583" s="69">
        <v>892588.98999999964</v>
      </c>
      <c r="V583" s="69">
        <v>537007.5199999999</v>
      </c>
      <c r="W583" s="70">
        <v>91.704678458154362</v>
      </c>
      <c r="X583" s="70">
        <v>99.822023829440198</v>
      </c>
      <c r="Y583" s="70">
        <v>74.794709369040774</v>
      </c>
      <c r="Z583" s="71">
        <v>82.600923029512302</v>
      </c>
      <c r="AA583" s="71">
        <v>102.77459660399384</v>
      </c>
      <c r="AB583" s="71">
        <v>110.75288765955939</v>
      </c>
      <c r="AC583" s="71">
        <v>99.153648687736464</v>
      </c>
      <c r="AD583" s="71">
        <v>96.149751761730272</v>
      </c>
      <c r="AE583" s="71">
        <v>95.471388542994532</v>
      </c>
      <c r="AF583" s="71">
        <v>69.61562608771969</v>
      </c>
      <c r="AG583" s="71">
        <v>97.033651996589199</v>
      </c>
      <c r="AH583" s="71">
        <v>94.144200577522369</v>
      </c>
      <c r="AI583" s="71">
        <v>98.081214930520716</v>
      </c>
      <c r="AJ583" s="71">
        <v>-17.113368974115605</v>
      </c>
      <c r="AK583" s="71">
        <v>-7.3837391221914679</v>
      </c>
      <c r="AL583" s="71">
        <v>-27.768048702999792</v>
      </c>
      <c r="AM583" s="71">
        <v>-20.550762660830312</v>
      </c>
      <c r="AN583" s="71">
        <v>-16.626757413643524</v>
      </c>
      <c r="AO583" s="71">
        <v>-7.8050456349792459</v>
      </c>
      <c r="AP583" s="71">
        <v>-0.45730350833566025</v>
      </c>
      <c r="AQ583" s="71">
        <v>18.449370397397892</v>
      </c>
      <c r="AR583" s="71">
        <v>129.65212939131931</v>
      </c>
      <c r="AS583" s="71">
        <v>-50.893063537893944</v>
      </c>
      <c r="AT583" s="71">
        <v>23.212126546632071</v>
      </c>
      <c r="AU583" s="71">
        <v>17.460418370851748</v>
      </c>
      <c r="AV583" s="72">
        <v>16.16328470039128</v>
      </c>
      <c r="AW583" s="73">
        <v>-184116.72999999986</v>
      </c>
      <c r="AX583" s="73">
        <v>-74750.219999999739</v>
      </c>
      <c r="AY583" s="73">
        <v>-290598.0499999997</v>
      </c>
      <c r="AZ583" s="73">
        <v>-229418.99999999965</v>
      </c>
      <c r="BA583" s="73">
        <v>-236952.10999999987</v>
      </c>
      <c r="BB583" s="73">
        <v>-128138.34000000032</v>
      </c>
      <c r="BC583" s="73">
        <v>-4199.149999999674</v>
      </c>
      <c r="BD583" s="73">
        <v>136573.41999999981</v>
      </c>
      <c r="BE583" s="73">
        <v>1248231.3600000003</v>
      </c>
      <c r="BF583" s="73">
        <v>-829282.22000000009</v>
      </c>
      <c r="BG583" s="73">
        <v>176663.31000000017</v>
      </c>
      <c r="BH583" s="73">
        <v>132682.79999999958</v>
      </c>
      <c r="BI583" s="73">
        <v>74720.729999999981</v>
      </c>
      <c r="BJ583" s="71">
        <v>14.059168822546356</v>
      </c>
      <c r="BK583" s="71">
        <v>8.2193538184499531</v>
      </c>
      <c r="BL583" s="71">
        <v>8.597068478603088</v>
      </c>
      <c r="BM583" s="71">
        <v>11.02911923978564</v>
      </c>
      <c r="BN583" s="71">
        <v>1.7057383453013655</v>
      </c>
      <c r="BO583" s="71">
        <v>5.9757543749263426</v>
      </c>
      <c r="BP583" s="71">
        <v>14.689907769390276</v>
      </c>
      <c r="BQ583" s="71">
        <v>20.838655176797577</v>
      </c>
      <c r="BR583" s="72">
        <v>7.5674140866813673</v>
      </c>
      <c r="BS583" s="72">
        <v>12.141437807473027</v>
      </c>
      <c r="BT583" s="71">
        <v>12.81303236811282</v>
      </c>
      <c r="BU583" s="71">
        <v>12.350635052358577</v>
      </c>
      <c r="BV583" s="71">
        <v>9.5639558932604025</v>
      </c>
      <c r="BW583" s="71">
        <v>10.32444660343487</v>
      </c>
      <c r="BX583" s="75">
        <v>18966</v>
      </c>
      <c r="BY583" s="75">
        <v>19288</v>
      </c>
      <c r="BZ583" s="75">
        <v>15501</v>
      </c>
      <c r="CA583" s="75">
        <v>17962</v>
      </c>
      <c r="CB583" s="75">
        <v>20779</v>
      </c>
      <c r="CC583" s="75">
        <v>26220</v>
      </c>
      <c r="CD583" s="75">
        <v>18184</v>
      </c>
      <c r="CE583" s="75">
        <v>18364</v>
      </c>
      <c r="CF583" s="75">
        <v>30500</v>
      </c>
      <c r="CG583" s="75">
        <v>17432</v>
      </c>
      <c r="CH583" s="75">
        <v>20699</v>
      </c>
      <c r="CI583" s="75">
        <v>20875</v>
      </c>
      <c r="CJ583" s="75">
        <v>12185</v>
      </c>
      <c r="CK583" s="75">
        <v>138239</v>
      </c>
      <c r="CL583" s="73">
        <v>2016815.93</v>
      </c>
      <c r="CM583" s="73">
        <v>1873387.11</v>
      </c>
      <c r="CN583" s="73">
        <v>2064855.8700000003</v>
      </c>
      <c r="CO583" s="73">
        <v>2318129.7899999996</v>
      </c>
      <c r="CP583" s="73">
        <v>2643299.0699999984</v>
      </c>
      <c r="CQ583" s="73">
        <v>2001129.9200000006</v>
      </c>
      <c r="CR583" s="73">
        <v>2041554.8699999992</v>
      </c>
      <c r="CS583" s="73">
        <v>2884991.6100000008</v>
      </c>
      <c r="CT583" s="73">
        <v>2024666.8800000001</v>
      </c>
      <c r="CU583" s="73">
        <v>1959849.1600000006</v>
      </c>
      <c r="CV583" s="73">
        <v>1959085.1599999995</v>
      </c>
      <c r="CW583" s="73">
        <v>1889503.2900000003</v>
      </c>
      <c r="CX583" s="73">
        <v>2013277.8599999999</v>
      </c>
      <c r="CY583" s="77"/>
      <c r="CZ583" s="4">
        <v>1012</v>
      </c>
      <c r="DA583" s="76" t="str">
        <f t="shared" ref="DA583:DA646" si="24">LEFT(B583,4)</f>
        <v>1012</v>
      </c>
      <c r="DB583" s="71">
        <v>2.6223027919802027</v>
      </c>
      <c r="DC583" s="71">
        <v>2.0277934475320301</v>
      </c>
      <c r="DD583" s="71">
        <v>1.5751167489612437</v>
      </c>
      <c r="DE583" s="71">
        <v>0.8471889727909292</v>
      </c>
      <c r="DF583" s="71">
        <v>0.87249435068159531</v>
      </c>
      <c r="DG583" s="71">
        <v>0.59520699376393915</v>
      </c>
      <c r="DH583" s="71">
        <v>0.36476609551356121</v>
      </c>
      <c r="DI583" s="71">
        <v>0.36985069678535298</v>
      </c>
      <c r="DJ583" s="71">
        <v>0.26904252485315855</v>
      </c>
      <c r="DK583" s="71">
        <v>0.26887239180571587</v>
      </c>
      <c r="DL583" s="71">
        <v>0.17308858705765867</v>
      </c>
      <c r="DM583" s="71">
        <v>0.18473263669658477</v>
      </c>
      <c r="DN583" s="71">
        <v>8.7429416818635253E-2</v>
      </c>
      <c r="DO583" s="71">
        <v>0.25705828190786889</v>
      </c>
      <c r="DQ583" s="71"/>
      <c r="DR583" s="71"/>
      <c r="DS583" s="71"/>
      <c r="DT583" s="71"/>
      <c r="DU583" s="71"/>
      <c r="DV583" s="71"/>
      <c r="DW583" s="71"/>
      <c r="DX583" s="71"/>
      <c r="DY583" s="71"/>
      <c r="DZ583" s="71"/>
      <c r="EA583" s="71"/>
      <c r="EB583" s="71"/>
      <c r="EC583" s="71"/>
      <c r="ED583" s="71"/>
    </row>
    <row r="584" spans="1:134">
      <c r="A584" s="4">
        <v>1015</v>
      </c>
      <c r="B584" s="46" t="s">
        <v>4958</v>
      </c>
      <c r="C584" s="65" t="str">
        <f t="shared" si="23"/>
        <v>1015</v>
      </c>
      <c r="D584" s="69">
        <v>629132.09999999986</v>
      </c>
      <c r="E584" s="68">
        <v>6623729.9399999985</v>
      </c>
      <c r="F584" s="69">
        <v>165903.58999999985</v>
      </c>
      <c r="G584" s="69">
        <v>1404717.9000000004</v>
      </c>
      <c r="H584" s="70">
        <v>101.83938478940446</v>
      </c>
      <c r="I584" s="70">
        <v>26.915398723625117</v>
      </c>
      <c r="J584" s="69">
        <v>981253.2</v>
      </c>
      <c r="K584" s="69">
        <v>863245.69999999972</v>
      </c>
      <c r="L584" s="69">
        <v>842304.90999999992</v>
      </c>
      <c r="M584" s="69">
        <v>1082319.21</v>
      </c>
      <c r="N584" s="69">
        <v>1340586.01</v>
      </c>
      <c r="O584" s="69">
        <v>1496914.4100000001</v>
      </c>
      <c r="P584" s="69">
        <v>1007454.2100000001</v>
      </c>
      <c r="Q584" s="69">
        <v>832248.49</v>
      </c>
      <c r="R584" s="69">
        <v>1410701.91</v>
      </c>
      <c r="S584" s="69">
        <v>779988.8600000001</v>
      </c>
      <c r="T584" s="69">
        <v>945400.56999999983</v>
      </c>
      <c r="U584" s="69">
        <v>1018803.8000000002</v>
      </c>
      <c r="V584" s="69">
        <v>629132.09999999986</v>
      </c>
      <c r="W584" s="70">
        <v>118.52094803848901</v>
      </c>
      <c r="X584" s="70">
        <v>106.18609048525636</v>
      </c>
      <c r="Y584" s="70">
        <v>92.14416388172954</v>
      </c>
      <c r="Z584" s="71">
        <v>110.12093967363634</v>
      </c>
      <c r="AA584" s="71">
        <v>101.57029204123043</v>
      </c>
      <c r="AB584" s="71">
        <v>89.004976473090807</v>
      </c>
      <c r="AC584" s="71">
        <v>94.234994726435502</v>
      </c>
      <c r="AD584" s="71">
        <v>91.025673583796632</v>
      </c>
      <c r="AE584" s="71">
        <v>101.05986814087026</v>
      </c>
      <c r="AF584" s="71">
        <v>102.58649688895561</v>
      </c>
      <c r="AG584" s="71">
        <v>116.18180536757406</v>
      </c>
      <c r="AH584" s="71">
        <v>107.69198610717253</v>
      </c>
      <c r="AI584" s="71">
        <v>104.03756170583564</v>
      </c>
      <c r="AJ584" s="71">
        <v>5.6192565713772735</v>
      </c>
      <c r="AK584" s="71">
        <v>11.975469330995203</v>
      </c>
      <c r="AL584" s="71">
        <v>3.5519806582796409</v>
      </c>
      <c r="AM584" s="71">
        <v>13.965469044187962</v>
      </c>
      <c r="AN584" s="71">
        <v>8.4620040592688675</v>
      </c>
      <c r="AO584" s="71">
        <v>0.68096914545077158</v>
      </c>
      <c r="AP584" s="71">
        <v>-0.39264975276429581</v>
      </c>
      <c r="AQ584" s="71">
        <v>15.163170976652985</v>
      </c>
      <c r="AR584" s="71">
        <v>92.810319704963788</v>
      </c>
      <c r="AS584" s="71">
        <v>-18.263124004334998</v>
      </c>
      <c r="AT584" s="71">
        <v>54.104711985899876</v>
      </c>
      <c r="AU584" s="71">
        <v>41.052109408568491</v>
      </c>
      <c r="AV584" s="72">
        <v>35.814632825600448</v>
      </c>
      <c r="AW584" s="73">
        <v>52205.569999999949</v>
      </c>
      <c r="AX584" s="73">
        <v>92321.759999999776</v>
      </c>
      <c r="AY584" s="73">
        <v>28892.260000000126</v>
      </c>
      <c r="AZ584" s="73">
        <v>132628.7300000001</v>
      </c>
      <c r="BA584" s="73">
        <v>104607.98999999999</v>
      </c>
      <c r="BB584" s="73">
        <v>27154.520000000019</v>
      </c>
      <c r="BC584" s="73">
        <v>-3971.3600000001024</v>
      </c>
      <c r="BD584" s="73">
        <v>109579.53000000003</v>
      </c>
      <c r="BE584" s="73">
        <v>679049.21</v>
      </c>
      <c r="BF584" s="73">
        <v>-174279.14999999991</v>
      </c>
      <c r="BG584" s="73">
        <v>331921.23</v>
      </c>
      <c r="BH584" s="73">
        <v>296514.85000000044</v>
      </c>
      <c r="BI584" s="73">
        <v>165903.58999999985</v>
      </c>
      <c r="BJ584" s="71">
        <v>20.791011561042804</v>
      </c>
      <c r="BK584" s="71">
        <v>15.446610806251009</v>
      </c>
      <c r="BL584" s="71">
        <v>16.663740538738001</v>
      </c>
      <c r="BM584" s="71">
        <v>15.349471451673693</v>
      </c>
      <c r="BN584" s="71">
        <v>4.3074361719252066</v>
      </c>
      <c r="BO584" s="71">
        <v>7.4341914031180458</v>
      </c>
      <c r="BP584" s="71">
        <v>24.426480761951868</v>
      </c>
      <c r="BQ584" s="71">
        <v>26.067737103603516</v>
      </c>
      <c r="BR584" s="72">
        <v>17.65129401188555</v>
      </c>
      <c r="BS584" s="72">
        <v>17.864801048852094</v>
      </c>
      <c r="BT584" s="71">
        <v>18.642478782876719</v>
      </c>
      <c r="BU584" s="71">
        <v>18.874553407980262</v>
      </c>
      <c r="BV584" s="71">
        <v>17.955250949445791</v>
      </c>
      <c r="BW584" s="71">
        <v>18.651469064468806</v>
      </c>
      <c r="BX584" s="75">
        <v>22643</v>
      </c>
      <c r="BY584" s="75">
        <v>19068</v>
      </c>
      <c r="BZ584" s="75">
        <v>18317</v>
      </c>
      <c r="CA584" s="75">
        <v>20411</v>
      </c>
      <c r="CB584" s="75">
        <v>21783</v>
      </c>
      <c r="CC584" s="75">
        <v>24097</v>
      </c>
      <c r="CD584" s="75">
        <v>19925</v>
      </c>
      <c r="CE584" s="75">
        <v>17362</v>
      </c>
      <c r="CF584" s="75">
        <v>22820</v>
      </c>
      <c r="CG584" s="75">
        <v>17478</v>
      </c>
      <c r="CH584" s="75">
        <v>20258</v>
      </c>
      <c r="CI584" s="75">
        <v>22517</v>
      </c>
      <c r="CJ584" s="75">
        <v>13178</v>
      </c>
      <c r="CK584" s="75">
        <v>133538</v>
      </c>
      <c r="CL584" s="73">
        <v>1492240.8200000003</v>
      </c>
      <c r="CM584" s="73">
        <v>1440339.23</v>
      </c>
      <c r="CN584" s="73">
        <v>1688719.8799999994</v>
      </c>
      <c r="CO584" s="73">
        <v>1758214.0399999998</v>
      </c>
      <c r="CP584" s="73">
        <v>1828762.8699999994</v>
      </c>
      <c r="CQ584" s="73">
        <v>1378171.5299999998</v>
      </c>
      <c r="CR584" s="73">
        <v>1142117.3700000001</v>
      </c>
      <c r="CS584" s="73">
        <v>2034945.4400000002</v>
      </c>
      <c r="CT584" s="73">
        <v>1653767.1400000001</v>
      </c>
      <c r="CU584" s="73">
        <v>1399750.3200000003</v>
      </c>
      <c r="CV584" s="73">
        <v>1381147.0299999996</v>
      </c>
      <c r="CW584" s="73">
        <v>1383537.5199999996</v>
      </c>
      <c r="CX584" s="73">
        <v>1468454.0400000003</v>
      </c>
      <c r="CY584" s="77"/>
      <c r="CZ584" s="4">
        <v>1015</v>
      </c>
      <c r="DA584" s="76" t="str">
        <f t="shared" si="24"/>
        <v>1015</v>
      </c>
      <c r="DB584" s="71">
        <v>0.85566447853658045</v>
      </c>
      <c r="DC584" s="71">
        <v>0.58098046238615497</v>
      </c>
      <c r="DD584" s="71">
        <v>0.2774028253484262</v>
      </c>
      <c r="DE584" s="71">
        <v>0.2225339142838817</v>
      </c>
      <c r="DF584" s="71">
        <v>0.49925180174293882</v>
      </c>
      <c r="DG584" s="71">
        <v>0.2004516272396068</v>
      </c>
      <c r="DH584" s="71">
        <v>0.22517675215019459</v>
      </c>
      <c r="DI584" s="71">
        <v>0.24289635569395401</v>
      </c>
      <c r="DJ584" s="71">
        <v>0.27512341876263502</v>
      </c>
      <c r="DK584" s="71">
        <v>0.2792589081270424</v>
      </c>
      <c r="DL584" s="71">
        <v>0.15073490079121263</v>
      </c>
      <c r="DM584" s="71">
        <v>0.15632042505168892</v>
      </c>
      <c r="DN584" s="71">
        <v>8.2928373398124033E-2</v>
      </c>
      <c r="DO584" s="71">
        <v>0.20963039297821354</v>
      </c>
      <c r="DQ584" s="71"/>
      <c r="DR584" s="71"/>
      <c r="DS584" s="71"/>
      <c r="DT584" s="71"/>
      <c r="DU584" s="71"/>
      <c r="DV584" s="71"/>
      <c r="DW584" s="71"/>
      <c r="DX584" s="71"/>
      <c r="DY584" s="71"/>
      <c r="DZ584" s="71"/>
      <c r="EA584" s="71"/>
      <c r="EB584" s="71"/>
      <c r="EC584" s="71"/>
      <c r="ED584" s="71"/>
    </row>
    <row r="585" spans="1:134">
      <c r="A585" s="4">
        <v>613</v>
      </c>
      <c r="B585" s="46" t="s">
        <v>4965</v>
      </c>
      <c r="C585" s="65" t="str">
        <f t="shared" si="23"/>
        <v>L613</v>
      </c>
      <c r="D585" s="69">
        <v>233067.55000000002</v>
      </c>
      <c r="E585" s="68">
        <v>3191708.41</v>
      </c>
      <c r="F585" s="69">
        <v>14827.159999999974</v>
      </c>
      <c r="G585" s="69">
        <v>45236.419999999925</v>
      </c>
      <c r="H585" s="70">
        <v>82.682949747652316</v>
      </c>
      <c r="I585" s="70">
        <v>1.4376870394450902</v>
      </c>
      <c r="J585" s="69">
        <v>406046.47000000009</v>
      </c>
      <c r="K585" s="69">
        <v>454401.52999999991</v>
      </c>
      <c r="L585" s="69">
        <v>470158.66000000003</v>
      </c>
      <c r="M585" s="69">
        <v>448490.70999999996</v>
      </c>
      <c r="N585" s="69">
        <v>469435.2</v>
      </c>
      <c r="O585" s="69">
        <v>573165.37</v>
      </c>
      <c r="P585" s="69">
        <v>403945.54</v>
      </c>
      <c r="Q585" s="69">
        <v>390590.26</v>
      </c>
      <c r="R585" s="69">
        <v>923869.48</v>
      </c>
      <c r="S585" s="69">
        <v>404966.98</v>
      </c>
      <c r="T585" s="69">
        <v>423789.97000000009</v>
      </c>
      <c r="U585" s="69">
        <v>411478.63000000006</v>
      </c>
      <c r="V585" s="69">
        <v>233067.55000000002</v>
      </c>
      <c r="W585" s="70">
        <v>83.257152359557452</v>
      </c>
      <c r="X585" s="70">
        <v>93.50988340474224</v>
      </c>
      <c r="Y585" s="70">
        <v>104.40628789682471</v>
      </c>
      <c r="Z585" s="71">
        <v>84.275520282647875</v>
      </c>
      <c r="AA585" s="71">
        <v>105.42049599125845</v>
      </c>
      <c r="AB585" s="71">
        <v>98.254671662358035</v>
      </c>
      <c r="AC585" s="71">
        <v>85.891243525678007</v>
      </c>
      <c r="AD585" s="71">
        <v>74.974629543968149</v>
      </c>
      <c r="AE585" s="71">
        <v>91.701784726952013</v>
      </c>
      <c r="AF585" s="71">
        <v>78.915238787334303</v>
      </c>
      <c r="AG585" s="71">
        <v>78.493674005645133</v>
      </c>
      <c r="AH585" s="71">
        <v>75.531286577213805</v>
      </c>
      <c r="AI585" s="71">
        <v>88.419115642109929</v>
      </c>
      <c r="AJ585" s="71">
        <v>-23.380146354344511</v>
      </c>
      <c r="AK585" s="71">
        <v>-19.916474785846926</v>
      </c>
      <c r="AL585" s="71">
        <v>-17.27723004753069</v>
      </c>
      <c r="AM585" s="71">
        <v>-19.284203973059565</v>
      </c>
      <c r="AN585" s="71">
        <v>-24.473693597048062</v>
      </c>
      <c r="AO585" s="71">
        <v>-19.142832616609006</v>
      </c>
      <c r="AP585" s="71">
        <v>-12.106617558104048</v>
      </c>
      <c r="AQ585" s="71">
        <v>-3.8629972691093584</v>
      </c>
      <c r="AR585" s="71">
        <v>98.819503824039415</v>
      </c>
      <c r="AS585" s="71">
        <v>-46.762740455335575</v>
      </c>
      <c r="AT585" s="71">
        <v>2.6161564656900671</v>
      </c>
      <c r="AU585" s="71">
        <v>-2.9564125016178555</v>
      </c>
      <c r="AV585" s="72">
        <v>6.7939578003869849</v>
      </c>
      <c r="AW585" s="73">
        <v>-123902.94999999972</v>
      </c>
      <c r="AX585" s="73">
        <v>-113007.97000000009</v>
      </c>
      <c r="AY585" s="73">
        <v>-98195.930000000051</v>
      </c>
      <c r="AZ585" s="73">
        <v>-107151.09999999998</v>
      </c>
      <c r="BA585" s="73">
        <v>-152116.7099999999</v>
      </c>
      <c r="BB585" s="73">
        <v>-117010.89999999991</v>
      </c>
      <c r="BC585" s="73">
        <v>-55640.300000000047</v>
      </c>
      <c r="BD585" s="73">
        <v>-15694.779999999853</v>
      </c>
      <c r="BE585" s="73">
        <v>459191.99</v>
      </c>
      <c r="BF585" s="73">
        <v>-355716.3899999999</v>
      </c>
      <c r="BG585" s="73">
        <v>10804.350000000151</v>
      </c>
      <c r="BH585" s="73">
        <v>-12535.609999999928</v>
      </c>
      <c r="BI585" s="73">
        <v>14827.159999999974</v>
      </c>
      <c r="BJ585" s="71">
        <v>22.563544490325935</v>
      </c>
      <c r="BK585" s="71">
        <v>18.231704820541157</v>
      </c>
      <c r="BL585" s="71">
        <v>15.547854735316729</v>
      </c>
      <c r="BM585" s="71">
        <v>17.468538505553326</v>
      </c>
      <c r="BN585" s="71">
        <v>11.157160088239392</v>
      </c>
      <c r="BO585" s="71">
        <v>14.817617314447524</v>
      </c>
      <c r="BP585" s="71">
        <v>22.275499746619868</v>
      </c>
      <c r="BQ585" s="71">
        <v>22.920694424905818</v>
      </c>
      <c r="BR585" s="72">
        <v>10.462605180491892</v>
      </c>
      <c r="BS585" s="72">
        <v>17.76776134747972</v>
      </c>
      <c r="BT585" s="71">
        <v>17.47055055687116</v>
      </c>
      <c r="BU585" s="71">
        <v>17.512174267255382</v>
      </c>
      <c r="BV585" s="71">
        <v>16.316791001318574</v>
      </c>
      <c r="BW585" s="71">
        <v>15.009688452896246</v>
      </c>
      <c r="BX585" s="75">
        <v>11371</v>
      </c>
      <c r="BY585" s="75">
        <v>12356</v>
      </c>
      <c r="BZ585" s="75">
        <v>12658</v>
      </c>
      <c r="CA585" s="75">
        <v>11297</v>
      </c>
      <c r="CB585" s="75">
        <v>11917</v>
      </c>
      <c r="CC585" s="75">
        <v>13527</v>
      </c>
      <c r="CD585" s="75">
        <v>10455</v>
      </c>
      <c r="CE585" s="75">
        <v>10292</v>
      </c>
      <c r="CF585" s="75">
        <v>16256</v>
      </c>
      <c r="CG585" s="75">
        <v>11558</v>
      </c>
      <c r="CH585" s="75">
        <v>11857</v>
      </c>
      <c r="CI585" s="75">
        <v>11254</v>
      </c>
      <c r="CJ585" s="75">
        <v>6425</v>
      </c>
      <c r="CK585" s="75">
        <v>78097</v>
      </c>
      <c r="CL585" s="73">
        <v>765323.5299999998</v>
      </c>
      <c r="CM585" s="73">
        <v>746972.65</v>
      </c>
      <c r="CN585" s="73">
        <v>798746.77</v>
      </c>
      <c r="CO585" s="73">
        <v>899892.45000000007</v>
      </c>
      <c r="CP585" s="73">
        <v>953326.24000000011</v>
      </c>
      <c r="CQ585" s="73">
        <v>821141.06000000017</v>
      </c>
      <c r="CR585" s="73">
        <v>738523.63000000012</v>
      </c>
      <c r="CS585" s="73">
        <v>1133366.2199999997</v>
      </c>
      <c r="CT585" s="73">
        <v>875527.7000000003</v>
      </c>
      <c r="CU585" s="73">
        <v>724719.98</v>
      </c>
      <c r="CV585" s="73">
        <v>861760.47000000009</v>
      </c>
      <c r="CW585" s="73">
        <v>838095.92000000039</v>
      </c>
      <c r="CX585" s="73">
        <v>921721</v>
      </c>
      <c r="CY585" s="77"/>
      <c r="CZ585" s="4">
        <v>613</v>
      </c>
      <c r="DA585" s="76" t="str">
        <f t="shared" si="24"/>
        <v>L613</v>
      </c>
      <c r="DB585" s="71">
        <v>1.6333795543631853</v>
      </c>
      <c r="DC585" s="71">
        <v>2.1102588772747648</v>
      </c>
      <c r="DD585" s="71">
        <v>1.0595072943149173</v>
      </c>
      <c r="DE585" s="71">
        <v>0.62462110501248957</v>
      </c>
      <c r="DF585" s="71">
        <v>1.538632029530427</v>
      </c>
      <c r="DG585" s="71">
        <v>0.82737114096702802</v>
      </c>
      <c r="DH585" s="71">
        <v>0.59843394386894744</v>
      </c>
      <c r="DI585" s="71">
        <v>0.65842630411505199</v>
      </c>
      <c r="DJ585" s="71">
        <v>0.5739528478854784</v>
      </c>
      <c r="DK585" s="71">
        <v>0.54607644278611289</v>
      </c>
      <c r="DL585" s="71">
        <v>0.22465053591390113</v>
      </c>
      <c r="DM585" s="71">
        <v>0.31699547241157672</v>
      </c>
      <c r="DN585" s="71">
        <v>0.22777981446858325</v>
      </c>
      <c r="DO585" s="71">
        <v>0.47783635890314996</v>
      </c>
      <c r="DQ585" s="71"/>
      <c r="DR585" s="71"/>
      <c r="DS585" s="71"/>
      <c r="DT585" s="71"/>
      <c r="DU585" s="71"/>
      <c r="DV585" s="71"/>
      <c r="DW585" s="71"/>
      <c r="DX585" s="71"/>
      <c r="DY585" s="71"/>
      <c r="DZ585" s="71"/>
      <c r="EA585" s="71"/>
      <c r="EB585" s="71"/>
      <c r="EC585" s="71"/>
      <c r="ED585" s="71"/>
    </row>
    <row r="586" spans="1:134">
      <c r="A586" s="4">
        <v>656</v>
      </c>
      <c r="B586" s="46" t="s">
        <v>4973</v>
      </c>
      <c r="C586" s="65" t="str">
        <f t="shared" si="23"/>
        <v>L656</v>
      </c>
      <c r="D586" s="69">
        <v>250324.96999999997</v>
      </c>
      <c r="E586" s="68">
        <v>2965179.5499999993</v>
      </c>
      <c r="F586" s="69">
        <v>53819.450000000012</v>
      </c>
      <c r="G586" s="69">
        <v>418033.67999999877</v>
      </c>
      <c r="H586" s="70">
        <v>94.892785247843563</v>
      </c>
      <c r="I586" s="70">
        <v>16.411846880210224</v>
      </c>
      <c r="J586" s="69">
        <v>377721.90999999986</v>
      </c>
      <c r="K586" s="69">
        <v>407928.33999999991</v>
      </c>
      <c r="L586" s="69">
        <v>375589.86000000004</v>
      </c>
      <c r="M586" s="69">
        <v>378348.9499999999</v>
      </c>
      <c r="N586" s="69">
        <v>403544.81999999995</v>
      </c>
      <c r="O586" s="69">
        <v>492848.92999999988</v>
      </c>
      <c r="P586" s="69">
        <v>359991.57999999996</v>
      </c>
      <c r="Q586" s="69">
        <v>384885.03999999992</v>
      </c>
      <c r="R586" s="69">
        <v>740236.12999999989</v>
      </c>
      <c r="S586" s="69">
        <v>385877.75999999995</v>
      </c>
      <c r="T586" s="69">
        <v>414361.95</v>
      </c>
      <c r="U586" s="69">
        <v>429502.12</v>
      </c>
      <c r="V586" s="69">
        <v>250324.96999999997</v>
      </c>
      <c r="W586" s="70">
        <v>98.897282029890178</v>
      </c>
      <c r="X586" s="70">
        <v>106.14683432815546</v>
      </c>
      <c r="Y586" s="70">
        <v>102.22654027608652</v>
      </c>
      <c r="Z586" s="71">
        <v>92.396054217691031</v>
      </c>
      <c r="AA586" s="71">
        <v>97.750968064933787</v>
      </c>
      <c r="AB586" s="71">
        <v>100.38692199970552</v>
      </c>
      <c r="AC586" s="71">
        <v>85.722184722122492</v>
      </c>
      <c r="AD586" s="71">
        <v>96.410978970582988</v>
      </c>
      <c r="AE586" s="71">
        <v>98.184883949294573</v>
      </c>
      <c r="AF586" s="71">
        <v>96.14286911291245</v>
      </c>
      <c r="AG586" s="71">
        <v>90.585813706590486</v>
      </c>
      <c r="AH586" s="71">
        <v>97.438765607616801</v>
      </c>
      <c r="AI586" s="71">
        <v>99.292805082827542</v>
      </c>
      <c r="AJ586" s="71">
        <v>8.6562572320035827</v>
      </c>
      <c r="AK586" s="71">
        <v>-1.1433591430842216</v>
      </c>
      <c r="AL586" s="71">
        <v>1.184739334501117</v>
      </c>
      <c r="AM586" s="71">
        <v>-2.4341678942048084</v>
      </c>
      <c r="AN586" s="71">
        <v>-6.5845421093029932</v>
      </c>
      <c r="AO586" s="71">
        <v>-1.7998139681754344</v>
      </c>
      <c r="AP586" s="71">
        <v>-9.8781942762652957</v>
      </c>
      <c r="AQ586" s="71">
        <v>23.978934680307805</v>
      </c>
      <c r="AR586" s="71">
        <v>81.563174290496576</v>
      </c>
      <c r="AS586" s="71">
        <v>-28.413571305852692</v>
      </c>
      <c r="AT586" s="71">
        <v>19.19175220888869</v>
      </c>
      <c r="AU586" s="71">
        <v>24.00310655841831</v>
      </c>
      <c r="AV586" s="72">
        <v>27.388263698648263</v>
      </c>
      <c r="AW586" s="73">
        <v>30091.759999999835</v>
      </c>
      <c r="AX586" s="73">
        <v>-4718.0300000000861</v>
      </c>
      <c r="AY586" s="73">
        <v>4397.6600000000326</v>
      </c>
      <c r="AZ586" s="73">
        <v>-9439.4200000001001</v>
      </c>
      <c r="BA586" s="73">
        <v>-28385.160000000091</v>
      </c>
      <c r="BB586" s="73">
        <v>57.839999999967404</v>
      </c>
      <c r="BC586" s="73">
        <v>-39458.450000000012</v>
      </c>
      <c r="BD586" s="73">
        <v>74441.140000000014</v>
      </c>
      <c r="BE586" s="73">
        <v>332534.43999999994</v>
      </c>
      <c r="BF586" s="73">
        <v>-153159.82999999978</v>
      </c>
      <c r="BG586" s="73">
        <v>66718.810000000056</v>
      </c>
      <c r="BH586" s="73">
        <v>83138.12</v>
      </c>
      <c r="BI586" s="73">
        <v>53819.450000000012</v>
      </c>
      <c r="BJ586" s="71">
        <v>18.305914856209977</v>
      </c>
      <c r="BK586" s="71">
        <v>16.087765949453033</v>
      </c>
      <c r="BL586" s="71">
        <v>15.369669849147638</v>
      </c>
      <c r="BM586" s="71">
        <v>16.164542598918178</v>
      </c>
      <c r="BN586" s="71">
        <v>10.256734254972319</v>
      </c>
      <c r="BO586" s="71">
        <v>12.56766705963344</v>
      </c>
      <c r="BP586" s="71">
        <v>19.413195602620689</v>
      </c>
      <c r="BQ586" s="71">
        <v>21.825942591618919</v>
      </c>
      <c r="BR586" s="72">
        <v>9.793213259334383</v>
      </c>
      <c r="BS586" s="72">
        <v>14.930406531705444</v>
      </c>
      <c r="BT586" s="71">
        <v>15.358062017065951</v>
      </c>
      <c r="BU586" s="71">
        <v>15.486139756206114</v>
      </c>
      <c r="BV586" s="71">
        <v>13.517584535618905</v>
      </c>
      <c r="BW586" s="71">
        <v>13.587966512307993</v>
      </c>
      <c r="BX586" s="75">
        <v>14390</v>
      </c>
      <c r="BY586" s="75">
        <v>15916</v>
      </c>
      <c r="BZ586" s="75">
        <v>13865</v>
      </c>
      <c r="CA586" s="75">
        <v>14031</v>
      </c>
      <c r="CB586" s="75">
        <v>14423</v>
      </c>
      <c r="CC586" s="75">
        <v>15401</v>
      </c>
      <c r="CD586" s="75">
        <v>12930</v>
      </c>
      <c r="CE586" s="75">
        <v>13232</v>
      </c>
      <c r="CF586" s="75">
        <v>18949</v>
      </c>
      <c r="CG586" s="75">
        <v>15185</v>
      </c>
      <c r="CH586" s="75">
        <v>15728</v>
      </c>
      <c r="CI586" s="75">
        <v>15649</v>
      </c>
      <c r="CJ586" s="75">
        <v>8912</v>
      </c>
      <c r="CK586" s="75">
        <v>100585</v>
      </c>
      <c r="CL586" s="73">
        <v>637055.86999999988</v>
      </c>
      <c r="CM586" s="73">
        <v>553337.50000000012</v>
      </c>
      <c r="CN586" s="73">
        <v>637234.47999999986</v>
      </c>
      <c r="CO586" s="73">
        <v>712235.82999999961</v>
      </c>
      <c r="CP586" s="73">
        <v>820343.58000000019</v>
      </c>
      <c r="CQ586" s="73">
        <v>666973.09999999986</v>
      </c>
      <c r="CR586" s="73">
        <v>695445.51000000013</v>
      </c>
      <c r="CS586" s="73">
        <v>992573.95000000007</v>
      </c>
      <c r="CT586" s="73">
        <v>748639.58</v>
      </c>
      <c r="CU586" s="73">
        <v>608888.59</v>
      </c>
      <c r="CV586" s="73">
        <v>688281.27000000025</v>
      </c>
      <c r="CW586" s="73">
        <v>737908.28000000014</v>
      </c>
      <c r="CX586" s="73">
        <v>794513.99000000011</v>
      </c>
      <c r="CY586" s="77"/>
      <c r="CZ586" s="4">
        <v>656</v>
      </c>
      <c r="DA586" s="76" t="str">
        <f t="shared" si="24"/>
        <v>L656</v>
      </c>
      <c r="DB586" s="71">
        <v>2.090893984307848</v>
      </c>
      <c r="DC586" s="71">
        <v>2.2835947389995335</v>
      </c>
      <c r="DD586" s="71">
        <v>1.5739878709834534</v>
      </c>
      <c r="DE586" s="71">
        <v>1.261908609490461</v>
      </c>
      <c r="DF586" s="71">
        <v>0.66687854646739997</v>
      </c>
      <c r="DG586" s="71">
        <v>0.54308708545480011</v>
      </c>
      <c r="DH586" s="71">
        <v>0.76244403617109757</v>
      </c>
      <c r="DI586" s="71">
        <v>0.502518590204588</v>
      </c>
      <c r="DJ586" s="71">
        <v>0.2863290332111037</v>
      </c>
      <c r="DK586" s="71">
        <v>0.26675709026153493</v>
      </c>
      <c r="DL586" s="71">
        <v>0.32864468274368702</v>
      </c>
      <c r="DM586" s="71">
        <v>0.30423236087585803</v>
      </c>
      <c r="DN586" s="71">
        <v>0.58100468056611732</v>
      </c>
      <c r="DO586" s="71">
        <v>0.40257116277098282</v>
      </c>
      <c r="DQ586" s="71"/>
      <c r="DR586" s="71"/>
      <c r="DS586" s="71"/>
      <c r="DT586" s="71"/>
      <c r="DU586" s="71"/>
      <c r="DV586" s="71"/>
      <c r="DW586" s="71"/>
      <c r="DX586" s="71"/>
      <c r="DY586" s="71"/>
      <c r="DZ586" s="71"/>
      <c r="EA586" s="71"/>
      <c r="EB586" s="71"/>
      <c r="EC586" s="71"/>
      <c r="ED586" s="71"/>
    </row>
    <row r="587" spans="1:134">
      <c r="A587" s="4">
        <v>60</v>
      </c>
      <c r="B587" s="46" t="s">
        <v>4980</v>
      </c>
      <c r="C587" s="65" t="str">
        <f t="shared" si="23"/>
        <v>L060</v>
      </c>
      <c r="D587" s="69">
        <v>155890.80000000002</v>
      </c>
      <c r="E587" s="68">
        <v>2398499.9099999992</v>
      </c>
      <c r="F587" s="69">
        <v>-42489.55999999991</v>
      </c>
      <c r="G587" s="69">
        <v>-544849.73000000045</v>
      </c>
      <c r="H587" s="70">
        <v>63.574193335557361</v>
      </c>
      <c r="I587" s="70">
        <v>-18.511213299144458</v>
      </c>
      <c r="J587" s="69">
        <v>372238.02999999991</v>
      </c>
      <c r="K587" s="69">
        <v>306587.11</v>
      </c>
      <c r="L587" s="69">
        <v>328292.90999999992</v>
      </c>
      <c r="M587" s="69">
        <v>357822.99</v>
      </c>
      <c r="N587" s="69">
        <v>454378.14999999991</v>
      </c>
      <c r="O587" s="69">
        <v>606396.00000000012</v>
      </c>
      <c r="P587" s="69">
        <v>293088.74999999994</v>
      </c>
      <c r="Q587" s="69">
        <v>274316.07999999996</v>
      </c>
      <c r="R587" s="69">
        <v>771685.93</v>
      </c>
      <c r="S587" s="69">
        <v>289021.40000000002</v>
      </c>
      <c r="T587" s="69">
        <v>306977.31999999995</v>
      </c>
      <c r="U587" s="69">
        <v>307519.62999999983</v>
      </c>
      <c r="V587" s="69">
        <v>155890.80000000002</v>
      </c>
      <c r="W587" s="70">
        <v>81.842764679404439</v>
      </c>
      <c r="X587" s="70">
        <v>75.066282813234935</v>
      </c>
      <c r="Y587" s="70">
        <v>74.967040792553206</v>
      </c>
      <c r="Z587" s="71">
        <v>58.754549071782755</v>
      </c>
      <c r="AA587" s="71">
        <v>89.076107178538379</v>
      </c>
      <c r="AB587" s="71">
        <v>100.91499063981495</v>
      </c>
      <c r="AC587" s="71">
        <v>61.794299694110258</v>
      </c>
      <c r="AD587" s="71">
        <v>59.853560211416813</v>
      </c>
      <c r="AE587" s="71">
        <v>72.855077988520378</v>
      </c>
      <c r="AF587" s="71">
        <v>47.519476203285762</v>
      </c>
      <c r="AG587" s="71">
        <v>66.316887290843454</v>
      </c>
      <c r="AH587" s="71">
        <v>66.255564099500006</v>
      </c>
      <c r="AI587" s="71">
        <v>63.450732962710902</v>
      </c>
      <c r="AJ587" s="71">
        <v>-20.679054727309577</v>
      </c>
      <c r="AK587" s="71">
        <v>-40.946568458440325</v>
      </c>
      <c r="AL587" s="71">
        <v>-39.572756726812862</v>
      </c>
      <c r="AM587" s="71">
        <v>-38.68337257482446</v>
      </c>
      <c r="AN587" s="71">
        <v>-45.321139312913125</v>
      </c>
      <c r="AO587" s="71">
        <v>-31.667992598819495</v>
      </c>
      <c r="AP587" s="71">
        <v>-37.032114918502444</v>
      </c>
      <c r="AQ587" s="71">
        <v>-24.48537099252589</v>
      </c>
      <c r="AR587" s="71">
        <v>59.031673784787927</v>
      </c>
      <c r="AS587" s="71">
        <v>-59.267601709935022</v>
      </c>
      <c r="AT587" s="71">
        <v>-13.722124355334364</v>
      </c>
      <c r="AU587" s="71">
        <v>-15.897127557453016</v>
      </c>
      <c r="AV587" s="72">
        <v>-21.418229102921238</v>
      </c>
      <c r="AW587" s="73">
        <v>-97042.850000000093</v>
      </c>
      <c r="AX587" s="73">
        <v>-212581.89000000007</v>
      </c>
      <c r="AY587" s="73">
        <v>-214993.35000000009</v>
      </c>
      <c r="AZ587" s="73">
        <v>-225743.01</v>
      </c>
      <c r="BA587" s="73">
        <v>-376616.03000000014</v>
      </c>
      <c r="BB587" s="73">
        <v>-263046.09999999986</v>
      </c>
      <c r="BC587" s="73">
        <v>-172368.76000000007</v>
      </c>
      <c r="BD587" s="73">
        <v>-88946.090000000084</v>
      </c>
      <c r="BE587" s="73">
        <v>286445.53000000003</v>
      </c>
      <c r="BF587" s="73">
        <v>-420540.05999999982</v>
      </c>
      <c r="BG587" s="73">
        <v>-48823.420000000042</v>
      </c>
      <c r="BH587" s="73">
        <v>-58127.370000000228</v>
      </c>
      <c r="BI587" s="73">
        <v>-42489.55999999991</v>
      </c>
      <c r="BJ587" s="71">
        <v>15.452836290888804</v>
      </c>
      <c r="BK587" s="71">
        <v>13.320166261799077</v>
      </c>
      <c r="BL587" s="71">
        <v>9.980637235480124</v>
      </c>
      <c r="BM587" s="71">
        <v>10.774940965261468</v>
      </c>
      <c r="BN587" s="71">
        <v>0.66028428776815362</v>
      </c>
      <c r="BO587" s="71">
        <v>-4.5705565218303548</v>
      </c>
      <c r="BP587" s="71">
        <v>15.415250097282884</v>
      </c>
      <c r="BQ587" s="71">
        <v>15.466869591543439</v>
      </c>
      <c r="BR587" s="72">
        <v>13.909205814287033</v>
      </c>
      <c r="BS587" s="72">
        <v>1.9073369333068895</v>
      </c>
      <c r="BT587" s="71">
        <v>14.411195820289805</v>
      </c>
      <c r="BU587" s="71">
        <v>13.69920541995322</v>
      </c>
      <c r="BV587" s="71">
        <v>14.821611282123403</v>
      </c>
      <c r="BW587" s="71">
        <v>11.27816280426581</v>
      </c>
      <c r="BX587" s="75">
        <v>7210</v>
      </c>
      <c r="BY587" s="75">
        <v>6449</v>
      </c>
      <c r="BZ587" s="75">
        <v>6030</v>
      </c>
      <c r="CA587" s="75">
        <v>6363</v>
      </c>
      <c r="CB587" s="75">
        <v>7633</v>
      </c>
      <c r="CC587" s="75">
        <v>9627</v>
      </c>
      <c r="CD587" s="75">
        <v>5413</v>
      </c>
      <c r="CE587" s="75">
        <v>5364</v>
      </c>
      <c r="CF587" s="75">
        <v>9932</v>
      </c>
      <c r="CG587" s="75">
        <v>6077</v>
      </c>
      <c r="CH587" s="75">
        <v>6378</v>
      </c>
      <c r="CI587" s="75">
        <v>6360</v>
      </c>
      <c r="CJ587" s="75">
        <v>3032</v>
      </c>
      <c r="CK587" s="75">
        <v>42556</v>
      </c>
      <c r="CL587" s="73">
        <v>1440473.6899999995</v>
      </c>
      <c r="CM587" s="73">
        <v>1471902.5999999999</v>
      </c>
      <c r="CN587" s="73">
        <v>1287214.46</v>
      </c>
      <c r="CO587" s="73">
        <v>1425549.86</v>
      </c>
      <c r="CP587" s="73">
        <v>1412092.8000000005</v>
      </c>
      <c r="CQ587" s="73">
        <v>1122821.8599999999</v>
      </c>
      <c r="CR587" s="73">
        <v>1164025.46</v>
      </c>
      <c r="CS587" s="73">
        <v>1441962.5699999998</v>
      </c>
      <c r="CT587" s="73">
        <v>1387694.2400000005</v>
      </c>
      <c r="CU587" s="73">
        <v>1146824.2800000003</v>
      </c>
      <c r="CV587" s="73">
        <v>1148183.18</v>
      </c>
      <c r="CW587" s="73">
        <v>1134240.5800000003</v>
      </c>
      <c r="CX587" s="73">
        <v>1138605.2600000002</v>
      </c>
      <c r="CY587" s="77"/>
      <c r="CZ587" s="4">
        <v>60</v>
      </c>
      <c r="DA587" s="76" t="str">
        <f t="shared" si="24"/>
        <v>L060</v>
      </c>
      <c r="DB587" s="71">
        <v>2.2377695357462395</v>
      </c>
      <c r="DC587" s="71">
        <v>2.6468229947123252</v>
      </c>
      <c r="DD587" s="71">
        <v>0.5594976763437387</v>
      </c>
      <c r="DE587" s="71">
        <v>0.33612057430052222</v>
      </c>
      <c r="DF587" s="71">
        <v>0.69181969372155017</v>
      </c>
      <c r="DG587" s="71">
        <v>0.49795770798019712</v>
      </c>
      <c r="DH587" s="71">
        <v>0.36653311216572387</v>
      </c>
      <c r="DI587" s="71">
        <v>0.18863773439187267</v>
      </c>
      <c r="DJ587" s="71">
        <v>0.22522006027902117</v>
      </c>
      <c r="DK587" s="71">
        <v>0.27491559392149095</v>
      </c>
      <c r="DL587" s="71">
        <v>0.18068793891487703</v>
      </c>
      <c r="DM587" s="71">
        <v>0.2154094039501388</v>
      </c>
      <c r="DN587" s="71">
        <v>7.0025721764673157E-2</v>
      </c>
      <c r="DO587" s="71">
        <v>0.22753420156924337</v>
      </c>
      <c r="DQ587" s="71"/>
      <c r="DR587" s="71"/>
      <c r="DS587" s="71"/>
      <c r="DT587" s="71"/>
      <c r="DU587" s="71"/>
      <c r="DV587" s="71"/>
      <c r="DW587" s="71"/>
      <c r="DX587" s="71"/>
      <c r="DY587" s="71"/>
      <c r="DZ587" s="71"/>
      <c r="EA587" s="71"/>
      <c r="EB587" s="71"/>
      <c r="EC587" s="71"/>
      <c r="ED587" s="71"/>
    </row>
    <row r="588" spans="1:134">
      <c r="A588" s="4">
        <v>646</v>
      </c>
      <c r="B588" s="46" t="s">
        <v>4987</v>
      </c>
      <c r="C588" s="65" t="str">
        <f t="shared" si="23"/>
        <v>L646</v>
      </c>
      <c r="D588" s="69">
        <v>411838.83999999991</v>
      </c>
      <c r="E588" s="68">
        <v>4877328.3899999997</v>
      </c>
      <c r="F588" s="69">
        <v>103419.31999999995</v>
      </c>
      <c r="G588" s="69">
        <v>1135089.9499999997</v>
      </c>
      <c r="H588" s="70">
        <v>104.11270064975045</v>
      </c>
      <c r="I588" s="70">
        <v>30.33184464857348</v>
      </c>
      <c r="J588" s="69">
        <v>580660.75999999978</v>
      </c>
      <c r="K588" s="69">
        <v>565837.42999999993</v>
      </c>
      <c r="L588" s="69">
        <v>576147.24000000011</v>
      </c>
      <c r="M588" s="69">
        <v>605093.69999999995</v>
      </c>
      <c r="N588" s="69">
        <v>966792.87000000011</v>
      </c>
      <c r="O588" s="69">
        <v>1031744.4499999998</v>
      </c>
      <c r="P588" s="69">
        <v>574367.82999999996</v>
      </c>
      <c r="Q588" s="69">
        <v>512592.79000000004</v>
      </c>
      <c r="R588" s="69">
        <v>1328391.4099999999</v>
      </c>
      <c r="S588" s="69">
        <v>616252.53999999969</v>
      </c>
      <c r="T588" s="69">
        <v>681769.31</v>
      </c>
      <c r="U588" s="69">
        <v>752115.66999999993</v>
      </c>
      <c r="V588" s="69">
        <v>411838.83999999991</v>
      </c>
      <c r="W588" s="70">
        <v>106.38262894898017</v>
      </c>
      <c r="X588" s="70">
        <v>101.77370315392984</v>
      </c>
      <c r="Y588" s="70">
        <v>106.29526506797258</v>
      </c>
      <c r="Z588" s="71">
        <v>91.959939620459821</v>
      </c>
      <c r="AA588" s="71">
        <v>110.96272383524584</v>
      </c>
      <c r="AB588" s="71">
        <v>107.0805145163838</v>
      </c>
      <c r="AC588" s="71">
        <v>99.405610802910289</v>
      </c>
      <c r="AD588" s="71">
        <v>95.416708422146655</v>
      </c>
      <c r="AE588" s="71">
        <v>107.10966814150285</v>
      </c>
      <c r="AF588" s="71">
        <v>99.638501687901552</v>
      </c>
      <c r="AG588" s="71">
        <v>107.06201182567756</v>
      </c>
      <c r="AH588" s="71">
        <v>108.29095543901164</v>
      </c>
      <c r="AI588" s="71">
        <v>108.49005453927151</v>
      </c>
      <c r="AJ588" s="71">
        <v>6.1127311335599011</v>
      </c>
      <c r="AK588" s="71">
        <v>-1.8130467079387924</v>
      </c>
      <c r="AL588" s="71">
        <v>0.40103797901145377</v>
      </c>
      <c r="AM588" s="71">
        <v>-11.497551611535052</v>
      </c>
      <c r="AN588" s="71">
        <v>3.4185517541303057</v>
      </c>
      <c r="AO588" s="71">
        <v>11.99467524463107</v>
      </c>
      <c r="AP588" s="71">
        <v>4.2836736526177033</v>
      </c>
      <c r="AQ588" s="71">
        <v>21.575688144439109</v>
      </c>
      <c r="AR588" s="71">
        <v>119.51620589199918</v>
      </c>
      <c r="AS588" s="71">
        <v>-26.369141794753215</v>
      </c>
      <c r="AT588" s="71">
        <v>41.170108962843941</v>
      </c>
      <c r="AU588" s="71">
        <v>40.219477595357468</v>
      </c>
      <c r="AV588" s="72">
        <v>33.532028063593366</v>
      </c>
      <c r="AW588" s="73">
        <v>33449.549999999814</v>
      </c>
      <c r="AX588" s="73">
        <v>-10448.329999999958</v>
      </c>
      <c r="AY588" s="73">
        <v>2301.3400000002002</v>
      </c>
      <c r="AZ588" s="73">
        <v>-78609.080000000191</v>
      </c>
      <c r="BA588" s="73">
        <v>32268.830000000307</v>
      </c>
      <c r="BB588" s="73">
        <v>128194.53999999969</v>
      </c>
      <c r="BC588" s="73">
        <v>23593.380000000005</v>
      </c>
      <c r="BD588" s="73">
        <v>90968.37000000017</v>
      </c>
      <c r="BE588" s="73">
        <v>723246.38</v>
      </c>
      <c r="BF588" s="73">
        <v>-220696.20000000042</v>
      </c>
      <c r="BG588" s="73">
        <v>198827.62000000005</v>
      </c>
      <c r="BH588" s="73">
        <v>215731.07999999996</v>
      </c>
      <c r="BI588" s="73">
        <v>103419.31999999995</v>
      </c>
      <c r="BJ588" s="71">
        <v>14.514576403774457</v>
      </c>
      <c r="BK588" s="71">
        <v>11.341362932575505</v>
      </c>
      <c r="BL588" s="71">
        <v>11.185486450989607</v>
      </c>
      <c r="BM588" s="71">
        <v>11.159693190492362</v>
      </c>
      <c r="BN588" s="71">
        <v>0.12042390075307408</v>
      </c>
      <c r="BO588" s="71">
        <v>12.455292703140072</v>
      </c>
      <c r="BP588" s="71">
        <v>20.501184892678573</v>
      </c>
      <c r="BQ588" s="71">
        <v>20.946883110796431</v>
      </c>
      <c r="BR588" s="72">
        <v>10.498420815587838</v>
      </c>
      <c r="BS588" s="72">
        <v>12.430650576322352</v>
      </c>
      <c r="BT588" s="71">
        <v>13.797775430091814</v>
      </c>
      <c r="BU588" s="71">
        <v>12.194885121692673</v>
      </c>
      <c r="BV588" s="71">
        <v>9.6604178010868065</v>
      </c>
      <c r="BW588" s="71">
        <v>12.229785316985971</v>
      </c>
      <c r="BX588" s="75">
        <v>15338</v>
      </c>
      <c r="BY588" s="75">
        <v>14845</v>
      </c>
      <c r="BZ588" s="75">
        <v>13860</v>
      </c>
      <c r="CA588" s="75">
        <v>14237</v>
      </c>
      <c r="CB588" s="75">
        <v>18510</v>
      </c>
      <c r="CC588" s="75">
        <v>22071</v>
      </c>
      <c r="CD588" s="75">
        <v>13615</v>
      </c>
      <c r="CE588" s="75">
        <v>12791</v>
      </c>
      <c r="CF588" s="75">
        <v>23282</v>
      </c>
      <c r="CG588" s="75">
        <v>15325</v>
      </c>
      <c r="CH588" s="75">
        <v>16441</v>
      </c>
      <c r="CI588" s="75">
        <v>18325</v>
      </c>
      <c r="CJ588" s="75">
        <v>9931</v>
      </c>
      <c r="CK588" s="75">
        <v>109710</v>
      </c>
      <c r="CL588" s="73">
        <v>962489.30999999982</v>
      </c>
      <c r="CM588" s="73">
        <v>964491.16000000015</v>
      </c>
      <c r="CN588" s="73">
        <v>891307.48</v>
      </c>
      <c r="CO588" s="73">
        <v>1101284.79</v>
      </c>
      <c r="CP588" s="73">
        <v>1035721.4000000003</v>
      </c>
      <c r="CQ588" s="73">
        <v>810727.99000000011</v>
      </c>
      <c r="CR588" s="73">
        <v>808418.59000000008</v>
      </c>
      <c r="CS588" s="73">
        <v>1009351.8100000002</v>
      </c>
      <c r="CT588" s="73">
        <v>1068777.9099999997</v>
      </c>
      <c r="CU588" s="73">
        <v>1041150.4000000003</v>
      </c>
      <c r="CV588" s="73">
        <v>959688.12</v>
      </c>
      <c r="CW588" s="73">
        <v>1029257.4999999998</v>
      </c>
      <c r="CX588" s="73">
        <v>1026370.8099999998</v>
      </c>
      <c r="CY588" s="77"/>
      <c r="CZ588" s="4">
        <v>646</v>
      </c>
      <c r="DA588" s="76" t="str">
        <f t="shared" si="24"/>
        <v>L646</v>
      </c>
      <c r="DB588" s="71">
        <v>1.9103105347933353</v>
      </c>
      <c r="DC588" s="71">
        <v>2.6634969229218899</v>
      </c>
      <c r="DD588" s="71">
        <v>0.59562701648182248</v>
      </c>
      <c r="DE588" s="71">
        <v>1.3168565296854609</v>
      </c>
      <c r="DF588" s="71">
        <v>0.59231193638334534</v>
      </c>
      <c r="DG588" s="71">
        <v>0.38544360734867111</v>
      </c>
      <c r="DH588" s="71">
        <v>0.34034958789147862</v>
      </c>
      <c r="DI588" s="71">
        <v>0.34575746952809272</v>
      </c>
      <c r="DJ588" s="71">
        <v>0.26211608253758989</v>
      </c>
      <c r="DK588" s="71">
        <v>0.44620034937642189</v>
      </c>
      <c r="DL588" s="71">
        <v>0.15611223984049996</v>
      </c>
      <c r="DM588" s="71">
        <v>0.15342803121222506</v>
      </c>
      <c r="DN588" s="72">
        <v>0.31321947896175267</v>
      </c>
      <c r="DO588" s="71">
        <v>0.27608398138522722</v>
      </c>
      <c r="DQ588" s="71"/>
      <c r="DR588" s="71"/>
      <c r="DS588" s="71"/>
      <c r="DT588" s="71"/>
      <c r="DU588" s="71"/>
      <c r="DV588" s="71"/>
      <c r="DW588" s="71"/>
      <c r="DX588" s="71"/>
      <c r="DY588" s="71"/>
      <c r="DZ588" s="71"/>
      <c r="EA588" s="71"/>
      <c r="EB588" s="71"/>
      <c r="EC588" s="71"/>
      <c r="ED588" s="71"/>
    </row>
    <row r="589" spans="1:134">
      <c r="A589" s="4">
        <v>1010</v>
      </c>
      <c r="B589" s="46" t="s">
        <v>4995</v>
      </c>
      <c r="C589" s="65" t="str">
        <f t="shared" si="23"/>
        <v>1010</v>
      </c>
      <c r="D589" s="69">
        <v>264655.14999999997</v>
      </c>
      <c r="E589" s="68">
        <v>2530925.1100000003</v>
      </c>
      <c r="F589" s="69">
        <v>66888.170000000013</v>
      </c>
      <c r="G589" s="69">
        <v>382397.50000000047</v>
      </c>
      <c r="H589" s="70">
        <v>96.210699095782843</v>
      </c>
      <c r="I589" s="70">
        <v>17.79811896389829</v>
      </c>
      <c r="J589" s="69">
        <v>397907.60999999993</v>
      </c>
      <c r="K589" s="69">
        <v>322460.91999999987</v>
      </c>
      <c r="L589" s="69">
        <v>335240.91999999993</v>
      </c>
      <c r="M589" s="69">
        <v>433680.52999999991</v>
      </c>
      <c r="N589" s="69">
        <v>552821.14</v>
      </c>
      <c r="O589" s="69">
        <v>546036.29</v>
      </c>
      <c r="P589" s="69">
        <v>323714.14999999985</v>
      </c>
      <c r="Q589" s="69">
        <v>290714.56999999995</v>
      </c>
      <c r="R589" s="69">
        <v>581040.20000000007</v>
      </c>
      <c r="S589" s="69">
        <v>283228.94999999995</v>
      </c>
      <c r="T589" s="69">
        <v>365723.79999999993</v>
      </c>
      <c r="U589" s="69">
        <v>421848.28999999992</v>
      </c>
      <c r="V589" s="69">
        <v>264655.14999999997</v>
      </c>
      <c r="W589" s="70">
        <v>129.95578152122525</v>
      </c>
      <c r="X589" s="70">
        <v>114.66602144366537</v>
      </c>
      <c r="Y589" s="70">
        <v>109.32183424538144</v>
      </c>
      <c r="Z589" s="71">
        <v>115.51797629374141</v>
      </c>
      <c r="AA589" s="71">
        <v>86.226776137646652</v>
      </c>
      <c r="AB589" s="71">
        <v>73.259960997325308</v>
      </c>
      <c r="AC589" s="71">
        <v>88.405295343486941</v>
      </c>
      <c r="AD589" s="71">
        <v>80.425347264127524</v>
      </c>
      <c r="AE589" s="71">
        <v>96.724216723470818</v>
      </c>
      <c r="AF589" s="71">
        <v>93.773569499471094</v>
      </c>
      <c r="AG589" s="71">
        <v>94.800219478424509</v>
      </c>
      <c r="AH589" s="71">
        <v>115.84591246496881</v>
      </c>
      <c r="AI589" s="71">
        <v>105.7428966378924</v>
      </c>
      <c r="AJ589" s="71">
        <v>36.996712830359193</v>
      </c>
      <c r="AK589" s="71">
        <v>25.312924864728181</v>
      </c>
      <c r="AL589" s="71">
        <v>27.341836111233199</v>
      </c>
      <c r="AM589" s="71">
        <v>33.720762725426098</v>
      </c>
      <c r="AN589" s="71">
        <v>14.362094817487225</v>
      </c>
      <c r="AO589" s="71">
        <v>-2.1952273117545884</v>
      </c>
      <c r="AP589" s="71">
        <v>-8.4144460969864827</v>
      </c>
      <c r="AQ589" s="71">
        <v>0.86180304456928702</v>
      </c>
      <c r="AR589" s="71">
        <v>118.09758121742959</v>
      </c>
      <c r="AS589" s="71">
        <v>-39.557296045931757</v>
      </c>
      <c r="AT589" s="71">
        <v>23.823696417191176</v>
      </c>
      <c r="AU589" s="71">
        <v>51.356163539661196</v>
      </c>
      <c r="AV589" s="72">
        <v>33.821707749190509</v>
      </c>
      <c r="AW589" s="73">
        <v>107457.12999999983</v>
      </c>
      <c r="AX589" s="73">
        <v>65136.369999999821</v>
      </c>
      <c r="AY589" s="73">
        <v>71980.289999999921</v>
      </c>
      <c r="AZ589" s="73">
        <v>109362.50999999978</v>
      </c>
      <c r="BA589" s="73">
        <v>69425.710000000137</v>
      </c>
      <c r="BB589" s="73">
        <v>-3774.6999999999534</v>
      </c>
      <c r="BC589" s="73">
        <v>-29741.320000000065</v>
      </c>
      <c r="BD589" s="73">
        <v>2483.979999999865</v>
      </c>
      <c r="BE589" s="73">
        <v>314627.25000000006</v>
      </c>
      <c r="BF589" s="73">
        <v>-185361.84999999998</v>
      </c>
      <c r="BG589" s="73">
        <v>70365.310000000056</v>
      </c>
      <c r="BH589" s="73">
        <v>143135.96000000008</v>
      </c>
      <c r="BI589" s="73">
        <v>66888.170000000013</v>
      </c>
      <c r="BJ589" s="71">
        <v>16.343986540390816</v>
      </c>
      <c r="BK589" s="71">
        <v>8.2321126088596284</v>
      </c>
      <c r="BL589" s="71">
        <v>9.2374176232623277</v>
      </c>
      <c r="BM589" s="71">
        <v>11.386312993599143</v>
      </c>
      <c r="BN589" s="71">
        <v>2.5187041951096933</v>
      </c>
      <c r="BO589" s="71">
        <v>-5.0956481827610398</v>
      </c>
      <c r="BP589" s="71">
        <v>14.752874987044127</v>
      </c>
      <c r="BQ589" s="71">
        <v>18.956549866007592</v>
      </c>
      <c r="BR589" s="72">
        <v>11.218579681363131</v>
      </c>
      <c r="BS589" s="72">
        <v>9.5755550396325795</v>
      </c>
      <c r="BT589" s="71">
        <v>12.614875008342924</v>
      </c>
      <c r="BU589" s="71">
        <v>13.582854765108952</v>
      </c>
      <c r="BV589" s="71">
        <v>12.758199686722948</v>
      </c>
      <c r="BW589" s="71">
        <v>11.744264475180033</v>
      </c>
      <c r="BX589" s="75">
        <v>11579</v>
      </c>
      <c r="BY589" s="75">
        <v>8373</v>
      </c>
      <c r="BZ589" s="75">
        <v>9343</v>
      </c>
      <c r="CA589" s="75">
        <v>11093</v>
      </c>
      <c r="CB589" s="75">
        <v>12686</v>
      </c>
      <c r="CC589" s="75">
        <v>13806</v>
      </c>
      <c r="CD589" s="75">
        <v>9485</v>
      </c>
      <c r="CE589" s="75">
        <v>8831</v>
      </c>
      <c r="CF589" s="75">
        <v>12186</v>
      </c>
      <c r="CG589" s="75">
        <v>7922</v>
      </c>
      <c r="CH589" s="75">
        <v>9896</v>
      </c>
      <c r="CI589" s="75">
        <v>11434</v>
      </c>
      <c r="CJ589" s="75">
        <v>7205</v>
      </c>
      <c r="CK589" s="75">
        <v>66959</v>
      </c>
      <c r="CL589" s="73">
        <v>1028436.6</v>
      </c>
      <c r="CM589" s="73">
        <v>1065239.6100000003</v>
      </c>
      <c r="CN589" s="73">
        <v>945139.18999999983</v>
      </c>
      <c r="CO589" s="73">
        <v>997313.34000000008</v>
      </c>
      <c r="CP589" s="73">
        <v>1028747.7100000002</v>
      </c>
      <c r="CQ589" s="73">
        <v>868496.25</v>
      </c>
      <c r="CR589" s="73">
        <v>919185.14000000025</v>
      </c>
      <c r="CS589" s="73">
        <v>1152901.2799999998</v>
      </c>
      <c r="CT589" s="73">
        <v>995980.60999999987</v>
      </c>
      <c r="CU589" s="73">
        <v>1024293.7400000002</v>
      </c>
      <c r="CV589" s="73">
        <v>1109688.7599999998</v>
      </c>
      <c r="CW589" s="73">
        <v>1074611.56</v>
      </c>
      <c r="CX589" s="73">
        <v>1133139.3199999998</v>
      </c>
      <c r="CY589" s="77"/>
      <c r="CZ589" s="4">
        <v>1010</v>
      </c>
      <c r="DA589" s="76" t="str">
        <f t="shared" si="24"/>
        <v>1010</v>
      </c>
      <c r="DB589" s="71">
        <v>2.4406502094095801</v>
      </c>
      <c r="DC589" s="71">
        <v>3.9813148980168052</v>
      </c>
      <c r="DD589" s="71">
        <v>0.80994589274426509</v>
      </c>
      <c r="DE589" s="71">
        <v>0.8112809601373896</v>
      </c>
      <c r="DF589" s="71">
        <v>1.1444451803897222</v>
      </c>
      <c r="DG589" s="71">
        <v>0.64033261940612896</v>
      </c>
      <c r="DH589" s="71">
        <v>0.25146110863604448</v>
      </c>
      <c r="DI589" s="71">
        <v>5.6165612347816203E-2</v>
      </c>
      <c r="DJ589" s="71">
        <v>0.26053111356187897</v>
      </c>
      <c r="DK589" s="71">
        <v>0.33768140962935633</v>
      </c>
      <c r="DL589" s="71">
        <v>0.32936645758963023</v>
      </c>
      <c r="DM589" s="71">
        <v>4.4505692885710171E-2</v>
      </c>
      <c r="DN589" s="71">
        <v>1.9199787439105272E-2</v>
      </c>
      <c r="DO589" s="71">
        <v>0.19314323790153998</v>
      </c>
      <c r="DQ589" s="71"/>
      <c r="DR589" s="71"/>
      <c r="DS589" s="71"/>
      <c r="DT589" s="71"/>
      <c r="DU589" s="71"/>
      <c r="DV589" s="71"/>
      <c r="DW589" s="71"/>
      <c r="DX589" s="71"/>
      <c r="DY589" s="71"/>
      <c r="DZ589" s="71"/>
      <c r="EA589" s="71"/>
      <c r="EB589" s="71"/>
      <c r="EC589" s="71"/>
      <c r="ED589" s="71"/>
    </row>
    <row r="590" spans="1:134">
      <c r="A590" s="4">
        <v>140</v>
      </c>
      <c r="B590" s="46" t="s">
        <v>5002</v>
      </c>
      <c r="C590" s="65" t="str">
        <f t="shared" si="23"/>
        <v>L140</v>
      </c>
      <c r="D590" s="69">
        <v>234961.42999999996</v>
      </c>
      <c r="E590" s="68">
        <v>2733327.950000002</v>
      </c>
      <c r="F590" s="69">
        <v>43692.890000000014</v>
      </c>
      <c r="G590" s="69">
        <v>309532.89000000199</v>
      </c>
      <c r="H590" s="70">
        <v>84.014542851339897</v>
      </c>
      <c r="I590" s="70">
        <v>12.770588368143709</v>
      </c>
      <c r="J590" s="69">
        <v>353880.61</v>
      </c>
      <c r="K590" s="69">
        <v>318666.17000000004</v>
      </c>
      <c r="L590" s="69">
        <v>321361.21999999997</v>
      </c>
      <c r="M590" s="69">
        <v>351666.36999999994</v>
      </c>
      <c r="N590" s="69">
        <v>673517.05999999994</v>
      </c>
      <c r="O590" s="69">
        <v>610692.15999999992</v>
      </c>
      <c r="P590" s="69">
        <v>264166.11999999994</v>
      </c>
      <c r="Q590" s="69">
        <v>277666.11999999994</v>
      </c>
      <c r="R590" s="69">
        <v>969886.49</v>
      </c>
      <c r="S590" s="69">
        <v>302434.92999999993</v>
      </c>
      <c r="T590" s="69">
        <v>336141.81000000006</v>
      </c>
      <c r="U590" s="69">
        <v>348071.05</v>
      </c>
      <c r="V590" s="69">
        <v>234961.42999999996</v>
      </c>
      <c r="W590" s="70">
        <v>91.535532159359647</v>
      </c>
      <c r="X590" s="70">
        <v>78.819150911870778</v>
      </c>
      <c r="Y590" s="70">
        <v>91.881624802683703</v>
      </c>
      <c r="Z590" s="71">
        <v>65.539743313993753</v>
      </c>
      <c r="AA590" s="71">
        <v>108.49312668025878</v>
      </c>
      <c r="AB590" s="71">
        <v>103.1554796409465</v>
      </c>
      <c r="AC590" s="71">
        <v>73.500780403222734</v>
      </c>
      <c r="AD590" s="71">
        <v>69.273655855743769</v>
      </c>
      <c r="AE590" s="71">
        <v>107.35234818391403</v>
      </c>
      <c r="AF590" s="71">
        <v>49.491867313522455</v>
      </c>
      <c r="AG590" s="71">
        <v>93.929429858612309</v>
      </c>
      <c r="AH590" s="71">
        <v>90.983425210449013</v>
      </c>
      <c r="AI590" s="71">
        <v>98.642427578726725</v>
      </c>
      <c r="AJ590" s="71">
        <v>-27.23139500514754</v>
      </c>
      <c r="AK590" s="71">
        <v>-24.122045657280822</v>
      </c>
      <c r="AL590" s="71">
        <v>-16.905692041914378</v>
      </c>
      <c r="AM590" s="71">
        <v>-18.114539817335363</v>
      </c>
      <c r="AN590" s="71">
        <v>-10.64736684526304</v>
      </c>
      <c r="AO590" s="71">
        <v>-7.1779807475510609</v>
      </c>
      <c r="AP590" s="71">
        <v>-25.407595858591037</v>
      </c>
      <c r="AQ590" s="71">
        <v>-14.638023516912169</v>
      </c>
      <c r="AR590" s="71">
        <v>123.23154149338116</v>
      </c>
      <c r="AS590" s="71">
        <v>-44.267636661431013</v>
      </c>
      <c r="AT590" s="71">
        <v>20.42542756277934</v>
      </c>
      <c r="AU590" s="71">
        <v>17.258979320041455</v>
      </c>
      <c r="AV590" s="72">
        <v>22.843741056422573</v>
      </c>
      <c r="AW590" s="73">
        <v>-132428.85000000009</v>
      </c>
      <c r="AX590" s="73">
        <v>-101305.83999999991</v>
      </c>
      <c r="AY590" s="73">
        <v>-65381.540000000095</v>
      </c>
      <c r="AZ590" s="73">
        <v>-77794.940000000061</v>
      </c>
      <c r="BA590" s="73">
        <v>-80251.610000000102</v>
      </c>
      <c r="BB590" s="73">
        <v>-38189.050000000047</v>
      </c>
      <c r="BC590" s="73">
        <v>-89980.020000000019</v>
      </c>
      <c r="BD590" s="73">
        <v>-47614.680000000109</v>
      </c>
      <c r="BE590" s="73">
        <v>535410.93000000017</v>
      </c>
      <c r="BF590" s="73">
        <v>-240220.92000000004</v>
      </c>
      <c r="BG590" s="73">
        <v>57013.210000000137</v>
      </c>
      <c r="BH590" s="73">
        <v>51231.479999999981</v>
      </c>
      <c r="BI590" s="73">
        <v>43692.890000000014</v>
      </c>
      <c r="BJ590" s="71">
        <v>9.4860349707965099</v>
      </c>
      <c r="BK590" s="71">
        <v>5.1123738033277615</v>
      </c>
      <c r="BL590" s="71">
        <v>3.7345083865161515</v>
      </c>
      <c r="BM590" s="71">
        <v>8.8646776654875374</v>
      </c>
      <c r="BN590" s="71">
        <v>-1.0487775646586586</v>
      </c>
      <c r="BO590" s="71">
        <v>3.0607600458714614</v>
      </c>
      <c r="BP590" s="71">
        <v>15.654495886031219</v>
      </c>
      <c r="BQ590" s="71">
        <v>15.150816052280971</v>
      </c>
      <c r="BR590" s="72">
        <v>11.626080574607006</v>
      </c>
      <c r="BS590" s="72">
        <v>7.112790627451087</v>
      </c>
      <c r="BT590" s="71">
        <v>13.865650134686963</v>
      </c>
      <c r="BU590" s="71">
        <v>10.884788791517854</v>
      </c>
      <c r="BV590" s="71">
        <v>9.0531513185023549</v>
      </c>
      <c r="BW590" s="71">
        <v>10.166688631542078</v>
      </c>
      <c r="BX590" s="75">
        <v>6779</v>
      </c>
      <c r="BY590" s="75">
        <v>5909</v>
      </c>
      <c r="BZ590" s="75">
        <v>5531</v>
      </c>
      <c r="CA590" s="75">
        <v>5588</v>
      </c>
      <c r="CB590" s="75">
        <v>9489</v>
      </c>
      <c r="CC590" s="75">
        <v>10059</v>
      </c>
      <c r="CD590" s="75">
        <v>4876</v>
      </c>
      <c r="CE590" s="75">
        <v>5031</v>
      </c>
      <c r="CF590" s="75">
        <v>11561</v>
      </c>
      <c r="CG590" s="75">
        <v>6017</v>
      </c>
      <c r="CH590" s="75">
        <v>6008</v>
      </c>
      <c r="CI590" s="75">
        <v>6281</v>
      </c>
      <c r="CJ590" s="75">
        <v>4113</v>
      </c>
      <c r="CK590" s="75">
        <v>43887</v>
      </c>
      <c r="CL590" s="73">
        <v>1007172.7899999998</v>
      </c>
      <c r="CM590" s="73">
        <v>1019409.0499999997</v>
      </c>
      <c r="CN590" s="73">
        <v>916122.63000000012</v>
      </c>
      <c r="CO590" s="73">
        <v>915818.07</v>
      </c>
      <c r="CP590" s="73">
        <v>1063516.4900000002</v>
      </c>
      <c r="CQ590" s="73">
        <v>801928.60000000009</v>
      </c>
      <c r="CR590" s="73">
        <v>790524.15</v>
      </c>
      <c r="CS590" s="73">
        <v>1192036.6199999996</v>
      </c>
      <c r="CT590" s="73">
        <v>907255.70999999973</v>
      </c>
      <c r="CU590" s="73">
        <v>881212.0500000004</v>
      </c>
      <c r="CV590" s="73">
        <v>876290.95000000019</v>
      </c>
      <c r="CW590" s="73">
        <v>957377.91000000027</v>
      </c>
      <c r="CX590" s="73">
        <v>936075.71000000008</v>
      </c>
      <c r="CY590" s="77"/>
      <c r="CZ590" s="4">
        <v>140</v>
      </c>
      <c r="DA590" s="76" t="str">
        <f t="shared" si="24"/>
        <v>L140</v>
      </c>
      <c r="DB590" s="71">
        <v>8.2923747319729095</v>
      </c>
      <c r="DC590" s="71">
        <v>6.2315392639776146</v>
      </c>
      <c r="DD590" s="71">
        <v>1.9723825128935093</v>
      </c>
      <c r="DE590" s="71">
        <v>2.9020342102212067</v>
      </c>
      <c r="DF590" s="71">
        <v>2.9409598607235172</v>
      </c>
      <c r="DG590" s="71">
        <v>0.6223189620236359</v>
      </c>
      <c r="DH590" s="71">
        <v>1.6474322599001869</v>
      </c>
      <c r="DI590" s="71">
        <v>0.72118444807134663</v>
      </c>
      <c r="DJ590" s="71">
        <v>0.5921892679615306</v>
      </c>
      <c r="DK590" s="71">
        <v>0.58139795684794604</v>
      </c>
      <c r="DL590" s="71">
        <v>0.13071277293024222</v>
      </c>
      <c r="DM590" s="71">
        <v>0.44791415962554193</v>
      </c>
      <c r="DN590" s="71">
        <v>0.92951596948231474</v>
      </c>
      <c r="DO590" s="71">
        <v>0.66070659045248026</v>
      </c>
      <c r="DQ590" s="71"/>
      <c r="DR590" s="71"/>
      <c r="DS590" s="71"/>
      <c r="DT590" s="71"/>
      <c r="DU590" s="71"/>
      <c r="DV590" s="71"/>
      <c r="DW590" s="71"/>
      <c r="DX590" s="71"/>
      <c r="DY590" s="71"/>
      <c r="DZ590" s="71"/>
      <c r="EA590" s="71"/>
      <c r="EB590" s="71"/>
      <c r="EC590" s="71"/>
      <c r="ED590" s="71"/>
    </row>
    <row r="591" spans="1:134">
      <c r="A591" s="4">
        <v>642</v>
      </c>
      <c r="B591" s="46" t="s">
        <v>5010</v>
      </c>
      <c r="C591" s="65" t="str">
        <f t="shared" si="23"/>
        <v>L642</v>
      </c>
      <c r="D591" s="69">
        <v>141366.81999999998</v>
      </c>
      <c r="E591" s="68">
        <v>2186008.6699999995</v>
      </c>
      <c r="F591" s="69">
        <v>2625.609999999986</v>
      </c>
      <c r="G591" s="69">
        <v>203319.12999999989</v>
      </c>
      <c r="H591" s="70">
        <v>88.016091245741109</v>
      </c>
      <c r="I591" s="70">
        <v>10.254713403087813</v>
      </c>
      <c r="J591" s="69">
        <v>267473.76999999996</v>
      </c>
      <c r="K591" s="69">
        <v>312474.81</v>
      </c>
      <c r="L591" s="69">
        <v>252237.82000000004</v>
      </c>
      <c r="M591" s="69">
        <v>293344.29999999993</v>
      </c>
      <c r="N591" s="69">
        <v>507376.49999999994</v>
      </c>
      <c r="O591" s="69">
        <v>494261.81999999995</v>
      </c>
      <c r="P591" s="69">
        <v>219923.88999999998</v>
      </c>
      <c r="Q591" s="69">
        <v>241519.92999999991</v>
      </c>
      <c r="R591" s="69">
        <v>840253.19</v>
      </c>
      <c r="S591" s="69">
        <v>223121.81999999998</v>
      </c>
      <c r="T591" s="69">
        <v>267246.31</v>
      </c>
      <c r="U591" s="69">
        <v>252576.70999999993</v>
      </c>
      <c r="V591" s="69">
        <v>141366.81999999998</v>
      </c>
      <c r="W591" s="70">
        <v>91.892974046477278</v>
      </c>
      <c r="X591" s="70">
        <v>113.41621853818664</v>
      </c>
      <c r="Y591" s="70">
        <v>99.430920592784801</v>
      </c>
      <c r="Z591" s="71">
        <v>100.53251843440991</v>
      </c>
      <c r="AA591" s="71">
        <v>102.55551311744553</v>
      </c>
      <c r="AB591" s="71">
        <v>97.180450346893878</v>
      </c>
      <c r="AC591" s="71">
        <v>79.776946992199825</v>
      </c>
      <c r="AD591" s="71">
        <v>86.845833042627547</v>
      </c>
      <c r="AE591" s="71">
        <v>105.6839090964763</v>
      </c>
      <c r="AF591" s="71">
        <v>62.35234945338474</v>
      </c>
      <c r="AG591" s="71">
        <v>87.673911560272117</v>
      </c>
      <c r="AH591" s="71">
        <v>83.409952516140962</v>
      </c>
      <c r="AI591" s="71">
        <v>83.482914928972448</v>
      </c>
      <c r="AJ591" s="71">
        <v>-20.055470505496253</v>
      </c>
      <c r="AK591" s="71">
        <v>-1.5390327429431916</v>
      </c>
      <c r="AL591" s="71">
        <v>-21.58786444207712</v>
      </c>
      <c r="AM591" s="71">
        <v>-25.182859857160377</v>
      </c>
      <c r="AN591" s="71">
        <v>-22.057871346733226</v>
      </c>
      <c r="AO591" s="71">
        <v>-21.514875779002796</v>
      </c>
      <c r="AP591" s="71">
        <v>-23.353776843826257</v>
      </c>
      <c r="AQ591" s="71">
        <v>11.090630929375589</v>
      </c>
      <c r="AR591" s="71">
        <v>191.36559667269205</v>
      </c>
      <c r="AS591" s="71">
        <v>-60.273477627697844</v>
      </c>
      <c r="AT591" s="71">
        <v>7.4449805756091392</v>
      </c>
      <c r="AU591" s="71">
        <v>4.8692901326129023</v>
      </c>
      <c r="AV591" s="72">
        <v>1.8924514208864096</v>
      </c>
      <c r="AW591" s="73">
        <v>-67100.430000000051</v>
      </c>
      <c r="AX591" s="73">
        <v>-4884.2599999999511</v>
      </c>
      <c r="AY591" s="73">
        <v>-69444.299999999959</v>
      </c>
      <c r="AZ591" s="73">
        <v>-98737.380000000063</v>
      </c>
      <c r="BA591" s="73">
        <v>-143589.16999999998</v>
      </c>
      <c r="BB591" s="73">
        <v>-128353.43999999994</v>
      </c>
      <c r="BC591" s="73">
        <v>-67009.869999999908</v>
      </c>
      <c r="BD591" s="73">
        <v>24111.919999999925</v>
      </c>
      <c r="BE591" s="73">
        <v>551868.69999999995</v>
      </c>
      <c r="BF591" s="73">
        <v>-338522.6599999998</v>
      </c>
      <c r="BG591" s="73">
        <v>18517.789999999979</v>
      </c>
      <c r="BH591" s="73">
        <v>11727.639999999927</v>
      </c>
      <c r="BI591" s="73">
        <v>2625.609999999986</v>
      </c>
      <c r="BJ591" s="71">
        <v>8.5150706655206658</v>
      </c>
      <c r="BK591" s="71">
        <v>4.9312493979470791</v>
      </c>
      <c r="BL591" s="71">
        <v>7.2643373176352313</v>
      </c>
      <c r="BM591" s="71">
        <v>5.1770613724775529</v>
      </c>
      <c r="BN591" s="71">
        <v>-1.7054078022805279</v>
      </c>
      <c r="BO591" s="71">
        <v>7.2937735895593434</v>
      </c>
      <c r="BP591" s="71">
        <v>12.7156319412145</v>
      </c>
      <c r="BQ591" s="71">
        <v>15.246042241636875</v>
      </c>
      <c r="BR591" s="72">
        <v>11.815202703428364</v>
      </c>
      <c r="BS591" s="72">
        <v>10.840328855801914</v>
      </c>
      <c r="BT591" s="71">
        <v>11.261315939956642</v>
      </c>
      <c r="BU591" s="71">
        <v>10.433690316620009</v>
      </c>
      <c r="BV591" s="71">
        <v>9.7362017843142556</v>
      </c>
      <c r="BW591" s="71">
        <v>10.033888589774739</v>
      </c>
      <c r="BX591" s="75">
        <v>5565</v>
      </c>
      <c r="BY591" s="75">
        <v>5912</v>
      </c>
      <c r="BZ591" s="75">
        <v>5277</v>
      </c>
      <c r="CA591" s="75">
        <v>5744</v>
      </c>
      <c r="CB591" s="75">
        <v>7898</v>
      </c>
      <c r="CC591" s="75">
        <v>8502</v>
      </c>
      <c r="CD591" s="75">
        <v>4702</v>
      </c>
      <c r="CE591" s="75">
        <v>5058</v>
      </c>
      <c r="CF591" s="75">
        <v>11063</v>
      </c>
      <c r="CG591" s="75">
        <v>4968</v>
      </c>
      <c r="CH591" s="75">
        <v>5370</v>
      </c>
      <c r="CI591" s="75">
        <v>5324</v>
      </c>
      <c r="CJ591" s="75">
        <v>3036</v>
      </c>
      <c r="CK591" s="75">
        <v>39521</v>
      </c>
      <c r="CL591" s="73">
        <v>649040.11</v>
      </c>
      <c r="CM591" s="73">
        <v>603486.83000000007</v>
      </c>
      <c r="CN591" s="73">
        <v>624111.78999999992</v>
      </c>
      <c r="CO591" s="73">
        <v>692159.91</v>
      </c>
      <c r="CP591" s="73">
        <v>675128.98</v>
      </c>
      <c r="CQ591" s="73">
        <v>503205.73</v>
      </c>
      <c r="CR591" s="73">
        <v>582452.80000000005</v>
      </c>
      <c r="CS591" s="73">
        <v>852915.12</v>
      </c>
      <c r="CT591" s="73">
        <v>557523.35000000021</v>
      </c>
      <c r="CU591" s="73">
        <v>566232.2300000001</v>
      </c>
      <c r="CV591" s="73">
        <v>606947.27999999991</v>
      </c>
      <c r="CW591" s="73">
        <v>611741.85</v>
      </c>
      <c r="CX591" s="73">
        <v>572159.67000000004</v>
      </c>
      <c r="CY591" s="77"/>
      <c r="CZ591" s="4">
        <v>642</v>
      </c>
      <c r="DA591" s="76" t="str">
        <f t="shared" si="24"/>
        <v>L642</v>
      </c>
      <c r="DB591" s="71">
        <v>2.3187646775039084</v>
      </c>
      <c r="DC591" s="71">
        <v>1.3842238629825823</v>
      </c>
      <c r="DD591" s="71">
        <v>1.1966375358235817</v>
      </c>
      <c r="DE591" s="71">
        <v>0.27388847767535185</v>
      </c>
      <c r="DF591" s="71">
        <v>0.40399990917314671</v>
      </c>
      <c r="DG591" s="71">
        <v>5.7268246625897017E-2</v>
      </c>
      <c r="DH591" s="71">
        <v>0.12153066763162693</v>
      </c>
      <c r="DI591" s="71">
        <v>0.1398875541619691</v>
      </c>
      <c r="DJ591" s="71">
        <v>0.22699743623852145</v>
      </c>
      <c r="DK591" s="71">
        <v>0.14173103606630216</v>
      </c>
      <c r="DL591" s="71">
        <v>0.16443720713507165</v>
      </c>
      <c r="DM591" s="71">
        <v>0.42730096426184805</v>
      </c>
      <c r="DN591" s="71">
        <v>0.10698069832971377</v>
      </c>
      <c r="DO591" s="71">
        <v>0.20602472345121822</v>
      </c>
      <c r="DQ591" s="71"/>
      <c r="DR591" s="71"/>
      <c r="DS591" s="71"/>
      <c r="DT591" s="71"/>
      <c r="DU591" s="71"/>
      <c r="DV591" s="71"/>
      <c r="DW591" s="71"/>
      <c r="DX591" s="71"/>
      <c r="DY591" s="71"/>
      <c r="DZ591" s="71"/>
      <c r="EA591" s="71"/>
      <c r="EB591" s="71"/>
      <c r="EC591" s="71"/>
      <c r="ED591" s="71"/>
    </row>
    <row r="592" spans="1:134">
      <c r="A592" s="4">
        <v>1011</v>
      </c>
      <c r="B592" s="46" t="s">
        <v>5018</v>
      </c>
      <c r="C592" s="65" t="str">
        <f t="shared" si="23"/>
        <v>1011</v>
      </c>
      <c r="D592" s="69">
        <v>279668.12000000005</v>
      </c>
      <c r="E592" s="68">
        <v>3084518.3600000008</v>
      </c>
      <c r="F592" s="69">
        <v>85036.760000000097</v>
      </c>
      <c r="G592" s="69">
        <v>537149.30000000075</v>
      </c>
      <c r="H592" s="70">
        <v>98.661903633740664</v>
      </c>
      <c r="I592" s="70">
        <v>21.086434173774606</v>
      </c>
      <c r="J592" s="69">
        <v>362865.9800000001</v>
      </c>
      <c r="K592" s="69">
        <v>343477.66000000003</v>
      </c>
      <c r="L592" s="69">
        <v>369615.07999999996</v>
      </c>
      <c r="M592" s="69">
        <v>414584.02999999997</v>
      </c>
      <c r="N592" s="69">
        <v>588777.25999999989</v>
      </c>
      <c r="O592" s="69">
        <v>640004.14</v>
      </c>
      <c r="P592" s="69">
        <v>362088.79999999987</v>
      </c>
      <c r="Q592" s="69">
        <v>322735.59999999986</v>
      </c>
      <c r="R592" s="69">
        <v>775592.40999999992</v>
      </c>
      <c r="S592" s="69">
        <v>423415.16</v>
      </c>
      <c r="T592" s="69">
        <v>473212.7699999999</v>
      </c>
      <c r="U592" s="69">
        <v>447805.49999999994</v>
      </c>
      <c r="V592" s="69">
        <v>279668.12000000005</v>
      </c>
      <c r="W592" s="70">
        <v>89.504400011249658</v>
      </c>
      <c r="X592" s="70">
        <v>89.465729077428207</v>
      </c>
      <c r="Y592" s="70">
        <v>99.899171360992895</v>
      </c>
      <c r="Z592" s="71">
        <v>93.70741012430031</v>
      </c>
      <c r="AA592" s="71">
        <v>104.40490304360701</v>
      </c>
      <c r="AB592" s="71">
        <v>141.48725412247035</v>
      </c>
      <c r="AC592" s="71">
        <v>100.35986485473467</v>
      </c>
      <c r="AD592" s="71">
        <v>84.405333694762035</v>
      </c>
      <c r="AE592" s="71">
        <v>95.164491611396798</v>
      </c>
      <c r="AF592" s="71">
        <v>89.326478731454984</v>
      </c>
      <c r="AG592" s="71">
        <v>107.91827195800423</v>
      </c>
      <c r="AH592" s="71">
        <v>105.41502939829692</v>
      </c>
      <c r="AI592" s="71">
        <v>121.12458385801015</v>
      </c>
      <c r="AJ592" s="71">
        <v>-16.298475372997988</v>
      </c>
      <c r="AK592" s="71">
        <v>-20.623198566715285</v>
      </c>
      <c r="AL592" s="71">
        <v>-25.098726934981563</v>
      </c>
      <c r="AM592" s="71">
        <v>-17.248686696449511</v>
      </c>
      <c r="AN592" s="71">
        <v>-22.613441339419595</v>
      </c>
      <c r="AO592" s="71">
        <v>18.646357631363152</v>
      </c>
      <c r="AP592" s="71">
        <v>3.5706344113535904</v>
      </c>
      <c r="AQ592" s="71">
        <v>5.5576842472616406</v>
      </c>
      <c r="AR592" s="71">
        <v>95.904774697706102</v>
      </c>
      <c r="AS592" s="71">
        <v>-31.463203678465067</v>
      </c>
      <c r="AT592" s="71">
        <v>36.264910843341823</v>
      </c>
      <c r="AU592" s="71">
        <v>33.109317285108595</v>
      </c>
      <c r="AV592" s="72">
        <v>43.6911913886848</v>
      </c>
      <c r="AW592" s="73">
        <v>-70657.759999999835</v>
      </c>
      <c r="AX592" s="73">
        <v>-89240.280000000028</v>
      </c>
      <c r="AY592" s="73">
        <v>-123854.61000000004</v>
      </c>
      <c r="AZ592" s="73">
        <v>-86415.909999999916</v>
      </c>
      <c r="BA592" s="73">
        <v>-172043.51</v>
      </c>
      <c r="BB592" s="73">
        <v>112082.47000000032</v>
      </c>
      <c r="BC592" s="73">
        <v>12483.139999999781</v>
      </c>
      <c r="BD592" s="73">
        <v>16992.249999999767</v>
      </c>
      <c r="BE592" s="73">
        <v>379689.64999999991</v>
      </c>
      <c r="BF592" s="73">
        <v>-194377.29999999976</v>
      </c>
      <c r="BG592" s="73">
        <v>125938.64999999991</v>
      </c>
      <c r="BH592" s="73">
        <v>111386.14999999997</v>
      </c>
      <c r="BI592" s="73">
        <v>85036.760000000097</v>
      </c>
      <c r="BJ592" s="71">
        <v>16.37892951513399</v>
      </c>
      <c r="BK592" s="71">
        <v>12.767012380149122</v>
      </c>
      <c r="BL592" s="71">
        <v>10.378867392794438</v>
      </c>
      <c r="BM592" s="71">
        <v>10.015698015982929</v>
      </c>
      <c r="BN592" s="71">
        <v>-1.3204473519452424</v>
      </c>
      <c r="BO592" s="71">
        <v>-2.3308769638487932</v>
      </c>
      <c r="BP592" s="71">
        <v>14.77490097467915</v>
      </c>
      <c r="BQ592" s="71">
        <v>15.59078584278133</v>
      </c>
      <c r="BR592" s="72">
        <v>10.228899103756232</v>
      </c>
      <c r="BS592" s="72">
        <v>11.676930216081315</v>
      </c>
      <c r="BT592" s="71">
        <v>13.60101375151585</v>
      </c>
      <c r="BU592" s="71">
        <v>11.194235667989819</v>
      </c>
      <c r="BV592" s="71">
        <v>10.050571277737433</v>
      </c>
      <c r="BW592" s="71">
        <v>10.751463181318602</v>
      </c>
      <c r="BX592" s="75">
        <v>5476</v>
      </c>
      <c r="BY592" s="75">
        <v>5666</v>
      </c>
      <c r="BZ592" s="75">
        <v>5592</v>
      </c>
      <c r="CA592" s="75">
        <v>6034</v>
      </c>
      <c r="CB592" s="75">
        <v>7449</v>
      </c>
      <c r="CC592" s="75">
        <v>8262</v>
      </c>
      <c r="CD592" s="75">
        <v>5312</v>
      </c>
      <c r="CE592" s="75">
        <v>5254</v>
      </c>
      <c r="CF592" s="75">
        <v>9495</v>
      </c>
      <c r="CG592" s="75">
        <v>6717</v>
      </c>
      <c r="CH592" s="75">
        <v>7102</v>
      </c>
      <c r="CI592" s="75">
        <v>6565</v>
      </c>
      <c r="CJ592" s="75">
        <v>3899</v>
      </c>
      <c r="CK592" s="75">
        <v>44344</v>
      </c>
      <c r="CL592" s="73">
        <v>840112.97999999986</v>
      </c>
      <c r="CM592" s="73">
        <v>853210.95999999973</v>
      </c>
      <c r="CN592" s="73">
        <v>915098.9</v>
      </c>
      <c r="CO592" s="73">
        <v>1048095.7299999997</v>
      </c>
      <c r="CP592" s="73">
        <v>939371.54000000015</v>
      </c>
      <c r="CQ592" s="73">
        <v>720998.78000000014</v>
      </c>
      <c r="CR592" s="73">
        <v>610499.5399999998</v>
      </c>
      <c r="CS592" s="73">
        <v>828351.28999999992</v>
      </c>
      <c r="CT592" s="73">
        <v>788832.89999999991</v>
      </c>
      <c r="CU592" s="73">
        <v>649703.09</v>
      </c>
      <c r="CV592" s="73">
        <v>670993.84</v>
      </c>
      <c r="CW592" s="73">
        <v>710507.63</v>
      </c>
      <c r="CX592" s="73">
        <v>674963.8</v>
      </c>
      <c r="CY592" s="77"/>
      <c r="CZ592" s="4">
        <v>1011</v>
      </c>
      <c r="DA592" s="76" t="str">
        <f t="shared" si="24"/>
        <v>1011</v>
      </c>
      <c r="DB592" s="71">
        <v>3.0072124001733878</v>
      </c>
      <c r="DC592" s="71">
        <v>2.0362935398301651</v>
      </c>
      <c r="DD592" s="71">
        <v>1.5626822606579445</v>
      </c>
      <c r="DE592" s="71">
        <v>0.67413127290289221</v>
      </c>
      <c r="DF592" s="71">
        <v>1.550605403666101</v>
      </c>
      <c r="DG592" s="71">
        <v>1.0241956033284232</v>
      </c>
      <c r="DH592" s="71">
        <v>1.2949255945820775</v>
      </c>
      <c r="DI592" s="71">
        <v>0.53181488900053275</v>
      </c>
      <c r="DJ592" s="71">
        <v>0.39375546915728932</v>
      </c>
      <c r="DK592" s="71">
        <v>0.44116827179430634</v>
      </c>
      <c r="DL592" s="71">
        <v>0.10014047582381459</v>
      </c>
      <c r="DM592" s="71">
        <v>0.11734932914011058</v>
      </c>
      <c r="DN592" s="71">
        <v>1.1749664884534188</v>
      </c>
      <c r="DO592" s="71">
        <v>0.50597919835240157</v>
      </c>
      <c r="DQ592" s="71"/>
      <c r="DR592" s="71"/>
      <c r="DS592" s="71"/>
      <c r="DT592" s="71"/>
      <c r="DU592" s="71"/>
      <c r="DV592" s="71"/>
      <c r="DW592" s="71"/>
      <c r="DX592" s="71"/>
      <c r="DY592" s="71"/>
      <c r="DZ592" s="71"/>
      <c r="EA592" s="71"/>
      <c r="EB592" s="71"/>
      <c r="EC592" s="71"/>
      <c r="ED592" s="71"/>
    </row>
    <row r="593" spans="1:134">
      <c r="A593" s="4">
        <v>1019</v>
      </c>
      <c r="B593" s="46" t="s">
        <v>5025</v>
      </c>
      <c r="C593" s="65" t="str">
        <f t="shared" si="23"/>
        <v>1019</v>
      </c>
      <c r="D593" s="69">
        <v>322264.40999999997</v>
      </c>
      <c r="E593" s="68">
        <v>4273459.1700000018</v>
      </c>
      <c r="F593" s="69">
        <v>22811.700000000012</v>
      </c>
      <c r="G593" s="69">
        <v>993810.24000000162</v>
      </c>
      <c r="H593" s="70">
        <v>105.652186778074</v>
      </c>
      <c r="I593" s="70">
        <v>30.302336049121003</v>
      </c>
      <c r="J593" s="69">
        <v>551741.3899999999</v>
      </c>
      <c r="K593" s="69">
        <v>526199.76999999979</v>
      </c>
      <c r="L593" s="69">
        <v>510283.77999999985</v>
      </c>
      <c r="M593" s="69">
        <v>724058.61</v>
      </c>
      <c r="N593" s="69">
        <v>1263145.8400000003</v>
      </c>
      <c r="O593" s="69">
        <v>975122.5900000002</v>
      </c>
      <c r="P593" s="69">
        <v>555263.04999999993</v>
      </c>
      <c r="Q593" s="69">
        <v>518363.56999999995</v>
      </c>
      <c r="R593" s="69">
        <v>1178423.8299999998</v>
      </c>
      <c r="S593" s="69">
        <v>514019.21999999991</v>
      </c>
      <c r="T593" s="69">
        <v>609341.97</v>
      </c>
      <c r="U593" s="69">
        <v>575783.12</v>
      </c>
      <c r="V593" s="69">
        <v>322264.40999999997</v>
      </c>
      <c r="W593" s="70">
        <v>107.84400033080621</v>
      </c>
      <c r="X593" s="70">
        <v>107.46969767292353</v>
      </c>
      <c r="Y593" s="70">
        <v>94.594228828236325</v>
      </c>
      <c r="Z593" s="71">
        <v>115.29533389751074</v>
      </c>
      <c r="AA593" s="71">
        <v>118.41237023303431</v>
      </c>
      <c r="AB593" s="71">
        <v>105.80318478350088</v>
      </c>
      <c r="AC593" s="71">
        <v>106.29331085010338</v>
      </c>
      <c r="AD593" s="71">
        <v>98.772926711696215</v>
      </c>
      <c r="AE593" s="71">
        <v>120.14351113195923</v>
      </c>
      <c r="AF593" s="71">
        <v>87.20699931951053</v>
      </c>
      <c r="AG593" s="71">
        <v>106.41673569554099</v>
      </c>
      <c r="AH593" s="71">
        <v>113.97263433262326</v>
      </c>
      <c r="AI593" s="71">
        <v>92.185776725110784</v>
      </c>
      <c r="AJ593" s="71">
        <v>-13.821763225336515</v>
      </c>
      <c r="AK593" s="71">
        <v>-2.9426198435985151</v>
      </c>
      <c r="AL593" s="71">
        <v>0.80191330206784706</v>
      </c>
      <c r="AM593" s="71">
        <v>-11.936525434260691</v>
      </c>
      <c r="AN593" s="71">
        <v>6.5013650541138945</v>
      </c>
      <c r="AO593" s="71">
        <v>6.3465823207630612</v>
      </c>
      <c r="AP593" s="71">
        <v>9.3962307308806725</v>
      </c>
      <c r="AQ593" s="71">
        <v>17.931130113978533</v>
      </c>
      <c r="AR593" s="71">
        <v>135.14204874581267</v>
      </c>
      <c r="AS593" s="71">
        <v>-25.526489917982232</v>
      </c>
      <c r="AT593" s="71">
        <v>36.278614636885131</v>
      </c>
      <c r="AU593" s="71">
        <v>45.919231818907647</v>
      </c>
      <c r="AV593" s="72">
        <v>7.6177971473358808</v>
      </c>
      <c r="AW593" s="73">
        <v>-88491.470000000088</v>
      </c>
      <c r="AX593" s="73">
        <v>-15953.510000000242</v>
      </c>
      <c r="AY593" s="73">
        <v>4059.479999999865</v>
      </c>
      <c r="AZ593" s="73">
        <v>-98142.209999999846</v>
      </c>
      <c r="BA593" s="73">
        <v>77113.59999999986</v>
      </c>
      <c r="BB593" s="73">
        <v>74278.310000000172</v>
      </c>
      <c r="BC593" s="73">
        <v>47692.500000000058</v>
      </c>
      <c r="BD593" s="73">
        <v>78815.870000000054</v>
      </c>
      <c r="BE593" s="73">
        <v>677269.80999999982</v>
      </c>
      <c r="BF593" s="73">
        <v>-176184.87999999995</v>
      </c>
      <c r="BG593" s="73">
        <v>162212.40999999997</v>
      </c>
      <c r="BH593" s="73">
        <v>181192.82999999996</v>
      </c>
      <c r="BI593" s="73">
        <v>22811.700000000012</v>
      </c>
      <c r="BJ593" s="71">
        <v>9.5619665080288794</v>
      </c>
      <c r="BK593" s="71">
        <v>10.350612908643317</v>
      </c>
      <c r="BL593" s="71">
        <v>9.6529909731897927</v>
      </c>
      <c r="BM593" s="71">
        <v>10.298768701146987</v>
      </c>
      <c r="BN593" s="71">
        <v>-3.2997061503440608</v>
      </c>
      <c r="BO593" s="71">
        <v>3.329504121529804</v>
      </c>
      <c r="BP593" s="71">
        <v>14.678291561588358</v>
      </c>
      <c r="BQ593" s="71">
        <v>12.198915943049659</v>
      </c>
      <c r="BR593" s="72">
        <v>3.6185038528028115</v>
      </c>
      <c r="BS593" s="72">
        <v>12.489553912781224</v>
      </c>
      <c r="BT593" s="71">
        <v>12.563458542544456</v>
      </c>
      <c r="BU593" s="71">
        <v>11.7049519969289</v>
      </c>
      <c r="BV593" s="71">
        <v>11.280612632397208</v>
      </c>
      <c r="BW593" s="71">
        <v>8.5637152659908438</v>
      </c>
      <c r="BX593" s="75">
        <v>5637</v>
      </c>
      <c r="BY593" s="75">
        <v>5666</v>
      </c>
      <c r="BZ593" s="75">
        <v>5486</v>
      </c>
      <c r="CA593" s="75">
        <v>6848</v>
      </c>
      <c r="CB593" s="75">
        <v>9322</v>
      </c>
      <c r="CC593" s="75">
        <v>10256</v>
      </c>
      <c r="CD593" s="75">
        <v>5968</v>
      </c>
      <c r="CE593" s="75">
        <v>5253</v>
      </c>
      <c r="CF593" s="75">
        <v>10271</v>
      </c>
      <c r="CG593" s="75">
        <v>5886</v>
      </c>
      <c r="CH593" s="75">
        <v>6744</v>
      </c>
      <c r="CI593" s="75">
        <v>6558</v>
      </c>
      <c r="CJ593" s="75">
        <v>3441</v>
      </c>
      <c r="CK593" s="75">
        <v>44121</v>
      </c>
      <c r="CL593" s="73">
        <v>1225319.9400000002</v>
      </c>
      <c r="CM593" s="73">
        <v>1189614.44</v>
      </c>
      <c r="CN593" s="73">
        <v>1414023.8399999999</v>
      </c>
      <c r="CO593" s="73">
        <v>1563638.3799999997</v>
      </c>
      <c r="CP593" s="73">
        <v>1628482.76</v>
      </c>
      <c r="CQ593" s="73">
        <v>1467867.9100000001</v>
      </c>
      <c r="CR593" s="73">
        <v>1362202.96</v>
      </c>
      <c r="CS593" s="73">
        <v>1558964.2900000005</v>
      </c>
      <c r="CT593" s="73">
        <v>1405077.95</v>
      </c>
      <c r="CU593" s="73">
        <v>1269827.5399999998</v>
      </c>
      <c r="CV593" s="73">
        <v>1277087.73</v>
      </c>
      <c r="CW593" s="73">
        <v>1433604.0199999998</v>
      </c>
      <c r="CX593" s="73">
        <v>1346429.2699999998</v>
      </c>
      <c r="CY593" s="77"/>
      <c r="CZ593" s="4">
        <v>1019</v>
      </c>
      <c r="DA593" s="76" t="str">
        <f t="shared" si="24"/>
        <v>1019</v>
      </c>
      <c r="DB593" s="71">
        <v>8.9054336726396102</v>
      </c>
      <c r="DC593" s="71">
        <v>11.230445423755441</v>
      </c>
      <c r="DD593" s="71">
        <v>1.8620745778466163</v>
      </c>
      <c r="DE593" s="71">
        <v>3.9327570992485144</v>
      </c>
      <c r="DF593" s="71">
        <v>1.610619637481256</v>
      </c>
      <c r="DG593" s="71">
        <v>1.7600087132051923</v>
      </c>
      <c r="DH593" s="71">
        <v>2.9579217755203926</v>
      </c>
      <c r="DI593" s="71">
        <v>1.8003703982974466</v>
      </c>
      <c r="DJ593" s="71">
        <v>0.65523655306820627</v>
      </c>
      <c r="DK593" s="71">
        <v>0.71112305739759962</v>
      </c>
      <c r="DL593" s="71">
        <v>1.4179708415348895</v>
      </c>
      <c r="DM593" s="71">
        <v>0.99065368547370547</v>
      </c>
      <c r="DN593" s="71">
        <v>1.80049383694647</v>
      </c>
      <c r="DO593" s="71">
        <v>1.3418693756496118</v>
      </c>
      <c r="DQ593" s="71"/>
      <c r="DR593" s="71"/>
      <c r="DS593" s="71"/>
      <c r="DT593" s="71"/>
      <c r="DU593" s="71"/>
      <c r="DV593" s="71"/>
      <c r="DW593" s="71"/>
      <c r="DX593" s="71"/>
      <c r="DY593" s="71"/>
      <c r="DZ593" s="71"/>
      <c r="EA593" s="71"/>
      <c r="EB593" s="71"/>
      <c r="EC593" s="71"/>
      <c r="ED593" s="71"/>
    </row>
    <row r="594" spans="1:134">
      <c r="A594" s="4">
        <v>651</v>
      </c>
      <c r="B594" s="46" t="s">
        <v>5031</v>
      </c>
      <c r="C594" s="65" t="str">
        <f t="shared" si="23"/>
        <v>L651</v>
      </c>
      <c r="D594" s="69">
        <v>171460.02999999997</v>
      </c>
      <c r="E594" s="68">
        <v>2124073</v>
      </c>
      <c r="F594" s="69">
        <v>29510.190000000002</v>
      </c>
      <c r="G594" s="69">
        <v>307435.77000000025</v>
      </c>
      <c r="H594" s="70">
        <v>92.861603361672096</v>
      </c>
      <c r="I594" s="70">
        <v>16.923344128535799</v>
      </c>
      <c r="J594" s="69">
        <v>253668.47999999989</v>
      </c>
      <c r="K594" s="69">
        <v>256335.28999999998</v>
      </c>
      <c r="L594" s="69">
        <v>244555.57999999996</v>
      </c>
      <c r="M594" s="69">
        <v>293914.75</v>
      </c>
      <c r="N594" s="69">
        <v>421437.74999999994</v>
      </c>
      <c r="O594" s="69">
        <v>386370.86</v>
      </c>
      <c r="P594" s="69">
        <v>231367.33000000005</v>
      </c>
      <c r="Q594" s="69">
        <v>243480.71999999997</v>
      </c>
      <c r="R594" s="69">
        <v>589772.16999999981</v>
      </c>
      <c r="S594" s="69">
        <v>294701.78999999998</v>
      </c>
      <c r="T594" s="69">
        <v>297960.65999999992</v>
      </c>
      <c r="U594" s="69">
        <v>295330.29999999987</v>
      </c>
      <c r="V594" s="69">
        <v>171460.02999999997</v>
      </c>
      <c r="W594" s="70">
        <v>91.716026981659468</v>
      </c>
      <c r="X594" s="70">
        <v>96.282457158580669</v>
      </c>
      <c r="Y594" s="70">
        <v>98.988542727203864</v>
      </c>
      <c r="Z594" s="71">
        <v>94.101969507887944</v>
      </c>
      <c r="AA594" s="71">
        <v>92.280285688624829</v>
      </c>
      <c r="AB594" s="71">
        <v>94.412532076138618</v>
      </c>
      <c r="AC594" s="71">
        <v>84.517130185663163</v>
      </c>
      <c r="AD594" s="71">
        <v>87.956521054175923</v>
      </c>
      <c r="AE594" s="71">
        <v>97.951470867453494</v>
      </c>
      <c r="AF594" s="71">
        <v>95.366521589514491</v>
      </c>
      <c r="AG594" s="71">
        <v>90.467156532664248</v>
      </c>
      <c r="AH594" s="71">
        <v>91.952878987602816</v>
      </c>
      <c r="AI594" s="71">
        <v>97.909037688977065</v>
      </c>
      <c r="AJ594" s="71">
        <v>-12.612180440616816</v>
      </c>
      <c r="AK594" s="71">
        <v>-10.236582811933259</v>
      </c>
      <c r="AL594" s="71">
        <v>-10.569140654326404</v>
      </c>
      <c r="AM594" s="71">
        <v>-16.074048499798245</v>
      </c>
      <c r="AN594" s="71">
        <v>-18.299390326494567</v>
      </c>
      <c r="AO594" s="71">
        <v>-8.7511916200636151</v>
      </c>
      <c r="AP594" s="71">
        <v>-11.220756126085973</v>
      </c>
      <c r="AQ594" s="71">
        <v>16.870248200223671</v>
      </c>
      <c r="AR594" s="71">
        <v>107.27664992513013</v>
      </c>
      <c r="AS594" s="71">
        <v>-31.181237116117611</v>
      </c>
      <c r="AT594" s="71">
        <v>20.086033254681368</v>
      </c>
      <c r="AU594" s="71">
        <v>20.612816874293017</v>
      </c>
      <c r="AV594" s="72">
        <v>20.789167497476591</v>
      </c>
      <c r="AW594" s="73">
        <v>-36610.50999999998</v>
      </c>
      <c r="AX594" s="73">
        <v>-29232.370000000112</v>
      </c>
      <c r="AY594" s="73">
        <v>-28902.130000000063</v>
      </c>
      <c r="AZ594" s="73">
        <v>-56292.48000000004</v>
      </c>
      <c r="BA594" s="73">
        <v>-94379.110000000219</v>
      </c>
      <c r="BB594" s="73">
        <v>-30582.389999999956</v>
      </c>
      <c r="BC594" s="73">
        <v>-29242.379999999946</v>
      </c>
      <c r="BD594" s="73">
        <v>35146.500000000029</v>
      </c>
      <c r="BE594" s="73">
        <v>305238.3499999998</v>
      </c>
      <c r="BF594" s="73">
        <v>-133527.04999999987</v>
      </c>
      <c r="BG594" s="73">
        <v>49837.999999999942</v>
      </c>
      <c r="BH594" s="73">
        <v>50472.159999999974</v>
      </c>
      <c r="BI594" s="73">
        <v>29510.190000000002</v>
      </c>
      <c r="BJ594" s="71">
        <v>14.943304679571051</v>
      </c>
      <c r="BK594" s="71">
        <v>12.254042627562276</v>
      </c>
      <c r="BL594" s="71">
        <v>12.704054772786458</v>
      </c>
      <c r="BM594" s="71">
        <v>12.075229797013042</v>
      </c>
      <c r="BN594" s="71">
        <v>0.46091295561161694</v>
      </c>
      <c r="BO594" s="71">
        <v>8.3130707521888016</v>
      </c>
      <c r="BP594" s="71">
        <v>12.408846840421617</v>
      </c>
      <c r="BQ594" s="71">
        <v>13.702977216748607</v>
      </c>
      <c r="BR594" s="72">
        <v>5.2064359259839632</v>
      </c>
      <c r="BS594" s="72">
        <v>11.944531024048302</v>
      </c>
      <c r="BT594" s="71">
        <v>12.3711822058615</v>
      </c>
      <c r="BU594" s="71">
        <v>11.117073893761962</v>
      </c>
      <c r="BV594" s="71">
        <v>8.7160909925332621</v>
      </c>
      <c r="BW594" s="71">
        <v>8.555560060103673</v>
      </c>
      <c r="BX594" s="75">
        <v>8203</v>
      </c>
      <c r="BY594" s="75">
        <v>8242</v>
      </c>
      <c r="BZ594" s="75">
        <v>7448</v>
      </c>
      <c r="CA594" s="75">
        <v>8422</v>
      </c>
      <c r="CB594" s="75">
        <v>10510</v>
      </c>
      <c r="CC594" s="75">
        <v>10438</v>
      </c>
      <c r="CD594" s="75">
        <v>7097</v>
      </c>
      <c r="CE594" s="75">
        <v>7221</v>
      </c>
      <c r="CF594" s="75">
        <v>12769</v>
      </c>
      <c r="CG594" s="75">
        <v>8848</v>
      </c>
      <c r="CH594" s="75">
        <v>8839</v>
      </c>
      <c r="CI594" s="75">
        <v>8845</v>
      </c>
      <c r="CJ594" s="75">
        <v>5136</v>
      </c>
      <c r="CK594" s="75">
        <v>58755</v>
      </c>
      <c r="CL594" s="73">
        <v>521582.01000000007</v>
      </c>
      <c r="CM594" s="73">
        <v>532711.22</v>
      </c>
      <c r="CN594" s="73">
        <v>552308.72</v>
      </c>
      <c r="CO594" s="73">
        <v>628028.7699999999</v>
      </c>
      <c r="CP594" s="73">
        <v>703986.05999999971</v>
      </c>
      <c r="CQ594" s="73">
        <v>581506</v>
      </c>
      <c r="CR594" s="73">
        <v>560485.47</v>
      </c>
      <c r="CS594" s="73">
        <v>732349.50999999966</v>
      </c>
      <c r="CT594" s="73">
        <v>571746.03</v>
      </c>
      <c r="CU594" s="73">
        <v>510767.10000000009</v>
      </c>
      <c r="CV594" s="73">
        <v>527120.90000000014</v>
      </c>
      <c r="CW594" s="73">
        <v>477610.31000000023</v>
      </c>
      <c r="CX594" s="73">
        <v>542880.37000000011</v>
      </c>
      <c r="CY594" s="77"/>
      <c r="CZ594" s="4">
        <v>651</v>
      </c>
      <c r="DA594" s="76" t="str">
        <f t="shared" si="24"/>
        <v>L651</v>
      </c>
      <c r="DB594" s="71">
        <v>2.3615002770245965</v>
      </c>
      <c r="DC594" s="71">
        <v>1.9226125029925993</v>
      </c>
      <c r="DD594" s="71">
        <v>0.28392024627283435</v>
      </c>
      <c r="DE594" s="71">
        <v>1.1242177120571053</v>
      </c>
      <c r="DF594" s="71">
        <v>0.74383258465434998</v>
      </c>
      <c r="DG594" s="71">
        <v>0.6061056773961524</v>
      </c>
      <c r="DH594" s="71">
        <v>0.34845075547841231</v>
      </c>
      <c r="DI594" s="71">
        <v>0.47394935861770315</v>
      </c>
      <c r="DJ594" s="71">
        <v>0.29474739810336131</v>
      </c>
      <c r="DK594" s="71">
        <v>0.118555566353272</v>
      </c>
      <c r="DL594" s="71">
        <v>0.19741912216249169</v>
      </c>
      <c r="DM594" s="71">
        <v>0.242908838015299</v>
      </c>
      <c r="DN594" s="71">
        <v>7.9604849116404044E-2</v>
      </c>
      <c r="DO594" s="71">
        <v>0.25878644162077596</v>
      </c>
      <c r="DQ594" s="71"/>
      <c r="DR594" s="71"/>
      <c r="DS594" s="71"/>
      <c r="DT594" s="71"/>
      <c r="DU594" s="71"/>
      <c r="DV594" s="71"/>
      <c r="DW594" s="71"/>
      <c r="DX594" s="71"/>
      <c r="DY594" s="71"/>
      <c r="DZ594" s="71"/>
      <c r="EA594" s="71"/>
      <c r="EB594" s="71"/>
      <c r="EC594" s="71"/>
      <c r="ED594" s="71"/>
    </row>
    <row r="595" spans="1:134">
      <c r="A595" s="4">
        <v>639</v>
      </c>
      <c r="B595" s="46" t="s">
        <v>5038</v>
      </c>
      <c r="C595" s="65" t="str">
        <f t="shared" si="23"/>
        <v>L639</v>
      </c>
      <c r="D595" s="69">
        <v>238422.43999999997</v>
      </c>
      <c r="E595" s="68">
        <v>3117240.8200000003</v>
      </c>
      <c r="F595" s="69">
        <v>191.73000000001048</v>
      </c>
      <c r="G595" s="69">
        <v>329760.98999999976</v>
      </c>
      <c r="H595" s="70">
        <v>89.505720323340071</v>
      </c>
      <c r="I595" s="70">
        <v>11.830076273592249</v>
      </c>
      <c r="J595" s="69">
        <v>424494.9599999999</v>
      </c>
      <c r="K595" s="69">
        <v>410091.08999999997</v>
      </c>
      <c r="L595" s="69">
        <v>376724.01</v>
      </c>
      <c r="M595" s="69">
        <v>451308.62</v>
      </c>
      <c r="N595" s="69">
        <v>645945.63000000012</v>
      </c>
      <c r="O595" s="69">
        <v>609211.31000000017</v>
      </c>
      <c r="P595" s="69">
        <v>361663.78999999992</v>
      </c>
      <c r="Q595" s="69">
        <v>339452.58999999997</v>
      </c>
      <c r="R595" s="69">
        <v>843242.62</v>
      </c>
      <c r="S595" s="69">
        <v>424165.21</v>
      </c>
      <c r="T595" s="69">
        <v>465647.54</v>
      </c>
      <c r="U595" s="69">
        <v>444646.62999999995</v>
      </c>
      <c r="V595" s="69">
        <v>238422.43999999997</v>
      </c>
      <c r="W595" s="70">
        <v>100.28077390915864</v>
      </c>
      <c r="X595" s="70">
        <v>97.774737854891811</v>
      </c>
      <c r="Y595" s="70">
        <v>90.003799270499158</v>
      </c>
      <c r="Z595" s="71">
        <v>87.979090485167859</v>
      </c>
      <c r="AA595" s="71">
        <v>124.04561024810685</v>
      </c>
      <c r="AB595" s="71">
        <v>110.24848780501722</v>
      </c>
      <c r="AC595" s="71">
        <v>90.017771665547357</v>
      </c>
      <c r="AD595" s="71">
        <v>81.659208050818194</v>
      </c>
      <c r="AE595" s="71">
        <v>92.03033243277531</v>
      </c>
      <c r="AF595" s="71">
        <v>87.479019193720291</v>
      </c>
      <c r="AG595" s="71">
        <v>94.590536014623254</v>
      </c>
      <c r="AH595" s="71">
        <v>91.669255890075235</v>
      </c>
      <c r="AI595" s="71">
        <v>83.13496607778012</v>
      </c>
      <c r="AJ595" s="71">
        <v>-7.6819350235344253</v>
      </c>
      <c r="AK595" s="71">
        <v>-14.158946839475561</v>
      </c>
      <c r="AL595" s="71">
        <v>-19.575243878880222</v>
      </c>
      <c r="AM595" s="71">
        <v>-15.698660577609868</v>
      </c>
      <c r="AN595" s="71">
        <v>1.7708836502862813</v>
      </c>
      <c r="AO595" s="71">
        <v>0.97275297862438048</v>
      </c>
      <c r="AP595" s="71">
        <v>-7.5707327834404259</v>
      </c>
      <c r="AQ595" s="71">
        <v>5.1660959486066416</v>
      </c>
      <c r="AR595" s="71">
        <v>96.009247021999002</v>
      </c>
      <c r="AS595" s="71">
        <v>-34.911117308855722</v>
      </c>
      <c r="AT595" s="71">
        <v>22.746895223919839</v>
      </c>
      <c r="AU595" s="71">
        <v>18.904638372327163</v>
      </c>
      <c r="AV595" s="72">
        <v>8.0480807868976711E-2</v>
      </c>
      <c r="AW595" s="73">
        <v>-35322.910000000033</v>
      </c>
      <c r="AX595" s="73">
        <v>-67641.97000000003</v>
      </c>
      <c r="AY595" s="73">
        <v>-91693.959999999963</v>
      </c>
      <c r="AZ595" s="73">
        <v>-84043.040000000037</v>
      </c>
      <c r="BA595" s="73">
        <v>11247.370000000345</v>
      </c>
      <c r="BB595" s="73">
        <v>12936.030000000028</v>
      </c>
      <c r="BC595" s="73">
        <v>-29623.299999999988</v>
      </c>
      <c r="BD595" s="73">
        <v>16674.999999999942</v>
      </c>
      <c r="BE595" s="73">
        <v>413037.09</v>
      </c>
      <c r="BF595" s="73">
        <v>-227505.53999999986</v>
      </c>
      <c r="BG595" s="73">
        <v>86291.680000000051</v>
      </c>
      <c r="BH595" s="73">
        <v>70694.329999999958</v>
      </c>
      <c r="BI595" s="73">
        <v>191.73000000001048</v>
      </c>
      <c r="BJ595" s="71">
        <v>18.218579990028005</v>
      </c>
      <c r="BK595" s="71">
        <v>14.805286549055243</v>
      </c>
      <c r="BL595" s="71">
        <v>14.450194668141499</v>
      </c>
      <c r="BM595" s="71">
        <v>13.185292345960065</v>
      </c>
      <c r="BN595" s="71">
        <v>3.76064387963463</v>
      </c>
      <c r="BO595" s="71">
        <v>8.9925296847318208</v>
      </c>
      <c r="BP595" s="71">
        <v>18.124349969352551</v>
      </c>
      <c r="BQ595" s="71">
        <v>13.603803305913626</v>
      </c>
      <c r="BR595" s="72">
        <v>1.9318082239590184</v>
      </c>
      <c r="BS595" s="72">
        <v>12.145915015040043</v>
      </c>
      <c r="BT595" s="71">
        <v>14.503959027690126</v>
      </c>
      <c r="BU595" s="71">
        <v>12.286910092314018</v>
      </c>
      <c r="BV595" s="71">
        <v>12.063599265898983</v>
      </c>
      <c r="BW595" s="71">
        <v>9.2543705080168284</v>
      </c>
      <c r="BX595" s="75">
        <v>10937</v>
      </c>
      <c r="BY595" s="75">
        <v>10772</v>
      </c>
      <c r="BZ595" s="75">
        <v>9842</v>
      </c>
      <c r="CA595" s="75">
        <v>10856</v>
      </c>
      <c r="CB595" s="75">
        <v>13783</v>
      </c>
      <c r="CC595" s="75">
        <v>13868</v>
      </c>
      <c r="CD595" s="75">
        <v>8841</v>
      </c>
      <c r="CE595" s="75">
        <v>8833</v>
      </c>
      <c r="CF595" s="75">
        <v>15786</v>
      </c>
      <c r="CG595" s="75">
        <v>10554</v>
      </c>
      <c r="CH595" s="75">
        <v>11018</v>
      </c>
      <c r="CI595" s="75">
        <v>10363</v>
      </c>
      <c r="CJ595" s="75">
        <v>5828</v>
      </c>
      <c r="CK595" s="75">
        <v>71223</v>
      </c>
      <c r="CL595" s="73">
        <v>685324.06000000017</v>
      </c>
      <c r="CM595" s="73">
        <v>708406.23</v>
      </c>
      <c r="CN595" s="73">
        <v>829479.72</v>
      </c>
      <c r="CO595" s="73">
        <v>907774.96</v>
      </c>
      <c r="CP595" s="73">
        <v>954660.91000000038</v>
      </c>
      <c r="CQ595" s="73">
        <v>772057.49000000022</v>
      </c>
      <c r="CR595" s="73">
        <v>784695.92999999993</v>
      </c>
      <c r="CS595" s="73">
        <v>913416.96999999974</v>
      </c>
      <c r="CT595" s="73">
        <v>749295.9600000002</v>
      </c>
      <c r="CU595" s="73">
        <v>757215.87000000011</v>
      </c>
      <c r="CV595" s="73">
        <v>767047.69000000018</v>
      </c>
      <c r="CW595" s="73">
        <v>758742.63000000012</v>
      </c>
      <c r="CX595" s="73">
        <v>722769.24000000022</v>
      </c>
      <c r="CY595" s="77"/>
      <c r="CZ595" s="4">
        <v>639</v>
      </c>
      <c r="DA595" s="76" t="str">
        <f t="shared" si="24"/>
        <v>L639</v>
      </c>
      <c r="DB595" s="71">
        <v>2.0892289661244701</v>
      </c>
      <c r="DC595" s="71">
        <v>0.71997372985550545</v>
      </c>
      <c r="DD595" s="71">
        <v>0.70618819953100509</v>
      </c>
      <c r="DE595" s="71">
        <v>0.35150809570539265</v>
      </c>
      <c r="DF595" s="71">
        <v>0.4974916585275882</v>
      </c>
      <c r="DG595" s="71">
        <v>0.25490602516408223</v>
      </c>
      <c r="DH595" s="71">
        <v>0.40046344672215967</v>
      </c>
      <c r="DI595" s="71">
        <v>9.3205774578810158E-2</v>
      </c>
      <c r="DJ595" s="71">
        <v>0.1808157489420005</v>
      </c>
      <c r="DK595" s="71">
        <v>0.13639444435432516</v>
      </c>
      <c r="DL595" s="71">
        <v>0.14010196856492982</v>
      </c>
      <c r="DM595" s="71">
        <v>4.9087137657357047E-2</v>
      </c>
      <c r="DN595" s="71">
        <v>3.0612537121656565E-2</v>
      </c>
      <c r="DO595" s="71">
        <v>0.15397471267877527</v>
      </c>
      <c r="DQ595" s="71"/>
      <c r="DR595" s="71"/>
      <c r="DS595" s="71"/>
      <c r="DT595" s="71"/>
      <c r="DU595" s="71"/>
      <c r="DV595" s="71"/>
      <c r="DW595" s="71"/>
      <c r="DX595" s="71"/>
      <c r="DY595" s="71"/>
      <c r="DZ595" s="71"/>
      <c r="EA595" s="71"/>
      <c r="EB595" s="71"/>
      <c r="EC595" s="71"/>
      <c r="ED595" s="71"/>
    </row>
    <row r="596" spans="1:134">
      <c r="A596" s="4">
        <v>644</v>
      </c>
      <c r="B596" s="46" t="s">
        <v>5046</v>
      </c>
      <c r="C596" s="65" t="str">
        <f t="shared" si="23"/>
        <v>L644</v>
      </c>
      <c r="D596" s="69">
        <v>294850.20999999996</v>
      </c>
      <c r="E596" s="68">
        <v>3764710.569999998</v>
      </c>
      <c r="F596" s="69">
        <v>41016.389999999985</v>
      </c>
      <c r="G596" s="69">
        <v>947447.5999999987</v>
      </c>
      <c r="H596" s="70">
        <v>106.94997685137638</v>
      </c>
      <c r="I596" s="70">
        <v>33.630073233809576</v>
      </c>
      <c r="J596" s="69">
        <v>457480.98</v>
      </c>
      <c r="K596" s="69">
        <v>416809.24</v>
      </c>
      <c r="L596" s="69">
        <v>437776.85999999993</v>
      </c>
      <c r="M596" s="69">
        <v>524517.16999999993</v>
      </c>
      <c r="N596" s="69">
        <v>740195.21</v>
      </c>
      <c r="O596" s="69">
        <v>734160.4</v>
      </c>
      <c r="P596" s="69">
        <v>395659.97</v>
      </c>
      <c r="Q596" s="69">
        <v>434321.9599999999</v>
      </c>
      <c r="R596" s="69">
        <v>1181556.6200000003</v>
      </c>
      <c r="S596" s="69">
        <v>448049.89999999991</v>
      </c>
      <c r="T596" s="69">
        <v>502607.66000000021</v>
      </c>
      <c r="U596" s="69">
        <v>507664.25</v>
      </c>
      <c r="V596" s="69">
        <v>294850.20999999996</v>
      </c>
      <c r="W596" s="70">
        <v>109.45687684874967</v>
      </c>
      <c r="X596" s="70">
        <v>102.68589501845599</v>
      </c>
      <c r="Y596" s="70">
        <v>109.84933081873633</v>
      </c>
      <c r="Z596" s="71">
        <v>111.92347085338614</v>
      </c>
      <c r="AA596" s="71">
        <v>97.66064187424972</v>
      </c>
      <c r="AB596" s="71">
        <v>127.94883867321458</v>
      </c>
      <c r="AC596" s="71">
        <v>100.48472339899061</v>
      </c>
      <c r="AD596" s="71">
        <v>105.88143148904048</v>
      </c>
      <c r="AE596" s="71">
        <v>122.22130241407865</v>
      </c>
      <c r="AF596" s="71">
        <v>88.252576475995795</v>
      </c>
      <c r="AG596" s="71">
        <v>105.96539167393317</v>
      </c>
      <c r="AH596" s="71">
        <v>107.27301917224293</v>
      </c>
      <c r="AI596" s="71">
        <v>100.24318908956695</v>
      </c>
      <c r="AJ596" s="71">
        <v>-15.525687315275139</v>
      </c>
      <c r="AK596" s="71">
        <v>-20.312018182069501</v>
      </c>
      <c r="AL596" s="71">
        <v>-10.620964983228298</v>
      </c>
      <c r="AM596" s="71">
        <v>-14.198218495974924</v>
      </c>
      <c r="AN596" s="71">
        <v>-17.684869641604273</v>
      </c>
      <c r="AO596" s="71">
        <v>17.011843394389725</v>
      </c>
      <c r="AP596" s="71">
        <v>-4.338847466049101</v>
      </c>
      <c r="AQ596" s="71">
        <v>47.02481404907968</v>
      </c>
      <c r="AR596" s="71">
        <v>204.15294182758461</v>
      </c>
      <c r="AS596" s="71">
        <v>-38.156029508269462</v>
      </c>
      <c r="AT596" s="71">
        <v>33.203998974350178</v>
      </c>
      <c r="AU596" s="71">
        <v>39.41626798962443</v>
      </c>
      <c r="AV596" s="72">
        <v>16.158756937905274</v>
      </c>
      <c r="AW596" s="73">
        <v>-84081.260000000126</v>
      </c>
      <c r="AX596" s="73">
        <v>-106242.32999999996</v>
      </c>
      <c r="AY596" s="73">
        <v>-52021.290000000095</v>
      </c>
      <c r="AZ596" s="73">
        <v>-86795.510000000009</v>
      </c>
      <c r="BA596" s="73">
        <v>-159016.16000000003</v>
      </c>
      <c r="BB596" s="73">
        <v>116496.78000000014</v>
      </c>
      <c r="BC596" s="73">
        <v>-17945.72000000003</v>
      </c>
      <c r="BD596" s="73">
        <v>138914.70999999996</v>
      </c>
      <c r="BE596" s="73">
        <v>793082.12000000023</v>
      </c>
      <c r="BF596" s="73">
        <v>-276434.47000000009</v>
      </c>
      <c r="BG596" s="73">
        <v>125285.91000000015</v>
      </c>
      <c r="BH596" s="73">
        <v>143528.66000000003</v>
      </c>
      <c r="BI596" s="73">
        <v>41016.389999999985</v>
      </c>
      <c r="BJ596" s="71">
        <v>12.613379027847113</v>
      </c>
      <c r="BK596" s="71">
        <v>8.8827969278759333</v>
      </c>
      <c r="BL596" s="71">
        <v>9.7016927340016039</v>
      </c>
      <c r="BM596" s="71">
        <v>9.535952591290517</v>
      </c>
      <c r="BN596" s="71">
        <v>-0.43752737765314409</v>
      </c>
      <c r="BO596" s="71">
        <v>5.9193997087284593</v>
      </c>
      <c r="BP596" s="71">
        <v>12.474209185192295</v>
      </c>
      <c r="BQ596" s="71">
        <v>13.089923478918303</v>
      </c>
      <c r="BR596" s="72">
        <v>0.41163802927764803</v>
      </c>
      <c r="BS596" s="72">
        <v>10.071230291414004</v>
      </c>
      <c r="BT596" s="71">
        <v>10.190688202426754</v>
      </c>
      <c r="BU596" s="71">
        <v>8.189052061899261</v>
      </c>
      <c r="BV596" s="71">
        <v>6.2328031284702288</v>
      </c>
      <c r="BW596" s="71">
        <v>5.6485143603722552</v>
      </c>
      <c r="BX596" s="75">
        <v>9738</v>
      </c>
      <c r="BY596" s="75">
        <v>8971</v>
      </c>
      <c r="BZ596" s="75">
        <v>9237</v>
      </c>
      <c r="CA596" s="75">
        <v>10643</v>
      </c>
      <c r="CB596" s="75">
        <v>13693</v>
      </c>
      <c r="CC596" s="75">
        <v>15630</v>
      </c>
      <c r="CD596" s="75">
        <v>8349</v>
      </c>
      <c r="CE596" s="75">
        <v>8747</v>
      </c>
      <c r="CF596" s="75">
        <v>17938</v>
      </c>
      <c r="CG596" s="75">
        <v>9068</v>
      </c>
      <c r="CH596" s="75">
        <v>9806</v>
      </c>
      <c r="CI596" s="75">
        <v>10284</v>
      </c>
      <c r="CJ596" s="75">
        <v>5894</v>
      </c>
      <c r="CK596" s="75">
        <v>70086</v>
      </c>
      <c r="CL596" s="73">
        <v>572379.3400000002</v>
      </c>
      <c r="CM596" s="73">
        <v>663468.21000000008</v>
      </c>
      <c r="CN596" s="73">
        <v>703888.72999999986</v>
      </c>
      <c r="CO596" s="73">
        <v>924663.4700000002</v>
      </c>
      <c r="CP596" s="73">
        <v>952632.69000000018</v>
      </c>
      <c r="CQ596" s="73">
        <v>718498.88000000024</v>
      </c>
      <c r="CR596" s="73">
        <v>808784.27000000014</v>
      </c>
      <c r="CS596" s="73">
        <v>1047990.9600000003</v>
      </c>
      <c r="CT596" s="73">
        <v>745594.41000000015</v>
      </c>
      <c r="CU596" s="73">
        <v>772653.73999999987</v>
      </c>
      <c r="CV596" s="73">
        <v>661714.03999999992</v>
      </c>
      <c r="CW596" s="73">
        <v>701688.05000000016</v>
      </c>
      <c r="CX596" s="73">
        <v>632161.99</v>
      </c>
      <c r="CY596" s="77"/>
      <c r="CZ596" s="4">
        <v>644</v>
      </c>
      <c r="DA596" s="76" t="str">
        <f t="shared" si="24"/>
        <v>L644</v>
      </c>
      <c r="DB596" s="71">
        <v>3.3671424176803924</v>
      </c>
      <c r="DC596" s="71">
        <v>2.3639279632813257</v>
      </c>
      <c r="DD596" s="71">
        <v>0.30274430085668658</v>
      </c>
      <c r="DE596" s="71">
        <v>0.37428498062439103</v>
      </c>
      <c r="DF596" s="71">
        <v>0.34364733045247214</v>
      </c>
      <c r="DG596" s="71">
        <v>0.18894199930038266</v>
      </c>
      <c r="DH596" s="71">
        <v>0.34167178967606027</v>
      </c>
      <c r="DI596" s="71">
        <v>9.9577366830008007E-2</v>
      </c>
      <c r="DJ596" s="71">
        <v>0.14559791771217137</v>
      </c>
      <c r="DK596" s="71">
        <v>0.26071888204072002</v>
      </c>
      <c r="DL596" s="71">
        <v>0.31311468582958168</v>
      </c>
      <c r="DM596" s="71">
        <v>2.151233516750516E-2</v>
      </c>
      <c r="DN596" s="71">
        <v>3.3752326173830949E-3</v>
      </c>
      <c r="DO596" s="71">
        <v>0.1690452787420971</v>
      </c>
      <c r="DQ596" s="71"/>
      <c r="DR596" s="71"/>
      <c r="DS596" s="71"/>
      <c r="DT596" s="71"/>
      <c r="DU596" s="71"/>
      <c r="DV596" s="71"/>
      <c r="DW596" s="71"/>
      <c r="DX596" s="71"/>
      <c r="DY596" s="71"/>
      <c r="DZ596" s="71"/>
      <c r="EA596" s="71"/>
      <c r="EB596" s="71"/>
      <c r="EC596" s="71"/>
      <c r="ED596" s="71"/>
    </row>
    <row r="597" spans="1:134">
      <c r="A597" s="4">
        <v>655</v>
      </c>
      <c r="B597" s="46" t="s">
        <v>5054</v>
      </c>
      <c r="C597" s="65" t="str">
        <f t="shared" si="23"/>
        <v>L655</v>
      </c>
      <c r="D597" s="69">
        <v>298355.53999999998</v>
      </c>
      <c r="E597" s="68">
        <v>3643212.6100000013</v>
      </c>
      <c r="F597" s="69">
        <v>67804.170000000013</v>
      </c>
      <c r="G597" s="69">
        <v>1031372.0900000008</v>
      </c>
      <c r="H597" s="70">
        <v>117.54143023850816</v>
      </c>
      <c r="I597" s="70">
        <v>39.488325650143466</v>
      </c>
      <c r="J597" s="69">
        <v>456707.77000000008</v>
      </c>
      <c r="K597" s="69">
        <v>472333.89999999985</v>
      </c>
      <c r="L597" s="69">
        <v>482005.82000000007</v>
      </c>
      <c r="M597" s="69">
        <v>556974.92999999993</v>
      </c>
      <c r="N597" s="69">
        <v>807865.62</v>
      </c>
      <c r="O597" s="69">
        <v>660721.74000000011</v>
      </c>
      <c r="P597" s="69">
        <v>468946.71</v>
      </c>
      <c r="Q597" s="69">
        <v>525397.05000000005</v>
      </c>
      <c r="R597" s="69">
        <v>734313.47</v>
      </c>
      <c r="S597" s="69">
        <v>519131.31999999989</v>
      </c>
      <c r="T597" s="69">
        <v>636865.64</v>
      </c>
      <c r="U597" s="69">
        <v>460202.88</v>
      </c>
      <c r="V597" s="69">
        <v>298355.53999999998</v>
      </c>
      <c r="W597" s="70">
        <v>118.85940025280112</v>
      </c>
      <c r="X597" s="70">
        <v>125.71623366844943</v>
      </c>
      <c r="Y597" s="70">
        <v>123.95361715766447</v>
      </c>
      <c r="Z597" s="71">
        <v>118.86306767370883</v>
      </c>
      <c r="AA597" s="71">
        <v>91.157669616437289</v>
      </c>
      <c r="AB597" s="71">
        <v>116.0531830683468</v>
      </c>
      <c r="AC597" s="71">
        <v>106.72445890712301</v>
      </c>
      <c r="AD597" s="71">
        <v>108.34126807666627</v>
      </c>
      <c r="AE597" s="71">
        <v>124.41831733688433</v>
      </c>
      <c r="AF597" s="71">
        <v>109.84437011688468</v>
      </c>
      <c r="AG597" s="71">
        <v>128.81775523131262</v>
      </c>
      <c r="AH597" s="71">
        <v>128.02062702614083</v>
      </c>
      <c r="AI597" s="71">
        <v>115.41979923796029</v>
      </c>
      <c r="AJ597" s="71">
        <v>4.2010801591787716</v>
      </c>
      <c r="AK597" s="71">
        <v>3.6706135272955853</v>
      </c>
      <c r="AL597" s="71">
        <v>15.190887277685782</v>
      </c>
      <c r="AM597" s="71">
        <v>-2.4452455426198783</v>
      </c>
      <c r="AN597" s="71">
        <v>-7.2699514825243288</v>
      </c>
      <c r="AO597" s="71">
        <v>15.321468918526882</v>
      </c>
      <c r="AP597" s="71">
        <v>4.5376595352958349</v>
      </c>
      <c r="AQ597" s="71">
        <v>34.139282444763694</v>
      </c>
      <c r="AR597" s="71">
        <v>97.32727884977102</v>
      </c>
      <c r="AS597" s="71">
        <v>7.826132615482928</v>
      </c>
      <c r="AT597" s="71">
        <v>55.309195614937856</v>
      </c>
      <c r="AU597" s="71">
        <v>65.914969362705577</v>
      </c>
      <c r="AV597" s="72">
        <v>29.409571498100419</v>
      </c>
      <c r="AW597" s="73">
        <v>18413.110000000161</v>
      </c>
      <c r="AX597" s="73">
        <v>16723.689999999769</v>
      </c>
      <c r="AY597" s="73">
        <v>63564.89000000013</v>
      </c>
      <c r="AZ597" s="73">
        <v>-13960.780000000028</v>
      </c>
      <c r="BA597" s="73">
        <v>-63290.969999999972</v>
      </c>
      <c r="BB597" s="73">
        <v>93872.000000000116</v>
      </c>
      <c r="BC597" s="73">
        <v>20355.539999999979</v>
      </c>
      <c r="BD597" s="73">
        <v>133716.81999999995</v>
      </c>
      <c r="BE597" s="73">
        <v>362183.73999999993</v>
      </c>
      <c r="BF597" s="73">
        <v>37679.089999999851</v>
      </c>
      <c r="BG597" s="73">
        <v>226802.58000000002</v>
      </c>
      <c r="BH597" s="73">
        <v>182830.15000000002</v>
      </c>
      <c r="BI597" s="73">
        <v>67804.170000000013</v>
      </c>
      <c r="BJ597" s="71">
        <v>12.73682896692401</v>
      </c>
      <c r="BK597" s="71">
        <v>9.1607302103273334</v>
      </c>
      <c r="BL597" s="71">
        <v>9.5382532025364473</v>
      </c>
      <c r="BM597" s="71">
        <v>10.883350546483264</v>
      </c>
      <c r="BN597" s="71">
        <v>2.8012504592225893</v>
      </c>
      <c r="BO597" s="71">
        <v>8.2456416427893426</v>
      </c>
      <c r="BP597" s="71">
        <v>16.315500384428237</v>
      </c>
      <c r="BQ597" s="71">
        <v>14.926783289378125</v>
      </c>
      <c r="BR597" s="72">
        <v>7.2506804054503142</v>
      </c>
      <c r="BS597" s="72">
        <v>8.5364386001776289</v>
      </c>
      <c r="BT597" s="71">
        <v>10.11529205489439</v>
      </c>
      <c r="BU597" s="71">
        <v>9.6073270468636416</v>
      </c>
      <c r="BV597" s="71">
        <v>7.6865924108728443</v>
      </c>
      <c r="BW597" s="71">
        <v>9.1441365339379281</v>
      </c>
      <c r="BX597" s="75">
        <v>7811</v>
      </c>
      <c r="BY597" s="75">
        <v>7853</v>
      </c>
      <c r="BZ597" s="75">
        <v>7602</v>
      </c>
      <c r="CA597" s="75">
        <v>8352</v>
      </c>
      <c r="CB597" s="75">
        <v>12004</v>
      </c>
      <c r="CC597" s="75">
        <v>10437</v>
      </c>
      <c r="CD597" s="75">
        <v>7333</v>
      </c>
      <c r="CE597" s="75">
        <v>8417</v>
      </c>
      <c r="CF597" s="75">
        <v>11892</v>
      </c>
      <c r="CG597" s="75">
        <v>8669</v>
      </c>
      <c r="CH597" s="75">
        <v>10024</v>
      </c>
      <c r="CI597" s="75">
        <v>8349</v>
      </c>
      <c r="CJ597" s="75">
        <v>4742</v>
      </c>
      <c r="CK597" s="75">
        <v>59426</v>
      </c>
      <c r="CL597" s="73">
        <v>525223.03999999992</v>
      </c>
      <c r="CM597" s="73">
        <v>660598.55000000005</v>
      </c>
      <c r="CN597" s="73">
        <v>703348.48</v>
      </c>
      <c r="CO597" s="73">
        <v>651279.95000000019</v>
      </c>
      <c r="CP597" s="73">
        <v>992168.49999999988</v>
      </c>
      <c r="CQ597" s="73">
        <v>833395.04</v>
      </c>
      <c r="CR597" s="73">
        <v>812163.25000000012</v>
      </c>
      <c r="CS597" s="73">
        <v>868714.09999999986</v>
      </c>
      <c r="CT597" s="73">
        <v>695806.07000000007</v>
      </c>
      <c r="CU597" s="73">
        <v>701706.88000000024</v>
      </c>
      <c r="CV597" s="73">
        <v>716493.63000000012</v>
      </c>
      <c r="CW597" s="73">
        <v>780848.19</v>
      </c>
      <c r="CX597" s="73">
        <v>742543.26000000013</v>
      </c>
      <c r="CY597" s="77"/>
      <c r="CZ597" s="4">
        <v>655</v>
      </c>
      <c r="DA597" s="76" t="str">
        <f t="shared" si="24"/>
        <v>L655</v>
      </c>
      <c r="DB597" s="71">
        <v>5.1782243885052655</v>
      </c>
      <c r="DC597" s="71">
        <v>4.9242495217722775</v>
      </c>
      <c r="DD597" s="71">
        <v>0.4193877100950606</v>
      </c>
      <c r="DE597" s="71">
        <v>0.44532409252938188</v>
      </c>
      <c r="DF597" s="71">
        <v>0.18076607083622498</v>
      </c>
      <c r="DG597" s="71">
        <v>0.72076735569623485</v>
      </c>
      <c r="DH597" s="71">
        <v>0.30705216353075554</v>
      </c>
      <c r="DI597" s="71">
        <v>9.5386373631611121E-2</v>
      </c>
      <c r="DJ597" s="71">
        <v>0.29046980055389526</v>
      </c>
      <c r="DK597" s="71">
        <v>4.4193297991141696E-2</v>
      </c>
      <c r="DL597" s="71">
        <v>3.4881069789190144E-2</v>
      </c>
      <c r="DM597" s="71">
        <v>2.2491442994215266E-2</v>
      </c>
      <c r="DN597" s="72">
        <v>1.4652268878173629E-2</v>
      </c>
      <c r="DO597" s="71">
        <v>0.12946490189750379</v>
      </c>
      <c r="DQ597" s="71"/>
      <c r="DR597" s="71"/>
      <c r="DS597" s="71"/>
      <c r="DT597" s="71"/>
      <c r="DU597" s="71"/>
      <c r="DV597" s="71"/>
      <c r="DW597" s="71"/>
      <c r="DX597" s="71"/>
      <c r="DY597" s="71"/>
      <c r="DZ597" s="71"/>
      <c r="EA597" s="71"/>
      <c r="EB597" s="71"/>
      <c r="EC597" s="71"/>
      <c r="ED597" s="71"/>
    </row>
    <row r="598" spans="1:134">
      <c r="A598" s="4">
        <v>441</v>
      </c>
      <c r="B598" s="46" t="s">
        <v>5062</v>
      </c>
      <c r="C598" s="65" t="str">
        <f t="shared" si="23"/>
        <v>L441</v>
      </c>
      <c r="D598" s="69">
        <v>491562.74</v>
      </c>
      <c r="E598" s="68">
        <v>6157874.6999999983</v>
      </c>
      <c r="F598" s="69">
        <v>9582.0899999999674</v>
      </c>
      <c r="G598" s="69">
        <v>982772.75999999791</v>
      </c>
      <c r="H598" s="70">
        <v>98.690249013233867</v>
      </c>
      <c r="I598" s="70">
        <v>18.9904038875802</v>
      </c>
      <c r="J598" s="69">
        <v>860217.13000000012</v>
      </c>
      <c r="K598" s="69">
        <v>844646.87000000011</v>
      </c>
      <c r="L598" s="69">
        <v>807460.9600000002</v>
      </c>
      <c r="M598" s="69">
        <v>913918.53999999992</v>
      </c>
      <c r="N598" s="69">
        <v>1332973.75</v>
      </c>
      <c r="O598" s="69">
        <v>1172919.7800000005</v>
      </c>
      <c r="P598" s="69">
        <v>807719.40000000014</v>
      </c>
      <c r="Q598" s="69">
        <v>896799.16999999993</v>
      </c>
      <c r="R598" s="69">
        <v>1335275.2900000003</v>
      </c>
      <c r="S598" s="69">
        <v>810315.54</v>
      </c>
      <c r="T598" s="69">
        <v>951183.91000000015</v>
      </c>
      <c r="U598" s="69">
        <v>865018.65000000014</v>
      </c>
      <c r="V598" s="69">
        <v>491562.74</v>
      </c>
      <c r="W598" s="70">
        <v>113.81313788085995</v>
      </c>
      <c r="X598" s="70">
        <v>99.426362206655796</v>
      </c>
      <c r="Y598" s="70">
        <v>101.77945829859259</v>
      </c>
      <c r="Z598" s="71">
        <v>92.777230228842157</v>
      </c>
      <c r="AA598" s="71">
        <v>89.480129362191605</v>
      </c>
      <c r="AB598" s="71">
        <v>87.845018871377988</v>
      </c>
      <c r="AC598" s="71">
        <v>88.611668445651944</v>
      </c>
      <c r="AD598" s="71">
        <v>97.252177205581361</v>
      </c>
      <c r="AE598" s="71">
        <v>110.51768443674304</v>
      </c>
      <c r="AF598" s="71">
        <v>106.78411680414396</v>
      </c>
      <c r="AG598" s="71">
        <v>101.39836931501083</v>
      </c>
      <c r="AH598" s="71">
        <v>93.544494948274732</v>
      </c>
      <c r="AI598" s="71">
        <v>85.323395345850642</v>
      </c>
      <c r="AJ598" s="71">
        <v>13.674380341272997</v>
      </c>
      <c r="AK598" s="71">
        <v>-4.4763499405543588</v>
      </c>
      <c r="AL598" s="71">
        <v>4.4565843022144724</v>
      </c>
      <c r="AM598" s="71">
        <v>3.9704885885858854</v>
      </c>
      <c r="AN598" s="71">
        <v>-9.6860385708103962</v>
      </c>
      <c r="AO598" s="71">
        <v>-8.9269078666047932</v>
      </c>
      <c r="AP598" s="71">
        <v>-11.291525705180838</v>
      </c>
      <c r="AQ598" s="71">
        <v>23.410146128867272</v>
      </c>
      <c r="AR598" s="71">
        <v>74.628805565647212</v>
      </c>
      <c r="AS598" s="71">
        <v>-3.3363436114624445</v>
      </c>
      <c r="AT598" s="71">
        <v>30.346233242579103</v>
      </c>
      <c r="AU598" s="71">
        <v>19.601491720602795</v>
      </c>
      <c r="AV598" s="72">
        <v>1.9880652885131411</v>
      </c>
      <c r="AW598" s="73">
        <v>103479.2200000002</v>
      </c>
      <c r="AX598" s="73">
        <v>-39581.139999999781</v>
      </c>
      <c r="AY598" s="73">
        <v>34449.890000000363</v>
      </c>
      <c r="AZ598" s="73">
        <v>34901.280000000028</v>
      </c>
      <c r="BA598" s="73">
        <v>-142959.4600000002</v>
      </c>
      <c r="BB598" s="73">
        <v>-103380.89999999898</v>
      </c>
      <c r="BC598" s="73">
        <v>-102812.99999999965</v>
      </c>
      <c r="BD598" s="73">
        <v>170117.29000000004</v>
      </c>
      <c r="BE598" s="73">
        <v>570638.96000000043</v>
      </c>
      <c r="BF598" s="73">
        <v>-27968.019999999902</v>
      </c>
      <c r="BG598" s="73">
        <v>221447.51000000013</v>
      </c>
      <c r="BH598" s="73">
        <v>141767.93000000005</v>
      </c>
      <c r="BI598" s="73">
        <v>9582.0899999999674</v>
      </c>
      <c r="BJ598" s="71">
        <v>14.561917684059111</v>
      </c>
      <c r="BK598" s="71">
        <v>12.728079191906749</v>
      </c>
      <c r="BL598" s="71">
        <v>11.899153603570362</v>
      </c>
      <c r="BM598" s="71">
        <v>12.41283289182544</v>
      </c>
      <c r="BN598" s="71">
        <v>2.2408270367952703</v>
      </c>
      <c r="BO598" s="71">
        <v>8.9764992031870126</v>
      </c>
      <c r="BP598" s="71">
        <v>22.262070366561961</v>
      </c>
      <c r="BQ598" s="71">
        <v>18.49405204079223</v>
      </c>
      <c r="BR598" s="72">
        <v>10.47003568522187</v>
      </c>
      <c r="BS598" s="72">
        <v>13.603577938307566</v>
      </c>
      <c r="BT598" s="71">
        <v>13.802558836484923</v>
      </c>
      <c r="BU598" s="71">
        <v>13.055895815606174</v>
      </c>
      <c r="BV598" s="71">
        <v>8.8098989931711369</v>
      </c>
      <c r="BW598" s="71">
        <v>12.895543605778158</v>
      </c>
      <c r="BX598" s="75">
        <v>17730</v>
      </c>
      <c r="BY598" s="75">
        <v>18652</v>
      </c>
      <c r="BZ598" s="75">
        <v>17088</v>
      </c>
      <c r="CA598" s="75">
        <v>18191</v>
      </c>
      <c r="CB598" s="75">
        <v>23231</v>
      </c>
      <c r="CC598" s="75">
        <v>23779</v>
      </c>
      <c r="CD598" s="75">
        <v>15240</v>
      </c>
      <c r="CE598" s="75">
        <v>16907</v>
      </c>
      <c r="CF598" s="75">
        <v>23383</v>
      </c>
      <c r="CG598" s="75">
        <v>17591</v>
      </c>
      <c r="CH598" s="75">
        <v>18846</v>
      </c>
      <c r="CI598" s="75">
        <v>17441</v>
      </c>
      <c r="CJ598" s="75">
        <v>9775</v>
      </c>
      <c r="CK598" s="75">
        <v>119183</v>
      </c>
      <c r="CL598" s="73">
        <v>1330469.3399999999</v>
      </c>
      <c r="CM598" s="73">
        <v>1324571.6300000001</v>
      </c>
      <c r="CN598" s="73">
        <v>1355947.3899999997</v>
      </c>
      <c r="CO598" s="73">
        <v>1617742.2300000002</v>
      </c>
      <c r="CP598" s="73">
        <v>1950484.8499999996</v>
      </c>
      <c r="CQ598" s="73">
        <v>1647474.2799999998</v>
      </c>
      <c r="CR598" s="73">
        <v>1724531.0799999998</v>
      </c>
      <c r="CS598" s="73">
        <v>1371847</v>
      </c>
      <c r="CT598" s="73">
        <v>1318633.78</v>
      </c>
      <c r="CU598" s="73">
        <v>1234169.6100000001</v>
      </c>
      <c r="CV598" s="73">
        <v>1402921.3200000005</v>
      </c>
      <c r="CW598" s="73">
        <v>1249615.9699999995</v>
      </c>
      <c r="CX598" s="73">
        <v>1419764.64</v>
      </c>
      <c r="CY598" s="77"/>
      <c r="CZ598" s="4">
        <v>441</v>
      </c>
      <c r="DA598" s="76" t="str">
        <f t="shared" si="24"/>
        <v>L441</v>
      </c>
      <c r="DB598" s="71">
        <v>7.3365241770092693</v>
      </c>
      <c r="DC598" s="71">
        <v>5.1939446519586134</v>
      </c>
      <c r="DD598" s="71">
        <v>1.3280247537386165</v>
      </c>
      <c r="DE598" s="71">
        <v>1.571049965664447</v>
      </c>
      <c r="DF598" s="71">
        <v>1.0730567469424888</v>
      </c>
      <c r="DG598" s="71">
        <v>1.0151004196959923</v>
      </c>
      <c r="DH598" s="71">
        <v>0.52748418233281236</v>
      </c>
      <c r="DI598" s="71">
        <v>0.38720461543071738</v>
      </c>
      <c r="DJ598" s="71">
        <v>0.32951611015993298</v>
      </c>
      <c r="DK598" s="71">
        <v>0.17335757484180125</v>
      </c>
      <c r="DL598" s="71">
        <v>0.17431918589460513</v>
      </c>
      <c r="DM598" s="71">
        <v>0.18396049487621929</v>
      </c>
      <c r="DN598" s="71">
        <v>3.0783677379191014E-2</v>
      </c>
      <c r="DO598" s="71">
        <v>0.27227537662804385</v>
      </c>
      <c r="DQ598" s="71"/>
      <c r="DR598" s="71"/>
      <c r="DS598" s="71"/>
      <c r="DT598" s="71"/>
      <c r="DU598" s="71"/>
      <c r="DV598" s="71"/>
      <c r="DW598" s="71"/>
      <c r="DX598" s="71"/>
      <c r="DY598" s="71"/>
      <c r="DZ598" s="71"/>
      <c r="EA598" s="71"/>
      <c r="EB598" s="71"/>
      <c r="EC598" s="71"/>
      <c r="ED598" s="71"/>
    </row>
    <row r="599" spans="1:134">
      <c r="A599" s="4">
        <v>1022</v>
      </c>
      <c r="B599" s="46" t="s">
        <v>5068</v>
      </c>
      <c r="C599" s="65" t="str">
        <f t="shared" si="23"/>
        <v>1022</v>
      </c>
      <c r="D599" s="69">
        <v>602022.51</v>
      </c>
      <c r="E599" s="68">
        <v>6919810.5200000005</v>
      </c>
      <c r="F599" s="69">
        <v>19420.440000000061</v>
      </c>
      <c r="G599" s="69">
        <v>1350476.660000002</v>
      </c>
      <c r="H599" s="70">
        <v>103.50871443871681</v>
      </c>
      <c r="I599" s="70">
        <v>24.248441446460568</v>
      </c>
      <c r="J599" s="69">
        <v>1069388.6000000001</v>
      </c>
      <c r="K599" s="69">
        <v>1040193.17</v>
      </c>
      <c r="L599" s="69">
        <v>957725.05999999994</v>
      </c>
      <c r="M599" s="69">
        <v>1089123.6699999997</v>
      </c>
      <c r="N599" s="69">
        <v>1545100.2200000002</v>
      </c>
      <c r="O599" s="69">
        <v>1360885.2599999995</v>
      </c>
      <c r="P599" s="69">
        <v>912406.35000000009</v>
      </c>
      <c r="Q599" s="69">
        <v>879419.00000000012</v>
      </c>
      <c r="R599" s="69">
        <v>1479150.9000000001</v>
      </c>
      <c r="S599" s="69">
        <v>942173.76000000024</v>
      </c>
      <c r="T599" s="69">
        <v>1065753.5299999998</v>
      </c>
      <c r="U599" s="69">
        <v>1038884.4700000003</v>
      </c>
      <c r="V599" s="69">
        <v>602022.51</v>
      </c>
      <c r="W599" s="70">
        <v>130.87315355060437</v>
      </c>
      <c r="X599" s="70">
        <v>106.79666706543026</v>
      </c>
      <c r="Y599" s="70">
        <v>101.89751693399162</v>
      </c>
      <c r="Z599" s="71">
        <v>93.43584723655573</v>
      </c>
      <c r="AA599" s="71">
        <v>81.003175688918745</v>
      </c>
      <c r="AB599" s="71">
        <v>94.651927807835946</v>
      </c>
      <c r="AC599" s="71">
        <v>87.609493521030686</v>
      </c>
      <c r="AD599" s="71">
        <v>92.010421799701987</v>
      </c>
      <c r="AE599" s="71">
        <v>111.02460048747122</v>
      </c>
      <c r="AF599" s="71">
        <v>126.21286175208385</v>
      </c>
      <c r="AG599" s="71">
        <v>133.26737906842888</v>
      </c>
      <c r="AH599" s="71">
        <v>92.667890165727343</v>
      </c>
      <c r="AI599" s="71">
        <v>87.445781666241402</v>
      </c>
      <c r="AJ599" s="71">
        <v>0.57939389725814028</v>
      </c>
      <c r="AK599" s="71">
        <v>-7.0905954191254228</v>
      </c>
      <c r="AL599" s="71">
        <v>-8.4096880753920864</v>
      </c>
      <c r="AM599" s="71">
        <v>-18.288643359347013</v>
      </c>
      <c r="AN599" s="71">
        <v>-29.164864785850362</v>
      </c>
      <c r="AO599" s="71">
        <v>-14.508678333197611</v>
      </c>
      <c r="AP599" s="71">
        <v>-14.317374163205676</v>
      </c>
      <c r="AQ599" s="71">
        <v>15.522153317941601</v>
      </c>
      <c r="AR599" s="71">
        <v>78.260334215236298</v>
      </c>
      <c r="AS599" s="71">
        <v>17.847967635059913</v>
      </c>
      <c r="AT599" s="71">
        <v>69.829521683090618</v>
      </c>
      <c r="AU599" s="71">
        <v>14.94461935463316</v>
      </c>
      <c r="AV599" s="72">
        <v>3.3333970131620205</v>
      </c>
      <c r="AW599" s="73">
        <v>6160.2800000000279</v>
      </c>
      <c r="AX599" s="73">
        <v>-79384.74000000034</v>
      </c>
      <c r="AY599" s="73">
        <v>-87936.909999999916</v>
      </c>
      <c r="AZ599" s="73">
        <v>-243767.76000000024</v>
      </c>
      <c r="BA599" s="73">
        <v>-636155.56999999937</v>
      </c>
      <c r="BB599" s="73">
        <v>-206515.03000000096</v>
      </c>
      <c r="BC599" s="73">
        <v>-152461.05000000005</v>
      </c>
      <c r="BD599" s="73">
        <v>118163.28000000003</v>
      </c>
      <c r="BE599" s="73">
        <v>649380.82999999996</v>
      </c>
      <c r="BF599" s="73">
        <v>142691.36000000022</v>
      </c>
      <c r="BG599" s="73">
        <v>438210.37999999989</v>
      </c>
      <c r="BH599" s="73">
        <v>135071.42000000027</v>
      </c>
      <c r="BI599" s="73">
        <v>19420.440000000061</v>
      </c>
      <c r="BJ599" s="71">
        <v>12.155438596956596</v>
      </c>
      <c r="BK599" s="71">
        <v>8.6229528299004379</v>
      </c>
      <c r="BL599" s="71">
        <v>7.2268739648904461</v>
      </c>
      <c r="BM599" s="71">
        <v>11.431161002148396</v>
      </c>
      <c r="BN599" s="71">
        <v>1.7622237786673338</v>
      </c>
      <c r="BO599" s="71">
        <v>10.989006065802812</v>
      </c>
      <c r="BP599" s="71">
        <v>22.582397051266831</v>
      </c>
      <c r="BQ599" s="71">
        <v>19.416638988523218</v>
      </c>
      <c r="BR599" s="72">
        <v>9.8211218647634553</v>
      </c>
      <c r="BS599" s="72">
        <v>13.336106129230171</v>
      </c>
      <c r="BT599" s="71">
        <v>16.066012041231858</v>
      </c>
      <c r="BU599" s="71">
        <v>15.970616503733815</v>
      </c>
      <c r="BV599" s="71">
        <v>12.286355845462655</v>
      </c>
      <c r="BW599" s="71">
        <v>13.877918547935312</v>
      </c>
      <c r="BX599" s="75">
        <v>15736</v>
      </c>
      <c r="BY599" s="75">
        <v>15723</v>
      </c>
      <c r="BZ599" s="75">
        <v>14603</v>
      </c>
      <c r="CA599" s="75">
        <v>15707</v>
      </c>
      <c r="CB599" s="75">
        <v>20717</v>
      </c>
      <c r="CC599" s="75">
        <v>20401</v>
      </c>
      <c r="CD599" s="75">
        <v>13505</v>
      </c>
      <c r="CE599" s="75">
        <v>13799</v>
      </c>
      <c r="CF599" s="75">
        <v>20791</v>
      </c>
      <c r="CG599" s="75">
        <v>15590</v>
      </c>
      <c r="CH599" s="75">
        <v>16234</v>
      </c>
      <c r="CI599" s="75">
        <v>17093</v>
      </c>
      <c r="CJ599" s="75">
        <v>9447</v>
      </c>
      <c r="CK599" s="75">
        <v>106459</v>
      </c>
      <c r="CL599" s="73">
        <v>1354962.9900000002</v>
      </c>
      <c r="CM599" s="73">
        <v>1539065.18</v>
      </c>
      <c r="CN599" s="73">
        <v>1572560.54</v>
      </c>
      <c r="CO599" s="73">
        <v>1709916.7900000003</v>
      </c>
      <c r="CP599" s="73">
        <v>2125685.48</v>
      </c>
      <c r="CQ599" s="73">
        <v>1853410.8699999999</v>
      </c>
      <c r="CR599" s="73">
        <v>1703983.5299999998</v>
      </c>
      <c r="CS599" s="73">
        <v>2035697.1199999996</v>
      </c>
      <c r="CT599" s="73">
        <v>1685842.85</v>
      </c>
      <c r="CU599" s="73">
        <v>1500530.62</v>
      </c>
      <c r="CV599" s="73">
        <v>1607223.2499999998</v>
      </c>
      <c r="CW599" s="73">
        <v>1619352.52</v>
      </c>
      <c r="CX599" s="73">
        <v>1598128.0900000003</v>
      </c>
      <c r="CY599" s="77"/>
      <c r="CZ599" s="4">
        <v>1022</v>
      </c>
      <c r="DA599" s="76" t="str">
        <f t="shared" si="24"/>
        <v>1022</v>
      </c>
      <c r="DB599" s="71">
        <v>7.8088883486859189</v>
      </c>
      <c r="DC599" s="71">
        <v>6.8383017404714819</v>
      </c>
      <c r="DD599" s="71">
        <v>2.0638593786754456</v>
      </c>
      <c r="DE599" s="71">
        <v>1.638019759898721</v>
      </c>
      <c r="DF599" s="71">
        <v>2.4757920760367713</v>
      </c>
      <c r="DG599" s="71">
        <v>0.9190738756178547</v>
      </c>
      <c r="DH599" s="71">
        <v>0.50994801654231203</v>
      </c>
      <c r="DI599" s="71">
        <v>1.1379717931353528</v>
      </c>
      <c r="DJ599" s="71">
        <v>0.9233100840356544</v>
      </c>
      <c r="DK599" s="71">
        <v>0.54225558500355264</v>
      </c>
      <c r="DL599" s="71">
        <v>0.78105114399298003</v>
      </c>
      <c r="DM599" s="71">
        <v>0.49116103278803247</v>
      </c>
      <c r="DN599" s="71">
        <v>0.23790519670826041</v>
      </c>
      <c r="DO599" s="71">
        <v>0.69752300061533956</v>
      </c>
      <c r="DQ599" s="71"/>
      <c r="DR599" s="71"/>
      <c r="DS599" s="71"/>
      <c r="DT599" s="71"/>
      <c r="DU599" s="71"/>
      <c r="DV599" s="71"/>
      <c r="DW599" s="71"/>
      <c r="DX599" s="71"/>
      <c r="DY599" s="71"/>
      <c r="DZ599" s="71"/>
      <c r="EA599" s="71"/>
      <c r="EB599" s="71"/>
      <c r="EC599" s="71"/>
      <c r="ED599" s="71"/>
    </row>
    <row r="600" spans="1:134">
      <c r="A600" s="4">
        <v>1008</v>
      </c>
      <c r="B600" s="46" t="s">
        <v>5074</v>
      </c>
      <c r="C600" s="65" t="str">
        <f t="shared" si="23"/>
        <v>1008</v>
      </c>
      <c r="D600" s="69">
        <v>296252.11</v>
      </c>
      <c r="E600" s="68">
        <v>3658759.4799999991</v>
      </c>
      <c r="F600" s="69">
        <v>20444.239999999991</v>
      </c>
      <c r="G600" s="69">
        <v>400476.47999999812</v>
      </c>
      <c r="H600" s="70">
        <v>90.806381145564657</v>
      </c>
      <c r="I600" s="70">
        <v>12.291028127390957</v>
      </c>
      <c r="J600" s="69">
        <v>560366.05999999994</v>
      </c>
      <c r="K600" s="69">
        <v>483692.10999999987</v>
      </c>
      <c r="L600" s="69">
        <v>461905.93999999994</v>
      </c>
      <c r="M600" s="69">
        <v>554388.2699999999</v>
      </c>
      <c r="N600" s="69">
        <v>801048.44000000006</v>
      </c>
      <c r="O600" s="69">
        <v>703916.99</v>
      </c>
      <c r="P600" s="69">
        <v>423026.16000000009</v>
      </c>
      <c r="Q600" s="69">
        <v>408197.75999999989</v>
      </c>
      <c r="R600" s="69">
        <v>1081653.81</v>
      </c>
      <c r="S600" s="69">
        <v>459566.06</v>
      </c>
      <c r="T600" s="69">
        <v>517279.61999999988</v>
      </c>
      <c r="U600" s="69">
        <v>472783.96</v>
      </c>
      <c r="V600" s="69">
        <v>296252.11</v>
      </c>
      <c r="W600" s="70">
        <v>112.98116502205234</v>
      </c>
      <c r="X600" s="70">
        <v>95.291760242800478</v>
      </c>
      <c r="Y600" s="70">
        <v>103.1417276302582</v>
      </c>
      <c r="Z600" s="71">
        <v>104.26203793604864</v>
      </c>
      <c r="AA600" s="71">
        <v>113.72596859515683</v>
      </c>
      <c r="AB600" s="71">
        <v>97.022029411018664</v>
      </c>
      <c r="AC600" s="71">
        <v>82.33797676530952</v>
      </c>
      <c r="AD600" s="71">
        <v>77.399618983589775</v>
      </c>
      <c r="AE600" s="71">
        <v>109.39629719642446</v>
      </c>
      <c r="AF600" s="71">
        <v>90.055720723138663</v>
      </c>
      <c r="AG600" s="71">
        <v>98.942306956269377</v>
      </c>
      <c r="AH600" s="71">
        <v>80.365859425358252</v>
      </c>
      <c r="AI600" s="71">
        <v>78.400586394630352</v>
      </c>
      <c r="AJ600" s="71">
        <v>-14.441296685565952</v>
      </c>
      <c r="AK600" s="71">
        <v>-26.407612775098254</v>
      </c>
      <c r="AL600" s="71">
        <v>-24.298473105579731</v>
      </c>
      <c r="AM600" s="71">
        <v>-17.574501983123024</v>
      </c>
      <c r="AN600" s="71">
        <v>-19.237715468508465</v>
      </c>
      <c r="AO600" s="71">
        <v>-15.024645396710401</v>
      </c>
      <c r="AP600" s="71">
        <v>-18.454880704651178</v>
      </c>
      <c r="AQ600" s="71">
        <v>0.76991650443283266</v>
      </c>
      <c r="AR600" s="71">
        <v>104.97617640021035</v>
      </c>
      <c r="AS600" s="71">
        <v>-33.079849935187788</v>
      </c>
      <c r="AT600" s="71">
        <v>29.312252947431805</v>
      </c>
      <c r="AU600" s="71">
        <v>6.4411868063654287</v>
      </c>
      <c r="AV600" s="72">
        <v>7.4124933418324934</v>
      </c>
      <c r="AW600" s="73">
        <v>-94583.160000000033</v>
      </c>
      <c r="AX600" s="73">
        <v>-173566.24</v>
      </c>
      <c r="AY600" s="73">
        <v>-148261.33000000007</v>
      </c>
      <c r="AZ600" s="73">
        <v>-118204.90000000002</v>
      </c>
      <c r="BA600" s="73">
        <v>-190811.12</v>
      </c>
      <c r="BB600" s="73">
        <v>-110419.6399999999</v>
      </c>
      <c r="BC600" s="73">
        <v>-95737.149999999907</v>
      </c>
      <c r="BD600" s="73">
        <v>3118.7699999999604</v>
      </c>
      <c r="BE600" s="73">
        <v>553956.48000000021</v>
      </c>
      <c r="BF600" s="73">
        <v>-227171.87999999995</v>
      </c>
      <c r="BG600" s="73">
        <v>117255.94999999984</v>
      </c>
      <c r="BH600" s="73">
        <v>28610.070000000123</v>
      </c>
      <c r="BI600" s="73">
        <v>20444.239999999991</v>
      </c>
      <c r="BJ600" s="71">
        <v>9.3946662380252857</v>
      </c>
      <c r="BK600" s="71">
        <v>12.889671809660925</v>
      </c>
      <c r="BL600" s="71">
        <v>10.03858899823063</v>
      </c>
      <c r="BM600" s="71">
        <v>10.37146523155384</v>
      </c>
      <c r="BN600" s="71">
        <v>-1.5211648327303653</v>
      </c>
      <c r="BO600" s="71">
        <v>1.82796359426934</v>
      </c>
      <c r="BP600" s="71">
        <v>20.194872873716129</v>
      </c>
      <c r="BQ600" s="71">
        <v>18.746141218532628</v>
      </c>
      <c r="BR600" s="72">
        <v>9.4142281726363031</v>
      </c>
      <c r="BS600" s="72">
        <v>15.192637093980242</v>
      </c>
      <c r="BT600" s="71">
        <v>14.713287430912075</v>
      </c>
      <c r="BU600" s="71">
        <v>14.448059392276047</v>
      </c>
      <c r="BV600" s="71">
        <v>11.649256940691128</v>
      </c>
      <c r="BW600" s="71">
        <v>12.484155490111846</v>
      </c>
      <c r="BX600" s="75">
        <v>8916</v>
      </c>
      <c r="BY600" s="75">
        <v>9198</v>
      </c>
      <c r="BZ600" s="75">
        <v>8714</v>
      </c>
      <c r="CA600" s="75">
        <v>8850</v>
      </c>
      <c r="CB600" s="75">
        <v>11284</v>
      </c>
      <c r="CC600" s="75">
        <v>10867</v>
      </c>
      <c r="CD600" s="75">
        <v>7733</v>
      </c>
      <c r="CE600" s="75">
        <v>7637</v>
      </c>
      <c r="CF600" s="75">
        <v>13323</v>
      </c>
      <c r="CG600" s="75">
        <v>8085</v>
      </c>
      <c r="CH600" s="75">
        <v>8348</v>
      </c>
      <c r="CI600" s="75">
        <v>7804</v>
      </c>
      <c r="CJ600" s="75">
        <v>4797</v>
      </c>
      <c r="CK600" s="75">
        <v>57727</v>
      </c>
      <c r="CL600" s="73">
        <v>982073.99999999977</v>
      </c>
      <c r="CM600" s="73">
        <v>1074833.52</v>
      </c>
      <c r="CN600" s="73">
        <v>1039438.19</v>
      </c>
      <c r="CO600" s="73">
        <v>1094511.1899999997</v>
      </c>
      <c r="CP600" s="73">
        <v>1062975.79</v>
      </c>
      <c r="CQ600" s="73">
        <v>828541.44000000006</v>
      </c>
      <c r="CR600" s="73">
        <v>803982.61000000034</v>
      </c>
      <c r="CS600" s="73">
        <v>1156797.6399999999</v>
      </c>
      <c r="CT600" s="73">
        <v>824644.23</v>
      </c>
      <c r="CU600" s="73">
        <v>873171.1</v>
      </c>
      <c r="CV600" s="73">
        <v>857233.37999999989</v>
      </c>
      <c r="CW600" s="73">
        <v>946516.34999999963</v>
      </c>
      <c r="CX600" s="73">
        <v>928227.66999999981</v>
      </c>
      <c r="CY600" s="77"/>
      <c r="CZ600" s="4">
        <v>1008</v>
      </c>
      <c r="DA600" s="76" t="str">
        <f t="shared" si="24"/>
        <v>1008</v>
      </c>
      <c r="DB600" s="71">
        <v>1.7465176734910892</v>
      </c>
      <c r="DC600" s="71">
        <v>2.917878657526205</v>
      </c>
      <c r="DD600" s="71">
        <v>2.3538353713141613</v>
      </c>
      <c r="DE600" s="71">
        <v>1.2915377195727329</v>
      </c>
      <c r="DF600" s="71">
        <v>2.1590587506832613</v>
      </c>
      <c r="DG600" s="71">
        <v>0.89577091155823518</v>
      </c>
      <c r="DH600" s="71">
        <v>0.67471917596668995</v>
      </c>
      <c r="DI600" s="71">
        <v>0.71646666246863011</v>
      </c>
      <c r="DJ600" s="71">
        <v>0.39522471451163288</v>
      </c>
      <c r="DK600" s="71">
        <v>0.35825781170270127</v>
      </c>
      <c r="DL600" s="71">
        <v>0.51519041756734474</v>
      </c>
      <c r="DM600" s="71">
        <v>0.24232355179855131</v>
      </c>
      <c r="DN600" s="71">
        <v>0.56500956051365758</v>
      </c>
      <c r="DO600" s="71">
        <v>0.46968002971570177</v>
      </c>
      <c r="DQ600" s="71"/>
      <c r="DR600" s="71"/>
      <c r="DS600" s="71"/>
      <c r="DT600" s="71"/>
      <c r="DU600" s="71"/>
      <c r="DV600" s="71"/>
      <c r="DW600" s="71"/>
      <c r="DX600" s="71"/>
      <c r="DY600" s="71"/>
      <c r="DZ600" s="71"/>
      <c r="EA600" s="71"/>
      <c r="EB600" s="71"/>
      <c r="EC600" s="71"/>
      <c r="ED600" s="71"/>
    </row>
    <row r="601" spans="1:134">
      <c r="A601" s="4">
        <v>1009</v>
      </c>
      <c r="B601" s="46" t="s">
        <v>5080</v>
      </c>
      <c r="C601" s="65" t="str">
        <f t="shared" si="23"/>
        <v>1009</v>
      </c>
      <c r="D601" s="69">
        <v>227076.16999999995</v>
      </c>
      <c r="E601" s="68">
        <v>3011616.2300000009</v>
      </c>
      <c r="F601" s="69">
        <v>-19497.049999999988</v>
      </c>
      <c r="G601" s="69">
        <v>106119.62000000151</v>
      </c>
      <c r="H601" s="70">
        <v>85.199696763363789</v>
      </c>
      <c r="I601" s="70">
        <v>3.6523745935467256</v>
      </c>
      <c r="J601" s="69">
        <v>422530.32</v>
      </c>
      <c r="K601" s="69">
        <v>343410.50999999995</v>
      </c>
      <c r="L601" s="69">
        <v>343433.77999999985</v>
      </c>
      <c r="M601" s="69">
        <v>488475.14999999979</v>
      </c>
      <c r="N601" s="69">
        <v>638427.1399999999</v>
      </c>
      <c r="O601" s="69">
        <v>604945.05000000016</v>
      </c>
      <c r="P601" s="69">
        <v>318067.5</v>
      </c>
      <c r="Q601" s="69">
        <v>351783.06999999995</v>
      </c>
      <c r="R601" s="69">
        <v>982026.18</v>
      </c>
      <c r="S601" s="69">
        <v>348022.73</v>
      </c>
      <c r="T601" s="69">
        <v>411214.33</v>
      </c>
      <c r="U601" s="69">
        <v>373426.25000000006</v>
      </c>
      <c r="V601" s="69">
        <v>227076.16999999995</v>
      </c>
      <c r="W601" s="70">
        <v>102.86783138471371</v>
      </c>
      <c r="X601" s="70">
        <v>79.784037956654288</v>
      </c>
      <c r="Y601" s="70">
        <v>88.577639921586183</v>
      </c>
      <c r="Z601" s="71">
        <v>95.092211257356141</v>
      </c>
      <c r="AA601" s="71">
        <v>92.350960240345984</v>
      </c>
      <c r="AB601" s="71">
        <v>120.66127298750446</v>
      </c>
      <c r="AC601" s="71">
        <v>74.234657121760975</v>
      </c>
      <c r="AD601" s="71">
        <v>80.47726596557176</v>
      </c>
      <c r="AE601" s="71">
        <v>100.92959361144298</v>
      </c>
      <c r="AF601" s="71">
        <v>75.390467655693811</v>
      </c>
      <c r="AG601" s="71">
        <v>84.594843751599186</v>
      </c>
      <c r="AH601" s="71">
        <v>82.11401186455268</v>
      </c>
      <c r="AI601" s="71">
        <v>77.311059782513851</v>
      </c>
      <c r="AJ601" s="71">
        <v>5.7518919282708136</v>
      </c>
      <c r="AK601" s="71">
        <v>-26.455366594749751</v>
      </c>
      <c r="AL601" s="71">
        <v>-14.880604154429179</v>
      </c>
      <c r="AM601" s="71">
        <v>-21.742564380388774</v>
      </c>
      <c r="AN601" s="71">
        <v>-27.893041102336635</v>
      </c>
      <c r="AO601" s="71">
        <v>2.2060933678169636</v>
      </c>
      <c r="AP601" s="71">
        <v>-25.026936842729775</v>
      </c>
      <c r="AQ601" s="71">
        <v>2.0362283170193729</v>
      </c>
      <c r="AR601" s="71">
        <v>122.84463808567492</v>
      </c>
      <c r="AS601" s="71">
        <v>-52.196721433970616</v>
      </c>
      <c r="AT601" s="71">
        <v>11.302897111825704</v>
      </c>
      <c r="AU601" s="71">
        <v>6.1610954440845633</v>
      </c>
      <c r="AV601" s="72">
        <v>-7.9072050079079919</v>
      </c>
      <c r="AW601" s="73">
        <v>22981.610000000044</v>
      </c>
      <c r="AX601" s="73">
        <v>-123531.12000000017</v>
      </c>
      <c r="AY601" s="73">
        <v>-60039.220000000147</v>
      </c>
      <c r="AZ601" s="73">
        <v>-135714.93000000028</v>
      </c>
      <c r="BA601" s="73">
        <v>-246902.63000000012</v>
      </c>
      <c r="BB601" s="73">
        <v>21675.860000000219</v>
      </c>
      <c r="BC601" s="73">
        <v>-106174.86999999988</v>
      </c>
      <c r="BD601" s="73">
        <v>7020.1600000000908</v>
      </c>
      <c r="BE601" s="73">
        <v>541348.68000000017</v>
      </c>
      <c r="BF601" s="73">
        <v>-380008.35999999975</v>
      </c>
      <c r="BG601" s="73">
        <v>41759.139999999956</v>
      </c>
      <c r="BH601" s="73">
        <v>21671.920000000158</v>
      </c>
      <c r="BI601" s="73">
        <v>-19497.049999999988</v>
      </c>
      <c r="BJ601" s="71">
        <v>15.174840613759386</v>
      </c>
      <c r="BK601" s="71">
        <v>10.795260897603006</v>
      </c>
      <c r="BL601" s="71">
        <v>11.325092529975365</v>
      </c>
      <c r="BM601" s="71">
        <v>13.643268145581331</v>
      </c>
      <c r="BN601" s="71">
        <v>0.71478555272734701</v>
      </c>
      <c r="BO601" s="71">
        <v>1.707028240714509</v>
      </c>
      <c r="BP601" s="71">
        <v>17.477822825374478</v>
      </c>
      <c r="BQ601" s="71">
        <v>14.760091156355779</v>
      </c>
      <c r="BR601" s="72">
        <v>7.371994075978523</v>
      </c>
      <c r="BS601" s="72">
        <v>11.600041387957596</v>
      </c>
      <c r="BT601" s="71">
        <v>14.230763905300755</v>
      </c>
      <c r="BU601" s="71">
        <v>11.448646846728741</v>
      </c>
      <c r="BV601" s="71">
        <v>8.7414854702429228</v>
      </c>
      <c r="BW601" s="71">
        <v>9.7343806848087269</v>
      </c>
      <c r="BX601" s="75">
        <v>9123</v>
      </c>
      <c r="BY601" s="75">
        <v>7753</v>
      </c>
      <c r="BZ601" s="75">
        <v>7428</v>
      </c>
      <c r="CA601" s="75">
        <v>8500</v>
      </c>
      <c r="CB601" s="75">
        <v>10961</v>
      </c>
      <c r="CC601" s="75">
        <v>11451</v>
      </c>
      <c r="CD601" s="75">
        <v>7005</v>
      </c>
      <c r="CE601" s="75">
        <v>7612</v>
      </c>
      <c r="CF601" s="75">
        <v>14606</v>
      </c>
      <c r="CG601" s="75">
        <v>7199</v>
      </c>
      <c r="CH601" s="75">
        <v>8046</v>
      </c>
      <c r="CI601" s="75">
        <v>7632</v>
      </c>
      <c r="CJ601" s="75">
        <v>4410</v>
      </c>
      <c r="CK601" s="75">
        <v>56510</v>
      </c>
      <c r="CL601" s="73">
        <v>848358.91999999981</v>
      </c>
      <c r="CM601" s="73">
        <v>821141.5900000002</v>
      </c>
      <c r="CN601" s="73">
        <v>988328.7200000002</v>
      </c>
      <c r="CO601" s="73">
        <v>1079030.04</v>
      </c>
      <c r="CP601" s="73">
        <v>1088219.3</v>
      </c>
      <c r="CQ601" s="73">
        <v>900272.73999999987</v>
      </c>
      <c r="CR601" s="73">
        <v>835409.07</v>
      </c>
      <c r="CS601" s="73">
        <v>1131974.2399999998</v>
      </c>
      <c r="CT601" s="73">
        <v>969330.3</v>
      </c>
      <c r="CU601" s="73">
        <v>870013.28000000014</v>
      </c>
      <c r="CV601" s="73">
        <v>854857.02</v>
      </c>
      <c r="CW601" s="73">
        <v>968008.68</v>
      </c>
      <c r="CX601" s="73">
        <v>907723.28</v>
      </c>
      <c r="CY601" s="77"/>
      <c r="CZ601" s="4">
        <v>1009</v>
      </c>
      <c r="DA601" s="76" t="str">
        <f t="shared" si="24"/>
        <v>1009</v>
      </c>
      <c r="DB601" s="71">
        <v>3.4095384508580948</v>
      </c>
      <c r="DC601" s="71">
        <v>2.7390803593573176</v>
      </c>
      <c r="DD601" s="71">
        <v>1.5749878767492655</v>
      </c>
      <c r="DE601" s="71">
        <v>1.0122540242656268</v>
      </c>
      <c r="DF601" s="71">
        <v>0.94550209303584898</v>
      </c>
      <c r="DG601" s="71">
        <v>0.52349159126872891</v>
      </c>
      <c r="DH601" s="71">
        <v>0.50534377384743645</v>
      </c>
      <c r="DI601" s="71">
        <v>0.22070637135692475</v>
      </c>
      <c r="DJ601" s="71">
        <v>0.37985314088053523</v>
      </c>
      <c r="DK601" s="71">
        <v>0.12814978924899589</v>
      </c>
      <c r="DL601" s="71">
        <v>0.55219190846642152</v>
      </c>
      <c r="DM601" s="71">
        <v>0.14637692826548837</v>
      </c>
      <c r="DN601" s="71">
        <v>0.23122218729221419</v>
      </c>
      <c r="DO601" s="71">
        <v>0.3292006954192091</v>
      </c>
      <c r="DQ601" s="71"/>
      <c r="DR601" s="71"/>
      <c r="DS601" s="71"/>
      <c r="DT601" s="71"/>
      <c r="DU601" s="71"/>
      <c r="DV601" s="71"/>
      <c r="DW601" s="71"/>
      <c r="DX601" s="71"/>
      <c r="DY601" s="71"/>
      <c r="DZ601" s="71"/>
      <c r="EA601" s="71"/>
      <c r="EB601" s="71"/>
      <c r="EC601" s="71"/>
      <c r="ED601" s="71"/>
    </row>
    <row r="602" spans="1:134">
      <c r="A602" s="4">
        <v>487</v>
      </c>
      <c r="B602" s="46" t="s">
        <v>5086</v>
      </c>
      <c r="C602" s="65" t="str">
        <f t="shared" si="23"/>
        <v>L487</v>
      </c>
      <c r="D602" s="69">
        <v>364784.36000000004</v>
      </c>
      <c r="E602" s="68">
        <v>4432780.6399999997</v>
      </c>
      <c r="F602" s="69">
        <v>2804.5400000000955</v>
      </c>
      <c r="G602" s="69">
        <v>843582.24000000022</v>
      </c>
      <c r="H602" s="70">
        <v>100.99079184183324</v>
      </c>
      <c r="I602" s="70">
        <v>23.503360527520577</v>
      </c>
      <c r="J602" s="69">
        <v>644127.06000000006</v>
      </c>
      <c r="K602" s="69">
        <v>588321.15999999992</v>
      </c>
      <c r="L602" s="69">
        <v>524125.26999999996</v>
      </c>
      <c r="M602" s="69">
        <v>641840.3899999999</v>
      </c>
      <c r="N602" s="69">
        <v>921855.96999999986</v>
      </c>
      <c r="O602" s="69">
        <v>916933.76</v>
      </c>
      <c r="P602" s="69">
        <v>459922.42</v>
      </c>
      <c r="Q602" s="69">
        <v>485043.85</v>
      </c>
      <c r="R602" s="69">
        <v>1308515.56</v>
      </c>
      <c r="S602" s="69">
        <v>543772.38</v>
      </c>
      <c r="T602" s="69">
        <v>648486.74999999977</v>
      </c>
      <c r="U602" s="69">
        <v>622255.32000000007</v>
      </c>
      <c r="V602" s="69">
        <v>364784.36000000004</v>
      </c>
      <c r="W602" s="70">
        <v>127.49995233056035</v>
      </c>
      <c r="X602" s="70">
        <v>115.60659643273235</v>
      </c>
      <c r="Y602" s="70">
        <v>98.183178010576157</v>
      </c>
      <c r="Z602" s="71">
        <v>99.402840554932993</v>
      </c>
      <c r="AA602" s="71">
        <v>86.001409374711443</v>
      </c>
      <c r="AB602" s="71">
        <v>95.738510348341109</v>
      </c>
      <c r="AC602" s="71">
        <v>91.258315664892805</v>
      </c>
      <c r="AD602" s="71">
        <v>92.372159785260706</v>
      </c>
      <c r="AE602" s="71">
        <v>105.05636991624027</v>
      </c>
      <c r="AF602" s="71">
        <v>107.82660734112106</v>
      </c>
      <c r="AG602" s="71">
        <v>113.19755526128668</v>
      </c>
      <c r="AH602" s="71">
        <v>99.667401392931353</v>
      </c>
      <c r="AI602" s="71">
        <v>88.290402954683699</v>
      </c>
      <c r="AJ602" s="71">
        <v>28.107166361079994</v>
      </c>
      <c r="AK602" s="71">
        <v>16.205756787708815</v>
      </c>
      <c r="AL602" s="71">
        <v>3.2804657166766837</v>
      </c>
      <c r="AM602" s="71">
        <v>2.7128159476560443</v>
      </c>
      <c r="AN602" s="71">
        <v>-6.9629953198102834</v>
      </c>
      <c r="AO602" s="71">
        <v>7.3697415807698397</v>
      </c>
      <c r="AP602" s="71">
        <v>-4.7948041983961858</v>
      </c>
      <c r="AQ602" s="71">
        <v>16.196611615453314</v>
      </c>
      <c r="AR602" s="71">
        <v>187.93114590854486</v>
      </c>
      <c r="AS602" s="71">
        <v>-42.892539398771568</v>
      </c>
      <c r="AT602" s="71">
        <v>48.251096263243866</v>
      </c>
      <c r="AU602" s="71">
        <v>28.930357316681853</v>
      </c>
      <c r="AV602" s="72">
        <v>0.77477799729279706</v>
      </c>
      <c r="AW602" s="73">
        <v>141323.76000000013</v>
      </c>
      <c r="AX602" s="73">
        <v>82045.759999999776</v>
      </c>
      <c r="AY602" s="73">
        <v>16647.629999999946</v>
      </c>
      <c r="AZ602" s="73">
        <v>16952.069999999949</v>
      </c>
      <c r="BA602" s="73">
        <v>-68992.749999999884</v>
      </c>
      <c r="BB602" s="73">
        <v>79150.310000000056</v>
      </c>
      <c r="BC602" s="73">
        <v>-23162.999999999942</v>
      </c>
      <c r="BD602" s="73">
        <v>67610.120000000054</v>
      </c>
      <c r="BE602" s="73">
        <v>854061.2300000001</v>
      </c>
      <c r="BF602" s="73">
        <v>-408419.1100000001</v>
      </c>
      <c r="BG602" s="73">
        <v>211062.1599999998</v>
      </c>
      <c r="BH602" s="73">
        <v>139626.29999999993</v>
      </c>
      <c r="BI602" s="73">
        <v>2804.5400000000955</v>
      </c>
      <c r="BJ602" s="71">
        <v>13.00215403702151</v>
      </c>
      <c r="BK602" s="71">
        <v>12.402050343518891</v>
      </c>
      <c r="BL602" s="71">
        <v>11.02502297654932</v>
      </c>
      <c r="BM602" s="71">
        <v>11.293278063189316</v>
      </c>
      <c r="BN602" s="71">
        <v>0.26331495764690205</v>
      </c>
      <c r="BO602" s="71">
        <v>10.587257486348012</v>
      </c>
      <c r="BP602" s="71">
        <v>19.849863234034782</v>
      </c>
      <c r="BQ602" s="71">
        <v>19.250387581751944</v>
      </c>
      <c r="BR602" s="72">
        <v>11.058482900594761</v>
      </c>
      <c r="BS602" s="72">
        <v>12.576454621725869</v>
      </c>
      <c r="BT602" s="71">
        <v>14.294906759047691</v>
      </c>
      <c r="BU602" s="71">
        <v>13.838078001260371</v>
      </c>
      <c r="BV602" s="71">
        <v>8.7302989432566083</v>
      </c>
      <c r="BW602" s="71">
        <v>12.245776238373915</v>
      </c>
      <c r="BX602" s="75">
        <v>11684</v>
      </c>
      <c r="BY602" s="75">
        <v>11675</v>
      </c>
      <c r="BZ602" s="75">
        <v>10711</v>
      </c>
      <c r="CA602" s="75">
        <v>12315</v>
      </c>
      <c r="CB602" s="75">
        <v>14210</v>
      </c>
      <c r="CC602" s="75">
        <v>16652</v>
      </c>
      <c r="CD602" s="75">
        <v>10069</v>
      </c>
      <c r="CE602" s="75">
        <v>10502</v>
      </c>
      <c r="CF602" s="75">
        <v>17879</v>
      </c>
      <c r="CG602" s="75">
        <v>10873</v>
      </c>
      <c r="CH602" s="75">
        <v>12393</v>
      </c>
      <c r="CI602" s="75">
        <v>12260</v>
      </c>
      <c r="CJ602" s="75">
        <v>7047</v>
      </c>
      <c r="CK602" s="75">
        <v>81023</v>
      </c>
      <c r="CL602" s="73">
        <v>896986.37999999966</v>
      </c>
      <c r="CM602" s="73">
        <v>936766.95999999985</v>
      </c>
      <c r="CN602" s="73">
        <v>849741.39</v>
      </c>
      <c r="CO602" s="73">
        <v>987403.83999999985</v>
      </c>
      <c r="CP602" s="73">
        <v>820710.5299999998</v>
      </c>
      <c r="CQ602" s="73">
        <v>796929.81000000017</v>
      </c>
      <c r="CR602" s="73">
        <v>810209.11999999988</v>
      </c>
      <c r="CS602" s="73">
        <v>1290446.4300000004</v>
      </c>
      <c r="CT602" s="73">
        <v>1112373.74</v>
      </c>
      <c r="CU602" s="73">
        <v>939856.94</v>
      </c>
      <c r="CV602" s="73">
        <v>1124614.5099999998</v>
      </c>
      <c r="CW602" s="73">
        <v>1220679.6000000001</v>
      </c>
      <c r="CX602" s="73">
        <v>1209907.98</v>
      </c>
      <c r="CY602" s="77"/>
      <c r="CZ602" s="4">
        <v>487</v>
      </c>
      <c r="DA602" s="76" t="str">
        <f t="shared" si="24"/>
        <v>L487</v>
      </c>
      <c r="DB602" s="71">
        <v>5.6251524855591235</v>
      </c>
      <c r="DC602" s="71">
        <v>1.9690234887520475</v>
      </c>
      <c r="DD602" s="71">
        <v>0.80278591476445182</v>
      </c>
      <c r="DE602" s="71">
        <v>0.24311735849125121</v>
      </c>
      <c r="DF602" s="71">
        <v>0.49418794201545974</v>
      </c>
      <c r="DG602" s="71">
        <v>0.20318881933500868</v>
      </c>
      <c r="DH602" s="71">
        <v>0.69472164824448512</v>
      </c>
      <c r="DI602" s="71">
        <v>0.14310013374918037</v>
      </c>
      <c r="DJ602" s="71">
        <v>0.15741593649762148</v>
      </c>
      <c r="DK602" s="71">
        <v>5.2520362835394461E-3</v>
      </c>
      <c r="DL602" s="71">
        <v>0.28876748736186358</v>
      </c>
      <c r="DM602" s="71">
        <v>0.14247202498048614</v>
      </c>
      <c r="DN602" s="72">
        <v>3.2414003801325392E-2</v>
      </c>
      <c r="DO602" s="71">
        <v>0.19996090546083581</v>
      </c>
      <c r="DQ602" s="71"/>
      <c r="DR602" s="71"/>
      <c r="DS602" s="71"/>
      <c r="DT602" s="71"/>
      <c r="DU602" s="71"/>
      <c r="DV602" s="71"/>
      <c r="DW602" s="71"/>
      <c r="DX602" s="71"/>
      <c r="DY602" s="71"/>
      <c r="DZ602" s="71"/>
      <c r="EA602" s="71"/>
      <c r="EB602" s="71"/>
      <c r="EC602" s="71"/>
      <c r="ED602" s="71"/>
    </row>
    <row r="603" spans="1:134">
      <c r="A603" s="4">
        <v>218</v>
      </c>
      <c r="B603" s="46" t="s">
        <v>5093</v>
      </c>
      <c r="C603" s="65" t="str">
        <f t="shared" si="23"/>
        <v>L218</v>
      </c>
      <c r="D603" s="69">
        <v>331953.19999999995</v>
      </c>
      <c r="E603" s="68">
        <v>3771251.870000001</v>
      </c>
      <c r="F603" s="69">
        <v>85011.589999999967</v>
      </c>
      <c r="G603" s="69">
        <v>900325.18000000017</v>
      </c>
      <c r="H603" s="70">
        <v>107.51062266429999</v>
      </c>
      <c r="I603" s="70">
        <v>31.360089518691268</v>
      </c>
      <c r="J603" s="69">
        <v>531418.19999999995</v>
      </c>
      <c r="K603" s="69">
        <v>434562.5999999998</v>
      </c>
      <c r="L603" s="69">
        <v>483741.76999999996</v>
      </c>
      <c r="M603" s="69">
        <v>579812.45000000007</v>
      </c>
      <c r="N603" s="69">
        <v>696445.69</v>
      </c>
      <c r="O603" s="69">
        <v>777987.39999999991</v>
      </c>
      <c r="P603" s="69">
        <v>524974.16999999993</v>
      </c>
      <c r="Q603" s="69">
        <v>449585.86</v>
      </c>
      <c r="R603" s="69">
        <v>787902.26</v>
      </c>
      <c r="S603" s="69">
        <v>462541.73</v>
      </c>
      <c r="T603" s="69">
        <v>546523.42999999993</v>
      </c>
      <c r="U603" s="69">
        <v>667771.21999999986</v>
      </c>
      <c r="V603" s="69">
        <v>331953.19999999995</v>
      </c>
      <c r="W603" s="70">
        <v>116.47225809771724</v>
      </c>
      <c r="X603" s="70">
        <v>96.936094918249708</v>
      </c>
      <c r="Y603" s="70">
        <v>105.79036989941829</v>
      </c>
      <c r="Z603" s="71">
        <v>104.37604151366922</v>
      </c>
      <c r="AA603" s="71">
        <v>83.253059092190441</v>
      </c>
      <c r="AB603" s="71">
        <v>93.784269144622144</v>
      </c>
      <c r="AC603" s="71">
        <v>96.723267178671762</v>
      </c>
      <c r="AD603" s="71">
        <v>90.294633546040799</v>
      </c>
      <c r="AE603" s="71">
        <v>114.89167004286659</v>
      </c>
      <c r="AF603" s="71">
        <v>114.85043066776406</v>
      </c>
      <c r="AG603" s="71">
        <v>105.74111524910153</v>
      </c>
      <c r="AH603" s="71">
        <v>124.7789070714034</v>
      </c>
      <c r="AI603" s="71">
        <v>101.63922697822434</v>
      </c>
      <c r="AJ603" s="71">
        <v>9.7617687323554811</v>
      </c>
      <c r="AK603" s="71">
        <v>3.2915474429243474</v>
      </c>
      <c r="AL603" s="71">
        <v>10.351324216748337</v>
      </c>
      <c r="AM603" s="71">
        <v>10.756445311731454</v>
      </c>
      <c r="AN603" s="71">
        <v>-14.660202196713545</v>
      </c>
      <c r="AO603" s="71">
        <v>-0.9219539785720432</v>
      </c>
      <c r="AP603" s="71">
        <v>0.16326461458224806</v>
      </c>
      <c r="AQ603" s="71">
        <v>12.535195575725865</v>
      </c>
      <c r="AR603" s="71">
        <v>115.9382528543357</v>
      </c>
      <c r="AS603" s="71">
        <v>-12.058790989905999</v>
      </c>
      <c r="AT603" s="71">
        <v>38.097612961910365</v>
      </c>
      <c r="AU603" s="71">
        <v>61.388100925901966</v>
      </c>
      <c r="AV603" s="72">
        <v>34.425785917569726</v>
      </c>
      <c r="AW603" s="73">
        <v>47262.19</v>
      </c>
      <c r="AX603" s="73">
        <v>13848.019999999786</v>
      </c>
      <c r="AY603" s="73">
        <v>45376.599999999919</v>
      </c>
      <c r="AZ603" s="73">
        <v>56310.23000000004</v>
      </c>
      <c r="BA603" s="73">
        <v>-119639.78000000003</v>
      </c>
      <c r="BB603" s="73">
        <v>3341.4399999999441</v>
      </c>
      <c r="BC603" s="73">
        <v>855.69999999995343</v>
      </c>
      <c r="BD603" s="73">
        <v>50078.969999999972</v>
      </c>
      <c r="BE603" s="73">
        <v>423028.39000000019</v>
      </c>
      <c r="BF603" s="73">
        <v>-63425.259999999776</v>
      </c>
      <c r="BG603" s="73">
        <v>150771.88999999996</v>
      </c>
      <c r="BH603" s="73">
        <v>254003.89999999979</v>
      </c>
      <c r="BI603" s="73">
        <v>85011.589999999967</v>
      </c>
      <c r="BJ603" s="71">
        <v>20.293410555912754</v>
      </c>
      <c r="BK603" s="71">
        <v>15.253335576819637</v>
      </c>
      <c r="BL603" s="71">
        <v>16.739678139228818</v>
      </c>
      <c r="BM603" s="71">
        <v>17.470329546622551</v>
      </c>
      <c r="BN603" s="71">
        <v>5.9409404860611374</v>
      </c>
      <c r="BO603" s="71">
        <v>11.66840703777333</v>
      </c>
      <c r="BP603" s="71">
        <v>21.34398309224288</v>
      </c>
      <c r="BQ603" s="71">
        <v>23.246952491098494</v>
      </c>
      <c r="BR603" s="72">
        <v>17.338167889589336</v>
      </c>
      <c r="BS603" s="72">
        <v>17.757028213678122</v>
      </c>
      <c r="BT603" s="71">
        <v>19.121246917078778</v>
      </c>
      <c r="BU603" s="71">
        <v>19.304535160291412</v>
      </c>
      <c r="BV603" s="71">
        <v>17.900463582513609</v>
      </c>
      <c r="BW603" s="71">
        <v>17.912101932721015</v>
      </c>
      <c r="BX603" s="75">
        <v>12658</v>
      </c>
      <c r="BY603" s="75">
        <v>9643</v>
      </c>
      <c r="BZ603" s="75">
        <v>10450</v>
      </c>
      <c r="CA603" s="75">
        <v>10706</v>
      </c>
      <c r="CB603" s="75">
        <v>11916</v>
      </c>
      <c r="CC603" s="75">
        <v>13829</v>
      </c>
      <c r="CD603" s="75">
        <v>9731</v>
      </c>
      <c r="CE603" s="75">
        <v>8399</v>
      </c>
      <c r="CF603" s="75">
        <v>12774</v>
      </c>
      <c r="CG603" s="75">
        <v>9336</v>
      </c>
      <c r="CH603" s="75">
        <v>10248</v>
      </c>
      <c r="CI603" s="75">
        <v>12966</v>
      </c>
      <c r="CJ603" s="75">
        <v>6643</v>
      </c>
      <c r="CK603" s="75">
        <v>70097</v>
      </c>
      <c r="CL603" s="73">
        <v>689112.89</v>
      </c>
      <c r="CM603" s="73">
        <v>692558.75</v>
      </c>
      <c r="CN603" s="73">
        <v>724489.2200000002</v>
      </c>
      <c r="CO603" s="73">
        <v>943242.67</v>
      </c>
      <c r="CP603" s="73">
        <v>967407.07999999984</v>
      </c>
      <c r="CQ603" s="73">
        <v>765445.96</v>
      </c>
      <c r="CR603" s="73">
        <v>889222.8200000003</v>
      </c>
      <c r="CS603" s="73">
        <v>1058882.69</v>
      </c>
      <c r="CT603" s="73">
        <v>885681.5</v>
      </c>
      <c r="CU603" s="73">
        <v>815308.08</v>
      </c>
      <c r="CV603" s="73">
        <v>868040.64999999991</v>
      </c>
      <c r="CW603" s="73">
        <v>861675.04999999993</v>
      </c>
      <c r="CX603" s="73">
        <v>919833.05000000016</v>
      </c>
      <c r="CY603" s="77"/>
      <c r="CZ603" s="4">
        <v>218</v>
      </c>
      <c r="DA603" s="76" t="str">
        <f t="shared" si="24"/>
        <v>L218</v>
      </c>
      <c r="DB603" s="71">
        <v>1.2198031584243068</v>
      </c>
      <c r="DC603" s="71">
        <v>2.5374185717351749</v>
      </c>
      <c r="DD603" s="71">
        <v>0.50762229754831067</v>
      </c>
      <c r="DE603" s="71">
        <v>0.37720003107712835</v>
      </c>
      <c r="DF603" s="71">
        <v>0.79109913677505794</v>
      </c>
      <c r="DG603" s="71">
        <v>0.29606656044101309</v>
      </c>
      <c r="DH603" s="71">
        <v>0.21826679243528682</v>
      </c>
      <c r="DI603" s="71">
        <v>0.39340499694826869</v>
      </c>
      <c r="DJ603" s="71">
        <v>0.19829623905319094</v>
      </c>
      <c r="DK603" s="71">
        <v>0.47361147104407414</v>
      </c>
      <c r="DL603" s="71">
        <v>0.18156952462536466</v>
      </c>
      <c r="DM603" s="71">
        <v>0.52646344879437335</v>
      </c>
      <c r="DN603" s="71">
        <v>7.7393164170201839E-2</v>
      </c>
      <c r="DO603" s="71">
        <v>0.30312872274182656</v>
      </c>
      <c r="DQ603" s="71"/>
      <c r="DR603" s="71"/>
      <c r="DS603" s="71"/>
      <c r="DT603" s="71"/>
      <c r="DU603" s="71"/>
      <c r="DV603" s="71"/>
      <c r="DW603" s="71"/>
      <c r="DX603" s="71"/>
      <c r="DY603" s="71"/>
      <c r="DZ603" s="71"/>
      <c r="EA603" s="71"/>
      <c r="EB603" s="71"/>
      <c r="EC603" s="71"/>
      <c r="ED603" s="71"/>
    </row>
    <row r="604" spans="1:134">
      <c r="A604" s="4">
        <v>81</v>
      </c>
      <c r="B604" s="46" t="s">
        <v>5101</v>
      </c>
      <c r="C604" s="65" t="str">
        <f t="shared" si="23"/>
        <v>L081</v>
      </c>
      <c r="D604" s="69">
        <v>482958.97000000003</v>
      </c>
      <c r="E604" s="68">
        <v>6142006.8999999994</v>
      </c>
      <c r="F604" s="69">
        <v>19336.859999999986</v>
      </c>
      <c r="G604" s="69">
        <v>439600.49000000022</v>
      </c>
      <c r="H604" s="70">
        <v>86.848635316432365</v>
      </c>
      <c r="I604" s="70">
        <v>7.7090347196070885</v>
      </c>
      <c r="J604" s="69">
        <v>841848.64999999979</v>
      </c>
      <c r="K604" s="69">
        <v>810519.74999999977</v>
      </c>
      <c r="L604" s="69">
        <v>814421.44</v>
      </c>
      <c r="M604" s="69">
        <v>917586.14000000013</v>
      </c>
      <c r="N604" s="69">
        <v>1187191.93</v>
      </c>
      <c r="O604" s="69">
        <v>1484254.66</v>
      </c>
      <c r="P604" s="69">
        <v>833237.32999999984</v>
      </c>
      <c r="Q604" s="69">
        <v>709012.14000000036</v>
      </c>
      <c r="R604" s="69">
        <v>1692156.63</v>
      </c>
      <c r="S604" s="69">
        <v>764182.29</v>
      </c>
      <c r="T604" s="69">
        <v>804190.47</v>
      </c>
      <c r="U604" s="69">
        <v>856269.07000000007</v>
      </c>
      <c r="V604" s="69">
        <v>482958.97000000003</v>
      </c>
      <c r="W604" s="70">
        <v>98.092519644947629</v>
      </c>
      <c r="X604" s="70">
        <v>96.618659274406326</v>
      </c>
      <c r="Y604" s="70">
        <v>104.61535980210293</v>
      </c>
      <c r="Z604" s="71">
        <v>96.752228118004339</v>
      </c>
      <c r="AA604" s="71">
        <v>94.96064932562507</v>
      </c>
      <c r="AB604" s="71">
        <v>98.785915821423345</v>
      </c>
      <c r="AC604" s="71">
        <v>86.610416781421335</v>
      </c>
      <c r="AD604" s="71">
        <v>82.317945987532084</v>
      </c>
      <c r="AE604" s="71">
        <v>87.686028076387728</v>
      </c>
      <c r="AF604" s="71">
        <v>81.120628110115874</v>
      </c>
      <c r="AG604" s="71">
        <v>92.325793043989918</v>
      </c>
      <c r="AH604" s="71">
        <v>90.288796844320913</v>
      </c>
      <c r="AI604" s="71">
        <v>86.630055751714991</v>
      </c>
      <c r="AJ604" s="71">
        <v>-3.8587670746749403</v>
      </c>
      <c r="AK604" s="71">
        <v>-8.5430356761708737</v>
      </c>
      <c r="AL604" s="71">
        <v>1.6766289411858981</v>
      </c>
      <c r="AM604" s="71">
        <v>-18.116582633908585</v>
      </c>
      <c r="AN604" s="71">
        <v>-14.784948536563647</v>
      </c>
      <c r="AO604" s="71">
        <v>-5.6408729409598397</v>
      </c>
      <c r="AP604" s="71">
        <v>-11.227251910409031</v>
      </c>
      <c r="AQ604" s="71">
        <v>5.211714769188136</v>
      </c>
      <c r="AR604" s="71">
        <v>80.979438724333662</v>
      </c>
      <c r="AS604" s="71">
        <v>-39.540764358054282</v>
      </c>
      <c r="AT604" s="71">
        <v>18.011836806743254</v>
      </c>
      <c r="AU604" s="71">
        <v>14.802335026819403</v>
      </c>
      <c r="AV604" s="72">
        <v>4.1708235183175235</v>
      </c>
      <c r="AW604" s="73">
        <v>-33788.809999999939</v>
      </c>
      <c r="AX604" s="73">
        <v>-75711.010000000242</v>
      </c>
      <c r="AY604" s="73">
        <v>13429.660000000149</v>
      </c>
      <c r="AZ604" s="73">
        <v>-203014.55000000028</v>
      </c>
      <c r="BA604" s="73">
        <v>-205979.71000000043</v>
      </c>
      <c r="BB604" s="73">
        <v>-67803.839999999385</v>
      </c>
      <c r="BC604" s="73">
        <v>-105381.04999999981</v>
      </c>
      <c r="BD604" s="73">
        <v>35121.270000000368</v>
      </c>
      <c r="BE604" s="73">
        <v>757157.25</v>
      </c>
      <c r="BF604" s="73">
        <v>-499780.58000000007</v>
      </c>
      <c r="BG604" s="73">
        <v>122741.4800000001</v>
      </c>
      <c r="BH604" s="73">
        <v>110405.25999999978</v>
      </c>
      <c r="BI604" s="73">
        <v>19336.859999999986</v>
      </c>
      <c r="BJ604" s="71">
        <v>15.095590277606604</v>
      </c>
      <c r="BK604" s="71">
        <v>11.667268066786573</v>
      </c>
      <c r="BL604" s="71">
        <v>12.047534799942508</v>
      </c>
      <c r="BM604" s="71">
        <v>11.369867685775754</v>
      </c>
      <c r="BN604" s="71">
        <v>4.5385993050485487</v>
      </c>
      <c r="BO604" s="71">
        <v>8.3669677426510081</v>
      </c>
      <c r="BP604" s="71">
        <v>17.661058022495705</v>
      </c>
      <c r="BQ604" s="71">
        <v>20.788406870174018</v>
      </c>
      <c r="BR604" s="72">
        <v>8.9101253741626927</v>
      </c>
      <c r="BS604" s="72">
        <v>13.004966998522661</v>
      </c>
      <c r="BT604" s="71">
        <v>13.956270970479718</v>
      </c>
      <c r="BU604" s="71">
        <v>13.637583530729842</v>
      </c>
      <c r="BV604" s="71">
        <v>11.103685447606789</v>
      </c>
      <c r="BW604" s="71">
        <v>11.849520178874467</v>
      </c>
      <c r="BX604" s="75">
        <v>18424</v>
      </c>
      <c r="BY604" s="75">
        <v>18869</v>
      </c>
      <c r="BZ604" s="75">
        <v>17530</v>
      </c>
      <c r="CA604" s="75">
        <v>19488</v>
      </c>
      <c r="CB604" s="75">
        <v>20613</v>
      </c>
      <c r="CC604" s="75">
        <v>23481</v>
      </c>
      <c r="CD604" s="75">
        <v>16334</v>
      </c>
      <c r="CE604" s="75">
        <v>15397</v>
      </c>
      <c r="CF604" s="75">
        <v>25684</v>
      </c>
      <c r="CG604" s="75">
        <v>16054</v>
      </c>
      <c r="CH604" s="75">
        <v>18052</v>
      </c>
      <c r="CI604" s="75">
        <v>18633</v>
      </c>
      <c r="CJ604" s="75">
        <v>10546</v>
      </c>
      <c r="CK604" s="75">
        <v>120700</v>
      </c>
      <c r="CL604" s="73">
        <v>1689619.2099999997</v>
      </c>
      <c r="CM604" s="73">
        <v>1670256.0500000003</v>
      </c>
      <c r="CN604" s="73">
        <v>1790692.7500000002</v>
      </c>
      <c r="CO604" s="73">
        <v>1945458.4899999995</v>
      </c>
      <c r="CP604" s="73">
        <v>2139598.66</v>
      </c>
      <c r="CQ604" s="73">
        <v>1648606.8900000001</v>
      </c>
      <c r="CR604" s="73">
        <v>1530990.79</v>
      </c>
      <c r="CS604" s="73">
        <v>1922674.68</v>
      </c>
      <c r="CT604" s="73">
        <v>1412436.2400000005</v>
      </c>
      <c r="CU604" s="73">
        <v>1494004.1599999995</v>
      </c>
      <c r="CV604" s="73">
        <v>1467240.6300000001</v>
      </c>
      <c r="CW604" s="73">
        <v>1454536.68</v>
      </c>
      <c r="CX604" s="73">
        <v>1500442.3899999997</v>
      </c>
      <c r="CY604" s="77"/>
      <c r="CZ604" s="4">
        <v>81</v>
      </c>
      <c r="DA604" s="76" t="str">
        <f t="shared" si="24"/>
        <v>L081</v>
      </c>
      <c r="DB604" s="71">
        <v>4.1435663265695615</v>
      </c>
      <c r="DC604" s="71">
        <v>5.2670387140855874</v>
      </c>
      <c r="DD604" s="71">
        <v>1.5926269231324099</v>
      </c>
      <c r="DE604" s="71">
        <v>1.0931647234237774</v>
      </c>
      <c r="DF604" s="71">
        <v>1.1184192899788721</v>
      </c>
      <c r="DG604" s="71">
        <v>0.36861948824086627</v>
      </c>
      <c r="DH604" s="71">
        <v>0.85905915656488541</v>
      </c>
      <c r="DI604" s="71">
        <v>0.76676430144852703</v>
      </c>
      <c r="DJ604" s="71">
        <v>0.41300054616513387</v>
      </c>
      <c r="DK604" s="71">
        <v>0.19469801257711616</v>
      </c>
      <c r="DL604" s="71">
        <v>0.29589450284715751</v>
      </c>
      <c r="DM604" s="71">
        <v>0.30322281368619058</v>
      </c>
      <c r="DN604" s="71">
        <v>0.26617975740366034</v>
      </c>
      <c r="DO604" s="71">
        <v>0.44533955428408378</v>
      </c>
      <c r="DQ604" s="71"/>
      <c r="DR604" s="71"/>
      <c r="DS604" s="71"/>
      <c r="DT604" s="71"/>
      <c r="DU604" s="71"/>
      <c r="DV604" s="71"/>
      <c r="DW604" s="71"/>
      <c r="DX604" s="71"/>
      <c r="DY604" s="71"/>
      <c r="DZ604" s="71"/>
      <c r="EA604" s="71"/>
      <c r="EB604" s="71"/>
      <c r="EC604" s="71"/>
      <c r="ED604" s="71"/>
    </row>
    <row r="605" spans="1:134">
      <c r="A605" s="4">
        <v>657</v>
      </c>
      <c r="B605" s="46" t="s">
        <v>5107</v>
      </c>
      <c r="C605" s="65" t="str">
        <f t="shared" si="23"/>
        <v>L657</v>
      </c>
      <c r="D605" s="69">
        <v>239890.97</v>
      </c>
      <c r="E605" s="68">
        <v>3236431.2400000012</v>
      </c>
      <c r="F605" s="69">
        <v>23833.260000000009</v>
      </c>
      <c r="G605" s="69">
        <v>289107.1800000011</v>
      </c>
      <c r="H605" s="70">
        <v>89.874475813408452</v>
      </c>
      <c r="I605" s="70">
        <v>9.8091412452284246</v>
      </c>
      <c r="J605" s="69">
        <v>431799.10999999993</v>
      </c>
      <c r="K605" s="69">
        <v>435547.15000000008</v>
      </c>
      <c r="L605" s="69">
        <v>397390.0199999999</v>
      </c>
      <c r="M605" s="69">
        <v>486786.91999999981</v>
      </c>
      <c r="N605" s="69">
        <v>533738.41</v>
      </c>
      <c r="O605" s="69">
        <v>665552.72999999986</v>
      </c>
      <c r="P605" s="69">
        <v>382720.02</v>
      </c>
      <c r="Q605" s="69">
        <v>409138.30000000005</v>
      </c>
      <c r="R605" s="69">
        <v>980322.51</v>
      </c>
      <c r="S605" s="69">
        <v>365260.24999999988</v>
      </c>
      <c r="T605" s="69">
        <v>440996.59999999992</v>
      </c>
      <c r="U605" s="69">
        <v>418102.58999999997</v>
      </c>
      <c r="V605" s="69">
        <v>239890.97</v>
      </c>
      <c r="W605" s="70">
        <v>97.118082656403374</v>
      </c>
      <c r="X605" s="70">
        <v>97.063127980596292</v>
      </c>
      <c r="Y605" s="70">
        <v>95.198819462830002</v>
      </c>
      <c r="Z605" s="71">
        <v>94.121943691553895</v>
      </c>
      <c r="AA605" s="71">
        <v>85.56250034806861</v>
      </c>
      <c r="AB605" s="71">
        <v>95.289760074525972</v>
      </c>
      <c r="AC605" s="71">
        <v>82.335510307030873</v>
      </c>
      <c r="AD605" s="71">
        <v>95.23303537253696</v>
      </c>
      <c r="AE605" s="71">
        <v>95.373097679587104</v>
      </c>
      <c r="AF605" s="71">
        <v>87.04036980393343</v>
      </c>
      <c r="AG605" s="71">
        <v>86.950441933563155</v>
      </c>
      <c r="AH605" s="71">
        <v>85.725871508548721</v>
      </c>
      <c r="AI605" s="71">
        <v>90.80551387444082</v>
      </c>
      <c r="AJ605" s="71">
        <v>1.5608103543882201</v>
      </c>
      <c r="AK605" s="71">
        <v>-2.4016105777940444</v>
      </c>
      <c r="AL605" s="71">
        <v>-9.9524056828030449</v>
      </c>
      <c r="AM605" s="71">
        <v>-8.7908035575615671</v>
      </c>
      <c r="AN605" s="71">
        <v>-21.261809012007692</v>
      </c>
      <c r="AO605" s="71">
        <v>-13.670978235914454</v>
      </c>
      <c r="AP605" s="71">
        <v>-14.926605529059012</v>
      </c>
      <c r="AQ605" s="71">
        <v>19.847764527017532</v>
      </c>
      <c r="AR605" s="71">
        <v>147.96008882751846</v>
      </c>
      <c r="AS605" s="71">
        <v>-52.281881703121535</v>
      </c>
      <c r="AT605" s="71">
        <v>12.050331059193798</v>
      </c>
      <c r="AU605" s="71">
        <v>8.4191949173935576</v>
      </c>
      <c r="AV605" s="72">
        <v>11.030969457188089</v>
      </c>
      <c r="AW605" s="73">
        <v>6635.9899999999325</v>
      </c>
      <c r="AX605" s="73">
        <v>-10717.539999999921</v>
      </c>
      <c r="AY605" s="73">
        <v>-43921.070000000123</v>
      </c>
      <c r="AZ605" s="73">
        <v>-46916.85000000021</v>
      </c>
      <c r="BA605" s="73">
        <v>-144126.29999999981</v>
      </c>
      <c r="BB605" s="73">
        <v>-86908.099999999977</v>
      </c>
      <c r="BC605" s="73">
        <v>-67150.379999999888</v>
      </c>
      <c r="BD605" s="73">
        <v>67756.630000000063</v>
      </c>
      <c r="BE605" s="73">
        <v>584967.55000000005</v>
      </c>
      <c r="BF605" s="73">
        <v>-400193.76</v>
      </c>
      <c r="BG605" s="73">
        <v>47426.499999999884</v>
      </c>
      <c r="BH605" s="73">
        <v>32467.379999999946</v>
      </c>
      <c r="BI605" s="73">
        <v>23833.260000000009</v>
      </c>
      <c r="BJ605" s="71">
        <v>15.415503422646406</v>
      </c>
      <c r="BK605" s="71">
        <v>11.235271264075127</v>
      </c>
      <c r="BL605" s="71">
        <v>11.223727857674461</v>
      </c>
      <c r="BM605" s="71">
        <v>13.95872706869406</v>
      </c>
      <c r="BN605" s="71">
        <v>6.7016108818828783</v>
      </c>
      <c r="BO605" s="71">
        <v>12.777160321110149</v>
      </c>
      <c r="BP605" s="71">
        <v>18.010508973659267</v>
      </c>
      <c r="BQ605" s="71">
        <v>21.181638538729043</v>
      </c>
      <c r="BR605" s="72">
        <v>8.1217797822359881</v>
      </c>
      <c r="BS605" s="72">
        <v>14.816413017986697</v>
      </c>
      <c r="BT605" s="71">
        <v>13.826965080829083</v>
      </c>
      <c r="BU605" s="71">
        <v>13.637527098236525</v>
      </c>
      <c r="BV605" s="71">
        <v>12.376003064904451</v>
      </c>
      <c r="BW605" s="71">
        <v>11.811976410934644</v>
      </c>
      <c r="BX605" s="75">
        <v>10872</v>
      </c>
      <c r="BY605" s="75">
        <v>11326</v>
      </c>
      <c r="BZ605" s="75">
        <v>9551</v>
      </c>
      <c r="CA605" s="75">
        <v>10939</v>
      </c>
      <c r="CB605" s="75">
        <v>10483</v>
      </c>
      <c r="CC605" s="75">
        <v>13064</v>
      </c>
      <c r="CD605" s="75">
        <v>8565</v>
      </c>
      <c r="CE605" s="75">
        <v>9099</v>
      </c>
      <c r="CF605" s="75">
        <v>16639</v>
      </c>
      <c r="CG605" s="75">
        <v>8897</v>
      </c>
      <c r="CH605" s="75">
        <v>10374</v>
      </c>
      <c r="CI605" s="75">
        <v>10719</v>
      </c>
      <c r="CJ605" s="75">
        <v>5816</v>
      </c>
      <c r="CK605" s="75">
        <v>70109</v>
      </c>
      <c r="CL605" s="73">
        <v>752376.44</v>
      </c>
      <c r="CM605" s="73">
        <v>635903.93999999983</v>
      </c>
      <c r="CN605" s="73">
        <v>767274.62999999977</v>
      </c>
      <c r="CO605" s="73">
        <v>884920.21999999986</v>
      </c>
      <c r="CP605" s="73">
        <v>1015325.7199999997</v>
      </c>
      <c r="CQ605" s="73">
        <v>816242.89</v>
      </c>
      <c r="CR605" s="73">
        <v>779671.89999999991</v>
      </c>
      <c r="CS605" s="73">
        <v>1155318.0900000001</v>
      </c>
      <c r="CT605" s="73">
        <v>774069.44</v>
      </c>
      <c r="CU605" s="73">
        <v>701419.48999999976</v>
      </c>
      <c r="CV605" s="73">
        <v>804443.83999999973</v>
      </c>
      <c r="CW605" s="73">
        <v>793494.82999999984</v>
      </c>
      <c r="CX605" s="73">
        <v>789751.10999999987</v>
      </c>
      <c r="CY605" s="77"/>
      <c r="CZ605" s="4">
        <v>657</v>
      </c>
      <c r="DA605" s="76" t="str">
        <f t="shared" si="24"/>
        <v>L657</v>
      </c>
      <c r="DB605" s="71">
        <v>6.6092224022206363</v>
      </c>
      <c r="DC605" s="71">
        <v>3.4595672216126814</v>
      </c>
      <c r="DD605" s="71">
        <v>1.0371449513230018</v>
      </c>
      <c r="DE605" s="71">
        <v>0.80066902683876418</v>
      </c>
      <c r="DF605" s="71">
        <v>1.1126668112611411</v>
      </c>
      <c r="DG605" s="71">
        <v>0.53922594040471772</v>
      </c>
      <c r="DH605" s="71">
        <v>0.60599476278467945</v>
      </c>
      <c r="DI605" s="71">
        <v>0.56997801379654844</v>
      </c>
      <c r="DJ605" s="71">
        <v>0.23866524532451849</v>
      </c>
      <c r="DK605" s="71">
        <v>0.21881031619977084</v>
      </c>
      <c r="DL605" s="71">
        <v>0.12402668871346129</v>
      </c>
      <c r="DM605" s="71">
        <v>8.2228502326621253E-2</v>
      </c>
      <c r="DN605" s="71">
        <v>7.5230673273821089E-2</v>
      </c>
      <c r="DO605" s="71">
        <v>0.27401105256626057</v>
      </c>
      <c r="DQ605" s="71"/>
      <c r="DR605" s="71"/>
      <c r="DS605" s="71"/>
      <c r="DT605" s="71"/>
      <c r="DU605" s="71"/>
      <c r="DV605" s="71"/>
      <c r="DW605" s="71"/>
      <c r="DX605" s="71"/>
      <c r="DY605" s="71"/>
      <c r="DZ605" s="71"/>
      <c r="EA605" s="71"/>
      <c r="EB605" s="71"/>
      <c r="EC605" s="71"/>
      <c r="ED605" s="71"/>
    </row>
    <row r="606" spans="1:134">
      <c r="A606" s="4">
        <v>497</v>
      </c>
      <c r="B606" s="46" t="s">
        <v>5115</v>
      </c>
      <c r="C606" s="65" t="str">
        <f t="shared" si="23"/>
        <v>L497</v>
      </c>
      <c r="D606" s="69">
        <v>457066.76000000007</v>
      </c>
      <c r="E606" s="68">
        <v>5656212.1500000004</v>
      </c>
      <c r="F606" s="69">
        <v>109905.69000000006</v>
      </c>
      <c r="G606" s="69">
        <v>862779.47000000067</v>
      </c>
      <c r="H606" s="70">
        <v>97.7714513947044</v>
      </c>
      <c r="I606" s="70">
        <v>17.999198645259806</v>
      </c>
      <c r="J606" s="69">
        <v>675038.04999999993</v>
      </c>
      <c r="K606" s="69">
        <v>706092.90999999992</v>
      </c>
      <c r="L606" s="69">
        <v>712407.42</v>
      </c>
      <c r="M606" s="69">
        <v>815933.18999999971</v>
      </c>
      <c r="N606" s="69">
        <v>1163475.3799999999</v>
      </c>
      <c r="O606" s="69">
        <v>989345.4</v>
      </c>
      <c r="P606" s="69">
        <v>701377.69</v>
      </c>
      <c r="Q606" s="69">
        <v>712285.72</v>
      </c>
      <c r="R606" s="69">
        <v>1374677.7999999996</v>
      </c>
      <c r="S606" s="69">
        <v>733678.58</v>
      </c>
      <c r="T606" s="69">
        <v>899437.95</v>
      </c>
      <c r="U606" s="69">
        <v>777687.64999999991</v>
      </c>
      <c r="V606" s="69">
        <v>457066.76000000007</v>
      </c>
      <c r="W606" s="70">
        <v>93.528195405970564</v>
      </c>
      <c r="X606" s="70">
        <v>92.489066182147795</v>
      </c>
      <c r="Y606" s="70">
        <v>98.922772498497082</v>
      </c>
      <c r="Z606" s="71">
        <v>90.026643613839568</v>
      </c>
      <c r="AA606" s="71">
        <v>92.660901414607082</v>
      </c>
      <c r="AB606" s="71">
        <v>100.32358117880507</v>
      </c>
      <c r="AC606" s="71">
        <v>85.227764130329959</v>
      </c>
      <c r="AD606" s="71">
        <v>93.133488004445425</v>
      </c>
      <c r="AE606" s="71">
        <v>101.91380989966183</v>
      </c>
      <c r="AF606" s="71">
        <v>98.524736794197409</v>
      </c>
      <c r="AG606" s="71">
        <v>102.92473198032717</v>
      </c>
      <c r="AH606" s="71">
        <v>94.572533296016076</v>
      </c>
      <c r="AI606" s="71">
        <v>112.11814669045535</v>
      </c>
      <c r="AJ606" s="71">
        <v>-10.302402853875813</v>
      </c>
      <c r="AK606" s="71">
        <v>-10.544168794573828</v>
      </c>
      <c r="AL606" s="71">
        <v>1.0950219450825971</v>
      </c>
      <c r="AM606" s="71">
        <v>-15.264271771060899</v>
      </c>
      <c r="AN606" s="71">
        <v>-16.791349023643999</v>
      </c>
      <c r="AO606" s="71">
        <v>-9.1647346581084967</v>
      </c>
      <c r="AP606" s="71">
        <v>-14.583044095062492</v>
      </c>
      <c r="AQ606" s="71">
        <v>17.006531487108578</v>
      </c>
      <c r="AR606" s="71">
        <v>103.03192242994865</v>
      </c>
      <c r="AS606" s="71">
        <v>-26.890400927627176</v>
      </c>
      <c r="AT606" s="71">
        <v>30.775570077968428</v>
      </c>
      <c r="AU606" s="71">
        <v>20.011172311728266</v>
      </c>
      <c r="AV606" s="72">
        <v>31.658414349281738</v>
      </c>
      <c r="AW606" s="73">
        <v>-77532.889999999898</v>
      </c>
      <c r="AX606" s="73">
        <v>-83227.25</v>
      </c>
      <c r="AY606" s="73">
        <v>7716.520000000135</v>
      </c>
      <c r="AZ606" s="73">
        <v>-146981.99000000046</v>
      </c>
      <c r="BA606" s="73">
        <v>-234784.94999999995</v>
      </c>
      <c r="BB606" s="73">
        <v>-78812.079999999725</v>
      </c>
      <c r="BC606" s="73">
        <v>-119744.62999999989</v>
      </c>
      <c r="BD606" s="73">
        <v>103528.48999999999</v>
      </c>
      <c r="BE606" s="73">
        <v>697603.08999999973</v>
      </c>
      <c r="BF606" s="73">
        <v>-269853.91000000015</v>
      </c>
      <c r="BG606" s="73">
        <v>211665.79999999993</v>
      </c>
      <c r="BH606" s="73">
        <v>129674.93999999994</v>
      </c>
      <c r="BI606" s="73">
        <v>109905.69000000006</v>
      </c>
      <c r="BJ606" s="71">
        <v>16.083117464631169</v>
      </c>
      <c r="BK606" s="71">
        <v>13.628277226979947</v>
      </c>
      <c r="BL606" s="71">
        <v>12.199812124325412</v>
      </c>
      <c r="BM606" s="71">
        <v>14.247535529261228</v>
      </c>
      <c r="BN606" s="71">
        <v>5.0796005142414682</v>
      </c>
      <c r="BO606" s="71">
        <v>8.0456635232703704</v>
      </c>
      <c r="BP606" s="71">
        <v>23.868759479862504</v>
      </c>
      <c r="BQ606" s="71">
        <v>21.026941293277332</v>
      </c>
      <c r="BR606" s="72">
        <v>11.368952672875274</v>
      </c>
      <c r="BS606" s="72">
        <v>14.224517874890228</v>
      </c>
      <c r="BT606" s="71">
        <v>15.177528589775179</v>
      </c>
      <c r="BU606" s="71">
        <v>13.605110969680425</v>
      </c>
      <c r="BV606" s="71">
        <v>12.157522124535571</v>
      </c>
      <c r="BW606" s="71">
        <v>14.018494268978927</v>
      </c>
      <c r="BX606" s="75">
        <v>13372</v>
      </c>
      <c r="BY606" s="75">
        <v>13295</v>
      </c>
      <c r="BZ606" s="75">
        <v>12871</v>
      </c>
      <c r="CA606" s="75">
        <v>13374</v>
      </c>
      <c r="CB606" s="75">
        <v>17803</v>
      </c>
      <c r="CC606" s="75">
        <v>16333</v>
      </c>
      <c r="CD606" s="75">
        <v>11780</v>
      </c>
      <c r="CE606" s="75">
        <v>12443</v>
      </c>
      <c r="CF606" s="75">
        <v>20469</v>
      </c>
      <c r="CG606" s="75">
        <v>13757</v>
      </c>
      <c r="CH606" s="75">
        <v>15307</v>
      </c>
      <c r="CI606" s="75">
        <v>13880</v>
      </c>
      <c r="CJ606" s="75">
        <v>7938</v>
      </c>
      <c r="CK606" s="75">
        <v>95574</v>
      </c>
      <c r="CL606" s="73">
        <v>1326098.2799999998</v>
      </c>
      <c r="CM606" s="73">
        <v>1336724.1399999997</v>
      </c>
      <c r="CN606" s="73">
        <v>1285423.7699999998</v>
      </c>
      <c r="CO606" s="73">
        <v>1455830.37</v>
      </c>
      <c r="CP606" s="73">
        <v>1397318.0399999996</v>
      </c>
      <c r="CQ606" s="73">
        <v>1131506.6699999997</v>
      </c>
      <c r="CR606" s="73">
        <v>1340335.1999999997</v>
      </c>
      <c r="CS606" s="73">
        <v>1650923.7899999998</v>
      </c>
      <c r="CT606" s="73">
        <v>1333662.2099999997</v>
      </c>
      <c r="CU606" s="73">
        <v>1170638.8199999998</v>
      </c>
      <c r="CV606" s="73">
        <v>1163077.5</v>
      </c>
      <c r="CW606" s="73">
        <v>1150345.4999999998</v>
      </c>
      <c r="CX606" s="73">
        <v>1201822.77</v>
      </c>
      <c r="CY606" s="77"/>
      <c r="CZ606" s="4">
        <v>497</v>
      </c>
      <c r="DA606" s="76" t="str">
        <f t="shared" si="24"/>
        <v>L497</v>
      </c>
      <c r="DB606" s="71">
        <v>2.0317816182452932</v>
      </c>
      <c r="DC606" s="71">
        <v>2.0032918492043321</v>
      </c>
      <c r="DD606" s="71">
        <v>0.47785574202166253</v>
      </c>
      <c r="DE606" s="71">
        <v>0.9540142554134915</v>
      </c>
      <c r="DF606" s="71">
        <v>0.69916295476204349</v>
      </c>
      <c r="DG606" s="71">
        <v>0.20205205596187265</v>
      </c>
      <c r="DH606" s="71">
        <v>0.22858865303278988</v>
      </c>
      <c r="DI606" s="71">
        <v>0.29436164589242525</v>
      </c>
      <c r="DJ606" s="71">
        <v>0.11823310379823652</v>
      </c>
      <c r="DK606" s="71">
        <v>0.23164936883279219</v>
      </c>
      <c r="DL606" s="71">
        <v>0.1304227621704877</v>
      </c>
      <c r="DM606" s="71">
        <v>0.21239310201613851</v>
      </c>
      <c r="DN606" s="71">
        <v>4.8941728270267854E-2</v>
      </c>
      <c r="DO606" s="71">
        <v>0.17693297042014933</v>
      </c>
      <c r="DQ606" s="71"/>
      <c r="DR606" s="71"/>
      <c r="DS606" s="71"/>
      <c r="DT606" s="71"/>
      <c r="DU606" s="71"/>
      <c r="DV606" s="71"/>
      <c r="DW606" s="71"/>
      <c r="DX606" s="71"/>
      <c r="DY606" s="71"/>
      <c r="DZ606" s="71"/>
      <c r="EA606" s="71"/>
      <c r="EB606" s="71"/>
      <c r="EC606" s="71"/>
      <c r="ED606" s="71"/>
    </row>
    <row r="607" spans="1:134">
      <c r="A607" s="4">
        <v>1023</v>
      </c>
      <c r="B607" s="46" t="s">
        <v>5122</v>
      </c>
      <c r="C607" s="65" t="str">
        <f t="shared" si="23"/>
        <v>1023</v>
      </c>
      <c r="D607" s="69">
        <v>571943.4</v>
      </c>
      <c r="E607" s="68">
        <v>5894579.1599999983</v>
      </c>
      <c r="F607" s="69">
        <v>131847.46000000002</v>
      </c>
      <c r="G607" s="69">
        <v>501243.53999999817</v>
      </c>
      <c r="H607" s="70">
        <v>92.028072608800443</v>
      </c>
      <c r="I607" s="70">
        <v>9.2937576171089109</v>
      </c>
      <c r="J607" s="69">
        <v>882492.69</v>
      </c>
      <c r="K607" s="69">
        <v>813028.95000000007</v>
      </c>
      <c r="L607" s="69">
        <v>781387.85999999987</v>
      </c>
      <c r="M607" s="69">
        <v>858908.11999999988</v>
      </c>
      <c r="N607" s="69">
        <v>1049840.2500000002</v>
      </c>
      <c r="O607" s="69">
        <v>1306960.0600000003</v>
      </c>
      <c r="P607" s="69">
        <v>812115.14999999991</v>
      </c>
      <c r="Q607" s="69">
        <v>731919.87000000011</v>
      </c>
      <c r="R607" s="69">
        <v>1110855.6800000002</v>
      </c>
      <c r="S607" s="69">
        <v>872885.59</v>
      </c>
      <c r="T607" s="69">
        <v>903870.98999999976</v>
      </c>
      <c r="U607" s="69">
        <v>890988.4800000001</v>
      </c>
      <c r="V607" s="69">
        <v>571943.4</v>
      </c>
      <c r="W607" s="70">
        <v>104.35492026491993</v>
      </c>
      <c r="X607" s="70">
        <v>90.26812886457698</v>
      </c>
      <c r="Y607" s="70">
        <v>87.446400854850936</v>
      </c>
      <c r="Z607" s="71">
        <v>85.102226852454734</v>
      </c>
      <c r="AA607" s="71">
        <v>80.155431349295583</v>
      </c>
      <c r="AB607" s="71">
        <v>101.56682779002044</v>
      </c>
      <c r="AC607" s="71">
        <v>77.664418086060465</v>
      </c>
      <c r="AD607" s="71">
        <v>83.393626861063723</v>
      </c>
      <c r="AE607" s="71">
        <v>93.510423748132453</v>
      </c>
      <c r="AF607" s="71">
        <v>99.238397133657656</v>
      </c>
      <c r="AG607" s="71">
        <v>90.150144573696394</v>
      </c>
      <c r="AH607" s="71">
        <v>99.57135341523815</v>
      </c>
      <c r="AI607" s="71">
        <v>110.65511468497495</v>
      </c>
      <c r="AJ607" s="71">
        <v>-5.2219589083257851</v>
      </c>
      <c r="AK607" s="71">
        <v>-8.0330798549064557</v>
      </c>
      <c r="AL607" s="71">
        <v>-5.6327621474496103</v>
      </c>
      <c r="AM607" s="71">
        <v>-20.345442108942692</v>
      </c>
      <c r="AN607" s="71">
        <v>-34.713067532382894</v>
      </c>
      <c r="AO607" s="71">
        <v>-10.823875763969159</v>
      </c>
      <c r="AP607" s="71">
        <v>-21.733308404621944</v>
      </c>
      <c r="AQ607" s="71">
        <v>3.4036523597184898</v>
      </c>
      <c r="AR607" s="71">
        <v>42.563824369093965</v>
      </c>
      <c r="AS607" s="71">
        <v>-5.7580625826675007</v>
      </c>
      <c r="AT607" s="71">
        <v>14.006328102958499</v>
      </c>
      <c r="AU607" s="71">
        <v>25.571915239862598</v>
      </c>
      <c r="AV607" s="72">
        <v>29.958799438140705</v>
      </c>
      <c r="AW607" s="73">
        <v>-48622.450000000186</v>
      </c>
      <c r="AX607" s="73">
        <v>-71016.039999999921</v>
      </c>
      <c r="AY607" s="73">
        <v>-46640.89000000013</v>
      </c>
      <c r="AZ607" s="73">
        <v>-219383.12000000011</v>
      </c>
      <c r="BA607" s="73">
        <v>-558200.14999999967</v>
      </c>
      <c r="BB607" s="73">
        <v>-137502.41999999946</v>
      </c>
      <c r="BC607" s="73">
        <v>-225510.34999999951</v>
      </c>
      <c r="BD607" s="73">
        <v>24092.000000000349</v>
      </c>
      <c r="BE607" s="73">
        <v>331656.83000000019</v>
      </c>
      <c r="BF607" s="73">
        <v>-53332.199999999837</v>
      </c>
      <c r="BG607" s="73">
        <v>111045.70999999973</v>
      </c>
      <c r="BH607" s="73">
        <v>181444.09000000008</v>
      </c>
      <c r="BI607" s="73">
        <v>131847.46000000002</v>
      </c>
      <c r="BJ607" s="71">
        <v>19.237060790120459</v>
      </c>
      <c r="BK607" s="71">
        <v>14.212506104794102</v>
      </c>
      <c r="BL607" s="71">
        <v>15.168225283399554</v>
      </c>
      <c r="BM607" s="71">
        <v>15.37533533582635</v>
      </c>
      <c r="BN607" s="71">
        <v>6.5042254364549592</v>
      </c>
      <c r="BO607" s="71">
        <v>9.3191872782606353</v>
      </c>
      <c r="BP607" s="71">
        <v>21.872809565788387</v>
      </c>
      <c r="BQ607" s="71">
        <v>21.43337219632259</v>
      </c>
      <c r="BR607" s="72">
        <v>18.915630170458009</v>
      </c>
      <c r="BS607" s="72">
        <v>14.855142024039221</v>
      </c>
      <c r="BT607" s="71">
        <v>17.6877963570475</v>
      </c>
      <c r="BU607" s="71">
        <v>16.316205346144631</v>
      </c>
      <c r="BV607" s="71">
        <v>16.736834505172272</v>
      </c>
      <c r="BW607" s="71">
        <v>16.897200735372557</v>
      </c>
      <c r="BX607" s="75">
        <v>17084</v>
      </c>
      <c r="BY607" s="75">
        <v>16097</v>
      </c>
      <c r="BZ607" s="75">
        <v>16198</v>
      </c>
      <c r="CA607" s="75">
        <v>16771</v>
      </c>
      <c r="CB607" s="75">
        <v>19922</v>
      </c>
      <c r="CC607" s="75">
        <v>23542</v>
      </c>
      <c r="CD607" s="75">
        <v>16040</v>
      </c>
      <c r="CE607" s="75">
        <v>14982</v>
      </c>
      <c r="CF607" s="75">
        <v>20926</v>
      </c>
      <c r="CG607" s="75">
        <v>18653</v>
      </c>
      <c r="CH607" s="75">
        <v>19263</v>
      </c>
      <c r="CI607" s="75">
        <v>19236</v>
      </c>
      <c r="CJ607" s="75">
        <v>11815</v>
      </c>
      <c r="CK607" s="75">
        <v>120915</v>
      </c>
      <c r="CL607" s="73">
        <v>1277055.1100000003</v>
      </c>
      <c r="CM607" s="73">
        <v>1470332.64</v>
      </c>
      <c r="CN607" s="73">
        <v>1405347.43</v>
      </c>
      <c r="CO607" s="73">
        <v>1445566.7699999998</v>
      </c>
      <c r="CP607" s="73">
        <v>1933182.9799999997</v>
      </c>
      <c r="CQ607" s="73">
        <v>1581957.18</v>
      </c>
      <c r="CR607" s="73">
        <v>1405399.9199999995</v>
      </c>
      <c r="CS607" s="73">
        <v>1618583.51</v>
      </c>
      <c r="CT607" s="73">
        <v>1352973.9800000002</v>
      </c>
      <c r="CU607" s="73">
        <v>1229148.0000000002</v>
      </c>
      <c r="CV607" s="73">
        <v>1205300.7400000002</v>
      </c>
      <c r="CW607" s="73">
        <v>1119262.92</v>
      </c>
      <c r="CX607" s="73">
        <v>1131914.8400000001</v>
      </c>
      <c r="CY607" s="77"/>
      <c r="CZ607" s="4">
        <v>1023</v>
      </c>
      <c r="DA607" s="76" t="str">
        <f t="shared" si="24"/>
        <v>1023</v>
      </c>
      <c r="DB607" s="71">
        <v>2.7040080523935961</v>
      </c>
      <c r="DC607" s="71">
        <v>1.720297819086029</v>
      </c>
      <c r="DD607" s="71">
        <v>0.54169692543658854</v>
      </c>
      <c r="DE607" s="71">
        <v>0.35991944732739506</v>
      </c>
      <c r="DF607" s="71">
        <v>0.71715698785027049</v>
      </c>
      <c r="DG607" s="71">
        <v>0.50147333194281463</v>
      </c>
      <c r="DH607" s="71">
        <v>0.26376098645741453</v>
      </c>
      <c r="DI607" s="71">
        <v>0.31423517935228712</v>
      </c>
      <c r="DJ607" s="71">
        <v>0.15166864010236691</v>
      </c>
      <c r="DK607" s="71">
        <v>0.17442189319811693</v>
      </c>
      <c r="DL607" s="71">
        <v>0.28379580048904013</v>
      </c>
      <c r="DM607" s="71">
        <v>0.19716874713488203</v>
      </c>
      <c r="DN607" s="71">
        <v>0.17898857408299454</v>
      </c>
      <c r="DO607" s="71">
        <v>0.22058775131731048</v>
      </c>
      <c r="DQ607" s="71"/>
      <c r="DR607" s="71"/>
      <c r="DS607" s="71"/>
      <c r="DT607" s="71"/>
      <c r="DU607" s="71"/>
      <c r="DV607" s="71"/>
      <c r="DW607" s="71"/>
      <c r="DX607" s="71"/>
      <c r="DY607" s="71"/>
      <c r="DZ607" s="71"/>
      <c r="EA607" s="71"/>
      <c r="EB607" s="71"/>
      <c r="EC607" s="71"/>
      <c r="ED607" s="71"/>
    </row>
    <row r="608" spans="1:134">
      <c r="A608" s="4">
        <v>1030</v>
      </c>
      <c r="B608" s="46" t="s">
        <v>5130</v>
      </c>
      <c r="C608" s="65" t="str">
        <f t="shared" si="23"/>
        <v>1030</v>
      </c>
      <c r="D608" s="69">
        <v>264634.96000000002</v>
      </c>
      <c r="E608" s="68">
        <v>2489057.0099999998</v>
      </c>
      <c r="F608" s="69">
        <v>73615.030000000057</v>
      </c>
      <c r="G608" s="69">
        <v>195323.44999999925</v>
      </c>
      <c r="H608" s="70">
        <v>87.857800285488636</v>
      </c>
      <c r="I608" s="70">
        <v>8.5155247935596812</v>
      </c>
      <c r="J608" s="69">
        <v>448895.19999999995</v>
      </c>
      <c r="K608" s="69">
        <v>310321.5</v>
      </c>
      <c r="L608" s="69">
        <v>311778.08999999997</v>
      </c>
      <c r="M608" s="69">
        <v>442952.11</v>
      </c>
      <c r="N608" s="69">
        <v>532916.56999999995</v>
      </c>
      <c r="O608" s="69">
        <v>597874.35000000009</v>
      </c>
      <c r="P608" s="69">
        <v>328526.46999999997</v>
      </c>
      <c r="Q608" s="69">
        <v>287860.23</v>
      </c>
      <c r="R608" s="69">
        <v>494390.51</v>
      </c>
      <c r="S608" s="69">
        <v>295525.85999999993</v>
      </c>
      <c r="T608" s="69">
        <v>355059.63000000006</v>
      </c>
      <c r="U608" s="69">
        <v>463059.35000000003</v>
      </c>
      <c r="V608" s="69">
        <v>264634.96000000002</v>
      </c>
      <c r="W608" s="70">
        <v>131.37286054565254</v>
      </c>
      <c r="X608" s="70">
        <v>97.413698886495723</v>
      </c>
      <c r="Y608" s="70">
        <v>86.865596695581033</v>
      </c>
      <c r="Z608" s="71">
        <v>99.418116023982066</v>
      </c>
      <c r="AA608" s="71">
        <v>106.80659082838173</v>
      </c>
      <c r="AB608" s="71">
        <v>86.008359623160587</v>
      </c>
      <c r="AC608" s="71">
        <v>71.04875306098134</v>
      </c>
      <c r="AD608" s="71">
        <v>73.231384673082317</v>
      </c>
      <c r="AE608" s="71">
        <v>84.274684916831816</v>
      </c>
      <c r="AF608" s="71">
        <v>77.850380757392301</v>
      </c>
      <c r="AG608" s="71">
        <v>90.911855282637106</v>
      </c>
      <c r="AH608" s="71">
        <v>126.78333151633852</v>
      </c>
      <c r="AI608" s="71">
        <v>103.56190672731964</v>
      </c>
      <c r="AJ608" s="71">
        <v>16.768503121815527</v>
      </c>
      <c r="AK608" s="71">
        <v>-1.2258131810128581</v>
      </c>
      <c r="AL608" s="71">
        <v>-9.9854644314238517</v>
      </c>
      <c r="AM608" s="71">
        <v>-4.4883326676981472</v>
      </c>
      <c r="AN608" s="71">
        <v>5.0101071794925733</v>
      </c>
      <c r="AO608" s="71">
        <v>-8.7607827589395786</v>
      </c>
      <c r="AP608" s="71">
        <v>-24.490827627391422</v>
      </c>
      <c r="AQ608" s="71">
        <v>-6.9298745649404969</v>
      </c>
      <c r="AR608" s="71">
        <v>59.840073445078488</v>
      </c>
      <c r="AS608" s="71">
        <v>-38.17638814550731</v>
      </c>
      <c r="AT608" s="71">
        <v>21.32013432496176</v>
      </c>
      <c r="AU608" s="71">
        <v>66.354483630733128</v>
      </c>
      <c r="AV608" s="72">
        <v>38.537879267362342</v>
      </c>
      <c r="AW608" s="73">
        <v>64463.45000000007</v>
      </c>
      <c r="AX608" s="73">
        <v>-3851.1699999999837</v>
      </c>
      <c r="AY608" s="73">
        <v>-34586.070000000065</v>
      </c>
      <c r="AZ608" s="73">
        <v>-20815.429999999935</v>
      </c>
      <c r="BA608" s="73">
        <v>25425.829999999842</v>
      </c>
      <c r="BB608" s="73">
        <v>-51105.95999999973</v>
      </c>
      <c r="BC608" s="73">
        <v>-106555.06999999995</v>
      </c>
      <c r="BD608" s="73">
        <v>-21433.679999999993</v>
      </c>
      <c r="BE608" s="73">
        <v>185087.27999999997</v>
      </c>
      <c r="BF608" s="73">
        <v>-182488.69000000012</v>
      </c>
      <c r="BG608" s="73">
        <v>62396.23000000004</v>
      </c>
      <c r="BH608" s="73">
        <v>184702.34999999992</v>
      </c>
      <c r="BI608" s="73">
        <v>73615.030000000057</v>
      </c>
      <c r="BJ608" s="71">
        <v>18.461464880765874</v>
      </c>
      <c r="BK608" s="71">
        <v>13.828644395968841</v>
      </c>
      <c r="BL608" s="71">
        <v>13.831020501833983</v>
      </c>
      <c r="BM608" s="71">
        <v>15.929413348965319</v>
      </c>
      <c r="BN608" s="71">
        <v>3.4765268929365831</v>
      </c>
      <c r="BO608" s="71">
        <v>10.392967810496504</v>
      </c>
      <c r="BP608" s="71">
        <v>21.216854994493794</v>
      </c>
      <c r="BQ608" s="71">
        <v>17.362783670408923</v>
      </c>
      <c r="BR608" s="72">
        <v>16.057234913682713</v>
      </c>
      <c r="BS608" s="72">
        <v>13.743956499804149</v>
      </c>
      <c r="BT608" s="71">
        <v>6.0742054047031431</v>
      </c>
      <c r="BU608" s="71">
        <v>18.004571797060986</v>
      </c>
      <c r="BV608" s="71">
        <v>15.091594037219437</v>
      </c>
      <c r="BW608" s="71">
        <v>14.103197268421592</v>
      </c>
      <c r="BX608" s="75">
        <v>10115</v>
      </c>
      <c r="BY608" s="75">
        <v>6816</v>
      </c>
      <c r="BZ608" s="75">
        <v>6905</v>
      </c>
      <c r="CA608" s="75">
        <v>8406</v>
      </c>
      <c r="CB608" s="75">
        <v>10260</v>
      </c>
      <c r="CC608" s="75">
        <v>11500</v>
      </c>
      <c r="CD608" s="75">
        <v>7368</v>
      </c>
      <c r="CE608" s="75">
        <v>6330</v>
      </c>
      <c r="CF608" s="75">
        <v>8652</v>
      </c>
      <c r="CG608" s="75">
        <v>6394</v>
      </c>
      <c r="CH608" s="75">
        <v>7274</v>
      </c>
      <c r="CI608" s="75">
        <v>9703</v>
      </c>
      <c r="CJ608" s="75">
        <v>5662</v>
      </c>
      <c r="CK608" s="75">
        <v>51383</v>
      </c>
      <c r="CL608" s="73">
        <v>864299.66999999993</v>
      </c>
      <c r="CM608" s="73">
        <v>876428.5900000002</v>
      </c>
      <c r="CN608" s="73">
        <v>923952.23000000021</v>
      </c>
      <c r="CO608" s="73">
        <v>962179.97999999986</v>
      </c>
      <c r="CP608" s="73">
        <v>1059569.03</v>
      </c>
      <c r="CQ608" s="73">
        <v>953959.38000000012</v>
      </c>
      <c r="CR608" s="73">
        <v>964278.08000000007</v>
      </c>
      <c r="CS608" s="73">
        <v>987762.13000000024</v>
      </c>
      <c r="CT608" s="73">
        <v>985604.82000000007</v>
      </c>
      <c r="CU608" s="73">
        <v>951150.68999999983</v>
      </c>
      <c r="CV608" s="73">
        <v>883407.34</v>
      </c>
      <c r="CW608" s="73">
        <v>909365.02000000014</v>
      </c>
      <c r="CX608" s="73">
        <v>948920.14000000025</v>
      </c>
      <c r="CY608" s="77"/>
      <c r="CZ608" s="4">
        <v>1030</v>
      </c>
      <c r="DA608" s="76" t="str">
        <f t="shared" si="24"/>
        <v>1030</v>
      </c>
      <c r="DB608" s="71">
        <v>0.34735267383937179</v>
      </c>
      <c r="DC608" s="71">
        <v>1.2454356796204313</v>
      </c>
      <c r="DD608" s="71">
        <v>0.274458516251818</v>
      </c>
      <c r="DE608" s="71">
        <v>0.23611959661368262</v>
      </c>
      <c r="DF608" s="71">
        <v>1.1149350056239198</v>
      </c>
      <c r="DG608" s="71">
        <v>0.20510508088990528</v>
      </c>
      <c r="DH608" s="71">
        <v>3.0160223494436984E-2</v>
      </c>
      <c r="DI608" s="71">
        <v>0.89454701653156021</v>
      </c>
      <c r="DJ608" s="71">
        <v>0.39245473604961245</v>
      </c>
      <c r="DK608" s="71">
        <v>0.25564218245173886</v>
      </c>
      <c r="DL608" s="71">
        <v>0.20606644107775293</v>
      </c>
      <c r="DM608" s="71">
        <v>0.18734800076873298</v>
      </c>
      <c r="DN608" s="71">
        <v>0.30021028627521057</v>
      </c>
      <c r="DO608" s="71">
        <v>0.31306469515753271</v>
      </c>
      <c r="DQ608" s="71"/>
      <c r="DR608" s="71"/>
      <c r="DS608" s="71"/>
      <c r="DT608" s="71"/>
      <c r="DU608" s="71"/>
      <c r="DV608" s="71"/>
      <c r="DW608" s="71"/>
      <c r="DX608" s="71"/>
      <c r="DY608" s="71"/>
      <c r="DZ608" s="71"/>
      <c r="EA608" s="71"/>
      <c r="EB608" s="71"/>
      <c r="EC608" s="71"/>
      <c r="ED608" s="71"/>
    </row>
    <row r="609" spans="1:134">
      <c r="A609" s="4">
        <v>111</v>
      </c>
      <c r="B609" s="46" t="s">
        <v>5135</v>
      </c>
      <c r="C609" s="65" t="str">
        <f t="shared" si="23"/>
        <v>L111</v>
      </c>
      <c r="D609" s="69">
        <v>335540.36000000004</v>
      </c>
      <c r="E609" s="68">
        <v>3817600.4399999985</v>
      </c>
      <c r="F609" s="69">
        <v>42160.800000000105</v>
      </c>
      <c r="G609" s="69">
        <v>365279.3199999989</v>
      </c>
      <c r="H609" s="70">
        <v>89.747351061255358</v>
      </c>
      <c r="I609" s="70">
        <v>10.580687812725809</v>
      </c>
      <c r="J609" s="69">
        <v>531887.66999999981</v>
      </c>
      <c r="K609" s="69">
        <v>511494.48000000004</v>
      </c>
      <c r="L609" s="69">
        <v>503509.57</v>
      </c>
      <c r="M609" s="69">
        <v>512260.75000000006</v>
      </c>
      <c r="N609" s="69">
        <v>784042.93</v>
      </c>
      <c r="O609" s="69">
        <v>686041.57</v>
      </c>
      <c r="P609" s="69">
        <v>505355.96999999991</v>
      </c>
      <c r="Q609" s="69">
        <v>464437.15999999986</v>
      </c>
      <c r="R609" s="69">
        <v>890118.24</v>
      </c>
      <c r="S609" s="69">
        <v>518982.03</v>
      </c>
      <c r="T609" s="69">
        <v>571007.96</v>
      </c>
      <c r="U609" s="69">
        <v>532158.72000000009</v>
      </c>
      <c r="V609" s="69">
        <v>335540.36000000004</v>
      </c>
      <c r="W609" s="70">
        <v>101.06087555590015</v>
      </c>
      <c r="X609" s="70">
        <v>88.768229127867215</v>
      </c>
      <c r="Y609" s="70">
        <v>91.631937093706995</v>
      </c>
      <c r="Z609" s="71">
        <v>78.831281988930201</v>
      </c>
      <c r="AA609" s="71">
        <v>106.05814970602442</v>
      </c>
      <c r="AB609" s="71">
        <v>87.728809565924223</v>
      </c>
      <c r="AC609" s="71">
        <v>79.349156435399308</v>
      </c>
      <c r="AD609" s="71">
        <v>77.758501161603789</v>
      </c>
      <c r="AE609" s="71">
        <v>95.794697450599415</v>
      </c>
      <c r="AF609" s="71">
        <v>98.841035212212475</v>
      </c>
      <c r="AG609" s="71">
        <v>96.977798339728224</v>
      </c>
      <c r="AH609" s="71">
        <v>85.078074213061939</v>
      </c>
      <c r="AI609" s="71">
        <v>95.594675092284291</v>
      </c>
      <c r="AJ609" s="71">
        <v>-7.6343130071146454</v>
      </c>
      <c r="AK609" s="71">
        <v>-14.722084694237903</v>
      </c>
      <c r="AL609" s="71">
        <v>-12.44505161966012</v>
      </c>
      <c r="AM609" s="71">
        <v>-14.889135809980614</v>
      </c>
      <c r="AN609" s="71">
        <v>-11.001623246047565</v>
      </c>
      <c r="AO609" s="71">
        <v>-20.879931384222072</v>
      </c>
      <c r="AP609" s="71">
        <v>-17.892180115019162</v>
      </c>
      <c r="AQ609" s="71">
        <v>0.40896516323332133</v>
      </c>
      <c r="AR609" s="71">
        <v>84.351555706984513</v>
      </c>
      <c r="AS609" s="71">
        <v>-22.479637242328664</v>
      </c>
      <c r="AT609" s="71">
        <v>28.662935388402545</v>
      </c>
      <c r="AU609" s="71">
        <v>9.7686223031169472</v>
      </c>
      <c r="AV609" s="72">
        <v>14.370735302759364</v>
      </c>
      <c r="AW609" s="73">
        <v>-43962.180000000051</v>
      </c>
      <c r="AX609" s="73">
        <v>-88302.639999999956</v>
      </c>
      <c r="AY609" s="73">
        <v>-71568.800000000105</v>
      </c>
      <c r="AZ609" s="73">
        <v>-89613.939999999769</v>
      </c>
      <c r="BA609" s="73">
        <v>-96920.25</v>
      </c>
      <c r="BB609" s="73">
        <v>-163995.93999999994</v>
      </c>
      <c r="BC609" s="73">
        <v>-110122.51999999996</v>
      </c>
      <c r="BD609" s="73">
        <v>1891.6499999999069</v>
      </c>
      <c r="BE609" s="73">
        <v>407280.85000000003</v>
      </c>
      <c r="BF609" s="73">
        <v>-150496.30000000005</v>
      </c>
      <c r="BG609" s="73">
        <v>127206.52000000008</v>
      </c>
      <c r="BH609" s="73">
        <v>47358.320000000123</v>
      </c>
      <c r="BI609" s="73">
        <v>42160.800000000105</v>
      </c>
      <c r="BJ609" s="71">
        <v>19.861370679464759</v>
      </c>
      <c r="BK609" s="71">
        <v>16.155832070011218</v>
      </c>
      <c r="BL609" s="71">
        <v>16.665571770500748</v>
      </c>
      <c r="BM609" s="71">
        <v>15.296924632784702</v>
      </c>
      <c r="BN609" s="71">
        <v>5.5913178720222803</v>
      </c>
      <c r="BO609" s="71">
        <v>6.5423024254286481</v>
      </c>
      <c r="BP609" s="71">
        <v>22.410244632031354</v>
      </c>
      <c r="BQ609" s="71">
        <v>22.212415371115888</v>
      </c>
      <c r="BR609" s="72">
        <v>12.927179780039646</v>
      </c>
      <c r="BS609" s="72">
        <v>17.750502820296866</v>
      </c>
      <c r="BT609" s="71">
        <v>17.602988610499523</v>
      </c>
      <c r="BU609" s="71">
        <v>17.776331142590582</v>
      </c>
      <c r="BV609" s="71">
        <v>15.029404233430654</v>
      </c>
      <c r="BW609" s="71">
        <v>16.050891455156979</v>
      </c>
      <c r="BX609" s="75">
        <v>10960</v>
      </c>
      <c r="BY609" s="75">
        <v>10969</v>
      </c>
      <c r="BZ609" s="75">
        <v>10599</v>
      </c>
      <c r="CA609" s="75">
        <v>10436</v>
      </c>
      <c r="CB609" s="75">
        <v>13198</v>
      </c>
      <c r="CC609" s="75">
        <v>12415</v>
      </c>
      <c r="CD609" s="75">
        <v>9725</v>
      </c>
      <c r="CE609" s="75">
        <v>9139</v>
      </c>
      <c r="CF609" s="75">
        <v>14956</v>
      </c>
      <c r="CG609" s="75">
        <v>10715</v>
      </c>
      <c r="CH609" s="75">
        <v>10904</v>
      </c>
      <c r="CI609" s="75">
        <v>10544</v>
      </c>
      <c r="CJ609" s="75">
        <v>6648</v>
      </c>
      <c r="CK609" s="75">
        <v>72631</v>
      </c>
      <c r="CL609" s="73">
        <v>950422.81</v>
      </c>
      <c r="CM609" s="73">
        <v>845194.08</v>
      </c>
      <c r="CN609" s="73">
        <v>911848.27999999991</v>
      </c>
      <c r="CO609" s="73">
        <v>1122425.8799999999</v>
      </c>
      <c r="CP609" s="73">
        <v>1130454.94</v>
      </c>
      <c r="CQ609" s="73">
        <v>917234.47</v>
      </c>
      <c r="CR609" s="73">
        <v>1051738.03</v>
      </c>
      <c r="CS609" s="73">
        <v>1272815.1400000004</v>
      </c>
      <c r="CT609" s="73">
        <v>976017.14000000048</v>
      </c>
      <c r="CU609" s="73">
        <v>938028.08000000007</v>
      </c>
      <c r="CV609" s="73">
        <v>949569.32999999984</v>
      </c>
      <c r="CW609" s="73">
        <v>920281.8899999999</v>
      </c>
      <c r="CX609" s="73">
        <v>943723.57000000007</v>
      </c>
      <c r="CY609" s="77"/>
      <c r="CZ609" s="4">
        <v>111</v>
      </c>
      <c r="DA609" s="76" t="str">
        <f t="shared" si="24"/>
        <v>L111</v>
      </c>
      <c r="DB609" s="71">
        <v>1.1633143240374786</v>
      </c>
      <c r="DC609" s="71">
        <v>1.2616997521456981</v>
      </c>
      <c r="DD609" s="71">
        <v>0.86432915609094485</v>
      </c>
      <c r="DE609" s="71">
        <v>0.66149932561990521</v>
      </c>
      <c r="DF609" s="71">
        <v>1.0918647689277099</v>
      </c>
      <c r="DG609" s="71">
        <v>0.56323056740136068</v>
      </c>
      <c r="DH609" s="71">
        <v>0.65714767862795509</v>
      </c>
      <c r="DI609" s="71">
        <v>0.36971068836774196</v>
      </c>
      <c r="DJ609" s="71">
        <v>0.38930223788791779</v>
      </c>
      <c r="DK609" s="71">
        <v>0.70145346444187107</v>
      </c>
      <c r="DL609" s="71">
        <v>0.61485642588777534</v>
      </c>
      <c r="DM609" s="71">
        <v>0.79019372414769562</v>
      </c>
      <c r="DN609" s="72">
        <v>0.63064706500965695</v>
      </c>
      <c r="DO609" s="71">
        <v>0.57612092756111799</v>
      </c>
      <c r="DQ609" s="71"/>
      <c r="DR609" s="71"/>
      <c r="DS609" s="71"/>
      <c r="DT609" s="71"/>
      <c r="DU609" s="71"/>
      <c r="DV609" s="71"/>
      <c r="DW609" s="71"/>
      <c r="DX609" s="71"/>
      <c r="DY609" s="71"/>
      <c r="DZ609" s="71"/>
      <c r="EA609" s="71"/>
      <c r="EB609" s="71"/>
      <c r="EC609" s="71"/>
      <c r="ED609" s="71"/>
    </row>
    <row r="610" spans="1:134">
      <c r="A610" s="4">
        <v>494</v>
      </c>
      <c r="B610" s="46" t="s">
        <v>5142</v>
      </c>
      <c r="C610" s="65" t="str">
        <f t="shared" si="23"/>
        <v>L494</v>
      </c>
      <c r="D610" s="69">
        <v>897718.02000000014</v>
      </c>
      <c r="E610" s="68">
        <v>10857693.230000002</v>
      </c>
      <c r="F610" s="69">
        <v>-62851.779999999912</v>
      </c>
      <c r="G610" s="69">
        <v>854046.12000000291</v>
      </c>
      <c r="H610" s="70">
        <v>91.272796425099912</v>
      </c>
      <c r="I610" s="70">
        <v>8.5373475354430397</v>
      </c>
      <c r="J610" s="69">
        <v>1806312.98</v>
      </c>
      <c r="K610" s="69">
        <v>1492835.8399999999</v>
      </c>
      <c r="L610" s="69">
        <v>1380095.31</v>
      </c>
      <c r="M610" s="69">
        <v>1773683.3099999998</v>
      </c>
      <c r="N610" s="69">
        <v>2338544.91</v>
      </c>
      <c r="O610" s="69">
        <v>2535599.15</v>
      </c>
      <c r="P610" s="69">
        <v>1575042.6500000001</v>
      </c>
      <c r="Q610" s="69">
        <v>1415517.17</v>
      </c>
      <c r="R610" s="69">
        <v>2256141.81</v>
      </c>
      <c r="S610" s="69">
        <v>1456095.09</v>
      </c>
      <c r="T610" s="69">
        <v>1667653.7600000002</v>
      </c>
      <c r="U610" s="69">
        <v>1589524.7300000002</v>
      </c>
      <c r="V610" s="69">
        <v>897718.02000000014</v>
      </c>
      <c r="W610" s="70">
        <v>122.7493821604464</v>
      </c>
      <c r="X610" s="70">
        <v>88.739371709884963</v>
      </c>
      <c r="Y610" s="70">
        <v>89.291717445020112</v>
      </c>
      <c r="Z610" s="71">
        <v>100.65939750250952</v>
      </c>
      <c r="AA610" s="71">
        <v>101.2281391383067</v>
      </c>
      <c r="AB610" s="71">
        <v>102.2690401964193</v>
      </c>
      <c r="AC610" s="71">
        <v>94.69625143237127</v>
      </c>
      <c r="AD610" s="71">
        <v>96.06803931228599</v>
      </c>
      <c r="AE610" s="71">
        <v>99.653040831938753</v>
      </c>
      <c r="AF610" s="71">
        <v>89.630397514449427</v>
      </c>
      <c r="AG610" s="71">
        <v>84.119061257161079</v>
      </c>
      <c r="AH610" s="71">
        <v>88.900312011302873</v>
      </c>
      <c r="AI610" s="71">
        <v>81.601084436191186</v>
      </c>
      <c r="AJ610" s="71">
        <v>-2.5048942860657508</v>
      </c>
      <c r="AK610" s="71">
        <v>-18.251608607955927</v>
      </c>
      <c r="AL610" s="71">
        <v>-19.324220877343336</v>
      </c>
      <c r="AM610" s="71">
        <v>-24.570850369196361</v>
      </c>
      <c r="AN610" s="71">
        <v>-26.620433752359485</v>
      </c>
      <c r="AO610" s="71">
        <v>-14.686118395209945</v>
      </c>
      <c r="AP610" s="71">
        <v>-5.0082240446358224</v>
      </c>
      <c r="AQ610" s="71">
        <v>20.853996832254929</v>
      </c>
      <c r="AR610" s="71">
        <v>54.525199729417075</v>
      </c>
      <c r="AS610" s="71">
        <v>-16.781246529801731</v>
      </c>
      <c r="AT610" s="71">
        <v>5.2842637777468005</v>
      </c>
      <c r="AU610" s="71">
        <v>11.93751385332822</v>
      </c>
      <c r="AV610" s="72">
        <v>-6.5431767686221161</v>
      </c>
      <c r="AW610" s="73">
        <v>-46408.719999999972</v>
      </c>
      <c r="AX610" s="73">
        <v>-333298.98</v>
      </c>
      <c r="AY610" s="73">
        <v>-330573.40000000037</v>
      </c>
      <c r="AZ610" s="73">
        <v>-577772.74999999977</v>
      </c>
      <c r="BA610" s="73">
        <v>-848370.78000000026</v>
      </c>
      <c r="BB610" s="73">
        <v>-403674.41999999993</v>
      </c>
      <c r="BC610" s="73">
        <v>-83040.519999999553</v>
      </c>
      <c r="BD610" s="73">
        <v>244254.97999999998</v>
      </c>
      <c r="BE610" s="73">
        <v>796093.99000000046</v>
      </c>
      <c r="BF610" s="73">
        <v>-293624.81000000029</v>
      </c>
      <c r="BG610" s="73">
        <v>83700.280000000261</v>
      </c>
      <c r="BH610" s="73">
        <v>169513.97999999998</v>
      </c>
      <c r="BI610" s="73">
        <v>-62851.779999999912</v>
      </c>
      <c r="BJ610" s="71">
        <v>13.615014432967149</v>
      </c>
      <c r="BK610" s="71">
        <v>10.063750130697269</v>
      </c>
      <c r="BL610" s="71">
        <v>10.418043721691348</v>
      </c>
      <c r="BM610" s="71">
        <v>11.00324215672549</v>
      </c>
      <c r="BN610" s="71">
        <v>-0.84904253168167987</v>
      </c>
      <c r="BO610" s="71">
        <v>7.4521162722249095</v>
      </c>
      <c r="BP610" s="71">
        <v>20.414583286556404</v>
      </c>
      <c r="BQ610" s="71">
        <v>18.454600200022952</v>
      </c>
      <c r="BR610" s="72">
        <v>12.235266629080447</v>
      </c>
      <c r="BS610" s="72">
        <v>14.009990103024194</v>
      </c>
      <c r="BT610" s="71">
        <v>14.10714006335613</v>
      </c>
      <c r="BU610" s="71">
        <v>13.96839438968669</v>
      </c>
      <c r="BV610" s="71">
        <v>12.534628292634665</v>
      </c>
      <c r="BW610" s="71">
        <v>13.586094975070932</v>
      </c>
      <c r="BX610" s="75">
        <v>28651</v>
      </c>
      <c r="BY610" s="75">
        <v>23157</v>
      </c>
      <c r="BZ610" s="75">
        <v>22740</v>
      </c>
      <c r="CA610" s="75">
        <v>25344</v>
      </c>
      <c r="CB610" s="75">
        <v>30707</v>
      </c>
      <c r="CC610" s="75">
        <v>34256</v>
      </c>
      <c r="CD610" s="75">
        <v>25655</v>
      </c>
      <c r="CE610" s="75">
        <v>23769</v>
      </c>
      <c r="CF610" s="75">
        <v>33561</v>
      </c>
      <c r="CG610" s="75">
        <v>26562</v>
      </c>
      <c r="CH610" s="75">
        <v>29944</v>
      </c>
      <c r="CI610" s="75">
        <v>30943</v>
      </c>
      <c r="CJ610" s="75">
        <v>18308</v>
      </c>
      <c r="CK610" s="75">
        <v>188742</v>
      </c>
      <c r="CL610" s="73">
        <v>2501635.54</v>
      </c>
      <c r="CM610" s="73">
        <v>2589400.7800000007</v>
      </c>
      <c r="CN610" s="73">
        <v>2793476.45</v>
      </c>
      <c r="CO610" s="73">
        <v>3204464.4000000004</v>
      </c>
      <c r="CP610" s="73">
        <v>3034917.2400000012</v>
      </c>
      <c r="CQ610" s="73">
        <v>2380665.0099999998</v>
      </c>
      <c r="CR610" s="73">
        <v>2582978.31</v>
      </c>
      <c r="CS610" s="73">
        <v>2883595.3100000005</v>
      </c>
      <c r="CT610" s="73">
        <v>2560178.3600000003</v>
      </c>
      <c r="CU610" s="73">
        <v>1891120.1800000006</v>
      </c>
      <c r="CV610" s="73">
        <v>1915919.64</v>
      </c>
      <c r="CW610" s="73">
        <v>1568045.5600000003</v>
      </c>
      <c r="CX610" s="73">
        <v>1499476.7200000002</v>
      </c>
      <c r="CY610" s="77"/>
      <c r="CZ610" s="4">
        <v>494</v>
      </c>
      <c r="DA610" s="76" t="str">
        <f t="shared" si="24"/>
        <v>L494</v>
      </c>
      <c r="DB610" s="71">
        <v>2.4618327213762043</v>
      </c>
      <c r="DC610" s="71">
        <v>3.989557639609643</v>
      </c>
      <c r="DD610" s="71">
        <v>0.61914544518859815</v>
      </c>
      <c r="DE610" s="71">
        <v>0.84547843872411077</v>
      </c>
      <c r="DF610" s="71">
        <v>1.1247226591984063</v>
      </c>
      <c r="DG610" s="71">
        <v>0.72606090142830348</v>
      </c>
      <c r="DH610" s="71">
        <v>0.51706250097666695</v>
      </c>
      <c r="DI610" s="71">
        <v>0.5318106410880582</v>
      </c>
      <c r="DJ610" s="71">
        <v>0.35502992936798583</v>
      </c>
      <c r="DK610" s="71">
        <v>0.47958823518363886</v>
      </c>
      <c r="DL610" s="71">
        <v>0.54821041212071686</v>
      </c>
      <c r="DM610" s="71">
        <v>0.22179870351563274</v>
      </c>
      <c r="DN610" s="71">
        <v>0.61669682035146989</v>
      </c>
      <c r="DO610" s="71">
        <v>0.44994228285325</v>
      </c>
      <c r="DQ610" s="71"/>
      <c r="DR610" s="71"/>
      <c r="DS610" s="71"/>
      <c r="DT610" s="71"/>
      <c r="DU610" s="71"/>
      <c r="DV610" s="71"/>
      <c r="DW610" s="71"/>
      <c r="DX610" s="71"/>
      <c r="DY610" s="71"/>
      <c r="DZ610" s="71"/>
      <c r="EA610" s="71"/>
      <c r="EB610" s="71"/>
      <c r="EC610" s="71"/>
      <c r="ED610" s="71"/>
    </row>
    <row r="611" spans="1:134">
      <c r="A611" s="4">
        <v>93</v>
      </c>
      <c r="B611" s="46" t="s">
        <v>5150</v>
      </c>
      <c r="C611" s="65" t="str">
        <f t="shared" si="23"/>
        <v>L093</v>
      </c>
      <c r="D611" s="69">
        <v>240785.92000000001</v>
      </c>
      <c r="E611" s="68">
        <v>2880551.2699999991</v>
      </c>
      <c r="F611" s="69">
        <v>-12495.009999999922</v>
      </c>
      <c r="G611" s="69">
        <v>-812014.25000000047</v>
      </c>
      <c r="H611" s="70">
        <v>67.619808823866833</v>
      </c>
      <c r="I611" s="70">
        <v>-21.990517043012424</v>
      </c>
      <c r="J611" s="69">
        <v>467350.14999999991</v>
      </c>
      <c r="K611" s="69">
        <v>451110.93</v>
      </c>
      <c r="L611" s="69">
        <v>409437.29999999981</v>
      </c>
      <c r="M611" s="69">
        <v>436673.64999999985</v>
      </c>
      <c r="N611" s="69">
        <v>667456.95000000007</v>
      </c>
      <c r="O611" s="69">
        <v>671594.15</v>
      </c>
      <c r="P611" s="69">
        <v>360802.04</v>
      </c>
      <c r="Q611" s="69">
        <v>347542.63</v>
      </c>
      <c r="R611" s="69">
        <v>744013.2100000002</v>
      </c>
      <c r="S611" s="69">
        <v>350569.33</v>
      </c>
      <c r="T611" s="69">
        <v>413844.53999999992</v>
      </c>
      <c r="U611" s="69">
        <v>422993.6</v>
      </c>
      <c r="V611" s="69">
        <v>240785.92000000001</v>
      </c>
      <c r="W611" s="70">
        <v>73.096862979882786</v>
      </c>
      <c r="X611" s="70">
        <v>71.437921454719174</v>
      </c>
      <c r="Y611" s="70">
        <v>72.046971260865917</v>
      </c>
      <c r="Z611" s="71">
        <v>60.106733508763519</v>
      </c>
      <c r="AA611" s="71">
        <v>85.324082912474495</v>
      </c>
      <c r="AB611" s="71">
        <v>103.69809175876294</v>
      </c>
      <c r="AC611" s="71">
        <v>62.332149652273763</v>
      </c>
      <c r="AD611" s="71">
        <v>53.858565223639147</v>
      </c>
      <c r="AE611" s="71">
        <v>82.412477661173668</v>
      </c>
      <c r="AF611" s="71">
        <v>61.113384584963093</v>
      </c>
      <c r="AG611" s="71">
        <v>58.076031100630843</v>
      </c>
      <c r="AH611" s="71">
        <v>75.78319565913165</v>
      </c>
      <c r="AI611" s="71">
        <v>83.428468310973713</v>
      </c>
      <c r="AJ611" s="71">
        <v>-32.490164382749555</v>
      </c>
      <c r="AK611" s="71">
        <v>-33.558344309343788</v>
      </c>
      <c r="AL611" s="71">
        <v>-45.282834444843246</v>
      </c>
      <c r="AM611" s="71">
        <v>-53.374239345357481</v>
      </c>
      <c r="AN611" s="71">
        <v>-52.591914633633642</v>
      </c>
      <c r="AO611" s="71">
        <v>-36.381557603141232</v>
      </c>
      <c r="AP611" s="71">
        <v>-38.77971040082214</v>
      </c>
      <c r="AQ611" s="71">
        <v>-32.264952305076164</v>
      </c>
      <c r="AR611" s="71">
        <v>35.500111011594427</v>
      </c>
      <c r="AS611" s="71">
        <v>-48.578368940647685</v>
      </c>
      <c r="AT611" s="71">
        <v>-28.239068234821662</v>
      </c>
      <c r="AU611" s="71">
        <v>-20.084721301356325</v>
      </c>
      <c r="AV611" s="72">
        <v>-4.9332612605299309</v>
      </c>
      <c r="AW611" s="73">
        <v>-224919.56999999995</v>
      </c>
      <c r="AX611" s="73">
        <v>-227847.05999999988</v>
      </c>
      <c r="AY611" s="73">
        <v>-338842.14</v>
      </c>
      <c r="AZ611" s="73">
        <v>-499876.54000000021</v>
      </c>
      <c r="BA611" s="73">
        <v>-740401.42000000027</v>
      </c>
      <c r="BB611" s="73">
        <v>-367811.6799999997</v>
      </c>
      <c r="BC611" s="73">
        <v>-228548.39000000007</v>
      </c>
      <c r="BD611" s="73">
        <v>-165548.65999999997</v>
      </c>
      <c r="BE611" s="73">
        <v>194926.42000000016</v>
      </c>
      <c r="BF611" s="73">
        <v>-331185.25999999995</v>
      </c>
      <c r="BG611" s="73">
        <v>-162854.41000000003</v>
      </c>
      <c r="BH611" s="73">
        <v>-106308.94000000006</v>
      </c>
      <c r="BI611" s="73">
        <v>-12495.009999999922</v>
      </c>
      <c r="BJ611" s="71">
        <v>18.209281395872665</v>
      </c>
      <c r="BK611" s="71">
        <v>16.678172727117101</v>
      </c>
      <c r="BL611" s="71">
        <v>10.247071692265621</v>
      </c>
      <c r="BM611" s="71">
        <v>17.467490741895976</v>
      </c>
      <c r="BN611" s="71">
        <v>2.7621205694365951</v>
      </c>
      <c r="BO611" s="71">
        <v>2.16045663694387</v>
      </c>
      <c r="BP611" s="71">
        <v>13.946708146768733</v>
      </c>
      <c r="BQ611" s="71">
        <v>13.92517986277487</v>
      </c>
      <c r="BR611" s="72">
        <v>10.730751503926692</v>
      </c>
      <c r="BS611" s="72">
        <v>12.106605776216227</v>
      </c>
      <c r="BT611" s="71">
        <v>12.970037097040985</v>
      </c>
      <c r="BU611" s="71">
        <v>12.220269337231807</v>
      </c>
      <c r="BV611" s="71">
        <v>16.186667330113668</v>
      </c>
      <c r="BW611" s="71">
        <v>11.178401212793807</v>
      </c>
      <c r="BX611" s="75">
        <v>7137</v>
      </c>
      <c r="BY611" s="75">
        <v>6647</v>
      </c>
      <c r="BZ611" s="75">
        <v>6124</v>
      </c>
      <c r="CA611" s="75">
        <v>6688</v>
      </c>
      <c r="CB611" s="75">
        <v>9355</v>
      </c>
      <c r="CC611" s="75">
        <v>10178</v>
      </c>
      <c r="CD611" s="75">
        <v>5501</v>
      </c>
      <c r="CE611" s="75">
        <v>5719</v>
      </c>
      <c r="CF611" s="75">
        <v>10974</v>
      </c>
      <c r="CG611" s="75">
        <v>6230</v>
      </c>
      <c r="CH611" s="75">
        <v>6540</v>
      </c>
      <c r="CI611" s="75">
        <v>6745</v>
      </c>
      <c r="CJ611" s="75">
        <v>4134</v>
      </c>
      <c r="CK611" s="75">
        <v>45843</v>
      </c>
      <c r="CL611" s="73">
        <v>1367508.6699999997</v>
      </c>
      <c r="CM611" s="73">
        <v>1439678.15</v>
      </c>
      <c r="CN611" s="73">
        <v>1503431.3699999999</v>
      </c>
      <c r="CO611" s="73">
        <v>1645383.4499999995</v>
      </c>
      <c r="CP611" s="73">
        <v>1717840.6299999994</v>
      </c>
      <c r="CQ611" s="73">
        <v>1522334.0599999998</v>
      </c>
      <c r="CR611" s="73">
        <v>1646389.92</v>
      </c>
      <c r="CS611" s="73">
        <v>1454151.4899999995</v>
      </c>
      <c r="CT611" s="73">
        <v>1387656.1600000001</v>
      </c>
      <c r="CU611" s="73">
        <v>1388429.8599999999</v>
      </c>
      <c r="CV611" s="73">
        <v>1463330.7499999995</v>
      </c>
      <c r="CW611" s="73">
        <v>1324125.9300000002</v>
      </c>
      <c r="CX611" s="73">
        <v>1298730.7499999995</v>
      </c>
      <c r="CY611" s="77"/>
      <c r="CZ611" s="4">
        <v>93</v>
      </c>
      <c r="DA611" s="76" t="str">
        <f t="shared" si="24"/>
        <v>L093</v>
      </c>
      <c r="DB611" s="71">
        <v>5.4051872411897062</v>
      </c>
      <c r="DC611" s="71">
        <v>4.1311838479508856</v>
      </c>
      <c r="DD611" s="71">
        <v>1.1696882760433436</v>
      </c>
      <c r="DE611" s="71">
        <v>0.86591121951772809</v>
      </c>
      <c r="DF611" s="71">
        <v>0.70882420721838424</v>
      </c>
      <c r="DG611" s="71">
        <v>0.93576359706336754</v>
      </c>
      <c r="DH611" s="71">
        <v>0.2039836375494512</v>
      </c>
      <c r="DI611" s="71">
        <v>0.38996656918778971</v>
      </c>
      <c r="DJ611" s="71">
        <v>0.65607249536321299</v>
      </c>
      <c r="DK611" s="71">
        <v>5.9027695255949392E-2</v>
      </c>
      <c r="DL611" s="71">
        <v>0.38196133741500138</v>
      </c>
      <c r="DM611" s="71">
        <v>0.14973391019085927</v>
      </c>
      <c r="DN611" s="71">
        <v>4.5127951370842231E-2</v>
      </c>
      <c r="DO611" s="71">
        <v>0.32987515429089809</v>
      </c>
      <c r="DQ611" s="71"/>
      <c r="DR611" s="71"/>
      <c r="DS611" s="71"/>
      <c r="DT611" s="71"/>
      <c r="DU611" s="71"/>
      <c r="DV611" s="71"/>
      <c r="DW611" s="71"/>
      <c r="DX611" s="71"/>
      <c r="DY611" s="71"/>
      <c r="DZ611" s="71"/>
      <c r="EA611" s="71"/>
      <c r="EB611" s="71"/>
      <c r="EC611" s="71"/>
      <c r="ED611" s="71"/>
    </row>
    <row r="612" spans="1:134">
      <c r="A612" s="4">
        <v>660</v>
      </c>
      <c r="B612" s="46" t="s">
        <v>5158</v>
      </c>
      <c r="C612" s="65" t="str">
        <f t="shared" si="23"/>
        <v>L660</v>
      </c>
      <c r="D612" s="69">
        <v>274210.27</v>
      </c>
      <c r="E612" s="68">
        <v>3758835.3299999991</v>
      </c>
      <c r="F612" s="69">
        <v>29118.070000000007</v>
      </c>
      <c r="G612" s="69">
        <v>665749.10999999894</v>
      </c>
      <c r="H612" s="70">
        <v>96.81776337578745</v>
      </c>
      <c r="I612" s="70">
        <v>21.523781189649437</v>
      </c>
      <c r="J612" s="69">
        <v>456964.5</v>
      </c>
      <c r="K612" s="69">
        <v>431797.15</v>
      </c>
      <c r="L612" s="69">
        <v>383625.69000000006</v>
      </c>
      <c r="M612" s="69">
        <v>492131.55999999988</v>
      </c>
      <c r="N612" s="69">
        <v>732163.71</v>
      </c>
      <c r="O612" s="69">
        <v>737749.46000000008</v>
      </c>
      <c r="P612" s="69">
        <v>408319.30000000005</v>
      </c>
      <c r="Q612" s="69">
        <v>442430.77999999985</v>
      </c>
      <c r="R612" s="69">
        <v>1275688.3699999999</v>
      </c>
      <c r="S612" s="69">
        <v>431190.10999999993</v>
      </c>
      <c r="T612" s="69">
        <v>446007.03</v>
      </c>
      <c r="U612" s="69">
        <v>480989.47</v>
      </c>
      <c r="V612" s="69">
        <v>274210.27</v>
      </c>
      <c r="W612" s="70">
        <v>109.27596395344379</v>
      </c>
      <c r="X612" s="70">
        <v>101.0268664966631</v>
      </c>
      <c r="Y612" s="70">
        <v>96.9412649289943</v>
      </c>
      <c r="Z612" s="71">
        <v>94.975981427602463</v>
      </c>
      <c r="AA612" s="71">
        <v>116.82676287418428</v>
      </c>
      <c r="AB612" s="71">
        <v>108.15109963544805</v>
      </c>
      <c r="AC612" s="71">
        <v>89.384173815774687</v>
      </c>
      <c r="AD612" s="71">
        <v>86.912808881248765</v>
      </c>
      <c r="AE612" s="71">
        <v>114.14071941963169</v>
      </c>
      <c r="AF612" s="71">
        <v>82.053546011716364</v>
      </c>
      <c r="AG612" s="71">
        <v>94.8755908010409</v>
      </c>
      <c r="AH612" s="71">
        <v>94.369663340019372</v>
      </c>
      <c r="AI612" s="71">
        <v>93.399123818917047</v>
      </c>
      <c r="AJ612" s="71">
        <v>1.0449679511099097</v>
      </c>
      <c r="AK612" s="71">
        <v>-14.908677470524523</v>
      </c>
      <c r="AL612" s="71">
        <v>-15.080549426584167</v>
      </c>
      <c r="AM612" s="71">
        <v>-16.547794325498632</v>
      </c>
      <c r="AN612" s="71">
        <v>-5.3725675201876104</v>
      </c>
      <c r="AO612" s="71">
        <v>5.9804202341141366</v>
      </c>
      <c r="AP612" s="71">
        <v>-9.7824100099981326</v>
      </c>
      <c r="AQ612" s="71">
        <v>10.579638181302409</v>
      </c>
      <c r="AR612" s="71">
        <v>146.45764760493131</v>
      </c>
      <c r="AS612" s="71">
        <v>-41.552306314580456</v>
      </c>
      <c r="AT612" s="71">
        <v>25.754779001019813</v>
      </c>
      <c r="AU612" s="71">
        <v>24.838862851384658</v>
      </c>
      <c r="AV612" s="72">
        <v>11.880455599974216</v>
      </c>
      <c r="AW612" s="73">
        <v>4725.75</v>
      </c>
      <c r="AX612" s="73">
        <v>-75654.29999999993</v>
      </c>
      <c r="AY612" s="73">
        <v>-68126.749999999942</v>
      </c>
      <c r="AZ612" s="73">
        <v>-97585.100000000151</v>
      </c>
      <c r="BA612" s="73">
        <v>-41284.89999999979</v>
      </c>
      <c r="BB612" s="73">
        <v>49688.500000000233</v>
      </c>
      <c r="BC612" s="73">
        <v>-44274.589999999967</v>
      </c>
      <c r="BD612" s="73">
        <v>42329.289999999979</v>
      </c>
      <c r="BE612" s="73">
        <v>758078.8</v>
      </c>
      <c r="BF612" s="73">
        <v>-306546.62999999995</v>
      </c>
      <c r="BG612" s="73">
        <v>91342.95000000007</v>
      </c>
      <c r="BH612" s="73">
        <v>95701.22000000003</v>
      </c>
      <c r="BI612" s="73">
        <v>29118.070000000007</v>
      </c>
      <c r="BJ612" s="71">
        <v>16.761780713759443</v>
      </c>
      <c r="BK612" s="71">
        <v>12.627791295516708</v>
      </c>
      <c r="BL612" s="71">
        <v>12.024115704565494</v>
      </c>
      <c r="BM612" s="71">
        <v>14.107939689080503</v>
      </c>
      <c r="BN612" s="71">
        <v>1.2857767187888696</v>
      </c>
      <c r="BO612" s="71">
        <v>7.2435980597037766</v>
      </c>
      <c r="BP612" s="71">
        <v>17.487912841290147</v>
      </c>
      <c r="BQ612" s="71">
        <v>16.915358774806446</v>
      </c>
      <c r="BR612" s="72">
        <v>0.40842431751635289</v>
      </c>
      <c r="BS612" s="72">
        <v>12.496455868589193</v>
      </c>
      <c r="BT612" s="71">
        <v>13.35271050841957</v>
      </c>
      <c r="BU612" s="71">
        <v>12.08885783128421</v>
      </c>
      <c r="BV612" s="71">
        <v>9.0985808526710095</v>
      </c>
      <c r="BW612" s="71">
        <v>7.6894297366223423</v>
      </c>
      <c r="BX612" s="75">
        <v>11590</v>
      </c>
      <c r="BY612" s="75">
        <v>11047</v>
      </c>
      <c r="BZ612" s="75">
        <v>10138</v>
      </c>
      <c r="CA612" s="75">
        <v>11239</v>
      </c>
      <c r="CB612" s="75">
        <v>15592</v>
      </c>
      <c r="CC612" s="75">
        <v>16545</v>
      </c>
      <c r="CD612" s="75">
        <v>9950</v>
      </c>
      <c r="CE612" s="75">
        <v>10459</v>
      </c>
      <c r="CF612" s="75">
        <v>19829</v>
      </c>
      <c r="CG612" s="75">
        <v>10811</v>
      </c>
      <c r="CH612" s="75">
        <v>11059</v>
      </c>
      <c r="CI612" s="75">
        <v>11950</v>
      </c>
      <c r="CJ612" s="75">
        <v>6684</v>
      </c>
      <c r="CK612" s="75">
        <v>80742</v>
      </c>
      <c r="CL612" s="73">
        <v>750088.27</v>
      </c>
      <c r="CM612" s="73">
        <v>587113.26999999979</v>
      </c>
      <c r="CN612" s="73">
        <v>921775.04000000027</v>
      </c>
      <c r="CO612" s="73">
        <v>1021990.0400000002</v>
      </c>
      <c r="CP612" s="73">
        <v>1001855.11</v>
      </c>
      <c r="CQ612" s="73">
        <v>823794.87</v>
      </c>
      <c r="CR612" s="73">
        <v>780923.1</v>
      </c>
      <c r="CS612" s="73">
        <v>1121282.2</v>
      </c>
      <c r="CT612" s="73">
        <v>903950.33000000031</v>
      </c>
      <c r="CU612" s="73">
        <v>743766.7300000001</v>
      </c>
      <c r="CV612" s="73">
        <v>813265.48999999976</v>
      </c>
      <c r="CW612" s="73">
        <v>883900.96000000008</v>
      </c>
      <c r="CX612" s="73">
        <v>780003.68000000017</v>
      </c>
      <c r="CY612" s="77"/>
      <c r="CZ612" s="4">
        <v>660</v>
      </c>
      <c r="DA612" s="76" t="str">
        <f t="shared" si="24"/>
        <v>L660</v>
      </c>
      <c r="DB612" s="71">
        <v>1.6387869550251126</v>
      </c>
      <c r="DC612" s="71">
        <v>2.1226483825487903</v>
      </c>
      <c r="DD612" s="71">
        <v>1.1438482824855802</v>
      </c>
      <c r="DE612" s="71">
        <v>1.3194265600270052</v>
      </c>
      <c r="DF612" s="71">
        <v>1.0166598172543395</v>
      </c>
      <c r="DG612" s="71">
        <v>0.71273177457323733</v>
      </c>
      <c r="DH612" s="71">
        <v>0.46682024675322903</v>
      </c>
      <c r="DI612" s="71">
        <v>0.67735231003724528</v>
      </c>
      <c r="DJ612" s="71">
        <v>1.1547508361864447</v>
      </c>
      <c r="DK612" s="71">
        <v>0.81457479876929917</v>
      </c>
      <c r="DL612" s="71">
        <v>0.95525257885841364</v>
      </c>
      <c r="DM612" s="71">
        <v>0.29886741234787062</v>
      </c>
      <c r="DN612" s="71">
        <v>5.2309052596252313E-2</v>
      </c>
      <c r="DO612" s="71">
        <v>0.76999523166991568</v>
      </c>
      <c r="DQ612" s="71"/>
      <c r="DR612" s="71"/>
      <c r="DS612" s="71"/>
      <c r="DT612" s="71"/>
      <c r="DU612" s="71"/>
      <c r="DV612" s="71"/>
      <c r="DW612" s="71"/>
      <c r="DX612" s="71"/>
      <c r="DY612" s="71"/>
      <c r="DZ612" s="71"/>
      <c r="EA612" s="71"/>
      <c r="EB612" s="71"/>
      <c r="EC612" s="71"/>
      <c r="ED612" s="71"/>
    </row>
    <row r="613" spans="1:134">
      <c r="A613" s="4">
        <v>153</v>
      </c>
      <c r="B613" s="46" t="s">
        <v>5166</v>
      </c>
      <c r="C613" s="65" t="str">
        <f t="shared" si="23"/>
        <v>L153</v>
      </c>
      <c r="D613" s="69">
        <v>355066.56</v>
      </c>
      <c r="E613" s="68">
        <v>4673996.870000001</v>
      </c>
      <c r="F613" s="69">
        <v>31673.460000000021</v>
      </c>
      <c r="G613" s="69">
        <v>625449.10000000196</v>
      </c>
      <c r="H613" s="70">
        <v>93.894652069195388</v>
      </c>
      <c r="I613" s="70">
        <v>15.448727186440037</v>
      </c>
      <c r="J613" s="69">
        <v>601772.21</v>
      </c>
      <c r="K613" s="69">
        <v>561084.92000000004</v>
      </c>
      <c r="L613" s="69">
        <v>508215.65000000014</v>
      </c>
      <c r="M613" s="69">
        <v>695941.11</v>
      </c>
      <c r="N613" s="69">
        <v>1009563.1900000002</v>
      </c>
      <c r="O613" s="69">
        <v>987538.86</v>
      </c>
      <c r="P613" s="69">
        <v>503772.85</v>
      </c>
      <c r="Q613" s="69">
        <v>524966.13</v>
      </c>
      <c r="R613" s="69">
        <v>1437167.2299999997</v>
      </c>
      <c r="S613" s="69">
        <v>553473.66</v>
      </c>
      <c r="T613" s="69">
        <v>655022.50000000012</v>
      </c>
      <c r="U613" s="69">
        <v>644527.93999999994</v>
      </c>
      <c r="V613" s="69">
        <v>355066.56</v>
      </c>
      <c r="W613" s="70">
        <v>97.681211064273811</v>
      </c>
      <c r="X613" s="70">
        <v>88.656826660529362</v>
      </c>
      <c r="Y613" s="70">
        <v>94.128667533167075</v>
      </c>
      <c r="Z613" s="71">
        <v>106.31855638934655</v>
      </c>
      <c r="AA613" s="71">
        <v>116.90783604568749</v>
      </c>
      <c r="AB613" s="71">
        <v>113.6962490846402</v>
      </c>
      <c r="AC613" s="71">
        <v>84.018887743385548</v>
      </c>
      <c r="AD613" s="71">
        <v>89.00506179690376</v>
      </c>
      <c r="AE613" s="71">
        <v>104.39305856683343</v>
      </c>
      <c r="AF613" s="71">
        <v>81.09725259411249</v>
      </c>
      <c r="AG613" s="71">
        <v>100.09549668683677</v>
      </c>
      <c r="AH613" s="71">
        <v>95.320841931358999</v>
      </c>
      <c r="AI613" s="71">
        <v>89.040252236298173</v>
      </c>
      <c r="AJ613" s="71">
        <v>-14.236936861389838</v>
      </c>
      <c r="AK613" s="71">
        <v>-19.205100822317167</v>
      </c>
      <c r="AL613" s="71">
        <v>-22.6564617531849</v>
      </c>
      <c r="AM613" s="71">
        <v>-11.077191656750362</v>
      </c>
      <c r="AN613" s="71">
        <v>-10.722594916214511</v>
      </c>
      <c r="AO613" s="71">
        <v>-6.0160262303469381</v>
      </c>
      <c r="AP613" s="71">
        <v>-20.992263615379649</v>
      </c>
      <c r="AQ613" s="71">
        <v>13.655224830709356</v>
      </c>
      <c r="AR613" s="71">
        <v>131.37270120457899</v>
      </c>
      <c r="AS613" s="71">
        <v>-43.859430062820294</v>
      </c>
      <c r="AT613" s="71">
        <v>30.189314400309939</v>
      </c>
      <c r="AU613" s="71">
        <v>25.032964496580966</v>
      </c>
      <c r="AV613" s="72">
        <v>9.7941050690320886</v>
      </c>
      <c r="AW613" s="73">
        <v>-99896.070000000065</v>
      </c>
      <c r="AX613" s="73">
        <v>-133370.94999999995</v>
      </c>
      <c r="AY613" s="73">
        <v>-148873.05000000005</v>
      </c>
      <c r="AZ613" s="73">
        <v>-86693.990000000107</v>
      </c>
      <c r="BA613" s="73">
        <v>-121252.81999999983</v>
      </c>
      <c r="BB613" s="73">
        <v>-17878.510000000009</v>
      </c>
      <c r="BC613" s="73">
        <v>-133851.85999999999</v>
      </c>
      <c r="BD613" s="73">
        <v>63072.600000000093</v>
      </c>
      <c r="BE613" s="73">
        <v>816019.08999999985</v>
      </c>
      <c r="BF613" s="73">
        <v>-432397.4500000003</v>
      </c>
      <c r="BG613" s="73">
        <v>151891.73000000021</v>
      </c>
      <c r="BH613" s="73">
        <v>129041.52999999985</v>
      </c>
      <c r="BI613" s="73">
        <v>31673.460000000021</v>
      </c>
      <c r="BJ613" s="71">
        <v>12.839612495447176</v>
      </c>
      <c r="BK613" s="71">
        <v>8.098174125588379</v>
      </c>
      <c r="BL613" s="71">
        <v>6.7891162713913999</v>
      </c>
      <c r="BM613" s="71">
        <v>3.5268124254110953</v>
      </c>
      <c r="BN613" s="71">
        <v>-4.6009411035883403</v>
      </c>
      <c r="BO613" s="71">
        <v>4.0804023799177056</v>
      </c>
      <c r="BP613" s="71">
        <v>17.838403304725475</v>
      </c>
      <c r="BQ613" s="71">
        <v>17.862041390458135</v>
      </c>
      <c r="BR613" s="72">
        <v>6.2888926866261494</v>
      </c>
      <c r="BS613" s="72">
        <v>12.859469324074057</v>
      </c>
      <c r="BT613" s="71">
        <v>14.764777327522307</v>
      </c>
      <c r="BU613" s="71">
        <v>12.748549415898767</v>
      </c>
      <c r="BV613" s="71">
        <v>11.200726176756252</v>
      </c>
      <c r="BW613" s="71">
        <v>10.505090010728102</v>
      </c>
      <c r="BX613" s="75">
        <v>11059</v>
      </c>
      <c r="BY613" s="75">
        <v>10069</v>
      </c>
      <c r="BZ613" s="75">
        <v>9843</v>
      </c>
      <c r="CA613" s="75">
        <v>10608</v>
      </c>
      <c r="CB613" s="75">
        <v>14037</v>
      </c>
      <c r="CC613" s="75">
        <v>16244</v>
      </c>
      <c r="CD613" s="75">
        <v>8848</v>
      </c>
      <c r="CE613" s="75">
        <v>9380</v>
      </c>
      <c r="CF613" s="75">
        <v>18966</v>
      </c>
      <c r="CG613" s="75">
        <v>10609</v>
      </c>
      <c r="CH613" s="75">
        <v>11386</v>
      </c>
      <c r="CI613" s="75">
        <v>11688</v>
      </c>
      <c r="CJ613" s="75">
        <v>6298</v>
      </c>
      <c r="CK613" s="75">
        <v>77175</v>
      </c>
      <c r="CL613" s="73">
        <v>971868.74999999988</v>
      </c>
      <c r="CM613" s="73">
        <v>999798.55999999982</v>
      </c>
      <c r="CN613" s="73">
        <v>1116765.2099999997</v>
      </c>
      <c r="CO613" s="73">
        <v>1259113.99</v>
      </c>
      <c r="CP613" s="73">
        <v>1105651.1299999999</v>
      </c>
      <c r="CQ613" s="73">
        <v>947304.97000000009</v>
      </c>
      <c r="CR613" s="73">
        <v>912771</v>
      </c>
      <c r="CS613" s="73">
        <v>1333841.43</v>
      </c>
      <c r="CT613" s="73">
        <v>933358.7100000002</v>
      </c>
      <c r="CU613" s="73">
        <v>915546.01</v>
      </c>
      <c r="CV613" s="73">
        <v>879903.16000000015</v>
      </c>
      <c r="CW613" s="73">
        <v>874355.22999999986</v>
      </c>
      <c r="CX613" s="73">
        <v>1010745.0400000002</v>
      </c>
      <c r="CY613" s="77"/>
      <c r="CZ613" s="4">
        <v>153</v>
      </c>
      <c r="DA613" s="76" t="str">
        <f t="shared" si="24"/>
        <v>L153</v>
      </c>
      <c r="DB613" s="71">
        <v>3.6464127369525507</v>
      </c>
      <c r="DC613" s="71">
        <v>4.2170728202480845</v>
      </c>
      <c r="DD613" s="71">
        <v>1.9664354508536315</v>
      </c>
      <c r="DE613" s="71">
        <v>1.3754613797382496</v>
      </c>
      <c r="DF613" s="71">
        <v>1.6699317434223677</v>
      </c>
      <c r="DG613" s="71">
        <v>0.72655822109053525</v>
      </c>
      <c r="DH613" s="71">
        <v>0.93915574344230757</v>
      </c>
      <c r="DI613" s="71">
        <v>0.4277946774453435</v>
      </c>
      <c r="DJ613" s="71">
        <v>0.49174362917877179</v>
      </c>
      <c r="DK613" s="71">
        <v>0.24657451833883898</v>
      </c>
      <c r="DL613" s="71">
        <v>0.18986963565446488</v>
      </c>
      <c r="DM613" s="71">
        <v>0.33375951509004548</v>
      </c>
      <c r="DN613" s="72">
        <v>0.51851153773065506</v>
      </c>
      <c r="DO613" s="71">
        <v>0.44234865606440105</v>
      </c>
      <c r="DQ613" s="71"/>
      <c r="DR613" s="71"/>
      <c r="DS613" s="71"/>
      <c r="DT613" s="71"/>
      <c r="DU613" s="71"/>
      <c r="DV613" s="71"/>
      <c r="DW613" s="71"/>
      <c r="DX613" s="71"/>
      <c r="DY613" s="71"/>
      <c r="DZ613" s="71"/>
      <c r="EA613" s="71"/>
      <c r="EB613" s="71"/>
      <c r="EC613" s="71"/>
      <c r="ED613" s="71"/>
    </row>
    <row r="614" spans="1:134">
      <c r="A614" s="4">
        <v>1028</v>
      </c>
      <c r="B614" s="46" t="s">
        <v>5173</v>
      </c>
      <c r="C614" s="65" t="str">
        <f t="shared" si="23"/>
        <v>1028</v>
      </c>
      <c r="D614" s="69">
        <v>422281.57</v>
      </c>
      <c r="E614" s="68">
        <v>4603459.28</v>
      </c>
      <c r="F614" s="69">
        <v>103479.19</v>
      </c>
      <c r="G614" s="69">
        <v>528923.29000000097</v>
      </c>
      <c r="H614" s="70">
        <v>91.122072870905484</v>
      </c>
      <c r="I614" s="70">
        <v>12.981190773578156</v>
      </c>
      <c r="J614" s="69">
        <v>716841.04</v>
      </c>
      <c r="K614" s="69">
        <v>471853.18999999994</v>
      </c>
      <c r="L614" s="69">
        <v>548792.71999999986</v>
      </c>
      <c r="M614" s="69">
        <v>729949.86</v>
      </c>
      <c r="N614" s="69">
        <v>975440.33999999985</v>
      </c>
      <c r="O614" s="69">
        <v>1090600.73</v>
      </c>
      <c r="P614" s="69">
        <v>575398.56000000006</v>
      </c>
      <c r="Q614" s="69">
        <v>520849.83999999991</v>
      </c>
      <c r="R614" s="69">
        <v>1317208.1199999999</v>
      </c>
      <c r="S614" s="69">
        <v>488753.2699999999</v>
      </c>
      <c r="T614" s="69">
        <v>569752.6399999999</v>
      </c>
      <c r="U614" s="69">
        <v>709215.28</v>
      </c>
      <c r="V614" s="69">
        <v>422281.57</v>
      </c>
      <c r="W614" s="70">
        <v>117.65494902390567</v>
      </c>
      <c r="X614" s="70">
        <v>86.720520349157354</v>
      </c>
      <c r="Y614" s="70">
        <v>99.584794129296867</v>
      </c>
      <c r="Z614" s="71">
        <v>101.59936132091849</v>
      </c>
      <c r="AA614" s="71">
        <v>102.10946189329941</v>
      </c>
      <c r="AB614" s="71">
        <v>99.154095755291806</v>
      </c>
      <c r="AC614" s="71">
        <v>84.857063029617194</v>
      </c>
      <c r="AD614" s="71">
        <v>85.779632877254897</v>
      </c>
      <c r="AE614" s="71">
        <v>96.379033003499103</v>
      </c>
      <c r="AF614" s="71">
        <v>78.50763602806208</v>
      </c>
      <c r="AG614" s="71">
        <v>80.76320559540882</v>
      </c>
      <c r="AH614" s="71">
        <v>107.87623617559578</v>
      </c>
      <c r="AI614" s="71">
        <v>101.86534416473346</v>
      </c>
      <c r="AJ614" s="71">
        <v>9.8919606798170143</v>
      </c>
      <c r="AK614" s="71">
        <v>-17.20640670864838</v>
      </c>
      <c r="AL614" s="71">
        <v>-5.3506661190454334</v>
      </c>
      <c r="AM614" s="71">
        <v>-12.090705500675703</v>
      </c>
      <c r="AN614" s="71">
        <v>-9.3079246106115399</v>
      </c>
      <c r="AO614" s="71">
        <v>-6.6787659028911373</v>
      </c>
      <c r="AP614" s="71">
        <v>-14.381565593683254</v>
      </c>
      <c r="AQ614" s="71">
        <v>7.5649257320597352</v>
      </c>
      <c r="AR614" s="71">
        <v>142.83387673192749</v>
      </c>
      <c r="AS614" s="71">
        <v>-51.698157396107028</v>
      </c>
      <c r="AT614" s="71">
        <v>5.6135016787139724</v>
      </c>
      <c r="AU614" s="71">
        <v>40.246903189858195</v>
      </c>
      <c r="AV614" s="72">
        <v>32.458725684544753</v>
      </c>
      <c r="AW614" s="73">
        <v>64526.680000000051</v>
      </c>
      <c r="AX614" s="73">
        <v>-98061.910000000149</v>
      </c>
      <c r="AY614" s="73">
        <v>-31024.060000000172</v>
      </c>
      <c r="AZ614" s="73">
        <v>-100394.49000000011</v>
      </c>
      <c r="BA614" s="73">
        <v>-100101.5700000003</v>
      </c>
      <c r="BB614" s="73">
        <v>-61549.300000000047</v>
      </c>
      <c r="BC614" s="73">
        <v>-96651.290000000037</v>
      </c>
      <c r="BD614" s="73">
        <v>36630.81</v>
      </c>
      <c r="BE614" s="73">
        <v>774776.34</v>
      </c>
      <c r="BF614" s="73">
        <v>-523119.65999999957</v>
      </c>
      <c r="BG614" s="73">
        <v>30283.129999999888</v>
      </c>
      <c r="BH614" s="73">
        <v>203524.77000000014</v>
      </c>
      <c r="BI614" s="73">
        <v>103479.19</v>
      </c>
      <c r="BJ614" s="71">
        <v>20.148601978840873</v>
      </c>
      <c r="BK614" s="71">
        <v>15.216178737493486</v>
      </c>
      <c r="BL614" s="71">
        <v>13.346475434939371</v>
      </c>
      <c r="BM614" s="71">
        <v>14.768705114316646</v>
      </c>
      <c r="BN614" s="71">
        <v>0.75779896796890123</v>
      </c>
      <c r="BO614" s="71">
        <v>10.469808748920084</v>
      </c>
      <c r="BP614" s="71">
        <v>22.46471207260954</v>
      </c>
      <c r="BQ614" s="71">
        <v>22.202367443839183</v>
      </c>
      <c r="BR614" s="72">
        <v>14.308402780678966</v>
      </c>
      <c r="BS614" s="72">
        <v>15.076600550108346</v>
      </c>
      <c r="BT614" s="71">
        <v>15.275493651032949</v>
      </c>
      <c r="BU614" s="71">
        <v>19.088837891433887</v>
      </c>
      <c r="BV614" s="71">
        <v>18.87624935960562</v>
      </c>
      <c r="BW614" s="71">
        <v>15.976046321568273</v>
      </c>
      <c r="BX614" s="75">
        <v>16588</v>
      </c>
      <c r="BY614" s="75">
        <v>10813</v>
      </c>
      <c r="BZ614" s="75">
        <v>12280</v>
      </c>
      <c r="CA614" s="75">
        <v>14386</v>
      </c>
      <c r="CB614" s="75">
        <v>16878</v>
      </c>
      <c r="CC614" s="75">
        <v>20707</v>
      </c>
      <c r="CD614" s="75">
        <v>12911</v>
      </c>
      <c r="CE614" s="75">
        <v>11691</v>
      </c>
      <c r="CF614" s="75">
        <v>18745</v>
      </c>
      <c r="CG614" s="75">
        <v>10793</v>
      </c>
      <c r="CH614" s="75">
        <v>12634</v>
      </c>
      <c r="CI614" s="75">
        <v>16792</v>
      </c>
      <c r="CJ614" s="75">
        <v>9723</v>
      </c>
      <c r="CK614" s="75">
        <v>93289</v>
      </c>
      <c r="CL614" s="73">
        <v>1164754.2</v>
      </c>
      <c r="CM614" s="73">
        <v>1270688.1100000001</v>
      </c>
      <c r="CN614" s="73">
        <v>1349547.9100000004</v>
      </c>
      <c r="CO614" s="73">
        <v>1357334.0800000005</v>
      </c>
      <c r="CP614" s="73">
        <v>1276259.46</v>
      </c>
      <c r="CQ614" s="73">
        <v>1132699.9200000002</v>
      </c>
      <c r="CR614" s="73">
        <v>1176451.7600000005</v>
      </c>
      <c r="CS614" s="73">
        <v>1470318.84</v>
      </c>
      <c r="CT614" s="73">
        <v>1060383.0599999998</v>
      </c>
      <c r="CU614" s="73">
        <v>1152840.4399999997</v>
      </c>
      <c r="CV614" s="73">
        <v>1060227.8399999999</v>
      </c>
      <c r="CW614" s="73">
        <v>1165624.3500000001</v>
      </c>
      <c r="CX614" s="73">
        <v>1241948.08</v>
      </c>
      <c r="CY614" s="77"/>
      <c r="CZ614" s="4">
        <v>1028</v>
      </c>
      <c r="DA614" s="76" t="str">
        <f t="shared" si="24"/>
        <v>1028</v>
      </c>
      <c r="DB614" s="71">
        <v>0.67459677028476828</v>
      </c>
      <c r="DC614" s="71">
        <v>1.8795944414960142</v>
      </c>
      <c r="DD614" s="71">
        <v>0.54036034834175883</v>
      </c>
      <c r="DE614" s="71">
        <v>0.19042053988247615</v>
      </c>
      <c r="DF614" s="71">
        <v>0.37446267411467815</v>
      </c>
      <c r="DG614" s="71">
        <v>0.27388589980085226</v>
      </c>
      <c r="DH614" s="71">
        <v>0.37154405618226849</v>
      </c>
      <c r="DI614" s="71">
        <v>0.11078978411471097</v>
      </c>
      <c r="DJ614" s="71">
        <v>0.10505649836802539</v>
      </c>
      <c r="DK614" s="71">
        <v>8.6554180631244843E-2</v>
      </c>
      <c r="DL614" s="71">
        <v>0.17313584230898874</v>
      </c>
      <c r="DM614" s="71">
        <v>5.6592920893146249E-2</v>
      </c>
      <c r="DN614" s="71">
        <v>5.3526605592143561E-2</v>
      </c>
      <c r="DO614" s="71">
        <v>0.13349879298061479</v>
      </c>
      <c r="DQ614" s="71"/>
      <c r="DR614" s="71"/>
      <c r="DS614" s="71"/>
      <c r="DT614" s="71"/>
      <c r="DU614" s="71"/>
      <c r="DV614" s="71"/>
      <c r="DW614" s="71"/>
      <c r="DX614" s="71"/>
      <c r="DY614" s="71"/>
      <c r="DZ614" s="71"/>
      <c r="EA614" s="71"/>
      <c r="EB614" s="71"/>
      <c r="EC614" s="71"/>
      <c r="ED614" s="71"/>
    </row>
    <row r="615" spans="1:134">
      <c r="A615" s="4">
        <v>1038</v>
      </c>
      <c r="B615" s="46" t="s">
        <v>5181</v>
      </c>
      <c r="C615" s="65" t="str">
        <f t="shared" si="23"/>
        <v>1038</v>
      </c>
      <c r="D615" s="69">
        <v>274245.45999999996</v>
      </c>
      <c r="E615" s="68">
        <v>3138320.8400000017</v>
      </c>
      <c r="F615" s="69">
        <v>60645.699999999953</v>
      </c>
      <c r="G615" s="69">
        <v>316848.02000000235</v>
      </c>
      <c r="H615" s="70">
        <v>90.116627833323719</v>
      </c>
      <c r="I615" s="70">
        <v>11.229880286424399</v>
      </c>
      <c r="J615" s="69">
        <v>410457.06999999995</v>
      </c>
      <c r="K615" s="69">
        <v>409079.65999999992</v>
      </c>
      <c r="L615" s="69">
        <v>384904.67000000004</v>
      </c>
      <c r="M615" s="69">
        <v>446656.91000000003</v>
      </c>
      <c r="N615" s="69">
        <v>671551.58000000007</v>
      </c>
      <c r="O615" s="69">
        <v>720611.35000000009</v>
      </c>
      <c r="P615" s="69">
        <v>384573.62</v>
      </c>
      <c r="Q615" s="69">
        <v>385683.79999999987</v>
      </c>
      <c r="R615" s="69">
        <v>735685.96</v>
      </c>
      <c r="S615" s="69">
        <v>431726.72999999986</v>
      </c>
      <c r="T615" s="69">
        <v>449032.77000000008</v>
      </c>
      <c r="U615" s="69">
        <v>477372.50000000006</v>
      </c>
      <c r="V615" s="69">
        <v>274245.45999999996</v>
      </c>
      <c r="W615" s="70">
        <v>99.260891154130093</v>
      </c>
      <c r="X615" s="70">
        <v>89.359446672075862</v>
      </c>
      <c r="Y615" s="70">
        <v>86.669252782143275</v>
      </c>
      <c r="Z615" s="71">
        <v>82.678944501438451</v>
      </c>
      <c r="AA615" s="71">
        <v>119.24686354806973</v>
      </c>
      <c r="AB615" s="71">
        <v>105.95617943761901</v>
      </c>
      <c r="AC615" s="71">
        <v>83.163027370042542</v>
      </c>
      <c r="AD615" s="71">
        <v>78.652659126641197</v>
      </c>
      <c r="AE615" s="71">
        <v>100.434328947129</v>
      </c>
      <c r="AF615" s="71">
        <v>91.107965901410537</v>
      </c>
      <c r="AG615" s="71">
        <v>86.933437785238624</v>
      </c>
      <c r="AH615" s="71">
        <v>88.395828034300891</v>
      </c>
      <c r="AI615" s="71">
        <v>102.79763647959692</v>
      </c>
      <c r="AJ615" s="71">
        <v>2.834168085033073</v>
      </c>
      <c r="AK615" s="71">
        <v>-9.0461027563335961</v>
      </c>
      <c r="AL615" s="71">
        <v>-18.422507111928109</v>
      </c>
      <c r="AM615" s="71">
        <v>-11.731122832112661</v>
      </c>
      <c r="AN615" s="71">
        <v>-1.949179369409304E-3</v>
      </c>
      <c r="AO615" s="71">
        <v>-4.552434127580729</v>
      </c>
      <c r="AP615" s="71">
        <v>-13.458848513724774</v>
      </c>
      <c r="AQ615" s="71">
        <v>4.2108804795271126E-3</v>
      </c>
      <c r="AR615" s="71">
        <v>63.564930680562085</v>
      </c>
      <c r="AS615" s="71">
        <v>-16.684929748342704</v>
      </c>
      <c r="AT615" s="71">
        <v>15.296802251887831</v>
      </c>
      <c r="AU615" s="71">
        <v>13.552744113512682</v>
      </c>
      <c r="AV615" s="72">
        <v>28.392213549303591</v>
      </c>
      <c r="AW615" s="73">
        <v>11312.429999999935</v>
      </c>
      <c r="AX615" s="73">
        <v>-40686.290000000095</v>
      </c>
      <c r="AY615" s="73">
        <v>-86922.369999999937</v>
      </c>
      <c r="AZ615" s="73">
        <v>-59361.659999999858</v>
      </c>
      <c r="BA615" s="73">
        <v>-13.089999999967404</v>
      </c>
      <c r="BB615" s="73">
        <v>-20120.130000000005</v>
      </c>
      <c r="BC615" s="73">
        <v>-59808.749999999884</v>
      </c>
      <c r="BD615" s="73">
        <v>16.239999999932479</v>
      </c>
      <c r="BE615" s="73">
        <v>285903.74999999994</v>
      </c>
      <c r="BF615" s="73">
        <v>-86458.909999999974</v>
      </c>
      <c r="BG615" s="73">
        <v>59574.639999999956</v>
      </c>
      <c r="BH615" s="73">
        <v>56975.350000000093</v>
      </c>
      <c r="BI615" s="73">
        <v>60645.699999999953</v>
      </c>
      <c r="BJ615" s="71">
        <v>22.304151964074979</v>
      </c>
      <c r="BK615" s="71">
        <v>18.406967091369317</v>
      </c>
      <c r="BL615" s="71">
        <v>16.112938327822317</v>
      </c>
      <c r="BM615" s="71">
        <v>18.428236370152906</v>
      </c>
      <c r="BN615" s="71">
        <v>9.31457816368337</v>
      </c>
      <c r="BO615" s="71">
        <v>15.620262716003001</v>
      </c>
      <c r="BP615" s="71">
        <v>24.171294701531199</v>
      </c>
      <c r="BQ615" s="71">
        <v>23.334184032039225</v>
      </c>
      <c r="BR615" s="72">
        <v>15.730812302773225</v>
      </c>
      <c r="BS615" s="72">
        <v>12.777397221791233</v>
      </c>
      <c r="BT615" s="71">
        <v>18.857929545102103</v>
      </c>
      <c r="BU615" s="71">
        <v>19.51395126744962</v>
      </c>
      <c r="BV615" s="71">
        <v>17.508595118735794</v>
      </c>
      <c r="BW615" s="71">
        <v>17.00780236953759</v>
      </c>
      <c r="BX615" s="75">
        <v>9782</v>
      </c>
      <c r="BY615" s="75">
        <v>9823</v>
      </c>
      <c r="BZ615" s="75">
        <v>8623</v>
      </c>
      <c r="CA615" s="75">
        <v>9625</v>
      </c>
      <c r="CB615" s="75">
        <v>11825</v>
      </c>
      <c r="CC615" s="75">
        <v>12864</v>
      </c>
      <c r="CD615" s="75">
        <v>8793</v>
      </c>
      <c r="CE615" s="75">
        <v>8944</v>
      </c>
      <c r="CF615" s="75">
        <v>12828</v>
      </c>
      <c r="CG615" s="75">
        <v>9959</v>
      </c>
      <c r="CH615" s="75">
        <v>10546</v>
      </c>
      <c r="CI615" s="75">
        <v>11067</v>
      </c>
      <c r="CJ615" s="75">
        <v>6200</v>
      </c>
      <c r="CK615" s="75">
        <v>68337</v>
      </c>
      <c r="CL615" s="73">
        <v>864420.35</v>
      </c>
      <c r="CM615" s="73">
        <v>836462.26000000013</v>
      </c>
      <c r="CN615" s="73">
        <v>843850.6599999998</v>
      </c>
      <c r="CO615" s="73">
        <v>919155.53000000014</v>
      </c>
      <c r="CP615" s="73">
        <v>1094995.04</v>
      </c>
      <c r="CQ615" s="73">
        <v>901804.93</v>
      </c>
      <c r="CR615" s="73">
        <v>1067915.68</v>
      </c>
      <c r="CS615" s="73">
        <v>1141235.3700000003</v>
      </c>
      <c r="CT615" s="73">
        <v>1332144.79</v>
      </c>
      <c r="CU615" s="73">
        <v>1212763.1000000003</v>
      </c>
      <c r="CV615" s="73">
        <v>1255291.0300000003</v>
      </c>
      <c r="CW615" s="73">
        <v>1152073.8199999998</v>
      </c>
      <c r="CX615" s="73">
        <v>1032403.8699999999</v>
      </c>
      <c r="CY615" s="77"/>
      <c r="CZ615" s="4">
        <v>1038</v>
      </c>
      <c r="DA615" s="76" t="str">
        <f t="shared" si="24"/>
        <v>1038</v>
      </c>
      <c r="DB615" s="71">
        <v>1.6629755434685349</v>
      </c>
      <c r="DC615" s="71">
        <v>1.6930664546578016</v>
      </c>
      <c r="DD615" s="71">
        <v>0.98021244938823382</v>
      </c>
      <c r="DE615" s="71">
        <v>0.972652063044536</v>
      </c>
      <c r="DF615" s="71">
        <v>0.85727469647717724</v>
      </c>
      <c r="DG615" s="71">
        <v>0.74418732099550366</v>
      </c>
      <c r="DH615" s="71">
        <v>0.48806466304124618</v>
      </c>
      <c r="DI615" s="71">
        <v>0.18000713125842255</v>
      </c>
      <c r="DJ615" s="71">
        <v>0.55051721806561316</v>
      </c>
      <c r="DK615" s="71">
        <v>0.36543027292746338</v>
      </c>
      <c r="DL615" s="71">
        <v>0.23624274384151364</v>
      </c>
      <c r="DM615" s="71">
        <v>0.29874608521298995</v>
      </c>
      <c r="DN615" s="71">
        <v>0.13628193308746728</v>
      </c>
      <c r="DO615" s="71">
        <v>0.35190003621798627</v>
      </c>
      <c r="DQ615" s="71"/>
      <c r="DR615" s="71"/>
      <c r="DS615" s="71"/>
      <c r="DT615" s="71"/>
      <c r="DU615" s="71"/>
      <c r="DV615" s="71"/>
      <c r="DW615" s="71"/>
      <c r="DX615" s="71"/>
      <c r="DY615" s="71"/>
      <c r="DZ615" s="71"/>
      <c r="EA615" s="71"/>
      <c r="EB615" s="71"/>
      <c r="EC615" s="71"/>
      <c r="ED615" s="71"/>
    </row>
    <row r="616" spans="1:134">
      <c r="A616" s="4">
        <v>638</v>
      </c>
      <c r="B616" s="46" t="s">
        <v>5188</v>
      </c>
      <c r="C616" s="65" t="str">
        <f t="shared" si="23"/>
        <v>L638</v>
      </c>
      <c r="D616" s="69">
        <v>426152.5</v>
      </c>
      <c r="E616" s="68">
        <v>6561015.790000001</v>
      </c>
      <c r="F616" s="69">
        <v>7579.7600000000675</v>
      </c>
      <c r="G616" s="69">
        <v>984616.71000000276</v>
      </c>
      <c r="H616" s="70">
        <v>96.164106438386895</v>
      </c>
      <c r="I616" s="70">
        <v>17.656855183327423</v>
      </c>
      <c r="J616" s="69">
        <v>782594.1399999999</v>
      </c>
      <c r="K616" s="69">
        <v>798257.34000000008</v>
      </c>
      <c r="L616" s="69">
        <v>764837.89000000013</v>
      </c>
      <c r="M616" s="69">
        <v>898638.8899999999</v>
      </c>
      <c r="N616" s="69">
        <v>972149.91000000015</v>
      </c>
      <c r="O616" s="69">
        <v>1410791.7599999995</v>
      </c>
      <c r="P616" s="69">
        <v>836780.54999999993</v>
      </c>
      <c r="Q616" s="69">
        <v>725694.02999999991</v>
      </c>
      <c r="R616" s="69">
        <v>2154134.75</v>
      </c>
      <c r="S616" s="69">
        <v>704125.80999999982</v>
      </c>
      <c r="T616" s="69">
        <v>868253.94999999984</v>
      </c>
      <c r="U616" s="69">
        <v>845874.20000000019</v>
      </c>
      <c r="V616" s="69">
        <v>426152.5</v>
      </c>
      <c r="W616" s="70">
        <v>97.605872164898869</v>
      </c>
      <c r="X616" s="70">
        <v>99.955240874182067</v>
      </c>
      <c r="Y616" s="70">
        <v>108.65465449807894</v>
      </c>
      <c r="Z616" s="71">
        <v>101.20662025683885</v>
      </c>
      <c r="AA616" s="71">
        <v>77.962332283351742</v>
      </c>
      <c r="AB616" s="71">
        <v>99.317050283865044</v>
      </c>
      <c r="AC616" s="71">
        <v>98.601275288434593</v>
      </c>
      <c r="AD616" s="71">
        <v>94.756172845168379</v>
      </c>
      <c r="AE616" s="71">
        <v>105.74247220949708</v>
      </c>
      <c r="AF616" s="71">
        <v>70.215385933467473</v>
      </c>
      <c r="AG616" s="71">
        <v>104.06151709692504</v>
      </c>
      <c r="AH616" s="71">
        <v>99.182679308887472</v>
      </c>
      <c r="AI616" s="71">
        <v>88.587533990862326</v>
      </c>
      <c r="AJ616" s="71">
        <v>-7.1216255218677134</v>
      </c>
      <c r="AK616" s="71">
        <v>-9.6051347389747974</v>
      </c>
      <c r="AL616" s="71">
        <v>-2.0736340342407789</v>
      </c>
      <c r="AM616" s="71">
        <v>-5.1277478876371241</v>
      </c>
      <c r="AN616" s="71">
        <v>-34.577695976915876</v>
      </c>
      <c r="AO616" s="71">
        <v>-8.5446657742437537</v>
      </c>
      <c r="AP616" s="71">
        <v>-2.3377373758467157</v>
      </c>
      <c r="AQ616" s="71">
        <v>15.42411067114462</v>
      </c>
      <c r="AR616" s="71">
        <v>195.69413768821181</v>
      </c>
      <c r="AS616" s="71">
        <v>-53.222813720201813</v>
      </c>
      <c r="AT616" s="71">
        <v>17.811897353162376</v>
      </c>
      <c r="AU616" s="71">
        <v>20.574625532668868</v>
      </c>
      <c r="AV616" s="72">
        <v>1.8108584902112979</v>
      </c>
      <c r="AW616" s="73">
        <v>-60006.889999999898</v>
      </c>
      <c r="AX616" s="73">
        <v>-84820.84999999986</v>
      </c>
      <c r="AY616" s="73">
        <v>-16195.779999999795</v>
      </c>
      <c r="AZ616" s="73">
        <v>-48570.509999999776</v>
      </c>
      <c r="BA616" s="73">
        <v>-513797.07999999961</v>
      </c>
      <c r="BB616" s="73">
        <v>-109848.09000000055</v>
      </c>
      <c r="BC616" s="73">
        <v>-20029.980000000214</v>
      </c>
      <c r="BD616" s="73">
        <v>96974.409999999683</v>
      </c>
      <c r="BE616" s="73">
        <v>1425633.75</v>
      </c>
      <c r="BF616" s="73">
        <v>-801150.29999999981</v>
      </c>
      <c r="BG616" s="73">
        <v>131270.69999999984</v>
      </c>
      <c r="BH616" s="73">
        <v>144338.37000000034</v>
      </c>
      <c r="BI616" s="73">
        <v>7579.7600000000675</v>
      </c>
      <c r="BJ616" s="71">
        <v>11.117764031196325</v>
      </c>
      <c r="BK616" s="71">
        <v>7.0753472919909459</v>
      </c>
      <c r="BL616" s="71">
        <v>7.4198733429605781</v>
      </c>
      <c r="BM616" s="71">
        <v>9.6300234664465751</v>
      </c>
      <c r="BN616" s="71">
        <v>3.93334434877442</v>
      </c>
      <c r="BO616" s="71">
        <v>8.7417867736777293</v>
      </c>
      <c r="BP616" s="71">
        <v>15.499415608343286</v>
      </c>
      <c r="BQ616" s="71">
        <v>19.007212657137064</v>
      </c>
      <c r="BR616" s="72">
        <v>5.8868079707995822</v>
      </c>
      <c r="BS616" s="72">
        <v>9.916694759429129</v>
      </c>
      <c r="BT616" s="71">
        <v>12.74579202535018</v>
      </c>
      <c r="BU616" s="71">
        <v>13.973724703294828</v>
      </c>
      <c r="BV616" s="71">
        <v>11.702102803263656</v>
      </c>
      <c r="BW616" s="71">
        <v>9.5739113641797537</v>
      </c>
      <c r="BX616" s="75">
        <v>12413</v>
      </c>
      <c r="BY616" s="75">
        <v>11859</v>
      </c>
      <c r="BZ616" s="75">
        <v>11015</v>
      </c>
      <c r="CA616" s="75">
        <v>12749</v>
      </c>
      <c r="CB616" s="75">
        <v>13358</v>
      </c>
      <c r="CC616" s="75">
        <v>18702</v>
      </c>
      <c r="CD616" s="75">
        <v>11221</v>
      </c>
      <c r="CE616" s="75">
        <v>11003</v>
      </c>
      <c r="CF616" s="75">
        <v>23712</v>
      </c>
      <c r="CG616" s="75">
        <v>10854</v>
      </c>
      <c r="CH616" s="75">
        <v>12104</v>
      </c>
      <c r="CI616" s="75">
        <v>13404</v>
      </c>
      <c r="CJ616" s="75">
        <v>7286</v>
      </c>
      <c r="CK616" s="75">
        <v>89584</v>
      </c>
      <c r="CL616" s="73">
        <v>1503710.95</v>
      </c>
      <c r="CM616" s="73">
        <v>1457122.0399999998</v>
      </c>
      <c r="CN616" s="73">
        <v>1541025.4500000002</v>
      </c>
      <c r="CO616" s="73">
        <v>1442370.5899999999</v>
      </c>
      <c r="CP616" s="73">
        <v>2054498.4499999995</v>
      </c>
      <c r="CQ616" s="73">
        <v>1587938.1700000004</v>
      </c>
      <c r="CR616" s="73">
        <v>1344782.4999999998</v>
      </c>
      <c r="CS616" s="73">
        <v>2278584.2900000005</v>
      </c>
      <c r="CT616" s="73">
        <v>1561114.18</v>
      </c>
      <c r="CU616" s="73">
        <v>1379256.0599999998</v>
      </c>
      <c r="CV616" s="73">
        <v>1454252.2200000004</v>
      </c>
      <c r="CW616" s="73">
        <v>1367353.1700000002</v>
      </c>
      <c r="CX616" s="73">
        <v>1444961.21</v>
      </c>
      <c r="CY616" s="77"/>
      <c r="CZ616" s="4">
        <v>638</v>
      </c>
      <c r="DA616" s="76" t="str">
        <f t="shared" si="24"/>
        <v>L638</v>
      </c>
      <c r="DB616" s="71">
        <v>2.6199290035235712</v>
      </c>
      <c r="DC616" s="71">
        <v>2.8680088543272966</v>
      </c>
      <c r="DD616" s="71">
        <v>0.80033981679974575</v>
      </c>
      <c r="DE616" s="71">
        <v>0.9853419809121009</v>
      </c>
      <c r="DF616" s="71">
        <v>0.91137979621491383</v>
      </c>
      <c r="DG616" s="71">
        <v>0.60711680738871565</v>
      </c>
      <c r="DH616" s="71">
        <v>0.55975408937973603</v>
      </c>
      <c r="DI616" s="71">
        <v>0.79028187586181997</v>
      </c>
      <c r="DJ616" s="71">
        <v>0.36253392132212148</v>
      </c>
      <c r="DK616" s="71">
        <v>0.44220538167253798</v>
      </c>
      <c r="DL616" s="71">
        <v>0.52290415607494201</v>
      </c>
      <c r="DM616" s="71">
        <v>0.62803681383665433</v>
      </c>
      <c r="DN616" s="71">
        <v>0.1588581396535155</v>
      </c>
      <c r="DO616" s="71">
        <v>0.48638912154857206</v>
      </c>
      <c r="DQ616" s="71"/>
      <c r="DR616" s="71"/>
      <c r="DS616" s="71"/>
      <c r="DT616" s="71"/>
      <c r="DU616" s="71"/>
      <c r="DV616" s="71"/>
      <c r="DW616" s="71"/>
      <c r="DX616" s="71"/>
      <c r="DY616" s="71"/>
      <c r="DZ616" s="71"/>
      <c r="EA616" s="71"/>
      <c r="EB616" s="71"/>
      <c r="EC616" s="71"/>
      <c r="ED616" s="71"/>
    </row>
    <row r="617" spans="1:134">
      <c r="A617" s="4">
        <v>91</v>
      </c>
      <c r="B617" s="46" t="s">
        <v>5196</v>
      </c>
      <c r="C617" s="65" t="str">
        <f t="shared" si="23"/>
        <v>L091</v>
      </c>
      <c r="D617" s="69">
        <v>426465.03999999992</v>
      </c>
      <c r="E617" s="68">
        <v>5086619.9000000004</v>
      </c>
      <c r="F617" s="69">
        <v>12251.219999999856</v>
      </c>
      <c r="G617" s="69">
        <v>965992.62000000011</v>
      </c>
      <c r="H617" s="70">
        <v>97.903309494620657</v>
      </c>
      <c r="I617" s="70">
        <v>23.442853584175658</v>
      </c>
      <c r="J617" s="69">
        <v>733827.46000000008</v>
      </c>
      <c r="K617" s="69">
        <v>601561.50999999989</v>
      </c>
      <c r="L617" s="69">
        <v>644827.43999999994</v>
      </c>
      <c r="M617" s="69">
        <v>750602.22000000009</v>
      </c>
      <c r="N617" s="69">
        <v>1251344.6100000001</v>
      </c>
      <c r="O617" s="69">
        <v>1114025.1100000001</v>
      </c>
      <c r="P617" s="69">
        <v>630881.7300000001</v>
      </c>
      <c r="Q617" s="69">
        <v>681787.09</v>
      </c>
      <c r="R617" s="69">
        <v>1189798.5199999998</v>
      </c>
      <c r="S617" s="69">
        <v>668550.34</v>
      </c>
      <c r="T617" s="69">
        <v>720470.70000000019</v>
      </c>
      <c r="U617" s="69">
        <v>768666.47999999986</v>
      </c>
      <c r="V617" s="69">
        <v>426465.03999999992</v>
      </c>
      <c r="W617" s="70">
        <v>110.81934356789451</v>
      </c>
      <c r="X617" s="70">
        <v>88.781713236208134</v>
      </c>
      <c r="Y617" s="70">
        <v>102.17879772196676</v>
      </c>
      <c r="Z617" s="71">
        <v>96.143597808495556</v>
      </c>
      <c r="AA617" s="71">
        <v>102.02174318671433</v>
      </c>
      <c r="AB617" s="71">
        <v>102.84201224468852</v>
      </c>
      <c r="AC617" s="71">
        <v>90.011033155456289</v>
      </c>
      <c r="AD617" s="71">
        <v>98.177837394271222</v>
      </c>
      <c r="AE617" s="71">
        <v>104.41758603768359</v>
      </c>
      <c r="AF617" s="71">
        <v>102.08240051143325</v>
      </c>
      <c r="AG617" s="71">
        <v>104.94794766313706</v>
      </c>
      <c r="AH617" s="71">
        <v>99.505986702119372</v>
      </c>
      <c r="AI617" s="71">
        <v>77.984304479134835</v>
      </c>
      <c r="AJ617" s="71">
        <v>-6.7655727747771071</v>
      </c>
      <c r="AK617" s="71">
        <v>-10.925007917461116</v>
      </c>
      <c r="AL617" s="71">
        <v>-8.9950898532926047</v>
      </c>
      <c r="AM617" s="71">
        <v>-9.5774333214749934</v>
      </c>
      <c r="AN617" s="71">
        <v>-0.86254748295234718</v>
      </c>
      <c r="AO617" s="71">
        <v>1.4769408095522074</v>
      </c>
      <c r="AP617" s="71">
        <v>-6.7186130943446942</v>
      </c>
      <c r="AQ617" s="71">
        <v>26.951911425884688</v>
      </c>
      <c r="AR617" s="71">
        <v>100.00028912500008</v>
      </c>
      <c r="AS617" s="71">
        <v>-15.306125603124432</v>
      </c>
      <c r="AT617" s="71">
        <v>37.416694535765835</v>
      </c>
      <c r="AU617" s="71">
        <v>31.512589564671888</v>
      </c>
      <c r="AV617" s="72">
        <v>2.9577043083690135</v>
      </c>
      <c r="AW617" s="73">
        <v>-53250.319999999832</v>
      </c>
      <c r="AX617" s="73">
        <v>-73781.250000000233</v>
      </c>
      <c r="AY617" s="73">
        <v>-63735.910000000033</v>
      </c>
      <c r="AZ617" s="73">
        <v>-79502.749999999884</v>
      </c>
      <c r="BA617" s="73">
        <v>-10887.34999999986</v>
      </c>
      <c r="BB617" s="73">
        <v>33671.560000000056</v>
      </c>
      <c r="BC617" s="73">
        <v>-45439.399999999907</v>
      </c>
      <c r="BD617" s="73">
        <v>144743.51</v>
      </c>
      <c r="BE617" s="73">
        <v>594900.11999999988</v>
      </c>
      <c r="BF617" s="73">
        <v>-120822.37999999966</v>
      </c>
      <c r="BG617" s="73">
        <v>196174.36000000022</v>
      </c>
      <c r="BH617" s="73">
        <v>184185.18999999971</v>
      </c>
      <c r="BI617" s="73">
        <v>12251.219999999856</v>
      </c>
      <c r="BJ617" s="71">
        <v>8.2826973346651371</v>
      </c>
      <c r="BK617" s="71">
        <v>10.12689575258473</v>
      </c>
      <c r="BL617" s="71">
        <v>8.6343307528765525</v>
      </c>
      <c r="BM617" s="71">
        <v>8.4415249668236694</v>
      </c>
      <c r="BN617" s="71">
        <v>-4.4733716502823668</v>
      </c>
      <c r="BO617" s="71">
        <v>5.712570326552898</v>
      </c>
      <c r="BP617" s="71">
        <v>16.687676994301675</v>
      </c>
      <c r="BQ617" s="71">
        <v>17.186056446527811</v>
      </c>
      <c r="BR617" s="72">
        <v>5.8837482951247324</v>
      </c>
      <c r="BS617" s="72">
        <v>6.1692107955111091</v>
      </c>
      <c r="BT617" s="71">
        <v>10.601532442436918</v>
      </c>
      <c r="BU617" s="71">
        <v>9.3846243468732276</v>
      </c>
      <c r="BV617" s="71">
        <v>8.7181010374351651</v>
      </c>
      <c r="BW617" s="71">
        <v>8.728625705150554</v>
      </c>
      <c r="BX617" s="75">
        <v>15822</v>
      </c>
      <c r="BY617" s="75">
        <v>14471</v>
      </c>
      <c r="BZ617" s="75">
        <v>13896</v>
      </c>
      <c r="CA617" s="75">
        <v>15163</v>
      </c>
      <c r="CB617" s="75">
        <v>19729</v>
      </c>
      <c r="CC617" s="75">
        <v>21824</v>
      </c>
      <c r="CD617" s="75">
        <v>13845</v>
      </c>
      <c r="CE617" s="75">
        <v>14202</v>
      </c>
      <c r="CF617" s="75">
        <v>19698</v>
      </c>
      <c r="CG617" s="75">
        <v>15078</v>
      </c>
      <c r="CH617" s="75">
        <v>15538</v>
      </c>
      <c r="CI617" s="75">
        <v>16092</v>
      </c>
      <c r="CJ617" s="75">
        <v>9266</v>
      </c>
      <c r="CK617" s="75">
        <v>103719</v>
      </c>
      <c r="CL617" s="73">
        <v>1467574.39</v>
      </c>
      <c r="CM617" s="73">
        <v>1451270.9499999997</v>
      </c>
      <c r="CN617" s="73">
        <v>1346154.9700000002</v>
      </c>
      <c r="CO617" s="73">
        <v>1465171.3800000001</v>
      </c>
      <c r="CP617" s="73">
        <v>1983326.2399999998</v>
      </c>
      <c r="CQ617" s="73">
        <v>1675246.7499999995</v>
      </c>
      <c r="CR617" s="73">
        <v>1628375.6900000002</v>
      </c>
      <c r="CS617" s="73">
        <v>1833934.4499999997</v>
      </c>
      <c r="CT617" s="73">
        <v>1445665.2700000005</v>
      </c>
      <c r="CU617" s="73">
        <v>1288843.9799999993</v>
      </c>
      <c r="CV617" s="73">
        <v>1440589.3999999994</v>
      </c>
      <c r="CW617" s="73">
        <v>1465159.9300000002</v>
      </c>
      <c r="CX617" s="73">
        <v>1412851.5</v>
      </c>
      <c r="CY617" s="77"/>
      <c r="CZ617" s="4">
        <v>91</v>
      </c>
      <c r="DA617" s="76" t="str">
        <f t="shared" si="24"/>
        <v>L091</v>
      </c>
      <c r="DB617" s="71">
        <v>1.5022048636098324</v>
      </c>
      <c r="DC617" s="71">
        <v>1.9948545752426901</v>
      </c>
      <c r="DD617" s="71">
        <v>0.24751678526383714</v>
      </c>
      <c r="DE617" s="71">
        <v>0.16956005518351044</v>
      </c>
      <c r="DF617" s="71">
        <v>0.64192273035376957</v>
      </c>
      <c r="DG617" s="71">
        <v>0.25562995549437945</v>
      </c>
      <c r="DH617" s="71">
        <v>0.35025901008452692</v>
      </c>
      <c r="DI617" s="71">
        <v>9.3432438353238043E-2</v>
      </c>
      <c r="DJ617" s="71">
        <v>0.10316892440533465</v>
      </c>
      <c r="DK617" s="71">
        <v>0.24800371534344015</v>
      </c>
      <c r="DL617" s="71">
        <v>9.7518744866976551E-2</v>
      </c>
      <c r="DM617" s="71">
        <v>0.26168294715115004</v>
      </c>
      <c r="DN617" s="72">
        <v>6.4130834328879172E-2</v>
      </c>
      <c r="DO617" s="71">
        <v>0.17135673553191111</v>
      </c>
      <c r="DQ617" s="71"/>
      <c r="DR617" s="71"/>
      <c r="DS617" s="71"/>
      <c r="DT617" s="71"/>
      <c r="DU617" s="71"/>
      <c r="DV617" s="71"/>
      <c r="DW617" s="71"/>
      <c r="DX617" s="71"/>
      <c r="DY617" s="71"/>
      <c r="DZ617" s="71"/>
      <c r="EA617" s="71"/>
      <c r="EB617" s="71"/>
      <c r="EC617" s="71"/>
      <c r="ED617" s="71"/>
    </row>
    <row r="618" spans="1:134">
      <c r="A618" s="4">
        <v>1016</v>
      </c>
      <c r="B618" s="46" t="s">
        <v>5203</v>
      </c>
      <c r="C618" s="65" t="str">
        <f t="shared" si="23"/>
        <v>1016</v>
      </c>
      <c r="D618" s="69">
        <v>363674.67000000004</v>
      </c>
      <c r="E618" s="68">
        <v>3423389.2500000005</v>
      </c>
      <c r="F618" s="69">
        <v>120559.59000000005</v>
      </c>
      <c r="G618" s="69">
        <v>366759.85000000056</v>
      </c>
      <c r="H618" s="70">
        <v>89.938563151326548</v>
      </c>
      <c r="I618" s="70">
        <v>11.998832766576161</v>
      </c>
      <c r="J618" s="69">
        <v>541064.47000000009</v>
      </c>
      <c r="K618" s="69">
        <v>390837.81999999995</v>
      </c>
      <c r="L618" s="69">
        <v>407007.51</v>
      </c>
      <c r="M618" s="69">
        <v>468578.66000000009</v>
      </c>
      <c r="N618" s="69">
        <v>548063.74</v>
      </c>
      <c r="O618" s="69">
        <v>635007.06000000006</v>
      </c>
      <c r="P618" s="69">
        <v>463894.25999999989</v>
      </c>
      <c r="Q618" s="69">
        <v>427446.87999999995</v>
      </c>
      <c r="R618" s="69">
        <v>710745.72999999975</v>
      </c>
      <c r="S618" s="69">
        <v>413950.79</v>
      </c>
      <c r="T618" s="69">
        <v>454029.90000000008</v>
      </c>
      <c r="U618" s="69">
        <v>589647.02</v>
      </c>
      <c r="V618" s="69">
        <v>363674.67000000004</v>
      </c>
      <c r="W618" s="70">
        <v>108.58973077089964</v>
      </c>
      <c r="X618" s="70">
        <v>84.706775255156842</v>
      </c>
      <c r="Y618" s="70">
        <v>85.4972354359344</v>
      </c>
      <c r="Z618" s="71">
        <v>84.79771105968689</v>
      </c>
      <c r="AA618" s="71">
        <v>107.40306105061801</v>
      </c>
      <c r="AB618" s="71">
        <v>93.115373636239724</v>
      </c>
      <c r="AC618" s="71">
        <v>82.041055907380951</v>
      </c>
      <c r="AD618" s="71">
        <v>77.937974390370158</v>
      </c>
      <c r="AE618" s="71">
        <v>91.896076271912989</v>
      </c>
      <c r="AF618" s="71">
        <v>94.564965347003536</v>
      </c>
      <c r="AG618" s="71">
        <v>79.662934841979336</v>
      </c>
      <c r="AH618" s="71">
        <v>104.99932585693755</v>
      </c>
      <c r="AI618" s="71">
        <v>103.96612241923324</v>
      </c>
      <c r="AJ618" s="71">
        <v>-4.8378255139103432</v>
      </c>
      <c r="AK618" s="71">
        <v>-13.88046849074922</v>
      </c>
      <c r="AL618" s="71">
        <v>-4.1100185064249057</v>
      </c>
      <c r="AM618" s="71">
        <v>-14.985179514718883</v>
      </c>
      <c r="AN618" s="71">
        <v>-6.2556681571136918</v>
      </c>
      <c r="AO618" s="71">
        <v>-10.275318748331708</v>
      </c>
      <c r="AP618" s="71">
        <v>-12.442998535426387</v>
      </c>
      <c r="AQ618" s="71">
        <v>-0.39595373230700837</v>
      </c>
      <c r="AR618" s="71">
        <v>72.787240365403292</v>
      </c>
      <c r="AS618" s="71">
        <v>-28.942481438822842</v>
      </c>
      <c r="AT618" s="71">
        <v>6.1855064925589121</v>
      </c>
      <c r="AU618" s="71">
        <v>36.155821328669546</v>
      </c>
      <c r="AV618" s="72">
        <v>49.589515385059649</v>
      </c>
      <c r="AW618" s="73">
        <v>-27506.469999999739</v>
      </c>
      <c r="AX618" s="73">
        <v>-62993.980000000156</v>
      </c>
      <c r="AY618" s="73">
        <v>-17445.080000000016</v>
      </c>
      <c r="AZ618" s="73">
        <v>-82594.249999999942</v>
      </c>
      <c r="BA618" s="73">
        <v>-36572.930000000051</v>
      </c>
      <c r="BB618" s="73">
        <v>-66212.359999999986</v>
      </c>
      <c r="BC618" s="73">
        <v>-65925.460000000079</v>
      </c>
      <c r="BD618" s="73">
        <v>-1699.2199999999721</v>
      </c>
      <c r="BE618" s="73">
        <v>299404.16999999969</v>
      </c>
      <c r="BF618" s="73">
        <v>-168606.5500000001</v>
      </c>
      <c r="BG618" s="73">
        <v>26448.100000000093</v>
      </c>
      <c r="BH618" s="73">
        <v>156579.21999999997</v>
      </c>
      <c r="BI618" s="73">
        <v>120559.59000000005</v>
      </c>
      <c r="BJ618" s="71">
        <v>20.023629457651271</v>
      </c>
      <c r="BK618" s="71">
        <v>15.333580890650609</v>
      </c>
      <c r="BL618" s="71">
        <v>14.572108427088974</v>
      </c>
      <c r="BM618" s="71">
        <v>16.227925101626848</v>
      </c>
      <c r="BN618" s="71">
        <v>5.4129955146430362</v>
      </c>
      <c r="BO618" s="71">
        <v>9.2532499439686617</v>
      </c>
      <c r="BP618" s="71">
        <v>20.377227239904883</v>
      </c>
      <c r="BQ618" s="71">
        <v>23.037751278698686</v>
      </c>
      <c r="BR618" s="72">
        <v>16.250496507943247</v>
      </c>
      <c r="BS618" s="72">
        <v>14.775595912734548</v>
      </c>
      <c r="BT618" s="71">
        <v>14.561421212714919</v>
      </c>
      <c r="BU618" s="71">
        <v>16.309877280941297</v>
      </c>
      <c r="BV618" s="71">
        <v>16.022456591009735</v>
      </c>
      <c r="BW618" s="71">
        <v>15.83657130177787</v>
      </c>
      <c r="BX618" s="75">
        <v>15445</v>
      </c>
      <c r="BY618" s="75">
        <v>10524</v>
      </c>
      <c r="BZ618" s="75">
        <v>10435</v>
      </c>
      <c r="CA618" s="75">
        <v>12158</v>
      </c>
      <c r="CB618" s="75">
        <v>12850</v>
      </c>
      <c r="CC618" s="75">
        <v>14746</v>
      </c>
      <c r="CD618" s="75">
        <v>11389</v>
      </c>
      <c r="CE618" s="75">
        <v>10528</v>
      </c>
      <c r="CF618" s="75">
        <v>14440</v>
      </c>
      <c r="CG618" s="75">
        <v>9551</v>
      </c>
      <c r="CH618" s="75">
        <v>10442</v>
      </c>
      <c r="CI618" s="75">
        <v>14621</v>
      </c>
      <c r="CJ618" s="75">
        <v>8802</v>
      </c>
      <c r="CK618" s="75">
        <v>79773</v>
      </c>
      <c r="CL618" s="73">
        <v>710402.20000000007</v>
      </c>
      <c r="CM618" s="73">
        <v>834744.84000000032</v>
      </c>
      <c r="CN618" s="73">
        <v>830544.86</v>
      </c>
      <c r="CO618" s="73">
        <v>972823.48000000021</v>
      </c>
      <c r="CP618" s="73">
        <v>965256.72000000009</v>
      </c>
      <c r="CQ618" s="73">
        <v>875095.15000000026</v>
      </c>
      <c r="CR618" s="73">
        <v>998548.85999999975</v>
      </c>
      <c r="CS618" s="73">
        <v>1210626.22</v>
      </c>
      <c r="CT618" s="73">
        <v>1003241.2600000001</v>
      </c>
      <c r="CU618" s="73">
        <v>939213.13000000024</v>
      </c>
      <c r="CV618" s="73">
        <v>895352.59</v>
      </c>
      <c r="CW618" s="73">
        <v>854684.80999999994</v>
      </c>
      <c r="CX618" s="73">
        <v>797492.47000000009</v>
      </c>
      <c r="CY618" s="77"/>
      <c r="CZ618" s="4">
        <v>1016</v>
      </c>
      <c r="DA618" s="76" t="str">
        <f t="shared" si="24"/>
        <v>1016</v>
      </c>
      <c r="DB618" s="71">
        <v>1.3259207853335966</v>
      </c>
      <c r="DC618" s="71">
        <v>1.4825719933313968</v>
      </c>
      <c r="DD618" s="71">
        <v>0.42110989224772222</v>
      </c>
      <c r="DE618" s="71">
        <v>0.69066454667750288</v>
      </c>
      <c r="DF618" s="71">
        <v>0.79468464152523588</v>
      </c>
      <c r="DG618" s="71">
        <v>0.680320469168324</v>
      </c>
      <c r="DH618" s="71">
        <v>0.39975182139140319</v>
      </c>
      <c r="DI618" s="71">
        <v>0.23766711915648997</v>
      </c>
      <c r="DJ618" s="71">
        <v>0.24502141426193669</v>
      </c>
      <c r="DK618" s="71">
        <v>0.25410558708900488</v>
      </c>
      <c r="DL618" s="71">
        <v>0.42035979518980343</v>
      </c>
      <c r="DM618" s="71">
        <v>0.23653133212470751</v>
      </c>
      <c r="DN618" s="71">
        <v>0.10864206193238367</v>
      </c>
      <c r="DO618" s="71">
        <v>0.27368492675464057</v>
      </c>
      <c r="DQ618" s="71"/>
      <c r="DR618" s="71"/>
      <c r="DS618" s="71"/>
      <c r="DT618" s="71"/>
      <c r="DU618" s="71"/>
      <c r="DV618" s="71"/>
      <c r="DW618" s="71"/>
      <c r="DX618" s="71"/>
      <c r="DY618" s="71"/>
      <c r="DZ618" s="71"/>
      <c r="EA618" s="71"/>
      <c r="EB618" s="71"/>
      <c r="EC618" s="71"/>
      <c r="ED618" s="71"/>
    </row>
    <row r="619" spans="1:134">
      <c r="A619" s="4">
        <v>1017</v>
      </c>
      <c r="B619" s="46" t="s">
        <v>5210</v>
      </c>
      <c r="C619" s="65" t="str">
        <f t="shared" si="23"/>
        <v>1017</v>
      </c>
      <c r="D619" s="69">
        <v>412355.16999999993</v>
      </c>
      <c r="E619" s="68">
        <v>4560484.1499999994</v>
      </c>
      <c r="F619" s="69">
        <v>-31058.410000000149</v>
      </c>
      <c r="G619" s="69">
        <v>-656527.91999999713</v>
      </c>
      <c r="H619" s="70">
        <v>75.393740213001351</v>
      </c>
      <c r="I619" s="70">
        <v>-12.584366514605316</v>
      </c>
      <c r="J619" s="69">
        <v>882195.56000000017</v>
      </c>
      <c r="K619" s="69">
        <v>607269.65000000014</v>
      </c>
      <c r="L619" s="69">
        <v>616808.91</v>
      </c>
      <c r="M619" s="69">
        <v>706935.8899999999</v>
      </c>
      <c r="N619" s="69">
        <v>1037597.9</v>
      </c>
      <c r="O619" s="69">
        <v>1075276.8299999998</v>
      </c>
      <c r="P619" s="69">
        <v>621405.94000000018</v>
      </c>
      <c r="Q619" s="69">
        <v>565611.66999999993</v>
      </c>
      <c r="R619" s="69">
        <v>964805.52</v>
      </c>
      <c r="S619" s="69">
        <v>575703.89</v>
      </c>
      <c r="T619" s="69">
        <v>635100.10000000009</v>
      </c>
      <c r="U619" s="69">
        <v>785501.8600000001</v>
      </c>
      <c r="V619" s="69">
        <v>412355.16999999993</v>
      </c>
      <c r="W619" s="70">
        <v>104.73203798667473</v>
      </c>
      <c r="X619" s="70">
        <v>67.147781511685494</v>
      </c>
      <c r="Y619" s="70">
        <v>73.211409239365011</v>
      </c>
      <c r="Z619" s="71">
        <v>75.686613228299521</v>
      </c>
      <c r="AA619" s="71">
        <v>98.60682500822891</v>
      </c>
      <c r="AB619" s="71">
        <v>109.2677412944137</v>
      </c>
      <c r="AC619" s="71">
        <v>66.713178856482813</v>
      </c>
      <c r="AD619" s="71">
        <v>59.433977170516449</v>
      </c>
      <c r="AE619" s="71">
        <v>85.457112372527121</v>
      </c>
      <c r="AF619" s="71">
        <v>69.475890409401003</v>
      </c>
      <c r="AG619" s="71">
        <v>73.430104275356456</v>
      </c>
      <c r="AH619" s="71">
        <v>94.8596578837479</v>
      </c>
      <c r="AI619" s="71">
        <v>80.043638619586261</v>
      </c>
      <c r="AJ619" s="71">
        <v>-8.2967446209590072</v>
      </c>
      <c r="AK619" s="71">
        <v>-25.337125932969862</v>
      </c>
      <c r="AL619" s="71">
        <v>-28.243660765684897</v>
      </c>
      <c r="AM619" s="71">
        <v>-42.151687742136993</v>
      </c>
      <c r="AN619" s="71">
        <v>-36.768137395071356</v>
      </c>
      <c r="AO619" s="71">
        <v>-12.064337710837625</v>
      </c>
      <c r="AP619" s="71">
        <v>-35.770413859392505</v>
      </c>
      <c r="AQ619" s="71">
        <v>-28.477247268452466</v>
      </c>
      <c r="AR619" s="71">
        <v>19.760374862724127</v>
      </c>
      <c r="AS619" s="71">
        <v>-30.716442741203398</v>
      </c>
      <c r="AT619" s="71">
        <v>-9.3009601457970668</v>
      </c>
      <c r="AU619" s="71">
        <v>15.765465234733034</v>
      </c>
      <c r="AV619" s="72">
        <v>-7.0043885439864395</v>
      </c>
      <c r="AW619" s="73">
        <v>-79815.609999999753</v>
      </c>
      <c r="AX619" s="73">
        <v>-206079.22999999986</v>
      </c>
      <c r="AY619" s="73">
        <v>-242779.12999999989</v>
      </c>
      <c r="AZ619" s="73">
        <v>-515115.13000000035</v>
      </c>
      <c r="BA619" s="73">
        <v>-603343.63999999978</v>
      </c>
      <c r="BB619" s="73">
        <v>-130551.2200000002</v>
      </c>
      <c r="BC619" s="73">
        <v>-346070.22999999963</v>
      </c>
      <c r="BD619" s="73">
        <v>-225201.94999999995</v>
      </c>
      <c r="BE619" s="73">
        <v>159192.21000000008</v>
      </c>
      <c r="BF619" s="73">
        <v>-255234.80999999982</v>
      </c>
      <c r="BG619" s="73">
        <v>-65127.929999999935</v>
      </c>
      <c r="BH619" s="73">
        <v>106973.19999999995</v>
      </c>
      <c r="BI619" s="73">
        <v>-31058.410000000149</v>
      </c>
      <c r="BJ619" s="71">
        <v>20.605268414635393</v>
      </c>
      <c r="BK619" s="71">
        <v>16.949919822301396</v>
      </c>
      <c r="BL619" s="71">
        <v>18.70424408013324</v>
      </c>
      <c r="BM619" s="71">
        <v>19.898908229516802</v>
      </c>
      <c r="BN619" s="71">
        <v>12.00791091534343</v>
      </c>
      <c r="BO619" s="71">
        <v>12.917550307146538</v>
      </c>
      <c r="BP619" s="71">
        <v>25.675013975200127</v>
      </c>
      <c r="BQ619" s="71">
        <v>26.155952848662878</v>
      </c>
      <c r="BR619" s="72">
        <v>22.588777339891809</v>
      </c>
      <c r="BS619" s="72">
        <v>14.971815724417858</v>
      </c>
      <c r="BT619" s="71">
        <v>23.408434958505051</v>
      </c>
      <c r="BU619" s="71">
        <v>19.961997728796021</v>
      </c>
      <c r="BV619" s="71">
        <v>22.430285483307909</v>
      </c>
      <c r="BW619" s="71">
        <v>20.722861113498105</v>
      </c>
      <c r="BX619" s="75">
        <v>14932</v>
      </c>
      <c r="BY619" s="75">
        <v>8782</v>
      </c>
      <c r="BZ619" s="75">
        <v>9171</v>
      </c>
      <c r="CA619" s="75">
        <v>10334</v>
      </c>
      <c r="CB619" s="75">
        <v>12154</v>
      </c>
      <c r="CC619" s="75">
        <v>15164</v>
      </c>
      <c r="CD619" s="75">
        <v>10686</v>
      </c>
      <c r="CE619" s="75">
        <v>9943</v>
      </c>
      <c r="CF619" s="75">
        <v>12963</v>
      </c>
      <c r="CG619" s="75">
        <v>9321</v>
      </c>
      <c r="CH619" s="75">
        <v>10674</v>
      </c>
      <c r="CI619" s="75">
        <v>13717</v>
      </c>
      <c r="CJ619" s="75">
        <v>7175</v>
      </c>
      <c r="CK619" s="75">
        <v>74479</v>
      </c>
      <c r="CL619" s="73">
        <v>1490337.5699999996</v>
      </c>
      <c r="CM619" s="73">
        <v>1663094.1600000004</v>
      </c>
      <c r="CN619" s="73">
        <v>1795506.9399999997</v>
      </c>
      <c r="CO619" s="73">
        <v>1793522.8399999996</v>
      </c>
      <c r="CP619" s="73">
        <v>2236792.9299999997</v>
      </c>
      <c r="CQ619" s="73">
        <v>1755750.2300000002</v>
      </c>
      <c r="CR619" s="73">
        <v>1568393.47</v>
      </c>
      <c r="CS619" s="73">
        <v>1641490.6599999997</v>
      </c>
      <c r="CT619" s="73">
        <v>1363667.2299999997</v>
      </c>
      <c r="CU619" s="73">
        <v>1299268.5</v>
      </c>
      <c r="CV619" s="73">
        <v>1328908.6699999997</v>
      </c>
      <c r="CW619" s="73">
        <v>1117794.94</v>
      </c>
      <c r="CX619" s="73">
        <v>1236247.46</v>
      </c>
      <c r="CY619" s="77"/>
      <c r="CZ619" s="4">
        <v>1017</v>
      </c>
      <c r="DA619" s="76" t="str">
        <f t="shared" si="24"/>
        <v>1017</v>
      </c>
      <c r="DB619" s="71">
        <v>4.4250526540313251</v>
      </c>
      <c r="DC619" s="71">
        <v>4.4317161294605931</v>
      </c>
      <c r="DD619" s="71">
        <v>1.307913687696916</v>
      </c>
      <c r="DE619" s="71">
        <v>1.5905329507271901</v>
      </c>
      <c r="DF619" s="71">
        <v>1.0178982726506014</v>
      </c>
      <c r="DG619" s="71">
        <v>1.0004488713854709</v>
      </c>
      <c r="DH619" s="71">
        <v>0.75423919160989439</v>
      </c>
      <c r="DI619" s="71">
        <v>0.64583030430357546</v>
      </c>
      <c r="DJ619" s="71">
        <v>0.49494616136151282</v>
      </c>
      <c r="DK619" s="71">
        <v>0.93088789169330632</v>
      </c>
      <c r="DL619" s="71">
        <v>0.11562293496463252</v>
      </c>
      <c r="DM619" s="71">
        <v>0.40421783688028196</v>
      </c>
      <c r="DN619" s="71">
        <v>0.49682657488645876</v>
      </c>
      <c r="DO619" s="71">
        <v>0.5353110261719477</v>
      </c>
      <c r="DQ619" s="71"/>
      <c r="DR619" s="71"/>
      <c r="DS619" s="71"/>
      <c r="DT619" s="71"/>
      <c r="DU619" s="71"/>
      <c r="DV619" s="71"/>
      <c r="DW619" s="71"/>
      <c r="DX619" s="71"/>
      <c r="DY619" s="71"/>
      <c r="DZ619" s="71"/>
      <c r="EA619" s="71"/>
      <c r="EB619" s="71"/>
      <c r="EC619" s="71"/>
      <c r="ED619" s="71"/>
    </row>
    <row r="620" spans="1:134">
      <c r="A620" s="4">
        <v>1026</v>
      </c>
      <c r="B620" s="46" t="s">
        <v>5217</v>
      </c>
      <c r="C620" s="65" t="str">
        <f t="shared" si="23"/>
        <v>1026</v>
      </c>
      <c r="D620" s="69">
        <v>261195.13999999996</v>
      </c>
      <c r="E620" s="68">
        <v>2741283.8600000003</v>
      </c>
      <c r="F620" s="69">
        <v>68394.469999999972</v>
      </c>
      <c r="G620" s="69">
        <v>271203.08000000101</v>
      </c>
      <c r="H620" s="70">
        <v>86.95510206407981</v>
      </c>
      <c r="I620" s="70">
        <v>10.979522702087552</v>
      </c>
      <c r="J620" s="69">
        <v>349082.51</v>
      </c>
      <c r="K620" s="69">
        <v>276345.25999999995</v>
      </c>
      <c r="L620" s="69">
        <v>276784.19999999995</v>
      </c>
      <c r="M620" s="69">
        <v>343929.48000000004</v>
      </c>
      <c r="N620" s="69">
        <v>528859.06999999995</v>
      </c>
      <c r="O620" s="69">
        <v>643256.58000000019</v>
      </c>
      <c r="P620" s="69">
        <v>309420.31999999989</v>
      </c>
      <c r="Q620" s="69">
        <v>320858.36</v>
      </c>
      <c r="R620" s="69">
        <v>604961.00000000012</v>
      </c>
      <c r="S620" s="69">
        <v>386567.90999999992</v>
      </c>
      <c r="T620" s="69">
        <v>453899.88</v>
      </c>
      <c r="U620" s="69">
        <v>404381.25</v>
      </c>
      <c r="V620" s="69">
        <v>261195.13999999996</v>
      </c>
      <c r="W620" s="70">
        <v>83.012900009174459</v>
      </c>
      <c r="X620" s="70">
        <v>67.99996490073687</v>
      </c>
      <c r="Y620" s="70">
        <v>72.082251460558837</v>
      </c>
      <c r="Z620" s="71">
        <v>72.964755513102588</v>
      </c>
      <c r="AA620" s="71">
        <v>105.36979535534321</v>
      </c>
      <c r="AB620" s="71">
        <v>128.86481148778435</v>
      </c>
      <c r="AC620" s="71">
        <v>71.716885466409707</v>
      </c>
      <c r="AD620" s="71">
        <v>75.784253348502617</v>
      </c>
      <c r="AE620" s="71">
        <v>93.524199621057264</v>
      </c>
      <c r="AF620" s="71">
        <v>77.698715574616756</v>
      </c>
      <c r="AG620" s="71">
        <v>93.618151823164794</v>
      </c>
      <c r="AH620" s="71">
        <v>94.648031068874971</v>
      </c>
      <c r="AI620" s="71">
        <v>108.27345237806398</v>
      </c>
      <c r="AJ620" s="71">
        <v>-38.588676676422239</v>
      </c>
      <c r="AK620" s="71">
        <v>-45.393927965421895</v>
      </c>
      <c r="AL620" s="71">
        <v>-48.346572332568684</v>
      </c>
      <c r="AM620" s="71">
        <v>-36.385878631404836</v>
      </c>
      <c r="AN620" s="71">
        <v>-43.739810495400121</v>
      </c>
      <c r="AO620" s="71">
        <v>-15.553052010136426</v>
      </c>
      <c r="AP620" s="71">
        <v>-30.107183782317382</v>
      </c>
      <c r="AQ620" s="71">
        <v>-2.3540981207860745</v>
      </c>
      <c r="AR620" s="71">
        <v>62.248802882003538</v>
      </c>
      <c r="AS620" s="71">
        <v>-17.39252454400031</v>
      </c>
      <c r="AT620" s="71">
        <v>33.183516752915196</v>
      </c>
      <c r="AU620" s="71">
        <v>24.672822718957299</v>
      </c>
      <c r="AV620" s="72">
        <v>35.474186889495755</v>
      </c>
      <c r="AW620" s="73">
        <v>-219350.94999999995</v>
      </c>
      <c r="AX620" s="73">
        <v>-229725.31000000006</v>
      </c>
      <c r="AY620" s="73">
        <v>-259064.45999999996</v>
      </c>
      <c r="AZ620" s="73">
        <v>-196720.09999999992</v>
      </c>
      <c r="BA620" s="73">
        <v>-411164.54999999981</v>
      </c>
      <c r="BB620" s="73">
        <v>-109928.80999999971</v>
      </c>
      <c r="BC620" s="73">
        <v>-133286.58000000013</v>
      </c>
      <c r="BD620" s="73">
        <v>-7735.4199999999837</v>
      </c>
      <c r="BE620" s="73">
        <v>232100.93000000011</v>
      </c>
      <c r="BF620" s="73">
        <v>-81389.630000000063</v>
      </c>
      <c r="BG620" s="73">
        <v>113092.03000000009</v>
      </c>
      <c r="BH620" s="73">
        <v>80027.27999999997</v>
      </c>
      <c r="BI620" s="73">
        <v>68394.469999999972</v>
      </c>
      <c r="BJ620" s="71">
        <v>13.834460493509198</v>
      </c>
      <c r="BK620" s="71">
        <v>14.79586105244702</v>
      </c>
      <c r="BL620" s="71">
        <v>12.145978445029568</v>
      </c>
      <c r="BM620" s="71">
        <v>10.87104090762492</v>
      </c>
      <c r="BN620" s="71">
        <v>-1.3614746528182557</v>
      </c>
      <c r="BO620" s="71">
        <v>-0.79290180295071577</v>
      </c>
      <c r="BP620" s="71">
        <v>14.733286557339998</v>
      </c>
      <c r="BQ620" s="71">
        <v>15.39770472973934</v>
      </c>
      <c r="BR620" s="72">
        <v>10.036571408806138</v>
      </c>
      <c r="BS620" s="72">
        <v>8.394585968204229</v>
      </c>
      <c r="BT620" s="71">
        <v>11.436979552603868</v>
      </c>
      <c r="BU620" s="71">
        <v>10.915647462784955</v>
      </c>
      <c r="BV620" s="71">
        <v>7.2681255391968946</v>
      </c>
      <c r="BW620" s="71">
        <v>9.7249461952516789</v>
      </c>
      <c r="BX620" s="75">
        <v>6657</v>
      </c>
      <c r="BY620" s="75">
        <v>5962</v>
      </c>
      <c r="BZ620" s="75">
        <v>5293</v>
      </c>
      <c r="CA620" s="75">
        <v>6089</v>
      </c>
      <c r="CB620" s="75">
        <v>8360</v>
      </c>
      <c r="CC620" s="75">
        <v>10369</v>
      </c>
      <c r="CD620" s="75">
        <v>5956</v>
      </c>
      <c r="CE620" s="75">
        <v>6630</v>
      </c>
      <c r="CF620" s="75">
        <v>10841</v>
      </c>
      <c r="CG620" s="75">
        <v>8272</v>
      </c>
      <c r="CH620" s="75">
        <v>8842</v>
      </c>
      <c r="CI620" s="75">
        <v>8003</v>
      </c>
      <c r="CJ620" s="75">
        <v>5022</v>
      </c>
      <c r="CK620" s="75">
        <v>53566</v>
      </c>
      <c r="CL620" s="73">
        <v>1115218.4600000004</v>
      </c>
      <c r="CM620" s="73">
        <v>1099660.2300000004</v>
      </c>
      <c r="CN620" s="73">
        <v>1127663.2599999998</v>
      </c>
      <c r="CO620" s="73">
        <v>1196729.0499999998</v>
      </c>
      <c r="CP620" s="73">
        <v>1198672.6099999999</v>
      </c>
      <c r="CQ620" s="73">
        <v>1008040.2700000001</v>
      </c>
      <c r="CR620" s="73">
        <v>988510.01999999967</v>
      </c>
      <c r="CS620" s="73">
        <v>1063407.55</v>
      </c>
      <c r="CT620" s="73">
        <v>953331.23</v>
      </c>
      <c r="CU620" s="73">
        <v>828722.64000000013</v>
      </c>
      <c r="CV620" s="73">
        <v>898643.09999999986</v>
      </c>
      <c r="CW620" s="73">
        <v>946529.43000000017</v>
      </c>
      <c r="CX620" s="73">
        <v>934957.20000000007</v>
      </c>
      <c r="CY620" s="77"/>
      <c r="CZ620" s="4">
        <v>1026</v>
      </c>
      <c r="DA620" s="76" t="str">
        <f t="shared" si="24"/>
        <v>1026</v>
      </c>
      <c r="DB620" s="71">
        <v>5.1902143830432355</v>
      </c>
      <c r="DC620" s="71">
        <v>2.2508480183412427</v>
      </c>
      <c r="DD620" s="71">
        <v>1.5484991519878051</v>
      </c>
      <c r="DE620" s="71">
        <v>1.5465549617750791</v>
      </c>
      <c r="DF620" s="71">
        <v>1.6954756476152251</v>
      </c>
      <c r="DG620" s="71">
        <v>0.80621201771386219</v>
      </c>
      <c r="DH620" s="71">
        <v>0.87547543881269974</v>
      </c>
      <c r="DI620" s="71">
        <v>0.52716282775397894</v>
      </c>
      <c r="DJ620" s="71">
        <v>0.6199010570728648</v>
      </c>
      <c r="DK620" s="71">
        <v>0.59114323923668688</v>
      </c>
      <c r="DL620" s="71">
        <v>0.4873147210626973</v>
      </c>
      <c r="DM620" s="71">
        <v>0.60445601609374089</v>
      </c>
      <c r="DN620" s="71">
        <v>0.37204740260597025</v>
      </c>
      <c r="DO620" s="71">
        <v>0.58587016805642378</v>
      </c>
      <c r="DQ620" s="71"/>
      <c r="DR620" s="71"/>
      <c r="DS620" s="71"/>
      <c r="DT620" s="71"/>
      <c r="DU620" s="71"/>
      <c r="DV620" s="71"/>
      <c r="DW620" s="71"/>
      <c r="DX620" s="71"/>
      <c r="DY620" s="71"/>
      <c r="DZ620" s="71"/>
      <c r="EA620" s="71"/>
      <c r="EB620" s="71"/>
      <c r="EC620" s="71"/>
      <c r="ED620" s="71"/>
    </row>
    <row r="621" spans="1:134">
      <c r="A621" s="4">
        <v>1031</v>
      </c>
      <c r="B621" s="46" t="s">
        <v>5223</v>
      </c>
      <c r="C621" s="65" t="str">
        <f t="shared" si="23"/>
        <v>1031</v>
      </c>
      <c r="D621" s="69">
        <v>373141.13000000006</v>
      </c>
      <c r="E621" s="68">
        <v>4457827.84</v>
      </c>
      <c r="F621" s="69">
        <v>32005.710000000079</v>
      </c>
      <c r="G621" s="69">
        <v>457641</v>
      </c>
      <c r="H621" s="70">
        <v>89.321913080506789</v>
      </c>
      <c r="I621" s="70">
        <v>11.440490614683396</v>
      </c>
      <c r="J621" s="69">
        <v>669980.87000000011</v>
      </c>
      <c r="K621" s="69">
        <v>647550.41</v>
      </c>
      <c r="L621" s="69">
        <v>613263.41999999993</v>
      </c>
      <c r="M621" s="69">
        <v>732397.32000000018</v>
      </c>
      <c r="N621" s="69">
        <v>970278.08000000019</v>
      </c>
      <c r="O621" s="69">
        <v>948705.47000000009</v>
      </c>
      <c r="P621" s="69">
        <v>569883.28</v>
      </c>
      <c r="Q621" s="69">
        <v>613310.17999999993</v>
      </c>
      <c r="R621" s="69">
        <v>1018339.0500000002</v>
      </c>
      <c r="S621" s="69">
        <v>582899.00000000012</v>
      </c>
      <c r="T621" s="69">
        <v>669522.41</v>
      </c>
      <c r="U621" s="69">
        <v>630732.78999999992</v>
      </c>
      <c r="V621" s="69">
        <v>373141.13000000006</v>
      </c>
      <c r="W621" s="70">
        <v>104.30081025751478</v>
      </c>
      <c r="X621" s="70">
        <v>91.995444569746624</v>
      </c>
      <c r="Y621" s="70">
        <v>92.431642105568329</v>
      </c>
      <c r="Z621" s="71">
        <v>90.288883891504994</v>
      </c>
      <c r="AA621" s="71">
        <v>81.97501711025302</v>
      </c>
      <c r="AB621" s="71">
        <v>108.49961466733274</v>
      </c>
      <c r="AC621" s="71">
        <v>75.878510022799389</v>
      </c>
      <c r="AD621" s="71">
        <v>86.764850129507423</v>
      </c>
      <c r="AE621" s="71">
        <v>91.869820651230341</v>
      </c>
      <c r="AF621" s="71">
        <v>93.841500651070206</v>
      </c>
      <c r="AG621" s="71">
        <v>107.07801234132346</v>
      </c>
      <c r="AH621" s="71">
        <v>85.068213992365202</v>
      </c>
      <c r="AI621" s="71">
        <v>85.482636841562439</v>
      </c>
      <c r="AJ621" s="71">
        <v>-16.383169018864852</v>
      </c>
      <c r="AK621" s="71">
        <v>-16.38110918545086</v>
      </c>
      <c r="AL621" s="71">
        <v>-17.458617691650513</v>
      </c>
      <c r="AM621" s="71">
        <v>-7.7427774574319823</v>
      </c>
      <c r="AN621" s="71">
        <v>-31.361578508550949</v>
      </c>
      <c r="AO621" s="71">
        <v>-5.3261851871810322</v>
      </c>
      <c r="AP621" s="71">
        <v>-23.300449808483048</v>
      </c>
      <c r="AQ621" s="71">
        <v>10.154964250520869</v>
      </c>
      <c r="AR621" s="71">
        <v>57.261066354073577</v>
      </c>
      <c r="AS621" s="71">
        <v>-14.874234900022943</v>
      </c>
      <c r="AT621" s="71">
        <v>50.261396704189984</v>
      </c>
      <c r="AU621" s="71">
        <v>8.4842894208995823</v>
      </c>
      <c r="AV621" s="72">
        <v>9.3821128278031232</v>
      </c>
      <c r="AW621" s="73">
        <v>-131270.33999999973</v>
      </c>
      <c r="AX621" s="73">
        <v>-126856.43000000005</v>
      </c>
      <c r="AY621" s="73">
        <v>-129713.5</v>
      </c>
      <c r="AZ621" s="73">
        <v>-61467.160000000149</v>
      </c>
      <c r="BA621" s="73">
        <v>-443323.72999999963</v>
      </c>
      <c r="BB621" s="73">
        <v>-39210.779999999912</v>
      </c>
      <c r="BC621" s="73">
        <v>-173124.04999999981</v>
      </c>
      <c r="BD621" s="73">
        <v>56539.830000000075</v>
      </c>
      <c r="BE621" s="73">
        <v>370792.22000000044</v>
      </c>
      <c r="BF621" s="73">
        <v>-101851.37999999966</v>
      </c>
      <c r="BG621" s="73">
        <v>223950.61000000004</v>
      </c>
      <c r="BH621" s="73">
        <v>49328.059999999823</v>
      </c>
      <c r="BI621" s="73">
        <v>32005.710000000079</v>
      </c>
      <c r="BJ621" s="71">
        <v>13.177714782592304</v>
      </c>
      <c r="BK621" s="71">
        <v>11.373554685572476</v>
      </c>
      <c r="BL621" s="71">
        <v>11.078273687611386</v>
      </c>
      <c r="BM621" s="71">
        <v>9.0797501393940738</v>
      </c>
      <c r="BN621" s="71">
        <v>0.47078415142597363</v>
      </c>
      <c r="BO621" s="71">
        <v>5.0962012655812785</v>
      </c>
      <c r="BP621" s="71">
        <v>21.059699630275954</v>
      </c>
      <c r="BQ621" s="71">
        <v>20.495559175019899</v>
      </c>
      <c r="BR621" s="72">
        <v>10.162198924127626</v>
      </c>
      <c r="BS621" s="72">
        <v>14.279068810058529</v>
      </c>
      <c r="BT621" s="71">
        <v>14.626411635653188</v>
      </c>
      <c r="BU621" s="71">
        <v>12.977343152577141</v>
      </c>
      <c r="BV621" s="71">
        <v>8.8004749992177693</v>
      </c>
      <c r="BW621" s="71">
        <v>12.987505301298818</v>
      </c>
      <c r="BX621" s="75">
        <v>14388</v>
      </c>
      <c r="BY621" s="75">
        <v>15381</v>
      </c>
      <c r="BZ621" s="75">
        <v>14038</v>
      </c>
      <c r="CA621" s="75">
        <v>14940</v>
      </c>
      <c r="CB621" s="75">
        <v>17912</v>
      </c>
      <c r="CC621" s="75">
        <v>20355</v>
      </c>
      <c r="CD621" s="75">
        <v>12836</v>
      </c>
      <c r="CE621" s="75">
        <v>13877</v>
      </c>
      <c r="CF621" s="75">
        <v>20172</v>
      </c>
      <c r="CG621" s="75">
        <v>14864</v>
      </c>
      <c r="CH621" s="75">
        <v>16219</v>
      </c>
      <c r="CI621" s="75">
        <v>15368</v>
      </c>
      <c r="CJ621" s="75">
        <v>8615</v>
      </c>
      <c r="CK621" s="75">
        <v>101951</v>
      </c>
      <c r="CL621" s="73">
        <v>1370832.2300000002</v>
      </c>
      <c r="CM621" s="73">
        <v>1381569.25</v>
      </c>
      <c r="CN621" s="73">
        <v>1461704.51</v>
      </c>
      <c r="CO621" s="73">
        <v>1572138.1499999997</v>
      </c>
      <c r="CP621" s="73">
        <v>1596743.07</v>
      </c>
      <c r="CQ621" s="73">
        <v>1262495.42</v>
      </c>
      <c r="CR621" s="73">
        <v>1307897.32</v>
      </c>
      <c r="CS621" s="73">
        <v>1512832.0800000008</v>
      </c>
      <c r="CT621" s="73">
        <v>1209777.4500000002</v>
      </c>
      <c r="CU621" s="73">
        <v>1163051.05</v>
      </c>
      <c r="CV621" s="73">
        <v>1142576.0200000003</v>
      </c>
      <c r="CW621" s="73">
        <v>1100877.97</v>
      </c>
      <c r="CX621" s="73">
        <v>1033946.7099999998</v>
      </c>
      <c r="CY621" s="77"/>
      <c r="CZ621" s="4">
        <v>1031</v>
      </c>
      <c r="DA621" s="76" t="str">
        <f t="shared" si="24"/>
        <v>1031</v>
      </c>
      <c r="DB621" s="71">
        <v>1.7365021034295893</v>
      </c>
      <c r="DC621" s="71">
        <v>1.8539697105518185</v>
      </c>
      <c r="DD621" s="71">
        <v>1.1637448265494295</v>
      </c>
      <c r="DE621" s="71">
        <v>1.0509323098860663</v>
      </c>
      <c r="DF621" s="71">
        <v>1.2661882236951834</v>
      </c>
      <c r="DG621" s="71">
        <v>0.51804266030485968</v>
      </c>
      <c r="DH621" s="71">
        <v>0.36645021877657935</v>
      </c>
      <c r="DI621" s="71">
        <v>0.40168540179172624</v>
      </c>
      <c r="DJ621" s="71">
        <v>0.22753387872506917</v>
      </c>
      <c r="DK621" s="71">
        <v>0.31516379635700631</v>
      </c>
      <c r="DL621" s="71">
        <v>0.23976385656519639</v>
      </c>
      <c r="DM621" s="71">
        <v>0.43693337570543961</v>
      </c>
      <c r="DN621" s="71">
        <v>0.46423966151332263</v>
      </c>
      <c r="DO621" s="71">
        <v>0.33137131373665851</v>
      </c>
      <c r="DQ621" s="71"/>
      <c r="DR621" s="71"/>
      <c r="DS621" s="71"/>
      <c r="DT621" s="71"/>
      <c r="DU621" s="71"/>
      <c r="DV621" s="71"/>
      <c r="DW621" s="71"/>
      <c r="DX621" s="71"/>
      <c r="DY621" s="71"/>
      <c r="DZ621" s="71"/>
      <c r="EA621" s="71"/>
      <c r="EB621" s="71"/>
      <c r="EC621" s="71"/>
      <c r="ED621" s="71"/>
    </row>
    <row r="622" spans="1:134">
      <c r="A622" s="4">
        <v>963</v>
      </c>
      <c r="B622" s="46" t="s">
        <v>5228</v>
      </c>
      <c r="C622" s="65" t="str">
        <f t="shared" si="23"/>
        <v>L963</v>
      </c>
      <c r="D622" s="69">
        <v>45731.869999999995</v>
      </c>
      <c r="E622" s="68">
        <v>682659.18999999983</v>
      </c>
      <c r="F622" s="69">
        <v>-4673.1800000000076</v>
      </c>
      <c r="G622" s="69">
        <v>-32102.290000000037</v>
      </c>
      <c r="H622" s="70">
        <v>70.113977900848226</v>
      </c>
      <c r="I622" s="70">
        <v>-4.4913290514760345</v>
      </c>
      <c r="J622" s="69">
        <v>111948.66</v>
      </c>
      <c r="K622" s="69">
        <v>107734.11000000002</v>
      </c>
      <c r="L622" s="69">
        <v>88744.650000000009</v>
      </c>
      <c r="M622" s="69">
        <v>109358.77</v>
      </c>
      <c r="N622" s="69">
        <v>157879.84000000003</v>
      </c>
      <c r="O622" s="69">
        <v>124322.61000000002</v>
      </c>
      <c r="P622" s="69">
        <v>100235.90999999997</v>
      </c>
      <c r="Q622" s="69">
        <v>111163.02</v>
      </c>
      <c r="R622" s="69">
        <v>125987.43000000002</v>
      </c>
      <c r="S622" s="69">
        <v>105405.91999999998</v>
      </c>
      <c r="T622" s="69">
        <v>102364.87999999999</v>
      </c>
      <c r="U622" s="69">
        <v>91770.160000000018</v>
      </c>
      <c r="V622" s="69">
        <v>45731.869999999995</v>
      </c>
      <c r="W622" s="70">
        <v>82.102584722245922</v>
      </c>
      <c r="X622" s="70">
        <v>78.352869227082749</v>
      </c>
      <c r="Y622" s="70">
        <v>61.972506668346952</v>
      </c>
      <c r="Z622" s="71">
        <v>63.446813726501247</v>
      </c>
      <c r="AA622" s="71">
        <v>83.317477771156206</v>
      </c>
      <c r="AB622" s="71">
        <v>62.273713411868357</v>
      </c>
      <c r="AC622" s="71">
        <v>62.369624882732502</v>
      </c>
      <c r="AD622" s="71">
        <v>85.840675648150736</v>
      </c>
      <c r="AE622" s="71">
        <v>65.569488085249077</v>
      </c>
      <c r="AF622" s="71">
        <v>76.829700606588887</v>
      </c>
      <c r="AG622" s="71">
        <v>76.75312450965464</v>
      </c>
      <c r="AH622" s="71">
        <v>65.747512739462906</v>
      </c>
      <c r="AI622" s="71">
        <v>56.359011423256774</v>
      </c>
      <c r="AJ622" s="71">
        <v>-24.251793975134117</v>
      </c>
      <c r="AK622" s="71">
        <v>-30.443750393430069</v>
      </c>
      <c r="AL622" s="71">
        <v>-43.078093802309155</v>
      </c>
      <c r="AM622" s="71">
        <v>-39.013463643144441</v>
      </c>
      <c r="AN622" s="71">
        <v>-46.39674064148037</v>
      </c>
      <c r="AO622" s="71">
        <v>-65.088402805775374</v>
      </c>
      <c r="AP622" s="71">
        <v>-31.041225050613576</v>
      </c>
      <c r="AQ622" s="71">
        <v>15.152811585243198</v>
      </c>
      <c r="AR622" s="71">
        <v>4.223568623590479</v>
      </c>
      <c r="AS622" s="71">
        <v>-1.4459977307672789</v>
      </c>
      <c r="AT622" s="71">
        <v>5.9346444621568795</v>
      </c>
      <c r="AU622" s="71">
        <v>-6.3573235853419119</v>
      </c>
      <c r="AV622" s="72">
        <v>-9.2712535747906379</v>
      </c>
      <c r="AW622" s="73">
        <v>-35841.850000000035</v>
      </c>
      <c r="AX622" s="73">
        <v>-47153.640000000014</v>
      </c>
      <c r="AY622" s="73">
        <v>-67161.320000000051</v>
      </c>
      <c r="AZ622" s="73">
        <v>-69957.480000000025</v>
      </c>
      <c r="BA622" s="73">
        <v>-136654.19</v>
      </c>
      <c r="BB622" s="73">
        <v>-230060.77</v>
      </c>
      <c r="BC622" s="73">
        <v>-45120.370000000083</v>
      </c>
      <c r="BD622" s="73">
        <v>14627.800000000017</v>
      </c>
      <c r="BE622" s="73">
        <v>5105.5300000000425</v>
      </c>
      <c r="BF622" s="73">
        <v>-1546.5300000000134</v>
      </c>
      <c r="BG622" s="73">
        <v>5734.6599999999889</v>
      </c>
      <c r="BH622" s="73">
        <v>-6230.1999999999825</v>
      </c>
      <c r="BI622" s="73">
        <v>-4673.1800000000076</v>
      </c>
      <c r="BJ622" s="71">
        <v>-5.4985934663666409</v>
      </c>
      <c r="BK622" s="71">
        <v>-9.4324850311084276</v>
      </c>
      <c r="BL622" s="71">
        <v>2.402994489325085</v>
      </c>
      <c r="BM622" s="71">
        <v>-2.0619908400336642</v>
      </c>
      <c r="BN622" s="71">
        <v>-16.804513675292306</v>
      </c>
      <c r="BO622" s="71">
        <v>-6.7757277152385793</v>
      </c>
      <c r="BP622" s="71">
        <v>4.6117826977756184</v>
      </c>
      <c r="BQ622" s="71">
        <v>-8.9503812115782573</v>
      </c>
      <c r="BR622" s="72">
        <v>4.0040449802930338</v>
      </c>
      <c r="BS622" s="72">
        <v>-13.41303578111344</v>
      </c>
      <c r="BT622" s="71">
        <v>4.0636474998300463</v>
      </c>
      <c r="BU622" s="71">
        <v>10.700848049860342</v>
      </c>
      <c r="BV622" s="71">
        <v>7.7376813404608367</v>
      </c>
      <c r="BW622" s="71">
        <v>-1.0222322685341307</v>
      </c>
      <c r="BX622" s="75">
        <v>6419</v>
      </c>
      <c r="BY622" s="75">
        <v>5301</v>
      </c>
      <c r="BZ622" s="75">
        <v>5423</v>
      </c>
      <c r="CA622" s="75">
        <v>5800</v>
      </c>
      <c r="CB622" s="75">
        <v>6076</v>
      </c>
      <c r="CC622" s="75">
        <v>5629</v>
      </c>
      <c r="CD622" s="75">
        <v>5610</v>
      </c>
      <c r="CE622" s="75">
        <v>5744</v>
      </c>
      <c r="CF622" s="75">
        <v>5573</v>
      </c>
      <c r="CG622" s="75">
        <v>4803</v>
      </c>
      <c r="CH622" s="75">
        <v>5130</v>
      </c>
      <c r="CI622" s="75">
        <v>4644</v>
      </c>
      <c r="CJ622" s="75">
        <v>2598</v>
      </c>
      <c r="CK622" s="75">
        <v>34102</v>
      </c>
      <c r="CL622" s="73">
        <v>432199.87999999995</v>
      </c>
      <c r="CM622" s="73">
        <v>401753.83</v>
      </c>
      <c r="CN622" s="73">
        <v>413152.39999999997</v>
      </c>
      <c r="CO622" s="73">
        <v>418718.7</v>
      </c>
      <c r="CP622" s="73">
        <v>449222.76000000013</v>
      </c>
      <c r="CQ622" s="73">
        <v>404449.76000000007</v>
      </c>
      <c r="CR622" s="73">
        <v>382021.50999999995</v>
      </c>
      <c r="CS622" s="73">
        <v>373473.98</v>
      </c>
      <c r="CT622" s="73">
        <v>423090.82999999996</v>
      </c>
      <c r="CU622" s="73">
        <v>372235.60000000003</v>
      </c>
      <c r="CV622" s="73">
        <v>363128.66999999987</v>
      </c>
      <c r="CW622" s="73">
        <v>324375.21999999991</v>
      </c>
      <c r="CX622" s="73">
        <v>315106.06</v>
      </c>
      <c r="CY622" s="77"/>
      <c r="CZ622" s="4">
        <v>963</v>
      </c>
      <c r="DA622" s="76" t="str">
        <f t="shared" si="24"/>
        <v>L963</v>
      </c>
      <c r="DB622" s="71">
        <v>3.0134343854540253</v>
      </c>
      <c r="DC622" s="71">
        <v>3.502595729211575</v>
      </c>
      <c r="DD622" s="71">
        <v>0.54126162425333502</v>
      </c>
      <c r="DE622" s="71">
        <v>1.0395367073372477</v>
      </c>
      <c r="DF622" s="71">
        <v>0.17376253751540741</v>
      </c>
      <c r="DG622" s="71">
        <v>0.56764259739399869</v>
      </c>
      <c r="DH622" s="71">
        <v>9.5831923284311477E-2</v>
      </c>
      <c r="DI622" s="71">
        <v>8.6783819136272145E-2</v>
      </c>
      <c r="DJ622" s="71">
        <v>8.8953318596942471E-2</v>
      </c>
      <c r="DK622" s="71">
        <v>0.22513825396728826</v>
      </c>
      <c r="DL622" s="71">
        <v>7.1720356033713017E-2</v>
      </c>
      <c r="DM622" s="71">
        <v>1.3072160285600588E-2</v>
      </c>
      <c r="DN622" s="71">
        <v>0</v>
      </c>
      <c r="DO622" s="71">
        <v>9.1829359732087917E-2</v>
      </c>
      <c r="DQ622" s="71"/>
      <c r="DR622" s="71"/>
      <c r="DS622" s="71"/>
      <c r="DT622" s="71"/>
      <c r="DU622" s="71"/>
      <c r="DV622" s="71"/>
      <c r="DW622" s="71"/>
      <c r="DX622" s="71"/>
      <c r="DY622" s="71"/>
      <c r="DZ622" s="71"/>
      <c r="EA622" s="71"/>
      <c r="EB622" s="71"/>
      <c r="EC622" s="71"/>
      <c r="ED622" s="71"/>
    </row>
    <row r="623" spans="1:134">
      <c r="A623" s="4">
        <v>1051</v>
      </c>
      <c r="B623" s="46" t="s">
        <v>5236</v>
      </c>
      <c r="C623" s="65" t="str">
        <f t="shared" si="23"/>
        <v>1051</v>
      </c>
      <c r="D623" s="69">
        <v>237306.63999999998</v>
      </c>
      <c r="E623" s="68">
        <v>2598249.5000000009</v>
      </c>
      <c r="F623" s="69">
        <v>29054.050000000017</v>
      </c>
      <c r="G623" s="69">
        <v>151085.80000000028</v>
      </c>
      <c r="H623" s="70">
        <v>84.806601215374357</v>
      </c>
      <c r="I623" s="70">
        <v>6.1739147242172665</v>
      </c>
      <c r="J623" s="69">
        <v>414608.66000000003</v>
      </c>
      <c r="K623" s="69">
        <v>333292.85999999993</v>
      </c>
      <c r="L623" s="69">
        <v>315092.55</v>
      </c>
      <c r="M623" s="69">
        <v>380370.09999999986</v>
      </c>
      <c r="N623" s="69">
        <v>482777.92999999993</v>
      </c>
      <c r="O623" s="69">
        <v>592973.88</v>
      </c>
      <c r="P623" s="69">
        <v>344739.10000000003</v>
      </c>
      <c r="Q623" s="69">
        <v>304578.12</v>
      </c>
      <c r="R623" s="69">
        <v>667492.64</v>
      </c>
      <c r="S623" s="69">
        <v>300188.07999999996</v>
      </c>
      <c r="T623" s="69">
        <v>365771.56</v>
      </c>
      <c r="U623" s="69">
        <v>378173.35999999975</v>
      </c>
      <c r="V623" s="69">
        <v>237306.63999999998</v>
      </c>
      <c r="W623" s="70">
        <v>116.18254742899306</v>
      </c>
      <c r="X623" s="70">
        <v>99.507974919977855</v>
      </c>
      <c r="Y623" s="70">
        <v>90.784246980110638</v>
      </c>
      <c r="Z623" s="71">
        <v>86.318151926697226</v>
      </c>
      <c r="AA623" s="71">
        <v>87.743502371593721</v>
      </c>
      <c r="AB623" s="71">
        <v>88.810378054934887</v>
      </c>
      <c r="AC623" s="71">
        <v>79.007458386338271</v>
      </c>
      <c r="AD623" s="71">
        <v>72.64173587125795</v>
      </c>
      <c r="AE623" s="71">
        <v>91.145962294628433</v>
      </c>
      <c r="AF623" s="71">
        <v>78.377980926381355</v>
      </c>
      <c r="AG623" s="71">
        <v>90.002765425720312</v>
      </c>
      <c r="AH623" s="71">
        <v>90.156311565533969</v>
      </c>
      <c r="AI623" s="71">
        <v>88.908601843379287</v>
      </c>
      <c r="AJ623" s="71">
        <v>16.988840129821646</v>
      </c>
      <c r="AK623" s="71">
        <v>1.5651856461213809</v>
      </c>
      <c r="AL623" s="71">
        <v>3.0861942337041981</v>
      </c>
      <c r="AM623" s="71">
        <v>-6.3500540843868469</v>
      </c>
      <c r="AN623" s="71">
        <v>-15.812371376069578</v>
      </c>
      <c r="AO623" s="71">
        <v>-12.082188893495694</v>
      </c>
      <c r="AP623" s="71">
        <v>-15.526994432127895</v>
      </c>
      <c r="AQ623" s="71">
        <v>-7.0745198426474643</v>
      </c>
      <c r="AR623" s="71">
        <v>89.482436430922334</v>
      </c>
      <c r="AS623" s="71">
        <v>-42.77089107468791</v>
      </c>
      <c r="AT623" s="71">
        <v>20.114571545955684</v>
      </c>
      <c r="AU623" s="71">
        <v>17.550397921517735</v>
      </c>
      <c r="AV623" s="72">
        <v>13.95135109724206</v>
      </c>
      <c r="AW623" s="73">
        <v>60208.479999999923</v>
      </c>
      <c r="AX623" s="73">
        <v>5136.2599999998929</v>
      </c>
      <c r="AY623" s="73">
        <v>9433.2399999999907</v>
      </c>
      <c r="AZ623" s="73">
        <v>-25791.480000000272</v>
      </c>
      <c r="BA623" s="73">
        <v>-90663.300000000047</v>
      </c>
      <c r="BB623" s="73">
        <v>-71965.639999999781</v>
      </c>
      <c r="BC623" s="73">
        <v>-63366.540000000095</v>
      </c>
      <c r="BD623" s="73">
        <v>-23187.869999999995</v>
      </c>
      <c r="BE623" s="73">
        <v>315221.13</v>
      </c>
      <c r="BF623" s="73">
        <v>-224349.32000000007</v>
      </c>
      <c r="BG623" s="73">
        <v>61252.670000000042</v>
      </c>
      <c r="BH623" s="73">
        <v>56461.67999999976</v>
      </c>
      <c r="BI623" s="73">
        <v>29054.050000000017</v>
      </c>
      <c r="BJ623" s="71">
        <v>17.820242168467683</v>
      </c>
      <c r="BK623" s="71">
        <v>14.703315099774532</v>
      </c>
      <c r="BL623" s="71">
        <v>14.010383945313183</v>
      </c>
      <c r="BM623" s="71">
        <v>15.985485326182726</v>
      </c>
      <c r="BN623" s="71">
        <v>6.3848455350711308</v>
      </c>
      <c r="BO623" s="71">
        <v>-0.23814522986888642</v>
      </c>
      <c r="BP623" s="71">
        <v>22.406140493915085</v>
      </c>
      <c r="BQ623" s="71">
        <v>21.872876022277218</v>
      </c>
      <c r="BR623" s="72">
        <v>13.383515343250751</v>
      </c>
      <c r="BS623" s="72">
        <v>14.970592679085364</v>
      </c>
      <c r="BT623" s="71">
        <v>15.874973924164337</v>
      </c>
      <c r="BU623" s="71">
        <v>16.646918354491856</v>
      </c>
      <c r="BV623" s="71">
        <v>14.089950256728979</v>
      </c>
      <c r="BW623" s="71">
        <v>15.166836705921213</v>
      </c>
      <c r="BX623" s="75">
        <v>10918</v>
      </c>
      <c r="BY623" s="75">
        <v>9226</v>
      </c>
      <c r="BZ623" s="75">
        <v>8534</v>
      </c>
      <c r="CA623" s="75">
        <v>9913</v>
      </c>
      <c r="CB623" s="75">
        <v>11526</v>
      </c>
      <c r="CC623" s="75">
        <v>13406</v>
      </c>
      <c r="CD623" s="75">
        <v>9866</v>
      </c>
      <c r="CE623" s="75">
        <v>9240</v>
      </c>
      <c r="CF623" s="75">
        <v>12313</v>
      </c>
      <c r="CG623" s="75">
        <v>9035</v>
      </c>
      <c r="CH623" s="75">
        <v>10000</v>
      </c>
      <c r="CI623" s="75">
        <v>10840</v>
      </c>
      <c r="CJ623" s="75">
        <v>6268</v>
      </c>
      <c r="CK623" s="75">
        <v>67562</v>
      </c>
      <c r="CL623" s="73">
        <v>1049918.5899999999</v>
      </c>
      <c r="CM623" s="73">
        <v>1020992.8300000001</v>
      </c>
      <c r="CN623" s="73">
        <v>946684.80999999994</v>
      </c>
      <c r="CO623" s="73">
        <v>993108.09000000008</v>
      </c>
      <c r="CP623" s="73">
        <v>1039388.5100000002</v>
      </c>
      <c r="CQ623" s="73">
        <v>744792.83000000019</v>
      </c>
      <c r="CR623" s="73">
        <v>959323.01000000013</v>
      </c>
      <c r="CS623" s="73">
        <v>1111524.1700000004</v>
      </c>
      <c r="CT623" s="73">
        <v>911939.67000000027</v>
      </c>
      <c r="CU623" s="73">
        <v>923116.58999999985</v>
      </c>
      <c r="CV623" s="73">
        <v>946771.3899999999</v>
      </c>
      <c r="CW623" s="73">
        <v>918678.30999999994</v>
      </c>
      <c r="CX623" s="73">
        <v>1007376.3000000002</v>
      </c>
      <c r="CY623" s="77"/>
      <c r="CZ623" s="4">
        <v>1051</v>
      </c>
      <c r="DA623" s="76" t="str">
        <f t="shared" si="24"/>
        <v>1051</v>
      </c>
      <c r="DB623" s="71">
        <v>1.0159110180711317</v>
      </c>
      <c r="DC623" s="71">
        <v>0.91882741083698027</v>
      </c>
      <c r="DD623" s="71">
        <v>0.6953623197676928</v>
      </c>
      <c r="DE623" s="71">
        <v>0.50105236472168946</v>
      </c>
      <c r="DF623" s="71">
        <v>0.79342251270234454</v>
      </c>
      <c r="DG623" s="71">
        <v>0.33285115040869123</v>
      </c>
      <c r="DH623" s="71">
        <v>0.23277187446509098</v>
      </c>
      <c r="DI623" s="71">
        <v>0.17476817557851651</v>
      </c>
      <c r="DJ623" s="71">
        <v>0.12194571837369621</v>
      </c>
      <c r="DK623" s="71">
        <v>2.8782156115857181E-2</v>
      </c>
      <c r="DL623" s="71">
        <v>7.7745175798753355E-2</v>
      </c>
      <c r="DM623" s="71">
        <v>0.12378043066167811</v>
      </c>
      <c r="DN623" s="71">
        <v>6.2964611983653586E-3</v>
      </c>
      <c r="DO623" s="71">
        <v>0.1153234692782375</v>
      </c>
      <c r="DQ623" s="71"/>
      <c r="DR623" s="71"/>
      <c r="DS623" s="71"/>
      <c r="DT623" s="71"/>
      <c r="DU623" s="71"/>
      <c r="DV623" s="71"/>
      <c r="DW623" s="71"/>
      <c r="DX623" s="71"/>
      <c r="DY623" s="71"/>
      <c r="DZ623" s="71"/>
      <c r="EA623" s="71"/>
      <c r="EB623" s="71"/>
      <c r="EC623" s="71"/>
      <c r="ED623" s="71"/>
    </row>
    <row r="624" spans="1:134">
      <c r="A624" s="4">
        <v>427</v>
      </c>
      <c r="B624" s="46" t="s">
        <v>5243</v>
      </c>
      <c r="C624" s="65" t="str">
        <f t="shared" si="23"/>
        <v>L427</v>
      </c>
      <c r="D624" s="69">
        <v>675652.24</v>
      </c>
      <c r="E624" s="68">
        <v>8458456.4899999965</v>
      </c>
      <c r="F624" s="69">
        <v>43965.189999999944</v>
      </c>
      <c r="G624" s="69">
        <v>1064725.7599999961</v>
      </c>
      <c r="H624" s="70">
        <v>97.322146106616941</v>
      </c>
      <c r="I624" s="70">
        <v>14.400385933448723</v>
      </c>
      <c r="J624" s="69">
        <v>1310260.6199999996</v>
      </c>
      <c r="K624" s="69">
        <v>1088363.31</v>
      </c>
      <c r="L624" s="69">
        <v>1217360.17</v>
      </c>
      <c r="M624" s="69">
        <v>1306473.0599999998</v>
      </c>
      <c r="N624" s="69">
        <v>1573424.73</v>
      </c>
      <c r="O624" s="69">
        <v>1844819.1199999996</v>
      </c>
      <c r="P624" s="69">
        <v>964012.17</v>
      </c>
      <c r="Q624" s="69">
        <v>1064187.79</v>
      </c>
      <c r="R624" s="69">
        <v>2420248.41</v>
      </c>
      <c r="S624" s="69">
        <v>1014017.91</v>
      </c>
      <c r="T624" s="69">
        <v>962046.61999999988</v>
      </c>
      <c r="U624" s="69">
        <v>1358291.35</v>
      </c>
      <c r="V624" s="69">
        <v>675652.24</v>
      </c>
      <c r="W624" s="70">
        <v>129.29715245482925</v>
      </c>
      <c r="X624" s="70">
        <v>107.41817042625354</v>
      </c>
      <c r="Y624" s="70">
        <v>114.33870524301908</v>
      </c>
      <c r="Z624" s="71">
        <v>102.16213823644806</v>
      </c>
      <c r="AA624" s="71">
        <v>86.25957824605149</v>
      </c>
      <c r="AB624" s="71">
        <v>86.410358799426831</v>
      </c>
      <c r="AC624" s="71">
        <v>86.035866511240741</v>
      </c>
      <c r="AD624" s="71">
        <v>85.472085377302818</v>
      </c>
      <c r="AE624" s="71">
        <v>100.7101453703187</v>
      </c>
      <c r="AF624" s="71">
        <v>104.07145549654635</v>
      </c>
      <c r="AG624" s="71">
        <v>107.05067248505091</v>
      </c>
      <c r="AH624" s="71">
        <v>105.87008957350183</v>
      </c>
      <c r="AI624" s="71">
        <v>88.153064462981206</v>
      </c>
      <c r="AJ624" s="71">
        <v>17.548521038969199</v>
      </c>
      <c r="AK624" s="71">
        <v>3.4127107437570636</v>
      </c>
      <c r="AL624" s="71">
        <v>5.1619481768218067</v>
      </c>
      <c r="AM624" s="71">
        <v>0.33572110650073039</v>
      </c>
      <c r="AN624" s="71">
        <v>-12.124702168913014</v>
      </c>
      <c r="AO624" s="71">
        <v>-6.4788635576094595</v>
      </c>
      <c r="AP624" s="71">
        <v>-12.587517809274972</v>
      </c>
      <c r="AQ624" s="71">
        <v>10.267505281285572</v>
      </c>
      <c r="AR624" s="71">
        <v>110.85057320858249</v>
      </c>
      <c r="AS624" s="71">
        <v>-37.504681057075217</v>
      </c>
      <c r="AT624" s="71">
        <v>1.9806459018126832</v>
      </c>
      <c r="AU624" s="71">
        <v>38.551141201291664</v>
      </c>
      <c r="AV624" s="72">
        <v>6.9599637985296559</v>
      </c>
      <c r="AW624" s="73">
        <v>195605.48999999976</v>
      </c>
      <c r="AX624" s="73">
        <v>35916.949999999953</v>
      </c>
      <c r="AY624" s="73">
        <v>59754.980000000214</v>
      </c>
      <c r="AZ624" s="73">
        <v>4371.4300000001676</v>
      </c>
      <c r="BA624" s="73">
        <v>-217083.21999999997</v>
      </c>
      <c r="BB624" s="73">
        <v>-100776.67000000016</v>
      </c>
      <c r="BC624" s="73">
        <v>-138819.07999999996</v>
      </c>
      <c r="BD624" s="73">
        <v>99091.330000000424</v>
      </c>
      <c r="BE624" s="73">
        <v>1272398.3600000008</v>
      </c>
      <c r="BF624" s="73">
        <v>-608532.26999999967</v>
      </c>
      <c r="BG624" s="73">
        <v>18684.660000000033</v>
      </c>
      <c r="BH624" s="73">
        <v>377937.57000000018</v>
      </c>
      <c r="BI624" s="73">
        <v>43965.189999999944</v>
      </c>
      <c r="BJ624" s="71">
        <v>20.287475393866767</v>
      </c>
      <c r="BK624" s="71">
        <v>13.408255421294864</v>
      </c>
      <c r="BL624" s="71">
        <v>10.761223235819806</v>
      </c>
      <c r="BM624" s="71">
        <v>12.793094051582038</v>
      </c>
      <c r="BN624" s="71">
        <v>3.1844084203076255</v>
      </c>
      <c r="BO624" s="71">
        <v>7.1174241888125529</v>
      </c>
      <c r="BP624" s="71">
        <v>22.196253393280749</v>
      </c>
      <c r="BQ624" s="71">
        <v>24.973491509981173</v>
      </c>
      <c r="BR624" s="72">
        <v>17.791816801699724</v>
      </c>
      <c r="BS624" s="72">
        <v>12.716088976861711</v>
      </c>
      <c r="BT624" s="71">
        <v>17.713857162194586</v>
      </c>
      <c r="BU624" s="71">
        <v>18.016873293022147</v>
      </c>
      <c r="BV624" s="71">
        <v>16.86876716397504</v>
      </c>
      <c r="BW624" s="71">
        <v>16.98364992804602</v>
      </c>
      <c r="BX624" s="75">
        <v>27672</v>
      </c>
      <c r="BY624" s="75">
        <v>21819</v>
      </c>
      <c r="BZ624" s="75">
        <v>23137</v>
      </c>
      <c r="CA624" s="75">
        <v>23181</v>
      </c>
      <c r="CB624" s="75">
        <v>26104</v>
      </c>
      <c r="CC624" s="75">
        <v>29396</v>
      </c>
      <c r="CD624" s="75">
        <v>20969</v>
      </c>
      <c r="CE624" s="75">
        <v>21554</v>
      </c>
      <c r="CF624" s="75">
        <v>29599</v>
      </c>
      <c r="CG624" s="75">
        <v>19706</v>
      </c>
      <c r="CH624" s="75">
        <v>17801</v>
      </c>
      <c r="CI624" s="75">
        <v>25800</v>
      </c>
      <c r="CJ624" s="75">
        <v>13289</v>
      </c>
      <c r="CK624" s="75">
        <v>148718</v>
      </c>
      <c r="CL624" s="73">
        <v>2519867.19</v>
      </c>
      <c r="CM624" s="73">
        <v>2495131.4599999995</v>
      </c>
      <c r="CN624" s="73">
        <v>2412469.9300000002</v>
      </c>
      <c r="CO624" s="73">
        <v>2659620.8499999987</v>
      </c>
      <c r="CP624" s="73">
        <v>2414489.8200000008</v>
      </c>
      <c r="CQ624" s="73">
        <v>2029722.6999999997</v>
      </c>
      <c r="CR624" s="73">
        <v>2089982.6999999995</v>
      </c>
      <c r="CS624" s="73">
        <v>2633378.9799999995</v>
      </c>
      <c r="CT624" s="73">
        <v>1776322.2699999991</v>
      </c>
      <c r="CU624" s="73">
        <v>2328907.1899999995</v>
      </c>
      <c r="CV624" s="73">
        <v>2187192.75</v>
      </c>
      <c r="CW624" s="73">
        <v>1934849.2999999998</v>
      </c>
      <c r="CX624" s="73">
        <v>1978823.9499999997</v>
      </c>
      <c r="CY624" s="77"/>
      <c r="CZ624" s="4">
        <v>427</v>
      </c>
      <c r="DA624" s="76" t="str">
        <f t="shared" si="24"/>
        <v>L427</v>
      </c>
      <c r="DB624" s="71">
        <v>2.1060579680045022</v>
      </c>
      <c r="DC624" s="71">
        <v>1.9518410519184879</v>
      </c>
      <c r="DD624" s="71">
        <v>0.96318332112260119</v>
      </c>
      <c r="DE624" s="71">
        <v>0.58104209953794483</v>
      </c>
      <c r="DF624" s="71">
        <v>0.50267387156885091</v>
      </c>
      <c r="DG624" s="71">
        <v>0.50635882829010626</v>
      </c>
      <c r="DH624" s="71">
        <v>0.3757360479991087</v>
      </c>
      <c r="DI624" s="71">
        <v>0.49890615829084795</v>
      </c>
      <c r="DJ624" s="71">
        <v>0.24418885009497418</v>
      </c>
      <c r="DK624" s="71">
        <v>0.36572139619522831</v>
      </c>
      <c r="DL624" s="71">
        <v>0.2675899023944488</v>
      </c>
      <c r="DM624" s="71">
        <v>0.23211407099009074</v>
      </c>
      <c r="DN624" s="71">
        <v>5.142733148813234E-2</v>
      </c>
      <c r="DO624" s="71">
        <v>0.29084841369549175</v>
      </c>
      <c r="DQ624" s="71"/>
      <c r="DR624" s="71"/>
      <c r="DS624" s="71"/>
      <c r="DT624" s="71"/>
      <c r="DU624" s="71"/>
      <c r="DV624" s="71"/>
      <c r="DW624" s="71"/>
      <c r="DX624" s="71"/>
      <c r="DY624" s="71"/>
      <c r="DZ624" s="71"/>
      <c r="EA624" s="71"/>
      <c r="EB624" s="71"/>
      <c r="EC624" s="71"/>
      <c r="ED624" s="71"/>
    </row>
    <row r="625" spans="1:134">
      <c r="A625" s="4">
        <v>397</v>
      </c>
      <c r="B625" s="46" t="s">
        <v>5252</v>
      </c>
      <c r="C625" s="65" t="str">
        <f t="shared" si="23"/>
        <v>L397</v>
      </c>
      <c r="D625" s="69">
        <v>619982.03</v>
      </c>
      <c r="E625" s="68">
        <v>7345017.4400000032</v>
      </c>
      <c r="F625" s="69">
        <v>33206.059999999939</v>
      </c>
      <c r="G625" s="69">
        <v>1291579.5900000017</v>
      </c>
      <c r="H625" s="70">
        <v>99.346815096594952</v>
      </c>
      <c r="I625" s="70">
        <v>21.336298843804947</v>
      </c>
      <c r="J625" s="69">
        <v>1108298.2400000002</v>
      </c>
      <c r="K625" s="69">
        <v>963167.12</v>
      </c>
      <c r="L625" s="69">
        <v>982440.30999999994</v>
      </c>
      <c r="M625" s="69">
        <v>1275197.8500000001</v>
      </c>
      <c r="N625" s="69">
        <v>1457164.2799999998</v>
      </c>
      <c r="O625" s="69">
        <v>1327141.8599999996</v>
      </c>
      <c r="P625" s="69">
        <v>935199.52000000014</v>
      </c>
      <c r="Q625" s="69">
        <v>907518.75000000012</v>
      </c>
      <c r="R625" s="69">
        <v>1702107.1</v>
      </c>
      <c r="S625" s="69">
        <v>871067.2100000002</v>
      </c>
      <c r="T625" s="69">
        <v>1156240.1299999997</v>
      </c>
      <c r="U625" s="69">
        <v>1152902.7000000002</v>
      </c>
      <c r="V625" s="69">
        <v>619982.03</v>
      </c>
      <c r="W625" s="70">
        <v>121.61277222178425</v>
      </c>
      <c r="X625" s="70">
        <v>106.04221792262909</v>
      </c>
      <c r="Y625" s="70">
        <v>103.83460667132805</v>
      </c>
      <c r="Z625" s="71">
        <v>111.01789589124817</v>
      </c>
      <c r="AA625" s="71">
        <v>101.06288321623002</v>
      </c>
      <c r="AB625" s="71">
        <v>95.859608683776258</v>
      </c>
      <c r="AC625" s="71">
        <v>98.739351440626365</v>
      </c>
      <c r="AD625" s="71">
        <v>98.597453957349984</v>
      </c>
      <c r="AE625" s="71">
        <v>108.19712561159172</v>
      </c>
      <c r="AF625" s="71">
        <v>92.377031473213279</v>
      </c>
      <c r="AG625" s="71">
        <v>97.20804427582776</v>
      </c>
      <c r="AH625" s="71">
        <v>102.47403972852425</v>
      </c>
      <c r="AI625" s="71">
        <v>89.190263885258261</v>
      </c>
      <c r="AJ625" s="71">
        <v>7.5768986770379243</v>
      </c>
      <c r="AK625" s="71">
        <v>-4.0801248299572439</v>
      </c>
      <c r="AL625" s="71">
        <v>-11.51002832436604</v>
      </c>
      <c r="AM625" s="71">
        <v>-7.1825768883775236</v>
      </c>
      <c r="AN625" s="71">
        <v>-19.637109527675577</v>
      </c>
      <c r="AO625" s="71">
        <v>-9.6640115693941819</v>
      </c>
      <c r="AP625" s="71">
        <v>-2.521521053631981</v>
      </c>
      <c r="AQ625" s="71">
        <v>27.192816668146016</v>
      </c>
      <c r="AR625" s="71">
        <v>98.716894996147133</v>
      </c>
      <c r="AS625" s="71">
        <v>-23.148926427021131</v>
      </c>
      <c r="AT625" s="71">
        <v>24.377839792186684</v>
      </c>
      <c r="AU625" s="71">
        <v>31.887445053890406</v>
      </c>
      <c r="AV625" s="72">
        <v>5.6590695082485931</v>
      </c>
      <c r="AW625" s="73">
        <v>78060.100000000093</v>
      </c>
      <c r="AX625" s="73">
        <v>-40970.049999999814</v>
      </c>
      <c r="AY625" s="73">
        <v>-127787.53999999992</v>
      </c>
      <c r="AZ625" s="73">
        <v>-98679.819999999832</v>
      </c>
      <c r="BA625" s="73">
        <v>-356066.02000000072</v>
      </c>
      <c r="BB625" s="73">
        <v>-125885.62000000034</v>
      </c>
      <c r="BC625" s="73">
        <v>-24191.239999999991</v>
      </c>
      <c r="BD625" s="73">
        <v>194020.32000000007</v>
      </c>
      <c r="BE625" s="73">
        <v>845558.3400000002</v>
      </c>
      <c r="BF625" s="73">
        <v>-262381.11999999965</v>
      </c>
      <c r="BG625" s="73">
        <v>226621.04999999981</v>
      </c>
      <c r="BH625" s="73">
        <v>278746.1800000004</v>
      </c>
      <c r="BI625" s="73">
        <v>33206.059999999939</v>
      </c>
      <c r="BJ625" s="71">
        <v>9.6363670410426447</v>
      </c>
      <c r="BK625" s="71">
        <v>2.4673219687318522</v>
      </c>
      <c r="BL625" s="71">
        <v>4.279208669983495</v>
      </c>
      <c r="BM625" s="71">
        <v>6.5898167098738067</v>
      </c>
      <c r="BN625" s="71">
        <v>-7.4707687989515108</v>
      </c>
      <c r="BO625" s="71">
        <v>5.6235980809944888</v>
      </c>
      <c r="BP625" s="71">
        <v>15.968380419096967</v>
      </c>
      <c r="BQ625" s="71">
        <v>13.660751495140868</v>
      </c>
      <c r="BR625" s="72">
        <v>2.9832104633735712</v>
      </c>
      <c r="BS625" s="72">
        <v>9.6492017321897556</v>
      </c>
      <c r="BT625" s="71">
        <v>10.201578391114507</v>
      </c>
      <c r="BU625" s="71">
        <v>9.8509101330436497</v>
      </c>
      <c r="BV625" s="71">
        <v>7.0360817031003169</v>
      </c>
      <c r="BW625" s="71">
        <v>7.8246982104471599</v>
      </c>
      <c r="BX625" s="75">
        <v>22219</v>
      </c>
      <c r="BY625" s="75">
        <v>17537</v>
      </c>
      <c r="BZ625" s="75">
        <v>18239</v>
      </c>
      <c r="CA625" s="75">
        <v>20986</v>
      </c>
      <c r="CB625" s="75">
        <v>21932</v>
      </c>
      <c r="CC625" s="75">
        <v>23603</v>
      </c>
      <c r="CD625" s="75">
        <v>17412</v>
      </c>
      <c r="CE625" s="75">
        <v>16787</v>
      </c>
      <c r="CF625" s="75">
        <v>24233</v>
      </c>
      <c r="CG625" s="75">
        <v>17129</v>
      </c>
      <c r="CH625" s="75">
        <v>19944</v>
      </c>
      <c r="CI625" s="75">
        <v>22180</v>
      </c>
      <c r="CJ625" s="75">
        <v>12386</v>
      </c>
      <c r="CK625" s="75">
        <v>130071</v>
      </c>
      <c r="CL625" s="73">
        <v>1390166.9499999997</v>
      </c>
      <c r="CM625" s="73">
        <v>1511628.9899999998</v>
      </c>
      <c r="CN625" s="73">
        <v>1727174.4699999997</v>
      </c>
      <c r="CO625" s="73">
        <v>1829242.14</v>
      </c>
      <c r="CP625" s="73">
        <v>1817769.2100000007</v>
      </c>
      <c r="CQ625" s="73">
        <v>1462843.38</v>
      </c>
      <c r="CR625" s="73">
        <v>1521363.71</v>
      </c>
      <c r="CS625" s="73">
        <v>1866505.2999999993</v>
      </c>
      <c r="CT625" s="73">
        <v>1422982.7000000002</v>
      </c>
      <c r="CU625" s="73">
        <v>1362059.9100000001</v>
      </c>
      <c r="CV625" s="73">
        <v>1279157.6299999999</v>
      </c>
      <c r="CW625" s="73">
        <v>1065948</v>
      </c>
      <c r="CX625" s="73">
        <v>1458363.3299999998</v>
      </c>
      <c r="CY625" s="77"/>
      <c r="CZ625" s="4">
        <v>397</v>
      </c>
      <c r="DA625" s="76" t="str">
        <f t="shared" si="24"/>
        <v>L397</v>
      </c>
      <c r="DB625" s="71">
        <v>2.8026632185344966</v>
      </c>
      <c r="DC625" s="71">
        <v>4.0249981202087488</v>
      </c>
      <c r="DD625" s="71">
        <v>1.0697028153656964</v>
      </c>
      <c r="DE625" s="71">
        <v>0.78787148562608822</v>
      </c>
      <c r="DF625" s="71">
        <v>0.76829693205574812</v>
      </c>
      <c r="DG625" s="71">
        <v>0.82087020432030344</v>
      </c>
      <c r="DH625" s="71">
        <v>0.61024548214600283</v>
      </c>
      <c r="DI625" s="71">
        <v>0.35896409651939121</v>
      </c>
      <c r="DJ625" s="71">
        <v>0.92656995172465118</v>
      </c>
      <c r="DK625" s="71">
        <v>0.86044363006262459</v>
      </c>
      <c r="DL625" s="71">
        <v>0.36153617438007146</v>
      </c>
      <c r="DM625" s="71">
        <v>0.59016543839353441</v>
      </c>
      <c r="DN625" s="71">
        <v>0.22835239854019232</v>
      </c>
      <c r="DO625" s="71">
        <v>0.60715552536772521</v>
      </c>
      <c r="DQ625" s="71"/>
      <c r="DR625" s="71"/>
      <c r="DS625" s="71"/>
      <c r="DT625" s="71"/>
      <c r="DU625" s="71"/>
      <c r="DV625" s="71"/>
      <c r="DW625" s="71"/>
      <c r="DX625" s="71"/>
      <c r="DY625" s="71"/>
      <c r="DZ625" s="71"/>
      <c r="EA625" s="71"/>
      <c r="EB625" s="71"/>
      <c r="EC625" s="71"/>
      <c r="ED625" s="71"/>
    </row>
    <row r="626" spans="1:134">
      <c r="A626" s="4">
        <v>1062</v>
      </c>
      <c r="B626" s="46" t="s">
        <v>5260</v>
      </c>
      <c r="C626" s="65" t="str">
        <f t="shared" si="23"/>
        <v>1062</v>
      </c>
      <c r="D626" s="69">
        <v>731017.24000000011</v>
      </c>
      <c r="E626" s="68">
        <v>8723105.4799999986</v>
      </c>
      <c r="F626" s="69">
        <v>131202.60000000021</v>
      </c>
      <c r="G626" s="69">
        <v>924527.5299999984</v>
      </c>
      <c r="H626" s="70">
        <v>90.016057303135767</v>
      </c>
      <c r="I626" s="70">
        <v>11.85507839926121</v>
      </c>
      <c r="J626" s="69">
        <v>1210735.8699999999</v>
      </c>
      <c r="K626" s="69">
        <v>1011985.1200000001</v>
      </c>
      <c r="L626" s="69">
        <v>953869.19000000018</v>
      </c>
      <c r="M626" s="69">
        <v>1354353.92</v>
      </c>
      <c r="N626" s="69">
        <v>1517546.3900000001</v>
      </c>
      <c r="O626" s="69">
        <v>1949730.6200000003</v>
      </c>
      <c r="P626" s="69">
        <v>1099787.7400000002</v>
      </c>
      <c r="Q626" s="69">
        <v>991482.22000000009</v>
      </c>
      <c r="R626" s="69">
        <v>2735102.26</v>
      </c>
      <c r="S626" s="69">
        <v>912556.21999999974</v>
      </c>
      <c r="T626" s="69">
        <v>1063959.97</v>
      </c>
      <c r="U626" s="69">
        <v>1189199.8299999998</v>
      </c>
      <c r="V626" s="69">
        <v>731017.24000000011</v>
      </c>
      <c r="W626" s="70">
        <v>103.28324359873203</v>
      </c>
      <c r="X626" s="70">
        <v>91.885783797423869</v>
      </c>
      <c r="Y626" s="70">
        <v>89.779646599218708</v>
      </c>
      <c r="Z626" s="71">
        <v>106.17826898044412</v>
      </c>
      <c r="AA626" s="71">
        <v>96.73219281666627</v>
      </c>
      <c r="AB626" s="71">
        <v>92.503186962766407</v>
      </c>
      <c r="AC626" s="71">
        <v>88.142755591506813</v>
      </c>
      <c r="AD626" s="71">
        <v>82.87752059875379</v>
      </c>
      <c r="AE626" s="71">
        <v>99.925814013171504</v>
      </c>
      <c r="AF626" s="71">
        <v>74.197386915529663</v>
      </c>
      <c r="AG626" s="71">
        <v>81.457217727651539</v>
      </c>
      <c r="AH626" s="71">
        <v>99.271805059898455</v>
      </c>
      <c r="AI626" s="71">
        <v>94.271744522757373</v>
      </c>
      <c r="AJ626" s="71">
        <v>3.5767374720345968</v>
      </c>
      <c r="AK626" s="71">
        <v>-8.741837222820326</v>
      </c>
      <c r="AL626" s="71">
        <v>-16.517222504533024</v>
      </c>
      <c r="AM626" s="71">
        <v>-8.6800557650484436</v>
      </c>
      <c r="AN626" s="71">
        <v>-18.50665680377648</v>
      </c>
      <c r="AO626" s="71">
        <v>-15.355789364264416</v>
      </c>
      <c r="AP626" s="71">
        <v>-10.790112906761507</v>
      </c>
      <c r="AQ626" s="71">
        <v>3.2191749041088125</v>
      </c>
      <c r="AR626" s="71">
        <v>150.83798628043633</v>
      </c>
      <c r="AS626" s="71">
        <v>-53.690275763583948</v>
      </c>
      <c r="AT626" s="71">
        <v>5.6546111974050461</v>
      </c>
      <c r="AU626" s="71">
        <v>26.855965335418407</v>
      </c>
      <c r="AV626" s="72">
        <v>21.873857563730059</v>
      </c>
      <c r="AW626" s="73">
        <v>41809.429999999935</v>
      </c>
      <c r="AX626" s="73">
        <v>-96940.469999999972</v>
      </c>
      <c r="AY626" s="73">
        <v>-188724.79000000004</v>
      </c>
      <c r="AZ626" s="73">
        <v>-128732.74999999977</v>
      </c>
      <c r="BA626" s="73">
        <v>-344625.81999999983</v>
      </c>
      <c r="BB626" s="73">
        <v>-327704.71999999904</v>
      </c>
      <c r="BC626" s="73">
        <v>-133021.51000000024</v>
      </c>
      <c r="BD626" s="73">
        <v>30922.109999999986</v>
      </c>
      <c r="BE626" s="73">
        <v>1644716.27</v>
      </c>
      <c r="BF626" s="73">
        <v>-1057993.6700000002</v>
      </c>
      <c r="BG626" s="73">
        <v>56942.899999999674</v>
      </c>
      <c r="BH626" s="73">
        <v>251758.82999999973</v>
      </c>
      <c r="BI626" s="73">
        <v>131202.60000000021</v>
      </c>
      <c r="BJ626" s="71">
        <v>19.969451831842608</v>
      </c>
      <c r="BK626" s="71">
        <v>13.909367363488496</v>
      </c>
      <c r="BL626" s="71">
        <v>12.86098553160282</v>
      </c>
      <c r="BM626" s="71">
        <v>14.743067639807819</v>
      </c>
      <c r="BN626" s="71">
        <v>6.3996635800563517</v>
      </c>
      <c r="BO626" s="71">
        <v>12.022298016188874</v>
      </c>
      <c r="BP626" s="71">
        <v>20.148055733483826</v>
      </c>
      <c r="BQ626" s="71">
        <v>21.730324020010254</v>
      </c>
      <c r="BR626" s="72">
        <v>10.127172106083581</v>
      </c>
      <c r="BS626" s="72">
        <v>12.120575583284127</v>
      </c>
      <c r="BT626" s="71">
        <v>15.633526107684627</v>
      </c>
      <c r="BU626" s="71">
        <v>15.355196990759421</v>
      </c>
      <c r="BV626" s="71">
        <v>14.121935226704981</v>
      </c>
      <c r="BW626" s="71">
        <v>12.941448742875172</v>
      </c>
      <c r="BX626" s="75">
        <v>28307</v>
      </c>
      <c r="BY626" s="75">
        <v>21571</v>
      </c>
      <c r="BZ626" s="75">
        <v>20669</v>
      </c>
      <c r="CA626" s="75">
        <v>25628</v>
      </c>
      <c r="CB626" s="75">
        <v>26405</v>
      </c>
      <c r="CC626" s="75">
        <v>32726</v>
      </c>
      <c r="CD626" s="75">
        <v>23837</v>
      </c>
      <c r="CE626" s="75">
        <v>22391</v>
      </c>
      <c r="CF626" s="75">
        <v>35655</v>
      </c>
      <c r="CG626" s="75">
        <v>19965</v>
      </c>
      <c r="CH626" s="75">
        <v>22825</v>
      </c>
      <c r="CI626" s="75">
        <v>25618</v>
      </c>
      <c r="CJ626" s="75">
        <v>15583</v>
      </c>
      <c r="CK626" s="75">
        <v>165874</v>
      </c>
      <c r="CL626" s="73">
        <v>1747492.88</v>
      </c>
      <c r="CM626" s="73">
        <v>1504397.3200000003</v>
      </c>
      <c r="CN626" s="73">
        <v>2034341.4</v>
      </c>
      <c r="CO626" s="73">
        <v>2257933.5</v>
      </c>
      <c r="CP626" s="73">
        <v>2539932.4099999997</v>
      </c>
      <c r="CQ626" s="73">
        <v>1902197.03</v>
      </c>
      <c r="CR626" s="73">
        <v>1707495.81</v>
      </c>
      <c r="CS626" s="73">
        <v>2497496.0700000003</v>
      </c>
      <c r="CT626" s="73">
        <v>1874698.7300000002</v>
      </c>
      <c r="CU626" s="73">
        <v>1909092.5400000003</v>
      </c>
      <c r="CV626" s="73">
        <v>1905096.0300000003</v>
      </c>
      <c r="CW626" s="73">
        <v>1909545.6299999994</v>
      </c>
      <c r="CX626" s="73">
        <v>2189366.310000001</v>
      </c>
      <c r="CY626" s="77"/>
      <c r="CZ626" s="4">
        <v>1062</v>
      </c>
      <c r="DA626" s="76" t="str">
        <f t="shared" si="24"/>
        <v>1062</v>
      </c>
      <c r="DB626" s="71">
        <v>2.9124753341805221</v>
      </c>
      <c r="DC626" s="71">
        <v>3.8310910629228645</v>
      </c>
      <c r="DD626" s="71">
        <v>0.68361386979611571</v>
      </c>
      <c r="DE626" s="71">
        <v>0.68843734997864858</v>
      </c>
      <c r="DF626" s="71">
        <v>0.83716665026476556</v>
      </c>
      <c r="DG626" s="71">
        <v>0.46147877452706609</v>
      </c>
      <c r="DH626" s="71">
        <v>0.44615283996192545</v>
      </c>
      <c r="DI626" s="71">
        <v>0.23598700855086288</v>
      </c>
      <c r="DJ626" s="71">
        <v>0.21464540464466425</v>
      </c>
      <c r="DK626" s="71">
        <v>0.19248425067852126</v>
      </c>
      <c r="DL626" s="71">
        <v>0.20960913408836229</v>
      </c>
      <c r="DM626" s="71">
        <v>0.14653667900699532</v>
      </c>
      <c r="DN626" s="71">
        <v>0.19229786701877399</v>
      </c>
      <c r="DO626" s="71">
        <v>0.23224089146998364</v>
      </c>
      <c r="DQ626" s="71"/>
      <c r="DR626" s="71"/>
      <c r="DS626" s="71"/>
      <c r="DT626" s="71"/>
      <c r="DU626" s="71"/>
      <c r="DV626" s="71"/>
      <c r="DW626" s="71"/>
      <c r="DX626" s="71"/>
      <c r="DY626" s="71"/>
      <c r="DZ626" s="71"/>
      <c r="EA626" s="71"/>
      <c r="EB626" s="71"/>
      <c r="EC626" s="71"/>
      <c r="ED626" s="71"/>
    </row>
    <row r="627" spans="1:134">
      <c r="A627" s="4">
        <v>1029</v>
      </c>
      <c r="B627" s="46" t="s">
        <v>5267</v>
      </c>
      <c r="C627" s="65" t="str">
        <f t="shared" si="23"/>
        <v>1029</v>
      </c>
      <c r="D627" s="69">
        <v>497492.52</v>
      </c>
      <c r="E627" s="68">
        <v>4088909.67</v>
      </c>
      <c r="F627" s="69">
        <v>180340.90000000002</v>
      </c>
      <c r="G627" s="69">
        <v>730996.02999999886</v>
      </c>
      <c r="H627" s="70">
        <v>97.166643903885358</v>
      </c>
      <c r="I627" s="70">
        <v>21.769351697800033</v>
      </c>
      <c r="J627" s="69">
        <v>678200.90999999992</v>
      </c>
      <c r="K627" s="69">
        <v>432980.64999999991</v>
      </c>
      <c r="L627" s="69">
        <v>485670.49</v>
      </c>
      <c r="M627" s="69">
        <v>590570.31999999995</v>
      </c>
      <c r="N627" s="69">
        <v>726723.69000000006</v>
      </c>
      <c r="O627" s="69">
        <v>721980.86999999988</v>
      </c>
      <c r="P627" s="69">
        <v>479833.84</v>
      </c>
      <c r="Q627" s="69">
        <v>483490.86999999994</v>
      </c>
      <c r="R627" s="69">
        <v>872424.1</v>
      </c>
      <c r="S627" s="69">
        <v>462560.34999999992</v>
      </c>
      <c r="T627" s="69">
        <v>556357.15999999992</v>
      </c>
      <c r="U627" s="69">
        <v>736750.83000000007</v>
      </c>
      <c r="V627" s="69">
        <v>497492.52</v>
      </c>
      <c r="W627" s="70">
        <v>132.72934490850395</v>
      </c>
      <c r="X627" s="70">
        <v>89.106095996369135</v>
      </c>
      <c r="Y627" s="70">
        <v>91.98452676629033</v>
      </c>
      <c r="Z627" s="71">
        <v>94.6412469766383</v>
      </c>
      <c r="AA627" s="71">
        <v>97.767811379652386</v>
      </c>
      <c r="AB627" s="71">
        <v>83.762038787424913</v>
      </c>
      <c r="AC627" s="71">
        <v>89.900016760542997</v>
      </c>
      <c r="AD627" s="71">
        <v>90.509926851041712</v>
      </c>
      <c r="AE627" s="71">
        <v>102.55417807898138</v>
      </c>
      <c r="AF627" s="71">
        <v>83.206696222901812</v>
      </c>
      <c r="AG627" s="71">
        <v>83.103069518865709</v>
      </c>
      <c r="AH627" s="71">
        <v>114.84652290396475</v>
      </c>
      <c r="AI627" s="71">
        <v>117.71804815392693</v>
      </c>
      <c r="AJ627" s="71">
        <v>38.333606485067492</v>
      </c>
      <c r="AK627" s="71">
        <v>-1.1655296161937723</v>
      </c>
      <c r="AL627" s="71">
        <v>-0.19116085082331313</v>
      </c>
      <c r="AM627" s="71">
        <v>2.5983031826946723</v>
      </c>
      <c r="AN627" s="71">
        <v>-3.1891120595524569</v>
      </c>
      <c r="AO627" s="71">
        <v>-11.619795374329279</v>
      </c>
      <c r="AP627" s="71">
        <v>-5.971521883898367</v>
      </c>
      <c r="AQ627" s="71">
        <v>15.445511447480298</v>
      </c>
      <c r="AR627" s="71">
        <v>100.88491921616804</v>
      </c>
      <c r="AS627" s="71">
        <v>-32.152428688488321</v>
      </c>
      <c r="AT627" s="71">
        <v>10.32111050911897</v>
      </c>
      <c r="AU627" s="71">
        <v>49.962790747093507</v>
      </c>
      <c r="AV627" s="72">
        <v>56.862676596134065</v>
      </c>
      <c r="AW627" s="73">
        <v>187936.15999999997</v>
      </c>
      <c r="AX627" s="73">
        <v>-5106.0300000000861</v>
      </c>
      <c r="AY627" s="73">
        <v>-930.19000000011874</v>
      </c>
      <c r="AZ627" s="73">
        <v>14956.199999999837</v>
      </c>
      <c r="BA627" s="73">
        <v>-23915.579999999609</v>
      </c>
      <c r="BB627" s="73">
        <v>-85797.15000000014</v>
      </c>
      <c r="BC627" s="73">
        <v>-30473.089999999967</v>
      </c>
      <c r="BD627" s="73">
        <v>64686.479999999923</v>
      </c>
      <c r="BE627" s="73">
        <v>438133.60999999993</v>
      </c>
      <c r="BF627" s="73">
        <v>-219203.69999999978</v>
      </c>
      <c r="BG627" s="73">
        <v>52050.089999999851</v>
      </c>
      <c r="BH627" s="73">
        <v>245461.74</v>
      </c>
      <c r="BI627" s="73">
        <v>180340.90000000002</v>
      </c>
      <c r="BJ627" s="71">
        <v>21.650537485076441</v>
      </c>
      <c r="BK627" s="71">
        <v>15.531566457372424</v>
      </c>
      <c r="BL627" s="71">
        <v>14.024810276959752</v>
      </c>
      <c r="BM627" s="71">
        <v>16.840434682725199</v>
      </c>
      <c r="BN627" s="71">
        <v>4.7272331669927858</v>
      </c>
      <c r="BO627" s="71">
        <v>9.775531569773765</v>
      </c>
      <c r="BP627" s="71">
        <v>23.986844565961889</v>
      </c>
      <c r="BQ627" s="71">
        <v>23.249480386708626</v>
      </c>
      <c r="BR627" s="72">
        <v>16.250063033666059</v>
      </c>
      <c r="BS627" s="72">
        <v>15.498090056004095</v>
      </c>
      <c r="BT627" s="71">
        <v>17.629047980451453</v>
      </c>
      <c r="BU627" s="71">
        <v>18.681943617407427</v>
      </c>
      <c r="BV627" s="71">
        <v>18.304280453379214</v>
      </c>
      <c r="BW627" s="71">
        <v>17.451084055449506</v>
      </c>
      <c r="BX627" s="75">
        <v>18885</v>
      </c>
      <c r="BY627" s="75">
        <v>12027</v>
      </c>
      <c r="BZ627" s="75">
        <v>12953</v>
      </c>
      <c r="CA627" s="75">
        <v>14903</v>
      </c>
      <c r="CB627" s="75">
        <v>15874</v>
      </c>
      <c r="CC627" s="75">
        <v>16187</v>
      </c>
      <c r="CD627" s="75">
        <v>13110</v>
      </c>
      <c r="CE627" s="75">
        <v>13703</v>
      </c>
      <c r="CF627" s="75">
        <v>17508</v>
      </c>
      <c r="CG627" s="75">
        <v>12544</v>
      </c>
      <c r="CH627" s="75">
        <v>14464</v>
      </c>
      <c r="CI627" s="75">
        <v>19784</v>
      </c>
      <c r="CJ627" s="75">
        <v>12846</v>
      </c>
      <c r="CK627" s="75">
        <v>103959</v>
      </c>
      <c r="CL627" s="73">
        <v>825973.11</v>
      </c>
      <c r="CM627" s="73">
        <v>962754.74999999977</v>
      </c>
      <c r="CN627" s="73">
        <v>902085.68000000028</v>
      </c>
      <c r="CO627" s="73">
        <v>1040637.9100000001</v>
      </c>
      <c r="CP627" s="73">
        <v>953834.14999999956</v>
      </c>
      <c r="CQ627" s="73">
        <v>797201.6</v>
      </c>
      <c r="CR627" s="73">
        <v>759177.16999999969</v>
      </c>
      <c r="CS627" s="73">
        <v>1182668.3699999999</v>
      </c>
      <c r="CT627" s="73">
        <v>1061031.99</v>
      </c>
      <c r="CU627" s="73">
        <v>1035196.4199999998</v>
      </c>
      <c r="CV627" s="73">
        <v>1032230.3600000002</v>
      </c>
      <c r="CW627" s="73">
        <v>1028008.2200000001</v>
      </c>
      <c r="CX627" s="73">
        <v>1069368.6000000003</v>
      </c>
      <c r="CY627" s="77"/>
      <c r="CZ627" s="4">
        <v>1029</v>
      </c>
      <c r="DA627" s="76" t="str">
        <f t="shared" si="24"/>
        <v>1029</v>
      </c>
      <c r="DB627" s="71">
        <v>1.8663193287111932</v>
      </c>
      <c r="DC627" s="71">
        <v>1.3959964543167529</v>
      </c>
      <c r="DD627" s="71">
        <v>0.52212434344781566</v>
      </c>
      <c r="DE627" s="71">
        <v>0.60183898573446348</v>
      </c>
      <c r="DF627" s="71">
        <v>0.89085799199502025</v>
      </c>
      <c r="DG627" s="71">
        <v>0.46571090354547656</v>
      </c>
      <c r="DH627" s="71">
        <v>0.42589126543303191</v>
      </c>
      <c r="DI627" s="71">
        <v>0.2750193549867343</v>
      </c>
      <c r="DJ627" s="71">
        <v>0.20633759645146582</v>
      </c>
      <c r="DK627" s="71">
        <v>0.19399941578944763</v>
      </c>
      <c r="DL627" s="71">
        <v>0.14175729720734692</v>
      </c>
      <c r="DM627" s="71">
        <v>0.21845944941472242</v>
      </c>
      <c r="DN627" s="72">
        <v>9.6102064220525849E-2</v>
      </c>
      <c r="DO627" s="71">
        <v>0.21915875980773025</v>
      </c>
      <c r="DQ627" s="71"/>
      <c r="DR627" s="71"/>
      <c r="DS627" s="71"/>
      <c r="DT627" s="71"/>
      <c r="DU627" s="71"/>
      <c r="DV627" s="71"/>
      <c r="DW627" s="71"/>
      <c r="DX627" s="71"/>
      <c r="DY627" s="71"/>
      <c r="DZ627" s="71"/>
      <c r="EA627" s="71"/>
      <c r="EB627" s="71"/>
      <c r="EC627" s="71"/>
      <c r="ED627" s="71"/>
    </row>
    <row r="628" spans="1:134">
      <c r="A628" s="4">
        <v>1037</v>
      </c>
      <c r="B628" s="46" t="s">
        <v>5274</v>
      </c>
      <c r="C628" s="65" t="str">
        <f t="shared" si="23"/>
        <v>1037</v>
      </c>
      <c r="D628" s="69">
        <v>237504.19999999995</v>
      </c>
      <c r="E628" s="68">
        <v>3038432.8</v>
      </c>
      <c r="F628" s="69">
        <v>56882.180000000022</v>
      </c>
      <c r="G628" s="69">
        <v>401802.27</v>
      </c>
      <c r="H628" s="70">
        <v>96.019668033771552</v>
      </c>
      <c r="I628" s="70">
        <v>15.239233006984865</v>
      </c>
      <c r="J628" s="69">
        <v>348648.87999999989</v>
      </c>
      <c r="K628" s="69">
        <v>330880.90999999992</v>
      </c>
      <c r="L628" s="69">
        <v>341150.22999999986</v>
      </c>
      <c r="M628" s="69">
        <v>434864.14</v>
      </c>
      <c r="N628" s="69">
        <v>646300.51000000013</v>
      </c>
      <c r="O628" s="69">
        <v>796912.56</v>
      </c>
      <c r="P628" s="69">
        <v>421177.11999999988</v>
      </c>
      <c r="Q628" s="69">
        <v>368386</v>
      </c>
      <c r="R628" s="69">
        <v>739747.34999999986</v>
      </c>
      <c r="S628" s="69">
        <v>406050.06999999977</v>
      </c>
      <c r="T628" s="69">
        <v>465094.89999999997</v>
      </c>
      <c r="U628" s="69">
        <v>400473.15999999992</v>
      </c>
      <c r="V628" s="69">
        <v>237504.19999999995</v>
      </c>
      <c r="W628" s="70">
        <v>83.726938461599985</v>
      </c>
      <c r="X628" s="70">
        <v>80.228880086668681</v>
      </c>
      <c r="Y628" s="70">
        <v>92.597245146007609</v>
      </c>
      <c r="Z628" s="71">
        <v>105.73329504608466</v>
      </c>
      <c r="AA628" s="71">
        <v>105.77928973356356</v>
      </c>
      <c r="AB628" s="71">
        <v>101.59887864245762</v>
      </c>
      <c r="AC628" s="71">
        <v>90.376957037518252</v>
      </c>
      <c r="AD628" s="71">
        <v>87.902528407113252</v>
      </c>
      <c r="AE628" s="71">
        <v>102.87962442387079</v>
      </c>
      <c r="AF628" s="71">
        <v>100.1681218210518</v>
      </c>
      <c r="AG628" s="71">
        <v>96.922785152846956</v>
      </c>
      <c r="AH628" s="71">
        <v>87.885887285324173</v>
      </c>
      <c r="AI628" s="71">
        <v>108.28473547154347</v>
      </c>
      <c r="AJ628" s="71">
        <v>-30.08145090931005</v>
      </c>
      <c r="AK628" s="71">
        <v>-28.182829153784329</v>
      </c>
      <c r="AL628" s="71">
        <v>-15.437106331365724</v>
      </c>
      <c r="AM628" s="71">
        <v>-15.306058973267412</v>
      </c>
      <c r="AN628" s="71">
        <v>-20.682551448977527</v>
      </c>
      <c r="AO628" s="71">
        <v>-11.310140478895214</v>
      </c>
      <c r="AP628" s="71">
        <v>-9.8059705823431269</v>
      </c>
      <c r="AQ628" s="71">
        <v>9.9468787763032473</v>
      </c>
      <c r="AR628" s="71">
        <v>81.650663466231222</v>
      </c>
      <c r="AS628" s="71">
        <v>-19.155097747552574</v>
      </c>
      <c r="AT628" s="71">
        <v>22.549961988279144</v>
      </c>
      <c r="AU628" s="71">
        <v>9.7266043501993416</v>
      </c>
      <c r="AV628" s="72">
        <v>31.492383929711366</v>
      </c>
      <c r="AW628" s="73">
        <v>-150001.17000000022</v>
      </c>
      <c r="AX628" s="73">
        <v>-129845.83000000007</v>
      </c>
      <c r="AY628" s="73">
        <v>-62277.580000000075</v>
      </c>
      <c r="AZ628" s="73">
        <v>-78589.520000000077</v>
      </c>
      <c r="BA628" s="73">
        <v>-168499.16999999969</v>
      </c>
      <c r="BB628" s="73">
        <v>-86447.789999999921</v>
      </c>
      <c r="BC628" s="73">
        <v>-45790.73000000004</v>
      </c>
      <c r="BD628" s="73">
        <v>33327.830000000016</v>
      </c>
      <c r="BE628" s="73">
        <v>332511.09999999992</v>
      </c>
      <c r="BF628" s="73">
        <v>-96208.030000000377</v>
      </c>
      <c r="BG628" s="73">
        <v>85580.38</v>
      </c>
      <c r="BH628" s="73">
        <v>35499.539999999979</v>
      </c>
      <c r="BI628" s="73">
        <v>56882.180000000022</v>
      </c>
      <c r="BJ628" s="71">
        <v>13.500021077652431</v>
      </c>
      <c r="BK628" s="71">
        <v>7.1013691201100411</v>
      </c>
      <c r="BL628" s="71">
        <v>6.0887227899530778</v>
      </c>
      <c r="BM628" s="71">
        <v>6.1754405880182777</v>
      </c>
      <c r="BN628" s="71">
        <v>-4.6422319388025937</v>
      </c>
      <c r="BO628" s="71">
        <v>6.0074515766407597</v>
      </c>
      <c r="BP628" s="71">
        <v>10.465830385964756</v>
      </c>
      <c r="BQ628" s="71">
        <v>13.250196703152605</v>
      </c>
      <c r="BR628" s="72">
        <v>7.1263422446410001</v>
      </c>
      <c r="BS628" s="72">
        <v>9.0571660569653414</v>
      </c>
      <c r="BT628" s="71">
        <v>9.512868620412176</v>
      </c>
      <c r="BU628" s="71">
        <v>8.4376120252166036</v>
      </c>
      <c r="BV628" s="71">
        <v>5.6438993284345145</v>
      </c>
      <c r="BW628" s="71">
        <v>7.5229103890592377</v>
      </c>
      <c r="BX628" s="75">
        <v>6438</v>
      </c>
      <c r="BY628" s="75">
        <v>6100</v>
      </c>
      <c r="BZ628" s="75">
        <v>5991</v>
      </c>
      <c r="CA628" s="75">
        <v>7154</v>
      </c>
      <c r="CB628" s="75">
        <v>9635</v>
      </c>
      <c r="CC628" s="75">
        <v>13757</v>
      </c>
      <c r="CD628" s="75">
        <v>7273</v>
      </c>
      <c r="CE628" s="75">
        <v>6628</v>
      </c>
      <c r="CF628" s="75">
        <v>11869</v>
      </c>
      <c r="CG628" s="75">
        <v>8402</v>
      </c>
      <c r="CH628" s="75">
        <v>8901</v>
      </c>
      <c r="CI628" s="75">
        <v>8058</v>
      </c>
      <c r="CJ628" s="75">
        <v>4394</v>
      </c>
      <c r="CK628" s="75">
        <v>55525</v>
      </c>
      <c r="CL628" s="73">
        <v>851714.06999999983</v>
      </c>
      <c r="CM628" s="73">
        <v>912788.33</v>
      </c>
      <c r="CN628" s="73">
        <v>1087785.6099999999</v>
      </c>
      <c r="CO628" s="73">
        <v>1114487.27</v>
      </c>
      <c r="CP628" s="73">
        <v>1351440.2800000003</v>
      </c>
      <c r="CQ628" s="73">
        <v>1300124.08</v>
      </c>
      <c r="CR628" s="73">
        <v>1193296.0300000003</v>
      </c>
      <c r="CS628" s="73">
        <v>1383964.0100000005</v>
      </c>
      <c r="CT628" s="73">
        <v>1157657.68</v>
      </c>
      <c r="CU628" s="73">
        <v>1062119.1399999997</v>
      </c>
      <c r="CV628" s="73">
        <v>1068583.58</v>
      </c>
      <c r="CW628" s="73">
        <v>1070511.93</v>
      </c>
      <c r="CX628" s="73">
        <v>1062122.17</v>
      </c>
      <c r="CY628" s="77"/>
      <c r="CZ628" s="4">
        <v>1037</v>
      </c>
      <c r="DA628" s="76" t="str">
        <f t="shared" si="24"/>
        <v>1037</v>
      </c>
      <c r="DB628" s="71">
        <v>1.7229578544821373</v>
      </c>
      <c r="DC628" s="71">
        <v>0.78247919172587921</v>
      </c>
      <c r="DD628" s="71">
        <v>1.0785002864759834</v>
      </c>
      <c r="DE628" s="71">
        <v>0.37563971883884029</v>
      </c>
      <c r="DF628" s="71">
        <v>0.37243221575714464</v>
      </c>
      <c r="DG628" s="71">
        <v>0.23552313895077218</v>
      </c>
      <c r="DH628" s="71">
        <v>6.3090235137179262E-2</v>
      </c>
      <c r="DI628" s="71">
        <v>0.36318597696597044</v>
      </c>
      <c r="DJ628" s="71">
        <v>0.20187632660200566</v>
      </c>
      <c r="DK628" s="71">
        <v>0.33135825304437472</v>
      </c>
      <c r="DL628" s="71">
        <v>4.6189253623910582E-2</v>
      </c>
      <c r="DM628" s="71">
        <v>7.481333745560928E-2</v>
      </c>
      <c r="DN628" s="71">
        <v>3.3929463678277122E-2</v>
      </c>
      <c r="DO628" s="71">
        <v>0.16529277164411882</v>
      </c>
      <c r="DQ628" s="71"/>
      <c r="DR628" s="71"/>
      <c r="DS628" s="71"/>
      <c r="DT628" s="71"/>
      <c r="DU628" s="71"/>
      <c r="DV628" s="71"/>
      <c r="DW628" s="71"/>
      <c r="DX628" s="71"/>
      <c r="DY628" s="71"/>
      <c r="DZ628" s="71"/>
      <c r="EA628" s="71"/>
      <c r="EB628" s="71"/>
      <c r="EC628" s="71"/>
      <c r="ED628" s="71"/>
    </row>
    <row r="629" spans="1:134">
      <c r="A629" s="4">
        <v>1057</v>
      </c>
      <c r="B629" s="46" t="s">
        <v>5279</v>
      </c>
      <c r="C629" s="65" t="str">
        <f t="shared" si="23"/>
        <v>1057</v>
      </c>
      <c r="D629" s="69">
        <v>189801.37999999998</v>
      </c>
      <c r="E629" s="68">
        <v>2747365.9299999992</v>
      </c>
      <c r="F629" s="69">
        <v>-1510.0700000000361</v>
      </c>
      <c r="G629" s="69">
        <v>283746.37999999896</v>
      </c>
      <c r="H629" s="70">
        <v>89.471816272129516</v>
      </c>
      <c r="I629" s="70">
        <v>11.517459341479853</v>
      </c>
      <c r="J629" s="69">
        <v>359728.98</v>
      </c>
      <c r="K629" s="69">
        <v>355036.39</v>
      </c>
      <c r="L629" s="69">
        <v>299395.45</v>
      </c>
      <c r="M629" s="69">
        <v>425292.54999999993</v>
      </c>
      <c r="N629" s="69">
        <v>671130.21000000008</v>
      </c>
      <c r="O629" s="69">
        <v>700532.87999999989</v>
      </c>
      <c r="P629" s="69">
        <v>332252.16999999993</v>
      </c>
      <c r="Q629" s="69">
        <v>318904.80999999994</v>
      </c>
      <c r="R629" s="69">
        <v>821852.19999999984</v>
      </c>
      <c r="S629" s="69">
        <v>325893.38999999996</v>
      </c>
      <c r="T629" s="69">
        <v>380582.85</v>
      </c>
      <c r="U629" s="69">
        <v>378079.12999999989</v>
      </c>
      <c r="V629" s="69">
        <v>189801.37999999998</v>
      </c>
      <c r="W629" s="70">
        <v>93.266100278948954</v>
      </c>
      <c r="X629" s="70">
        <v>92.187757961322419</v>
      </c>
      <c r="Y629" s="70">
        <v>82.05031686359942</v>
      </c>
      <c r="Z629" s="71">
        <v>95.267752783023525</v>
      </c>
      <c r="AA629" s="71">
        <v>96.129589022293999</v>
      </c>
      <c r="AB629" s="71">
        <v>113.82504418296402</v>
      </c>
      <c r="AC629" s="71">
        <v>79.117057123204191</v>
      </c>
      <c r="AD629" s="71">
        <v>87.102135926292817</v>
      </c>
      <c r="AE629" s="71">
        <v>97.443777743665265</v>
      </c>
      <c r="AF629" s="71">
        <v>82.967146286156208</v>
      </c>
      <c r="AG629" s="71">
        <v>98.301870504401364</v>
      </c>
      <c r="AH629" s="71">
        <v>91.314179950018598</v>
      </c>
      <c r="AI629" s="71">
        <v>76.792031281690257</v>
      </c>
      <c r="AJ629" s="71">
        <v>-13.771762246695262</v>
      </c>
      <c r="AK629" s="71">
        <v>-8.9296438690653179</v>
      </c>
      <c r="AL629" s="71">
        <v>-21.178707934057538</v>
      </c>
      <c r="AM629" s="71">
        <v>-13.513694501428542</v>
      </c>
      <c r="AN629" s="71">
        <v>-15.252228875911511</v>
      </c>
      <c r="AO629" s="71">
        <v>10.464204780836695</v>
      </c>
      <c r="AP629" s="71">
        <v>-17.417958664310763</v>
      </c>
      <c r="AQ629" s="71">
        <v>7.8900688165189248</v>
      </c>
      <c r="AR629" s="71">
        <v>119.58427892453716</v>
      </c>
      <c r="AS629" s="71">
        <v>-44.020891710143538</v>
      </c>
      <c r="AT629" s="71">
        <v>28.196635013426086</v>
      </c>
      <c r="AU629" s="71">
        <v>17.754221134763593</v>
      </c>
      <c r="AV629" s="72">
        <v>-0.78932546901925305</v>
      </c>
      <c r="AW629" s="73">
        <v>-57453.359999999986</v>
      </c>
      <c r="AX629" s="73">
        <v>-34812.079999999958</v>
      </c>
      <c r="AY629" s="73">
        <v>-80445.380000000121</v>
      </c>
      <c r="AZ629" s="73">
        <v>-66452.990000000107</v>
      </c>
      <c r="BA629" s="73">
        <v>-120773.68000000005</v>
      </c>
      <c r="BB629" s="73">
        <v>71910.500000000116</v>
      </c>
      <c r="BC629" s="73">
        <v>-70077.640000000072</v>
      </c>
      <c r="BD629" s="73">
        <v>23321.710000000079</v>
      </c>
      <c r="BE629" s="73">
        <v>447575.76999999984</v>
      </c>
      <c r="BF629" s="73">
        <v>-256276.27999999997</v>
      </c>
      <c r="BG629" s="73">
        <v>83708.56</v>
      </c>
      <c r="BH629" s="73">
        <v>57004.3299999999</v>
      </c>
      <c r="BI629" s="73">
        <v>-1510.0700000000361</v>
      </c>
      <c r="BJ629" s="71">
        <v>11.861296010150753</v>
      </c>
      <c r="BK629" s="71">
        <v>9.3767664591138278</v>
      </c>
      <c r="BL629" s="71">
        <v>10.732480570808903</v>
      </c>
      <c r="BM629" s="71">
        <v>6.1970256189245738</v>
      </c>
      <c r="BN629" s="71">
        <v>-2.7217181675197519</v>
      </c>
      <c r="BO629" s="71">
        <v>7.7972773822194856</v>
      </c>
      <c r="BP629" s="71">
        <v>16.345510364283736</v>
      </c>
      <c r="BQ629" s="71">
        <v>14.345998251821115</v>
      </c>
      <c r="BR629" s="72">
        <v>9.0066289231451471</v>
      </c>
      <c r="BS629" s="72">
        <v>11.523472510619353</v>
      </c>
      <c r="BT629" s="71">
        <v>13.728767441766955</v>
      </c>
      <c r="BU629" s="71">
        <v>10.258995229639609</v>
      </c>
      <c r="BV629" s="71">
        <v>11.972209175956113</v>
      </c>
      <c r="BW629" s="71">
        <v>10.221379023036977</v>
      </c>
      <c r="BX629" s="75">
        <v>8584</v>
      </c>
      <c r="BY629" s="75">
        <v>8475</v>
      </c>
      <c r="BZ629" s="75">
        <v>7101</v>
      </c>
      <c r="CA629" s="75">
        <v>8434</v>
      </c>
      <c r="CB629" s="75">
        <v>11525</v>
      </c>
      <c r="CC629" s="75">
        <v>14022</v>
      </c>
      <c r="CD629" s="75">
        <v>7517</v>
      </c>
      <c r="CE629" s="75">
        <v>7574</v>
      </c>
      <c r="CF629" s="75">
        <v>13025</v>
      </c>
      <c r="CG629" s="75">
        <v>8179</v>
      </c>
      <c r="CH629" s="75">
        <v>9044</v>
      </c>
      <c r="CI629" s="75">
        <v>9117</v>
      </c>
      <c r="CJ629" s="75">
        <v>4724</v>
      </c>
      <c r="CK629" s="75">
        <v>59180</v>
      </c>
      <c r="CL629" s="73">
        <v>988614.20999999985</v>
      </c>
      <c r="CM629" s="73">
        <v>924459.32</v>
      </c>
      <c r="CN629" s="73">
        <v>983472.43000000017</v>
      </c>
      <c r="CO629" s="73">
        <v>1045044.2200000002</v>
      </c>
      <c r="CP629" s="73">
        <v>976659.44999999972</v>
      </c>
      <c r="CQ629" s="73">
        <v>905807.88</v>
      </c>
      <c r="CR629" s="73">
        <v>986498.10999999987</v>
      </c>
      <c r="CS629" s="73">
        <v>1271257.8300000003</v>
      </c>
      <c r="CT629" s="73">
        <v>953125.22999999986</v>
      </c>
      <c r="CU629" s="73">
        <v>864571.0199999999</v>
      </c>
      <c r="CV629" s="73">
        <v>1529086.9700000004</v>
      </c>
      <c r="CW629" s="73">
        <v>1241083.99</v>
      </c>
      <c r="CX629" s="73">
        <v>1354372.0600000003</v>
      </c>
      <c r="CY629" s="77"/>
      <c r="CZ629" s="4">
        <v>1057</v>
      </c>
      <c r="DA629" s="76" t="str">
        <f t="shared" si="24"/>
        <v>1057</v>
      </c>
      <c r="DB629" s="71">
        <v>0.61032514442852215</v>
      </c>
      <c r="DC629" s="71">
        <v>3.1612066944102915</v>
      </c>
      <c r="DD629" s="71">
        <v>0.93949482344535007</v>
      </c>
      <c r="DE629" s="71">
        <v>0.36033160996699687</v>
      </c>
      <c r="DF629" s="71">
        <v>0.79672188231454133</v>
      </c>
      <c r="DG629" s="71">
        <v>0.15169344338870999</v>
      </c>
      <c r="DH629" s="71">
        <v>0.22241031728941177</v>
      </c>
      <c r="DI629" s="71">
        <v>0.27950005936608685</v>
      </c>
      <c r="DJ629" s="71">
        <v>8.0392906999956687E-2</v>
      </c>
      <c r="DK629" s="71">
        <v>0.61952243716945854</v>
      </c>
      <c r="DL629" s="71">
        <v>0.23694595213438049</v>
      </c>
      <c r="DM629" s="71">
        <v>0.39478855779477712</v>
      </c>
      <c r="DN629" s="71">
        <v>5.205474528449637E-2</v>
      </c>
      <c r="DO629" s="71">
        <v>0.24816551700417847</v>
      </c>
      <c r="DQ629" s="71"/>
      <c r="DR629" s="71"/>
      <c r="DS629" s="71"/>
      <c r="DT629" s="71"/>
      <c r="DU629" s="71"/>
      <c r="DV629" s="71"/>
      <c r="DW629" s="71"/>
      <c r="DX629" s="71"/>
      <c r="DY629" s="71"/>
      <c r="DZ629" s="71"/>
      <c r="EA629" s="71"/>
      <c r="EB629" s="71"/>
      <c r="EC629" s="71"/>
      <c r="ED629" s="71"/>
    </row>
    <row r="630" spans="1:134">
      <c r="A630" s="4">
        <v>134</v>
      </c>
      <c r="B630" s="46" t="s">
        <v>5285</v>
      </c>
      <c r="C630" s="65" t="str">
        <f t="shared" si="23"/>
        <v>L134</v>
      </c>
      <c r="D630" s="69">
        <v>212393.49999999994</v>
      </c>
      <c r="E630" s="68">
        <v>2649242.9400000004</v>
      </c>
      <c r="F630" s="69">
        <v>43954.629999999976</v>
      </c>
      <c r="G630" s="69">
        <v>310501.90000000084</v>
      </c>
      <c r="H630" s="70">
        <v>91.875808938872098</v>
      </c>
      <c r="I630" s="70">
        <v>13.276454925509885</v>
      </c>
      <c r="J630" s="69">
        <v>304589.39999999991</v>
      </c>
      <c r="K630" s="69">
        <v>293528.55999999994</v>
      </c>
      <c r="L630" s="69">
        <v>317998.65999999992</v>
      </c>
      <c r="M630" s="69">
        <v>334871.82999999996</v>
      </c>
      <c r="N630" s="69">
        <v>486632.99999999994</v>
      </c>
      <c r="O630" s="69">
        <v>576490.88</v>
      </c>
      <c r="P630" s="69">
        <v>351091.61</v>
      </c>
      <c r="Q630" s="69">
        <v>350269.22999999992</v>
      </c>
      <c r="R630" s="69">
        <v>637151.6</v>
      </c>
      <c r="S630" s="69">
        <v>340626.16999999987</v>
      </c>
      <c r="T630" s="69">
        <v>380790.00999999995</v>
      </c>
      <c r="U630" s="69">
        <v>376920.81999999995</v>
      </c>
      <c r="V630" s="69">
        <v>212393.49999999994</v>
      </c>
      <c r="W630" s="70">
        <v>84.123122556370916</v>
      </c>
      <c r="X630" s="70">
        <v>77.938342638283657</v>
      </c>
      <c r="Y630" s="70">
        <v>89.891664342783017</v>
      </c>
      <c r="Z630" s="71">
        <v>69.268043432404141</v>
      </c>
      <c r="AA630" s="71">
        <v>132.42789059663926</v>
      </c>
      <c r="AB630" s="71">
        <v>121.65764444367349</v>
      </c>
      <c r="AC630" s="71">
        <v>96.433138084476411</v>
      </c>
      <c r="AD630" s="71">
        <v>77.437314602530662</v>
      </c>
      <c r="AE630" s="71">
        <v>91.700016002235088</v>
      </c>
      <c r="AF630" s="71">
        <v>90.891606547262057</v>
      </c>
      <c r="AG630" s="71">
        <v>97.162849711009088</v>
      </c>
      <c r="AH630" s="71">
        <v>91.981235283144159</v>
      </c>
      <c r="AI630" s="71">
        <v>108.4588286087012</v>
      </c>
      <c r="AJ630" s="71">
        <v>-19.126933447327808</v>
      </c>
      <c r="AK630" s="71">
        <v>-26.771853300398273</v>
      </c>
      <c r="AL630" s="71">
        <v>-21.259445130304545</v>
      </c>
      <c r="AM630" s="71">
        <v>-22.37968488090527</v>
      </c>
      <c r="AN630" s="71">
        <v>0.15423653225252743</v>
      </c>
      <c r="AO630" s="71">
        <v>2.0854555727162438</v>
      </c>
      <c r="AP630" s="71">
        <v>3.1111076782342151</v>
      </c>
      <c r="AQ630" s="71">
        <v>0.3141457490101196</v>
      </c>
      <c r="AR630" s="71">
        <v>97.882828316960087</v>
      </c>
      <c r="AS630" s="71">
        <v>-37.893902638030063</v>
      </c>
      <c r="AT630" s="71">
        <v>28.951284631295838</v>
      </c>
      <c r="AU630" s="71">
        <v>19.698761946826338</v>
      </c>
      <c r="AV630" s="72">
        <v>26.095300924305654</v>
      </c>
      <c r="AW630" s="73">
        <v>-72037.100000000035</v>
      </c>
      <c r="AX630" s="73">
        <v>-107312.61000000004</v>
      </c>
      <c r="AY630" s="73">
        <v>-85857.600000000093</v>
      </c>
      <c r="AZ630" s="73">
        <v>-96551.089999999967</v>
      </c>
      <c r="BA630" s="73">
        <v>758.17000000004191</v>
      </c>
      <c r="BB630" s="73">
        <v>19625.359999999986</v>
      </c>
      <c r="BC630" s="73">
        <v>10593.270000000077</v>
      </c>
      <c r="BD630" s="73">
        <v>1096.9099999999744</v>
      </c>
      <c r="BE630" s="73">
        <v>315167.31999999995</v>
      </c>
      <c r="BF630" s="73">
        <v>-207832.33000000013</v>
      </c>
      <c r="BG630" s="73">
        <v>85492.44</v>
      </c>
      <c r="BH630" s="73">
        <v>62029.660000000033</v>
      </c>
      <c r="BI630" s="73">
        <v>43954.629999999976</v>
      </c>
      <c r="BJ630" s="71">
        <v>20.603204289192149</v>
      </c>
      <c r="BK630" s="71">
        <v>18.558803940105541</v>
      </c>
      <c r="BL630" s="71">
        <v>14.70423979664783</v>
      </c>
      <c r="BM630" s="71">
        <v>17.221841551252957</v>
      </c>
      <c r="BN630" s="71">
        <v>6.8265789933070504</v>
      </c>
      <c r="BO630" s="71">
        <v>13.577520477851934</v>
      </c>
      <c r="BP630" s="71">
        <v>18.824456797916785</v>
      </c>
      <c r="BQ630" s="71">
        <v>20.728201318740748</v>
      </c>
      <c r="BR630" s="72">
        <v>16.153255858655704</v>
      </c>
      <c r="BS630" s="72">
        <v>15.80611045889799</v>
      </c>
      <c r="BT630" s="71">
        <v>16.507144394972638</v>
      </c>
      <c r="BU630" s="71">
        <v>15.922827282350475</v>
      </c>
      <c r="BV630" s="71">
        <v>14.345196362139824</v>
      </c>
      <c r="BW630" s="71">
        <v>15.422444932842211</v>
      </c>
      <c r="BX630" s="75">
        <v>6405</v>
      </c>
      <c r="BY630" s="75">
        <v>5801</v>
      </c>
      <c r="BZ630" s="75">
        <v>6044</v>
      </c>
      <c r="CA630" s="75">
        <v>6238</v>
      </c>
      <c r="CB630" s="75">
        <v>8154</v>
      </c>
      <c r="CC630" s="75">
        <v>10372</v>
      </c>
      <c r="CD630" s="75">
        <v>6673</v>
      </c>
      <c r="CE630" s="75">
        <v>6879</v>
      </c>
      <c r="CF630" s="75">
        <v>9865</v>
      </c>
      <c r="CG630" s="75">
        <v>6845</v>
      </c>
      <c r="CH630" s="75">
        <v>7202</v>
      </c>
      <c r="CI630" s="75">
        <v>6941</v>
      </c>
      <c r="CJ630" s="75">
        <v>3895</v>
      </c>
      <c r="CK630" s="75">
        <v>48300</v>
      </c>
      <c r="CL630" s="73">
        <v>638581.79999999993</v>
      </c>
      <c r="CM630" s="73">
        <v>668178.0399999998</v>
      </c>
      <c r="CN630" s="73">
        <v>645513.58999999985</v>
      </c>
      <c r="CO630" s="73">
        <v>792863.85000000009</v>
      </c>
      <c r="CP630" s="73">
        <v>877862.61</v>
      </c>
      <c r="CQ630" s="73">
        <v>760551.52</v>
      </c>
      <c r="CR630" s="73">
        <v>773329.91000000015</v>
      </c>
      <c r="CS630" s="73">
        <v>970332.75</v>
      </c>
      <c r="CT630" s="73">
        <v>852846.27</v>
      </c>
      <c r="CU630" s="73">
        <v>663133.7899999998</v>
      </c>
      <c r="CV630" s="73">
        <v>781486.75999999978</v>
      </c>
      <c r="CW630" s="73">
        <v>833071.98999999987</v>
      </c>
      <c r="CX630" s="73">
        <v>824758.95999999985</v>
      </c>
      <c r="CY630" s="77"/>
      <c r="CZ630" s="4">
        <v>134</v>
      </c>
      <c r="DA630" s="76" t="str">
        <f t="shared" si="24"/>
        <v>L134</v>
      </c>
      <c r="DB630" s="71">
        <v>1.585886993020021</v>
      </c>
      <c r="DC630" s="71">
        <v>0.8822059989725578</v>
      </c>
      <c r="DD630" s="71">
        <v>0.59081448326111208</v>
      </c>
      <c r="DE630" s="71">
        <v>0.89994591256925738</v>
      </c>
      <c r="DF630" s="71">
        <v>1.411956689816283</v>
      </c>
      <c r="DG630" s="71">
        <v>0.4537877973939482</v>
      </c>
      <c r="DH630" s="71">
        <v>0.39641759213613303</v>
      </c>
      <c r="DI630" s="71">
        <v>0.22363002108926008</v>
      </c>
      <c r="DJ630" s="71">
        <v>0.4065770039835585</v>
      </c>
      <c r="DK630" s="71">
        <v>0.58781895313579091</v>
      </c>
      <c r="DL630" s="71">
        <v>0.21211459801061786</v>
      </c>
      <c r="DM630" s="71">
        <v>0.43999443893021029</v>
      </c>
      <c r="DN630" s="71">
        <v>5.6495978885732295E-2</v>
      </c>
      <c r="DO630" s="71">
        <v>0.35285685752217888</v>
      </c>
      <c r="DQ630" s="71"/>
      <c r="DR630" s="71"/>
      <c r="DS630" s="71"/>
      <c r="DT630" s="71"/>
      <c r="DU630" s="71"/>
      <c r="DV630" s="71"/>
      <c r="DW630" s="71"/>
      <c r="DX630" s="71"/>
      <c r="DY630" s="71"/>
      <c r="DZ630" s="71"/>
      <c r="EA630" s="71"/>
      <c r="EB630" s="71"/>
      <c r="EC630" s="71"/>
      <c r="ED630" s="71"/>
    </row>
    <row r="631" spans="1:134">
      <c r="A631" s="4">
        <v>679</v>
      </c>
      <c r="B631" s="46" t="s">
        <v>5292</v>
      </c>
      <c r="C631" s="65" t="str">
        <f t="shared" si="23"/>
        <v>L679</v>
      </c>
      <c r="D631" s="69">
        <v>170148.02999999997</v>
      </c>
      <c r="E631" s="68">
        <v>2476009.0900000003</v>
      </c>
      <c r="F631" s="69">
        <v>29298.800000000017</v>
      </c>
      <c r="G631" s="69">
        <v>432663.44000000064</v>
      </c>
      <c r="H631" s="70">
        <v>97.863670709289394</v>
      </c>
      <c r="I631" s="70">
        <v>21.174265841904962</v>
      </c>
      <c r="J631" s="69">
        <v>273094.7699999999</v>
      </c>
      <c r="K631" s="69">
        <v>294795.82</v>
      </c>
      <c r="L631" s="69">
        <v>277552.46999999997</v>
      </c>
      <c r="M631" s="69">
        <v>320703.15999999992</v>
      </c>
      <c r="N631" s="69">
        <v>333155.81</v>
      </c>
      <c r="O631" s="69">
        <v>366373.97</v>
      </c>
      <c r="P631" s="69">
        <v>346369.61999999994</v>
      </c>
      <c r="Q631" s="69">
        <v>325084.34999999998</v>
      </c>
      <c r="R631" s="69">
        <v>714987.71000000008</v>
      </c>
      <c r="S631" s="69">
        <v>320185.7</v>
      </c>
      <c r="T631" s="69">
        <v>303440.14</v>
      </c>
      <c r="U631" s="69">
        <v>295793.53999999998</v>
      </c>
      <c r="V631" s="69">
        <v>170148.02999999997</v>
      </c>
      <c r="W631" s="70">
        <v>88.918302204076184</v>
      </c>
      <c r="X631" s="70">
        <v>106.12299942350059</v>
      </c>
      <c r="Y631" s="70">
        <v>99.276697984039913</v>
      </c>
      <c r="Z631" s="71">
        <v>101.9977079970071</v>
      </c>
      <c r="AA631" s="71">
        <v>90.691965560716653</v>
      </c>
      <c r="AB631" s="71">
        <v>81.048718122680825</v>
      </c>
      <c r="AC631" s="71">
        <v>106.14961362074399</v>
      </c>
      <c r="AD631" s="71">
        <v>103.31276982901718</v>
      </c>
      <c r="AE631" s="71">
        <v>101.45547978979199</v>
      </c>
      <c r="AF631" s="71">
        <v>98.695620253139751</v>
      </c>
      <c r="AG631" s="71">
        <v>88.034573920866137</v>
      </c>
      <c r="AH631" s="71">
        <v>88.853779564716987</v>
      </c>
      <c r="AI631" s="71">
        <v>93.300349244550944</v>
      </c>
      <c r="AJ631" s="71">
        <v>-7.939145092573674</v>
      </c>
      <c r="AK631" s="71">
        <v>29.534961138081893</v>
      </c>
      <c r="AL631" s="71">
        <v>6.4358793287485616</v>
      </c>
      <c r="AM631" s="71">
        <v>19.451339739542007</v>
      </c>
      <c r="AN631" s="71">
        <v>-0.13780532711981097</v>
      </c>
      <c r="AO631" s="71">
        <v>-6.1519055718631481</v>
      </c>
      <c r="AP631" s="71">
        <v>11.469581469993685</v>
      </c>
      <c r="AQ631" s="71">
        <v>31.772269531730757</v>
      </c>
      <c r="AR631" s="71">
        <v>99.951963162118787</v>
      </c>
      <c r="AS631" s="71">
        <v>-31.186340089071852</v>
      </c>
      <c r="AT631" s="71">
        <v>15.435017369835059</v>
      </c>
      <c r="AU631" s="71">
        <v>14.063121627221896</v>
      </c>
      <c r="AV631" s="72">
        <v>20.801533668306192</v>
      </c>
      <c r="AW631" s="73">
        <v>-23551.15000000014</v>
      </c>
      <c r="AX631" s="73">
        <v>67215.700000000012</v>
      </c>
      <c r="AY631" s="73">
        <v>16782.819999999861</v>
      </c>
      <c r="AZ631" s="73">
        <v>52222.989999999932</v>
      </c>
      <c r="BA631" s="73">
        <v>-445.76000000000931</v>
      </c>
      <c r="BB631" s="73">
        <v>-15418.830000000016</v>
      </c>
      <c r="BC631" s="73">
        <v>35639.449999999953</v>
      </c>
      <c r="BD631" s="73">
        <v>78382.710000000021</v>
      </c>
      <c r="BE631" s="73">
        <v>357407.97000000003</v>
      </c>
      <c r="BF631" s="73">
        <v>-145108.10999999975</v>
      </c>
      <c r="BG631" s="73">
        <v>40573.510000000009</v>
      </c>
      <c r="BH631" s="73">
        <v>36469.109999999928</v>
      </c>
      <c r="BI631" s="73">
        <v>29298.800000000017</v>
      </c>
      <c r="BJ631" s="71">
        <v>19.240815849351829</v>
      </c>
      <c r="BK631" s="71">
        <v>16.110791415567039</v>
      </c>
      <c r="BL631" s="71">
        <v>14.052580209765001</v>
      </c>
      <c r="BM631" s="71">
        <v>14.33448530893364</v>
      </c>
      <c r="BN631" s="71">
        <v>5.8101164712291133</v>
      </c>
      <c r="BO631" s="71">
        <v>11.752067366761343</v>
      </c>
      <c r="BP631" s="71">
        <v>17.001094453871531</v>
      </c>
      <c r="BQ631" s="71">
        <v>22.696257025436413</v>
      </c>
      <c r="BR631" s="72">
        <v>10.811774362363991</v>
      </c>
      <c r="BS631" s="72">
        <v>14.571123107039252</v>
      </c>
      <c r="BT631" s="71">
        <v>15.022044376593659</v>
      </c>
      <c r="BU631" s="71">
        <v>14.979356052807816</v>
      </c>
      <c r="BV631" s="71">
        <v>12.428201274432388</v>
      </c>
      <c r="BW631" s="71">
        <v>13.146661851729075</v>
      </c>
      <c r="BX631" s="75">
        <v>10902</v>
      </c>
      <c r="BY631" s="75">
        <v>12011</v>
      </c>
      <c r="BZ631" s="75">
        <v>10601</v>
      </c>
      <c r="CA631" s="75">
        <v>11563</v>
      </c>
      <c r="CB631" s="75">
        <v>11250</v>
      </c>
      <c r="CC631" s="75">
        <v>11446</v>
      </c>
      <c r="CD631" s="75">
        <v>11484</v>
      </c>
      <c r="CE631" s="75">
        <v>10954</v>
      </c>
      <c r="CF631" s="75">
        <v>15145</v>
      </c>
      <c r="CG631" s="75">
        <v>11811</v>
      </c>
      <c r="CH631" s="75">
        <v>11720</v>
      </c>
      <c r="CI631" s="75">
        <v>11679</v>
      </c>
      <c r="CJ631" s="75">
        <v>6782</v>
      </c>
      <c r="CK631" s="75">
        <v>79575</v>
      </c>
      <c r="CL631" s="73">
        <v>526612.77000000014</v>
      </c>
      <c r="CM631" s="73">
        <v>558057.73999999987</v>
      </c>
      <c r="CN631" s="73">
        <v>628037.46999999974</v>
      </c>
      <c r="CO631" s="73">
        <v>633019.33999999985</v>
      </c>
      <c r="CP631" s="73">
        <v>702807.60999999987</v>
      </c>
      <c r="CQ631" s="73">
        <v>608115.44000000029</v>
      </c>
      <c r="CR631" s="73">
        <v>505800.17</v>
      </c>
      <c r="CS631" s="73">
        <v>810561.03</v>
      </c>
      <c r="CT631" s="73">
        <v>557435.79</v>
      </c>
      <c r="CU631" s="73">
        <v>503378.4200000001</v>
      </c>
      <c r="CV631" s="73">
        <v>581618.86</v>
      </c>
      <c r="CW631" s="73">
        <v>632479.10999999987</v>
      </c>
      <c r="CX631" s="73">
        <v>618045.47999999986</v>
      </c>
      <c r="CY631" s="77"/>
      <c r="CZ631" s="4">
        <v>679</v>
      </c>
      <c r="DA631" s="76" t="str">
        <f t="shared" si="24"/>
        <v>L679</v>
      </c>
      <c r="DB631" s="71">
        <v>2.4720124198632196</v>
      </c>
      <c r="DC631" s="71">
        <v>1.4028781989198709</v>
      </c>
      <c r="DD631" s="71">
        <v>2.1847147757627248</v>
      </c>
      <c r="DE631" s="71">
        <v>0.97797976328030578</v>
      </c>
      <c r="DF631" s="71">
        <v>0.67261090148990266</v>
      </c>
      <c r="DG631" s="71">
        <v>0.65610290181382047</v>
      </c>
      <c r="DH631" s="71">
        <v>0.84092061935102225</v>
      </c>
      <c r="DI631" s="71">
        <v>0.56960504376358223</v>
      </c>
      <c r="DJ631" s="71">
        <v>0.52448789436107512</v>
      </c>
      <c r="DK631" s="71">
        <v>0.63075842503201629</v>
      </c>
      <c r="DL631" s="71">
        <v>0.52161022612045027</v>
      </c>
      <c r="DM631" s="71">
        <v>0.46265795761031248</v>
      </c>
      <c r="DN631" s="71">
        <v>0.60136830388549933</v>
      </c>
      <c r="DO631" s="71">
        <v>0.58557448372949195</v>
      </c>
      <c r="DQ631" s="71"/>
      <c r="DR631" s="71"/>
      <c r="DS631" s="71"/>
      <c r="DT631" s="71"/>
      <c r="DU631" s="71"/>
      <c r="DV631" s="71"/>
      <c r="DW631" s="71"/>
      <c r="DX631" s="71"/>
      <c r="DY631" s="71"/>
      <c r="DZ631" s="71"/>
      <c r="EA631" s="71"/>
      <c r="EB631" s="71"/>
      <c r="EC631" s="71"/>
      <c r="ED631" s="71"/>
    </row>
    <row r="632" spans="1:134">
      <c r="A632" s="4">
        <v>1060</v>
      </c>
      <c r="B632" s="46" t="s">
        <v>5299</v>
      </c>
      <c r="C632" s="65" t="str">
        <f t="shared" si="23"/>
        <v>1060</v>
      </c>
      <c r="D632" s="69">
        <v>942065.03999999992</v>
      </c>
      <c r="E632" s="68">
        <v>10418573.899999999</v>
      </c>
      <c r="F632" s="69">
        <v>184511.71999999986</v>
      </c>
      <c r="G632" s="69">
        <v>1163726.2200000007</v>
      </c>
      <c r="H632" s="70">
        <v>92.14280746010644</v>
      </c>
      <c r="I632" s="70">
        <v>12.574234176915166</v>
      </c>
      <c r="J632" s="69">
        <v>1461570.3299999998</v>
      </c>
      <c r="K632" s="69">
        <v>1349675.73</v>
      </c>
      <c r="L632" s="69">
        <v>1437934.71</v>
      </c>
      <c r="M632" s="69">
        <v>1842473.3800000006</v>
      </c>
      <c r="N632" s="69">
        <v>1991357.6299999994</v>
      </c>
      <c r="O632" s="69">
        <v>2347385.7900000005</v>
      </c>
      <c r="P632" s="69">
        <v>1399168.58</v>
      </c>
      <c r="Q632" s="69">
        <v>1258360.7</v>
      </c>
      <c r="R632" s="69">
        <v>2524793.0699999998</v>
      </c>
      <c r="S632" s="69">
        <v>1237511.5900000003</v>
      </c>
      <c r="T632" s="69">
        <v>1482915.0199999998</v>
      </c>
      <c r="U632" s="69">
        <v>1573759.9</v>
      </c>
      <c r="V632" s="69">
        <v>942065.03999999992</v>
      </c>
      <c r="W632" s="70">
        <v>103.8376639086394</v>
      </c>
      <c r="X632" s="70">
        <v>93.434352963580707</v>
      </c>
      <c r="Y632" s="70">
        <v>102.33741424222809</v>
      </c>
      <c r="Z632" s="71">
        <v>102.99729632299662</v>
      </c>
      <c r="AA632" s="71">
        <v>97.117834767937978</v>
      </c>
      <c r="AB632" s="71">
        <v>95.497707220381329</v>
      </c>
      <c r="AC632" s="71">
        <v>89.810454796889431</v>
      </c>
      <c r="AD632" s="71">
        <v>83.868656435815097</v>
      </c>
      <c r="AE632" s="71">
        <v>93.865665373248035</v>
      </c>
      <c r="AF632" s="71">
        <v>82.009947069930604</v>
      </c>
      <c r="AG632" s="71">
        <v>91.586059995056573</v>
      </c>
      <c r="AH632" s="71">
        <v>103.94206522430922</v>
      </c>
      <c r="AI632" s="71">
        <v>102.7688579919152</v>
      </c>
      <c r="AJ632" s="71">
        <v>-2.6371142371150569</v>
      </c>
      <c r="AK632" s="71">
        <v>-10.608179711243281</v>
      </c>
      <c r="AL632" s="71">
        <v>-10.76415373795372</v>
      </c>
      <c r="AM632" s="71">
        <v>-4.5704554697583948</v>
      </c>
      <c r="AN632" s="71">
        <v>-15.351613347392023</v>
      </c>
      <c r="AO632" s="71">
        <v>-10.607308656487769</v>
      </c>
      <c r="AP632" s="71">
        <v>-9.6259479186256556</v>
      </c>
      <c r="AQ632" s="71">
        <v>6.3145282765599609</v>
      </c>
      <c r="AR632" s="71">
        <v>95.307037034432724</v>
      </c>
      <c r="AS632" s="71">
        <v>-39.312179462194109</v>
      </c>
      <c r="AT632" s="71">
        <v>17.941093072928215</v>
      </c>
      <c r="AU632" s="71">
        <v>33.792663576559455</v>
      </c>
      <c r="AV632" s="72">
        <v>24.356268414215364</v>
      </c>
      <c r="AW632" s="73">
        <v>-39587.239999999525</v>
      </c>
      <c r="AX632" s="73">
        <v>-160166.81000000006</v>
      </c>
      <c r="AY632" s="73">
        <v>-173452.16000000015</v>
      </c>
      <c r="AZ632" s="73">
        <v>-88242.509999999078</v>
      </c>
      <c r="BA632" s="73">
        <v>-360531.65000000084</v>
      </c>
      <c r="BB632" s="73">
        <v>-254612.77000000002</v>
      </c>
      <c r="BC632" s="73">
        <v>-149028.65999999968</v>
      </c>
      <c r="BD632" s="73">
        <v>74740.059999999823</v>
      </c>
      <c r="BE632" s="73">
        <v>1232062.8600000001</v>
      </c>
      <c r="BF632" s="73">
        <v>-801631.64999999921</v>
      </c>
      <c r="BG632" s="73">
        <v>225579.69999999995</v>
      </c>
      <c r="BH632" s="73">
        <v>397492.18999999994</v>
      </c>
      <c r="BI632" s="73">
        <v>184511.71999999986</v>
      </c>
      <c r="BJ632" s="71">
        <v>17.437933186799501</v>
      </c>
      <c r="BK632" s="71">
        <v>12.975021641680453</v>
      </c>
      <c r="BL632" s="71">
        <v>11.602606376025189</v>
      </c>
      <c r="BM632" s="71">
        <v>14.910147526187572</v>
      </c>
      <c r="BN632" s="71">
        <v>4.5061208498763898</v>
      </c>
      <c r="BO632" s="71">
        <v>10.829472167327609</v>
      </c>
      <c r="BP632" s="71">
        <v>21.688620334887894</v>
      </c>
      <c r="BQ632" s="71">
        <v>23.156200134358265</v>
      </c>
      <c r="BR632" s="72">
        <v>15.521533892032643</v>
      </c>
      <c r="BS632" s="72">
        <v>15.153827030501056</v>
      </c>
      <c r="BT632" s="71">
        <v>16.231058721573305</v>
      </c>
      <c r="BU632" s="71">
        <v>15.937329452088626</v>
      </c>
      <c r="BV632" s="71">
        <v>16.126153998149917</v>
      </c>
      <c r="BW632" s="71">
        <v>15.986437329844399</v>
      </c>
      <c r="BX632" s="75">
        <v>25494</v>
      </c>
      <c r="BY632" s="75">
        <v>22078</v>
      </c>
      <c r="BZ632" s="75">
        <v>22756</v>
      </c>
      <c r="CA632" s="75">
        <v>26378</v>
      </c>
      <c r="CB632" s="75">
        <v>27533</v>
      </c>
      <c r="CC632" s="75">
        <v>32644</v>
      </c>
      <c r="CD632" s="75">
        <v>23407</v>
      </c>
      <c r="CE632" s="75">
        <v>21950</v>
      </c>
      <c r="CF632" s="75">
        <v>32136</v>
      </c>
      <c r="CG632" s="75">
        <v>21306</v>
      </c>
      <c r="CH632" s="75">
        <v>23804</v>
      </c>
      <c r="CI632" s="75">
        <v>26434</v>
      </c>
      <c r="CJ632" s="75">
        <v>16033</v>
      </c>
      <c r="CK632" s="75">
        <v>165070</v>
      </c>
      <c r="CL632" s="73">
        <v>2698857.2100000014</v>
      </c>
      <c r="CM632" s="73">
        <v>2682287.6599999988</v>
      </c>
      <c r="CN632" s="73">
        <v>2534184.63</v>
      </c>
      <c r="CO632" s="73">
        <v>2644540.09</v>
      </c>
      <c r="CP632" s="73">
        <v>2357471.2599999998</v>
      </c>
      <c r="CQ632" s="73">
        <v>2039642.6799999997</v>
      </c>
      <c r="CR632" s="73">
        <v>1779332.9600000004</v>
      </c>
      <c r="CS632" s="73">
        <v>2380825.25</v>
      </c>
      <c r="CT632" s="73">
        <v>2350549.9</v>
      </c>
      <c r="CU632" s="73">
        <v>2034615.8299999998</v>
      </c>
      <c r="CV632" s="73">
        <v>2255115.3199999998</v>
      </c>
      <c r="CW632" s="73">
        <v>2269999.2000000007</v>
      </c>
      <c r="CX632" s="73">
        <v>2201297.6800000002</v>
      </c>
      <c r="CY632" s="77"/>
      <c r="CZ632" s="4">
        <v>1060</v>
      </c>
      <c r="DA632" s="76" t="str">
        <f t="shared" si="24"/>
        <v>1060</v>
      </c>
      <c r="DB632" s="71">
        <v>3.0008558132452801</v>
      </c>
      <c r="DC632" s="71">
        <v>2.7512864542165496</v>
      </c>
      <c r="DD632" s="71">
        <v>0.6483804732724483</v>
      </c>
      <c r="DE632" s="71">
        <v>1.3165645461001845</v>
      </c>
      <c r="DF632" s="71">
        <v>1.0525044084074486</v>
      </c>
      <c r="DG632" s="71">
        <v>0.49522031373700987</v>
      </c>
      <c r="DH632" s="71">
        <v>0.55971668053983481</v>
      </c>
      <c r="DI632" s="71">
        <v>0.52513925436095854</v>
      </c>
      <c r="DJ632" s="71">
        <v>0.28809139561685165</v>
      </c>
      <c r="DK632" s="71">
        <v>0.27034686976467598</v>
      </c>
      <c r="DL632" s="71">
        <v>0.24766943684054432</v>
      </c>
      <c r="DM632" s="71">
        <v>0.1990986421838872</v>
      </c>
      <c r="DN632" s="71">
        <v>0.18831852842317795</v>
      </c>
      <c r="DO632" s="71">
        <v>0.32286416170332932</v>
      </c>
      <c r="DQ632" s="71"/>
      <c r="DR632" s="71"/>
      <c r="DS632" s="71"/>
      <c r="DT632" s="71"/>
      <c r="DU632" s="71"/>
      <c r="DV632" s="71"/>
      <c r="DW632" s="71"/>
      <c r="DX632" s="71"/>
      <c r="DY632" s="71"/>
      <c r="DZ632" s="71"/>
      <c r="EA632" s="71"/>
      <c r="EB632" s="71"/>
      <c r="EC632" s="71"/>
      <c r="ED632" s="71"/>
    </row>
    <row r="633" spans="1:134">
      <c r="A633" s="4">
        <v>1055</v>
      </c>
      <c r="B633" s="46" t="s">
        <v>5306</v>
      </c>
      <c r="C633" s="65" t="str">
        <f t="shared" si="23"/>
        <v>1055</v>
      </c>
      <c r="D633" s="69">
        <v>324332.91000000003</v>
      </c>
      <c r="E633" s="68">
        <v>4018146.6799999992</v>
      </c>
      <c r="F633" s="69">
        <v>67588.060000000056</v>
      </c>
      <c r="G633" s="69">
        <v>295803.22999999858</v>
      </c>
      <c r="H633" s="70">
        <v>89.401992043031257</v>
      </c>
      <c r="I633" s="70">
        <v>7.9466936346241468</v>
      </c>
      <c r="J633" s="69">
        <v>497525.34</v>
      </c>
      <c r="K633" s="69">
        <v>434761.39999999991</v>
      </c>
      <c r="L633" s="69">
        <v>498068.37</v>
      </c>
      <c r="M633" s="69">
        <v>590245.49999999977</v>
      </c>
      <c r="N633" s="69">
        <v>821175.82000000007</v>
      </c>
      <c r="O633" s="69">
        <v>1007955.4400000002</v>
      </c>
      <c r="P633" s="69">
        <v>643193.71000000008</v>
      </c>
      <c r="Q633" s="69">
        <v>542383.21999999986</v>
      </c>
      <c r="R633" s="69">
        <v>1181291.31</v>
      </c>
      <c r="S633" s="69">
        <v>414656.44999999995</v>
      </c>
      <c r="T633" s="69">
        <v>510672.60000000003</v>
      </c>
      <c r="U633" s="69">
        <v>401616.47999999992</v>
      </c>
      <c r="V633" s="69">
        <v>324332.91000000003</v>
      </c>
      <c r="W633" s="70">
        <v>116.72241268042805</v>
      </c>
      <c r="X633" s="70">
        <v>96.097471185815522</v>
      </c>
      <c r="Y633" s="70">
        <v>103.68565866120638</v>
      </c>
      <c r="Z633" s="71">
        <v>94.298150671917611</v>
      </c>
      <c r="AA633" s="71">
        <v>106.31317621902974</v>
      </c>
      <c r="AB633" s="71">
        <v>102.06003517662717</v>
      </c>
      <c r="AC633" s="71">
        <v>77.209021802532092</v>
      </c>
      <c r="AD633" s="71">
        <v>77.045181010070792</v>
      </c>
      <c r="AE633" s="71">
        <v>101.3640696577947</v>
      </c>
      <c r="AF633" s="71">
        <v>90.092210033867772</v>
      </c>
      <c r="AG633" s="71">
        <v>102.16259734662876</v>
      </c>
      <c r="AH633" s="71">
        <v>79.885408924107026</v>
      </c>
      <c r="AI633" s="71">
        <v>98.527648392393829</v>
      </c>
      <c r="AJ633" s="71">
        <v>1.6862980716906506</v>
      </c>
      <c r="AK633" s="71">
        <v>-6.717024206270672</v>
      </c>
      <c r="AL633" s="71">
        <v>3.2187028002457208</v>
      </c>
      <c r="AM633" s="71">
        <v>-9.1068696696990354</v>
      </c>
      <c r="AN633" s="71">
        <v>0.89038013597164678</v>
      </c>
      <c r="AO633" s="71">
        <v>0.79358558063218343</v>
      </c>
      <c r="AP633" s="71">
        <v>-19.892751137248876</v>
      </c>
      <c r="AQ633" s="71">
        <v>-3.6973803936040439</v>
      </c>
      <c r="AR633" s="71">
        <v>157.91148931324219</v>
      </c>
      <c r="AS633" s="71">
        <v>-52.100690787050496</v>
      </c>
      <c r="AT633" s="71">
        <v>32.654338043884422</v>
      </c>
      <c r="AU633" s="71">
        <v>2.7663825755079641</v>
      </c>
      <c r="AV633" s="72">
        <v>26.324991523685902</v>
      </c>
      <c r="AW633" s="73">
        <v>8250.6300000000629</v>
      </c>
      <c r="AX633" s="73">
        <v>-31305.850000000151</v>
      </c>
      <c r="AY633" s="73">
        <v>15531.430000000051</v>
      </c>
      <c r="AZ633" s="73">
        <v>-59138.560000000172</v>
      </c>
      <c r="BA633" s="73">
        <v>7247.059999999823</v>
      </c>
      <c r="BB633" s="73">
        <v>27219.630000000121</v>
      </c>
      <c r="BC633" s="73">
        <v>-159722.0299999998</v>
      </c>
      <c r="BD633" s="73">
        <v>-20823.910000000149</v>
      </c>
      <c r="BE633" s="73">
        <v>723269.33000000007</v>
      </c>
      <c r="BF633" s="73">
        <v>-451027.11999999965</v>
      </c>
      <c r="BG633" s="73">
        <v>125707.73000000016</v>
      </c>
      <c r="BH633" s="73">
        <v>10811.169999999925</v>
      </c>
      <c r="BI633" s="73">
        <v>67588.060000000056</v>
      </c>
      <c r="BJ633" s="71">
        <v>17.648586703925961</v>
      </c>
      <c r="BK633" s="71">
        <v>14.300942002830677</v>
      </c>
      <c r="BL633" s="71">
        <v>12.816079600402514</v>
      </c>
      <c r="BM633" s="71">
        <v>15.109921222937761</v>
      </c>
      <c r="BN633" s="71">
        <v>4.584463752221775</v>
      </c>
      <c r="BO633" s="71">
        <v>12.953541517416827</v>
      </c>
      <c r="BP633" s="71">
        <v>22.341086855143502</v>
      </c>
      <c r="BQ633" s="71">
        <v>24.6473653678086</v>
      </c>
      <c r="BR633" s="72">
        <v>13.120804037059685</v>
      </c>
      <c r="BS633" s="72">
        <v>15.497920877219659</v>
      </c>
      <c r="BT633" s="71">
        <v>17.922831174165545</v>
      </c>
      <c r="BU633" s="71">
        <v>17.728481867086952</v>
      </c>
      <c r="BV633" s="71">
        <v>16.853924180951321</v>
      </c>
      <c r="BW633" s="71">
        <v>16.047784352741772</v>
      </c>
      <c r="BX633" s="75">
        <v>9386</v>
      </c>
      <c r="BY633" s="75">
        <v>8334</v>
      </c>
      <c r="BZ633" s="75">
        <v>9260</v>
      </c>
      <c r="CA633" s="75">
        <v>10026</v>
      </c>
      <c r="CB633" s="75">
        <v>11928</v>
      </c>
      <c r="CC633" s="75">
        <v>15004</v>
      </c>
      <c r="CD633" s="75">
        <v>10976</v>
      </c>
      <c r="CE633" s="75">
        <v>9405</v>
      </c>
      <c r="CF633" s="75">
        <v>14652</v>
      </c>
      <c r="CG633" s="75">
        <v>7858</v>
      </c>
      <c r="CH633" s="75">
        <v>8681</v>
      </c>
      <c r="CI633" s="75">
        <v>7494</v>
      </c>
      <c r="CJ633" s="75">
        <v>5434</v>
      </c>
      <c r="CK633" s="75">
        <v>64500</v>
      </c>
      <c r="CL633" s="73">
        <v>1076359.56</v>
      </c>
      <c r="CM633" s="73">
        <v>1123703.6000000003</v>
      </c>
      <c r="CN633" s="73">
        <v>1083768.8300000003</v>
      </c>
      <c r="CO633" s="73">
        <v>1270855.3299999998</v>
      </c>
      <c r="CP633" s="73">
        <v>1221989.5699999998</v>
      </c>
      <c r="CQ633" s="73">
        <v>1078678.8999999999</v>
      </c>
      <c r="CR633" s="73">
        <v>989746.44999999984</v>
      </c>
      <c r="CS633" s="73">
        <v>1281118.4000000001</v>
      </c>
      <c r="CT633" s="73">
        <v>1214246.73</v>
      </c>
      <c r="CU633" s="73">
        <v>1232144.3299999996</v>
      </c>
      <c r="CV633" s="73">
        <v>1148654.53</v>
      </c>
      <c r="CW633" s="73">
        <v>1143988.4600000002</v>
      </c>
      <c r="CX633" s="73">
        <v>1065007.72</v>
      </c>
      <c r="CY633" s="77"/>
      <c r="CZ633" s="4">
        <v>1055</v>
      </c>
      <c r="DA633" s="76" t="str">
        <f t="shared" si="24"/>
        <v>1055</v>
      </c>
      <c r="DB633" s="71">
        <v>2.6894795625965235</v>
      </c>
      <c r="DC633" s="71">
        <v>3.8492554399651344</v>
      </c>
      <c r="DD633" s="71">
        <v>1.6096586592068192</v>
      </c>
      <c r="DE633" s="71">
        <v>1.2306649937738756</v>
      </c>
      <c r="DF633" s="71">
        <v>1.1617867230570709</v>
      </c>
      <c r="DG633" s="71">
        <v>0.65258830543272262</v>
      </c>
      <c r="DH633" s="71">
        <v>0.27359393345548305</v>
      </c>
      <c r="DI633" s="71">
        <v>0.37369079819507128</v>
      </c>
      <c r="DJ633" s="71">
        <v>0.31463384688676299</v>
      </c>
      <c r="DK633" s="71">
        <v>0.53119496864084548</v>
      </c>
      <c r="DL633" s="71">
        <v>0.76854443567925612</v>
      </c>
      <c r="DM633" s="71">
        <v>0.44507284492708249</v>
      </c>
      <c r="DN633" s="72">
        <v>0.2025038841204192</v>
      </c>
      <c r="DO633" s="71">
        <v>0.40026391589272287</v>
      </c>
      <c r="DQ633" s="71"/>
      <c r="DR633" s="71"/>
      <c r="DS633" s="71"/>
      <c r="DT633" s="71"/>
      <c r="DU633" s="71"/>
      <c r="DV633" s="71"/>
      <c r="DW633" s="71"/>
      <c r="DX633" s="71"/>
      <c r="DY633" s="71"/>
      <c r="DZ633" s="71"/>
      <c r="EA633" s="71"/>
      <c r="EB633" s="71"/>
      <c r="EC633" s="71"/>
      <c r="ED633" s="71"/>
    </row>
    <row r="634" spans="1:134">
      <c r="A634" s="4">
        <v>1075</v>
      </c>
      <c r="B634" s="46" t="s">
        <v>5313</v>
      </c>
      <c r="C634" s="65" t="str">
        <f t="shared" si="23"/>
        <v>1075</v>
      </c>
      <c r="D634" s="69">
        <v>357387.88</v>
      </c>
      <c r="E634" s="68">
        <v>4363753.4799999995</v>
      </c>
      <c r="F634" s="69">
        <v>6775.7500000000582</v>
      </c>
      <c r="G634" s="69">
        <v>524242.25999999931</v>
      </c>
      <c r="H634" s="70">
        <v>91.597198282149336</v>
      </c>
      <c r="I634" s="70">
        <v>13.653880141545716</v>
      </c>
      <c r="J634" s="69">
        <v>633368.9</v>
      </c>
      <c r="K634" s="69">
        <v>571131.67000000004</v>
      </c>
      <c r="L634" s="69">
        <v>547420.38000000012</v>
      </c>
      <c r="M634" s="69">
        <v>614829.20000000007</v>
      </c>
      <c r="N634" s="69">
        <v>796796.93000000017</v>
      </c>
      <c r="O634" s="69">
        <v>946430.80999999994</v>
      </c>
      <c r="P634" s="69">
        <v>534980.49</v>
      </c>
      <c r="Q634" s="69">
        <v>491285.44999999995</v>
      </c>
      <c r="R634" s="69">
        <v>1100677.98</v>
      </c>
      <c r="S634" s="69">
        <v>562760.74</v>
      </c>
      <c r="T634" s="69">
        <v>649046.38</v>
      </c>
      <c r="U634" s="69">
        <v>667614.56000000006</v>
      </c>
      <c r="V634" s="69">
        <v>357387.88</v>
      </c>
      <c r="W634" s="70">
        <v>106.57440179517124</v>
      </c>
      <c r="X634" s="70">
        <v>92.287000696598156</v>
      </c>
      <c r="Y634" s="70">
        <v>96.808554074438661</v>
      </c>
      <c r="Z634" s="71">
        <v>85.881349772124111</v>
      </c>
      <c r="AA634" s="71">
        <v>90.798903371563512</v>
      </c>
      <c r="AB634" s="71">
        <v>92.414959018107268</v>
      </c>
      <c r="AC634" s="71">
        <v>81.045359594013547</v>
      </c>
      <c r="AD634" s="71">
        <v>79.330221312343284</v>
      </c>
      <c r="AE634" s="71">
        <v>102.61674829232319</v>
      </c>
      <c r="AF634" s="71">
        <v>96.448849086151611</v>
      </c>
      <c r="AG634" s="71">
        <v>97.308278339144323</v>
      </c>
      <c r="AH634" s="71">
        <v>93.024504936255994</v>
      </c>
      <c r="AI634" s="71">
        <v>80.509213036415474</v>
      </c>
      <c r="AJ634" s="71">
        <v>-3.1148869572543703</v>
      </c>
      <c r="AK634" s="71">
        <v>-6.4756157819992222</v>
      </c>
      <c r="AL634" s="71">
        <v>-9.9694246234159785</v>
      </c>
      <c r="AM634" s="71">
        <v>-14.783630973542472</v>
      </c>
      <c r="AN634" s="71">
        <v>-19.643113805838198</v>
      </c>
      <c r="AO634" s="71">
        <v>-15.908768319734456</v>
      </c>
      <c r="AP634" s="71">
        <v>-15.166935438716234</v>
      </c>
      <c r="AQ634" s="71">
        <v>0.84150862051093345</v>
      </c>
      <c r="AR634" s="71">
        <v>88.118127695129814</v>
      </c>
      <c r="AS634" s="71">
        <v>-22.348328827874564</v>
      </c>
      <c r="AT634" s="71">
        <v>27.453622077175922</v>
      </c>
      <c r="AU634" s="71">
        <v>20.940096357952864</v>
      </c>
      <c r="AV634" s="72">
        <v>1.9325486542636439</v>
      </c>
      <c r="AW634" s="73">
        <v>-20363.00999999966</v>
      </c>
      <c r="AX634" s="73">
        <v>-39545.079999999725</v>
      </c>
      <c r="AY634" s="73">
        <v>-60617.919999999809</v>
      </c>
      <c r="AZ634" s="73">
        <v>-106662.70000000007</v>
      </c>
      <c r="BA634" s="73">
        <v>-194756.28999999969</v>
      </c>
      <c r="BB634" s="73">
        <v>-168856.21999999986</v>
      </c>
      <c r="BC634" s="73">
        <v>-95646.839999999851</v>
      </c>
      <c r="BD634" s="73">
        <v>4099.7099999999045</v>
      </c>
      <c r="BE634" s="73">
        <v>515578.61</v>
      </c>
      <c r="BF634" s="73">
        <v>-161963.82999999996</v>
      </c>
      <c r="BG634" s="73">
        <v>139805.16000000015</v>
      </c>
      <c r="BH634" s="73">
        <v>115593.70000000007</v>
      </c>
      <c r="BI634" s="73">
        <v>6775.7500000000582</v>
      </c>
      <c r="BJ634" s="71">
        <v>13.349570047311943</v>
      </c>
      <c r="BK634" s="71">
        <v>13.217322611482736</v>
      </c>
      <c r="BL634" s="71">
        <v>11.276825929890672</v>
      </c>
      <c r="BM634" s="71">
        <v>11.94948592341388</v>
      </c>
      <c r="BN634" s="71">
        <v>0.2210247844092823</v>
      </c>
      <c r="BO634" s="71">
        <v>7.0296985797232416</v>
      </c>
      <c r="BP634" s="71">
        <v>20.020620415755115</v>
      </c>
      <c r="BQ634" s="71">
        <v>20.796771857549547</v>
      </c>
      <c r="BR634" s="72">
        <v>13.521020778195423</v>
      </c>
      <c r="BS634" s="72">
        <v>11.658437882768743</v>
      </c>
      <c r="BT634" s="71">
        <v>12.987381818087442</v>
      </c>
      <c r="BU634" s="71">
        <v>12.432020140467422</v>
      </c>
      <c r="BV634" s="71">
        <v>10.393821326329789</v>
      </c>
      <c r="BW634" s="71">
        <v>12.932484466293428</v>
      </c>
      <c r="BX634" s="75">
        <v>13703</v>
      </c>
      <c r="BY634" s="75">
        <v>12889</v>
      </c>
      <c r="BZ634" s="75">
        <v>11881</v>
      </c>
      <c r="CA634" s="75">
        <v>11957</v>
      </c>
      <c r="CB634" s="75">
        <v>14045</v>
      </c>
      <c r="CC634" s="75">
        <v>17375</v>
      </c>
      <c r="CD634" s="75">
        <v>10553</v>
      </c>
      <c r="CE634" s="75">
        <v>10248</v>
      </c>
      <c r="CF634" s="75">
        <v>17342</v>
      </c>
      <c r="CG634" s="75">
        <v>12108</v>
      </c>
      <c r="CH634" s="75">
        <v>13566</v>
      </c>
      <c r="CI634" s="75">
        <v>13748</v>
      </c>
      <c r="CJ634" s="75">
        <v>7941</v>
      </c>
      <c r="CK634" s="75">
        <v>85506</v>
      </c>
      <c r="CL634" s="73">
        <v>1015393.48</v>
      </c>
      <c r="CM634" s="73">
        <v>1003019.2700000004</v>
      </c>
      <c r="CN634" s="73">
        <v>1070261.5299999998</v>
      </c>
      <c r="CO634" s="73">
        <v>1319426.6600000001</v>
      </c>
      <c r="CP634" s="73">
        <v>1537628.8199999998</v>
      </c>
      <c r="CQ634" s="73">
        <v>1272819.4200000004</v>
      </c>
      <c r="CR634" s="73">
        <v>1458612.6500000004</v>
      </c>
      <c r="CS634" s="73">
        <v>1691932.8699999996</v>
      </c>
      <c r="CT634" s="73">
        <v>1211328.29</v>
      </c>
      <c r="CU634" s="73">
        <v>1127044.4100000001</v>
      </c>
      <c r="CV634" s="73">
        <v>1165949.0599999998</v>
      </c>
      <c r="CW634" s="73">
        <v>1030957.1199999999</v>
      </c>
      <c r="CX634" s="73">
        <v>1042003.2999999999</v>
      </c>
      <c r="CY634" s="77"/>
      <c r="CZ634" s="4">
        <v>1075</v>
      </c>
      <c r="DA634" s="76" t="str">
        <f t="shared" si="24"/>
        <v>1075</v>
      </c>
      <c r="DB634" s="71">
        <v>3.4777549763405649</v>
      </c>
      <c r="DC634" s="71">
        <v>1.8378988264684346</v>
      </c>
      <c r="DD634" s="71">
        <v>1.1552162034610591</v>
      </c>
      <c r="DE634" s="71">
        <v>1.6999369636720056</v>
      </c>
      <c r="DF634" s="71">
        <v>1.4096948746347728</v>
      </c>
      <c r="DG634" s="71">
        <v>0.49315047492605241</v>
      </c>
      <c r="DH634" s="71">
        <v>0.13970699580098245</v>
      </c>
      <c r="DI634" s="71">
        <v>0.24016497580511167</v>
      </c>
      <c r="DJ634" s="71">
        <v>0.20922201324083817</v>
      </c>
      <c r="DK634" s="71">
        <v>0.12593613659987701</v>
      </c>
      <c r="DL634" s="71">
        <v>0.30016646001586772</v>
      </c>
      <c r="DM634" s="71">
        <v>8.6737996473908105E-2</v>
      </c>
      <c r="DN634" s="72">
        <v>3.0249349322458628E-2</v>
      </c>
      <c r="DO634" s="71">
        <v>0.17356634188073758</v>
      </c>
      <c r="DQ634" s="71"/>
      <c r="DR634" s="71"/>
      <c r="DS634" s="71"/>
      <c r="DT634" s="71"/>
      <c r="DU634" s="71"/>
      <c r="DV634" s="71"/>
      <c r="DW634" s="71"/>
      <c r="DX634" s="71"/>
      <c r="DY634" s="71"/>
      <c r="DZ634" s="71"/>
      <c r="EA634" s="71"/>
      <c r="EB634" s="71"/>
      <c r="EC634" s="71"/>
      <c r="ED634" s="71"/>
    </row>
    <row r="635" spans="1:134">
      <c r="A635" s="4">
        <v>1039</v>
      </c>
      <c r="B635" s="46" t="s">
        <v>5320</v>
      </c>
      <c r="C635" s="65" t="str">
        <f t="shared" si="23"/>
        <v>1039</v>
      </c>
      <c r="D635" s="69">
        <v>310104.98999999993</v>
      </c>
      <c r="E635" s="68">
        <v>4014064.8099999996</v>
      </c>
      <c r="F635" s="69">
        <v>6993.7899999998626</v>
      </c>
      <c r="G635" s="69">
        <v>842667.26999999862</v>
      </c>
      <c r="H635" s="70">
        <v>104.45032892009438</v>
      </c>
      <c r="I635" s="70">
        <v>26.570849581979505</v>
      </c>
      <c r="J635" s="69">
        <v>547494.7300000001</v>
      </c>
      <c r="K635" s="69">
        <v>515431.57999999996</v>
      </c>
      <c r="L635" s="69">
        <v>460163.57999999996</v>
      </c>
      <c r="M635" s="69">
        <v>615044.21</v>
      </c>
      <c r="N635" s="69">
        <v>721494.80000000016</v>
      </c>
      <c r="O635" s="69">
        <v>822282.84000000008</v>
      </c>
      <c r="P635" s="69">
        <v>471004.67999999993</v>
      </c>
      <c r="Q635" s="69">
        <v>591796.15</v>
      </c>
      <c r="R635" s="69">
        <v>842661.30999999994</v>
      </c>
      <c r="S635" s="69">
        <v>610547.21</v>
      </c>
      <c r="T635" s="69">
        <v>631618.50999999989</v>
      </c>
      <c r="U635" s="69">
        <v>556331.96</v>
      </c>
      <c r="V635" s="69">
        <v>310104.98999999993</v>
      </c>
      <c r="W635" s="70">
        <v>105.13126042639711</v>
      </c>
      <c r="X635" s="70">
        <v>86.759500118888084</v>
      </c>
      <c r="Y635" s="70">
        <v>80.538994627069073</v>
      </c>
      <c r="Z635" s="71">
        <v>93.485491034523221</v>
      </c>
      <c r="AA635" s="71">
        <v>75.881523643656308</v>
      </c>
      <c r="AB635" s="71">
        <v>94.81981309401354</v>
      </c>
      <c r="AC635" s="71">
        <v>74.93131408207276</v>
      </c>
      <c r="AD635" s="71">
        <v>108.4451598247328</v>
      </c>
      <c r="AE635" s="71">
        <v>112.2641527042379</v>
      </c>
      <c r="AF635" s="71">
        <v>136.93882999404491</v>
      </c>
      <c r="AG635" s="71">
        <v>115.16456603488925</v>
      </c>
      <c r="AH635" s="71">
        <v>95.313967889234306</v>
      </c>
      <c r="AI635" s="71">
        <v>91.166321401461957</v>
      </c>
      <c r="AJ635" s="71">
        <v>-18.815873860332566</v>
      </c>
      <c r="AK635" s="71">
        <v>-4.6947408329132472</v>
      </c>
      <c r="AL635" s="71">
        <v>-22.943794100775083</v>
      </c>
      <c r="AM635" s="71">
        <v>-13.066487836791051</v>
      </c>
      <c r="AN635" s="71">
        <v>-34.153338112597268</v>
      </c>
      <c r="AO635" s="71">
        <v>-16.218584497557231</v>
      </c>
      <c r="AP635" s="71">
        <v>-25.959320694363875</v>
      </c>
      <c r="AQ635" s="71">
        <v>37.972433637170752</v>
      </c>
      <c r="AR635" s="71">
        <v>92.787995466677359</v>
      </c>
      <c r="AS635" s="71">
        <v>21.209493028729874</v>
      </c>
      <c r="AT635" s="71">
        <v>61.250136488011123</v>
      </c>
      <c r="AU635" s="71">
        <v>18.188927882361526</v>
      </c>
      <c r="AV635" s="72">
        <v>2.3073347339193973</v>
      </c>
      <c r="AW635" s="73">
        <v>-126891.69999999995</v>
      </c>
      <c r="AX635" s="73">
        <v>-25390.180000000168</v>
      </c>
      <c r="AY635" s="73">
        <v>-137015.55000000005</v>
      </c>
      <c r="AZ635" s="73">
        <v>-92443.839999999735</v>
      </c>
      <c r="BA635" s="73">
        <v>-374223.82999999926</v>
      </c>
      <c r="BB635" s="73">
        <v>-143277.41999999993</v>
      </c>
      <c r="BC635" s="73">
        <v>-165138.43000000017</v>
      </c>
      <c r="BD635" s="73">
        <v>162872.68000000017</v>
      </c>
      <c r="BE635" s="73">
        <v>405569.10000000003</v>
      </c>
      <c r="BF635" s="73">
        <v>106834.84000000003</v>
      </c>
      <c r="BG635" s="73">
        <v>239917.44</v>
      </c>
      <c r="BH635" s="73">
        <v>85617.849999999919</v>
      </c>
      <c r="BI635" s="73">
        <v>6993.7899999998626</v>
      </c>
      <c r="BJ635" s="71">
        <v>13.410020267511674</v>
      </c>
      <c r="BK635" s="71">
        <v>5.3716135790473842</v>
      </c>
      <c r="BL635" s="71">
        <v>8.5259261688088284</v>
      </c>
      <c r="BM635" s="71">
        <v>9.2239575802301186</v>
      </c>
      <c r="BN635" s="71">
        <v>-0.53299326403084191</v>
      </c>
      <c r="BO635" s="71">
        <v>2.2497511073346752</v>
      </c>
      <c r="BP635" s="71">
        <v>11.705925100615433</v>
      </c>
      <c r="BQ635" s="71">
        <v>14.087902542935204</v>
      </c>
      <c r="BR635" s="72">
        <v>10.052462122622407</v>
      </c>
      <c r="BS635" s="72">
        <v>9.086272417370683</v>
      </c>
      <c r="BT635" s="71">
        <v>12.26216286267203</v>
      </c>
      <c r="BU635" s="71">
        <v>9.0199101952092526</v>
      </c>
      <c r="BV635" s="71">
        <v>6.7969948678591212</v>
      </c>
      <c r="BW635" s="71">
        <v>9.2301723298857112</v>
      </c>
      <c r="BX635" s="75">
        <v>9342</v>
      </c>
      <c r="BY635" s="75">
        <v>8834</v>
      </c>
      <c r="BZ635" s="75">
        <v>8246</v>
      </c>
      <c r="CA635" s="75">
        <v>9247</v>
      </c>
      <c r="CB635" s="75">
        <v>11548</v>
      </c>
      <c r="CC635" s="75">
        <v>13743</v>
      </c>
      <c r="CD635" s="75">
        <v>8184</v>
      </c>
      <c r="CE635" s="75">
        <v>9644</v>
      </c>
      <c r="CF635" s="75">
        <v>13921</v>
      </c>
      <c r="CG635" s="75">
        <v>10550</v>
      </c>
      <c r="CH635" s="75">
        <v>11564</v>
      </c>
      <c r="CI635" s="75">
        <v>10019</v>
      </c>
      <c r="CJ635" s="75">
        <v>5341</v>
      </c>
      <c r="CK635" s="75">
        <v>69223</v>
      </c>
      <c r="CL635" s="73">
        <v>1471691.699999999</v>
      </c>
      <c r="CM635" s="73">
        <v>1493128.27</v>
      </c>
      <c r="CN635" s="73">
        <v>1483739.0100000002</v>
      </c>
      <c r="CO635" s="73">
        <v>1421694.39</v>
      </c>
      <c r="CP635" s="73">
        <v>1856810.4899999998</v>
      </c>
      <c r="CQ635" s="73">
        <v>1630871.9899999995</v>
      </c>
      <c r="CR635" s="73">
        <v>1443487.58</v>
      </c>
      <c r="CS635" s="73">
        <v>1659628.3799999997</v>
      </c>
      <c r="CT635" s="73">
        <v>1394793.9100000001</v>
      </c>
      <c r="CU635" s="73">
        <v>1117526.3699999999</v>
      </c>
      <c r="CV635" s="73">
        <v>1192238.77</v>
      </c>
      <c r="CW635" s="73">
        <v>1248976.7200000002</v>
      </c>
      <c r="CX635" s="73">
        <v>1251851.02</v>
      </c>
      <c r="CY635" s="77"/>
      <c r="CZ635" s="4">
        <v>1039</v>
      </c>
      <c r="DA635" s="76" t="str">
        <f t="shared" si="24"/>
        <v>1039</v>
      </c>
      <c r="DB635" s="71">
        <v>4.1168743133073331</v>
      </c>
      <c r="DC635" s="71">
        <v>5.1152658514858995</v>
      </c>
      <c r="DD635" s="71">
        <v>1.8639143049970437</v>
      </c>
      <c r="DE635" s="71">
        <v>0.57972224711322806</v>
      </c>
      <c r="DF635" s="71">
        <v>1.0973989454867135</v>
      </c>
      <c r="DG635" s="71">
        <v>0.61497486929361023</v>
      </c>
      <c r="DH635" s="71">
        <v>0.81795100528374487</v>
      </c>
      <c r="DI635" s="71">
        <v>1.0539537727419308</v>
      </c>
      <c r="DJ635" s="71">
        <v>0.25774907020408278</v>
      </c>
      <c r="DK635" s="71">
        <v>5.4784605378021961E-2</v>
      </c>
      <c r="DL635" s="71">
        <v>0.39634033498778376</v>
      </c>
      <c r="DM635" s="71">
        <v>0.19983078672044996</v>
      </c>
      <c r="DN635" s="71">
        <v>2.7752800968243084E-2</v>
      </c>
      <c r="DO635" s="71">
        <v>0.40778504763882495</v>
      </c>
      <c r="DQ635" s="71"/>
      <c r="DR635" s="71"/>
      <c r="DS635" s="71"/>
      <c r="DT635" s="71"/>
      <c r="DU635" s="71"/>
      <c r="DV635" s="71"/>
      <c r="DW635" s="71"/>
      <c r="DX635" s="71"/>
      <c r="DY635" s="71"/>
      <c r="DZ635" s="71"/>
      <c r="EA635" s="71"/>
      <c r="EB635" s="71"/>
      <c r="EC635" s="71"/>
      <c r="ED635" s="71"/>
    </row>
    <row r="636" spans="1:134">
      <c r="A636" s="4">
        <v>399</v>
      </c>
      <c r="B636" s="46" t="s">
        <v>5326</v>
      </c>
      <c r="C636" s="65" t="str">
        <f t="shared" si="23"/>
        <v>L399</v>
      </c>
      <c r="D636" s="69">
        <v>380035.22000000009</v>
      </c>
      <c r="E636" s="68">
        <v>4293065.8800000018</v>
      </c>
      <c r="F636" s="69">
        <v>13016.690000000119</v>
      </c>
      <c r="G636" s="69">
        <v>224779.57000000309</v>
      </c>
      <c r="H636" s="70">
        <v>89.8682465247728</v>
      </c>
      <c r="I636" s="70">
        <v>5.5251659512627338</v>
      </c>
      <c r="J636" s="69">
        <v>709845.85000000009</v>
      </c>
      <c r="K636" s="69">
        <v>702733.38</v>
      </c>
      <c r="L636" s="69">
        <v>644849.55000000005</v>
      </c>
      <c r="M636" s="69">
        <v>700604.7100000002</v>
      </c>
      <c r="N636" s="69">
        <v>1070940.56</v>
      </c>
      <c r="O636" s="69">
        <v>905656.37</v>
      </c>
      <c r="P636" s="69">
        <v>568411.24</v>
      </c>
      <c r="Q636" s="69">
        <v>564989.17000000004</v>
      </c>
      <c r="R636" s="69">
        <v>892200.57</v>
      </c>
      <c r="S636" s="69">
        <v>537397.32999999996</v>
      </c>
      <c r="T636" s="69">
        <v>679683.89</v>
      </c>
      <c r="U636" s="69">
        <v>670348.46000000008</v>
      </c>
      <c r="V636" s="69">
        <v>380035.22000000009</v>
      </c>
      <c r="W636" s="70">
        <v>119.44638718319194</v>
      </c>
      <c r="X636" s="70">
        <v>99.471890359649407</v>
      </c>
      <c r="Y636" s="70">
        <v>102.98797774189403</v>
      </c>
      <c r="Z636" s="71">
        <v>86.039771726402577</v>
      </c>
      <c r="AA636" s="71">
        <v>79.547669432215287</v>
      </c>
      <c r="AB636" s="71">
        <v>86.439529309669652</v>
      </c>
      <c r="AC636" s="71">
        <v>80.510432393321707</v>
      </c>
      <c r="AD636" s="71">
        <v>93.574296347345125</v>
      </c>
      <c r="AE636" s="71">
        <v>99.682686258128257</v>
      </c>
      <c r="AF636" s="71">
        <v>88.775429816415638</v>
      </c>
      <c r="AG636" s="71">
        <v>87.845573721156327</v>
      </c>
      <c r="AH636" s="71">
        <v>88.25868344468951</v>
      </c>
      <c r="AI636" s="71">
        <v>87.639976407567715</v>
      </c>
      <c r="AJ636" s="71">
        <v>28.153756737815485</v>
      </c>
      <c r="AK636" s="71">
        <v>-3.4519727704905301</v>
      </c>
      <c r="AL636" s="71">
        <v>6.3913521300154263</v>
      </c>
      <c r="AM636" s="71">
        <v>-4.0027553736994514</v>
      </c>
      <c r="AN636" s="71">
        <v>-16.538351092362813</v>
      </c>
      <c r="AO636" s="71">
        <v>-17.377237044722836</v>
      </c>
      <c r="AP636" s="71">
        <v>-20.862404524063749</v>
      </c>
      <c r="AQ636" s="71">
        <v>16.274675271020399</v>
      </c>
      <c r="AR636" s="71">
        <v>48.283768548630611</v>
      </c>
      <c r="AS636" s="71">
        <v>-18.093576922477794</v>
      </c>
      <c r="AT636" s="71">
        <v>8.1604807945192306</v>
      </c>
      <c r="AU636" s="71">
        <v>9.7307993740542109</v>
      </c>
      <c r="AV636" s="72">
        <v>3.5466029467231763</v>
      </c>
      <c r="AW636" s="73">
        <v>155944.14000000013</v>
      </c>
      <c r="AX636" s="73">
        <v>-25125.489999999874</v>
      </c>
      <c r="AY636" s="73">
        <v>38738.680000000051</v>
      </c>
      <c r="AZ636" s="73">
        <v>-29212.80999999959</v>
      </c>
      <c r="BA636" s="73">
        <v>-212202.34999999986</v>
      </c>
      <c r="BB636" s="73">
        <v>-177647.57999999996</v>
      </c>
      <c r="BC636" s="73">
        <v>-149845.65999999968</v>
      </c>
      <c r="BD636" s="73">
        <v>79080.12000000017</v>
      </c>
      <c r="BE636" s="73">
        <v>290515.99</v>
      </c>
      <c r="BF636" s="73">
        <v>-118714.00999999978</v>
      </c>
      <c r="BG636" s="73">
        <v>51280.719999999972</v>
      </c>
      <c r="BH636" s="73">
        <v>59445.720000000088</v>
      </c>
      <c r="BI636" s="73">
        <v>13016.690000000119</v>
      </c>
      <c r="BJ636" s="71">
        <v>12.809027951289496</v>
      </c>
      <c r="BK636" s="71">
        <v>9.025499145482458</v>
      </c>
      <c r="BL636" s="71">
        <v>7.9511335626666799</v>
      </c>
      <c r="BM636" s="71">
        <v>10.236255910331471</v>
      </c>
      <c r="BN636" s="71">
        <v>2.0482468361226234</v>
      </c>
      <c r="BO636" s="71">
        <v>8.5246659579017301</v>
      </c>
      <c r="BP636" s="71">
        <v>22.251227096476498</v>
      </c>
      <c r="BQ636" s="71">
        <v>17.333547339243196</v>
      </c>
      <c r="BR636" s="72">
        <v>10.494399843209363</v>
      </c>
      <c r="BS636" s="72">
        <v>12.627589454177123</v>
      </c>
      <c r="BT636" s="71">
        <v>13.22310829013934</v>
      </c>
      <c r="BU636" s="71">
        <v>13.38024927767071</v>
      </c>
      <c r="BV636" s="71">
        <v>11.719104806992323</v>
      </c>
      <c r="BW636" s="71">
        <v>12.797265937616183</v>
      </c>
      <c r="BX636" s="75">
        <v>9042</v>
      </c>
      <c r="BY636" s="75">
        <v>8436</v>
      </c>
      <c r="BZ636" s="75">
        <v>8172</v>
      </c>
      <c r="CA636" s="75">
        <v>7722</v>
      </c>
      <c r="CB636" s="75">
        <v>10650</v>
      </c>
      <c r="CC636" s="75">
        <v>11211</v>
      </c>
      <c r="CD636" s="75">
        <v>7012</v>
      </c>
      <c r="CE636" s="75">
        <v>7218</v>
      </c>
      <c r="CF636" s="75">
        <v>11854</v>
      </c>
      <c r="CG636" s="75">
        <v>7221</v>
      </c>
      <c r="CH636" s="75">
        <v>8725</v>
      </c>
      <c r="CI636" s="75">
        <v>9134</v>
      </c>
      <c r="CJ636" s="75">
        <v>5037</v>
      </c>
      <c r="CK636" s="75">
        <v>56201</v>
      </c>
      <c r="CL636" s="73">
        <v>1183539.32</v>
      </c>
      <c r="CM636" s="73">
        <v>1169303.3800000001</v>
      </c>
      <c r="CN636" s="73">
        <v>1117707.96</v>
      </c>
      <c r="CO636" s="73">
        <v>1355050.5099999998</v>
      </c>
      <c r="CP636" s="73">
        <v>1631317.2399999998</v>
      </c>
      <c r="CQ636" s="73">
        <v>1396389.3</v>
      </c>
      <c r="CR636" s="73">
        <v>1334358.8300000005</v>
      </c>
      <c r="CS636" s="73">
        <v>1399694.7499999998</v>
      </c>
      <c r="CT636" s="73">
        <v>1301518.7900000003</v>
      </c>
      <c r="CU636" s="73">
        <v>1210733.8599999999</v>
      </c>
      <c r="CV636" s="73">
        <v>1142552.56</v>
      </c>
      <c r="CW636" s="73">
        <v>1124040.3</v>
      </c>
      <c r="CX636" s="73">
        <v>1132264.1000000001</v>
      </c>
      <c r="CY636" s="77"/>
      <c r="CZ636" s="4">
        <v>399</v>
      </c>
      <c r="DA636" s="76" t="str">
        <f t="shared" si="24"/>
        <v>L399</v>
      </c>
      <c r="DB636" s="71">
        <v>10.131944261423374</v>
      </c>
      <c r="DC636" s="71">
        <v>12.935433693986646</v>
      </c>
      <c r="DD636" s="71">
        <v>2.5375372755980736</v>
      </c>
      <c r="DE636" s="71">
        <v>3.0120913895959522</v>
      </c>
      <c r="DF636" s="71">
        <v>1.9900563236144888</v>
      </c>
      <c r="DG636" s="71">
        <v>1.5819187824370164</v>
      </c>
      <c r="DH636" s="71">
        <v>1.361131820090866</v>
      </c>
      <c r="DI636" s="71">
        <v>0.90494952830217013</v>
      </c>
      <c r="DJ636" s="71">
        <v>1.278835287742867</v>
      </c>
      <c r="DK636" s="71">
        <v>1.34486267198652</v>
      </c>
      <c r="DL636" s="71">
        <v>1.0504623105758182</v>
      </c>
      <c r="DM636" s="71">
        <v>0.81616406796609986</v>
      </c>
      <c r="DN636" s="71">
        <v>1.5700681568591939</v>
      </c>
      <c r="DO636" s="71">
        <v>1.1665816617745615</v>
      </c>
      <c r="DQ636" s="71"/>
      <c r="DR636" s="71"/>
      <c r="DS636" s="71"/>
      <c r="DT636" s="71"/>
      <c r="DU636" s="71"/>
      <c r="DV636" s="71"/>
      <c r="DW636" s="71"/>
      <c r="DX636" s="71"/>
      <c r="DY636" s="71"/>
      <c r="DZ636" s="71"/>
      <c r="EA636" s="71"/>
      <c r="EB636" s="71"/>
      <c r="EC636" s="71"/>
      <c r="ED636" s="71"/>
    </row>
    <row r="637" spans="1:134">
      <c r="A637" s="4">
        <v>499</v>
      </c>
      <c r="B637" s="46" t="s">
        <v>5333</v>
      </c>
      <c r="C637" s="65" t="str">
        <f t="shared" si="23"/>
        <v>L499</v>
      </c>
      <c r="D637" s="69">
        <v>409816.04999999993</v>
      </c>
      <c r="E637" s="68">
        <v>5067560.3100000024</v>
      </c>
      <c r="F637" s="69">
        <v>48616.630000000005</v>
      </c>
      <c r="G637" s="69">
        <v>876673.40000000363</v>
      </c>
      <c r="H637" s="70">
        <v>99.629827427389642</v>
      </c>
      <c r="I637" s="70">
        <v>20.918564944049134</v>
      </c>
      <c r="J637" s="69">
        <v>707098.81999999983</v>
      </c>
      <c r="K637" s="69">
        <v>620847.17000000016</v>
      </c>
      <c r="L637" s="69">
        <v>622261.12</v>
      </c>
      <c r="M637" s="69">
        <v>746713.72</v>
      </c>
      <c r="N637" s="69">
        <v>1060817.44</v>
      </c>
      <c r="O637" s="69">
        <v>887955.31</v>
      </c>
      <c r="P637" s="69">
        <v>627989.61999999988</v>
      </c>
      <c r="Q637" s="69">
        <v>664304.94000000018</v>
      </c>
      <c r="R637" s="69">
        <v>1210029.6000000001</v>
      </c>
      <c r="S637" s="69">
        <v>686673.06999999983</v>
      </c>
      <c r="T637" s="69">
        <v>765029.41</v>
      </c>
      <c r="U637" s="69">
        <v>703717.61999999988</v>
      </c>
      <c r="V637" s="69">
        <v>409816.04999999993</v>
      </c>
      <c r="W637" s="70">
        <v>108.26656339286043</v>
      </c>
      <c r="X637" s="70">
        <v>93.777459788393912</v>
      </c>
      <c r="Y637" s="70">
        <v>98.886527876948165</v>
      </c>
      <c r="Z637" s="71">
        <v>104.26806274257214</v>
      </c>
      <c r="AA637" s="71">
        <v>98.121483065628709</v>
      </c>
      <c r="AB637" s="71">
        <v>96.024845204917213</v>
      </c>
      <c r="AC637" s="71">
        <v>94.121573534408114</v>
      </c>
      <c r="AD637" s="71">
        <v>98.665999123294597</v>
      </c>
      <c r="AE637" s="71">
        <v>107.59249116963791</v>
      </c>
      <c r="AF637" s="71">
        <v>101.17582217224744</v>
      </c>
      <c r="AG637" s="71">
        <v>103.42183678407979</v>
      </c>
      <c r="AH637" s="71">
        <v>92.765305432752044</v>
      </c>
      <c r="AI637" s="71">
        <v>92.251182749245217</v>
      </c>
      <c r="AJ637" s="71">
        <v>-18.713607293573165</v>
      </c>
      <c r="AK637" s="71">
        <v>-28.616339076429963</v>
      </c>
      <c r="AL637" s="71">
        <v>-23.012849937151248</v>
      </c>
      <c r="AM637" s="71">
        <v>-22.738999982286302</v>
      </c>
      <c r="AN637" s="71">
        <v>-25.939207086127404</v>
      </c>
      <c r="AO637" s="71">
        <v>-19.402328932454793</v>
      </c>
      <c r="AP637" s="71">
        <v>-11.845911293145161</v>
      </c>
      <c r="AQ637" s="71">
        <v>26.071931292428129</v>
      </c>
      <c r="AR637" s="71">
        <v>96.306351117604791</v>
      </c>
      <c r="AS637" s="71">
        <v>-14.818484431527846</v>
      </c>
      <c r="AT637" s="71">
        <v>31.575980935184099</v>
      </c>
      <c r="AU637" s="71">
        <v>20.001972641838229</v>
      </c>
      <c r="AV637" s="72">
        <v>13.459775212263626</v>
      </c>
      <c r="AW637" s="73">
        <v>-162787.02000000025</v>
      </c>
      <c r="AX637" s="73">
        <v>-248885.70999999973</v>
      </c>
      <c r="AY637" s="73">
        <v>-186005.0900000002</v>
      </c>
      <c r="AZ637" s="73">
        <v>-219768.35999999987</v>
      </c>
      <c r="BA637" s="73">
        <v>-371517.20000000019</v>
      </c>
      <c r="BB637" s="73">
        <v>-201312.8600000001</v>
      </c>
      <c r="BC637" s="73">
        <v>-84387.569999999949</v>
      </c>
      <c r="BD637" s="73">
        <v>137379.61000000022</v>
      </c>
      <c r="BE637" s="73">
        <v>593631</v>
      </c>
      <c r="BF637" s="73">
        <v>-119456.12999999989</v>
      </c>
      <c r="BG637" s="73">
        <v>183593.95000000007</v>
      </c>
      <c r="BH637" s="73">
        <v>117295.90999999992</v>
      </c>
      <c r="BI637" s="73">
        <v>48616.630000000005</v>
      </c>
      <c r="BJ637" s="71">
        <v>7.8625592336642587</v>
      </c>
      <c r="BK637" s="71">
        <v>7.2691588404065222</v>
      </c>
      <c r="BL637" s="71">
        <v>10.192651456168688</v>
      </c>
      <c r="BM637" s="71">
        <v>10.00684175682523</v>
      </c>
      <c r="BN637" s="71">
        <v>1.6852916438903636</v>
      </c>
      <c r="BO637" s="71">
        <v>2.634563035200931</v>
      </c>
      <c r="BP637" s="71">
        <v>19.232550156778736</v>
      </c>
      <c r="BQ637" s="71">
        <v>15.650739833296349</v>
      </c>
      <c r="BR637" s="72">
        <v>7.9121428739750783</v>
      </c>
      <c r="BS637" s="72">
        <v>13.018114929384346</v>
      </c>
      <c r="BT637" s="71">
        <v>13.331055319186355</v>
      </c>
      <c r="BU637" s="71">
        <v>12.274215785762236</v>
      </c>
      <c r="BV637" s="71">
        <v>9.9632314137353646</v>
      </c>
      <c r="BW637" s="71">
        <v>11.137844941704152</v>
      </c>
      <c r="BX637" s="75">
        <v>14025</v>
      </c>
      <c r="BY637" s="75">
        <v>13719</v>
      </c>
      <c r="BZ637" s="75">
        <v>12666</v>
      </c>
      <c r="CA637" s="75">
        <v>13228</v>
      </c>
      <c r="CB637" s="75">
        <v>17664</v>
      </c>
      <c r="CC637" s="75">
        <v>16145</v>
      </c>
      <c r="CD637" s="75">
        <v>11932</v>
      </c>
      <c r="CE637" s="75">
        <v>12660</v>
      </c>
      <c r="CF637" s="75">
        <v>21221</v>
      </c>
      <c r="CG637" s="75">
        <v>14535</v>
      </c>
      <c r="CH637" s="75">
        <v>14933</v>
      </c>
      <c r="CI637" s="75">
        <v>14694</v>
      </c>
      <c r="CJ637" s="75">
        <v>8458</v>
      </c>
      <c r="CK637" s="75">
        <v>98433</v>
      </c>
      <c r="CL637" s="73">
        <v>1367164.14</v>
      </c>
      <c r="CM637" s="73">
        <v>1390877.49</v>
      </c>
      <c r="CN637" s="73">
        <v>1403416.5599999996</v>
      </c>
      <c r="CO637" s="73">
        <v>1529079.9999999998</v>
      </c>
      <c r="CP637" s="73">
        <v>1809906.8999999997</v>
      </c>
      <c r="CQ637" s="73">
        <v>1449084.2499999995</v>
      </c>
      <c r="CR637" s="73">
        <v>1558436.4</v>
      </c>
      <c r="CS637" s="73">
        <v>1647998.4799999997</v>
      </c>
      <c r="CT637" s="73">
        <v>1275454.9200000002</v>
      </c>
      <c r="CU637" s="73">
        <v>1238786.02</v>
      </c>
      <c r="CV637" s="73">
        <v>1243593.3300000003</v>
      </c>
      <c r="CW637" s="73">
        <v>1109573.6000000001</v>
      </c>
      <c r="CX637" s="73">
        <v>1180632.9599999997</v>
      </c>
      <c r="CY637" s="77"/>
      <c r="CZ637" s="4">
        <v>499</v>
      </c>
      <c r="DA637" s="76" t="str">
        <f t="shared" si="24"/>
        <v>L499</v>
      </c>
      <c r="DB637" s="71">
        <v>4.4501586143030778</v>
      </c>
      <c r="DC637" s="71">
        <v>3.1775908181378099</v>
      </c>
      <c r="DD637" s="71">
        <v>1.0930521940766684</v>
      </c>
      <c r="DE637" s="71">
        <v>0.9558628460203904</v>
      </c>
      <c r="DF637" s="71">
        <v>1.0605133542370848</v>
      </c>
      <c r="DG637" s="71">
        <v>0.76505813640700304</v>
      </c>
      <c r="DH637" s="71">
        <v>0.82538706298793607</v>
      </c>
      <c r="DI637" s="71">
        <v>0.38903654622390643</v>
      </c>
      <c r="DJ637" s="71">
        <v>0.66490868605788134</v>
      </c>
      <c r="DK637" s="71">
        <v>0.9287087241594707</v>
      </c>
      <c r="DL637" s="71">
        <v>0.63938746633181598</v>
      </c>
      <c r="DM637" s="71">
        <v>0.47671129475902274</v>
      </c>
      <c r="DN637" s="71">
        <v>0.59355434748701441</v>
      </c>
      <c r="DO637" s="71">
        <v>0.64851978042294611</v>
      </c>
      <c r="DQ637" s="71"/>
      <c r="DR637" s="71"/>
      <c r="DS637" s="71"/>
      <c r="DT637" s="71"/>
      <c r="DU637" s="71"/>
      <c r="DV637" s="71"/>
      <c r="DW637" s="71"/>
      <c r="DX637" s="71"/>
      <c r="DY637" s="71"/>
      <c r="DZ637" s="71"/>
      <c r="EA637" s="71"/>
      <c r="EB637" s="71"/>
      <c r="EC637" s="71"/>
      <c r="ED637" s="71"/>
    </row>
    <row r="638" spans="1:134">
      <c r="A638" s="4">
        <v>1003</v>
      </c>
      <c r="B638" s="46" t="s">
        <v>5339</v>
      </c>
      <c r="C638" s="65" t="str">
        <f t="shared" si="23"/>
        <v>1003</v>
      </c>
      <c r="D638" s="69">
        <v>1150366.6600000001</v>
      </c>
      <c r="E638" s="68">
        <v>11077199.169999994</v>
      </c>
      <c r="F638" s="69">
        <v>210817.80000000016</v>
      </c>
      <c r="G638" s="69">
        <v>664957.09999999218</v>
      </c>
      <c r="H638" s="70">
        <v>87.549690627837236</v>
      </c>
      <c r="I638" s="70">
        <v>6.3863008133078436</v>
      </c>
      <c r="J638" s="69">
        <v>1807523.7100000002</v>
      </c>
      <c r="K638" s="69">
        <v>1573936.52</v>
      </c>
      <c r="L638" s="69">
        <v>1398042.89</v>
      </c>
      <c r="M638" s="69">
        <v>1785358.6199999999</v>
      </c>
      <c r="N638" s="69">
        <v>2122581.3199999998</v>
      </c>
      <c r="O638" s="69">
        <v>2369702.2400000002</v>
      </c>
      <c r="P638" s="69">
        <v>1541845.5800000005</v>
      </c>
      <c r="Q638" s="69">
        <v>1349920.2699999998</v>
      </c>
      <c r="R638" s="69">
        <v>2402459.2999999998</v>
      </c>
      <c r="S638" s="69">
        <v>1277965.8</v>
      </c>
      <c r="T638" s="69">
        <v>1602398.57</v>
      </c>
      <c r="U638" s="69">
        <v>1752242.9900000002</v>
      </c>
      <c r="V638" s="69">
        <v>1150366.6600000001</v>
      </c>
      <c r="W638" s="70">
        <v>105.26328481896914</v>
      </c>
      <c r="X638" s="70">
        <v>95.615369000319319</v>
      </c>
      <c r="Y638" s="70">
        <v>87.93798657506791</v>
      </c>
      <c r="Z638" s="71">
        <v>93.869118904970122</v>
      </c>
      <c r="AA638" s="71">
        <v>91.536363270345902</v>
      </c>
      <c r="AB638" s="71">
        <v>99.421976772490581</v>
      </c>
      <c r="AC638" s="71">
        <v>86.270487556603229</v>
      </c>
      <c r="AD638" s="71">
        <v>83.679928690869204</v>
      </c>
      <c r="AE638" s="71">
        <v>97.563624464567383</v>
      </c>
      <c r="AF638" s="71">
        <v>74.879139900417471</v>
      </c>
      <c r="AG638" s="71">
        <v>77.24769415306659</v>
      </c>
      <c r="AH638" s="71">
        <v>95.182958056911602</v>
      </c>
      <c r="AI638" s="71">
        <v>98.52321108317669</v>
      </c>
      <c r="AJ638" s="71">
        <v>-13.547958262008731</v>
      </c>
      <c r="AK638" s="71">
        <v>-17.694158316975749</v>
      </c>
      <c r="AL638" s="71">
        <v>-19.961995480201335</v>
      </c>
      <c r="AM638" s="71">
        <v>-24.725701798581355</v>
      </c>
      <c r="AN638" s="71">
        <v>-27.275947285376624</v>
      </c>
      <c r="AO638" s="71">
        <v>-14.979720294774001</v>
      </c>
      <c r="AP638" s="71">
        <v>-13.357848474976564</v>
      </c>
      <c r="AQ638" s="71">
        <v>5.3655033370484162</v>
      </c>
      <c r="AR638" s="71">
        <v>83.601689420937504</v>
      </c>
      <c r="AS638" s="71">
        <v>-37.61993139287695</v>
      </c>
      <c r="AT638" s="71">
        <v>-0.60942529029792691</v>
      </c>
      <c r="AU638" s="71">
        <v>21.469173187623845</v>
      </c>
      <c r="AV638" s="72">
        <v>22.438194433017578</v>
      </c>
      <c r="AW638" s="73">
        <v>-283258.26999999979</v>
      </c>
      <c r="AX638" s="73">
        <v>-338365.79999999958</v>
      </c>
      <c r="AY638" s="73">
        <v>-348680.92999999993</v>
      </c>
      <c r="AZ638" s="73">
        <v>-586445.12000000034</v>
      </c>
      <c r="BA638" s="73">
        <v>-795698.2200000002</v>
      </c>
      <c r="BB638" s="73">
        <v>-397298.10000000009</v>
      </c>
      <c r="BC638" s="73">
        <v>-237710.3899999999</v>
      </c>
      <c r="BD638" s="73">
        <v>68741.680000000168</v>
      </c>
      <c r="BE638" s="73">
        <v>1093942.3099999998</v>
      </c>
      <c r="BF638" s="73">
        <v>-770710.68999999948</v>
      </c>
      <c r="BG638" s="73">
        <v>-9825.2999999998137</v>
      </c>
      <c r="BH638" s="73">
        <v>309701.69000000041</v>
      </c>
      <c r="BI638" s="73">
        <v>210817.80000000016</v>
      </c>
      <c r="BJ638" s="71">
        <v>23.174310988549461</v>
      </c>
      <c r="BK638" s="71">
        <v>17.02361185546194</v>
      </c>
      <c r="BL638" s="71">
        <v>17.457195210487793</v>
      </c>
      <c r="BM638" s="71">
        <v>19.741156859310106</v>
      </c>
      <c r="BN638" s="71">
        <v>8.0526303924501867</v>
      </c>
      <c r="BO638" s="71">
        <v>14.288227026254674</v>
      </c>
      <c r="BP638" s="71">
        <v>25.363658727763205</v>
      </c>
      <c r="BQ638" s="71">
        <v>24.61239521588033</v>
      </c>
      <c r="BR638" s="72">
        <v>15.103782830702958</v>
      </c>
      <c r="BS638" s="72">
        <v>19.620467368371152</v>
      </c>
      <c r="BT638" s="71">
        <v>19.785425532358765</v>
      </c>
      <c r="BU638" s="71">
        <v>21.484336236253906</v>
      </c>
      <c r="BV638" s="71">
        <v>20.21365798089775</v>
      </c>
      <c r="BW638" s="71">
        <v>18.934000252499082</v>
      </c>
      <c r="BX638" s="75">
        <v>38017</v>
      </c>
      <c r="BY638" s="75">
        <v>31000</v>
      </c>
      <c r="BZ638" s="75">
        <v>28557</v>
      </c>
      <c r="CA638" s="75">
        <v>31496</v>
      </c>
      <c r="CB638" s="75">
        <v>35835</v>
      </c>
      <c r="CC638" s="75">
        <v>38446</v>
      </c>
      <c r="CD638" s="75">
        <v>29218</v>
      </c>
      <c r="CE638" s="75">
        <v>27742</v>
      </c>
      <c r="CF638" s="75">
        <v>37777</v>
      </c>
      <c r="CG638" s="75">
        <v>28266</v>
      </c>
      <c r="CH638" s="75">
        <v>33177</v>
      </c>
      <c r="CI638" s="75">
        <v>38734</v>
      </c>
      <c r="CJ638" s="75">
        <v>23826</v>
      </c>
      <c r="CK638" s="75">
        <v>218740</v>
      </c>
      <c r="CL638" s="73">
        <v>2441370.8800000004</v>
      </c>
      <c r="CM638" s="73">
        <v>2339721.58</v>
      </c>
      <c r="CN638" s="73">
        <v>2504088.3400000003</v>
      </c>
      <c r="CO638" s="73">
        <v>2888142.95</v>
      </c>
      <c r="CP638" s="73">
        <v>2894263.0999999992</v>
      </c>
      <c r="CQ638" s="73">
        <v>2256448.38</v>
      </c>
      <c r="CR638" s="73">
        <v>2562035.34</v>
      </c>
      <c r="CS638" s="73">
        <v>2905125.43</v>
      </c>
      <c r="CT638" s="73">
        <v>2406349.6900000009</v>
      </c>
      <c r="CU638" s="73">
        <v>2441443.96</v>
      </c>
      <c r="CV638" s="73">
        <v>2352902.14</v>
      </c>
      <c r="CW638" s="73">
        <v>2314236.3000000012</v>
      </c>
      <c r="CX638" s="73">
        <v>2234931.96</v>
      </c>
      <c r="CY638" s="77"/>
      <c r="CZ638" s="4">
        <v>1003</v>
      </c>
      <c r="DA638" s="76" t="str">
        <f t="shared" si="24"/>
        <v>1003</v>
      </c>
      <c r="DB638" s="71">
        <v>2.4518480098628137</v>
      </c>
      <c r="DC638" s="71">
        <v>1.9909383161353755</v>
      </c>
      <c r="DD638" s="71">
        <v>0.67822015850663975</v>
      </c>
      <c r="DE638" s="71">
        <v>0.70768562526421508</v>
      </c>
      <c r="DF638" s="71">
        <v>1.8457977755164505</v>
      </c>
      <c r="DG638" s="71">
        <v>0.61639037384800643</v>
      </c>
      <c r="DH638" s="71">
        <v>0.63003133098663033</v>
      </c>
      <c r="DI638" s="71">
        <v>0.30265063579614443</v>
      </c>
      <c r="DJ638" s="71">
        <v>0.50391783308233062</v>
      </c>
      <c r="DK638" s="71">
        <v>0.40844907045868356</v>
      </c>
      <c r="DL638" s="71">
        <v>0.28967515511792391</v>
      </c>
      <c r="DM638" s="71">
        <v>0.28232325784170548</v>
      </c>
      <c r="DN638" s="71">
        <v>0.11949517979822709</v>
      </c>
      <c r="DO638" s="71">
        <v>0.37942307805520675</v>
      </c>
      <c r="DQ638" s="71"/>
      <c r="DR638" s="71"/>
      <c r="DS638" s="71"/>
      <c r="DT638" s="71"/>
      <c r="DU638" s="71"/>
      <c r="DV638" s="71"/>
      <c r="DW638" s="71"/>
      <c r="DX638" s="71"/>
      <c r="DY638" s="71"/>
      <c r="DZ638" s="71"/>
      <c r="EA638" s="71"/>
      <c r="EB638" s="71"/>
      <c r="EC638" s="71"/>
      <c r="ED638" s="71"/>
    </row>
    <row r="639" spans="1:134">
      <c r="A639" s="4">
        <v>628</v>
      </c>
      <c r="B639" s="46" t="s">
        <v>5346</v>
      </c>
      <c r="C639" s="65" t="str">
        <f t="shared" si="23"/>
        <v>L628</v>
      </c>
      <c r="D639" s="69">
        <v>249272.53</v>
      </c>
      <c r="E639" s="68">
        <v>3287558.4799999995</v>
      </c>
      <c r="F639" s="69">
        <v>49920.09</v>
      </c>
      <c r="G639" s="69">
        <v>630438.07999999961</v>
      </c>
      <c r="H639" s="70">
        <v>101.75812959287111</v>
      </c>
      <c r="I639" s="70">
        <v>23.726364827126378</v>
      </c>
      <c r="J639" s="69">
        <v>383221.53</v>
      </c>
      <c r="K639" s="69">
        <v>450167.84</v>
      </c>
      <c r="L639" s="69">
        <v>389073.93000000005</v>
      </c>
      <c r="M639" s="69">
        <v>436016.36</v>
      </c>
      <c r="N639" s="69">
        <v>607252.32999999996</v>
      </c>
      <c r="O639" s="69">
        <v>643977.57999999996</v>
      </c>
      <c r="P639" s="69">
        <v>428860.19000000006</v>
      </c>
      <c r="Q639" s="69">
        <v>386211.19999999995</v>
      </c>
      <c r="R639" s="69">
        <v>889443.09000000008</v>
      </c>
      <c r="S639" s="69">
        <v>435853.30000000005</v>
      </c>
      <c r="T639" s="69">
        <v>448107.46999999991</v>
      </c>
      <c r="U639" s="69">
        <v>449810.69999999995</v>
      </c>
      <c r="V639" s="69">
        <v>249272.53</v>
      </c>
      <c r="W639" s="70">
        <v>95.311779710719094</v>
      </c>
      <c r="X639" s="70">
        <v>114.54691036808204</v>
      </c>
      <c r="Y639" s="70">
        <v>109.30364691964213</v>
      </c>
      <c r="Z639" s="71">
        <v>99.2337060180854</v>
      </c>
      <c r="AA639" s="71">
        <v>96.135852862229839</v>
      </c>
      <c r="AB639" s="71">
        <v>105.80304876578732</v>
      </c>
      <c r="AC639" s="71">
        <v>106.78438740041895</v>
      </c>
      <c r="AD639" s="71">
        <v>88.183673968592089</v>
      </c>
      <c r="AE639" s="71">
        <v>100.94821212409832</v>
      </c>
      <c r="AF639" s="71">
        <v>110.58873949298214</v>
      </c>
      <c r="AG639" s="71">
        <v>93.277975141398954</v>
      </c>
      <c r="AH639" s="71">
        <v>115.39946318513996</v>
      </c>
      <c r="AI639" s="71">
        <v>101.41815207741462</v>
      </c>
      <c r="AJ639" s="71">
        <v>0.47008549361378105</v>
      </c>
      <c r="AK639" s="71">
        <v>15.712675337340576</v>
      </c>
      <c r="AL639" s="71">
        <v>-10.055683215742107</v>
      </c>
      <c r="AM639" s="71">
        <v>5.8016127249133964</v>
      </c>
      <c r="AN639" s="71">
        <v>-5.8372844436084037</v>
      </c>
      <c r="AO639" s="71">
        <v>11.770833072988474</v>
      </c>
      <c r="AP639" s="71">
        <v>9.1509487266152831</v>
      </c>
      <c r="AQ639" s="71">
        <v>10.019939182559035</v>
      </c>
      <c r="AR639" s="71">
        <v>126.10831431224257</v>
      </c>
      <c r="AS639" s="71">
        <v>-31.597062241227025</v>
      </c>
      <c r="AT639" s="71">
        <v>19.493732083572258</v>
      </c>
      <c r="AU639" s="71">
        <v>45.917135830894296</v>
      </c>
      <c r="AV639" s="72">
        <v>25.041123148530311</v>
      </c>
      <c r="AW639" s="73">
        <v>1793.0400000000373</v>
      </c>
      <c r="AX639" s="73">
        <v>61128.489999999932</v>
      </c>
      <c r="AY639" s="73">
        <v>-43498.069999999949</v>
      </c>
      <c r="AZ639" s="73">
        <v>23908.87999999983</v>
      </c>
      <c r="BA639" s="73">
        <v>-37638.470000000088</v>
      </c>
      <c r="BB639" s="73">
        <v>79361.95000000007</v>
      </c>
      <c r="BC639" s="73">
        <v>35954.590000000084</v>
      </c>
      <c r="BD639" s="73">
        <v>35173.739999999991</v>
      </c>
      <c r="BE639" s="73">
        <v>496072.73000000021</v>
      </c>
      <c r="BF639" s="73">
        <v>-201331.75999999966</v>
      </c>
      <c r="BG639" s="73">
        <v>73102.469999999914</v>
      </c>
      <c r="BH639" s="73">
        <v>141546.21999999997</v>
      </c>
      <c r="BI639" s="73">
        <v>49920.09</v>
      </c>
      <c r="BJ639" s="71">
        <v>10.090618653035104</v>
      </c>
      <c r="BK639" s="71">
        <v>9.7727826307868408</v>
      </c>
      <c r="BL639" s="71">
        <v>11.505511074489338</v>
      </c>
      <c r="BM639" s="71">
        <v>11.673053556461079</v>
      </c>
      <c r="BN639" s="71">
        <v>3.9813178000605491</v>
      </c>
      <c r="BO639" s="71">
        <v>11.469374309435173</v>
      </c>
      <c r="BP639" s="71">
        <v>17.684285206579574</v>
      </c>
      <c r="BQ639" s="71">
        <v>21.457878338681716</v>
      </c>
      <c r="BR639" s="72">
        <v>9.3780263859982931</v>
      </c>
      <c r="BS639" s="72">
        <v>11.283952042703611</v>
      </c>
      <c r="BT639" s="71">
        <v>13.718629364487747</v>
      </c>
      <c r="BU639" s="71">
        <v>13.159927952446825</v>
      </c>
      <c r="BV639" s="71">
        <v>10.588727261959969</v>
      </c>
      <c r="BW639" s="71">
        <v>11.75671840798152</v>
      </c>
      <c r="BX639" s="75">
        <v>11236</v>
      </c>
      <c r="BY639" s="75">
        <v>12627</v>
      </c>
      <c r="BZ639" s="75">
        <v>10996</v>
      </c>
      <c r="CA639" s="75">
        <v>11751</v>
      </c>
      <c r="CB639" s="75">
        <v>14000</v>
      </c>
      <c r="CC639" s="75">
        <v>15286</v>
      </c>
      <c r="CD639" s="75">
        <v>11247</v>
      </c>
      <c r="CE639" s="75">
        <v>11155</v>
      </c>
      <c r="CF639" s="75">
        <v>19302</v>
      </c>
      <c r="CG639" s="75">
        <v>12290</v>
      </c>
      <c r="CH639" s="75">
        <v>13661</v>
      </c>
      <c r="CI639" s="75">
        <v>13393</v>
      </c>
      <c r="CJ639" s="75">
        <v>7585</v>
      </c>
      <c r="CK639" s="75">
        <v>88633</v>
      </c>
      <c r="CL639" s="73">
        <v>712967.99</v>
      </c>
      <c r="CM639" s="73">
        <v>665622.34</v>
      </c>
      <c r="CN639" s="73">
        <v>826074.59000000008</v>
      </c>
      <c r="CO639" s="73">
        <v>805384.72</v>
      </c>
      <c r="CP639" s="73">
        <v>973289.38</v>
      </c>
      <c r="CQ639" s="73">
        <v>776178.97999999986</v>
      </c>
      <c r="CR639" s="73">
        <v>579766.43000000005</v>
      </c>
      <c r="CS639" s="73">
        <v>1062306.7300000002</v>
      </c>
      <c r="CT639" s="73">
        <v>786365.43</v>
      </c>
      <c r="CU639" s="73">
        <v>690789.85999999987</v>
      </c>
      <c r="CV639" s="73">
        <v>789399.45</v>
      </c>
      <c r="CW639" s="73">
        <v>774949.44</v>
      </c>
      <c r="CX639" s="73">
        <v>771621.07</v>
      </c>
      <c r="CY639" s="77"/>
      <c r="CZ639" s="4">
        <v>628</v>
      </c>
      <c r="DA639" s="76" t="str">
        <f t="shared" si="24"/>
        <v>L628</v>
      </c>
      <c r="DB639" s="71">
        <v>1.5988435701207231</v>
      </c>
      <c r="DC639" s="71">
        <v>3.5843860080597358</v>
      </c>
      <c r="DD639" s="71">
        <v>1.1657546783754713</v>
      </c>
      <c r="DE639" s="71">
        <v>0.39559237638141526</v>
      </c>
      <c r="DF639" s="71">
        <v>0.9543957152023228</v>
      </c>
      <c r="DG639" s="71">
        <v>0.54807771745390543</v>
      </c>
      <c r="DH639" s="71">
        <v>0.29528871940547885</v>
      </c>
      <c r="DI639" s="71">
        <v>0.26575974789028584</v>
      </c>
      <c r="DJ639" s="71">
        <v>0.23383535789102172</v>
      </c>
      <c r="DK639" s="71">
        <v>0.22484918797999881</v>
      </c>
      <c r="DL639" s="71">
        <v>0.24034481595142615</v>
      </c>
      <c r="DM639" s="71">
        <v>0.1930561520116994</v>
      </c>
      <c r="DN639" s="72">
        <v>0.16366211180833506</v>
      </c>
      <c r="DO639" s="71">
        <v>0.23434033705710963</v>
      </c>
      <c r="DQ639" s="71"/>
      <c r="DR639" s="71"/>
      <c r="DS639" s="71"/>
      <c r="DT639" s="71"/>
      <c r="DU639" s="71"/>
      <c r="DV639" s="71"/>
      <c r="DW639" s="71"/>
      <c r="DX639" s="71"/>
      <c r="DY639" s="71"/>
      <c r="DZ639" s="71"/>
      <c r="EA639" s="71"/>
      <c r="EB639" s="71"/>
      <c r="EC639" s="71"/>
      <c r="ED639" s="71"/>
    </row>
    <row r="640" spans="1:134">
      <c r="A640" s="4">
        <v>491</v>
      </c>
      <c r="B640" s="46" t="s">
        <v>5354</v>
      </c>
      <c r="C640" s="65" t="str">
        <f t="shared" si="23"/>
        <v>L491</v>
      </c>
      <c r="D640" s="69">
        <v>324573.59999999998</v>
      </c>
      <c r="E640" s="68">
        <v>3507905.1500000008</v>
      </c>
      <c r="F640" s="69">
        <v>59703.449999999953</v>
      </c>
      <c r="G640" s="69">
        <v>461170.77000000095</v>
      </c>
      <c r="H640" s="70">
        <v>94.444369706869693</v>
      </c>
      <c r="I640" s="70">
        <v>15.136559754841539</v>
      </c>
      <c r="J640" s="69">
        <v>531926.79</v>
      </c>
      <c r="K640" s="69">
        <v>463521.63999999984</v>
      </c>
      <c r="L640" s="69">
        <v>438007.44999999978</v>
      </c>
      <c r="M640" s="69">
        <v>546946.74000000011</v>
      </c>
      <c r="N640" s="69">
        <v>770745.09999999986</v>
      </c>
      <c r="O640" s="69">
        <v>741656.20999999973</v>
      </c>
      <c r="P640" s="69">
        <v>441455.99999999994</v>
      </c>
      <c r="Q640" s="69">
        <v>425381.8299999999</v>
      </c>
      <c r="R640" s="69">
        <v>898669.03000000026</v>
      </c>
      <c r="S640" s="69">
        <v>391294.48</v>
      </c>
      <c r="T640" s="69">
        <v>465214.05999999994</v>
      </c>
      <c r="U640" s="69">
        <v>561316.15</v>
      </c>
      <c r="V640" s="69">
        <v>324573.59999999998</v>
      </c>
      <c r="W640" s="70">
        <v>119.66606951753556</v>
      </c>
      <c r="X640" s="70">
        <v>107.32760242425314</v>
      </c>
      <c r="Y640" s="70">
        <v>101.80736470131305</v>
      </c>
      <c r="Z640" s="71">
        <v>98.360059098895476</v>
      </c>
      <c r="AA640" s="71">
        <v>94.290852080584187</v>
      </c>
      <c r="AB640" s="71">
        <v>78.947421728821396</v>
      </c>
      <c r="AC640" s="71">
        <v>89.884116790036643</v>
      </c>
      <c r="AD640" s="71">
        <v>93.486408137327174</v>
      </c>
      <c r="AE640" s="71">
        <v>101.12662157095882</v>
      </c>
      <c r="AF640" s="71">
        <v>84.926532412701974</v>
      </c>
      <c r="AG640" s="71">
        <v>82.498292716447281</v>
      </c>
      <c r="AH640" s="71">
        <v>109.2849289231896</v>
      </c>
      <c r="AI640" s="71">
        <v>95.138037379955492</v>
      </c>
      <c r="AJ640" s="71">
        <v>26.394133231431095</v>
      </c>
      <c r="AK640" s="71">
        <v>32.206411149702504</v>
      </c>
      <c r="AL640" s="71">
        <v>28.804062563950559</v>
      </c>
      <c r="AM640" s="71">
        <v>1.2759212678017828</v>
      </c>
      <c r="AN640" s="71">
        <v>12.508116656455591</v>
      </c>
      <c r="AO640" s="71">
        <v>-5.2803759133889123</v>
      </c>
      <c r="AP640" s="71">
        <v>-7.4542342304116271</v>
      </c>
      <c r="AQ640" s="71">
        <v>15.951569643531037</v>
      </c>
      <c r="AR640" s="71">
        <v>114.32465683262514</v>
      </c>
      <c r="AS640" s="71">
        <v>-42.666201093436761</v>
      </c>
      <c r="AT640" s="71">
        <v>6.3139481238349004</v>
      </c>
      <c r="AU640" s="71">
        <v>40.816191113155973</v>
      </c>
      <c r="AV640" s="72">
        <v>22.5406486914437</v>
      </c>
      <c r="AW640" s="73">
        <v>111079.09999999998</v>
      </c>
      <c r="AX640" s="73">
        <v>112917.12999999977</v>
      </c>
      <c r="AY640" s="73">
        <v>97950.279999999853</v>
      </c>
      <c r="AZ640" s="73">
        <v>6890.690000000177</v>
      </c>
      <c r="BA640" s="73">
        <v>85725.569999999716</v>
      </c>
      <c r="BB640" s="73">
        <v>-31966.570000000065</v>
      </c>
      <c r="BC640" s="73">
        <v>-35557.720000000088</v>
      </c>
      <c r="BD640" s="73">
        <v>58520.189999999944</v>
      </c>
      <c r="BE640" s="73">
        <v>479366.35000000027</v>
      </c>
      <c r="BF640" s="73">
        <v>-291190.34999999998</v>
      </c>
      <c r="BG640" s="73">
        <v>27628.900000000081</v>
      </c>
      <c r="BH640" s="73">
        <v>162699.95000000007</v>
      </c>
      <c r="BI640" s="73">
        <v>59703.449999999953</v>
      </c>
      <c r="BJ640" s="71">
        <v>15.729211022332231</v>
      </c>
      <c r="BK640" s="71">
        <v>11.405072648700123</v>
      </c>
      <c r="BL640" s="71">
        <v>11.82383948980179</v>
      </c>
      <c r="BM640" s="71">
        <v>14.215422090372286</v>
      </c>
      <c r="BN640" s="71">
        <v>2.7003187526881902</v>
      </c>
      <c r="BO640" s="71">
        <v>9.9967426953933565</v>
      </c>
      <c r="BP640" s="71">
        <v>22.285021146411818</v>
      </c>
      <c r="BQ640" s="71">
        <v>21.319534062623958</v>
      </c>
      <c r="BR640" s="72">
        <v>13.414275129514378</v>
      </c>
      <c r="BS640" s="72">
        <v>13.844490739490361</v>
      </c>
      <c r="BT640" s="71">
        <v>15.541881563650225</v>
      </c>
      <c r="BU640" s="71">
        <v>15.743843055325978</v>
      </c>
      <c r="BV640" s="71">
        <v>15.138911620280254</v>
      </c>
      <c r="BW640" s="71">
        <v>14.874867697335976</v>
      </c>
      <c r="BX640" s="75">
        <v>13265</v>
      </c>
      <c r="BY640" s="75">
        <v>10217</v>
      </c>
      <c r="BZ640" s="75">
        <v>9799</v>
      </c>
      <c r="CA640" s="75">
        <v>12457</v>
      </c>
      <c r="CB640" s="75">
        <v>14288</v>
      </c>
      <c r="CC640" s="75">
        <v>15664</v>
      </c>
      <c r="CD640" s="75">
        <v>10611</v>
      </c>
      <c r="CE640" s="75">
        <v>9847</v>
      </c>
      <c r="CF640" s="75">
        <v>15646</v>
      </c>
      <c r="CG640" s="75">
        <v>9068</v>
      </c>
      <c r="CH640" s="75">
        <v>11184</v>
      </c>
      <c r="CI640" s="75">
        <v>13841</v>
      </c>
      <c r="CJ640" s="75">
        <v>8571</v>
      </c>
      <c r="CK640" s="75">
        <v>78768</v>
      </c>
      <c r="CL640" s="73">
        <v>963460.93000000017</v>
      </c>
      <c r="CM640" s="73">
        <v>962524.13000000012</v>
      </c>
      <c r="CN640" s="73">
        <v>920693.0199999999</v>
      </c>
      <c r="CO640" s="73">
        <v>919595.00999999966</v>
      </c>
      <c r="CP640" s="73">
        <v>941609.12000000011</v>
      </c>
      <c r="CQ640" s="73">
        <v>887841.84</v>
      </c>
      <c r="CR640" s="73">
        <v>892911.52</v>
      </c>
      <c r="CS640" s="73">
        <v>1244223.5400000007</v>
      </c>
      <c r="CT640" s="73">
        <v>1007207.5099999999</v>
      </c>
      <c r="CU640" s="73">
        <v>1017809.36</v>
      </c>
      <c r="CV640" s="73">
        <v>1075458.6200000001</v>
      </c>
      <c r="CW640" s="73">
        <v>1007625.2000000001</v>
      </c>
      <c r="CX640" s="73">
        <v>1065347.2299999997</v>
      </c>
      <c r="CY640" s="77"/>
      <c r="CZ640" s="4">
        <v>491</v>
      </c>
      <c r="DA640" s="76" t="str">
        <f t="shared" si="24"/>
        <v>L491</v>
      </c>
      <c r="DB640" s="71">
        <v>2.1054075110437664</v>
      </c>
      <c r="DC640" s="71">
        <v>1.4801529031916725</v>
      </c>
      <c r="DD640" s="71">
        <v>1.362813910890373</v>
      </c>
      <c r="DE640" s="71">
        <v>0.54160793811983443</v>
      </c>
      <c r="DF640" s="71">
        <v>1.154426234535449</v>
      </c>
      <c r="DG640" s="71">
        <v>0.36494824446978641</v>
      </c>
      <c r="DH640" s="71">
        <v>0.50377226643743023</v>
      </c>
      <c r="DI640" s="71">
        <v>0.23240999030066681</v>
      </c>
      <c r="DJ640" s="71">
        <v>0.30958984461256334</v>
      </c>
      <c r="DK640" s="71">
        <v>0.15763678014092175</v>
      </c>
      <c r="DL640" s="71">
        <v>0.17303656277340715</v>
      </c>
      <c r="DM640" s="71">
        <v>0.15186936120892694</v>
      </c>
      <c r="DN640" s="72">
        <v>0.10687185581238834</v>
      </c>
      <c r="DO640" s="71">
        <v>0.24549588794520538</v>
      </c>
      <c r="DQ640" s="71"/>
      <c r="DR640" s="71"/>
      <c r="DS640" s="71"/>
      <c r="DT640" s="71"/>
      <c r="DU640" s="71"/>
      <c r="DV640" s="71"/>
      <c r="DW640" s="71"/>
      <c r="DX640" s="71"/>
      <c r="DY640" s="71"/>
      <c r="DZ640" s="71"/>
      <c r="EA640" s="71"/>
      <c r="EB640" s="71"/>
      <c r="EC640" s="71"/>
      <c r="ED640" s="71"/>
    </row>
    <row r="641" spans="1:134">
      <c r="A641" s="4">
        <v>658</v>
      </c>
      <c r="B641" s="46" t="s">
        <v>5361</v>
      </c>
      <c r="C641" s="65" t="str">
        <f t="shared" si="23"/>
        <v>L658</v>
      </c>
      <c r="D641" s="69">
        <v>467863.60000000003</v>
      </c>
      <c r="E641" s="68">
        <v>4242713.8599999994</v>
      </c>
      <c r="F641" s="69">
        <v>190018.53000000003</v>
      </c>
      <c r="G641" s="69">
        <v>830823.86999999965</v>
      </c>
      <c r="H641" s="70">
        <v>102.44110710788712</v>
      </c>
      <c r="I641" s="70">
        <v>24.350839928458523</v>
      </c>
      <c r="J641" s="69">
        <v>574245.12999999989</v>
      </c>
      <c r="K641" s="69">
        <v>494363.3600000001</v>
      </c>
      <c r="L641" s="69">
        <v>469752.97999999992</v>
      </c>
      <c r="M641" s="69">
        <v>710164.72</v>
      </c>
      <c r="N641" s="69">
        <v>789776.62</v>
      </c>
      <c r="O641" s="69">
        <v>1039011.7599999998</v>
      </c>
      <c r="P641" s="69">
        <v>541645.47999999986</v>
      </c>
      <c r="Q641" s="69">
        <v>501842.24999999977</v>
      </c>
      <c r="R641" s="69">
        <v>902578.06999999983</v>
      </c>
      <c r="S641" s="69">
        <v>497484.90999999986</v>
      </c>
      <c r="T641" s="69">
        <v>631565.82999999996</v>
      </c>
      <c r="U641" s="69">
        <v>699733.72000000009</v>
      </c>
      <c r="V641" s="69">
        <v>467863.60000000003</v>
      </c>
      <c r="W641" s="70">
        <v>113.40313982296395</v>
      </c>
      <c r="X641" s="70">
        <v>100.07015146043618</v>
      </c>
      <c r="Y641" s="70">
        <v>92.893212993007438</v>
      </c>
      <c r="Z641" s="71">
        <v>110.11561891026949</v>
      </c>
      <c r="AA641" s="71">
        <v>110.33724261923703</v>
      </c>
      <c r="AB641" s="71">
        <v>96.366755663465284</v>
      </c>
      <c r="AC641" s="71">
        <v>95.182256422913653</v>
      </c>
      <c r="AD641" s="71">
        <v>93.032902399980031</v>
      </c>
      <c r="AE641" s="71">
        <v>98.392824803734513</v>
      </c>
      <c r="AF641" s="71">
        <v>104.55618587018638</v>
      </c>
      <c r="AG641" s="71">
        <v>91.5612008490032</v>
      </c>
      <c r="AH641" s="71">
        <v>117.49972644889924</v>
      </c>
      <c r="AI641" s="71">
        <v>131.90198592381012</v>
      </c>
      <c r="AJ641" s="71">
        <v>29.344163332577189</v>
      </c>
      <c r="AK641" s="71">
        <v>25.83644483863452</v>
      </c>
      <c r="AL641" s="71">
        <v>-9.8941555082547321</v>
      </c>
      <c r="AM641" s="71">
        <v>2.5520290396950474</v>
      </c>
      <c r="AN641" s="71">
        <v>12.384488364075974</v>
      </c>
      <c r="AO641" s="71">
        <v>4.4838763091435085</v>
      </c>
      <c r="AP641" s="71">
        <v>-3.7582020542380246</v>
      </c>
      <c r="AQ641" s="71">
        <v>17.202848298567154</v>
      </c>
      <c r="AR641" s="71">
        <v>91.433129612370465</v>
      </c>
      <c r="AS641" s="71">
        <v>-26.106726808951063</v>
      </c>
      <c r="AT641" s="71">
        <v>18.80944650162877</v>
      </c>
      <c r="AU641" s="71">
        <v>49.914791356283025</v>
      </c>
      <c r="AV641" s="72">
        <v>68.390103160729112</v>
      </c>
      <c r="AW641" s="73">
        <v>130278.33999999997</v>
      </c>
      <c r="AX641" s="73">
        <v>101501.53000000009</v>
      </c>
      <c r="AY641" s="73">
        <v>-51581.660000000033</v>
      </c>
      <c r="AZ641" s="73">
        <v>17672.600000000093</v>
      </c>
      <c r="BA641" s="73">
        <v>87089.34999999986</v>
      </c>
      <c r="BB641" s="73">
        <v>68779.459999999846</v>
      </c>
      <c r="BC641" s="73">
        <v>-21151.030000000144</v>
      </c>
      <c r="BD641" s="73">
        <v>73659.609999999811</v>
      </c>
      <c r="BE641" s="73">
        <v>431093.28999999975</v>
      </c>
      <c r="BF641" s="73">
        <v>-175762.99000000005</v>
      </c>
      <c r="BG641" s="73">
        <v>99987.030000000028</v>
      </c>
      <c r="BH641" s="73">
        <v>232979.43000000017</v>
      </c>
      <c r="BI641" s="73">
        <v>190018.53000000003</v>
      </c>
      <c r="BJ641" s="71">
        <v>21.369698780392152</v>
      </c>
      <c r="BK641" s="71">
        <v>15.156497984912377</v>
      </c>
      <c r="BL641" s="71">
        <v>16.283721440477112</v>
      </c>
      <c r="BM641" s="71">
        <v>15.824291073477461</v>
      </c>
      <c r="BN641" s="71">
        <v>4.7892499388567096</v>
      </c>
      <c r="BO641" s="71">
        <v>16.449822627865437</v>
      </c>
      <c r="BP641" s="71">
        <v>25.528916687044706</v>
      </c>
      <c r="BQ641" s="71">
        <v>24.393795246888061</v>
      </c>
      <c r="BR641" s="72">
        <v>16.5100601467642</v>
      </c>
      <c r="BS641" s="72">
        <v>16.835536432931114</v>
      </c>
      <c r="BT641" s="71">
        <v>17.456619358098358</v>
      </c>
      <c r="BU641" s="71">
        <v>16.078127010788577</v>
      </c>
      <c r="BV641" s="71">
        <v>15.984009594120842</v>
      </c>
      <c r="BW641" s="71">
        <v>17.283233674311742</v>
      </c>
      <c r="BX641" s="75">
        <v>15853</v>
      </c>
      <c r="BY641" s="75">
        <v>12763</v>
      </c>
      <c r="BZ641" s="75">
        <v>12115</v>
      </c>
      <c r="CA641" s="75">
        <v>14219</v>
      </c>
      <c r="CB641" s="75">
        <v>15455</v>
      </c>
      <c r="CC641" s="75">
        <v>18934</v>
      </c>
      <c r="CD641" s="75">
        <v>13167</v>
      </c>
      <c r="CE641" s="75">
        <v>12223</v>
      </c>
      <c r="CF641" s="75">
        <v>15881</v>
      </c>
      <c r="CG641" s="75">
        <v>12067</v>
      </c>
      <c r="CH641" s="75">
        <v>14574</v>
      </c>
      <c r="CI641" s="75">
        <v>16238</v>
      </c>
      <c r="CJ641" s="75">
        <v>10239</v>
      </c>
      <c r="CK641" s="75">
        <v>94389</v>
      </c>
      <c r="CL641" s="73">
        <v>712072.49</v>
      </c>
      <c r="CM641" s="73">
        <v>752728.24</v>
      </c>
      <c r="CN641" s="73">
        <v>845029.41999999993</v>
      </c>
      <c r="CO641" s="73">
        <v>856213.72000000009</v>
      </c>
      <c r="CP641" s="73">
        <v>926598.03000000014</v>
      </c>
      <c r="CQ641" s="73">
        <v>691492.42</v>
      </c>
      <c r="CR641" s="73">
        <v>578214.32999999984</v>
      </c>
      <c r="CS641" s="73">
        <v>1033159.4999999999</v>
      </c>
      <c r="CT641" s="73">
        <v>967103.20999999985</v>
      </c>
      <c r="CU641" s="73">
        <v>927498.79999999981</v>
      </c>
      <c r="CV641" s="73">
        <v>888863.24999999988</v>
      </c>
      <c r="CW641" s="73">
        <v>886431.41</v>
      </c>
      <c r="CX641" s="73">
        <v>933520.65999999992</v>
      </c>
      <c r="CY641" s="77"/>
      <c r="CZ641" s="4">
        <v>658</v>
      </c>
      <c r="DA641" s="76" t="str">
        <f t="shared" si="24"/>
        <v>L658</v>
      </c>
      <c r="DB641" s="71">
        <v>0.93531215732711082</v>
      </c>
      <c r="DC641" s="71">
        <v>0.64258775534656287</v>
      </c>
      <c r="DD641" s="71">
        <v>0.41559373562511831</v>
      </c>
      <c r="DE641" s="71">
        <v>0.92867773192596326</v>
      </c>
      <c r="DF641" s="71">
        <v>0.35970237588107956</v>
      </c>
      <c r="DG641" s="71">
        <v>0.50229309037620129</v>
      </c>
      <c r="DH641" s="71">
        <v>0.13062427816103256</v>
      </c>
      <c r="DI641" s="71">
        <v>0.44672070514419132</v>
      </c>
      <c r="DJ641" s="71">
        <v>0.18684750267444036</v>
      </c>
      <c r="DK641" s="71">
        <v>0.22169184495486499</v>
      </c>
      <c r="DL641" s="71">
        <v>2.6823097408141035E-2</v>
      </c>
      <c r="DM641" s="71">
        <v>0.16573692985892599</v>
      </c>
      <c r="DN641" s="71">
        <v>3.3192707423920012E-2</v>
      </c>
      <c r="DO641" s="71">
        <v>0.17025941043158985</v>
      </c>
      <c r="DQ641" s="71"/>
      <c r="DR641" s="71"/>
      <c r="DS641" s="71"/>
      <c r="DT641" s="71"/>
      <c r="DU641" s="71"/>
      <c r="DV641" s="71"/>
      <c r="DW641" s="71"/>
      <c r="DX641" s="71"/>
      <c r="DY641" s="71"/>
      <c r="DZ641" s="71"/>
      <c r="EA641" s="71"/>
      <c r="EB641" s="71"/>
      <c r="EC641" s="71"/>
      <c r="ED641" s="71"/>
    </row>
    <row r="642" spans="1:134">
      <c r="A642" s="4">
        <v>678</v>
      </c>
      <c r="B642" s="46" t="s">
        <v>5369</v>
      </c>
      <c r="C642" s="65" t="str">
        <f t="shared" si="23"/>
        <v>L678</v>
      </c>
      <c r="D642" s="69">
        <v>185517.49</v>
      </c>
      <c r="E642" s="68">
        <v>2417864.69</v>
      </c>
      <c r="F642" s="69">
        <v>49600.320000000007</v>
      </c>
      <c r="G642" s="69">
        <v>268773.41000000061</v>
      </c>
      <c r="H642" s="70">
        <v>90.986426378653647</v>
      </c>
      <c r="I642" s="70">
        <v>12.506374787393892</v>
      </c>
      <c r="J642" s="69">
        <v>261447.74999999991</v>
      </c>
      <c r="K642" s="69">
        <v>312258.72999999992</v>
      </c>
      <c r="L642" s="69">
        <v>290910.82999999996</v>
      </c>
      <c r="M642" s="69">
        <v>348651.29000000004</v>
      </c>
      <c r="N642" s="69">
        <v>470348.05999999994</v>
      </c>
      <c r="O642" s="69">
        <v>577817.19999999995</v>
      </c>
      <c r="P642" s="69">
        <v>311016.75</v>
      </c>
      <c r="Q642" s="69">
        <v>292099.7699999999</v>
      </c>
      <c r="R642" s="69">
        <v>690294.3899999999</v>
      </c>
      <c r="S642" s="69">
        <v>271438.46999999991</v>
      </c>
      <c r="T642" s="69">
        <v>322838.76</v>
      </c>
      <c r="U642" s="69">
        <v>344659.05999999994</v>
      </c>
      <c r="V642" s="69">
        <v>185517.49</v>
      </c>
      <c r="W642" s="70">
        <v>77.568732488974959</v>
      </c>
      <c r="X642" s="70">
        <v>94.221527655392109</v>
      </c>
      <c r="Y642" s="70">
        <v>96.211484270847976</v>
      </c>
      <c r="Z642" s="71">
        <v>91.599148089301536</v>
      </c>
      <c r="AA642" s="71">
        <v>114.15959658009301</v>
      </c>
      <c r="AB642" s="71">
        <v>106.13630512019321</v>
      </c>
      <c r="AC642" s="71">
        <v>94.818075527328219</v>
      </c>
      <c r="AD642" s="71">
        <v>79.274152478581428</v>
      </c>
      <c r="AE642" s="71">
        <v>93.618192594872056</v>
      </c>
      <c r="AF642" s="71">
        <v>73.60360093058857</v>
      </c>
      <c r="AG642" s="71">
        <v>88.331572518407825</v>
      </c>
      <c r="AH642" s="71">
        <v>105.60494002786767</v>
      </c>
      <c r="AI642" s="71">
        <v>113.86888158468589</v>
      </c>
      <c r="AJ642" s="71">
        <v>-24.769171444635163</v>
      </c>
      <c r="AK642" s="71">
        <v>-10.24479906506588</v>
      </c>
      <c r="AL642" s="71">
        <v>-16.158927819530245</v>
      </c>
      <c r="AM642" s="71">
        <v>-24.795373098016437</v>
      </c>
      <c r="AN642" s="71">
        <v>-13.770085845822322</v>
      </c>
      <c r="AO642" s="71">
        <v>-7.4351251360396891</v>
      </c>
      <c r="AP642" s="71">
        <v>-5.3316360098210058</v>
      </c>
      <c r="AQ642" s="71">
        <v>-2.6643627326510599</v>
      </c>
      <c r="AR642" s="71">
        <v>119.44164855137771</v>
      </c>
      <c r="AS642" s="71">
        <v>-49.522186606169349</v>
      </c>
      <c r="AT642" s="71">
        <v>12.267063379458865</v>
      </c>
      <c r="AU642" s="71">
        <v>40.863526918285785</v>
      </c>
      <c r="AV642" s="72">
        <v>36.493049406487813</v>
      </c>
      <c r="AW642" s="73">
        <v>-86079.66</v>
      </c>
      <c r="AX642" s="73">
        <v>-35641.70000000007</v>
      </c>
      <c r="AY642" s="73">
        <v>-56068.070000000065</v>
      </c>
      <c r="AZ642" s="73">
        <v>-114952.21999999997</v>
      </c>
      <c r="BA642" s="73">
        <v>-75086.800000000047</v>
      </c>
      <c r="BB642" s="73">
        <v>-39642.54999999993</v>
      </c>
      <c r="BC642" s="73">
        <v>-17516.179999999935</v>
      </c>
      <c r="BD642" s="73">
        <v>-7995.6300000001211</v>
      </c>
      <c r="BE642" s="73">
        <v>375725.84999999992</v>
      </c>
      <c r="BF642" s="73">
        <v>-266299.70000000024</v>
      </c>
      <c r="BG642" s="73">
        <v>35275.56</v>
      </c>
      <c r="BH642" s="73">
        <v>99983.189999999944</v>
      </c>
      <c r="BI642" s="73">
        <v>49600.320000000007</v>
      </c>
      <c r="BJ642" s="71">
        <v>3.4096647957986135</v>
      </c>
      <c r="BK642" s="71">
        <v>7.1689590541545396</v>
      </c>
      <c r="BL642" s="71">
        <v>11.455459561582307</v>
      </c>
      <c r="BM642" s="71">
        <v>11.812995501515443</v>
      </c>
      <c r="BN642" s="71">
        <v>6.417447718447729</v>
      </c>
      <c r="BO642" s="71">
        <v>12.882604279361544</v>
      </c>
      <c r="BP642" s="71">
        <v>20.74573481816282</v>
      </c>
      <c r="BQ642" s="71">
        <v>21.711699047675435</v>
      </c>
      <c r="BR642" s="72">
        <v>13.40187851397841</v>
      </c>
      <c r="BS642" s="72">
        <v>9.5555101356506267</v>
      </c>
      <c r="BT642" s="71">
        <v>14.582838067930979</v>
      </c>
      <c r="BU642" s="71">
        <v>11.739761000414401</v>
      </c>
      <c r="BV642" s="71">
        <v>9.8146577435920612</v>
      </c>
      <c r="BW642" s="71">
        <v>12.991384490662577</v>
      </c>
      <c r="BX642" s="75">
        <v>6222</v>
      </c>
      <c r="BY642" s="75">
        <v>6891</v>
      </c>
      <c r="BZ642" s="75">
        <v>6153</v>
      </c>
      <c r="CA642" s="75">
        <v>7277</v>
      </c>
      <c r="CB642" s="75">
        <v>8428</v>
      </c>
      <c r="CC642" s="75">
        <v>10168</v>
      </c>
      <c r="CD642" s="75">
        <v>6443</v>
      </c>
      <c r="CE642" s="75">
        <v>6249</v>
      </c>
      <c r="CF642" s="75">
        <v>10555</v>
      </c>
      <c r="CG642" s="75">
        <v>5577</v>
      </c>
      <c r="CH642" s="75">
        <v>6335</v>
      </c>
      <c r="CI642" s="75">
        <v>6574</v>
      </c>
      <c r="CJ642" s="75">
        <v>3680</v>
      </c>
      <c r="CK642" s="75">
        <v>45413</v>
      </c>
      <c r="CL642" s="73">
        <v>720834.41</v>
      </c>
      <c r="CM642" s="73">
        <v>651689.06999999995</v>
      </c>
      <c r="CN642" s="73">
        <v>575514.45000000007</v>
      </c>
      <c r="CO642" s="73">
        <v>654512.19999999995</v>
      </c>
      <c r="CP642" s="73">
        <v>681740.74000000011</v>
      </c>
      <c r="CQ642" s="73">
        <v>621348.99</v>
      </c>
      <c r="CR642" s="73">
        <v>664504.33000000019</v>
      </c>
      <c r="CS642" s="73">
        <v>915735.3</v>
      </c>
      <c r="CT642" s="73">
        <v>835640.96000000008</v>
      </c>
      <c r="CU642" s="73">
        <v>818482.07000000018</v>
      </c>
      <c r="CV642" s="73">
        <v>1009983.1699999998</v>
      </c>
      <c r="CW642" s="73">
        <v>970641.50000000023</v>
      </c>
      <c r="CX642" s="73">
        <v>953469.95999999985</v>
      </c>
      <c r="CY642" s="77"/>
      <c r="CZ642" s="4">
        <v>678</v>
      </c>
      <c r="DA642" s="76" t="str">
        <f t="shared" si="24"/>
        <v>L678</v>
      </c>
      <c r="DB642" s="71">
        <v>1.2035095034417207</v>
      </c>
      <c r="DC642" s="71">
        <v>2.0051100887470161</v>
      </c>
      <c r="DD642" s="71">
        <v>0.13382140856011279</v>
      </c>
      <c r="DE642" s="71">
        <v>0.33440899063268226</v>
      </c>
      <c r="DF642" s="71">
        <v>0.21364919000236993</v>
      </c>
      <c r="DG642" s="71">
        <v>0.33492643852387333</v>
      </c>
      <c r="DH642" s="71">
        <v>0.19332174541271729</v>
      </c>
      <c r="DI642" s="71">
        <v>0.33781101843162692</v>
      </c>
      <c r="DJ642" s="71">
        <v>0.11250587990464229</v>
      </c>
      <c r="DK642" s="71">
        <v>2.3146608191228102E-2</v>
      </c>
      <c r="DL642" s="71">
        <v>0.10446836069017132</v>
      </c>
      <c r="DM642" s="71">
        <v>4.5788623822827342E-2</v>
      </c>
      <c r="DN642" s="71">
        <v>0.16936698772668085</v>
      </c>
      <c r="DO642" s="71">
        <v>0.13453453220333705</v>
      </c>
      <c r="DQ642" s="71"/>
      <c r="DR642" s="71"/>
      <c r="DS642" s="71"/>
      <c r="DT642" s="71"/>
      <c r="DU642" s="71"/>
      <c r="DV642" s="71"/>
      <c r="DW642" s="71"/>
      <c r="DX642" s="71"/>
      <c r="DY642" s="71"/>
      <c r="DZ642" s="71"/>
      <c r="EA642" s="71"/>
      <c r="EB642" s="71"/>
      <c r="EC642" s="71"/>
      <c r="ED642" s="71"/>
    </row>
    <row r="643" spans="1:134">
      <c r="A643" s="4">
        <v>1027</v>
      </c>
      <c r="B643" s="46" t="s">
        <v>5377</v>
      </c>
      <c r="C643" s="65" t="str">
        <f t="shared" si="23"/>
        <v>1027</v>
      </c>
      <c r="D643" s="69">
        <v>335732.07999999996</v>
      </c>
      <c r="E643" s="68">
        <v>3842396.84</v>
      </c>
      <c r="F643" s="69">
        <v>45766.169999999984</v>
      </c>
      <c r="G643" s="69">
        <v>722018.86999999965</v>
      </c>
      <c r="H643" s="70">
        <v>97.283938195437898</v>
      </c>
      <c r="I643" s="70">
        <v>23.138827313282164</v>
      </c>
      <c r="J643" s="69">
        <v>567098.40000000014</v>
      </c>
      <c r="K643" s="69">
        <v>401330.17</v>
      </c>
      <c r="L643" s="69">
        <v>395578.75</v>
      </c>
      <c r="M643" s="69">
        <v>538473.66</v>
      </c>
      <c r="N643" s="69">
        <v>629891.56999999983</v>
      </c>
      <c r="O643" s="69">
        <v>902041.36</v>
      </c>
      <c r="P643" s="69">
        <v>382371.7699999999</v>
      </c>
      <c r="Q643" s="69">
        <v>430044.06000000006</v>
      </c>
      <c r="R643" s="69">
        <v>1002816.2</v>
      </c>
      <c r="S643" s="69">
        <v>393016.27000000008</v>
      </c>
      <c r="T643" s="69">
        <v>660556.31999999995</v>
      </c>
      <c r="U643" s="69">
        <v>637860.14000000025</v>
      </c>
      <c r="V643" s="69">
        <v>335732.07999999996</v>
      </c>
      <c r="W643" s="70">
        <v>119.00238435411248</v>
      </c>
      <c r="X643" s="70">
        <v>84.941439491994487</v>
      </c>
      <c r="Y643" s="70">
        <v>73.141811098548501</v>
      </c>
      <c r="Z643" s="71">
        <v>84.508827672310176</v>
      </c>
      <c r="AA643" s="71">
        <v>115.92700429195706</v>
      </c>
      <c r="AB643" s="71">
        <v>102.62336689766767</v>
      </c>
      <c r="AC643" s="71">
        <v>80.655077690031703</v>
      </c>
      <c r="AD643" s="71">
        <v>79.551424621336011</v>
      </c>
      <c r="AE643" s="71">
        <v>96.531392487901499</v>
      </c>
      <c r="AF643" s="71">
        <v>75.503914646746168</v>
      </c>
      <c r="AG643" s="71">
        <v>130.25486258066005</v>
      </c>
      <c r="AH643" s="71">
        <v>120.95614696279</v>
      </c>
      <c r="AI643" s="71">
        <v>98.410436683853632</v>
      </c>
      <c r="AJ643" s="71">
        <v>3.9751054549993725</v>
      </c>
      <c r="AK643" s="71">
        <v>-20.184081487179562</v>
      </c>
      <c r="AL643" s="71">
        <v>-35.889699271206922</v>
      </c>
      <c r="AM643" s="71">
        <v>-20.657538207584803</v>
      </c>
      <c r="AN643" s="71">
        <v>-12.877220645727739</v>
      </c>
      <c r="AO643" s="71">
        <v>-12.159558060137654</v>
      </c>
      <c r="AP643" s="71">
        <v>-17.236557977950252</v>
      </c>
      <c r="AQ643" s="71">
        <v>2.7080281266972372</v>
      </c>
      <c r="AR643" s="71">
        <v>157.36525473256472</v>
      </c>
      <c r="AS643" s="71">
        <v>-49.242934169558175</v>
      </c>
      <c r="AT643" s="71">
        <v>71.981774766720335</v>
      </c>
      <c r="AU643" s="71">
        <v>58.805839898871895</v>
      </c>
      <c r="AV643" s="72">
        <v>15.783293284372624</v>
      </c>
      <c r="AW643" s="73">
        <v>21680.920000000158</v>
      </c>
      <c r="AX643" s="73">
        <v>-101489.54000000004</v>
      </c>
      <c r="AY643" s="73">
        <v>-221449.63</v>
      </c>
      <c r="AZ643" s="73">
        <v>-140196.55999999982</v>
      </c>
      <c r="BA643" s="73">
        <v>-93101.400000000489</v>
      </c>
      <c r="BB643" s="73">
        <v>-107894.12999999989</v>
      </c>
      <c r="BC643" s="73">
        <v>-79633.870000000054</v>
      </c>
      <c r="BD643" s="73">
        <v>11338.660000000149</v>
      </c>
      <c r="BE643" s="73">
        <v>613169.12</v>
      </c>
      <c r="BF643" s="73">
        <v>-381292.21999999991</v>
      </c>
      <c r="BG643" s="73">
        <v>276471.24999999994</v>
      </c>
      <c r="BH643" s="73">
        <v>236199.76000000036</v>
      </c>
      <c r="BI643" s="73">
        <v>45766.169999999984</v>
      </c>
      <c r="BJ643" s="71">
        <v>16.139127055037275</v>
      </c>
      <c r="BK643" s="71">
        <v>13.734015385958472</v>
      </c>
      <c r="BL643" s="71">
        <v>12.02122078204739</v>
      </c>
      <c r="BM643" s="71">
        <v>14.144075847597438</v>
      </c>
      <c r="BN643" s="71">
        <v>1.5376986881008463</v>
      </c>
      <c r="BO643" s="71">
        <v>5.7577048609049406</v>
      </c>
      <c r="BP643" s="71">
        <v>18.741060176833184</v>
      </c>
      <c r="BQ643" s="71">
        <v>24.723671334737464</v>
      </c>
      <c r="BR643" s="72">
        <v>16.090447691902192</v>
      </c>
      <c r="BS643" s="72">
        <v>13.4503768851758</v>
      </c>
      <c r="BT643" s="71">
        <v>18.048338418022873</v>
      </c>
      <c r="BU643" s="71">
        <v>15.87344879059923</v>
      </c>
      <c r="BV643" s="71">
        <v>13.443906905221752</v>
      </c>
      <c r="BW643" s="71">
        <v>15.723337056418764</v>
      </c>
      <c r="BX643" s="75">
        <v>13537</v>
      </c>
      <c r="BY643" s="75">
        <v>10357</v>
      </c>
      <c r="BZ643" s="75">
        <v>9863</v>
      </c>
      <c r="CA643" s="75">
        <v>11402</v>
      </c>
      <c r="CB643" s="75">
        <v>12782</v>
      </c>
      <c r="CC643" s="75">
        <v>16331</v>
      </c>
      <c r="CD643" s="75">
        <v>9462</v>
      </c>
      <c r="CE643" s="75">
        <v>10454</v>
      </c>
      <c r="CF643" s="75">
        <v>15727</v>
      </c>
      <c r="CG643" s="75">
        <v>9223</v>
      </c>
      <c r="CH643" s="75">
        <v>12631</v>
      </c>
      <c r="CI643" s="75">
        <v>14305</v>
      </c>
      <c r="CJ643" s="75">
        <v>7391</v>
      </c>
      <c r="CK643" s="75">
        <v>79193</v>
      </c>
      <c r="CL643" s="73">
        <v>1082829.7100000002</v>
      </c>
      <c r="CM643" s="73">
        <v>1090758.3200000003</v>
      </c>
      <c r="CN643" s="73">
        <v>1028776.2099999998</v>
      </c>
      <c r="CO643" s="73">
        <v>1149403.3500000001</v>
      </c>
      <c r="CP643" s="73">
        <v>1106310.0700000003</v>
      </c>
      <c r="CQ643" s="73">
        <v>875501.19999999984</v>
      </c>
      <c r="CR643" s="73">
        <v>874914.3600000001</v>
      </c>
      <c r="CS643" s="73">
        <v>1000081.5299999999</v>
      </c>
      <c r="CT643" s="73">
        <v>895675.53999999992</v>
      </c>
      <c r="CU643" s="73">
        <v>884331.56</v>
      </c>
      <c r="CV643" s="73">
        <v>801545.73999999987</v>
      </c>
      <c r="CW643" s="73">
        <v>812216.53</v>
      </c>
      <c r="CX643" s="73">
        <v>844316.41</v>
      </c>
      <c r="CY643" s="77"/>
      <c r="CZ643" s="4">
        <v>1027</v>
      </c>
      <c r="DA643" s="76" t="str">
        <f t="shared" si="24"/>
        <v>1027</v>
      </c>
      <c r="DB643" s="71">
        <v>0.71450870042767978</v>
      </c>
      <c r="DC643" s="71">
        <v>0.89002442715167518</v>
      </c>
      <c r="DD643" s="71">
        <v>0.16080819109640321</v>
      </c>
      <c r="DE643" s="71">
        <v>0.36871667357942878</v>
      </c>
      <c r="DF643" s="71">
        <v>0.26432554965567839</v>
      </c>
      <c r="DG643" s="71">
        <v>0.22754886120177567</v>
      </c>
      <c r="DH643" s="71">
        <v>6.5238436068163694E-2</v>
      </c>
      <c r="DI643" s="71">
        <v>6.4111414620235771E-2</v>
      </c>
      <c r="DJ643" s="71">
        <v>0.2013276969496611</v>
      </c>
      <c r="DK643" s="71">
        <v>0.14528247280850137</v>
      </c>
      <c r="DL643" s="71">
        <v>3.056437619917466E-2</v>
      </c>
      <c r="DM643" s="71">
        <v>4.0760220549792862E-3</v>
      </c>
      <c r="DN643" s="72">
        <v>0</v>
      </c>
      <c r="DO643" s="71">
        <v>8.6362289921322014E-2</v>
      </c>
      <c r="DQ643" s="71"/>
      <c r="DR643" s="71"/>
      <c r="DS643" s="71"/>
      <c r="DT643" s="71"/>
      <c r="DU643" s="71"/>
      <c r="DV643" s="71"/>
      <c r="DW643" s="71"/>
      <c r="DX643" s="71"/>
      <c r="DY643" s="71"/>
      <c r="DZ643" s="71"/>
      <c r="EA643" s="71"/>
      <c r="EB643" s="71"/>
      <c r="EC643" s="71"/>
      <c r="ED643" s="71"/>
    </row>
    <row r="644" spans="1:134">
      <c r="A644" s="4">
        <v>30</v>
      </c>
      <c r="B644" s="46" t="s">
        <v>5385</v>
      </c>
      <c r="C644" s="65" t="str">
        <f t="shared" si="23"/>
        <v>L030</v>
      </c>
      <c r="D644" s="69">
        <v>475231.93000000005</v>
      </c>
      <c r="E644" s="68">
        <v>5669508.5099999988</v>
      </c>
      <c r="F644" s="69">
        <v>60901.380000000063</v>
      </c>
      <c r="G644" s="69">
        <v>1068100.8999999985</v>
      </c>
      <c r="H644" s="70">
        <v>101.36563696912813</v>
      </c>
      <c r="I644" s="70">
        <v>23.212481712742637</v>
      </c>
      <c r="J644" s="69">
        <v>790736.83</v>
      </c>
      <c r="K644" s="69">
        <v>755102.28999999992</v>
      </c>
      <c r="L644" s="69">
        <v>638930.7699999999</v>
      </c>
      <c r="M644" s="69">
        <v>877575.26</v>
      </c>
      <c r="N644" s="69">
        <v>1275516.95</v>
      </c>
      <c r="O644" s="69">
        <v>1130348.49</v>
      </c>
      <c r="P644" s="69">
        <v>801382.6100000001</v>
      </c>
      <c r="Q644" s="69">
        <v>773063.79000000027</v>
      </c>
      <c r="R644" s="69">
        <v>1169406.8799999999</v>
      </c>
      <c r="S644" s="69">
        <v>716272.22999999986</v>
      </c>
      <c r="T644" s="69">
        <v>917678.55000000028</v>
      </c>
      <c r="U644" s="69">
        <v>816472.52</v>
      </c>
      <c r="V644" s="69">
        <v>475231.93000000005</v>
      </c>
      <c r="W644" s="70">
        <v>112.40389885845434</v>
      </c>
      <c r="X644" s="70">
        <v>100.78407086577286</v>
      </c>
      <c r="Y644" s="70">
        <v>87.987691449410562</v>
      </c>
      <c r="Z644" s="71">
        <v>89.127489398747485</v>
      </c>
      <c r="AA644" s="71">
        <v>90.483880427913533</v>
      </c>
      <c r="AB644" s="71">
        <v>93.551483684027986</v>
      </c>
      <c r="AC644" s="71">
        <v>105.4948535679254</v>
      </c>
      <c r="AD644" s="71">
        <v>106.12702176709929</v>
      </c>
      <c r="AE644" s="71">
        <v>97.29358955903389</v>
      </c>
      <c r="AF644" s="71">
        <v>97.729941386640888</v>
      </c>
      <c r="AG644" s="71">
        <v>106.8301631898746</v>
      </c>
      <c r="AH644" s="71">
        <v>97.973391957464472</v>
      </c>
      <c r="AI644" s="71">
        <v>99.454543548233147</v>
      </c>
      <c r="AJ644" s="71">
        <v>5.0568186498455736</v>
      </c>
      <c r="AK644" s="71">
        <v>-6.0436787937891427</v>
      </c>
      <c r="AL644" s="71">
        <v>-11.155346204921079</v>
      </c>
      <c r="AM644" s="71">
        <v>5.5853124861111381</v>
      </c>
      <c r="AN644" s="71">
        <v>-14.880548866951383</v>
      </c>
      <c r="AO644" s="71">
        <v>-0.81878073192777068</v>
      </c>
      <c r="AP644" s="71">
        <v>6.9267615845731711</v>
      </c>
      <c r="AQ644" s="71">
        <v>35.203812635780764</v>
      </c>
      <c r="AR644" s="71">
        <v>73.865793673424633</v>
      </c>
      <c r="AS644" s="71">
        <v>-16.44776797358324</v>
      </c>
      <c r="AT644" s="71">
        <v>35.752110231337397</v>
      </c>
      <c r="AU644" s="71">
        <v>23.713682145231395</v>
      </c>
      <c r="AV644" s="72">
        <v>14.698742344729364</v>
      </c>
      <c r="AW644" s="73">
        <v>38061.430000000168</v>
      </c>
      <c r="AX644" s="73">
        <v>-48571.460000000079</v>
      </c>
      <c r="AY644" s="73">
        <v>-80224.230000000214</v>
      </c>
      <c r="AZ644" s="73">
        <v>46422.479999999981</v>
      </c>
      <c r="BA644" s="73">
        <v>-222983.17999999993</v>
      </c>
      <c r="BB644" s="73">
        <v>-363.18999999971129</v>
      </c>
      <c r="BC644" s="73">
        <v>51913.910000000033</v>
      </c>
      <c r="BD644" s="73">
        <v>201287.17000000027</v>
      </c>
      <c r="BE644" s="73">
        <v>496815.19000000006</v>
      </c>
      <c r="BF644" s="73">
        <v>-141002.56999999972</v>
      </c>
      <c r="BG644" s="73">
        <v>241682.76000000036</v>
      </c>
      <c r="BH644" s="73">
        <v>156503.06000000006</v>
      </c>
      <c r="BI644" s="73">
        <v>60901.380000000063</v>
      </c>
      <c r="BJ644" s="71">
        <v>14.689091594479079</v>
      </c>
      <c r="BK644" s="71">
        <v>11.183903164572742</v>
      </c>
      <c r="BL644" s="71">
        <v>12.928048919640711</v>
      </c>
      <c r="BM644" s="71">
        <v>11.936955492153894</v>
      </c>
      <c r="BN644" s="71">
        <v>1.697149188540795</v>
      </c>
      <c r="BO644" s="71">
        <v>10.524355969126098</v>
      </c>
      <c r="BP644" s="71">
        <v>22.144290738963374</v>
      </c>
      <c r="BQ644" s="71">
        <v>17.538749572606974</v>
      </c>
      <c r="BR644" s="72">
        <v>11.714146634754355</v>
      </c>
      <c r="BS644" s="72">
        <v>12.780395532279041</v>
      </c>
      <c r="BT644" s="71">
        <v>14.581486086545052</v>
      </c>
      <c r="BU644" s="71">
        <v>14.635598023905374</v>
      </c>
      <c r="BV644" s="71">
        <v>11.977895160068533</v>
      </c>
      <c r="BW644" s="71">
        <v>13.570172439576485</v>
      </c>
      <c r="BX644" s="75">
        <v>14297</v>
      </c>
      <c r="BY644" s="75">
        <v>13474</v>
      </c>
      <c r="BZ644" s="75">
        <v>12263</v>
      </c>
      <c r="CA644" s="75">
        <v>13427</v>
      </c>
      <c r="CB644" s="75">
        <v>17011</v>
      </c>
      <c r="CC644" s="75">
        <v>16937</v>
      </c>
      <c r="CD644" s="75">
        <v>11689</v>
      </c>
      <c r="CE644" s="75">
        <v>12184</v>
      </c>
      <c r="CF644" s="75">
        <v>18182</v>
      </c>
      <c r="CG644" s="75">
        <v>13224</v>
      </c>
      <c r="CH644" s="75">
        <v>14553</v>
      </c>
      <c r="CI644" s="75">
        <v>14185</v>
      </c>
      <c r="CJ644" s="75">
        <v>7978</v>
      </c>
      <c r="CK644" s="75">
        <v>91995</v>
      </c>
      <c r="CL644" s="73">
        <v>1277440.5499999996</v>
      </c>
      <c r="CM644" s="73">
        <v>1066412.1099999996</v>
      </c>
      <c r="CN644" s="73">
        <v>1398375.8800000001</v>
      </c>
      <c r="CO644" s="73">
        <v>1486501.0999999996</v>
      </c>
      <c r="CP644" s="73">
        <v>1590744.2400000002</v>
      </c>
      <c r="CQ644" s="73">
        <v>1446511.5</v>
      </c>
      <c r="CR644" s="73">
        <v>1622472.7600000002</v>
      </c>
      <c r="CS644" s="73">
        <v>1585461.4799999995</v>
      </c>
      <c r="CT644" s="73">
        <v>1940603.36</v>
      </c>
      <c r="CU644" s="73">
        <v>1758342.7300000007</v>
      </c>
      <c r="CV644" s="73">
        <v>1579441.2699999998</v>
      </c>
      <c r="CW644" s="73">
        <v>1473626.7700000003</v>
      </c>
      <c r="CX644" s="73">
        <v>1554009.7799999998</v>
      </c>
      <c r="CY644" s="77"/>
      <c r="CZ644" s="4">
        <v>30</v>
      </c>
      <c r="DA644" s="76" t="str">
        <f t="shared" si="24"/>
        <v>L030</v>
      </c>
      <c r="DB644" s="71">
        <v>4.1700194675192472</v>
      </c>
      <c r="DC644" s="71">
        <v>4.9737146755167849</v>
      </c>
      <c r="DD644" s="71">
        <v>1.3776091794551524</v>
      </c>
      <c r="DE644" s="71">
        <v>2.0406594705826273</v>
      </c>
      <c r="DF644" s="71">
        <v>2.2989600326770252</v>
      </c>
      <c r="DG644" s="71">
        <v>1.0766944120029791</v>
      </c>
      <c r="DH644" s="71">
        <v>0.79111428607919576</v>
      </c>
      <c r="DI644" s="71">
        <v>0.95059879544220327</v>
      </c>
      <c r="DJ644" s="71">
        <v>0.54294018781701059</v>
      </c>
      <c r="DK644" s="71">
        <v>0.5546243993804848</v>
      </c>
      <c r="DL644" s="71">
        <v>0.61785233514506466</v>
      </c>
      <c r="DM644" s="71">
        <v>0.46533909069087803</v>
      </c>
      <c r="DN644" s="71">
        <v>0.56272817617465665</v>
      </c>
      <c r="DO644" s="71">
        <v>0.63460490449818219</v>
      </c>
      <c r="DQ644" s="71"/>
      <c r="DR644" s="71"/>
      <c r="DS644" s="71"/>
      <c r="DT644" s="71"/>
      <c r="DU644" s="71"/>
      <c r="DV644" s="71"/>
      <c r="DW644" s="71"/>
      <c r="DX644" s="71"/>
      <c r="DY644" s="71"/>
      <c r="DZ644" s="71"/>
      <c r="EA644" s="71"/>
      <c r="EB644" s="71"/>
      <c r="EC644" s="71"/>
      <c r="ED644" s="71"/>
    </row>
    <row r="645" spans="1:134">
      <c r="A645" s="4">
        <v>1053</v>
      </c>
      <c r="B645" s="46" t="s">
        <v>5392</v>
      </c>
      <c r="C645" s="65" t="str">
        <f t="shared" si="23"/>
        <v>1053</v>
      </c>
      <c r="D645" s="69">
        <v>521476.87999999995</v>
      </c>
      <c r="E645" s="68">
        <v>6043396.6399999997</v>
      </c>
      <c r="F645" s="69">
        <v>104291.23999999993</v>
      </c>
      <c r="G645" s="69">
        <v>699323.85000000056</v>
      </c>
      <c r="H645" s="70">
        <v>92.69266480216983</v>
      </c>
      <c r="I645" s="70">
        <v>13.085971645232796</v>
      </c>
      <c r="J645" s="69">
        <v>921986.77</v>
      </c>
      <c r="K645" s="69">
        <v>759932.07000000007</v>
      </c>
      <c r="L645" s="69">
        <v>692386.54999999981</v>
      </c>
      <c r="M645" s="69">
        <v>984761.28</v>
      </c>
      <c r="N645" s="69">
        <v>1253736.82</v>
      </c>
      <c r="O645" s="69">
        <v>1273488.92</v>
      </c>
      <c r="P645" s="69">
        <v>766530.00999999978</v>
      </c>
      <c r="Q645" s="69">
        <v>715431.94000000006</v>
      </c>
      <c r="R645" s="69">
        <v>1650092.2200000002</v>
      </c>
      <c r="S645" s="69">
        <v>677368.59000000008</v>
      </c>
      <c r="T645" s="69">
        <v>779743.14999999991</v>
      </c>
      <c r="U645" s="69">
        <v>932753.85000000009</v>
      </c>
      <c r="V645" s="69">
        <v>521476.87999999995</v>
      </c>
      <c r="W645" s="70">
        <v>113.38766236426956</v>
      </c>
      <c r="X645" s="70">
        <v>100.24241402365932</v>
      </c>
      <c r="Y645" s="70">
        <v>88.787011892303624</v>
      </c>
      <c r="Z645" s="71">
        <v>107.50886442874589</v>
      </c>
      <c r="AA645" s="71">
        <v>72.029447871325786</v>
      </c>
      <c r="AB645" s="71">
        <v>83.294338304277829</v>
      </c>
      <c r="AC645" s="71">
        <v>81.610821258532155</v>
      </c>
      <c r="AD645" s="71">
        <v>93.461216273299101</v>
      </c>
      <c r="AE645" s="71">
        <v>102.38680713119874</v>
      </c>
      <c r="AF645" s="71">
        <v>91.366056412787827</v>
      </c>
      <c r="AG645" s="71">
        <v>81.174930910261608</v>
      </c>
      <c r="AH645" s="71">
        <v>98.154581830601472</v>
      </c>
      <c r="AI645" s="71">
        <v>94.60424058045129</v>
      </c>
      <c r="AJ645" s="71">
        <v>-5.6127507496727791</v>
      </c>
      <c r="AK645" s="71">
        <v>-12.2759870987999</v>
      </c>
      <c r="AL645" s="71">
        <v>-20.087399814152285</v>
      </c>
      <c r="AM645" s="71">
        <v>-15.554744989484593</v>
      </c>
      <c r="AN645" s="71">
        <v>-36.557433366754609</v>
      </c>
      <c r="AO645" s="71">
        <v>-20.624569590229548</v>
      </c>
      <c r="AP645" s="71">
        <v>-18.606836131607128</v>
      </c>
      <c r="AQ645" s="71">
        <v>16.239746756192286</v>
      </c>
      <c r="AR645" s="71">
        <v>115.86135976186883</v>
      </c>
      <c r="AS645" s="71">
        <v>-39.998510788584618</v>
      </c>
      <c r="AT645" s="71">
        <v>5.0407756448748842</v>
      </c>
      <c r="AU645" s="71">
        <v>27.081768575265475</v>
      </c>
      <c r="AV645" s="72">
        <v>24.998760743538529</v>
      </c>
      <c r="AW645" s="73">
        <v>-54826.070000000065</v>
      </c>
      <c r="AX645" s="73">
        <v>-106343.92999999982</v>
      </c>
      <c r="AY645" s="73">
        <v>-174043.21000000008</v>
      </c>
      <c r="AZ645" s="73">
        <v>-181392.19999999972</v>
      </c>
      <c r="BA645" s="73">
        <v>-722439.25000000023</v>
      </c>
      <c r="BB645" s="73">
        <v>-308215.26</v>
      </c>
      <c r="BC645" s="73">
        <v>-175232.14</v>
      </c>
      <c r="BD645" s="73">
        <v>99952.329999999958</v>
      </c>
      <c r="BE645" s="73">
        <v>885669.99000000069</v>
      </c>
      <c r="BF645" s="73">
        <v>-451551.03999999934</v>
      </c>
      <c r="BG645" s="73">
        <v>37418.900000000023</v>
      </c>
      <c r="BH645" s="73">
        <v>198774.56999999983</v>
      </c>
      <c r="BI645" s="73">
        <v>104291.23999999993</v>
      </c>
      <c r="BJ645" s="71">
        <v>18.516905030765649</v>
      </c>
      <c r="BK645" s="71">
        <v>11.761892673399727</v>
      </c>
      <c r="BL645" s="71">
        <v>11.840006638942837</v>
      </c>
      <c r="BM645" s="71">
        <v>13.689856944752211</v>
      </c>
      <c r="BN645" s="71">
        <v>-1.8665411514472066</v>
      </c>
      <c r="BO645" s="71">
        <v>10.081733998258837</v>
      </c>
      <c r="BP645" s="71">
        <v>22.127277282090315</v>
      </c>
      <c r="BQ645" s="71">
        <v>23.003386564116148</v>
      </c>
      <c r="BR645" s="72">
        <v>8.0495404005725959</v>
      </c>
      <c r="BS645" s="72">
        <v>16.011126145753039</v>
      </c>
      <c r="BT645" s="71">
        <v>15.098689602879812</v>
      </c>
      <c r="BU645" s="71">
        <v>15.610016489142499</v>
      </c>
      <c r="BV645" s="71">
        <v>15.951121486330379</v>
      </c>
      <c r="BW645" s="71">
        <v>13.655594055040957</v>
      </c>
      <c r="BX645" s="75">
        <v>20225</v>
      </c>
      <c r="BY645" s="75">
        <v>15369</v>
      </c>
      <c r="BZ645" s="75">
        <v>14939</v>
      </c>
      <c r="CA645" s="75">
        <v>17440</v>
      </c>
      <c r="CB645" s="75">
        <v>19640</v>
      </c>
      <c r="CC645" s="75">
        <v>22475</v>
      </c>
      <c r="CD645" s="75">
        <v>17339</v>
      </c>
      <c r="CE645" s="75">
        <v>15226</v>
      </c>
      <c r="CF645" s="75">
        <v>22711</v>
      </c>
      <c r="CG645" s="75">
        <v>14438</v>
      </c>
      <c r="CH645" s="75">
        <v>16778</v>
      </c>
      <c r="CI645" s="75">
        <v>20258</v>
      </c>
      <c r="CJ645" s="75">
        <v>11268</v>
      </c>
      <c r="CK645" s="75">
        <v>118018</v>
      </c>
      <c r="CL645" s="73">
        <v>1896707.16</v>
      </c>
      <c r="CM645" s="73">
        <v>1710687.7999999998</v>
      </c>
      <c r="CN645" s="73">
        <v>1755412.6700000002</v>
      </c>
      <c r="CO645" s="73">
        <v>1864861.2600000005</v>
      </c>
      <c r="CP645" s="73">
        <v>2138736.91</v>
      </c>
      <c r="CQ645" s="73">
        <v>1756923.4099999997</v>
      </c>
      <c r="CR645" s="73">
        <v>1883723.4800000002</v>
      </c>
      <c r="CS645" s="73">
        <v>2314116.6499999994</v>
      </c>
      <c r="CT645" s="73">
        <v>1336965.9700000002</v>
      </c>
      <c r="CU645" s="73">
        <v>1561333.12</v>
      </c>
      <c r="CV645" s="73">
        <v>1594815.5900000005</v>
      </c>
      <c r="CW645" s="73">
        <v>1592117.2300000002</v>
      </c>
      <c r="CX645" s="73">
        <v>1489857.5799999998</v>
      </c>
      <c r="CY645" s="77"/>
      <c r="CZ645" s="4">
        <v>1053</v>
      </c>
      <c r="DA645" s="76" t="str">
        <f t="shared" si="24"/>
        <v>1053</v>
      </c>
      <c r="DB645" s="71">
        <v>1.0814994511904237</v>
      </c>
      <c r="DC645" s="71">
        <v>1.1171385409298369</v>
      </c>
      <c r="DD645" s="71">
        <v>0.73180491973950879</v>
      </c>
      <c r="DE645" s="71">
        <v>0.37405866117580205</v>
      </c>
      <c r="DF645" s="71">
        <v>0.66842944432133233</v>
      </c>
      <c r="DG645" s="71">
        <v>0.42704648923610922</v>
      </c>
      <c r="DH645" s="71">
        <v>0.24312925370537092</v>
      </c>
      <c r="DI645" s="71">
        <v>0.34161316417160292</v>
      </c>
      <c r="DJ645" s="71">
        <v>0.19077162463253897</v>
      </c>
      <c r="DK645" s="71">
        <v>8.4153642990813543E-2</v>
      </c>
      <c r="DL645" s="71">
        <v>0.26347191628323779</v>
      </c>
      <c r="DM645" s="71">
        <v>0.37575419811506711</v>
      </c>
      <c r="DN645" s="71">
        <v>0.17580150001381151</v>
      </c>
      <c r="DO645" s="71">
        <v>0.24000068134647856</v>
      </c>
      <c r="DQ645" s="71"/>
      <c r="DR645" s="71"/>
      <c r="DS645" s="71"/>
      <c r="DT645" s="71"/>
      <c r="DU645" s="71"/>
      <c r="DV645" s="71"/>
      <c r="DW645" s="71"/>
      <c r="DX645" s="71"/>
      <c r="DY645" s="71"/>
      <c r="DZ645" s="71"/>
      <c r="EA645" s="71"/>
      <c r="EB645" s="71"/>
      <c r="EC645" s="71"/>
      <c r="ED645" s="71"/>
    </row>
    <row r="646" spans="1:134">
      <c r="A646" s="4">
        <v>1059</v>
      </c>
      <c r="B646" s="46" t="s">
        <v>5399</v>
      </c>
      <c r="C646" s="65" t="str">
        <f t="shared" si="23"/>
        <v>1059</v>
      </c>
      <c r="D646" s="69">
        <v>364376.47999999992</v>
      </c>
      <c r="E646" s="68">
        <v>3394229.0599999991</v>
      </c>
      <c r="F646" s="69">
        <v>106569.60999999996</v>
      </c>
      <c r="G646" s="69">
        <v>308257.21999999974</v>
      </c>
      <c r="H646" s="70">
        <v>89.712153674200565</v>
      </c>
      <c r="I646" s="70">
        <v>9.9889835676530314</v>
      </c>
      <c r="J646" s="69">
        <v>527482.68999999994</v>
      </c>
      <c r="K646" s="69">
        <v>427533.92</v>
      </c>
      <c r="L646" s="69">
        <v>413615.48999999993</v>
      </c>
      <c r="M646" s="69">
        <v>517135.81999999989</v>
      </c>
      <c r="N646" s="69">
        <v>670994.75</v>
      </c>
      <c r="O646" s="69">
        <v>704761.72999999986</v>
      </c>
      <c r="P646" s="69">
        <v>383120.32999999996</v>
      </c>
      <c r="Q646" s="69">
        <v>386548.41999999993</v>
      </c>
      <c r="R646" s="69">
        <v>756246.10999999975</v>
      </c>
      <c r="S646" s="69">
        <v>426175.47999999992</v>
      </c>
      <c r="T646" s="69">
        <v>471871.82</v>
      </c>
      <c r="U646" s="69">
        <v>605890.41999999993</v>
      </c>
      <c r="V646" s="69">
        <v>364376.47999999992</v>
      </c>
      <c r="W646" s="70">
        <v>119.56705079648818</v>
      </c>
      <c r="X646" s="70">
        <v>82.061109881603713</v>
      </c>
      <c r="Y646" s="70">
        <v>86.047643532376526</v>
      </c>
      <c r="Z646" s="71">
        <v>87.046406500325475</v>
      </c>
      <c r="AA646" s="71">
        <v>91.208978019791004</v>
      </c>
      <c r="AB646" s="71">
        <v>91.951941474118513</v>
      </c>
      <c r="AC646" s="71">
        <v>68.446088961116061</v>
      </c>
      <c r="AD646" s="71">
        <v>71.769341191479825</v>
      </c>
      <c r="AE646" s="71">
        <v>92.783237059744877</v>
      </c>
      <c r="AF646" s="71">
        <v>92.838770076757626</v>
      </c>
      <c r="AG646" s="71">
        <v>81.9688029019905</v>
      </c>
      <c r="AH646" s="71">
        <v>120.47335127797592</v>
      </c>
      <c r="AI646" s="71">
        <v>109.61533873882541</v>
      </c>
      <c r="AJ646" s="71">
        <v>7.0873244887737386</v>
      </c>
      <c r="AK646" s="71">
        <v>-12.431996550811309</v>
      </c>
      <c r="AL646" s="71">
        <v>-13.789844311248444</v>
      </c>
      <c r="AM646" s="71">
        <v>-14.185954337179707</v>
      </c>
      <c r="AN646" s="71">
        <v>-20.555427988070473</v>
      </c>
      <c r="AO646" s="71">
        <v>-16.966648399437002</v>
      </c>
      <c r="AP646" s="71">
        <v>-29.701124529656951</v>
      </c>
      <c r="AQ646" s="71">
        <v>-10.054940123755907</v>
      </c>
      <c r="AR646" s="71">
        <v>95.108062946351566</v>
      </c>
      <c r="AS646" s="71">
        <v>-33.460988791934412</v>
      </c>
      <c r="AT646" s="71">
        <v>7.6755063823510383</v>
      </c>
      <c r="AU646" s="71">
        <v>56.525199302174343</v>
      </c>
      <c r="AV646" s="72">
        <v>41.336993851249957</v>
      </c>
      <c r="AW646" s="73">
        <v>34910.210000000021</v>
      </c>
      <c r="AX646" s="73">
        <v>-60696.830000000075</v>
      </c>
      <c r="AY646" s="73">
        <v>-66160.340000000084</v>
      </c>
      <c r="AZ646" s="73">
        <v>-85487.930000000109</v>
      </c>
      <c r="BA646" s="73">
        <v>-173585.69999999984</v>
      </c>
      <c r="BB646" s="73">
        <v>-129789.87000000011</v>
      </c>
      <c r="BC646" s="73">
        <v>-161867.52000000014</v>
      </c>
      <c r="BD646" s="73">
        <v>-43212.1700000001</v>
      </c>
      <c r="BE646" s="73">
        <v>368642.38999999966</v>
      </c>
      <c r="BF646" s="73">
        <v>-214314.16999999987</v>
      </c>
      <c r="BG646" s="73">
        <v>33636.760000000009</v>
      </c>
      <c r="BH646" s="73">
        <v>218802.31999999995</v>
      </c>
      <c r="BI646" s="73">
        <v>106569.60999999996</v>
      </c>
      <c r="BJ646" s="71">
        <v>18.791156263462181</v>
      </c>
      <c r="BK646" s="71">
        <v>14.504310236427294</v>
      </c>
      <c r="BL646" s="71">
        <v>14.068314678340847</v>
      </c>
      <c r="BM646" s="71">
        <v>13.614226710601042</v>
      </c>
      <c r="BN646" s="71">
        <v>1.1533873012659139</v>
      </c>
      <c r="BO646" s="71">
        <v>6.3737591546084111</v>
      </c>
      <c r="BP646" s="71">
        <v>21.483472325753038</v>
      </c>
      <c r="BQ646" s="71">
        <v>23.586444420561588</v>
      </c>
      <c r="BR646" s="72">
        <v>15.781105304888337</v>
      </c>
      <c r="BS646" s="72">
        <v>15.240951978609559</v>
      </c>
      <c r="BT646" s="71">
        <v>15.370783882062245</v>
      </c>
      <c r="BU646" s="71">
        <v>15.402776852066371</v>
      </c>
      <c r="BV646" s="71">
        <v>17.079707813166785</v>
      </c>
      <c r="BW646" s="71">
        <v>15.939624152589037</v>
      </c>
      <c r="BX646" s="75">
        <v>12645</v>
      </c>
      <c r="BY646" s="75">
        <v>10098</v>
      </c>
      <c r="BZ646" s="75">
        <v>10032</v>
      </c>
      <c r="CA646" s="75">
        <v>11806</v>
      </c>
      <c r="CB646" s="75">
        <v>12827</v>
      </c>
      <c r="CC646" s="75">
        <v>14150</v>
      </c>
      <c r="CD646" s="75">
        <v>10329</v>
      </c>
      <c r="CE646" s="75">
        <v>9989</v>
      </c>
      <c r="CF646" s="75">
        <v>14225</v>
      </c>
      <c r="CG646" s="75">
        <v>10928</v>
      </c>
      <c r="CH646" s="75">
        <v>11580</v>
      </c>
      <c r="CI646" s="75">
        <v>14628</v>
      </c>
      <c r="CJ646" s="75">
        <v>8609</v>
      </c>
      <c r="CK646" s="75">
        <v>80288</v>
      </c>
      <c r="CL646" s="73">
        <v>959018.82999999984</v>
      </c>
      <c r="CM646" s="73">
        <v>975670.63000000012</v>
      </c>
      <c r="CN646" s="73">
        <v>1011797.5599999998</v>
      </c>
      <c r="CO646" s="73">
        <v>1062965.23</v>
      </c>
      <c r="CP646" s="73">
        <v>938310.00000000012</v>
      </c>
      <c r="CQ646" s="73">
        <v>802603.35999999987</v>
      </c>
      <c r="CR646" s="73">
        <v>866601.12000000011</v>
      </c>
      <c r="CS646" s="73">
        <v>1095810.0199999996</v>
      </c>
      <c r="CT646" s="73">
        <v>1639950.5699999998</v>
      </c>
      <c r="CU646" s="73">
        <v>1458057.8900000001</v>
      </c>
      <c r="CV646" s="73">
        <v>1454041.4399999997</v>
      </c>
      <c r="CW646" s="73">
        <v>1218015.77</v>
      </c>
      <c r="CX646" s="73">
        <v>1289871.93</v>
      </c>
      <c r="CY646" s="77"/>
      <c r="CZ646" s="4">
        <v>1059</v>
      </c>
      <c r="DA646" s="76" t="str">
        <f t="shared" si="24"/>
        <v>1059</v>
      </c>
      <c r="DB646" s="71">
        <v>0.83297880956139714</v>
      </c>
      <c r="DC646" s="71">
        <v>1.0269387893670563</v>
      </c>
      <c r="DD646" s="71">
        <v>8.4825866403049899E-2</v>
      </c>
      <c r="DE646" s="71">
        <v>0.44315410198765326</v>
      </c>
      <c r="DF646" s="71">
        <v>0.40377149595477196</v>
      </c>
      <c r="DG646" s="71">
        <v>0.30469499723627963</v>
      </c>
      <c r="DH646" s="71">
        <v>8.8374513777433619E-2</v>
      </c>
      <c r="DI646" s="71">
        <v>0.10778971016400711</v>
      </c>
      <c r="DJ646" s="71">
        <v>0.17791224860731586</v>
      </c>
      <c r="DK646" s="71">
        <v>0.11928038005980952</v>
      </c>
      <c r="DL646" s="71">
        <v>0.10123677517344719</v>
      </c>
      <c r="DM646" s="71">
        <v>5.1539336596488163E-2</v>
      </c>
      <c r="DN646" s="71">
        <v>0.11448781728055223</v>
      </c>
      <c r="DO646" s="71">
        <v>0.11227227386827951</v>
      </c>
      <c r="DQ646" s="71"/>
      <c r="DR646" s="71"/>
      <c r="DS646" s="71"/>
      <c r="DT646" s="71"/>
      <c r="DU646" s="71"/>
      <c r="DV646" s="71"/>
      <c r="DW646" s="71"/>
      <c r="DX646" s="71"/>
      <c r="DY646" s="71"/>
      <c r="DZ646" s="71"/>
      <c r="EA646" s="71"/>
      <c r="EB646" s="71"/>
      <c r="EC646" s="71"/>
      <c r="ED646" s="71"/>
    </row>
    <row r="647" spans="1:134">
      <c r="A647" s="4">
        <v>1072</v>
      </c>
      <c r="B647" s="46" t="s">
        <v>5407</v>
      </c>
      <c r="C647" s="65" t="str">
        <f t="shared" ref="C647:C710" si="25">LEFT(B647,4)</f>
        <v>1072</v>
      </c>
      <c r="D647" s="69">
        <v>569386.94999999995</v>
      </c>
      <c r="E647" s="68">
        <v>5738783.2799999993</v>
      </c>
      <c r="F647" s="69">
        <v>172003.40999999997</v>
      </c>
      <c r="G647" s="69">
        <v>738414.99999999814</v>
      </c>
      <c r="H647" s="70">
        <v>94.061212480851239</v>
      </c>
      <c r="I647" s="70">
        <v>14.767212306210343</v>
      </c>
      <c r="J647" s="69">
        <v>889588.15</v>
      </c>
      <c r="K647" s="69">
        <v>708011</v>
      </c>
      <c r="L647" s="69">
        <v>714773.20999999985</v>
      </c>
      <c r="M647" s="69">
        <v>879993.83</v>
      </c>
      <c r="N647" s="69">
        <v>978448.13000000024</v>
      </c>
      <c r="O647" s="69">
        <v>1322629.03</v>
      </c>
      <c r="P647" s="69">
        <v>797825.78999999992</v>
      </c>
      <c r="Q647" s="69">
        <v>684842.09</v>
      </c>
      <c r="R647" s="69">
        <v>1244784.32</v>
      </c>
      <c r="S647" s="69">
        <v>725187.51</v>
      </c>
      <c r="T647" s="69">
        <v>768660.60000000009</v>
      </c>
      <c r="U647" s="69">
        <v>948096.0199999999</v>
      </c>
      <c r="V647" s="69">
        <v>569386.94999999995</v>
      </c>
      <c r="W647" s="70">
        <v>116.9921312708758</v>
      </c>
      <c r="X647" s="70">
        <v>94.372354305321153</v>
      </c>
      <c r="Y647" s="70">
        <v>92.094501364378061</v>
      </c>
      <c r="Z647" s="71">
        <v>94.954004173689327</v>
      </c>
      <c r="AA647" s="71">
        <v>91.429930021605898</v>
      </c>
      <c r="AB647" s="71">
        <v>106.15336498167129</v>
      </c>
      <c r="AC647" s="71">
        <v>94.299072523311025</v>
      </c>
      <c r="AD647" s="71">
        <v>86.128609688768435</v>
      </c>
      <c r="AE647" s="71">
        <v>92.541098831504655</v>
      </c>
      <c r="AF647" s="71">
        <v>97.164822076690839</v>
      </c>
      <c r="AG647" s="71">
        <v>86.407279902413308</v>
      </c>
      <c r="AH647" s="71">
        <v>99.007180936078839</v>
      </c>
      <c r="AI647" s="71">
        <v>109.23010223630911</v>
      </c>
      <c r="AJ647" s="71">
        <v>12.322697661477466</v>
      </c>
      <c r="AK647" s="71">
        <v>0.39324614646230049</v>
      </c>
      <c r="AL647" s="71">
        <v>-1.7128241121505017</v>
      </c>
      <c r="AM647" s="71">
        <v>8.5350180947644247</v>
      </c>
      <c r="AN647" s="71">
        <v>-6.6831821552533981</v>
      </c>
      <c r="AO647" s="71">
        <v>12.354036294722004</v>
      </c>
      <c r="AP647" s="71">
        <v>-2.9767976840490373</v>
      </c>
      <c r="AQ647" s="71">
        <v>7.167397988087032</v>
      </c>
      <c r="AR647" s="71">
        <v>76.131877348071427</v>
      </c>
      <c r="AS647" s="71">
        <v>-28.217958855571425</v>
      </c>
      <c r="AT647" s="71">
        <v>13.258493043189535</v>
      </c>
      <c r="AU647" s="71">
        <v>27.096493682442603</v>
      </c>
      <c r="AV647" s="72">
        <v>43.283979502522918</v>
      </c>
      <c r="AW647" s="73">
        <v>97594.930000000051</v>
      </c>
      <c r="AX647" s="73">
        <v>2773.3199999999488</v>
      </c>
      <c r="AY647" s="73">
        <v>-12456.160000000033</v>
      </c>
      <c r="AZ647" s="73">
        <v>69201.290000000154</v>
      </c>
      <c r="BA647" s="73">
        <v>-70074.689999999828</v>
      </c>
      <c r="BB647" s="73">
        <v>164213.14999999967</v>
      </c>
      <c r="BC647" s="73">
        <v>-24478.329999999842</v>
      </c>
      <c r="BD647" s="73">
        <v>45802.509999999893</v>
      </c>
      <c r="BE647" s="73">
        <v>538050.06000000029</v>
      </c>
      <c r="BF647" s="73">
        <v>-285075.63999999978</v>
      </c>
      <c r="BG647" s="73">
        <v>89982.49000000034</v>
      </c>
      <c r="BH647" s="73">
        <v>202130.5</v>
      </c>
      <c r="BI647" s="73">
        <v>172003.40999999997</v>
      </c>
      <c r="BJ647" s="71">
        <v>22.931436210093999</v>
      </c>
      <c r="BK647" s="71">
        <v>18.195176313218454</v>
      </c>
      <c r="BL647" s="71">
        <v>17.777812695327391</v>
      </c>
      <c r="BM647" s="71">
        <v>18.318102612080693</v>
      </c>
      <c r="BN647" s="71">
        <v>9.0419968290672177</v>
      </c>
      <c r="BO647" s="71">
        <v>16.427208074816708</v>
      </c>
      <c r="BP647" s="71">
        <v>25.456671566684118</v>
      </c>
      <c r="BQ647" s="71">
        <v>26.057288170066013</v>
      </c>
      <c r="BR647" s="72">
        <v>20.668469504522058</v>
      </c>
      <c r="BS647" s="72">
        <v>20.636697201823555</v>
      </c>
      <c r="BT647" s="71">
        <v>21.061465734554478</v>
      </c>
      <c r="BU647" s="71">
        <v>21.133281438287995</v>
      </c>
      <c r="BV647" s="71">
        <v>20.137557395121298</v>
      </c>
      <c r="BW647" s="71">
        <v>20.631006919768087</v>
      </c>
      <c r="BX647" s="75">
        <v>19794</v>
      </c>
      <c r="BY647" s="75">
        <v>15844</v>
      </c>
      <c r="BZ647" s="75">
        <v>16052</v>
      </c>
      <c r="CA647" s="75">
        <v>17883</v>
      </c>
      <c r="CB647" s="75">
        <v>18948</v>
      </c>
      <c r="CC647" s="75">
        <v>23653</v>
      </c>
      <c r="CD647" s="75">
        <v>17045</v>
      </c>
      <c r="CE647" s="75">
        <v>15235</v>
      </c>
      <c r="CF647" s="75">
        <v>21168</v>
      </c>
      <c r="CG647" s="75">
        <v>15750</v>
      </c>
      <c r="CH647" s="75">
        <v>16649</v>
      </c>
      <c r="CI647" s="75">
        <v>21103</v>
      </c>
      <c r="CJ647" s="75">
        <v>12862</v>
      </c>
      <c r="CK647" s="75">
        <v>119812</v>
      </c>
      <c r="CL647" s="73">
        <v>1067800.3499999994</v>
      </c>
      <c r="CM647" s="73">
        <v>1036947.8099999999</v>
      </c>
      <c r="CN647" s="73">
        <v>1203758.4100000001</v>
      </c>
      <c r="CO647" s="73">
        <v>1393007.3899999997</v>
      </c>
      <c r="CP647" s="73">
        <v>1437845.7100000002</v>
      </c>
      <c r="CQ647" s="73">
        <v>1076781.8699999999</v>
      </c>
      <c r="CR647" s="73">
        <v>1035547.3500000001</v>
      </c>
      <c r="CS647" s="73">
        <v>1514717.34</v>
      </c>
      <c r="CT647" s="73">
        <v>1294803.6400000004</v>
      </c>
      <c r="CU647" s="73">
        <v>1266997.0800000003</v>
      </c>
      <c r="CV647" s="73">
        <v>1224568.5499999998</v>
      </c>
      <c r="CW647" s="73">
        <v>1091449.0599999998</v>
      </c>
      <c r="CX647" s="73">
        <v>1103660.3199999996</v>
      </c>
      <c r="CY647" s="77"/>
      <c r="CZ647" s="4">
        <v>1072</v>
      </c>
      <c r="DA647" s="76" t="str">
        <f t="shared" ref="DA647:DA710" si="26">LEFT(B647,4)</f>
        <v>1072</v>
      </c>
      <c r="DB647" s="71">
        <v>0.86413621127655238</v>
      </c>
      <c r="DC647" s="71">
        <v>0.98078038823409952</v>
      </c>
      <c r="DD647" s="71">
        <v>0.4331614551766701</v>
      </c>
      <c r="DE647" s="71">
        <v>0.62187998576385273</v>
      </c>
      <c r="DF647" s="71">
        <v>0.52566788973079981</v>
      </c>
      <c r="DG647" s="71">
        <v>0.20746706971233841</v>
      </c>
      <c r="DH647" s="71">
        <v>0.56818245475066109</v>
      </c>
      <c r="DI647" s="71">
        <v>0.23922523627964037</v>
      </c>
      <c r="DJ647" s="71">
        <v>0.22351555084575694</v>
      </c>
      <c r="DK647" s="71">
        <v>0.13259579266003937</v>
      </c>
      <c r="DL647" s="71">
        <v>0.42353306592090645</v>
      </c>
      <c r="DM647" s="71">
        <v>0.13254203952907417</v>
      </c>
      <c r="DN647" s="71">
        <v>0.24634051285812494</v>
      </c>
      <c r="DO647" s="71">
        <v>0.27589532841003911</v>
      </c>
      <c r="DQ647" s="71"/>
      <c r="DR647" s="71"/>
      <c r="DS647" s="71"/>
      <c r="DT647" s="71"/>
      <c r="DU647" s="71"/>
      <c r="DV647" s="71"/>
      <c r="DW647" s="71"/>
      <c r="DX647" s="71"/>
      <c r="DY647" s="71"/>
      <c r="DZ647" s="71"/>
      <c r="EA647" s="71"/>
      <c r="EB647" s="71"/>
      <c r="EC647" s="71"/>
      <c r="ED647" s="71"/>
    </row>
    <row r="648" spans="1:134">
      <c r="A648" s="4">
        <v>1021</v>
      </c>
      <c r="B648" s="46" t="s">
        <v>5412</v>
      </c>
      <c r="C648" s="65" t="str">
        <f t="shared" si="25"/>
        <v>1021</v>
      </c>
      <c r="D648" s="69">
        <v>333471.91000000003</v>
      </c>
      <c r="E648" s="68">
        <v>4991779.95</v>
      </c>
      <c r="F648" s="69">
        <v>35347.940000000119</v>
      </c>
      <c r="G648" s="69">
        <v>894144.40999999968</v>
      </c>
      <c r="H648" s="70">
        <v>96.103635858747637</v>
      </c>
      <c r="I648" s="70">
        <v>21.820984352356511</v>
      </c>
      <c r="J648" s="69">
        <v>563968.67999999993</v>
      </c>
      <c r="K648" s="69">
        <v>584518.66999999993</v>
      </c>
      <c r="L648" s="69">
        <v>494968.18999999994</v>
      </c>
      <c r="M648" s="69">
        <v>656437.36</v>
      </c>
      <c r="N648" s="69">
        <v>792916.92</v>
      </c>
      <c r="O648" s="69">
        <v>1039665.2300000001</v>
      </c>
      <c r="P648" s="69">
        <v>554007.85999999987</v>
      </c>
      <c r="Q648" s="69">
        <v>523796.74</v>
      </c>
      <c r="R648" s="69">
        <v>1883871.8800000004</v>
      </c>
      <c r="S648" s="69">
        <v>521250.92999999993</v>
      </c>
      <c r="T648" s="69">
        <v>581585.69999999984</v>
      </c>
      <c r="U648" s="69">
        <v>593794.92999999993</v>
      </c>
      <c r="V648" s="69">
        <v>333471.91000000003</v>
      </c>
      <c r="W648" s="70">
        <v>93.22648361240563</v>
      </c>
      <c r="X648" s="70">
        <v>105.11999415648611</v>
      </c>
      <c r="Y648" s="70">
        <v>92.233617574305498</v>
      </c>
      <c r="Z648" s="71">
        <v>100.56157424860123</v>
      </c>
      <c r="AA648" s="71">
        <v>103.20948351127339</v>
      </c>
      <c r="AB648" s="71">
        <v>111.03925388763787</v>
      </c>
      <c r="AC648" s="71">
        <v>93.897601619962145</v>
      </c>
      <c r="AD648" s="71">
        <v>107.20526221553132</v>
      </c>
      <c r="AE648" s="71">
        <v>102.06843218443645</v>
      </c>
      <c r="AF648" s="71">
        <v>69.490196074667196</v>
      </c>
      <c r="AG648" s="71">
        <v>97.03807243064773</v>
      </c>
      <c r="AH648" s="71">
        <v>104.82701119902755</v>
      </c>
      <c r="AI648" s="71">
        <v>94.210058201124639</v>
      </c>
      <c r="AJ648" s="71">
        <v>-6.0841421911096871</v>
      </c>
      <c r="AK648" s="71">
        <v>-14.338077245095038</v>
      </c>
      <c r="AL648" s="71">
        <v>-12.7748890998012</v>
      </c>
      <c r="AM648" s="71">
        <v>-21.059585593386199</v>
      </c>
      <c r="AN648" s="71">
        <v>-13.665219331448553</v>
      </c>
      <c r="AO648" s="71">
        <v>-1.162840905962359</v>
      </c>
      <c r="AP648" s="71">
        <v>-5.7760454573448028</v>
      </c>
      <c r="AQ648" s="71">
        <v>32.904239590435203</v>
      </c>
      <c r="AR648" s="71">
        <v>211.78977333145923</v>
      </c>
      <c r="AS648" s="71">
        <v>-59.560328573897017</v>
      </c>
      <c r="AT648" s="71">
        <v>23.704337492107697</v>
      </c>
      <c r="AU648" s="71">
        <v>30.759245795899126</v>
      </c>
      <c r="AV648" s="72">
        <v>11.856792327030984</v>
      </c>
      <c r="AW648" s="73">
        <v>-36535.529999999912</v>
      </c>
      <c r="AX648" s="73">
        <v>-97836.630000000121</v>
      </c>
      <c r="AY648" s="73">
        <v>-72492.469999999856</v>
      </c>
      <c r="AZ648" s="73">
        <v>-175123.20999999996</v>
      </c>
      <c r="BA648" s="73">
        <v>-125504.26999999967</v>
      </c>
      <c r="BB648" s="73">
        <v>4301.2099999999627</v>
      </c>
      <c r="BC648" s="73">
        <v>-33961.370000000228</v>
      </c>
      <c r="BD648" s="73">
        <v>129680.84000000003</v>
      </c>
      <c r="BE648" s="73">
        <v>1279659.6700000004</v>
      </c>
      <c r="BF648" s="73">
        <v>-767708.43000000017</v>
      </c>
      <c r="BG648" s="73">
        <v>111443.97999999981</v>
      </c>
      <c r="BH648" s="73">
        <v>139681.78000000003</v>
      </c>
      <c r="BI648" s="73">
        <v>35347.940000000119</v>
      </c>
      <c r="BJ648" s="71">
        <v>12.27249503901146</v>
      </c>
      <c r="BK648" s="71">
        <v>9.7505136688495835</v>
      </c>
      <c r="BL648" s="71">
        <v>8.8836110346831454</v>
      </c>
      <c r="BM648" s="71">
        <v>10.293833128949004</v>
      </c>
      <c r="BN648" s="71">
        <v>1.9216045478131383</v>
      </c>
      <c r="BO648" s="71">
        <v>4.4450297035266626</v>
      </c>
      <c r="BP648" s="71">
        <v>13.482828830315777</v>
      </c>
      <c r="BQ648" s="71">
        <v>18.878813002977687</v>
      </c>
      <c r="BR648" s="72">
        <v>5.4870057555661287</v>
      </c>
      <c r="BS648" s="72">
        <v>10.326435923563615</v>
      </c>
      <c r="BT648" s="71">
        <v>11.077288576217335</v>
      </c>
      <c r="BU648" s="71">
        <v>10.906028928089048</v>
      </c>
      <c r="BV648" s="71">
        <v>7.106716531624869</v>
      </c>
      <c r="BW648" s="71">
        <v>7.8624998694792261</v>
      </c>
      <c r="BX648" s="75">
        <v>12428</v>
      </c>
      <c r="BY648" s="75">
        <v>12691</v>
      </c>
      <c r="BZ648" s="75">
        <v>10610</v>
      </c>
      <c r="CA648" s="75">
        <v>12362</v>
      </c>
      <c r="CB648" s="75">
        <v>13824</v>
      </c>
      <c r="CC648" s="75">
        <v>18997</v>
      </c>
      <c r="CD648" s="75">
        <v>11376</v>
      </c>
      <c r="CE648" s="75">
        <v>11118</v>
      </c>
      <c r="CF648" s="75">
        <v>22470</v>
      </c>
      <c r="CG648" s="75">
        <v>11111</v>
      </c>
      <c r="CH648" s="75">
        <v>12134</v>
      </c>
      <c r="CI648" s="75">
        <v>12590</v>
      </c>
      <c r="CJ648" s="75">
        <v>7381</v>
      </c>
      <c r="CK648" s="75">
        <v>88180</v>
      </c>
      <c r="CL648" s="73">
        <v>1465503.8399999999</v>
      </c>
      <c r="CM648" s="73">
        <v>1350001.7999999996</v>
      </c>
      <c r="CN648" s="73">
        <v>1442567.19</v>
      </c>
      <c r="CO648" s="73">
        <v>1657276.4399999997</v>
      </c>
      <c r="CP648" s="73">
        <v>1665857.2699999991</v>
      </c>
      <c r="CQ648" s="73">
        <v>1330247.3500000006</v>
      </c>
      <c r="CR648" s="73">
        <v>1471378.2000000004</v>
      </c>
      <c r="CS648" s="73">
        <v>2184284.61</v>
      </c>
      <c r="CT648" s="73">
        <v>1410508.4600000007</v>
      </c>
      <c r="CU648" s="73">
        <v>1478406.1199999999</v>
      </c>
      <c r="CV648" s="73">
        <v>1511020.71</v>
      </c>
      <c r="CW648" s="73">
        <v>1511490.6599999997</v>
      </c>
      <c r="CX648" s="73">
        <v>1545701.0299999996</v>
      </c>
      <c r="CY648" s="77"/>
      <c r="CZ648" s="4">
        <v>1021</v>
      </c>
      <c r="DA648" s="76" t="str">
        <f t="shared" si="26"/>
        <v>1021</v>
      </c>
      <c r="DB648" s="71">
        <v>5.7618154344991765</v>
      </c>
      <c r="DC648" s="71">
        <v>7.8244316465679242</v>
      </c>
      <c r="DD648" s="71">
        <v>1.0498906602514966</v>
      </c>
      <c r="DE648" s="71">
        <v>0.70337683166415366</v>
      </c>
      <c r="DF648" s="71">
        <v>0.51359106734633764</v>
      </c>
      <c r="DG648" s="71">
        <v>0.40780635207343391</v>
      </c>
      <c r="DH648" s="71">
        <v>0.33890254542225329</v>
      </c>
      <c r="DI648" s="71">
        <v>0.61440774730497683</v>
      </c>
      <c r="DJ648" s="71">
        <v>0.73992871690030038</v>
      </c>
      <c r="DK648" s="71">
        <v>0.58099854248689531</v>
      </c>
      <c r="DL648" s="71">
        <v>0.60802819833122201</v>
      </c>
      <c r="DM648" s="71">
        <v>0.62193088456905687</v>
      </c>
      <c r="DN648" s="71">
        <v>0.15937827721143522</v>
      </c>
      <c r="DO648" s="71">
        <v>0.5965167836887586</v>
      </c>
      <c r="DQ648" s="71"/>
      <c r="DR648" s="71"/>
      <c r="DS648" s="71"/>
      <c r="DT648" s="71"/>
      <c r="DU648" s="71"/>
      <c r="DV648" s="71"/>
      <c r="DW648" s="71"/>
      <c r="DX648" s="71"/>
      <c r="DY648" s="71"/>
      <c r="DZ648" s="71"/>
      <c r="EA648" s="71"/>
      <c r="EB648" s="71"/>
      <c r="EC648" s="71"/>
      <c r="ED648" s="71"/>
    </row>
    <row r="649" spans="1:134">
      <c r="A649" s="4">
        <v>677</v>
      </c>
      <c r="B649" s="46" t="s">
        <v>5418</v>
      </c>
      <c r="C649" s="65" t="str">
        <f t="shared" si="25"/>
        <v>L677</v>
      </c>
      <c r="D649" s="69">
        <v>164839.40999999997</v>
      </c>
      <c r="E649" s="68">
        <v>2226100.5999999992</v>
      </c>
      <c r="F649" s="69">
        <v>33416.01999999999</v>
      </c>
      <c r="G649" s="69">
        <v>450696.82999999961</v>
      </c>
      <c r="H649" s="70">
        <v>101.97330018697927</v>
      </c>
      <c r="I649" s="70">
        <v>25.385596088939245</v>
      </c>
      <c r="J649" s="69">
        <v>253938.81999999995</v>
      </c>
      <c r="K649" s="69">
        <v>254290.97999999992</v>
      </c>
      <c r="L649" s="69">
        <v>260613.00000000006</v>
      </c>
      <c r="M649" s="69">
        <v>264127.11999999988</v>
      </c>
      <c r="N649" s="69">
        <v>394158.76999999996</v>
      </c>
      <c r="O649" s="69">
        <v>391628.02999999997</v>
      </c>
      <c r="P649" s="69">
        <v>239736.34999999992</v>
      </c>
      <c r="Q649" s="69">
        <v>276233.5799999999</v>
      </c>
      <c r="R649" s="69">
        <v>588594.66999999993</v>
      </c>
      <c r="S649" s="69">
        <v>294924.72999999992</v>
      </c>
      <c r="T649" s="69">
        <v>332587.95999999996</v>
      </c>
      <c r="U649" s="69">
        <v>329183.89999999997</v>
      </c>
      <c r="V649" s="69">
        <v>164839.40999999997</v>
      </c>
      <c r="W649" s="70">
        <v>98.939325681140559</v>
      </c>
      <c r="X649" s="70">
        <v>95.549968888420253</v>
      </c>
      <c r="Y649" s="70">
        <v>88.072342271089056</v>
      </c>
      <c r="Z649" s="71">
        <v>82.399688017709011</v>
      </c>
      <c r="AA649" s="71">
        <v>108.54930267100083</v>
      </c>
      <c r="AB649" s="71">
        <v>110.47176564077976</v>
      </c>
      <c r="AC649" s="71">
        <v>89.080898168801895</v>
      </c>
      <c r="AD649" s="71">
        <v>100.19139489339821</v>
      </c>
      <c r="AE649" s="71">
        <v>103.14654703082296</v>
      </c>
      <c r="AF649" s="71">
        <v>109.10947265946074</v>
      </c>
      <c r="AG649" s="71">
        <v>104.35770830033337</v>
      </c>
      <c r="AH649" s="71">
        <v>102.85876935861876</v>
      </c>
      <c r="AI649" s="71">
        <v>103.98693348153985</v>
      </c>
      <c r="AJ649" s="71">
        <v>-4.7042414052350878</v>
      </c>
      <c r="AK649" s="71">
        <v>-7.104242271962347</v>
      </c>
      <c r="AL649" s="71">
        <v>-15.817818172585751</v>
      </c>
      <c r="AM649" s="71">
        <v>-22.755747489227375</v>
      </c>
      <c r="AN649" s="71">
        <v>-11.716038958487907</v>
      </c>
      <c r="AO649" s="71">
        <v>-4.1112070746564982</v>
      </c>
      <c r="AP649" s="71">
        <v>-9.7309954758628141</v>
      </c>
      <c r="AQ649" s="71">
        <v>28.531453993287403</v>
      </c>
      <c r="AR649" s="71">
        <v>135.68250644168648</v>
      </c>
      <c r="AS649" s="71">
        <v>-31.245814394977444</v>
      </c>
      <c r="AT649" s="71">
        <v>37.746163396471211</v>
      </c>
      <c r="AU649" s="71">
        <v>35.277570933789626</v>
      </c>
      <c r="AV649" s="72">
        <v>25.426235010373709</v>
      </c>
      <c r="AW649" s="73">
        <v>-12535.600000000035</v>
      </c>
      <c r="AX649" s="73">
        <v>-19447.010000000068</v>
      </c>
      <c r="AY649" s="73">
        <v>-48969.139999999956</v>
      </c>
      <c r="AZ649" s="73">
        <v>-77810.45000000007</v>
      </c>
      <c r="BA649" s="73">
        <v>-52290.790000000095</v>
      </c>
      <c r="BB649" s="73">
        <v>-10712.169999999925</v>
      </c>
      <c r="BC649" s="73">
        <v>-25843.570000000123</v>
      </c>
      <c r="BD649" s="73">
        <v>61318.419999999867</v>
      </c>
      <c r="BE649" s="73">
        <v>338854.16999999993</v>
      </c>
      <c r="BF649" s="73">
        <v>-134030.58000000013</v>
      </c>
      <c r="BG649" s="73">
        <v>91138.07</v>
      </c>
      <c r="BH649" s="73">
        <v>85844.29999999993</v>
      </c>
      <c r="BI649" s="73">
        <v>33416.01999999999</v>
      </c>
      <c r="BJ649" s="71">
        <v>15.428943827357164</v>
      </c>
      <c r="BK649" s="71">
        <v>14.052601405293171</v>
      </c>
      <c r="BL649" s="71">
        <v>10.846121884429103</v>
      </c>
      <c r="BM649" s="71">
        <v>12.89612186469383</v>
      </c>
      <c r="BN649" s="71">
        <v>3.0643107492184933</v>
      </c>
      <c r="BO649" s="71">
        <v>15.539494575084898</v>
      </c>
      <c r="BP649" s="71">
        <v>20.179848078641651</v>
      </c>
      <c r="BQ649" s="71">
        <v>17.766656913393181</v>
      </c>
      <c r="BR649" s="72">
        <v>13.247429594758344</v>
      </c>
      <c r="BS649" s="72">
        <v>14.470808792883723</v>
      </c>
      <c r="BT649" s="71">
        <v>13.875479500116178</v>
      </c>
      <c r="BU649" s="71">
        <v>13.918848491978206</v>
      </c>
      <c r="BV649" s="71">
        <v>11.656333167735912</v>
      </c>
      <c r="BW649" s="71">
        <v>13.330013451250796</v>
      </c>
      <c r="BX649" s="75">
        <v>5860</v>
      </c>
      <c r="BY649" s="75">
        <v>5870</v>
      </c>
      <c r="BZ649" s="75">
        <v>5401</v>
      </c>
      <c r="CA649" s="75">
        <v>5930</v>
      </c>
      <c r="CB649" s="75">
        <v>6801</v>
      </c>
      <c r="CC649" s="75">
        <v>7857</v>
      </c>
      <c r="CD649" s="75">
        <v>5300</v>
      </c>
      <c r="CE649" s="75">
        <v>5703</v>
      </c>
      <c r="CF649" s="75">
        <v>9416</v>
      </c>
      <c r="CG649" s="75">
        <v>6156</v>
      </c>
      <c r="CH649" s="75">
        <v>6443</v>
      </c>
      <c r="CI649" s="75">
        <v>6634</v>
      </c>
      <c r="CJ649" s="75">
        <v>3431</v>
      </c>
      <c r="CK649" s="75">
        <v>43083</v>
      </c>
      <c r="CL649" s="73">
        <v>398397.52000000008</v>
      </c>
      <c r="CM649" s="73">
        <v>494491.26999999996</v>
      </c>
      <c r="CN649" s="73">
        <v>428442.97000000009</v>
      </c>
      <c r="CO649" s="73">
        <v>450033.08000000007</v>
      </c>
      <c r="CP649" s="73">
        <v>382370.25000000006</v>
      </c>
      <c r="CQ649" s="73">
        <v>455328.97000000009</v>
      </c>
      <c r="CR649" s="73">
        <v>411213.38000000006</v>
      </c>
      <c r="CS649" s="73">
        <v>599648.69000000006</v>
      </c>
      <c r="CT649" s="73">
        <v>655071.26000000013</v>
      </c>
      <c r="CU649" s="73">
        <v>619813.32000000007</v>
      </c>
      <c r="CV649" s="73">
        <v>664614.85</v>
      </c>
      <c r="CW649" s="73">
        <v>622497.89</v>
      </c>
      <c r="CX649" s="73">
        <v>635329.65</v>
      </c>
      <c r="CY649" s="77"/>
      <c r="CZ649" s="4">
        <v>677</v>
      </c>
      <c r="DA649" s="76" t="str">
        <f t="shared" si="26"/>
        <v>L677</v>
      </c>
      <c r="DB649" s="71">
        <v>3.0836892234370925</v>
      </c>
      <c r="DC649" s="71">
        <v>2.8639311957065616</v>
      </c>
      <c r="DD649" s="71">
        <v>1.2720557684351481</v>
      </c>
      <c r="DE649" s="71">
        <v>1.4727630021590257</v>
      </c>
      <c r="DF649" s="71">
        <v>1.5331076443508247</v>
      </c>
      <c r="DG649" s="71">
        <v>0.74756795103974538</v>
      </c>
      <c r="DH649" s="71">
        <v>0.29787093764310391</v>
      </c>
      <c r="DI649" s="71">
        <v>0.23787187381693478</v>
      </c>
      <c r="DJ649" s="71">
        <v>0.55485285541487661</v>
      </c>
      <c r="DK649" s="71">
        <v>0.22088617881389133</v>
      </c>
      <c r="DL649" s="71">
        <v>0.18713484894364044</v>
      </c>
      <c r="DM649" s="71">
        <v>0.1378115266332802</v>
      </c>
      <c r="DN649" s="72">
        <v>0.39020200048983406</v>
      </c>
      <c r="DO649" s="71">
        <v>0.31439921996361503</v>
      </c>
      <c r="DQ649" s="71"/>
      <c r="DR649" s="71"/>
      <c r="DS649" s="71"/>
      <c r="DT649" s="71"/>
      <c r="DU649" s="71"/>
      <c r="DV649" s="71"/>
      <c r="DW649" s="71"/>
      <c r="DX649" s="71"/>
      <c r="DY649" s="71"/>
      <c r="DZ649" s="71"/>
      <c r="EA649" s="71"/>
      <c r="EB649" s="71"/>
      <c r="EC649" s="71"/>
      <c r="ED649" s="71"/>
    </row>
    <row r="650" spans="1:134">
      <c r="A650" s="4">
        <v>1049</v>
      </c>
      <c r="B650" s="46" t="s">
        <v>5426</v>
      </c>
      <c r="C650" s="65" t="str">
        <f t="shared" si="25"/>
        <v>1049</v>
      </c>
      <c r="D650" s="69">
        <v>261328.75999999998</v>
      </c>
      <c r="E650" s="68">
        <v>3280951.0200000009</v>
      </c>
      <c r="F650" s="69">
        <v>25538.790000000037</v>
      </c>
      <c r="G650" s="69">
        <v>400079.47000000114</v>
      </c>
      <c r="H650" s="70">
        <v>94.63413775031897</v>
      </c>
      <c r="I650" s="70">
        <v>13.887445623877293</v>
      </c>
      <c r="J650" s="69">
        <v>421986.24999999994</v>
      </c>
      <c r="K650" s="69">
        <v>425865.73999999993</v>
      </c>
      <c r="L650" s="69">
        <v>386997.7699999999</v>
      </c>
      <c r="M650" s="69">
        <v>515346.43</v>
      </c>
      <c r="N650" s="69">
        <v>681778.13000000012</v>
      </c>
      <c r="O650" s="69">
        <v>727115.95000000007</v>
      </c>
      <c r="P650" s="69">
        <v>391225.94</v>
      </c>
      <c r="Q650" s="69">
        <v>372671.23999999993</v>
      </c>
      <c r="R650" s="69">
        <v>931513.1</v>
      </c>
      <c r="S650" s="69">
        <v>426125.16</v>
      </c>
      <c r="T650" s="69">
        <v>455073.96999999991</v>
      </c>
      <c r="U650" s="69">
        <v>443012.84999999986</v>
      </c>
      <c r="V650" s="69">
        <v>261328.75999999998</v>
      </c>
      <c r="W650" s="70">
        <v>94.621669642865541</v>
      </c>
      <c r="X650" s="70">
        <v>100.53238719120299</v>
      </c>
      <c r="Y650" s="70">
        <v>92.433829035009708</v>
      </c>
      <c r="Z650" s="71">
        <v>103.27679055379502</v>
      </c>
      <c r="AA650" s="71">
        <v>95.834856407446949</v>
      </c>
      <c r="AB650" s="71">
        <v>114.70888000521855</v>
      </c>
      <c r="AC650" s="71">
        <v>87.089733212192826</v>
      </c>
      <c r="AD650" s="71">
        <v>87.254689484955207</v>
      </c>
      <c r="AE650" s="71">
        <v>103.4385423951634</v>
      </c>
      <c r="AF650" s="71">
        <v>97.955200074751431</v>
      </c>
      <c r="AG650" s="71">
        <v>89.934841316419096</v>
      </c>
      <c r="AH650" s="71">
        <v>93.330538273638183</v>
      </c>
      <c r="AI650" s="71">
        <v>95.231985221913973</v>
      </c>
      <c r="AJ650" s="71">
        <v>-2.6583868852676829</v>
      </c>
      <c r="AK650" s="71">
        <v>-5.4426957842811596</v>
      </c>
      <c r="AL650" s="71">
        <v>-11.563136286334153</v>
      </c>
      <c r="AM650" s="71">
        <v>-13.09481873740288</v>
      </c>
      <c r="AN650" s="71">
        <v>-13.563002206128537</v>
      </c>
      <c r="AO650" s="71">
        <v>6.403721634009818</v>
      </c>
      <c r="AP650" s="71">
        <v>-12.873987884229853</v>
      </c>
      <c r="AQ650" s="71">
        <v>7.8887966570014623</v>
      </c>
      <c r="AR650" s="71">
        <v>137.95737401649819</v>
      </c>
      <c r="AS650" s="71">
        <v>-38.541399637050766</v>
      </c>
      <c r="AT650" s="71">
        <v>15.34228316621855</v>
      </c>
      <c r="AU650" s="71">
        <v>19.324336252044017</v>
      </c>
      <c r="AV650" s="72">
        <v>10.831160460302879</v>
      </c>
      <c r="AW650" s="73">
        <v>-11524.390000000014</v>
      </c>
      <c r="AX650" s="73">
        <v>-24512.729999999981</v>
      </c>
      <c r="AY650" s="73">
        <v>-50600.030000000144</v>
      </c>
      <c r="AZ650" s="73">
        <v>-77652.080000000016</v>
      </c>
      <c r="BA650" s="73">
        <v>-106979.17000000004</v>
      </c>
      <c r="BB650" s="73">
        <v>54894.510000000126</v>
      </c>
      <c r="BC650" s="73">
        <v>-57808.660000000091</v>
      </c>
      <c r="BD650" s="73">
        <v>27249.609999999928</v>
      </c>
      <c r="BE650" s="73">
        <v>540050.92999999993</v>
      </c>
      <c r="BF650" s="73">
        <v>-267228.01999999984</v>
      </c>
      <c r="BG650" s="73">
        <v>60531.779999999853</v>
      </c>
      <c r="BH650" s="73">
        <v>71745.039999999921</v>
      </c>
      <c r="BI650" s="73">
        <v>25538.790000000037</v>
      </c>
      <c r="BJ650" s="71">
        <v>20.667323247151074</v>
      </c>
      <c r="BK650" s="71">
        <v>13.911043522108535</v>
      </c>
      <c r="BL650" s="71">
        <v>15.970335604631629</v>
      </c>
      <c r="BM650" s="71">
        <v>14.252367512229196</v>
      </c>
      <c r="BN650" s="71">
        <v>5.3659146488030363</v>
      </c>
      <c r="BO650" s="71">
        <v>9.6536145488983873</v>
      </c>
      <c r="BP650" s="71">
        <v>21.31444607380115</v>
      </c>
      <c r="BQ650" s="71">
        <v>23.717577871680355</v>
      </c>
      <c r="BR650" s="72">
        <v>16.648800853706504</v>
      </c>
      <c r="BS650" s="72">
        <v>16.688766793419703</v>
      </c>
      <c r="BT650" s="71">
        <v>17.707238369864729</v>
      </c>
      <c r="BU650" s="71">
        <v>16.427286393272507</v>
      </c>
      <c r="BV650" s="71">
        <v>14.533217219789048</v>
      </c>
      <c r="BW650" s="71">
        <v>16.436066806373582</v>
      </c>
      <c r="BX650" s="75">
        <v>10367</v>
      </c>
      <c r="BY650" s="75">
        <v>9674</v>
      </c>
      <c r="BZ650" s="75">
        <v>8974</v>
      </c>
      <c r="CA650" s="75">
        <v>10669</v>
      </c>
      <c r="CB650" s="75">
        <v>13173</v>
      </c>
      <c r="CC650" s="75">
        <v>14939</v>
      </c>
      <c r="CD650" s="75">
        <v>9146</v>
      </c>
      <c r="CE650" s="75">
        <v>9069</v>
      </c>
      <c r="CF650" s="75">
        <v>17554</v>
      </c>
      <c r="CG650" s="75">
        <v>10179</v>
      </c>
      <c r="CH650" s="75">
        <v>10524</v>
      </c>
      <c r="CI650" s="75">
        <v>10736</v>
      </c>
      <c r="CJ650" s="75">
        <v>5968</v>
      </c>
      <c r="CK650" s="75">
        <v>73176</v>
      </c>
      <c r="CL650" s="73">
        <v>713403.68999999983</v>
      </c>
      <c r="CM650" s="73">
        <v>793104.37999999989</v>
      </c>
      <c r="CN650" s="73">
        <v>920456.71</v>
      </c>
      <c r="CO650" s="73">
        <v>1046373.6100000001</v>
      </c>
      <c r="CP650" s="73">
        <v>878539.78</v>
      </c>
      <c r="CQ650" s="73">
        <v>768527.32</v>
      </c>
      <c r="CR650" s="73">
        <v>859159.09000000008</v>
      </c>
      <c r="CS650" s="73">
        <v>951158.16999999969</v>
      </c>
      <c r="CT650" s="73">
        <v>834831.74999999988</v>
      </c>
      <c r="CU650" s="73">
        <v>842665.12999999989</v>
      </c>
      <c r="CV650" s="73">
        <v>864936.55000000016</v>
      </c>
      <c r="CW650" s="73">
        <v>912969.46</v>
      </c>
      <c r="CX650" s="73">
        <v>841175.26000000013</v>
      </c>
      <c r="CY650" s="77"/>
      <c r="CZ650" s="4">
        <v>1049</v>
      </c>
      <c r="DA650" s="76" t="str">
        <f t="shared" si="26"/>
        <v>1049</v>
      </c>
      <c r="DB650" s="71">
        <v>1.6482657810889529</v>
      </c>
      <c r="DC650" s="71">
        <v>3.5484702808641999</v>
      </c>
      <c r="DD650" s="71">
        <v>1.1770152694527343</v>
      </c>
      <c r="DE650" s="71">
        <v>0.83409782853181502</v>
      </c>
      <c r="DF650" s="71">
        <v>0.96103348183147408</v>
      </c>
      <c r="DG650" s="71">
        <v>0.45055982090236202</v>
      </c>
      <c r="DH650" s="71">
        <v>0.87193395969660703</v>
      </c>
      <c r="DI650" s="71">
        <v>0.45829906240647089</v>
      </c>
      <c r="DJ650" s="71">
        <v>0.44842985435795912</v>
      </c>
      <c r="DK650" s="71">
        <v>0.99743841298699942</v>
      </c>
      <c r="DL650" s="71">
        <v>0.37450876188939553</v>
      </c>
      <c r="DM650" s="71">
        <v>0.45024771909168887</v>
      </c>
      <c r="DN650" s="72">
        <v>0.44429203021752678</v>
      </c>
      <c r="DO650" s="71">
        <v>0.5604524902972795</v>
      </c>
      <c r="DQ650" s="71"/>
      <c r="DR650" s="71"/>
      <c r="DS650" s="71"/>
      <c r="DT650" s="71"/>
      <c r="DU650" s="71"/>
      <c r="DV650" s="71"/>
      <c r="DW650" s="71"/>
      <c r="DX650" s="71"/>
      <c r="DY650" s="71"/>
      <c r="DZ650" s="71"/>
      <c r="EA650" s="71"/>
      <c r="EB650" s="71"/>
      <c r="EC650" s="71"/>
      <c r="ED650" s="71"/>
    </row>
    <row r="651" spans="1:134">
      <c r="A651" s="4">
        <v>1076</v>
      </c>
      <c r="B651" s="46" t="s">
        <v>5432</v>
      </c>
      <c r="C651" s="65" t="str">
        <f t="shared" si="25"/>
        <v>1076</v>
      </c>
      <c r="D651" s="69">
        <v>655086.52</v>
      </c>
      <c r="E651" s="68">
        <v>7605970.4800000004</v>
      </c>
      <c r="F651" s="69">
        <v>106530.97999999998</v>
      </c>
      <c r="G651" s="69">
        <v>1136239.0100000007</v>
      </c>
      <c r="H651" s="70">
        <v>95.918905912630578</v>
      </c>
      <c r="I651" s="70">
        <v>17.562382848016433</v>
      </c>
      <c r="J651" s="69">
        <v>1032271.3800000004</v>
      </c>
      <c r="K651" s="69">
        <v>934925.28999999992</v>
      </c>
      <c r="L651" s="69">
        <v>978011.13000000012</v>
      </c>
      <c r="M651" s="69">
        <v>1270220.9200000004</v>
      </c>
      <c r="N651" s="69">
        <v>1591428.51</v>
      </c>
      <c r="O651" s="69">
        <v>1637942.1500000001</v>
      </c>
      <c r="P651" s="69">
        <v>1113857.9800000002</v>
      </c>
      <c r="Q651" s="69">
        <v>987932.53</v>
      </c>
      <c r="R651" s="69">
        <v>1806758.8899999997</v>
      </c>
      <c r="S651" s="69">
        <v>921790.03999999992</v>
      </c>
      <c r="T651" s="69">
        <v>1085436.0899999996</v>
      </c>
      <c r="U651" s="69">
        <v>1035108.4299999999</v>
      </c>
      <c r="V651" s="69">
        <v>655086.52</v>
      </c>
      <c r="W651" s="70">
        <v>109.11315367408922</v>
      </c>
      <c r="X651" s="70">
        <v>95.035490536394846</v>
      </c>
      <c r="Y651" s="70">
        <v>102.78159553287516</v>
      </c>
      <c r="Z651" s="71">
        <v>106.15181638398228</v>
      </c>
      <c r="AA651" s="71">
        <v>100.24581788179461</v>
      </c>
      <c r="AB651" s="71">
        <v>88.406471868579303</v>
      </c>
      <c r="AC651" s="71">
        <v>95.580719353609382</v>
      </c>
      <c r="AD651" s="71">
        <v>110.7402110619867</v>
      </c>
      <c r="AE651" s="71">
        <v>105.04033737240408</v>
      </c>
      <c r="AF651" s="71">
        <v>87.066463114322701</v>
      </c>
      <c r="AG651" s="71">
        <v>84.140744711403642</v>
      </c>
      <c r="AH651" s="71">
        <v>90.187145524428644</v>
      </c>
      <c r="AI651" s="71">
        <v>99.926493102150829</v>
      </c>
      <c r="AJ651" s="71">
        <v>9.4415034530690214</v>
      </c>
      <c r="AK651" s="71">
        <v>-7.1071260847003987</v>
      </c>
      <c r="AL651" s="71">
        <v>0.56384622597385192</v>
      </c>
      <c r="AM651" s="71">
        <v>5.5111016210091623</v>
      </c>
      <c r="AN651" s="71">
        <v>1.8784985657340325</v>
      </c>
      <c r="AO651" s="71">
        <v>-4.4528866560745284</v>
      </c>
      <c r="AP651" s="71">
        <v>-1.3100117172533787</v>
      </c>
      <c r="AQ651" s="71">
        <v>38.965521213895535</v>
      </c>
      <c r="AR651" s="71">
        <v>89.285416939689057</v>
      </c>
      <c r="AS651" s="71">
        <v>-25.177631990461602</v>
      </c>
      <c r="AT651" s="71">
        <v>8.4721800694242724</v>
      </c>
      <c r="AU651" s="71">
        <v>15.723351645185035</v>
      </c>
      <c r="AV651" s="72">
        <v>19.420272375701451</v>
      </c>
      <c r="AW651" s="73">
        <v>89053.910000000498</v>
      </c>
      <c r="AX651" s="73">
        <v>-71530.050000000047</v>
      </c>
      <c r="AY651" s="73">
        <v>5483.5599999999395</v>
      </c>
      <c r="AZ651" s="73">
        <v>66346.730000000447</v>
      </c>
      <c r="BA651" s="73">
        <v>29348.119999999879</v>
      </c>
      <c r="BB651" s="73">
        <v>-48892.659999999451</v>
      </c>
      <c r="BC651" s="73">
        <v>-14785.359999999637</v>
      </c>
      <c r="BD651" s="73">
        <v>277013.35999999987</v>
      </c>
      <c r="BE651" s="73">
        <v>852243.25999999954</v>
      </c>
      <c r="BF651" s="73">
        <v>-310181.18000000005</v>
      </c>
      <c r="BG651" s="73">
        <v>84777.589999999851</v>
      </c>
      <c r="BH651" s="73">
        <v>140640.35999999987</v>
      </c>
      <c r="BI651" s="73">
        <v>106530.97999999998</v>
      </c>
      <c r="BJ651" s="71">
        <v>15.847712045839673</v>
      </c>
      <c r="BK651" s="71">
        <v>10.330034646241135</v>
      </c>
      <c r="BL651" s="71">
        <v>8.4139463317666099</v>
      </c>
      <c r="BM651" s="71">
        <v>9.6947600867095964</v>
      </c>
      <c r="BN651" s="71">
        <v>-5.4499385771353959</v>
      </c>
      <c r="BO651" s="71">
        <v>5.6501507401530588</v>
      </c>
      <c r="BP651" s="71">
        <v>17.292168976571361</v>
      </c>
      <c r="BQ651" s="71">
        <v>16.73339551569331</v>
      </c>
      <c r="BR651" s="72">
        <v>5.4722079114885487</v>
      </c>
      <c r="BS651" s="72">
        <v>11.775233807491409</v>
      </c>
      <c r="BT651" s="71">
        <v>12.304328036763632</v>
      </c>
      <c r="BU651" s="71">
        <v>11.316089366990232</v>
      </c>
      <c r="BV651" s="71">
        <v>7.6854092961497322</v>
      </c>
      <c r="BW651" s="71">
        <v>9.8111750118870216</v>
      </c>
      <c r="BX651" s="75">
        <v>21247</v>
      </c>
      <c r="BY651" s="75">
        <v>18243</v>
      </c>
      <c r="BZ651" s="75">
        <v>18907</v>
      </c>
      <c r="CA651" s="75">
        <v>21273</v>
      </c>
      <c r="CB651" s="75">
        <v>24247</v>
      </c>
      <c r="CC651" s="75">
        <v>26931</v>
      </c>
      <c r="CD651" s="75">
        <v>20826</v>
      </c>
      <c r="CE651" s="75">
        <v>19200</v>
      </c>
      <c r="CF651" s="75">
        <v>26668</v>
      </c>
      <c r="CG651" s="75">
        <v>18946</v>
      </c>
      <c r="CH651" s="75">
        <v>20932</v>
      </c>
      <c r="CI651" s="75">
        <v>21228</v>
      </c>
      <c r="CJ651" s="75">
        <v>13108</v>
      </c>
      <c r="CK651" s="75">
        <v>140908</v>
      </c>
      <c r="CL651" s="73">
        <v>1470216.5899999996</v>
      </c>
      <c r="CM651" s="73">
        <v>1454855.1799999997</v>
      </c>
      <c r="CN651" s="73">
        <v>1963003.7299999993</v>
      </c>
      <c r="CO651" s="73">
        <v>2023322.8699999999</v>
      </c>
      <c r="CP651" s="73">
        <v>2118674.54</v>
      </c>
      <c r="CQ651" s="73">
        <v>1645701.4800000002</v>
      </c>
      <c r="CR651" s="73">
        <v>1696100.5800000005</v>
      </c>
      <c r="CS651" s="73">
        <v>2114341.27</v>
      </c>
      <c r="CT651" s="73">
        <v>1678891.91</v>
      </c>
      <c r="CU651" s="73">
        <v>1313996.6699999997</v>
      </c>
      <c r="CV651" s="73">
        <v>1463410.4599999995</v>
      </c>
      <c r="CW651" s="73">
        <v>1235629.0699999998</v>
      </c>
      <c r="CX651" s="73">
        <v>1283867.3899999997</v>
      </c>
      <c r="CY651" s="77"/>
      <c r="CZ651" s="4">
        <v>1076</v>
      </c>
      <c r="DA651" s="76" t="str">
        <f t="shared" si="26"/>
        <v>1076</v>
      </c>
      <c r="DB651" s="71">
        <v>1.9987062219320901</v>
      </c>
      <c r="DC651" s="71">
        <v>1.3913258203043561</v>
      </c>
      <c r="DD651" s="71">
        <v>0.69088754059550939</v>
      </c>
      <c r="DE651" s="71">
        <v>0.97570778008816517</v>
      </c>
      <c r="DF651" s="71">
        <v>1.5841643008695838</v>
      </c>
      <c r="DG651" s="71">
        <v>0.39672704544145809</v>
      </c>
      <c r="DH651" s="71">
        <v>0.29223232506241481</v>
      </c>
      <c r="DI651" s="71">
        <v>1.1460713616859253</v>
      </c>
      <c r="DJ651" s="71">
        <v>1.2819729394106607</v>
      </c>
      <c r="DK651" s="71">
        <v>0.29893241723144953</v>
      </c>
      <c r="DL651" s="71">
        <v>0.67946522091642236</v>
      </c>
      <c r="DM651" s="71">
        <v>3.5270373726796561E-2</v>
      </c>
      <c r="DN651" s="71">
        <v>1.1811245811781029E-2</v>
      </c>
      <c r="DO651" s="71">
        <v>0.6347100545203036</v>
      </c>
      <c r="DQ651" s="71"/>
      <c r="DR651" s="71"/>
      <c r="DS651" s="71"/>
      <c r="DT651" s="71"/>
      <c r="DU651" s="71"/>
      <c r="DV651" s="71"/>
      <c r="DW651" s="71"/>
      <c r="DX651" s="71"/>
      <c r="DY651" s="71"/>
      <c r="DZ651" s="71"/>
      <c r="EA651" s="71"/>
      <c r="EB651" s="71"/>
      <c r="EC651" s="71"/>
      <c r="ED651" s="71"/>
    </row>
    <row r="652" spans="1:134">
      <c r="A652" s="4">
        <v>672</v>
      </c>
      <c r="B652" s="46" t="s">
        <v>5439</v>
      </c>
      <c r="C652" s="65" t="str">
        <f t="shared" si="25"/>
        <v>L672</v>
      </c>
      <c r="D652" s="69">
        <v>272694.40000000002</v>
      </c>
      <c r="E652" s="68">
        <v>3418155.8500000006</v>
      </c>
      <c r="F652" s="69">
        <v>48180.500000000058</v>
      </c>
      <c r="G652" s="69">
        <v>894443.99000000069</v>
      </c>
      <c r="H652" s="70">
        <v>107.6785399682029</v>
      </c>
      <c r="I652" s="70">
        <v>35.441605049159655</v>
      </c>
      <c r="J652" s="69">
        <v>402856.33999999997</v>
      </c>
      <c r="K652" s="69">
        <v>351801.48</v>
      </c>
      <c r="L652" s="69">
        <v>338696.65999999992</v>
      </c>
      <c r="M652" s="69">
        <v>454917.83999999997</v>
      </c>
      <c r="N652" s="69">
        <v>637640.82000000007</v>
      </c>
      <c r="O652" s="69">
        <v>672789.99</v>
      </c>
      <c r="P652" s="69">
        <v>351337.98</v>
      </c>
      <c r="Q652" s="69">
        <v>368815.69999999995</v>
      </c>
      <c r="R652" s="69">
        <v>1060900.6100000001</v>
      </c>
      <c r="S652" s="69">
        <v>407692.98999999993</v>
      </c>
      <c r="T652" s="69">
        <v>489046.75999999995</v>
      </c>
      <c r="U652" s="69">
        <v>467667.41000000003</v>
      </c>
      <c r="V652" s="69">
        <v>272694.40000000002</v>
      </c>
      <c r="W652" s="70">
        <v>108.32828051323948</v>
      </c>
      <c r="X652" s="70">
        <v>97.819648415140236</v>
      </c>
      <c r="Y652" s="70">
        <v>93.308371917680631</v>
      </c>
      <c r="Z652" s="71">
        <v>98.709347884072756</v>
      </c>
      <c r="AA652" s="71">
        <v>100.85442524208719</v>
      </c>
      <c r="AB652" s="71">
        <v>118.54430912846414</v>
      </c>
      <c r="AC652" s="71">
        <v>103.97770116215443</v>
      </c>
      <c r="AD652" s="71">
        <v>108.41007342908991</v>
      </c>
      <c r="AE652" s="71">
        <v>116.55307699325618</v>
      </c>
      <c r="AF652" s="71">
        <v>98.208725632287695</v>
      </c>
      <c r="AG652" s="71">
        <v>109.46115429668193</v>
      </c>
      <c r="AH652" s="71">
        <v>103.07409189116214</v>
      </c>
      <c r="AI652" s="71">
        <v>100.82946640198345</v>
      </c>
      <c r="AJ652" s="71">
        <v>-2.3903153720852277</v>
      </c>
      <c r="AK652" s="71">
        <v>-12.959998780752324</v>
      </c>
      <c r="AL652" s="71">
        <v>-7.0433868223822804</v>
      </c>
      <c r="AM652" s="71">
        <v>-2.3172870771611787</v>
      </c>
      <c r="AN652" s="71">
        <v>-8.7073496187315413</v>
      </c>
      <c r="AO652" s="71">
        <v>18.995323173679381</v>
      </c>
      <c r="AP652" s="71">
        <v>7.5801776856043723</v>
      </c>
      <c r="AQ652" s="71">
        <v>39.479305979308066</v>
      </c>
      <c r="AR652" s="71">
        <v>192.82589662525882</v>
      </c>
      <c r="AS652" s="71">
        <v>-38.586600152064435</v>
      </c>
      <c r="AT652" s="71">
        <v>45.143561600561412</v>
      </c>
      <c r="AU652" s="71">
        <v>35.514676679784806</v>
      </c>
      <c r="AV652" s="72">
        <v>21.459918517294497</v>
      </c>
      <c r="AW652" s="73">
        <v>-9865.3499999999767</v>
      </c>
      <c r="AX652" s="73">
        <v>-52382.20000000007</v>
      </c>
      <c r="AY652" s="73">
        <v>-25663.280000000028</v>
      </c>
      <c r="AZ652" s="73">
        <v>-10791.829999999958</v>
      </c>
      <c r="BA652" s="73">
        <v>-60817.180000000051</v>
      </c>
      <c r="BB652" s="73">
        <v>114274.09999999998</v>
      </c>
      <c r="BC652" s="73">
        <v>24755.530000000144</v>
      </c>
      <c r="BD652" s="73">
        <v>104392.4599999999</v>
      </c>
      <c r="BE652" s="73">
        <v>698603.2100000002</v>
      </c>
      <c r="BF652" s="73">
        <v>-256157.23000000004</v>
      </c>
      <c r="BG652" s="73">
        <v>152106.72999999998</v>
      </c>
      <c r="BH652" s="73">
        <v>122562.78999999998</v>
      </c>
      <c r="BI652" s="73">
        <v>48180.500000000058</v>
      </c>
      <c r="BJ652" s="71">
        <v>12.29205145674816</v>
      </c>
      <c r="BK652" s="71">
        <v>9.0757780505761545</v>
      </c>
      <c r="BL652" s="71">
        <v>10.309983277779788</v>
      </c>
      <c r="BM652" s="71">
        <v>9.8029397147615605</v>
      </c>
      <c r="BN652" s="71">
        <v>-2.8931961167698965</v>
      </c>
      <c r="BO652" s="71">
        <v>4.0872808991880092</v>
      </c>
      <c r="BP652" s="71">
        <v>14.401176370091193</v>
      </c>
      <c r="BQ652" s="71">
        <v>14.637132144555814</v>
      </c>
      <c r="BR652" s="72">
        <v>-1.6989635641170238</v>
      </c>
      <c r="BS652" s="72">
        <v>9.8264838456736676</v>
      </c>
      <c r="BT652" s="71">
        <v>11.39689292820959</v>
      </c>
      <c r="BU652" s="71">
        <v>8.414776115096851</v>
      </c>
      <c r="BV652" s="71">
        <v>6.6108161072507023</v>
      </c>
      <c r="BW652" s="71">
        <v>5.6155746139766869</v>
      </c>
      <c r="BX652" s="75">
        <v>10959</v>
      </c>
      <c r="BY652" s="75">
        <v>10151</v>
      </c>
      <c r="BZ652" s="75">
        <v>9524</v>
      </c>
      <c r="CA652" s="75">
        <v>11058</v>
      </c>
      <c r="CB652" s="75">
        <v>14414</v>
      </c>
      <c r="CC652" s="75">
        <v>16890</v>
      </c>
      <c r="CD652" s="75">
        <v>9413</v>
      </c>
      <c r="CE652" s="75">
        <v>9718</v>
      </c>
      <c r="CF652" s="75">
        <v>20082</v>
      </c>
      <c r="CG652" s="75">
        <v>10792</v>
      </c>
      <c r="CH652" s="75">
        <v>12166</v>
      </c>
      <c r="CI652" s="75">
        <v>11872</v>
      </c>
      <c r="CJ652" s="75">
        <v>6740</v>
      </c>
      <c r="CK652" s="75">
        <v>80783</v>
      </c>
      <c r="CL652" s="73">
        <v>721280.02000000014</v>
      </c>
      <c r="CM652" s="73">
        <v>644503.00000000023</v>
      </c>
      <c r="CN652" s="73">
        <v>883670.79</v>
      </c>
      <c r="CO652" s="73">
        <v>953885.06999999972</v>
      </c>
      <c r="CP652" s="73">
        <v>910846.76000000013</v>
      </c>
      <c r="CQ652" s="73">
        <v>709656.53</v>
      </c>
      <c r="CR652" s="73">
        <v>777694.84000000008</v>
      </c>
      <c r="CS652" s="73">
        <v>1100882.77</v>
      </c>
      <c r="CT652" s="73">
        <v>749944.06000000017</v>
      </c>
      <c r="CU652" s="73">
        <v>714140.58000000007</v>
      </c>
      <c r="CV652" s="73">
        <v>760096.42999999993</v>
      </c>
      <c r="CW652" s="73">
        <v>628639.62</v>
      </c>
      <c r="CX652" s="73">
        <v>551285.42000000004</v>
      </c>
      <c r="CY652" s="77"/>
      <c r="CZ652" s="4">
        <v>672</v>
      </c>
      <c r="DA652" s="76" t="str">
        <f t="shared" si="26"/>
        <v>L672</v>
      </c>
      <c r="DB652" s="71">
        <v>0.47340054786266778</v>
      </c>
      <c r="DC652" s="71">
        <v>0.43753744603520467</v>
      </c>
      <c r="DD652" s="71">
        <v>0.11439809092465866</v>
      </c>
      <c r="DE652" s="71">
        <v>0.24326560092639121</v>
      </c>
      <c r="DF652" s="71">
        <v>1.8103776628299602</v>
      </c>
      <c r="DG652" s="71">
        <v>0.19720386444293045</v>
      </c>
      <c r="DH652" s="71">
        <v>9.6189633795222329E-2</v>
      </c>
      <c r="DI652" s="71">
        <v>4.4799252173493467E-2</v>
      </c>
      <c r="DJ652" s="71">
        <v>2.9781673223472652E-2</v>
      </c>
      <c r="DK652" s="71">
        <v>1.0302685174326835E-2</v>
      </c>
      <c r="DL652" s="71">
        <v>5.0501464168300888E-3</v>
      </c>
      <c r="DM652" s="71">
        <v>0</v>
      </c>
      <c r="DN652" s="71">
        <v>0.1456040011752314</v>
      </c>
      <c r="DO652" s="71">
        <v>3.753324697837427E-2</v>
      </c>
      <c r="DQ652" s="71"/>
      <c r="DR652" s="71"/>
      <c r="DS652" s="71"/>
      <c r="DT652" s="71"/>
      <c r="DU652" s="71"/>
      <c r="DV652" s="71"/>
      <c r="DW652" s="71"/>
      <c r="DX652" s="71"/>
      <c r="DY652" s="71"/>
      <c r="DZ652" s="71"/>
      <c r="EA652" s="71"/>
      <c r="EB652" s="71"/>
      <c r="EC652" s="71"/>
      <c r="ED652" s="71"/>
    </row>
    <row r="653" spans="1:134">
      <c r="A653" s="4">
        <v>669</v>
      </c>
      <c r="B653" s="46" t="s">
        <v>5446</v>
      </c>
      <c r="C653" s="65" t="str">
        <f t="shared" si="25"/>
        <v>L669</v>
      </c>
      <c r="D653" s="69">
        <v>365454.12000000005</v>
      </c>
      <c r="E653" s="68">
        <v>3922320.9399999995</v>
      </c>
      <c r="F653" s="69">
        <v>107527.96000000008</v>
      </c>
      <c r="G653" s="69">
        <v>998157.44000000041</v>
      </c>
      <c r="H653" s="70">
        <v>108.36298067793659</v>
      </c>
      <c r="I653" s="70">
        <v>34.134802653818809</v>
      </c>
      <c r="J653" s="69">
        <v>476959.77999999997</v>
      </c>
      <c r="K653" s="69">
        <v>516935.10000000009</v>
      </c>
      <c r="L653" s="69">
        <v>403583.63</v>
      </c>
      <c r="M653" s="69">
        <v>543299.61</v>
      </c>
      <c r="N653" s="69">
        <v>852857.3899999999</v>
      </c>
      <c r="O653" s="69">
        <v>772739.35000000009</v>
      </c>
      <c r="P653" s="69">
        <v>490928.63</v>
      </c>
      <c r="Q653" s="69">
        <v>452634.27999999997</v>
      </c>
      <c r="R653" s="69">
        <v>966279.66000000015</v>
      </c>
      <c r="S653" s="69">
        <v>530957.37</v>
      </c>
      <c r="T653" s="69">
        <v>547147.99999999988</v>
      </c>
      <c r="U653" s="69">
        <v>568918.87999999989</v>
      </c>
      <c r="V653" s="69">
        <v>365454.12000000005</v>
      </c>
      <c r="W653" s="70">
        <v>108.29993156729067</v>
      </c>
      <c r="X653" s="70">
        <v>117.09648859335653</v>
      </c>
      <c r="Y653" s="70">
        <v>97.769396670135819</v>
      </c>
      <c r="Z653" s="71">
        <v>113.25605876416462</v>
      </c>
      <c r="AA653" s="71">
        <v>120.70543656878054</v>
      </c>
      <c r="AB653" s="71">
        <v>118.32836550243961</v>
      </c>
      <c r="AC653" s="71">
        <v>120.38751375762173</v>
      </c>
      <c r="AD653" s="71">
        <v>100.26774599932639</v>
      </c>
      <c r="AE653" s="71">
        <v>104.50333401150358</v>
      </c>
      <c r="AF653" s="71">
        <v>110.4707574148875</v>
      </c>
      <c r="AG653" s="71">
        <v>106.76780724449937</v>
      </c>
      <c r="AH653" s="71">
        <v>110.56015498693976</v>
      </c>
      <c r="AI653" s="71">
        <v>111.39112690140982</v>
      </c>
      <c r="AJ653" s="71">
        <v>-5.75344500206314</v>
      </c>
      <c r="AK653" s="71">
        <v>-4.3038871143186386</v>
      </c>
      <c r="AL653" s="71">
        <v>-16.267980137029813</v>
      </c>
      <c r="AM653" s="71">
        <v>-2.6947990001395472</v>
      </c>
      <c r="AN653" s="71">
        <v>11.085487998872544</v>
      </c>
      <c r="AO653" s="71">
        <v>23.173239176621131</v>
      </c>
      <c r="AP653" s="71">
        <v>23.913940237285523</v>
      </c>
      <c r="AQ653" s="71">
        <v>26.120957221790842</v>
      </c>
      <c r="AR653" s="71">
        <v>99.777219831516263</v>
      </c>
      <c r="AS653" s="71">
        <v>-16.844321920315529</v>
      </c>
      <c r="AT653" s="71">
        <v>39.140325546575028</v>
      </c>
      <c r="AU653" s="71">
        <v>43.760833980244044</v>
      </c>
      <c r="AV653" s="72">
        <v>41.689435457031607</v>
      </c>
      <c r="AW653" s="73">
        <v>-29116.839999999909</v>
      </c>
      <c r="AX653" s="73">
        <v>-23248.909999999916</v>
      </c>
      <c r="AY653" s="73">
        <v>-78410.75</v>
      </c>
      <c r="AZ653" s="73">
        <v>-15046.29999999993</v>
      </c>
      <c r="BA653" s="73">
        <v>85121.139999999781</v>
      </c>
      <c r="BB653" s="73">
        <v>154765.33999999997</v>
      </c>
      <c r="BC653" s="73">
        <v>94743.479999999923</v>
      </c>
      <c r="BD653" s="73">
        <v>93745.249999999884</v>
      </c>
      <c r="BE653" s="73">
        <v>482601.06000000011</v>
      </c>
      <c r="BF653" s="73">
        <v>-107552.68999999983</v>
      </c>
      <c r="BG653" s="73">
        <v>153913.32999999984</v>
      </c>
      <c r="BH653" s="73">
        <v>173179.05</v>
      </c>
      <c r="BI653" s="73">
        <v>107527.96000000008</v>
      </c>
      <c r="BJ653" s="71">
        <v>13.191352599339364</v>
      </c>
      <c r="BK653" s="71">
        <v>11.370979315940549</v>
      </c>
      <c r="BL653" s="71">
        <v>12.976733159538901</v>
      </c>
      <c r="BM653" s="71">
        <v>8.3446549498884757</v>
      </c>
      <c r="BN653" s="71">
        <v>-2.5714197549749289</v>
      </c>
      <c r="BO653" s="71">
        <v>13.016984183859918</v>
      </c>
      <c r="BP653" s="71">
        <v>22.340149468576243</v>
      </c>
      <c r="BQ653" s="71">
        <v>20.779731264194261</v>
      </c>
      <c r="BR653" s="72">
        <v>9.7900366815728574</v>
      </c>
      <c r="BS653" s="72">
        <v>11.907720557472553</v>
      </c>
      <c r="BT653" s="71">
        <v>16.005805961452339</v>
      </c>
      <c r="BU653" s="71">
        <v>13.008104804373925</v>
      </c>
      <c r="BV653" s="71">
        <v>9.2123062383236203</v>
      </c>
      <c r="BW653" s="71">
        <v>12.706590879200707</v>
      </c>
      <c r="BX653" s="75">
        <v>12488</v>
      </c>
      <c r="BY653" s="75">
        <v>14820</v>
      </c>
      <c r="BZ653" s="75">
        <v>11358</v>
      </c>
      <c r="CA653" s="75">
        <v>12500</v>
      </c>
      <c r="CB653" s="75">
        <v>17390</v>
      </c>
      <c r="CC653" s="75">
        <v>16913</v>
      </c>
      <c r="CD653" s="75">
        <v>11151</v>
      </c>
      <c r="CE653" s="75">
        <v>11164</v>
      </c>
      <c r="CF653" s="75">
        <v>19128</v>
      </c>
      <c r="CG653" s="75">
        <v>13901</v>
      </c>
      <c r="CH653" s="75">
        <v>14197</v>
      </c>
      <c r="CI653" s="75">
        <v>14733</v>
      </c>
      <c r="CJ653" s="75">
        <v>9186</v>
      </c>
      <c r="CK653" s="75">
        <v>93460</v>
      </c>
      <c r="CL653" s="73">
        <v>828007.7799999998</v>
      </c>
      <c r="CM653" s="73">
        <v>741155.58000000007</v>
      </c>
      <c r="CN653" s="73">
        <v>817504.62</v>
      </c>
      <c r="CO653" s="73">
        <v>1107655.0000000002</v>
      </c>
      <c r="CP653" s="73">
        <v>1359385.1499999997</v>
      </c>
      <c r="CQ653" s="73">
        <v>1099507.6400000001</v>
      </c>
      <c r="CR653" s="73">
        <v>1399453.9700000002</v>
      </c>
      <c r="CS653" s="73">
        <v>1533938.91</v>
      </c>
      <c r="CT653" s="73">
        <v>1270536.4100000001</v>
      </c>
      <c r="CU653" s="73">
        <v>1104206.1400000001</v>
      </c>
      <c r="CV653" s="73">
        <v>1008063.7100000001</v>
      </c>
      <c r="CW653" s="73">
        <v>1140762.58</v>
      </c>
      <c r="CX653" s="73">
        <v>1094712.81</v>
      </c>
      <c r="CY653" s="77"/>
      <c r="CZ653" s="4">
        <v>669</v>
      </c>
      <c r="DA653" s="76" t="str">
        <f t="shared" si="26"/>
        <v>L669</v>
      </c>
      <c r="DB653" s="71">
        <v>1.5411134786757767</v>
      </c>
      <c r="DC653" s="71">
        <v>1.8190178172440175</v>
      </c>
      <c r="DD653" s="71">
        <v>0.71663895862776306</v>
      </c>
      <c r="DE653" s="71">
        <v>0.37242875847917561</v>
      </c>
      <c r="DF653" s="71">
        <v>0.48795874755455088</v>
      </c>
      <c r="DG653" s="71">
        <v>0.56344563028079964</v>
      </c>
      <c r="DH653" s="71">
        <v>0.34748198186709067</v>
      </c>
      <c r="DI653" s="71">
        <v>0.13456784405896094</v>
      </c>
      <c r="DJ653" s="71">
        <v>0.20686890837913688</v>
      </c>
      <c r="DK653" s="71">
        <v>0.12186875477049851</v>
      </c>
      <c r="DL653" s="71">
        <v>7.5120018318818899E-2</v>
      </c>
      <c r="DM653" s="71">
        <v>0.14908545713540081</v>
      </c>
      <c r="DN653" s="71">
        <v>9.9737592816908152E-2</v>
      </c>
      <c r="DO653" s="71">
        <v>0.16771547558110572</v>
      </c>
      <c r="DQ653" s="71"/>
      <c r="DR653" s="71"/>
      <c r="DS653" s="71"/>
      <c r="DT653" s="71"/>
      <c r="DU653" s="71"/>
      <c r="DV653" s="71"/>
      <c r="DW653" s="71"/>
      <c r="DX653" s="71"/>
      <c r="DY653" s="71"/>
      <c r="DZ653" s="71"/>
      <c r="EA653" s="71"/>
      <c r="EB653" s="71"/>
      <c r="EC653" s="71"/>
      <c r="ED653" s="71"/>
    </row>
    <row r="654" spans="1:134">
      <c r="A654" s="4">
        <v>667</v>
      </c>
      <c r="B654" s="46" t="s">
        <v>5454</v>
      </c>
      <c r="C654" s="65" t="str">
        <f t="shared" si="25"/>
        <v>L667</v>
      </c>
      <c r="D654" s="69">
        <v>220019.21</v>
      </c>
      <c r="E654" s="68">
        <v>3057925.4299999997</v>
      </c>
      <c r="F654" s="69">
        <v>-24976.119999999995</v>
      </c>
      <c r="G654" s="69">
        <v>-232326.38000000035</v>
      </c>
      <c r="H654" s="70">
        <v>73.562198882226099</v>
      </c>
      <c r="I654" s="70">
        <v>-7.0610516585355327</v>
      </c>
      <c r="J654" s="69">
        <v>419403.70999999996</v>
      </c>
      <c r="K654" s="69">
        <v>407163.82000000007</v>
      </c>
      <c r="L654" s="69">
        <v>444148.07999999996</v>
      </c>
      <c r="M654" s="69">
        <v>440539.87</v>
      </c>
      <c r="N654" s="69">
        <v>562600.05000000005</v>
      </c>
      <c r="O654" s="69">
        <v>634347.36</v>
      </c>
      <c r="P654" s="69">
        <v>334315.69999999995</v>
      </c>
      <c r="Q654" s="69">
        <v>342286.32000000007</v>
      </c>
      <c r="R654" s="69">
        <v>973950.77000000014</v>
      </c>
      <c r="S654" s="69">
        <v>348919.56</v>
      </c>
      <c r="T654" s="69">
        <v>432681.47</v>
      </c>
      <c r="U654" s="69">
        <v>405752.4</v>
      </c>
      <c r="V654" s="69">
        <v>220019.21</v>
      </c>
      <c r="W654" s="70">
        <v>86.504247489078139</v>
      </c>
      <c r="X654" s="70">
        <v>80.893514243939535</v>
      </c>
      <c r="Y654" s="70">
        <v>81.648277963551237</v>
      </c>
      <c r="Z654" s="71">
        <v>73.661445123075012</v>
      </c>
      <c r="AA654" s="71">
        <v>98.274474192263355</v>
      </c>
      <c r="AB654" s="71">
        <v>100.89265391589113</v>
      </c>
      <c r="AC654" s="71">
        <v>64.540112741359152</v>
      </c>
      <c r="AD654" s="71">
        <v>66.474273406667919</v>
      </c>
      <c r="AE654" s="71">
        <v>85.406155246688641</v>
      </c>
      <c r="AF654" s="71">
        <v>57.275895706174893</v>
      </c>
      <c r="AG654" s="71">
        <v>79.052414561818921</v>
      </c>
      <c r="AH654" s="71">
        <v>74.173256203230864</v>
      </c>
      <c r="AI654" s="71">
        <v>78.556340644138317</v>
      </c>
      <c r="AJ654" s="71">
        <v>-6.1766996570245087</v>
      </c>
      <c r="AK654" s="71">
        <v>-26.69424614644289</v>
      </c>
      <c r="AL654" s="71">
        <v>-17.697059829409532</v>
      </c>
      <c r="AM654" s="71">
        <v>-23.917721760114819</v>
      </c>
      <c r="AN654" s="71">
        <v>-25.419258135113086</v>
      </c>
      <c r="AO654" s="71">
        <v>-24.615321740852238</v>
      </c>
      <c r="AP654" s="71">
        <v>-32.811714385660828</v>
      </c>
      <c r="AQ654" s="71">
        <v>-14.030434643377166</v>
      </c>
      <c r="AR654" s="71">
        <v>90.148180556971042</v>
      </c>
      <c r="AS654" s="71">
        <v>-55.629175260515197</v>
      </c>
      <c r="AT654" s="71">
        <v>2.6644012303266962</v>
      </c>
      <c r="AU654" s="71">
        <v>-5.528645186805492</v>
      </c>
      <c r="AV654" s="72">
        <v>-10.194529014083653</v>
      </c>
      <c r="AW654" s="73">
        <v>-27610.739999999991</v>
      </c>
      <c r="AX654" s="73">
        <v>-148268.45999999996</v>
      </c>
      <c r="AY654" s="73">
        <v>-95502.239999999874</v>
      </c>
      <c r="AZ654" s="73">
        <v>-138490.99000000011</v>
      </c>
      <c r="BA654" s="73">
        <v>-191744.25999999989</v>
      </c>
      <c r="BB654" s="73">
        <v>-192136.45999999996</v>
      </c>
      <c r="BC654" s="73">
        <v>-163264.64000000007</v>
      </c>
      <c r="BD654" s="73">
        <v>-55861.929999999818</v>
      </c>
      <c r="BE654" s="73">
        <v>461744.57</v>
      </c>
      <c r="BF654" s="73">
        <v>-437452.02999999997</v>
      </c>
      <c r="BG654" s="73">
        <v>11229.180000000051</v>
      </c>
      <c r="BH654" s="73">
        <v>-23745.409999999974</v>
      </c>
      <c r="BI654" s="73">
        <v>-24976.119999999995</v>
      </c>
      <c r="BJ654" s="71">
        <v>16.628661358280155</v>
      </c>
      <c r="BK654" s="71">
        <v>14.655224491763093</v>
      </c>
      <c r="BL654" s="71">
        <v>12.508807422567388</v>
      </c>
      <c r="BM654" s="71">
        <v>16.448540684562619</v>
      </c>
      <c r="BN654" s="71">
        <v>2.8417483547950555</v>
      </c>
      <c r="BO654" s="71">
        <v>11.644187608890235</v>
      </c>
      <c r="BP654" s="71">
        <v>20.188447639016381</v>
      </c>
      <c r="BQ654" s="71">
        <v>19.417281623768115</v>
      </c>
      <c r="BR654" s="72">
        <v>15.177869919303721</v>
      </c>
      <c r="BS654" s="72">
        <v>12.453742363704832</v>
      </c>
      <c r="BT654" s="71">
        <v>15.654529116066179</v>
      </c>
      <c r="BU654" s="71">
        <v>14.763435669243766</v>
      </c>
      <c r="BV654" s="71">
        <v>12.633107891192816</v>
      </c>
      <c r="BW654" s="71">
        <v>14.129478684291463</v>
      </c>
      <c r="BX654" s="75">
        <v>6762</v>
      </c>
      <c r="BY654" s="75">
        <v>7205</v>
      </c>
      <c r="BZ654" s="75">
        <v>7040</v>
      </c>
      <c r="CA654" s="75">
        <v>7427</v>
      </c>
      <c r="CB654" s="75">
        <v>8300</v>
      </c>
      <c r="CC654" s="75">
        <v>9791</v>
      </c>
      <c r="CD654" s="75">
        <v>5721</v>
      </c>
      <c r="CE654" s="75">
        <v>6019</v>
      </c>
      <c r="CF654" s="75">
        <v>11872</v>
      </c>
      <c r="CG654" s="75">
        <v>6294</v>
      </c>
      <c r="CH654" s="75">
        <v>7205</v>
      </c>
      <c r="CI654" s="75">
        <v>7189</v>
      </c>
      <c r="CJ654" s="75">
        <v>3583</v>
      </c>
      <c r="CK654" s="75">
        <v>47883</v>
      </c>
      <c r="CL654" s="73">
        <v>788922.49000000022</v>
      </c>
      <c r="CM654" s="73">
        <v>842922.44000000029</v>
      </c>
      <c r="CN654" s="73">
        <v>766041.5499999997</v>
      </c>
      <c r="CO654" s="73">
        <v>831884.16</v>
      </c>
      <c r="CP654" s="73">
        <v>893478.06</v>
      </c>
      <c r="CQ654" s="73">
        <v>808127.14999999991</v>
      </c>
      <c r="CR654" s="73">
        <v>817015.26999999979</v>
      </c>
      <c r="CS654" s="73">
        <v>1231876.25</v>
      </c>
      <c r="CT654" s="73">
        <v>1053258.1200000001</v>
      </c>
      <c r="CU654" s="73">
        <v>1103092.8899999997</v>
      </c>
      <c r="CV654" s="73">
        <v>1018304.12</v>
      </c>
      <c r="CW654" s="73">
        <v>946731.17</v>
      </c>
      <c r="CX654" s="73">
        <v>916711.65000000014</v>
      </c>
      <c r="CY654" s="77"/>
      <c r="CZ654" s="4">
        <v>667</v>
      </c>
      <c r="DA654" s="76" t="str">
        <f t="shared" si="26"/>
        <v>L667</v>
      </c>
      <c r="DB654" s="71">
        <v>2.3330750176454385</v>
      </c>
      <c r="DC654" s="71">
        <v>2.4242827462125671</v>
      </c>
      <c r="DD654" s="71">
        <v>1.5386276757100243</v>
      </c>
      <c r="DE654" s="71">
        <v>1.3986045780388381</v>
      </c>
      <c r="DF654" s="71">
        <v>0.90203815071262772</v>
      </c>
      <c r="DG654" s="71">
        <v>0.95558890487400028</v>
      </c>
      <c r="DH654" s="71">
        <v>0.37432996130417684</v>
      </c>
      <c r="DI654" s="71">
        <v>0.24246633619940619</v>
      </c>
      <c r="DJ654" s="71">
        <v>0.3778313126687467</v>
      </c>
      <c r="DK654" s="71">
        <v>0.54258436797714216</v>
      </c>
      <c r="DL654" s="71">
        <v>0.21334243057546848</v>
      </c>
      <c r="DM654" s="71">
        <v>0.11036627042502659</v>
      </c>
      <c r="DN654" s="71">
        <v>9.0424075115447908E-2</v>
      </c>
      <c r="DO654" s="71">
        <v>0.30131778064663062</v>
      </c>
      <c r="DQ654" s="71"/>
      <c r="DR654" s="71"/>
      <c r="DS654" s="71"/>
      <c r="DT654" s="71"/>
      <c r="DU654" s="71"/>
      <c r="DV654" s="71"/>
      <c r="DW654" s="71"/>
      <c r="DX654" s="71"/>
      <c r="DY654" s="71"/>
      <c r="DZ654" s="71"/>
      <c r="EA654" s="71"/>
      <c r="EB654" s="71"/>
      <c r="EC654" s="71"/>
      <c r="ED654" s="71"/>
    </row>
    <row r="655" spans="1:134">
      <c r="A655" s="4">
        <v>1061</v>
      </c>
      <c r="B655" s="46" t="s">
        <v>5462</v>
      </c>
      <c r="C655" s="65" t="str">
        <f t="shared" si="25"/>
        <v>1061</v>
      </c>
      <c r="D655" s="69">
        <v>494420.02</v>
      </c>
      <c r="E655" s="68">
        <v>5193317.3999999985</v>
      </c>
      <c r="F655" s="69">
        <v>111436.60999999999</v>
      </c>
      <c r="G655" s="69">
        <v>732049.71999999881</v>
      </c>
      <c r="H655" s="70">
        <v>93.2141333376847</v>
      </c>
      <c r="I655" s="70">
        <v>16.409006867751973</v>
      </c>
      <c r="J655" s="69">
        <v>775955.99</v>
      </c>
      <c r="K655" s="69">
        <v>657895.39999999979</v>
      </c>
      <c r="L655" s="69">
        <v>635604.26000000013</v>
      </c>
      <c r="M655" s="69">
        <v>796982.17</v>
      </c>
      <c r="N655" s="69">
        <v>1130678.4000000001</v>
      </c>
      <c r="O655" s="69">
        <v>1268037.9899999995</v>
      </c>
      <c r="P655" s="69">
        <v>681503.73</v>
      </c>
      <c r="Q655" s="69">
        <v>619495.78</v>
      </c>
      <c r="R655" s="69">
        <v>1303003.1299999999</v>
      </c>
      <c r="S655" s="69">
        <v>602740.93999999994</v>
      </c>
      <c r="T655" s="69">
        <v>719654.27</v>
      </c>
      <c r="U655" s="69">
        <v>772499.53</v>
      </c>
      <c r="V655" s="69">
        <v>494420.02</v>
      </c>
      <c r="W655" s="70">
        <v>118.62227818949846</v>
      </c>
      <c r="X655" s="70">
        <v>103.09099359223957</v>
      </c>
      <c r="Y655" s="70">
        <v>96.883805267582034</v>
      </c>
      <c r="Z655" s="71">
        <v>97.853381512816171</v>
      </c>
      <c r="AA655" s="71">
        <v>96.511126709522159</v>
      </c>
      <c r="AB655" s="71">
        <v>90.23519349025355</v>
      </c>
      <c r="AC655" s="71">
        <v>88.660613523794467</v>
      </c>
      <c r="AD655" s="71">
        <v>91.210389205892028</v>
      </c>
      <c r="AE655" s="71">
        <v>96.534246476655909</v>
      </c>
      <c r="AF655" s="71">
        <v>82.008567118532454</v>
      </c>
      <c r="AG655" s="71">
        <v>96.178452037493841</v>
      </c>
      <c r="AH655" s="71">
        <v>97.184637587125906</v>
      </c>
      <c r="AI655" s="71">
        <v>99.753767674251179</v>
      </c>
      <c r="AJ655" s="71">
        <v>11.15765560766242</v>
      </c>
      <c r="AK655" s="71">
        <v>11.343325746002918</v>
      </c>
      <c r="AL655" s="71">
        <v>6.200383274547594</v>
      </c>
      <c r="AM655" s="71">
        <v>7.72694984025033</v>
      </c>
      <c r="AN655" s="71">
        <v>3.3094551173242559</v>
      </c>
      <c r="AO655" s="71">
        <v>2.2830580433962355</v>
      </c>
      <c r="AP655" s="71">
        <v>-7.963623047316803</v>
      </c>
      <c r="AQ655" s="71">
        <v>14.968998801938804</v>
      </c>
      <c r="AR655" s="71">
        <v>109.08813433625224</v>
      </c>
      <c r="AS655" s="71">
        <v>-38.948801781702805</v>
      </c>
      <c r="AT655" s="71">
        <v>26.121842002034313</v>
      </c>
      <c r="AU655" s="71">
        <v>25.01660698960908</v>
      </c>
      <c r="AV655" s="72">
        <v>29.096980989333176</v>
      </c>
      <c r="AW655" s="73">
        <v>77888.019999999786</v>
      </c>
      <c r="AX655" s="73">
        <v>67024.419999999809</v>
      </c>
      <c r="AY655" s="73">
        <v>37109</v>
      </c>
      <c r="AZ655" s="73">
        <v>57165.280000000144</v>
      </c>
      <c r="BA655" s="73">
        <v>36220.589999999851</v>
      </c>
      <c r="BB655" s="73">
        <v>45196.019999999553</v>
      </c>
      <c r="BC655" s="73">
        <v>-58968.410000000265</v>
      </c>
      <c r="BD655" s="73">
        <v>80658.540000000037</v>
      </c>
      <c r="BE655" s="73">
        <v>679819.44999999984</v>
      </c>
      <c r="BF655" s="73">
        <v>-384530.32999999984</v>
      </c>
      <c r="BG655" s="73">
        <v>149051.8600000001</v>
      </c>
      <c r="BH655" s="73">
        <v>154581.99999999988</v>
      </c>
      <c r="BI655" s="73">
        <v>111436.60999999999</v>
      </c>
      <c r="BJ655" s="71">
        <v>20.670043369020053</v>
      </c>
      <c r="BK655" s="71">
        <v>14.47637855052951</v>
      </c>
      <c r="BL655" s="71">
        <v>15.846121064718997</v>
      </c>
      <c r="BM655" s="71">
        <v>14.390143853229461</v>
      </c>
      <c r="BN655" s="71">
        <v>4.2472744862438239</v>
      </c>
      <c r="BO655" s="71">
        <v>9.8593627966082984</v>
      </c>
      <c r="BP655" s="71">
        <v>22.618426618139345</v>
      </c>
      <c r="BQ655" s="71">
        <v>24.376869114262416</v>
      </c>
      <c r="BR655" s="72">
        <v>16.855872238015106</v>
      </c>
      <c r="BS655" s="72">
        <v>14.695619247773038</v>
      </c>
      <c r="BT655" s="71">
        <v>16.531126130634085</v>
      </c>
      <c r="BU655" s="71">
        <v>17.575645877303767</v>
      </c>
      <c r="BV655" s="71">
        <v>15.241852115584301</v>
      </c>
      <c r="BW655" s="71">
        <v>16.698347407562323</v>
      </c>
      <c r="BX655" s="75">
        <v>20515</v>
      </c>
      <c r="BY655" s="75">
        <v>16142</v>
      </c>
      <c r="BZ655" s="75">
        <v>16079</v>
      </c>
      <c r="CA655" s="75">
        <v>17905</v>
      </c>
      <c r="CB655" s="75">
        <v>23757</v>
      </c>
      <c r="CC655" s="75">
        <v>27332</v>
      </c>
      <c r="CD655" s="75">
        <v>18065</v>
      </c>
      <c r="CE655" s="75">
        <v>17081</v>
      </c>
      <c r="CF655" s="75">
        <v>23631</v>
      </c>
      <c r="CG655" s="75">
        <v>16574</v>
      </c>
      <c r="CH655" s="75">
        <v>18185</v>
      </c>
      <c r="CI655" s="75">
        <v>20584</v>
      </c>
      <c r="CJ655" s="75">
        <v>12470</v>
      </c>
      <c r="CK655" s="75">
        <v>126590</v>
      </c>
      <c r="CL655" s="73">
        <v>1182968.92</v>
      </c>
      <c r="CM655" s="73">
        <v>1271654.02</v>
      </c>
      <c r="CN655" s="73">
        <v>1206532.1699999997</v>
      </c>
      <c r="CO655" s="73">
        <v>1312818.7899999998</v>
      </c>
      <c r="CP655" s="73">
        <v>1498803.2000000004</v>
      </c>
      <c r="CQ655" s="73">
        <v>1159455.0900000003</v>
      </c>
      <c r="CR655" s="73">
        <v>978245.67</v>
      </c>
      <c r="CS655" s="73">
        <v>1690193.3700000006</v>
      </c>
      <c r="CT655" s="73">
        <v>1425572.86</v>
      </c>
      <c r="CU655" s="73">
        <v>1310694.2399999998</v>
      </c>
      <c r="CV655" s="73">
        <v>1385305.7500000002</v>
      </c>
      <c r="CW655" s="73">
        <v>1316566.2900000003</v>
      </c>
      <c r="CX655" s="73">
        <v>1313492.3300000003</v>
      </c>
      <c r="CY655" s="77"/>
      <c r="CZ655" s="4">
        <v>1061</v>
      </c>
      <c r="DA655" s="76" t="str">
        <f t="shared" si="26"/>
        <v>1061</v>
      </c>
      <c r="DB655" s="71">
        <v>1.1251078655098536</v>
      </c>
      <c r="DC655" s="71">
        <v>1.0452396924412204</v>
      </c>
      <c r="DD655" s="71">
        <v>0.60318172806444903</v>
      </c>
      <c r="DE655" s="71">
        <v>0.57168166352871919</v>
      </c>
      <c r="DF655" s="71">
        <v>0.52108223722540747</v>
      </c>
      <c r="DG655" s="71">
        <v>0.59343342261315246</v>
      </c>
      <c r="DH655" s="71">
        <v>0.29137978731294384</v>
      </c>
      <c r="DI655" s="71">
        <v>0.25780461905838775</v>
      </c>
      <c r="DJ655" s="71">
        <v>0.29465203552019414</v>
      </c>
      <c r="DK655" s="71">
        <v>0.16834836567122885</v>
      </c>
      <c r="DL655" s="71">
        <v>0.14949199421335929</v>
      </c>
      <c r="DM655" s="71">
        <v>9.3534869371659543E-2</v>
      </c>
      <c r="DN655" s="71">
        <v>0.20778576328128259</v>
      </c>
      <c r="DO655" s="71">
        <v>0.21712633833756789</v>
      </c>
      <c r="DQ655" s="71"/>
      <c r="DR655" s="71"/>
      <c r="DS655" s="71"/>
      <c r="DT655" s="71"/>
      <c r="DU655" s="71"/>
      <c r="DV655" s="71"/>
      <c r="DW655" s="71"/>
      <c r="DX655" s="71"/>
      <c r="DY655" s="71"/>
      <c r="DZ655" s="71"/>
      <c r="EA655" s="71"/>
      <c r="EB655" s="71"/>
      <c r="EC655" s="71"/>
      <c r="ED655" s="71"/>
    </row>
    <row r="656" spans="1:134">
      <c r="A656" s="4">
        <v>1079</v>
      </c>
      <c r="B656" s="46" t="s">
        <v>5468</v>
      </c>
      <c r="C656" s="65" t="str">
        <f t="shared" si="25"/>
        <v>1079</v>
      </c>
      <c r="D656" s="69">
        <v>978750.59999999986</v>
      </c>
      <c r="E656" s="68">
        <v>10464518.050000001</v>
      </c>
      <c r="F656" s="69">
        <v>87062.059999999707</v>
      </c>
      <c r="G656" s="69">
        <v>1409658.6400000006</v>
      </c>
      <c r="H656" s="70">
        <v>95.798751520251443</v>
      </c>
      <c r="I656" s="70">
        <v>15.567979315539704</v>
      </c>
      <c r="J656" s="69">
        <v>1668305.81</v>
      </c>
      <c r="K656" s="69">
        <v>1260254.3500000001</v>
      </c>
      <c r="L656" s="69">
        <v>1183159.93</v>
      </c>
      <c r="M656" s="69">
        <v>1699913.8200000003</v>
      </c>
      <c r="N656" s="69">
        <v>1953282.4400000002</v>
      </c>
      <c r="O656" s="69">
        <v>1787687.6699999997</v>
      </c>
      <c r="P656" s="69">
        <v>1258081.22</v>
      </c>
      <c r="Q656" s="69">
        <v>1306389.3700000001</v>
      </c>
      <c r="R656" s="69">
        <v>2709852.0900000003</v>
      </c>
      <c r="S656" s="69">
        <v>1294556.1600000001</v>
      </c>
      <c r="T656" s="69">
        <v>1337862.77</v>
      </c>
      <c r="U656" s="69">
        <v>1579025.8399999999</v>
      </c>
      <c r="V656" s="69">
        <v>978750.59999999986</v>
      </c>
      <c r="W656" s="70">
        <v>126.41923511029198</v>
      </c>
      <c r="X656" s="70">
        <v>91.512702192977784</v>
      </c>
      <c r="Y656" s="70">
        <v>84.651261408757179</v>
      </c>
      <c r="Z656" s="71">
        <v>102.32702592863473</v>
      </c>
      <c r="AA656" s="71">
        <v>88.890412908713287</v>
      </c>
      <c r="AB656" s="71">
        <v>90.554468118303404</v>
      </c>
      <c r="AC656" s="71">
        <v>89.361731376979563</v>
      </c>
      <c r="AD656" s="71">
        <v>101.55435640993036</v>
      </c>
      <c r="AE656" s="71">
        <v>103.40214759232222</v>
      </c>
      <c r="AF656" s="71">
        <v>93.279169767503106</v>
      </c>
      <c r="AG656" s="71">
        <v>81.429521611011339</v>
      </c>
      <c r="AH656" s="71">
        <v>104.78374544003148</v>
      </c>
      <c r="AI656" s="71">
        <v>91.406904513310138</v>
      </c>
      <c r="AJ656" s="71">
        <v>-4.378038797367978</v>
      </c>
      <c r="AK656" s="71">
        <v>-17.306967602605749</v>
      </c>
      <c r="AL656" s="71">
        <v>-23.097981702133552</v>
      </c>
      <c r="AM656" s="71">
        <v>-11.192118337674373</v>
      </c>
      <c r="AN656" s="71">
        <v>-28.524086847297557</v>
      </c>
      <c r="AO656" s="71">
        <v>-19.495376680407151</v>
      </c>
      <c r="AP656" s="71">
        <v>-8.9364992374684427</v>
      </c>
      <c r="AQ656" s="71">
        <v>23.696091833543932</v>
      </c>
      <c r="AR656" s="71">
        <v>113.53508656889417</v>
      </c>
      <c r="AS656" s="71">
        <v>-33.881568992938007</v>
      </c>
      <c r="AT656" s="71">
        <v>2.2727699776216914</v>
      </c>
      <c r="AU656" s="71">
        <v>32.647829974978791</v>
      </c>
      <c r="AV656" s="72">
        <v>9.7637298332890587</v>
      </c>
      <c r="AW656" s="73">
        <v>-76383.159999999916</v>
      </c>
      <c r="AX656" s="73">
        <v>-263760.80999999959</v>
      </c>
      <c r="AY656" s="73">
        <v>-355369.16999999969</v>
      </c>
      <c r="AZ656" s="73">
        <v>-214233.64999999944</v>
      </c>
      <c r="BA656" s="73">
        <v>-779329.86000000034</v>
      </c>
      <c r="BB656" s="73">
        <v>-421570.02000000025</v>
      </c>
      <c r="BC656" s="73">
        <v>-123461.55999999982</v>
      </c>
      <c r="BD656" s="73">
        <v>250261.12000000011</v>
      </c>
      <c r="BE656" s="73">
        <v>1440809.0800000005</v>
      </c>
      <c r="BF656" s="73">
        <v>-663379.22999999975</v>
      </c>
      <c r="BG656" s="73">
        <v>29730.830000000075</v>
      </c>
      <c r="BH656" s="73">
        <v>388636.34000000008</v>
      </c>
      <c r="BI656" s="73">
        <v>87062.059999999707</v>
      </c>
      <c r="BJ656" s="71">
        <v>12.602583744305623</v>
      </c>
      <c r="BK656" s="71">
        <v>11.642130722372132</v>
      </c>
      <c r="BL656" s="71">
        <v>12.12073206509198</v>
      </c>
      <c r="BM656" s="71">
        <v>10.174184013446338</v>
      </c>
      <c r="BN656" s="71">
        <v>-3.6954265800279744</v>
      </c>
      <c r="BO656" s="71">
        <v>5.4092457798016476</v>
      </c>
      <c r="BP656" s="71">
        <v>18.806925794947247</v>
      </c>
      <c r="BQ656" s="71">
        <v>14.396444356175623</v>
      </c>
      <c r="BR656" s="72">
        <v>5.4132936061425632</v>
      </c>
      <c r="BS656" s="72">
        <v>13.147998621850491</v>
      </c>
      <c r="BT656" s="71">
        <v>13.63600946657159</v>
      </c>
      <c r="BU656" s="71">
        <v>13.438468613097914</v>
      </c>
      <c r="BV656" s="71">
        <v>12.956874179338861</v>
      </c>
      <c r="BW656" s="71">
        <v>10.609156546981401</v>
      </c>
      <c r="BX656" s="75">
        <v>27977</v>
      </c>
      <c r="BY656" s="75">
        <v>21157</v>
      </c>
      <c r="BZ656" s="75">
        <v>20704</v>
      </c>
      <c r="CA656" s="75">
        <v>24472</v>
      </c>
      <c r="CB656" s="75">
        <v>26804</v>
      </c>
      <c r="CC656" s="75">
        <v>29558</v>
      </c>
      <c r="CD656" s="75">
        <v>22687</v>
      </c>
      <c r="CE656" s="75">
        <v>23636</v>
      </c>
      <c r="CF656" s="75">
        <v>35771</v>
      </c>
      <c r="CG656" s="75">
        <v>25563</v>
      </c>
      <c r="CH656" s="75">
        <v>26142</v>
      </c>
      <c r="CI656" s="75">
        <v>31779</v>
      </c>
      <c r="CJ656" s="75">
        <v>19433</v>
      </c>
      <c r="CK656" s="75">
        <v>185011</v>
      </c>
      <c r="CL656" s="73">
        <v>2156078.2200000002</v>
      </c>
      <c r="CM656" s="73">
        <v>2209972.8599999994</v>
      </c>
      <c r="CN656" s="73">
        <v>2556975.1800000002</v>
      </c>
      <c r="CO656" s="73">
        <v>2796212.9300000006</v>
      </c>
      <c r="CP656" s="73">
        <v>3149390.75</v>
      </c>
      <c r="CQ656" s="73">
        <v>2312467.35</v>
      </c>
      <c r="CR656" s="73">
        <v>2299117.58</v>
      </c>
      <c r="CS656" s="73">
        <v>2515924.63</v>
      </c>
      <c r="CT656" s="73">
        <v>2081262.91</v>
      </c>
      <c r="CU656" s="73">
        <v>1624294.4300000004</v>
      </c>
      <c r="CV656" s="73">
        <v>1794197.05</v>
      </c>
      <c r="CW656" s="73">
        <v>1876702.6099999994</v>
      </c>
      <c r="CX656" s="73">
        <v>1872797.2200000004</v>
      </c>
      <c r="CY656" s="77"/>
      <c r="CZ656" s="4">
        <v>1079</v>
      </c>
      <c r="DA656" s="76" t="str">
        <f t="shared" si="26"/>
        <v>1079</v>
      </c>
      <c r="DB656" s="71">
        <v>4.4427277355323325</v>
      </c>
      <c r="DC656" s="71">
        <v>4.0316831897842285</v>
      </c>
      <c r="DD656" s="71">
        <v>0.98264205460721832</v>
      </c>
      <c r="DE656" s="71">
        <v>0.50244315367646175</v>
      </c>
      <c r="DF656" s="71">
        <v>0.482170457317528</v>
      </c>
      <c r="DG656" s="71">
        <v>0.51903634292769263</v>
      </c>
      <c r="DH656" s="71">
        <v>0.49747946355267636</v>
      </c>
      <c r="DI656" s="71">
        <v>0.3619004113598594</v>
      </c>
      <c r="DJ656" s="71">
        <v>0.26467248484373934</v>
      </c>
      <c r="DK656" s="71">
        <v>0.13466325961350442</v>
      </c>
      <c r="DL656" s="71">
        <v>0.25880147281159532</v>
      </c>
      <c r="DM656" s="71">
        <v>0.23502476124127231</v>
      </c>
      <c r="DN656" s="71">
        <v>0.110333758252219</v>
      </c>
      <c r="DO656" s="71">
        <v>0.26926700963511169</v>
      </c>
      <c r="DQ656" s="71"/>
      <c r="DR656" s="71"/>
      <c r="DS656" s="71"/>
      <c r="DT656" s="71"/>
      <c r="DU656" s="71"/>
      <c r="DV656" s="71"/>
      <c r="DW656" s="71"/>
      <c r="DX656" s="71"/>
      <c r="DY656" s="71"/>
      <c r="DZ656" s="71"/>
      <c r="EA656" s="71"/>
      <c r="EB656" s="71"/>
      <c r="EC656" s="71"/>
      <c r="ED656" s="71"/>
    </row>
    <row r="657" spans="1:134">
      <c r="A657" s="4">
        <v>1041</v>
      </c>
      <c r="B657" s="46" t="s">
        <v>5475</v>
      </c>
      <c r="C657" s="65" t="str">
        <f t="shared" si="25"/>
        <v>1041</v>
      </c>
      <c r="D657" s="69">
        <v>488068.03999999992</v>
      </c>
      <c r="E657" s="68">
        <v>4852421.4999999981</v>
      </c>
      <c r="F657" s="69">
        <v>99611.869999999879</v>
      </c>
      <c r="G657" s="69">
        <v>771144.94999999693</v>
      </c>
      <c r="H657" s="70">
        <v>96.6950201058971</v>
      </c>
      <c r="I657" s="70">
        <v>18.894699747803088</v>
      </c>
      <c r="J657" s="69">
        <v>823703.99000000011</v>
      </c>
      <c r="K657" s="69">
        <v>593251.12</v>
      </c>
      <c r="L657" s="69">
        <v>597584.53</v>
      </c>
      <c r="M657" s="69">
        <v>827166.67</v>
      </c>
      <c r="N657" s="69">
        <v>968960.2300000001</v>
      </c>
      <c r="O657" s="69">
        <v>941060.45999999973</v>
      </c>
      <c r="P657" s="69">
        <v>620745.61</v>
      </c>
      <c r="Q657" s="69">
        <v>586494.98</v>
      </c>
      <c r="R657" s="69">
        <v>1234800.5200000003</v>
      </c>
      <c r="S657" s="69">
        <v>572339.94999999995</v>
      </c>
      <c r="T657" s="69">
        <v>671858.79</v>
      </c>
      <c r="U657" s="69">
        <v>678113.60999999987</v>
      </c>
      <c r="V657" s="69">
        <v>488068.03999999992</v>
      </c>
      <c r="W657" s="70">
        <v>127.42793734046725</v>
      </c>
      <c r="X657" s="70">
        <v>103.04187839481966</v>
      </c>
      <c r="Y657" s="70">
        <v>92.944335686353114</v>
      </c>
      <c r="Z657" s="71">
        <v>105.44059241542725</v>
      </c>
      <c r="AA657" s="71">
        <v>105.29497857574897</v>
      </c>
      <c r="AB657" s="71">
        <v>114.61798654072524</v>
      </c>
      <c r="AC657" s="71">
        <v>95.755488076609666</v>
      </c>
      <c r="AD657" s="71">
        <v>95.853590054685071</v>
      </c>
      <c r="AE657" s="71">
        <v>107.62429696133256</v>
      </c>
      <c r="AF657" s="71">
        <v>93.083698599003995</v>
      </c>
      <c r="AG657" s="71">
        <v>82.119041221297977</v>
      </c>
      <c r="AH657" s="71">
        <v>101.01213302673709</v>
      </c>
      <c r="AI657" s="71">
        <v>96.363638054431647</v>
      </c>
      <c r="AJ657" s="71">
        <v>11.235197481896918</v>
      </c>
      <c r="AK657" s="71">
        <v>-7.5643663977372544</v>
      </c>
      <c r="AL657" s="71">
        <v>-10.975500332949206</v>
      </c>
      <c r="AM657" s="71">
        <v>-13.818638895590551</v>
      </c>
      <c r="AN657" s="71">
        <v>-11.6824987678109</v>
      </c>
      <c r="AO657" s="71">
        <v>10.521002109993404</v>
      </c>
      <c r="AP657" s="71">
        <v>-1.3823598094854117</v>
      </c>
      <c r="AQ657" s="71">
        <v>21.796102732247459</v>
      </c>
      <c r="AR657" s="71">
        <v>121.13872966168825</v>
      </c>
      <c r="AS657" s="71">
        <v>-34.845239101224877</v>
      </c>
      <c r="AT657" s="71">
        <v>7.6035792820919434</v>
      </c>
      <c r="AU657" s="71">
        <v>30.246760894718271</v>
      </c>
      <c r="AV657" s="72">
        <v>25.643013985335816</v>
      </c>
      <c r="AW657" s="73">
        <v>83197.38</v>
      </c>
      <c r="AX657" s="73">
        <v>-48548.039999999921</v>
      </c>
      <c r="AY657" s="73">
        <v>-73673.979999999981</v>
      </c>
      <c r="AZ657" s="73">
        <v>-132630.96999999974</v>
      </c>
      <c r="BA657" s="73">
        <v>-128172.52000000014</v>
      </c>
      <c r="BB657" s="73">
        <v>97766.149999999907</v>
      </c>
      <c r="BC657" s="73">
        <v>-8701.2199999999721</v>
      </c>
      <c r="BD657" s="73">
        <v>104956.59999999992</v>
      </c>
      <c r="BE657" s="73">
        <v>676417.77000000025</v>
      </c>
      <c r="BF657" s="73">
        <v>-306091.56000000017</v>
      </c>
      <c r="BG657" s="73">
        <v>47475.480000000447</v>
      </c>
      <c r="BH657" s="73">
        <v>157476.00999999978</v>
      </c>
      <c r="BI657" s="73">
        <v>99611.869999999879</v>
      </c>
      <c r="BJ657" s="71">
        <v>23.064017904003968</v>
      </c>
      <c r="BK657" s="71">
        <v>15.170243239377385</v>
      </c>
      <c r="BL657" s="71">
        <v>15.325129038259767</v>
      </c>
      <c r="BM657" s="71">
        <v>16.470280276238409</v>
      </c>
      <c r="BN657" s="71">
        <v>2.2248330771718692</v>
      </c>
      <c r="BO657" s="71">
        <v>12.612390317763728</v>
      </c>
      <c r="BP657" s="71">
        <v>23.620140167264186</v>
      </c>
      <c r="BQ657" s="71">
        <v>20.424246067508115</v>
      </c>
      <c r="BR657" s="72">
        <v>8.7439164866346903</v>
      </c>
      <c r="BS657" s="72">
        <v>17.641843096958958</v>
      </c>
      <c r="BT657" s="71">
        <v>17.570645068685206</v>
      </c>
      <c r="BU657" s="71">
        <v>16.561841471505193</v>
      </c>
      <c r="BV657" s="71">
        <v>17.166650174700628</v>
      </c>
      <c r="BW657" s="71">
        <v>14.829959908234205</v>
      </c>
      <c r="BX657" s="75">
        <v>18905</v>
      </c>
      <c r="BY657" s="75">
        <v>13048</v>
      </c>
      <c r="BZ657" s="75">
        <v>12682</v>
      </c>
      <c r="CA657" s="75">
        <v>15171</v>
      </c>
      <c r="CB657" s="75">
        <v>15396</v>
      </c>
      <c r="CC657" s="75">
        <v>16969</v>
      </c>
      <c r="CD657" s="75">
        <v>12605</v>
      </c>
      <c r="CE657" s="75">
        <v>11334</v>
      </c>
      <c r="CF657" s="75">
        <v>18681</v>
      </c>
      <c r="CG657" s="75">
        <v>11737</v>
      </c>
      <c r="CH657" s="75">
        <v>13487</v>
      </c>
      <c r="CI657" s="75">
        <v>14254</v>
      </c>
      <c r="CJ657" s="75">
        <v>11400</v>
      </c>
      <c r="CK657" s="75">
        <v>93498</v>
      </c>
      <c r="CL657" s="73">
        <v>812553.07</v>
      </c>
      <c r="CM657" s="73">
        <v>885549.69999999984</v>
      </c>
      <c r="CN657" s="73">
        <v>1084311.4399999997</v>
      </c>
      <c r="CO657" s="73">
        <v>1139018.8499999996</v>
      </c>
      <c r="CP657" s="73">
        <v>1150509.2799999996</v>
      </c>
      <c r="CQ657" s="73">
        <v>909510.30999999982</v>
      </c>
      <c r="CR657" s="73">
        <v>908715.33000000007</v>
      </c>
      <c r="CS657" s="73">
        <v>1126963.1199999999</v>
      </c>
      <c r="CT657" s="73">
        <v>791831.21999999986</v>
      </c>
      <c r="CU657" s="73">
        <v>816806.71</v>
      </c>
      <c r="CV657" s="73">
        <v>800932.2</v>
      </c>
      <c r="CW657" s="73">
        <v>755126.1100000001</v>
      </c>
      <c r="CX657" s="73">
        <v>620214.01000000013</v>
      </c>
      <c r="CY657" s="77"/>
      <c r="CZ657" s="4">
        <v>1041</v>
      </c>
      <c r="DA657" s="76" t="str">
        <f t="shared" si="26"/>
        <v>1041</v>
      </c>
      <c r="DB657" s="71">
        <v>3.1279571623305786</v>
      </c>
      <c r="DC657" s="71">
        <v>2.8653064017914205</v>
      </c>
      <c r="DD657" s="71">
        <v>1.0475186610636789</v>
      </c>
      <c r="DE657" s="71">
        <v>0.60319859885991833</v>
      </c>
      <c r="DF657" s="71">
        <v>0.96181208764256676</v>
      </c>
      <c r="DG657" s="71">
        <v>0.49159950593005958</v>
      </c>
      <c r="DH657" s="71">
        <v>0.22724100373770068</v>
      </c>
      <c r="DI657" s="71">
        <v>1.0082850889258819</v>
      </c>
      <c r="DJ657" s="71">
        <v>0.48016846683416559</v>
      </c>
      <c r="DK657" s="71">
        <v>0.35860185927080646</v>
      </c>
      <c r="DL657" s="71">
        <v>7.4126614739958921E-2</v>
      </c>
      <c r="DM657" s="71">
        <v>2.9434172731519503E-2</v>
      </c>
      <c r="DN657" s="71">
        <v>0</v>
      </c>
      <c r="DO657" s="71">
        <v>0.32934752995665095</v>
      </c>
      <c r="DQ657" s="71"/>
      <c r="DR657" s="71"/>
      <c r="DS657" s="71"/>
      <c r="DT657" s="71"/>
      <c r="DU657" s="71"/>
      <c r="DV657" s="71"/>
      <c r="DW657" s="71"/>
      <c r="DX657" s="71"/>
      <c r="DY657" s="71"/>
      <c r="DZ657" s="71"/>
      <c r="EA657" s="71"/>
      <c r="EB657" s="71"/>
      <c r="EC657" s="71"/>
      <c r="ED657" s="71"/>
    </row>
    <row r="658" spans="1:134">
      <c r="A658" s="4">
        <v>674</v>
      </c>
      <c r="B658" s="46" t="s">
        <v>5482</v>
      </c>
      <c r="C658" s="65" t="str">
        <f t="shared" si="25"/>
        <v>L674</v>
      </c>
      <c r="D658" s="69">
        <v>182062.35999999996</v>
      </c>
      <c r="E658" s="68">
        <v>2404802.4900000002</v>
      </c>
      <c r="F658" s="69">
        <v>-23898.760000000009</v>
      </c>
      <c r="G658" s="69">
        <v>190299.3600000008</v>
      </c>
      <c r="H658" s="70">
        <v>85.202418683707009</v>
      </c>
      <c r="I658" s="70">
        <v>8.5933208863877564</v>
      </c>
      <c r="J658" s="69">
        <v>357527.43999999994</v>
      </c>
      <c r="K658" s="69">
        <v>311121.31999999995</v>
      </c>
      <c r="L658" s="69">
        <v>282102.03999999992</v>
      </c>
      <c r="M658" s="69">
        <v>328800.66999999993</v>
      </c>
      <c r="N658" s="69">
        <v>518479.10999999993</v>
      </c>
      <c r="O658" s="69">
        <v>454542.7099999999</v>
      </c>
      <c r="P658" s="69">
        <v>269028.18</v>
      </c>
      <c r="Q658" s="69">
        <v>261896.84</v>
      </c>
      <c r="R658" s="69">
        <v>740702.92</v>
      </c>
      <c r="S658" s="69">
        <v>299670.56999999995</v>
      </c>
      <c r="T658" s="69">
        <v>345837.38000000006</v>
      </c>
      <c r="U658" s="69">
        <v>305604.24</v>
      </c>
      <c r="V658" s="69">
        <v>182062.35999999996</v>
      </c>
      <c r="W658" s="70">
        <v>106.92272047848319</v>
      </c>
      <c r="X658" s="70">
        <v>93.480623140295734</v>
      </c>
      <c r="Y658" s="70">
        <v>88.06429889774634</v>
      </c>
      <c r="Z658" s="71">
        <v>80.486623976514451</v>
      </c>
      <c r="AA658" s="71">
        <v>102.53119496889747</v>
      </c>
      <c r="AB658" s="71">
        <v>91.546829381152733</v>
      </c>
      <c r="AC658" s="71">
        <v>84.675377482242212</v>
      </c>
      <c r="AD658" s="71">
        <v>82.369681351606218</v>
      </c>
      <c r="AE658" s="71">
        <v>91.935797599434096</v>
      </c>
      <c r="AF658" s="71">
        <v>77.432178150547998</v>
      </c>
      <c r="AG658" s="71">
        <v>92.599628693667853</v>
      </c>
      <c r="AH658" s="71">
        <v>83.310044691484137</v>
      </c>
      <c r="AI658" s="71">
        <v>71.734626457393588</v>
      </c>
      <c r="AJ658" s="71">
        <v>-2.0337493177140176</v>
      </c>
      <c r="AK658" s="71">
        <v>-23.110030853476793</v>
      </c>
      <c r="AL658" s="71">
        <v>-20.088254109242744</v>
      </c>
      <c r="AM658" s="71">
        <v>-18.71968587892394</v>
      </c>
      <c r="AN658" s="71">
        <v>-16.556772255652074</v>
      </c>
      <c r="AO658" s="71">
        <v>-20.758071252423825</v>
      </c>
      <c r="AP658" s="71">
        <v>-12.228562636500474</v>
      </c>
      <c r="AQ658" s="71">
        <v>6.4402622323039838</v>
      </c>
      <c r="AR658" s="71">
        <v>110.42183687681705</v>
      </c>
      <c r="AS658" s="71">
        <v>-44.229182023603443</v>
      </c>
      <c r="AT658" s="71">
        <v>21.583143774246572</v>
      </c>
      <c r="AU658" s="71">
        <v>8.2924425184532033</v>
      </c>
      <c r="AV658" s="72">
        <v>-11.603529831261362</v>
      </c>
      <c r="AW658" s="73">
        <v>-7422.1600000000908</v>
      </c>
      <c r="AX658" s="73">
        <v>-93510.550000000047</v>
      </c>
      <c r="AY658" s="73">
        <v>-70914.950000000012</v>
      </c>
      <c r="AZ658" s="73">
        <v>-75726.150000000081</v>
      </c>
      <c r="BA658" s="73">
        <v>-102852.97999999981</v>
      </c>
      <c r="BB658" s="73">
        <v>-111939.26000000018</v>
      </c>
      <c r="BC658" s="73">
        <v>-37481.759999999951</v>
      </c>
      <c r="BD658" s="73">
        <v>15846.299999999988</v>
      </c>
      <c r="BE658" s="73">
        <v>388694.34000000008</v>
      </c>
      <c r="BF658" s="73">
        <v>-237654.46999999997</v>
      </c>
      <c r="BG658" s="73">
        <v>61392.210000000079</v>
      </c>
      <c r="BH658" s="73">
        <v>23401.499999999942</v>
      </c>
      <c r="BI658" s="73">
        <v>-23898.760000000009</v>
      </c>
      <c r="BJ658" s="71">
        <v>17.94190037143229</v>
      </c>
      <c r="BK658" s="71">
        <v>15.868625501651412</v>
      </c>
      <c r="BL658" s="71">
        <v>15.577552705693929</v>
      </c>
      <c r="BM658" s="71">
        <v>14.539056204849562</v>
      </c>
      <c r="BN658" s="71">
        <v>4.4873532377832328</v>
      </c>
      <c r="BO658" s="71">
        <v>12.220237694152045</v>
      </c>
      <c r="BP658" s="71">
        <v>17.860846316639766</v>
      </c>
      <c r="BQ658" s="71">
        <v>17.49573447990624</v>
      </c>
      <c r="BR658" s="72">
        <v>7.1586475395980038</v>
      </c>
      <c r="BS658" s="72">
        <v>12.718997976691023</v>
      </c>
      <c r="BT658" s="71">
        <v>13.282043864474339</v>
      </c>
      <c r="BU658" s="71">
        <v>12.223545500170822</v>
      </c>
      <c r="BV658" s="71">
        <v>12.206508290587589</v>
      </c>
      <c r="BW658" s="71">
        <v>10.547957766353209</v>
      </c>
      <c r="BX658" s="75">
        <v>7671</v>
      </c>
      <c r="BY658" s="75">
        <v>7429</v>
      </c>
      <c r="BZ658" s="75">
        <v>6525</v>
      </c>
      <c r="CA658" s="75">
        <v>7052</v>
      </c>
      <c r="CB658" s="75">
        <v>9136</v>
      </c>
      <c r="CC658" s="75">
        <v>8648</v>
      </c>
      <c r="CD658" s="75">
        <v>5960</v>
      </c>
      <c r="CE658" s="75">
        <v>5598</v>
      </c>
      <c r="CF658" s="75">
        <v>10987</v>
      </c>
      <c r="CG658" s="75">
        <v>6466</v>
      </c>
      <c r="CH658" s="75">
        <v>6846</v>
      </c>
      <c r="CI658" s="75">
        <v>6399</v>
      </c>
      <c r="CJ658" s="75">
        <v>3730</v>
      </c>
      <c r="CK658" s="75">
        <v>45986</v>
      </c>
      <c r="CL658" s="73">
        <v>597743.07000000007</v>
      </c>
      <c r="CM658" s="73">
        <v>602126.07000000007</v>
      </c>
      <c r="CN658" s="73">
        <v>657566.16</v>
      </c>
      <c r="CO658" s="73">
        <v>758069.37000000011</v>
      </c>
      <c r="CP658" s="73">
        <v>758485.0700000003</v>
      </c>
      <c r="CQ658" s="73">
        <v>602719.89999999991</v>
      </c>
      <c r="CR658" s="73">
        <v>500948.13000000006</v>
      </c>
      <c r="CS658" s="73">
        <v>763138.93</v>
      </c>
      <c r="CT658" s="73">
        <v>570445.88</v>
      </c>
      <c r="CU658" s="73">
        <v>537649.50999999989</v>
      </c>
      <c r="CV658" s="73">
        <v>619756.09000000008</v>
      </c>
      <c r="CW658" s="73">
        <v>567292.92000000016</v>
      </c>
      <c r="CX658" s="73">
        <v>516996</v>
      </c>
      <c r="CY658" s="77"/>
      <c r="CZ658" s="4">
        <v>674</v>
      </c>
      <c r="DA658" s="76" t="str">
        <f t="shared" si="26"/>
        <v>L674</v>
      </c>
      <c r="DB658" s="71">
        <v>0.5528107064341059</v>
      </c>
      <c r="DC658" s="71">
        <v>0.83033894350131554</v>
      </c>
      <c r="DD658" s="71">
        <v>0.34997269996557512</v>
      </c>
      <c r="DE658" s="71">
        <v>0.65795422807365878</v>
      </c>
      <c r="DF658" s="71">
        <v>1.3658254402860805</v>
      </c>
      <c r="DG658" s="71">
        <v>0.67592730815973567</v>
      </c>
      <c r="DH658" s="71">
        <v>0.43348959674377757</v>
      </c>
      <c r="DI658" s="71">
        <v>0.4614352095716156</v>
      </c>
      <c r="DJ658" s="71">
        <v>0.30777087734201808</v>
      </c>
      <c r="DK658" s="71">
        <v>0.14074003507700036</v>
      </c>
      <c r="DL658" s="71">
        <v>7.1076343757504254E-2</v>
      </c>
      <c r="DM658" s="71">
        <v>8.9067470456609149E-2</v>
      </c>
      <c r="DN658" s="71">
        <v>7.0142943941946478E-2</v>
      </c>
      <c r="DO658" s="71">
        <v>0.23794085764249884</v>
      </c>
      <c r="DQ658" s="71"/>
      <c r="DR658" s="71"/>
      <c r="DS658" s="71"/>
      <c r="DT658" s="71"/>
      <c r="DU658" s="71"/>
      <c r="DV658" s="71"/>
      <c r="DW658" s="71"/>
      <c r="DX658" s="71"/>
      <c r="DY658" s="71"/>
      <c r="DZ658" s="71"/>
      <c r="EA658" s="71"/>
      <c r="EB658" s="71"/>
      <c r="EC658" s="71"/>
      <c r="ED658" s="71"/>
    </row>
    <row r="659" spans="1:134">
      <c r="A659" s="4">
        <v>687</v>
      </c>
      <c r="B659" s="46" t="s">
        <v>5489</v>
      </c>
      <c r="C659" s="65" t="str">
        <f t="shared" si="25"/>
        <v>L687</v>
      </c>
      <c r="D659" s="69">
        <v>207692.28999999998</v>
      </c>
      <c r="E659" s="68">
        <v>2308786.5500000003</v>
      </c>
      <c r="F659" s="69">
        <v>81065.78</v>
      </c>
      <c r="G659" s="69">
        <v>586492.52</v>
      </c>
      <c r="H659" s="70">
        <v>106.75276669614905</v>
      </c>
      <c r="I659" s="70">
        <v>34.052984553398225</v>
      </c>
      <c r="J659" s="69">
        <v>261611.47</v>
      </c>
      <c r="K659" s="69">
        <v>294169.42</v>
      </c>
      <c r="L659" s="69">
        <v>255421.69</v>
      </c>
      <c r="M659" s="69">
        <v>298533.14999999991</v>
      </c>
      <c r="N659" s="69">
        <v>385053.21000000008</v>
      </c>
      <c r="O659" s="69">
        <v>288529.13</v>
      </c>
      <c r="P659" s="69">
        <v>267445.12999999995</v>
      </c>
      <c r="Q659" s="69">
        <v>248824.32999999996</v>
      </c>
      <c r="R659" s="69">
        <v>484285.87999999995</v>
      </c>
      <c r="S659" s="69">
        <v>367136.83999999997</v>
      </c>
      <c r="T659" s="69">
        <v>375363.04</v>
      </c>
      <c r="U659" s="69">
        <v>358039.03999999998</v>
      </c>
      <c r="V659" s="69">
        <v>207692.28999999998</v>
      </c>
      <c r="W659" s="70">
        <v>101.47138932491143</v>
      </c>
      <c r="X659" s="70">
        <v>116.58071069678499</v>
      </c>
      <c r="Y659" s="70">
        <v>101.19889307955224</v>
      </c>
      <c r="Z659" s="71">
        <v>96.578931975229125</v>
      </c>
      <c r="AA659" s="71">
        <v>99.696918199113313</v>
      </c>
      <c r="AB659" s="71">
        <v>96.840834883488924</v>
      </c>
      <c r="AC659" s="71">
        <v>105.05441530889689</v>
      </c>
      <c r="AD659" s="71">
        <v>89.609581750323969</v>
      </c>
      <c r="AE659" s="71">
        <v>107.49903048274825</v>
      </c>
      <c r="AF659" s="71">
        <v>113.73984472255418</v>
      </c>
      <c r="AG659" s="71">
        <v>101.89033377250564</v>
      </c>
      <c r="AH659" s="71">
        <v>112.48164793407408</v>
      </c>
      <c r="AI659" s="71">
        <v>121.82012379272695</v>
      </c>
      <c r="AJ659" s="71">
        <v>10.15556981470549</v>
      </c>
      <c r="AK659" s="71">
        <v>12.169270729764413</v>
      </c>
      <c r="AL659" s="71">
        <v>-7.1069276490607125</v>
      </c>
      <c r="AM659" s="71">
        <v>4.5890872548192352</v>
      </c>
      <c r="AN659" s="71">
        <v>-1.0367753837783433</v>
      </c>
      <c r="AO659" s="71">
        <v>-3.4315101994478292</v>
      </c>
      <c r="AP659" s="71">
        <v>9.1710271921427111</v>
      </c>
      <c r="AQ659" s="71">
        <v>17.87253208976707</v>
      </c>
      <c r="AR659" s="71">
        <v>60.30570656626422</v>
      </c>
      <c r="AS659" s="71">
        <v>17.444072033496006</v>
      </c>
      <c r="AT659" s="71">
        <v>34.043273171950396</v>
      </c>
      <c r="AU659" s="71">
        <v>46.224978702693733</v>
      </c>
      <c r="AV659" s="72">
        <v>64.019595896625447</v>
      </c>
      <c r="AW659" s="73">
        <v>24118.739999999991</v>
      </c>
      <c r="AX659" s="73">
        <v>31914.509999999951</v>
      </c>
      <c r="AY659" s="73">
        <v>-19541.429999999993</v>
      </c>
      <c r="AZ659" s="73">
        <v>13098.8299999999</v>
      </c>
      <c r="BA659" s="73">
        <v>-3989.089999999851</v>
      </c>
      <c r="BB659" s="73">
        <v>-4865.5100000000093</v>
      </c>
      <c r="BC659" s="73">
        <v>22467.009999999951</v>
      </c>
      <c r="BD659" s="73">
        <v>37728.22</v>
      </c>
      <c r="BE659" s="73">
        <v>182184.42000000004</v>
      </c>
      <c r="BF659" s="73">
        <v>54531.160000000033</v>
      </c>
      <c r="BG659" s="73">
        <v>95331.799999999988</v>
      </c>
      <c r="BH659" s="73">
        <v>113184.12999999992</v>
      </c>
      <c r="BI659" s="73">
        <v>81065.78</v>
      </c>
      <c r="BJ659" s="71">
        <v>20.49063749779803</v>
      </c>
      <c r="BK659" s="71">
        <v>16.74745800972341</v>
      </c>
      <c r="BL659" s="71">
        <v>13.604971648834347</v>
      </c>
      <c r="BM659" s="71">
        <v>16.375692011805231</v>
      </c>
      <c r="BN659" s="71">
        <v>7.4663830213711346</v>
      </c>
      <c r="BO659" s="71">
        <v>12.195587983208563</v>
      </c>
      <c r="BP659" s="71">
        <v>20.493024055158909</v>
      </c>
      <c r="BQ659" s="71">
        <v>21.568358238224135</v>
      </c>
      <c r="BR659" s="72">
        <v>17.054190481064982</v>
      </c>
      <c r="BS659" s="72">
        <v>16.459155611044757</v>
      </c>
      <c r="BT659" s="71">
        <v>17.099064189375422</v>
      </c>
      <c r="BU659" s="71">
        <v>16.940505122111627</v>
      </c>
      <c r="BV659" s="71">
        <v>13.860984924490875</v>
      </c>
      <c r="BW659" s="71">
        <v>16.257417450863233</v>
      </c>
      <c r="BX659" s="75">
        <v>9144</v>
      </c>
      <c r="BY659" s="75">
        <v>10155</v>
      </c>
      <c r="BZ659" s="75">
        <v>7986</v>
      </c>
      <c r="CA659" s="75">
        <v>9583</v>
      </c>
      <c r="CB659" s="75">
        <v>11444</v>
      </c>
      <c r="CC659" s="75">
        <v>8689</v>
      </c>
      <c r="CD659" s="75">
        <v>8646</v>
      </c>
      <c r="CE659" s="75">
        <v>8308</v>
      </c>
      <c r="CF659" s="75">
        <v>11990</v>
      </c>
      <c r="CG659" s="75">
        <v>10943</v>
      </c>
      <c r="CH659" s="75">
        <v>11229</v>
      </c>
      <c r="CI659" s="75">
        <v>10789</v>
      </c>
      <c r="CJ659" s="75">
        <v>6026</v>
      </c>
      <c r="CK659" s="75">
        <v>67931</v>
      </c>
      <c r="CL659" s="73">
        <v>462594.51000000007</v>
      </c>
      <c r="CM659" s="73">
        <v>430817.02999999991</v>
      </c>
      <c r="CN659" s="73">
        <v>423624.45000000013</v>
      </c>
      <c r="CO659" s="73">
        <v>531362.63000000012</v>
      </c>
      <c r="CP659" s="73">
        <v>447541.08999999997</v>
      </c>
      <c r="CQ659" s="73">
        <v>437502.48</v>
      </c>
      <c r="CR659" s="73">
        <v>398376.87</v>
      </c>
      <c r="CS659" s="73">
        <v>686366.53</v>
      </c>
      <c r="CT659" s="73">
        <v>621186.79</v>
      </c>
      <c r="CU659" s="73">
        <v>567145.63000000012</v>
      </c>
      <c r="CV659" s="73">
        <v>532989.98000000021</v>
      </c>
      <c r="CW659" s="73">
        <v>576268.98</v>
      </c>
      <c r="CX659" s="73">
        <v>559359.71</v>
      </c>
      <c r="CY659" s="77"/>
      <c r="CZ659" s="4">
        <v>687</v>
      </c>
      <c r="DA659" s="76" t="str">
        <f t="shared" si="26"/>
        <v>L687</v>
      </c>
      <c r="DB659" s="71">
        <v>0.41469238832974553</v>
      </c>
      <c r="DC659" s="71">
        <v>1.2958063371574378</v>
      </c>
      <c r="DD659" s="71">
        <v>0.29037850550545197</v>
      </c>
      <c r="DE659" s="71">
        <v>0.64487079615729503</v>
      </c>
      <c r="DF659" s="71">
        <v>0.80866113245310445</v>
      </c>
      <c r="DG659" s="71">
        <v>0.42529773082529032</v>
      </c>
      <c r="DH659" s="71">
        <v>0.17509017877217711</v>
      </c>
      <c r="DI659" s="71">
        <v>0.50301633024436332</v>
      </c>
      <c r="DJ659" s="71">
        <v>0.19315744033755916</v>
      </c>
      <c r="DK659" s="71">
        <v>0.18080623037008062</v>
      </c>
      <c r="DL659" s="71">
        <v>0.19684150642283466</v>
      </c>
      <c r="DM659" s="71">
        <v>0.22251814553241178</v>
      </c>
      <c r="DN659" s="71">
        <v>7.9474657598459175E-2</v>
      </c>
      <c r="DO659" s="71">
        <v>0.21742131502923645</v>
      </c>
      <c r="DQ659" s="71"/>
      <c r="DR659" s="71"/>
      <c r="DS659" s="71"/>
      <c r="DT659" s="71"/>
      <c r="DU659" s="71"/>
      <c r="DV659" s="71"/>
      <c r="DW659" s="71"/>
      <c r="DX659" s="71"/>
      <c r="DY659" s="71"/>
      <c r="DZ659" s="71"/>
      <c r="EA659" s="71"/>
      <c r="EB659" s="71"/>
      <c r="EC659" s="71"/>
      <c r="ED659" s="71"/>
    </row>
    <row r="660" spans="1:134">
      <c r="A660" s="4">
        <v>688</v>
      </c>
      <c r="B660" s="46" t="s">
        <v>5495</v>
      </c>
      <c r="C660" s="65" t="str">
        <f t="shared" si="25"/>
        <v>L688</v>
      </c>
      <c r="D660" s="69">
        <v>182265.29999999996</v>
      </c>
      <c r="E660" s="68">
        <v>2986713.6099999989</v>
      </c>
      <c r="F660" s="69">
        <v>5055.6499999999942</v>
      </c>
      <c r="G660" s="69">
        <v>498065.11999999965</v>
      </c>
      <c r="H660" s="70">
        <v>93.47750014304647</v>
      </c>
      <c r="I660" s="70">
        <v>20.013478078617688</v>
      </c>
      <c r="J660" s="69">
        <v>334519.70999999985</v>
      </c>
      <c r="K660" s="69">
        <v>328834.26</v>
      </c>
      <c r="L660" s="69">
        <v>299567.06</v>
      </c>
      <c r="M660" s="69">
        <v>348554.37999999989</v>
      </c>
      <c r="N660" s="69">
        <v>441092.52999999997</v>
      </c>
      <c r="O660" s="69">
        <v>604383.04999999993</v>
      </c>
      <c r="P660" s="69">
        <v>302259.76</v>
      </c>
      <c r="Q660" s="69">
        <v>277965.70999999996</v>
      </c>
      <c r="R660" s="69">
        <v>1255470.6700000002</v>
      </c>
      <c r="S660" s="69">
        <v>258200.20999999996</v>
      </c>
      <c r="T660" s="69">
        <v>342579.69000000012</v>
      </c>
      <c r="U660" s="69">
        <v>367972.26999999984</v>
      </c>
      <c r="V660" s="69">
        <v>182265.29999999996</v>
      </c>
      <c r="W660" s="70">
        <v>88.450799222754412</v>
      </c>
      <c r="X660" s="70">
        <v>95.613090230433457</v>
      </c>
      <c r="Y660" s="70">
        <v>91.146450681241603</v>
      </c>
      <c r="Z660" s="71">
        <v>92.104923563981544</v>
      </c>
      <c r="AA660" s="71">
        <v>122.40441292503486</v>
      </c>
      <c r="AB660" s="71">
        <v>117.8031656956823</v>
      </c>
      <c r="AC660" s="71">
        <v>91.278898041468423</v>
      </c>
      <c r="AD660" s="71">
        <v>87.460314942164473</v>
      </c>
      <c r="AE660" s="71">
        <v>106.83008069138104</v>
      </c>
      <c r="AF660" s="71">
        <v>54.124450852133208</v>
      </c>
      <c r="AG660" s="71">
        <v>99.838123838460618</v>
      </c>
      <c r="AH660" s="71">
        <v>108.30690690933223</v>
      </c>
      <c r="AI660" s="71">
        <v>86.37352901286161</v>
      </c>
      <c r="AJ660" s="71">
        <v>-13.37508089047763</v>
      </c>
      <c r="AK660" s="71">
        <v>-20.414805737727015</v>
      </c>
      <c r="AL660" s="71">
        <v>-8.4803249708982129</v>
      </c>
      <c r="AM660" s="71">
        <v>-18.941744811726412</v>
      </c>
      <c r="AN660" s="71">
        <v>-4.3721258171947603</v>
      </c>
      <c r="AO660" s="71">
        <v>4.5768464901899453</v>
      </c>
      <c r="AP660" s="71">
        <v>-7.6794728691025549</v>
      </c>
      <c r="AQ660" s="71">
        <v>9.2756087235179798</v>
      </c>
      <c r="AR660" s="71">
        <v>222.71413321971201</v>
      </c>
      <c r="AS660" s="71">
        <v>-67.844580255111325</v>
      </c>
      <c r="AT660" s="71">
        <v>27.339595844171338</v>
      </c>
      <c r="AU660" s="71">
        <v>36.983107593225625</v>
      </c>
      <c r="AV660" s="72">
        <v>2.852920255753566</v>
      </c>
      <c r="AW660" s="73">
        <v>-51650.590000000084</v>
      </c>
      <c r="AX660" s="73">
        <v>-84350.960000000021</v>
      </c>
      <c r="AY660" s="73">
        <v>-27758.25</v>
      </c>
      <c r="AZ660" s="73">
        <v>-81450.410000000149</v>
      </c>
      <c r="BA660" s="73">
        <v>-20095.149999999965</v>
      </c>
      <c r="BB660" s="73">
        <v>34530.289999999921</v>
      </c>
      <c r="BC660" s="73">
        <v>-25142.789999999979</v>
      </c>
      <c r="BD660" s="73">
        <v>23594.479999999894</v>
      </c>
      <c r="BE660" s="73">
        <v>866435.75000000012</v>
      </c>
      <c r="BF660" s="73">
        <v>-544775.50000000012</v>
      </c>
      <c r="BG660" s="73">
        <v>73551.280000000144</v>
      </c>
      <c r="BH660" s="73">
        <v>99346.249999999825</v>
      </c>
      <c r="BI660" s="73">
        <v>5055.6499999999942</v>
      </c>
      <c r="BJ660" s="71">
        <v>8.6554838256652946</v>
      </c>
      <c r="BK660" s="71">
        <v>7.730049662415956</v>
      </c>
      <c r="BL660" s="71">
        <v>9.5363451219803022</v>
      </c>
      <c r="BM660" s="71">
        <v>9.3722064018887181</v>
      </c>
      <c r="BN660" s="71">
        <v>0.1998546807456516</v>
      </c>
      <c r="BO660" s="71">
        <v>6.3641209211922138</v>
      </c>
      <c r="BP660" s="71">
        <v>14.708470481453203</v>
      </c>
      <c r="BQ660" s="71">
        <v>18.792008925858177</v>
      </c>
      <c r="BR660" s="72">
        <v>5.1271588392664977</v>
      </c>
      <c r="BS660" s="72">
        <v>9.3461961163279668</v>
      </c>
      <c r="BT660" s="71">
        <v>12.38499364396502</v>
      </c>
      <c r="BU660" s="71">
        <v>11.523433289352855</v>
      </c>
      <c r="BV660" s="71">
        <v>6.1259797019078608</v>
      </c>
      <c r="BW660" s="71">
        <v>7.5241984290290791</v>
      </c>
      <c r="BX660" s="75">
        <v>8365</v>
      </c>
      <c r="BY660" s="75">
        <v>7925</v>
      </c>
      <c r="BZ660" s="75">
        <v>6664</v>
      </c>
      <c r="CA660" s="75">
        <v>7652</v>
      </c>
      <c r="CB660" s="75">
        <v>8434</v>
      </c>
      <c r="CC660" s="75">
        <v>12100</v>
      </c>
      <c r="CD660" s="75">
        <v>6311</v>
      </c>
      <c r="CE660" s="75">
        <v>6506</v>
      </c>
      <c r="CF660" s="75">
        <v>18002</v>
      </c>
      <c r="CG660" s="75">
        <v>6531</v>
      </c>
      <c r="CH660" s="75">
        <v>8003</v>
      </c>
      <c r="CI660" s="75">
        <v>8685</v>
      </c>
      <c r="CJ660" s="75">
        <v>4649</v>
      </c>
      <c r="CK660" s="75">
        <v>58687</v>
      </c>
      <c r="CL660" s="73">
        <v>829273.47000000009</v>
      </c>
      <c r="CM660" s="73">
        <v>776122.69000000029</v>
      </c>
      <c r="CN660" s="73">
        <v>868973.66000000027</v>
      </c>
      <c r="CO660" s="73">
        <v>907921.45000000007</v>
      </c>
      <c r="CP660" s="73">
        <v>929746.4600000002</v>
      </c>
      <c r="CQ660" s="73">
        <v>772485.38</v>
      </c>
      <c r="CR660" s="73">
        <v>824390.25</v>
      </c>
      <c r="CS660" s="73">
        <v>1364660.5099999995</v>
      </c>
      <c r="CT660" s="73">
        <v>906819.71999999986</v>
      </c>
      <c r="CU660" s="73">
        <v>759487.59999999986</v>
      </c>
      <c r="CV660" s="73">
        <v>921111.49</v>
      </c>
      <c r="CW660" s="73">
        <v>928168.33</v>
      </c>
      <c r="CX660" s="73">
        <v>943809.31000000041</v>
      </c>
      <c r="CY660" s="77"/>
      <c r="CZ660" s="4">
        <v>688</v>
      </c>
      <c r="DA660" s="76" t="str">
        <f t="shared" si="26"/>
        <v>L688</v>
      </c>
      <c r="DB660" s="71">
        <v>2.7790422330375555</v>
      </c>
      <c r="DC660" s="71">
        <v>1.7437530072462755</v>
      </c>
      <c r="DD660" s="71">
        <v>0.43561556239431937</v>
      </c>
      <c r="DE660" s="71">
        <v>0.33880250770793197</v>
      </c>
      <c r="DF660" s="71">
        <v>1.0067940596450042</v>
      </c>
      <c r="DG660" s="71">
        <v>0.48344968870199462</v>
      </c>
      <c r="DH660" s="71">
        <v>0.39375650703804105</v>
      </c>
      <c r="DI660" s="71">
        <v>0.52222190664712231</v>
      </c>
      <c r="DJ660" s="71">
        <v>0.34915988380985913</v>
      </c>
      <c r="DK660" s="71">
        <v>0.29494916492747797</v>
      </c>
      <c r="DL660" s="71">
        <v>0.28323543969839837</v>
      </c>
      <c r="DM660" s="71">
        <v>0.11560715790475284</v>
      </c>
      <c r="DN660" s="71">
        <v>0.12473154469137208</v>
      </c>
      <c r="DO660" s="71">
        <v>0.31462357342607367</v>
      </c>
      <c r="DQ660" s="71"/>
      <c r="DR660" s="71"/>
      <c r="DS660" s="71"/>
      <c r="DT660" s="71"/>
      <c r="DU660" s="71"/>
      <c r="DV660" s="71"/>
      <c r="DW660" s="71"/>
      <c r="DX660" s="71"/>
      <c r="DY660" s="71"/>
      <c r="DZ660" s="71"/>
      <c r="EA660" s="71"/>
      <c r="EB660" s="71"/>
      <c r="EC660" s="71"/>
      <c r="ED660" s="71"/>
    </row>
    <row r="661" spans="1:134">
      <c r="A661" s="4">
        <v>1018</v>
      </c>
      <c r="B661" s="46" t="s">
        <v>5503</v>
      </c>
      <c r="C661" s="65" t="str">
        <f t="shared" si="25"/>
        <v>1018</v>
      </c>
      <c r="D661" s="69">
        <v>236748.69999999998</v>
      </c>
      <c r="E661" s="68">
        <v>2996078.0199999996</v>
      </c>
      <c r="F661" s="69">
        <v>2397.039999999979</v>
      </c>
      <c r="G661" s="69">
        <v>60179.429999998771</v>
      </c>
      <c r="H661" s="70">
        <v>82.548650479562497</v>
      </c>
      <c r="I661" s="70">
        <v>2.04977890602136</v>
      </c>
      <c r="J661" s="69">
        <v>495178.47000000003</v>
      </c>
      <c r="K661" s="69">
        <v>393045.84999999992</v>
      </c>
      <c r="L661" s="69">
        <v>380773.16000000003</v>
      </c>
      <c r="M661" s="69">
        <v>485005.06</v>
      </c>
      <c r="N661" s="69">
        <v>698919.38</v>
      </c>
      <c r="O661" s="69">
        <v>728311.67</v>
      </c>
      <c r="P661" s="69">
        <v>393573.68999999994</v>
      </c>
      <c r="Q661" s="69">
        <v>342975.64999999991</v>
      </c>
      <c r="R661" s="69">
        <v>806975.49</v>
      </c>
      <c r="S661" s="69">
        <v>336949.55999999994</v>
      </c>
      <c r="T661" s="69">
        <v>409754.16</v>
      </c>
      <c r="U661" s="69">
        <v>469100.7699999999</v>
      </c>
      <c r="V661" s="69">
        <v>236748.69999999998</v>
      </c>
      <c r="W661" s="70">
        <v>105.2057248663059</v>
      </c>
      <c r="X661" s="70">
        <v>85.869824485228591</v>
      </c>
      <c r="Y661" s="70">
        <v>79.882477543721279</v>
      </c>
      <c r="Z661" s="71">
        <v>83.77259365597078</v>
      </c>
      <c r="AA661" s="71">
        <v>91.148390086284806</v>
      </c>
      <c r="AB661" s="71">
        <v>103.64477866371784</v>
      </c>
      <c r="AC661" s="71">
        <v>69.871973436109599</v>
      </c>
      <c r="AD661" s="71">
        <v>73.530805935124803</v>
      </c>
      <c r="AE661" s="71">
        <v>95.338795293015465</v>
      </c>
      <c r="AF661" s="71">
        <v>79.847548070543851</v>
      </c>
      <c r="AG661" s="71">
        <v>79.524678785179546</v>
      </c>
      <c r="AH661" s="71">
        <v>92.337767360973118</v>
      </c>
      <c r="AI661" s="71">
        <v>76.853596046412449</v>
      </c>
      <c r="AJ661" s="71">
        <v>-4.5989174319169823</v>
      </c>
      <c r="AK661" s="71">
        <v>-16.285827589411294</v>
      </c>
      <c r="AL661" s="71">
        <v>-23.129735043959943</v>
      </c>
      <c r="AM661" s="71">
        <v>-24.686395871379208</v>
      </c>
      <c r="AN661" s="71">
        <v>-30.324819396601754</v>
      </c>
      <c r="AO661" s="71">
        <v>-14.762266020142068</v>
      </c>
      <c r="AP661" s="71">
        <v>-26.331454248044871</v>
      </c>
      <c r="AQ661" s="71">
        <v>-7.387204863516061</v>
      </c>
      <c r="AR661" s="71">
        <v>120.17091183810651</v>
      </c>
      <c r="AS661" s="71">
        <v>-47.633256324565018</v>
      </c>
      <c r="AT661" s="71">
        <v>4.4829047559064472</v>
      </c>
      <c r="AU661" s="71">
        <v>18.811679997183539</v>
      </c>
      <c r="AV661" s="72">
        <v>1.0228389250581671</v>
      </c>
      <c r="AW661" s="73">
        <v>-23870.639999999956</v>
      </c>
      <c r="AX661" s="73">
        <v>-76463.480000000156</v>
      </c>
      <c r="AY661" s="73">
        <v>-114572.02999999991</v>
      </c>
      <c r="AZ661" s="73">
        <v>-158975.61999999994</v>
      </c>
      <c r="BA661" s="73">
        <v>-304186.09999999974</v>
      </c>
      <c r="BB661" s="73">
        <v>-115896.57000000007</v>
      </c>
      <c r="BC661" s="73">
        <v>-140675.6100000001</v>
      </c>
      <c r="BD661" s="73">
        <v>-27357.250000000175</v>
      </c>
      <c r="BE661" s="73">
        <v>440453.18999999983</v>
      </c>
      <c r="BF661" s="73">
        <v>-306492.32000000007</v>
      </c>
      <c r="BG661" s="73">
        <v>17580.760000000009</v>
      </c>
      <c r="BH661" s="73">
        <v>74273.619999999821</v>
      </c>
      <c r="BI661" s="73">
        <v>2397.039999999979</v>
      </c>
      <c r="BJ661" s="71">
        <v>18.665308985259077</v>
      </c>
      <c r="BK661" s="71">
        <v>12.281810870899074</v>
      </c>
      <c r="BL661" s="71">
        <v>12.324327539482821</v>
      </c>
      <c r="BM661" s="71">
        <v>12.389046116952922</v>
      </c>
      <c r="BN661" s="71">
        <v>0.25087234990128282</v>
      </c>
      <c r="BO661" s="71">
        <v>9.7147901880908822</v>
      </c>
      <c r="BP661" s="71">
        <v>24.008886021736821</v>
      </c>
      <c r="BQ661" s="71">
        <v>17.545254103815374</v>
      </c>
      <c r="BR661" s="72">
        <v>14.279845424418378</v>
      </c>
      <c r="BS661" s="72">
        <v>13.856079172016187</v>
      </c>
      <c r="BT661" s="71">
        <v>16.268661365223121</v>
      </c>
      <c r="BU661" s="71">
        <v>14.862464009217735</v>
      </c>
      <c r="BV661" s="71">
        <v>13.983518021676066</v>
      </c>
      <c r="BW661" s="71">
        <v>14.663927598101957</v>
      </c>
      <c r="BX661" s="75">
        <v>13632</v>
      </c>
      <c r="BY661" s="75">
        <v>9605</v>
      </c>
      <c r="BZ661" s="75">
        <v>9851</v>
      </c>
      <c r="CA661" s="75">
        <v>10939</v>
      </c>
      <c r="CB661" s="75">
        <v>12994</v>
      </c>
      <c r="CC661" s="75">
        <v>14590</v>
      </c>
      <c r="CD661" s="75">
        <v>9329</v>
      </c>
      <c r="CE661" s="75">
        <v>8854</v>
      </c>
      <c r="CF661" s="75">
        <v>14372</v>
      </c>
      <c r="CG661" s="75">
        <v>8632</v>
      </c>
      <c r="CH661" s="75">
        <v>10293</v>
      </c>
      <c r="CI661" s="75">
        <v>12134</v>
      </c>
      <c r="CJ661" s="75">
        <v>6490</v>
      </c>
      <c r="CK661" s="75">
        <v>70104</v>
      </c>
      <c r="CL661" s="73">
        <v>964736.96000000008</v>
      </c>
      <c r="CM661" s="73">
        <v>1009072.5400000003</v>
      </c>
      <c r="CN661" s="73">
        <v>1002401.53</v>
      </c>
      <c r="CO661" s="73">
        <v>1125211.1600000001</v>
      </c>
      <c r="CP661" s="73">
        <v>1143686.45</v>
      </c>
      <c r="CQ661" s="73">
        <v>1008169.1000000002</v>
      </c>
      <c r="CR661" s="73">
        <v>1211849.2</v>
      </c>
      <c r="CS661" s="73">
        <v>1455768.4399999995</v>
      </c>
      <c r="CT661" s="73">
        <v>1164878.42</v>
      </c>
      <c r="CU661" s="73">
        <v>1112618.2299999997</v>
      </c>
      <c r="CV661" s="73">
        <v>1041911.2300000001</v>
      </c>
      <c r="CW661" s="73">
        <v>1075278.9400000002</v>
      </c>
      <c r="CX661" s="73">
        <v>1097444.1600000001</v>
      </c>
      <c r="CY661" s="77"/>
      <c r="CZ661" s="4">
        <v>1018</v>
      </c>
      <c r="DA661" s="76" t="str">
        <f t="shared" si="26"/>
        <v>1018</v>
      </c>
      <c r="DB661" s="71">
        <v>1.0761137464550281</v>
      </c>
      <c r="DC661" s="71">
        <v>0.9479287258336222</v>
      </c>
      <c r="DD661" s="71">
        <v>0.35574445708742736</v>
      </c>
      <c r="DE661" s="71">
        <v>0.20455449590360678</v>
      </c>
      <c r="DF661" s="71">
        <v>0.60716694477313926</v>
      </c>
      <c r="DG661" s="71">
        <v>0.25480173874666817</v>
      </c>
      <c r="DH661" s="71">
        <v>0.47770964818810513</v>
      </c>
      <c r="DI661" s="71">
        <v>0.15647946184046571</v>
      </c>
      <c r="DJ661" s="71">
        <v>0.23886939461493623</v>
      </c>
      <c r="DK661" s="71">
        <v>0.18262956277225059</v>
      </c>
      <c r="DL661" s="71">
        <v>0.13918896411826484</v>
      </c>
      <c r="DM661" s="71">
        <v>0.20230069981242446</v>
      </c>
      <c r="DN661" s="71">
        <v>0.27083412973872217</v>
      </c>
      <c r="DO661" s="71">
        <v>0.23722147115486356</v>
      </c>
      <c r="DQ661" s="71"/>
      <c r="DR661" s="71"/>
      <c r="DS661" s="71"/>
      <c r="DT661" s="71"/>
      <c r="DU661" s="71"/>
      <c r="DV661" s="71"/>
      <c r="DW661" s="71"/>
      <c r="DX661" s="71"/>
      <c r="DY661" s="71"/>
      <c r="DZ661" s="71"/>
      <c r="EA661" s="71"/>
      <c r="EB661" s="71"/>
      <c r="EC661" s="71"/>
      <c r="ED661" s="71"/>
    </row>
    <row r="662" spans="1:134">
      <c r="A662" s="4">
        <v>79</v>
      </c>
      <c r="B662" s="46" t="s">
        <v>5511</v>
      </c>
      <c r="C662" s="65" t="str">
        <f t="shared" si="25"/>
        <v>L079</v>
      </c>
      <c r="D662" s="69">
        <v>265637.90999999997</v>
      </c>
      <c r="E662" s="68">
        <v>2788168.3000000012</v>
      </c>
      <c r="F662" s="69">
        <v>42761.960000000021</v>
      </c>
      <c r="G662" s="69">
        <v>293818.1800000011</v>
      </c>
      <c r="H662" s="70">
        <v>89.311025318471209</v>
      </c>
      <c r="I662" s="70">
        <v>11.779347960983166</v>
      </c>
      <c r="J662" s="69">
        <v>420146.92</v>
      </c>
      <c r="K662" s="69">
        <v>359150.65</v>
      </c>
      <c r="L662" s="69">
        <v>334187.26999999996</v>
      </c>
      <c r="M662" s="69">
        <v>375992.15999999992</v>
      </c>
      <c r="N662" s="69">
        <v>633294.74</v>
      </c>
      <c r="O662" s="69">
        <v>582244.51</v>
      </c>
      <c r="P662" s="69">
        <v>346188.19</v>
      </c>
      <c r="Q662" s="69">
        <v>298009.06000000006</v>
      </c>
      <c r="R662" s="69">
        <v>738593.67999999982</v>
      </c>
      <c r="S662" s="69">
        <v>330965.50999999989</v>
      </c>
      <c r="T662" s="69">
        <v>388455.17000000016</v>
      </c>
      <c r="U662" s="69">
        <v>420318.77999999997</v>
      </c>
      <c r="V662" s="69">
        <v>265637.90999999997</v>
      </c>
      <c r="W662" s="70">
        <v>105.36664296896691</v>
      </c>
      <c r="X662" s="70">
        <v>88.648933046796998</v>
      </c>
      <c r="Y662" s="70">
        <v>90.477456734398316</v>
      </c>
      <c r="Z662" s="71">
        <v>83.656233474072877</v>
      </c>
      <c r="AA662" s="71">
        <v>115.71939021883534</v>
      </c>
      <c r="AB662" s="71">
        <v>102.39990352422372</v>
      </c>
      <c r="AC662" s="71">
        <v>79.926100235481798</v>
      </c>
      <c r="AD662" s="71">
        <v>75.981479470620911</v>
      </c>
      <c r="AE662" s="71">
        <v>99.225836649260273</v>
      </c>
      <c r="AF662" s="71">
        <v>85.160578113056758</v>
      </c>
      <c r="AG662" s="71">
        <v>91.398630642035684</v>
      </c>
      <c r="AH662" s="71">
        <v>92.177882214377746</v>
      </c>
      <c r="AI662" s="71">
        <v>94.023272882790536</v>
      </c>
      <c r="AJ662" s="71">
        <v>-3.4514448436914535</v>
      </c>
      <c r="AK662" s="71">
        <v>-11.121504515818703</v>
      </c>
      <c r="AL662" s="71">
        <v>-14.829604807565177</v>
      </c>
      <c r="AM662" s="71">
        <v>-23.702985600951575</v>
      </c>
      <c r="AN662" s="71">
        <v>-1.6860997226059271</v>
      </c>
      <c r="AO662" s="71">
        <v>-6.2909110017600023</v>
      </c>
      <c r="AP662" s="71">
        <v>-16.40237897678476</v>
      </c>
      <c r="AQ662" s="71">
        <v>-3.4912719738915854</v>
      </c>
      <c r="AR662" s="71">
        <v>118.93574441769097</v>
      </c>
      <c r="AS662" s="71">
        <v>-38.214872647489152</v>
      </c>
      <c r="AT662" s="71">
        <v>19.610109794122565</v>
      </c>
      <c r="AU662" s="71">
        <v>19.825440692321173</v>
      </c>
      <c r="AV662" s="72">
        <v>19.186439811024925</v>
      </c>
      <c r="AW662" s="73">
        <v>-15019.530000000028</v>
      </c>
      <c r="AX662" s="73">
        <v>-44941.079999999958</v>
      </c>
      <c r="AY662" s="73">
        <v>-58187.650000000081</v>
      </c>
      <c r="AZ662" s="73">
        <v>-116808.45999999996</v>
      </c>
      <c r="BA662" s="73">
        <v>-10861.10999999987</v>
      </c>
      <c r="BB662" s="73">
        <v>-33816.430000000051</v>
      </c>
      <c r="BC662" s="73">
        <v>-67924.299999999872</v>
      </c>
      <c r="BD662" s="73">
        <v>-10780.689999999886</v>
      </c>
      <c r="BE662" s="73">
        <v>401237.30999999982</v>
      </c>
      <c r="BF662" s="73">
        <v>-204706.30000000005</v>
      </c>
      <c r="BG662" s="73">
        <v>63687.330000000249</v>
      </c>
      <c r="BH662" s="73">
        <v>69542.869999999879</v>
      </c>
      <c r="BI662" s="73">
        <v>42761.960000000021</v>
      </c>
      <c r="BJ662" s="71">
        <v>11.696779028133379</v>
      </c>
      <c r="BK662" s="71">
        <v>11.185058998392449</v>
      </c>
      <c r="BL662" s="71">
        <v>11.008017014484441</v>
      </c>
      <c r="BM662" s="71">
        <v>12.081917805186155</v>
      </c>
      <c r="BN662" s="71">
        <v>-2.5243631446666903</v>
      </c>
      <c r="BO662" s="71">
        <v>10.128228274571253</v>
      </c>
      <c r="BP662" s="71">
        <v>20.088852628706029</v>
      </c>
      <c r="BQ662" s="71">
        <v>21.072143435975214</v>
      </c>
      <c r="BR662" s="72">
        <v>12.079290086949159</v>
      </c>
      <c r="BS662" s="72">
        <v>11.668321916372296</v>
      </c>
      <c r="BT662" s="71">
        <v>14.41095797856357</v>
      </c>
      <c r="BU662" s="71">
        <v>13.274300995647245</v>
      </c>
      <c r="BV662" s="71">
        <v>8.3249201155489789</v>
      </c>
      <c r="BW662" s="71">
        <v>12.636031079663951</v>
      </c>
      <c r="BX662" s="75">
        <v>7760</v>
      </c>
      <c r="BY662" s="75">
        <v>6995</v>
      </c>
      <c r="BZ662" s="75">
        <v>6564</v>
      </c>
      <c r="CA662" s="75">
        <v>7150</v>
      </c>
      <c r="CB662" s="75">
        <v>9145</v>
      </c>
      <c r="CC662" s="75">
        <v>10669</v>
      </c>
      <c r="CD662" s="75">
        <v>6738</v>
      </c>
      <c r="CE662" s="75">
        <v>6189</v>
      </c>
      <c r="CF662" s="75">
        <v>10542</v>
      </c>
      <c r="CG662" s="75">
        <v>7064</v>
      </c>
      <c r="CH662" s="75">
        <v>7402</v>
      </c>
      <c r="CI662" s="75">
        <v>8235</v>
      </c>
      <c r="CJ662" s="75">
        <v>4515</v>
      </c>
      <c r="CK662" s="75">
        <v>50685</v>
      </c>
      <c r="CL662" s="73">
        <v>732635.2899999998</v>
      </c>
      <c r="CM662" s="73">
        <v>736931.35</v>
      </c>
      <c r="CN662" s="73">
        <v>710517.44999999984</v>
      </c>
      <c r="CO662" s="73">
        <v>817560.57000000007</v>
      </c>
      <c r="CP662" s="73">
        <v>1051216.52</v>
      </c>
      <c r="CQ662" s="73">
        <v>923986.07000000007</v>
      </c>
      <c r="CR662" s="73">
        <v>917348.77000000025</v>
      </c>
      <c r="CS662" s="73">
        <v>1150938.7100000002</v>
      </c>
      <c r="CT662" s="73">
        <v>875015.76</v>
      </c>
      <c r="CU662" s="73">
        <v>820765.44000000018</v>
      </c>
      <c r="CV662" s="73">
        <v>830251.49000000034</v>
      </c>
      <c r="CW662" s="73">
        <v>816409.91999999981</v>
      </c>
      <c r="CX662" s="73">
        <v>862636.92999999993</v>
      </c>
      <c r="CY662" s="77"/>
      <c r="CZ662" s="4">
        <v>79</v>
      </c>
      <c r="DA662" s="76" t="str">
        <f t="shared" si="26"/>
        <v>L079</v>
      </c>
      <c r="DB662" s="71">
        <v>0.59524625749298776</v>
      </c>
      <c r="DC662" s="71">
        <v>2.2859754474997578</v>
      </c>
      <c r="DD662" s="71">
        <v>0.80498632826613159</v>
      </c>
      <c r="DE662" s="71">
        <v>0.2720172109147081</v>
      </c>
      <c r="DF662" s="71">
        <v>0.59336477485886974</v>
      </c>
      <c r="DG662" s="71">
        <v>0.55511608333179641</v>
      </c>
      <c r="DH662" s="71">
        <v>0.60225839701351769</v>
      </c>
      <c r="DI662" s="71">
        <v>0.27350697912910127</v>
      </c>
      <c r="DJ662" s="71">
        <v>0.51795089804607575</v>
      </c>
      <c r="DK662" s="71">
        <v>0.62205026710912148</v>
      </c>
      <c r="DL662" s="71">
        <v>0.44710272713958416</v>
      </c>
      <c r="DM662" s="71">
        <v>8.4117140187987022E-2</v>
      </c>
      <c r="DN662" s="71">
        <v>4.3756901613148012E-2</v>
      </c>
      <c r="DO662" s="71">
        <v>0.39299378805612573</v>
      </c>
      <c r="DQ662" s="71"/>
      <c r="DR662" s="71"/>
      <c r="DS662" s="71"/>
      <c r="DT662" s="71"/>
      <c r="DU662" s="71"/>
      <c r="DV662" s="71"/>
      <c r="DW662" s="71"/>
      <c r="DX662" s="71"/>
      <c r="DY662" s="71"/>
      <c r="DZ662" s="71"/>
      <c r="EA662" s="71"/>
      <c r="EB662" s="71"/>
      <c r="EC662" s="71"/>
      <c r="ED662" s="71"/>
    </row>
    <row r="663" spans="1:134">
      <c r="A663" s="4">
        <v>663</v>
      </c>
      <c r="B663" s="46" t="s">
        <v>5518</v>
      </c>
      <c r="C663" s="65" t="str">
        <f t="shared" si="25"/>
        <v>L663</v>
      </c>
      <c r="D663" s="69">
        <v>319640.96999999997</v>
      </c>
      <c r="E663" s="68">
        <v>4178413.2599999993</v>
      </c>
      <c r="F663" s="69">
        <v>30183.699999999953</v>
      </c>
      <c r="G663" s="69">
        <v>286879.55000000121</v>
      </c>
      <c r="H663" s="70">
        <v>87.274288821765396</v>
      </c>
      <c r="I663" s="70">
        <v>7.3718891156669741</v>
      </c>
      <c r="J663" s="69">
        <v>566448.42999999993</v>
      </c>
      <c r="K663" s="69">
        <v>578478.85000000009</v>
      </c>
      <c r="L663" s="69">
        <v>515680.11999999994</v>
      </c>
      <c r="M663" s="69">
        <v>637174.31999999972</v>
      </c>
      <c r="N663" s="69">
        <v>621729.51000000013</v>
      </c>
      <c r="O663" s="69">
        <v>853286.40000000002</v>
      </c>
      <c r="P663" s="69">
        <v>494478.49</v>
      </c>
      <c r="Q663" s="69">
        <v>531413.9</v>
      </c>
      <c r="R663" s="69">
        <v>1224134.5599999998</v>
      </c>
      <c r="S663" s="69">
        <v>497443.39999999997</v>
      </c>
      <c r="T663" s="69">
        <v>581482.95000000007</v>
      </c>
      <c r="U663" s="69">
        <v>529818.99</v>
      </c>
      <c r="V663" s="69">
        <v>319640.96999999997</v>
      </c>
      <c r="W663" s="70">
        <v>95.768871190024328</v>
      </c>
      <c r="X663" s="70">
        <v>105.28568036113921</v>
      </c>
      <c r="Y663" s="70">
        <v>96.155908340908354</v>
      </c>
      <c r="Z663" s="71">
        <v>101.04747493520789</v>
      </c>
      <c r="AA663" s="71">
        <v>88.361823791754432</v>
      </c>
      <c r="AB663" s="71">
        <v>96.09251612833522</v>
      </c>
      <c r="AC663" s="71">
        <v>87.721747583558567</v>
      </c>
      <c r="AD663" s="71">
        <v>90.863242342804867</v>
      </c>
      <c r="AE663" s="71">
        <v>84.936750890941312</v>
      </c>
      <c r="AF663" s="71">
        <v>80.249725423562921</v>
      </c>
      <c r="AG663" s="71">
        <v>89.944374231293338</v>
      </c>
      <c r="AH663" s="71">
        <v>91.95381865002085</v>
      </c>
      <c r="AI663" s="71">
        <v>89.946381999931958</v>
      </c>
      <c r="AJ663" s="71">
        <v>-7.7714924076002223</v>
      </c>
      <c r="AK663" s="71">
        <v>0.85234768877631151</v>
      </c>
      <c r="AL663" s="71">
        <v>-20.197280793542916</v>
      </c>
      <c r="AM663" s="71">
        <v>-11.783240748614466</v>
      </c>
      <c r="AN663" s="71">
        <v>-20.792284421215001</v>
      </c>
      <c r="AO663" s="71">
        <v>-9.6936065737413646</v>
      </c>
      <c r="AP663" s="71">
        <v>-12.151862406457193</v>
      </c>
      <c r="AQ663" s="71">
        <v>13.000182041636176</v>
      </c>
      <c r="AR663" s="71">
        <v>98.320860581633141</v>
      </c>
      <c r="AS663" s="71">
        <v>-49.888521257683138</v>
      </c>
      <c r="AT663" s="71">
        <v>15.628382825919651</v>
      </c>
      <c r="AU663" s="71">
        <v>16.160830108421862</v>
      </c>
      <c r="AV663" s="72">
        <v>10.427687651445039</v>
      </c>
      <c r="AW663" s="73">
        <v>-47730.900000000023</v>
      </c>
      <c r="AX663" s="73">
        <v>4888.9800000002142</v>
      </c>
      <c r="AY663" s="73">
        <v>-130513.55000000022</v>
      </c>
      <c r="AZ663" s="73">
        <v>-85108.300000000163</v>
      </c>
      <c r="BA663" s="73">
        <v>-163198.03999999992</v>
      </c>
      <c r="BB663" s="73">
        <v>-61653.440000000061</v>
      </c>
      <c r="BC663" s="73">
        <v>-68400.25</v>
      </c>
      <c r="BD663" s="73">
        <v>61136.870000000054</v>
      </c>
      <c r="BE663" s="73">
        <v>606885.0399999998</v>
      </c>
      <c r="BF663" s="73">
        <v>-495230.15999999986</v>
      </c>
      <c r="BG663" s="73">
        <v>78593.490000000224</v>
      </c>
      <c r="BH663" s="73">
        <v>73710.859999999986</v>
      </c>
      <c r="BI663" s="73">
        <v>30183.699999999953</v>
      </c>
      <c r="BJ663" s="71">
        <v>18.021803539036654</v>
      </c>
      <c r="BK663" s="71">
        <v>14.628063336379405</v>
      </c>
      <c r="BL663" s="71">
        <v>15.635231500376975</v>
      </c>
      <c r="BM663" s="71">
        <v>14.472594116549047</v>
      </c>
      <c r="BN663" s="71">
        <v>7.9381268610037612</v>
      </c>
      <c r="BO663" s="71">
        <v>14.840907123344397</v>
      </c>
      <c r="BP663" s="71">
        <v>21.111456273685128</v>
      </c>
      <c r="BQ663" s="71">
        <v>23.086046574028707</v>
      </c>
      <c r="BR663" s="72">
        <v>11.241302281127483</v>
      </c>
      <c r="BS663" s="72">
        <v>16.640925831133828</v>
      </c>
      <c r="BT663" s="71">
        <v>17.293095558280687</v>
      </c>
      <c r="BU663" s="71">
        <v>17.49853102916386</v>
      </c>
      <c r="BV663" s="71">
        <v>16.056068575044925</v>
      </c>
      <c r="BW663" s="71">
        <v>14.889646724333165</v>
      </c>
      <c r="BX663" s="75">
        <v>12201</v>
      </c>
      <c r="BY663" s="75">
        <v>12511</v>
      </c>
      <c r="BZ663" s="75">
        <v>11170</v>
      </c>
      <c r="CA663" s="75">
        <v>12567</v>
      </c>
      <c r="CB663" s="75">
        <v>11778</v>
      </c>
      <c r="CC663" s="75">
        <v>15384</v>
      </c>
      <c r="CD663" s="75">
        <v>10094</v>
      </c>
      <c r="CE663" s="75">
        <v>10666</v>
      </c>
      <c r="CF663" s="75">
        <v>19221</v>
      </c>
      <c r="CG663" s="75">
        <v>10702</v>
      </c>
      <c r="CH663" s="75">
        <v>12096</v>
      </c>
      <c r="CI663" s="75">
        <v>12069</v>
      </c>
      <c r="CJ663" s="75">
        <v>6964</v>
      </c>
      <c r="CK663" s="75">
        <v>81812</v>
      </c>
      <c r="CL663" s="73">
        <v>849990.47999999986</v>
      </c>
      <c r="CM663" s="73">
        <v>820501.59999999974</v>
      </c>
      <c r="CN663" s="73">
        <v>907948.54</v>
      </c>
      <c r="CO663" s="73">
        <v>866518.38</v>
      </c>
      <c r="CP663" s="73">
        <v>1044783.0800000002</v>
      </c>
      <c r="CQ663" s="73">
        <v>860582.4800000001</v>
      </c>
      <c r="CR663" s="73">
        <v>933997.19000000006</v>
      </c>
      <c r="CS663" s="73">
        <v>1431343.3400000003</v>
      </c>
      <c r="CT663" s="73">
        <v>976507.02999999991</v>
      </c>
      <c r="CU663" s="73">
        <v>951751.40999999992</v>
      </c>
      <c r="CV663" s="73">
        <v>871181.82999999984</v>
      </c>
      <c r="CW663" s="73">
        <v>926287.89</v>
      </c>
      <c r="CX663" s="73">
        <v>922238.33</v>
      </c>
      <c r="CY663" s="77"/>
      <c r="CZ663" s="4">
        <v>663</v>
      </c>
      <c r="DA663" s="76" t="str">
        <f t="shared" si="26"/>
        <v>L663</v>
      </c>
      <c r="DB663" s="71">
        <v>2.4316605752218794</v>
      </c>
      <c r="DC663" s="71">
        <v>2.3591004251536138</v>
      </c>
      <c r="DD663" s="71">
        <v>1.2237238922366704</v>
      </c>
      <c r="DE663" s="71">
        <v>1.0865737463123866</v>
      </c>
      <c r="DF663" s="71">
        <v>0.90745300793812622</v>
      </c>
      <c r="DG663" s="71">
        <v>0.58475005829379478</v>
      </c>
      <c r="DH663" s="71">
        <v>0.24680734042108921</v>
      </c>
      <c r="DI663" s="71">
        <v>0.44497987962105562</v>
      </c>
      <c r="DJ663" s="71">
        <v>0.27912191314977369</v>
      </c>
      <c r="DK663" s="71">
        <v>0.27263660568816706</v>
      </c>
      <c r="DL663" s="71">
        <v>0.36060164694655972</v>
      </c>
      <c r="DM663" s="71">
        <v>0.38523378017137605</v>
      </c>
      <c r="DN663" s="71">
        <v>0.25852891944085632</v>
      </c>
      <c r="DO663" s="71">
        <v>0.31905364016590626</v>
      </c>
      <c r="DQ663" s="71"/>
      <c r="DR663" s="71"/>
      <c r="DS663" s="71"/>
      <c r="DT663" s="71"/>
      <c r="DU663" s="71"/>
      <c r="DV663" s="71"/>
      <c r="DW663" s="71"/>
      <c r="DX663" s="71"/>
      <c r="DY663" s="71"/>
      <c r="DZ663" s="71"/>
      <c r="EA663" s="71"/>
      <c r="EB663" s="71"/>
      <c r="EC663" s="71"/>
      <c r="ED663" s="71"/>
    </row>
    <row r="664" spans="1:134">
      <c r="A664" s="4">
        <v>58</v>
      </c>
      <c r="B664" s="46" t="s">
        <v>5525</v>
      </c>
      <c r="C664" s="65" t="str">
        <f t="shared" si="25"/>
        <v>L058</v>
      </c>
      <c r="D664" s="69">
        <v>648800.62999999989</v>
      </c>
      <c r="E664" s="68">
        <v>8380312.6899999985</v>
      </c>
      <c r="F664" s="69">
        <v>87104.819999999832</v>
      </c>
      <c r="G664" s="69">
        <v>261609.40999999736</v>
      </c>
      <c r="H664" s="70">
        <v>85.413345612066223</v>
      </c>
      <c r="I664" s="70">
        <v>3.2223053482501207</v>
      </c>
      <c r="J664" s="69">
        <v>1247713.2999999998</v>
      </c>
      <c r="K664" s="69">
        <v>963582.17</v>
      </c>
      <c r="L664" s="69">
        <v>984287.07000000018</v>
      </c>
      <c r="M664" s="69">
        <v>1214289.8500000006</v>
      </c>
      <c r="N664" s="69">
        <v>1505679.8800000004</v>
      </c>
      <c r="O664" s="69">
        <v>2023795.1199999999</v>
      </c>
      <c r="P664" s="69">
        <v>1531810.59</v>
      </c>
      <c r="Q664" s="69">
        <v>1152929.3099999996</v>
      </c>
      <c r="R664" s="69">
        <v>2186794.040000001</v>
      </c>
      <c r="S664" s="69">
        <v>891701.12000000023</v>
      </c>
      <c r="T664" s="69">
        <v>910297.81</v>
      </c>
      <c r="U664" s="69">
        <v>1057979.19</v>
      </c>
      <c r="V664" s="69">
        <v>648800.62999999989</v>
      </c>
      <c r="W664" s="70">
        <v>106.08147699727483</v>
      </c>
      <c r="X664" s="70">
        <v>85.378726780496223</v>
      </c>
      <c r="Y664" s="70">
        <v>86.254051331875488</v>
      </c>
      <c r="Z664" s="71">
        <v>89.222658813738391</v>
      </c>
      <c r="AA664" s="71">
        <v>94.004406375112552</v>
      </c>
      <c r="AB664" s="71">
        <v>105.36562877924385</v>
      </c>
      <c r="AC664" s="71">
        <v>88.901782905095104</v>
      </c>
      <c r="AD664" s="71">
        <v>80.244603470974241</v>
      </c>
      <c r="AE664" s="71">
        <v>93.101512172778328</v>
      </c>
      <c r="AF664" s="71">
        <v>75.349207308998146</v>
      </c>
      <c r="AG664" s="71">
        <v>70.955566936378844</v>
      </c>
      <c r="AH664" s="71">
        <v>93.539344594991121</v>
      </c>
      <c r="AI664" s="71">
        <v>91.968938598467702</v>
      </c>
      <c r="AJ664" s="71">
        <v>-2.543104220943071</v>
      </c>
      <c r="AK664" s="71">
        <v>-14.538506312631228</v>
      </c>
      <c r="AL664" s="71">
        <v>-20.115881458689032</v>
      </c>
      <c r="AM664" s="71">
        <v>-15.592633087541719</v>
      </c>
      <c r="AN664" s="71">
        <v>-25.417181082574281</v>
      </c>
      <c r="AO664" s="71">
        <v>-8.7891978387215186</v>
      </c>
      <c r="AP664" s="71">
        <v>-11.685494722411693</v>
      </c>
      <c r="AQ664" s="71">
        <v>0.76002185184518289</v>
      </c>
      <c r="AR664" s="71">
        <v>98.49549301084835</v>
      </c>
      <c r="AS664" s="71">
        <v>-47.695142143595838</v>
      </c>
      <c r="AT664" s="71">
        <v>-7.9715148355774872</v>
      </c>
      <c r="AU664" s="71">
        <v>19.866369934539343</v>
      </c>
      <c r="AV664" s="72">
        <v>15.507471917940752</v>
      </c>
      <c r="AW664" s="73">
        <v>-32558.650000000373</v>
      </c>
      <c r="AX664" s="73">
        <v>-163922.31000000017</v>
      </c>
      <c r="AY664" s="73">
        <v>-247856.54999999993</v>
      </c>
      <c r="AZ664" s="73">
        <v>-224316.62999999919</v>
      </c>
      <c r="BA664" s="73">
        <v>-513122.70999999857</v>
      </c>
      <c r="BB664" s="73">
        <v>-170305.24000000046</v>
      </c>
      <c r="BC664" s="73">
        <v>-202684.30999999959</v>
      </c>
      <c r="BD664" s="73">
        <v>8696.4199999994598</v>
      </c>
      <c r="BE664" s="73">
        <v>1085109.560000001</v>
      </c>
      <c r="BF664" s="73">
        <v>-813113.98999999964</v>
      </c>
      <c r="BG664" s="73">
        <v>-78850.069999999716</v>
      </c>
      <c r="BH664" s="73">
        <v>175346.9800000001</v>
      </c>
      <c r="BI664" s="73">
        <v>87104.819999999832</v>
      </c>
      <c r="BJ664" s="71">
        <v>15.733997449722153</v>
      </c>
      <c r="BK664" s="71">
        <v>11.469594980600107</v>
      </c>
      <c r="BL664" s="71">
        <v>10.749017333029823</v>
      </c>
      <c r="BM664" s="71">
        <v>14.270268919455688</v>
      </c>
      <c r="BN664" s="71">
        <v>3.3519010394454583</v>
      </c>
      <c r="BO664" s="71">
        <v>10.554607182172706</v>
      </c>
      <c r="BP664" s="71">
        <v>19.803305627247667</v>
      </c>
      <c r="BQ664" s="71">
        <v>23.675055825852827</v>
      </c>
      <c r="BR664" s="72">
        <v>10.480429504314074</v>
      </c>
      <c r="BS664" s="72">
        <v>16.425045217979108</v>
      </c>
      <c r="BT664" s="71">
        <v>15.286996899616771</v>
      </c>
      <c r="BU664" s="71">
        <v>15.684664751506592</v>
      </c>
      <c r="BV664" s="71">
        <v>15.365635080138411</v>
      </c>
      <c r="BW664" s="71">
        <v>14.408930557696852</v>
      </c>
      <c r="BX664" s="75">
        <v>27429</v>
      </c>
      <c r="BY664" s="75">
        <v>20227</v>
      </c>
      <c r="BZ664" s="75">
        <v>20608</v>
      </c>
      <c r="CA664" s="75">
        <v>23409</v>
      </c>
      <c r="CB664" s="75">
        <v>24912</v>
      </c>
      <c r="CC664" s="75">
        <v>33133</v>
      </c>
      <c r="CD664" s="75">
        <v>31748</v>
      </c>
      <c r="CE664" s="75">
        <v>24776</v>
      </c>
      <c r="CF664" s="75">
        <v>32645</v>
      </c>
      <c r="CG664" s="75">
        <v>19710</v>
      </c>
      <c r="CH664" s="75">
        <v>20459</v>
      </c>
      <c r="CI664" s="75">
        <v>24687</v>
      </c>
      <c r="CJ664" s="75">
        <v>14332</v>
      </c>
      <c r="CK664" s="75">
        <v>168357</v>
      </c>
      <c r="CL664" s="73">
        <v>2114488.89</v>
      </c>
      <c r="CM664" s="73">
        <v>1863111.9199999992</v>
      </c>
      <c r="CN664" s="73">
        <v>2271755.0599999996</v>
      </c>
      <c r="CO664" s="73">
        <v>2465193.4700000002</v>
      </c>
      <c r="CP664" s="73">
        <v>2744306.9099999992</v>
      </c>
      <c r="CQ664" s="73">
        <v>2095051.8900000008</v>
      </c>
      <c r="CR664" s="73">
        <v>1839309.47</v>
      </c>
      <c r="CS664" s="73">
        <v>2315652.9899999993</v>
      </c>
      <c r="CT664" s="73">
        <v>1676914.8900000001</v>
      </c>
      <c r="CU664" s="73">
        <v>1975649.1099999996</v>
      </c>
      <c r="CV664" s="73">
        <v>1811116.4500000002</v>
      </c>
      <c r="CW664" s="73">
        <v>2013547.58</v>
      </c>
      <c r="CX664" s="73">
        <v>1894500.9599999997</v>
      </c>
      <c r="CY664" s="77"/>
      <c r="CZ664" s="4">
        <v>58</v>
      </c>
      <c r="DA664" s="76" t="str">
        <f t="shared" si="26"/>
        <v>L058</v>
      </c>
      <c r="DB664" s="71">
        <v>2.9313918339586889</v>
      </c>
      <c r="DC664" s="71">
        <v>3.0136714192599756</v>
      </c>
      <c r="DD664" s="71">
        <v>0.9894663303213117</v>
      </c>
      <c r="DE664" s="71">
        <v>1.0690055911479077</v>
      </c>
      <c r="DF664" s="71">
        <v>0.83638689335736971</v>
      </c>
      <c r="DG664" s="71">
        <v>0.30447964016983042</v>
      </c>
      <c r="DH664" s="71">
        <v>0.41939736158497282</v>
      </c>
      <c r="DI664" s="71">
        <v>0.56956243213139601</v>
      </c>
      <c r="DJ664" s="71">
        <v>0.46096017638987574</v>
      </c>
      <c r="DK664" s="71">
        <v>0.47597204469549648</v>
      </c>
      <c r="DL664" s="71">
        <v>0.32326445191189368</v>
      </c>
      <c r="DM664" s="71">
        <v>0.22675085558944863</v>
      </c>
      <c r="DN664" s="72">
        <v>0.49194354658542733</v>
      </c>
      <c r="DO664" s="71">
        <v>0.42763632406023366</v>
      </c>
      <c r="DQ664" s="71"/>
      <c r="DR664" s="71"/>
      <c r="DS664" s="71"/>
      <c r="DT664" s="71"/>
      <c r="DU664" s="71"/>
      <c r="DV664" s="71"/>
      <c r="DW664" s="71"/>
      <c r="DX664" s="71"/>
      <c r="DY664" s="71"/>
      <c r="DZ664" s="71"/>
      <c r="EA664" s="71"/>
      <c r="EB664" s="71"/>
      <c r="EC664" s="71"/>
      <c r="ED664" s="71"/>
    </row>
    <row r="665" spans="1:134">
      <c r="A665" s="4">
        <v>659</v>
      </c>
      <c r="B665" s="46" t="s">
        <v>5533</v>
      </c>
      <c r="C665" s="65" t="str">
        <f t="shared" si="25"/>
        <v>L659</v>
      </c>
      <c r="D665" s="69">
        <v>306066.93</v>
      </c>
      <c r="E665" s="68">
        <v>4363377.17</v>
      </c>
      <c r="F665" s="69">
        <v>7318.5800000000745</v>
      </c>
      <c r="G665" s="69">
        <v>284120.12999999942</v>
      </c>
      <c r="H665" s="70">
        <v>89.860069615994405</v>
      </c>
      <c r="I665" s="70">
        <v>6.9649969887653596</v>
      </c>
      <c r="J665" s="69">
        <v>588612.03999999992</v>
      </c>
      <c r="K665" s="69">
        <v>611172.44999999995</v>
      </c>
      <c r="L665" s="69">
        <v>601532.35</v>
      </c>
      <c r="M665" s="69">
        <v>676183.37</v>
      </c>
      <c r="N665" s="69">
        <v>1026279.7899999998</v>
      </c>
      <c r="O665" s="69">
        <v>1101769.0800000003</v>
      </c>
      <c r="P665" s="69">
        <v>677625.72000000009</v>
      </c>
      <c r="Q665" s="69">
        <v>652097.32000000007</v>
      </c>
      <c r="R665" s="69">
        <v>1028613.47</v>
      </c>
      <c r="S665" s="69">
        <v>530813.30999999982</v>
      </c>
      <c r="T665" s="69">
        <v>614986.23999999976</v>
      </c>
      <c r="U665" s="69">
        <v>553174.18000000005</v>
      </c>
      <c r="V665" s="69">
        <v>306066.93</v>
      </c>
      <c r="W665" s="70">
        <v>91.563759814503626</v>
      </c>
      <c r="X665" s="70">
        <v>91.888519863875317</v>
      </c>
      <c r="Y665" s="70">
        <v>97.869818430971719</v>
      </c>
      <c r="Z665" s="71">
        <v>85.962902047698762</v>
      </c>
      <c r="AA665" s="71">
        <v>85.253603412985186</v>
      </c>
      <c r="AB665" s="71">
        <v>115.94134104288069</v>
      </c>
      <c r="AC665" s="71">
        <v>88.156947329046787</v>
      </c>
      <c r="AD665" s="71">
        <v>85.916176213412925</v>
      </c>
      <c r="AE665" s="71">
        <v>106.82611326715023</v>
      </c>
      <c r="AF665" s="71">
        <v>79.052066711962752</v>
      </c>
      <c r="AG665" s="71">
        <v>86.758621661996116</v>
      </c>
      <c r="AH665" s="71">
        <v>87.900574140689955</v>
      </c>
      <c r="AI665" s="71">
        <v>86.077492591909433</v>
      </c>
      <c r="AJ665" s="71">
        <v>-17.105669730872851</v>
      </c>
      <c r="AK665" s="71">
        <v>-9.4025721194037182</v>
      </c>
      <c r="AL665" s="71">
        <v>-4.6658720100312241</v>
      </c>
      <c r="AM665" s="71">
        <v>-7.2314900559987461</v>
      </c>
      <c r="AN665" s="71">
        <v>-21.353868283825861</v>
      </c>
      <c r="AO665" s="71">
        <v>0.25331825457333146</v>
      </c>
      <c r="AP665" s="71">
        <v>-13.151538993466062</v>
      </c>
      <c r="AQ665" s="71">
        <v>3.4540368689428558</v>
      </c>
      <c r="AR665" s="71">
        <v>113.71406558592261</v>
      </c>
      <c r="AS665" s="71">
        <v>-34.875730108432904</v>
      </c>
      <c r="AT665" s="71">
        <v>7.3700204009348846</v>
      </c>
      <c r="AU665" s="71">
        <v>10.460319740841474</v>
      </c>
      <c r="AV665" s="72">
        <v>2.4497474211991666</v>
      </c>
      <c r="AW665" s="73">
        <v>-121463.1100000001</v>
      </c>
      <c r="AX665" s="73">
        <v>-63429.980000000098</v>
      </c>
      <c r="AY665" s="73">
        <v>-29440.380000000005</v>
      </c>
      <c r="AZ665" s="73">
        <v>-52709.839999999967</v>
      </c>
      <c r="BA665" s="73">
        <v>-278651.31000000029</v>
      </c>
      <c r="BB665" s="73">
        <v>16844.670000000158</v>
      </c>
      <c r="BC665" s="73">
        <v>-102613.45999999985</v>
      </c>
      <c r="BD665" s="73">
        <v>21771.680000000168</v>
      </c>
      <c r="BE665" s="73">
        <v>547309.88000000012</v>
      </c>
      <c r="BF665" s="73">
        <v>-284264.25000000023</v>
      </c>
      <c r="BG665" s="73">
        <v>42213.469999999739</v>
      </c>
      <c r="BH665" s="73">
        <v>52384.230000000156</v>
      </c>
      <c r="BI665" s="73">
        <v>7318.5800000000745</v>
      </c>
      <c r="BJ665" s="71">
        <v>14.348272052868433</v>
      </c>
      <c r="BK665" s="71">
        <v>5.013301003212046</v>
      </c>
      <c r="BL665" s="71">
        <v>8.0927541732416017</v>
      </c>
      <c r="BM665" s="71">
        <v>10.797008002913119</v>
      </c>
      <c r="BN665" s="71">
        <v>2.3761642346582397</v>
      </c>
      <c r="BO665" s="71">
        <v>10.720612629547727</v>
      </c>
      <c r="BP665" s="71">
        <v>16.057288974479786</v>
      </c>
      <c r="BQ665" s="71">
        <v>20.721571177158317</v>
      </c>
      <c r="BR665" s="72">
        <v>11.66601888398802</v>
      </c>
      <c r="BS665" s="72">
        <v>12.52481083988261</v>
      </c>
      <c r="BT665" s="71">
        <v>14.80414411379034</v>
      </c>
      <c r="BU665" s="71">
        <v>14.133778307218172</v>
      </c>
      <c r="BV665" s="71">
        <v>13.559069399317437</v>
      </c>
      <c r="BW665" s="71">
        <v>13.05929418179656</v>
      </c>
      <c r="BX665" s="75">
        <v>5992</v>
      </c>
      <c r="BY665" s="75">
        <v>5810</v>
      </c>
      <c r="BZ665" s="75">
        <v>5305</v>
      </c>
      <c r="CA665" s="75">
        <v>6079</v>
      </c>
      <c r="CB665" s="75">
        <v>8085</v>
      </c>
      <c r="CC665" s="75">
        <v>9950</v>
      </c>
      <c r="CD665" s="75">
        <v>6388</v>
      </c>
      <c r="CE665" s="75">
        <v>6276</v>
      </c>
      <c r="CF665" s="75">
        <v>10326</v>
      </c>
      <c r="CG665" s="75">
        <v>5649</v>
      </c>
      <c r="CH665" s="75">
        <v>6370</v>
      </c>
      <c r="CI665" s="75">
        <v>6476</v>
      </c>
      <c r="CJ665" s="75">
        <v>3642</v>
      </c>
      <c r="CK665" s="75">
        <v>45127</v>
      </c>
      <c r="CL665" s="73">
        <v>1270829.2300000007</v>
      </c>
      <c r="CM665" s="73">
        <v>1198445.4800000002</v>
      </c>
      <c r="CN665" s="73">
        <v>1228102.0799999998</v>
      </c>
      <c r="CO665" s="73">
        <v>1198724.8900000001</v>
      </c>
      <c r="CP665" s="73">
        <v>1550856.7700000005</v>
      </c>
      <c r="CQ665" s="73">
        <v>1224932.1199999999</v>
      </c>
      <c r="CR665" s="73">
        <v>1192991.57</v>
      </c>
      <c r="CS665" s="73">
        <v>1315802.1700000004</v>
      </c>
      <c r="CT665" s="73">
        <v>1085881.3600000001</v>
      </c>
      <c r="CU665" s="73">
        <v>982593.19</v>
      </c>
      <c r="CV665" s="73">
        <v>1107556.7299999995</v>
      </c>
      <c r="CW665" s="73">
        <v>892868.00000000012</v>
      </c>
      <c r="CX665" s="73">
        <v>1209567.92</v>
      </c>
      <c r="CY665" s="77"/>
      <c r="CZ665" s="4">
        <v>659</v>
      </c>
      <c r="DA665" s="76" t="str">
        <f t="shared" si="26"/>
        <v>L659</v>
      </c>
      <c r="DB665" s="71">
        <v>11.362027848932922</v>
      </c>
      <c r="DC665" s="71">
        <v>14.903498865672264</v>
      </c>
      <c r="DD665" s="71">
        <v>2.4556142265439109</v>
      </c>
      <c r="DE665" s="71">
        <v>0.91349024545834356</v>
      </c>
      <c r="DF665" s="71">
        <v>2.6045702838151281</v>
      </c>
      <c r="DG665" s="71">
        <v>1.4024020153444257</v>
      </c>
      <c r="DH665" s="71">
        <v>1.4989568142377241</v>
      </c>
      <c r="DI665" s="71">
        <v>1.4775281779836582</v>
      </c>
      <c r="DJ665" s="71">
        <v>0.53483781323524637</v>
      </c>
      <c r="DK665" s="71">
        <v>0.98686685176519584</v>
      </c>
      <c r="DL665" s="71">
        <v>0.53934529849220569</v>
      </c>
      <c r="DM665" s="71">
        <v>0.51215199627462016</v>
      </c>
      <c r="DN665" s="71">
        <v>0.74357042107418181</v>
      </c>
      <c r="DO665" s="71">
        <v>0.89331818873706248</v>
      </c>
      <c r="DQ665" s="71"/>
      <c r="DR665" s="71"/>
      <c r="DS665" s="71"/>
      <c r="DT665" s="71"/>
      <c r="DU665" s="71"/>
      <c r="DV665" s="71"/>
      <c r="DW665" s="71"/>
      <c r="DX665" s="71"/>
      <c r="DY665" s="71"/>
      <c r="DZ665" s="71"/>
      <c r="EA665" s="71"/>
      <c r="EB665" s="71"/>
      <c r="EC665" s="71"/>
      <c r="ED665" s="71"/>
    </row>
    <row r="666" spans="1:134">
      <c r="A666" s="4">
        <v>685</v>
      </c>
      <c r="B666" s="46" t="s">
        <v>5541</v>
      </c>
      <c r="C666" s="65" t="str">
        <f t="shared" si="25"/>
        <v>L685</v>
      </c>
      <c r="D666" s="69">
        <v>312339.74</v>
      </c>
      <c r="E666" s="68">
        <v>4293956.0999999996</v>
      </c>
      <c r="F666" s="69">
        <v>60526.049999999988</v>
      </c>
      <c r="G666" s="69">
        <v>929237.66999999853</v>
      </c>
      <c r="H666" s="70">
        <v>103.15428795693182</v>
      </c>
      <c r="I666" s="70">
        <v>27.617100489445654</v>
      </c>
      <c r="J666" s="69">
        <v>483458.53999999992</v>
      </c>
      <c r="K666" s="69">
        <v>461150.25999999978</v>
      </c>
      <c r="L666" s="69">
        <v>506477.8299999999</v>
      </c>
      <c r="M666" s="69">
        <v>593043.28999999992</v>
      </c>
      <c r="N666" s="69">
        <v>830385.85000000009</v>
      </c>
      <c r="O666" s="69">
        <v>915713.58000000019</v>
      </c>
      <c r="P666" s="69">
        <v>492622.37999999989</v>
      </c>
      <c r="Q666" s="69">
        <v>496377.19999999995</v>
      </c>
      <c r="R666" s="69">
        <v>1405151.22</v>
      </c>
      <c r="S666" s="69">
        <v>473680.02999999985</v>
      </c>
      <c r="T666" s="69">
        <v>561126.09000000008</v>
      </c>
      <c r="U666" s="69">
        <v>552659.43999999994</v>
      </c>
      <c r="V666" s="69">
        <v>312339.74</v>
      </c>
      <c r="W666" s="70">
        <v>96.387131796171857</v>
      </c>
      <c r="X666" s="70">
        <v>94.384207303174193</v>
      </c>
      <c r="Y666" s="70">
        <v>107.08348512526781</v>
      </c>
      <c r="Z666" s="71">
        <v>111.44143850946723</v>
      </c>
      <c r="AA666" s="71">
        <v>95.448521532840758</v>
      </c>
      <c r="AB666" s="71">
        <v>114.77175423912847</v>
      </c>
      <c r="AC666" s="71">
        <v>104.84463471677465</v>
      </c>
      <c r="AD666" s="71">
        <v>116.76186834232128</v>
      </c>
      <c r="AE666" s="71">
        <v>101.77104400486382</v>
      </c>
      <c r="AF666" s="71">
        <v>82.922615086273126</v>
      </c>
      <c r="AG666" s="71">
        <v>103.49938444431316</v>
      </c>
      <c r="AH666" s="71">
        <v>118.45876168238721</v>
      </c>
      <c r="AI666" s="71">
        <v>101.72282769204597</v>
      </c>
      <c r="AJ666" s="71">
        <v>5.3781121985810199</v>
      </c>
      <c r="AK666" s="71">
        <v>-13.703038427941427</v>
      </c>
      <c r="AL666" s="71">
        <v>5.006334450091221</v>
      </c>
      <c r="AM666" s="71">
        <v>-4.044701161594066</v>
      </c>
      <c r="AN666" s="71">
        <v>-9.1452886669343929</v>
      </c>
      <c r="AO666" s="71">
        <v>7.7241112666162293</v>
      </c>
      <c r="AP666" s="71">
        <v>3.6312782350059969</v>
      </c>
      <c r="AQ666" s="71">
        <v>44.306176652013882</v>
      </c>
      <c r="AR666" s="71">
        <v>165.96437293769662</v>
      </c>
      <c r="AS666" s="71">
        <v>-51.44717802217825</v>
      </c>
      <c r="AT666" s="71">
        <v>32.164541372326092</v>
      </c>
      <c r="AU666" s="71">
        <v>51.379412258551007</v>
      </c>
      <c r="AV666" s="72">
        <v>24.036044267489977</v>
      </c>
      <c r="AW666" s="73">
        <v>24673.949999999953</v>
      </c>
      <c r="AX666" s="73">
        <v>-73225.750000000233</v>
      </c>
      <c r="AY666" s="73">
        <v>24147.089999999851</v>
      </c>
      <c r="AZ666" s="73">
        <v>-24997.919999999925</v>
      </c>
      <c r="BA666" s="73">
        <v>-83582.809999999474</v>
      </c>
      <c r="BB666" s="73">
        <v>78555.360000000102</v>
      </c>
      <c r="BC666" s="73">
        <v>17261.669999999925</v>
      </c>
      <c r="BD666" s="73">
        <v>152402.17999999993</v>
      </c>
      <c r="BE666" s="73">
        <v>876828.12000000011</v>
      </c>
      <c r="BF666" s="73">
        <v>-501917.29</v>
      </c>
      <c r="BG666" s="73">
        <v>136559.80000000005</v>
      </c>
      <c r="BH666" s="73">
        <v>187577.13999999996</v>
      </c>
      <c r="BI666" s="73">
        <v>60526.049999999988</v>
      </c>
      <c r="BJ666" s="71">
        <v>11.38420374954273</v>
      </c>
      <c r="BK666" s="71">
        <v>8.4624801001896035</v>
      </c>
      <c r="BL666" s="71">
        <v>5.1281549648780906</v>
      </c>
      <c r="BM666" s="71">
        <v>10.190466840795018</v>
      </c>
      <c r="BN666" s="71">
        <v>-0.92132606102484971</v>
      </c>
      <c r="BO666" s="71">
        <v>9.778768917324717</v>
      </c>
      <c r="BP666" s="71">
        <v>16.768033034835153</v>
      </c>
      <c r="BQ666" s="71">
        <v>18.998400591888814</v>
      </c>
      <c r="BR666" s="72">
        <v>5.0300292573318037</v>
      </c>
      <c r="BS666" s="72">
        <v>12.466504220217178</v>
      </c>
      <c r="BT666" s="71">
        <v>13.341075417421084</v>
      </c>
      <c r="BU666" s="71">
        <v>11.162298325418943</v>
      </c>
      <c r="BV666" s="71">
        <v>8.5135045693596041</v>
      </c>
      <c r="BW666" s="71">
        <v>9.2213194380279653</v>
      </c>
      <c r="BX666" s="75">
        <v>11775</v>
      </c>
      <c r="BY666" s="75">
        <v>11824</v>
      </c>
      <c r="BZ666" s="75">
        <v>11052</v>
      </c>
      <c r="CA666" s="75">
        <v>12485</v>
      </c>
      <c r="CB666" s="75">
        <v>14885</v>
      </c>
      <c r="CC666" s="75">
        <v>18294</v>
      </c>
      <c r="CD666" s="75">
        <v>10833</v>
      </c>
      <c r="CE666" s="75">
        <v>11186</v>
      </c>
      <c r="CF666" s="75">
        <v>21908</v>
      </c>
      <c r="CG666" s="75">
        <v>11488</v>
      </c>
      <c r="CH666" s="75">
        <v>12908</v>
      </c>
      <c r="CI666" s="75">
        <v>13324</v>
      </c>
      <c r="CJ666" s="75">
        <v>7662</v>
      </c>
      <c r="CK666" s="75">
        <v>89309</v>
      </c>
      <c r="CL666" s="73">
        <v>776985.22</v>
      </c>
      <c r="CM666" s="73">
        <v>898512.64</v>
      </c>
      <c r="CN666" s="73">
        <v>939291.08000000007</v>
      </c>
      <c r="CO666" s="73">
        <v>1095355.3600000003</v>
      </c>
      <c r="CP666" s="73">
        <v>1227943.1300000001</v>
      </c>
      <c r="CQ666" s="73">
        <v>945991.19000000018</v>
      </c>
      <c r="CR666" s="73">
        <v>969336.55999999982</v>
      </c>
      <c r="CS666" s="73">
        <v>1465970.9000000001</v>
      </c>
      <c r="CT666" s="73">
        <v>894036.30999999994</v>
      </c>
      <c r="CU666" s="73">
        <v>921267.16999999993</v>
      </c>
      <c r="CV666" s="73">
        <v>990317.81000000017</v>
      </c>
      <c r="CW666" s="73">
        <v>1017316.5599999998</v>
      </c>
      <c r="CX666" s="73">
        <v>1063547.3399999996</v>
      </c>
      <c r="CY666" s="77"/>
      <c r="CZ666" s="4">
        <v>685</v>
      </c>
      <c r="DA666" s="76" t="str">
        <f t="shared" si="26"/>
        <v>L685</v>
      </c>
      <c r="DB666" s="71">
        <v>2.2915373500379497</v>
      </c>
      <c r="DC666" s="71">
        <v>2.997644505243156</v>
      </c>
      <c r="DD666" s="71">
        <v>0.4500905132069053</v>
      </c>
      <c r="DE666" s="71">
        <v>0.50350392108625153</v>
      </c>
      <c r="DF666" s="71">
        <v>0.7603418272685365</v>
      </c>
      <c r="DG666" s="71">
        <v>0.33132518707056241</v>
      </c>
      <c r="DH666" s="71">
        <v>0.23817929599197679</v>
      </c>
      <c r="DI666" s="71">
        <v>0.43967226797893066</v>
      </c>
      <c r="DJ666" s="71">
        <v>0.58743203580248438</v>
      </c>
      <c r="DK666" s="71">
        <v>0.28348096799200706</v>
      </c>
      <c r="DL666" s="71">
        <v>0.11213388888725657</v>
      </c>
      <c r="DM666" s="71">
        <v>0.17585920794700535</v>
      </c>
      <c r="DN666" s="72">
        <v>7.0312194346249704E-2</v>
      </c>
      <c r="DO666" s="71">
        <v>0.34403036413801502</v>
      </c>
      <c r="DQ666" s="71"/>
      <c r="DR666" s="71"/>
      <c r="DS666" s="71"/>
      <c r="DT666" s="71"/>
      <c r="DU666" s="71"/>
      <c r="DV666" s="71"/>
      <c r="DW666" s="71"/>
      <c r="DX666" s="71"/>
      <c r="DY666" s="71"/>
      <c r="DZ666" s="71"/>
      <c r="EA666" s="71"/>
      <c r="EB666" s="71"/>
      <c r="EC666" s="71"/>
      <c r="ED666" s="71"/>
    </row>
    <row r="667" spans="1:134">
      <c r="A667" s="4">
        <v>1074</v>
      </c>
      <c r="B667" s="46" t="s">
        <v>5549</v>
      </c>
      <c r="C667" s="65" t="str">
        <f t="shared" si="25"/>
        <v>1074</v>
      </c>
      <c r="D667" s="69">
        <v>324694.06000000006</v>
      </c>
      <c r="E667" s="68">
        <v>4243140.2100000009</v>
      </c>
      <c r="F667" s="69">
        <v>79725.510000000038</v>
      </c>
      <c r="G667" s="69">
        <v>772059.71000000136</v>
      </c>
      <c r="H667" s="70">
        <v>96.08602979010621</v>
      </c>
      <c r="I667" s="70">
        <v>22.242633381738088</v>
      </c>
      <c r="J667" s="69">
        <v>488441.92</v>
      </c>
      <c r="K667" s="69">
        <v>506479.23999999993</v>
      </c>
      <c r="L667" s="69">
        <v>460426.80999999982</v>
      </c>
      <c r="M667" s="69">
        <v>597800.67999999993</v>
      </c>
      <c r="N667" s="69">
        <v>695609.2699999999</v>
      </c>
      <c r="O667" s="69">
        <v>883005.57000000018</v>
      </c>
      <c r="P667" s="69">
        <v>494820.48</v>
      </c>
      <c r="Q667" s="69">
        <v>488228.72000000009</v>
      </c>
      <c r="R667" s="69">
        <v>1479902.2999999998</v>
      </c>
      <c r="S667" s="69">
        <v>433034.29999999981</v>
      </c>
      <c r="T667" s="69">
        <v>504092.80999999988</v>
      </c>
      <c r="U667" s="69">
        <v>518367.54</v>
      </c>
      <c r="V667" s="69">
        <v>324694.06000000006</v>
      </c>
      <c r="W667" s="70">
        <v>99.439786531606529</v>
      </c>
      <c r="X667" s="70">
        <v>106.77475787388546</v>
      </c>
      <c r="Y667" s="70">
        <v>104.90335025819036</v>
      </c>
      <c r="Z667" s="71">
        <v>110.47197044432791</v>
      </c>
      <c r="AA667" s="71">
        <v>88.91992536987226</v>
      </c>
      <c r="AB667" s="71">
        <v>100.33059882742361</v>
      </c>
      <c r="AC667" s="71">
        <v>99.814939706828227</v>
      </c>
      <c r="AD667" s="71">
        <v>106.03586535342309</v>
      </c>
      <c r="AE667" s="71">
        <v>100.60701367282677</v>
      </c>
      <c r="AF667" s="71">
        <v>68.380672642010282</v>
      </c>
      <c r="AG667" s="71">
        <v>101.54916600495253</v>
      </c>
      <c r="AH667" s="71">
        <v>93.491981413495921</v>
      </c>
      <c r="AI667" s="71">
        <v>106.55916511010975</v>
      </c>
      <c r="AJ667" s="71">
        <v>3.2288454295082314</v>
      </c>
      <c r="AK667" s="71">
        <v>7.8347097176086011</v>
      </c>
      <c r="AL667" s="71">
        <v>2.417335460304515</v>
      </c>
      <c r="AM667" s="71">
        <v>6.3648129941284992</v>
      </c>
      <c r="AN667" s="71">
        <v>-10.321530672979728</v>
      </c>
      <c r="AO667" s="71">
        <v>6.3374760972504163</v>
      </c>
      <c r="AP667" s="71">
        <v>1.7064350870540812</v>
      </c>
      <c r="AQ667" s="71">
        <v>32.577341171464582</v>
      </c>
      <c r="AR667" s="71">
        <v>144.41016457338384</v>
      </c>
      <c r="AS667" s="71">
        <v>-54.829485164199809</v>
      </c>
      <c r="AT667" s="71">
        <v>33.408994593934274</v>
      </c>
      <c r="AU667" s="71">
        <v>20.743356061634287</v>
      </c>
      <c r="AV667" s="72">
        <v>32.545202231061921</v>
      </c>
      <c r="AW667" s="73">
        <v>15277.739999999932</v>
      </c>
      <c r="AX667" s="73">
        <v>36798.150000000081</v>
      </c>
      <c r="AY667" s="73">
        <v>10867.35999999987</v>
      </c>
      <c r="AZ667" s="73">
        <v>35772.070000000065</v>
      </c>
      <c r="BA667" s="73">
        <v>-80061.050000000163</v>
      </c>
      <c r="BB667" s="73">
        <v>59469.110000000335</v>
      </c>
      <c r="BC667" s="73">
        <v>8302.1199999999371</v>
      </c>
      <c r="BD667" s="73">
        <v>119969.17000000004</v>
      </c>
      <c r="BE667" s="73">
        <v>874402.80999999982</v>
      </c>
      <c r="BF667" s="73">
        <v>-525631.54999999981</v>
      </c>
      <c r="BG667" s="73">
        <v>126237.61999999994</v>
      </c>
      <c r="BH667" s="73">
        <v>89054.029999999912</v>
      </c>
      <c r="BI667" s="73">
        <v>79725.510000000038</v>
      </c>
      <c r="BJ667" s="71">
        <v>12.23138831286998</v>
      </c>
      <c r="BK667" s="71">
        <v>7.421306945440012</v>
      </c>
      <c r="BL667" s="71">
        <v>8.0856572278389258</v>
      </c>
      <c r="BM667" s="71">
        <v>11.136025085655445</v>
      </c>
      <c r="BN667" s="71">
        <v>1.0569165880879039</v>
      </c>
      <c r="BO667" s="71">
        <v>8.7800396545789798</v>
      </c>
      <c r="BP667" s="71">
        <v>16.655214514695714</v>
      </c>
      <c r="BQ667" s="71">
        <v>17.507745985163748</v>
      </c>
      <c r="BR667" s="72">
        <v>6.8595443319796816</v>
      </c>
      <c r="BS667" s="72">
        <v>13.184342186737986</v>
      </c>
      <c r="BT667" s="71">
        <v>12.392585834792794</v>
      </c>
      <c r="BU667" s="71">
        <v>10.735206848604523</v>
      </c>
      <c r="BV667" s="71">
        <v>6.6133165931915787</v>
      </c>
      <c r="BW667" s="71">
        <v>9.2009986123823158</v>
      </c>
      <c r="BX667" s="75">
        <v>13479</v>
      </c>
      <c r="BY667" s="75">
        <v>13479</v>
      </c>
      <c r="BZ667" s="75">
        <v>11770</v>
      </c>
      <c r="CA667" s="75">
        <v>13479</v>
      </c>
      <c r="CB667" s="75">
        <v>14985</v>
      </c>
      <c r="CC667" s="75">
        <v>18793</v>
      </c>
      <c r="CD667" s="75">
        <v>11876</v>
      </c>
      <c r="CE667" s="75">
        <v>12351</v>
      </c>
      <c r="CF667" s="75">
        <v>22244</v>
      </c>
      <c r="CG667" s="75">
        <v>11559</v>
      </c>
      <c r="CH667" s="75">
        <v>12647</v>
      </c>
      <c r="CI667" s="75">
        <v>13341</v>
      </c>
      <c r="CJ667" s="75">
        <v>7949</v>
      </c>
      <c r="CK667" s="75">
        <v>91967</v>
      </c>
      <c r="CL667" s="73">
        <v>868068.52</v>
      </c>
      <c r="CM667" s="73">
        <v>775200.39999999979</v>
      </c>
      <c r="CN667" s="73">
        <v>878338.49999999965</v>
      </c>
      <c r="CO667" s="73">
        <v>1029314.6800000002</v>
      </c>
      <c r="CP667" s="73">
        <v>1108840.2800000003</v>
      </c>
      <c r="CQ667" s="73">
        <v>772843.29</v>
      </c>
      <c r="CR667" s="73">
        <v>838219.02</v>
      </c>
      <c r="CS667" s="73">
        <v>1417219.3599999999</v>
      </c>
      <c r="CT667" s="73">
        <v>877789.41999999993</v>
      </c>
      <c r="CU667" s="73">
        <v>874660.50999999989</v>
      </c>
      <c r="CV667" s="73">
        <v>743532.67</v>
      </c>
      <c r="CW667" s="73">
        <v>1037007.1200000002</v>
      </c>
      <c r="CX667" s="73">
        <v>990346.92999999993</v>
      </c>
      <c r="CY667" s="77"/>
      <c r="CZ667" s="4">
        <v>1074</v>
      </c>
      <c r="DA667" s="76" t="str">
        <f t="shared" si="26"/>
        <v>1074</v>
      </c>
      <c r="DB667" s="71">
        <v>2.2597452238308562</v>
      </c>
      <c r="DC667" s="71">
        <v>2.5419472291030871</v>
      </c>
      <c r="DD667" s="71">
        <v>1.0688057889762066</v>
      </c>
      <c r="DE667" s="71">
        <v>1.6992306168495384</v>
      </c>
      <c r="DF667" s="71">
        <v>1.5560072253220003</v>
      </c>
      <c r="DG667" s="71">
        <v>0.27987854340224677</v>
      </c>
      <c r="DH667" s="71">
        <v>0.48777120356429438</v>
      </c>
      <c r="DI667" s="71">
        <v>0.38985222215766402</v>
      </c>
      <c r="DJ667" s="71">
        <v>0.52533507875371765</v>
      </c>
      <c r="DK667" s="71">
        <v>0.2710939652485107</v>
      </c>
      <c r="DL667" s="71">
        <v>0.16210511564728011</v>
      </c>
      <c r="DM667" s="71">
        <v>0.26344231867300344</v>
      </c>
      <c r="DN667" s="71">
        <v>6.9529565501962168E-2</v>
      </c>
      <c r="DO667" s="71">
        <v>0.36874848017374712</v>
      </c>
      <c r="DQ667" s="71"/>
      <c r="DR667" s="71"/>
      <c r="DS667" s="71"/>
      <c r="DT667" s="71"/>
      <c r="DU667" s="71"/>
      <c r="DV667" s="71"/>
      <c r="DW667" s="71"/>
      <c r="DX667" s="71"/>
      <c r="DY667" s="71"/>
      <c r="DZ667" s="71"/>
      <c r="EA667" s="71"/>
      <c r="EB667" s="71"/>
      <c r="EC667" s="71"/>
      <c r="ED667" s="71"/>
    </row>
    <row r="668" spans="1:134">
      <c r="A668" s="4">
        <v>68</v>
      </c>
      <c r="B668" s="46" t="s">
        <v>5557</v>
      </c>
      <c r="C668" s="65" t="str">
        <f t="shared" si="25"/>
        <v>L068</v>
      </c>
      <c r="D668" s="69">
        <v>247469.00999999998</v>
      </c>
      <c r="E668" s="68">
        <v>3060686.8200000008</v>
      </c>
      <c r="F668" s="69">
        <v>22682.089999999997</v>
      </c>
      <c r="G668" s="69">
        <v>317816.26000000117</v>
      </c>
      <c r="H668" s="70">
        <v>88.167637996954809</v>
      </c>
      <c r="I668" s="70">
        <v>11.586994466118771</v>
      </c>
      <c r="J668" s="69">
        <v>410624.71</v>
      </c>
      <c r="K668" s="69">
        <v>397761.06</v>
      </c>
      <c r="L668" s="69">
        <v>365443.30999999988</v>
      </c>
      <c r="M668" s="69">
        <v>400324.20999999996</v>
      </c>
      <c r="N668" s="69">
        <v>607375.39</v>
      </c>
      <c r="O668" s="69">
        <v>712913.95999999985</v>
      </c>
      <c r="P668" s="69">
        <v>377710.82999999996</v>
      </c>
      <c r="Q668" s="69">
        <v>358571.25</v>
      </c>
      <c r="R668" s="69">
        <v>880531.53999999992</v>
      </c>
      <c r="S668" s="69">
        <v>369640.54</v>
      </c>
      <c r="T668" s="69">
        <v>386178.22999999986</v>
      </c>
      <c r="U668" s="69">
        <v>440585.42</v>
      </c>
      <c r="V668" s="69">
        <v>247469.00999999998</v>
      </c>
      <c r="W668" s="70">
        <v>99.546150446127683</v>
      </c>
      <c r="X668" s="70">
        <v>92.84585235847176</v>
      </c>
      <c r="Y668" s="70">
        <v>90.95711887572601</v>
      </c>
      <c r="Z668" s="71">
        <v>82.265417569418318</v>
      </c>
      <c r="AA668" s="71">
        <v>89.00629047771406</v>
      </c>
      <c r="AB668" s="71">
        <v>105.2967182294997</v>
      </c>
      <c r="AC668" s="71">
        <v>89.177771936123051</v>
      </c>
      <c r="AD668" s="71">
        <v>82.746972717967964</v>
      </c>
      <c r="AE668" s="71">
        <v>95.059042197829356</v>
      </c>
      <c r="AF668" s="71">
        <v>78.230726451974618</v>
      </c>
      <c r="AG668" s="71">
        <v>89.807537110120876</v>
      </c>
      <c r="AH668" s="71">
        <v>89.888605949392428</v>
      </c>
      <c r="AI668" s="71">
        <v>83.716150674924634</v>
      </c>
      <c r="AJ668" s="71">
        <v>-0.44165507121773917</v>
      </c>
      <c r="AK668" s="71">
        <v>-7.6988783248393533</v>
      </c>
      <c r="AL668" s="71">
        <v>-13.783345246682288</v>
      </c>
      <c r="AM668" s="71">
        <v>-18.393573431027367</v>
      </c>
      <c r="AN668" s="71">
        <v>-22.766841614784681</v>
      </c>
      <c r="AO668" s="71">
        <v>-4.6539860065713423</v>
      </c>
      <c r="AP668" s="71">
        <v>-6.7652428717999591</v>
      </c>
      <c r="AQ668" s="71">
        <v>5.9040575256950278</v>
      </c>
      <c r="AR668" s="71">
        <v>109.19573949708101</v>
      </c>
      <c r="AS668" s="71">
        <v>-43.762848992668204</v>
      </c>
      <c r="AT668" s="71">
        <v>18.750314035719185</v>
      </c>
      <c r="AU668" s="71">
        <v>18.762298477484872</v>
      </c>
      <c r="AV668" s="72">
        <v>10.090484802229604</v>
      </c>
      <c r="AW668" s="73">
        <v>-1821.5899999999674</v>
      </c>
      <c r="AX668" s="73">
        <v>-33177.429999999993</v>
      </c>
      <c r="AY668" s="73">
        <v>-58422.950000000128</v>
      </c>
      <c r="AZ668" s="73">
        <v>-90230.549999999988</v>
      </c>
      <c r="BA668" s="73">
        <v>-179030.53000000003</v>
      </c>
      <c r="BB668" s="73">
        <v>-31439.590000000084</v>
      </c>
      <c r="BC668" s="73">
        <v>-27407.219999999972</v>
      </c>
      <c r="BD668" s="73">
        <v>19990.030000000086</v>
      </c>
      <c r="BE668" s="73">
        <v>459618.79</v>
      </c>
      <c r="BF668" s="73">
        <v>-287648.34000000014</v>
      </c>
      <c r="BG668" s="73">
        <v>60976.369999999995</v>
      </c>
      <c r="BH668" s="73">
        <v>69604.539999999979</v>
      </c>
      <c r="BI668" s="73">
        <v>22682.089999999997</v>
      </c>
      <c r="BJ668" s="71">
        <v>13.499078751818638</v>
      </c>
      <c r="BK668" s="71">
        <v>12.161641226508321</v>
      </c>
      <c r="BL668" s="71">
        <v>11.026737779719314</v>
      </c>
      <c r="BM668" s="71">
        <v>6.7087885295561627</v>
      </c>
      <c r="BN668" s="71">
        <v>-1.3483982281945071</v>
      </c>
      <c r="BO668" s="71">
        <v>7.6657624471001888</v>
      </c>
      <c r="BP668" s="71">
        <v>19.175013395084598</v>
      </c>
      <c r="BQ668" s="71">
        <v>19.155686738332768</v>
      </c>
      <c r="BR668" s="72">
        <v>10.845904189044862</v>
      </c>
      <c r="BS668" s="72">
        <v>10.634030889623554</v>
      </c>
      <c r="BT668" s="71">
        <v>14.273687346145167</v>
      </c>
      <c r="BU668" s="71">
        <v>12.700389114487212</v>
      </c>
      <c r="BV668" s="71">
        <v>8.5985791653891042</v>
      </c>
      <c r="BW668" s="71">
        <v>11.746286547651691</v>
      </c>
      <c r="BX668" s="75">
        <v>12109</v>
      </c>
      <c r="BY668" s="75">
        <v>12585</v>
      </c>
      <c r="BZ668" s="75">
        <v>10667</v>
      </c>
      <c r="CA668" s="75">
        <v>11263</v>
      </c>
      <c r="CB668" s="75">
        <v>15609</v>
      </c>
      <c r="CC668" s="75">
        <v>17438</v>
      </c>
      <c r="CD668" s="75">
        <v>10192</v>
      </c>
      <c r="CE668" s="75">
        <v>10032</v>
      </c>
      <c r="CF668" s="75">
        <v>16877</v>
      </c>
      <c r="CG668" s="75">
        <v>10951</v>
      </c>
      <c r="CH668" s="75">
        <v>11087</v>
      </c>
      <c r="CI668" s="75">
        <v>12058</v>
      </c>
      <c r="CJ668" s="75">
        <v>6751</v>
      </c>
      <c r="CK668" s="75">
        <v>77948</v>
      </c>
      <c r="CL668" s="73">
        <v>1084239.5100000002</v>
      </c>
      <c r="CM668" s="73">
        <v>878931.63000000012</v>
      </c>
      <c r="CN668" s="73">
        <v>964646.2699999999</v>
      </c>
      <c r="CO668" s="73">
        <v>1159735.9699999995</v>
      </c>
      <c r="CP668" s="73">
        <v>1288959.5299999996</v>
      </c>
      <c r="CQ668" s="73">
        <v>1028422.6</v>
      </c>
      <c r="CR668" s="73">
        <v>1193413.2200000007</v>
      </c>
      <c r="CS668" s="73">
        <v>1441689.2200000002</v>
      </c>
      <c r="CT668" s="73">
        <v>1134612.7699999998</v>
      </c>
      <c r="CU668" s="73">
        <v>1064051.67</v>
      </c>
      <c r="CV668" s="73">
        <v>1101479.3099999998</v>
      </c>
      <c r="CW668" s="73">
        <v>1079656.4400000002</v>
      </c>
      <c r="CX668" s="73">
        <v>1002965.2999999999</v>
      </c>
      <c r="CY668" s="77"/>
      <c r="CZ668" s="4">
        <v>68</v>
      </c>
      <c r="DA668" s="76" t="str">
        <f t="shared" si="26"/>
        <v>L068</v>
      </c>
      <c r="DB668" s="71">
        <v>0.36139802354241163</v>
      </c>
      <c r="DC668" s="71">
        <v>0.27418795135641266</v>
      </c>
      <c r="DD668" s="71">
        <v>0.33698699518995795</v>
      </c>
      <c r="DE668" s="71">
        <v>0.2455751346672935</v>
      </c>
      <c r="DF668" s="71">
        <v>0.47695982153299638</v>
      </c>
      <c r="DG668" s="71">
        <v>0.40968753494247495</v>
      </c>
      <c r="DH668" s="71">
        <v>0.10314566464187337</v>
      </c>
      <c r="DI668" s="71">
        <v>0.29296287172383328</v>
      </c>
      <c r="DJ668" s="71">
        <v>7.698728048652137E-2</v>
      </c>
      <c r="DK668" s="71">
        <v>0.2898696073330605</v>
      </c>
      <c r="DL668" s="71">
        <v>0.20389993300452391</v>
      </c>
      <c r="DM668" s="71">
        <v>5.6430533559992779E-2</v>
      </c>
      <c r="DN668" s="72">
        <v>0.15728280072440634</v>
      </c>
      <c r="DO668" s="71">
        <v>0.15086568129670425</v>
      </c>
      <c r="DQ668" s="71"/>
      <c r="DR668" s="71"/>
      <c r="DS668" s="71"/>
      <c r="DT668" s="71"/>
      <c r="DU668" s="71"/>
      <c r="DV668" s="71"/>
      <c r="DW668" s="71"/>
      <c r="DX668" s="71"/>
      <c r="DY668" s="71"/>
      <c r="DZ668" s="71"/>
      <c r="EA668" s="71"/>
      <c r="EB668" s="71"/>
      <c r="EC668" s="71"/>
      <c r="ED668" s="71"/>
    </row>
    <row r="669" spans="1:134">
      <c r="A669" s="4">
        <v>683</v>
      </c>
      <c r="B669" s="46" t="s">
        <v>5564</v>
      </c>
      <c r="C669" s="65" t="str">
        <f t="shared" si="25"/>
        <v>L683</v>
      </c>
      <c r="D669" s="69">
        <v>263837.81999999995</v>
      </c>
      <c r="E669" s="68">
        <v>3129198.7500000009</v>
      </c>
      <c r="F669" s="69">
        <v>21479.529999999941</v>
      </c>
      <c r="G669" s="69">
        <v>317387.03999999957</v>
      </c>
      <c r="H669" s="70">
        <v>90.484854199410634</v>
      </c>
      <c r="I669" s="70">
        <v>11.287634903547627</v>
      </c>
      <c r="J669" s="69">
        <v>470491.72000000003</v>
      </c>
      <c r="K669" s="69">
        <v>418621.46999999991</v>
      </c>
      <c r="L669" s="69">
        <v>364077.38</v>
      </c>
      <c r="M669" s="69">
        <v>463848.91000000003</v>
      </c>
      <c r="N669" s="69">
        <v>659626.63</v>
      </c>
      <c r="O669" s="69">
        <v>828609.58000000007</v>
      </c>
      <c r="P669" s="69">
        <v>339972.79999999993</v>
      </c>
      <c r="Q669" s="69">
        <v>353953.93999999994</v>
      </c>
      <c r="R669" s="69">
        <v>925655.11999999976</v>
      </c>
      <c r="S669" s="69">
        <v>368784.67999999993</v>
      </c>
      <c r="T669" s="69">
        <v>452106.00999999995</v>
      </c>
      <c r="U669" s="69">
        <v>424888.38</v>
      </c>
      <c r="V669" s="69">
        <v>263837.81999999995</v>
      </c>
      <c r="W669" s="70">
        <v>102.22562596937618</v>
      </c>
      <c r="X669" s="70">
        <v>100.25781101870376</v>
      </c>
      <c r="Y669" s="70">
        <v>92.605210620962126</v>
      </c>
      <c r="Z669" s="71">
        <v>102.41621787771589</v>
      </c>
      <c r="AA669" s="71">
        <v>83.524447200549872</v>
      </c>
      <c r="AB669" s="71">
        <v>84.340206103949967</v>
      </c>
      <c r="AC669" s="71">
        <v>78.89875410570906</v>
      </c>
      <c r="AD669" s="71">
        <v>85.086559496135479</v>
      </c>
      <c r="AE669" s="71">
        <v>95.114874262797997</v>
      </c>
      <c r="AF669" s="71">
        <v>92.446228033322882</v>
      </c>
      <c r="AG669" s="71">
        <v>93.806865701081023</v>
      </c>
      <c r="AH669" s="71">
        <v>94.869999482766858</v>
      </c>
      <c r="AI669" s="71">
        <v>85.264736915135103</v>
      </c>
      <c r="AJ669" s="71">
        <v>-5.1048288393779284</v>
      </c>
      <c r="AK669" s="71">
        <v>-4.1103160417779065</v>
      </c>
      <c r="AL669" s="71">
        <v>-5.7996407485825792</v>
      </c>
      <c r="AM669" s="71">
        <v>-11.583666722878883</v>
      </c>
      <c r="AN669" s="71">
        <v>-25.086453738164526</v>
      </c>
      <c r="AO669" s="71">
        <v>-16.353023912754562</v>
      </c>
      <c r="AP669" s="71">
        <v>-20.94956653179586</v>
      </c>
      <c r="AQ669" s="71">
        <v>7.2132495503197003</v>
      </c>
      <c r="AR669" s="71">
        <v>105.36584381011708</v>
      </c>
      <c r="AS669" s="71">
        <v>-41.00097035677949</v>
      </c>
      <c r="AT669" s="71">
        <v>18.91103192756902</v>
      </c>
      <c r="AU669" s="71">
        <v>20.285407794820841</v>
      </c>
      <c r="AV669" s="72">
        <v>8.8627172604658799</v>
      </c>
      <c r="AW669" s="73">
        <v>-25309.819999999949</v>
      </c>
      <c r="AX669" s="73">
        <v>-17944.23000000004</v>
      </c>
      <c r="AY669" s="73">
        <v>-22415.179999999877</v>
      </c>
      <c r="AZ669" s="73">
        <v>-60770.119999999995</v>
      </c>
      <c r="BA669" s="73">
        <v>-220872.1599999998</v>
      </c>
      <c r="BB669" s="73">
        <v>-143540.2799999998</v>
      </c>
      <c r="BC669" s="73">
        <v>-90097.959999999963</v>
      </c>
      <c r="BD669" s="73">
        <v>23813.8299999999</v>
      </c>
      <c r="BE669" s="73">
        <v>474920.41999999993</v>
      </c>
      <c r="BF669" s="73">
        <v>-256284.38000000024</v>
      </c>
      <c r="BG669" s="73">
        <v>71900.739999999932</v>
      </c>
      <c r="BH669" s="73">
        <v>71654.860000000044</v>
      </c>
      <c r="BI669" s="73">
        <v>21479.529999999941</v>
      </c>
      <c r="BJ669" s="71">
        <v>13.706666669469428</v>
      </c>
      <c r="BK669" s="71">
        <v>11.212142594464844</v>
      </c>
      <c r="BL669" s="71">
        <v>13.655890057410414</v>
      </c>
      <c r="BM669" s="71">
        <v>10.812639351843393</v>
      </c>
      <c r="BN669" s="71">
        <v>2.6203109867685077</v>
      </c>
      <c r="BO669" s="71">
        <v>11.473863000457046</v>
      </c>
      <c r="BP669" s="71">
        <v>17.880046863276728</v>
      </c>
      <c r="BQ669" s="71">
        <v>18.408763835682361</v>
      </c>
      <c r="BR669" s="72">
        <v>8.8110410688611065</v>
      </c>
      <c r="BS669" s="72">
        <v>14.60211311852531</v>
      </c>
      <c r="BT669" s="71">
        <v>15.537863072473336</v>
      </c>
      <c r="BU669" s="71">
        <v>13.26277297980722</v>
      </c>
      <c r="BV669" s="71">
        <v>10.673201326757829</v>
      </c>
      <c r="BW669" s="71">
        <v>11.808307859957795</v>
      </c>
      <c r="BX669" s="75">
        <v>9264</v>
      </c>
      <c r="BY669" s="75">
        <v>8998</v>
      </c>
      <c r="BZ669" s="75">
        <v>8146</v>
      </c>
      <c r="CA669" s="75">
        <v>8991</v>
      </c>
      <c r="CB669" s="75">
        <v>10581</v>
      </c>
      <c r="CC669" s="75">
        <v>13917</v>
      </c>
      <c r="CD669" s="75">
        <v>6704</v>
      </c>
      <c r="CE669" s="75">
        <v>7077</v>
      </c>
      <c r="CF669" s="75">
        <v>13633</v>
      </c>
      <c r="CG669" s="75">
        <v>8155</v>
      </c>
      <c r="CH669" s="75">
        <v>9231</v>
      </c>
      <c r="CI669" s="75">
        <v>9176</v>
      </c>
      <c r="CJ669" s="75">
        <v>5547</v>
      </c>
      <c r="CK669" s="75">
        <v>59523</v>
      </c>
      <c r="CL669" s="73">
        <v>776424.06000000017</v>
      </c>
      <c r="CM669" s="73">
        <v>719751.40000000014</v>
      </c>
      <c r="CN669" s="73">
        <v>797879.36999999988</v>
      </c>
      <c r="CO669" s="73">
        <v>897928.07000000007</v>
      </c>
      <c r="CP669" s="73">
        <v>1031717.7500000001</v>
      </c>
      <c r="CQ669" s="73">
        <v>714191.70000000007</v>
      </c>
      <c r="CR669" s="73">
        <v>990498.2300000001</v>
      </c>
      <c r="CS669" s="73">
        <v>1253791.8799999994</v>
      </c>
      <c r="CT669" s="73">
        <v>913288.72</v>
      </c>
      <c r="CU669" s="73">
        <v>935183.55</v>
      </c>
      <c r="CV669" s="73">
        <v>845691.68999999971</v>
      </c>
      <c r="CW669" s="73">
        <v>919644.17</v>
      </c>
      <c r="CX669" s="73">
        <v>939597.6100000001</v>
      </c>
      <c r="CY669" s="77"/>
      <c r="CZ669" s="4">
        <v>683</v>
      </c>
      <c r="DA669" s="76" t="str">
        <f t="shared" si="26"/>
        <v>L683</v>
      </c>
      <c r="DB669" s="71">
        <v>7.9270884919730848</v>
      </c>
      <c r="DC669" s="71">
        <v>6.5118194752351863</v>
      </c>
      <c r="DD669" s="71">
        <v>1.9201851249173112</v>
      </c>
      <c r="DE669" s="71">
        <v>2.5068829136044561</v>
      </c>
      <c r="DF669" s="71">
        <v>2.5821275988944863</v>
      </c>
      <c r="DG669" s="71">
        <v>0.50713759164936878</v>
      </c>
      <c r="DH669" s="71">
        <v>0.44650553914901758</v>
      </c>
      <c r="DI669" s="71">
        <v>0.77252824856610192</v>
      </c>
      <c r="DJ669" s="71">
        <v>0.29879806087990302</v>
      </c>
      <c r="DK669" s="71">
        <v>0.45993422366011849</v>
      </c>
      <c r="DL669" s="71">
        <v>0.27664430790033401</v>
      </c>
      <c r="DM669" s="71">
        <v>0.39875580537044564</v>
      </c>
      <c r="DN669" s="71">
        <v>0.14309497098852861</v>
      </c>
      <c r="DO669" s="71">
        <v>0.38517218906830153</v>
      </c>
      <c r="DQ669" s="71"/>
      <c r="DR669" s="71"/>
      <c r="DS669" s="71"/>
      <c r="DT669" s="71"/>
      <c r="DU669" s="71"/>
      <c r="DV669" s="71"/>
      <c r="DW669" s="71"/>
      <c r="DX669" s="71"/>
      <c r="DY669" s="71"/>
      <c r="DZ669" s="71"/>
      <c r="EA669" s="71"/>
      <c r="EB669" s="71"/>
      <c r="EC669" s="71"/>
      <c r="ED669" s="71"/>
    </row>
    <row r="670" spans="1:134">
      <c r="A670" s="4">
        <v>684</v>
      </c>
      <c r="B670" s="46" t="s">
        <v>5572</v>
      </c>
      <c r="C670" s="65" t="str">
        <f t="shared" si="25"/>
        <v>L684</v>
      </c>
      <c r="D670" s="69">
        <v>322398.81999999995</v>
      </c>
      <c r="E670" s="68">
        <v>3725731.97</v>
      </c>
      <c r="F670" s="69">
        <v>55750.249999999942</v>
      </c>
      <c r="G670" s="69">
        <v>454675.12000000011</v>
      </c>
      <c r="H670" s="70">
        <v>92.767435241596601</v>
      </c>
      <c r="I670" s="70">
        <v>13.899945517608469</v>
      </c>
      <c r="J670" s="69">
        <v>509118.29000000004</v>
      </c>
      <c r="K670" s="69">
        <v>464450.56000000011</v>
      </c>
      <c r="L670" s="69">
        <v>438652.63</v>
      </c>
      <c r="M670" s="69">
        <v>508736.6</v>
      </c>
      <c r="N670" s="69">
        <v>695563.09000000008</v>
      </c>
      <c r="O670" s="69">
        <v>862917.84000000008</v>
      </c>
      <c r="P670" s="69">
        <v>470495.59</v>
      </c>
      <c r="Q670" s="69">
        <v>462927.18999999994</v>
      </c>
      <c r="R670" s="69">
        <v>1005862.17</v>
      </c>
      <c r="S670" s="69">
        <v>443502.63</v>
      </c>
      <c r="T670" s="69">
        <v>495208.26999999996</v>
      </c>
      <c r="U670" s="69">
        <v>525337.29999999993</v>
      </c>
      <c r="V670" s="69">
        <v>322398.81999999995</v>
      </c>
      <c r="W670" s="70">
        <v>103.31777372689879</v>
      </c>
      <c r="X670" s="70">
        <v>92.769492178574509</v>
      </c>
      <c r="Y670" s="70">
        <v>90.278696929732035</v>
      </c>
      <c r="Z670" s="71">
        <v>87.219973584930258</v>
      </c>
      <c r="AA670" s="71">
        <v>98.598655050350061</v>
      </c>
      <c r="AB670" s="71">
        <v>97.552921481658956</v>
      </c>
      <c r="AC670" s="71">
        <v>93.310598097128604</v>
      </c>
      <c r="AD670" s="71">
        <v>96.378083676029675</v>
      </c>
      <c r="AE670" s="71">
        <v>97.560962291046849</v>
      </c>
      <c r="AF670" s="71">
        <v>87.058114939793924</v>
      </c>
      <c r="AG670" s="71">
        <v>83.009700922919706</v>
      </c>
      <c r="AH670" s="71">
        <v>92.229640421690547</v>
      </c>
      <c r="AI670" s="71">
        <v>99.183809933640092</v>
      </c>
      <c r="AJ670" s="71">
        <v>13.478448428427892</v>
      </c>
      <c r="AK670" s="71">
        <v>-6.3430397949546746</v>
      </c>
      <c r="AL670" s="71">
        <v>-2.7854822994622386</v>
      </c>
      <c r="AM670" s="71">
        <v>-11.961624882856137</v>
      </c>
      <c r="AN670" s="71">
        <v>-12.380739493649418</v>
      </c>
      <c r="AO670" s="71">
        <v>-10.238805817378738</v>
      </c>
      <c r="AP670" s="71">
        <v>-3.0033195646921085</v>
      </c>
      <c r="AQ670" s="71">
        <v>21.049147617210728</v>
      </c>
      <c r="AR670" s="71">
        <v>104.0355795934921</v>
      </c>
      <c r="AS670" s="71">
        <v>-40.178974006562761</v>
      </c>
      <c r="AT670" s="71">
        <v>7.4645374576342016</v>
      </c>
      <c r="AU670" s="71">
        <v>18.924962974697745</v>
      </c>
      <c r="AV670" s="72">
        <v>20.907762603039636</v>
      </c>
      <c r="AW670" s="73">
        <v>60470.73000000004</v>
      </c>
      <c r="AX670" s="73">
        <v>-31455.519999999786</v>
      </c>
      <c r="AY670" s="73">
        <v>-12568.690000000061</v>
      </c>
      <c r="AZ670" s="73">
        <v>-69121.180000000051</v>
      </c>
      <c r="BA670" s="73">
        <v>-98284.1599999998</v>
      </c>
      <c r="BB670" s="73">
        <v>-81614.269999999786</v>
      </c>
      <c r="BC670" s="73">
        <v>-14568.010000000009</v>
      </c>
      <c r="BD670" s="73">
        <v>80498.069999999949</v>
      </c>
      <c r="BE670" s="73">
        <v>512878.46000000014</v>
      </c>
      <c r="BF670" s="73">
        <v>-297879.8899999999</v>
      </c>
      <c r="BG670" s="73">
        <v>34397.400000000023</v>
      </c>
      <c r="BH670" s="73">
        <v>83598.839999999967</v>
      </c>
      <c r="BI670" s="73">
        <v>55750.249999999942</v>
      </c>
      <c r="BJ670" s="71">
        <v>14.743185907458503</v>
      </c>
      <c r="BK670" s="71">
        <v>12.096515854742979</v>
      </c>
      <c r="BL670" s="71">
        <v>10.608412076098933</v>
      </c>
      <c r="BM670" s="71">
        <v>11.830005749062064</v>
      </c>
      <c r="BN670" s="71">
        <v>2.075871872981585</v>
      </c>
      <c r="BO670" s="71">
        <v>10.137345399798853</v>
      </c>
      <c r="BP670" s="71">
        <v>18.553796239175643</v>
      </c>
      <c r="BQ670" s="71">
        <v>19.422799586698133</v>
      </c>
      <c r="BR670" s="72">
        <v>7.4829733191376135</v>
      </c>
      <c r="BS670" s="72">
        <v>11.632097722635789</v>
      </c>
      <c r="BT670" s="71">
        <v>12.790834709933838</v>
      </c>
      <c r="BU670" s="71">
        <v>12.537825294928249</v>
      </c>
      <c r="BV670" s="71">
        <v>9.0076057465922901</v>
      </c>
      <c r="BW670" s="71">
        <v>10.825832636223101</v>
      </c>
      <c r="BX670" s="75">
        <v>15104</v>
      </c>
      <c r="BY670" s="75">
        <v>14610</v>
      </c>
      <c r="BZ670" s="75">
        <v>12578</v>
      </c>
      <c r="CA670" s="75">
        <v>14016</v>
      </c>
      <c r="CB670" s="75">
        <v>15840</v>
      </c>
      <c r="CC670" s="75">
        <v>19602</v>
      </c>
      <c r="CD670" s="75">
        <v>12916</v>
      </c>
      <c r="CE670" s="75">
        <v>12989</v>
      </c>
      <c r="CF670" s="75">
        <v>19653</v>
      </c>
      <c r="CG670" s="75">
        <v>12992</v>
      </c>
      <c r="CH670" s="75">
        <v>14906</v>
      </c>
      <c r="CI670" s="75">
        <v>15203</v>
      </c>
      <c r="CJ670" s="75">
        <v>9023</v>
      </c>
      <c r="CK670" s="75">
        <v>97682</v>
      </c>
      <c r="CL670" s="73">
        <v>859072.89999999956</v>
      </c>
      <c r="CM670" s="73">
        <v>839928.10000000009</v>
      </c>
      <c r="CN670" s="73">
        <v>983464.48999999976</v>
      </c>
      <c r="CO670" s="73">
        <v>1130648.18</v>
      </c>
      <c r="CP670" s="73">
        <v>1108643.6399999997</v>
      </c>
      <c r="CQ670" s="73">
        <v>890500.90999999992</v>
      </c>
      <c r="CR670" s="73">
        <v>829455.21999999986</v>
      </c>
      <c r="CS670" s="73">
        <v>1210169.3200000003</v>
      </c>
      <c r="CT670" s="73">
        <v>894092.80999999994</v>
      </c>
      <c r="CU670" s="73">
        <v>757895.0299999998</v>
      </c>
      <c r="CV670" s="73">
        <v>853120.67999999993</v>
      </c>
      <c r="CW670" s="73">
        <v>896826.45999999961</v>
      </c>
      <c r="CX670" s="73">
        <v>852812.46</v>
      </c>
      <c r="CY670" s="77"/>
      <c r="CZ670" s="4">
        <v>684</v>
      </c>
      <c r="DA670" s="76" t="str">
        <f t="shared" si="26"/>
        <v>L684</v>
      </c>
      <c r="DB670" s="71">
        <v>2.9031364624359886</v>
      </c>
      <c r="DC670" s="71">
        <v>1.8865095760561637</v>
      </c>
      <c r="DD670" s="71">
        <v>0.83177690246198943</v>
      </c>
      <c r="DE670" s="71">
        <v>0.40894890963914027</v>
      </c>
      <c r="DF670" s="71">
        <v>0.31093930021015725</v>
      </c>
      <c r="DG670" s="71">
        <v>0.22803304817508824</v>
      </c>
      <c r="DH670" s="71">
        <v>0.35997425642172831</v>
      </c>
      <c r="DI670" s="71">
        <v>0.26614794123107977</v>
      </c>
      <c r="DJ670" s="71">
        <v>0.2555129771550359</v>
      </c>
      <c r="DK670" s="71">
        <v>9.7202191979734426E-2</v>
      </c>
      <c r="DL670" s="71">
        <v>0.10294906128266051</v>
      </c>
      <c r="DM670" s="71">
        <v>3.0207392338994436E-2</v>
      </c>
      <c r="DN670" s="71">
        <v>5.8994021697738375E-2</v>
      </c>
      <c r="DO670" s="71">
        <v>0.18195940088811499</v>
      </c>
      <c r="DQ670" s="71"/>
      <c r="DR670" s="71"/>
      <c r="DS670" s="71"/>
      <c r="DT670" s="71"/>
      <c r="DU670" s="71"/>
      <c r="DV670" s="71"/>
      <c r="DW670" s="71"/>
      <c r="DX670" s="71"/>
      <c r="DY670" s="71"/>
      <c r="DZ670" s="71"/>
      <c r="EA670" s="71"/>
      <c r="EB670" s="71"/>
      <c r="EC670" s="71"/>
      <c r="ED670" s="71"/>
    </row>
    <row r="671" spans="1:134">
      <c r="A671" s="4">
        <v>1073</v>
      </c>
      <c r="B671" s="46" t="s">
        <v>5580</v>
      </c>
      <c r="C671" s="65" t="str">
        <f t="shared" si="25"/>
        <v>1073</v>
      </c>
      <c r="D671" s="69">
        <v>870118.67999999993</v>
      </c>
      <c r="E671" s="68">
        <v>10527696.669999998</v>
      </c>
      <c r="F671" s="69">
        <v>214143.22999999986</v>
      </c>
      <c r="G671" s="69">
        <v>677677.12000000291</v>
      </c>
      <c r="H671" s="70">
        <v>86.380711975708991</v>
      </c>
      <c r="I671" s="70">
        <v>6.8799571062780673</v>
      </c>
      <c r="J671" s="69">
        <v>1456179.65</v>
      </c>
      <c r="K671" s="69">
        <v>1353795.98</v>
      </c>
      <c r="L671" s="69">
        <v>1307112.8400000001</v>
      </c>
      <c r="M671" s="69">
        <v>1633646.5200000003</v>
      </c>
      <c r="N671" s="69">
        <v>1864485.85</v>
      </c>
      <c r="O671" s="69">
        <v>2429169.12</v>
      </c>
      <c r="P671" s="69">
        <v>1349052.98</v>
      </c>
      <c r="Q671" s="69">
        <v>1337366.2499999995</v>
      </c>
      <c r="R671" s="69">
        <v>2935067.8899999997</v>
      </c>
      <c r="S671" s="69">
        <v>1206284.4700000002</v>
      </c>
      <c r="T671" s="69">
        <v>1392369.64</v>
      </c>
      <c r="U671" s="69">
        <v>1437436.76</v>
      </c>
      <c r="V671" s="69">
        <v>870118.67999999993</v>
      </c>
      <c r="W671" s="70">
        <v>94.401677836745819</v>
      </c>
      <c r="X671" s="70">
        <v>93.224795944807653</v>
      </c>
      <c r="Y671" s="70">
        <v>91.345629672812279</v>
      </c>
      <c r="Z671" s="71">
        <v>95.519859886178907</v>
      </c>
      <c r="AA671" s="71">
        <v>112.38938505456737</v>
      </c>
      <c r="AB671" s="71">
        <v>96.087207991561556</v>
      </c>
      <c r="AC671" s="71">
        <v>78.480150794135511</v>
      </c>
      <c r="AD671" s="71">
        <v>79.585073042377005</v>
      </c>
      <c r="AE671" s="71">
        <v>91.077986353385683</v>
      </c>
      <c r="AF671" s="71">
        <v>77.213599694062538</v>
      </c>
      <c r="AG671" s="71">
        <v>82.904275794086431</v>
      </c>
      <c r="AH671" s="71">
        <v>97.395979635941586</v>
      </c>
      <c r="AI671" s="71">
        <v>102.61541936288512</v>
      </c>
      <c r="AJ671" s="71">
        <v>-8.9478148949112661</v>
      </c>
      <c r="AK671" s="71">
        <v>-7.6665336336937839</v>
      </c>
      <c r="AL671" s="71">
        <v>-30.040843682117334</v>
      </c>
      <c r="AM671" s="71">
        <v>-12.768191792763961</v>
      </c>
      <c r="AN671" s="71">
        <v>-14.277367899363968</v>
      </c>
      <c r="AO671" s="71">
        <v>-19.746677225889908</v>
      </c>
      <c r="AP671" s="71">
        <v>-17.923866881269003</v>
      </c>
      <c r="AQ671" s="71">
        <v>0.2164276854695224</v>
      </c>
      <c r="AR671" s="71">
        <v>91.228265268450045</v>
      </c>
      <c r="AS671" s="71">
        <v>-46.026992551436678</v>
      </c>
      <c r="AT671" s="71">
        <v>7.8187496325204497</v>
      </c>
      <c r="AU671" s="71">
        <v>24.487960441034694</v>
      </c>
      <c r="AV671" s="72">
        <v>32.645006760542607</v>
      </c>
      <c r="AW671" s="73">
        <v>-143100.6399999999</v>
      </c>
      <c r="AX671" s="73">
        <v>-112406.93999999971</v>
      </c>
      <c r="AY671" s="73">
        <v>-561281.39000000013</v>
      </c>
      <c r="AZ671" s="73">
        <v>-239118.18999999971</v>
      </c>
      <c r="BA671" s="73">
        <v>-310535.85000000009</v>
      </c>
      <c r="BB671" s="73">
        <v>-560910.99999999953</v>
      </c>
      <c r="BC671" s="73">
        <v>-294607.51999999955</v>
      </c>
      <c r="BD671" s="73">
        <v>2888.1799999999348</v>
      </c>
      <c r="BE671" s="73">
        <v>1400217.4399999997</v>
      </c>
      <c r="BF671" s="73">
        <v>-1028692.8399999999</v>
      </c>
      <c r="BG671" s="73">
        <v>100971.21000000043</v>
      </c>
      <c r="BH671" s="73">
        <v>282757.42000000039</v>
      </c>
      <c r="BI671" s="73">
        <v>214143.22999999986</v>
      </c>
      <c r="BJ671" s="71">
        <v>21.876023180971334</v>
      </c>
      <c r="BK671" s="71">
        <v>16.096696787568366</v>
      </c>
      <c r="BL671" s="71">
        <v>15.309985326366192</v>
      </c>
      <c r="BM671" s="71">
        <v>17.523673511249815</v>
      </c>
      <c r="BN671" s="71">
        <v>7.8549399731615086</v>
      </c>
      <c r="BO671" s="71">
        <v>12.245679683826111</v>
      </c>
      <c r="BP671" s="71">
        <v>21.985615045651905</v>
      </c>
      <c r="BQ671" s="71">
        <v>21.844395671286005</v>
      </c>
      <c r="BR671" s="72">
        <v>11.656067634495672</v>
      </c>
      <c r="BS671" s="72">
        <v>13.0952153898528</v>
      </c>
      <c r="BT671" s="71">
        <v>15.840855884826293</v>
      </c>
      <c r="BU671" s="71">
        <v>17.236742059019221</v>
      </c>
      <c r="BV671" s="71">
        <v>15.715374425653771</v>
      </c>
      <c r="BW671" s="71">
        <v>14.445586475562287</v>
      </c>
      <c r="BX671" s="75">
        <v>32726</v>
      </c>
      <c r="BY671" s="75">
        <v>29482</v>
      </c>
      <c r="BZ671" s="75">
        <v>28022</v>
      </c>
      <c r="CA671" s="75">
        <v>30508</v>
      </c>
      <c r="CB671" s="75">
        <v>30727</v>
      </c>
      <c r="CC671" s="75">
        <v>36126</v>
      </c>
      <c r="CD671" s="75">
        <v>28576</v>
      </c>
      <c r="CE671" s="75">
        <v>26312</v>
      </c>
      <c r="CF671" s="75">
        <v>37705</v>
      </c>
      <c r="CG671" s="75">
        <v>24609</v>
      </c>
      <c r="CH671" s="75">
        <v>28138</v>
      </c>
      <c r="CI671" s="75">
        <v>30290</v>
      </c>
      <c r="CJ671" s="75">
        <v>17262</v>
      </c>
      <c r="CK671" s="75">
        <v>192892</v>
      </c>
      <c r="CL671" s="73">
        <v>2557508.0499999998</v>
      </c>
      <c r="CM671" s="73">
        <v>2479989.5400000014</v>
      </c>
      <c r="CN671" s="73">
        <v>2943587.0499999993</v>
      </c>
      <c r="CO671" s="73">
        <v>3219632.1</v>
      </c>
      <c r="CP671" s="73">
        <v>3497378.0300000007</v>
      </c>
      <c r="CQ671" s="73">
        <v>2834263.6400000011</v>
      </c>
      <c r="CR671" s="73">
        <v>2400605.4899999998</v>
      </c>
      <c r="CS671" s="73">
        <v>3559054.4099999997</v>
      </c>
      <c r="CT671" s="73">
        <v>2517000.5100000002</v>
      </c>
      <c r="CU671" s="73">
        <v>2583112.4400000004</v>
      </c>
      <c r="CV671" s="73">
        <v>2518560.4700000011</v>
      </c>
      <c r="CW671" s="73">
        <v>2495053.2100000004</v>
      </c>
      <c r="CX671" s="73">
        <v>2364771.2200000002</v>
      </c>
      <c r="CY671" s="77"/>
      <c r="CZ671" s="4">
        <v>1073</v>
      </c>
      <c r="DA671" s="76" t="str">
        <f t="shared" si="26"/>
        <v>1073</v>
      </c>
      <c r="DB671" s="71">
        <v>2.1084299310302081</v>
      </c>
      <c r="DC671" s="71">
        <v>3.2913857705549039</v>
      </c>
      <c r="DD671" s="71">
        <v>0.99824029750199084</v>
      </c>
      <c r="DE671" s="71">
        <v>1.0271043327795031</v>
      </c>
      <c r="DF671" s="71">
        <v>1.0561789185661783</v>
      </c>
      <c r="DG671" s="71">
        <v>0.80927331618974829</v>
      </c>
      <c r="DH671" s="71">
        <v>0.65016782697240716</v>
      </c>
      <c r="DI671" s="71">
        <v>0.5626497848877704</v>
      </c>
      <c r="DJ671" s="71">
        <v>0.4886817983795636</v>
      </c>
      <c r="DK671" s="71">
        <v>0.38885887591570856</v>
      </c>
      <c r="DL671" s="71">
        <v>0.32667371984764981</v>
      </c>
      <c r="DM671" s="71">
        <v>0.36135648199570597</v>
      </c>
      <c r="DN671" s="71">
        <v>0.44749389432761699</v>
      </c>
      <c r="DO671" s="71">
        <v>0.46517341537531903</v>
      </c>
      <c r="DQ671" s="71"/>
      <c r="DR671" s="71"/>
      <c r="DS671" s="71"/>
      <c r="DT671" s="71"/>
      <c r="DU671" s="71"/>
      <c r="DV671" s="71"/>
      <c r="DW671" s="71"/>
      <c r="DX671" s="71"/>
      <c r="DY671" s="71"/>
      <c r="DZ671" s="71"/>
      <c r="EA671" s="71"/>
      <c r="EB671" s="71"/>
      <c r="EC671" s="71"/>
      <c r="ED671" s="71"/>
    </row>
    <row r="672" spans="1:134">
      <c r="A672" s="4">
        <v>670</v>
      </c>
      <c r="B672" s="46" t="s">
        <v>5586</v>
      </c>
      <c r="C672" s="65" t="str">
        <f t="shared" si="25"/>
        <v>L670</v>
      </c>
      <c r="D672" s="69">
        <v>182044.84</v>
      </c>
      <c r="E672" s="68">
        <v>2189268.7899999996</v>
      </c>
      <c r="F672" s="69">
        <v>-25954.52999999997</v>
      </c>
      <c r="G672" s="69">
        <v>-90101.080000001471</v>
      </c>
      <c r="H672" s="70">
        <v>77.656113950828527</v>
      </c>
      <c r="I672" s="70">
        <v>-3.9528942268593492</v>
      </c>
      <c r="J672" s="69">
        <v>366244.72999999992</v>
      </c>
      <c r="K672" s="69">
        <v>300042.71999999997</v>
      </c>
      <c r="L672" s="69">
        <v>301784.79999999993</v>
      </c>
      <c r="M672" s="69">
        <v>319193.62999999989</v>
      </c>
      <c r="N672" s="69">
        <v>493784.27999999997</v>
      </c>
      <c r="O672" s="69">
        <v>486232.89999999997</v>
      </c>
      <c r="P672" s="69">
        <v>257729.66999999995</v>
      </c>
      <c r="Q672" s="69">
        <v>275362.64999999997</v>
      </c>
      <c r="R672" s="69">
        <v>569554.36</v>
      </c>
      <c r="S672" s="69">
        <v>264308.23</v>
      </c>
      <c r="T672" s="69">
        <v>316454.28999999992</v>
      </c>
      <c r="U672" s="69">
        <v>323814.74999999988</v>
      </c>
      <c r="V672" s="69">
        <v>182044.84</v>
      </c>
      <c r="W672" s="70">
        <v>103.25549511520752</v>
      </c>
      <c r="X672" s="70">
        <v>84.109134531663457</v>
      </c>
      <c r="Y672" s="70">
        <v>79.664975275753861</v>
      </c>
      <c r="Z672" s="71">
        <v>71.258243160462939</v>
      </c>
      <c r="AA672" s="71">
        <v>95.588769087947952</v>
      </c>
      <c r="AB672" s="71">
        <v>89.840219338534808</v>
      </c>
      <c r="AC672" s="71">
        <v>67.670240398436405</v>
      </c>
      <c r="AD672" s="71">
        <v>73.168042799066811</v>
      </c>
      <c r="AE672" s="71">
        <v>86.855812957415012</v>
      </c>
      <c r="AF672" s="71">
        <v>76.643693384188722</v>
      </c>
      <c r="AG672" s="71">
        <v>79.504780143458774</v>
      </c>
      <c r="AH672" s="71">
        <v>78.064947212563212</v>
      </c>
      <c r="AI672" s="71">
        <v>73.243794759091173</v>
      </c>
      <c r="AJ672" s="71">
        <v>-0.28614544470744185</v>
      </c>
      <c r="AK672" s="71">
        <v>-13.513093449546732</v>
      </c>
      <c r="AL672" s="71">
        <v>-15.947584970047368</v>
      </c>
      <c r="AM672" s="71">
        <v>-29.01950474861653</v>
      </c>
      <c r="AN672" s="71">
        <v>-22.707017288273278</v>
      </c>
      <c r="AO672" s="71">
        <v>-21.613543257255674</v>
      </c>
      <c r="AP672" s="71">
        <v>-27.170028205719589</v>
      </c>
      <c r="AQ672" s="71">
        <v>-5.4081321910004814</v>
      </c>
      <c r="AR672" s="71">
        <v>82.918124733437153</v>
      </c>
      <c r="AS672" s="71">
        <v>-46.817891377144768</v>
      </c>
      <c r="AT672" s="71">
        <v>5.462985226883954</v>
      </c>
      <c r="AU672" s="71">
        <v>1.8395543417274896</v>
      </c>
      <c r="AV672" s="72">
        <v>-12.478177217555986</v>
      </c>
      <c r="AW672" s="73">
        <v>-1051</v>
      </c>
      <c r="AX672" s="73">
        <v>-46879.989999999991</v>
      </c>
      <c r="AY672" s="73">
        <v>-57258.780000000203</v>
      </c>
      <c r="AZ672" s="73">
        <v>-130498.40000000008</v>
      </c>
      <c r="BA672" s="73">
        <v>-145050.73000000016</v>
      </c>
      <c r="BB672" s="73">
        <v>-129241.58000000013</v>
      </c>
      <c r="BC672" s="73">
        <v>-96148.91000000012</v>
      </c>
      <c r="BD672" s="73">
        <v>-15743.400000000081</v>
      </c>
      <c r="BE672" s="73">
        <v>258183.16000000003</v>
      </c>
      <c r="BF672" s="73">
        <v>-232678.89000000025</v>
      </c>
      <c r="BG672" s="73">
        <v>16392.339999999909</v>
      </c>
      <c r="BH672" s="73">
        <v>5849.1499999998487</v>
      </c>
      <c r="BI672" s="73">
        <v>-25954.52999999997</v>
      </c>
      <c r="BJ672" s="71">
        <v>14.844012537620044</v>
      </c>
      <c r="BK672" s="71">
        <v>12.505014967471503</v>
      </c>
      <c r="BL672" s="71">
        <v>12.745028572080743</v>
      </c>
      <c r="BM672" s="71">
        <v>13.266677426478555</v>
      </c>
      <c r="BN672" s="71">
        <v>3.5881293508139649</v>
      </c>
      <c r="BO672" s="71">
        <v>14.614719829787877</v>
      </c>
      <c r="BP672" s="71">
        <v>18.526143140102647</v>
      </c>
      <c r="BQ672" s="71">
        <v>17.874461397257001</v>
      </c>
      <c r="BR672" s="72">
        <v>12.03966636506153</v>
      </c>
      <c r="BS672" s="72">
        <v>12.362039763982761</v>
      </c>
      <c r="BT672" s="71">
        <v>13.798591106821863</v>
      </c>
      <c r="BU672" s="71">
        <v>14.591531309251053</v>
      </c>
      <c r="BV672" s="71">
        <v>11.869794751657729</v>
      </c>
      <c r="BW672" s="71">
        <v>12.713587116627275</v>
      </c>
      <c r="BX672" s="75">
        <v>9978</v>
      </c>
      <c r="BY672" s="75">
        <v>8219</v>
      </c>
      <c r="BZ672" s="75">
        <v>8018</v>
      </c>
      <c r="CA672" s="75">
        <v>8816</v>
      </c>
      <c r="CB672" s="75">
        <v>10769</v>
      </c>
      <c r="CC672" s="75">
        <v>12500</v>
      </c>
      <c r="CD672" s="75">
        <v>7197</v>
      </c>
      <c r="CE672" s="75">
        <v>7458</v>
      </c>
      <c r="CF672" s="75">
        <v>11019</v>
      </c>
      <c r="CG672" s="75">
        <v>7104</v>
      </c>
      <c r="CH672" s="75">
        <v>7485</v>
      </c>
      <c r="CI672" s="75">
        <v>7799</v>
      </c>
      <c r="CJ672" s="75">
        <v>4356</v>
      </c>
      <c r="CK672" s="75">
        <v>52418</v>
      </c>
      <c r="CL672" s="73">
        <v>673095.14</v>
      </c>
      <c r="CM672" s="73">
        <v>642963.94000000018</v>
      </c>
      <c r="CN672" s="73">
        <v>569139.75999999989</v>
      </c>
      <c r="CO672" s="73">
        <v>702968.95000000007</v>
      </c>
      <c r="CP672" s="73">
        <v>623413.77999999991</v>
      </c>
      <c r="CQ672" s="73">
        <v>495868.1100000001</v>
      </c>
      <c r="CR672" s="73">
        <v>557077.6100000001</v>
      </c>
      <c r="CS672" s="73">
        <v>926550.98000000021</v>
      </c>
      <c r="CT672" s="73">
        <v>782658.46000000008</v>
      </c>
      <c r="CU672" s="73">
        <v>745866.9099999998</v>
      </c>
      <c r="CV672" s="73">
        <v>813199.70999999985</v>
      </c>
      <c r="CW672" s="73">
        <v>761400.4700000002</v>
      </c>
      <c r="CX672" s="73">
        <v>808330.04000000015</v>
      </c>
      <c r="CY672" s="77"/>
      <c r="CZ672" s="4">
        <v>670</v>
      </c>
      <c r="DA672" s="76" t="str">
        <f t="shared" si="26"/>
        <v>L670</v>
      </c>
      <c r="DB672" s="71">
        <v>0.8533889376927638</v>
      </c>
      <c r="DC672" s="71">
        <v>1.795060260512094</v>
      </c>
      <c r="DD672" s="71">
        <v>0.33954733676098675</v>
      </c>
      <c r="DE672" s="71">
        <v>0.41002075985055297</v>
      </c>
      <c r="DF672" s="71">
        <v>0.38314784833369936</v>
      </c>
      <c r="DG672" s="71">
        <v>9.1077069381147277E-2</v>
      </c>
      <c r="DH672" s="71">
        <v>0.25654535720588911</v>
      </c>
      <c r="DI672" s="71">
        <v>0.23350653003827254</v>
      </c>
      <c r="DJ672" s="71">
        <v>6.6600788179830075E-2</v>
      </c>
      <c r="DK672" s="71">
        <v>0.10643437630013346</v>
      </c>
      <c r="DL672" s="71">
        <v>0.12772131483991292</v>
      </c>
      <c r="DM672" s="71">
        <v>0.14409006890553563</v>
      </c>
      <c r="DN672" s="71">
        <v>0.13432021082026654</v>
      </c>
      <c r="DO672" s="71">
        <v>0.14133296884564558</v>
      </c>
      <c r="DQ672" s="71"/>
      <c r="DR672" s="71"/>
      <c r="DS672" s="71"/>
      <c r="DT672" s="71"/>
      <c r="DU672" s="71"/>
      <c r="DV672" s="71"/>
      <c r="DW672" s="71"/>
      <c r="DX672" s="71"/>
      <c r="DY672" s="71"/>
      <c r="DZ672" s="71"/>
      <c r="EA672" s="71"/>
      <c r="EB672" s="71"/>
      <c r="EC672" s="71"/>
      <c r="ED672" s="71"/>
    </row>
    <row r="673" spans="1:134">
      <c r="A673" s="4">
        <v>676</v>
      </c>
      <c r="B673" s="46" t="s">
        <v>5594</v>
      </c>
      <c r="C673" s="65" t="str">
        <f t="shared" si="25"/>
        <v>L676</v>
      </c>
      <c r="D673" s="69">
        <v>120645.33999999998</v>
      </c>
      <c r="E673" s="68">
        <v>1470132.4099999997</v>
      </c>
      <c r="F673" s="69">
        <v>27088.779999999984</v>
      </c>
      <c r="G673" s="69">
        <v>283492.22999999975</v>
      </c>
      <c r="H673" s="70">
        <v>102.03606440679786</v>
      </c>
      <c r="I673" s="70">
        <v>23.890327900408682</v>
      </c>
      <c r="J673" s="69">
        <v>179420.12000000002</v>
      </c>
      <c r="K673" s="69">
        <v>179931.66</v>
      </c>
      <c r="L673" s="69">
        <v>175756.12999999992</v>
      </c>
      <c r="M673" s="69">
        <v>186645.90999999997</v>
      </c>
      <c r="N673" s="69">
        <v>277010.53999999992</v>
      </c>
      <c r="O673" s="69">
        <v>265443.71999999997</v>
      </c>
      <c r="P673" s="69">
        <v>146888.26999999999</v>
      </c>
      <c r="Q673" s="69">
        <v>173929.07999999996</v>
      </c>
      <c r="R673" s="69">
        <v>417986.43999999989</v>
      </c>
      <c r="S673" s="69">
        <v>193314.29999999996</v>
      </c>
      <c r="T673" s="69">
        <v>209781.75999999998</v>
      </c>
      <c r="U673" s="69">
        <v>207587.21999999997</v>
      </c>
      <c r="V673" s="69">
        <v>120645.33999999998</v>
      </c>
      <c r="W673" s="70">
        <v>104.4750070934884</v>
      </c>
      <c r="X673" s="70">
        <v>103.69504098270525</v>
      </c>
      <c r="Y673" s="70">
        <v>100.95419669966014</v>
      </c>
      <c r="Z673" s="71">
        <v>82.615558150503745</v>
      </c>
      <c r="AA673" s="71">
        <v>113.82215910094564</v>
      </c>
      <c r="AB673" s="71">
        <v>87.290412840279231</v>
      </c>
      <c r="AC673" s="71">
        <v>83.810438627772612</v>
      </c>
      <c r="AD673" s="71">
        <v>97.133481583351468</v>
      </c>
      <c r="AE673" s="71">
        <v>102.22750291959477</v>
      </c>
      <c r="AF673" s="71">
        <v>120.37648463337838</v>
      </c>
      <c r="AG673" s="71">
        <v>104.62239748047359</v>
      </c>
      <c r="AH673" s="71">
        <v>102.28092775320785</v>
      </c>
      <c r="AI673" s="71">
        <v>106.26621789497806</v>
      </c>
      <c r="AJ673" s="71">
        <v>17.749501523943479</v>
      </c>
      <c r="AK673" s="71">
        <v>8.0492949567813277</v>
      </c>
      <c r="AL673" s="71">
        <v>-9.1509953938189277</v>
      </c>
      <c r="AM673" s="71">
        <v>-4.9246736295353806</v>
      </c>
      <c r="AN673" s="71">
        <v>8.5549530309995347</v>
      </c>
      <c r="AO673" s="71">
        <v>-14.062150803465844</v>
      </c>
      <c r="AP673" s="71">
        <v>-17.216252248978357</v>
      </c>
      <c r="AQ673" s="71">
        <v>24.094298752557798</v>
      </c>
      <c r="AR673" s="71">
        <v>152.24681353057176</v>
      </c>
      <c r="AS673" s="71">
        <v>-34.870340246808652</v>
      </c>
      <c r="AT673" s="71">
        <v>35.367847650566816</v>
      </c>
      <c r="AU673" s="71">
        <v>31.386653142375454</v>
      </c>
      <c r="AV673" s="72">
        <v>28.954442104327029</v>
      </c>
      <c r="AW673" s="73">
        <v>27045.700000000041</v>
      </c>
      <c r="AX673" s="73">
        <v>13404.279999999999</v>
      </c>
      <c r="AY673" s="73">
        <v>-17703.480000000098</v>
      </c>
      <c r="AZ673" s="73">
        <v>-9667.8100000000268</v>
      </c>
      <c r="BA673" s="73">
        <v>21849.999999999913</v>
      </c>
      <c r="BB673" s="73">
        <v>-35461.649999999907</v>
      </c>
      <c r="BC673" s="73">
        <v>-30547.850000000006</v>
      </c>
      <c r="BD673" s="73">
        <v>33770.27999999997</v>
      </c>
      <c r="BE673" s="73">
        <v>252281.09999999992</v>
      </c>
      <c r="BF673" s="73">
        <v>-103500.2399999999</v>
      </c>
      <c r="BG673" s="73">
        <v>54810.129999999976</v>
      </c>
      <c r="BH673" s="73">
        <v>49590.029999999941</v>
      </c>
      <c r="BI673" s="73">
        <v>27088.779999999984</v>
      </c>
      <c r="BJ673" s="71">
        <v>12.374754291623466</v>
      </c>
      <c r="BK673" s="71">
        <v>12.26816658476621</v>
      </c>
      <c r="BL673" s="71">
        <v>10.868739648497755</v>
      </c>
      <c r="BM673" s="71">
        <v>11.261948000285846</v>
      </c>
      <c r="BN673" s="71">
        <v>4.3113611042196105</v>
      </c>
      <c r="BO673" s="71">
        <v>8.6511317808709425</v>
      </c>
      <c r="BP673" s="71">
        <v>17.642104980783493</v>
      </c>
      <c r="BQ673" s="71">
        <v>14.605135870102421</v>
      </c>
      <c r="BR673" s="72">
        <v>13.031315861487325</v>
      </c>
      <c r="BS673" s="72">
        <v>11.492139900781629</v>
      </c>
      <c r="BT673" s="71">
        <v>15.508309216609476</v>
      </c>
      <c r="BU673" s="71">
        <v>13.660900700236621</v>
      </c>
      <c r="BV673" s="71">
        <v>10.541042693362208</v>
      </c>
      <c r="BW673" s="71">
        <v>12.225173458270728</v>
      </c>
      <c r="BX673" s="75">
        <v>5019</v>
      </c>
      <c r="BY673" s="75">
        <v>4973</v>
      </c>
      <c r="BZ673" s="75">
        <v>4338</v>
      </c>
      <c r="CA673" s="75">
        <v>4771</v>
      </c>
      <c r="CB673" s="75">
        <v>5875</v>
      </c>
      <c r="CC673" s="75">
        <v>6225</v>
      </c>
      <c r="CD673" s="75">
        <v>3955</v>
      </c>
      <c r="CE673" s="75">
        <v>4514</v>
      </c>
      <c r="CF673" s="75">
        <v>7895</v>
      </c>
      <c r="CG673" s="75">
        <v>5000</v>
      </c>
      <c r="CH673" s="75">
        <v>5586</v>
      </c>
      <c r="CI673" s="75">
        <v>5460</v>
      </c>
      <c r="CJ673" s="75">
        <v>3019</v>
      </c>
      <c r="CK673" s="75">
        <v>35429</v>
      </c>
      <c r="CL673" s="73">
        <v>366496.78</v>
      </c>
      <c r="CM673" s="73">
        <v>368680.17000000004</v>
      </c>
      <c r="CN673" s="73">
        <v>351361.83000000007</v>
      </c>
      <c r="CO673" s="73">
        <v>412945.24000000017</v>
      </c>
      <c r="CP673" s="73">
        <v>402480.26</v>
      </c>
      <c r="CQ673" s="73">
        <v>305673.72000000009</v>
      </c>
      <c r="CR673" s="73">
        <v>349430.44000000012</v>
      </c>
      <c r="CS673" s="73">
        <v>435270.12000000011</v>
      </c>
      <c r="CT673" s="73">
        <v>418521.27999999991</v>
      </c>
      <c r="CU673" s="73">
        <v>393943.34</v>
      </c>
      <c r="CV673" s="73">
        <v>383896.01999999996</v>
      </c>
      <c r="CW673" s="73">
        <v>403540.5500000001</v>
      </c>
      <c r="CX673" s="73">
        <v>390479.30000000005</v>
      </c>
      <c r="CY673" s="77"/>
      <c r="CZ673" s="4">
        <v>676</v>
      </c>
      <c r="DA673" s="76" t="str">
        <f t="shared" si="26"/>
        <v>L676</v>
      </c>
      <c r="DB673" s="71">
        <v>2.1312960021314158</v>
      </c>
      <c r="DC673" s="71">
        <v>3.6187744988689667</v>
      </c>
      <c r="DD673" s="71">
        <v>0.84455857909126486</v>
      </c>
      <c r="DE673" s="71">
        <v>1.0570203369217297</v>
      </c>
      <c r="DF673" s="71">
        <v>0.99387133124859173</v>
      </c>
      <c r="DG673" s="71">
        <v>0.47140728896583656</v>
      </c>
      <c r="DH673" s="71">
        <v>0.2355458253192633</v>
      </c>
      <c r="DI673" s="71">
        <v>0.10131378484686082</v>
      </c>
      <c r="DJ673" s="71">
        <v>0.10135487863351679</v>
      </c>
      <c r="DK673" s="71">
        <v>0.14230986324497147</v>
      </c>
      <c r="DL673" s="71">
        <v>8.5939732541079034E-2</v>
      </c>
      <c r="DM673" s="71">
        <v>0.67749332449336219</v>
      </c>
      <c r="DN673" s="71">
        <v>9.9139395537637343E-2</v>
      </c>
      <c r="DO673" s="71">
        <v>0.20027314435439111</v>
      </c>
      <c r="DQ673" s="71"/>
      <c r="DR673" s="71"/>
      <c r="DS673" s="71"/>
      <c r="DT673" s="71"/>
      <c r="DU673" s="71"/>
      <c r="DV673" s="71"/>
      <c r="DW673" s="71"/>
      <c r="DX673" s="71"/>
      <c r="DY673" s="71"/>
      <c r="DZ673" s="71"/>
      <c r="EA673" s="71"/>
      <c r="EB673" s="71"/>
      <c r="EC673" s="71"/>
      <c r="ED673" s="71"/>
    </row>
    <row r="674" spans="1:134">
      <c r="A674" s="4">
        <v>668</v>
      </c>
      <c r="B674" s="46" t="s">
        <v>5602</v>
      </c>
      <c r="C674" s="65" t="str">
        <f t="shared" si="25"/>
        <v>L668</v>
      </c>
      <c r="D674" s="69">
        <v>135780.56999999998</v>
      </c>
      <c r="E674" s="68">
        <v>1918094.4899999995</v>
      </c>
      <c r="F674" s="69">
        <v>36525.399999999994</v>
      </c>
      <c r="G674" s="69">
        <v>391077.21999999951</v>
      </c>
      <c r="H674" s="70">
        <v>95.039416652182027</v>
      </c>
      <c r="I674" s="70">
        <v>25.610530259425257</v>
      </c>
      <c r="J674" s="69">
        <v>197039.89</v>
      </c>
      <c r="K674" s="69">
        <v>193724.22</v>
      </c>
      <c r="L674" s="69">
        <v>203773.65999999995</v>
      </c>
      <c r="M674" s="69">
        <v>213681.93000000002</v>
      </c>
      <c r="N674" s="69">
        <v>398967.54000000004</v>
      </c>
      <c r="O674" s="69">
        <v>398281.28</v>
      </c>
      <c r="P674" s="69">
        <v>211549.37999999998</v>
      </c>
      <c r="Q674" s="69">
        <v>179953.29999999996</v>
      </c>
      <c r="R674" s="69">
        <v>691543.74</v>
      </c>
      <c r="S674" s="69">
        <v>206227.62999999998</v>
      </c>
      <c r="T674" s="69">
        <v>239860.16</v>
      </c>
      <c r="U674" s="69">
        <v>253179.70999999993</v>
      </c>
      <c r="V674" s="69">
        <v>135780.56999999998</v>
      </c>
      <c r="W674" s="70">
        <v>85.153774669407809</v>
      </c>
      <c r="X674" s="70">
        <v>95.858061035553476</v>
      </c>
      <c r="Y674" s="70">
        <v>102.06409083039057</v>
      </c>
      <c r="Z674" s="71">
        <v>90.78027259173156</v>
      </c>
      <c r="AA674" s="71">
        <v>98.969694494915032</v>
      </c>
      <c r="AB674" s="71">
        <v>99.750916540623876</v>
      </c>
      <c r="AC674" s="71">
        <v>103.59109790878023</v>
      </c>
      <c r="AD674" s="71">
        <v>89.634661051437476</v>
      </c>
      <c r="AE674" s="71">
        <v>97.482159281837696</v>
      </c>
      <c r="AF674" s="71">
        <v>60.895790472749269</v>
      </c>
      <c r="AG674" s="71">
        <v>103.40614287519716</v>
      </c>
      <c r="AH674" s="71">
        <v>119.94546629874374</v>
      </c>
      <c r="AI674" s="71">
        <v>111.1768897214138</v>
      </c>
      <c r="AJ674" s="71">
        <v>-2.4666052875167321</v>
      </c>
      <c r="AK674" s="71">
        <v>-6.2443158345893535</v>
      </c>
      <c r="AL674" s="71">
        <v>0.52535976377137139</v>
      </c>
      <c r="AM674" s="71">
        <v>-13.694462415626873</v>
      </c>
      <c r="AN674" s="71">
        <v>-6.4174999157923356</v>
      </c>
      <c r="AO674" s="71">
        <v>-0.45610392721250337</v>
      </c>
      <c r="AP674" s="71">
        <v>3.2570709336424031</v>
      </c>
      <c r="AQ674" s="71">
        <v>12.708733592317479</v>
      </c>
      <c r="AR674" s="71">
        <v>162.48377372149082</v>
      </c>
      <c r="AS674" s="71">
        <v>-54.702000844600043</v>
      </c>
      <c r="AT674" s="71">
        <v>33.058510868453354</v>
      </c>
      <c r="AU674" s="71">
        <v>54.164955107732268</v>
      </c>
      <c r="AV674" s="72">
        <v>36.799493668692527</v>
      </c>
      <c r="AW674" s="73">
        <v>-4983.1099999999278</v>
      </c>
      <c r="AX674" s="73">
        <v>-12902.419999999955</v>
      </c>
      <c r="AY674" s="73">
        <v>1064.9499999999243</v>
      </c>
      <c r="AZ674" s="73">
        <v>-33905.80999999991</v>
      </c>
      <c r="BA674" s="73">
        <v>-27335.559999999939</v>
      </c>
      <c r="BB674" s="73">
        <v>2541.4200000001001</v>
      </c>
      <c r="BC674" s="73">
        <v>6672.9700000000012</v>
      </c>
      <c r="BD674" s="73">
        <v>20291.049999999988</v>
      </c>
      <c r="BE674" s="73">
        <v>428082.22000000003</v>
      </c>
      <c r="BF674" s="73">
        <v>-249041.1099999999</v>
      </c>
      <c r="BG674" s="73">
        <v>59593.48000000001</v>
      </c>
      <c r="BH674" s="73">
        <v>88953.209999999934</v>
      </c>
      <c r="BI674" s="73">
        <v>36525.399999999994</v>
      </c>
      <c r="BJ674" s="71">
        <v>10.932303911383995</v>
      </c>
      <c r="BK674" s="71">
        <v>10.748459173089911</v>
      </c>
      <c r="BL674" s="71">
        <v>10.015866918349564</v>
      </c>
      <c r="BM674" s="71">
        <v>13.02214633251732</v>
      </c>
      <c r="BN674" s="71">
        <v>0.85911366550806356</v>
      </c>
      <c r="BO674" s="71">
        <v>7.7885291991305543</v>
      </c>
      <c r="BP674" s="71">
        <v>17.913523039101506</v>
      </c>
      <c r="BQ674" s="71">
        <v>16.23237447572367</v>
      </c>
      <c r="BR674" s="72">
        <v>11.119030322681207</v>
      </c>
      <c r="BS674" s="72">
        <v>11.043668155479178</v>
      </c>
      <c r="BT674" s="71">
        <v>12.469914165909183</v>
      </c>
      <c r="BU674" s="71">
        <v>13.146773464282603</v>
      </c>
      <c r="BV674" s="71">
        <v>10.322537914207915</v>
      </c>
      <c r="BW674" s="71">
        <v>11.012369823963184</v>
      </c>
      <c r="BX674" s="75">
        <v>5451</v>
      </c>
      <c r="BY674" s="75">
        <v>5359</v>
      </c>
      <c r="BZ674" s="75">
        <v>5348</v>
      </c>
      <c r="CA674" s="75">
        <v>5659</v>
      </c>
      <c r="CB674" s="75">
        <v>8221</v>
      </c>
      <c r="CC674" s="75">
        <v>8649</v>
      </c>
      <c r="CD674" s="75">
        <v>5319</v>
      </c>
      <c r="CE674" s="75">
        <v>5037</v>
      </c>
      <c r="CF674" s="75">
        <v>10850</v>
      </c>
      <c r="CG674" s="75">
        <v>5249</v>
      </c>
      <c r="CH674" s="75">
        <v>6046</v>
      </c>
      <c r="CI674" s="75">
        <v>6641</v>
      </c>
      <c r="CJ674" s="75">
        <v>3488</v>
      </c>
      <c r="CK674" s="75">
        <v>42630</v>
      </c>
      <c r="CL674" s="73">
        <v>535027.05000000016</v>
      </c>
      <c r="CM674" s="73">
        <v>538598.07000000018</v>
      </c>
      <c r="CN674" s="73">
        <v>488989.09000000014</v>
      </c>
      <c r="CO674" s="73">
        <v>633252.29000000015</v>
      </c>
      <c r="CP674" s="73">
        <v>657763.55000000016</v>
      </c>
      <c r="CQ674" s="73">
        <v>502189.71</v>
      </c>
      <c r="CR674" s="73">
        <v>476539.64000000013</v>
      </c>
      <c r="CS674" s="73">
        <v>797444.22999999986</v>
      </c>
      <c r="CT674" s="73">
        <v>562600.25999999989</v>
      </c>
      <c r="CU674" s="73">
        <v>582205.44000000006</v>
      </c>
      <c r="CV674" s="73">
        <v>582232.80000000005</v>
      </c>
      <c r="CW674" s="73">
        <v>578218.42000000016</v>
      </c>
      <c r="CX674" s="73">
        <v>645463.29</v>
      </c>
      <c r="CY674" s="77"/>
      <c r="CZ674" s="4">
        <v>668</v>
      </c>
      <c r="DA674" s="76" t="str">
        <f t="shared" si="26"/>
        <v>L668</v>
      </c>
      <c r="DB674" s="71">
        <v>8.4124381621952987E-2</v>
      </c>
      <c r="DC674" s="71">
        <v>5.0612301241780247E-2</v>
      </c>
      <c r="DD674" s="71">
        <v>0.35861750465990655</v>
      </c>
      <c r="DE674" s="71">
        <v>0.23446194219350619</v>
      </c>
      <c r="DF674" s="71">
        <v>0.17196510023475797</v>
      </c>
      <c r="DG674" s="71">
        <v>0.14982834276038198</v>
      </c>
      <c r="DH674" s="71">
        <v>6.2036714307054111E-2</v>
      </c>
      <c r="DI674" s="71">
        <v>1.8465130716988354E-2</v>
      </c>
      <c r="DJ674" s="71">
        <v>1.5734740551231318E-2</v>
      </c>
      <c r="DK674" s="71">
        <v>1.1826036722887649E-2</v>
      </c>
      <c r="DL674" s="71">
        <v>1.4779957461829666E-2</v>
      </c>
      <c r="DM674" s="71">
        <v>3.7975652521114456E-2</v>
      </c>
      <c r="DN674" s="71">
        <v>0.84190848136434537</v>
      </c>
      <c r="DO674" s="71">
        <v>8.3416599112487555E-2</v>
      </c>
      <c r="DQ674" s="71"/>
      <c r="DR674" s="71"/>
      <c r="DS674" s="71"/>
      <c r="DT674" s="71"/>
      <c r="DU674" s="71"/>
      <c r="DV674" s="71"/>
      <c r="DW674" s="71"/>
      <c r="DX674" s="71"/>
      <c r="DY674" s="71"/>
      <c r="DZ674" s="71"/>
      <c r="EA674" s="71"/>
      <c r="EB674" s="71"/>
      <c r="EC674" s="71"/>
      <c r="ED674" s="71"/>
    </row>
    <row r="675" spans="1:134">
      <c r="A675" s="4">
        <v>681</v>
      </c>
      <c r="B675" s="46" t="s">
        <v>5610</v>
      </c>
      <c r="C675" s="65" t="str">
        <f t="shared" si="25"/>
        <v>L681</v>
      </c>
      <c r="D675" s="69">
        <v>135866.74999999997</v>
      </c>
      <c r="E675" s="68">
        <v>1815159.6999999995</v>
      </c>
      <c r="F675" s="69">
        <v>20792.519999999975</v>
      </c>
      <c r="G675" s="69">
        <v>399059.47000000044</v>
      </c>
      <c r="H675" s="70">
        <v>99.968674556537522</v>
      </c>
      <c r="I675" s="70">
        <v>28.180171258075482</v>
      </c>
      <c r="J675" s="69">
        <v>210842.47999999998</v>
      </c>
      <c r="K675" s="69">
        <v>208093.94999999995</v>
      </c>
      <c r="L675" s="69">
        <v>199506.50999999992</v>
      </c>
      <c r="M675" s="69">
        <v>232215.72999999992</v>
      </c>
      <c r="N675" s="69">
        <v>392398.51999999996</v>
      </c>
      <c r="O675" s="69">
        <v>371130.87999999995</v>
      </c>
      <c r="P675" s="69">
        <v>193370.85999999996</v>
      </c>
      <c r="Q675" s="69">
        <v>169592.53</v>
      </c>
      <c r="R675" s="69">
        <v>659664.21</v>
      </c>
      <c r="S675" s="69">
        <v>198055.36</v>
      </c>
      <c r="T675" s="69">
        <v>222766.30999999994</v>
      </c>
      <c r="U675" s="69">
        <v>235843.67999999996</v>
      </c>
      <c r="V675" s="69">
        <v>135866.74999999997</v>
      </c>
      <c r="W675" s="70">
        <v>98.930428440292388</v>
      </c>
      <c r="X675" s="70">
        <v>107.83252865438688</v>
      </c>
      <c r="Y675" s="70">
        <v>98.99229430422281</v>
      </c>
      <c r="Z675" s="71">
        <v>93.690717880380802</v>
      </c>
      <c r="AA675" s="71">
        <v>118.96075408378665</v>
      </c>
      <c r="AB675" s="71">
        <v>106.56483541625221</v>
      </c>
      <c r="AC675" s="71">
        <v>114.27025837739623</v>
      </c>
      <c r="AD675" s="71">
        <v>95.140540633119841</v>
      </c>
      <c r="AE675" s="71">
        <v>106.12646528770442</v>
      </c>
      <c r="AF675" s="71">
        <v>78.708779523468266</v>
      </c>
      <c r="AG675" s="71">
        <v>90.21957224562982</v>
      </c>
      <c r="AH675" s="71">
        <v>109.29820151698104</v>
      </c>
      <c r="AI675" s="71">
        <v>102.66344994770739</v>
      </c>
      <c r="AJ675" s="71">
        <v>3.8018941210487212</v>
      </c>
      <c r="AK675" s="71">
        <v>10.231198783512196</v>
      </c>
      <c r="AL675" s="71">
        <v>-6.0783319754759146</v>
      </c>
      <c r="AM675" s="71">
        <v>-12.133769355416991</v>
      </c>
      <c r="AN675" s="71">
        <v>12.452602224357555</v>
      </c>
      <c r="AO675" s="71">
        <v>8.9684398339025861</v>
      </c>
      <c r="AP675" s="71">
        <v>17.622327863070876</v>
      </c>
      <c r="AQ675" s="71">
        <v>18.94289753031828</v>
      </c>
      <c r="AR675" s="71">
        <v>188.63806939704713</v>
      </c>
      <c r="AS675" s="71">
        <v>-49.591333069415086</v>
      </c>
      <c r="AT675" s="71">
        <v>11.474318697831066</v>
      </c>
      <c r="AU675" s="71">
        <v>36.512469910450385</v>
      </c>
      <c r="AV675" s="72">
        <v>18.068789163307876</v>
      </c>
      <c r="AW675" s="73">
        <v>7722.4099999999744</v>
      </c>
      <c r="AX675" s="73">
        <v>19314.409999999974</v>
      </c>
      <c r="AY675" s="73">
        <v>-12911.470000000059</v>
      </c>
      <c r="AZ675" s="73">
        <v>-32067.520000000077</v>
      </c>
      <c r="BA675" s="73">
        <v>43465.77999999997</v>
      </c>
      <c r="BB675" s="73">
        <v>33242.119999999995</v>
      </c>
      <c r="BC675" s="73">
        <v>28971.06999999992</v>
      </c>
      <c r="BD675" s="73">
        <v>27009.380000000005</v>
      </c>
      <c r="BE675" s="73">
        <v>431120.48</v>
      </c>
      <c r="BF675" s="73">
        <v>-194844.06000000011</v>
      </c>
      <c r="BG675" s="73">
        <v>22929.869999999908</v>
      </c>
      <c r="BH675" s="73">
        <v>63080.209999999963</v>
      </c>
      <c r="BI675" s="73">
        <v>20792.519999999975</v>
      </c>
      <c r="BJ675" s="71">
        <v>11.188200219951085</v>
      </c>
      <c r="BK675" s="71">
        <v>8.6734652865135295</v>
      </c>
      <c r="BL675" s="71">
        <v>7.6793176337429401</v>
      </c>
      <c r="BM675" s="71">
        <v>8.0534979028066118</v>
      </c>
      <c r="BN675" s="71">
        <v>-2.418829140192809</v>
      </c>
      <c r="BO675" s="71">
        <v>5.8228081939913316</v>
      </c>
      <c r="BP675" s="71">
        <v>13.079121697339295</v>
      </c>
      <c r="BQ675" s="71">
        <v>15.962197033435881</v>
      </c>
      <c r="BR675" s="72">
        <v>11.043001823046662</v>
      </c>
      <c r="BS675" s="72">
        <v>9.5449481937446983</v>
      </c>
      <c r="BT675" s="71">
        <v>11.041881245607565</v>
      </c>
      <c r="BU675" s="71">
        <v>10.394017131618458</v>
      </c>
      <c r="BV675" s="71">
        <v>8.8500183767759069</v>
      </c>
      <c r="BW675" s="71">
        <v>9.613541725873695</v>
      </c>
      <c r="BX675" s="75">
        <v>4509</v>
      </c>
      <c r="BY675" s="75">
        <v>4381</v>
      </c>
      <c r="BZ675" s="75">
        <v>4155</v>
      </c>
      <c r="CA675" s="75">
        <v>4284</v>
      </c>
      <c r="CB675" s="75">
        <v>5638</v>
      </c>
      <c r="CC675" s="75">
        <v>6713</v>
      </c>
      <c r="CD675" s="75">
        <v>3518</v>
      </c>
      <c r="CE675" s="75">
        <v>3640</v>
      </c>
      <c r="CF675" s="75">
        <v>8729</v>
      </c>
      <c r="CG675" s="75">
        <v>3843</v>
      </c>
      <c r="CH675" s="75">
        <v>4301</v>
      </c>
      <c r="CI675" s="75">
        <v>4439</v>
      </c>
      <c r="CJ675" s="75">
        <v>2524</v>
      </c>
      <c r="CK675" s="75">
        <v>30994</v>
      </c>
      <c r="CL675" s="73">
        <v>471381.01999999996</v>
      </c>
      <c r="CM675" s="73">
        <v>489686.87</v>
      </c>
      <c r="CN675" s="73">
        <v>498858.85000000015</v>
      </c>
      <c r="CO675" s="73">
        <v>523866.52000000014</v>
      </c>
      <c r="CP675" s="73">
        <v>539204.2899999998</v>
      </c>
      <c r="CQ675" s="73">
        <v>405940.49999999994</v>
      </c>
      <c r="CR675" s="73">
        <v>449802.61</v>
      </c>
      <c r="CS675" s="73">
        <v>727791.45000000019</v>
      </c>
      <c r="CT675" s="73">
        <v>462045.46999999991</v>
      </c>
      <c r="CU675" s="73">
        <v>501991.20999999996</v>
      </c>
      <c r="CV675" s="73">
        <v>522810.54000000004</v>
      </c>
      <c r="CW675" s="73">
        <v>492314.66</v>
      </c>
      <c r="CX675" s="73">
        <v>504294.46</v>
      </c>
      <c r="CY675" s="77"/>
      <c r="CZ675" s="4">
        <v>681</v>
      </c>
      <c r="DA675" s="76" t="str">
        <f t="shared" si="26"/>
        <v>L681</v>
      </c>
      <c r="DB675" s="71">
        <v>0.6188548288679665</v>
      </c>
      <c r="DC675" s="71">
        <v>0.66685064371809988</v>
      </c>
      <c r="DD675" s="71">
        <v>4.904322414023523E-2</v>
      </c>
      <c r="DE675" s="71">
        <v>0</v>
      </c>
      <c r="DF675" s="71">
        <v>0.36454689553932007</v>
      </c>
      <c r="DG675" s="71">
        <v>0.12838407828637216</v>
      </c>
      <c r="DH675" s="71">
        <v>0.31046132430955786</v>
      </c>
      <c r="DI675" s="71">
        <v>0.37116188498224889</v>
      </c>
      <c r="DJ675" s="71">
        <v>9.3407746907565217E-2</v>
      </c>
      <c r="DK675" s="71">
        <v>2.057370287631843E-2</v>
      </c>
      <c r="DL675" s="71">
        <v>0</v>
      </c>
      <c r="DM675" s="71">
        <v>6.707306528605779E-2</v>
      </c>
      <c r="DN675" s="71">
        <v>0</v>
      </c>
      <c r="DO675" s="71">
        <v>0.11365691535362767</v>
      </c>
      <c r="DQ675" s="71"/>
      <c r="DR675" s="71"/>
      <c r="DS675" s="71"/>
      <c r="DT675" s="71"/>
      <c r="DU675" s="71"/>
      <c r="DV675" s="71"/>
      <c r="DW675" s="71"/>
      <c r="DX675" s="71"/>
      <c r="DY675" s="71"/>
      <c r="DZ675" s="71"/>
      <c r="EA675" s="71"/>
      <c r="EB675" s="71"/>
      <c r="EC675" s="71"/>
      <c r="ED675" s="71"/>
    </row>
    <row r="676" spans="1:134">
      <c r="A676" s="4">
        <v>1096</v>
      </c>
      <c r="B676" s="46" t="s">
        <v>5619</v>
      </c>
      <c r="C676" s="65" t="str">
        <f t="shared" si="25"/>
        <v>1096</v>
      </c>
      <c r="D676" s="69">
        <v>133130.37</v>
      </c>
      <c r="E676" s="68">
        <v>1682660.9099999997</v>
      </c>
      <c r="F676" s="69">
        <v>18558.86000000003</v>
      </c>
      <c r="G676" s="69">
        <v>-132353.54000000027</v>
      </c>
      <c r="H676" s="70">
        <v>72.107892420238812</v>
      </c>
      <c r="I676" s="70">
        <v>-7.292148004661902</v>
      </c>
      <c r="J676" s="69">
        <v>208230.10999999996</v>
      </c>
      <c r="K676" s="69">
        <v>213431.97999999995</v>
      </c>
      <c r="L676" s="69">
        <v>167138.48000000001</v>
      </c>
      <c r="M676" s="69">
        <v>211739.29</v>
      </c>
      <c r="N676" s="69">
        <v>322626.71999999991</v>
      </c>
      <c r="O676" s="69">
        <v>427448.86999999988</v>
      </c>
      <c r="P676" s="69">
        <v>191703.71</v>
      </c>
      <c r="Q676" s="69">
        <v>173139.84999999998</v>
      </c>
      <c r="R676" s="69">
        <v>567343.52</v>
      </c>
      <c r="S676" s="69">
        <v>170791.25</v>
      </c>
      <c r="T676" s="69">
        <v>221493.18999999997</v>
      </c>
      <c r="U676" s="69">
        <v>225059.01999999993</v>
      </c>
      <c r="V676" s="69">
        <v>133130.37</v>
      </c>
      <c r="W676" s="70">
        <v>75.041338843737663</v>
      </c>
      <c r="X676" s="70">
        <v>79.958893350560146</v>
      </c>
      <c r="Y676" s="70">
        <v>65.33068513249502</v>
      </c>
      <c r="Z676" s="71">
        <v>62.555483131303767</v>
      </c>
      <c r="AA676" s="71">
        <v>99.050352193389983</v>
      </c>
      <c r="AB676" s="71">
        <v>116.19671312568497</v>
      </c>
      <c r="AC676" s="71">
        <v>67.115306360144871</v>
      </c>
      <c r="AD676" s="71">
        <v>61.81209529446965</v>
      </c>
      <c r="AE676" s="71">
        <v>80.756268093494782</v>
      </c>
      <c r="AF676" s="71">
        <v>39.905756839360087</v>
      </c>
      <c r="AG676" s="71">
        <v>85.345606678631967</v>
      </c>
      <c r="AH676" s="71">
        <v>93.413436637937025</v>
      </c>
      <c r="AI676" s="71">
        <v>97.307090581261875</v>
      </c>
      <c r="AJ676" s="71">
        <v>-23.581419141803984</v>
      </c>
      <c r="AK676" s="71">
        <v>-17.951223814014451</v>
      </c>
      <c r="AL676" s="71">
        <v>-43.897257402187108</v>
      </c>
      <c r="AM676" s="71">
        <v>-48.289549115299934</v>
      </c>
      <c r="AN676" s="71">
        <v>-37.322887469106739</v>
      </c>
      <c r="AO676" s="71">
        <v>-23.879601198219646</v>
      </c>
      <c r="AP676" s="71">
        <v>-32.197617660675604</v>
      </c>
      <c r="AQ676" s="71">
        <v>-25.105767540022541</v>
      </c>
      <c r="AR676" s="71">
        <v>84.859822292729902</v>
      </c>
      <c r="AS676" s="71">
        <v>-64.549756664577245</v>
      </c>
      <c r="AT676" s="71">
        <v>7.9422341678718755</v>
      </c>
      <c r="AU676" s="71">
        <v>16.824710677719157</v>
      </c>
      <c r="AV676" s="72">
        <v>16.198494721768132</v>
      </c>
      <c r="AW676" s="73">
        <v>-64256.120000000083</v>
      </c>
      <c r="AX676" s="73">
        <v>-46696.190000000031</v>
      </c>
      <c r="AY676" s="73">
        <v>-130776.50999999992</v>
      </c>
      <c r="AZ676" s="73">
        <v>-197731.68999999997</v>
      </c>
      <c r="BA676" s="73">
        <v>-192111.86000000016</v>
      </c>
      <c r="BB676" s="73">
        <v>-122750.76000000001</v>
      </c>
      <c r="BC676" s="73">
        <v>-91035.190000000031</v>
      </c>
      <c r="BD676" s="73">
        <v>-58039.300000000047</v>
      </c>
      <c r="BE676" s="73">
        <v>260438.80000000005</v>
      </c>
      <c r="BF676" s="73">
        <v>-310986.11999999988</v>
      </c>
      <c r="BG676" s="73">
        <v>16297.149999999965</v>
      </c>
      <c r="BH676" s="73">
        <v>32412.25999999998</v>
      </c>
      <c r="BI676" s="73">
        <v>18558.86000000003</v>
      </c>
      <c r="BJ676" s="71">
        <v>13.677575844684132</v>
      </c>
      <c r="BK676" s="71">
        <v>12.630724222306005</v>
      </c>
      <c r="BL676" s="71">
        <v>11.046778667894241</v>
      </c>
      <c r="BM676" s="71">
        <v>11.762612205431767</v>
      </c>
      <c r="BN676" s="71">
        <v>1.0270920072337129</v>
      </c>
      <c r="BO676" s="71">
        <v>5.859677650124933</v>
      </c>
      <c r="BP676" s="71">
        <v>16.306540029446268</v>
      </c>
      <c r="BQ676" s="71">
        <v>12.207415027316445</v>
      </c>
      <c r="BR676" s="72">
        <v>10.071669623394277</v>
      </c>
      <c r="BS676" s="72">
        <v>7.7220877894024298</v>
      </c>
      <c r="BT676" s="71">
        <v>9.3891413558866983</v>
      </c>
      <c r="BU676" s="71">
        <v>8.3010668780263099</v>
      </c>
      <c r="BV676" s="71">
        <v>8.9440902908717721</v>
      </c>
      <c r="BW676" s="71">
        <v>8.6799612317474342</v>
      </c>
      <c r="BX676" s="75">
        <v>4216</v>
      </c>
      <c r="BY676" s="75">
        <v>4362</v>
      </c>
      <c r="BZ676" s="75">
        <v>3699</v>
      </c>
      <c r="CA676" s="75">
        <v>4220</v>
      </c>
      <c r="CB676" s="75">
        <v>6040</v>
      </c>
      <c r="CC676" s="75">
        <v>7394</v>
      </c>
      <c r="CD676" s="75">
        <v>4087</v>
      </c>
      <c r="CE676" s="75">
        <v>3970</v>
      </c>
      <c r="CF676" s="75">
        <v>7744</v>
      </c>
      <c r="CG676" s="75">
        <v>3879</v>
      </c>
      <c r="CH676" s="75">
        <v>4607</v>
      </c>
      <c r="CI676" s="75">
        <v>4618</v>
      </c>
      <c r="CJ676" s="75">
        <v>2919</v>
      </c>
      <c r="CK676" s="75">
        <v>31824</v>
      </c>
      <c r="CL676" s="73">
        <v>758583.53999999992</v>
      </c>
      <c r="CM676" s="73">
        <v>742599.30000000016</v>
      </c>
      <c r="CN676" s="73">
        <v>765313.68</v>
      </c>
      <c r="CO676" s="73">
        <v>789160.05</v>
      </c>
      <c r="CP676" s="73">
        <v>864083.06</v>
      </c>
      <c r="CQ676" s="73">
        <v>719775.97000000009</v>
      </c>
      <c r="CR676" s="73">
        <v>596783.03</v>
      </c>
      <c r="CS676" s="73">
        <v>948689.64000000025</v>
      </c>
      <c r="CT676" s="73">
        <v>793928.14999999979</v>
      </c>
      <c r="CU676" s="73">
        <v>758930.92999999993</v>
      </c>
      <c r="CV676" s="73">
        <v>758780.46999999986</v>
      </c>
      <c r="CW676" s="73">
        <v>776601.07999999984</v>
      </c>
      <c r="CX676" s="73">
        <v>734339.70999999985</v>
      </c>
      <c r="CY676" s="77"/>
      <c r="CZ676" s="4">
        <v>1096</v>
      </c>
      <c r="DA676" s="76" t="str">
        <f t="shared" si="26"/>
        <v>1096</v>
      </c>
      <c r="DB676" s="71">
        <v>2.0060878991783087</v>
      </c>
      <c r="DC676" s="71">
        <v>1.1183279912143615</v>
      </c>
      <c r="DD676" s="71">
        <v>0.47596760367471175</v>
      </c>
      <c r="DE676" s="71">
        <v>6.9331203105175862E-2</v>
      </c>
      <c r="DF676" s="71">
        <v>0.39486537967767393</v>
      </c>
      <c r="DG676" s="71">
        <v>0.2909833090943777</v>
      </c>
      <c r="DH676" s="71">
        <v>1.7060470923646719E-2</v>
      </c>
      <c r="DI676" s="71">
        <v>5.911047195227391E-2</v>
      </c>
      <c r="DJ676" s="71">
        <v>0.43402049328394798</v>
      </c>
      <c r="DK676" s="71">
        <v>7.5346126859737548E-3</v>
      </c>
      <c r="DL676" s="71">
        <v>0.11105697070676104</v>
      </c>
      <c r="DM676" s="71">
        <v>1.2567590610170178E-2</v>
      </c>
      <c r="DN676" s="71">
        <v>0</v>
      </c>
      <c r="DO676" s="71">
        <v>0.16869981805040488</v>
      </c>
      <c r="DQ676" s="71"/>
      <c r="DR676" s="71"/>
      <c r="DS676" s="71"/>
      <c r="DT676" s="71"/>
      <c r="DU676" s="71"/>
      <c r="DV676" s="71"/>
      <c r="DW676" s="71"/>
      <c r="DX676" s="71"/>
      <c r="DY676" s="71"/>
      <c r="DZ676" s="71"/>
      <c r="EA676" s="71"/>
      <c r="EB676" s="71"/>
      <c r="EC676" s="71"/>
      <c r="ED676" s="71"/>
    </row>
    <row r="677" spans="1:134">
      <c r="A677" s="4">
        <v>1086</v>
      </c>
      <c r="B677" s="46" t="s">
        <v>5625</v>
      </c>
      <c r="C677" s="65" t="str">
        <f t="shared" si="25"/>
        <v>1086</v>
      </c>
      <c r="D677" s="69">
        <v>192607.87</v>
      </c>
      <c r="E677" s="68">
        <v>2470736.7400000012</v>
      </c>
      <c r="F677" s="69">
        <v>42098.660000000062</v>
      </c>
      <c r="G677" s="69">
        <v>383168.2600000021</v>
      </c>
      <c r="H677" s="70">
        <v>90.75398350223935</v>
      </c>
      <c r="I677" s="70">
        <v>18.354763624329216</v>
      </c>
      <c r="J677" s="69">
        <v>300456.16999999987</v>
      </c>
      <c r="K677" s="69">
        <v>285058.95</v>
      </c>
      <c r="L677" s="69">
        <v>333396.92999999993</v>
      </c>
      <c r="M677" s="69">
        <v>332201.71000000002</v>
      </c>
      <c r="N677" s="69">
        <v>670137.43999999994</v>
      </c>
      <c r="O677" s="69">
        <v>561544.99</v>
      </c>
      <c r="P677" s="69">
        <v>249513.89999999994</v>
      </c>
      <c r="Q677" s="69">
        <v>232258.97000000003</v>
      </c>
      <c r="R677" s="69">
        <v>892617.82000000007</v>
      </c>
      <c r="S677" s="69">
        <v>261277.46</v>
      </c>
      <c r="T677" s="69">
        <v>321883.04000000004</v>
      </c>
      <c r="U677" s="69">
        <v>320577.68</v>
      </c>
      <c r="V677" s="69">
        <v>192607.87</v>
      </c>
      <c r="W677" s="70">
        <v>100.39906245608357</v>
      </c>
      <c r="X677" s="70">
        <v>98.651256960106963</v>
      </c>
      <c r="Y677" s="70">
        <v>121.10852195771844</v>
      </c>
      <c r="Z677" s="71">
        <v>99.236733643489643</v>
      </c>
      <c r="AA677" s="71">
        <v>103.69365950508404</v>
      </c>
      <c r="AB677" s="71">
        <v>103.75066249837113</v>
      </c>
      <c r="AC677" s="71">
        <v>87.729223558931324</v>
      </c>
      <c r="AD677" s="71">
        <v>92.29446226955767</v>
      </c>
      <c r="AE677" s="71">
        <v>95.866558390955248</v>
      </c>
      <c r="AF677" s="71">
        <v>66.130831468561823</v>
      </c>
      <c r="AG677" s="71">
        <v>101.0579319924028</v>
      </c>
      <c r="AH677" s="71">
        <v>91.857395567710753</v>
      </c>
      <c r="AI677" s="71">
        <v>99.958816678168461</v>
      </c>
      <c r="AJ677" s="71">
        <v>-0.44188382421099792</v>
      </c>
      <c r="AK677" s="71">
        <v>-6.6375857581606912</v>
      </c>
      <c r="AL677" s="71">
        <v>22.191482266330564</v>
      </c>
      <c r="AM677" s="71">
        <v>-2.5419464256298374</v>
      </c>
      <c r="AN677" s="71">
        <v>3.4638905412269105</v>
      </c>
      <c r="AO677" s="71">
        <v>10.92637834242649</v>
      </c>
      <c r="AP677" s="71">
        <v>-13.174208212030491</v>
      </c>
      <c r="AQ677" s="71">
        <v>16.061351183787597</v>
      </c>
      <c r="AR677" s="71">
        <v>107.00530846932116</v>
      </c>
      <c r="AS677" s="71">
        <v>-47.52174515513925</v>
      </c>
      <c r="AT677" s="71">
        <v>29.671215590500054</v>
      </c>
      <c r="AU677" s="71">
        <v>17.748683820751722</v>
      </c>
      <c r="AV677" s="72">
        <v>27.970819858798059</v>
      </c>
      <c r="AW677" s="73">
        <v>-1333.5600000001723</v>
      </c>
      <c r="AX677" s="73">
        <v>-20266.22000000003</v>
      </c>
      <c r="AY677" s="73">
        <v>60548.999999999884</v>
      </c>
      <c r="AZ677" s="73">
        <v>-8664.6399999999558</v>
      </c>
      <c r="BA677" s="73">
        <v>22435.679999999935</v>
      </c>
      <c r="BB677" s="73">
        <v>68953.9200000001</v>
      </c>
      <c r="BC677" s="73">
        <v>-37859.120000000024</v>
      </c>
      <c r="BD677" s="73">
        <v>32141.560000000027</v>
      </c>
      <c r="BE677" s="73">
        <v>461412.54</v>
      </c>
      <c r="BF677" s="73">
        <v>-236600.11000000002</v>
      </c>
      <c r="BG677" s="73">
        <v>73652.900000000111</v>
      </c>
      <c r="BH677" s="73">
        <v>48321.830000000075</v>
      </c>
      <c r="BI677" s="73">
        <v>42098.660000000062</v>
      </c>
      <c r="BJ677" s="71">
        <v>14.365536196839953</v>
      </c>
      <c r="BK677" s="71">
        <v>10.468858380995808</v>
      </c>
      <c r="BL677" s="71">
        <v>5.8726221738344968</v>
      </c>
      <c r="BM677" s="71">
        <v>13.491554504183199</v>
      </c>
      <c r="BN677" s="71">
        <v>0.13878405519093162</v>
      </c>
      <c r="BO677" s="71">
        <v>5.4266349513971921</v>
      </c>
      <c r="BP677" s="71">
        <v>18.536235374450463</v>
      </c>
      <c r="BQ677" s="71">
        <v>17.09735691158782</v>
      </c>
      <c r="BR677" s="72">
        <v>12.117515558212308</v>
      </c>
      <c r="BS677" s="72">
        <v>12.122983748351004</v>
      </c>
      <c r="BT677" s="71">
        <v>13.044906608625588</v>
      </c>
      <c r="BU677" s="71">
        <v>12.148615065357257</v>
      </c>
      <c r="BV677" s="71">
        <v>11.714000696420094</v>
      </c>
      <c r="BW677" s="71">
        <v>11.651908306739786</v>
      </c>
      <c r="BX677" s="75">
        <v>5785</v>
      </c>
      <c r="BY677" s="75">
        <v>5707</v>
      </c>
      <c r="BZ677" s="75">
        <v>5574</v>
      </c>
      <c r="CA677" s="75">
        <v>5795</v>
      </c>
      <c r="CB677" s="75">
        <v>9442</v>
      </c>
      <c r="CC677" s="75">
        <v>9263</v>
      </c>
      <c r="CD677" s="75">
        <v>4954</v>
      </c>
      <c r="CE677" s="75">
        <v>4733</v>
      </c>
      <c r="CF677" s="75">
        <v>10206</v>
      </c>
      <c r="CG677" s="75">
        <v>5167</v>
      </c>
      <c r="CH677" s="75">
        <v>5819</v>
      </c>
      <c r="CI677" s="75">
        <v>6015</v>
      </c>
      <c r="CJ677" s="75">
        <v>3580</v>
      </c>
      <c r="CK677" s="75">
        <v>40474</v>
      </c>
      <c r="CL677" s="73">
        <v>871087.08000000007</v>
      </c>
      <c r="CM677" s="73">
        <v>851064.35000000009</v>
      </c>
      <c r="CN677" s="73">
        <v>807014.4300000004</v>
      </c>
      <c r="CO677" s="73">
        <v>738326.16000000015</v>
      </c>
      <c r="CP677" s="73">
        <v>870789.83000000007</v>
      </c>
      <c r="CQ677" s="73">
        <v>670059.11999999976</v>
      </c>
      <c r="CR677" s="73">
        <v>716177.02</v>
      </c>
      <c r="CS677" s="73">
        <v>1057120.6400000001</v>
      </c>
      <c r="CT677" s="73">
        <v>724539.52</v>
      </c>
      <c r="CU677" s="73">
        <v>708224.23</v>
      </c>
      <c r="CV677" s="73">
        <v>681079.84</v>
      </c>
      <c r="CW677" s="73">
        <v>633375.75999999989</v>
      </c>
      <c r="CX677" s="73">
        <v>642208.45999999985</v>
      </c>
      <c r="CY677" s="77"/>
      <c r="CZ677" s="4">
        <v>1086</v>
      </c>
      <c r="DA677" s="76" t="str">
        <f t="shared" si="26"/>
        <v>1086</v>
      </c>
      <c r="DB677" s="71">
        <v>3.4933564730282045</v>
      </c>
      <c r="DC677" s="71">
        <v>2.969309687192021</v>
      </c>
      <c r="DD677" s="71">
        <v>0.58742694107637472</v>
      </c>
      <c r="DE677" s="71">
        <v>1.2533881339234774</v>
      </c>
      <c r="DF677" s="71">
        <v>1.084464877361127</v>
      </c>
      <c r="DG677" s="71">
        <v>0.35389227649591087</v>
      </c>
      <c r="DH677" s="71">
        <v>0.24532471732570488</v>
      </c>
      <c r="DI677" s="71">
        <v>0.17752357875695712</v>
      </c>
      <c r="DJ677" s="71">
        <v>0.38264581217845428</v>
      </c>
      <c r="DK677" s="71">
        <v>0.22354051814121975</v>
      </c>
      <c r="DL677" s="71">
        <v>0.25536892813147249</v>
      </c>
      <c r="DM677" s="71">
        <v>9.7804668531548594E-2</v>
      </c>
      <c r="DN677" s="71">
        <v>8.5934655389141822E-3</v>
      </c>
      <c r="DO677" s="71">
        <v>0.2491680182867482</v>
      </c>
      <c r="DQ677" s="71"/>
      <c r="DR677" s="71"/>
      <c r="DS677" s="71"/>
      <c r="DT677" s="71"/>
      <c r="DU677" s="71"/>
      <c r="DV677" s="71"/>
      <c r="DW677" s="71"/>
      <c r="DX677" s="71"/>
      <c r="DY677" s="71"/>
      <c r="DZ677" s="71"/>
      <c r="EA677" s="71"/>
      <c r="EB677" s="71"/>
      <c r="EC677" s="71"/>
      <c r="ED677" s="71"/>
    </row>
    <row r="678" spans="1:134">
      <c r="A678" s="4">
        <v>1081</v>
      </c>
      <c r="B678" s="46" t="s">
        <v>5631</v>
      </c>
      <c r="C678" s="65" t="str">
        <f t="shared" si="25"/>
        <v>1081</v>
      </c>
      <c r="D678" s="69">
        <v>398381.0199999999</v>
      </c>
      <c r="E678" s="68">
        <v>4558640.01</v>
      </c>
      <c r="F678" s="69">
        <v>72748.819999999949</v>
      </c>
      <c r="G678" s="69">
        <v>651403.15999999875</v>
      </c>
      <c r="H678" s="70">
        <v>93.483309598741911</v>
      </c>
      <c r="I678" s="70">
        <v>16.671709062121455</v>
      </c>
      <c r="J678" s="69">
        <v>595735.18999999994</v>
      </c>
      <c r="K678" s="69">
        <v>619148.43999999994</v>
      </c>
      <c r="L678" s="69">
        <v>613175.77</v>
      </c>
      <c r="M678" s="69">
        <v>586620.6100000001</v>
      </c>
      <c r="N678" s="69">
        <v>927716.66999999981</v>
      </c>
      <c r="O678" s="69">
        <v>901356.06</v>
      </c>
      <c r="P678" s="69">
        <v>509954.66000000003</v>
      </c>
      <c r="Q678" s="69">
        <v>644518.82000000007</v>
      </c>
      <c r="R678" s="69">
        <v>1142987.53</v>
      </c>
      <c r="S678" s="69">
        <v>551811.25000000012</v>
      </c>
      <c r="T678" s="69">
        <v>648694.11</v>
      </c>
      <c r="U678" s="69">
        <v>662292.62</v>
      </c>
      <c r="V678" s="69">
        <v>398381.0199999999</v>
      </c>
      <c r="W678" s="70">
        <v>98.14937411145938</v>
      </c>
      <c r="X678" s="70">
        <v>98.435042476286512</v>
      </c>
      <c r="Y678" s="70">
        <v>99.997562911561005</v>
      </c>
      <c r="Z678" s="71">
        <v>83.031188956005636</v>
      </c>
      <c r="AA678" s="71">
        <v>109.62993635281752</v>
      </c>
      <c r="AB678" s="71">
        <v>94.418298009258962</v>
      </c>
      <c r="AC678" s="71">
        <v>77.434004695684536</v>
      </c>
      <c r="AD678" s="71">
        <v>86.783721476881894</v>
      </c>
      <c r="AE678" s="71">
        <v>104.8852160240624</v>
      </c>
      <c r="AF678" s="71">
        <v>95.379801705355746</v>
      </c>
      <c r="AG678" s="71">
        <v>97.248935751997934</v>
      </c>
      <c r="AH678" s="71">
        <v>88.808905660521447</v>
      </c>
      <c r="AI678" s="71">
        <v>101.08756728822206</v>
      </c>
      <c r="AJ678" s="71">
        <v>-8.3553409050702641</v>
      </c>
      <c r="AK678" s="71">
        <v>-6.3880649116152322</v>
      </c>
      <c r="AL678" s="71">
        <v>-0.32306875588797856</v>
      </c>
      <c r="AM678" s="71">
        <v>-15.788867512894178</v>
      </c>
      <c r="AN678" s="71">
        <v>0.74645406437359174</v>
      </c>
      <c r="AO678" s="71">
        <v>-5.1640492569155816</v>
      </c>
      <c r="AP678" s="71">
        <v>-17.083886698552643</v>
      </c>
      <c r="AQ678" s="71">
        <v>14.090516081920711</v>
      </c>
      <c r="AR678" s="71">
        <v>108.38974032331321</v>
      </c>
      <c r="AS678" s="71">
        <v>-30.083036674830154</v>
      </c>
      <c r="AT678" s="71">
        <v>30.48621047747606</v>
      </c>
      <c r="AU678" s="71">
        <v>16.847396358530187</v>
      </c>
      <c r="AV678" s="72">
        <v>22.340794307196887</v>
      </c>
      <c r="AW678" s="73">
        <v>-54313.810000000056</v>
      </c>
      <c r="AX678" s="73">
        <v>-42250.59999999986</v>
      </c>
      <c r="AY678" s="73">
        <v>-1987.3999999999069</v>
      </c>
      <c r="AZ678" s="73">
        <v>-109986.34999999986</v>
      </c>
      <c r="BA678" s="73">
        <v>6910.6300000000047</v>
      </c>
      <c r="BB678" s="73">
        <v>-37452.379999999772</v>
      </c>
      <c r="BC678" s="73">
        <v>-105070.14000000013</v>
      </c>
      <c r="BD678" s="73">
        <v>79599.979999999981</v>
      </c>
      <c r="BE678" s="73">
        <v>594502.02000000014</v>
      </c>
      <c r="BF678" s="73">
        <v>-237426.75999999966</v>
      </c>
      <c r="BG678" s="73">
        <v>151557.9700000002</v>
      </c>
      <c r="BH678" s="73">
        <v>95491.269999999902</v>
      </c>
      <c r="BI678" s="73">
        <v>72748.819999999949</v>
      </c>
      <c r="BJ678" s="71">
        <v>18.350354849047903</v>
      </c>
      <c r="BK678" s="71">
        <v>13.736125571177947</v>
      </c>
      <c r="BL678" s="71">
        <v>11.027904629589818</v>
      </c>
      <c r="BM678" s="71">
        <v>12.60030921494819</v>
      </c>
      <c r="BN678" s="71">
        <v>2.8670740398797818</v>
      </c>
      <c r="BO678" s="71">
        <v>9.9518656507608689</v>
      </c>
      <c r="BP678" s="71">
        <v>19.327264366071422</v>
      </c>
      <c r="BQ678" s="71">
        <v>22.238366612654954</v>
      </c>
      <c r="BR678" s="72">
        <v>12.030557801862898</v>
      </c>
      <c r="BS678" s="72">
        <v>14.222067462915298</v>
      </c>
      <c r="BT678" s="71">
        <v>14.284127840122853</v>
      </c>
      <c r="BU678" s="71">
        <v>13.601791198356914</v>
      </c>
      <c r="BV678" s="71">
        <v>12.276052662501563</v>
      </c>
      <c r="BW678" s="71">
        <v>13.610296721274306</v>
      </c>
      <c r="BX678" s="75">
        <v>11944</v>
      </c>
      <c r="BY678" s="75">
        <v>11903</v>
      </c>
      <c r="BZ678" s="75">
        <v>11321</v>
      </c>
      <c r="CA678" s="75">
        <v>10854</v>
      </c>
      <c r="CB678" s="75">
        <v>14902</v>
      </c>
      <c r="CC678" s="75">
        <v>16371</v>
      </c>
      <c r="CD678" s="75">
        <v>9383</v>
      </c>
      <c r="CE678" s="75">
        <v>11381</v>
      </c>
      <c r="CF678" s="75">
        <v>16710</v>
      </c>
      <c r="CG678" s="75">
        <v>11122</v>
      </c>
      <c r="CH678" s="75">
        <v>11914</v>
      </c>
      <c r="CI678" s="75">
        <v>12152</v>
      </c>
      <c r="CJ678" s="75">
        <v>7154</v>
      </c>
      <c r="CK678" s="75">
        <v>79816</v>
      </c>
      <c r="CL678" s="73">
        <v>1370897.21</v>
      </c>
      <c r="CM678" s="73">
        <v>1330563.77</v>
      </c>
      <c r="CN678" s="73">
        <v>1429059.7599999995</v>
      </c>
      <c r="CO678" s="73">
        <v>1764729.8499999996</v>
      </c>
      <c r="CP678" s="73">
        <v>1880443.2600000005</v>
      </c>
      <c r="CQ678" s="73">
        <v>1433135.2799999996</v>
      </c>
      <c r="CR678" s="73">
        <v>1434673.48</v>
      </c>
      <c r="CS678" s="73">
        <v>2014781.7299999997</v>
      </c>
      <c r="CT678" s="73">
        <v>1643512.1900000002</v>
      </c>
      <c r="CU678" s="73">
        <v>1504173.9800000002</v>
      </c>
      <c r="CV678" s="73">
        <v>1527774.3999999997</v>
      </c>
      <c r="CW678" s="73">
        <v>1467064.2699999998</v>
      </c>
      <c r="CX678" s="73">
        <v>1505018.9999999998</v>
      </c>
      <c r="CY678" s="77"/>
      <c r="CZ678" s="4">
        <v>1081</v>
      </c>
      <c r="DA678" s="76" t="str">
        <f t="shared" si="26"/>
        <v>1081</v>
      </c>
      <c r="DB678" s="71">
        <v>1.4138499217335629</v>
      </c>
      <c r="DC678" s="71">
        <v>1.7968230776646437</v>
      </c>
      <c r="DD678" s="71">
        <v>0.61926922615906554</v>
      </c>
      <c r="DE678" s="71">
        <v>0.80992137455461366</v>
      </c>
      <c r="DF678" s="71">
        <v>0.86189628831320964</v>
      </c>
      <c r="DG678" s="71">
        <v>0.27153922817102866</v>
      </c>
      <c r="DH678" s="71">
        <v>0.2201173420400547</v>
      </c>
      <c r="DI678" s="71">
        <v>0.19739973007566008</v>
      </c>
      <c r="DJ678" s="71">
        <v>0.29620860640906244</v>
      </c>
      <c r="DK678" s="71">
        <v>4.540830984103264E-2</v>
      </c>
      <c r="DL678" s="71">
        <v>0.13221073456416954</v>
      </c>
      <c r="DM678" s="71">
        <v>0.2181789529190454</v>
      </c>
      <c r="DN678" s="71">
        <v>0.21940664985499844</v>
      </c>
      <c r="DO678" s="71">
        <v>0.20195849710763736</v>
      </c>
      <c r="DQ678" s="71"/>
      <c r="DR678" s="71"/>
      <c r="DS678" s="71"/>
      <c r="DT678" s="71"/>
      <c r="DU678" s="71"/>
      <c r="DV678" s="71"/>
      <c r="DW678" s="71"/>
      <c r="DX678" s="71"/>
      <c r="DY678" s="71"/>
      <c r="DZ678" s="71"/>
      <c r="EA678" s="71"/>
      <c r="EB678" s="71"/>
      <c r="EC678" s="71"/>
      <c r="ED678" s="71"/>
    </row>
    <row r="679" spans="1:134">
      <c r="A679" s="4">
        <v>1083</v>
      </c>
      <c r="B679" s="46" t="s">
        <v>5637</v>
      </c>
      <c r="C679" s="65" t="str">
        <f t="shared" si="25"/>
        <v>1083</v>
      </c>
      <c r="D679" s="69">
        <v>444431.64999999991</v>
      </c>
      <c r="E679" s="68">
        <v>5172538.29</v>
      </c>
      <c r="F679" s="69">
        <v>82590.949999999953</v>
      </c>
      <c r="G679" s="69">
        <v>678764.12000000011</v>
      </c>
      <c r="H679" s="70">
        <v>93.147927783122142</v>
      </c>
      <c r="I679" s="70">
        <v>15.104544516975583</v>
      </c>
      <c r="J679" s="69">
        <v>657440.40999999992</v>
      </c>
      <c r="K679" s="69">
        <v>599144.87999999989</v>
      </c>
      <c r="L679" s="69">
        <v>673022.46999999974</v>
      </c>
      <c r="M679" s="69">
        <v>665291.93000000017</v>
      </c>
      <c r="N679" s="69">
        <v>979919.43</v>
      </c>
      <c r="O679" s="69">
        <v>1110112.9800000002</v>
      </c>
      <c r="P679" s="69">
        <v>658913.31999999995</v>
      </c>
      <c r="Q679" s="69">
        <v>697656.83000000007</v>
      </c>
      <c r="R679" s="69">
        <v>1245414.17</v>
      </c>
      <c r="S679" s="69">
        <v>674258.12000000023</v>
      </c>
      <c r="T679" s="69">
        <v>737613.17000000016</v>
      </c>
      <c r="U679" s="69">
        <v>714251.03</v>
      </c>
      <c r="V679" s="69">
        <v>444431.64999999991</v>
      </c>
      <c r="W679" s="70">
        <v>95.960007810086495</v>
      </c>
      <c r="X679" s="70">
        <v>82.031725468292166</v>
      </c>
      <c r="Y679" s="70">
        <v>97.603941522218747</v>
      </c>
      <c r="Z679" s="71">
        <v>83.12703187411573</v>
      </c>
      <c r="AA679" s="71">
        <v>121.07521136777986</v>
      </c>
      <c r="AB679" s="71">
        <v>116.34261917817355</v>
      </c>
      <c r="AC679" s="71">
        <v>92.172510657106969</v>
      </c>
      <c r="AD679" s="71">
        <v>83.817480317907396</v>
      </c>
      <c r="AE679" s="71">
        <v>94.939881208720962</v>
      </c>
      <c r="AF679" s="71">
        <v>102.68237646125581</v>
      </c>
      <c r="AG679" s="71">
        <v>93.862734236484158</v>
      </c>
      <c r="AH679" s="71">
        <v>87.404749075889598</v>
      </c>
      <c r="AI679" s="71">
        <v>102.31908005729314</v>
      </c>
      <c r="AJ679" s="71">
        <v>-10.800590791045916</v>
      </c>
      <c r="AK679" s="71">
        <v>-25.121218990730899</v>
      </c>
      <c r="AL679" s="71">
        <v>-11.812221021280788</v>
      </c>
      <c r="AM679" s="71">
        <v>-24.367746823844485</v>
      </c>
      <c r="AN679" s="71">
        <v>-5.6320677582024414</v>
      </c>
      <c r="AO679" s="71">
        <v>1.3466651558116549</v>
      </c>
      <c r="AP679" s="71">
        <v>-2.6337676231682261</v>
      </c>
      <c r="AQ679" s="71">
        <v>8.1026450791782842</v>
      </c>
      <c r="AR679" s="71">
        <v>102.57440775555438</v>
      </c>
      <c r="AS679" s="71">
        <v>-30.896699152633101</v>
      </c>
      <c r="AT679" s="71">
        <v>24.597499070814209</v>
      </c>
      <c r="AU679" s="71">
        <v>13.858220807539535</v>
      </c>
      <c r="AV679" s="72">
        <v>22.825223917596873</v>
      </c>
      <c r="AW679" s="73">
        <v>-79605.290000000037</v>
      </c>
      <c r="AX679" s="73">
        <v>-201008.21000000008</v>
      </c>
      <c r="AY679" s="73">
        <v>-90147.300000000279</v>
      </c>
      <c r="AZ679" s="73">
        <v>-214348.57000000007</v>
      </c>
      <c r="BA679" s="73">
        <v>-58471.079999999958</v>
      </c>
      <c r="BB679" s="73">
        <v>31377.710000000428</v>
      </c>
      <c r="BC679" s="73">
        <v>-17823.680000000051</v>
      </c>
      <c r="BD679" s="73">
        <v>52291.650000000023</v>
      </c>
      <c r="BE679" s="73">
        <v>630620.72999999986</v>
      </c>
      <c r="BF679" s="73">
        <v>-301466.79000000015</v>
      </c>
      <c r="BG679" s="73">
        <v>145616.40000000037</v>
      </c>
      <c r="BH679" s="73">
        <v>86934.860000000102</v>
      </c>
      <c r="BI679" s="73">
        <v>82590.949999999953</v>
      </c>
      <c r="BJ679" s="71">
        <v>21.980152604565614</v>
      </c>
      <c r="BK679" s="71">
        <v>17.291915029991447</v>
      </c>
      <c r="BL679" s="71">
        <v>13.425452289684795</v>
      </c>
      <c r="BM679" s="71">
        <v>18.656398002830731</v>
      </c>
      <c r="BN679" s="71">
        <v>7.3002688029374205</v>
      </c>
      <c r="BO679" s="71">
        <v>15.188610599527149</v>
      </c>
      <c r="BP679" s="71">
        <v>23.997058072691715</v>
      </c>
      <c r="BQ679" s="71">
        <v>24.387480992701331</v>
      </c>
      <c r="BR679" s="72">
        <v>18.252143227406247</v>
      </c>
      <c r="BS679" s="72">
        <v>17.997481264313944</v>
      </c>
      <c r="BT679" s="71">
        <v>19.838772690692526</v>
      </c>
      <c r="BU679" s="71">
        <v>18.649878227653151</v>
      </c>
      <c r="BV679" s="71">
        <v>17.809040878505325</v>
      </c>
      <c r="BW679" s="71">
        <v>18.50395455764259</v>
      </c>
      <c r="BX679" s="75">
        <v>10750</v>
      </c>
      <c r="BY679" s="75">
        <v>10395</v>
      </c>
      <c r="BZ679" s="75">
        <v>10779</v>
      </c>
      <c r="CA679" s="75">
        <v>10452</v>
      </c>
      <c r="CB679" s="75">
        <v>13141</v>
      </c>
      <c r="CC679" s="75">
        <v>15361</v>
      </c>
      <c r="CD679" s="75">
        <v>9812</v>
      </c>
      <c r="CE679" s="75">
        <v>10495</v>
      </c>
      <c r="CF679" s="75">
        <v>16438</v>
      </c>
      <c r="CG679" s="75">
        <v>11049</v>
      </c>
      <c r="CH679" s="75">
        <v>11423</v>
      </c>
      <c r="CI679" s="75">
        <v>11387</v>
      </c>
      <c r="CJ679" s="75">
        <v>6688</v>
      </c>
      <c r="CK679" s="75">
        <v>77292</v>
      </c>
      <c r="CL679" s="73">
        <v>1254300.3699999996</v>
      </c>
      <c r="CM679" s="73">
        <v>1339864.1599999999</v>
      </c>
      <c r="CN679" s="73">
        <v>1346951.2699999998</v>
      </c>
      <c r="CO679" s="73">
        <v>1729446.0399999998</v>
      </c>
      <c r="CP679" s="73">
        <v>1792613.3100000003</v>
      </c>
      <c r="CQ679" s="73">
        <v>1515180.2499999998</v>
      </c>
      <c r="CR679" s="73">
        <v>1788537.88</v>
      </c>
      <c r="CS679" s="73">
        <v>1921904.8399999996</v>
      </c>
      <c r="CT679" s="73">
        <v>1663425.59</v>
      </c>
      <c r="CU679" s="73">
        <v>1497752.1399999994</v>
      </c>
      <c r="CV679" s="73">
        <v>1499582.8299999996</v>
      </c>
      <c r="CW679" s="73">
        <v>1620905.8500000003</v>
      </c>
      <c r="CX679" s="73">
        <v>1444278.0699999998</v>
      </c>
      <c r="CY679" s="77"/>
      <c r="CZ679" s="4">
        <v>1083</v>
      </c>
      <c r="DA679" s="76" t="str">
        <f t="shared" si="26"/>
        <v>1083</v>
      </c>
      <c r="DB679" s="71">
        <v>1.7651218047665589</v>
      </c>
      <c r="DC679" s="71">
        <v>2.4457439005238637</v>
      </c>
      <c r="DD679" s="71">
        <v>0.93941640940142634</v>
      </c>
      <c r="DE679" s="71">
        <v>0.86399051050278852</v>
      </c>
      <c r="DF679" s="71">
        <v>1.6433087854601589</v>
      </c>
      <c r="DG679" s="71">
        <v>0.69682171857885511</v>
      </c>
      <c r="DH679" s="71">
        <v>1.1824292455185033</v>
      </c>
      <c r="DI679" s="71">
        <v>0.63323945601465736</v>
      </c>
      <c r="DJ679" s="71">
        <v>0.39219990824926992</v>
      </c>
      <c r="DK679" s="71">
        <v>0.58952708685264121</v>
      </c>
      <c r="DL679" s="71">
        <v>0.56378990422064934</v>
      </c>
      <c r="DM679" s="71">
        <v>0.17350429989309951</v>
      </c>
      <c r="DN679" s="71">
        <v>0.53641123668851043</v>
      </c>
      <c r="DO679" s="71">
        <v>0.55876248145470997</v>
      </c>
      <c r="DQ679" s="71"/>
      <c r="DR679" s="71"/>
      <c r="DS679" s="71"/>
      <c r="DT679" s="71"/>
      <c r="DU679" s="71"/>
      <c r="DV679" s="71"/>
      <c r="DW679" s="71"/>
      <c r="DX679" s="71"/>
      <c r="DY679" s="71"/>
      <c r="DZ679" s="71"/>
      <c r="EA679" s="71"/>
      <c r="EB679" s="71"/>
      <c r="EC679" s="71"/>
      <c r="ED679" s="71"/>
    </row>
    <row r="680" spans="1:134">
      <c r="A680" s="4">
        <v>671</v>
      </c>
      <c r="B680" s="46" t="s">
        <v>5644</v>
      </c>
      <c r="C680" s="65" t="str">
        <f t="shared" si="25"/>
        <v>L671</v>
      </c>
      <c r="D680" s="69">
        <v>208513.26</v>
      </c>
      <c r="E680" s="68">
        <v>2569594.89</v>
      </c>
      <c r="F680" s="69">
        <v>8431.4300000000512</v>
      </c>
      <c r="G680" s="69">
        <v>272837.10000000102</v>
      </c>
      <c r="H680" s="70">
        <v>90.355296735500247</v>
      </c>
      <c r="I680" s="70">
        <v>11.879228240257799</v>
      </c>
      <c r="J680" s="69">
        <v>373508.81999999995</v>
      </c>
      <c r="K680" s="69">
        <v>342627.99999999994</v>
      </c>
      <c r="L680" s="69">
        <v>323543.88999999984</v>
      </c>
      <c r="M680" s="69">
        <v>347279.07</v>
      </c>
      <c r="N680" s="69">
        <v>444191.29</v>
      </c>
      <c r="O680" s="69">
        <v>538947.88</v>
      </c>
      <c r="P680" s="69">
        <v>330592.92</v>
      </c>
      <c r="Q680" s="69">
        <v>321057.68999999989</v>
      </c>
      <c r="R680" s="69">
        <v>556872.86999999988</v>
      </c>
      <c r="S680" s="69">
        <v>379120.05999999994</v>
      </c>
      <c r="T680" s="69">
        <v>385992.34</v>
      </c>
      <c r="U680" s="69">
        <v>387445.74999999994</v>
      </c>
      <c r="V680" s="69">
        <v>208513.26</v>
      </c>
      <c r="W680" s="70">
        <v>106.04965430801127</v>
      </c>
      <c r="X680" s="70">
        <v>92.346081237626152</v>
      </c>
      <c r="Y680" s="70">
        <v>90.064427247945773</v>
      </c>
      <c r="Z680" s="71">
        <v>85.114821446674881</v>
      </c>
      <c r="AA680" s="71">
        <v>102.64676902837695</v>
      </c>
      <c r="AB680" s="71">
        <v>106.26182466894396</v>
      </c>
      <c r="AC680" s="71">
        <v>87.15291744193496</v>
      </c>
      <c r="AD680" s="71">
        <v>84.2768109174351</v>
      </c>
      <c r="AE680" s="71">
        <v>89.163030718461542</v>
      </c>
      <c r="AF680" s="71">
        <v>103.83071719925458</v>
      </c>
      <c r="AG680" s="71">
        <v>92.830781758918476</v>
      </c>
      <c r="AH680" s="71">
        <v>89.54845052705393</v>
      </c>
      <c r="AI680" s="71">
        <v>84.954722155241711</v>
      </c>
      <c r="AJ680" s="71">
        <v>1.7488955397769734</v>
      </c>
      <c r="AK680" s="71">
        <v>-11.371483024253493</v>
      </c>
      <c r="AL680" s="71">
        <v>-17.534264389198139</v>
      </c>
      <c r="AM680" s="71">
        <v>-11.269745907022477</v>
      </c>
      <c r="AN680" s="71">
        <v>-8.9450940860380292</v>
      </c>
      <c r="AO680" s="71">
        <v>-1.8108253813210129</v>
      </c>
      <c r="AP680" s="71">
        <v>-8.3200758347315436</v>
      </c>
      <c r="AQ680" s="71">
        <v>9.4167628122920668</v>
      </c>
      <c r="AR680" s="71">
        <v>64.755516080155445</v>
      </c>
      <c r="AS680" s="71">
        <v>-17.427278157447223</v>
      </c>
      <c r="AT680" s="71">
        <v>22.76939017198174</v>
      </c>
      <c r="AU680" s="71">
        <v>17.012015207591304</v>
      </c>
      <c r="AV680" s="72">
        <v>4.2139908456455322</v>
      </c>
      <c r="AW680" s="73">
        <v>6420</v>
      </c>
      <c r="AX680" s="73">
        <v>-43960.890000000072</v>
      </c>
      <c r="AY680" s="73">
        <v>-68793.470000000147</v>
      </c>
      <c r="AZ680" s="73">
        <v>-44108.369999999937</v>
      </c>
      <c r="BA680" s="73">
        <v>-43502.680000000051</v>
      </c>
      <c r="BB680" s="73">
        <v>-5684.5300000000279</v>
      </c>
      <c r="BC680" s="73">
        <v>-30001.749999999942</v>
      </c>
      <c r="BD680" s="73">
        <v>27631.270000000019</v>
      </c>
      <c r="BE680" s="73">
        <v>218873.34000000003</v>
      </c>
      <c r="BF680" s="73">
        <v>-80014.689999999886</v>
      </c>
      <c r="BG680" s="73">
        <v>71587.960000000021</v>
      </c>
      <c r="BH680" s="73">
        <v>56329.539999999979</v>
      </c>
      <c r="BI680" s="73">
        <v>8431.4300000000512</v>
      </c>
      <c r="BJ680" s="71">
        <v>22.08411329063772</v>
      </c>
      <c r="BK680" s="71">
        <v>19.133744863114824</v>
      </c>
      <c r="BL680" s="71">
        <v>20.368088510199033</v>
      </c>
      <c r="BM680" s="71">
        <v>19.144497978456751</v>
      </c>
      <c r="BN680" s="71">
        <v>10.463426183539227</v>
      </c>
      <c r="BO680" s="71">
        <v>16.930352370108182</v>
      </c>
      <c r="BP680" s="71">
        <v>23.447214573747356</v>
      </c>
      <c r="BQ680" s="71">
        <v>21.967119060638961</v>
      </c>
      <c r="BR680" s="72">
        <v>13.341135040545488</v>
      </c>
      <c r="BS680" s="72">
        <v>16.486028646579342</v>
      </c>
      <c r="BT680" s="71">
        <v>19.612210957656988</v>
      </c>
      <c r="BU680" s="71">
        <v>19.442536769364789</v>
      </c>
      <c r="BV680" s="71">
        <v>18.150409206355953</v>
      </c>
      <c r="BW680" s="71">
        <v>16.978824324262138</v>
      </c>
      <c r="BX680" s="75">
        <v>11244</v>
      </c>
      <c r="BY680" s="75">
        <v>10743</v>
      </c>
      <c r="BZ680" s="75">
        <v>10297</v>
      </c>
      <c r="CA680" s="75">
        <v>10576</v>
      </c>
      <c r="CB680" s="75">
        <v>12308</v>
      </c>
      <c r="CC680" s="75">
        <v>14381</v>
      </c>
      <c r="CD680" s="75">
        <v>10968</v>
      </c>
      <c r="CE680" s="75">
        <v>10609</v>
      </c>
      <c r="CF680" s="75">
        <v>13641</v>
      </c>
      <c r="CG680" s="75">
        <v>11550</v>
      </c>
      <c r="CH680" s="75">
        <v>12208</v>
      </c>
      <c r="CI680" s="75">
        <v>12169</v>
      </c>
      <c r="CJ680" s="75">
        <v>6540</v>
      </c>
      <c r="CK680" s="75">
        <v>77685</v>
      </c>
      <c r="CL680" s="73">
        <v>608644.86</v>
      </c>
      <c r="CM680" s="73">
        <v>527641.16999999993</v>
      </c>
      <c r="CN680" s="73">
        <v>549494.63</v>
      </c>
      <c r="CO680" s="73">
        <v>751055.92000000016</v>
      </c>
      <c r="CP680" s="73">
        <v>691423.7</v>
      </c>
      <c r="CQ680" s="73">
        <v>596015.67000000016</v>
      </c>
      <c r="CR680" s="73">
        <v>682130.36999999965</v>
      </c>
      <c r="CS680" s="73">
        <v>912501.70000000019</v>
      </c>
      <c r="CT680" s="73">
        <v>719920.49000000011</v>
      </c>
      <c r="CU680" s="73">
        <v>669315.01999999967</v>
      </c>
      <c r="CV680" s="73">
        <v>683582.40999999992</v>
      </c>
      <c r="CW680" s="73">
        <v>729390.32000000007</v>
      </c>
      <c r="CX680" s="73">
        <v>711293.56999999983</v>
      </c>
      <c r="CY680" s="77"/>
      <c r="CZ680" s="4">
        <v>671</v>
      </c>
      <c r="DA680" s="76" t="str">
        <f t="shared" si="26"/>
        <v>L671</v>
      </c>
      <c r="DB680" s="71">
        <v>0.56803659129865103</v>
      </c>
      <c r="DC680" s="71">
        <v>2.1784415647912989</v>
      </c>
      <c r="DD680" s="71">
        <v>0.97006919260699886</v>
      </c>
      <c r="DE680" s="71">
        <v>0.82180725942622246</v>
      </c>
      <c r="DF680" s="71">
        <v>0.62181687468741864</v>
      </c>
      <c r="DG680" s="71">
        <v>0.26997589879397793</v>
      </c>
      <c r="DH680" s="71">
        <v>0.16487207489555938</v>
      </c>
      <c r="DI680" s="71">
        <v>0.11535575931534502</v>
      </c>
      <c r="DJ680" s="71">
        <v>0.15024116349378136</v>
      </c>
      <c r="DK680" s="71">
        <v>7.8874521907909348E-2</v>
      </c>
      <c r="DL680" s="71">
        <v>0.16841684031470533</v>
      </c>
      <c r="DM680" s="71">
        <v>9.2008444661598909E-2</v>
      </c>
      <c r="DN680" s="71">
        <v>0.42031179496584431</v>
      </c>
      <c r="DO680" s="71">
        <v>0.15319375736903529</v>
      </c>
      <c r="DQ680" s="71"/>
      <c r="DR680" s="71"/>
      <c r="DS680" s="71"/>
      <c r="DT680" s="71"/>
      <c r="DU680" s="71"/>
      <c r="DV680" s="71"/>
      <c r="DW680" s="71"/>
      <c r="DX680" s="71"/>
      <c r="DY680" s="71"/>
      <c r="DZ680" s="71"/>
      <c r="EA680" s="71"/>
      <c r="EB680" s="71"/>
      <c r="EC680" s="71"/>
      <c r="ED680" s="71"/>
    </row>
    <row r="681" spans="1:134">
      <c r="A681" s="4">
        <v>689</v>
      </c>
      <c r="B681" s="46" t="s">
        <v>5651</v>
      </c>
      <c r="C681" s="65" t="str">
        <f t="shared" si="25"/>
        <v>L689</v>
      </c>
      <c r="D681" s="69">
        <v>316902.99</v>
      </c>
      <c r="E681" s="68">
        <v>4122520.36</v>
      </c>
      <c r="F681" s="69">
        <v>39615.580000000016</v>
      </c>
      <c r="G681" s="69">
        <v>109048.18999999994</v>
      </c>
      <c r="H681" s="70">
        <v>84.728724211947195</v>
      </c>
      <c r="I681" s="70">
        <v>2.7170535980071353</v>
      </c>
      <c r="J681" s="69">
        <v>526321.41999999993</v>
      </c>
      <c r="K681" s="69">
        <v>582251.14</v>
      </c>
      <c r="L681" s="69">
        <v>506751.05000000005</v>
      </c>
      <c r="M681" s="69">
        <v>598431.88</v>
      </c>
      <c r="N681" s="69">
        <v>768000.64999999991</v>
      </c>
      <c r="O681" s="69">
        <v>915739.52000000014</v>
      </c>
      <c r="P681" s="69">
        <v>528066.81999999983</v>
      </c>
      <c r="Q681" s="69">
        <v>509223.42999999993</v>
      </c>
      <c r="R681" s="69">
        <v>1060173.1100000001</v>
      </c>
      <c r="S681" s="69">
        <v>550746.39</v>
      </c>
      <c r="T681" s="69">
        <v>582538.52</v>
      </c>
      <c r="U681" s="69">
        <v>574869.10000000021</v>
      </c>
      <c r="V681" s="69">
        <v>316902.99</v>
      </c>
      <c r="W681" s="70">
        <v>87.745154974502086</v>
      </c>
      <c r="X681" s="70">
        <v>92.435222709449306</v>
      </c>
      <c r="Y681" s="70">
        <v>88.152441176184894</v>
      </c>
      <c r="Z681" s="71">
        <v>88.456688515019238</v>
      </c>
      <c r="AA681" s="71">
        <v>106.03131363806293</v>
      </c>
      <c r="AB681" s="71">
        <v>100.32579156454511</v>
      </c>
      <c r="AC681" s="71">
        <v>81.657517267184957</v>
      </c>
      <c r="AD681" s="71">
        <v>72.886962442216131</v>
      </c>
      <c r="AE681" s="71">
        <v>88.693545885381056</v>
      </c>
      <c r="AF681" s="71">
        <v>84.72034040734377</v>
      </c>
      <c r="AG681" s="71">
        <v>85.78431331402993</v>
      </c>
      <c r="AH681" s="71">
        <v>86.896755624352096</v>
      </c>
      <c r="AI681" s="71">
        <v>94.825992280387254</v>
      </c>
      <c r="AJ681" s="71">
        <v>-11.604908057394447</v>
      </c>
      <c r="AK681" s="71">
        <v>-16.134343688895925</v>
      </c>
      <c r="AL681" s="71">
        <v>-18.966859745013252</v>
      </c>
      <c r="AM681" s="71">
        <v>-11.041809474936926</v>
      </c>
      <c r="AN681" s="71">
        <v>-13.198972312869085</v>
      </c>
      <c r="AO681" s="71">
        <v>-7.18347700826566</v>
      </c>
      <c r="AP681" s="71">
        <v>-16.346891902462847</v>
      </c>
      <c r="AQ681" s="71">
        <v>-8.1242881177802424</v>
      </c>
      <c r="AR681" s="71">
        <v>69.164938115209054</v>
      </c>
      <c r="AS681" s="71">
        <v>-37.100353785561914</v>
      </c>
      <c r="AT681" s="71">
        <v>11.213643203756041</v>
      </c>
      <c r="AU681" s="71">
        <v>9.5890523249607895</v>
      </c>
      <c r="AV681" s="72">
        <v>14.286829683323887</v>
      </c>
      <c r="AW681" s="73">
        <v>-69097.85999999987</v>
      </c>
      <c r="AX681" s="73">
        <v>-112015.33999999985</v>
      </c>
      <c r="AY681" s="73">
        <v>-118611.66999999993</v>
      </c>
      <c r="AZ681" s="73">
        <v>-74279.510000000126</v>
      </c>
      <c r="BA681" s="73">
        <v>-116726.87000000023</v>
      </c>
      <c r="BB681" s="73">
        <v>-48819.89999999979</v>
      </c>
      <c r="BC681" s="73">
        <v>-103191.03999999992</v>
      </c>
      <c r="BD681" s="73">
        <v>-45029.070000000065</v>
      </c>
      <c r="BE681" s="73">
        <v>433463.39000000025</v>
      </c>
      <c r="BF681" s="73">
        <v>-324848.97999999975</v>
      </c>
      <c r="BG681" s="73">
        <v>58737.210000000021</v>
      </c>
      <c r="BH681" s="73">
        <v>50301.100000000326</v>
      </c>
      <c r="BI681" s="73">
        <v>39615.580000000016</v>
      </c>
      <c r="BJ681" s="71">
        <v>24.00845726975485</v>
      </c>
      <c r="BK681" s="71">
        <v>20.21253609320452</v>
      </c>
      <c r="BL681" s="71">
        <v>20.826383045332129</v>
      </c>
      <c r="BM681" s="71">
        <v>21.040177632630787</v>
      </c>
      <c r="BN681" s="71">
        <v>13.042414384153115</v>
      </c>
      <c r="BO681" s="71">
        <v>17.835668767874481</v>
      </c>
      <c r="BP681" s="71">
        <v>24.885836541441893</v>
      </c>
      <c r="BQ681" s="71">
        <v>23.948031567794974</v>
      </c>
      <c r="BR681" s="72">
        <v>14.250537778127171</v>
      </c>
      <c r="BS681" s="72">
        <v>14.269550966901999</v>
      </c>
      <c r="BT681" s="71">
        <v>19.090065883284733</v>
      </c>
      <c r="BU681" s="71">
        <v>18.90434293249119</v>
      </c>
      <c r="BV681" s="71">
        <v>18.695421297256463</v>
      </c>
      <c r="BW681" s="71">
        <v>16.885335981386881</v>
      </c>
      <c r="BX681" s="75">
        <v>12487</v>
      </c>
      <c r="BY681" s="75">
        <v>14030</v>
      </c>
      <c r="BZ681" s="75">
        <v>12295</v>
      </c>
      <c r="CA681" s="75">
        <v>13236</v>
      </c>
      <c r="CB681" s="75">
        <v>15367</v>
      </c>
      <c r="CC681" s="75">
        <v>17173</v>
      </c>
      <c r="CD681" s="75">
        <v>12593</v>
      </c>
      <c r="CE681" s="75">
        <v>12764</v>
      </c>
      <c r="CF681" s="75">
        <v>17613</v>
      </c>
      <c r="CG681" s="75">
        <v>13462</v>
      </c>
      <c r="CH681" s="75">
        <v>13449</v>
      </c>
      <c r="CI681" s="75">
        <v>14149</v>
      </c>
      <c r="CJ681" s="75">
        <v>7562</v>
      </c>
      <c r="CK681" s="75">
        <v>91592</v>
      </c>
      <c r="CL681" s="73">
        <v>955729.94</v>
      </c>
      <c r="CM681" s="73">
        <v>869062.91000000015</v>
      </c>
      <c r="CN681" s="73">
        <v>974250.7200000002</v>
      </c>
      <c r="CO681" s="73">
        <v>1281644.7400000005</v>
      </c>
      <c r="CP681" s="73">
        <v>1195987.6299999999</v>
      </c>
      <c r="CQ681" s="73">
        <v>1007743.4899999999</v>
      </c>
      <c r="CR681" s="73">
        <v>1022424.0300000003</v>
      </c>
      <c r="CS681" s="73">
        <v>1501833.8499999996</v>
      </c>
      <c r="CT681" s="73">
        <v>1120625.2400000007</v>
      </c>
      <c r="CU681" s="73">
        <v>954795.8400000002</v>
      </c>
      <c r="CV681" s="73">
        <v>934600.76</v>
      </c>
      <c r="CW681" s="73">
        <v>997652.65000000026</v>
      </c>
      <c r="CX681" s="73">
        <v>947991.16999999981</v>
      </c>
      <c r="CY681" s="77"/>
      <c r="CZ681" s="4">
        <v>689</v>
      </c>
      <c r="DA681" s="76" t="str">
        <f t="shared" si="26"/>
        <v>L689</v>
      </c>
      <c r="DB681" s="71">
        <v>1.7220790740988008</v>
      </c>
      <c r="DC681" s="71">
        <v>1.368971318512118</v>
      </c>
      <c r="DD681" s="71">
        <v>0.75589964723509107</v>
      </c>
      <c r="DE681" s="71">
        <v>1.233507634992455</v>
      </c>
      <c r="DF681" s="71">
        <v>1.0031607590416309</v>
      </c>
      <c r="DG681" s="71">
        <v>0.557993376754643</v>
      </c>
      <c r="DH681" s="71">
        <v>0.67359220256648056</v>
      </c>
      <c r="DI681" s="71">
        <v>0.42608897238805576</v>
      </c>
      <c r="DJ681" s="71">
        <v>0.3570369200725152</v>
      </c>
      <c r="DK681" s="71">
        <v>0.41061976372855835</v>
      </c>
      <c r="DL681" s="71">
        <v>0.58453472218035851</v>
      </c>
      <c r="DM681" s="71">
        <v>0.36599034696574939</v>
      </c>
      <c r="DN681" s="72">
        <v>0.4429206847306707</v>
      </c>
      <c r="DO681" s="71">
        <v>0.45369439969722791</v>
      </c>
      <c r="DQ681" s="71"/>
      <c r="DR681" s="71"/>
      <c r="DS681" s="71"/>
      <c r="DT681" s="71"/>
      <c r="DU681" s="71"/>
      <c r="DV681" s="71"/>
      <c r="DW681" s="71"/>
      <c r="DX681" s="71"/>
      <c r="DY681" s="71"/>
      <c r="DZ681" s="71"/>
      <c r="EA681" s="71"/>
      <c r="EB681" s="71"/>
      <c r="EC681" s="71"/>
      <c r="ED681" s="71"/>
    </row>
    <row r="682" spans="1:134">
      <c r="A682" s="4">
        <v>1067</v>
      </c>
      <c r="B682" s="46" t="s">
        <v>5658</v>
      </c>
      <c r="C682" s="65" t="str">
        <f t="shared" si="25"/>
        <v>1067</v>
      </c>
      <c r="D682" s="69">
        <v>284672.21999999997</v>
      </c>
      <c r="E682" s="68">
        <v>3655163.7599999988</v>
      </c>
      <c r="F682" s="69">
        <v>48866.169999999984</v>
      </c>
      <c r="G682" s="69">
        <v>609083.95999999763</v>
      </c>
      <c r="H682" s="70">
        <v>98.918545018524028</v>
      </c>
      <c r="I682" s="70">
        <v>19.995666561329006</v>
      </c>
      <c r="J682" s="69">
        <v>454937.83999999997</v>
      </c>
      <c r="K682" s="69">
        <v>460295.78999999986</v>
      </c>
      <c r="L682" s="69">
        <v>443796.63</v>
      </c>
      <c r="M682" s="69">
        <v>593761.98</v>
      </c>
      <c r="N682" s="69">
        <v>722928.34999999986</v>
      </c>
      <c r="O682" s="69">
        <v>826326.92999999993</v>
      </c>
      <c r="P682" s="69">
        <v>479697.06</v>
      </c>
      <c r="Q682" s="69">
        <v>463677.6</v>
      </c>
      <c r="R682" s="69">
        <v>986810.28</v>
      </c>
      <c r="S682" s="69">
        <v>461597.03</v>
      </c>
      <c r="T682" s="69">
        <v>461401.96000000008</v>
      </c>
      <c r="U682" s="69">
        <v>517307.60999999993</v>
      </c>
      <c r="V682" s="69">
        <v>284672.21999999997</v>
      </c>
      <c r="W682" s="70">
        <v>92.502102707580747</v>
      </c>
      <c r="X682" s="70">
        <v>88.43948602128124</v>
      </c>
      <c r="Y682" s="70">
        <v>95.255421905522127</v>
      </c>
      <c r="Z682" s="71">
        <v>102.52424712115133</v>
      </c>
      <c r="AA682" s="71">
        <v>107.72157934509387</v>
      </c>
      <c r="AB682" s="71">
        <v>126.34062327946209</v>
      </c>
      <c r="AC682" s="71">
        <v>111.95404782119502</v>
      </c>
      <c r="AD682" s="71">
        <v>97.92251291553589</v>
      </c>
      <c r="AE682" s="71">
        <v>96.862754944191167</v>
      </c>
      <c r="AF682" s="71">
        <v>91.287779599695313</v>
      </c>
      <c r="AG682" s="71">
        <v>93.491286278330051</v>
      </c>
      <c r="AH682" s="71">
        <v>104.93788747220046</v>
      </c>
      <c r="AI682" s="71">
        <v>100.86829109116667</v>
      </c>
      <c r="AJ682" s="71">
        <v>-16.303056785317484</v>
      </c>
      <c r="AK682" s="71">
        <v>-25.013486455141841</v>
      </c>
      <c r="AL682" s="71">
        <v>-28.418906642593623</v>
      </c>
      <c r="AM682" s="71">
        <v>-20.017256795839977</v>
      </c>
      <c r="AN682" s="71">
        <v>-17.463536445903483</v>
      </c>
      <c r="AO682" s="71">
        <v>2.3554563670234119</v>
      </c>
      <c r="AP682" s="71">
        <v>14.671378429414172</v>
      </c>
      <c r="AQ682" s="71">
        <v>19.599932440958302</v>
      </c>
      <c r="AR682" s="71">
        <v>108.96060671973733</v>
      </c>
      <c r="AS682" s="71">
        <v>-38.734148852182969</v>
      </c>
      <c r="AT682" s="71">
        <v>18.940841206170568</v>
      </c>
      <c r="AU682" s="71">
        <v>32.420744355415195</v>
      </c>
      <c r="AV682" s="72">
        <v>20.723034883965006</v>
      </c>
      <c r="AW682" s="73">
        <v>-88615.87</v>
      </c>
      <c r="AX682" s="73">
        <v>-153542.31000000011</v>
      </c>
      <c r="AY682" s="73">
        <v>-176194.77999999991</v>
      </c>
      <c r="AZ682" s="73">
        <v>-148600.63</v>
      </c>
      <c r="BA682" s="73">
        <v>-152950.32999999996</v>
      </c>
      <c r="BB682" s="73">
        <v>32600.419999999925</v>
      </c>
      <c r="BC682" s="73">
        <v>61373.790000000037</v>
      </c>
      <c r="BD682" s="73">
        <v>75987.080000000133</v>
      </c>
      <c r="BE682" s="73">
        <v>514563.24</v>
      </c>
      <c r="BF682" s="73">
        <v>-291835.78999999969</v>
      </c>
      <c r="BG682" s="73">
        <v>73476.370000000054</v>
      </c>
      <c r="BH682" s="73">
        <v>126653.09999999992</v>
      </c>
      <c r="BI682" s="73">
        <v>48866.169999999984</v>
      </c>
      <c r="BJ682" s="71">
        <v>22.076199794188049</v>
      </c>
      <c r="BK682" s="71">
        <v>16.484646497281496</v>
      </c>
      <c r="BL682" s="71">
        <v>16.352186517105178</v>
      </c>
      <c r="BM682" s="71">
        <v>19.391407328439016</v>
      </c>
      <c r="BN682" s="71">
        <v>9.5927641080065342</v>
      </c>
      <c r="BO682" s="71">
        <v>16.53315331640232</v>
      </c>
      <c r="BP682" s="71">
        <v>23.534302880096021</v>
      </c>
      <c r="BQ682" s="71">
        <v>25.736734098713331</v>
      </c>
      <c r="BR682" s="72">
        <v>19.272915252377178</v>
      </c>
      <c r="BS682" s="72">
        <v>18.860846457717283</v>
      </c>
      <c r="BT682" s="71">
        <v>18.771928729678283</v>
      </c>
      <c r="BU682" s="71">
        <v>19.266405453301171</v>
      </c>
      <c r="BV682" s="71">
        <v>18.281693433239703</v>
      </c>
      <c r="BW682" s="71">
        <v>18.897343410429144</v>
      </c>
      <c r="BX682" s="75">
        <v>8213</v>
      </c>
      <c r="BY682" s="75">
        <v>7709</v>
      </c>
      <c r="BZ682" s="75">
        <v>7645</v>
      </c>
      <c r="CA682" s="75">
        <v>8941</v>
      </c>
      <c r="CB682" s="75">
        <v>10374</v>
      </c>
      <c r="CC682" s="75">
        <v>12269</v>
      </c>
      <c r="CD682" s="75">
        <v>8258</v>
      </c>
      <c r="CE682" s="75">
        <v>8145</v>
      </c>
      <c r="CF682" s="75">
        <v>13218</v>
      </c>
      <c r="CG682" s="75">
        <v>8157</v>
      </c>
      <c r="CH682" s="75">
        <v>8352</v>
      </c>
      <c r="CI682" s="75">
        <v>9318</v>
      </c>
      <c r="CJ682" s="75">
        <v>5014</v>
      </c>
      <c r="CK682" s="75">
        <v>60462</v>
      </c>
      <c r="CL682" s="73">
        <v>771095.74999999988</v>
      </c>
      <c r="CM682" s="73">
        <v>814624.34999999974</v>
      </c>
      <c r="CN682" s="73">
        <v>903452.05000000063</v>
      </c>
      <c r="CO682" s="73">
        <v>795478.18999999983</v>
      </c>
      <c r="CP682" s="73">
        <v>921451.68999999983</v>
      </c>
      <c r="CQ682" s="73">
        <v>754719.4800000001</v>
      </c>
      <c r="CR682" s="73">
        <v>743383.11000000022</v>
      </c>
      <c r="CS682" s="73">
        <v>1072934.9200000002</v>
      </c>
      <c r="CT682" s="73">
        <v>784208.21000000008</v>
      </c>
      <c r="CU682" s="73">
        <v>824382.54999999981</v>
      </c>
      <c r="CV682" s="73">
        <v>764911.37</v>
      </c>
      <c r="CW682" s="73">
        <v>875826.05999999994</v>
      </c>
      <c r="CX682" s="73">
        <v>833124.75000000012</v>
      </c>
      <c r="CY682" s="77"/>
      <c r="CZ682" s="4">
        <v>1067</v>
      </c>
      <c r="DA682" s="76" t="str">
        <f t="shared" si="26"/>
        <v>1067</v>
      </c>
      <c r="DB682" s="71">
        <v>1.6646947959038008</v>
      </c>
      <c r="DC682" s="71">
        <v>2.5911490408556612</v>
      </c>
      <c r="DD682" s="71">
        <v>0.87532422978129532</v>
      </c>
      <c r="DE682" s="71">
        <v>0.38395239762112182</v>
      </c>
      <c r="DF682" s="71">
        <v>0.6008388544096418</v>
      </c>
      <c r="DG682" s="71">
        <v>0.53567199835985913</v>
      </c>
      <c r="DH682" s="71">
        <v>0.79356121564857307</v>
      </c>
      <c r="DI682" s="71">
        <v>0.36935586446327562</v>
      </c>
      <c r="DJ682" s="71">
        <v>0.33896019316786741</v>
      </c>
      <c r="DK682" s="71">
        <v>0.28172863951989402</v>
      </c>
      <c r="DL682" s="71">
        <v>0.58134083031659323</v>
      </c>
      <c r="DM682" s="71">
        <v>0.2772162940579051</v>
      </c>
      <c r="DN682" s="72">
        <v>0.71892889409755079</v>
      </c>
      <c r="DO682" s="71">
        <v>0.44728067864842824</v>
      </c>
      <c r="DQ682" s="71"/>
      <c r="DR682" s="71"/>
      <c r="DS682" s="71"/>
      <c r="DT682" s="71"/>
      <c r="DU682" s="71"/>
      <c r="DV682" s="71"/>
      <c r="DW682" s="71"/>
      <c r="DX682" s="71"/>
      <c r="DY682" s="71"/>
      <c r="DZ682" s="71"/>
      <c r="EA682" s="71"/>
      <c r="EB682" s="71"/>
      <c r="EC682" s="71"/>
      <c r="ED682" s="71"/>
    </row>
    <row r="683" spans="1:134">
      <c r="A683" s="4">
        <v>1080</v>
      </c>
      <c r="B683" s="46" t="s">
        <v>5664</v>
      </c>
      <c r="C683" s="65" t="str">
        <f t="shared" si="25"/>
        <v>1080</v>
      </c>
      <c r="D683" s="69">
        <v>366425.69</v>
      </c>
      <c r="E683" s="68">
        <v>4536974.7799999984</v>
      </c>
      <c r="F683" s="69">
        <v>32797.510000000009</v>
      </c>
      <c r="G683" s="69">
        <v>223719.62999999709</v>
      </c>
      <c r="H683" s="70">
        <v>84.689932631854731</v>
      </c>
      <c r="I683" s="70">
        <v>5.1867933201215077</v>
      </c>
      <c r="J683" s="69">
        <v>661326.42000000004</v>
      </c>
      <c r="K683" s="69">
        <v>636252.71</v>
      </c>
      <c r="L683" s="69">
        <v>582956.96999999986</v>
      </c>
      <c r="M683" s="69">
        <v>684218.10000000021</v>
      </c>
      <c r="N683" s="69">
        <v>886904.03</v>
      </c>
      <c r="O683" s="69">
        <v>997867.45000000007</v>
      </c>
      <c r="P683" s="69">
        <v>558162.09</v>
      </c>
      <c r="Q683" s="69">
        <v>538711.79999999993</v>
      </c>
      <c r="R683" s="69">
        <v>1304782.5900000001</v>
      </c>
      <c r="S683" s="69">
        <v>536301.30000000005</v>
      </c>
      <c r="T683" s="69">
        <v>618779.2699999999</v>
      </c>
      <c r="U683" s="69">
        <v>613812.03999999992</v>
      </c>
      <c r="V683" s="69">
        <v>366425.69</v>
      </c>
      <c r="W683" s="70">
        <v>93.474945228492359</v>
      </c>
      <c r="X683" s="70">
        <v>85.736207254996216</v>
      </c>
      <c r="Y683" s="70">
        <v>85.138618252805713</v>
      </c>
      <c r="Z683" s="71">
        <v>85.554348044104373</v>
      </c>
      <c r="AA683" s="71">
        <v>101.58069704217849</v>
      </c>
      <c r="AB683" s="71">
        <v>110.09564422864695</v>
      </c>
      <c r="AC683" s="71">
        <v>78.241038314686179</v>
      </c>
      <c r="AD683" s="71">
        <v>82.08932382684101</v>
      </c>
      <c r="AE683" s="71">
        <v>91.448513530064517</v>
      </c>
      <c r="AF683" s="71">
        <v>79.636484903079534</v>
      </c>
      <c r="AG683" s="71">
        <v>84.089515195147399</v>
      </c>
      <c r="AH683" s="71">
        <v>84.790233408760997</v>
      </c>
      <c r="AI683" s="71">
        <v>85.710944531707355</v>
      </c>
      <c r="AJ683" s="71">
        <v>-21.304648498520439</v>
      </c>
      <c r="AK683" s="71">
        <v>-27.351376993548225</v>
      </c>
      <c r="AL683" s="71">
        <v>-26.520921226932572</v>
      </c>
      <c r="AM683" s="71">
        <v>-33.05162007222151</v>
      </c>
      <c r="AN683" s="71">
        <v>-30.226862051439095</v>
      </c>
      <c r="AO683" s="71">
        <v>-16.801302347634696</v>
      </c>
      <c r="AP683" s="71">
        <v>-19.290876062621809</v>
      </c>
      <c r="AQ683" s="71">
        <v>6.398281579975329</v>
      </c>
      <c r="AR683" s="71">
        <v>116.74255055066686</v>
      </c>
      <c r="AS683" s="71">
        <v>-49.963867338271903</v>
      </c>
      <c r="AT683" s="71">
        <v>11.053194287970292</v>
      </c>
      <c r="AU683" s="71">
        <v>11.455898158398936</v>
      </c>
      <c r="AV683" s="72">
        <v>9.8305574786877958</v>
      </c>
      <c r="AW683" s="73">
        <v>-179036.33000000019</v>
      </c>
      <c r="AX683" s="73">
        <v>-239541.88000000035</v>
      </c>
      <c r="AY683" s="73">
        <v>-210407.5900000002</v>
      </c>
      <c r="AZ683" s="73">
        <v>-337790.34999999963</v>
      </c>
      <c r="BA683" s="73">
        <v>-384207.30999999959</v>
      </c>
      <c r="BB683" s="73">
        <v>-192909.69000000053</v>
      </c>
      <c r="BC683" s="73">
        <v>-133410.39000000025</v>
      </c>
      <c r="BD683" s="73">
        <v>32395.539999999921</v>
      </c>
      <c r="BE683" s="73">
        <v>702786.08000000031</v>
      </c>
      <c r="BF683" s="73">
        <v>-535526.74</v>
      </c>
      <c r="BG683" s="73">
        <v>61587.489999999991</v>
      </c>
      <c r="BH683" s="73">
        <v>63090.139999999665</v>
      </c>
      <c r="BI683" s="73">
        <v>32797.510000000009</v>
      </c>
      <c r="BJ683" s="71">
        <v>22.100825306499175</v>
      </c>
      <c r="BK683" s="71">
        <v>15.73279750207579</v>
      </c>
      <c r="BL683" s="71">
        <v>14.115449032693295</v>
      </c>
      <c r="BM683" s="71">
        <v>18.648486381053665</v>
      </c>
      <c r="BN683" s="71">
        <v>8.6455366282086406</v>
      </c>
      <c r="BO683" s="71">
        <v>13.382375009926204</v>
      </c>
      <c r="BP683" s="71">
        <v>21.260927523173255</v>
      </c>
      <c r="BQ683" s="71">
        <v>27.374540240956279</v>
      </c>
      <c r="BR683" s="72">
        <v>11.032045045694931</v>
      </c>
      <c r="BS683" s="72">
        <v>17.448680515628361</v>
      </c>
      <c r="BT683" s="71">
        <v>19.990120693925068</v>
      </c>
      <c r="BU683" s="71">
        <v>20.837617783318414</v>
      </c>
      <c r="BV683" s="71">
        <v>19.304742195950315</v>
      </c>
      <c r="BW683" s="71">
        <v>16.500070501545924</v>
      </c>
      <c r="BX683" s="75">
        <v>11252</v>
      </c>
      <c r="BY683" s="75">
        <v>11124</v>
      </c>
      <c r="BZ683" s="75">
        <v>10792</v>
      </c>
      <c r="CA683" s="75">
        <v>11765</v>
      </c>
      <c r="CB683" s="75">
        <v>14116</v>
      </c>
      <c r="CC683" s="75">
        <v>16451</v>
      </c>
      <c r="CD683" s="75">
        <v>10286</v>
      </c>
      <c r="CE683" s="75">
        <v>10342</v>
      </c>
      <c r="CF683" s="75">
        <v>18315</v>
      </c>
      <c r="CG683" s="75">
        <v>11019</v>
      </c>
      <c r="CH683" s="75">
        <v>11901</v>
      </c>
      <c r="CI683" s="75">
        <v>11799</v>
      </c>
      <c r="CJ683" s="75">
        <v>6473</v>
      </c>
      <c r="CK683" s="75">
        <v>80135</v>
      </c>
      <c r="CL683" s="73">
        <v>1305572.4899999995</v>
      </c>
      <c r="CM683" s="73">
        <v>1216883.9700000004</v>
      </c>
      <c r="CN683" s="73">
        <v>1334848.7</v>
      </c>
      <c r="CO683" s="73">
        <v>1480370.0099999991</v>
      </c>
      <c r="CP683" s="73">
        <v>1299111.4299999995</v>
      </c>
      <c r="CQ683" s="73">
        <v>1138709.8400000001</v>
      </c>
      <c r="CR683" s="73">
        <v>1047592.5300000001</v>
      </c>
      <c r="CS683" s="73">
        <v>1697045.5600000003</v>
      </c>
      <c r="CT683" s="73">
        <v>1196842.67</v>
      </c>
      <c r="CU683" s="73">
        <v>1202792.96</v>
      </c>
      <c r="CV683" s="73">
        <v>1147279.6600000001</v>
      </c>
      <c r="CW683" s="73">
        <v>1264224.69</v>
      </c>
      <c r="CX683" s="73">
        <v>1215889.5999999999</v>
      </c>
      <c r="CY683" s="77"/>
      <c r="CZ683" s="4">
        <v>1080</v>
      </c>
      <c r="DA683" s="76" t="str">
        <f t="shared" si="26"/>
        <v>1080</v>
      </c>
      <c r="DB683" s="71">
        <v>2.0750650100686419</v>
      </c>
      <c r="DC683" s="71">
        <v>1.7191084869936459</v>
      </c>
      <c r="DD683" s="71">
        <v>0.79955231428509366</v>
      </c>
      <c r="DE683" s="71">
        <v>0.70063490288186514</v>
      </c>
      <c r="DF683" s="71">
        <v>1.0344805571086233</v>
      </c>
      <c r="DG683" s="71">
        <v>0.97980572271013799</v>
      </c>
      <c r="DH683" s="71">
        <v>0.39479968203734972</v>
      </c>
      <c r="DI683" s="71">
        <v>0.33262238320529058</v>
      </c>
      <c r="DJ683" s="71">
        <v>0.22732058997804605</v>
      </c>
      <c r="DK683" s="71">
        <v>0.25370150888056348</v>
      </c>
      <c r="DL683" s="71">
        <v>0.19466063593828822</v>
      </c>
      <c r="DM683" s="71">
        <v>0.23528339409589907</v>
      </c>
      <c r="DN683" s="71">
        <v>0.17838667642047482</v>
      </c>
      <c r="DO683" s="71">
        <v>0.25639090802361453</v>
      </c>
      <c r="DQ683" s="71"/>
      <c r="DR683" s="71"/>
      <c r="DS683" s="71"/>
      <c r="DT683" s="71"/>
      <c r="DU683" s="71"/>
      <c r="DV683" s="71"/>
      <c r="DW683" s="71"/>
      <c r="DX683" s="71"/>
      <c r="DY683" s="71"/>
      <c r="DZ683" s="71"/>
      <c r="EA683" s="71"/>
      <c r="EB683" s="71"/>
      <c r="EC683" s="71"/>
      <c r="ED683" s="71"/>
    </row>
    <row r="684" spans="1:134">
      <c r="A684" s="4">
        <v>1078</v>
      </c>
      <c r="B684" s="46" t="s">
        <v>5670</v>
      </c>
      <c r="C684" s="65" t="str">
        <f t="shared" si="25"/>
        <v>1078</v>
      </c>
      <c r="D684" s="69">
        <v>255278.91</v>
      </c>
      <c r="E684" s="68">
        <v>3419947.0999999996</v>
      </c>
      <c r="F684" s="69">
        <v>16137.040000000095</v>
      </c>
      <c r="G684" s="69">
        <v>96546.259999999776</v>
      </c>
      <c r="H684" s="70">
        <v>83.502916054831502</v>
      </c>
      <c r="I684" s="70">
        <v>2.9050440993449334</v>
      </c>
      <c r="J684" s="69">
        <v>423943.9099999998</v>
      </c>
      <c r="K684" s="69">
        <v>428476.41999999993</v>
      </c>
      <c r="L684" s="69">
        <v>402299.07</v>
      </c>
      <c r="M684" s="69">
        <v>518390.69999999995</v>
      </c>
      <c r="N684" s="69">
        <v>704331.89</v>
      </c>
      <c r="O684" s="69">
        <v>765121.10000000021</v>
      </c>
      <c r="P684" s="69">
        <v>437775.58</v>
      </c>
      <c r="Q684" s="69">
        <v>387994.38</v>
      </c>
      <c r="R684" s="69">
        <v>906391.28999999992</v>
      </c>
      <c r="S684" s="69">
        <v>446912.31000000006</v>
      </c>
      <c r="T684" s="69">
        <v>499605.96</v>
      </c>
      <c r="U684" s="69">
        <v>485988.67</v>
      </c>
      <c r="V684" s="69">
        <v>255278.91</v>
      </c>
      <c r="W684" s="70">
        <v>80.942445552798333</v>
      </c>
      <c r="X684" s="70">
        <v>94.413371897328474</v>
      </c>
      <c r="Y684" s="70">
        <v>86.151223298589372</v>
      </c>
      <c r="Z684" s="71">
        <v>88.972851735082472</v>
      </c>
      <c r="AA684" s="71">
        <v>118.59741532854609</v>
      </c>
      <c r="AB684" s="71">
        <v>122.01491627017494</v>
      </c>
      <c r="AC684" s="71">
        <v>79.111349920963221</v>
      </c>
      <c r="AD684" s="71">
        <v>70.58410522945799</v>
      </c>
      <c r="AE684" s="71">
        <v>92.875075737231967</v>
      </c>
      <c r="AF684" s="71">
        <v>73.945847748915611</v>
      </c>
      <c r="AG684" s="71">
        <v>81.444223071637808</v>
      </c>
      <c r="AH684" s="71">
        <v>92.8789293574048</v>
      </c>
      <c r="AI684" s="71">
        <v>92.640440411805187</v>
      </c>
      <c r="AJ684" s="71">
        <v>-40.560692820888988</v>
      </c>
      <c r="AK684" s="71">
        <v>-36.481829786870065</v>
      </c>
      <c r="AL684" s="71">
        <v>-33.549281324648831</v>
      </c>
      <c r="AM684" s="71">
        <v>-34.588512787260363</v>
      </c>
      <c r="AN684" s="71">
        <v>-30.811577827650083</v>
      </c>
      <c r="AO684" s="71">
        <v>-17.641468700918296</v>
      </c>
      <c r="AP684" s="71">
        <v>-23.374657024264025</v>
      </c>
      <c r="AQ684" s="71">
        <v>-9.2412654037405506</v>
      </c>
      <c r="AR684" s="71">
        <v>81.887333199444967</v>
      </c>
      <c r="AS684" s="71">
        <v>-37.263742167904866</v>
      </c>
      <c r="AT684" s="71">
        <v>5.780453847359257</v>
      </c>
      <c r="AU684" s="71">
        <v>20.760114181101351</v>
      </c>
      <c r="AV684" s="72">
        <v>6.7478940429796408</v>
      </c>
      <c r="AW684" s="73">
        <v>-289294.40000000014</v>
      </c>
      <c r="AX684" s="73">
        <v>-246096.56999999995</v>
      </c>
      <c r="AY684" s="73">
        <v>-203110.59000000003</v>
      </c>
      <c r="AZ684" s="73">
        <v>-274116.43000000017</v>
      </c>
      <c r="BA684" s="73">
        <v>-313659.07999999984</v>
      </c>
      <c r="BB684" s="73">
        <v>-150213.73999999987</v>
      </c>
      <c r="BC684" s="73">
        <v>-133543.98999999982</v>
      </c>
      <c r="BD684" s="73">
        <v>-39506.489999999932</v>
      </c>
      <c r="BE684" s="73">
        <v>408065.61</v>
      </c>
      <c r="BF684" s="73">
        <v>-265454.54999999981</v>
      </c>
      <c r="BG684" s="73">
        <v>27301.350000000035</v>
      </c>
      <c r="BH684" s="73">
        <v>83547.289999999979</v>
      </c>
      <c r="BI684" s="73">
        <v>16137.040000000095</v>
      </c>
      <c r="BJ684" s="71">
        <v>16.926837411413022</v>
      </c>
      <c r="BK684" s="71">
        <v>12.882262527819291</v>
      </c>
      <c r="BL684" s="71">
        <v>11.199587171269215</v>
      </c>
      <c r="BM684" s="71">
        <v>13.672927932136165</v>
      </c>
      <c r="BN684" s="71">
        <v>3.0834543912290755</v>
      </c>
      <c r="BO684" s="71">
        <v>1.7670544218264608</v>
      </c>
      <c r="BP684" s="71">
        <v>21.077349997181905</v>
      </c>
      <c r="BQ684" s="71">
        <v>18.895276834192813</v>
      </c>
      <c r="BR684" s="72">
        <v>11.522215935521931</v>
      </c>
      <c r="BS684" s="72">
        <v>12.506999668984541</v>
      </c>
      <c r="BT684" s="71">
        <v>14.982130110467502</v>
      </c>
      <c r="BU684" s="71">
        <v>13.157487956585591</v>
      </c>
      <c r="BV684" s="71">
        <v>13.954178578954526</v>
      </c>
      <c r="BW684" s="71">
        <v>13.167047175665321</v>
      </c>
      <c r="BX684" s="75">
        <v>6422</v>
      </c>
      <c r="BY684" s="75">
        <v>6426</v>
      </c>
      <c r="BZ684" s="75">
        <v>6175</v>
      </c>
      <c r="CA684" s="75">
        <v>7360</v>
      </c>
      <c r="CB684" s="75">
        <v>8984</v>
      </c>
      <c r="CC684" s="75">
        <v>10696</v>
      </c>
      <c r="CD684" s="75">
        <v>6170</v>
      </c>
      <c r="CE684" s="75">
        <v>5811</v>
      </c>
      <c r="CF684" s="75">
        <v>11404</v>
      </c>
      <c r="CG684" s="75">
        <v>6495</v>
      </c>
      <c r="CH684" s="75">
        <v>7021</v>
      </c>
      <c r="CI684" s="75">
        <v>7042</v>
      </c>
      <c r="CJ684" s="75">
        <v>3795</v>
      </c>
      <c r="CK684" s="75">
        <v>47738</v>
      </c>
      <c r="CL684" s="73">
        <v>966108.87999999977</v>
      </c>
      <c r="CM684" s="73">
        <v>1004477.7000000001</v>
      </c>
      <c r="CN684" s="73">
        <v>1105940.4599999997</v>
      </c>
      <c r="CO684" s="73">
        <v>1343437.7300000002</v>
      </c>
      <c r="CP684" s="73">
        <v>1341753.5900000001</v>
      </c>
      <c r="CQ684" s="73">
        <v>1064375.5400000003</v>
      </c>
      <c r="CR684" s="73">
        <v>1116518.29</v>
      </c>
      <c r="CS684" s="73">
        <v>1269611.5300000003</v>
      </c>
      <c r="CT684" s="73">
        <v>1069075.2600000002</v>
      </c>
      <c r="CU684" s="73">
        <v>1008299.0700000002</v>
      </c>
      <c r="CV684" s="73">
        <v>1046302.3300000002</v>
      </c>
      <c r="CW684" s="73">
        <v>1038666.7800000001</v>
      </c>
      <c r="CX684" s="73">
        <v>1054618.4200000002</v>
      </c>
      <c r="CY684" s="77"/>
      <c r="CZ684" s="4">
        <v>1078</v>
      </c>
      <c r="DA684" s="76" t="str">
        <f t="shared" si="26"/>
        <v>1078</v>
      </c>
      <c r="DB684" s="71">
        <v>3.3648161866226585</v>
      </c>
      <c r="DC684" s="71">
        <v>3.7326198728632209</v>
      </c>
      <c r="DD684" s="71">
        <v>1.6174165674076633</v>
      </c>
      <c r="DE684" s="71">
        <v>1.1558126720382009</v>
      </c>
      <c r="DF684" s="71">
        <v>0.76080170156910665</v>
      </c>
      <c r="DG684" s="71">
        <v>1.0960848653581494</v>
      </c>
      <c r="DH684" s="71">
        <v>0.78993241915498669</v>
      </c>
      <c r="DI684" s="71">
        <v>0.23424621865604789</v>
      </c>
      <c r="DJ684" s="71">
        <v>0.25202273765779037</v>
      </c>
      <c r="DK684" s="71">
        <v>0.62892763586344991</v>
      </c>
      <c r="DL684" s="71">
        <v>0.19569435964417164</v>
      </c>
      <c r="DM684" s="71">
        <v>0.25496257483778495</v>
      </c>
      <c r="DN684" s="71">
        <v>0.31085229117235391</v>
      </c>
      <c r="DO684" s="71">
        <v>0.36598400463040032</v>
      </c>
      <c r="DQ684" s="71"/>
      <c r="DR684" s="71"/>
      <c r="DS684" s="71"/>
      <c r="DT684" s="71"/>
      <c r="DU684" s="71"/>
      <c r="DV684" s="71"/>
      <c r="DW684" s="71"/>
      <c r="DX684" s="71"/>
      <c r="DY684" s="71"/>
      <c r="DZ684" s="71"/>
      <c r="EA684" s="71"/>
      <c r="EB684" s="71"/>
      <c r="EC684" s="71"/>
      <c r="ED684" s="71"/>
    </row>
    <row r="685" spans="1:134">
      <c r="A685" s="4">
        <v>1109</v>
      </c>
      <c r="B685" s="46" t="s">
        <v>5677</v>
      </c>
      <c r="C685" s="65" t="str">
        <f t="shared" si="25"/>
        <v>1109</v>
      </c>
      <c r="D685" s="69">
        <v>1162832.8900000001</v>
      </c>
      <c r="E685" s="68">
        <v>12977390.190000005</v>
      </c>
      <c r="F685" s="69">
        <v>198120.07000000007</v>
      </c>
      <c r="G685" s="69">
        <v>2053461.1900000051</v>
      </c>
      <c r="H685" s="70">
        <v>98.470798889257168</v>
      </c>
      <c r="I685" s="70">
        <v>18.797826221682733</v>
      </c>
      <c r="J685" s="69">
        <v>1922890.7500000002</v>
      </c>
      <c r="K685" s="69">
        <v>1506577.1</v>
      </c>
      <c r="L685" s="69">
        <v>1377861.56</v>
      </c>
      <c r="M685" s="69">
        <v>2048474.9400000004</v>
      </c>
      <c r="N685" s="69">
        <v>2423135.66</v>
      </c>
      <c r="O685" s="69">
        <v>2454391.56</v>
      </c>
      <c r="P685" s="69">
        <v>1703559.3599999996</v>
      </c>
      <c r="Q685" s="69">
        <v>1725692.5299999998</v>
      </c>
      <c r="R685" s="69">
        <v>3137410.27</v>
      </c>
      <c r="S685" s="69">
        <v>1641693.43</v>
      </c>
      <c r="T685" s="69">
        <v>1754649.7999999998</v>
      </c>
      <c r="U685" s="69">
        <v>1851551.9100000004</v>
      </c>
      <c r="V685" s="69">
        <v>1162832.8900000001</v>
      </c>
      <c r="W685" s="70">
        <v>118.01129111001471</v>
      </c>
      <c r="X685" s="70">
        <v>88.673255018187348</v>
      </c>
      <c r="Y685" s="70">
        <v>81.43757805302441</v>
      </c>
      <c r="Z685" s="71">
        <v>100.16852052439738</v>
      </c>
      <c r="AA685" s="71">
        <v>99.026256023450259</v>
      </c>
      <c r="AB685" s="71">
        <v>102.21361046826725</v>
      </c>
      <c r="AC685" s="71">
        <v>97.302991291023105</v>
      </c>
      <c r="AD685" s="71">
        <v>108.71462745888563</v>
      </c>
      <c r="AE685" s="71">
        <v>109.81370358677222</v>
      </c>
      <c r="AF685" s="71">
        <v>94.937009383376875</v>
      </c>
      <c r="AG685" s="71">
        <v>85.461053976178192</v>
      </c>
      <c r="AH685" s="71">
        <v>93.314968655992757</v>
      </c>
      <c r="AI685" s="71">
        <v>95.536852208812917</v>
      </c>
      <c r="AJ685" s="71">
        <v>-9.3459841607640097</v>
      </c>
      <c r="AK685" s="71">
        <v>-15.828841017259364</v>
      </c>
      <c r="AL685" s="71">
        <v>-18.604059006691433</v>
      </c>
      <c r="AM685" s="71">
        <v>-11.623337707294601</v>
      </c>
      <c r="AN685" s="71">
        <v>-18.433043013412743</v>
      </c>
      <c r="AO685" s="71">
        <v>-3.2818998731488636</v>
      </c>
      <c r="AP685" s="71">
        <v>-0.97275027810372894</v>
      </c>
      <c r="AQ685" s="71">
        <v>32.796860270634156</v>
      </c>
      <c r="AR685" s="71">
        <v>98.788537551085028</v>
      </c>
      <c r="AS685" s="71">
        <v>-24.225092541231909</v>
      </c>
      <c r="AT685" s="71">
        <v>7.9860979691546152</v>
      </c>
      <c r="AU685" s="71">
        <v>17.953157976507271</v>
      </c>
      <c r="AV685" s="72">
        <v>20.536688835543828</v>
      </c>
      <c r="AW685" s="73">
        <v>-198240.59999999986</v>
      </c>
      <c r="AX685" s="73">
        <v>-283319.95999999926</v>
      </c>
      <c r="AY685" s="73">
        <v>-314927.46999999997</v>
      </c>
      <c r="AZ685" s="73">
        <v>-269416.32999999914</v>
      </c>
      <c r="BA685" s="73">
        <v>-547578.3599999994</v>
      </c>
      <c r="BB685" s="73">
        <v>-65440.229999999981</v>
      </c>
      <c r="BC685" s="73">
        <v>-16734.160000000615</v>
      </c>
      <c r="BD685" s="73">
        <v>426194.54000000004</v>
      </c>
      <c r="BE685" s="73">
        <v>1559145.0899999999</v>
      </c>
      <c r="BF685" s="73">
        <v>-524846.24000000046</v>
      </c>
      <c r="BG685" s="73">
        <v>129764.90000000037</v>
      </c>
      <c r="BH685" s="73">
        <v>281816.99000000022</v>
      </c>
      <c r="BI685" s="73">
        <v>198120.07000000007</v>
      </c>
      <c r="BJ685" s="71">
        <v>15.216512875169478</v>
      </c>
      <c r="BK685" s="71">
        <v>12.917535415411734</v>
      </c>
      <c r="BL685" s="71">
        <v>12.795713705476272</v>
      </c>
      <c r="BM685" s="71">
        <v>10.584063333016569</v>
      </c>
      <c r="BN685" s="71">
        <v>-1.0568894819059469</v>
      </c>
      <c r="BO685" s="71">
        <v>6.7444228653669764</v>
      </c>
      <c r="BP685" s="71">
        <v>21.686996011674122</v>
      </c>
      <c r="BQ685" s="71">
        <v>15.566861324060305</v>
      </c>
      <c r="BR685" s="72">
        <v>7.4774301825256169</v>
      </c>
      <c r="BS685" s="72">
        <v>14.173375295086348</v>
      </c>
      <c r="BT685" s="71">
        <v>15.227711014167696</v>
      </c>
      <c r="BU685" s="71">
        <v>14.757733193990369</v>
      </c>
      <c r="BV685" s="71">
        <v>15.235602947717602</v>
      </c>
      <c r="BW685" s="71">
        <v>12.561772186434069</v>
      </c>
      <c r="BX685" s="75">
        <v>35961</v>
      </c>
      <c r="BY685" s="75">
        <v>27724</v>
      </c>
      <c r="BZ685" s="75">
        <v>25970</v>
      </c>
      <c r="CA685" s="75">
        <v>30700</v>
      </c>
      <c r="CB685" s="75">
        <v>34422</v>
      </c>
      <c r="CC685" s="75">
        <v>37885</v>
      </c>
      <c r="CD685" s="75">
        <v>28388</v>
      </c>
      <c r="CE685" s="75">
        <v>29325</v>
      </c>
      <c r="CF685" s="75">
        <v>41716</v>
      </c>
      <c r="CG685" s="75">
        <v>31292</v>
      </c>
      <c r="CH685" s="75">
        <v>32954</v>
      </c>
      <c r="CI685" s="75">
        <v>36624</v>
      </c>
      <c r="CJ685" s="75">
        <v>24328</v>
      </c>
      <c r="CK685" s="75">
        <v>224627</v>
      </c>
      <c r="CL685" s="73">
        <v>2235069.6100000003</v>
      </c>
      <c r="CM685" s="73">
        <v>2526324.2800000003</v>
      </c>
      <c r="CN685" s="73">
        <v>3067505.4899999998</v>
      </c>
      <c r="CO685" s="73">
        <v>3341474.3999999994</v>
      </c>
      <c r="CP685" s="73">
        <v>3674494.65</v>
      </c>
      <c r="CQ685" s="73">
        <v>2661970.71</v>
      </c>
      <c r="CR685" s="73">
        <v>2616007.6500000004</v>
      </c>
      <c r="CS685" s="73">
        <v>2970770.1799999992</v>
      </c>
      <c r="CT685" s="73">
        <v>2424454.7699999996</v>
      </c>
      <c r="CU685" s="73">
        <v>2098207.64</v>
      </c>
      <c r="CV685" s="73">
        <v>2327920.1799999997</v>
      </c>
      <c r="CW685" s="73">
        <v>2329112.0599999996</v>
      </c>
      <c r="CX685" s="73">
        <v>2274815.3499999996</v>
      </c>
      <c r="CY685" s="77"/>
      <c r="CZ685" s="4">
        <v>1109</v>
      </c>
      <c r="DA685" s="76" t="str">
        <f t="shared" si="26"/>
        <v>1109</v>
      </c>
      <c r="DB685" s="71">
        <v>3.8874761280111434</v>
      </c>
      <c r="DC685" s="71">
        <v>4.2924536139624694</v>
      </c>
      <c r="DD685" s="71">
        <v>0.60451957495938391</v>
      </c>
      <c r="DE685" s="71">
        <v>0.47560304582312546</v>
      </c>
      <c r="DF685" s="71">
        <v>0.64834913989481602</v>
      </c>
      <c r="DG685" s="71">
        <v>0.72034671655427007</v>
      </c>
      <c r="DH685" s="71">
        <v>0.47798214058228483</v>
      </c>
      <c r="DI685" s="71">
        <v>1.3612224342244321</v>
      </c>
      <c r="DJ685" s="71">
        <v>0.58701209941990262</v>
      </c>
      <c r="DK685" s="71">
        <v>0.52813708796637948</v>
      </c>
      <c r="DL685" s="71">
        <v>0.32261106620734131</v>
      </c>
      <c r="DM685" s="71">
        <v>0.22457136914887285</v>
      </c>
      <c r="DN685" s="71">
        <v>0.30019773753847961</v>
      </c>
      <c r="DO685" s="71">
        <v>0.55454512994020921</v>
      </c>
      <c r="DQ685" s="71"/>
      <c r="DR685" s="71"/>
      <c r="DS685" s="71"/>
      <c r="DT685" s="71"/>
      <c r="DU685" s="71"/>
      <c r="DV685" s="71"/>
      <c r="DW685" s="71"/>
      <c r="DX685" s="71"/>
      <c r="DY685" s="71"/>
      <c r="DZ685" s="71"/>
      <c r="EA685" s="71"/>
      <c r="EB685" s="71"/>
      <c r="EC685" s="71"/>
      <c r="ED685" s="71"/>
    </row>
    <row r="686" spans="1:134">
      <c r="A686" s="4">
        <v>1065</v>
      </c>
      <c r="B686" s="46" t="s">
        <v>5684</v>
      </c>
      <c r="C686" s="65" t="str">
        <f t="shared" si="25"/>
        <v>1065</v>
      </c>
      <c r="D686" s="69">
        <v>162808.57999999999</v>
      </c>
      <c r="E686" s="68">
        <v>1694087.8999999994</v>
      </c>
      <c r="F686" s="69">
        <v>31760.810000000012</v>
      </c>
      <c r="G686" s="69">
        <v>-136176.70000000042</v>
      </c>
      <c r="H686" s="70">
        <v>75.008973401615648</v>
      </c>
      <c r="I686" s="70">
        <v>-7.4402739363478076</v>
      </c>
      <c r="J686" s="69">
        <v>240415.33999999997</v>
      </c>
      <c r="K686" s="69">
        <v>237584.21999999994</v>
      </c>
      <c r="L686" s="69">
        <v>180289.52999999994</v>
      </c>
      <c r="M686" s="69">
        <v>152228.20999999993</v>
      </c>
      <c r="N686" s="69">
        <v>228229.38999999996</v>
      </c>
      <c r="O686" s="69">
        <v>317729.69999999995</v>
      </c>
      <c r="P686" s="69">
        <v>160009.35999999999</v>
      </c>
      <c r="Q686" s="69">
        <v>189495.11999999997</v>
      </c>
      <c r="R686" s="69">
        <v>415984.57999999996</v>
      </c>
      <c r="S686" s="69">
        <v>223595.74999999997</v>
      </c>
      <c r="T686" s="69">
        <v>268252.3</v>
      </c>
      <c r="U686" s="69">
        <v>273942.21000000002</v>
      </c>
      <c r="V686" s="69">
        <v>162808.57999999999</v>
      </c>
      <c r="W686" s="70">
        <v>82.623906240029726</v>
      </c>
      <c r="X686" s="70">
        <v>78.00759058358922</v>
      </c>
      <c r="Y686" s="70">
        <v>63.770132158345959</v>
      </c>
      <c r="Z686" s="71">
        <v>45.78306377730059</v>
      </c>
      <c r="AA686" s="71">
        <v>101.21006012327342</v>
      </c>
      <c r="AB686" s="71">
        <v>124.16562986138034</v>
      </c>
      <c r="AC686" s="71">
        <v>52.295995735380288</v>
      </c>
      <c r="AD686" s="71">
        <v>59.178988346023573</v>
      </c>
      <c r="AE686" s="71">
        <v>75.501499777637122</v>
      </c>
      <c r="AF686" s="71">
        <v>81.611199657944752</v>
      </c>
      <c r="AG686" s="71">
        <v>82.363746109194537</v>
      </c>
      <c r="AH686" s="71">
        <v>86.242395889001671</v>
      </c>
      <c r="AI686" s="71">
        <v>99.234161707795238</v>
      </c>
      <c r="AJ686" s="71">
        <v>-25.386281361676822</v>
      </c>
      <c r="AK686" s="71">
        <v>-30.10188620937474</v>
      </c>
      <c r="AL686" s="71">
        <v>-41.714349393013315</v>
      </c>
      <c r="AM686" s="71">
        <v>-60.070948801530776</v>
      </c>
      <c r="AN686" s="71">
        <v>-44.165260213628223</v>
      </c>
      <c r="AO686" s="71">
        <v>-27.170810111982579</v>
      </c>
      <c r="AP686" s="71">
        <v>-44.581599271789386</v>
      </c>
      <c r="AQ686" s="71">
        <v>-24.039624677936743</v>
      </c>
      <c r="AR686" s="71">
        <v>54.851636954151985</v>
      </c>
      <c r="AS686" s="71">
        <v>-44.728922594449962</v>
      </c>
      <c r="AT686" s="71">
        <v>8.83736400720605</v>
      </c>
      <c r="AU686" s="71">
        <v>13.493546282198654</v>
      </c>
      <c r="AV686" s="72">
        <v>24.236055294950852</v>
      </c>
      <c r="AW686" s="73">
        <v>-81797.979999999981</v>
      </c>
      <c r="AX686" s="73">
        <v>-102316.54000000012</v>
      </c>
      <c r="AY686" s="73">
        <v>-129031.0800000001</v>
      </c>
      <c r="AZ686" s="73">
        <v>-229018.54</v>
      </c>
      <c r="BA686" s="73">
        <v>-180506.99</v>
      </c>
      <c r="BB686" s="73">
        <v>-113378.16999999998</v>
      </c>
      <c r="BC686" s="73">
        <v>-128720.30000000005</v>
      </c>
      <c r="BD686" s="73">
        <v>-59970.630000000034</v>
      </c>
      <c r="BE686" s="73">
        <v>147350.30000000005</v>
      </c>
      <c r="BF686" s="73">
        <v>-180948.11000000002</v>
      </c>
      <c r="BG686" s="73">
        <v>21781.520000000019</v>
      </c>
      <c r="BH686" s="73">
        <v>32569.709999999963</v>
      </c>
      <c r="BI686" s="73">
        <v>31760.810000000012</v>
      </c>
      <c r="BJ686" s="71">
        <v>15.733204756241115</v>
      </c>
      <c r="BK686" s="71">
        <v>15.202352197445048</v>
      </c>
      <c r="BL686" s="71">
        <v>13.740016172550533</v>
      </c>
      <c r="BM686" s="71">
        <v>17.293065803957006</v>
      </c>
      <c r="BN686" s="71">
        <v>4.9455034380111531</v>
      </c>
      <c r="BO686" s="71">
        <v>4.9209778203599503</v>
      </c>
      <c r="BP686" s="71">
        <v>14.346388362821862</v>
      </c>
      <c r="BQ686" s="71">
        <v>17.98216618612302</v>
      </c>
      <c r="BR686" s="72">
        <v>14.337229160282494</v>
      </c>
      <c r="BS686" s="72">
        <v>13.542058163233015</v>
      </c>
      <c r="BT686" s="71">
        <v>8.4267697097439989</v>
      </c>
      <c r="BU686" s="71">
        <v>12.224679946992293</v>
      </c>
      <c r="BV686" s="71">
        <v>12.208652384100038</v>
      </c>
      <c r="BW686" s="71">
        <v>11.801648864801017</v>
      </c>
      <c r="BX686" s="75">
        <v>5781</v>
      </c>
      <c r="BY686" s="75">
        <v>5525</v>
      </c>
      <c r="BZ686" s="75">
        <v>4037</v>
      </c>
      <c r="CA686" s="75">
        <v>3748</v>
      </c>
      <c r="CB686" s="75">
        <v>5025</v>
      </c>
      <c r="CC686" s="75">
        <v>6660</v>
      </c>
      <c r="CD686" s="75">
        <v>3871</v>
      </c>
      <c r="CE686" s="75">
        <v>4450</v>
      </c>
      <c r="CF686" s="75">
        <v>7566</v>
      </c>
      <c r="CG686" s="75">
        <v>5321</v>
      </c>
      <c r="CH686" s="75">
        <v>5802</v>
      </c>
      <c r="CI686" s="75">
        <v>6032</v>
      </c>
      <c r="CJ686" s="75">
        <v>3512</v>
      </c>
      <c r="CK686" s="75">
        <v>36554</v>
      </c>
      <c r="CL686" s="73">
        <v>617898.53000000014</v>
      </c>
      <c r="CM686" s="73">
        <v>562602.04999999993</v>
      </c>
      <c r="CN686" s="73">
        <v>635959.42000000004</v>
      </c>
      <c r="CO686" s="73">
        <v>822170.03</v>
      </c>
      <c r="CP686" s="73">
        <v>934617.5199999999</v>
      </c>
      <c r="CQ686" s="73">
        <v>836266.79000000027</v>
      </c>
      <c r="CR686" s="73">
        <v>837785.81</v>
      </c>
      <c r="CS686" s="73">
        <v>971932.72</v>
      </c>
      <c r="CT686" s="73">
        <v>856886.11</v>
      </c>
      <c r="CU686" s="73">
        <v>804866.72999999975</v>
      </c>
      <c r="CV686" s="73">
        <v>911202.0299999998</v>
      </c>
      <c r="CW686" s="73">
        <v>870107.14</v>
      </c>
      <c r="CX686" s="73">
        <v>877118.92999999982</v>
      </c>
      <c r="CY686" s="77"/>
      <c r="CZ686" s="4">
        <v>1065</v>
      </c>
      <c r="DA686" s="76" t="str">
        <f t="shared" si="26"/>
        <v>1065</v>
      </c>
      <c r="DB686" s="71">
        <v>0.71057014334548541</v>
      </c>
      <c r="DC686" s="71">
        <v>0.31242257929308587</v>
      </c>
      <c r="DD686" s="71">
        <v>0.50180137211974474</v>
      </c>
      <c r="DE686" s="71">
        <v>0.41138777199401555</v>
      </c>
      <c r="DF686" s="71">
        <v>0.77578650498513069</v>
      </c>
      <c r="DG686" s="71">
        <v>0.34346057526140278</v>
      </c>
      <c r="DH686" s="71">
        <v>0.39262007752093919</v>
      </c>
      <c r="DI686" s="71">
        <v>0.26245905807582576</v>
      </c>
      <c r="DJ686" s="71">
        <v>0.16697155265778663</v>
      </c>
      <c r="DK686" s="71">
        <v>0.17652549788658636</v>
      </c>
      <c r="DL686" s="71">
        <v>0.29589992447278574</v>
      </c>
      <c r="DM686" s="71">
        <v>0.14122821560937523</v>
      </c>
      <c r="DN686" s="71">
        <v>0.38569491680884416</v>
      </c>
      <c r="DO686" s="71">
        <v>0.23770813315876169</v>
      </c>
      <c r="DQ686" s="71"/>
      <c r="DR686" s="71"/>
      <c r="DS686" s="71"/>
      <c r="DT686" s="71"/>
      <c r="DU686" s="71"/>
      <c r="DV686" s="71"/>
      <c r="DW686" s="71"/>
      <c r="DX686" s="71"/>
      <c r="DY686" s="71"/>
      <c r="DZ686" s="71"/>
      <c r="EA686" s="71"/>
      <c r="EB686" s="71"/>
      <c r="EC686" s="71"/>
      <c r="ED686" s="71"/>
    </row>
    <row r="687" spans="1:134">
      <c r="A687" s="4">
        <v>458</v>
      </c>
      <c r="B687" s="46" t="s">
        <v>5691</v>
      </c>
      <c r="C687" s="65" t="str">
        <f t="shared" si="25"/>
        <v>L458</v>
      </c>
      <c r="D687" s="69">
        <v>606577.16999999993</v>
      </c>
      <c r="E687" s="68">
        <v>6184336.6799999997</v>
      </c>
      <c r="F687" s="69">
        <v>185891.24999999994</v>
      </c>
      <c r="G687" s="69">
        <v>1292634.6299999999</v>
      </c>
      <c r="H687" s="70">
        <v>106.09539698609424</v>
      </c>
      <c r="I687" s="70">
        <v>26.425048312171828</v>
      </c>
      <c r="J687" s="69">
        <v>825427.26000000013</v>
      </c>
      <c r="K687" s="69">
        <v>705891.9700000002</v>
      </c>
      <c r="L687" s="69">
        <v>655360.82999999996</v>
      </c>
      <c r="M687" s="69">
        <v>791690.61</v>
      </c>
      <c r="N687" s="69">
        <v>1186585.0300000003</v>
      </c>
      <c r="O687" s="69">
        <v>1295595.05</v>
      </c>
      <c r="P687" s="69">
        <v>737149.56999999983</v>
      </c>
      <c r="Q687" s="69">
        <v>716320.98999999987</v>
      </c>
      <c r="R687" s="69">
        <v>1468444.6200000003</v>
      </c>
      <c r="S687" s="69">
        <v>825240.30999999982</v>
      </c>
      <c r="T687" s="69">
        <v>904426.7100000002</v>
      </c>
      <c r="U687" s="69">
        <v>926177.30999999982</v>
      </c>
      <c r="V687" s="69">
        <v>606577.16999999993</v>
      </c>
      <c r="W687" s="70">
        <v>108.21469732971187</v>
      </c>
      <c r="X687" s="70">
        <v>94.396555771097781</v>
      </c>
      <c r="Y687" s="70">
        <v>86.852042700643523</v>
      </c>
      <c r="Z687" s="71">
        <v>88.634575260160062</v>
      </c>
      <c r="AA687" s="71">
        <v>105.8472810435489</v>
      </c>
      <c r="AB687" s="71">
        <v>99.224719063062821</v>
      </c>
      <c r="AC687" s="71">
        <v>95.729653938767868</v>
      </c>
      <c r="AD687" s="71">
        <v>93.527192771100616</v>
      </c>
      <c r="AE687" s="71">
        <v>114.64418698109525</v>
      </c>
      <c r="AF687" s="71">
        <v>104.47398626064543</v>
      </c>
      <c r="AG687" s="71">
        <v>106.71436802779324</v>
      </c>
      <c r="AH687" s="71">
        <v>108.81086937015587</v>
      </c>
      <c r="AI687" s="71">
        <v>115.840413843824</v>
      </c>
      <c r="AJ687" s="71">
        <v>-14.889724224282929</v>
      </c>
      <c r="AK687" s="71">
        <v>-19.597084435696701</v>
      </c>
      <c r="AL687" s="71">
        <v>-24.141079911059883</v>
      </c>
      <c r="AM687" s="71">
        <v>-25.544759119767779</v>
      </c>
      <c r="AN687" s="71">
        <v>-22.626141911314622</v>
      </c>
      <c r="AO687" s="71">
        <v>-13.145372703505508</v>
      </c>
      <c r="AP687" s="71">
        <v>-4.6861212515822093</v>
      </c>
      <c r="AQ687" s="71">
        <v>15.492805031656221</v>
      </c>
      <c r="AR687" s="71">
        <v>89.662405880275543</v>
      </c>
      <c r="AS687" s="71">
        <v>-13.122027269844628</v>
      </c>
      <c r="AT687" s="71">
        <v>33.59796737375185</v>
      </c>
      <c r="AU687" s="71">
        <v>36.949231061207314</v>
      </c>
      <c r="AV687" s="72">
        <v>44.187656672702502</v>
      </c>
      <c r="AW687" s="73">
        <v>-144405.41000000015</v>
      </c>
      <c r="AX687" s="73">
        <v>-172051.2799999998</v>
      </c>
      <c r="AY687" s="73">
        <v>-208559.76</v>
      </c>
      <c r="AZ687" s="73">
        <v>-271620.18000000005</v>
      </c>
      <c r="BA687" s="73">
        <v>-346988.5299999991</v>
      </c>
      <c r="BB687" s="73">
        <v>-173669.44999999995</v>
      </c>
      <c r="BC687" s="73">
        <v>-36242.070000000298</v>
      </c>
      <c r="BD687" s="73">
        <v>96091.020000000019</v>
      </c>
      <c r="BE687" s="73">
        <v>694203.35000000056</v>
      </c>
      <c r="BF687" s="73">
        <v>-124644.08999999997</v>
      </c>
      <c r="BG687" s="73">
        <v>227450.31000000029</v>
      </c>
      <c r="BH687" s="73">
        <v>249884.85999999987</v>
      </c>
      <c r="BI687" s="73">
        <v>185891.24999999994</v>
      </c>
      <c r="BJ687" s="71">
        <v>17.888837798832707</v>
      </c>
      <c r="BK687" s="71">
        <v>12.635116639844243</v>
      </c>
      <c r="BL687" s="71">
        <v>13.770707382017665</v>
      </c>
      <c r="BM687" s="71">
        <v>13.075722849311383</v>
      </c>
      <c r="BN687" s="71">
        <v>1.1816873948301563</v>
      </c>
      <c r="BO687" s="71">
        <v>8.4005547786261978</v>
      </c>
      <c r="BP687" s="71">
        <v>21.135527001561137</v>
      </c>
      <c r="BQ687" s="71">
        <v>18.984952319616923</v>
      </c>
      <c r="BR687" s="72">
        <v>11.417480816634045</v>
      </c>
      <c r="BS687" s="72">
        <v>14.227529374093255</v>
      </c>
      <c r="BT687" s="71">
        <v>18.332054415366422</v>
      </c>
      <c r="BU687" s="71">
        <v>15.35075999584836</v>
      </c>
      <c r="BV687" s="71">
        <v>12.813627378746647</v>
      </c>
      <c r="BW687" s="71">
        <v>14.181407665690017</v>
      </c>
      <c r="BX687" s="75">
        <v>14907</v>
      </c>
      <c r="BY687" s="75">
        <v>12809</v>
      </c>
      <c r="BZ687" s="75">
        <v>13186</v>
      </c>
      <c r="CA687" s="75">
        <v>13744</v>
      </c>
      <c r="CB687" s="75">
        <v>18610</v>
      </c>
      <c r="CC687" s="75">
        <v>21071</v>
      </c>
      <c r="CD687" s="75">
        <v>13859</v>
      </c>
      <c r="CE687" s="75">
        <v>14353</v>
      </c>
      <c r="CF687" s="75">
        <v>21858</v>
      </c>
      <c r="CG687" s="75">
        <v>16687</v>
      </c>
      <c r="CH687" s="75">
        <v>17779</v>
      </c>
      <c r="CI687" s="75">
        <v>18934</v>
      </c>
      <c r="CJ687" s="75">
        <v>11029</v>
      </c>
      <c r="CK687" s="75">
        <v>114499</v>
      </c>
      <c r="CL687" s="73">
        <v>1427231.2400000002</v>
      </c>
      <c r="CM687" s="73">
        <v>1504398.0500000003</v>
      </c>
      <c r="CN687" s="73">
        <v>1860080.9499999997</v>
      </c>
      <c r="CO687" s="73">
        <v>1658385.2500000002</v>
      </c>
      <c r="CP687" s="73">
        <v>1981021.2299999991</v>
      </c>
      <c r="CQ687" s="73">
        <v>1463401.86</v>
      </c>
      <c r="CR687" s="73">
        <v>1608486.6400000004</v>
      </c>
      <c r="CS687" s="73">
        <v>1901895.8099999998</v>
      </c>
      <c r="CT687" s="73">
        <v>1289339.2700000003</v>
      </c>
      <c r="CU687" s="73">
        <v>1308309.8199999996</v>
      </c>
      <c r="CV687" s="73">
        <v>1488663.96</v>
      </c>
      <c r="CW687" s="73">
        <v>1434649.75</v>
      </c>
      <c r="CX687" s="73">
        <v>1426732.63</v>
      </c>
      <c r="CY687" s="77"/>
      <c r="CZ687" s="4">
        <v>458</v>
      </c>
      <c r="DA687" s="76" t="str">
        <f t="shared" si="26"/>
        <v>L458</v>
      </c>
      <c r="DB687" s="71">
        <v>6.9380753994610025</v>
      </c>
      <c r="DC687" s="71">
        <v>6.4430649696325366</v>
      </c>
      <c r="DD687" s="71">
        <v>1.067515084478547</v>
      </c>
      <c r="DE687" s="71">
        <v>0.42232199232848328</v>
      </c>
      <c r="DF687" s="71">
        <v>1.6079590462394076</v>
      </c>
      <c r="DG687" s="71">
        <v>1.2097277981901375</v>
      </c>
      <c r="DH687" s="71">
        <v>0.56145303226198684</v>
      </c>
      <c r="DI687" s="71">
        <v>0.79142057930409182</v>
      </c>
      <c r="DJ687" s="71">
        <v>1.5194826256103928</v>
      </c>
      <c r="DK687" s="71">
        <v>0.35157310617224125</v>
      </c>
      <c r="DL687" s="71">
        <v>0.36886935944550575</v>
      </c>
      <c r="DM687" s="71">
        <v>0.60184296071824606</v>
      </c>
      <c r="DN687" s="71">
        <v>0.1336010603058812</v>
      </c>
      <c r="DO687" s="71">
        <v>0.72418283218995738</v>
      </c>
      <c r="DQ687" s="71"/>
      <c r="DR687" s="71"/>
      <c r="DS687" s="71"/>
      <c r="DT687" s="71"/>
      <c r="DU687" s="71"/>
      <c r="DV687" s="71"/>
      <c r="DW687" s="71"/>
      <c r="DX687" s="71"/>
      <c r="DY687" s="71"/>
      <c r="DZ687" s="71"/>
      <c r="EA687" s="71"/>
      <c r="EB687" s="71"/>
      <c r="EC687" s="71"/>
      <c r="ED687" s="71"/>
    </row>
    <row r="688" spans="1:134">
      <c r="A688" s="4">
        <v>1088</v>
      </c>
      <c r="B688" s="46" t="s">
        <v>5699</v>
      </c>
      <c r="C688" s="65" t="str">
        <f t="shared" si="25"/>
        <v>1088</v>
      </c>
      <c r="D688" s="69">
        <v>172189.32</v>
      </c>
      <c r="E688" s="68">
        <v>2159672.3799999994</v>
      </c>
      <c r="F688" s="69">
        <v>6940.3400000000547</v>
      </c>
      <c r="G688" s="69">
        <v>280027.16000000015</v>
      </c>
      <c r="H688" s="70">
        <v>92.609769308022535</v>
      </c>
      <c r="I688" s="70">
        <v>14.897873120971216</v>
      </c>
      <c r="J688" s="69">
        <v>319418.5799999999</v>
      </c>
      <c r="K688" s="69">
        <v>293991.5799999999</v>
      </c>
      <c r="L688" s="69">
        <v>277649.78999999998</v>
      </c>
      <c r="M688" s="69">
        <v>336767.70999999996</v>
      </c>
      <c r="N688" s="69">
        <v>370081.41</v>
      </c>
      <c r="O688" s="69">
        <v>457818.68999999983</v>
      </c>
      <c r="P688" s="69">
        <v>275816.03999999998</v>
      </c>
      <c r="Q688" s="69">
        <v>265638.74</v>
      </c>
      <c r="R688" s="69">
        <v>502264.76</v>
      </c>
      <c r="S688" s="69">
        <v>312044.50999999995</v>
      </c>
      <c r="T688" s="69">
        <v>316745.84999999992</v>
      </c>
      <c r="U688" s="69">
        <v>314973.16000000003</v>
      </c>
      <c r="V688" s="69">
        <v>172189.32</v>
      </c>
      <c r="W688" s="70">
        <v>105.51853942585019</v>
      </c>
      <c r="X688" s="70">
        <v>86.414148670453756</v>
      </c>
      <c r="Y688" s="70">
        <v>95.463168371833589</v>
      </c>
      <c r="Z688" s="71">
        <v>101.75802452250606</v>
      </c>
      <c r="AA688" s="71">
        <v>91.345915100806678</v>
      </c>
      <c r="AB688" s="71">
        <v>102.98629296252797</v>
      </c>
      <c r="AC688" s="71">
        <v>85.954312953264406</v>
      </c>
      <c r="AD688" s="71">
        <v>87.842247273805356</v>
      </c>
      <c r="AE688" s="71">
        <v>97.061264901022014</v>
      </c>
      <c r="AF688" s="71">
        <v>96.682469145092924</v>
      </c>
      <c r="AG688" s="71">
        <v>100.14066731225861</v>
      </c>
      <c r="AH688" s="71">
        <v>90.507710258878944</v>
      </c>
      <c r="AI688" s="71">
        <v>84.327676007391446</v>
      </c>
      <c r="AJ688" s="71">
        <v>-9.5752537548999044</v>
      </c>
      <c r="AK688" s="71">
        <v>-12.336697076565784</v>
      </c>
      <c r="AL688" s="71">
        <v>-14.756440406785698</v>
      </c>
      <c r="AM688" s="71">
        <v>-6.5778003575905242</v>
      </c>
      <c r="AN688" s="71">
        <v>-21.666082501802386</v>
      </c>
      <c r="AO688" s="71">
        <v>-3.1860041521316274</v>
      </c>
      <c r="AP688" s="71">
        <v>-15.888044043557825</v>
      </c>
      <c r="AQ688" s="71">
        <v>16.152751124453513</v>
      </c>
      <c r="AR688" s="71">
        <v>82.873235124887429</v>
      </c>
      <c r="AS688" s="71">
        <v>-16.837874923402484</v>
      </c>
      <c r="AT688" s="71">
        <v>31.141850804865445</v>
      </c>
      <c r="AU688" s="71">
        <v>18.243052825774896</v>
      </c>
      <c r="AV688" s="72">
        <v>4.1999291009239936</v>
      </c>
      <c r="AW688" s="73">
        <v>-33823.860000000044</v>
      </c>
      <c r="AX688" s="73">
        <v>-41372.900000000081</v>
      </c>
      <c r="AY688" s="73">
        <v>-48063.720000000088</v>
      </c>
      <c r="AZ688" s="73">
        <v>-23711.609999999986</v>
      </c>
      <c r="BA688" s="73">
        <v>-102354.43999999994</v>
      </c>
      <c r="BB688" s="73">
        <v>-4491.5100000000675</v>
      </c>
      <c r="BC688" s="73">
        <v>-52099.340000000084</v>
      </c>
      <c r="BD688" s="73">
        <v>36940.98000000001</v>
      </c>
      <c r="BE688" s="73">
        <v>227612.89</v>
      </c>
      <c r="BF688" s="73">
        <v>-63179.799999999988</v>
      </c>
      <c r="BG688" s="73">
        <v>75216.659999999974</v>
      </c>
      <c r="BH688" s="73">
        <v>48595.430000000051</v>
      </c>
      <c r="BI688" s="73">
        <v>6940.3400000000547</v>
      </c>
      <c r="BJ688" s="71">
        <v>23.022815683999109</v>
      </c>
      <c r="BK688" s="71">
        <v>19.065216541781584</v>
      </c>
      <c r="BL688" s="71">
        <v>22.137891070540419</v>
      </c>
      <c r="BM688" s="71">
        <v>21.18272006098227</v>
      </c>
      <c r="BN688" s="71">
        <v>15.963654771525825</v>
      </c>
      <c r="BO688" s="71">
        <v>14.54255317467959</v>
      </c>
      <c r="BP688" s="71">
        <v>27.970644338320515</v>
      </c>
      <c r="BQ688" s="71">
        <v>30.453796393737214</v>
      </c>
      <c r="BR688" s="72">
        <v>26.408989288463903</v>
      </c>
      <c r="BS688" s="72">
        <v>20.2248572339305</v>
      </c>
      <c r="BT688" s="71">
        <v>27.534102897671069</v>
      </c>
      <c r="BU688" s="71">
        <v>29.364769013002366</v>
      </c>
      <c r="BV688" s="71">
        <v>28.652726540036884</v>
      </c>
      <c r="BW688" s="71">
        <v>25.528587862215705</v>
      </c>
      <c r="BX688" s="75">
        <v>6675</v>
      </c>
      <c r="BY688" s="75">
        <v>6364</v>
      </c>
      <c r="BZ688" s="75">
        <v>5792</v>
      </c>
      <c r="CA688" s="75">
        <v>6454</v>
      </c>
      <c r="CB688" s="75">
        <v>7697</v>
      </c>
      <c r="CC688" s="75">
        <v>8872</v>
      </c>
      <c r="CD688" s="75">
        <v>6378</v>
      </c>
      <c r="CE688" s="75">
        <v>6044</v>
      </c>
      <c r="CF688" s="75">
        <v>9445</v>
      </c>
      <c r="CG688" s="75">
        <v>6939</v>
      </c>
      <c r="CH688" s="75">
        <v>6939</v>
      </c>
      <c r="CI688" s="75">
        <v>6980</v>
      </c>
      <c r="CJ688" s="75">
        <v>3951</v>
      </c>
      <c r="CK688" s="75">
        <v>46676</v>
      </c>
      <c r="CL688" s="73">
        <v>1008241.4999999999</v>
      </c>
      <c r="CM688" s="73">
        <v>1005450.4900000001</v>
      </c>
      <c r="CN688" s="73">
        <v>996952.05999999982</v>
      </c>
      <c r="CO688" s="73">
        <v>1072760.92</v>
      </c>
      <c r="CP688" s="73">
        <v>1059835.07</v>
      </c>
      <c r="CQ688" s="73">
        <v>827088.39999999991</v>
      </c>
      <c r="CR688" s="73">
        <v>859643.14999999991</v>
      </c>
      <c r="CS688" s="73">
        <v>993951.05</v>
      </c>
      <c r="CT688" s="73">
        <v>813773.83999999985</v>
      </c>
      <c r="CU688" s="73">
        <v>775306.95000000007</v>
      </c>
      <c r="CV688" s="73">
        <v>717105.37</v>
      </c>
      <c r="CW688" s="73">
        <v>763073.46</v>
      </c>
      <c r="CX688" s="73">
        <v>799690.96999999986</v>
      </c>
      <c r="CY688" s="77"/>
      <c r="CZ688" s="4">
        <v>1088</v>
      </c>
      <c r="DA688" s="76" t="str">
        <f t="shared" si="26"/>
        <v>1088</v>
      </c>
      <c r="DB688" s="71">
        <v>4.5811909769120041</v>
      </c>
      <c r="DC688" s="71">
        <v>3.9172045030997307</v>
      </c>
      <c r="DD688" s="71">
        <v>1.2397976226850498</v>
      </c>
      <c r="DE688" s="71">
        <v>0.90940062247992004</v>
      </c>
      <c r="DF688" s="71">
        <v>0.3582370035105143</v>
      </c>
      <c r="DG688" s="71">
        <v>0.90769251997460298</v>
      </c>
      <c r="DH688" s="71">
        <v>1.1382759346966171</v>
      </c>
      <c r="DI688" s="71">
        <v>0.18731236764774711</v>
      </c>
      <c r="DJ688" s="71">
        <v>0.16419874157732225</v>
      </c>
      <c r="DK688" s="71">
        <v>9.2477776090220329E-2</v>
      </c>
      <c r="DL688" s="71">
        <v>0.55645442570470283</v>
      </c>
      <c r="DM688" s="71">
        <v>0.26072970767317932</v>
      </c>
      <c r="DN688" s="72">
        <v>0.67263004627841894</v>
      </c>
      <c r="DO688" s="71">
        <v>0.39199715785912326</v>
      </c>
      <c r="DQ688" s="71"/>
      <c r="DR688" s="71"/>
      <c r="DS688" s="71"/>
      <c r="DT688" s="71"/>
      <c r="DU688" s="71"/>
      <c r="DV688" s="71"/>
      <c r="DW688" s="71"/>
      <c r="DX688" s="71"/>
      <c r="DY688" s="71"/>
      <c r="DZ688" s="71"/>
      <c r="EA688" s="71"/>
      <c r="EB688" s="71"/>
      <c r="EC688" s="71"/>
      <c r="ED688" s="71"/>
    </row>
    <row r="689" spans="1:134">
      <c r="A689" s="4">
        <v>1107</v>
      </c>
      <c r="B689" s="46" t="s">
        <v>5706</v>
      </c>
      <c r="C689" s="65" t="str">
        <f t="shared" si="25"/>
        <v>1107</v>
      </c>
      <c r="D689" s="69">
        <v>201455.44999999998</v>
      </c>
      <c r="E689" s="68">
        <v>2734868.11</v>
      </c>
      <c r="F689" s="69">
        <v>28082.560000000056</v>
      </c>
      <c r="G689" s="69">
        <v>767322.32999999938</v>
      </c>
      <c r="H689" s="70">
        <v>112.60099044564495</v>
      </c>
      <c r="I689" s="70">
        <v>38.99895686289949</v>
      </c>
      <c r="J689" s="69">
        <v>303294.67999999988</v>
      </c>
      <c r="K689" s="69">
        <v>321579.89999999997</v>
      </c>
      <c r="L689" s="69">
        <v>353105.29</v>
      </c>
      <c r="M689" s="69">
        <v>398645.27999999991</v>
      </c>
      <c r="N689" s="69">
        <v>593983.50999999989</v>
      </c>
      <c r="O689" s="69">
        <v>686853.52</v>
      </c>
      <c r="P689" s="69">
        <v>341029.77000000008</v>
      </c>
      <c r="Q689" s="69">
        <v>331753.37999999989</v>
      </c>
      <c r="R689" s="69">
        <v>673151.63</v>
      </c>
      <c r="S689" s="69">
        <v>370964.68999999989</v>
      </c>
      <c r="T689" s="69">
        <v>401484.34999999986</v>
      </c>
      <c r="U689" s="69">
        <v>415028.83999999997</v>
      </c>
      <c r="V689" s="69">
        <v>201455.44999999998</v>
      </c>
      <c r="W689" s="70">
        <v>94.534357989877506</v>
      </c>
      <c r="X689" s="70">
        <v>93.274636986198828</v>
      </c>
      <c r="Y689" s="70">
        <v>114.00829696108252</v>
      </c>
      <c r="Z689" s="71">
        <v>112.76361699876338</v>
      </c>
      <c r="AA689" s="71">
        <v>93.058018586906257</v>
      </c>
      <c r="AB689" s="71">
        <v>122.30438841245885</v>
      </c>
      <c r="AC689" s="71">
        <v>107.36973912441618</v>
      </c>
      <c r="AD689" s="71">
        <v>107.65626276326219</v>
      </c>
      <c r="AE689" s="71">
        <v>130.16053965761321</v>
      </c>
      <c r="AF689" s="71">
        <v>109.62240452675938</v>
      </c>
      <c r="AG689" s="71">
        <v>109.68117796199539</v>
      </c>
      <c r="AH689" s="71">
        <v>107.75787325249485</v>
      </c>
      <c r="AI689" s="71">
        <v>102.64558644402399</v>
      </c>
      <c r="AJ689" s="71">
        <v>-24.230605511507029</v>
      </c>
      <c r="AK689" s="71">
        <v>-15.440136749418221</v>
      </c>
      <c r="AL689" s="71">
        <v>8.5046922275636696</v>
      </c>
      <c r="AM689" s="71">
        <v>-7.4280762903858104</v>
      </c>
      <c r="AN689" s="71">
        <v>-9.378600355428846</v>
      </c>
      <c r="AO689" s="71">
        <v>20.439641277754482</v>
      </c>
      <c r="AP689" s="71">
        <v>5.2839306043733769</v>
      </c>
      <c r="AQ689" s="71">
        <v>39.184026174637189</v>
      </c>
      <c r="AR689" s="71">
        <v>118.05845163875968</v>
      </c>
      <c r="AS689" s="71">
        <v>8.2846487667656454</v>
      </c>
      <c r="AT689" s="71">
        <v>39.036666558272692</v>
      </c>
      <c r="AU689" s="71">
        <v>42.203374864911879</v>
      </c>
      <c r="AV689" s="72">
        <v>16.197780402691599</v>
      </c>
      <c r="AW689" s="73">
        <v>-96991.850000000093</v>
      </c>
      <c r="AX689" s="73">
        <v>-58718.609999999986</v>
      </c>
      <c r="AY689" s="73">
        <v>27676.699999999953</v>
      </c>
      <c r="AZ689" s="73">
        <v>-31987.750000000058</v>
      </c>
      <c r="BA689" s="73">
        <v>-61468.119999999995</v>
      </c>
      <c r="BB689" s="73">
        <v>128244.02999999991</v>
      </c>
      <c r="BC689" s="73">
        <v>17115.409999999916</v>
      </c>
      <c r="BD689" s="73">
        <v>93397.449999999895</v>
      </c>
      <c r="BE689" s="73">
        <v>364449.24999999994</v>
      </c>
      <c r="BF689" s="73">
        <v>28381.789999999979</v>
      </c>
      <c r="BG689" s="73">
        <v>112722.85999999993</v>
      </c>
      <c r="BH689" s="73">
        <v>123173.00999999995</v>
      </c>
      <c r="BI689" s="73">
        <v>28082.560000000056</v>
      </c>
      <c r="BJ689" s="71">
        <v>22.116348620105995</v>
      </c>
      <c r="BK689" s="71">
        <v>19.079126645801409</v>
      </c>
      <c r="BL689" s="71">
        <v>18.601973419333753</v>
      </c>
      <c r="BM689" s="71">
        <v>22.464207279306532</v>
      </c>
      <c r="BN689" s="71">
        <v>15.474207136417384</v>
      </c>
      <c r="BO689" s="71">
        <v>18.430651136876392</v>
      </c>
      <c r="BP689" s="71">
        <v>29.401964697161048</v>
      </c>
      <c r="BQ689" s="71">
        <v>30.665612052463143</v>
      </c>
      <c r="BR689" s="72">
        <v>26.623316468826598</v>
      </c>
      <c r="BS689" s="72">
        <v>18.908002001985018</v>
      </c>
      <c r="BT689" s="71">
        <v>26.685132833626927</v>
      </c>
      <c r="BU689" s="71">
        <v>27.653850792445482</v>
      </c>
      <c r="BV689" s="71">
        <v>27.07551281835844</v>
      </c>
      <c r="BW689" s="71">
        <v>25.128380261180176</v>
      </c>
      <c r="BX689" s="75">
        <v>7356</v>
      </c>
      <c r="BY689" s="75">
        <v>7747</v>
      </c>
      <c r="BZ689" s="75">
        <v>7670</v>
      </c>
      <c r="CA689" s="75">
        <v>8479</v>
      </c>
      <c r="CB689" s="75">
        <v>11176</v>
      </c>
      <c r="CC689" s="75">
        <v>15015</v>
      </c>
      <c r="CD689" s="75">
        <v>7809</v>
      </c>
      <c r="CE689" s="75">
        <v>7804</v>
      </c>
      <c r="CF689" s="75">
        <v>13957</v>
      </c>
      <c r="CG689" s="75">
        <v>8604</v>
      </c>
      <c r="CH689" s="75">
        <v>9269</v>
      </c>
      <c r="CI689" s="75">
        <v>9339</v>
      </c>
      <c r="CJ689" s="75">
        <v>4830</v>
      </c>
      <c r="CK689" s="75">
        <v>61612</v>
      </c>
      <c r="CL689" s="73">
        <v>1104084.9600000002</v>
      </c>
      <c r="CM689" s="73">
        <v>1054837.0699999998</v>
      </c>
      <c r="CN689" s="73">
        <v>1036466.4700000002</v>
      </c>
      <c r="CO689" s="73">
        <v>1118287.6100000001</v>
      </c>
      <c r="CP689" s="73">
        <v>1113107.26</v>
      </c>
      <c r="CQ689" s="73">
        <v>802943.26999999979</v>
      </c>
      <c r="CR689" s="73">
        <v>860288.87000000011</v>
      </c>
      <c r="CS689" s="73">
        <v>1020144.4300000002</v>
      </c>
      <c r="CT689" s="73">
        <v>796375.46</v>
      </c>
      <c r="CU689" s="73">
        <v>858698.15</v>
      </c>
      <c r="CV689" s="73">
        <v>814183.89000000013</v>
      </c>
      <c r="CW689" s="73">
        <v>871846.60000000021</v>
      </c>
      <c r="CX689" s="73">
        <v>955303.37000000023</v>
      </c>
      <c r="CY689" s="77"/>
      <c r="CZ689" s="4">
        <v>1107</v>
      </c>
      <c r="DA689" s="76" t="str">
        <f t="shared" si="26"/>
        <v>1107</v>
      </c>
      <c r="DB689" s="71">
        <v>1.507469313966938</v>
      </c>
      <c r="DC689" s="71">
        <v>3.1515355738662008</v>
      </c>
      <c r="DD689" s="71">
        <v>1.9034641037312998</v>
      </c>
      <c r="DE689" s="71">
        <v>0.65465850924479085</v>
      </c>
      <c r="DF689" s="71">
        <v>0.56944569004265755</v>
      </c>
      <c r="DG689" s="71">
        <v>1.0511414766710794</v>
      </c>
      <c r="DH689" s="71">
        <v>0.81349892626987819</v>
      </c>
      <c r="DI689" s="71">
        <v>0.87736704430799783</v>
      </c>
      <c r="DJ689" s="71">
        <v>0.64026667797374981</v>
      </c>
      <c r="DK689" s="71">
        <v>0.72782330376741222</v>
      </c>
      <c r="DL689" s="71">
        <v>0.35500530279365999</v>
      </c>
      <c r="DM689" s="71">
        <v>0.29525210548041914</v>
      </c>
      <c r="DN689" s="71">
        <v>0.22394645732887497</v>
      </c>
      <c r="DO689" s="71">
        <v>0.57776568763884317</v>
      </c>
      <c r="DQ689" s="71"/>
      <c r="DR689" s="71"/>
      <c r="DS689" s="71"/>
      <c r="DT689" s="71"/>
      <c r="DU689" s="71"/>
      <c r="DV689" s="71"/>
      <c r="DW689" s="71"/>
      <c r="DX689" s="71"/>
      <c r="DY689" s="71"/>
      <c r="DZ689" s="71"/>
      <c r="EA689" s="71"/>
      <c r="EB689" s="71"/>
      <c r="EC689" s="71"/>
      <c r="ED689" s="71"/>
    </row>
    <row r="690" spans="1:134">
      <c r="A690" s="4">
        <v>1077</v>
      </c>
      <c r="B690" s="46" t="s">
        <v>5713</v>
      </c>
      <c r="C690" s="65" t="str">
        <f t="shared" si="25"/>
        <v>1077</v>
      </c>
      <c r="D690" s="69">
        <v>824974.29000000015</v>
      </c>
      <c r="E690" s="68">
        <v>8580423.3000000007</v>
      </c>
      <c r="F690" s="69">
        <v>132113.7200000002</v>
      </c>
      <c r="G690" s="69">
        <v>1235879.1100000022</v>
      </c>
      <c r="H690" s="70">
        <v>96.9698170797638</v>
      </c>
      <c r="I690" s="70">
        <v>16.827172361257215</v>
      </c>
      <c r="J690" s="69">
        <v>1301181.8899999999</v>
      </c>
      <c r="K690" s="69">
        <v>1167311.6399999999</v>
      </c>
      <c r="L690" s="69">
        <v>1095036.69</v>
      </c>
      <c r="M690" s="69">
        <v>1256011.4799999997</v>
      </c>
      <c r="N690" s="69">
        <v>1850041.1500000001</v>
      </c>
      <c r="O690" s="69">
        <v>1964761.64</v>
      </c>
      <c r="P690" s="69">
        <v>1250685.3199999998</v>
      </c>
      <c r="Q690" s="69">
        <v>1112536.5</v>
      </c>
      <c r="R690" s="69">
        <v>1730501.55</v>
      </c>
      <c r="S690" s="69">
        <v>1063008.2300000002</v>
      </c>
      <c r="T690" s="69">
        <v>1316453.3800000001</v>
      </c>
      <c r="U690" s="69">
        <v>1282264.0299999998</v>
      </c>
      <c r="V690" s="69">
        <v>824974.29000000015</v>
      </c>
      <c r="W690" s="70">
        <v>114.30072711286724</v>
      </c>
      <c r="X690" s="70">
        <v>102.10232780612374</v>
      </c>
      <c r="Y690" s="70">
        <v>93.651833716725676</v>
      </c>
      <c r="Z690" s="71">
        <v>88.056860492901123</v>
      </c>
      <c r="AA690" s="71">
        <v>103.32385711929919</v>
      </c>
      <c r="AB690" s="71">
        <v>122.1177800690985</v>
      </c>
      <c r="AC690" s="71">
        <v>93.647039718197334</v>
      </c>
      <c r="AD690" s="71">
        <v>83.358914751779423</v>
      </c>
      <c r="AE690" s="71">
        <v>105.41823967459285</v>
      </c>
      <c r="AF690" s="71">
        <v>97.097656152431398</v>
      </c>
      <c r="AG690" s="71">
        <v>100.16966199121229</v>
      </c>
      <c r="AH690" s="71">
        <v>100.52594835898554</v>
      </c>
      <c r="AI690" s="71">
        <v>96.797759569618279</v>
      </c>
      <c r="AJ690" s="71">
        <v>-13.918106956348685</v>
      </c>
      <c r="AK690" s="71">
        <v>-18.201598401770614</v>
      </c>
      <c r="AL690" s="71">
        <v>-19.382438487769484</v>
      </c>
      <c r="AM690" s="71">
        <v>-23.828963187395946</v>
      </c>
      <c r="AN690" s="71">
        <v>-24.934462751588526</v>
      </c>
      <c r="AO690" s="71">
        <v>2.8404475880787983</v>
      </c>
      <c r="AP690" s="71">
        <v>-6.230877972761439</v>
      </c>
      <c r="AQ690" s="71">
        <v>7.3443046066080875</v>
      </c>
      <c r="AR690" s="71">
        <v>56.000339675673708</v>
      </c>
      <c r="AS690" s="71">
        <v>-6.5791169488838346</v>
      </c>
      <c r="AT690" s="71">
        <v>27.039693054284175</v>
      </c>
      <c r="AU690" s="71">
        <v>28.476223732285199</v>
      </c>
      <c r="AV690" s="72">
        <v>19.067865270497375</v>
      </c>
      <c r="AW690" s="73">
        <v>-210380.92999999993</v>
      </c>
      <c r="AX690" s="73">
        <v>-259747.58999999985</v>
      </c>
      <c r="AY690" s="73">
        <v>-263273.66999999993</v>
      </c>
      <c r="AZ690" s="73">
        <v>-392924.29999999981</v>
      </c>
      <c r="BA690" s="73">
        <v>-614526.76999999979</v>
      </c>
      <c r="BB690" s="73">
        <v>71180.469999999972</v>
      </c>
      <c r="BC690" s="73">
        <v>-83106.970000000205</v>
      </c>
      <c r="BD690" s="73">
        <v>76117.750000000116</v>
      </c>
      <c r="BE690" s="73">
        <v>621208.10000000009</v>
      </c>
      <c r="BF690" s="73">
        <v>-74861.799999999581</v>
      </c>
      <c r="BG690" s="73">
        <v>280199.7899999998</v>
      </c>
      <c r="BH690" s="73">
        <v>284208.52</v>
      </c>
      <c r="BI690" s="73">
        <v>132113.7200000002</v>
      </c>
      <c r="BJ690" s="71">
        <v>18.687018705510823</v>
      </c>
      <c r="BK690" s="71">
        <v>15.530520842688738</v>
      </c>
      <c r="BL690" s="71">
        <v>14.606193394748797</v>
      </c>
      <c r="BM690" s="71">
        <v>15.275124023318341</v>
      </c>
      <c r="BN690" s="71">
        <v>1.37091426113202</v>
      </c>
      <c r="BO690" s="71">
        <v>12.24626784082605</v>
      </c>
      <c r="BP690" s="71">
        <v>21.482115057896202</v>
      </c>
      <c r="BQ690" s="71">
        <v>22.033723394541767</v>
      </c>
      <c r="BR690" s="72">
        <v>13.996352806231638</v>
      </c>
      <c r="BS690" s="72">
        <v>12.413314452943069</v>
      </c>
      <c r="BT690" s="71">
        <v>16.19999537663918</v>
      </c>
      <c r="BU690" s="71">
        <v>15.096855522018512</v>
      </c>
      <c r="BV690" s="71">
        <v>13.630786251669242</v>
      </c>
      <c r="BW690" s="71">
        <v>14.981544076368131</v>
      </c>
      <c r="BX690" s="75">
        <v>23451</v>
      </c>
      <c r="BY690" s="75">
        <v>20955</v>
      </c>
      <c r="BZ690" s="75">
        <v>20466</v>
      </c>
      <c r="CA690" s="75">
        <v>21132</v>
      </c>
      <c r="CB690" s="75">
        <v>26176</v>
      </c>
      <c r="CC690" s="75">
        <v>29899</v>
      </c>
      <c r="CD690" s="75">
        <v>22331</v>
      </c>
      <c r="CE690" s="75">
        <v>20525</v>
      </c>
      <c r="CF690" s="75">
        <v>27584</v>
      </c>
      <c r="CG690" s="75">
        <v>20742</v>
      </c>
      <c r="CH690" s="75">
        <v>23457</v>
      </c>
      <c r="CI690" s="75">
        <v>24635</v>
      </c>
      <c r="CJ690" s="75">
        <v>15985</v>
      </c>
      <c r="CK690" s="75">
        <v>155259</v>
      </c>
      <c r="CL690" s="73">
        <v>1979823.1600000001</v>
      </c>
      <c r="CM690" s="73">
        <v>1936173.64</v>
      </c>
      <c r="CN690" s="73">
        <v>2260762.2099999995</v>
      </c>
      <c r="CO690" s="73">
        <v>2502161.94</v>
      </c>
      <c r="CP690" s="73">
        <v>2605722.7300000004</v>
      </c>
      <c r="CQ690" s="73">
        <v>2161576.7599999984</v>
      </c>
      <c r="CR690" s="73">
        <v>2016463.1</v>
      </c>
      <c r="CS690" s="73">
        <v>2158507.75</v>
      </c>
      <c r="CT690" s="73">
        <v>2185296.4499999997</v>
      </c>
      <c r="CU690" s="73">
        <v>1860737.39</v>
      </c>
      <c r="CV690" s="73">
        <v>1913920.38</v>
      </c>
      <c r="CW690" s="73">
        <v>1863573.0000000005</v>
      </c>
      <c r="CX690" s="73">
        <v>1725189.7700000005</v>
      </c>
      <c r="CY690" s="77"/>
      <c r="CZ690" s="4">
        <v>1077</v>
      </c>
      <c r="DA690" s="76" t="str">
        <f t="shared" si="26"/>
        <v>1077</v>
      </c>
      <c r="DB690" s="71">
        <v>2.785248643232948</v>
      </c>
      <c r="DC690" s="71">
        <v>2.2304867068961185</v>
      </c>
      <c r="DD690" s="71">
        <v>1.0728914847706903</v>
      </c>
      <c r="DE690" s="71">
        <v>0.84778478235416954</v>
      </c>
      <c r="DF690" s="71">
        <v>2.8680924358505298</v>
      </c>
      <c r="DG690" s="71">
        <v>0.70491344753404361</v>
      </c>
      <c r="DH690" s="71">
        <v>0.77377043401969181</v>
      </c>
      <c r="DI690" s="71">
        <v>0.87723085453844052</v>
      </c>
      <c r="DJ690" s="71">
        <v>0.55259421089361693</v>
      </c>
      <c r="DK690" s="71">
        <v>0.52017580981556588</v>
      </c>
      <c r="DL690" s="71">
        <v>0.40466981424590587</v>
      </c>
      <c r="DM690" s="71">
        <v>0.31913689685037372</v>
      </c>
      <c r="DN690" s="72">
        <v>0.27522720850877913</v>
      </c>
      <c r="DO690" s="71">
        <v>0.53839495915290403</v>
      </c>
      <c r="DQ690" s="71"/>
      <c r="DR690" s="71"/>
      <c r="DS690" s="71"/>
      <c r="DT690" s="71"/>
      <c r="DU690" s="71"/>
      <c r="DV690" s="71"/>
      <c r="DW690" s="71"/>
      <c r="DX690" s="71"/>
      <c r="DY690" s="71"/>
      <c r="DZ690" s="71"/>
      <c r="EA690" s="71"/>
      <c r="EB690" s="71"/>
      <c r="EC690" s="71"/>
      <c r="ED690" s="71"/>
    </row>
    <row r="691" spans="1:134">
      <c r="A691" s="4">
        <v>1097</v>
      </c>
      <c r="B691" s="46" t="s">
        <v>5719</v>
      </c>
      <c r="C691" s="65" t="str">
        <f t="shared" si="25"/>
        <v>1097</v>
      </c>
      <c r="D691" s="69">
        <v>347814.8299999999</v>
      </c>
      <c r="E691" s="68">
        <v>4468363.9000000004</v>
      </c>
      <c r="F691" s="69">
        <v>1604.5799999998417</v>
      </c>
      <c r="G691" s="69">
        <v>618801.81999999937</v>
      </c>
      <c r="H691" s="70">
        <v>93.998928052673321</v>
      </c>
      <c r="I691" s="70">
        <v>16.074602958474671</v>
      </c>
      <c r="J691" s="69">
        <v>602210.58999999985</v>
      </c>
      <c r="K691" s="69">
        <v>531155.69999999984</v>
      </c>
      <c r="L691" s="69">
        <v>520229.97000000009</v>
      </c>
      <c r="M691" s="69">
        <v>662733.23</v>
      </c>
      <c r="N691" s="69">
        <v>904309.56999999983</v>
      </c>
      <c r="O691" s="69">
        <v>835678.87000000011</v>
      </c>
      <c r="P691" s="69">
        <v>492001.32999999996</v>
      </c>
      <c r="Q691" s="69">
        <v>508073.68999999994</v>
      </c>
      <c r="R691" s="69">
        <v>1237035.7200000002</v>
      </c>
      <c r="S691" s="69">
        <v>573539.30000000005</v>
      </c>
      <c r="T691" s="69">
        <v>669503.85</v>
      </c>
      <c r="U691" s="69">
        <v>640395.17999999982</v>
      </c>
      <c r="V691" s="69">
        <v>347814.8299999999</v>
      </c>
      <c r="W691" s="70">
        <v>102.84314331025219</v>
      </c>
      <c r="X691" s="70">
        <v>98.15205909722782</v>
      </c>
      <c r="Y691" s="70">
        <v>92.283028508108259</v>
      </c>
      <c r="Z691" s="71">
        <v>97.059310826130925</v>
      </c>
      <c r="AA691" s="71">
        <v>109.14063650708023</v>
      </c>
      <c r="AB691" s="71">
        <v>110.42813532768514</v>
      </c>
      <c r="AC691" s="71">
        <v>89.828854056716949</v>
      </c>
      <c r="AD691" s="71">
        <v>93.052214647503035</v>
      </c>
      <c r="AE691" s="71">
        <v>98.454460583057568</v>
      </c>
      <c r="AF691" s="71">
        <v>82.352697061946003</v>
      </c>
      <c r="AG691" s="71">
        <v>94.816202016155884</v>
      </c>
      <c r="AH691" s="71">
        <v>104.6806132446364</v>
      </c>
      <c r="AI691" s="71">
        <v>89.378429209732403</v>
      </c>
      <c r="AJ691" s="71">
        <v>-3.7049685331695947</v>
      </c>
      <c r="AK691" s="71">
        <v>-13.683934060596027</v>
      </c>
      <c r="AL691" s="71">
        <v>-19.555005225144171</v>
      </c>
      <c r="AM691" s="71">
        <v>-20.594637148986482</v>
      </c>
      <c r="AN691" s="71">
        <v>-12.271467797382329</v>
      </c>
      <c r="AO691" s="71">
        <v>-5.3039395463738597</v>
      </c>
      <c r="AP691" s="71">
        <v>-10.526070186688852</v>
      </c>
      <c r="AQ691" s="71">
        <v>18.482838815794</v>
      </c>
      <c r="AR691" s="71">
        <v>126.43551532461981</v>
      </c>
      <c r="AS691" s="71">
        <v>-37.956279471722709</v>
      </c>
      <c r="AT691" s="71">
        <v>21.37009204694731</v>
      </c>
      <c r="AU691" s="71">
        <v>27.489582814274872</v>
      </c>
      <c r="AV691" s="72">
        <v>0.46346981350200434</v>
      </c>
      <c r="AW691" s="73">
        <v>-23170.160000000033</v>
      </c>
      <c r="AX691" s="73">
        <v>-84205.640000000014</v>
      </c>
      <c r="AY691" s="73">
        <v>-126460.31999999995</v>
      </c>
      <c r="AZ691" s="73">
        <v>-171887.01</v>
      </c>
      <c r="BA691" s="73">
        <v>-126374.17000000004</v>
      </c>
      <c r="BB691" s="73">
        <v>-38932.14999999979</v>
      </c>
      <c r="BC691" s="73">
        <v>-57881</v>
      </c>
      <c r="BD691" s="73">
        <v>79257.419999999925</v>
      </c>
      <c r="BE691" s="73">
        <v>690727.55000000028</v>
      </c>
      <c r="BF691" s="73">
        <v>-350872.21999999974</v>
      </c>
      <c r="BG691" s="73">
        <v>117882.07999999996</v>
      </c>
      <c r="BH691" s="73">
        <v>138083.40999999992</v>
      </c>
      <c r="BI691" s="73">
        <v>1604.5799999998417</v>
      </c>
      <c r="BJ691" s="71">
        <v>13.638643353883568</v>
      </c>
      <c r="BK691" s="71">
        <v>9.9000216517681174</v>
      </c>
      <c r="BL691" s="71">
        <v>8.9209130402513424</v>
      </c>
      <c r="BM691" s="71">
        <v>9.7619645725860291</v>
      </c>
      <c r="BN691" s="71">
        <v>0.1575741215685329</v>
      </c>
      <c r="BO691" s="71">
        <v>1.6145179926668582</v>
      </c>
      <c r="BP691" s="71">
        <v>14.805418577868709</v>
      </c>
      <c r="BQ691" s="71">
        <v>14.665006813134415</v>
      </c>
      <c r="BR691" s="72">
        <v>0.96004654662884636</v>
      </c>
      <c r="BS691" s="72">
        <v>9.9951432870567487</v>
      </c>
      <c r="BT691" s="71">
        <v>10.856328181584541</v>
      </c>
      <c r="BU691" s="71">
        <v>8.5427061773574415</v>
      </c>
      <c r="BV691" s="71">
        <v>7.7478554487542404</v>
      </c>
      <c r="BW691" s="71">
        <v>6.9131602223327864</v>
      </c>
      <c r="BX691" s="75">
        <v>12166</v>
      </c>
      <c r="BY691" s="75">
        <v>11172</v>
      </c>
      <c r="BZ691" s="75">
        <v>10409</v>
      </c>
      <c r="CA691" s="75">
        <v>11956</v>
      </c>
      <c r="CB691" s="75">
        <v>14978</v>
      </c>
      <c r="CC691" s="75">
        <v>16024</v>
      </c>
      <c r="CD691" s="75">
        <v>10467</v>
      </c>
      <c r="CE691" s="75">
        <v>10864</v>
      </c>
      <c r="CF691" s="75">
        <v>19886</v>
      </c>
      <c r="CG691" s="75">
        <v>12165</v>
      </c>
      <c r="CH691" s="75">
        <v>13385</v>
      </c>
      <c r="CI691" s="75">
        <v>13049</v>
      </c>
      <c r="CJ691" s="75">
        <v>7148</v>
      </c>
      <c r="CK691" s="75">
        <v>86964</v>
      </c>
      <c r="CL691" s="73">
        <v>992861.07000000007</v>
      </c>
      <c r="CM691" s="73">
        <v>962523.09000000008</v>
      </c>
      <c r="CN691" s="73">
        <v>1091490.1999999997</v>
      </c>
      <c r="CO691" s="73">
        <v>1273214.9899999998</v>
      </c>
      <c r="CP691" s="73">
        <v>1261406.6600000001</v>
      </c>
      <c r="CQ691" s="73">
        <v>980553.00000000023</v>
      </c>
      <c r="CR691" s="73">
        <v>898483.46</v>
      </c>
      <c r="CS691" s="73">
        <v>1167386.6399999997</v>
      </c>
      <c r="CT691" s="73">
        <v>882389.0299999998</v>
      </c>
      <c r="CU691" s="73">
        <v>920831.64999999991</v>
      </c>
      <c r="CV691" s="73">
        <v>895670.94</v>
      </c>
      <c r="CW691" s="73">
        <v>930152.44</v>
      </c>
      <c r="CX691" s="73">
        <v>891793.00999999989</v>
      </c>
      <c r="CY691" s="77"/>
      <c r="CZ691" s="4">
        <v>1097</v>
      </c>
      <c r="DA691" s="76" t="str">
        <f t="shared" si="26"/>
        <v>1097</v>
      </c>
      <c r="DB691" s="71">
        <v>2.0792789202419022</v>
      </c>
      <c r="DC691" s="71">
        <v>2.1617222142247789</v>
      </c>
      <c r="DD691" s="71">
        <v>1.3598235151582145</v>
      </c>
      <c r="DE691" s="71">
        <v>0.91295501634222442</v>
      </c>
      <c r="DF691" s="71">
        <v>0.64405618612898863</v>
      </c>
      <c r="DG691" s="71">
        <v>0.88765609409420976</v>
      </c>
      <c r="DH691" s="71">
        <v>0.49853018800883453</v>
      </c>
      <c r="DI691" s="71">
        <v>0.64225569676304151</v>
      </c>
      <c r="DJ691" s="71">
        <v>0.40120333796141944</v>
      </c>
      <c r="DK691" s="71">
        <v>0.77932040387378387</v>
      </c>
      <c r="DL691" s="71">
        <v>0.47263350371102086</v>
      </c>
      <c r="DM691" s="71">
        <v>0.38793121391309277</v>
      </c>
      <c r="DN691" s="71">
        <v>0.4274849125885265</v>
      </c>
      <c r="DO691" s="71">
        <v>0.49866140921030111</v>
      </c>
      <c r="DQ691" s="71"/>
      <c r="DR691" s="71"/>
      <c r="DS691" s="71"/>
      <c r="DT691" s="71"/>
      <c r="DU691" s="71"/>
      <c r="DV691" s="71"/>
      <c r="DW691" s="71"/>
      <c r="DX691" s="71"/>
      <c r="DY691" s="71"/>
      <c r="DZ691" s="71"/>
      <c r="EA691" s="71"/>
      <c r="EB691" s="71"/>
      <c r="EC691" s="71"/>
      <c r="ED691" s="71"/>
    </row>
    <row r="692" spans="1:134">
      <c r="A692" s="4">
        <v>1084</v>
      </c>
      <c r="B692" s="46" t="s">
        <v>5725</v>
      </c>
      <c r="C692" s="65" t="str">
        <f t="shared" si="25"/>
        <v>1084</v>
      </c>
      <c r="D692" s="69">
        <v>645887.87000000011</v>
      </c>
      <c r="E692" s="68">
        <v>6583405.660000002</v>
      </c>
      <c r="F692" s="69">
        <v>157744.93000000011</v>
      </c>
      <c r="G692" s="69">
        <v>607162.42000000272</v>
      </c>
      <c r="H692" s="70">
        <v>91.500806053735516</v>
      </c>
      <c r="I692" s="70">
        <v>10.159600197263764</v>
      </c>
      <c r="J692" s="69">
        <v>1043857.0699999998</v>
      </c>
      <c r="K692" s="69">
        <v>881947.45999999985</v>
      </c>
      <c r="L692" s="69">
        <v>807887.86000000022</v>
      </c>
      <c r="M692" s="69">
        <v>917194.55</v>
      </c>
      <c r="N692" s="69">
        <v>1448812.9600000002</v>
      </c>
      <c r="O692" s="69">
        <v>1193507.5599999998</v>
      </c>
      <c r="P692" s="69">
        <v>904711.77999999991</v>
      </c>
      <c r="Q692" s="69">
        <v>866212.59000000008</v>
      </c>
      <c r="R692" s="69">
        <v>1425134.99</v>
      </c>
      <c r="S692" s="69">
        <v>796213.49999999977</v>
      </c>
      <c r="T692" s="69">
        <v>1000300.36</v>
      </c>
      <c r="U692" s="69">
        <v>944944.57</v>
      </c>
      <c r="V692" s="69">
        <v>645887.87000000011</v>
      </c>
      <c r="W692" s="70">
        <v>118.14983824328785</v>
      </c>
      <c r="X692" s="70">
        <v>92.163977647340673</v>
      </c>
      <c r="Y692" s="70">
        <v>91.904756451357798</v>
      </c>
      <c r="Z692" s="71">
        <v>86.935448557780006</v>
      </c>
      <c r="AA692" s="71">
        <v>96.296387142618229</v>
      </c>
      <c r="AB692" s="71">
        <v>94.363448315872773</v>
      </c>
      <c r="AC692" s="71">
        <v>86.454466401997109</v>
      </c>
      <c r="AD692" s="71">
        <v>88.16675960938646</v>
      </c>
      <c r="AE692" s="71">
        <v>94.806835512650181</v>
      </c>
      <c r="AF692" s="71">
        <v>96.910920861691707</v>
      </c>
      <c r="AG692" s="71">
        <v>91.654746102141644</v>
      </c>
      <c r="AH692" s="71">
        <v>84.485886474449174</v>
      </c>
      <c r="AI692" s="71">
        <v>102.30274126254035</v>
      </c>
      <c r="AJ692" s="71">
        <v>-3.6159351728781264</v>
      </c>
      <c r="AK692" s="71">
        <v>-15.416166606089398</v>
      </c>
      <c r="AL692" s="71">
        <v>-17.313764161330891</v>
      </c>
      <c r="AM692" s="71">
        <v>-21.472397696278222</v>
      </c>
      <c r="AN692" s="71">
        <v>-28.407542565567578</v>
      </c>
      <c r="AO692" s="71">
        <v>-20.651345477059955</v>
      </c>
      <c r="AP692" s="71">
        <v>-16.741204267260045</v>
      </c>
      <c r="AQ692" s="71">
        <v>12.161021159590302</v>
      </c>
      <c r="AR692" s="71">
        <v>52.428762908330185</v>
      </c>
      <c r="AS692" s="71">
        <v>-18.731908982955268</v>
      </c>
      <c r="AT692" s="71">
        <v>18.666783731887126</v>
      </c>
      <c r="AU692" s="71">
        <v>8.4220101467842099</v>
      </c>
      <c r="AV692" s="72">
        <v>32.315315264008547</v>
      </c>
      <c r="AW692" s="73">
        <v>-39161.239999999991</v>
      </c>
      <c r="AX692" s="73">
        <v>-160742.88000000024</v>
      </c>
      <c r="AY692" s="73">
        <v>-169164.54999999958</v>
      </c>
      <c r="AZ692" s="73">
        <v>-250795.45999999973</v>
      </c>
      <c r="BA692" s="73">
        <v>-574868.02</v>
      </c>
      <c r="BB692" s="73">
        <v>-300986.65000000014</v>
      </c>
      <c r="BC692" s="73">
        <v>-181914.29000000039</v>
      </c>
      <c r="BD692" s="73">
        <v>93918.810000000056</v>
      </c>
      <c r="BE692" s="73">
        <v>490183.5</v>
      </c>
      <c r="BF692" s="73">
        <v>-183523.43000000017</v>
      </c>
      <c r="BG692" s="73">
        <v>157351.44999999972</v>
      </c>
      <c r="BH692" s="73">
        <v>73401.449999999721</v>
      </c>
      <c r="BI692" s="73">
        <v>157744.93000000011</v>
      </c>
      <c r="BJ692" s="71">
        <v>9.7399966636601203</v>
      </c>
      <c r="BK692" s="71">
        <v>11.017841769687012</v>
      </c>
      <c r="BL692" s="71">
        <v>9.6487343700774826</v>
      </c>
      <c r="BM692" s="71">
        <v>11.900031809729228</v>
      </c>
      <c r="BN692" s="71">
        <v>-0.12808068292261199</v>
      </c>
      <c r="BO692" s="71">
        <v>8.2639567336486639</v>
      </c>
      <c r="BP692" s="71">
        <v>22.252076791821718</v>
      </c>
      <c r="BQ692" s="71">
        <v>20.361182093598988</v>
      </c>
      <c r="BR692" s="72">
        <v>10.551684705466144</v>
      </c>
      <c r="BS692" s="72">
        <v>14.506944692477298</v>
      </c>
      <c r="BT692" s="71">
        <v>15.631794149101253</v>
      </c>
      <c r="BU692" s="71">
        <v>14.678359880252533</v>
      </c>
      <c r="BV692" s="71">
        <v>9.005603592921732</v>
      </c>
      <c r="BW692" s="71">
        <v>13.696308540351232</v>
      </c>
      <c r="BX692" s="75">
        <v>12709</v>
      </c>
      <c r="BY692" s="75">
        <v>11914</v>
      </c>
      <c r="BZ692" s="75">
        <v>11277</v>
      </c>
      <c r="CA692" s="75">
        <v>11842</v>
      </c>
      <c r="CB692" s="75">
        <v>15652</v>
      </c>
      <c r="CC692" s="75">
        <v>17922</v>
      </c>
      <c r="CD692" s="75">
        <v>12415</v>
      </c>
      <c r="CE692" s="75">
        <v>12093</v>
      </c>
      <c r="CF692" s="75">
        <v>17553</v>
      </c>
      <c r="CG692" s="75">
        <v>12388</v>
      </c>
      <c r="CH692" s="75">
        <v>13769</v>
      </c>
      <c r="CI692" s="75">
        <v>13602</v>
      </c>
      <c r="CJ692" s="75">
        <v>7940</v>
      </c>
      <c r="CK692" s="75">
        <v>89760</v>
      </c>
      <c r="CL692" s="73">
        <v>1705249.0299999998</v>
      </c>
      <c r="CM692" s="73">
        <v>1668020.8300000003</v>
      </c>
      <c r="CN692" s="73">
        <v>1970346.3500000003</v>
      </c>
      <c r="CO692" s="73">
        <v>1940490.9599999997</v>
      </c>
      <c r="CP692" s="73">
        <v>2011666.0700000005</v>
      </c>
      <c r="CQ692" s="73">
        <v>1664128.9600000002</v>
      </c>
      <c r="CR692" s="73">
        <v>1979875.57</v>
      </c>
      <c r="CS692" s="73">
        <v>1746332.4699999997</v>
      </c>
      <c r="CT692" s="73">
        <v>1620980.44</v>
      </c>
      <c r="CU692" s="73">
        <v>1506066.53</v>
      </c>
      <c r="CV692" s="73">
        <v>1459814.4500000002</v>
      </c>
      <c r="CW692" s="73">
        <v>1624650.74</v>
      </c>
      <c r="CX692" s="73">
        <v>1323455.5400000003</v>
      </c>
      <c r="CY692" s="77"/>
      <c r="CZ692" s="4">
        <v>1084</v>
      </c>
      <c r="DA692" s="76" t="str">
        <f t="shared" si="26"/>
        <v>1084</v>
      </c>
      <c r="DB692" s="71">
        <v>6.7237750263009852</v>
      </c>
      <c r="DC692" s="71">
        <v>6.9846361777500725</v>
      </c>
      <c r="DD692" s="71">
        <v>0.71285979262558319</v>
      </c>
      <c r="DE692" s="71">
        <v>0.88297168688592398</v>
      </c>
      <c r="DF692" s="71">
        <v>0.91745547414946826</v>
      </c>
      <c r="DG692" s="71">
        <v>0.5519196592427601</v>
      </c>
      <c r="DH692" s="71">
        <v>0.70664361192535774</v>
      </c>
      <c r="DI692" s="71">
        <v>1.1579521302502589</v>
      </c>
      <c r="DJ692" s="71">
        <v>0.36248618809599653</v>
      </c>
      <c r="DK692" s="71">
        <v>0.31692743244953914</v>
      </c>
      <c r="DL692" s="71">
        <v>0.26148226835491639</v>
      </c>
      <c r="DM692" s="71">
        <v>0.49087092978382652</v>
      </c>
      <c r="DN692" s="71">
        <v>0.35336855742269363</v>
      </c>
      <c r="DO692" s="71">
        <v>0.50711865632701081</v>
      </c>
      <c r="DQ692" s="71"/>
      <c r="DR692" s="71"/>
      <c r="DS692" s="71"/>
      <c r="DT692" s="71"/>
      <c r="DU692" s="71"/>
      <c r="DV692" s="71"/>
      <c r="DW692" s="71"/>
      <c r="DX692" s="71"/>
      <c r="DY692" s="71"/>
      <c r="DZ692" s="71"/>
      <c r="EA692" s="71"/>
      <c r="EB692" s="71"/>
      <c r="EC692" s="71"/>
      <c r="ED692" s="71"/>
    </row>
    <row r="693" spans="1:134">
      <c r="A693" s="4">
        <v>1066</v>
      </c>
      <c r="B693" s="46" t="s">
        <v>5731</v>
      </c>
      <c r="C693" s="65" t="str">
        <f t="shared" si="25"/>
        <v>1066</v>
      </c>
      <c r="D693" s="69">
        <v>350416.51</v>
      </c>
      <c r="E693" s="68">
        <v>4449986.4000000022</v>
      </c>
      <c r="F693" s="69">
        <v>56726.670000000042</v>
      </c>
      <c r="G693" s="69">
        <v>886905.52000000235</v>
      </c>
      <c r="H693" s="70">
        <v>105.26727726302416</v>
      </c>
      <c r="I693" s="70">
        <v>24.891534878658227</v>
      </c>
      <c r="J693" s="69">
        <v>562785.3899999999</v>
      </c>
      <c r="K693" s="69">
        <v>607518.89000000013</v>
      </c>
      <c r="L693" s="69">
        <v>544395.80999999994</v>
      </c>
      <c r="M693" s="69">
        <v>601965.07999999996</v>
      </c>
      <c r="N693" s="69">
        <v>927449.91</v>
      </c>
      <c r="O693" s="69">
        <v>777777.95</v>
      </c>
      <c r="P693" s="69">
        <v>535749.87</v>
      </c>
      <c r="Q693" s="69">
        <v>560310.67000000004</v>
      </c>
      <c r="R693" s="69">
        <v>1042585.7200000001</v>
      </c>
      <c r="S693" s="69">
        <v>625525.69000000006</v>
      </c>
      <c r="T693" s="69">
        <v>696814.94999999984</v>
      </c>
      <c r="U693" s="69">
        <v>638582.98999999987</v>
      </c>
      <c r="V693" s="69">
        <v>350416.51</v>
      </c>
      <c r="W693" s="70">
        <v>97.14109528175122</v>
      </c>
      <c r="X693" s="70">
        <v>103.60648220174605</v>
      </c>
      <c r="Y693" s="70">
        <v>100.44159401815149</v>
      </c>
      <c r="Z693" s="71">
        <v>93.262209863219368</v>
      </c>
      <c r="AA693" s="71">
        <v>84.477502710225636</v>
      </c>
      <c r="AB693" s="71">
        <v>91.801877730692709</v>
      </c>
      <c r="AC693" s="71">
        <v>87.296236501173524</v>
      </c>
      <c r="AD693" s="71">
        <v>100.08173877011974</v>
      </c>
      <c r="AE693" s="71">
        <v>114.36803770920963</v>
      </c>
      <c r="AF693" s="71">
        <v>112.73296294485608</v>
      </c>
      <c r="AG693" s="71">
        <v>104.94630132859709</v>
      </c>
      <c r="AH693" s="71">
        <v>110.23042492380091</v>
      </c>
      <c r="AI693" s="71">
        <v>101.86973969623925</v>
      </c>
      <c r="AJ693" s="71">
        <v>-14.351799861927505</v>
      </c>
      <c r="AK693" s="71">
        <v>-4.5111836639385894</v>
      </c>
      <c r="AL693" s="71">
        <v>-2.3507095161652281</v>
      </c>
      <c r="AM693" s="71">
        <v>-17.135238098174778</v>
      </c>
      <c r="AN693" s="71">
        <v>-19.320636809682689</v>
      </c>
      <c r="AO693" s="71">
        <v>-13.469018159916901</v>
      </c>
      <c r="AP693" s="71">
        <v>-16.565740388090632</v>
      </c>
      <c r="AQ693" s="71">
        <v>21.697486226976093</v>
      </c>
      <c r="AR693" s="71">
        <v>114.15267442066349</v>
      </c>
      <c r="AS693" s="71">
        <v>-6.4921011418825998</v>
      </c>
      <c r="AT693" s="71">
        <v>29.458421347874776</v>
      </c>
      <c r="AU693" s="71">
        <v>35.062613002417578</v>
      </c>
      <c r="AV693" s="72">
        <v>19.315162553801677</v>
      </c>
      <c r="AW693" s="73">
        <v>-94304.179999999935</v>
      </c>
      <c r="AX693" s="73">
        <v>-28701.049999999814</v>
      </c>
      <c r="AY693" s="73">
        <v>-13105.230000000098</v>
      </c>
      <c r="AZ693" s="73">
        <v>-124477.70000000007</v>
      </c>
      <c r="BA693" s="73">
        <v>-222086.45999999985</v>
      </c>
      <c r="BB693" s="73">
        <v>-109627.41000000015</v>
      </c>
      <c r="BC693" s="73">
        <v>-106372.28999999992</v>
      </c>
      <c r="BD693" s="73">
        <v>99897.980000000156</v>
      </c>
      <c r="BE693" s="73">
        <v>555743.46000000008</v>
      </c>
      <c r="BF693" s="73">
        <v>-43429.229999999865</v>
      </c>
      <c r="BG693" s="73">
        <v>158561.08999999985</v>
      </c>
      <c r="BH693" s="73">
        <v>165777.83999999991</v>
      </c>
      <c r="BI693" s="73">
        <v>56726.670000000042</v>
      </c>
      <c r="BJ693" s="71">
        <v>12.263935582173504</v>
      </c>
      <c r="BK693" s="71">
        <v>7.214318580797773</v>
      </c>
      <c r="BL693" s="71">
        <v>8.063855768364423</v>
      </c>
      <c r="BM693" s="71">
        <v>8.7802193021920285</v>
      </c>
      <c r="BN693" s="71">
        <v>-1.3770250920225791</v>
      </c>
      <c r="BO693" s="71">
        <v>6.2837064185202554</v>
      </c>
      <c r="BP693" s="71">
        <v>15.303209393453848</v>
      </c>
      <c r="BQ693" s="71">
        <v>16.064750092290385</v>
      </c>
      <c r="BR693" s="72">
        <v>9.1256984968268675</v>
      </c>
      <c r="BS693" s="72">
        <v>11.853783712125113</v>
      </c>
      <c r="BT693" s="71">
        <v>11.866826494943142</v>
      </c>
      <c r="BU693" s="71">
        <v>11.766835567213436</v>
      </c>
      <c r="BV693" s="71">
        <v>9.7312870469130388</v>
      </c>
      <c r="BW693" s="71">
        <v>10.578967143194177</v>
      </c>
      <c r="BX693" s="75">
        <v>10497</v>
      </c>
      <c r="BY693" s="75">
        <v>10574</v>
      </c>
      <c r="BZ693" s="75">
        <v>10326</v>
      </c>
      <c r="CA693" s="75">
        <v>10372</v>
      </c>
      <c r="CB693" s="75">
        <v>15089</v>
      </c>
      <c r="CC693" s="75">
        <v>13653</v>
      </c>
      <c r="CD693" s="75">
        <v>9276</v>
      </c>
      <c r="CE693" s="75">
        <v>9497</v>
      </c>
      <c r="CF693" s="75">
        <v>16814</v>
      </c>
      <c r="CG693" s="75">
        <v>10373</v>
      </c>
      <c r="CH693" s="75">
        <v>11665</v>
      </c>
      <c r="CI693" s="75">
        <v>10645</v>
      </c>
      <c r="CJ693" s="75">
        <v>6418</v>
      </c>
      <c r="CK693" s="75">
        <v>74688</v>
      </c>
      <c r="CL693" s="73">
        <v>980840.45000000019</v>
      </c>
      <c r="CM693" s="73">
        <v>1059754.7199999997</v>
      </c>
      <c r="CN693" s="73">
        <v>1046297.1000000002</v>
      </c>
      <c r="CO693" s="73">
        <v>1108189.0900000003</v>
      </c>
      <c r="CP693" s="73">
        <v>1183771.7600000002</v>
      </c>
      <c r="CQ693" s="73">
        <v>923619.20000000019</v>
      </c>
      <c r="CR693" s="73">
        <v>1054879.99</v>
      </c>
      <c r="CS693" s="73">
        <v>1115952.0600000003</v>
      </c>
      <c r="CT693" s="73">
        <v>864129.4800000001</v>
      </c>
      <c r="CU693" s="73">
        <v>917770.07</v>
      </c>
      <c r="CV693" s="73">
        <v>900773.33000000007</v>
      </c>
      <c r="CW693" s="73">
        <v>1015554.5600000002</v>
      </c>
      <c r="CX693" s="73">
        <v>1141441.07</v>
      </c>
      <c r="CY693" s="77"/>
      <c r="CZ693" s="4">
        <v>1066</v>
      </c>
      <c r="DA693" s="76" t="str">
        <f t="shared" si="26"/>
        <v>1066</v>
      </c>
      <c r="DB693" s="71">
        <v>7.2017210581666449</v>
      </c>
      <c r="DC693" s="71">
        <v>6.7716549380569226</v>
      </c>
      <c r="DD693" s="71">
        <v>1.4608607255603585</v>
      </c>
      <c r="DE693" s="71">
        <v>1.0541794815987284</v>
      </c>
      <c r="DF693" s="71">
        <v>0.87294777101936771</v>
      </c>
      <c r="DG693" s="71">
        <v>0.62359437458840761</v>
      </c>
      <c r="DH693" s="71">
        <v>0.7815085681246503</v>
      </c>
      <c r="DI693" s="71">
        <v>0.53791132238549044</v>
      </c>
      <c r="DJ693" s="71">
        <v>0.88019734049971432</v>
      </c>
      <c r="DK693" s="71">
        <v>0.15677345776411539</v>
      </c>
      <c r="DL693" s="71">
        <v>0.25792215272771224</v>
      </c>
      <c r="DM693" s="71">
        <v>0.43316730659647151</v>
      </c>
      <c r="DN693" s="72">
        <v>0.40051058922866267</v>
      </c>
      <c r="DO693" s="71">
        <v>0.52428903801483828</v>
      </c>
      <c r="DQ693" s="71"/>
      <c r="DR693" s="71"/>
      <c r="DS693" s="71"/>
      <c r="DT693" s="71"/>
      <c r="DU693" s="71"/>
      <c r="DV693" s="71"/>
      <c r="DW693" s="71"/>
      <c r="DX693" s="71"/>
      <c r="DY693" s="71"/>
      <c r="DZ693" s="71"/>
      <c r="EA693" s="71"/>
      <c r="EB693" s="71"/>
      <c r="EC693" s="71"/>
      <c r="ED693" s="71"/>
    </row>
    <row r="694" spans="1:134">
      <c r="A694" s="4">
        <v>1071</v>
      </c>
      <c r="B694" s="46" t="s">
        <v>5737</v>
      </c>
      <c r="C694" s="65" t="str">
        <f t="shared" si="25"/>
        <v>1071</v>
      </c>
      <c r="D694" s="69">
        <v>180758.46999999994</v>
      </c>
      <c r="E694" s="68">
        <v>1979839.5200000003</v>
      </c>
      <c r="F694" s="69">
        <v>37779.179999999964</v>
      </c>
      <c r="G694" s="69">
        <v>267160.2100000002</v>
      </c>
      <c r="H694" s="70">
        <v>89.963814434285396</v>
      </c>
      <c r="I694" s="70">
        <v>15.598962890490009</v>
      </c>
      <c r="J694" s="69">
        <v>273637.61</v>
      </c>
      <c r="K694" s="69">
        <v>253111.70999999993</v>
      </c>
      <c r="L694" s="69">
        <v>236751.60999999996</v>
      </c>
      <c r="M694" s="69">
        <v>289394.68999999994</v>
      </c>
      <c r="N694" s="69">
        <v>474701.9</v>
      </c>
      <c r="O694" s="69">
        <v>347447.68999999989</v>
      </c>
      <c r="P694" s="69">
        <v>186932.63999999998</v>
      </c>
      <c r="Q694" s="69">
        <v>210858.12999999998</v>
      </c>
      <c r="R694" s="69">
        <v>687922.62</v>
      </c>
      <c r="S694" s="69">
        <v>220265.84999999995</v>
      </c>
      <c r="T694" s="69">
        <v>257086.88999999998</v>
      </c>
      <c r="U694" s="69">
        <v>236014.91999999995</v>
      </c>
      <c r="V694" s="69">
        <v>180758.46999999994</v>
      </c>
      <c r="W694" s="70">
        <v>99.077051046112743</v>
      </c>
      <c r="X694" s="70">
        <v>94.743702722164571</v>
      </c>
      <c r="Y694" s="70">
        <v>97.007766518042317</v>
      </c>
      <c r="Z694" s="71">
        <v>98.442357858286158</v>
      </c>
      <c r="AA694" s="71">
        <v>103.95054027250406</v>
      </c>
      <c r="AB694" s="71">
        <v>101.03959573679921</v>
      </c>
      <c r="AC694" s="71">
        <v>79.23560797679238</v>
      </c>
      <c r="AD694" s="71">
        <v>84.418607425732475</v>
      </c>
      <c r="AE694" s="71">
        <v>105.45325651137615</v>
      </c>
      <c r="AF694" s="71">
        <v>63.795078873586306</v>
      </c>
      <c r="AG694" s="71">
        <v>97.724329798427434</v>
      </c>
      <c r="AH694" s="71">
        <v>87.177271857502703</v>
      </c>
      <c r="AI694" s="71">
        <v>98.459337986402531</v>
      </c>
      <c r="AJ694" s="71">
        <v>-22.010024210621047</v>
      </c>
      <c r="AK694" s="71">
        <v>-30.439001385521745</v>
      </c>
      <c r="AL694" s="71">
        <v>-24.33415548335217</v>
      </c>
      <c r="AM694" s="71">
        <v>-24.342017063148969</v>
      </c>
      <c r="AN694" s="71">
        <v>-28.127777429378131</v>
      </c>
      <c r="AO694" s="71">
        <v>-21.056438421351864</v>
      </c>
      <c r="AP694" s="71">
        <v>-21.482735161305477</v>
      </c>
      <c r="AQ694" s="71">
        <v>3.9869633929699555</v>
      </c>
      <c r="AR694" s="71">
        <v>154.75811329212209</v>
      </c>
      <c r="AS694" s="71">
        <v>-49.811106243347616</v>
      </c>
      <c r="AT694" s="71">
        <v>24.903270334533879</v>
      </c>
      <c r="AU694" s="71">
        <v>10.227694068924652</v>
      </c>
      <c r="AV694" s="72">
        <v>26.4228336845147</v>
      </c>
      <c r="AW694" s="73">
        <v>-77224.929999999993</v>
      </c>
      <c r="AX694" s="73">
        <v>-110758.43999999997</v>
      </c>
      <c r="AY694" s="73">
        <v>-76139.380000000092</v>
      </c>
      <c r="AZ694" s="73">
        <v>-93109.150000000023</v>
      </c>
      <c r="BA694" s="73">
        <v>-185768.56999999983</v>
      </c>
      <c r="BB694" s="73">
        <v>-82019.900000000023</v>
      </c>
      <c r="BC694" s="73">
        <v>-51145.749999999971</v>
      </c>
      <c r="BD694" s="73">
        <v>8084.5099999999802</v>
      </c>
      <c r="BE694" s="73">
        <v>417892.89999999997</v>
      </c>
      <c r="BF694" s="73">
        <v>-218607.84000000005</v>
      </c>
      <c r="BG694" s="73">
        <v>51258.100000000035</v>
      </c>
      <c r="BH694" s="73">
        <v>21899.109999999986</v>
      </c>
      <c r="BI694" s="73">
        <v>37779.179999999964</v>
      </c>
      <c r="BJ694" s="71">
        <v>5.4667579889369602</v>
      </c>
      <c r="BK694" s="71">
        <v>4.1130355954336029</v>
      </c>
      <c r="BL694" s="71">
        <v>5.4170649333792174</v>
      </c>
      <c r="BM694" s="71">
        <v>2.5799047983949857</v>
      </c>
      <c r="BN694" s="71">
        <v>-2.659969018132895</v>
      </c>
      <c r="BO694" s="71">
        <v>-8.0577357840541239</v>
      </c>
      <c r="BP694" s="71">
        <v>10.513870501483087</v>
      </c>
      <c r="BQ694" s="71">
        <v>12.324692085668767</v>
      </c>
      <c r="BR694" s="72">
        <v>7.2511816980923491</v>
      </c>
      <c r="BS694" s="72">
        <v>8.2146876234461779</v>
      </c>
      <c r="BT694" s="71">
        <v>11.317718109870928</v>
      </c>
      <c r="BU694" s="71">
        <v>10.389819425568565</v>
      </c>
      <c r="BV694" s="71">
        <v>2.0117183242198413</v>
      </c>
      <c r="BW694" s="71">
        <v>7.0041217785480683</v>
      </c>
      <c r="BX694" s="75">
        <v>4520</v>
      </c>
      <c r="BY694" s="75">
        <v>4643</v>
      </c>
      <c r="BZ694" s="75">
        <v>4463</v>
      </c>
      <c r="CA694" s="75">
        <v>4314</v>
      </c>
      <c r="CB694" s="75">
        <v>6147</v>
      </c>
      <c r="CC694" s="75">
        <v>6114</v>
      </c>
      <c r="CD694" s="75">
        <v>3381</v>
      </c>
      <c r="CE694" s="75">
        <v>3849</v>
      </c>
      <c r="CF694" s="75">
        <v>8348</v>
      </c>
      <c r="CG694" s="75">
        <v>3977</v>
      </c>
      <c r="CH694" s="75">
        <v>4330</v>
      </c>
      <c r="CI694" s="75">
        <v>3861</v>
      </c>
      <c r="CJ694" s="75">
        <v>2716</v>
      </c>
      <c r="CK694" s="75">
        <v>30462</v>
      </c>
      <c r="CL694" s="73">
        <v>784929.71</v>
      </c>
      <c r="CM694" s="73">
        <v>749330.87</v>
      </c>
      <c r="CN694" s="73">
        <v>767642.21999999986</v>
      </c>
      <c r="CO694" s="73">
        <v>789603.34</v>
      </c>
      <c r="CP694" s="73">
        <v>812414.34</v>
      </c>
      <c r="CQ694" s="73">
        <v>637312.10000000009</v>
      </c>
      <c r="CR694" s="73">
        <v>717186.38</v>
      </c>
      <c r="CS694" s="73">
        <v>840266.2899999998</v>
      </c>
      <c r="CT694" s="73">
        <v>678190.08000000007</v>
      </c>
      <c r="CU694" s="73">
        <v>701317.93999999983</v>
      </c>
      <c r="CV694" s="73">
        <v>694579.60999999987</v>
      </c>
      <c r="CW694" s="73">
        <v>754528.69</v>
      </c>
      <c r="CX694" s="73">
        <v>699374.98999999987</v>
      </c>
      <c r="CY694" s="77"/>
      <c r="CZ694" s="4">
        <v>1071</v>
      </c>
      <c r="DA694" s="76" t="str">
        <f t="shared" si="26"/>
        <v>1071</v>
      </c>
      <c r="DB694" s="71">
        <v>4.1964971038820789</v>
      </c>
      <c r="DC694" s="71">
        <v>6.0729386101574478</v>
      </c>
      <c r="DD694" s="71">
        <v>3.6175440796387313</v>
      </c>
      <c r="DE694" s="71">
        <v>3.6582247551792659</v>
      </c>
      <c r="DF694" s="71">
        <v>3.8774650956803547</v>
      </c>
      <c r="DG694" s="71">
        <v>1.8489786610707266</v>
      </c>
      <c r="DH694" s="71">
        <v>2.6369229311163891</v>
      </c>
      <c r="DI694" s="71">
        <v>1.4936808622967053</v>
      </c>
      <c r="DJ694" s="71">
        <v>1.2137719570122008</v>
      </c>
      <c r="DK694" s="71">
        <v>0.64841058510808747</v>
      </c>
      <c r="DL694" s="71">
        <v>0.55944581369286617</v>
      </c>
      <c r="DM694" s="71">
        <v>8.7887700447844261E-2</v>
      </c>
      <c r="DN694" s="72">
        <v>0.37616429224943593</v>
      </c>
      <c r="DO694" s="71">
        <v>1.0194481972045273</v>
      </c>
      <c r="DQ694" s="71"/>
      <c r="DR694" s="71"/>
      <c r="DS694" s="71"/>
      <c r="DT694" s="71"/>
      <c r="DU694" s="71"/>
      <c r="DV694" s="71"/>
      <c r="DW694" s="71"/>
      <c r="DX694" s="71"/>
      <c r="DY694" s="71"/>
      <c r="DZ694" s="71"/>
      <c r="EA694" s="71"/>
      <c r="EB694" s="71"/>
      <c r="EC694" s="71"/>
      <c r="ED694" s="71"/>
    </row>
    <row r="695" spans="1:134">
      <c r="A695" s="4">
        <v>1104</v>
      </c>
      <c r="B695" s="46" t="s">
        <v>5743</v>
      </c>
      <c r="C695" s="65" t="str">
        <f t="shared" si="25"/>
        <v>1104</v>
      </c>
      <c r="D695" s="69">
        <v>326724.72000000003</v>
      </c>
      <c r="E695" s="68">
        <v>3126622.3100000005</v>
      </c>
      <c r="F695" s="69">
        <v>67213.530000000057</v>
      </c>
      <c r="G695" s="69">
        <v>72973.160000000615</v>
      </c>
      <c r="H695" s="70">
        <v>81.716242159554554</v>
      </c>
      <c r="I695" s="70">
        <v>2.3897034798513239</v>
      </c>
      <c r="J695" s="69">
        <v>537545.07999999996</v>
      </c>
      <c r="K695" s="69">
        <v>456885.92</v>
      </c>
      <c r="L695" s="69">
        <v>379753.30999999994</v>
      </c>
      <c r="M695" s="69">
        <v>489493.66000000003</v>
      </c>
      <c r="N695" s="69">
        <v>666177.55999999994</v>
      </c>
      <c r="O695" s="69">
        <v>682881.5</v>
      </c>
      <c r="P695" s="69">
        <v>374469.60000000003</v>
      </c>
      <c r="Q695" s="69">
        <v>340840.85</v>
      </c>
      <c r="R695" s="69">
        <v>727565.56999999983</v>
      </c>
      <c r="S695" s="69">
        <v>379578.29999999993</v>
      </c>
      <c r="T695" s="69">
        <v>469381.81</v>
      </c>
      <c r="U695" s="69">
        <v>508061.4599999999</v>
      </c>
      <c r="V695" s="69">
        <v>326724.72000000003</v>
      </c>
      <c r="W695" s="70">
        <v>114.92650748708311</v>
      </c>
      <c r="X695" s="70">
        <v>98.852423223853009</v>
      </c>
      <c r="Y695" s="70">
        <v>77.23370412943693</v>
      </c>
      <c r="Z695" s="71">
        <v>78.959523064366536</v>
      </c>
      <c r="AA695" s="71">
        <v>101.9168431823757</v>
      </c>
      <c r="AB695" s="71">
        <v>90.36078006402623</v>
      </c>
      <c r="AC695" s="71">
        <v>74.200503532006806</v>
      </c>
      <c r="AD695" s="71">
        <v>68.759637513990569</v>
      </c>
      <c r="AE695" s="71">
        <v>85.620682003428627</v>
      </c>
      <c r="AF695" s="71">
        <v>80.609221391771641</v>
      </c>
      <c r="AG695" s="71">
        <v>82.358546311885959</v>
      </c>
      <c r="AH695" s="71">
        <v>85.795996805012564</v>
      </c>
      <c r="AI695" s="71">
        <v>95.2320517144543</v>
      </c>
      <c r="AJ695" s="71">
        <v>17.626607476232238</v>
      </c>
      <c r="AK695" s="71">
        <v>4.8703651935526171</v>
      </c>
      <c r="AL695" s="71">
        <v>-19.472613940274876</v>
      </c>
      <c r="AM695" s="71">
        <v>-18.321001786281933</v>
      </c>
      <c r="AN695" s="71">
        <v>-9.9749080725281214</v>
      </c>
      <c r="AO695" s="71">
        <v>-16.69654156731951</v>
      </c>
      <c r="AP695" s="71">
        <v>-22.609757108209504</v>
      </c>
      <c r="AQ695" s="71">
        <v>-12.215093500968678</v>
      </c>
      <c r="AR695" s="71">
        <v>72.541052117191441</v>
      </c>
      <c r="AS695" s="71">
        <v>-38.512783811272342</v>
      </c>
      <c r="AT695" s="71">
        <v>9.3301044841731073</v>
      </c>
      <c r="AU695" s="71">
        <v>11.989945577486626</v>
      </c>
      <c r="AV695" s="72">
        <v>25.90005078393731</v>
      </c>
      <c r="AW695" s="73">
        <v>80552.320000000007</v>
      </c>
      <c r="AX695" s="73">
        <v>21218.590000000084</v>
      </c>
      <c r="AY695" s="73">
        <v>-91829.499999999942</v>
      </c>
      <c r="AZ695" s="73">
        <v>-109795.84000000008</v>
      </c>
      <c r="BA695" s="73">
        <v>-73813.420000000158</v>
      </c>
      <c r="BB695" s="73">
        <v>-123381.58999999985</v>
      </c>
      <c r="BC695" s="73">
        <v>-109402.24999999994</v>
      </c>
      <c r="BD695" s="73">
        <v>-47427.319999999949</v>
      </c>
      <c r="BE695" s="73">
        <v>305888.77999999985</v>
      </c>
      <c r="BF695" s="73">
        <v>-237750.51000000024</v>
      </c>
      <c r="BG695" s="73">
        <v>40056.500000000058</v>
      </c>
      <c r="BH695" s="73">
        <v>54394.429999999935</v>
      </c>
      <c r="BI695" s="73">
        <v>67213.530000000057</v>
      </c>
      <c r="BJ695" s="71">
        <v>22.225868189040192</v>
      </c>
      <c r="BK695" s="71">
        <v>18.29626265365815</v>
      </c>
      <c r="BL695" s="71">
        <v>14.496643946945383</v>
      </c>
      <c r="BM695" s="71">
        <v>15.652512561309372</v>
      </c>
      <c r="BN695" s="71">
        <v>3.3837460741226799</v>
      </c>
      <c r="BO695" s="71">
        <v>10.272733105647433</v>
      </c>
      <c r="BP695" s="71">
        <v>21.078741001083653</v>
      </c>
      <c r="BQ695" s="71">
        <v>21.717866645966673</v>
      </c>
      <c r="BR695" s="72">
        <v>17.471068004966302</v>
      </c>
      <c r="BS695" s="72">
        <v>14.61568749139046</v>
      </c>
      <c r="BT695" s="71">
        <v>16.432245306684166</v>
      </c>
      <c r="BU695" s="71">
        <v>16.977117092318231</v>
      </c>
      <c r="BV695" s="71">
        <v>17.085159453650871</v>
      </c>
      <c r="BW695" s="71">
        <v>16.375063084709883</v>
      </c>
      <c r="BX695" s="75">
        <v>17292</v>
      </c>
      <c r="BY695" s="75">
        <v>14941</v>
      </c>
      <c r="BZ695" s="75">
        <v>11260</v>
      </c>
      <c r="CA695" s="75">
        <v>13178</v>
      </c>
      <c r="CB695" s="75">
        <v>15804</v>
      </c>
      <c r="CC695" s="75">
        <v>16301</v>
      </c>
      <c r="CD695" s="75">
        <v>11420</v>
      </c>
      <c r="CE695" s="75">
        <v>10255</v>
      </c>
      <c r="CF695" s="75">
        <v>14909</v>
      </c>
      <c r="CG695" s="75">
        <v>10834</v>
      </c>
      <c r="CH695" s="75">
        <v>12250</v>
      </c>
      <c r="CI695" s="75">
        <v>14164</v>
      </c>
      <c r="CJ695" s="75">
        <v>8877</v>
      </c>
      <c r="CK695" s="75">
        <v>82709</v>
      </c>
      <c r="CL695" s="73">
        <v>811496.95999999973</v>
      </c>
      <c r="CM695" s="73">
        <v>836027.36000000022</v>
      </c>
      <c r="CN695" s="73">
        <v>829106.41000000015</v>
      </c>
      <c r="CO695" s="73">
        <v>955456.28999999992</v>
      </c>
      <c r="CP695" s="73">
        <v>859961.3</v>
      </c>
      <c r="CQ695" s="73">
        <v>844000.69</v>
      </c>
      <c r="CR695" s="73">
        <v>742900.62000000023</v>
      </c>
      <c r="CS695" s="73">
        <v>1088242.68</v>
      </c>
      <c r="CT695" s="73">
        <v>967864.50000000012</v>
      </c>
      <c r="CU695" s="73">
        <v>924316.3200000003</v>
      </c>
      <c r="CV695" s="73">
        <v>968934.08999999985</v>
      </c>
      <c r="CW695" s="73">
        <v>975242.38000000024</v>
      </c>
      <c r="CX695" s="73">
        <v>981520.52</v>
      </c>
      <c r="CY695" s="77"/>
      <c r="CZ695" s="4">
        <v>1104</v>
      </c>
      <c r="DA695" s="76" t="str">
        <f t="shared" si="26"/>
        <v>1104</v>
      </c>
      <c r="DB695" s="71">
        <v>0.9847080621825377</v>
      </c>
      <c r="DC695" s="71">
        <v>2.13193951066184</v>
      </c>
      <c r="DD695" s="71">
        <v>1.1260939201892213</v>
      </c>
      <c r="DE695" s="71">
        <v>0.54769153066382037</v>
      </c>
      <c r="DF695" s="71">
        <v>1.025723479329306</v>
      </c>
      <c r="DG695" s="71">
        <v>0.32881618461726769</v>
      </c>
      <c r="DH695" s="71">
        <v>0.27295305459524349</v>
      </c>
      <c r="DI695" s="71">
        <v>0.28500268385875438</v>
      </c>
      <c r="DJ695" s="71">
        <v>0.36229059154002424</v>
      </c>
      <c r="DK695" s="71">
        <v>0.13358441969814247</v>
      </c>
      <c r="DL695" s="71">
        <v>0.25671584890417781</v>
      </c>
      <c r="DM695" s="71">
        <v>0.28891098813232247</v>
      </c>
      <c r="DN695" s="71">
        <v>0.18163016910098659</v>
      </c>
      <c r="DO695" s="71">
        <v>0.26847587452744598</v>
      </c>
      <c r="DQ695" s="71"/>
      <c r="DR695" s="71"/>
      <c r="DS695" s="71"/>
      <c r="DT695" s="71"/>
      <c r="DU695" s="71"/>
      <c r="DV695" s="71"/>
      <c r="DW695" s="71"/>
      <c r="DX695" s="71"/>
      <c r="DY695" s="71"/>
      <c r="DZ695" s="71"/>
      <c r="EA695" s="71"/>
      <c r="EB695" s="71"/>
      <c r="EC695" s="71"/>
      <c r="ED695" s="71"/>
    </row>
    <row r="696" spans="1:134">
      <c r="A696" s="4">
        <v>1007</v>
      </c>
      <c r="B696" s="46" t="s">
        <v>5750</v>
      </c>
      <c r="C696" s="65" t="str">
        <f t="shared" si="25"/>
        <v>1007</v>
      </c>
      <c r="D696" s="69">
        <v>581045.74</v>
      </c>
      <c r="E696" s="68">
        <v>6368565.5399999991</v>
      </c>
      <c r="F696" s="69">
        <v>65733.639999999956</v>
      </c>
      <c r="G696" s="69">
        <v>718402.87999999989</v>
      </c>
      <c r="H696" s="70">
        <v>94.358236660950183</v>
      </c>
      <c r="I696" s="70">
        <v>12.714729172062444</v>
      </c>
      <c r="J696" s="69">
        <v>987844.84000000008</v>
      </c>
      <c r="K696" s="69">
        <v>866963.45</v>
      </c>
      <c r="L696" s="69">
        <v>829562.36</v>
      </c>
      <c r="M696" s="69">
        <v>1097992.3500000001</v>
      </c>
      <c r="N696" s="69">
        <v>1289822.23</v>
      </c>
      <c r="O696" s="69">
        <v>1632090.4300000002</v>
      </c>
      <c r="P696" s="69">
        <v>954808.02000000014</v>
      </c>
      <c r="Q696" s="69">
        <v>821226.46999999986</v>
      </c>
      <c r="R696" s="69">
        <v>1298418.47</v>
      </c>
      <c r="S696" s="69">
        <v>822323.95</v>
      </c>
      <c r="T696" s="69">
        <v>967118.49000000034</v>
      </c>
      <c r="U696" s="69">
        <v>923624.39999999991</v>
      </c>
      <c r="V696" s="69">
        <v>581045.74</v>
      </c>
      <c r="W696" s="70">
        <v>117.74160385970211</v>
      </c>
      <c r="X696" s="70">
        <v>96.924705674214167</v>
      </c>
      <c r="Y696" s="70">
        <v>92.497710616813876</v>
      </c>
      <c r="Z696" s="71">
        <v>96.79683739219962</v>
      </c>
      <c r="AA696" s="71">
        <v>89.168718197979132</v>
      </c>
      <c r="AB696" s="71">
        <v>112.43722187874204</v>
      </c>
      <c r="AC696" s="71">
        <v>97.154767767296548</v>
      </c>
      <c r="AD696" s="71">
        <v>85.668575035751331</v>
      </c>
      <c r="AE696" s="71">
        <v>102.55821720007386</v>
      </c>
      <c r="AF696" s="71">
        <v>87.722191035448105</v>
      </c>
      <c r="AG696" s="71">
        <v>91.458438692107094</v>
      </c>
      <c r="AH696" s="71">
        <v>97.07796047792614</v>
      </c>
      <c r="AI696" s="71">
        <v>97.54752476633638</v>
      </c>
      <c r="AJ696" s="71">
        <v>3.841384995767072</v>
      </c>
      <c r="AK696" s="71">
        <v>-0.40578942233413517</v>
      </c>
      <c r="AL696" s="71">
        <v>-11.55268774428202</v>
      </c>
      <c r="AM696" s="71">
        <v>-10.556432311373431</v>
      </c>
      <c r="AN696" s="71">
        <v>-22.491902246991224</v>
      </c>
      <c r="AO696" s="71">
        <v>3.8970694526921701</v>
      </c>
      <c r="AP696" s="71">
        <v>-0.37229022313954863</v>
      </c>
      <c r="AQ696" s="71">
        <v>5.7747411954414574</v>
      </c>
      <c r="AR696" s="71">
        <v>65.454677423463409</v>
      </c>
      <c r="AS696" s="71">
        <v>-20.151722844147191</v>
      </c>
      <c r="AT696" s="71">
        <v>16.767947935458196</v>
      </c>
      <c r="AU696" s="71">
        <v>21.974545630738529</v>
      </c>
      <c r="AV696" s="72">
        <v>12.756083158148224</v>
      </c>
      <c r="AW696" s="73">
        <v>36543.160000000033</v>
      </c>
      <c r="AX696" s="73">
        <v>-3532.3799999998882</v>
      </c>
      <c r="AY696" s="73">
        <v>-108354.62000000034</v>
      </c>
      <c r="AZ696" s="73">
        <v>-129588.76999999979</v>
      </c>
      <c r="BA696" s="73">
        <v>-374290.64000000013</v>
      </c>
      <c r="BB696" s="73">
        <v>81875.450000000186</v>
      </c>
      <c r="BC696" s="73">
        <v>-3567.9399999998277</v>
      </c>
      <c r="BD696" s="73">
        <v>44834.619999999879</v>
      </c>
      <c r="BE696" s="73">
        <v>513660.68000000005</v>
      </c>
      <c r="BF696" s="73">
        <v>-207534.15000000026</v>
      </c>
      <c r="BG696" s="73">
        <v>138878.8000000004</v>
      </c>
      <c r="BH696" s="73">
        <v>166397.22999999998</v>
      </c>
      <c r="BI696" s="73">
        <v>65733.639999999956</v>
      </c>
      <c r="BJ696" s="71">
        <v>19.860680143531603</v>
      </c>
      <c r="BK696" s="71">
        <v>13.818740295426721</v>
      </c>
      <c r="BL696" s="71">
        <v>13.596176308655046</v>
      </c>
      <c r="BM696" s="71">
        <v>16.389112830694209</v>
      </c>
      <c r="BN696" s="71">
        <v>3.6946877408714505</v>
      </c>
      <c r="BO696" s="71">
        <v>12.657070133764497</v>
      </c>
      <c r="BP696" s="71">
        <v>23.69385552170727</v>
      </c>
      <c r="BQ696" s="71">
        <v>22.206885298571098</v>
      </c>
      <c r="BR696" s="72">
        <v>17.272920035881974</v>
      </c>
      <c r="BS696" s="72">
        <v>17.737559289937668</v>
      </c>
      <c r="BT696" s="71">
        <v>18.733807121668942</v>
      </c>
      <c r="BU696" s="71">
        <v>18.059460721841575</v>
      </c>
      <c r="BV696" s="71">
        <v>16.020464674912997</v>
      </c>
      <c r="BW696" s="71">
        <v>17.707846955002093</v>
      </c>
      <c r="BX696" s="75">
        <v>18618</v>
      </c>
      <c r="BY696" s="75">
        <v>14677</v>
      </c>
      <c r="BZ696" s="75">
        <v>14151</v>
      </c>
      <c r="CA696" s="75">
        <v>17295</v>
      </c>
      <c r="CB696" s="75">
        <v>19189</v>
      </c>
      <c r="CC696" s="75">
        <v>24146</v>
      </c>
      <c r="CD696" s="75">
        <v>16671</v>
      </c>
      <c r="CE696" s="75">
        <v>14907</v>
      </c>
      <c r="CF696" s="75">
        <v>20443</v>
      </c>
      <c r="CG696" s="75">
        <v>15023</v>
      </c>
      <c r="CH696" s="75">
        <v>16689</v>
      </c>
      <c r="CI696" s="75">
        <v>17889</v>
      </c>
      <c r="CJ696" s="75">
        <v>10994</v>
      </c>
      <c r="CK696" s="75">
        <v>112616</v>
      </c>
      <c r="CL696" s="73">
        <v>1316999.7400000002</v>
      </c>
      <c r="CM696" s="73">
        <v>1293719.3200000003</v>
      </c>
      <c r="CN696" s="73">
        <v>1678961.48</v>
      </c>
      <c r="CO696" s="73">
        <v>1795420.99</v>
      </c>
      <c r="CP696" s="73">
        <v>1857414.02</v>
      </c>
      <c r="CQ696" s="73">
        <v>1325551.5599999996</v>
      </c>
      <c r="CR696" s="73">
        <v>1217014.3999999997</v>
      </c>
      <c r="CS696" s="73">
        <v>1500035.1000000003</v>
      </c>
      <c r="CT696" s="73">
        <v>1432301.66</v>
      </c>
      <c r="CU696" s="73">
        <v>1284263.6000000001</v>
      </c>
      <c r="CV696" s="73">
        <v>1149565.7699999998</v>
      </c>
      <c r="CW696" s="73">
        <v>1198311.05</v>
      </c>
      <c r="CX696" s="73">
        <v>1127979.0599999998</v>
      </c>
      <c r="CY696" s="77"/>
      <c r="CZ696" s="4">
        <v>1007</v>
      </c>
      <c r="DA696" s="76" t="str">
        <f t="shared" si="26"/>
        <v>1007</v>
      </c>
      <c r="DB696" s="71">
        <v>4.5093664842262582</v>
      </c>
      <c r="DC696" s="71">
        <v>5.679951169674796</v>
      </c>
      <c r="DD696" s="71">
        <v>1.0360574381337393</v>
      </c>
      <c r="DE696" s="71">
        <v>0.74930137195144564</v>
      </c>
      <c r="DF696" s="71">
        <v>1.1715115235985412</v>
      </c>
      <c r="DG696" s="71">
        <v>0.55279893609018327</v>
      </c>
      <c r="DH696" s="71">
        <v>0.35405566085498585</v>
      </c>
      <c r="DI696" s="71">
        <v>0.36780969563745974</v>
      </c>
      <c r="DJ696" s="71">
        <v>0.26874410857685094</v>
      </c>
      <c r="DK696" s="71">
        <v>0.57493455739216115</v>
      </c>
      <c r="DL696" s="71">
        <v>0.37013549477048191</v>
      </c>
      <c r="DM696" s="71">
        <v>0.29411804235768907</v>
      </c>
      <c r="DN696" s="71">
        <v>0.30966858451603285</v>
      </c>
      <c r="DO696" s="71">
        <v>0.35619882567938682</v>
      </c>
      <c r="DQ696" s="71"/>
      <c r="DR696" s="71"/>
      <c r="DS696" s="71"/>
      <c r="DT696" s="71"/>
      <c r="DU696" s="71"/>
      <c r="DV696" s="71"/>
      <c r="DW696" s="71"/>
      <c r="DX696" s="71"/>
      <c r="DY696" s="71"/>
      <c r="DZ696" s="71"/>
      <c r="EA696" s="71"/>
      <c r="EB696" s="71"/>
      <c r="EC696" s="71"/>
      <c r="ED696" s="71"/>
    </row>
    <row r="697" spans="1:134">
      <c r="A697" s="4">
        <v>661</v>
      </c>
      <c r="B697" s="46" t="s">
        <v>5758</v>
      </c>
      <c r="C697" s="65" t="str">
        <f t="shared" si="25"/>
        <v>L661</v>
      </c>
      <c r="D697" s="69">
        <v>271078.8</v>
      </c>
      <c r="E697" s="68">
        <v>3003677.2500000005</v>
      </c>
      <c r="F697" s="69">
        <v>77647.300000000017</v>
      </c>
      <c r="G697" s="69">
        <v>919320.53000000049</v>
      </c>
      <c r="H697" s="70">
        <v>116.86109770832562</v>
      </c>
      <c r="I697" s="70">
        <v>44.10571958143521</v>
      </c>
      <c r="J697" s="69">
        <v>384161.00999999989</v>
      </c>
      <c r="K697" s="69">
        <v>361199.19000000006</v>
      </c>
      <c r="L697" s="69">
        <v>352122.9099999998</v>
      </c>
      <c r="M697" s="69">
        <v>454025.6599999998</v>
      </c>
      <c r="N697" s="69">
        <v>586142.94999999995</v>
      </c>
      <c r="O697" s="69">
        <v>528997.91</v>
      </c>
      <c r="P697" s="69">
        <v>362751.33999999997</v>
      </c>
      <c r="Q697" s="69">
        <v>361593.57999999996</v>
      </c>
      <c r="R697" s="69">
        <v>665982.22999999986</v>
      </c>
      <c r="S697" s="69">
        <v>402157.7</v>
      </c>
      <c r="T697" s="69">
        <v>457942.54</v>
      </c>
      <c r="U697" s="69">
        <v>482171.06</v>
      </c>
      <c r="V697" s="69">
        <v>271078.8</v>
      </c>
      <c r="W697" s="70">
        <v>114.67090084233038</v>
      </c>
      <c r="X697" s="70">
        <v>95.413650736412421</v>
      </c>
      <c r="Y697" s="70">
        <v>109.58574081576874</v>
      </c>
      <c r="Z697" s="71">
        <v>109.82548111170887</v>
      </c>
      <c r="AA697" s="71">
        <v>89.506096973188065</v>
      </c>
      <c r="AB697" s="71">
        <v>87.619197631530781</v>
      </c>
      <c r="AC697" s="71">
        <v>116.3688750302955</v>
      </c>
      <c r="AD697" s="71">
        <v>109.07143701479016</v>
      </c>
      <c r="AE697" s="71">
        <v>119.83358808996528</v>
      </c>
      <c r="AF697" s="71">
        <v>140.62276259927421</v>
      </c>
      <c r="AG697" s="71">
        <v>108.3264059800197</v>
      </c>
      <c r="AH697" s="71">
        <v>114.12320112714478</v>
      </c>
      <c r="AI697" s="71">
        <v>112.91719344997735</v>
      </c>
      <c r="AJ697" s="71">
        <v>21.810963680857888</v>
      </c>
      <c r="AK697" s="71">
        <v>12.22042813432096</v>
      </c>
      <c r="AL697" s="71">
        <v>10.189758451663256</v>
      </c>
      <c r="AM697" s="71">
        <v>23.129262363974213</v>
      </c>
      <c r="AN697" s="71">
        <v>5.0975931151399534</v>
      </c>
      <c r="AO697" s="71">
        <v>5.3719174284863946</v>
      </c>
      <c r="AP697" s="71">
        <v>22.752483922444998</v>
      </c>
      <c r="AQ697" s="71">
        <v>41.195646910899917</v>
      </c>
      <c r="AR697" s="71">
        <v>139.68823790001875</v>
      </c>
      <c r="AS697" s="71">
        <v>-3.465188902994043</v>
      </c>
      <c r="AT697" s="71">
        <v>43.766699278803387</v>
      </c>
      <c r="AU697" s="71">
        <v>47.752015195530696</v>
      </c>
      <c r="AV697" s="72">
        <v>40.14201409801403</v>
      </c>
      <c r="AW697" s="73">
        <v>68786.269999999902</v>
      </c>
      <c r="AX697" s="73">
        <v>39333.380000000063</v>
      </c>
      <c r="AY697" s="73">
        <v>32562.439999999886</v>
      </c>
      <c r="AZ697" s="73">
        <v>85286.619999999821</v>
      </c>
      <c r="BA697" s="73">
        <v>28429.939999999711</v>
      </c>
      <c r="BB697" s="73">
        <v>32553.950000000186</v>
      </c>
      <c r="BC697" s="73">
        <v>67236.88</v>
      </c>
      <c r="BD697" s="73">
        <v>105499.57999999996</v>
      </c>
      <c r="BE697" s="73">
        <v>388128.6999999999</v>
      </c>
      <c r="BF697" s="73">
        <v>-14435.750000000058</v>
      </c>
      <c r="BG697" s="73">
        <v>139410.82</v>
      </c>
      <c r="BH697" s="73">
        <v>155833.00000000006</v>
      </c>
      <c r="BI697" s="73">
        <v>77647.300000000017</v>
      </c>
      <c r="BJ697" s="71">
        <v>16.892805907658808</v>
      </c>
      <c r="BK697" s="71">
        <v>13.184688217227659</v>
      </c>
      <c r="BL697" s="71">
        <v>12.66343616288399</v>
      </c>
      <c r="BM697" s="71">
        <v>14.11693110764763</v>
      </c>
      <c r="BN697" s="71">
        <v>3.495305414788481</v>
      </c>
      <c r="BO697" s="71">
        <v>14.092271223947993</v>
      </c>
      <c r="BP697" s="71">
        <v>18.229949603393404</v>
      </c>
      <c r="BQ697" s="71">
        <v>19.318011039008354</v>
      </c>
      <c r="BR697" s="72">
        <v>12.42311113180466</v>
      </c>
      <c r="BS697" s="72">
        <v>14.008342898669461</v>
      </c>
      <c r="BT697" s="71">
        <v>15.308166598457561</v>
      </c>
      <c r="BU697" s="71">
        <v>13.211919446343838</v>
      </c>
      <c r="BV697" s="71">
        <v>11.913989408830055</v>
      </c>
      <c r="BW697" s="71">
        <v>13.32204750397435</v>
      </c>
      <c r="BX697" s="75">
        <v>10319</v>
      </c>
      <c r="BY697" s="75">
        <v>9500</v>
      </c>
      <c r="BZ697" s="75">
        <v>9054</v>
      </c>
      <c r="CA697" s="75">
        <v>10781</v>
      </c>
      <c r="CB697" s="75">
        <v>11757</v>
      </c>
      <c r="CC697" s="75">
        <v>11582</v>
      </c>
      <c r="CD697" s="75">
        <v>8858</v>
      </c>
      <c r="CE697" s="75">
        <v>8884</v>
      </c>
      <c r="CF697" s="75">
        <v>12877</v>
      </c>
      <c r="CG697" s="75">
        <v>9888</v>
      </c>
      <c r="CH697" s="75">
        <v>11018</v>
      </c>
      <c r="CI697" s="75">
        <v>11926</v>
      </c>
      <c r="CJ697" s="75">
        <v>6571</v>
      </c>
      <c r="CK697" s="75">
        <v>70022</v>
      </c>
      <c r="CL697" s="73">
        <v>481739.39</v>
      </c>
      <c r="CM697" s="73">
        <v>516055.71</v>
      </c>
      <c r="CN697" s="73">
        <v>466795.94</v>
      </c>
      <c r="CO697" s="73">
        <v>543415.78000000014</v>
      </c>
      <c r="CP697" s="73">
        <v>526248.38</v>
      </c>
      <c r="CQ697" s="73">
        <v>496371.02</v>
      </c>
      <c r="CR697" s="73">
        <v>523758.95000000007</v>
      </c>
      <c r="CS697" s="73">
        <v>757015.29</v>
      </c>
      <c r="CT697" s="73">
        <v>635989.37</v>
      </c>
      <c r="CU697" s="73">
        <v>633710.31999999983</v>
      </c>
      <c r="CV697" s="73">
        <v>663130.2699999999</v>
      </c>
      <c r="CW697" s="73">
        <v>742131.33</v>
      </c>
      <c r="CX697" s="73">
        <v>799215.80999999994</v>
      </c>
      <c r="CY697" s="77"/>
      <c r="CZ697" s="4">
        <v>661</v>
      </c>
      <c r="DA697" s="76" t="str">
        <f t="shared" si="26"/>
        <v>L661</v>
      </c>
      <c r="DB697" s="71">
        <v>0.92660414029525884</v>
      </c>
      <c r="DC697" s="71">
        <v>0.78636816564039269</v>
      </c>
      <c r="DD697" s="71">
        <v>0.57917969686510895</v>
      </c>
      <c r="DE697" s="71">
        <v>0.22563039860773967</v>
      </c>
      <c r="DF697" s="71">
        <v>0.5106872807091043</v>
      </c>
      <c r="DG697" s="71">
        <v>0.12511726484849151</v>
      </c>
      <c r="DH697" s="71">
        <v>0.14693065379935297</v>
      </c>
      <c r="DI697" s="71">
        <v>0.18213638771842414</v>
      </c>
      <c r="DJ697" s="71">
        <v>7.580222338660024E-2</v>
      </c>
      <c r="DK697" s="71">
        <v>2.8593377587611032E-2</v>
      </c>
      <c r="DL697" s="71">
        <v>6.61693732033658E-2</v>
      </c>
      <c r="DM697" s="71">
        <v>2.9937166898765893E-2</v>
      </c>
      <c r="DN697" s="71">
        <v>7.1396572814714454E-2</v>
      </c>
      <c r="DO697" s="71">
        <v>8.1942960233758508E-2</v>
      </c>
      <c r="DQ697" s="71"/>
      <c r="DR697" s="71"/>
      <c r="DS697" s="71"/>
      <c r="DT697" s="71"/>
      <c r="DU697" s="71"/>
      <c r="DV697" s="71"/>
      <c r="DW697" s="71"/>
      <c r="DX697" s="71"/>
      <c r="DY697" s="71"/>
      <c r="DZ697" s="71"/>
      <c r="EA697" s="71"/>
      <c r="EB697" s="71"/>
      <c r="EC697" s="71"/>
      <c r="ED697" s="71"/>
    </row>
    <row r="698" spans="1:134">
      <c r="A698" s="4">
        <v>1102</v>
      </c>
      <c r="B698" s="46" t="s">
        <v>5766</v>
      </c>
      <c r="C698" s="65" t="str">
        <f t="shared" si="25"/>
        <v>1102</v>
      </c>
      <c r="D698" s="69">
        <v>192083.62</v>
      </c>
      <c r="E698" s="68">
        <v>2601572.9200000009</v>
      </c>
      <c r="F698" s="69">
        <v>-15377.029999999999</v>
      </c>
      <c r="G698" s="69">
        <v>114242.44000000088</v>
      </c>
      <c r="H698" s="70">
        <v>81.472767762560068</v>
      </c>
      <c r="I698" s="70">
        <v>4.592973909924547</v>
      </c>
      <c r="J698" s="69">
        <v>371357.42999999993</v>
      </c>
      <c r="K698" s="69">
        <v>318542.09999999998</v>
      </c>
      <c r="L698" s="69">
        <v>309995.86999999994</v>
      </c>
      <c r="M698" s="69">
        <v>335713.44000000006</v>
      </c>
      <c r="N698" s="69">
        <v>537424.24</v>
      </c>
      <c r="O698" s="69">
        <v>605522.1100000001</v>
      </c>
      <c r="P698" s="69">
        <v>298262.62</v>
      </c>
      <c r="Q698" s="69">
        <v>275608.51999999996</v>
      </c>
      <c r="R698" s="69">
        <v>965774.95</v>
      </c>
      <c r="S698" s="69">
        <v>269171.10999999993</v>
      </c>
      <c r="T698" s="69">
        <v>306760.49</v>
      </c>
      <c r="U698" s="69">
        <v>293911.61000000004</v>
      </c>
      <c r="V698" s="69">
        <v>192083.62</v>
      </c>
      <c r="W698" s="70">
        <v>107.84537211950914</v>
      </c>
      <c r="X698" s="70">
        <v>91.805467289932579</v>
      </c>
      <c r="Y698" s="70">
        <v>89.794100860875886</v>
      </c>
      <c r="Z698" s="71">
        <v>85.756749644303824</v>
      </c>
      <c r="AA698" s="71">
        <v>121.34923195486047</v>
      </c>
      <c r="AB698" s="71">
        <v>94.595425016129141</v>
      </c>
      <c r="AC698" s="71">
        <v>83.490280254500746</v>
      </c>
      <c r="AD698" s="71">
        <v>80.694089187857443</v>
      </c>
      <c r="AE698" s="71">
        <v>103.32933373460418</v>
      </c>
      <c r="AF698" s="71">
        <v>47.963520818174132</v>
      </c>
      <c r="AG698" s="71">
        <v>81.198185682431173</v>
      </c>
      <c r="AH698" s="71">
        <v>79.16816993378967</v>
      </c>
      <c r="AI698" s="71">
        <v>76.989724514449492</v>
      </c>
      <c r="AJ698" s="71">
        <v>1.3978894534188324</v>
      </c>
      <c r="AK698" s="71">
        <v>-8.6344074690406067</v>
      </c>
      <c r="AL698" s="71">
        <v>-6.3847620628313839</v>
      </c>
      <c r="AM698" s="71">
        <v>-8.4070353894825978</v>
      </c>
      <c r="AN698" s="71">
        <v>5.4194738844351109</v>
      </c>
      <c r="AO698" s="71">
        <v>-7.5411650105483785</v>
      </c>
      <c r="AP698" s="71">
        <v>-16.301612149354362</v>
      </c>
      <c r="AQ698" s="71">
        <v>-0.57172018846486372</v>
      </c>
      <c r="AR698" s="71">
        <v>118.09595978836688</v>
      </c>
      <c r="AS698" s="71">
        <v>-55.719533879319187</v>
      </c>
      <c r="AT698" s="71">
        <v>3.3681568492347491</v>
      </c>
      <c r="AU698" s="71">
        <v>-1.6552945105143158</v>
      </c>
      <c r="AV698" s="72">
        <v>-7.4120224726954227</v>
      </c>
      <c r="AW698" s="73">
        <v>5119.5999999999767</v>
      </c>
      <c r="AX698" s="73">
        <v>-30103.48000000004</v>
      </c>
      <c r="AY698" s="73">
        <v>-21142.390000000072</v>
      </c>
      <c r="AZ698" s="73">
        <v>-30814.099999999977</v>
      </c>
      <c r="BA698" s="73">
        <v>27628.259999999893</v>
      </c>
      <c r="BB698" s="73">
        <v>-39833.999999999767</v>
      </c>
      <c r="BC698" s="73">
        <v>-58091.460000000079</v>
      </c>
      <c r="BD698" s="73">
        <v>-1584.7700000000768</v>
      </c>
      <c r="BE698" s="73">
        <v>522953.84000000008</v>
      </c>
      <c r="BF698" s="73">
        <v>-338706.65999999974</v>
      </c>
      <c r="BG698" s="73">
        <v>9995.5100000000093</v>
      </c>
      <c r="BH698" s="73">
        <v>-4946.9899999999325</v>
      </c>
      <c r="BI698" s="73">
        <v>-15377.029999999999</v>
      </c>
      <c r="BJ698" s="71">
        <v>13.121262857543915</v>
      </c>
      <c r="BK698" s="71">
        <v>10.60145209175602</v>
      </c>
      <c r="BL698" s="71">
        <v>10.063557650740428</v>
      </c>
      <c r="BM698" s="71">
        <v>10.271651734578768</v>
      </c>
      <c r="BN698" s="71">
        <v>1.2677703134422487</v>
      </c>
      <c r="BO698" s="71">
        <v>8.6489344742073389</v>
      </c>
      <c r="BP698" s="71">
        <v>19.846130195768311</v>
      </c>
      <c r="BQ698" s="71">
        <v>19.028116115844522</v>
      </c>
      <c r="BR698" s="72">
        <v>15.060022472109246</v>
      </c>
      <c r="BS698" s="72">
        <v>10.327391242173098</v>
      </c>
      <c r="BT698" s="71">
        <v>14.521620698951956</v>
      </c>
      <c r="BU698" s="71">
        <v>13.415758596109679</v>
      </c>
      <c r="BV698" s="71">
        <v>9.9869244868211133</v>
      </c>
      <c r="BW698" s="71">
        <v>13.142773228650157</v>
      </c>
      <c r="BX698" s="75">
        <v>7253</v>
      </c>
      <c r="BY698" s="75">
        <v>6214</v>
      </c>
      <c r="BZ698" s="75">
        <v>5988</v>
      </c>
      <c r="CA698" s="75">
        <v>6046</v>
      </c>
      <c r="CB698" s="75">
        <v>8895</v>
      </c>
      <c r="CC698" s="75">
        <v>11119</v>
      </c>
      <c r="CD698" s="75">
        <v>5760</v>
      </c>
      <c r="CE698" s="75">
        <v>5524</v>
      </c>
      <c r="CF698" s="75">
        <v>11363</v>
      </c>
      <c r="CG698" s="75">
        <v>5505</v>
      </c>
      <c r="CH698" s="75">
        <v>6242</v>
      </c>
      <c r="CI698" s="75">
        <v>5945</v>
      </c>
      <c r="CJ698" s="75">
        <v>3835</v>
      </c>
      <c r="CK698" s="75">
        <v>44174</v>
      </c>
      <c r="CL698" s="73">
        <v>843190.61000000034</v>
      </c>
      <c r="CM698" s="73">
        <v>826459.58</v>
      </c>
      <c r="CN698" s="73">
        <v>814221.80000000028</v>
      </c>
      <c r="CO698" s="73">
        <v>881700.93</v>
      </c>
      <c r="CP698" s="73">
        <v>864052.2100000002</v>
      </c>
      <c r="CQ698" s="73">
        <v>698969.13</v>
      </c>
      <c r="CR698" s="73">
        <v>668235.08000000031</v>
      </c>
      <c r="CS698" s="73">
        <v>1007633.6300000002</v>
      </c>
      <c r="CT698" s="73">
        <v>804912.55999999994</v>
      </c>
      <c r="CU698" s="73">
        <v>786442.09</v>
      </c>
      <c r="CV698" s="73">
        <v>807333.49999999988</v>
      </c>
      <c r="CW698" s="73">
        <v>825683.27999999991</v>
      </c>
      <c r="CX698" s="73">
        <v>768779.66999999981</v>
      </c>
      <c r="CY698" s="77"/>
      <c r="CZ698" s="4">
        <v>1102</v>
      </c>
      <c r="DA698" s="76" t="str">
        <f t="shared" si="26"/>
        <v>1102</v>
      </c>
      <c r="DB698" s="71">
        <v>1.2576324322782433</v>
      </c>
      <c r="DC698" s="71">
        <v>3.2990341677784052</v>
      </c>
      <c r="DD698" s="71">
        <v>0.2699833547452356</v>
      </c>
      <c r="DE698" s="71">
        <v>0.2141662628339541</v>
      </c>
      <c r="DF698" s="71">
        <v>0.66587076598065043</v>
      </c>
      <c r="DG698" s="71">
        <v>0.16953234425127753</v>
      </c>
      <c r="DH698" s="71">
        <v>9.8932401181979518E-2</v>
      </c>
      <c r="DI698" s="71">
        <v>0.12285925880264548</v>
      </c>
      <c r="DJ698" s="71">
        <v>5.4222122182253113E-2</v>
      </c>
      <c r="DK698" s="71">
        <v>9.7629943552346665E-2</v>
      </c>
      <c r="DL698" s="71">
        <v>0.12351819731841933</v>
      </c>
      <c r="DM698" s="71">
        <v>1.048368812870165E-2</v>
      </c>
      <c r="DN698" s="71">
        <v>1.2373945464730016E-2</v>
      </c>
      <c r="DO698" s="71">
        <v>7.1458093522802815E-2</v>
      </c>
      <c r="DQ698" s="71"/>
      <c r="DR698" s="71"/>
      <c r="DS698" s="71"/>
      <c r="DT698" s="71"/>
      <c r="DU698" s="71"/>
      <c r="DV698" s="71"/>
      <c r="DW698" s="71"/>
      <c r="DX698" s="71"/>
      <c r="DY698" s="71"/>
      <c r="DZ698" s="71"/>
      <c r="EA698" s="71"/>
      <c r="EB698" s="71"/>
      <c r="EC698" s="71"/>
      <c r="ED698" s="71"/>
    </row>
    <row r="699" spans="1:134">
      <c r="A699" s="4">
        <v>1111</v>
      </c>
      <c r="B699" s="46" t="s">
        <v>5772</v>
      </c>
      <c r="C699" s="65" t="str">
        <f t="shared" si="25"/>
        <v>1111</v>
      </c>
      <c r="D699" s="69">
        <v>352598.61</v>
      </c>
      <c r="E699" s="68">
        <v>4170697.76</v>
      </c>
      <c r="F699" s="69">
        <v>50237.829999999958</v>
      </c>
      <c r="G699" s="69">
        <v>726793.38999999966</v>
      </c>
      <c r="H699" s="70">
        <v>100.75548701663112</v>
      </c>
      <c r="I699" s="70">
        <v>21.103762239484002</v>
      </c>
      <c r="J699" s="69">
        <v>533478.55999999994</v>
      </c>
      <c r="K699" s="69">
        <v>490008.86000000004</v>
      </c>
      <c r="L699" s="69">
        <v>436176.31999999989</v>
      </c>
      <c r="M699" s="69">
        <v>591441.11999999988</v>
      </c>
      <c r="N699" s="69">
        <v>764202.87</v>
      </c>
      <c r="O699" s="69">
        <v>782010.32000000007</v>
      </c>
      <c r="P699" s="69">
        <v>491130.64</v>
      </c>
      <c r="Q699" s="69">
        <v>508338.41999999993</v>
      </c>
      <c r="R699" s="69">
        <v>1018542.5299999999</v>
      </c>
      <c r="S699" s="69">
        <v>572289.73</v>
      </c>
      <c r="T699" s="69">
        <v>641395.7799999998</v>
      </c>
      <c r="U699" s="69">
        <v>586402.05000000005</v>
      </c>
      <c r="V699" s="69">
        <v>352598.61</v>
      </c>
      <c r="W699" s="70">
        <v>92.376435871919142</v>
      </c>
      <c r="X699" s="70">
        <v>76.702917761611005</v>
      </c>
      <c r="Y699" s="70">
        <v>84.366820941443649</v>
      </c>
      <c r="Z699" s="71">
        <v>93.986588359807513</v>
      </c>
      <c r="AA699" s="71">
        <v>108.77939468303319</v>
      </c>
      <c r="AB699" s="71">
        <v>120.80995250028543</v>
      </c>
      <c r="AC699" s="71">
        <v>83.537241379431165</v>
      </c>
      <c r="AD699" s="71">
        <v>96.692934437541382</v>
      </c>
      <c r="AE699" s="71">
        <v>115.32701951909543</v>
      </c>
      <c r="AF699" s="71">
        <v>103.81072915782497</v>
      </c>
      <c r="AG699" s="71">
        <v>104.17412837989832</v>
      </c>
      <c r="AH699" s="71">
        <v>94.598167650222848</v>
      </c>
      <c r="AI699" s="71">
        <v>99.117074215700171</v>
      </c>
      <c r="AJ699" s="71">
        <v>-15.633919234900018</v>
      </c>
      <c r="AK699" s="71">
        <v>-27.073308171896759</v>
      </c>
      <c r="AL699" s="71">
        <v>-29.073033082087797</v>
      </c>
      <c r="AM699" s="71">
        <v>-17.651544109987181</v>
      </c>
      <c r="AN699" s="71">
        <v>-18.310631944632473</v>
      </c>
      <c r="AO699" s="71">
        <v>-5.2021259173118501</v>
      </c>
      <c r="AP699" s="71">
        <v>-15.714819533707391</v>
      </c>
      <c r="AQ699" s="71">
        <v>19.818121211889796</v>
      </c>
      <c r="AR699" s="71">
        <v>85.754311563265631</v>
      </c>
      <c r="AS699" s="71">
        <v>-7.9244847523878619</v>
      </c>
      <c r="AT699" s="71">
        <v>36.999327600996537</v>
      </c>
      <c r="AU699" s="71">
        <v>18.098104743509435</v>
      </c>
      <c r="AV699" s="72">
        <v>16.615193941489359</v>
      </c>
      <c r="AW699" s="73">
        <v>-98859.170000000158</v>
      </c>
      <c r="AX699" s="73">
        <v>-181910.91000000021</v>
      </c>
      <c r="AY699" s="73">
        <v>-178789.10000000015</v>
      </c>
      <c r="AZ699" s="73">
        <v>-126776.49999999988</v>
      </c>
      <c r="BA699" s="73">
        <v>-171295.70000000019</v>
      </c>
      <c r="BB699" s="73">
        <v>-30804.119999999879</v>
      </c>
      <c r="BC699" s="73">
        <v>-91570.419999999925</v>
      </c>
      <c r="BD699" s="73">
        <v>84080.039999999863</v>
      </c>
      <c r="BE699" s="73">
        <v>470214.73</v>
      </c>
      <c r="BF699" s="73">
        <v>-49254.149999999907</v>
      </c>
      <c r="BG699" s="73">
        <v>173221.37999999966</v>
      </c>
      <c r="BH699" s="73">
        <v>89863.980000000156</v>
      </c>
      <c r="BI699" s="73">
        <v>50237.829999999958</v>
      </c>
      <c r="BJ699" s="71">
        <v>10.741449731024176</v>
      </c>
      <c r="BK699" s="71">
        <v>7.9294434078262377</v>
      </c>
      <c r="BL699" s="71">
        <v>8.4956632401959116</v>
      </c>
      <c r="BM699" s="71">
        <v>9.8890089850385419</v>
      </c>
      <c r="BN699" s="71">
        <v>-0.30150819358132219</v>
      </c>
      <c r="BO699" s="71">
        <v>5.7982621059148105</v>
      </c>
      <c r="BP699" s="71">
        <v>14.941389197121858</v>
      </c>
      <c r="BQ699" s="71">
        <v>11.712343358709978</v>
      </c>
      <c r="BR699" s="72">
        <v>7.0835038058595856</v>
      </c>
      <c r="BS699" s="72">
        <v>8.7773502420724014</v>
      </c>
      <c r="BT699" s="71">
        <v>9.0374371178680217</v>
      </c>
      <c r="BU699" s="71">
        <v>6.4400455276246777</v>
      </c>
      <c r="BV699" s="71">
        <v>6.3413061733620246</v>
      </c>
      <c r="BW699" s="71">
        <v>7.5343160741334128</v>
      </c>
      <c r="BX699" s="75">
        <v>8176</v>
      </c>
      <c r="BY699" s="75">
        <v>7779</v>
      </c>
      <c r="BZ699" s="75">
        <v>7317</v>
      </c>
      <c r="CA699" s="75">
        <v>8448</v>
      </c>
      <c r="CB699" s="75">
        <v>10933</v>
      </c>
      <c r="CC699" s="75">
        <v>12012</v>
      </c>
      <c r="CD699" s="75">
        <v>8133</v>
      </c>
      <c r="CE699" s="75">
        <v>7989</v>
      </c>
      <c r="CF699" s="75">
        <v>15488</v>
      </c>
      <c r="CG699" s="75">
        <v>10226</v>
      </c>
      <c r="CH699" s="75">
        <v>10593</v>
      </c>
      <c r="CI699" s="75">
        <v>10091</v>
      </c>
      <c r="CJ699" s="75">
        <v>5481</v>
      </c>
      <c r="CK699" s="75">
        <v>68001</v>
      </c>
      <c r="CL699" s="73">
        <v>916429.65000000014</v>
      </c>
      <c r="CM699" s="73">
        <v>929045.83999999985</v>
      </c>
      <c r="CN699" s="73">
        <v>1109507.2199999997</v>
      </c>
      <c r="CO699" s="73">
        <v>1293853.5200000003</v>
      </c>
      <c r="CP699" s="73">
        <v>1488225.3899999997</v>
      </c>
      <c r="CQ699" s="73">
        <v>1482541.4399999995</v>
      </c>
      <c r="CR699" s="73">
        <v>1155262.5799999998</v>
      </c>
      <c r="CS699" s="73">
        <v>1343809.64</v>
      </c>
      <c r="CT699" s="73">
        <v>1065706.5300000003</v>
      </c>
      <c r="CU699" s="73">
        <v>1030027.87</v>
      </c>
      <c r="CV699" s="73">
        <v>1039725.2799999999</v>
      </c>
      <c r="CW699" s="73">
        <v>1083726.1700000004</v>
      </c>
      <c r="CX699" s="73">
        <v>956769.73000000033</v>
      </c>
      <c r="CY699" s="77"/>
      <c r="CZ699" s="4">
        <v>1111</v>
      </c>
      <c r="DA699" s="76" t="str">
        <f t="shared" si="26"/>
        <v>1111</v>
      </c>
      <c r="DB699" s="71">
        <v>5.1613900062129687</v>
      </c>
      <c r="DC699" s="71">
        <v>6.0717468147671001</v>
      </c>
      <c r="DD699" s="71">
        <v>0.41723859098270372</v>
      </c>
      <c r="DE699" s="71">
        <v>0.65849020035085504</v>
      </c>
      <c r="DF699" s="71">
        <v>0.59600013825622977</v>
      </c>
      <c r="DG699" s="71">
        <v>0.10423080888355861</v>
      </c>
      <c r="DH699" s="71">
        <v>0.38008687309235578</v>
      </c>
      <c r="DI699" s="71">
        <v>0.50464108991566714</v>
      </c>
      <c r="DJ699" s="71">
        <v>0.48168570417044682</v>
      </c>
      <c r="DK699" s="71">
        <v>0.1959487321162213</v>
      </c>
      <c r="DL699" s="71">
        <v>5.9102357635993211E-2</v>
      </c>
      <c r="DM699" s="71">
        <v>0.39344643845213684</v>
      </c>
      <c r="DN699" s="71">
        <v>0.42421036749115865</v>
      </c>
      <c r="DO699" s="71">
        <v>0.35179941655576424</v>
      </c>
      <c r="DQ699" s="71"/>
      <c r="DR699" s="71"/>
      <c r="DS699" s="71"/>
      <c r="DT699" s="71"/>
      <c r="DU699" s="71"/>
      <c r="DV699" s="71"/>
      <c r="DW699" s="71"/>
      <c r="DX699" s="71"/>
      <c r="DY699" s="71"/>
      <c r="DZ699" s="71"/>
      <c r="EA699" s="71"/>
      <c r="EB699" s="71"/>
      <c r="EC699" s="71"/>
      <c r="ED699" s="71"/>
    </row>
    <row r="700" spans="1:134">
      <c r="A700" s="4">
        <v>1082</v>
      </c>
      <c r="B700" s="46" t="s">
        <v>5779</v>
      </c>
      <c r="C700" s="65" t="str">
        <f t="shared" si="25"/>
        <v>1082</v>
      </c>
      <c r="D700" s="69">
        <v>180559.09</v>
      </c>
      <c r="E700" s="68">
        <v>3052090.64</v>
      </c>
      <c r="F700" s="69">
        <v>8720.4400000000896</v>
      </c>
      <c r="G700" s="69">
        <v>402535.39999999898</v>
      </c>
      <c r="H700" s="70">
        <v>91.49845841442945</v>
      </c>
      <c r="I700" s="70">
        <v>15.192564922707508</v>
      </c>
      <c r="J700" s="69">
        <v>323523.11999999994</v>
      </c>
      <c r="K700" s="69">
        <v>344288.72</v>
      </c>
      <c r="L700" s="69">
        <v>285081.56999999995</v>
      </c>
      <c r="M700" s="69">
        <v>372064.87</v>
      </c>
      <c r="N700" s="69">
        <v>423309.2699999999</v>
      </c>
      <c r="O700" s="69">
        <v>613635.28</v>
      </c>
      <c r="P700" s="69">
        <v>277063.05</v>
      </c>
      <c r="Q700" s="69">
        <v>276517.35999999987</v>
      </c>
      <c r="R700" s="69">
        <v>1443310.69</v>
      </c>
      <c r="S700" s="69">
        <v>244135.85999999996</v>
      </c>
      <c r="T700" s="69">
        <v>322847.4599999999</v>
      </c>
      <c r="U700" s="69">
        <v>307657.12999999995</v>
      </c>
      <c r="V700" s="69">
        <v>180559.09</v>
      </c>
      <c r="W700" s="70">
        <v>86.710099470282032</v>
      </c>
      <c r="X700" s="70">
        <v>105.11052579723341</v>
      </c>
      <c r="Y700" s="70">
        <v>90.447554453003349</v>
      </c>
      <c r="Z700" s="71">
        <v>100.46174617796405</v>
      </c>
      <c r="AA700" s="71">
        <v>105.25190245485196</v>
      </c>
      <c r="AB700" s="71">
        <v>111.2565812434589</v>
      </c>
      <c r="AC700" s="71">
        <v>83.478234538837228</v>
      </c>
      <c r="AD700" s="71">
        <v>83.529440493973112</v>
      </c>
      <c r="AE700" s="71">
        <v>108.79823261659492</v>
      </c>
      <c r="AF700" s="71">
        <v>60.497527524927527</v>
      </c>
      <c r="AG700" s="71">
        <v>86.077110244350862</v>
      </c>
      <c r="AH700" s="71">
        <v>86.297074292639834</v>
      </c>
      <c r="AI700" s="71">
        <v>85.566434954189958</v>
      </c>
      <c r="AJ700" s="71">
        <v>-9.8708241728286179</v>
      </c>
      <c r="AK700" s="71">
        <v>-12.260050261373189</v>
      </c>
      <c r="AL700" s="71">
        <v>-15.932628399611183</v>
      </c>
      <c r="AM700" s="71">
        <v>-11.937973770091526</v>
      </c>
      <c r="AN700" s="71">
        <v>-14.199344791655532</v>
      </c>
      <c r="AO700" s="71">
        <v>-1.4858534048647676</v>
      </c>
      <c r="AP700" s="71">
        <v>-13.166508892374296</v>
      </c>
      <c r="AQ700" s="71">
        <v>7.6570168560058605</v>
      </c>
      <c r="AR700" s="71">
        <v>285.0303326852985</v>
      </c>
      <c r="AS700" s="71">
        <v>-74.562721241081846</v>
      </c>
      <c r="AT700" s="71">
        <v>11.502172470368421</v>
      </c>
      <c r="AU700" s="71">
        <v>10.813069941110665</v>
      </c>
      <c r="AV700" s="72">
        <v>5.0747838160973169</v>
      </c>
      <c r="AW700" s="73">
        <v>-35431.810000000056</v>
      </c>
      <c r="AX700" s="73">
        <v>-48108.039999999863</v>
      </c>
      <c r="AY700" s="73">
        <v>-54029.270000000019</v>
      </c>
      <c r="AZ700" s="73">
        <v>-50438.320000000007</v>
      </c>
      <c r="BA700" s="73">
        <v>-69994.560000000056</v>
      </c>
      <c r="BB700" s="73">
        <v>5660.910000000149</v>
      </c>
      <c r="BC700" s="73">
        <v>-42010.899999999907</v>
      </c>
      <c r="BD700" s="73">
        <v>19667.069999999861</v>
      </c>
      <c r="BE700" s="73">
        <v>1068454.33</v>
      </c>
      <c r="BF700" s="73">
        <v>-715620.34</v>
      </c>
      <c r="BG700" s="73">
        <v>33303.809999999823</v>
      </c>
      <c r="BH700" s="73">
        <v>30020.989999999932</v>
      </c>
      <c r="BI700" s="73">
        <v>8720.4400000000896</v>
      </c>
      <c r="BJ700" s="71">
        <v>9.9341361144363187</v>
      </c>
      <c r="BK700" s="71">
        <v>10.020913230155104</v>
      </c>
      <c r="BL700" s="71">
        <v>9.4208709937110786</v>
      </c>
      <c r="BM700" s="71">
        <v>7.5700746650144968</v>
      </c>
      <c r="BN700" s="71">
        <v>1.8254258450730418</v>
      </c>
      <c r="BO700" s="71">
        <v>-1.3469527443293741</v>
      </c>
      <c r="BP700" s="71">
        <v>13.482463614899242</v>
      </c>
      <c r="BQ700" s="71">
        <v>14.98017415095377</v>
      </c>
      <c r="BR700" s="72">
        <v>5.125041503835142</v>
      </c>
      <c r="BS700" s="72">
        <v>10.652715558799244</v>
      </c>
      <c r="BT700" s="71">
        <v>9.23843303049971</v>
      </c>
      <c r="BU700" s="71">
        <v>9.1534306381480217</v>
      </c>
      <c r="BV700" s="71">
        <v>10.257973226293556</v>
      </c>
      <c r="BW700" s="71">
        <v>6.3566777953821454</v>
      </c>
      <c r="BX700" s="75">
        <v>8577</v>
      </c>
      <c r="BY700" s="75">
        <v>8974</v>
      </c>
      <c r="BZ700" s="75">
        <v>7679</v>
      </c>
      <c r="CA700" s="75">
        <v>8642</v>
      </c>
      <c r="CB700" s="75">
        <v>9262</v>
      </c>
      <c r="CC700" s="75">
        <v>13068</v>
      </c>
      <c r="CD700" s="75">
        <v>7528</v>
      </c>
      <c r="CE700" s="75">
        <v>7424</v>
      </c>
      <c r="CF700" s="75">
        <v>20774</v>
      </c>
      <c r="CG700" s="75">
        <v>7286</v>
      </c>
      <c r="CH700" s="75">
        <v>8158</v>
      </c>
      <c r="CI700" s="75">
        <v>8504</v>
      </c>
      <c r="CJ700" s="75">
        <v>4724</v>
      </c>
      <c r="CK700" s="75">
        <v>64398</v>
      </c>
      <c r="CL700" s="73">
        <v>1003222.78</v>
      </c>
      <c r="CM700" s="73">
        <v>981559.21999999974</v>
      </c>
      <c r="CN700" s="73">
        <v>1002100.8500000003</v>
      </c>
      <c r="CO700" s="73">
        <v>972890.81</v>
      </c>
      <c r="CP700" s="73">
        <v>1147979.5</v>
      </c>
      <c r="CQ700" s="73">
        <v>995840.24999999988</v>
      </c>
      <c r="CR700" s="73">
        <v>1106168.72</v>
      </c>
      <c r="CS700" s="73">
        <v>1609157.7999999998</v>
      </c>
      <c r="CT700" s="73">
        <v>1076367.92</v>
      </c>
      <c r="CU700" s="73">
        <v>1094914.4300000002</v>
      </c>
      <c r="CV700" s="73">
        <v>1088342.0999999999</v>
      </c>
      <c r="CW700" s="73">
        <v>1038288.5299999999</v>
      </c>
      <c r="CX700" s="73">
        <v>1135925.3700000001</v>
      </c>
      <c r="CY700" s="77"/>
      <c r="CZ700" s="4">
        <v>1082</v>
      </c>
      <c r="DA700" s="76" t="str">
        <f t="shared" si="26"/>
        <v>1082</v>
      </c>
      <c r="DB700" s="71">
        <v>1.8074381062781399</v>
      </c>
      <c r="DC700" s="71">
        <v>2.4443599491822545</v>
      </c>
      <c r="DD700" s="71">
        <v>0.93651061428055238</v>
      </c>
      <c r="DE700" s="71">
        <v>0.79503346762220084</v>
      </c>
      <c r="DF700" s="71">
        <v>0.83649806055900688</v>
      </c>
      <c r="DG700" s="71">
        <v>0.6861545073757781</v>
      </c>
      <c r="DH700" s="71">
        <v>1.1969226289916097</v>
      </c>
      <c r="DI700" s="71">
        <v>0.75070289705879811</v>
      </c>
      <c r="DJ700" s="71">
        <v>0.28189414733678586</v>
      </c>
      <c r="DK700" s="71">
        <v>0.55843127240918844</v>
      </c>
      <c r="DL700" s="71">
        <v>0.54387624739230112</v>
      </c>
      <c r="DM700" s="71">
        <v>0.2620219684876513</v>
      </c>
      <c r="DN700" s="71">
        <v>0.22376802830974338</v>
      </c>
      <c r="DO700" s="71">
        <v>0.4532952504134472</v>
      </c>
      <c r="DQ700" s="71"/>
      <c r="DR700" s="71"/>
      <c r="DS700" s="71"/>
      <c r="DT700" s="71"/>
      <c r="DU700" s="71"/>
      <c r="DV700" s="71"/>
      <c r="DW700" s="71"/>
      <c r="DX700" s="71"/>
      <c r="DY700" s="71"/>
      <c r="DZ700" s="71"/>
      <c r="EA700" s="71"/>
      <c r="EB700" s="71"/>
      <c r="EC700" s="71"/>
      <c r="ED700" s="71"/>
    </row>
    <row r="701" spans="1:134">
      <c r="A701" s="4">
        <v>1128</v>
      </c>
      <c r="B701" s="46" t="s">
        <v>5785</v>
      </c>
      <c r="C701" s="65" t="str">
        <f t="shared" si="25"/>
        <v>1128</v>
      </c>
      <c r="D701" s="69">
        <v>626100.12999999977</v>
      </c>
      <c r="E701" s="68">
        <v>8729147.8900000006</v>
      </c>
      <c r="F701" s="69">
        <v>46458.439999999828</v>
      </c>
      <c r="G701" s="69">
        <v>570453.59000000358</v>
      </c>
      <c r="H701" s="70">
        <v>86.950296310448209</v>
      </c>
      <c r="I701" s="70">
        <v>6.9919716197725856</v>
      </c>
      <c r="J701" s="69">
        <v>1076759.9900000002</v>
      </c>
      <c r="K701" s="69">
        <v>1076945.9099999999</v>
      </c>
      <c r="L701" s="69">
        <v>962165.05999999959</v>
      </c>
      <c r="M701" s="69">
        <v>1193737.9400000004</v>
      </c>
      <c r="N701" s="69">
        <v>1378235.8399999996</v>
      </c>
      <c r="O701" s="69">
        <v>1851319.5099999998</v>
      </c>
      <c r="P701" s="69">
        <v>994512.59000000008</v>
      </c>
      <c r="Q701" s="69">
        <v>975285.81</v>
      </c>
      <c r="R701" s="69">
        <v>3091024.4899999993</v>
      </c>
      <c r="S701" s="69">
        <v>859073.9800000001</v>
      </c>
      <c r="T701" s="69">
        <v>1053811.3699999999</v>
      </c>
      <c r="U701" s="69">
        <v>1129339.52</v>
      </c>
      <c r="V701" s="69">
        <v>626100.12999999977</v>
      </c>
      <c r="W701" s="70">
        <v>84.690011403979398</v>
      </c>
      <c r="X701" s="70">
        <v>91.283521943165027</v>
      </c>
      <c r="Y701" s="70">
        <v>86.941988660737309</v>
      </c>
      <c r="Z701" s="71">
        <v>89.401985705004236</v>
      </c>
      <c r="AA701" s="71">
        <v>77.956066580804062</v>
      </c>
      <c r="AB701" s="71">
        <v>104.29988055938819</v>
      </c>
      <c r="AC701" s="71">
        <v>83.652397932963879</v>
      </c>
      <c r="AD701" s="71">
        <v>86.236539400423382</v>
      </c>
      <c r="AE701" s="71">
        <v>90.632445484553429</v>
      </c>
      <c r="AF701" s="71">
        <v>63.224956132209151</v>
      </c>
      <c r="AG701" s="71">
        <v>90.965438445601038</v>
      </c>
      <c r="AH701" s="71">
        <v>99.027605566266075</v>
      </c>
      <c r="AI701" s="71">
        <v>96.135808542602803</v>
      </c>
      <c r="AJ701" s="71">
        <v>-20.435179140000727</v>
      </c>
      <c r="AK701" s="71">
        <v>-21.469144304216613</v>
      </c>
      <c r="AL701" s="71">
        <v>-16.40111907708074</v>
      </c>
      <c r="AM701" s="71">
        <v>-26.016563297152441</v>
      </c>
      <c r="AN701" s="71">
        <v>-39.120527764917966</v>
      </c>
      <c r="AO701" s="71">
        <v>-15.655022737390368</v>
      </c>
      <c r="AP701" s="71">
        <v>-18.122430058628215</v>
      </c>
      <c r="AQ701" s="71">
        <v>4.4392655845638895</v>
      </c>
      <c r="AR701" s="71">
        <v>138.6972784169715</v>
      </c>
      <c r="AS701" s="71">
        <v>-62.462794066556071</v>
      </c>
      <c r="AT701" s="71">
        <v>13.969847740824637</v>
      </c>
      <c r="AU701" s="71">
        <v>22.435088744390686</v>
      </c>
      <c r="AV701" s="72">
        <v>8.0150273525011251</v>
      </c>
      <c r="AW701" s="73">
        <v>-276551.65999999968</v>
      </c>
      <c r="AX701" s="73">
        <v>-294420.67000000016</v>
      </c>
      <c r="AY701" s="73">
        <v>-188765.49000000046</v>
      </c>
      <c r="AZ701" s="73">
        <v>-419782.58999999985</v>
      </c>
      <c r="BA701" s="73">
        <v>-885628.31000000029</v>
      </c>
      <c r="BB701" s="73">
        <v>-328282.9299999997</v>
      </c>
      <c r="BC701" s="73">
        <v>-220121.14999999967</v>
      </c>
      <c r="BD701" s="73">
        <v>41455.220000000088</v>
      </c>
      <c r="BE701" s="73">
        <v>1796068.5899999992</v>
      </c>
      <c r="BF701" s="73">
        <v>-1429519.3199999998</v>
      </c>
      <c r="BG701" s="73">
        <v>129170.86999999988</v>
      </c>
      <c r="BH701" s="73">
        <v>206940.93999999959</v>
      </c>
      <c r="BI701" s="73">
        <v>46458.439999999828</v>
      </c>
      <c r="BJ701" s="71">
        <v>8.4358259294147881</v>
      </c>
      <c r="BK701" s="71">
        <v>7.1462881225715282</v>
      </c>
      <c r="BL701" s="71">
        <v>6.4894623953596327</v>
      </c>
      <c r="BM701" s="71">
        <v>6.7704966423142174</v>
      </c>
      <c r="BN701" s="71">
        <v>0.34470127878573908</v>
      </c>
      <c r="BO701" s="71">
        <v>6.922484303611343</v>
      </c>
      <c r="BP701" s="71">
        <v>15.553102120550813</v>
      </c>
      <c r="BQ701" s="71">
        <v>19.367196764154951</v>
      </c>
      <c r="BR701" s="72">
        <v>3.4515030191536629</v>
      </c>
      <c r="BS701" s="72">
        <v>12.812248744171892</v>
      </c>
      <c r="BT701" s="71">
        <v>11.442333808557009</v>
      </c>
      <c r="BU701" s="71">
        <v>10.298626950434514</v>
      </c>
      <c r="BV701" s="71">
        <v>6.8907042482749254</v>
      </c>
      <c r="BW701" s="71">
        <v>7.828981110660111</v>
      </c>
      <c r="BX701" s="75">
        <v>21830</v>
      </c>
      <c r="BY701" s="75">
        <v>21758</v>
      </c>
      <c r="BZ701" s="75">
        <v>18530</v>
      </c>
      <c r="CA701" s="75">
        <v>20946</v>
      </c>
      <c r="CB701" s="75">
        <v>23011</v>
      </c>
      <c r="CC701" s="75">
        <v>29815</v>
      </c>
      <c r="CD701" s="75">
        <v>19183</v>
      </c>
      <c r="CE701" s="75">
        <v>18940</v>
      </c>
      <c r="CF701" s="75">
        <v>36649</v>
      </c>
      <c r="CG701" s="75">
        <v>17354</v>
      </c>
      <c r="CH701" s="75">
        <v>19660</v>
      </c>
      <c r="CI701" s="75">
        <v>21308</v>
      </c>
      <c r="CJ701" s="75">
        <v>12013</v>
      </c>
      <c r="CK701" s="75">
        <v>145107</v>
      </c>
      <c r="CL701" s="73">
        <v>2112230.84</v>
      </c>
      <c r="CM701" s="73">
        <v>1991697.8500000003</v>
      </c>
      <c r="CN701" s="73">
        <v>2078624.9000000001</v>
      </c>
      <c r="CO701" s="73">
        <v>2264022.7300000004</v>
      </c>
      <c r="CP701" s="73">
        <v>2722047.129999999</v>
      </c>
      <c r="CQ701" s="73">
        <v>2084655.3900000004</v>
      </c>
      <c r="CR701" s="73">
        <v>2104324.6599999997</v>
      </c>
      <c r="CS701" s="73">
        <v>3268431.3100000005</v>
      </c>
      <c r="CT701" s="73">
        <v>2071026.18</v>
      </c>
      <c r="CU701" s="73">
        <v>1780895.9299999997</v>
      </c>
      <c r="CV701" s="73">
        <v>1900521.7999999993</v>
      </c>
      <c r="CW701" s="73">
        <v>1962012.8400000003</v>
      </c>
      <c r="CX701" s="73">
        <v>1961620.9100000004</v>
      </c>
      <c r="CY701" s="77"/>
      <c r="CZ701" s="4">
        <v>1128</v>
      </c>
      <c r="DA701" s="76" t="str">
        <f t="shared" si="26"/>
        <v>1128</v>
      </c>
      <c r="DB701" s="71">
        <v>4.3372014728237058</v>
      </c>
      <c r="DC701" s="71">
        <v>3.346203387508532</v>
      </c>
      <c r="DD701" s="71">
        <v>0.71763944107958144</v>
      </c>
      <c r="DE701" s="71">
        <v>1.3925527219551357</v>
      </c>
      <c r="DF701" s="71">
        <v>1.0229868028939746</v>
      </c>
      <c r="DG701" s="71">
        <v>0.64823741781354949</v>
      </c>
      <c r="DH701" s="71">
        <v>0.91431074793867462</v>
      </c>
      <c r="DI701" s="71">
        <v>1.0262724216212538</v>
      </c>
      <c r="DJ701" s="71">
        <v>0.27980521039639417</v>
      </c>
      <c r="DK701" s="71">
        <v>0.49982549037711055</v>
      </c>
      <c r="DL701" s="71">
        <v>0.50262915351289594</v>
      </c>
      <c r="DM701" s="71">
        <v>0.55110971013875287</v>
      </c>
      <c r="DN701" s="71">
        <v>0.23548319260929956</v>
      </c>
      <c r="DO701" s="71">
        <v>0.51710743454677821</v>
      </c>
      <c r="DQ701" s="71"/>
      <c r="DR701" s="71"/>
      <c r="DS701" s="71"/>
      <c r="DT701" s="71"/>
      <c r="DU701" s="71"/>
      <c r="DV701" s="71"/>
      <c r="DW701" s="71"/>
      <c r="DX701" s="71"/>
      <c r="DY701" s="71"/>
      <c r="DZ701" s="71"/>
      <c r="EA701" s="71"/>
      <c r="EB701" s="71"/>
      <c r="EC701" s="71"/>
      <c r="ED701" s="71"/>
    </row>
    <row r="702" spans="1:134">
      <c r="A702" s="4">
        <v>701</v>
      </c>
      <c r="B702" s="46" t="s">
        <v>5792</v>
      </c>
      <c r="C702" s="65" t="str">
        <f t="shared" si="25"/>
        <v>L701</v>
      </c>
      <c r="D702" s="69">
        <v>212895.81000000003</v>
      </c>
      <c r="E702" s="68">
        <v>2786234.4599999986</v>
      </c>
      <c r="F702" s="69">
        <v>19607.040000000066</v>
      </c>
      <c r="G702" s="69">
        <v>428957.03999999817</v>
      </c>
      <c r="H702" s="70">
        <v>95.970207540102564</v>
      </c>
      <c r="I702" s="70">
        <v>18.197138629529562</v>
      </c>
      <c r="J702" s="69">
        <v>361416.00999999995</v>
      </c>
      <c r="K702" s="69">
        <v>366387.99</v>
      </c>
      <c r="L702" s="69">
        <v>351043.50000000006</v>
      </c>
      <c r="M702" s="69">
        <v>407769.60999999993</v>
      </c>
      <c r="N702" s="69">
        <v>569147.94999999995</v>
      </c>
      <c r="O702" s="69">
        <v>706090.18</v>
      </c>
      <c r="P702" s="69">
        <v>348772.1399999999</v>
      </c>
      <c r="Q702" s="69">
        <v>339821.97999999986</v>
      </c>
      <c r="R702" s="69">
        <v>742993.82</v>
      </c>
      <c r="S702" s="69">
        <v>398398.33999999991</v>
      </c>
      <c r="T702" s="69">
        <v>374966.05999999994</v>
      </c>
      <c r="U702" s="69">
        <v>368386.31</v>
      </c>
      <c r="V702" s="69">
        <v>212895.81000000003</v>
      </c>
      <c r="W702" s="70">
        <v>101.36907995877786</v>
      </c>
      <c r="X702" s="70">
        <v>102.96261103553076</v>
      </c>
      <c r="Y702" s="70">
        <v>115.15663690428927</v>
      </c>
      <c r="Z702" s="71">
        <v>111.73252689865818</v>
      </c>
      <c r="AA702" s="71">
        <v>80.98401704980445</v>
      </c>
      <c r="AB702" s="71">
        <v>106.23046953638924</v>
      </c>
      <c r="AC702" s="71">
        <v>98.818602620259284</v>
      </c>
      <c r="AD702" s="71">
        <v>92.839165028396778</v>
      </c>
      <c r="AE702" s="71">
        <v>100.50367667420714</v>
      </c>
      <c r="AF702" s="71">
        <v>104.12233842403171</v>
      </c>
      <c r="AG702" s="71">
        <v>94.095239707011373</v>
      </c>
      <c r="AH702" s="71">
        <v>86.410327331716019</v>
      </c>
      <c r="AI702" s="71">
        <v>89.625305888685418</v>
      </c>
      <c r="AJ702" s="71">
        <v>-1.7310422182155172</v>
      </c>
      <c r="AK702" s="71">
        <v>5.1026122268924112</v>
      </c>
      <c r="AL702" s="71">
        <v>4.7070204247643632</v>
      </c>
      <c r="AM702" s="71">
        <v>-8.3382097383456806</v>
      </c>
      <c r="AN702" s="71">
        <v>-24.347047469231818</v>
      </c>
      <c r="AO702" s="71">
        <v>2.5003583425201814</v>
      </c>
      <c r="AP702" s="71">
        <v>3.3813837286697623</v>
      </c>
      <c r="AQ702" s="71">
        <v>19.037849661137109</v>
      </c>
      <c r="AR702" s="71">
        <v>122.06529676643636</v>
      </c>
      <c r="AS702" s="71">
        <v>-28.359091050741871</v>
      </c>
      <c r="AT702" s="71">
        <v>19.739861881777856</v>
      </c>
      <c r="AU702" s="71">
        <v>9.2124576081902951</v>
      </c>
      <c r="AV702" s="72">
        <v>10.143910585183026</v>
      </c>
      <c r="AW702" s="73">
        <v>-6366.4699999999139</v>
      </c>
      <c r="AX702" s="73">
        <v>17787.719999999972</v>
      </c>
      <c r="AY702" s="73">
        <v>15780.880000000121</v>
      </c>
      <c r="AZ702" s="73">
        <v>-37093.630000000063</v>
      </c>
      <c r="BA702" s="73">
        <v>-183154.31999999972</v>
      </c>
      <c r="BB702" s="73">
        <v>38797.54999999993</v>
      </c>
      <c r="BC702" s="73">
        <v>11407.589999999967</v>
      </c>
      <c r="BD702" s="73">
        <v>54348.089999999909</v>
      </c>
      <c r="BE702" s="73">
        <v>408410.32999999996</v>
      </c>
      <c r="BF702" s="73">
        <v>-157706.19000000012</v>
      </c>
      <c r="BG702" s="73">
        <v>61815.489999999874</v>
      </c>
      <c r="BH702" s="73">
        <v>31074.689999999944</v>
      </c>
      <c r="BI702" s="73">
        <v>19607.040000000066</v>
      </c>
      <c r="BJ702" s="71">
        <v>11.166996811909687</v>
      </c>
      <c r="BK702" s="71">
        <v>9.7048619948986499</v>
      </c>
      <c r="BL702" s="71">
        <v>6.1834855271796183</v>
      </c>
      <c r="BM702" s="71">
        <v>11.621980989385792</v>
      </c>
      <c r="BN702" s="71">
        <v>1.3636138892533207</v>
      </c>
      <c r="BO702" s="71">
        <v>9.0302711435279992</v>
      </c>
      <c r="BP702" s="71">
        <v>16.356535263112097</v>
      </c>
      <c r="BQ702" s="71">
        <v>16.545052818796641</v>
      </c>
      <c r="BR702" s="72">
        <v>7.0002868304161927</v>
      </c>
      <c r="BS702" s="72">
        <v>11.148902974045836</v>
      </c>
      <c r="BT702" s="71">
        <v>9.6580250044912574</v>
      </c>
      <c r="BU702" s="71">
        <v>10.316054916267378</v>
      </c>
      <c r="BV702" s="71">
        <v>6.5694308937242756</v>
      </c>
      <c r="BW702" s="71">
        <v>9.1267921780777854</v>
      </c>
      <c r="BX702" s="75">
        <v>7407</v>
      </c>
      <c r="BY702" s="75">
        <v>7388</v>
      </c>
      <c r="BZ702" s="75">
        <v>6377</v>
      </c>
      <c r="CA702" s="75">
        <v>7233</v>
      </c>
      <c r="CB702" s="75">
        <v>9197</v>
      </c>
      <c r="CC702" s="75">
        <v>11771</v>
      </c>
      <c r="CD702" s="75">
        <v>6231</v>
      </c>
      <c r="CE702" s="75">
        <v>6449</v>
      </c>
      <c r="CF702" s="75">
        <v>11729</v>
      </c>
      <c r="CG702" s="75">
        <v>7322</v>
      </c>
      <c r="CH702" s="75">
        <v>7242</v>
      </c>
      <c r="CI702" s="75">
        <v>7337</v>
      </c>
      <c r="CJ702" s="75">
        <v>4291</v>
      </c>
      <c r="CK702" s="75">
        <v>50601</v>
      </c>
      <c r="CL702" s="73">
        <v>780044.06000000017</v>
      </c>
      <c r="CM702" s="73">
        <v>707531.88000000024</v>
      </c>
      <c r="CN702" s="73">
        <v>848967.79999999993</v>
      </c>
      <c r="CO702" s="73">
        <v>869986.77000000037</v>
      </c>
      <c r="CP702" s="73">
        <v>998998.48</v>
      </c>
      <c r="CQ702" s="73">
        <v>855713.45999999985</v>
      </c>
      <c r="CR702" s="73">
        <v>850998.16999999981</v>
      </c>
      <c r="CS702" s="73">
        <v>1109347.8700000001</v>
      </c>
      <c r="CT702" s="73">
        <v>774965.7</v>
      </c>
      <c r="CU702" s="73">
        <v>696743.47</v>
      </c>
      <c r="CV702" s="73">
        <v>729403.01000000024</v>
      </c>
      <c r="CW702" s="73">
        <v>726943.41999999993</v>
      </c>
      <c r="CX702" s="73">
        <v>792318.96</v>
      </c>
      <c r="CY702" s="77"/>
      <c r="CZ702" s="4">
        <v>701</v>
      </c>
      <c r="DA702" s="76" t="str">
        <f t="shared" si="26"/>
        <v>L701</v>
      </c>
      <c r="DB702" s="71">
        <v>3.0268762300183867</v>
      </c>
      <c r="DC702" s="71">
        <v>2.5519478630397359</v>
      </c>
      <c r="DD702" s="71">
        <v>1.8690776562858675</v>
      </c>
      <c r="DE702" s="71">
        <v>0.93654058340064683</v>
      </c>
      <c r="DF702" s="71">
        <v>1.4806368707344613</v>
      </c>
      <c r="DG702" s="71">
        <v>0.23294073594827322</v>
      </c>
      <c r="DH702" s="71">
        <v>0.48973481224218396</v>
      </c>
      <c r="DI702" s="71">
        <v>0.9101680871889567</v>
      </c>
      <c r="DJ702" s="71">
        <v>0.26309480469185526</v>
      </c>
      <c r="DK702" s="71">
        <v>0.33258264530078802</v>
      </c>
      <c r="DL702" s="71">
        <v>0.38458903290626639</v>
      </c>
      <c r="DM702" s="71">
        <v>1.1537958454659369</v>
      </c>
      <c r="DN702" s="71">
        <v>1.313801309793766</v>
      </c>
      <c r="DO702" s="71">
        <v>0.59690652472971384</v>
      </c>
      <c r="DQ702" s="71"/>
      <c r="DR702" s="71"/>
      <c r="DS702" s="71"/>
      <c r="DT702" s="71"/>
      <c r="DU702" s="71"/>
      <c r="DV702" s="71"/>
      <c r="DW702" s="71"/>
      <c r="DX702" s="71"/>
      <c r="DY702" s="71"/>
      <c r="DZ702" s="71"/>
      <c r="EA702" s="71"/>
      <c r="EB702" s="71"/>
      <c r="EC702" s="71"/>
      <c r="ED702" s="71"/>
    </row>
    <row r="703" spans="1:134">
      <c r="A703" s="4">
        <v>698</v>
      </c>
      <c r="B703" s="46" t="s">
        <v>5799</v>
      </c>
      <c r="C703" s="65" t="str">
        <f t="shared" si="25"/>
        <v>L698</v>
      </c>
      <c r="D703" s="69">
        <v>406856.48000000004</v>
      </c>
      <c r="E703" s="68">
        <v>5177144.9800000004</v>
      </c>
      <c r="F703" s="69">
        <v>20567.45000000007</v>
      </c>
      <c r="G703" s="69">
        <v>368182.3599999994</v>
      </c>
      <c r="H703" s="70">
        <v>91.545969800748068</v>
      </c>
      <c r="I703" s="70">
        <v>7.6561701367518387</v>
      </c>
      <c r="J703" s="69">
        <v>711342.24999999988</v>
      </c>
      <c r="K703" s="69">
        <v>741939.00000000012</v>
      </c>
      <c r="L703" s="69">
        <v>666398.48</v>
      </c>
      <c r="M703" s="69">
        <v>773062.70000000007</v>
      </c>
      <c r="N703" s="69">
        <v>1022500.2100000001</v>
      </c>
      <c r="O703" s="69">
        <v>1068038.2599999998</v>
      </c>
      <c r="P703" s="69">
        <v>796139.50999999989</v>
      </c>
      <c r="Q703" s="69">
        <v>670065.1399999999</v>
      </c>
      <c r="R703" s="69">
        <v>1084613.57</v>
      </c>
      <c r="S703" s="69">
        <v>659845.3899999999</v>
      </c>
      <c r="T703" s="69">
        <v>807314.05</v>
      </c>
      <c r="U703" s="69">
        <v>752310.84000000008</v>
      </c>
      <c r="V703" s="69">
        <v>406856.48000000004</v>
      </c>
      <c r="W703" s="70">
        <v>100.89905061916338</v>
      </c>
      <c r="X703" s="70">
        <v>91.842782181154689</v>
      </c>
      <c r="Y703" s="70">
        <v>96.397910001751256</v>
      </c>
      <c r="Z703" s="71">
        <v>85.867211207976695</v>
      </c>
      <c r="AA703" s="71">
        <v>84.175546202576342</v>
      </c>
      <c r="AB703" s="71">
        <v>87.700204110396569</v>
      </c>
      <c r="AC703" s="71">
        <v>87.799488342636138</v>
      </c>
      <c r="AD703" s="71">
        <v>82.300371148539114</v>
      </c>
      <c r="AE703" s="71">
        <v>97.860892056519774</v>
      </c>
      <c r="AF703" s="71">
        <v>88.945755228923744</v>
      </c>
      <c r="AG703" s="71">
        <v>97.631732895101976</v>
      </c>
      <c r="AH703" s="71">
        <v>92.023844310317088</v>
      </c>
      <c r="AI703" s="71">
        <v>92.527803946191909</v>
      </c>
      <c r="AJ703" s="71">
        <v>8.8160218212651742</v>
      </c>
      <c r="AK703" s="71">
        <v>15.620863477420045</v>
      </c>
      <c r="AL703" s="71">
        <v>5.5510256822355331</v>
      </c>
      <c r="AM703" s="71">
        <v>0.36576654660971375</v>
      </c>
      <c r="AN703" s="71">
        <v>-7.5904468370163851</v>
      </c>
      <c r="AO703" s="71">
        <v>-8.8683180802594404</v>
      </c>
      <c r="AP703" s="71">
        <v>-12.156430323949063</v>
      </c>
      <c r="AQ703" s="71">
        <v>0.26249911287534733</v>
      </c>
      <c r="AR703" s="71">
        <v>70.082065530046762</v>
      </c>
      <c r="AS703" s="71">
        <v>-25.161143412337495</v>
      </c>
      <c r="AT703" s="71">
        <v>21.674407544266749</v>
      </c>
      <c r="AU703" s="71">
        <v>13.102961420734349</v>
      </c>
      <c r="AV703" s="72">
        <v>5.3243681292218126</v>
      </c>
      <c r="AW703" s="73">
        <v>57631.29999999993</v>
      </c>
      <c r="AX703" s="73">
        <v>100239.07000000018</v>
      </c>
      <c r="AY703" s="73">
        <v>35046.510000000126</v>
      </c>
      <c r="AZ703" s="73">
        <v>2817.2999999999302</v>
      </c>
      <c r="BA703" s="73">
        <v>-83957.389999999781</v>
      </c>
      <c r="BB703" s="73">
        <v>-84664.430000000168</v>
      </c>
      <c r="BC703" s="73">
        <v>-110175.55999999982</v>
      </c>
      <c r="BD703" s="73">
        <v>1754.309999999823</v>
      </c>
      <c r="BE703" s="73">
        <v>446913.43000000005</v>
      </c>
      <c r="BF703" s="73">
        <v>-221842.84000000008</v>
      </c>
      <c r="BG703" s="73">
        <v>143810.47000000044</v>
      </c>
      <c r="BH703" s="73">
        <v>87155.100000000093</v>
      </c>
      <c r="BI703" s="73">
        <v>20567.45000000007</v>
      </c>
      <c r="BJ703" s="71">
        <v>14.909734314927512</v>
      </c>
      <c r="BK703" s="71">
        <v>10.42051990161178</v>
      </c>
      <c r="BL703" s="71">
        <v>11.875926042599028</v>
      </c>
      <c r="BM703" s="71">
        <v>11.206352048254583</v>
      </c>
      <c r="BN703" s="71">
        <v>4.0998015539694093</v>
      </c>
      <c r="BO703" s="71">
        <v>13.714999679626168</v>
      </c>
      <c r="BP703" s="71">
        <v>18.122605733396068</v>
      </c>
      <c r="BQ703" s="71">
        <v>19.215132759463728</v>
      </c>
      <c r="BR703" s="72">
        <v>12.859293956047088</v>
      </c>
      <c r="BS703" s="72">
        <v>10.040679800616742</v>
      </c>
      <c r="BT703" s="71">
        <v>13.552947676308634</v>
      </c>
      <c r="BU703" s="71">
        <v>14.126604842274531</v>
      </c>
      <c r="BV703" s="71">
        <v>13.124864912107892</v>
      </c>
      <c r="BW703" s="71">
        <v>12.982331800850865</v>
      </c>
      <c r="BX703" s="75">
        <v>11892</v>
      </c>
      <c r="BY703" s="75">
        <v>11687</v>
      </c>
      <c r="BZ703" s="75">
        <v>10920</v>
      </c>
      <c r="CA703" s="75">
        <v>11931</v>
      </c>
      <c r="CB703" s="75">
        <v>13968</v>
      </c>
      <c r="CC703" s="75">
        <v>15389</v>
      </c>
      <c r="CD703" s="75">
        <v>11593</v>
      </c>
      <c r="CE703" s="75">
        <v>10589</v>
      </c>
      <c r="CF703" s="75">
        <v>15549</v>
      </c>
      <c r="CG703" s="75">
        <v>10949</v>
      </c>
      <c r="CH703" s="75">
        <v>12149</v>
      </c>
      <c r="CI703" s="75">
        <v>12291</v>
      </c>
      <c r="CJ703" s="75">
        <v>6971</v>
      </c>
      <c r="CK703" s="75">
        <v>80091</v>
      </c>
      <c r="CL703" s="73">
        <v>1224542.33</v>
      </c>
      <c r="CM703" s="73">
        <v>1172784.6100000001</v>
      </c>
      <c r="CN703" s="73">
        <v>1068070.17</v>
      </c>
      <c r="CO703" s="73">
        <v>937558.7799999998</v>
      </c>
      <c r="CP703" s="73">
        <v>887661.52999999991</v>
      </c>
      <c r="CQ703" s="73">
        <v>861589.60000000009</v>
      </c>
      <c r="CR703" s="73">
        <v>846195.2100000002</v>
      </c>
      <c r="CS703" s="73">
        <v>1431190.02</v>
      </c>
      <c r="CT703" s="73">
        <v>996210.37000000034</v>
      </c>
      <c r="CU703" s="73">
        <v>1108908.4100000001</v>
      </c>
      <c r="CV703" s="73">
        <v>1103875.9200000002</v>
      </c>
      <c r="CW703" s="73">
        <v>971242.64</v>
      </c>
      <c r="CX703" s="73">
        <v>1012790.62</v>
      </c>
      <c r="CY703" s="77"/>
      <c r="CZ703" s="4">
        <v>698</v>
      </c>
      <c r="DA703" s="76" t="str">
        <f t="shared" si="26"/>
        <v>L698</v>
      </c>
      <c r="DB703" s="71">
        <v>6.2549835313207289</v>
      </c>
      <c r="DC703" s="71">
        <v>8.3276960094091379</v>
      </c>
      <c r="DD703" s="71">
        <v>0.79834180539537936</v>
      </c>
      <c r="DE703" s="71">
        <v>1.1659423094813586</v>
      </c>
      <c r="DF703" s="71">
        <v>1.2685218989042606</v>
      </c>
      <c r="DG703" s="71">
        <v>0.6214757746753925</v>
      </c>
      <c r="DH703" s="71">
        <v>1.1967677723168155</v>
      </c>
      <c r="DI703" s="71">
        <v>0.83830697121004238</v>
      </c>
      <c r="DJ703" s="71">
        <v>0.11743833171658202</v>
      </c>
      <c r="DK703" s="71">
        <v>0.8093402433006105</v>
      </c>
      <c r="DL703" s="71">
        <v>0.47413252093264052</v>
      </c>
      <c r="DM703" s="71">
        <v>2.4346207187306217E-2</v>
      </c>
      <c r="DN703" s="71">
        <v>2.8907201077698227E-2</v>
      </c>
      <c r="DO703" s="71">
        <v>0.50057596074839372</v>
      </c>
      <c r="DQ703" s="71"/>
      <c r="DR703" s="71"/>
      <c r="DS703" s="71"/>
      <c r="DT703" s="71"/>
      <c r="DU703" s="71"/>
      <c r="DV703" s="71"/>
      <c r="DW703" s="71"/>
      <c r="DX703" s="71"/>
      <c r="DY703" s="71"/>
      <c r="DZ703" s="71"/>
      <c r="EA703" s="71"/>
      <c r="EB703" s="71"/>
      <c r="EC703" s="71"/>
      <c r="ED703" s="71"/>
    </row>
    <row r="704" spans="1:134">
      <c r="A704" s="4">
        <v>702</v>
      </c>
      <c r="B704" s="46" t="s">
        <v>5808</v>
      </c>
      <c r="C704" s="65" t="str">
        <f t="shared" si="25"/>
        <v>L702</v>
      </c>
      <c r="D704" s="69">
        <v>310703.41000000009</v>
      </c>
      <c r="E704" s="68">
        <v>3992920.8300000005</v>
      </c>
      <c r="F704" s="69">
        <v>49650.370000000112</v>
      </c>
      <c r="G704" s="69">
        <v>561079.68000000063</v>
      </c>
      <c r="H704" s="70">
        <v>94.737791270204141</v>
      </c>
      <c r="I704" s="70">
        <v>16.349232248118504</v>
      </c>
      <c r="J704" s="69">
        <v>451667.43999999983</v>
      </c>
      <c r="K704" s="69">
        <v>480273.95</v>
      </c>
      <c r="L704" s="69">
        <v>456727.95999999996</v>
      </c>
      <c r="M704" s="69">
        <v>509360.82999999996</v>
      </c>
      <c r="N704" s="69">
        <v>585248.43999999994</v>
      </c>
      <c r="O704" s="69">
        <v>753796.65000000014</v>
      </c>
      <c r="P704" s="69">
        <v>451971.70999999996</v>
      </c>
      <c r="Q704" s="69">
        <v>449043.84</v>
      </c>
      <c r="R704" s="69">
        <v>1293486.6200000001</v>
      </c>
      <c r="S704" s="69">
        <v>466801.03</v>
      </c>
      <c r="T704" s="69">
        <v>516253.33</v>
      </c>
      <c r="U704" s="69">
        <v>504660.89</v>
      </c>
      <c r="V704" s="69">
        <v>310703.41000000009</v>
      </c>
      <c r="W704" s="70">
        <v>85.36805168810325</v>
      </c>
      <c r="X704" s="70">
        <v>94.936978283446123</v>
      </c>
      <c r="Y704" s="70">
        <v>98.512273608248364</v>
      </c>
      <c r="Z704" s="71">
        <v>93.14544950027819</v>
      </c>
      <c r="AA704" s="71">
        <v>109.33306562524542</v>
      </c>
      <c r="AB704" s="71">
        <v>112.79383579456675</v>
      </c>
      <c r="AC704" s="71">
        <v>102.28558222947794</v>
      </c>
      <c r="AD704" s="71">
        <v>88.39245498660992</v>
      </c>
      <c r="AE704" s="71">
        <v>99.97986747153125</v>
      </c>
      <c r="AF704" s="71">
        <v>92.414075134647078</v>
      </c>
      <c r="AG704" s="71">
        <v>85.699897852522824</v>
      </c>
      <c r="AH704" s="71">
        <v>90.694227268521161</v>
      </c>
      <c r="AI704" s="71">
        <v>101.16716682759086</v>
      </c>
      <c r="AJ704" s="71">
        <v>-9.9751603622013967</v>
      </c>
      <c r="AK704" s="71">
        <v>-11.8472668398932</v>
      </c>
      <c r="AL704" s="71">
        <v>-11.850715171757621</v>
      </c>
      <c r="AM704" s="71">
        <v>-12.681832339345666</v>
      </c>
      <c r="AN704" s="71">
        <v>-10.523161651603274</v>
      </c>
      <c r="AO704" s="71">
        <v>1.2899979525569982</v>
      </c>
      <c r="AP704" s="71">
        <v>3.7813470284300932</v>
      </c>
      <c r="AQ704" s="71">
        <v>12.363857202232964</v>
      </c>
      <c r="AR704" s="71">
        <v>162.71697249425392</v>
      </c>
      <c r="AS704" s="71">
        <v>-50.8032173823864</v>
      </c>
      <c r="AT704" s="71">
        <v>12.677827108824768</v>
      </c>
      <c r="AU704" s="71">
        <v>15.671371122548482</v>
      </c>
      <c r="AV704" s="72">
        <v>19.019265203730296</v>
      </c>
      <c r="AW704" s="73">
        <v>-50046.800000000163</v>
      </c>
      <c r="AX704" s="73">
        <v>-64546.31</v>
      </c>
      <c r="AY704" s="73">
        <v>-61402.12000000017</v>
      </c>
      <c r="AZ704" s="73">
        <v>-73978.059999999823</v>
      </c>
      <c r="BA704" s="73">
        <v>-68779.759999999893</v>
      </c>
      <c r="BB704" s="73">
        <v>29821.800000000396</v>
      </c>
      <c r="BC704" s="73">
        <v>16467.910000000033</v>
      </c>
      <c r="BD704" s="73">
        <v>49410.140000000072</v>
      </c>
      <c r="BE704" s="73">
        <v>801136.77000000014</v>
      </c>
      <c r="BF704" s="73">
        <v>-482043.59999999986</v>
      </c>
      <c r="BG704" s="73">
        <v>58085.70000000007</v>
      </c>
      <c r="BH704" s="73">
        <v>68372.389999999956</v>
      </c>
      <c r="BI704" s="73">
        <v>49650.370000000112</v>
      </c>
      <c r="BJ704" s="71">
        <v>19.496184396772776</v>
      </c>
      <c r="BK704" s="71">
        <v>14.980660549611681</v>
      </c>
      <c r="BL704" s="71">
        <v>12.108466342352372</v>
      </c>
      <c r="BM704" s="71">
        <v>14.297878450227795</v>
      </c>
      <c r="BN704" s="71">
        <v>5.7934765126794083</v>
      </c>
      <c r="BO704" s="71">
        <v>13.119085509877213</v>
      </c>
      <c r="BP704" s="71">
        <v>18.111932194003206</v>
      </c>
      <c r="BQ704" s="71">
        <v>21.246276571987877</v>
      </c>
      <c r="BR704" s="72">
        <v>7.9030174825118511</v>
      </c>
      <c r="BS704" s="72">
        <v>12.77873563956075</v>
      </c>
      <c r="BT704" s="71">
        <v>15.62632620764121</v>
      </c>
      <c r="BU704" s="71">
        <v>14.139748807366548</v>
      </c>
      <c r="BV704" s="71">
        <v>12.505993074273894</v>
      </c>
      <c r="BW704" s="71">
        <v>11.571447276882161</v>
      </c>
      <c r="BX704" s="75">
        <v>14974</v>
      </c>
      <c r="BY704" s="75">
        <v>15591</v>
      </c>
      <c r="BZ704" s="75">
        <v>13488</v>
      </c>
      <c r="CA704" s="75">
        <v>14497</v>
      </c>
      <c r="CB704" s="75">
        <v>15206</v>
      </c>
      <c r="CC704" s="75">
        <v>18365</v>
      </c>
      <c r="CD704" s="75">
        <v>12625</v>
      </c>
      <c r="CE704" s="75">
        <v>13074</v>
      </c>
      <c r="CF704" s="75">
        <v>25126</v>
      </c>
      <c r="CG704" s="75">
        <v>14624</v>
      </c>
      <c r="CH704" s="75">
        <v>15855</v>
      </c>
      <c r="CI704" s="75">
        <v>15715</v>
      </c>
      <c r="CJ704" s="75">
        <v>9008</v>
      </c>
      <c r="CK704" s="75">
        <v>106027</v>
      </c>
      <c r="CL704" s="73">
        <v>835970.06999999983</v>
      </c>
      <c r="CM704" s="73">
        <v>779226.89</v>
      </c>
      <c r="CN704" s="73">
        <v>899746.69</v>
      </c>
      <c r="CO704" s="73">
        <v>971416.17999999993</v>
      </c>
      <c r="CP704" s="73">
        <v>1087250.8999999997</v>
      </c>
      <c r="CQ704" s="73">
        <v>940008.3000000004</v>
      </c>
      <c r="CR704" s="73">
        <v>950462.93</v>
      </c>
      <c r="CS704" s="73">
        <v>1386473.8500000003</v>
      </c>
      <c r="CT704" s="73">
        <v>930874.79999999993</v>
      </c>
      <c r="CU704" s="73">
        <v>927660.32999999984</v>
      </c>
      <c r="CV704" s="73">
        <v>865622.3400000002</v>
      </c>
      <c r="CW704" s="73">
        <v>930684.02999999991</v>
      </c>
      <c r="CX704" s="73">
        <v>953742.56</v>
      </c>
      <c r="CY704" s="77"/>
      <c r="CZ704" s="4">
        <v>702</v>
      </c>
      <c r="DA704" s="76" t="str">
        <f t="shared" si="26"/>
        <v>L702</v>
      </c>
      <c r="DB704" s="71">
        <v>2.1954308674270386</v>
      </c>
      <c r="DC704" s="71">
        <v>2.3578688633266123</v>
      </c>
      <c r="DD704" s="71">
        <v>1.0413560328164222</v>
      </c>
      <c r="DE704" s="71">
        <v>1.0601961078090896</v>
      </c>
      <c r="DF704" s="71">
        <v>0.75550070127357694</v>
      </c>
      <c r="DG704" s="71">
        <v>0.56245245387230147</v>
      </c>
      <c r="DH704" s="71">
        <v>0.69862847555096619</v>
      </c>
      <c r="DI704" s="71">
        <v>0.63672298010237216</v>
      </c>
      <c r="DJ704" s="71">
        <v>0.22809509219801311</v>
      </c>
      <c r="DK704" s="71">
        <v>0.1981645668262092</v>
      </c>
      <c r="DL704" s="71">
        <v>0.27364409302289194</v>
      </c>
      <c r="DM704" s="71">
        <v>0.15370064206777787</v>
      </c>
      <c r="DN704" s="71">
        <v>0.13588473330508588</v>
      </c>
      <c r="DO704" s="71">
        <v>0.3137424877784038</v>
      </c>
      <c r="DQ704" s="71"/>
      <c r="DR704" s="71"/>
      <c r="DS704" s="71"/>
      <c r="DT704" s="71"/>
      <c r="DU704" s="71"/>
      <c r="DV704" s="71"/>
      <c r="DW704" s="71"/>
      <c r="DX704" s="71"/>
      <c r="DY704" s="71"/>
      <c r="DZ704" s="71"/>
      <c r="EA704" s="71"/>
      <c r="EB704" s="71"/>
      <c r="EC704" s="71"/>
      <c r="ED704" s="71"/>
    </row>
    <row r="705" spans="1:134">
      <c r="A705" s="4">
        <v>695</v>
      </c>
      <c r="B705" s="46" t="s">
        <v>5815</v>
      </c>
      <c r="C705" s="65" t="str">
        <f t="shared" si="25"/>
        <v>L695</v>
      </c>
      <c r="D705" s="69">
        <v>136751.1</v>
      </c>
      <c r="E705" s="68">
        <v>1886604.199999999</v>
      </c>
      <c r="F705" s="69">
        <v>834.9100000000326</v>
      </c>
      <c r="G705" s="69">
        <v>157323.01999999979</v>
      </c>
      <c r="H705" s="70">
        <v>88.024431033595476</v>
      </c>
      <c r="I705" s="70">
        <v>9.0975962625117859</v>
      </c>
      <c r="J705" s="69">
        <v>240328.02999999994</v>
      </c>
      <c r="K705" s="69">
        <v>251661.94999999995</v>
      </c>
      <c r="L705" s="69">
        <v>228664.58</v>
      </c>
      <c r="M705" s="69">
        <v>260302.52999999997</v>
      </c>
      <c r="N705" s="69">
        <v>306779.89999999997</v>
      </c>
      <c r="O705" s="69">
        <v>365671.58</v>
      </c>
      <c r="P705" s="69">
        <v>190855.12</v>
      </c>
      <c r="Q705" s="69">
        <v>211497.46999999994</v>
      </c>
      <c r="R705" s="69">
        <v>593806.78999999992</v>
      </c>
      <c r="S705" s="69">
        <v>220739.34999999992</v>
      </c>
      <c r="T705" s="69">
        <v>255581.98999999996</v>
      </c>
      <c r="U705" s="69">
        <v>277372.37999999995</v>
      </c>
      <c r="V705" s="69">
        <v>136751.1</v>
      </c>
      <c r="W705" s="70">
        <v>98.953968145528876</v>
      </c>
      <c r="X705" s="70">
        <v>94.930085077270348</v>
      </c>
      <c r="Y705" s="70">
        <v>83.518941874405982</v>
      </c>
      <c r="Z705" s="71">
        <v>85.859324410119498</v>
      </c>
      <c r="AA705" s="71">
        <v>80.609501361307252</v>
      </c>
      <c r="AB705" s="71">
        <v>106.91373961515211</v>
      </c>
      <c r="AC705" s="71">
        <v>75.70393108603551</v>
      </c>
      <c r="AD705" s="71">
        <v>82.902314861403923</v>
      </c>
      <c r="AE705" s="71">
        <v>90.907642927979936</v>
      </c>
      <c r="AF705" s="71">
        <v>86.77169172497203</v>
      </c>
      <c r="AG705" s="71">
        <v>94.57090315001426</v>
      </c>
      <c r="AH705" s="71">
        <v>93.974747135071226</v>
      </c>
      <c r="AI705" s="71">
        <v>83.870590418816121</v>
      </c>
      <c r="AJ705" s="71">
        <v>0.16860791043808998</v>
      </c>
      <c r="AK705" s="71">
        <v>-16.281189763949435</v>
      </c>
      <c r="AL705" s="71">
        <v>-25.530972808634978</v>
      </c>
      <c r="AM705" s="71">
        <v>-15.845425034181225</v>
      </c>
      <c r="AN705" s="71">
        <v>-37.240341237701976</v>
      </c>
      <c r="AO705" s="71">
        <v>-12.540659078040417</v>
      </c>
      <c r="AP705" s="71">
        <v>-22.629227108807793</v>
      </c>
      <c r="AQ705" s="71">
        <v>5.3220910076416938</v>
      </c>
      <c r="AR705" s="71">
        <v>141.36957743206437</v>
      </c>
      <c r="AS705" s="71">
        <v>-52.778787434670903</v>
      </c>
      <c r="AT705" s="71">
        <v>24.817370918706949</v>
      </c>
      <c r="AU705" s="71">
        <v>21.846701673626058</v>
      </c>
      <c r="AV705" s="72">
        <v>0.61428296364107737</v>
      </c>
      <c r="AW705" s="73">
        <v>404.52999999994063</v>
      </c>
      <c r="AX705" s="73">
        <v>-48941.880000000063</v>
      </c>
      <c r="AY705" s="73">
        <v>-78395.400000000111</v>
      </c>
      <c r="AZ705" s="73">
        <v>-49012.240000000049</v>
      </c>
      <c r="BA705" s="73">
        <v>-182023.16999999998</v>
      </c>
      <c r="BB705" s="73">
        <v>-46870.869999999937</v>
      </c>
      <c r="BC705" s="73">
        <v>-55820.870000000054</v>
      </c>
      <c r="BD705" s="73">
        <v>10687.299999999959</v>
      </c>
      <c r="BE705" s="73">
        <v>347791.19999999995</v>
      </c>
      <c r="BF705" s="73">
        <v>-246718.68000000017</v>
      </c>
      <c r="BG705" s="73">
        <v>50817.229999999981</v>
      </c>
      <c r="BH705" s="73">
        <v>49731.929999999906</v>
      </c>
      <c r="BI705" s="73">
        <v>834.9100000000326</v>
      </c>
      <c r="BJ705" s="71">
        <v>13.923270653389455</v>
      </c>
      <c r="BK705" s="71">
        <v>10.118021172169769</v>
      </c>
      <c r="BL705" s="71">
        <v>7.8988809830800886</v>
      </c>
      <c r="BM705" s="71">
        <v>10.094595020762359</v>
      </c>
      <c r="BN705" s="71">
        <v>0.20621002957058021</v>
      </c>
      <c r="BO705" s="71">
        <v>2.0453843035894606</v>
      </c>
      <c r="BP705" s="71">
        <v>15.646390532181357</v>
      </c>
      <c r="BQ705" s="71">
        <v>15.9140650948251</v>
      </c>
      <c r="BR705" s="72">
        <v>11.799744681148667</v>
      </c>
      <c r="BS705" s="72">
        <v>10.522386551546914</v>
      </c>
      <c r="BT705" s="71">
        <v>10.374238825655313</v>
      </c>
      <c r="BU705" s="71">
        <v>7.0170886345847023</v>
      </c>
      <c r="BV705" s="71">
        <v>8.3190540220356954</v>
      </c>
      <c r="BW705" s="71">
        <v>9.7885115748750557</v>
      </c>
      <c r="BX705" s="75">
        <v>6060</v>
      </c>
      <c r="BY705" s="75">
        <v>6163</v>
      </c>
      <c r="BZ705" s="75">
        <v>5603</v>
      </c>
      <c r="CA705" s="75">
        <v>5977</v>
      </c>
      <c r="CB705" s="75">
        <v>6602</v>
      </c>
      <c r="CC705" s="75">
        <v>7778</v>
      </c>
      <c r="CD705" s="75">
        <v>5010</v>
      </c>
      <c r="CE705" s="75">
        <v>5135</v>
      </c>
      <c r="CF705" s="75">
        <v>9088</v>
      </c>
      <c r="CG705" s="75">
        <v>5300</v>
      </c>
      <c r="CH705" s="75">
        <v>5900</v>
      </c>
      <c r="CI705" s="75">
        <v>6076</v>
      </c>
      <c r="CJ705" s="75">
        <v>3211</v>
      </c>
      <c r="CK705" s="75">
        <v>39720</v>
      </c>
      <c r="CL705" s="73">
        <v>631929.41999999993</v>
      </c>
      <c r="CM705" s="73">
        <v>592481.59999999974</v>
      </c>
      <c r="CN705" s="73">
        <v>535926.82000000007</v>
      </c>
      <c r="CO705" s="73">
        <v>607083.36</v>
      </c>
      <c r="CP705" s="73">
        <v>606967.97</v>
      </c>
      <c r="CQ705" s="73">
        <v>488392.52999999997</v>
      </c>
      <c r="CR705" s="73">
        <v>502859.5400000001</v>
      </c>
      <c r="CS705" s="73">
        <v>847473.07999999984</v>
      </c>
      <c r="CT705" s="73">
        <v>654995.22999999975</v>
      </c>
      <c r="CU705" s="73">
        <v>638821.91999999993</v>
      </c>
      <c r="CV705" s="73">
        <v>618576.43999999983</v>
      </c>
      <c r="CW705" s="73">
        <v>667652.16</v>
      </c>
      <c r="CX705" s="73">
        <v>662727.90999999992</v>
      </c>
      <c r="CY705" s="77"/>
      <c r="CZ705" s="4">
        <v>695</v>
      </c>
      <c r="DA705" s="76" t="str">
        <f t="shared" si="26"/>
        <v>L695</v>
      </c>
      <c r="DB705" s="71">
        <v>1.8290017408027843</v>
      </c>
      <c r="DC705" s="71">
        <v>0.74117366674006313</v>
      </c>
      <c r="DD705" s="71">
        <v>0.65423292418003798</v>
      </c>
      <c r="DE705" s="71">
        <v>0.3720430924274169</v>
      </c>
      <c r="DF705" s="71">
        <v>0.56429300433680951</v>
      </c>
      <c r="DG705" s="71">
        <v>0.24232131093914472</v>
      </c>
      <c r="DH705" s="71">
        <v>0.47776113143955617</v>
      </c>
      <c r="DI705" s="71">
        <v>0.18068952844266406</v>
      </c>
      <c r="DJ705" s="71">
        <v>0.21429891620845307</v>
      </c>
      <c r="DK705" s="71">
        <v>7.8969394462874279E-2</v>
      </c>
      <c r="DL705" s="71">
        <v>0.31991119418156999</v>
      </c>
      <c r="DM705" s="71">
        <v>0.19302117337734889</v>
      </c>
      <c r="DN705" s="71">
        <v>2.6809215871055829E-2</v>
      </c>
      <c r="DO705" s="71">
        <v>0.21971001009935881</v>
      </c>
      <c r="DQ705" s="71"/>
      <c r="DR705" s="71"/>
      <c r="DS705" s="71"/>
      <c r="DT705" s="71"/>
      <c r="DU705" s="71"/>
      <c r="DV705" s="71"/>
      <c r="DW705" s="71"/>
      <c r="DX705" s="71"/>
      <c r="DY705" s="71"/>
      <c r="DZ705" s="71"/>
      <c r="EA705" s="71"/>
      <c r="EB705" s="71"/>
      <c r="EC705" s="71"/>
      <c r="ED705" s="71"/>
    </row>
    <row r="706" spans="1:134">
      <c r="A706" s="4">
        <v>694</v>
      </c>
      <c r="B706" s="46" t="s">
        <v>5823</v>
      </c>
      <c r="C706" s="65" t="str">
        <f t="shared" si="25"/>
        <v>L694</v>
      </c>
      <c r="D706" s="69">
        <v>297167.27</v>
      </c>
      <c r="E706" s="68">
        <v>3930395.39</v>
      </c>
      <c r="F706" s="69">
        <v>31815.770000000019</v>
      </c>
      <c r="G706" s="69">
        <v>306960.77000000142</v>
      </c>
      <c r="H706" s="70">
        <v>91.011155051034237</v>
      </c>
      <c r="I706" s="70">
        <v>8.4715415673762386</v>
      </c>
      <c r="J706" s="69">
        <v>479254.25</v>
      </c>
      <c r="K706" s="69">
        <v>480650.95999999996</v>
      </c>
      <c r="L706" s="69">
        <v>483468.77999999997</v>
      </c>
      <c r="M706" s="69">
        <v>552688.81999999983</v>
      </c>
      <c r="N706" s="69">
        <v>833129.93999999983</v>
      </c>
      <c r="O706" s="69">
        <v>788973.66999999981</v>
      </c>
      <c r="P706" s="69">
        <v>562644.96000000008</v>
      </c>
      <c r="Q706" s="69">
        <v>603450.14999999991</v>
      </c>
      <c r="R706" s="69">
        <v>940197.13</v>
      </c>
      <c r="S706" s="69">
        <v>486662.16</v>
      </c>
      <c r="T706" s="69">
        <v>507696.12000000005</v>
      </c>
      <c r="U706" s="69">
        <v>532577.6</v>
      </c>
      <c r="V706" s="69">
        <v>297167.27</v>
      </c>
      <c r="W706" s="70">
        <v>88.262319334873141</v>
      </c>
      <c r="X706" s="70">
        <v>84.987940975247596</v>
      </c>
      <c r="Y706" s="70">
        <v>96.927698755161458</v>
      </c>
      <c r="Z706" s="71">
        <v>96.156888263825351</v>
      </c>
      <c r="AA706" s="71">
        <v>97.173286022867984</v>
      </c>
      <c r="AB706" s="71">
        <v>96.195142628646394</v>
      </c>
      <c r="AC706" s="71">
        <v>83.271399197486232</v>
      </c>
      <c r="AD706" s="71">
        <v>80.984990189686428</v>
      </c>
      <c r="AE706" s="71">
        <v>95.325780285665672</v>
      </c>
      <c r="AF706" s="71">
        <v>90.593566333940544</v>
      </c>
      <c r="AG706" s="71">
        <v>97.785342675597192</v>
      </c>
      <c r="AH706" s="71">
        <v>97.061535078050696</v>
      </c>
      <c r="AI706" s="71">
        <v>96.991518192183406</v>
      </c>
      <c r="AJ706" s="71">
        <v>-20.714401164532561</v>
      </c>
      <c r="AK706" s="71">
        <v>-19.96181487641875</v>
      </c>
      <c r="AL706" s="71">
        <v>-15.797279702054656</v>
      </c>
      <c r="AM706" s="71">
        <v>-9.7573231119583159</v>
      </c>
      <c r="AN706" s="71">
        <v>-15.570459948936133</v>
      </c>
      <c r="AO706" s="71">
        <v>-14.710063562473518</v>
      </c>
      <c r="AP706" s="71">
        <v>-16.90687904670002</v>
      </c>
      <c r="AQ706" s="71">
        <v>2.0554722977934814</v>
      </c>
      <c r="AR706" s="71">
        <v>76.455294711927252</v>
      </c>
      <c r="AS706" s="71">
        <v>-32.202727183555716</v>
      </c>
      <c r="AT706" s="71">
        <v>23.993344996498212</v>
      </c>
      <c r="AU706" s="71">
        <v>23.981385248783905</v>
      </c>
      <c r="AV706" s="72">
        <v>11.990047163856254</v>
      </c>
      <c r="AW706" s="73">
        <v>-125211.45000000007</v>
      </c>
      <c r="AX706" s="73">
        <v>-119876.09999999998</v>
      </c>
      <c r="AY706" s="73">
        <v>-90703.619999999937</v>
      </c>
      <c r="AZ706" s="73">
        <v>-59758.460000000079</v>
      </c>
      <c r="BA706" s="73">
        <v>-153641.09000000032</v>
      </c>
      <c r="BB706" s="73">
        <v>-121004.01000000024</v>
      </c>
      <c r="BC706" s="73">
        <v>-114480.83999999985</v>
      </c>
      <c r="BD706" s="73">
        <v>12153.930000000051</v>
      </c>
      <c r="BE706" s="73">
        <v>407372.57999999984</v>
      </c>
      <c r="BF706" s="73">
        <v>-231157.50999999983</v>
      </c>
      <c r="BG706" s="73">
        <v>98241.790000000154</v>
      </c>
      <c r="BH706" s="73">
        <v>103015.04999999999</v>
      </c>
      <c r="BI706" s="73">
        <v>31815.770000000019</v>
      </c>
      <c r="BJ706" s="71">
        <v>21.242075601183686</v>
      </c>
      <c r="BK706" s="71">
        <v>18.383161997584352</v>
      </c>
      <c r="BL706" s="71">
        <v>15.663515447123334</v>
      </c>
      <c r="BM706" s="71">
        <v>14.086864390838187</v>
      </c>
      <c r="BN706" s="71">
        <v>2.0818085428614879</v>
      </c>
      <c r="BO706" s="71">
        <v>13.009644332961962</v>
      </c>
      <c r="BP706" s="71">
        <v>22.084964394337582</v>
      </c>
      <c r="BQ706" s="71">
        <v>27.672408580157736</v>
      </c>
      <c r="BR706" s="72">
        <v>20.095532866812498</v>
      </c>
      <c r="BS706" s="72">
        <v>16.996606920463616</v>
      </c>
      <c r="BT706" s="71">
        <v>20.411849571766165</v>
      </c>
      <c r="BU706" s="71">
        <v>17.895763784795143</v>
      </c>
      <c r="BV706" s="71">
        <v>19.137602209520939</v>
      </c>
      <c r="BW706" s="71">
        <v>19.226830327936906</v>
      </c>
      <c r="BX706" s="75">
        <v>8322</v>
      </c>
      <c r="BY706" s="75">
        <v>8383</v>
      </c>
      <c r="BZ706" s="75">
        <v>8059</v>
      </c>
      <c r="CA706" s="75">
        <v>8934</v>
      </c>
      <c r="CB706" s="75">
        <v>11491</v>
      </c>
      <c r="CC706" s="75">
        <v>11703</v>
      </c>
      <c r="CD706" s="75">
        <v>9049</v>
      </c>
      <c r="CE706" s="75">
        <v>9651</v>
      </c>
      <c r="CF706" s="75">
        <v>12888</v>
      </c>
      <c r="CG706" s="75">
        <v>7865</v>
      </c>
      <c r="CH706" s="75">
        <v>8471</v>
      </c>
      <c r="CI706" s="75">
        <v>8931</v>
      </c>
      <c r="CJ706" s="75">
        <v>5006</v>
      </c>
      <c r="CK706" s="75">
        <v>61861</v>
      </c>
      <c r="CL706" s="73">
        <v>943470.42999999993</v>
      </c>
      <c r="CM706" s="73">
        <v>980985.09000000008</v>
      </c>
      <c r="CN706" s="73">
        <v>993212.19000000029</v>
      </c>
      <c r="CO706" s="73">
        <v>1079241.6999999995</v>
      </c>
      <c r="CP706" s="73">
        <v>1160240.27</v>
      </c>
      <c r="CQ706" s="73">
        <v>1014531.78</v>
      </c>
      <c r="CR706" s="73">
        <v>810370.7699999999</v>
      </c>
      <c r="CS706" s="73">
        <v>975405.16000000015</v>
      </c>
      <c r="CT706" s="73">
        <v>749520.78000000026</v>
      </c>
      <c r="CU706" s="73">
        <v>845165.69</v>
      </c>
      <c r="CV706" s="73">
        <v>879640.6399999999</v>
      </c>
      <c r="CW706" s="73">
        <v>837654.05999999982</v>
      </c>
      <c r="CX706" s="73">
        <v>820158.06000000017</v>
      </c>
      <c r="CY706" s="77"/>
      <c r="CZ706" s="4">
        <v>694</v>
      </c>
      <c r="DA706" s="76" t="str">
        <f t="shared" si="26"/>
        <v>L694</v>
      </c>
      <c r="DB706" s="71">
        <v>1.9134865901914866</v>
      </c>
      <c r="DC706" s="71">
        <v>1.1937356999065947</v>
      </c>
      <c r="DD706" s="71">
        <v>1.0120575315781373</v>
      </c>
      <c r="DE706" s="71">
        <v>0.43707156788149443</v>
      </c>
      <c r="DF706" s="71">
        <v>0.64212762788999822</v>
      </c>
      <c r="DG706" s="71">
        <v>0.39931077501727164</v>
      </c>
      <c r="DH706" s="71">
        <v>0.28214093520955363</v>
      </c>
      <c r="DI706" s="71">
        <v>0.2839764323308806</v>
      </c>
      <c r="DJ706" s="71">
        <v>1.9983764427891192E-3</v>
      </c>
      <c r="DK706" s="71">
        <v>0.4306836992408633</v>
      </c>
      <c r="DL706" s="71">
        <v>7.1967287129439204E-3</v>
      </c>
      <c r="DM706" s="71">
        <v>4.2957466813345981E-2</v>
      </c>
      <c r="DN706" s="72">
        <v>0</v>
      </c>
      <c r="DO706" s="71">
        <v>0.14411840651304092</v>
      </c>
      <c r="DQ706" s="71"/>
      <c r="DR706" s="71"/>
      <c r="DS706" s="71"/>
      <c r="DT706" s="71"/>
      <c r="DU706" s="71"/>
      <c r="DV706" s="71"/>
      <c r="DW706" s="71"/>
      <c r="DX706" s="71"/>
      <c r="DY706" s="71"/>
      <c r="DZ706" s="71"/>
      <c r="EA706" s="71"/>
      <c r="EB706" s="71"/>
      <c r="EC706" s="71"/>
      <c r="ED706" s="71"/>
    </row>
    <row r="707" spans="1:134">
      <c r="A707" s="4">
        <v>1119</v>
      </c>
      <c r="B707" s="46" t="s">
        <v>5831</v>
      </c>
      <c r="C707" s="65" t="str">
        <f t="shared" si="25"/>
        <v>1119</v>
      </c>
      <c r="D707" s="69">
        <v>414941</v>
      </c>
      <c r="E707" s="68">
        <v>4342379.18</v>
      </c>
      <c r="F707" s="69">
        <v>102033.77000000002</v>
      </c>
      <c r="G707" s="69">
        <v>122144</v>
      </c>
      <c r="H707" s="70">
        <v>87.402058025856405</v>
      </c>
      <c r="I707" s="70">
        <v>2.8942462870043206</v>
      </c>
      <c r="J707" s="69">
        <v>567030.93000000005</v>
      </c>
      <c r="K707" s="69">
        <v>619151.16</v>
      </c>
      <c r="L707" s="69">
        <v>648771.44999999995</v>
      </c>
      <c r="M707" s="69">
        <v>662916.55000000016</v>
      </c>
      <c r="N707" s="69">
        <v>939598.1399999999</v>
      </c>
      <c r="O707" s="69">
        <v>1091027.9400000002</v>
      </c>
      <c r="P707" s="69">
        <v>554571.18999999994</v>
      </c>
      <c r="Q707" s="69">
        <v>548232.17000000004</v>
      </c>
      <c r="R707" s="69">
        <v>873221.79</v>
      </c>
      <c r="S707" s="69">
        <v>597014.42999999993</v>
      </c>
      <c r="T707" s="69">
        <v>699145.94999999984</v>
      </c>
      <c r="U707" s="69">
        <v>655252.65</v>
      </c>
      <c r="V707" s="69">
        <v>414941</v>
      </c>
      <c r="W707" s="70">
        <v>85.893339343054876</v>
      </c>
      <c r="X707" s="70">
        <v>91.954421150409331</v>
      </c>
      <c r="Y707" s="70">
        <v>99.233357984200325</v>
      </c>
      <c r="Z707" s="71">
        <v>89.385147313832107</v>
      </c>
      <c r="AA707" s="71">
        <v>94.295381181398</v>
      </c>
      <c r="AB707" s="71">
        <v>118.78129139360081</v>
      </c>
      <c r="AC707" s="71">
        <v>73.771784663691534</v>
      </c>
      <c r="AD707" s="71">
        <v>67.857443679049069</v>
      </c>
      <c r="AE707" s="71">
        <v>88.144832963148417</v>
      </c>
      <c r="AF707" s="71">
        <v>84.70775509272849</v>
      </c>
      <c r="AG707" s="71">
        <v>105.98179350937991</v>
      </c>
      <c r="AH707" s="71">
        <v>91.294552169095681</v>
      </c>
      <c r="AI707" s="71">
        <v>123.58847735821455</v>
      </c>
      <c r="AJ707" s="71">
        <v>-11.905607548522546</v>
      </c>
      <c r="AK707" s="71">
        <v>-24.079035299007188</v>
      </c>
      <c r="AL707" s="71">
        <v>-5.6091990385856434</v>
      </c>
      <c r="AM707" s="71">
        <v>-21.890578561093289</v>
      </c>
      <c r="AN707" s="71">
        <v>-18.85359524754724</v>
      </c>
      <c r="AO707" s="71">
        <v>0.72073487437405159</v>
      </c>
      <c r="AP707" s="71">
        <v>-29.084106131033316</v>
      </c>
      <c r="AQ707" s="71">
        <v>-18.81019486853376</v>
      </c>
      <c r="AR707" s="71">
        <v>31.520647397997049</v>
      </c>
      <c r="AS707" s="71">
        <v>-19.545431354223062</v>
      </c>
      <c r="AT707" s="71">
        <v>30.862653706718547</v>
      </c>
      <c r="AU707" s="71">
        <v>28.527748788455586</v>
      </c>
      <c r="AV707" s="72">
        <v>32.608313332996495</v>
      </c>
      <c r="AW707" s="73">
        <v>-76631.979999999981</v>
      </c>
      <c r="AX707" s="73">
        <v>-196369.51</v>
      </c>
      <c r="AY707" s="73">
        <v>-38553.419999999925</v>
      </c>
      <c r="AZ707" s="73">
        <v>-185785.87</v>
      </c>
      <c r="BA707" s="73">
        <v>-218306.68999999994</v>
      </c>
      <c r="BB707" s="73">
        <v>31757.90000000014</v>
      </c>
      <c r="BC707" s="73">
        <v>-227441.36</v>
      </c>
      <c r="BD707" s="73">
        <v>-127015.38</v>
      </c>
      <c r="BE707" s="73">
        <v>209279.05000000005</v>
      </c>
      <c r="BF707" s="73">
        <v>-145037.19000000018</v>
      </c>
      <c r="BG707" s="73">
        <v>164886.60999999987</v>
      </c>
      <c r="BH707" s="73">
        <v>145438.50000000012</v>
      </c>
      <c r="BI707" s="73">
        <v>102033.77000000002</v>
      </c>
      <c r="BJ707" s="71">
        <v>15.2534748631595</v>
      </c>
      <c r="BK707" s="71">
        <v>14.304543511368745</v>
      </c>
      <c r="BL707" s="71">
        <v>14.374094473647631</v>
      </c>
      <c r="BM707" s="71">
        <v>16.100765912371045</v>
      </c>
      <c r="BN707" s="71">
        <v>6.7279884083814938</v>
      </c>
      <c r="BO707" s="71">
        <v>12.799129353863355</v>
      </c>
      <c r="BP707" s="71">
        <v>20.251993804088027</v>
      </c>
      <c r="BQ707" s="71">
        <v>18.302246286438599</v>
      </c>
      <c r="BR707" s="72">
        <v>16.441730163402678</v>
      </c>
      <c r="BS707" s="72">
        <v>15.949321243619785</v>
      </c>
      <c r="BT707" s="71">
        <v>16.116597143433768</v>
      </c>
      <c r="BU707" s="71">
        <v>15.157054816488451</v>
      </c>
      <c r="BV707" s="71">
        <v>15.217349272544979</v>
      </c>
      <c r="BW707" s="71">
        <v>15.375572691187038</v>
      </c>
      <c r="BX707" s="75">
        <v>8352</v>
      </c>
      <c r="BY707" s="75">
        <v>8605</v>
      </c>
      <c r="BZ707" s="75">
        <v>9074</v>
      </c>
      <c r="CA707" s="75">
        <v>9727</v>
      </c>
      <c r="CB707" s="75">
        <v>12854</v>
      </c>
      <c r="CC707" s="75">
        <v>14453</v>
      </c>
      <c r="CD707" s="75">
        <v>8766</v>
      </c>
      <c r="CE707" s="75">
        <v>8905</v>
      </c>
      <c r="CF707" s="75">
        <v>14141</v>
      </c>
      <c r="CG707" s="75">
        <v>10227</v>
      </c>
      <c r="CH707" s="75">
        <v>10796</v>
      </c>
      <c r="CI707" s="75">
        <v>9579</v>
      </c>
      <c r="CJ707" s="75">
        <v>5652</v>
      </c>
      <c r="CK707" s="75">
        <v>68066</v>
      </c>
      <c r="CL707" s="73">
        <v>1018423.4100000003</v>
      </c>
      <c r="CM707" s="73">
        <v>1024272.7399999999</v>
      </c>
      <c r="CN707" s="73">
        <v>1066949.6100000003</v>
      </c>
      <c r="CO707" s="73">
        <v>1128232.2399999998</v>
      </c>
      <c r="CP707" s="73">
        <v>1085912.7099999997</v>
      </c>
      <c r="CQ707" s="73">
        <v>864313.15999999992</v>
      </c>
      <c r="CR707" s="73">
        <v>825603.48</v>
      </c>
      <c r="CS707" s="73">
        <v>1097354.7100000002</v>
      </c>
      <c r="CT707" s="73">
        <v>918988.22999999986</v>
      </c>
      <c r="CU707" s="73">
        <v>911950.22000000044</v>
      </c>
      <c r="CV707" s="73">
        <v>907246.21000000008</v>
      </c>
      <c r="CW707" s="73">
        <v>949554.36</v>
      </c>
      <c r="CX707" s="73">
        <v>873641.51999999967</v>
      </c>
      <c r="CY707" s="77"/>
      <c r="CZ707" s="4">
        <v>1119</v>
      </c>
      <c r="DA707" s="76" t="str">
        <f t="shared" si="26"/>
        <v>1119</v>
      </c>
      <c r="DB707" s="71">
        <v>2.205821581899436</v>
      </c>
      <c r="DC707" s="71">
        <v>2.4427047769661709</v>
      </c>
      <c r="DD707" s="71">
        <v>0.66043989620882837</v>
      </c>
      <c r="DE707" s="71">
        <v>0.69610132136965774</v>
      </c>
      <c r="DF707" s="71">
        <v>1.2978535993139655</v>
      </c>
      <c r="DG707" s="71">
        <v>0.66613888451521153</v>
      </c>
      <c r="DH707" s="71">
        <v>0.96278287016257014</v>
      </c>
      <c r="DI707" s="71">
        <v>0.25916294043563637</v>
      </c>
      <c r="DJ707" s="71">
        <v>0.37892776544575624</v>
      </c>
      <c r="DK707" s="71">
        <v>0.34882940684330321</v>
      </c>
      <c r="DL707" s="71">
        <v>0.18544460332320781</v>
      </c>
      <c r="DM707" s="71">
        <v>0.14067691438827809</v>
      </c>
      <c r="DN707" s="71">
        <v>0.61085501509398521</v>
      </c>
      <c r="DO707" s="71">
        <v>0.38909855475516336</v>
      </c>
      <c r="DQ707" s="71"/>
      <c r="DR707" s="71"/>
      <c r="DS707" s="71"/>
      <c r="DT707" s="71"/>
      <c r="DU707" s="71"/>
      <c r="DV707" s="71"/>
      <c r="DW707" s="71"/>
      <c r="DX707" s="71"/>
      <c r="DY707" s="71"/>
      <c r="DZ707" s="71"/>
      <c r="EA707" s="71"/>
      <c r="EB707" s="71"/>
      <c r="EC707" s="71"/>
      <c r="ED707" s="71"/>
    </row>
    <row r="708" spans="1:134">
      <c r="A708" s="4">
        <v>26</v>
      </c>
      <c r="B708" s="46" t="s">
        <v>5837</v>
      </c>
      <c r="C708" s="65" t="str">
        <f t="shared" si="25"/>
        <v>L026</v>
      </c>
      <c r="D708" s="69">
        <v>299737.89999999997</v>
      </c>
      <c r="E708" s="68">
        <v>4013570.8899999987</v>
      </c>
      <c r="F708" s="69">
        <v>8692.4299999999348</v>
      </c>
      <c r="G708" s="69">
        <v>684902.28999999911</v>
      </c>
      <c r="H708" s="70">
        <v>98.418040734842748</v>
      </c>
      <c r="I708" s="70">
        <v>20.575862974163272</v>
      </c>
      <c r="J708" s="69">
        <v>574771.35</v>
      </c>
      <c r="K708" s="69">
        <v>480372.87999999995</v>
      </c>
      <c r="L708" s="69">
        <v>503455.39</v>
      </c>
      <c r="M708" s="69">
        <v>613438.34000000008</v>
      </c>
      <c r="N708" s="69">
        <v>673047.54999999993</v>
      </c>
      <c r="O708" s="69">
        <v>804767.47</v>
      </c>
      <c r="P708" s="69">
        <v>425695.5199999999</v>
      </c>
      <c r="Q708" s="69">
        <v>535026.39999999991</v>
      </c>
      <c r="R708" s="69">
        <v>1009350.3200000001</v>
      </c>
      <c r="S708" s="69">
        <v>442724.44</v>
      </c>
      <c r="T708" s="69">
        <v>583449.10999999987</v>
      </c>
      <c r="U708" s="69">
        <v>717587.2</v>
      </c>
      <c r="V708" s="69">
        <v>299737.89999999997</v>
      </c>
      <c r="W708" s="70">
        <v>118.43012817801315</v>
      </c>
      <c r="X708" s="70">
        <v>98.015299313591356</v>
      </c>
      <c r="Y708" s="70">
        <v>102.49200979054595</v>
      </c>
      <c r="Z708" s="71">
        <v>86.192543782991322</v>
      </c>
      <c r="AA708" s="71">
        <v>91.439373523740542</v>
      </c>
      <c r="AB708" s="71">
        <v>87.495436311019645</v>
      </c>
      <c r="AC708" s="71">
        <v>82.336886947216215</v>
      </c>
      <c r="AD708" s="71">
        <v>83.296158353708691</v>
      </c>
      <c r="AE708" s="71">
        <v>97.844380649473933</v>
      </c>
      <c r="AF708" s="71">
        <v>79.031770412024699</v>
      </c>
      <c r="AG708" s="71">
        <v>131.14808056775706</v>
      </c>
      <c r="AH708" s="71">
        <v>131.09858604821147</v>
      </c>
      <c r="AI708" s="71">
        <v>89.545092388185395</v>
      </c>
      <c r="AJ708" s="71">
        <v>-9.1058353214523819</v>
      </c>
      <c r="AK708" s="71">
        <v>-13.580651623202233</v>
      </c>
      <c r="AL708" s="71">
        <v>-8.726235082442269</v>
      </c>
      <c r="AM708" s="71">
        <v>-11.492046656445154</v>
      </c>
      <c r="AN708" s="71">
        <v>-19.085838198088865</v>
      </c>
      <c r="AO708" s="71">
        <v>-17.375823383765809</v>
      </c>
      <c r="AP708" s="71">
        <v>-18.301707809748013</v>
      </c>
      <c r="AQ708" s="71">
        <v>5.8144881919725444</v>
      </c>
      <c r="AR708" s="71">
        <v>101.95544268294867</v>
      </c>
      <c r="AS708" s="71">
        <v>-38.587528713114928</v>
      </c>
      <c r="AT708" s="71">
        <v>61.030919060015187</v>
      </c>
      <c r="AU708" s="71">
        <v>67.689804595829514</v>
      </c>
      <c r="AV708" s="72">
        <v>2.9866226744569957</v>
      </c>
      <c r="AW708" s="73">
        <v>-57580.960000000079</v>
      </c>
      <c r="AX708" s="73">
        <v>-75489.770000000077</v>
      </c>
      <c r="AY708" s="73">
        <v>-48132.889999999898</v>
      </c>
      <c r="AZ708" s="73">
        <v>-79650.039999999804</v>
      </c>
      <c r="BA708" s="73">
        <v>-158732.87000000023</v>
      </c>
      <c r="BB708" s="73">
        <v>-146795.62000000011</v>
      </c>
      <c r="BC708" s="73">
        <v>-95362.51999999996</v>
      </c>
      <c r="BD708" s="73">
        <v>29399.609999999986</v>
      </c>
      <c r="BE708" s="73">
        <v>509561.70000000019</v>
      </c>
      <c r="BF708" s="73">
        <v>-278178.7099999999</v>
      </c>
      <c r="BG708" s="73">
        <v>221127.93999999989</v>
      </c>
      <c r="BH708" s="73">
        <v>289661.83999999997</v>
      </c>
      <c r="BI708" s="73">
        <v>8692.4299999999348</v>
      </c>
      <c r="BJ708" s="71">
        <v>19.518408804503927</v>
      </c>
      <c r="BK708" s="71">
        <v>14.262156278546087</v>
      </c>
      <c r="BL708" s="71">
        <v>9.0257615823751447</v>
      </c>
      <c r="BM708" s="71">
        <v>15.084211439812687</v>
      </c>
      <c r="BN708" s="71">
        <v>3.1347549738995175</v>
      </c>
      <c r="BO708" s="71">
        <v>0.98535014264791831</v>
      </c>
      <c r="BP708" s="71">
        <v>22.133370766105731</v>
      </c>
      <c r="BQ708" s="71">
        <v>26.059854309196972</v>
      </c>
      <c r="BR708" s="72">
        <v>16.356339925994551</v>
      </c>
      <c r="BS708" s="72">
        <v>15.571628523272299</v>
      </c>
      <c r="BT708" s="71">
        <v>15.96647088982813</v>
      </c>
      <c r="BU708" s="71">
        <v>18.363845588994494</v>
      </c>
      <c r="BV708" s="71">
        <v>17.095527652304053</v>
      </c>
      <c r="BW708" s="71">
        <v>17.075619200619137</v>
      </c>
      <c r="BX708" s="75">
        <v>12494</v>
      </c>
      <c r="BY708" s="75">
        <v>9231</v>
      </c>
      <c r="BZ708" s="75">
        <v>9799</v>
      </c>
      <c r="CA708" s="75">
        <v>10876</v>
      </c>
      <c r="CB708" s="75">
        <v>11612</v>
      </c>
      <c r="CC708" s="75">
        <v>12922</v>
      </c>
      <c r="CD708" s="75">
        <v>8442</v>
      </c>
      <c r="CE708" s="75">
        <v>9317</v>
      </c>
      <c r="CF708" s="75">
        <v>13789</v>
      </c>
      <c r="CG708" s="75">
        <v>8829</v>
      </c>
      <c r="CH708" s="75">
        <v>8794</v>
      </c>
      <c r="CI708" s="75">
        <v>12532</v>
      </c>
      <c r="CJ708" s="75">
        <v>5364</v>
      </c>
      <c r="CK708" s="75">
        <v>67067</v>
      </c>
      <c r="CL708" s="73">
        <v>1268776.92</v>
      </c>
      <c r="CM708" s="73">
        <v>1253775.3099999998</v>
      </c>
      <c r="CN708" s="73">
        <v>1229713.8699999996</v>
      </c>
      <c r="CO708" s="73">
        <v>1283127.8700000001</v>
      </c>
      <c r="CP708" s="73">
        <v>1295902.8500000003</v>
      </c>
      <c r="CQ708" s="73">
        <v>1031925.89</v>
      </c>
      <c r="CR708" s="73">
        <v>1036772.3000000002</v>
      </c>
      <c r="CS708" s="73">
        <v>1227818.5599999998</v>
      </c>
      <c r="CT708" s="73">
        <v>991233.76000000013</v>
      </c>
      <c r="CU708" s="73">
        <v>1010522.72</v>
      </c>
      <c r="CV708" s="73">
        <v>1005920.4100000001</v>
      </c>
      <c r="CW708" s="73">
        <v>905802.05</v>
      </c>
      <c r="CX708" s="73">
        <v>985932.9</v>
      </c>
      <c r="CY708" s="77"/>
      <c r="CZ708" s="4">
        <v>26</v>
      </c>
      <c r="DA708" s="76" t="str">
        <f t="shared" si="26"/>
        <v>L026</v>
      </c>
      <c r="DB708" s="71">
        <v>3.9146819158847004</v>
      </c>
      <c r="DC708" s="71">
        <v>6.0083560725856522</v>
      </c>
      <c r="DD708" s="71">
        <v>1.1693687766485661</v>
      </c>
      <c r="DE708" s="71">
        <v>0.52932692846833573</v>
      </c>
      <c r="DF708" s="71">
        <v>0.6258633853168023</v>
      </c>
      <c r="DG708" s="71">
        <v>0.62400110579370605</v>
      </c>
      <c r="DH708" s="71">
        <v>0.33030060283821178</v>
      </c>
      <c r="DI708" s="71">
        <v>0.28138284006966474</v>
      </c>
      <c r="DJ708" s="71">
        <v>0.27705052024387666</v>
      </c>
      <c r="DK708" s="71">
        <v>4.307948227776872E-2</v>
      </c>
      <c r="DL708" s="71">
        <v>0.17297305034013788</v>
      </c>
      <c r="DM708" s="71">
        <v>9.4663491987995702E-2</v>
      </c>
      <c r="DN708" s="71">
        <v>7.4916686440908986E-2</v>
      </c>
      <c r="DO708" s="71">
        <v>0.19441645106467673</v>
      </c>
      <c r="DQ708" s="71"/>
      <c r="DR708" s="71"/>
      <c r="DS708" s="71"/>
      <c r="DT708" s="71"/>
      <c r="DU708" s="71"/>
      <c r="DV708" s="71"/>
      <c r="DW708" s="71"/>
      <c r="DX708" s="71"/>
      <c r="DY708" s="71"/>
      <c r="DZ708" s="71"/>
      <c r="EA708" s="71"/>
      <c r="EB708" s="71"/>
      <c r="EC708" s="71"/>
      <c r="ED708" s="71"/>
    </row>
    <row r="709" spans="1:134">
      <c r="A709" s="4">
        <v>1106</v>
      </c>
      <c r="B709" s="46" t="s">
        <v>5846</v>
      </c>
      <c r="C709" s="65" t="str">
        <f t="shared" si="25"/>
        <v>1106</v>
      </c>
      <c r="D709" s="69">
        <v>137111.77999999997</v>
      </c>
      <c r="E709" s="68">
        <v>2032013.6399999992</v>
      </c>
      <c r="F709" s="69">
        <v>-6870.6900000000023</v>
      </c>
      <c r="G709" s="69">
        <v>162374.44999999902</v>
      </c>
      <c r="H709" s="70">
        <v>87.492718470612516</v>
      </c>
      <c r="I709" s="70">
        <v>8.6848013706858129</v>
      </c>
      <c r="J709" s="69">
        <v>259566.97999999992</v>
      </c>
      <c r="K709" s="69">
        <v>225038.88</v>
      </c>
      <c r="L709" s="69">
        <v>219635.31</v>
      </c>
      <c r="M709" s="69">
        <v>273403.86</v>
      </c>
      <c r="N709" s="69">
        <v>351795.22</v>
      </c>
      <c r="O709" s="69">
        <v>429491.25999999995</v>
      </c>
      <c r="P709" s="69">
        <v>214308.43999999994</v>
      </c>
      <c r="Q709" s="69">
        <v>218124.09</v>
      </c>
      <c r="R709" s="69">
        <v>700575.79</v>
      </c>
      <c r="S709" s="69">
        <v>225772.79999999993</v>
      </c>
      <c r="T709" s="69">
        <v>269750.06999999995</v>
      </c>
      <c r="U709" s="69">
        <v>266370.67</v>
      </c>
      <c r="V709" s="69">
        <v>137111.77999999997</v>
      </c>
      <c r="W709" s="70">
        <v>92.674804604360034</v>
      </c>
      <c r="X709" s="70">
        <v>87.157463200314268</v>
      </c>
      <c r="Y709" s="70">
        <v>91.175215506713073</v>
      </c>
      <c r="Z709" s="71">
        <v>91.102322404661066</v>
      </c>
      <c r="AA709" s="71">
        <v>98.67306872667568</v>
      </c>
      <c r="AB709" s="71">
        <v>116.17974222877567</v>
      </c>
      <c r="AC709" s="71">
        <v>79.236347569627767</v>
      </c>
      <c r="AD709" s="71">
        <v>82.134254197752853</v>
      </c>
      <c r="AE709" s="71">
        <v>94.330341838797011</v>
      </c>
      <c r="AF709" s="71">
        <v>72.30145406934399</v>
      </c>
      <c r="AG709" s="71">
        <v>98.20672098372502</v>
      </c>
      <c r="AH709" s="71">
        <v>95.509228471279201</v>
      </c>
      <c r="AI709" s="71">
        <v>77.056473507236916</v>
      </c>
      <c r="AJ709" s="71">
        <v>-20.067096749716729</v>
      </c>
      <c r="AK709" s="71">
        <v>-35.627476894900475</v>
      </c>
      <c r="AL709" s="71">
        <v>-33.039442238715687</v>
      </c>
      <c r="AM709" s="71">
        <v>-24.771302071233649</v>
      </c>
      <c r="AN709" s="71">
        <v>-25.027785169846872</v>
      </c>
      <c r="AO709" s="71">
        <v>-7.7390470325835565</v>
      </c>
      <c r="AP709" s="71">
        <v>-20.558422271590494</v>
      </c>
      <c r="AQ709" s="71">
        <v>2.8771334625137701</v>
      </c>
      <c r="AR709" s="71">
        <v>155.5272497898375</v>
      </c>
      <c r="AS709" s="71">
        <v>-58.643375942382448</v>
      </c>
      <c r="AT709" s="71">
        <v>28.60785831713364</v>
      </c>
      <c r="AU709" s="71">
        <v>24.45341577442257</v>
      </c>
      <c r="AV709" s="72">
        <v>-4.7718934117465857</v>
      </c>
      <c r="AW709" s="73">
        <v>-65164.100000000093</v>
      </c>
      <c r="AX709" s="73">
        <v>-124549.52999999997</v>
      </c>
      <c r="AY709" s="73">
        <v>-108371.68</v>
      </c>
      <c r="AZ709" s="73">
        <v>-90026.409999999974</v>
      </c>
      <c r="BA709" s="73">
        <v>-117424.43000000005</v>
      </c>
      <c r="BB709" s="73">
        <v>-28563.079999999958</v>
      </c>
      <c r="BC709" s="73">
        <v>-55460.170000000042</v>
      </c>
      <c r="BD709" s="73">
        <v>6100.2099999999627</v>
      </c>
      <c r="BE709" s="73">
        <v>426407.07000000018</v>
      </c>
      <c r="BF709" s="73">
        <v>-320144.09999999998</v>
      </c>
      <c r="BG709" s="73">
        <v>60003.889999999985</v>
      </c>
      <c r="BH709" s="73">
        <v>52338.239999999962</v>
      </c>
      <c r="BI709" s="73">
        <v>-6870.6900000000023</v>
      </c>
      <c r="BJ709" s="71">
        <v>10.067056675325942</v>
      </c>
      <c r="BK709" s="71">
        <v>9.8411317068193398</v>
      </c>
      <c r="BL709" s="71">
        <v>10.6747047004945</v>
      </c>
      <c r="BM709" s="71">
        <v>8.5578306101948431</v>
      </c>
      <c r="BN709" s="71">
        <v>0.91491457864610304</v>
      </c>
      <c r="BO709" s="71">
        <v>7.652280278373242</v>
      </c>
      <c r="BP709" s="71">
        <v>17.895544809285326</v>
      </c>
      <c r="BQ709" s="71">
        <v>18.317639944199676</v>
      </c>
      <c r="BR709" s="72">
        <v>12.732092602532784</v>
      </c>
      <c r="BS709" s="72">
        <v>13.374901400909796</v>
      </c>
      <c r="BT709" s="71">
        <v>14.631997523568156</v>
      </c>
      <c r="BU709" s="71">
        <v>14.719169479549301</v>
      </c>
      <c r="BV709" s="71">
        <v>12.175209028099776</v>
      </c>
      <c r="BW709" s="71">
        <v>12.731807542812099</v>
      </c>
      <c r="BX709" s="75">
        <v>7275</v>
      </c>
      <c r="BY709" s="75">
        <v>6397</v>
      </c>
      <c r="BZ709" s="75">
        <v>5893</v>
      </c>
      <c r="CA709" s="75">
        <v>6544</v>
      </c>
      <c r="CB709" s="75">
        <v>8179</v>
      </c>
      <c r="CC709" s="75">
        <v>9544</v>
      </c>
      <c r="CD709" s="75">
        <v>6007</v>
      </c>
      <c r="CE709" s="75">
        <v>6028</v>
      </c>
      <c r="CF709" s="75">
        <v>11260</v>
      </c>
      <c r="CG709" s="75">
        <v>6317</v>
      </c>
      <c r="CH709" s="75">
        <v>7180</v>
      </c>
      <c r="CI709" s="75">
        <v>6914</v>
      </c>
      <c r="CJ709" s="75">
        <v>3951</v>
      </c>
      <c r="CK709" s="75">
        <v>47657</v>
      </c>
      <c r="CL709" s="73">
        <v>621068.15000000014</v>
      </c>
      <c r="CM709" s="73">
        <v>566391.86999999988</v>
      </c>
      <c r="CN709" s="73">
        <v>560203.27</v>
      </c>
      <c r="CO709" s="73">
        <v>602682.73000000021</v>
      </c>
      <c r="CP709" s="73">
        <v>694827.84000000008</v>
      </c>
      <c r="CQ709" s="73">
        <v>516637.82999999996</v>
      </c>
      <c r="CR709" s="73">
        <v>613838.30999999994</v>
      </c>
      <c r="CS709" s="73">
        <v>791274.91999999993</v>
      </c>
      <c r="CT709" s="73">
        <v>562373.84000000008</v>
      </c>
      <c r="CU709" s="73">
        <v>614027.01</v>
      </c>
      <c r="CV709" s="73">
        <v>607911.93000000005</v>
      </c>
      <c r="CW709" s="73">
        <v>638843.56000000006</v>
      </c>
      <c r="CX709" s="73">
        <v>649814.38000000012</v>
      </c>
      <c r="CY709" s="77"/>
      <c r="CZ709" s="4">
        <v>1106</v>
      </c>
      <c r="DA709" s="76" t="str">
        <f t="shared" si="26"/>
        <v>1106</v>
      </c>
      <c r="DB709" s="71">
        <v>1.9043574442991682</v>
      </c>
      <c r="DC709" s="71">
        <v>2.1668769583682574</v>
      </c>
      <c r="DD709" s="71">
        <v>0.16764299889408857</v>
      </c>
      <c r="DE709" s="71">
        <v>0.87791088602459677</v>
      </c>
      <c r="DF709" s="71">
        <v>0.44282172607273496</v>
      </c>
      <c r="DG709" s="71">
        <v>0.40744294919251561</v>
      </c>
      <c r="DH709" s="71">
        <v>0.20005878001802951</v>
      </c>
      <c r="DI709" s="71">
        <v>0.30497768193479313</v>
      </c>
      <c r="DJ709" s="71">
        <v>0.16719531789155048</v>
      </c>
      <c r="DK709" s="71">
        <v>0.10590346377097068</v>
      </c>
      <c r="DL709" s="71">
        <v>9.4388741864540812E-2</v>
      </c>
      <c r="DM709" s="71">
        <v>8.3911135289478272E-2</v>
      </c>
      <c r="DN709" s="71">
        <v>0</v>
      </c>
      <c r="DO709" s="71">
        <v>0.14641712982630459</v>
      </c>
      <c r="DQ709" s="71"/>
      <c r="DR709" s="71"/>
      <c r="DS709" s="71"/>
      <c r="DT709" s="71"/>
      <c r="DU709" s="71"/>
      <c r="DV709" s="71"/>
      <c r="DW709" s="71"/>
      <c r="DX709" s="71"/>
      <c r="DY709" s="71"/>
      <c r="DZ709" s="71"/>
      <c r="EA709" s="71"/>
      <c r="EB709" s="71"/>
      <c r="EC709" s="71"/>
      <c r="ED709" s="71"/>
    </row>
    <row r="710" spans="1:134">
      <c r="A710" s="4">
        <v>1052</v>
      </c>
      <c r="B710" s="46" t="s">
        <v>5853</v>
      </c>
      <c r="C710" s="65" t="str">
        <f t="shared" si="25"/>
        <v>1052</v>
      </c>
      <c r="D710" s="69">
        <v>355345.57999999996</v>
      </c>
      <c r="E710" s="68">
        <v>4071436.9900000007</v>
      </c>
      <c r="F710" s="69">
        <v>96047.039999999979</v>
      </c>
      <c r="G710" s="69">
        <v>667887.9700000002</v>
      </c>
      <c r="H710" s="70">
        <v>95.541927224434559</v>
      </c>
      <c r="I710" s="70">
        <v>19.623280466223459</v>
      </c>
      <c r="J710" s="69">
        <v>524418.16999999993</v>
      </c>
      <c r="K710" s="69">
        <v>448576.40999999992</v>
      </c>
      <c r="L710" s="69">
        <v>472816.23999999987</v>
      </c>
      <c r="M710" s="69">
        <v>601497.25999999989</v>
      </c>
      <c r="N710" s="69">
        <v>730538.96999999986</v>
      </c>
      <c r="O710" s="69">
        <v>899938.77000000014</v>
      </c>
      <c r="P710" s="69">
        <v>557529.84999999986</v>
      </c>
      <c r="Q710" s="69">
        <v>495065.07</v>
      </c>
      <c r="R710" s="69">
        <v>1000473.7</v>
      </c>
      <c r="S710" s="69">
        <v>523424.54999999987</v>
      </c>
      <c r="T710" s="69">
        <v>588786.25999999989</v>
      </c>
      <c r="U710" s="69">
        <v>550811.9800000001</v>
      </c>
      <c r="V710" s="69">
        <v>355345.57999999996</v>
      </c>
      <c r="W710" s="70">
        <v>103.00967195288524</v>
      </c>
      <c r="X710" s="70">
        <v>87.71842074768405</v>
      </c>
      <c r="Y710" s="70">
        <v>90.724920134782977</v>
      </c>
      <c r="Z710" s="71">
        <v>91.334693469768183</v>
      </c>
      <c r="AA710" s="71">
        <v>102.40204108662923</v>
      </c>
      <c r="AB710" s="71">
        <v>97.506751534285371</v>
      </c>
      <c r="AC710" s="71">
        <v>83.808341093945998</v>
      </c>
      <c r="AD710" s="71">
        <v>83.782496996144957</v>
      </c>
      <c r="AE710" s="71">
        <v>105.29916999980979</v>
      </c>
      <c r="AF710" s="71">
        <v>91.634790436266741</v>
      </c>
      <c r="AG710" s="71">
        <v>100.56512205026351</v>
      </c>
      <c r="AH710" s="71">
        <v>97.346680924876438</v>
      </c>
      <c r="AI710" s="71">
        <v>106.82524654655172</v>
      </c>
      <c r="AJ710" s="71">
        <v>3.7410385012305092</v>
      </c>
      <c r="AK710" s="71">
        <v>-12.632935025557067</v>
      </c>
      <c r="AL710" s="71">
        <v>-5.3465093620257758</v>
      </c>
      <c r="AM710" s="71">
        <v>-4.1660536612000643</v>
      </c>
      <c r="AN710" s="71">
        <v>-8.8089317991232985</v>
      </c>
      <c r="AO710" s="71">
        <v>-6.2984384134571414</v>
      </c>
      <c r="AP710" s="71">
        <v>-11.054313534323157</v>
      </c>
      <c r="AQ710" s="71">
        <v>7.7295989950040944</v>
      </c>
      <c r="AR710" s="71">
        <v>100.99426167894751</v>
      </c>
      <c r="AS710" s="71">
        <v>-23.932481544973083</v>
      </c>
      <c r="AT710" s="71">
        <v>34.549356085867885</v>
      </c>
      <c r="AU710" s="71">
        <v>26.792637522534978</v>
      </c>
      <c r="AV710" s="72">
        <v>37.041103278097886</v>
      </c>
      <c r="AW710" s="73">
        <v>18911.210000000021</v>
      </c>
      <c r="AX710" s="73">
        <v>-64862.389999999839</v>
      </c>
      <c r="AY710" s="73">
        <v>-26707.060000000114</v>
      </c>
      <c r="AZ710" s="73">
        <v>-26148.040000000154</v>
      </c>
      <c r="BA710" s="73">
        <v>-70569.060000000172</v>
      </c>
      <c r="BB710" s="73">
        <v>-45282.869999999879</v>
      </c>
      <c r="BC710" s="73">
        <v>-69290.710000000079</v>
      </c>
      <c r="BD710" s="73">
        <v>35520.920000000158</v>
      </c>
      <c r="BE710" s="73">
        <v>502711.38000000012</v>
      </c>
      <c r="BF710" s="73">
        <v>-164680.65000000008</v>
      </c>
      <c r="BG710" s="73">
        <v>151187.53999999992</v>
      </c>
      <c r="BH710" s="73">
        <v>116392.45000000013</v>
      </c>
      <c r="BI710" s="73">
        <v>96047.039999999979</v>
      </c>
      <c r="BJ710" s="71">
        <v>21.949989841729391</v>
      </c>
      <c r="BK710" s="71">
        <v>17.269114446034749</v>
      </c>
      <c r="BL710" s="71">
        <v>18.81909942133095</v>
      </c>
      <c r="BM710" s="71">
        <v>15.707743318558016</v>
      </c>
      <c r="BN710" s="71">
        <v>5.5835801390240025</v>
      </c>
      <c r="BO710" s="71">
        <v>8.0016965192879006</v>
      </c>
      <c r="BP710" s="71">
        <v>20.914968161045039</v>
      </c>
      <c r="BQ710" s="71">
        <v>23.465760162102523</v>
      </c>
      <c r="BR710" s="72">
        <v>18.478413228317919</v>
      </c>
      <c r="BS710" s="72">
        <v>13.869570903599243</v>
      </c>
      <c r="BT710" s="71">
        <v>18.027258411409523</v>
      </c>
      <c r="BU710" s="71">
        <v>16.711806195942518</v>
      </c>
      <c r="BV710" s="71">
        <v>16.705009429579544</v>
      </c>
      <c r="BW710" s="71">
        <v>16.867070941723416</v>
      </c>
      <c r="BX710" s="75">
        <v>18810</v>
      </c>
      <c r="BY710" s="75">
        <v>16129</v>
      </c>
      <c r="BZ710" s="75">
        <v>15959</v>
      </c>
      <c r="CA710" s="75">
        <v>17684</v>
      </c>
      <c r="CB710" s="75">
        <v>19622</v>
      </c>
      <c r="CC710" s="75">
        <v>23125</v>
      </c>
      <c r="CD710" s="75">
        <v>17822</v>
      </c>
      <c r="CE710" s="75">
        <v>16696</v>
      </c>
      <c r="CF710" s="75">
        <v>22000</v>
      </c>
      <c r="CG710" s="75">
        <v>17468</v>
      </c>
      <c r="CH710" s="75">
        <v>18543</v>
      </c>
      <c r="CI710" s="75">
        <v>17386</v>
      </c>
      <c r="CJ710" s="75">
        <v>10650</v>
      </c>
      <c r="CK710" s="75">
        <v>120565</v>
      </c>
      <c r="CL710" s="73">
        <v>1080488.2699999996</v>
      </c>
      <c r="CM710" s="73">
        <v>1083287.3599999999</v>
      </c>
      <c r="CN710" s="73">
        <v>1141311.6599999999</v>
      </c>
      <c r="CO710" s="73">
        <v>1231307.4100000004</v>
      </c>
      <c r="CP710" s="73">
        <v>1193832.52</v>
      </c>
      <c r="CQ710" s="73">
        <v>1081198.52</v>
      </c>
      <c r="CR710" s="73">
        <v>1050142.43</v>
      </c>
      <c r="CS710" s="73">
        <v>1456153.8399999996</v>
      </c>
      <c r="CT710" s="73">
        <v>1199447.17</v>
      </c>
      <c r="CU710" s="73">
        <v>1148385.3800000004</v>
      </c>
      <c r="CV710" s="73">
        <v>1179867.4699999995</v>
      </c>
      <c r="CW710" s="73">
        <v>1152068.81</v>
      </c>
      <c r="CX710" s="73">
        <v>1206826.6200000001</v>
      </c>
      <c r="CY710" s="77"/>
      <c r="CZ710" s="4">
        <v>1052</v>
      </c>
      <c r="DA710" s="76" t="str">
        <f t="shared" si="26"/>
        <v>1052</v>
      </c>
      <c r="DB710" s="71">
        <v>1.2928534817371227</v>
      </c>
      <c r="DC710" s="71">
        <v>0.73465654934954283</v>
      </c>
      <c r="DD710" s="71">
        <v>0.73856075953669997</v>
      </c>
      <c r="DE710" s="71">
        <v>0.62535174814379135</v>
      </c>
      <c r="DF710" s="71">
        <v>0.31142690029416548</v>
      </c>
      <c r="DG710" s="71">
        <v>0.5554204515713943</v>
      </c>
      <c r="DH710" s="71">
        <v>0.37857049532284681</v>
      </c>
      <c r="DI710" s="71">
        <v>0.18658818833520205</v>
      </c>
      <c r="DJ710" s="71">
        <v>9.0541006425874426E-2</v>
      </c>
      <c r="DK710" s="71">
        <v>0.16861605910439414</v>
      </c>
      <c r="DL710" s="71">
        <v>0.10421682511957778</v>
      </c>
      <c r="DM710" s="71">
        <v>0.12986684387362829</v>
      </c>
      <c r="DN710" s="71">
        <v>8.6888259527697895E-2</v>
      </c>
      <c r="DO710" s="71">
        <v>0.15884445794798105</v>
      </c>
      <c r="DQ710" s="71"/>
      <c r="DR710" s="71"/>
      <c r="DS710" s="71"/>
      <c r="DT710" s="71"/>
      <c r="DU710" s="71"/>
      <c r="DV710" s="71"/>
      <c r="DW710" s="71"/>
      <c r="DX710" s="71"/>
      <c r="DY710" s="71"/>
      <c r="DZ710" s="71"/>
      <c r="EA710" s="71"/>
      <c r="EB710" s="71"/>
      <c r="EC710" s="71"/>
      <c r="ED710" s="71"/>
    </row>
    <row r="711" spans="1:134">
      <c r="A711" s="4">
        <v>1050</v>
      </c>
      <c r="B711" s="46" t="s">
        <v>5860</v>
      </c>
      <c r="C711" s="65" t="str">
        <f t="shared" ref="C711:C774" si="27">LEFT(B711,4)</f>
        <v>1050</v>
      </c>
      <c r="D711" s="69">
        <v>286550.33</v>
      </c>
      <c r="E711" s="68">
        <v>3051868.2399999998</v>
      </c>
      <c r="F711" s="69">
        <v>73286.930000000051</v>
      </c>
      <c r="G711" s="69">
        <v>198028.06999999937</v>
      </c>
      <c r="H711" s="70">
        <v>85.806623177870733</v>
      </c>
      <c r="I711" s="70">
        <v>6.9390035252044013</v>
      </c>
      <c r="J711" s="69">
        <v>502794.4499999999</v>
      </c>
      <c r="K711" s="69">
        <v>363485.54999999987</v>
      </c>
      <c r="L711" s="69">
        <v>365853.76999999996</v>
      </c>
      <c r="M711" s="69">
        <v>478461.45999999996</v>
      </c>
      <c r="N711" s="69">
        <v>577315.95999999985</v>
      </c>
      <c r="O711" s="69">
        <v>651448.41</v>
      </c>
      <c r="P711" s="69">
        <v>450885.30999999994</v>
      </c>
      <c r="Q711" s="69">
        <v>380096.85999999987</v>
      </c>
      <c r="R711" s="69">
        <v>739027.37</v>
      </c>
      <c r="S711" s="69">
        <v>341442.39</v>
      </c>
      <c r="T711" s="69">
        <v>372626.15999999992</v>
      </c>
      <c r="U711" s="69">
        <v>481239.81999999995</v>
      </c>
      <c r="V711" s="69">
        <v>286550.33</v>
      </c>
      <c r="W711" s="70">
        <v>112.23688438988226</v>
      </c>
      <c r="X711" s="70">
        <v>88.5005750221722</v>
      </c>
      <c r="Y711" s="70">
        <v>87.445316855097417</v>
      </c>
      <c r="Z711" s="71">
        <v>90.771034696447686</v>
      </c>
      <c r="AA711" s="71">
        <v>85.627528870663511</v>
      </c>
      <c r="AB711" s="71">
        <v>91.22174946227662</v>
      </c>
      <c r="AC711" s="71">
        <v>82.726955177451515</v>
      </c>
      <c r="AD711" s="71">
        <v>87.203040966078717</v>
      </c>
      <c r="AE711" s="71">
        <v>93.256162825791804</v>
      </c>
      <c r="AF711" s="71">
        <v>81.672883065601226</v>
      </c>
      <c r="AG711" s="71">
        <v>69.721817261060153</v>
      </c>
      <c r="AH711" s="71">
        <v>92.142438952988229</v>
      </c>
      <c r="AI711" s="71">
        <v>92.878670717717057</v>
      </c>
      <c r="AJ711" s="71">
        <v>13.181757096392111</v>
      </c>
      <c r="AK711" s="71">
        <v>-3.5661104734842852</v>
      </c>
      <c r="AL711" s="71">
        <v>-6.3294666334199672</v>
      </c>
      <c r="AM711" s="71">
        <v>-5.9622421649428103</v>
      </c>
      <c r="AN711" s="71">
        <v>-17.764648246048807</v>
      </c>
      <c r="AO711" s="71">
        <v>-12.054050204711587</v>
      </c>
      <c r="AP711" s="71">
        <v>-12.925296488982973</v>
      </c>
      <c r="AQ711" s="71">
        <v>10.064900025004441</v>
      </c>
      <c r="AR711" s="71">
        <v>113.1467784533489</v>
      </c>
      <c r="AS711" s="71">
        <v>-45.295035041678176</v>
      </c>
      <c r="AT711" s="71">
        <v>-7.6026543402812568</v>
      </c>
      <c r="AU711" s="71">
        <v>19.33671338424827</v>
      </c>
      <c r="AV711" s="72">
        <v>34.36451355459964</v>
      </c>
      <c r="AW711" s="73">
        <v>58558.149999999732</v>
      </c>
      <c r="AX711" s="73">
        <v>-13441.64000000013</v>
      </c>
      <c r="AY711" s="73">
        <v>-24721.320000000007</v>
      </c>
      <c r="AZ711" s="73">
        <v>-30335.719999999972</v>
      </c>
      <c r="BA711" s="73">
        <v>-124710.22000000009</v>
      </c>
      <c r="BB711" s="73">
        <v>-74549.320000000065</v>
      </c>
      <c r="BC711" s="73">
        <v>-66929.040000000095</v>
      </c>
      <c r="BD711" s="73">
        <v>34758.009999999951</v>
      </c>
      <c r="BE711" s="73">
        <v>392305.0900000002</v>
      </c>
      <c r="BF711" s="73">
        <v>-282710.07999999984</v>
      </c>
      <c r="BG711" s="73">
        <v>-30660.489999999991</v>
      </c>
      <c r="BH711" s="73">
        <v>77977.650000000023</v>
      </c>
      <c r="BI711" s="73">
        <v>73286.930000000051</v>
      </c>
      <c r="BJ711" s="71">
        <v>22.462709874811988</v>
      </c>
      <c r="BK711" s="71">
        <v>16.531614667554596</v>
      </c>
      <c r="BL711" s="71">
        <v>15.657336819291576</v>
      </c>
      <c r="BM711" s="71">
        <v>17.171449216105415</v>
      </c>
      <c r="BN711" s="71">
        <v>4.7153800753256911</v>
      </c>
      <c r="BO711" s="71">
        <v>14.466579912921645</v>
      </c>
      <c r="BP711" s="71">
        <v>23.379792631350046</v>
      </c>
      <c r="BQ711" s="71">
        <v>23.209758492560965</v>
      </c>
      <c r="BR711" s="72">
        <v>16.145815339604464</v>
      </c>
      <c r="BS711" s="72">
        <v>15.817497650767258</v>
      </c>
      <c r="BT711" s="71">
        <v>16.638726538561297</v>
      </c>
      <c r="BU711" s="71">
        <v>18.867956733245318</v>
      </c>
      <c r="BV711" s="71">
        <v>19.130780296729384</v>
      </c>
      <c r="BW711" s="71">
        <v>17.273487399372065</v>
      </c>
      <c r="BX711" s="75">
        <v>13215</v>
      </c>
      <c r="BY711" s="75">
        <v>9385</v>
      </c>
      <c r="BZ711" s="75">
        <v>9287</v>
      </c>
      <c r="CA711" s="75">
        <v>11497</v>
      </c>
      <c r="CB711" s="75">
        <v>12480</v>
      </c>
      <c r="CC711" s="75">
        <v>14086</v>
      </c>
      <c r="CD711" s="75">
        <v>11566</v>
      </c>
      <c r="CE711" s="75">
        <v>9671</v>
      </c>
      <c r="CF711" s="75">
        <v>13618</v>
      </c>
      <c r="CG711" s="75">
        <v>9029</v>
      </c>
      <c r="CH711" s="75">
        <v>9579</v>
      </c>
      <c r="CI711" s="75">
        <v>12539</v>
      </c>
      <c r="CJ711" s="75">
        <v>7592</v>
      </c>
      <c r="CK711" s="75">
        <v>73594</v>
      </c>
      <c r="CL711" s="73">
        <v>753873.60999999964</v>
      </c>
      <c r="CM711" s="73">
        <v>825878.69000000006</v>
      </c>
      <c r="CN711" s="73">
        <v>772336.24999999977</v>
      </c>
      <c r="CO711" s="73">
        <v>886094.41</v>
      </c>
      <c r="CP711" s="73">
        <v>890745.73999999987</v>
      </c>
      <c r="CQ711" s="73">
        <v>816260.03</v>
      </c>
      <c r="CR711" s="73">
        <v>843190.24999999988</v>
      </c>
      <c r="CS711" s="73">
        <v>1120796.3</v>
      </c>
      <c r="CT711" s="73">
        <v>782723.69000000018</v>
      </c>
      <c r="CU711" s="73">
        <v>769228.21</v>
      </c>
      <c r="CV711" s="73">
        <v>825874.33000000007</v>
      </c>
      <c r="CW711" s="73">
        <v>807003.80999999994</v>
      </c>
      <c r="CX711" s="73">
        <v>811803.41999999969</v>
      </c>
      <c r="CY711" s="77"/>
      <c r="CZ711" s="4">
        <v>1050</v>
      </c>
      <c r="DA711" s="76" t="str">
        <f t="shared" ref="DA711:DA774" si="28">LEFT(B711,4)</f>
        <v>1050</v>
      </c>
      <c r="DB711" s="71">
        <v>0.59669084348231449</v>
      </c>
      <c r="DC711" s="71">
        <v>0.79300898588990487</v>
      </c>
      <c r="DD711" s="71">
        <v>0.51687405813069398</v>
      </c>
      <c r="DE711" s="71">
        <v>0.4055798409578818</v>
      </c>
      <c r="DF711" s="71">
        <v>2.2829816937747527</v>
      </c>
      <c r="DG711" s="71">
        <v>0.46835552240782768</v>
      </c>
      <c r="DH711" s="71">
        <v>8.0267808935173227E-2</v>
      </c>
      <c r="DI711" s="71">
        <v>0.1532835588365084</v>
      </c>
      <c r="DJ711" s="71">
        <v>0.1683061253432192</v>
      </c>
      <c r="DK711" s="71">
        <v>5.5786492951245978E-2</v>
      </c>
      <c r="DL711" s="71">
        <v>5.8259312720770853E-2</v>
      </c>
      <c r="DM711" s="71">
        <v>6.119109160852873E-2</v>
      </c>
      <c r="DN711" s="71">
        <v>0.19920512969287849</v>
      </c>
      <c r="DO711" s="71">
        <v>0.1131341263653694</v>
      </c>
      <c r="DQ711" s="71"/>
      <c r="DR711" s="71"/>
      <c r="DS711" s="71"/>
      <c r="DT711" s="71"/>
      <c r="DU711" s="71"/>
      <c r="DV711" s="71"/>
      <c r="DW711" s="71"/>
      <c r="DX711" s="71"/>
      <c r="DY711" s="71"/>
      <c r="DZ711" s="71"/>
      <c r="EA711" s="71"/>
      <c r="EB711" s="71"/>
      <c r="EC711" s="71"/>
      <c r="ED711" s="71"/>
    </row>
    <row r="712" spans="1:134">
      <c r="A712" s="4">
        <v>1033</v>
      </c>
      <c r="B712" s="46" t="s">
        <v>5867</v>
      </c>
      <c r="C712" s="65" t="str">
        <f t="shared" si="27"/>
        <v>1033</v>
      </c>
      <c r="D712" s="69">
        <v>944259.91999999993</v>
      </c>
      <c r="E712" s="68">
        <v>11902027.259999994</v>
      </c>
      <c r="F712" s="69">
        <v>157796.94000000006</v>
      </c>
      <c r="G712" s="69">
        <v>1041477.8500000015</v>
      </c>
      <c r="H712" s="70">
        <v>89.273541487319292</v>
      </c>
      <c r="I712" s="70">
        <v>9.5895503135508662</v>
      </c>
      <c r="J712" s="69">
        <v>1576300.4299999997</v>
      </c>
      <c r="K712" s="69">
        <v>1491210.6299999994</v>
      </c>
      <c r="L712" s="69">
        <v>1459325.11</v>
      </c>
      <c r="M712" s="69">
        <v>1745106.3299999994</v>
      </c>
      <c r="N712" s="69">
        <v>2088352.9</v>
      </c>
      <c r="O712" s="69">
        <v>2813928.69</v>
      </c>
      <c r="P712" s="69">
        <v>1392139.9799999997</v>
      </c>
      <c r="Q712" s="69">
        <v>1415412.3099999996</v>
      </c>
      <c r="R712" s="69">
        <v>3603190.95</v>
      </c>
      <c r="S712" s="69">
        <v>1479571.94</v>
      </c>
      <c r="T712" s="69">
        <v>1488727.1</v>
      </c>
      <c r="U712" s="69">
        <v>1578725.06</v>
      </c>
      <c r="V712" s="69">
        <v>944259.91999999993</v>
      </c>
      <c r="W712" s="70">
        <v>95.506634495943459</v>
      </c>
      <c r="X712" s="70">
        <v>89.686499185576665</v>
      </c>
      <c r="Y712" s="70">
        <v>93.426145839430248</v>
      </c>
      <c r="Z712" s="71">
        <v>95.012536257337715</v>
      </c>
      <c r="AA712" s="71">
        <v>103.96468102134637</v>
      </c>
      <c r="AB712" s="71">
        <v>108.327039702619</v>
      </c>
      <c r="AC712" s="71">
        <v>78.10333910091498</v>
      </c>
      <c r="AD712" s="71">
        <v>79.982514326648584</v>
      </c>
      <c r="AE712" s="71">
        <v>100.91683968949717</v>
      </c>
      <c r="AF712" s="71">
        <v>83.777301716330598</v>
      </c>
      <c r="AG712" s="71">
        <v>82.418606154531687</v>
      </c>
      <c r="AH712" s="71">
        <v>93.620053442734672</v>
      </c>
      <c r="AI712" s="71">
        <v>99.305975627426108</v>
      </c>
      <c r="AJ712" s="71">
        <v>-9.256707345379434</v>
      </c>
      <c r="AK712" s="71">
        <v>-19.122101949085458</v>
      </c>
      <c r="AL712" s="71">
        <v>-21.0413823473103</v>
      </c>
      <c r="AM712" s="71">
        <v>-13.670968967559116</v>
      </c>
      <c r="AN712" s="71">
        <v>-25.302812555967591</v>
      </c>
      <c r="AO712" s="71">
        <v>-4.8797560068080337</v>
      </c>
      <c r="AP712" s="71">
        <v>-19.565372436470497</v>
      </c>
      <c r="AQ712" s="71">
        <v>-0.41455650999805416</v>
      </c>
      <c r="AR712" s="71">
        <v>117.28266575721938</v>
      </c>
      <c r="AS712" s="71">
        <v>-39.795486238448319</v>
      </c>
      <c r="AT712" s="71">
        <v>0.96141088029522148</v>
      </c>
      <c r="AU712" s="71">
        <v>18.559711098293974</v>
      </c>
      <c r="AV712" s="72">
        <v>20.064128129718206</v>
      </c>
      <c r="AW712" s="73">
        <v>-160798.13000000059</v>
      </c>
      <c r="AX712" s="73">
        <v>-352569.52000000072</v>
      </c>
      <c r="AY712" s="73">
        <v>-388890.00999999978</v>
      </c>
      <c r="AZ712" s="73">
        <v>-276353.09000000032</v>
      </c>
      <c r="BA712" s="73">
        <v>-707405.51000000024</v>
      </c>
      <c r="BB712" s="73">
        <v>-118066.67000000086</v>
      </c>
      <c r="BC712" s="73">
        <v>-338631.98000000021</v>
      </c>
      <c r="BD712" s="73">
        <v>-5892.1100000008009</v>
      </c>
      <c r="BE712" s="73">
        <v>1944894.4000000006</v>
      </c>
      <c r="BF712" s="73">
        <v>-978004.48999999929</v>
      </c>
      <c r="BG712" s="73">
        <v>14176.490000000456</v>
      </c>
      <c r="BH712" s="73">
        <v>247138.59999999986</v>
      </c>
      <c r="BI712" s="73">
        <v>157796.94000000006</v>
      </c>
      <c r="BJ712" s="71">
        <v>16.869874767842141</v>
      </c>
      <c r="BK712" s="71">
        <v>10.864630442085407</v>
      </c>
      <c r="BL712" s="71">
        <v>13.610637663597572</v>
      </c>
      <c r="BM712" s="71">
        <v>15.659528466142923</v>
      </c>
      <c r="BN712" s="71">
        <v>6.6583094836096688</v>
      </c>
      <c r="BO712" s="71">
        <v>9.9878244190444505</v>
      </c>
      <c r="BP712" s="71">
        <v>18.366141401246725</v>
      </c>
      <c r="BQ712" s="71">
        <v>22.828977450254513</v>
      </c>
      <c r="BR712" s="72">
        <v>10.843095692548603</v>
      </c>
      <c r="BS712" s="72">
        <v>12.766895423920573</v>
      </c>
      <c r="BT712" s="71">
        <v>14.799671568297139</v>
      </c>
      <c r="BU712" s="71">
        <v>15.955167086363076</v>
      </c>
      <c r="BV712" s="71">
        <v>14.18450620565098</v>
      </c>
      <c r="BW712" s="71">
        <v>13.168785153765832</v>
      </c>
      <c r="BX712" s="75">
        <v>32101</v>
      </c>
      <c r="BY712" s="75">
        <v>30764</v>
      </c>
      <c r="BZ712" s="75">
        <v>28980</v>
      </c>
      <c r="CA712" s="75">
        <v>31454</v>
      </c>
      <c r="CB712" s="75">
        <v>34643</v>
      </c>
      <c r="CC712" s="75">
        <v>42636</v>
      </c>
      <c r="CD712" s="75">
        <v>31807</v>
      </c>
      <c r="CE712" s="75">
        <v>31296</v>
      </c>
      <c r="CF712" s="75">
        <v>46681</v>
      </c>
      <c r="CG712" s="75">
        <v>30204</v>
      </c>
      <c r="CH712" s="75">
        <v>33493</v>
      </c>
      <c r="CI712" s="75">
        <v>35526</v>
      </c>
      <c r="CJ712" s="75">
        <v>20750</v>
      </c>
      <c r="CK712" s="75">
        <v>229757</v>
      </c>
      <c r="CL712" s="73">
        <v>2585834.2899999996</v>
      </c>
      <c r="CM712" s="73">
        <v>2638909.5699999994</v>
      </c>
      <c r="CN712" s="73">
        <v>2483344.8200000003</v>
      </c>
      <c r="CO712" s="73">
        <v>2705706.1000000015</v>
      </c>
      <c r="CP712" s="73">
        <v>3339232.11</v>
      </c>
      <c r="CQ712" s="73">
        <v>2565001.7999999993</v>
      </c>
      <c r="CR712" s="73">
        <v>2442595.0100000007</v>
      </c>
      <c r="CS712" s="73">
        <v>3928245.7</v>
      </c>
      <c r="CT712" s="73">
        <v>2376549.9500000007</v>
      </c>
      <c r="CU712" s="73">
        <v>2252656.2799999993</v>
      </c>
      <c r="CV712" s="73">
        <v>2465889.2899999986</v>
      </c>
      <c r="CW712" s="73">
        <v>2412153.27</v>
      </c>
      <c r="CX712" s="73">
        <v>2323869.8500000006</v>
      </c>
      <c r="CY712" s="77"/>
      <c r="CZ712" s="4">
        <v>1033</v>
      </c>
      <c r="DA712" s="76" t="str">
        <f t="shared" si="28"/>
        <v>1033</v>
      </c>
      <c r="DB712" s="71">
        <v>3.3814264072918201</v>
      </c>
      <c r="DC712" s="71">
        <v>3.9533595508701307</v>
      </c>
      <c r="DD712" s="71">
        <v>0.65715720204091632</v>
      </c>
      <c r="DE712" s="71">
        <v>0.89950830289176642</v>
      </c>
      <c r="DF712" s="71">
        <v>0.80467840121193812</v>
      </c>
      <c r="DG712" s="71">
        <v>0.52970970858065769</v>
      </c>
      <c r="DH712" s="71">
        <v>0.47621492729115861</v>
      </c>
      <c r="DI712" s="71">
        <v>0.64474852817485218</v>
      </c>
      <c r="DJ712" s="71">
        <v>0.31846398742765802</v>
      </c>
      <c r="DK712" s="71">
        <v>0.26333531929047299</v>
      </c>
      <c r="DL712" s="71">
        <v>0.34835764046579243</v>
      </c>
      <c r="DM712" s="71">
        <v>0.28536047299243472</v>
      </c>
      <c r="DN712" s="72">
        <v>0.26311072459297064</v>
      </c>
      <c r="DO712" s="71">
        <v>0.36428910201500325</v>
      </c>
      <c r="DQ712" s="71"/>
      <c r="DR712" s="71"/>
      <c r="DS712" s="71"/>
      <c r="DT712" s="71"/>
      <c r="DU712" s="71"/>
      <c r="DV712" s="71"/>
      <c r="DW712" s="71"/>
      <c r="DX712" s="71"/>
      <c r="DY712" s="71"/>
      <c r="DZ712" s="71"/>
      <c r="EA712" s="71"/>
      <c r="EB712" s="71"/>
      <c r="EC712" s="71"/>
      <c r="ED712" s="71"/>
    </row>
    <row r="713" spans="1:134">
      <c r="A713" s="4">
        <v>1002</v>
      </c>
      <c r="B713" s="46" t="s">
        <v>5874</v>
      </c>
      <c r="C713" s="65" t="str">
        <f t="shared" si="27"/>
        <v>1002</v>
      </c>
      <c r="D713" s="69">
        <v>368803.05000000005</v>
      </c>
      <c r="E713" s="68">
        <v>3581859.3499999987</v>
      </c>
      <c r="F713" s="69">
        <v>81001.160000000033</v>
      </c>
      <c r="G713" s="69">
        <v>246369.62999999803</v>
      </c>
      <c r="H713" s="70">
        <v>86.863451433969786</v>
      </c>
      <c r="I713" s="70">
        <v>7.3863105775063831</v>
      </c>
      <c r="J713" s="69">
        <v>546425.49</v>
      </c>
      <c r="K713" s="69">
        <v>452744.58999999985</v>
      </c>
      <c r="L713" s="69">
        <v>487125.93999999989</v>
      </c>
      <c r="M713" s="69">
        <v>510379.96000000008</v>
      </c>
      <c r="N713" s="69">
        <v>760841.50000000012</v>
      </c>
      <c r="O713" s="69">
        <v>849095.63</v>
      </c>
      <c r="P713" s="69">
        <v>467613.99999999983</v>
      </c>
      <c r="Q713" s="69">
        <v>400325.47999999986</v>
      </c>
      <c r="R713" s="69">
        <v>896059.91999999993</v>
      </c>
      <c r="S713" s="69">
        <v>427313.73</v>
      </c>
      <c r="T713" s="69">
        <v>490753.76</v>
      </c>
      <c r="U713" s="69">
        <v>530989.40999999992</v>
      </c>
      <c r="V713" s="69">
        <v>368803.05000000005</v>
      </c>
      <c r="W713" s="70">
        <v>107.19204574823138</v>
      </c>
      <c r="X713" s="70">
        <v>91.031148225231263</v>
      </c>
      <c r="Y713" s="70">
        <v>96.113184593482714</v>
      </c>
      <c r="Z713" s="71">
        <v>81.330728259664227</v>
      </c>
      <c r="AA713" s="71">
        <v>103.52452949864994</v>
      </c>
      <c r="AB713" s="71">
        <v>103.81953078030659</v>
      </c>
      <c r="AC713" s="71">
        <v>80.848094075953867</v>
      </c>
      <c r="AD713" s="71">
        <v>71.0063428094534</v>
      </c>
      <c r="AE713" s="71">
        <v>98.271089003519947</v>
      </c>
      <c r="AF713" s="71">
        <v>84.04084962077269</v>
      </c>
      <c r="AG713" s="71">
        <v>79.687804297098538</v>
      </c>
      <c r="AH713" s="71">
        <v>91.208068049405313</v>
      </c>
      <c r="AI713" s="71">
        <v>101.57789656368675</v>
      </c>
      <c r="AJ713" s="71">
        <v>3.5265908167672277</v>
      </c>
      <c r="AK713" s="71">
        <v>-3.3814856739653454</v>
      </c>
      <c r="AL713" s="71">
        <v>2.6976439619488479</v>
      </c>
      <c r="AM713" s="71">
        <v>-12.520940565020677</v>
      </c>
      <c r="AN713" s="71">
        <v>-2.6202728260131369</v>
      </c>
      <c r="AO713" s="71">
        <v>2.7892056856971825</v>
      </c>
      <c r="AP713" s="71">
        <v>-15.446614661382085</v>
      </c>
      <c r="AQ713" s="71">
        <v>-9.9243097351696008</v>
      </c>
      <c r="AR713" s="71">
        <v>92.795175279114758</v>
      </c>
      <c r="AS713" s="71">
        <v>-36.615760606977524</v>
      </c>
      <c r="AT713" s="71">
        <v>5.7049612865411214</v>
      </c>
      <c r="AU713" s="71">
        <v>18.78663541822354</v>
      </c>
      <c r="AV713" s="72">
        <v>28.144763052111998</v>
      </c>
      <c r="AW713" s="73">
        <v>18613.759999999776</v>
      </c>
      <c r="AX713" s="73">
        <v>-15845.300000000221</v>
      </c>
      <c r="AY713" s="73">
        <v>12795.739999999932</v>
      </c>
      <c r="AZ713" s="73">
        <v>-73051.049999999814</v>
      </c>
      <c r="BA713" s="73">
        <v>-20453.09999999986</v>
      </c>
      <c r="BB713" s="73">
        <v>30280.280000000028</v>
      </c>
      <c r="BC713" s="73">
        <v>-85425.950000000128</v>
      </c>
      <c r="BD713" s="73">
        <v>-44106.840000000084</v>
      </c>
      <c r="BE713" s="73">
        <v>431286.91999999987</v>
      </c>
      <c r="BF713" s="73">
        <v>-246850.28000000003</v>
      </c>
      <c r="BG713" s="73">
        <v>26486.280000000028</v>
      </c>
      <c r="BH713" s="73">
        <v>83978.339999999967</v>
      </c>
      <c r="BI713" s="73">
        <v>81001.160000000033</v>
      </c>
      <c r="BJ713" s="71">
        <v>17.270761065489207</v>
      </c>
      <c r="BK713" s="71">
        <v>14.040304118633699</v>
      </c>
      <c r="BL713" s="71">
        <v>12.593065162922331</v>
      </c>
      <c r="BM713" s="71">
        <v>13.251108715939615</v>
      </c>
      <c r="BN713" s="71">
        <v>1.426301596249326</v>
      </c>
      <c r="BO713" s="71">
        <v>1.2491031230563188</v>
      </c>
      <c r="BP713" s="71">
        <v>17.325563860070218</v>
      </c>
      <c r="BQ713" s="71">
        <v>21.723965100315894</v>
      </c>
      <c r="BR713" s="72">
        <v>14.418823242556037</v>
      </c>
      <c r="BS713" s="72">
        <v>12.380155950433631</v>
      </c>
      <c r="BT713" s="71">
        <v>11.209420584372859</v>
      </c>
      <c r="BU713" s="71">
        <v>16.778943169247839</v>
      </c>
      <c r="BV713" s="71">
        <v>16.665174595437783</v>
      </c>
      <c r="BW713" s="71">
        <v>14.061639489224291</v>
      </c>
      <c r="BX713" s="75">
        <v>13946</v>
      </c>
      <c r="BY713" s="75">
        <v>11485</v>
      </c>
      <c r="BZ713" s="75">
        <v>11819</v>
      </c>
      <c r="CA713" s="75">
        <v>11786</v>
      </c>
      <c r="CB713" s="75">
        <v>14479</v>
      </c>
      <c r="CC713" s="75">
        <v>16340</v>
      </c>
      <c r="CD713" s="75">
        <v>11200</v>
      </c>
      <c r="CE713" s="75">
        <v>10444</v>
      </c>
      <c r="CF713" s="75">
        <v>15549</v>
      </c>
      <c r="CG713" s="75">
        <v>10559</v>
      </c>
      <c r="CH713" s="75">
        <v>11749</v>
      </c>
      <c r="CI713" s="75">
        <v>13538</v>
      </c>
      <c r="CJ713" s="75">
        <v>8894</v>
      </c>
      <c r="CK713" s="75">
        <v>81933</v>
      </c>
      <c r="CL713" s="73">
        <v>1950744.0100000002</v>
      </c>
      <c r="CM713" s="73">
        <v>1916004.4100000001</v>
      </c>
      <c r="CN713" s="73">
        <v>1593078.1099999996</v>
      </c>
      <c r="CO713" s="73">
        <v>1649736.9399999997</v>
      </c>
      <c r="CP713" s="73">
        <v>1636035.1800000004</v>
      </c>
      <c r="CQ713" s="73">
        <v>1371798.3499999999</v>
      </c>
      <c r="CR713" s="73">
        <v>1092710.9099999999</v>
      </c>
      <c r="CS713" s="73">
        <v>1612995.4800000002</v>
      </c>
      <c r="CT713" s="73">
        <v>1360206.8599999996</v>
      </c>
      <c r="CU713" s="73">
        <v>1282775.2100000002</v>
      </c>
      <c r="CV713" s="73">
        <v>1328603.7299999997</v>
      </c>
      <c r="CW713" s="73">
        <v>1295689.69</v>
      </c>
      <c r="CX713" s="73">
        <v>1177690.0700000003</v>
      </c>
      <c r="CY713" s="77"/>
      <c r="CZ713" s="4">
        <v>1002</v>
      </c>
      <c r="DA713" s="76" t="str">
        <f t="shared" si="28"/>
        <v>1002</v>
      </c>
      <c r="DB713" s="71">
        <v>0.52599136848934547</v>
      </c>
      <c r="DC713" s="71">
        <v>0.50438924578113831</v>
      </c>
      <c r="DD713" s="71">
        <v>0.23753397185530753</v>
      </c>
      <c r="DE713" s="71">
        <v>0.12693857392697405</v>
      </c>
      <c r="DF713" s="71">
        <v>0.31827142270765701</v>
      </c>
      <c r="DG713" s="71">
        <v>0.18600978274507307</v>
      </c>
      <c r="DH713" s="71">
        <v>0.26607511680660467</v>
      </c>
      <c r="DI713" s="71">
        <v>0.13787384884921972</v>
      </c>
      <c r="DJ713" s="71">
        <v>0.12860332546119604</v>
      </c>
      <c r="DK713" s="71">
        <v>0.1965525541331446</v>
      </c>
      <c r="DL713" s="71">
        <v>0.23146900278897195</v>
      </c>
      <c r="DM713" s="71">
        <v>8.7273791869813405E-2</v>
      </c>
      <c r="DN713" s="72">
        <v>4.1701626955095453E-2</v>
      </c>
      <c r="DO713" s="71">
        <v>0.15497196793676948</v>
      </c>
      <c r="DQ713" s="71"/>
      <c r="DR713" s="71"/>
      <c r="DS713" s="71"/>
      <c r="DT713" s="71"/>
      <c r="DU713" s="71"/>
      <c r="DV713" s="71"/>
      <c r="DW713" s="71"/>
      <c r="DX713" s="71"/>
      <c r="DY713" s="71"/>
      <c r="DZ713" s="71"/>
      <c r="EA713" s="71"/>
      <c r="EB713" s="71"/>
      <c r="EC713" s="71"/>
      <c r="ED713" s="71"/>
    </row>
    <row r="714" spans="1:134">
      <c r="A714" s="4">
        <v>1116</v>
      </c>
      <c r="B714" s="46" t="s">
        <v>5882</v>
      </c>
      <c r="C714" s="65" t="str">
        <f t="shared" si="27"/>
        <v>1116</v>
      </c>
      <c r="D714" s="69">
        <v>185308.12</v>
      </c>
      <c r="E714" s="68">
        <v>2485459.41</v>
      </c>
      <c r="F714" s="69">
        <v>-42273.149999999936</v>
      </c>
      <c r="G714" s="69">
        <v>-359129.69000000041</v>
      </c>
      <c r="H714" s="70">
        <v>70.113553167041616</v>
      </c>
      <c r="I714" s="70">
        <v>-12.625011113204376</v>
      </c>
      <c r="J714" s="69">
        <v>386411.84999999992</v>
      </c>
      <c r="K714" s="69">
        <v>404913.2699999999</v>
      </c>
      <c r="L714" s="69">
        <v>367131.51000000007</v>
      </c>
      <c r="M714" s="69">
        <v>438105.06</v>
      </c>
      <c r="N714" s="69">
        <v>627925.49</v>
      </c>
      <c r="O714" s="69">
        <v>769867.43999999983</v>
      </c>
      <c r="P714" s="69">
        <v>358077.29999999993</v>
      </c>
      <c r="Q714" s="69">
        <v>363679.19999999995</v>
      </c>
      <c r="R714" s="69">
        <v>700512.32000000007</v>
      </c>
      <c r="S714" s="69">
        <v>245613.78999999998</v>
      </c>
      <c r="T714" s="69">
        <v>291598.96999999997</v>
      </c>
      <c r="U714" s="69">
        <v>340669.70999999996</v>
      </c>
      <c r="V714" s="69">
        <v>185308.12</v>
      </c>
      <c r="W714" s="70">
        <v>90.815621673045655</v>
      </c>
      <c r="X714" s="70">
        <v>108.07529573952878</v>
      </c>
      <c r="Y714" s="70">
        <v>92.231018797233887</v>
      </c>
      <c r="Z714" s="71">
        <v>89.284541942880523</v>
      </c>
      <c r="AA714" s="71">
        <v>97.579114599545321</v>
      </c>
      <c r="AB714" s="71">
        <v>96.57253189130715</v>
      </c>
      <c r="AC714" s="71">
        <v>70.102262701302635</v>
      </c>
      <c r="AD714" s="71">
        <v>79.029696597290965</v>
      </c>
      <c r="AE714" s="71">
        <v>81.440859218901679</v>
      </c>
      <c r="AF714" s="71">
        <v>47.605658679346277</v>
      </c>
      <c r="AG714" s="71">
        <v>60.654304547715867</v>
      </c>
      <c r="AH714" s="71">
        <v>75.287804546743715</v>
      </c>
      <c r="AI714" s="71">
        <v>70.032095932012282</v>
      </c>
      <c r="AJ714" s="71">
        <v>-7.481633189285386</v>
      </c>
      <c r="AK714" s="71">
        <v>1.4289109214064899</v>
      </c>
      <c r="AL714" s="71">
        <v>-2.6086905542543448</v>
      </c>
      <c r="AM714" s="71">
        <v>-10.404725667694359</v>
      </c>
      <c r="AN714" s="71">
        <v>-8.0651510072182191</v>
      </c>
      <c r="AO714" s="71">
        <v>-8.3422039425901104</v>
      </c>
      <c r="AP714" s="71">
        <v>-27.756871471266386</v>
      </c>
      <c r="AQ714" s="71">
        <v>-1.1748716232454548</v>
      </c>
      <c r="AR714" s="71">
        <v>77.724808287650475</v>
      </c>
      <c r="AS714" s="71">
        <v>-61.141726455897903</v>
      </c>
      <c r="AT714" s="71">
        <v>-21.740589373273835</v>
      </c>
      <c r="AU714" s="71">
        <v>-3.9046149180151812</v>
      </c>
      <c r="AV714" s="72">
        <v>-18.574968845195361</v>
      </c>
      <c r="AW714" s="73">
        <v>-31247.760000000126</v>
      </c>
      <c r="AX714" s="73">
        <v>5704.339999999851</v>
      </c>
      <c r="AY714" s="73">
        <v>-9833.8600000001024</v>
      </c>
      <c r="AZ714" s="73">
        <v>-50877.269999999844</v>
      </c>
      <c r="BA714" s="73">
        <v>-55085.900000000256</v>
      </c>
      <c r="BB714" s="73">
        <v>-48592.260000000242</v>
      </c>
      <c r="BC714" s="73">
        <v>-137578.56000000011</v>
      </c>
      <c r="BD714" s="73">
        <v>-4323.5599999999395</v>
      </c>
      <c r="BE714" s="73">
        <v>306356.7</v>
      </c>
      <c r="BF714" s="73">
        <v>-386462.13000000006</v>
      </c>
      <c r="BG714" s="73">
        <v>-81006.659999999974</v>
      </c>
      <c r="BH714" s="73">
        <v>-13842.329999999958</v>
      </c>
      <c r="BI714" s="73">
        <v>-42273.149999999936</v>
      </c>
      <c r="BJ714" s="71">
        <v>13.92299103332722</v>
      </c>
      <c r="BK714" s="71">
        <v>9.3629411727564023</v>
      </c>
      <c r="BL714" s="71">
        <v>8.2745965611555938</v>
      </c>
      <c r="BM714" s="71">
        <v>8.686444578516987</v>
      </c>
      <c r="BN714" s="71">
        <v>0.57638983214531914</v>
      </c>
      <c r="BO714" s="71">
        <v>11.634129191887247</v>
      </c>
      <c r="BP714" s="71">
        <v>20.72062529381903</v>
      </c>
      <c r="BQ714" s="71">
        <v>18.084204664115038</v>
      </c>
      <c r="BR714" s="72">
        <v>14.661439173087546</v>
      </c>
      <c r="BS714" s="72">
        <v>11.470484559172359</v>
      </c>
      <c r="BT714" s="71">
        <v>4.8452467663220826</v>
      </c>
      <c r="BU714" s="71">
        <v>9.6597634409153308</v>
      </c>
      <c r="BV714" s="71">
        <v>10.475685416473388</v>
      </c>
      <c r="BW714" s="71">
        <v>11.863729907716261</v>
      </c>
      <c r="BX714" s="75">
        <v>7988</v>
      </c>
      <c r="BY714" s="75">
        <v>7614</v>
      </c>
      <c r="BZ714" s="75">
        <v>6986</v>
      </c>
      <c r="CA714" s="75">
        <v>7812</v>
      </c>
      <c r="CB714" s="75">
        <v>9504</v>
      </c>
      <c r="CC714" s="75">
        <v>12015</v>
      </c>
      <c r="CD714" s="75">
        <v>6570</v>
      </c>
      <c r="CE714" s="75">
        <v>6984</v>
      </c>
      <c r="CF714" s="75">
        <v>10976</v>
      </c>
      <c r="CG714" s="75">
        <v>5310</v>
      </c>
      <c r="CH714" s="75">
        <v>5948</v>
      </c>
      <c r="CI714" s="75">
        <v>6959</v>
      </c>
      <c r="CJ714" s="75">
        <v>3814</v>
      </c>
      <c r="CK714" s="75">
        <v>46561</v>
      </c>
      <c r="CL714" s="73">
        <v>1089008.18</v>
      </c>
      <c r="CM714" s="73">
        <v>1133042.5600000003</v>
      </c>
      <c r="CN714" s="73">
        <v>1040832.5299999999</v>
      </c>
      <c r="CO714" s="73">
        <v>955811.39000000013</v>
      </c>
      <c r="CP714" s="73">
        <v>1181982.3700000001</v>
      </c>
      <c r="CQ714" s="73">
        <v>1341749.6300000001</v>
      </c>
      <c r="CR714" s="73">
        <v>1288876.2300000002</v>
      </c>
      <c r="CS714" s="73">
        <v>1421741.4700000004</v>
      </c>
      <c r="CT714" s="73">
        <v>1360318.4300000002</v>
      </c>
      <c r="CU714" s="73">
        <v>1345238.2999999998</v>
      </c>
      <c r="CV714" s="73">
        <v>1252836</v>
      </c>
      <c r="CW714" s="73">
        <v>1228339.9600000004</v>
      </c>
      <c r="CX714" s="73">
        <v>1196156.9500000007</v>
      </c>
      <c r="CY714" s="77"/>
      <c r="CZ714" s="4">
        <v>1116</v>
      </c>
      <c r="DA714" s="76" t="str">
        <f t="shared" si="28"/>
        <v>1116</v>
      </c>
      <c r="DB714" s="71">
        <v>3.0304477865443791</v>
      </c>
      <c r="DC714" s="71">
        <v>4.5941790513898084</v>
      </c>
      <c r="DD714" s="71">
        <v>1.124390017104935</v>
      </c>
      <c r="DE714" s="71">
        <v>1.0029079881656082</v>
      </c>
      <c r="DF714" s="71">
        <v>0.58118932438173077</v>
      </c>
      <c r="DG714" s="71">
        <v>0.31651607224631811</v>
      </c>
      <c r="DH714" s="71">
        <v>0.52612064171523276</v>
      </c>
      <c r="DI714" s="71">
        <v>0.2381573233677661</v>
      </c>
      <c r="DJ714" s="71">
        <v>0.30722986120490736</v>
      </c>
      <c r="DK714" s="71">
        <v>6.5309532307960827E-2</v>
      </c>
      <c r="DL714" s="71">
        <v>0.46895573773847637</v>
      </c>
      <c r="DM714" s="71">
        <v>0.10501475045766191</v>
      </c>
      <c r="DN714" s="71">
        <v>0.13693180284913489</v>
      </c>
      <c r="DO714" s="71">
        <v>0.28343910143712853</v>
      </c>
      <c r="DQ714" s="71"/>
      <c r="DR714" s="71"/>
      <c r="DS714" s="71"/>
      <c r="DT714" s="71"/>
      <c r="DU714" s="71"/>
      <c r="DV714" s="71"/>
      <c r="DW714" s="71"/>
      <c r="DX714" s="71"/>
      <c r="DY714" s="71"/>
      <c r="DZ714" s="71"/>
      <c r="EA714" s="71"/>
      <c r="EB714" s="71"/>
      <c r="EC714" s="71"/>
      <c r="ED714" s="71"/>
    </row>
    <row r="715" spans="1:134">
      <c r="A715" s="4">
        <v>1089</v>
      </c>
      <c r="B715" s="46" t="s">
        <v>5888</v>
      </c>
      <c r="C715" s="65" t="str">
        <f t="shared" si="27"/>
        <v>1089</v>
      </c>
      <c r="D715" s="69">
        <v>359523.07999999996</v>
      </c>
      <c r="E715" s="68">
        <v>4228518.74</v>
      </c>
      <c r="F715" s="69">
        <v>427.86999999993714</v>
      </c>
      <c r="G715" s="69">
        <v>-720.85999999847263</v>
      </c>
      <c r="H715" s="70">
        <v>86.777063030087405</v>
      </c>
      <c r="I715" s="70">
        <v>-1.7044671576382786E-2</v>
      </c>
      <c r="J715" s="69">
        <v>649299.07999999996</v>
      </c>
      <c r="K715" s="69">
        <v>560623.27999999991</v>
      </c>
      <c r="L715" s="69">
        <v>541844.80999999994</v>
      </c>
      <c r="M715" s="69">
        <v>678366.94</v>
      </c>
      <c r="N715" s="69">
        <v>913978.25</v>
      </c>
      <c r="O715" s="69">
        <v>1069791.4000000001</v>
      </c>
      <c r="P715" s="69">
        <v>549789.39</v>
      </c>
      <c r="Q715" s="69">
        <v>550816.42999999993</v>
      </c>
      <c r="R715" s="69">
        <v>917025.08000000007</v>
      </c>
      <c r="S715" s="69">
        <v>634023.97</v>
      </c>
      <c r="T715" s="69">
        <v>609909.29</v>
      </c>
      <c r="U715" s="69">
        <v>607431.50000000012</v>
      </c>
      <c r="V715" s="69">
        <v>359523.07999999996</v>
      </c>
      <c r="W715" s="70">
        <v>96.542430186089447</v>
      </c>
      <c r="X715" s="70">
        <v>72.562731205875565</v>
      </c>
      <c r="Y715" s="70">
        <v>80.239875113482896</v>
      </c>
      <c r="Z715" s="71">
        <v>96.181200760807698</v>
      </c>
      <c r="AA715" s="71">
        <v>97.552580613954348</v>
      </c>
      <c r="AB715" s="71">
        <v>115.4771276938684</v>
      </c>
      <c r="AC715" s="71">
        <v>74.920358619253847</v>
      </c>
      <c r="AD715" s="71">
        <v>74.978359798613951</v>
      </c>
      <c r="AE715" s="71">
        <v>98.170366171938582</v>
      </c>
      <c r="AF715" s="71">
        <v>97.701997665420421</v>
      </c>
      <c r="AG715" s="71">
        <v>79.445517809537421</v>
      </c>
      <c r="AH715" s="71">
        <v>95.257059934166136</v>
      </c>
      <c r="AI715" s="71">
        <v>86.433968104595536</v>
      </c>
      <c r="AJ715" s="71">
        <v>-21.063209201963971</v>
      </c>
      <c r="AK715" s="71">
        <v>-11.129677040490682</v>
      </c>
      <c r="AL715" s="71">
        <v>-23.789693207292085</v>
      </c>
      <c r="AM715" s="71">
        <v>-24.733306145465573</v>
      </c>
      <c r="AN715" s="71">
        <v>-28.888404547403756</v>
      </c>
      <c r="AO715" s="71">
        <v>-7.7528561706117767</v>
      </c>
      <c r="AP715" s="71">
        <v>-29.523298466604775</v>
      </c>
      <c r="AQ715" s="71">
        <v>-4.9294015713900352</v>
      </c>
      <c r="AR715" s="71">
        <v>41.806271148195485</v>
      </c>
      <c r="AS715" s="71">
        <v>-3.7284281633201966</v>
      </c>
      <c r="AT715" s="71">
        <v>-1.4759387116980216</v>
      </c>
      <c r="AU715" s="71">
        <v>3.5921839401626743</v>
      </c>
      <c r="AV715" s="72">
        <v>0.11915224377399003</v>
      </c>
      <c r="AW715" s="73">
        <v>-173256.63</v>
      </c>
      <c r="AX715" s="73">
        <v>-70209.669999999925</v>
      </c>
      <c r="AY715" s="73">
        <v>-169141.45000000019</v>
      </c>
      <c r="AZ715" s="73">
        <v>-222917.42000000004</v>
      </c>
      <c r="BA715" s="73">
        <v>-371294.91000000015</v>
      </c>
      <c r="BB715" s="73">
        <v>-58909.409999999916</v>
      </c>
      <c r="BC715" s="73">
        <v>-230311.52000000014</v>
      </c>
      <c r="BD715" s="73">
        <v>-28559.779999999912</v>
      </c>
      <c r="BE715" s="73">
        <v>270350.52000000014</v>
      </c>
      <c r="BF715" s="73">
        <v>-24554.629999999888</v>
      </c>
      <c r="BG715" s="73">
        <v>-9136.7399999999907</v>
      </c>
      <c r="BH715" s="73">
        <v>21063.420000000158</v>
      </c>
      <c r="BI715" s="73">
        <v>427.86999999993714</v>
      </c>
      <c r="BJ715" s="71">
        <v>23.297094516593177</v>
      </c>
      <c r="BK715" s="71">
        <v>20.276104181442374</v>
      </c>
      <c r="BL715" s="71">
        <v>15.490015465972974</v>
      </c>
      <c r="BM715" s="71">
        <v>19.302014955586287</v>
      </c>
      <c r="BN715" s="71">
        <v>12.420687349219056</v>
      </c>
      <c r="BO715" s="71">
        <v>10.803982374573806</v>
      </c>
      <c r="BP715" s="71">
        <v>25.59400085201861</v>
      </c>
      <c r="BQ715" s="71">
        <v>26.98804838382431</v>
      </c>
      <c r="BR715" s="72">
        <v>21.560050526193201</v>
      </c>
      <c r="BS715" s="72">
        <v>21.176641710637504</v>
      </c>
      <c r="BT715" s="71">
        <v>23.619718617307587</v>
      </c>
      <c r="BU715" s="71">
        <v>22.980550249706692</v>
      </c>
      <c r="BV715" s="71">
        <v>23.697506518604808</v>
      </c>
      <c r="BW715" s="71">
        <v>22.007343259083324</v>
      </c>
      <c r="BX715" s="75">
        <v>9205</v>
      </c>
      <c r="BY715" s="75">
        <v>8524</v>
      </c>
      <c r="BZ715" s="75">
        <v>7472</v>
      </c>
      <c r="CA715" s="75">
        <v>8979</v>
      </c>
      <c r="CB715" s="75">
        <v>11319</v>
      </c>
      <c r="CC715" s="75">
        <v>12481</v>
      </c>
      <c r="CD715" s="75">
        <v>7367</v>
      </c>
      <c r="CE715" s="75">
        <v>8889</v>
      </c>
      <c r="CF715" s="75">
        <v>13451</v>
      </c>
      <c r="CG715" s="75">
        <v>10257</v>
      </c>
      <c r="CH715" s="75">
        <v>9972</v>
      </c>
      <c r="CI715" s="75">
        <v>9717</v>
      </c>
      <c r="CJ715" s="75">
        <v>4929</v>
      </c>
      <c r="CK715" s="75">
        <v>64582</v>
      </c>
      <c r="CL715" s="73">
        <v>1502838.1900000002</v>
      </c>
      <c r="CM715" s="73">
        <v>1538017.7899999998</v>
      </c>
      <c r="CN715" s="73">
        <v>1591990.7600000005</v>
      </c>
      <c r="CO715" s="73">
        <v>1843681.9200000004</v>
      </c>
      <c r="CP715" s="73">
        <v>1880977.27</v>
      </c>
      <c r="CQ715" s="73">
        <v>1472099.29</v>
      </c>
      <c r="CR715" s="73">
        <v>1517648.98</v>
      </c>
      <c r="CS715" s="73">
        <v>1613406.8600000008</v>
      </c>
      <c r="CT715" s="73">
        <v>1343219.8599999999</v>
      </c>
      <c r="CU715" s="73">
        <v>1320856.8400000001</v>
      </c>
      <c r="CV715" s="73">
        <v>1299596.7900000003</v>
      </c>
      <c r="CW715" s="73">
        <v>1405790.5899999999</v>
      </c>
      <c r="CX715" s="73">
        <v>1387660.8000000003</v>
      </c>
      <c r="CY715" s="77"/>
      <c r="CZ715" s="4">
        <v>1089</v>
      </c>
      <c r="DA715" s="76" t="str">
        <f t="shared" si="28"/>
        <v>1089</v>
      </c>
      <c r="DB715" s="71">
        <v>2.3359361576530251</v>
      </c>
      <c r="DC715" s="71">
        <v>1.5934486286003344</v>
      </c>
      <c r="DD715" s="71">
        <v>0.32143218885926372</v>
      </c>
      <c r="DE715" s="71">
        <v>0.41321518503105042</v>
      </c>
      <c r="DF715" s="71">
        <v>0.52486104810986955</v>
      </c>
      <c r="DG715" s="71">
        <v>0.31457148784987832</v>
      </c>
      <c r="DH715" s="71">
        <v>0.32631003346836351</v>
      </c>
      <c r="DI715" s="71">
        <v>0.1930711792402543</v>
      </c>
      <c r="DJ715" s="71">
        <v>0.16971879359095726</v>
      </c>
      <c r="DK715" s="71">
        <v>0.43682271762297986</v>
      </c>
      <c r="DL715" s="71">
        <v>0.42470883870039328</v>
      </c>
      <c r="DM715" s="71">
        <v>0.12166704234028367</v>
      </c>
      <c r="DN715" s="72">
        <v>0.11549945006015688</v>
      </c>
      <c r="DO715" s="71">
        <v>0.25791878496076021</v>
      </c>
      <c r="DQ715" s="71"/>
      <c r="DR715" s="71"/>
      <c r="DS715" s="71"/>
      <c r="DT715" s="71"/>
      <c r="DU715" s="71"/>
      <c r="DV715" s="71"/>
      <c r="DW715" s="71"/>
      <c r="DX715" s="71"/>
      <c r="DY715" s="71"/>
      <c r="DZ715" s="71"/>
      <c r="EA715" s="71"/>
      <c r="EB715" s="71"/>
      <c r="EC715" s="71"/>
      <c r="ED715" s="71"/>
    </row>
    <row r="716" spans="1:134">
      <c r="A716" s="4">
        <v>1112</v>
      </c>
      <c r="B716" s="46" t="s">
        <v>5894</v>
      </c>
      <c r="C716" s="65" t="str">
        <f t="shared" si="27"/>
        <v>1112</v>
      </c>
      <c r="D716" s="69">
        <v>804663.12000000023</v>
      </c>
      <c r="E716" s="68">
        <v>8184279.5199999958</v>
      </c>
      <c r="F716" s="69">
        <v>298781.19000000024</v>
      </c>
      <c r="G716" s="69">
        <v>2231261.1099999966</v>
      </c>
      <c r="H716" s="70">
        <v>109.27235385655808</v>
      </c>
      <c r="I716" s="70">
        <v>37.481172681271737</v>
      </c>
      <c r="J716" s="69">
        <v>1089533.2100000002</v>
      </c>
      <c r="K716" s="69">
        <v>896322.58000000007</v>
      </c>
      <c r="L716" s="69">
        <v>977197.68999999983</v>
      </c>
      <c r="M716" s="69">
        <v>1261166.5800000005</v>
      </c>
      <c r="N716" s="69">
        <v>1377514.1099999999</v>
      </c>
      <c r="O716" s="69">
        <v>1828138.77</v>
      </c>
      <c r="P716" s="69">
        <v>1100540.1400000001</v>
      </c>
      <c r="Q716" s="69">
        <v>937544.2699999999</v>
      </c>
      <c r="R716" s="69">
        <v>1751568.5500000003</v>
      </c>
      <c r="S716" s="69">
        <v>1059167.07</v>
      </c>
      <c r="T716" s="69">
        <v>1157532.28</v>
      </c>
      <c r="U716" s="69">
        <v>1373264.09</v>
      </c>
      <c r="V716" s="69">
        <v>804663.12000000023</v>
      </c>
      <c r="W716" s="70">
        <v>113.61344384536443</v>
      </c>
      <c r="X716" s="70">
        <v>93.44086115396864</v>
      </c>
      <c r="Y716" s="70">
        <v>99.483751308077757</v>
      </c>
      <c r="Z716" s="71">
        <v>107.72008074331106</v>
      </c>
      <c r="AA716" s="71">
        <v>81.898326448177343</v>
      </c>
      <c r="AB716" s="71">
        <v>103.63476093420054</v>
      </c>
      <c r="AC716" s="71">
        <v>94.090812514065846</v>
      </c>
      <c r="AD716" s="71">
        <v>97.465383767857645</v>
      </c>
      <c r="AE716" s="71">
        <v>110.54759262693241</v>
      </c>
      <c r="AF716" s="71">
        <v>109.32672869261123</v>
      </c>
      <c r="AG716" s="71">
        <v>118.33077037224894</v>
      </c>
      <c r="AH716" s="71">
        <v>118.98641455260986</v>
      </c>
      <c r="AI716" s="71">
        <v>119.63346734952466</v>
      </c>
      <c r="AJ716" s="71">
        <v>0.72691273860401306</v>
      </c>
      <c r="AK716" s="71">
        <v>-2.2923652514794224</v>
      </c>
      <c r="AL716" s="71">
        <v>3.8853146364272062</v>
      </c>
      <c r="AM716" s="71">
        <v>12.061494139358286</v>
      </c>
      <c r="AN716" s="71">
        <v>-17.245671097811709</v>
      </c>
      <c r="AO716" s="71">
        <v>4.169759042867005</v>
      </c>
      <c r="AP716" s="71">
        <v>-1.6816268628909947</v>
      </c>
      <c r="AQ716" s="71">
        <v>21.163980253129377</v>
      </c>
      <c r="AR716" s="71">
        <v>128.60919660305385</v>
      </c>
      <c r="AS716" s="71">
        <v>-8.2634134803899038</v>
      </c>
      <c r="AT716" s="71">
        <v>56.165818515420526</v>
      </c>
      <c r="AU716" s="71">
        <v>53.951212478497503</v>
      </c>
      <c r="AV716" s="72">
        <v>59.061447401372938</v>
      </c>
      <c r="AW716" s="73">
        <v>7862.8000000002794</v>
      </c>
      <c r="AX716" s="73">
        <v>-21029.04999999993</v>
      </c>
      <c r="AY716" s="73">
        <v>36547.229999999981</v>
      </c>
      <c r="AZ716" s="73">
        <v>135742.91000000015</v>
      </c>
      <c r="BA716" s="73">
        <v>-287068.42999999993</v>
      </c>
      <c r="BB716" s="73">
        <v>118084.81999999983</v>
      </c>
      <c r="BC716" s="73">
        <v>-18823.520000000019</v>
      </c>
      <c r="BD716" s="73">
        <v>163762.93000000005</v>
      </c>
      <c r="BE716" s="73">
        <v>985383.91000000015</v>
      </c>
      <c r="BF716" s="73">
        <v>-95407.25</v>
      </c>
      <c r="BG716" s="73">
        <v>416312.28000000014</v>
      </c>
      <c r="BH716" s="73">
        <v>481251.57000000007</v>
      </c>
      <c r="BI716" s="73">
        <v>298781.19000000024</v>
      </c>
      <c r="BJ716" s="71">
        <v>20.134950486002879</v>
      </c>
      <c r="BK716" s="71">
        <v>15.582904939542253</v>
      </c>
      <c r="BL716" s="71">
        <v>14.312111681337225</v>
      </c>
      <c r="BM716" s="71">
        <v>15.742232145349973</v>
      </c>
      <c r="BN716" s="71">
        <v>5.7424796891761307</v>
      </c>
      <c r="BO716" s="71">
        <v>12.908016815512143</v>
      </c>
      <c r="BP716" s="71">
        <v>20.950025080707704</v>
      </c>
      <c r="BQ716" s="71">
        <v>24.51588068194328</v>
      </c>
      <c r="BR716" s="72">
        <v>17.458727134261284</v>
      </c>
      <c r="BS716" s="72">
        <v>16.434310839071607</v>
      </c>
      <c r="BT716" s="71">
        <v>18.132139458630441</v>
      </c>
      <c r="BU716" s="71">
        <v>19.6386807096724</v>
      </c>
      <c r="BV716" s="71">
        <v>18.497759736266271</v>
      </c>
      <c r="BW716" s="71">
        <v>17.786502329098585</v>
      </c>
      <c r="BX716" s="75">
        <v>24771</v>
      </c>
      <c r="BY716" s="75">
        <v>19123</v>
      </c>
      <c r="BZ716" s="75">
        <v>19418</v>
      </c>
      <c r="CA716" s="75">
        <v>22421</v>
      </c>
      <c r="CB716" s="75">
        <v>22894</v>
      </c>
      <c r="CC716" s="75">
        <v>27848</v>
      </c>
      <c r="CD716" s="75">
        <v>20896</v>
      </c>
      <c r="CE716" s="75">
        <v>19432</v>
      </c>
      <c r="CF716" s="75">
        <v>26990</v>
      </c>
      <c r="CG716" s="75">
        <v>20442</v>
      </c>
      <c r="CH716" s="75">
        <v>22887</v>
      </c>
      <c r="CI716" s="75">
        <v>29134</v>
      </c>
      <c r="CJ716" s="75">
        <v>16439</v>
      </c>
      <c r="CK716" s="75">
        <v>156220</v>
      </c>
      <c r="CL716" s="73">
        <v>1402064.3199999996</v>
      </c>
      <c r="CM716" s="73">
        <v>1541486.64</v>
      </c>
      <c r="CN716" s="73">
        <v>1583914.3399999999</v>
      </c>
      <c r="CO716" s="73">
        <v>1990108.0999999999</v>
      </c>
      <c r="CP716" s="73">
        <v>2061429.8800000008</v>
      </c>
      <c r="CQ716" s="73">
        <v>1485268.35</v>
      </c>
      <c r="CR716" s="73">
        <v>1350467.7599999995</v>
      </c>
      <c r="CS716" s="73">
        <v>2367410.850000001</v>
      </c>
      <c r="CT716" s="73">
        <v>1887074.6599999995</v>
      </c>
      <c r="CU716" s="73">
        <v>1768593.0499999996</v>
      </c>
      <c r="CV716" s="73">
        <v>1616132.6199999992</v>
      </c>
      <c r="CW716" s="73">
        <v>1657267.5699999996</v>
      </c>
      <c r="CX716" s="73">
        <v>1888695.21</v>
      </c>
      <c r="CY716" s="77"/>
      <c r="CZ716" s="4">
        <v>1112</v>
      </c>
      <c r="DA716" s="76" t="str">
        <f t="shared" si="28"/>
        <v>1112</v>
      </c>
      <c r="DB716" s="71">
        <v>1.0280566377939993</v>
      </c>
      <c r="DC716" s="71">
        <v>1.2021481132226211</v>
      </c>
      <c r="DD716" s="71">
        <v>1.2356646428535214</v>
      </c>
      <c r="DE716" s="71">
        <v>0.50428318883369638</v>
      </c>
      <c r="DF716" s="71">
        <v>0.51054796841950678</v>
      </c>
      <c r="DG716" s="71">
        <v>0.42911045435895678</v>
      </c>
      <c r="DH716" s="71">
        <v>0.38741595136124252</v>
      </c>
      <c r="DI716" s="71">
        <v>0.37504267978144173</v>
      </c>
      <c r="DJ716" s="71">
        <v>0.48448405338021339</v>
      </c>
      <c r="DK716" s="71">
        <v>0.33992582877950211</v>
      </c>
      <c r="DL716" s="71">
        <v>0.15362265438921985</v>
      </c>
      <c r="DM716" s="71">
        <v>8.7870857647905781E-2</v>
      </c>
      <c r="DN716" s="71">
        <v>4.4201573012090566E-2</v>
      </c>
      <c r="DO716" s="71">
        <v>0.28323293503291364</v>
      </c>
      <c r="DQ716" s="71"/>
      <c r="DR716" s="71"/>
      <c r="DS716" s="71"/>
      <c r="DT716" s="71"/>
      <c r="DU716" s="71"/>
      <c r="DV716" s="71"/>
      <c r="DW716" s="71"/>
      <c r="DX716" s="71"/>
      <c r="DY716" s="71"/>
      <c r="DZ716" s="71"/>
      <c r="EA716" s="71"/>
      <c r="EB716" s="71"/>
      <c r="EC716" s="71"/>
      <c r="ED716" s="71"/>
    </row>
    <row r="717" spans="1:134">
      <c r="A717" s="4">
        <v>1043</v>
      </c>
      <c r="B717" s="46" t="s">
        <v>5901</v>
      </c>
      <c r="C717" s="65" t="str">
        <f t="shared" si="27"/>
        <v>1043</v>
      </c>
      <c r="D717" s="69">
        <v>226636.58999999997</v>
      </c>
      <c r="E717" s="68">
        <v>2500425.8499999992</v>
      </c>
      <c r="F717" s="69">
        <v>17335.320000000007</v>
      </c>
      <c r="G717" s="69">
        <v>678976.91999999899</v>
      </c>
      <c r="H717" s="70">
        <v>113.91779663062485</v>
      </c>
      <c r="I717" s="70">
        <v>37.276747583584388</v>
      </c>
      <c r="J717" s="69">
        <v>463795.33999999991</v>
      </c>
      <c r="K717" s="69">
        <v>314347.28999999998</v>
      </c>
      <c r="L717" s="69">
        <v>325261.53999999998</v>
      </c>
      <c r="M717" s="69">
        <v>412265.86999999994</v>
      </c>
      <c r="N717" s="69">
        <v>551640.26</v>
      </c>
      <c r="O717" s="69">
        <v>525881.32999999996</v>
      </c>
      <c r="P717" s="69">
        <v>313422.06999999995</v>
      </c>
      <c r="Q717" s="69">
        <v>278319.4499999999</v>
      </c>
      <c r="R717" s="69">
        <v>623647.21999999986</v>
      </c>
      <c r="S717" s="69">
        <v>287534.96999999991</v>
      </c>
      <c r="T717" s="69">
        <v>343068.66000000003</v>
      </c>
      <c r="U717" s="69">
        <v>427796.89</v>
      </c>
      <c r="V717" s="69">
        <v>226636.58999999997</v>
      </c>
      <c r="W717" s="70">
        <v>182.05846086238594</v>
      </c>
      <c r="X717" s="70">
        <v>128.17000465933685</v>
      </c>
      <c r="Y717" s="70">
        <v>116.28730327241523</v>
      </c>
      <c r="Z717" s="71">
        <v>114.65452399490674</v>
      </c>
      <c r="AA717" s="71">
        <v>110.28074090046924</v>
      </c>
      <c r="AB717" s="71">
        <v>92.60167964209468</v>
      </c>
      <c r="AC717" s="71">
        <v>96.010369688608378</v>
      </c>
      <c r="AD717" s="71">
        <v>83.199910390721342</v>
      </c>
      <c r="AE717" s="71">
        <v>128.69496839122749</v>
      </c>
      <c r="AF717" s="71">
        <v>119.26083138132624</v>
      </c>
      <c r="AG717" s="71">
        <v>138.18019266140726</v>
      </c>
      <c r="AH717" s="71">
        <v>138.75891129472734</v>
      </c>
      <c r="AI717" s="71">
        <v>90.04081658825659</v>
      </c>
      <c r="AJ717" s="71">
        <v>49.712006468346772</v>
      </c>
      <c r="AK717" s="71">
        <v>28.213958250059147</v>
      </c>
      <c r="AL717" s="71">
        <v>15.478846002342328</v>
      </c>
      <c r="AM717" s="71">
        <v>22.398307028631457</v>
      </c>
      <c r="AN717" s="71">
        <v>33.894202949768193</v>
      </c>
      <c r="AO717" s="71">
        <v>23.901531752019721</v>
      </c>
      <c r="AP717" s="71">
        <v>1.020453454674275E-2</v>
      </c>
      <c r="AQ717" s="71">
        <v>7.0958118844032469</v>
      </c>
      <c r="AR717" s="71">
        <v>150.90474162791531</v>
      </c>
      <c r="AS717" s="71">
        <v>-17.630189347312253</v>
      </c>
      <c r="AT717" s="71">
        <v>66.042748370323778</v>
      </c>
      <c r="AU717" s="71">
        <v>82.331004184863673</v>
      </c>
      <c r="AV717" s="72">
        <v>8.282472437936006</v>
      </c>
      <c r="AW717" s="73">
        <v>154003.65999999992</v>
      </c>
      <c r="AX717" s="73">
        <v>69173.28999999995</v>
      </c>
      <c r="AY717" s="73">
        <v>43598.229999999981</v>
      </c>
      <c r="AZ717" s="73">
        <v>75442.689999999944</v>
      </c>
      <c r="BA717" s="73">
        <v>139657.13000000012</v>
      </c>
      <c r="BB717" s="73">
        <v>105282.31000000006</v>
      </c>
      <c r="BC717" s="73">
        <v>31.979999999923166</v>
      </c>
      <c r="BD717" s="73">
        <v>18440.519999999873</v>
      </c>
      <c r="BE717" s="73">
        <v>375087.85999999981</v>
      </c>
      <c r="BF717" s="73">
        <v>-61543.130000000005</v>
      </c>
      <c r="BG717" s="73">
        <v>136454.00000000009</v>
      </c>
      <c r="BH717" s="73">
        <v>193170.37000000002</v>
      </c>
      <c r="BI717" s="73">
        <v>17335.320000000007</v>
      </c>
      <c r="BJ717" s="71">
        <v>9.4130531022129293</v>
      </c>
      <c r="BK717" s="71">
        <v>-0.28178018717856368</v>
      </c>
      <c r="BL717" s="71">
        <v>1.7333453860085779</v>
      </c>
      <c r="BM717" s="71">
        <v>8.1408735391379423</v>
      </c>
      <c r="BN717" s="71">
        <v>-2.8427147662242174</v>
      </c>
      <c r="BO717" s="71">
        <v>3.2402367684824176</v>
      </c>
      <c r="BP717" s="71">
        <v>16.983027445558086</v>
      </c>
      <c r="BQ717" s="71">
        <v>20.821712679413402</v>
      </c>
      <c r="BR717" s="72">
        <v>18.896181593115962</v>
      </c>
      <c r="BS717" s="72">
        <v>13.674987899714953</v>
      </c>
      <c r="BT717" s="71">
        <v>16.960574389796676</v>
      </c>
      <c r="BU717" s="71">
        <v>18.344602828305632</v>
      </c>
      <c r="BV717" s="71">
        <v>13.54928241237425</v>
      </c>
      <c r="BW717" s="71">
        <v>15.955850224319537</v>
      </c>
      <c r="BX717" s="75">
        <v>11302</v>
      </c>
      <c r="BY717" s="75">
        <v>6878</v>
      </c>
      <c r="BZ717" s="75">
        <v>6212</v>
      </c>
      <c r="CA717" s="75">
        <v>7623</v>
      </c>
      <c r="CB717" s="75">
        <v>9376</v>
      </c>
      <c r="CC717" s="75">
        <v>9979</v>
      </c>
      <c r="CD717" s="75">
        <v>7343</v>
      </c>
      <c r="CE717" s="75">
        <v>6427</v>
      </c>
      <c r="CF717" s="75">
        <v>10281</v>
      </c>
      <c r="CG717" s="75">
        <v>6515</v>
      </c>
      <c r="CH717" s="75">
        <v>6423</v>
      </c>
      <c r="CI717" s="75">
        <v>9479</v>
      </c>
      <c r="CJ717" s="75">
        <v>5365</v>
      </c>
      <c r="CK717" s="75">
        <v>51833</v>
      </c>
      <c r="CL717" s="73">
        <v>1186523.49</v>
      </c>
      <c r="CM717" s="73">
        <v>1068327.57</v>
      </c>
      <c r="CN717" s="73">
        <v>936797.70999999985</v>
      </c>
      <c r="CO717" s="73">
        <v>876961.41999999981</v>
      </c>
      <c r="CP717" s="73">
        <v>857400.90999999992</v>
      </c>
      <c r="CQ717" s="73">
        <v>675199.85</v>
      </c>
      <c r="CR717" s="73">
        <v>542620.31000000017</v>
      </c>
      <c r="CS717" s="73">
        <v>751123.27000000025</v>
      </c>
      <c r="CT717" s="73">
        <v>677750.90999999992</v>
      </c>
      <c r="CU717" s="73">
        <v>647164.15</v>
      </c>
      <c r="CV717" s="73">
        <v>611773.07000000007</v>
      </c>
      <c r="CW717" s="73">
        <v>632792.27</v>
      </c>
      <c r="CX717" s="73">
        <v>698769.11999999988</v>
      </c>
      <c r="CY717" s="77"/>
      <c r="CZ717" s="4">
        <v>1043</v>
      </c>
      <c r="DA717" s="76" t="str">
        <f t="shared" si="28"/>
        <v>1043</v>
      </c>
      <c r="DB717" s="71">
        <v>0.19138501268946678</v>
      </c>
      <c r="DC717" s="71">
        <v>0.29208338588087251</v>
      </c>
      <c r="DD717" s="71">
        <v>0.60111023210474601</v>
      </c>
      <c r="DE717" s="71">
        <v>8.0821026747566041E-2</v>
      </c>
      <c r="DF717" s="71">
        <v>0.38081702941529799</v>
      </c>
      <c r="DG717" s="71">
        <v>0.18035961270531092</v>
      </c>
      <c r="DH717" s="71">
        <v>0.3173438780556932</v>
      </c>
      <c r="DI717" s="71">
        <v>0.13979927360254391</v>
      </c>
      <c r="DJ717" s="71">
        <v>0.2575886327655415</v>
      </c>
      <c r="DK717" s="71">
        <v>0.14647988929593234</v>
      </c>
      <c r="DL717" s="71">
        <v>4.1174071304530498E-2</v>
      </c>
      <c r="DM717" s="71">
        <v>9.3834684696185985E-2</v>
      </c>
      <c r="DN717" s="71">
        <v>0</v>
      </c>
      <c r="DO717" s="71">
        <v>0.15860482223725314</v>
      </c>
      <c r="DQ717" s="71"/>
      <c r="DR717" s="71"/>
      <c r="DS717" s="71"/>
      <c r="DT717" s="71"/>
      <c r="DU717" s="71"/>
      <c r="DV717" s="71"/>
      <c r="DW717" s="71"/>
      <c r="DX717" s="71"/>
      <c r="DY717" s="71"/>
      <c r="DZ717" s="71"/>
      <c r="EA717" s="71"/>
      <c r="EB717" s="71"/>
      <c r="EC717" s="71"/>
      <c r="ED717" s="71"/>
    </row>
    <row r="718" spans="1:134">
      <c r="A718" s="4">
        <v>1070</v>
      </c>
      <c r="B718" s="46" t="s">
        <v>5908</v>
      </c>
      <c r="C718" s="65" t="str">
        <f t="shared" si="27"/>
        <v>1070</v>
      </c>
      <c r="D718" s="69">
        <v>275854.59999999998</v>
      </c>
      <c r="E718" s="68">
        <v>3203274.120000001</v>
      </c>
      <c r="F718" s="69">
        <v>102521.85999999999</v>
      </c>
      <c r="G718" s="69">
        <v>139446.77000000095</v>
      </c>
      <c r="H718" s="70">
        <v>83.520539348311132</v>
      </c>
      <c r="I718" s="70">
        <v>4.551391252513004</v>
      </c>
      <c r="J718" s="69">
        <v>341269.52999999991</v>
      </c>
      <c r="K718" s="69">
        <v>339923.36999999994</v>
      </c>
      <c r="L718" s="69">
        <v>369091.87</v>
      </c>
      <c r="M718" s="69">
        <v>372205.05</v>
      </c>
      <c r="N718" s="69">
        <v>555087.76</v>
      </c>
      <c r="O718" s="69">
        <v>729110.87</v>
      </c>
      <c r="P718" s="69">
        <v>352212.76</v>
      </c>
      <c r="Q718" s="69">
        <v>328664.17999999988</v>
      </c>
      <c r="R718" s="69">
        <v>736877.89999999991</v>
      </c>
      <c r="S718" s="69">
        <v>479408.26</v>
      </c>
      <c r="T718" s="69">
        <v>532120.89000000013</v>
      </c>
      <c r="U718" s="69">
        <v>498135.52999999991</v>
      </c>
      <c r="V718" s="69">
        <v>275854.59999999998</v>
      </c>
      <c r="W718" s="70">
        <v>56.301174715309024</v>
      </c>
      <c r="X718" s="70">
        <v>57.563174805618999</v>
      </c>
      <c r="Y718" s="70">
        <v>71.06072554032869</v>
      </c>
      <c r="Z718" s="71">
        <v>59.11353297194416</v>
      </c>
      <c r="AA718" s="71">
        <v>89.579370331769567</v>
      </c>
      <c r="AB718" s="71">
        <v>135.32042786192892</v>
      </c>
      <c r="AC718" s="71">
        <v>62.070895407443196</v>
      </c>
      <c r="AD718" s="71">
        <v>58.177948695656809</v>
      </c>
      <c r="AE718" s="71">
        <v>97.061955936865559</v>
      </c>
      <c r="AF718" s="71">
        <v>91.872580284845768</v>
      </c>
      <c r="AG718" s="71">
        <v>85.633742165212482</v>
      </c>
      <c r="AH718" s="71">
        <v>91.904951619544008</v>
      </c>
      <c r="AI718" s="71">
        <v>106.69594894633889</v>
      </c>
      <c r="AJ718" s="71">
        <v>-53.459550808972644</v>
      </c>
      <c r="AK718" s="71">
        <v>-54.951495479032751</v>
      </c>
      <c r="AL718" s="71">
        <v>-50.042865816567272</v>
      </c>
      <c r="AM718" s="71">
        <v>-54.257395794827133</v>
      </c>
      <c r="AN718" s="71">
        <v>-56.39314133438296</v>
      </c>
      <c r="AO718" s="71">
        <v>-26.782619069484326</v>
      </c>
      <c r="AP718" s="71">
        <v>-40.058136735711301</v>
      </c>
      <c r="AQ718" s="71">
        <v>-26.358115441518237</v>
      </c>
      <c r="AR718" s="71">
        <v>59.192523823533264</v>
      </c>
      <c r="AS718" s="71">
        <v>-12.698918160834239</v>
      </c>
      <c r="AT718" s="71">
        <v>10.884172265271008</v>
      </c>
      <c r="AU718" s="71">
        <v>36.592938887314496</v>
      </c>
      <c r="AV718" s="72">
        <v>59.147429389277526</v>
      </c>
      <c r="AW718" s="73">
        <v>-392005.58000000007</v>
      </c>
      <c r="AX718" s="73">
        <v>-414648.56000000011</v>
      </c>
      <c r="AY718" s="73">
        <v>-369725.27</v>
      </c>
      <c r="AZ718" s="73">
        <v>-441489.43999999965</v>
      </c>
      <c r="BA718" s="73">
        <v>-717828.8899999999</v>
      </c>
      <c r="BB718" s="73">
        <v>-252388.39999999991</v>
      </c>
      <c r="BC718" s="73">
        <v>-235377.84999999986</v>
      </c>
      <c r="BD718" s="73">
        <v>-117636.43000000005</v>
      </c>
      <c r="BE718" s="73">
        <v>273993.15999999997</v>
      </c>
      <c r="BF718" s="73">
        <v>-69735.289999999804</v>
      </c>
      <c r="BG718" s="73">
        <v>52231.940000000235</v>
      </c>
      <c r="BH718" s="73">
        <v>133449.38</v>
      </c>
      <c r="BI718" s="73">
        <v>102521.85999999999</v>
      </c>
      <c r="BJ718" s="71">
        <v>15.323795947896729</v>
      </c>
      <c r="BK718" s="71">
        <v>8.971155631425292</v>
      </c>
      <c r="BL718" s="71">
        <v>4.5455183881482464</v>
      </c>
      <c r="BM718" s="71">
        <v>10.956773587858255</v>
      </c>
      <c r="BN718" s="71">
        <v>2.9754981054976541</v>
      </c>
      <c r="BO718" s="71">
        <v>-0.28264262880632973</v>
      </c>
      <c r="BP718" s="71">
        <v>15.371938409528754</v>
      </c>
      <c r="BQ718" s="71">
        <v>15.603798472933923</v>
      </c>
      <c r="BR718" s="72">
        <v>14.668779025635867</v>
      </c>
      <c r="BS718" s="72">
        <v>13.887881990849639</v>
      </c>
      <c r="BT718" s="71">
        <v>13.496743740382584</v>
      </c>
      <c r="BU718" s="71">
        <v>14.5218842133179</v>
      </c>
      <c r="BV718" s="71">
        <v>14.128755324235705</v>
      </c>
      <c r="BW718" s="71">
        <v>13.138424856906749</v>
      </c>
      <c r="BX718" s="75">
        <v>5212</v>
      </c>
      <c r="BY718" s="75">
        <v>4759</v>
      </c>
      <c r="BZ718" s="75">
        <v>4823</v>
      </c>
      <c r="CA718" s="75">
        <v>5455</v>
      </c>
      <c r="CB718" s="75">
        <v>7843</v>
      </c>
      <c r="CC718" s="75">
        <v>10175</v>
      </c>
      <c r="CD718" s="75">
        <v>5159</v>
      </c>
      <c r="CE718" s="75">
        <v>5139</v>
      </c>
      <c r="CF718" s="75">
        <v>10648</v>
      </c>
      <c r="CG718" s="75">
        <v>7664</v>
      </c>
      <c r="CH718" s="75">
        <v>7924</v>
      </c>
      <c r="CI718" s="75">
        <v>7769</v>
      </c>
      <c r="CJ718" s="75">
        <v>4440</v>
      </c>
      <c r="CK718" s="75">
        <v>48743</v>
      </c>
      <c r="CL718" s="73">
        <v>1208948.05</v>
      </c>
      <c r="CM718" s="73">
        <v>1254772.3800000004</v>
      </c>
      <c r="CN718" s="73">
        <v>1197269.8499999999</v>
      </c>
      <c r="CO718" s="73">
        <v>1191111.0600000003</v>
      </c>
      <c r="CP718" s="73">
        <v>1174233.6199999999</v>
      </c>
      <c r="CQ718" s="73">
        <v>892753.42000000027</v>
      </c>
      <c r="CR718" s="73">
        <v>956108.82</v>
      </c>
      <c r="CS718" s="73">
        <v>1048294.51</v>
      </c>
      <c r="CT718" s="73">
        <v>987480.64999999991</v>
      </c>
      <c r="CU718" s="73">
        <v>912489.79999999993</v>
      </c>
      <c r="CV718" s="73">
        <v>966082.71000000008</v>
      </c>
      <c r="CW718" s="73">
        <v>886657.40999999968</v>
      </c>
      <c r="CX718" s="73">
        <v>879358.05999999982</v>
      </c>
      <c r="CY718" s="77"/>
      <c r="CZ718" s="4">
        <v>1070</v>
      </c>
      <c r="DA718" s="76" t="str">
        <f t="shared" si="28"/>
        <v>1070</v>
      </c>
      <c r="DB718" s="71">
        <v>2.9005451142796224</v>
      </c>
      <c r="DC718" s="71">
        <v>1.8672608165589841</v>
      </c>
      <c r="DD718" s="71">
        <v>1.7742529755565963</v>
      </c>
      <c r="DE718" s="71">
        <v>1.4553668597194047</v>
      </c>
      <c r="DF718" s="71">
        <v>0.48928572078291777</v>
      </c>
      <c r="DG718" s="71">
        <v>0.69287914308782428</v>
      </c>
      <c r="DH718" s="71">
        <v>0.88427716877839457</v>
      </c>
      <c r="DI718" s="71">
        <v>0.40433714443151825</v>
      </c>
      <c r="DJ718" s="71">
        <v>0.59560377749996429</v>
      </c>
      <c r="DK718" s="71">
        <v>0.42282763972998488</v>
      </c>
      <c r="DL718" s="71">
        <v>0.15897218672133889</v>
      </c>
      <c r="DM718" s="71">
        <v>0.58023570498034704</v>
      </c>
      <c r="DN718" s="71">
        <v>0.49225030321384405</v>
      </c>
      <c r="DO718" s="71">
        <v>0.49821047496246162</v>
      </c>
      <c r="DQ718" s="71"/>
      <c r="DR718" s="71"/>
      <c r="DS718" s="71"/>
      <c r="DT718" s="71"/>
      <c r="DU718" s="71"/>
      <c r="DV718" s="71"/>
      <c r="DW718" s="71"/>
      <c r="DX718" s="71"/>
      <c r="DY718" s="71"/>
      <c r="DZ718" s="71"/>
      <c r="EA718" s="71"/>
      <c r="EB718" s="71"/>
      <c r="EC718" s="71"/>
      <c r="ED718" s="71"/>
    </row>
    <row r="719" spans="1:134">
      <c r="A719" s="4">
        <v>662</v>
      </c>
      <c r="B719" s="46" t="s">
        <v>5914</v>
      </c>
      <c r="C719" s="65" t="str">
        <f t="shared" si="27"/>
        <v>L662</v>
      </c>
      <c r="D719" s="69">
        <v>287067.32000000007</v>
      </c>
      <c r="E719" s="68">
        <v>4246093.8899999987</v>
      </c>
      <c r="F719" s="69">
        <v>-20117.989999999932</v>
      </c>
      <c r="G719" s="69">
        <v>5041.0299999993294</v>
      </c>
      <c r="H719" s="70">
        <v>83.230939815773127</v>
      </c>
      <c r="I719" s="70">
        <v>0.11886270146606037</v>
      </c>
      <c r="J719" s="69">
        <v>595436.03</v>
      </c>
      <c r="K719" s="69">
        <v>517458.48</v>
      </c>
      <c r="L719" s="69">
        <v>522035.16</v>
      </c>
      <c r="M719" s="69">
        <v>578588.8899999999</v>
      </c>
      <c r="N719" s="69">
        <v>741353.49000000011</v>
      </c>
      <c r="O719" s="69">
        <v>877306.7300000001</v>
      </c>
      <c r="P719" s="69">
        <v>633728.82000000018</v>
      </c>
      <c r="Q719" s="69">
        <v>653006.19000000018</v>
      </c>
      <c r="R719" s="69">
        <v>1133488.7600000002</v>
      </c>
      <c r="S719" s="69">
        <v>474716.74999999994</v>
      </c>
      <c r="T719" s="69">
        <v>534424.42999999993</v>
      </c>
      <c r="U719" s="69">
        <v>529661.61999999988</v>
      </c>
      <c r="V719" s="69">
        <v>287067.32000000007</v>
      </c>
      <c r="W719" s="70">
        <v>101.25205968262394</v>
      </c>
      <c r="X719" s="70">
        <v>82.71767290860241</v>
      </c>
      <c r="Y719" s="70">
        <v>105.31430908580148</v>
      </c>
      <c r="Z719" s="71">
        <v>81.880674558402873</v>
      </c>
      <c r="AA719" s="71">
        <v>91.35958812287123</v>
      </c>
      <c r="AB719" s="71">
        <v>101.97684935907878</v>
      </c>
      <c r="AC719" s="71">
        <v>87.188319749794445</v>
      </c>
      <c r="AD719" s="71">
        <v>84.214347521706472</v>
      </c>
      <c r="AE719" s="71">
        <v>78.577160933422363</v>
      </c>
      <c r="AF719" s="71">
        <v>78.962820050408737</v>
      </c>
      <c r="AG719" s="71">
        <v>88.964393263106373</v>
      </c>
      <c r="AH719" s="71">
        <v>91.225428259930155</v>
      </c>
      <c r="AI719" s="71">
        <v>76.696672568476458</v>
      </c>
      <c r="AJ719" s="71">
        <v>1.240407290983403</v>
      </c>
      <c r="AK719" s="71">
        <v>0.86555044213354471</v>
      </c>
      <c r="AL719" s="71">
        <v>8.264161445087371</v>
      </c>
      <c r="AM719" s="71">
        <v>-10.349604056366301</v>
      </c>
      <c r="AN719" s="71">
        <v>-13.68697805229746</v>
      </c>
      <c r="AO719" s="71">
        <v>-13.572669296744543</v>
      </c>
      <c r="AP719" s="71">
        <v>-11.413028086510234</v>
      </c>
      <c r="AQ719" s="71">
        <v>5.4386891702236762</v>
      </c>
      <c r="AR719" s="71">
        <v>82.82485771092982</v>
      </c>
      <c r="AS719" s="71">
        <v>-52.329639226629055</v>
      </c>
      <c r="AT719" s="71">
        <v>4.3718457473385319</v>
      </c>
      <c r="AU719" s="71">
        <v>12.3801151244467</v>
      </c>
      <c r="AV719" s="72">
        <v>-6.5491380430919506</v>
      </c>
      <c r="AW719" s="73">
        <v>7295.3400000002002</v>
      </c>
      <c r="AX719" s="73">
        <v>4440.4300000001094</v>
      </c>
      <c r="AY719" s="73">
        <v>39848.669999999925</v>
      </c>
      <c r="AZ719" s="73">
        <v>-66794.640000000014</v>
      </c>
      <c r="BA719" s="73">
        <v>-117552.19999999995</v>
      </c>
      <c r="BB719" s="73">
        <v>-122512.31999999995</v>
      </c>
      <c r="BC719" s="73">
        <v>-81645.919999999809</v>
      </c>
      <c r="BD719" s="73">
        <v>33683.060000000405</v>
      </c>
      <c r="BE719" s="73">
        <v>513502.63000000024</v>
      </c>
      <c r="BF719" s="73">
        <v>-521115.33999999991</v>
      </c>
      <c r="BG719" s="73">
        <v>22385.549999999872</v>
      </c>
      <c r="BH719" s="73">
        <v>58349.039999999979</v>
      </c>
      <c r="BI719" s="73">
        <v>-20117.989999999932</v>
      </c>
      <c r="BJ719" s="71">
        <v>12.317295863948571</v>
      </c>
      <c r="BK719" s="71">
        <v>9.0946116947131053</v>
      </c>
      <c r="BL719" s="71">
        <v>6.586866953851132</v>
      </c>
      <c r="BM719" s="71">
        <v>12.61716971771158</v>
      </c>
      <c r="BN719" s="71">
        <v>3.7034537428866381</v>
      </c>
      <c r="BO719" s="71">
        <v>11.638732049220637</v>
      </c>
      <c r="BP719" s="71">
        <v>17.862714362747187</v>
      </c>
      <c r="BQ719" s="71">
        <v>19.926567385329722</v>
      </c>
      <c r="BR719" s="72">
        <v>6.8932008420203195</v>
      </c>
      <c r="BS719" s="72">
        <v>14.114853763901529</v>
      </c>
      <c r="BT719" s="71">
        <v>12.398026932499004</v>
      </c>
      <c r="BU719" s="71">
        <v>13.665208861031228</v>
      </c>
      <c r="BV719" s="71">
        <v>11.409678380116359</v>
      </c>
      <c r="BW719" s="71">
        <v>11.442671092666734</v>
      </c>
      <c r="BX719" s="75">
        <v>10726</v>
      </c>
      <c r="BY719" s="75">
        <v>10059</v>
      </c>
      <c r="BZ719" s="75">
        <v>9564</v>
      </c>
      <c r="CA719" s="75">
        <v>10489</v>
      </c>
      <c r="CB719" s="75">
        <v>11821</v>
      </c>
      <c r="CC719" s="75">
        <v>13683</v>
      </c>
      <c r="CD719" s="75">
        <v>10582</v>
      </c>
      <c r="CE719" s="75">
        <v>11055</v>
      </c>
      <c r="CF719" s="75">
        <v>16445</v>
      </c>
      <c r="CG719" s="75">
        <v>9515</v>
      </c>
      <c r="CH719" s="75">
        <v>10417</v>
      </c>
      <c r="CI719" s="75">
        <v>10576</v>
      </c>
      <c r="CJ719" s="75">
        <v>5311</v>
      </c>
      <c r="CK719" s="75">
        <v>73901</v>
      </c>
      <c r="CL719" s="73">
        <v>1050249.4499999995</v>
      </c>
      <c r="CM719" s="73">
        <v>957656.51</v>
      </c>
      <c r="CN719" s="73">
        <v>1060757.03</v>
      </c>
      <c r="CO719" s="73">
        <v>1225299.9000000004</v>
      </c>
      <c r="CP719" s="73">
        <v>1306455.0799999998</v>
      </c>
      <c r="CQ719" s="73">
        <v>1031476.6200000003</v>
      </c>
      <c r="CR719" s="73">
        <v>1032046.37</v>
      </c>
      <c r="CS719" s="73">
        <v>1380828.54</v>
      </c>
      <c r="CT719" s="73">
        <v>1027215.77</v>
      </c>
      <c r="CU719" s="73">
        <v>943779.24</v>
      </c>
      <c r="CV719" s="73">
        <v>1028516.48</v>
      </c>
      <c r="CW719" s="73">
        <v>1088914.7800000005</v>
      </c>
      <c r="CX719" s="73">
        <v>1178291.2999999998</v>
      </c>
      <c r="CY719" s="77"/>
      <c r="CZ719" s="4">
        <v>662</v>
      </c>
      <c r="DA719" s="76" t="str">
        <f t="shared" si="28"/>
        <v>L662</v>
      </c>
      <c r="DB719" s="71">
        <v>12.168543659368183</v>
      </c>
      <c r="DC719" s="71">
        <v>8.1742747688683881</v>
      </c>
      <c r="DD719" s="71">
        <v>1.4704535964230241</v>
      </c>
      <c r="DE719" s="71">
        <v>1.8372203927172168</v>
      </c>
      <c r="DF719" s="71">
        <v>1.357589341886662</v>
      </c>
      <c r="DG719" s="71">
        <v>0.80964652156278438</v>
      </c>
      <c r="DH719" s="71">
        <v>0.59359257536103616</v>
      </c>
      <c r="DI719" s="71">
        <v>0.51783727508291211</v>
      </c>
      <c r="DJ719" s="71">
        <v>0.45016608949948833</v>
      </c>
      <c r="DK719" s="71">
        <v>0.22153032455186505</v>
      </c>
      <c r="DL719" s="71">
        <v>0.66878573934798136</v>
      </c>
      <c r="DM719" s="71">
        <v>0.31932561189908171</v>
      </c>
      <c r="DN719" s="71">
        <v>0.28079824233963618</v>
      </c>
      <c r="DO719" s="71">
        <v>0.45692445005030347</v>
      </c>
      <c r="DQ719" s="71"/>
      <c r="DR719" s="71"/>
      <c r="DS719" s="71"/>
      <c r="DT719" s="71"/>
      <c r="DU719" s="71"/>
      <c r="DV719" s="71"/>
      <c r="DW719" s="71"/>
      <c r="DX719" s="71"/>
      <c r="DY719" s="71"/>
      <c r="DZ719" s="71"/>
      <c r="EA719" s="71"/>
      <c r="EB719" s="71"/>
      <c r="EC719" s="71"/>
      <c r="ED719" s="71"/>
    </row>
    <row r="720" spans="1:134">
      <c r="A720" s="4">
        <v>1122</v>
      </c>
      <c r="B720" s="46" t="s">
        <v>5922</v>
      </c>
      <c r="C720" s="65" t="str">
        <f t="shared" si="27"/>
        <v>1122</v>
      </c>
      <c r="D720" s="69">
        <v>491395.68</v>
      </c>
      <c r="E720" s="68">
        <v>6466781.9500000011</v>
      </c>
      <c r="F720" s="69">
        <v>-4766.3099999998813</v>
      </c>
      <c r="G720" s="69">
        <v>-736797.70999999624</v>
      </c>
      <c r="H720" s="70">
        <v>74.497294469892054</v>
      </c>
      <c r="I720" s="70">
        <v>-10.22821631433165</v>
      </c>
      <c r="J720" s="69">
        <v>890098.34999999986</v>
      </c>
      <c r="K720" s="69">
        <v>944185.55</v>
      </c>
      <c r="L720" s="69">
        <v>952256.57000000007</v>
      </c>
      <c r="M720" s="69">
        <v>1015763.1200000001</v>
      </c>
      <c r="N720" s="69">
        <v>1441012.7299999997</v>
      </c>
      <c r="O720" s="69">
        <v>1418333.89</v>
      </c>
      <c r="P720" s="69">
        <v>877570.98000000021</v>
      </c>
      <c r="Q720" s="69">
        <v>773411.14000000013</v>
      </c>
      <c r="R720" s="69">
        <v>1515802.44</v>
      </c>
      <c r="S720" s="69">
        <v>1043857.0600000003</v>
      </c>
      <c r="T720" s="69">
        <v>909376.04999999981</v>
      </c>
      <c r="U720" s="69">
        <v>855368.60000000009</v>
      </c>
      <c r="V720" s="69">
        <v>491395.68</v>
      </c>
      <c r="W720" s="70">
        <v>72.326344403480917</v>
      </c>
      <c r="X720" s="70">
        <v>83.05268449999933</v>
      </c>
      <c r="Y720" s="70">
        <v>86.086801005085519</v>
      </c>
      <c r="Z720" s="71">
        <v>92.08269048071331</v>
      </c>
      <c r="AA720" s="71">
        <v>86.576978675785853</v>
      </c>
      <c r="AB720" s="71">
        <v>100.89288905570409</v>
      </c>
      <c r="AC720" s="71">
        <v>58.470877050343184</v>
      </c>
      <c r="AD720" s="71">
        <v>64.188106813599518</v>
      </c>
      <c r="AE720" s="71">
        <v>89.788511433329489</v>
      </c>
      <c r="AF720" s="71">
        <v>77.72041898010113</v>
      </c>
      <c r="AG720" s="71">
        <v>76.785783661985519</v>
      </c>
      <c r="AH720" s="71">
        <v>73.444843401602895</v>
      </c>
      <c r="AI720" s="71">
        <v>82.650059642280738</v>
      </c>
      <c r="AJ720" s="71">
        <v>-55.328148705616528</v>
      </c>
      <c r="AK720" s="71">
        <v>-44.603822529686198</v>
      </c>
      <c r="AL720" s="71">
        <v>-42.029263839677355</v>
      </c>
      <c r="AM720" s="71">
        <v>-46.163911422564496</v>
      </c>
      <c r="AN720" s="71">
        <v>-57.727158164109696</v>
      </c>
      <c r="AO720" s="71">
        <v>-41.178289689673562</v>
      </c>
      <c r="AP720" s="71">
        <v>-41.746935607265797</v>
      </c>
      <c r="AQ720" s="71">
        <v>-7.6495408108520735</v>
      </c>
      <c r="AR720" s="71">
        <v>38.735593586164406</v>
      </c>
      <c r="AS720" s="71">
        <v>-22.304850452641777</v>
      </c>
      <c r="AT720" s="71">
        <v>-6.2004622972246182</v>
      </c>
      <c r="AU720" s="71">
        <v>-10.700177649904019</v>
      </c>
      <c r="AV720" s="72">
        <v>-0.96063586007462121</v>
      </c>
      <c r="AW720" s="73">
        <v>-1102427.8700000001</v>
      </c>
      <c r="AX720" s="73">
        <v>-760238.09999999986</v>
      </c>
      <c r="AY720" s="73">
        <v>-690393.89999999991</v>
      </c>
      <c r="AZ720" s="73">
        <v>-871006.7899999998</v>
      </c>
      <c r="BA720" s="73">
        <v>-1967825.3500000003</v>
      </c>
      <c r="BB720" s="73">
        <v>-950765.91000000038</v>
      </c>
      <c r="BC720" s="73">
        <v>-628909.38999999943</v>
      </c>
      <c r="BD720" s="73">
        <v>-64062.919999999809</v>
      </c>
      <c r="BE720" s="73">
        <v>423218.77</v>
      </c>
      <c r="BF720" s="73">
        <v>-299672.18999999971</v>
      </c>
      <c r="BG720" s="73">
        <v>-60112.79000000027</v>
      </c>
      <c r="BH720" s="73">
        <v>-102492.87999999989</v>
      </c>
      <c r="BI720" s="73">
        <v>-4766.3099999998813</v>
      </c>
      <c r="BJ720" s="71">
        <v>11.938784485795731</v>
      </c>
      <c r="BK720" s="71">
        <v>7.3806402293838484</v>
      </c>
      <c r="BL720" s="71">
        <v>4.7448645686016961</v>
      </c>
      <c r="BM720" s="71">
        <v>9.0841009447201877</v>
      </c>
      <c r="BN720" s="71">
        <v>0.52363418289380137</v>
      </c>
      <c r="BO720" s="71">
        <v>2.9173740817982656</v>
      </c>
      <c r="BP720" s="71">
        <v>13.289532673336666</v>
      </c>
      <c r="BQ720" s="71">
        <v>12.606987343430715</v>
      </c>
      <c r="BR720" s="72">
        <v>4.3860920867282074</v>
      </c>
      <c r="BS720" s="72">
        <v>1.2459029179736367</v>
      </c>
      <c r="BT720" s="71">
        <v>7.9843189012231868</v>
      </c>
      <c r="BU720" s="71">
        <v>9.9875264859779325</v>
      </c>
      <c r="BV720" s="71">
        <v>11.468044137599545</v>
      </c>
      <c r="BW720" s="71">
        <v>6.4602891842260775</v>
      </c>
      <c r="BX720" s="75">
        <v>12758</v>
      </c>
      <c r="BY720" s="75">
        <v>12613</v>
      </c>
      <c r="BZ720" s="75">
        <v>11998</v>
      </c>
      <c r="CA720" s="75">
        <v>13119</v>
      </c>
      <c r="CB720" s="75">
        <v>16767</v>
      </c>
      <c r="CC720" s="75">
        <v>17367</v>
      </c>
      <c r="CD720" s="75">
        <v>11492</v>
      </c>
      <c r="CE720" s="75">
        <v>12356</v>
      </c>
      <c r="CF720" s="75">
        <v>22581</v>
      </c>
      <c r="CG720" s="75">
        <v>14887</v>
      </c>
      <c r="CH720" s="75">
        <v>14625</v>
      </c>
      <c r="CI720" s="75">
        <v>13938</v>
      </c>
      <c r="CJ720" s="75">
        <v>7506</v>
      </c>
      <c r="CK720" s="75">
        <v>97385</v>
      </c>
      <c r="CL720" s="73">
        <v>1827882.9299999997</v>
      </c>
      <c r="CM720" s="73">
        <v>1895874.0399999998</v>
      </c>
      <c r="CN720" s="73">
        <v>2029138.33</v>
      </c>
      <c r="CO720" s="73">
        <v>1956551.6099999999</v>
      </c>
      <c r="CP720" s="73">
        <v>2237819.6700000004</v>
      </c>
      <c r="CQ720" s="73">
        <v>1687841.0400000003</v>
      </c>
      <c r="CR720" s="73">
        <v>1675953.51</v>
      </c>
      <c r="CS720" s="73">
        <v>1677858.1600000001</v>
      </c>
      <c r="CT720" s="73">
        <v>1404714.4400000002</v>
      </c>
      <c r="CU720" s="73">
        <v>1268116.1900000004</v>
      </c>
      <c r="CV720" s="73">
        <v>1292985.94</v>
      </c>
      <c r="CW720" s="73">
        <v>1352896.7</v>
      </c>
      <c r="CX720" s="73">
        <v>1462027.89</v>
      </c>
      <c r="CY720" s="77"/>
      <c r="CZ720" s="4">
        <v>1122</v>
      </c>
      <c r="DA720" s="76" t="str">
        <f t="shared" si="28"/>
        <v>1122</v>
      </c>
      <c r="DB720" s="71">
        <v>2.0605521649907232</v>
      </c>
      <c r="DC720" s="71">
        <v>3.735530606682246</v>
      </c>
      <c r="DD720" s="71">
        <v>0.83434590853216883</v>
      </c>
      <c r="DE720" s="71">
        <v>1.0105891338013309</v>
      </c>
      <c r="DF720" s="71">
        <v>0.87550083496240938</v>
      </c>
      <c r="DG720" s="71">
        <v>0.59391552735350928</v>
      </c>
      <c r="DH720" s="71">
        <v>0.4763698939786335</v>
      </c>
      <c r="DI720" s="71">
        <v>0.75223162685489875</v>
      </c>
      <c r="DJ720" s="71">
        <v>0.35673931155267358</v>
      </c>
      <c r="DK720" s="71">
        <v>0.64909136230048747</v>
      </c>
      <c r="DL720" s="71">
        <v>0.49691446492155539</v>
      </c>
      <c r="DM720" s="71">
        <v>0.21450861099612187</v>
      </c>
      <c r="DN720" s="72">
        <v>0.1830477023582823</v>
      </c>
      <c r="DO720" s="71">
        <v>0.45397976948556262</v>
      </c>
      <c r="DQ720" s="71"/>
      <c r="DR720" s="71"/>
      <c r="DS720" s="71"/>
      <c r="DT720" s="71"/>
      <c r="DU720" s="71"/>
      <c r="DV720" s="71"/>
      <c r="DW720" s="71"/>
      <c r="DX720" s="71"/>
      <c r="DY720" s="71"/>
      <c r="DZ720" s="71"/>
      <c r="EA720" s="71"/>
      <c r="EB720" s="71"/>
      <c r="EC720" s="71"/>
      <c r="ED720" s="71"/>
    </row>
    <row r="721" spans="1:134">
      <c r="A721" s="4">
        <v>692</v>
      </c>
      <c r="B721" s="46" t="s">
        <v>5929</v>
      </c>
      <c r="C721" s="65" t="str">
        <f t="shared" si="27"/>
        <v>L692</v>
      </c>
      <c r="D721" s="69">
        <v>180059.50999999998</v>
      </c>
      <c r="E721" s="68">
        <v>2059314.4200000004</v>
      </c>
      <c r="F721" s="69">
        <v>34376.729999999981</v>
      </c>
      <c r="G721" s="69">
        <v>446435.35000000009</v>
      </c>
      <c r="H721" s="70">
        <v>101.75765634256948</v>
      </c>
      <c r="I721" s="70">
        <v>27.679406243395555</v>
      </c>
      <c r="J721" s="69">
        <v>270738.5799999999</v>
      </c>
      <c r="K721" s="69">
        <v>284384.12</v>
      </c>
      <c r="L721" s="69">
        <v>263373.9599999999</v>
      </c>
      <c r="M721" s="69">
        <v>314213.39000000007</v>
      </c>
      <c r="N721" s="69">
        <v>498972.08999999997</v>
      </c>
      <c r="O721" s="69">
        <v>394104.7</v>
      </c>
      <c r="P721" s="69">
        <v>251465.95</v>
      </c>
      <c r="Q721" s="69">
        <v>238424.16999999998</v>
      </c>
      <c r="R721" s="69">
        <v>502136.99999999988</v>
      </c>
      <c r="S721" s="69">
        <v>279158.10999999993</v>
      </c>
      <c r="T721" s="69">
        <v>300637.24</v>
      </c>
      <c r="U721" s="69">
        <v>307432.43999999994</v>
      </c>
      <c r="V721" s="69">
        <v>180059.50999999998</v>
      </c>
      <c r="W721" s="70">
        <v>102.21522863122689</v>
      </c>
      <c r="X721" s="70">
        <v>101.62225548754193</v>
      </c>
      <c r="Y721" s="70">
        <v>97.529614273786748</v>
      </c>
      <c r="Z721" s="71">
        <v>94.728658036351277</v>
      </c>
      <c r="AA721" s="71">
        <v>131.2346207730518</v>
      </c>
      <c r="AB721" s="71">
        <v>96.824453995148815</v>
      </c>
      <c r="AC721" s="71">
        <v>94.857199780247043</v>
      </c>
      <c r="AD721" s="71">
        <v>92.291684217986145</v>
      </c>
      <c r="AE721" s="71">
        <v>105.75111791344732</v>
      </c>
      <c r="AF721" s="71">
        <v>102.1344574112106</v>
      </c>
      <c r="AG721" s="71">
        <v>107.50358412637652</v>
      </c>
      <c r="AH721" s="71">
        <v>101.30487105232575</v>
      </c>
      <c r="AI721" s="71">
        <v>106.52648289234514</v>
      </c>
      <c r="AJ721" s="71">
        <v>-8.9472063891859239</v>
      </c>
      <c r="AK721" s="71">
        <v>-10.933916917875862</v>
      </c>
      <c r="AL721" s="71">
        <v>-9.9270295764722576</v>
      </c>
      <c r="AM721" s="71">
        <v>-0.89374764289668063</v>
      </c>
      <c r="AN721" s="71">
        <v>15.321378328874836</v>
      </c>
      <c r="AO721" s="71">
        <v>-8.870789824625847</v>
      </c>
      <c r="AP721" s="71">
        <v>0.23585920977780006</v>
      </c>
      <c r="AQ721" s="71">
        <v>20.261280489373455</v>
      </c>
      <c r="AR721" s="71">
        <v>93.945394470387342</v>
      </c>
      <c r="AS721" s="71">
        <v>-11.245403669230658</v>
      </c>
      <c r="AT721" s="71">
        <v>42.98357680810205</v>
      </c>
      <c r="AU721" s="71">
        <v>31.17257917087446</v>
      </c>
      <c r="AV721" s="72">
        <v>23.596975565677681</v>
      </c>
      <c r="AW721" s="73">
        <v>-26603.840000000026</v>
      </c>
      <c r="AX721" s="73">
        <v>-34911.51999999996</v>
      </c>
      <c r="AY721" s="73">
        <v>-29026.700000000186</v>
      </c>
      <c r="AZ721" s="73">
        <v>-2833.5999999999185</v>
      </c>
      <c r="BA721" s="73">
        <v>66294.969999999972</v>
      </c>
      <c r="BB721" s="73">
        <v>-29590.239999999932</v>
      </c>
      <c r="BC721" s="73">
        <v>591.70999999999185</v>
      </c>
      <c r="BD721" s="73">
        <v>40169.03</v>
      </c>
      <c r="BE721" s="73">
        <v>243230.61999999994</v>
      </c>
      <c r="BF721" s="73">
        <v>-35369.950000000012</v>
      </c>
      <c r="BG721" s="73">
        <v>90377.260000000009</v>
      </c>
      <c r="BH721" s="73">
        <v>73059.949999999866</v>
      </c>
      <c r="BI721" s="73">
        <v>34376.729999999981</v>
      </c>
      <c r="BJ721" s="71">
        <v>20.449165151350847</v>
      </c>
      <c r="BK721" s="71">
        <v>18.30910867245575</v>
      </c>
      <c r="BL721" s="71">
        <v>16.930302787435522</v>
      </c>
      <c r="BM721" s="71">
        <v>17.216278123889502</v>
      </c>
      <c r="BN721" s="71">
        <v>5.072509550016834</v>
      </c>
      <c r="BO721" s="71">
        <v>16.062806140426499</v>
      </c>
      <c r="BP721" s="71">
        <v>21.717343853843595</v>
      </c>
      <c r="BQ721" s="71">
        <v>21.227625302293841</v>
      </c>
      <c r="BR721" s="72">
        <v>15.570064185782625</v>
      </c>
      <c r="BS721" s="72">
        <v>15.657090353991656</v>
      </c>
      <c r="BT721" s="71">
        <v>16.521796158698095</v>
      </c>
      <c r="BU721" s="71">
        <v>19.000765727118775</v>
      </c>
      <c r="BV721" s="71">
        <v>17.592433968720176</v>
      </c>
      <c r="BW721" s="71">
        <v>16.360190896518937</v>
      </c>
      <c r="BX721" s="75">
        <v>8813</v>
      </c>
      <c r="BY721" s="75">
        <v>9393</v>
      </c>
      <c r="BZ721" s="75">
        <v>8130</v>
      </c>
      <c r="CA721" s="75">
        <v>9720</v>
      </c>
      <c r="CB721" s="75">
        <v>12559</v>
      </c>
      <c r="CC721" s="75">
        <v>10751</v>
      </c>
      <c r="CD721" s="75">
        <v>8045</v>
      </c>
      <c r="CE721" s="75">
        <v>7714</v>
      </c>
      <c r="CF721" s="75">
        <v>11562</v>
      </c>
      <c r="CG721" s="75">
        <v>8443</v>
      </c>
      <c r="CH721" s="75">
        <v>8938</v>
      </c>
      <c r="CI721" s="75">
        <v>9410</v>
      </c>
      <c r="CJ721" s="75">
        <v>5162</v>
      </c>
      <c r="CK721" s="75">
        <v>59274</v>
      </c>
      <c r="CL721" s="73">
        <v>540681.77999999991</v>
      </c>
      <c r="CM721" s="73">
        <v>511846.60000000015</v>
      </c>
      <c r="CN721" s="73">
        <v>559368.92000000027</v>
      </c>
      <c r="CO721" s="73">
        <v>662617.71999999986</v>
      </c>
      <c r="CP721" s="73">
        <v>636816.97</v>
      </c>
      <c r="CQ721" s="73">
        <v>528768.19000000018</v>
      </c>
      <c r="CR721" s="73">
        <v>519686.36</v>
      </c>
      <c r="CS721" s="73">
        <v>686002.06999999972</v>
      </c>
      <c r="CT721" s="73">
        <v>578743.94999999995</v>
      </c>
      <c r="CU721" s="73">
        <v>554423.53</v>
      </c>
      <c r="CV721" s="73">
        <v>509342.19999999995</v>
      </c>
      <c r="CW721" s="73">
        <v>536806.46</v>
      </c>
      <c r="CX721" s="73">
        <v>527567.04999999993</v>
      </c>
      <c r="CY721" s="77"/>
      <c r="CZ721" s="4">
        <v>692</v>
      </c>
      <c r="DA721" s="76" t="str">
        <f t="shared" si="28"/>
        <v>L692</v>
      </c>
      <c r="DB721" s="71">
        <v>0.41880883542047065</v>
      </c>
      <c r="DC721" s="71">
        <v>0.4338920720539316</v>
      </c>
      <c r="DD721" s="71">
        <v>1.2423806289370454</v>
      </c>
      <c r="DE721" s="71">
        <v>0.40585607992807726</v>
      </c>
      <c r="DF721" s="71">
        <v>0.54922743175367583</v>
      </c>
      <c r="DG721" s="71">
        <v>0.28805163578855453</v>
      </c>
      <c r="DH721" s="71">
        <v>0.18887140773033492</v>
      </c>
      <c r="DI721" s="71">
        <v>0.12664050646123018</v>
      </c>
      <c r="DJ721" s="71">
        <v>8.649175754295442E-2</v>
      </c>
      <c r="DK721" s="71">
        <v>0.11216158475374595</v>
      </c>
      <c r="DL721" s="71">
        <v>0.32902217546569795</v>
      </c>
      <c r="DM721" s="71">
        <v>0.14325152404561975</v>
      </c>
      <c r="DN721" s="72">
        <v>6.8388732802775937E-2</v>
      </c>
      <c r="DO721" s="71">
        <v>0.14979937479641905</v>
      </c>
      <c r="DQ721" s="71"/>
      <c r="DR721" s="71"/>
      <c r="DS721" s="71"/>
      <c r="DT721" s="71"/>
      <c r="DU721" s="71"/>
      <c r="DV721" s="71"/>
      <c r="DW721" s="71"/>
      <c r="DX721" s="71"/>
      <c r="DY721" s="71"/>
      <c r="DZ721" s="71"/>
      <c r="EA721" s="71"/>
      <c r="EB721" s="71"/>
      <c r="EC721" s="71"/>
      <c r="ED721" s="71"/>
    </row>
    <row r="722" spans="1:134">
      <c r="A722" s="4">
        <v>1044</v>
      </c>
      <c r="B722" s="46" t="s">
        <v>5937</v>
      </c>
      <c r="C722" s="65" t="str">
        <f t="shared" si="27"/>
        <v>1044</v>
      </c>
      <c r="D722" s="69">
        <v>388272.72</v>
      </c>
      <c r="E722" s="68">
        <v>4131199.4899999998</v>
      </c>
      <c r="F722" s="69">
        <v>-5590.5599999999977</v>
      </c>
      <c r="G722" s="69">
        <v>-105246.65999999968</v>
      </c>
      <c r="H722" s="70">
        <v>82.356093810684186</v>
      </c>
      <c r="I722" s="70">
        <v>-2.4843148307219676</v>
      </c>
      <c r="J722" s="69">
        <v>734573.56999999983</v>
      </c>
      <c r="K722" s="69">
        <v>648613.28999999992</v>
      </c>
      <c r="L722" s="69">
        <v>572951.19999999984</v>
      </c>
      <c r="M722" s="69">
        <v>698055.61999999976</v>
      </c>
      <c r="N722" s="69">
        <v>1000384.68</v>
      </c>
      <c r="O722" s="69">
        <v>928343.14000000013</v>
      </c>
      <c r="P722" s="69">
        <v>440019.06999999995</v>
      </c>
      <c r="Q722" s="69">
        <v>479920.84</v>
      </c>
      <c r="R722" s="69">
        <v>941517.63</v>
      </c>
      <c r="S722" s="69">
        <v>593111.42999999993</v>
      </c>
      <c r="T722" s="69">
        <v>641313.81000000006</v>
      </c>
      <c r="U722" s="69">
        <v>647043.99000000011</v>
      </c>
      <c r="V722" s="69">
        <v>388272.72</v>
      </c>
      <c r="W722" s="70">
        <v>103.65285171093537</v>
      </c>
      <c r="X722" s="70">
        <v>89.31878946607074</v>
      </c>
      <c r="Y722" s="70">
        <v>82.721804703334087</v>
      </c>
      <c r="Z722" s="71">
        <v>84.033780342255511</v>
      </c>
      <c r="AA722" s="71">
        <v>105.32196834478079</v>
      </c>
      <c r="AB722" s="71">
        <v>94.479970664065306</v>
      </c>
      <c r="AC722" s="71">
        <v>60.285903232727769</v>
      </c>
      <c r="AD722" s="71">
        <v>65.004653428097754</v>
      </c>
      <c r="AE722" s="71">
        <v>92.325682500733649</v>
      </c>
      <c r="AF722" s="71">
        <v>87.451206215747376</v>
      </c>
      <c r="AG722" s="71">
        <v>89.656120137206671</v>
      </c>
      <c r="AH722" s="71">
        <v>94.366791858676009</v>
      </c>
      <c r="AI722" s="71">
        <v>86.452129329618032</v>
      </c>
      <c r="AJ722" s="71">
        <v>-13.050758806791951</v>
      </c>
      <c r="AK722" s="71">
        <v>-20.220486818981097</v>
      </c>
      <c r="AL722" s="71">
        <v>-26.850016905724296</v>
      </c>
      <c r="AM722" s="71">
        <v>-24.921811705720888</v>
      </c>
      <c r="AN722" s="71">
        <v>-21.212313141495166</v>
      </c>
      <c r="AO722" s="71">
        <v>-21.127127714148298</v>
      </c>
      <c r="AP722" s="71">
        <v>-40.045664693014601</v>
      </c>
      <c r="AQ722" s="71">
        <v>-19.294458023429694</v>
      </c>
      <c r="AR722" s="71">
        <v>53.525701865518414</v>
      </c>
      <c r="AS722" s="71">
        <v>-23.549044315087684</v>
      </c>
      <c r="AT722" s="71">
        <v>11.630380118585727</v>
      </c>
      <c r="AU722" s="71">
        <v>17.551447017160427</v>
      </c>
      <c r="AV722" s="72">
        <v>-1.4194164025648659</v>
      </c>
      <c r="AW722" s="73">
        <v>-110256.77000000002</v>
      </c>
      <c r="AX722" s="73">
        <v>-164394.0399999998</v>
      </c>
      <c r="AY722" s="73">
        <v>-210304.2100000002</v>
      </c>
      <c r="AZ722" s="73">
        <v>-231715.91000000015</v>
      </c>
      <c r="BA722" s="73">
        <v>-269311.15000000002</v>
      </c>
      <c r="BB722" s="73">
        <v>-232001.07000000007</v>
      </c>
      <c r="BC722" s="73">
        <v>-293904.62000000011</v>
      </c>
      <c r="BD722" s="73">
        <v>-114735.76999999996</v>
      </c>
      <c r="BE722" s="73">
        <v>328253.78000000014</v>
      </c>
      <c r="BF722" s="73">
        <v>-182694.99999999965</v>
      </c>
      <c r="BG722" s="73">
        <v>66816.25</v>
      </c>
      <c r="BH722" s="73">
        <v>96609.260000000009</v>
      </c>
      <c r="BI722" s="73">
        <v>-5590.5599999999977</v>
      </c>
      <c r="BJ722" s="71">
        <v>15.73751342881479</v>
      </c>
      <c r="BK722" s="71">
        <v>14.319489983943111</v>
      </c>
      <c r="BL722" s="71">
        <v>13.812709155606793</v>
      </c>
      <c r="BM722" s="71">
        <v>14.141447679041669</v>
      </c>
      <c r="BN722" s="71">
        <v>3.7052613485705557</v>
      </c>
      <c r="BO722" s="71">
        <v>3.4649182031779455</v>
      </c>
      <c r="BP722" s="71">
        <v>20.861303171461113</v>
      </c>
      <c r="BQ722" s="71">
        <v>17.706218611312401</v>
      </c>
      <c r="BR722" s="72">
        <v>9.2838188258966383</v>
      </c>
      <c r="BS722" s="72">
        <v>14.335055977401733</v>
      </c>
      <c r="BT722" s="71">
        <v>16.823772517010632</v>
      </c>
      <c r="BU722" s="71">
        <v>17.076784416391231</v>
      </c>
      <c r="BV722" s="71">
        <v>16.238988686070741</v>
      </c>
      <c r="BW722" s="71">
        <v>13.933622511063582</v>
      </c>
      <c r="BX722" s="75">
        <v>10167</v>
      </c>
      <c r="BY722" s="75">
        <v>9299</v>
      </c>
      <c r="BZ722" s="75">
        <v>8436</v>
      </c>
      <c r="CA722" s="75">
        <v>9721</v>
      </c>
      <c r="CB722" s="75">
        <v>12326</v>
      </c>
      <c r="CC722" s="75">
        <v>11721</v>
      </c>
      <c r="CD722" s="75">
        <v>6640</v>
      </c>
      <c r="CE722" s="75">
        <v>7331</v>
      </c>
      <c r="CF722" s="75">
        <v>12839</v>
      </c>
      <c r="CG722" s="75">
        <v>8918</v>
      </c>
      <c r="CH722" s="75">
        <v>9732</v>
      </c>
      <c r="CI722" s="75">
        <v>9667</v>
      </c>
      <c r="CJ722" s="75">
        <v>5975</v>
      </c>
      <c r="CK722" s="75">
        <v>61102</v>
      </c>
      <c r="CL722" s="73">
        <v>1503256.8800000004</v>
      </c>
      <c r="CM722" s="73">
        <v>1529269.2900000003</v>
      </c>
      <c r="CN722" s="73">
        <v>1443947.21</v>
      </c>
      <c r="CO722" s="73">
        <v>1439545.93</v>
      </c>
      <c r="CP722" s="73">
        <v>1520265.3299999996</v>
      </c>
      <c r="CQ722" s="73">
        <v>1140197.1100000001</v>
      </c>
      <c r="CR722" s="73">
        <v>1361360.07</v>
      </c>
      <c r="CS722" s="73">
        <v>1371298.31</v>
      </c>
      <c r="CT722" s="73">
        <v>1075190.1199999996</v>
      </c>
      <c r="CU722" s="73">
        <v>1034575.16</v>
      </c>
      <c r="CV722" s="73">
        <v>1045542.7300000002</v>
      </c>
      <c r="CW722" s="73">
        <v>1109310.25</v>
      </c>
      <c r="CX722" s="73">
        <v>1046542.1500000001</v>
      </c>
      <c r="CY722" s="77"/>
      <c r="CZ722" s="4">
        <v>1044</v>
      </c>
      <c r="DA722" s="76" t="str">
        <f t="shared" si="28"/>
        <v>1044</v>
      </c>
      <c r="DB722" s="71">
        <v>5.1182552777569823</v>
      </c>
      <c r="DC722" s="71">
        <v>5.153098115425184</v>
      </c>
      <c r="DD722" s="71">
        <v>1.2493546827532434</v>
      </c>
      <c r="DE722" s="71">
        <v>0.90785205674477476</v>
      </c>
      <c r="DF722" s="71">
        <v>0.9200386374017735</v>
      </c>
      <c r="DG722" s="71">
        <v>0.69820909622733796</v>
      </c>
      <c r="DH722" s="71">
        <v>0.48297716883626363</v>
      </c>
      <c r="DI722" s="71">
        <v>0.8368697791290749</v>
      </c>
      <c r="DJ722" s="71">
        <v>0.72067529243901951</v>
      </c>
      <c r="DK722" s="71">
        <v>0.86067916259099864</v>
      </c>
      <c r="DL722" s="71">
        <v>0.59709121059476289</v>
      </c>
      <c r="DM722" s="71">
        <v>0.35492249340369347</v>
      </c>
      <c r="DN722" s="71">
        <v>0.20926263618916111</v>
      </c>
      <c r="DO722" s="71">
        <v>0.60352855231718527</v>
      </c>
      <c r="DQ722" s="71"/>
      <c r="DR722" s="71"/>
      <c r="DS722" s="71"/>
      <c r="DT722" s="71"/>
      <c r="DU722" s="71"/>
      <c r="DV722" s="71"/>
      <c r="DW722" s="71"/>
      <c r="DX722" s="71"/>
      <c r="DY722" s="71"/>
      <c r="DZ722" s="71"/>
      <c r="EA722" s="71"/>
      <c r="EB722" s="71"/>
      <c r="EC722" s="71"/>
      <c r="ED722" s="71"/>
    </row>
    <row r="723" spans="1:134">
      <c r="A723" s="4">
        <v>1032</v>
      </c>
      <c r="B723" s="46" t="s">
        <v>5944</v>
      </c>
      <c r="C723" s="65" t="str">
        <f t="shared" si="27"/>
        <v>1032</v>
      </c>
      <c r="D723" s="69">
        <v>871623.4</v>
      </c>
      <c r="E723" s="68">
        <v>9333500.8699999973</v>
      </c>
      <c r="F723" s="69">
        <v>107939.39000000001</v>
      </c>
      <c r="G723" s="69">
        <v>1500757.3500000024</v>
      </c>
      <c r="H723" s="70">
        <v>95.787661927568763</v>
      </c>
      <c r="I723" s="70">
        <v>19.160047129948698</v>
      </c>
      <c r="J723" s="69">
        <v>1551093.77</v>
      </c>
      <c r="K723" s="69">
        <v>1256276.22</v>
      </c>
      <c r="L723" s="69">
        <v>1251065.8099999998</v>
      </c>
      <c r="M723" s="69">
        <v>1576284.9200000002</v>
      </c>
      <c r="N723" s="69">
        <v>2028714.44</v>
      </c>
      <c r="O723" s="69">
        <v>2148654.34</v>
      </c>
      <c r="P723" s="69">
        <v>1388659.95</v>
      </c>
      <c r="Q723" s="69">
        <v>1187865.1199999999</v>
      </c>
      <c r="R723" s="69">
        <v>1914019.73</v>
      </c>
      <c r="S723" s="69">
        <v>1087607.26</v>
      </c>
      <c r="T723" s="69">
        <v>1373352.31</v>
      </c>
      <c r="U723" s="69">
        <v>1510373.1000000003</v>
      </c>
      <c r="V723" s="69">
        <v>871623.4</v>
      </c>
      <c r="W723" s="70">
        <v>129.88480850987182</v>
      </c>
      <c r="X723" s="70">
        <v>102.72017417641896</v>
      </c>
      <c r="Y723" s="70">
        <v>93.224996394465151</v>
      </c>
      <c r="Z723" s="71">
        <v>112.22147726056761</v>
      </c>
      <c r="AA723" s="71">
        <v>98.008682393406559</v>
      </c>
      <c r="AB723" s="71">
        <v>91.871459622453827</v>
      </c>
      <c r="AC723" s="71">
        <v>96.243716477894139</v>
      </c>
      <c r="AD723" s="71">
        <v>92.784207734436393</v>
      </c>
      <c r="AE723" s="71">
        <v>96.219848085788868</v>
      </c>
      <c r="AF723" s="71">
        <v>95.21126504644954</v>
      </c>
      <c r="AG723" s="71">
        <v>100.80095532971288</v>
      </c>
      <c r="AH723" s="71">
        <v>99.490941356097125</v>
      </c>
      <c r="AI723" s="71">
        <v>86.403645744201924</v>
      </c>
      <c r="AJ723" s="71">
        <v>26.368345090418941</v>
      </c>
      <c r="AK723" s="71">
        <v>8.9530496091800416</v>
      </c>
      <c r="AL723" s="71">
        <v>3.2394334943736558</v>
      </c>
      <c r="AM723" s="71">
        <v>20.538919577679216</v>
      </c>
      <c r="AN723" s="71">
        <v>9.1957355070861002</v>
      </c>
      <c r="AO723" s="71">
        <v>4.462355514229932</v>
      </c>
      <c r="AP723" s="71">
        <v>1.7940041169887122</v>
      </c>
      <c r="AQ723" s="71">
        <v>18.191070116396403</v>
      </c>
      <c r="AR723" s="71">
        <v>75.040024446090243</v>
      </c>
      <c r="AS723" s="71">
        <v>-23.039880918950661</v>
      </c>
      <c r="AT723" s="71">
        <v>33.691333334079673</v>
      </c>
      <c r="AU723" s="71">
        <v>29.54626701160241</v>
      </c>
      <c r="AV723" s="72">
        <v>14.13403823919268</v>
      </c>
      <c r="AW723" s="73">
        <v>323655.22999999975</v>
      </c>
      <c r="AX723" s="73">
        <v>103232.56999999983</v>
      </c>
      <c r="AY723" s="73">
        <v>39255.779999999795</v>
      </c>
      <c r="AZ723" s="73">
        <v>268587.02</v>
      </c>
      <c r="BA723" s="73">
        <v>171016.59000000008</v>
      </c>
      <c r="BB723" s="73">
        <v>113019.30999999982</v>
      </c>
      <c r="BC723" s="73">
        <v>24473.560000000056</v>
      </c>
      <c r="BD723" s="73">
        <v>182827.15999999968</v>
      </c>
      <c r="BE723" s="73">
        <v>820544.26</v>
      </c>
      <c r="BF723" s="73">
        <v>-325601.65000000084</v>
      </c>
      <c r="BG723" s="73">
        <v>346096.26000000013</v>
      </c>
      <c r="BH723" s="73">
        <v>344478.37000000081</v>
      </c>
      <c r="BI723" s="73">
        <v>107939.39000000001</v>
      </c>
      <c r="BJ723" s="71">
        <v>18.154384124692836</v>
      </c>
      <c r="BK723" s="71">
        <v>13.865794091621339</v>
      </c>
      <c r="BL723" s="71">
        <v>14.282384237341628</v>
      </c>
      <c r="BM723" s="71">
        <v>11.891850170345453</v>
      </c>
      <c r="BN723" s="71">
        <v>2.1334497826128427</v>
      </c>
      <c r="BO723" s="71">
        <v>6.968977368496331</v>
      </c>
      <c r="BP723" s="71">
        <v>22.787311290145091</v>
      </c>
      <c r="BQ723" s="71">
        <v>23.98573467356168</v>
      </c>
      <c r="BR723" s="72">
        <v>16.625952715838704</v>
      </c>
      <c r="BS723" s="72">
        <v>17.178103883576007</v>
      </c>
      <c r="BT723" s="71">
        <v>18.207658056073861</v>
      </c>
      <c r="BU723" s="71">
        <v>18.537377950710066</v>
      </c>
      <c r="BV723" s="71">
        <v>16.197555033006751</v>
      </c>
      <c r="BW723" s="71">
        <v>17.606714609327557</v>
      </c>
      <c r="BX723" s="75">
        <v>33297</v>
      </c>
      <c r="BY723" s="75">
        <v>28799</v>
      </c>
      <c r="BZ723" s="75">
        <v>27572</v>
      </c>
      <c r="CA723" s="75">
        <v>30586</v>
      </c>
      <c r="CB723" s="75">
        <v>32604</v>
      </c>
      <c r="CC723" s="75">
        <v>34733</v>
      </c>
      <c r="CD723" s="75">
        <v>28821</v>
      </c>
      <c r="CE723" s="75">
        <v>26084</v>
      </c>
      <c r="CF723" s="75">
        <v>32013</v>
      </c>
      <c r="CG723" s="75">
        <v>25345</v>
      </c>
      <c r="CH723" s="75">
        <v>31906</v>
      </c>
      <c r="CI723" s="75">
        <v>35152</v>
      </c>
      <c r="CJ723" s="75">
        <v>19387</v>
      </c>
      <c r="CK723" s="75">
        <v>198708</v>
      </c>
      <c r="CL723" s="73">
        <v>2033588.77</v>
      </c>
      <c r="CM723" s="73">
        <v>2020848.91</v>
      </c>
      <c r="CN723" s="73">
        <v>2281458.86</v>
      </c>
      <c r="CO723" s="73">
        <v>2399832.02</v>
      </c>
      <c r="CP723" s="73">
        <v>2616112.2599999993</v>
      </c>
      <c r="CQ723" s="73">
        <v>2025608.09</v>
      </c>
      <c r="CR723" s="73">
        <v>1664685.3999999994</v>
      </c>
      <c r="CS723" s="73">
        <v>2710547.26</v>
      </c>
      <c r="CT723" s="73">
        <v>2282320.9300000002</v>
      </c>
      <c r="CU723" s="73">
        <v>2142661.0500000007</v>
      </c>
      <c r="CV723" s="73">
        <v>2060987.0099999995</v>
      </c>
      <c r="CW723" s="73">
        <v>2045425.91</v>
      </c>
      <c r="CX723" s="73">
        <v>2165578.3200000003</v>
      </c>
      <c r="CY723" s="77"/>
      <c r="CZ723" s="4">
        <v>1032</v>
      </c>
      <c r="DA723" s="76" t="str">
        <f t="shared" si="28"/>
        <v>1032</v>
      </c>
      <c r="DB723" s="71">
        <v>1.6144547009958279</v>
      </c>
      <c r="DC723" s="71">
        <v>0.97418042878314337</v>
      </c>
      <c r="DD723" s="71">
        <v>0.64836046401640557</v>
      </c>
      <c r="DE723" s="71">
        <v>0.74356874897639891</v>
      </c>
      <c r="DF723" s="71">
        <v>0.61062073742460043</v>
      </c>
      <c r="DG723" s="71">
        <v>0.50198800035742142</v>
      </c>
      <c r="DH723" s="71">
        <v>0.47904168200194575</v>
      </c>
      <c r="DI723" s="71">
        <v>0.27680982064980569</v>
      </c>
      <c r="DJ723" s="71">
        <v>0.48205818194240874</v>
      </c>
      <c r="DK723" s="71">
        <v>0.14103287894178779</v>
      </c>
      <c r="DL723" s="71">
        <v>0.23526505533990788</v>
      </c>
      <c r="DM723" s="71">
        <v>0.25394584431213507</v>
      </c>
      <c r="DN723" s="71">
        <v>0.69566660761067611</v>
      </c>
      <c r="DO723" s="71">
        <v>0.36291438061100278</v>
      </c>
      <c r="DQ723" s="71"/>
      <c r="DR723" s="71"/>
      <c r="DS723" s="71"/>
      <c r="DT723" s="71"/>
      <c r="DU723" s="71"/>
      <c r="DV723" s="71"/>
      <c r="DW723" s="71"/>
      <c r="DX723" s="71"/>
      <c r="DY723" s="71"/>
      <c r="DZ723" s="71"/>
      <c r="EA723" s="71"/>
      <c r="EB723" s="72"/>
      <c r="EC723" s="72"/>
      <c r="ED723" s="71"/>
    </row>
    <row r="724" spans="1:134">
      <c r="A724" s="4">
        <v>690</v>
      </c>
      <c r="B724" s="46" t="s">
        <v>5950</v>
      </c>
      <c r="C724" s="65" t="str">
        <f t="shared" si="27"/>
        <v>L690</v>
      </c>
      <c r="D724" s="69">
        <v>212643.68999999997</v>
      </c>
      <c r="E724" s="68">
        <v>2631009.9700000007</v>
      </c>
      <c r="F724" s="69">
        <v>19119.929999999993</v>
      </c>
      <c r="G724" s="69">
        <v>325024.93000000156</v>
      </c>
      <c r="H724" s="70">
        <v>94.095499758723562</v>
      </c>
      <c r="I724" s="70">
        <v>14.094841222387178</v>
      </c>
      <c r="J724" s="69">
        <v>361655.73999999993</v>
      </c>
      <c r="K724" s="69">
        <v>345172.97999999992</v>
      </c>
      <c r="L724" s="69">
        <v>345121.31999999995</v>
      </c>
      <c r="M724" s="69">
        <v>391120.40999999992</v>
      </c>
      <c r="N724" s="69">
        <v>542879.7699999999</v>
      </c>
      <c r="O724" s="69">
        <v>593245.23</v>
      </c>
      <c r="P724" s="69">
        <v>357064.9599999999</v>
      </c>
      <c r="Q724" s="69">
        <v>351687.14999999997</v>
      </c>
      <c r="R724" s="69">
        <v>599194.79999999993</v>
      </c>
      <c r="S724" s="69">
        <v>328842.60999999993</v>
      </c>
      <c r="T724" s="69">
        <v>389266.61999999988</v>
      </c>
      <c r="U724" s="69">
        <v>392310.13999999996</v>
      </c>
      <c r="V724" s="69">
        <v>212643.68999999997</v>
      </c>
      <c r="W724" s="70">
        <v>103.77250526363437</v>
      </c>
      <c r="X724" s="70">
        <v>93.255079640736312</v>
      </c>
      <c r="Y724" s="70">
        <v>96.516087398875698</v>
      </c>
      <c r="Z724" s="71">
        <v>102.32409558826956</v>
      </c>
      <c r="AA724" s="71">
        <v>96.066094591132227</v>
      </c>
      <c r="AB724" s="71">
        <v>95.150755334261206</v>
      </c>
      <c r="AC724" s="71">
        <v>91.606080055264371</v>
      </c>
      <c r="AD724" s="71">
        <v>92.656231860635017</v>
      </c>
      <c r="AE724" s="71">
        <v>96.384118107987121</v>
      </c>
      <c r="AF724" s="71">
        <v>90.609978452967113</v>
      </c>
      <c r="AG724" s="71">
        <v>100.67513731062758</v>
      </c>
      <c r="AH724" s="71">
        <v>93.692293215652739</v>
      </c>
      <c r="AI724" s="71">
        <v>89.803038924503269</v>
      </c>
      <c r="AJ724" s="71">
        <v>4.3380002486300473</v>
      </c>
      <c r="AK724" s="71">
        <v>-13.331334508406734</v>
      </c>
      <c r="AL724" s="71">
        <v>-2.2592576302951195</v>
      </c>
      <c r="AM724" s="71">
        <v>-1.6385543065542074</v>
      </c>
      <c r="AN724" s="71">
        <v>-11.431359919283235</v>
      </c>
      <c r="AO724" s="71">
        <v>-5.2087904825632521</v>
      </c>
      <c r="AP724" s="71">
        <v>-7.11987079889147</v>
      </c>
      <c r="AQ724" s="71">
        <v>17.317789175732521</v>
      </c>
      <c r="AR724" s="71">
        <v>88.058011755108652</v>
      </c>
      <c r="AS724" s="71">
        <v>-32.470991341964336</v>
      </c>
      <c r="AT724" s="71">
        <v>31.905570013249609</v>
      </c>
      <c r="AU724" s="71">
        <v>19.769417317153803</v>
      </c>
      <c r="AV724" s="72">
        <v>9.8798876169003726</v>
      </c>
      <c r="AW724" s="73">
        <v>15036.349999999977</v>
      </c>
      <c r="AX724" s="73">
        <v>-53094.349999999977</v>
      </c>
      <c r="AY724" s="73">
        <v>-7977.4099999999744</v>
      </c>
      <c r="AZ724" s="73">
        <v>-6515.4800000000978</v>
      </c>
      <c r="BA724" s="73">
        <v>-70053.819999999949</v>
      </c>
      <c r="BB724" s="73">
        <v>-26286.530000000028</v>
      </c>
      <c r="BC724" s="73">
        <v>-27371.370000000054</v>
      </c>
      <c r="BD724" s="73">
        <v>51914.070000000007</v>
      </c>
      <c r="BE724" s="73">
        <v>280572.48</v>
      </c>
      <c r="BF724" s="73">
        <v>-158122.35000000009</v>
      </c>
      <c r="BG724" s="73">
        <v>94156.549999999872</v>
      </c>
      <c r="BH724" s="73">
        <v>64755.619999999995</v>
      </c>
      <c r="BI724" s="73">
        <v>19119.929999999993</v>
      </c>
      <c r="BJ724" s="71">
        <v>18.244470252005929</v>
      </c>
      <c r="BK724" s="71">
        <v>15.683825923175014</v>
      </c>
      <c r="BL724" s="71">
        <v>14.922061367786668</v>
      </c>
      <c r="BM724" s="71">
        <v>14.842240899035382</v>
      </c>
      <c r="BN724" s="71">
        <v>3.0355108108738174</v>
      </c>
      <c r="BO724" s="71">
        <v>12.878046949939137</v>
      </c>
      <c r="BP724" s="71">
        <v>20.726811929631726</v>
      </c>
      <c r="BQ724" s="71">
        <v>20.560706817821455</v>
      </c>
      <c r="BR724" s="72">
        <v>15.11590808861377</v>
      </c>
      <c r="BS724" s="72">
        <v>16.863111480684839</v>
      </c>
      <c r="BT724" s="71">
        <v>17.226724200839705</v>
      </c>
      <c r="BU724" s="71">
        <v>16.094946387277549</v>
      </c>
      <c r="BV724" s="71">
        <v>15.789598628573874</v>
      </c>
      <c r="BW724" s="71">
        <v>15.859712102414633</v>
      </c>
      <c r="BX724" s="75">
        <v>9043</v>
      </c>
      <c r="BY724" s="75">
        <v>8872</v>
      </c>
      <c r="BZ724" s="75">
        <v>8704</v>
      </c>
      <c r="CA724" s="75">
        <v>9086</v>
      </c>
      <c r="CB724" s="75">
        <v>10429</v>
      </c>
      <c r="CC724" s="75">
        <v>11612</v>
      </c>
      <c r="CD724" s="75">
        <v>8215</v>
      </c>
      <c r="CE724" s="75">
        <v>7728</v>
      </c>
      <c r="CF724" s="75">
        <v>11320</v>
      </c>
      <c r="CG724" s="75">
        <v>7837</v>
      </c>
      <c r="CH724" s="75">
        <v>9103</v>
      </c>
      <c r="CI724" s="75">
        <v>8747</v>
      </c>
      <c r="CJ724" s="75">
        <v>5026</v>
      </c>
      <c r="CK724" s="75">
        <v>57976</v>
      </c>
      <c r="CL724" s="73">
        <v>596668.12</v>
      </c>
      <c r="CM724" s="73">
        <v>580174.7699999999</v>
      </c>
      <c r="CN724" s="73">
        <v>725823.5299999998</v>
      </c>
      <c r="CO724" s="73">
        <v>808547.59</v>
      </c>
      <c r="CP724" s="73">
        <v>810726.69</v>
      </c>
      <c r="CQ724" s="73">
        <v>620943</v>
      </c>
      <c r="CR724" s="73">
        <v>726705.6399999999</v>
      </c>
      <c r="CS724" s="73">
        <v>907063.66000000027</v>
      </c>
      <c r="CT724" s="73">
        <v>753413.32000000018</v>
      </c>
      <c r="CU724" s="73">
        <v>722077.92000000016</v>
      </c>
      <c r="CV724" s="73">
        <v>748650.2300000001</v>
      </c>
      <c r="CW724" s="73">
        <v>707930.00999999989</v>
      </c>
      <c r="CX724" s="73">
        <v>730106.48</v>
      </c>
      <c r="CY724" s="77"/>
      <c r="CZ724" s="4">
        <v>690</v>
      </c>
      <c r="DA724" s="76" t="str">
        <f t="shared" si="28"/>
        <v>L690</v>
      </c>
      <c r="DB724" s="71">
        <v>1.8936104330830654</v>
      </c>
      <c r="DC724" s="71">
        <v>1.9804511941549383</v>
      </c>
      <c r="DD724" s="71">
        <v>1.2155042422212177</v>
      </c>
      <c r="DE724" s="71">
        <v>1.2521870347480633</v>
      </c>
      <c r="DF724" s="71">
        <v>1.2976808452659587</v>
      </c>
      <c r="DG724" s="71">
        <v>0.93653744803975958</v>
      </c>
      <c r="DH724" s="71">
        <v>1.0266419418289203</v>
      </c>
      <c r="DI724" s="71">
        <v>0.85600950336889603</v>
      </c>
      <c r="DJ724" s="71">
        <v>0.55960583842549183</v>
      </c>
      <c r="DK724" s="71">
        <v>1.000053587424955</v>
      </c>
      <c r="DL724" s="71">
        <v>0.69696364471413885</v>
      </c>
      <c r="DM724" s="71">
        <v>0.51600774033028707</v>
      </c>
      <c r="DN724" s="71">
        <v>0.29354572730546252</v>
      </c>
      <c r="DO724" s="71">
        <v>0.7098045613139824</v>
      </c>
      <c r="DQ724" s="71"/>
      <c r="DR724" s="71"/>
      <c r="DS724" s="71"/>
      <c r="DT724" s="71"/>
      <c r="DU724" s="71"/>
      <c r="DV724" s="71"/>
      <c r="DW724" s="71"/>
      <c r="DX724" s="71"/>
      <c r="DY724" s="71"/>
      <c r="DZ724" s="71"/>
      <c r="EA724" s="71"/>
      <c r="EB724" s="71"/>
      <c r="EC724" s="71"/>
      <c r="ED724" s="71"/>
    </row>
    <row r="725" spans="1:134">
      <c r="A725" s="4">
        <v>1064</v>
      </c>
      <c r="B725" s="46" t="s">
        <v>5958</v>
      </c>
      <c r="C725" s="65" t="str">
        <f t="shared" si="27"/>
        <v>1064</v>
      </c>
      <c r="D725" s="69">
        <v>240490.55000000002</v>
      </c>
      <c r="E725" s="68">
        <v>2770619.4899999993</v>
      </c>
      <c r="F725" s="69">
        <v>55624.790000000037</v>
      </c>
      <c r="G725" s="69">
        <v>297419.89999999944</v>
      </c>
      <c r="H725" s="70">
        <v>94.355027755994996</v>
      </c>
      <c r="I725" s="70">
        <v>12.025713622247514</v>
      </c>
      <c r="J725" s="69">
        <v>330846.35999999993</v>
      </c>
      <c r="K725" s="69">
        <v>352474.77999999991</v>
      </c>
      <c r="L725" s="69">
        <v>311383.67999999999</v>
      </c>
      <c r="M725" s="69">
        <v>401707.39999999991</v>
      </c>
      <c r="N725" s="69">
        <v>499562.72000000003</v>
      </c>
      <c r="O725" s="69">
        <v>654575.32999999996</v>
      </c>
      <c r="P725" s="69">
        <v>376226.49</v>
      </c>
      <c r="Q725" s="69">
        <v>381083.18999999994</v>
      </c>
      <c r="R725" s="69">
        <v>554184</v>
      </c>
      <c r="S725" s="69">
        <v>390297.30000000005</v>
      </c>
      <c r="T725" s="69">
        <v>459989.87000000005</v>
      </c>
      <c r="U725" s="69">
        <v>368348.08999999991</v>
      </c>
      <c r="V725" s="69">
        <v>240490.55000000002</v>
      </c>
      <c r="W725" s="70">
        <v>83.700128060707456</v>
      </c>
      <c r="X725" s="70">
        <v>89.00836408438812</v>
      </c>
      <c r="Y725" s="70">
        <v>84.86258789624921</v>
      </c>
      <c r="Z725" s="71">
        <v>89.93885141703548</v>
      </c>
      <c r="AA725" s="71">
        <v>93.071903364182802</v>
      </c>
      <c r="AB725" s="71">
        <v>124.71242851723258</v>
      </c>
      <c r="AC725" s="71">
        <v>85.856211354802696</v>
      </c>
      <c r="AD725" s="71">
        <v>93.446613541758495</v>
      </c>
      <c r="AE725" s="71">
        <v>88.35050499630232</v>
      </c>
      <c r="AF725" s="71">
        <v>100.20302845222675</v>
      </c>
      <c r="AG725" s="71">
        <v>101.20698321912984</v>
      </c>
      <c r="AH725" s="71">
        <v>90.695144300096004</v>
      </c>
      <c r="AI725" s="71">
        <v>112.92866836052863</v>
      </c>
      <c r="AJ725" s="71">
        <v>-19.18875511307423</v>
      </c>
      <c r="AK725" s="71">
        <v>-19.737553762608385</v>
      </c>
      <c r="AL725" s="71">
        <v>-32.743184685101291</v>
      </c>
      <c r="AM725" s="71">
        <v>-30.674065714770283</v>
      </c>
      <c r="AN725" s="71">
        <v>-33.254859631950296</v>
      </c>
      <c r="AO725" s="71">
        <v>-5.5460879231677751</v>
      </c>
      <c r="AP725" s="71">
        <v>-14.447715203080492</v>
      </c>
      <c r="AQ725" s="71">
        <v>15.633743651469945</v>
      </c>
      <c r="AR725" s="71">
        <v>46.4160996203534</v>
      </c>
      <c r="AS725" s="71">
        <v>-14.92915400022099</v>
      </c>
      <c r="AT725" s="71">
        <v>27.835334125429647</v>
      </c>
      <c r="AU725" s="71">
        <v>14.432560365624392</v>
      </c>
      <c r="AV725" s="72">
        <v>30.089287491637194</v>
      </c>
      <c r="AW725" s="73">
        <v>-78559.98000000004</v>
      </c>
      <c r="AX725" s="73">
        <v>-86678.020000000135</v>
      </c>
      <c r="AY725" s="73">
        <v>-151593.45999999996</v>
      </c>
      <c r="AZ725" s="73">
        <v>-177740.11</v>
      </c>
      <c r="BA725" s="73">
        <v>-248900.34000000014</v>
      </c>
      <c r="BB725" s="73">
        <v>-26454.739999999991</v>
      </c>
      <c r="BC725" s="73">
        <v>-63535.570000000007</v>
      </c>
      <c r="BD725" s="73">
        <v>51522.649999999907</v>
      </c>
      <c r="BE725" s="73">
        <v>175684.64000000007</v>
      </c>
      <c r="BF725" s="73">
        <v>-68493.59999999986</v>
      </c>
      <c r="BG725" s="73">
        <v>100159.88000000018</v>
      </c>
      <c r="BH725" s="73">
        <v>46457.109999999928</v>
      </c>
      <c r="BI725" s="73">
        <v>55624.790000000037</v>
      </c>
      <c r="BJ725" s="71">
        <v>18.431524467554844</v>
      </c>
      <c r="BK725" s="71">
        <v>14.990087910705913</v>
      </c>
      <c r="BL725" s="71">
        <v>15.83397227674552</v>
      </c>
      <c r="BM725" s="71">
        <v>16.070475098544765</v>
      </c>
      <c r="BN725" s="71">
        <v>7.7827247909262134</v>
      </c>
      <c r="BO725" s="71">
        <v>11.729949936683049</v>
      </c>
      <c r="BP725" s="71">
        <v>20.04023694597505</v>
      </c>
      <c r="BQ725" s="71">
        <v>19.067446665747841</v>
      </c>
      <c r="BR725" s="72">
        <v>18.085515089743453</v>
      </c>
      <c r="BS725" s="72">
        <v>15.222506220413432</v>
      </c>
      <c r="BT725" s="71">
        <v>15.855216875976751</v>
      </c>
      <c r="BU725" s="71">
        <v>16.23552933803159</v>
      </c>
      <c r="BV725" s="71">
        <v>13.913701152728962</v>
      </c>
      <c r="BW725" s="71">
        <v>15.684847990728596</v>
      </c>
      <c r="BX725" s="75">
        <v>6090</v>
      </c>
      <c r="BY725" s="75">
        <v>6060</v>
      </c>
      <c r="BZ725" s="75">
        <v>5819</v>
      </c>
      <c r="CA725" s="75">
        <v>6700</v>
      </c>
      <c r="CB725" s="75">
        <v>8631</v>
      </c>
      <c r="CC725" s="75">
        <v>11271</v>
      </c>
      <c r="CD725" s="75">
        <v>6829</v>
      </c>
      <c r="CE725" s="75">
        <v>6932</v>
      </c>
      <c r="CF725" s="75">
        <v>10141</v>
      </c>
      <c r="CG725" s="75">
        <v>7104</v>
      </c>
      <c r="CH725" s="75">
        <v>7783</v>
      </c>
      <c r="CI725" s="75">
        <v>6921</v>
      </c>
      <c r="CJ725" s="75">
        <v>3962</v>
      </c>
      <c r="CK725" s="75">
        <v>49672</v>
      </c>
      <c r="CL725" s="73">
        <v>649344.6100000001</v>
      </c>
      <c r="CM725" s="73">
        <v>717466.63999999978</v>
      </c>
      <c r="CN725" s="73">
        <v>731619.59999999986</v>
      </c>
      <c r="CO725" s="73">
        <v>724733.43999999994</v>
      </c>
      <c r="CP725" s="73">
        <v>800391.92999999993</v>
      </c>
      <c r="CQ725" s="73">
        <v>637619.05999999982</v>
      </c>
      <c r="CR725" s="73">
        <v>700549.59</v>
      </c>
      <c r="CS725" s="73">
        <v>802288.15000000014</v>
      </c>
      <c r="CT725" s="73">
        <v>771799.83999999985</v>
      </c>
      <c r="CU725" s="73">
        <v>714540.77</v>
      </c>
      <c r="CV725" s="73">
        <v>685711.98000000021</v>
      </c>
      <c r="CW725" s="73">
        <v>714384.02999999991</v>
      </c>
      <c r="CX725" s="73">
        <v>691573.71</v>
      </c>
      <c r="CY725" s="77"/>
      <c r="CZ725" s="4">
        <v>1064</v>
      </c>
      <c r="DA725" s="76" t="str">
        <f t="shared" si="28"/>
        <v>1064</v>
      </c>
      <c r="DB725" s="71">
        <v>0.93513925943813703</v>
      </c>
      <c r="DC725" s="71">
        <v>2.0801514713394926</v>
      </c>
      <c r="DD725" s="71">
        <v>1.1353538834941959</v>
      </c>
      <c r="DE725" s="71">
        <v>0.80452000022996628</v>
      </c>
      <c r="DF725" s="71">
        <v>0.91822796007705498</v>
      </c>
      <c r="DG725" s="71">
        <v>0.15639919212073006</v>
      </c>
      <c r="DH725" s="71">
        <v>0.23390654099366914</v>
      </c>
      <c r="DI725" s="71">
        <v>0.38686744875038304</v>
      </c>
      <c r="DJ725" s="71">
        <v>0.41935357163538606</v>
      </c>
      <c r="DK725" s="71">
        <v>0.42496242538570289</v>
      </c>
      <c r="DL725" s="71">
        <v>0.34172644768886157</v>
      </c>
      <c r="DM725" s="71">
        <v>0.26764982529104453</v>
      </c>
      <c r="DN725" s="71">
        <v>0.91443189287197979</v>
      </c>
      <c r="DO725" s="71">
        <v>0.40076387388493367</v>
      </c>
      <c r="DQ725" s="71"/>
      <c r="DR725" s="71"/>
      <c r="DS725" s="71"/>
      <c r="DT725" s="71"/>
      <c r="DU725" s="71"/>
      <c r="DV725" s="71"/>
      <c r="DW725" s="71"/>
      <c r="DX725" s="71"/>
      <c r="DY725" s="71"/>
      <c r="DZ725" s="71"/>
      <c r="EA725" s="71"/>
      <c r="EB725" s="71"/>
      <c r="EC725" s="71"/>
      <c r="ED725" s="71"/>
    </row>
    <row r="726" spans="1:134">
      <c r="A726" s="4">
        <v>704</v>
      </c>
      <c r="B726" s="46" t="s">
        <v>5964</v>
      </c>
      <c r="C726" s="65" t="str">
        <f t="shared" si="27"/>
        <v>L704</v>
      </c>
      <c r="D726" s="69">
        <v>96787.249999999971</v>
      </c>
      <c r="E726" s="68">
        <v>1542913.8399999999</v>
      </c>
      <c r="F726" s="69">
        <v>5397.2899999999936</v>
      </c>
      <c r="G726" s="69">
        <v>189648.12000000011</v>
      </c>
      <c r="H726" s="70">
        <v>89.471987486777735</v>
      </c>
      <c r="I726" s="70">
        <v>14.014108034895045</v>
      </c>
      <c r="J726" s="69">
        <v>185945.80999999994</v>
      </c>
      <c r="K726" s="69">
        <v>179648.9</v>
      </c>
      <c r="L726" s="69">
        <v>174987.81999999992</v>
      </c>
      <c r="M726" s="69">
        <v>200768.60999999996</v>
      </c>
      <c r="N726" s="69">
        <v>407153.14999999991</v>
      </c>
      <c r="O726" s="69">
        <v>368471.22</v>
      </c>
      <c r="P726" s="69">
        <v>172897.20999999996</v>
      </c>
      <c r="Q726" s="69">
        <v>180319.90999999997</v>
      </c>
      <c r="R726" s="69">
        <v>513560.89999999991</v>
      </c>
      <c r="S726" s="69">
        <v>197053.50000000003</v>
      </c>
      <c r="T726" s="69">
        <v>195653.11999999997</v>
      </c>
      <c r="U726" s="69">
        <v>186641.95</v>
      </c>
      <c r="V726" s="69">
        <v>96787.249999999971</v>
      </c>
      <c r="W726" s="70">
        <v>86.776390803600918</v>
      </c>
      <c r="X726" s="70">
        <v>86.139703583625405</v>
      </c>
      <c r="Y726" s="70">
        <v>92.874646776450874</v>
      </c>
      <c r="Z726" s="71">
        <v>84.910172793376773</v>
      </c>
      <c r="AA726" s="71">
        <v>126.47896811132799</v>
      </c>
      <c r="AB726" s="71">
        <v>101.5178117558917</v>
      </c>
      <c r="AC726" s="71">
        <v>80.241528019382869</v>
      </c>
      <c r="AD726" s="71">
        <v>82.896817302637615</v>
      </c>
      <c r="AE726" s="71">
        <v>103.53111421940898</v>
      </c>
      <c r="AF726" s="71">
        <v>75.289765214689979</v>
      </c>
      <c r="AG726" s="71">
        <v>92.112727382397068</v>
      </c>
      <c r="AH726" s="71">
        <v>90.567846946091564</v>
      </c>
      <c r="AI726" s="71">
        <v>84.006616878609208</v>
      </c>
      <c r="AJ726" s="71">
        <v>-17.83784727216171</v>
      </c>
      <c r="AK726" s="71">
        <v>-24.736806583049798</v>
      </c>
      <c r="AL726" s="71">
        <v>-18.740229864133994</v>
      </c>
      <c r="AM726" s="71">
        <v>-19.002440594352009</v>
      </c>
      <c r="AN726" s="71">
        <v>3.7991309748538038</v>
      </c>
      <c r="AO726" s="71">
        <v>-7.6433144327804126</v>
      </c>
      <c r="AP726" s="71">
        <v>-17.097710387853262</v>
      </c>
      <c r="AQ726" s="71">
        <v>4.949184129105233</v>
      </c>
      <c r="AR726" s="71">
        <v>123.04210817940225</v>
      </c>
      <c r="AS726" s="71">
        <v>-40.335166585161986</v>
      </c>
      <c r="AT726" s="71">
        <v>20.34878138421956</v>
      </c>
      <c r="AU726" s="71">
        <v>17.82066246285796</v>
      </c>
      <c r="AV726" s="72">
        <v>5.9057800222256374</v>
      </c>
      <c r="AW726" s="73">
        <v>-40369.840000000055</v>
      </c>
      <c r="AX726" s="73">
        <v>-59045.330000000016</v>
      </c>
      <c r="AY726" s="73">
        <v>-40355.910000000091</v>
      </c>
      <c r="AZ726" s="73">
        <v>-47101.34</v>
      </c>
      <c r="BA726" s="73">
        <v>14902.12999999983</v>
      </c>
      <c r="BB726" s="73">
        <v>-22484.090000000026</v>
      </c>
      <c r="BC726" s="73">
        <v>-35658.200000000012</v>
      </c>
      <c r="BD726" s="73">
        <v>8503.5099999999802</v>
      </c>
      <c r="BE726" s="73">
        <v>283308.00999999989</v>
      </c>
      <c r="BF726" s="73">
        <v>-133213.90999999989</v>
      </c>
      <c r="BG726" s="73">
        <v>33081.369999999937</v>
      </c>
      <c r="BH726" s="73">
        <v>28230.050000000076</v>
      </c>
      <c r="BI726" s="73">
        <v>5397.2899999999936</v>
      </c>
      <c r="BJ726" s="71">
        <v>17.677524963968409</v>
      </c>
      <c r="BK726" s="71">
        <v>15.673641371677157</v>
      </c>
      <c r="BL726" s="71">
        <v>15.091528509516365</v>
      </c>
      <c r="BM726" s="71">
        <v>12.610431088871316</v>
      </c>
      <c r="BN726" s="71">
        <v>2.9841473839499608</v>
      </c>
      <c r="BO726" s="71">
        <v>7.3217261241002038</v>
      </c>
      <c r="BP726" s="71">
        <v>21.205234038383573</v>
      </c>
      <c r="BQ726" s="71">
        <v>20.957630452286754</v>
      </c>
      <c r="BR726" s="72">
        <v>17.638992723780614</v>
      </c>
      <c r="BS726" s="72">
        <v>11.868019217760779</v>
      </c>
      <c r="BT726" s="71">
        <v>18.243093314578715</v>
      </c>
      <c r="BU726" s="71">
        <v>16.846281927317751</v>
      </c>
      <c r="BV726" s="71">
        <v>12.223463552661029</v>
      </c>
      <c r="BW726" s="71">
        <v>15.652442866639248</v>
      </c>
      <c r="BX726" s="75">
        <v>4901</v>
      </c>
      <c r="BY726" s="75">
        <v>5345</v>
      </c>
      <c r="BZ726" s="75">
        <v>4655</v>
      </c>
      <c r="CA726" s="75">
        <v>5178</v>
      </c>
      <c r="CB726" s="75">
        <v>7475</v>
      </c>
      <c r="CC726" s="75">
        <v>7543</v>
      </c>
      <c r="CD726" s="75">
        <v>4491</v>
      </c>
      <c r="CE726" s="75">
        <v>4998</v>
      </c>
      <c r="CF726" s="75">
        <v>8692</v>
      </c>
      <c r="CG726" s="75">
        <v>5096</v>
      </c>
      <c r="CH726" s="75">
        <v>5254</v>
      </c>
      <c r="CI726" s="75">
        <v>4979</v>
      </c>
      <c r="CJ726" s="75">
        <v>2680</v>
      </c>
      <c r="CK726" s="75">
        <v>36190</v>
      </c>
      <c r="CL726" s="73">
        <v>485347.14999999997</v>
      </c>
      <c r="CM726" s="73">
        <v>492992.77999999991</v>
      </c>
      <c r="CN726" s="73">
        <v>541433.18999999994</v>
      </c>
      <c r="CO726" s="73">
        <v>569240.21</v>
      </c>
      <c r="CP726" s="73">
        <v>546644.80999999994</v>
      </c>
      <c r="CQ726" s="73">
        <v>405904.61999999994</v>
      </c>
      <c r="CR726" s="73">
        <v>462719.05</v>
      </c>
      <c r="CS726" s="73">
        <v>610030.34</v>
      </c>
      <c r="CT726" s="73">
        <v>487937.52000000008</v>
      </c>
      <c r="CU726" s="73">
        <v>441049.25000000012</v>
      </c>
      <c r="CV726" s="73">
        <v>487901.13</v>
      </c>
      <c r="CW726" s="73">
        <v>487932.50999999995</v>
      </c>
      <c r="CX726" s="73">
        <v>482833.74000000005</v>
      </c>
      <c r="CY726" s="77"/>
      <c r="CZ726" s="4">
        <v>704</v>
      </c>
      <c r="DA726" s="76" t="str">
        <f t="shared" si="28"/>
        <v>L704</v>
      </c>
      <c r="DB726" s="71">
        <v>0.97254915659286301</v>
      </c>
      <c r="DC726" s="71">
        <v>0.38326091550544122</v>
      </c>
      <c r="DD726" s="71">
        <v>0.27764751504392599</v>
      </c>
      <c r="DE726" s="71">
        <v>0.52091305452042502</v>
      </c>
      <c r="DF726" s="71">
        <v>0.13880466364966415</v>
      </c>
      <c r="DG726" s="71">
        <v>0.15724614913991974</v>
      </c>
      <c r="DH726" s="71">
        <v>1.1054229539555722E-2</v>
      </c>
      <c r="DI726" s="71">
        <v>0.15667600363663364</v>
      </c>
      <c r="DJ726" s="71">
        <v>0</v>
      </c>
      <c r="DK726" s="71">
        <v>0.24883751033047483</v>
      </c>
      <c r="DL726" s="71">
        <v>3.3041734434461296E-2</v>
      </c>
      <c r="DM726" s="71">
        <v>1.1721203943692703E-2</v>
      </c>
      <c r="DN726" s="71">
        <v>0</v>
      </c>
      <c r="DO726" s="71">
        <v>5.6917088919836732E-2</v>
      </c>
      <c r="DQ726" s="71"/>
      <c r="DR726" s="71"/>
      <c r="DS726" s="71"/>
      <c r="DT726" s="71"/>
      <c r="DU726" s="71"/>
      <c r="DV726" s="71"/>
      <c r="DW726" s="71"/>
      <c r="DX726" s="71"/>
      <c r="DY726" s="71"/>
      <c r="DZ726" s="71"/>
      <c r="EA726" s="71"/>
      <c r="EB726" s="71"/>
      <c r="EC726" s="71"/>
      <c r="ED726" s="71"/>
    </row>
    <row r="727" spans="1:134">
      <c r="A727" s="4">
        <v>1063</v>
      </c>
      <c r="B727" s="46" t="s">
        <v>5972</v>
      </c>
      <c r="C727" s="65" t="str">
        <f t="shared" si="27"/>
        <v>1063</v>
      </c>
      <c r="D727" s="69">
        <v>281283.57999999996</v>
      </c>
      <c r="E727" s="68">
        <v>3310882.1300000022</v>
      </c>
      <c r="F727" s="69">
        <v>41132.170000000013</v>
      </c>
      <c r="G727" s="69">
        <v>441991.69000000181</v>
      </c>
      <c r="H727" s="70">
        <v>93.031196710786716</v>
      </c>
      <c r="I727" s="70">
        <v>15.406363513832954</v>
      </c>
      <c r="J727" s="69">
        <v>436853.50999999983</v>
      </c>
      <c r="K727" s="69">
        <v>428424.94999999995</v>
      </c>
      <c r="L727" s="69">
        <v>386325.11000000004</v>
      </c>
      <c r="M727" s="69">
        <v>416650.10999999981</v>
      </c>
      <c r="N727" s="69">
        <v>677759.58</v>
      </c>
      <c r="O727" s="69">
        <v>652497.56999999983</v>
      </c>
      <c r="P727" s="69">
        <v>360731.41</v>
      </c>
      <c r="Q727" s="69">
        <v>382719.88</v>
      </c>
      <c r="R727" s="69">
        <v>823395.24999999988</v>
      </c>
      <c r="S727" s="69">
        <v>473608.3899999999</v>
      </c>
      <c r="T727" s="69">
        <v>517680.40999999986</v>
      </c>
      <c r="U727" s="69">
        <v>471463.2099999999</v>
      </c>
      <c r="V727" s="69">
        <v>281283.57999999996</v>
      </c>
      <c r="W727" s="70">
        <v>95.058927978000824</v>
      </c>
      <c r="X727" s="70">
        <v>95.011633512513043</v>
      </c>
      <c r="Y727" s="70">
        <v>82.669944443523462</v>
      </c>
      <c r="Z727" s="71">
        <v>74.081999450820703</v>
      </c>
      <c r="AA727" s="71">
        <v>106.40497962551238</v>
      </c>
      <c r="AB727" s="71">
        <v>127.18495874551911</v>
      </c>
      <c r="AC727" s="71">
        <v>73.672455239415115</v>
      </c>
      <c r="AD727" s="71">
        <v>87.867094421044527</v>
      </c>
      <c r="AE727" s="71">
        <v>106.35003801900173</v>
      </c>
      <c r="AF727" s="71">
        <v>80.80885673267511</v>
      </c>
      <c r="AG727" s="71">
        <v>103.00651458980323</v>
      </c>
      <c r="AH727" s="71">
        <v>96.509218044492144</v>
      </c>
      <c r="AI727" s="71">
        <v>99.646056243290431</v>
      </c>
      <c r="AJ727" s="71">
        <v>-21.349655001687907</v>
      </c>
      <c r="AK727" s="71">
        <v>-26.90711460646731</v>
      </c>
      <c r="AL727" s="71">
        <v>-31.107259257188002</v>
      </c>
      <c r="AM727" s="71">
        <v>-35.006715373009754</v>
      </c>
      <c r="AN727" s="71">
        <v>-29.329064365177359</v>
      </c>
      <c r="AO727" s="71">
        <v>-7.9671141931092482</v>
      </c>
      <c r="AP727" s="71">
        <v>-26.309228702938604</v>
      </c>
      <c r="AQ727" s="71">
        <v>11.373358903351583</v>
      </c>
      <c r="AR727" s="71">
        <v>75.377815813679263</v>
      </c>
      <c r="AS727" s="71">
        <v>-14.284691728888966</v>
      </c>
      <c r="AT727" s="71">
        <v>33.976076200256379</v>
      </c>
      <c r="AU727" s="71">
        <v>21.77804393960372</v>
      </c>
      <c r="AV727" s="72">
        <v>17.127598792778276</v>
      </c>
      <c r="AW727" s="73">
        <v>-118583.99000000017</v>
      </c>
      <c r="AX727" s="73">
        <v>-157712.74000000011</v>
      </c>
      <c r="AY727" s="73">
        <v>-174438.04999999987</v>
      </c>
      <c r="AZ727" s="73">
        <v>-224416.29000000021</v>
      </c>
      <c r="BA727" s="73">
        <v>-281266.25000000023</v>
      </c>
      <c r="BB727" s="73">
        <v>-44775.530000000144</v>
      </c>
      <c r="BC727" s="73">
        <v>-128789.06000000006</v>
      </c>
      <c r="BD727" s="73">
        <v>39083.049999999988</v>
      </c>
      <c r="BE727" s="73">
        <v>353897.29999999993</v>
      </c>
      <c r="BF727" s="73">
        <v>-78928.14000000013</v>
      </c>
      <c r="BG727" s="73">
        <v>131282.75999999989</v>
      </c>
      <c r="BH727" s="73">
        <v>84313.609999999986</v>
      </c>
      <c r="BI727" s="73">
        <v>41132.170000000013</v>
      </c>
      <c r="BJ727" s="71">
        <v>18.38889714014115</v>
      </c>
      <c r="BK727" s="71">
        <v>12.317963951957125</v>
      </c>
      <c r="BL727" s="71">
        <v>12.475648270850147</v>
      </c>
      <c r="BM727" s="71">
        <v>11.82508663714794</v>
      </c>
      <c r="BN727" s="71">
        <v>0.26631322803179724</v>
      </c>
      <c r="BO727" s="71">
        <v>6.0676408551498575</v>
      </c>
      <c r="BP727" s="71">
        <v>17.999070969307741</v>
      </c>
      <c r="BQ727" s="71">
        <v>13.212899011967401</v>
      </c>
      <c r="BR727" s="72">
        <v>5.9845025489444303</v>
      </c>
      <c r="BS727" s="72">
        <v>10.096899287717859</v>
      </c>
      <c r="BT727" s="71">
        <v>13.227197596963478</v>
      </c>
      <c r="BU727" s="71">
        <v>13.412822432376579</v>
      </c>
      <c r="BV727" s="71">
        <v>10.21576767400221</v>
      </c>
      <c r="BW727" s="71">
        <v>9.9010003321231146</v>
      </c>
      <c r="BX727" s="75">
        <v>6990</v>
      </c>
      <c r="BY727" s="75">
        <v>6798</v>
      </c>
      <c r="BZ727" s="75">
        <v>6321</v>
      </c>
      <c r="CA727" s="75">
        <v>6666</v>
      </c>
      <c r="CB727" s="75">
        <v>8952</v>
      </c>
      <c r="CC727" s="75">
        <v>10045</v>
      </c>
      <c r="CD727" s="75">
        <v>6159</v>
      </c>
      <c r="CE727" s="75">
        <v>6038</v>
      </c>
      <c r="CF727" s="75">
        <v>11003</v>
      </c>
      <c r="CG727" s="75">
        <v>7516</v>
      </c>
      <c r="CH727" s="75">
        <v>8195</v>
      </c>
      <c r="CI727" s="75">
        <v>8170</v>
      </c>
      <c r="CJ727" s="75">
        <v>4569</v>
      </c>
      <c r="CK727" s="75">
        <v>51650</v>
      </c>
      <c r="CL727" s="73">
        <v>965682.2899999998</v>
      </c>
      <c r="CM727" s="73">
        <v>919973.4</v>
      </c>
      <c r="CN727" s="73">
        <v>1040802.6599999999</v>
      </c>
      <c r="CO727" s="73">
        <v>1333677.8599999999</v>
      </c>
      <c r="CP727" s="73">
        <v>1260222.25</v>
      </c>
      <c r="CQ727" s="73">
        <v>947059.40999999992</v>
      </c>
      <c r="CR727" s="73">
        <v>1065536.2200000002</v>
      </c>
      <c r="CS727" s="73">
        <v>1224421.2100000002</v>
      </c>
      <c r="CT727" s="73">
        <v>959894.64000000013</v>
      </c>
      <c r="CU727" s="73">
        <v>903894.25</v>
      </c>
      <c r="CV727" s="73">
        <v>855972.66</v>
      </c>
      <c r="CW727" s="73">
        <v>891027.94</v>
      </c>
      <c r="CX727" s="73">
        <v>887374.7699999999</v>
      </c>
      <c r="CY727" s="77"/>
      <c r="CZ727" s="4">
        <v>1063</v>
      </c>
      <c r="DA727" s="76" t="str">
        <f t="shared" si="28"/>
        <v>1063</v>
      </c>
      <c r="DB727" s="71">
        <v>4.8026378162360919</v>
      </c>
      <c r="DC727" s="71">
        <v>7.8555244727975273</v>
      </c>
      <c r="DD727" s="71">
        <v>0.67760268852650563</v>
      </c>
      <c r="DE727" s="71">
        <v>1.423530697743244</v>
      </c>
      <c r="DF727" s="71">
        <v>2.9308010673151004</v>
      </c>
      <c r="DG727" s="71">
        <v>0.52722595754132462</v>
      </c>
      <c r="DH727" s="71">
        <v>0.58104924047557216</v>
      </c>
      <c r="DI727" s="71">
        <v>0.95173254477930802</v>
      </c>
      <c r="DJ727" s="71">
        <v>0.98707232681179802</v>
      </c>
      <c r="DK727" s="71">
        <v>0.12323722064529162</v>
      </c>
      <c r="DL727" s="71">
        <v>0.58279056194727064</v>
      </c>
      <c r="DM727" s="71">
        <v>0.43523325317643274</v>
      </c>
      <c r="DN727" s="71">
        <v>1.0382146934733301E-2</v>
      </c>
      <c r="DO727" s="71">
        <v>0.58961630095873907</v>
      </c>
      <c r="DQ727" s="71"/>
      <c r="DR727" s="71"/>
      <c r="DS727" s="71"/>
      <c r="DT727" s="71"/>
      <c r="DU727" s="71"/>
      <c r="DV727" s="71"/>
      <c r="DW727" s="71"/>
      <c r="DX727" s="71"/>
      <c r="DY727" s="71"/>
      <c r="DZ727" s="71"/>
      <c r="EA727" s="71"/>
      <c r="EB727" s="71"/>
      <c r="EC727" s="71"/>
      <c r="ED727" s="71"/>
    </row>
    <row r="728" spans="1:134">
      <c r="A728" s="4">
        <v>1098</v>
      </c>
      <c r="B728" s="46" t="s">
        <v>5978</v>
      </c>
      <c r="C728" s="65" t="str">
        <f t="shared" si="27"/>
        <v>1098</v>
      </c>
      <c r="D728" s="69">
        <v>158573.41</v>
      </c>
      <c r="E728" s="68">
        <v>1961329.6500000001</v>
      </c>
      <c r="F728" s="69">
        <v>20424.870000000024</v>
      </c>
      <c r="G728" s="69">
        <v>74129.469999999972</v>
      </c>
      <c r="H728" s="70">
        <v>82.084334484736829</v>
      </c>
      <c r="I728" s="70">
        <v>3.9280130844413064</v>
      </c>
      <c r="J728" s="69">
        <v>234011.77999999991</v>
      </c>
      <c r="K728" s="69">
        <v>221447.40999999997</v>
      </c>
      <c r="L728" s="69">
        <v>249420.40999999992</v>
      </c>
      <c r="M728" s="69">
        <v>265328.25999999995</v>
      </c>
      <c r="N728" s="69">
        <v>422667.8</v>
      </c>
      <c r="O728" s="69">
        <v>491715.85000000003</v>
      </c>
      <c r="P728" s="69">
        <v>237820.26999999993</v>
      </c>
      <c r="Q728" s="69">
        <v>189963.89999999997</v>
      </c>
      <c r="R728" s="69">
        <v>635295.41999999993</v>
      </c>
      <c r="S728" s="69">
        <v>232529.69999999998</v>
      </c>
      <c r="T728" s="69">
        <v>245492.71999999997</v>
      </c>
      <c r="U728" s="69">
        <v>261654.22999999998</v>
      </c>
      <c r="V728" s="69">
        <v>158573.41</v>
      </c>
      <c r="W728" s="70">
        <v>82.701414128999872</v>
      </c>
      <c r="X728" s="70">
        <v>82.895450013741652</v>
      </c>
      <c r="Y728" s="70">
        <v>104.21599860443879</v>
      </c>
      <c r="Z728" s="71">
        <v>87.479540029146648</v>
      </c>
      <c r="AA728" s="71">
        <v>104.75364071789134</v>
      </c>
      <c r="AB728" s="71">
        <v>101.90773630243348</v>
      </c>
      <c r="AC728" s="71">
        <v>84.396354640900981</v>
      </c>
      <c r="AD728" s="71">
        <v>66.384029197134637</v>
      </c>
      <c r="AE728" s="71">
        <v>94.059916370670649</v>
      </c>
      <c r="AF728" s="71">
        <v>62.60495608696727</v>
      </c>
      <c r="AG728" s="71">
        <v>77.467746798725571</v>
      </c>
      <c r="AH728" s="71">
        <v>87.194675069122709</v>
      </c>
      <c r="AI728" s="71">
        <v>100.59048778391369</v>
      </c>
      <c r="AJ728" s="71">
        <v>-13.72711335166823</v>
      </c>
      <c r="AK728" s="71">
        <v>-16.020359072247146</v>
      </c>
      <c r="AL728" s="71">
        <v>0.56204503077268431</v>
      </c>
      <c r="AM728" s="71">
        <v>-17.112885380517117</v>
      </c>
      <c r="AN728" s="71">
        <v>-5.9678082396273036</v>
      </c>
      <c r="AO728" s="71">
        <v>-0.85746355716873612</v>
      </c>
      <c r="AP728" s="71">
        <v>-15.06454116118665</v>
      </c>
      <c r="AQ728" s="71">
        <v>-17.491424209680407</v>
      </c>
      <c r="AR728" s="71">
        <v>115.08697187185182</v>
      </c>
      <c r="AS728" s="71">
        <v>-49.344588537475765</v>
      </c>
      <c r="AT728" s="71">
        <v>-1.5815176555966426</v>
      </c>
      <c r="AU728" s="71">
        <v>11.357109475781391</v>
      </c>
      <c r="AV728" s="72">
        <v>14.784716508766603</v>
      </c>
      <c r="AW728" s="73">
        <v>-37234.250000000058</v>
      </c>
      <c r="AX728" s="73">
        <v>-42244.370000000054</v>
      </c>
      <c r="AY728" s="73">
        <v>1394.0199999999022</v>
      </c>
      <c r="AZ728" s="73">
        <v>-54779.709999999963</v>
      </c>
      <c r="BA728" s="73">
        <v>-26824.859999999928</v>
      </c>
      <c r="BB728" s="73">
        <v>-245.41999999975087</v>
      </c>
      <c r="BC728" s="73">
        <v>-42180.890000000043</v>
      </c>
      <c r="BD728" s="73">
        <v>-40271.44000000009</v>
      </c>
      <c r="BE728" s="73">
        <v>339928.65999999992</v>
      </c>
      <c r="BF728" s="73">
        <v>-226512.47</v>
      </c>
      <c r="BG728" s="73">
        <v>-3944.8999999999069</v>
      </c>
      <c r="BH728" s="73">
        <v>26685.639999999927</v>
      </c>
      <c r="BI728" s="73">
        <v>20424.870000000024</v>
      </c>
      <c r="BJ728" s="71">
        <v>15.406475078049711</v>
      </c>
      <c r="BK728" s="71">
        <v>14.252169420252372</v>
      </c>
      <c r="BL728" s="71">
        <v>13.567532402442207</v>
      </c>
      <c r="BM728" s="71">
        <v>15.011680675602705</v>
      </c>
      <c r="BN728" s="71">
        <v>3.3863539482727116</v>
      </c>
      <c r="BO728" s="71">
        <v>13.275436449771348</v>
      </c>
      <c r="BP728" s="71">
        <v>17.589093663904833</v>
      </c>
      <c r="BQ728" s="71">
        <v>18.98254756527059</v>
      </c>
      <c r="BR728" s="72">
        <v>14.819800608248949</v>
      </c>
      <c r="BS728" s="72">
        <v>12.085536593478874</v>
      </c>
      <c r="BT728" s="71">
        <v>15.10335850972179</v>
      </c>
      <c r="BU728" s="71">
        <v>15.345758142835674</v>
      </c>
      <c r="BV728" s="71">
        <v>11.551844178730047</v>
      </c>
      <c r="BW728" s="71">
        <v>13.442535916168428</v>
      </c>
      <c r="BX728" s="75">
        <v>5455</v>
      </c>
      <c r="BY728" s="75">
        <v>5441</v>
      </c>
      <c r="BZ728" s="75">
        <v>5447</v>
      </c>
      <c r="CA728" s="75">
        <v>5726</v>
      </c>
      <c r="CB728" s="75">
        <v>7875</v>
      </c>
      <c r="CC728" s="75">
        <v>9173</v>
      </c>
      <c r="CD728" s="75">
        <v>5188</v>
      </c>
      <c r="CE728" s="75">
        <v>4899</v>
      </c>
      <c r="CF728" s="75">
        <v>9806</v>
      </c>
      <c r="CG728" s="75">
        <v>5402</v>
      </c>
      <c r="CH728" s="75">
        <v>5784</v>
      </c>
      <c r="CI728" s="75">
        <v>5907</v>
      </c>
      <c r="CJ728" s="75">
        <v>3313</v>
      </c>
      <c r="CK728" s="75">
        <v>40299</v>
      </c>
      <c r="CL728" s="73">
        <v>634524.99000000022</v>
      </c>
      <c r="CM728" s="73">
        <v>624480.12</v>
      </c>
      <c r="CN728" s="73">
        <v>626546.84999999986</v>
      </c>
      <c r="CO728" s="73">
        <v>643093.75</v>
      </c>
      <c r="CP728" s="73">
        <v>703775.4800000001</v>
      </c>
      <c r="CQ728" s="73">
        <v>529845.03</v>
      </c>
      <c r="CR728" s="73">
        <v>487662.33000000013</v>
      </c>
      <c r="CS728" s="73">
        <v>794769.16999999993</v>
      </c>
      <c r="CT728" s="73">
        <v>596172.73999999976</v>
      </c>
      <c r="CU728" s="73">
        <v>557560.52999999991</v>
      </c>
      <c r="CV728" s="73">
        <v>591318.53999999992</v>
      </c>
      <c r="CW728" s="73">
        <v>609119.93000000017</v>
      </c>
      <c r="CX728" s="73">
        <v>571618.64</v>
      </c>
      <c r="CY728" s="77"/>
      <c r="CZ728" s="4">
        <v>1098</v>
      </c>
      <c r="DA728" s="76" t="str">
        <f t="shared" si="28"/>
        <v>1098</v>
      </c>
      <c r="DB728" s="71">
        <v>2.8569000912385403</v>
      </c>
      <c r="DC728" s="71">
        <v>5.5937166127269151</v>
      </c>
      <c r="DD728" s="71">
        <v>1.0595614189096709</v>
      </c>
      <c r="DE728" s="71">
        <v>0.55218466811392608</v>
      </c>
      <c r="DF728" s="71">
        <v>0.63120883071747202</v>
      </c>
      <c r="DG728" s="71">
        <v>0.23364638070074492</v>
      </c>
      <c r="DH728" s="71">
        <v>0.66242805673079941</v>
      </c>
      <c r="DI728" s="71">
        <v>9.3930081155610953E-2</v>
      </c>
      <c r="DJ728" s="71">
        <v>0.17593577996919946</v>
      </c>
      <c r="DK728" s="71">
        <v>0.14851520382219141</v>
      </c>
      <c r="DL728" s="71">
        <v>0.74504879422556147</v>
      </c>
      <c r="DM728" s="71">
        <v>2.3196437668005269E-2</v>
      </c>
      <c r="DN728" s="72">
        <v>1.7790730078417308E-2</v>
      </c>
      <c r="DO728" s="71">
        <v>0.26310311026895433</v>
      </c>
      <c r="DQ728" s="71"/>
      <c r="DR728" s="71"/>
      <c r="DS728" s="71"/>
      <c r="DT728" s="71"/>
      <c r="DU728" s="71"/>
      <c r="DV728" s="71"/>
      <c r="DW728" s="71"/>
      <c r="DX728" s="71"/>
      <c r="DY728" s="71"/>
      <c r="DZ728" s="71"/>
      <c r="EA728" s="71"/>
      <c r="EB728" s="71"/>
      <c r="EC728" s="71"/>
      <c r="ED728" s="71"/>
    </row>
    <row r="729" spans="1:134">
      <c r="A729" s="4">
        <v>1093</v>
      </c>
      <c r="B729" s="46" t="s">
        <v>5984</v>
      </c>
      <c r="C729" s="65" t="str">
        <f t="shared" si="27"/>
        <v>1093</v>
      </c>
      <c r="D729" s="69">
        <v>823023.84000000008</v>
      </c>
      <c r="E729" s="68">
        <v>9043616.9300000016</v>
      </c>
      <c r="F729" s="69">
        <v>-2281.1499999999069</v>
      </c>
      <c r="G729" s="69">
        <v>-657879.33999999985</v>
      </c>
      <c r="H729" s="70">
        <v>79.949587662453254</v>
      </c>
      <c r="I729" s="70">
        <v>-6.7812152032090562</v>
      </c>
      <c r="J729" s="69">
        <v>1610516.4199999997</v>
      </c>
      <c r="K729" s="69">
        <v>1434330.83</v>
      </c>
      <c r="L729" s="69">
        <v>1304576.83</v>
      </c>
      <c r="M729" s="69">
        <v>1570660.31</v>
      </c>
      <c r="N729" s="69">
        <v>2031632.6400000001</v>
      </c>
      <c r="O729" s="69">
        <v>2186255.7299999995</v>
      </c>
      <c r="P729" s="69">
        <v>1253004.4800000004</v>
      </c>
      <c r="Q729" s="69">
        <v>1206212.5200000003</v>
      </c>
      <c r="R729" s="69">
        <v>1766703.03</v>
      </c>
      <c r="S729" s="69">
        <v>1282386.2699999998</v>
      </c>
      <c r="T729" s="69">
        <v>1307208.8899999999</v>
      </c>
      <c r="U729" s="69">
        <v>1405077.9</v>
      </c>
      <c r="V729" s="69">
        <v>823023.84000000008</v>
      </c>
      <c r="W729" s="70">
        <v>107.19800664353684</v>
      </c>
      <c r="X729" s="70">
        <v>92.082646828237031</v>
      </c>
      <c r="Y729" s="70">
        <v>82.170854853872058</v>
      </c>
      <c r="Z729" s="71">
        <v>87.491904830733546</v>
      </c>
      <c r="AA729" s="71">
        <v>81.311167928340225</v>
      </c>
      <c r="AB729" s="71">
        <v>122.6100225135302</v>
      </c>
      <c r="AC729" s="71">
        <v>69.49831261612222</v>
      </c>
      <c r="AD729" s="71">
        <v>71.093295302347585</v>
      </c>
      <c r="AE729" s="71">
        <v>88.383089559754751</v>
      </c>
      <c r="AF729" s="71">
        <v>86.585513466788257</v>
      </c>
      <c r="AG729" s="71">
        <v>72.958145766422476</v>
      </c>
      <c r="AH729" s="71">
        <v>88.961667443642042</v>
      </c>
      <c r="AI729" s="71">
        <v>85.648008474557315</v>
      </c>
      <c r="AJ729" s="71">
        <v>-22.775826710510959</v>
      </c>
      <c r="AK729" s="71">
        <v>-29.121192491253712</v>
      </c>
      <c r="AL729" s="71">
        <v>-32.366502241318315</v>
      </c>
      <c r="AM729" s="71">
        <v>-31.222481592265659</v>
      </c>
      <c r="AN729" s="71">
        <v>-48.587407561879267</v>
      </c>
      <c r="AO729" s="71">
        <v>-6.297566637867213</v>
      </c>
      <c r="AP729" s="71">
        <v>-32.798824351546621</v>
      </c>
      <c r="AQ729" s="71">
        <v>-8.2922486314117254</v>
      </c>
      <c r="AR729" s="71">
        <v>27.249521824746491</v>
      </c>
      <c r="AS729" s="71">
        <v>-9.4812738650934527</v>
      </c>
      <c r="AT729" s="71">
        <v>-10.343893848221452</v>
      </c>
      <c r="AU729" s="71">
        <v>-1.9652327426704308</v>
      </c>
      <c r="AV729" s="72">
        <v>-0.27640084909700269</v>
      </c>
      <c r="AW729" s="73">
        <v>-474991.71999999974</v>
      </c>
      <c r="AX729" s="73">
        <v>-589307.65999999968</v>
      </c>
      <c r="AY729" s="73">
        <v>-624314.73</v>
      </c>
      <c r="AZ729" s="73">
        <v>-713022.41999999993</v>
      </c>
      <c r="BA729" s="73">
        <v>-1919991.939999999</v>
      </c>
      <c r="BB729" s="73">
        <v>-113584.93000000017</v>
      </c>
      <c r="BC729" s="73">
        <v>-611552.89999999944</v>
      </c>
      <c r="BD729" s="73">
        <v>-109066.17999999947</v>
      </c>
      <c r="BE729" s="73">
        <v>378326.08000000031</v>
      </c>
      <c r="BF729" s="73">
        <v>-134321.99000000022</v>
      </c>
      <c r="BG729" s="73">
        <v>-150816.6100000001</v>
      </c>
      <c r="BH729" s="73">
        <v>-28166.589999999851</v>
      </c>
      <c r="BI729" s="73">
        <v>-2281.1499999999069</v>
      </c>
      <c r="BJ729" s="71">
        <v>16.782137869070056</v>
      </c>
      <c r="BK729" s="71">
        <v>14.929453671496969</v>
      </c>
      <c r="BL729" s="71">
        <v>15.385324357866693</v>
      </c>
      <c r="BM729" s="71">
        <v>15.910772279311612</v>
      </c>
      <c r="BN729" s="71">
        <v>5.6567336197683122</v>
      </c>
      <c r="BO729" s="71">
        <v>13.136509900948397</v>
      </c>
      <c r="BP729" s="71">
        <v>20.426689623179435</v>
      </c>
      <c r="BQ729" s="71">
        <v>16.974866050077953</v>
      </c>
      <c r="BR729" s="72">
        <v>17.457612351778433</v>
      </c>
      <c r="BS729" s="72">
        <v>15.421693691725462</v>
      </c>
      <c r="BT729" s="71">
        <v>17.781196471488535</v>
      </c>
      <c r="BU729" s="71">
        <v>17.095330571171203</v>
      </c>
      <c r="BV729" s="71">
        <v>15.898886503031438</v>
      </c>
      <c r="BW729" s="71">
        <v>15.968405216526961</v>
      </c>
      <c r="BX729" s="75">
        <v>15035</v>
      </c>
      <c r="BY729" s="75">
        <v>14538</v>
      </c>
      <c r="BZ729" s="75">
        <v>14315</v>
      </c>
      <c r="CA729" s="75">
        <v>15473</v>
      </c>
      <c r="CB729" s="75">
        <v>17881</v>
      </c>
      <c r="CC729" s="75">
        <v>21182</v>
      </c>
      <c r="CD729" s="75">
        <v>13457</v>
      </c>
      <c r="CE729" s="75">
        <v>13104</v>
      </c>
      <c r="CF729" s="75">
        <v>19767</v>
      </c>
      <c r="CG729" s="75">
        <v>15317</v>
      </c>
      <c r="CH729" s="75">
        <v>15651</v>
      </c>
      <c r="CI729" s="75">
        <v>15760</v>
      </c>
      <c r="CJ729" s="75">
        <v>8808</v>
      </c>
      <c r="CK729" s="75">
        <v>101864</v>
      </c>
      <c r="CL729" s="73">
        <v>2424054.0600000005</v>
      </c>
      <c r="CM729" s="73">
        <v>2589444.4700000011</v>
      </c>
      <c r="CN729" s="73">
        <v>2949866.71</v>
      </c>
      <c r="CO729" s="73">
        <v>3413742.79</v>
      </c>
      <c r="CP729" s="73">
        <v>3327106.8699999992</v>
      </c>
      <c r="CQ729" s="73">
        <v>2680001</v>
      </c>
      <c r="CR729" s="73">
        <v>2524030.2800000003</v>
      </c>
      <c r="CS729" s="73">
        <v>2784271.1400000006</v>
      </c>
      <c r="CT729" s="73">
        <v>2489966.0299999993</v>
      </c>
      <c r="CU729" s="73">
        <v>2167268.9299999992</v>
      </c>
      <c r="CV729" s="73">
        <v>2414003.0300000003</v>
      </c>
      <c r="CW729" s="73">
        <v>2361510.6800000002</v>
      </c>
      <c r="CX729" s="73">
        <v>2355748.2599999998</v>
      </c>
      <c r="CY729" s="77"/>
      <c r="CZ729" s="4">
        <v>1093</v>
      </c>
      <c r="DA729" s="76" t="str">
        <f t="shared" si="28"/>
        <v>1093</v>
      </c>
      <c r="DB729" s="71">
        <v>3.5983605379000423</v>
      </c>
      <c r="DC729" s="71">
        <v>3.9225607797362332</v>
      </c>
      <c r="DD729" s="71">
        <v>1.9231592528658712</v>
      </c>
      <c r="DE729" s="71">
        <v>1.9375015314158524</v>
      </c>
      <c r="DF729" s="71">
        <v>1.8212848093471303</v>
      </c>
      <c r="DG729" s="71">
        <v>1.1524332420808636</v>
      </c>
      <c r="DH729" s="71">
        <v>0.86517318640919694</v>
      </c>
      <c r="DI729" s="71">
        <v>1.6044811499009972</v>
      </c>
      <c r="DJ729" s="71">
        <v>1.1477613197552952</v>
      </c>
      <c r="DK729" s="71">
        <v>1.2179723075771705</v>
      </c>
      <c r="DL729" s="71">
        <v>0.92700327525256887</v>
      </c>
      <c r="DM729" s="71">
        <v>1.2265685179846351</v>
      </c>
      <c r="DN729" s="72">
        <v>0.6242347757835558</v>
      </c>
      <c r="DO729" s="71">
        <v>1.1114803176455503</v>
      </c>
      <c r="DQ729" s="71"/>
      <c r="DR729" s="71"/>
      <c r="DS729" s="71"/>
      <c r="DT729" s="71"/>
      <c r="DU729" s="71"/>
      <c r="DV729" s="71"/>
      <c r="DW729" s="71"/>
      <c r="DX729" s="71"/>
      <c r="DY729" s="71"/>
      <c r="DZ729" s="71"/>
      <c r="EA729" s="71"/>
      <c r="EB729" s="71"/>
      <c r="EC729" s="71"/>
      <c r="ED729" s="71"/>
    </row>
    <row r="730" spans="1:134">
      <c r="A730" s="4">
        <v>703</v>
      </c>
      <c r="B730" s="46" t="s">
        <v>5990</v>
      </c>
      <c r="C730" s="65" t="str">
        <f t="shared" si="27"/>
        <v>L703</v>
      </c>
      <c r="D730" s="69">
        <v>201298.41999999998</v>
      </c>
      <c r="E730" s="68">
        <v>2450140.5099999988</v>
      </c>
      <c r="F730" s="69">
        <v>22323.920000000013</v>
      </c>
      <c r="G730" s="69">
        <v>-30341.140000001062</v>
      </c>
      <c r="H730" s="70">
        <v>76.764264647957674</v>
      </c>
      <c r="I730" s="70">
        <v>-1.2231955031798414</v>
      </c>
      <c r="J730" s="69">
        <v>367664.41</v>
      </c>
      <c r="K730" s="69">
        <v>374211.32999999996</v>
      </c>
      <c r="L730" s="69">
        <v>326265.42999999993</v>
      </c>
      <c r="M730" s="69">
        <v>348430.57999999996</v>
      </c>
      <c r="N730" s="69">
        <v>699653.37000000023</v>
      </c>
      <c r="O730" s="69">
        <v>507806.26000000013</v>
      </c>
      <c r="P730" s="69">
        <v>248299.39999999994</v>
      </c>
      <c r="Q730" s="69">
        <v>236549.09999999995</v>
      </c>
      <c r="R730" s="69">
        <v>826020.31000000017</v>
      </c>
      <c r="S730" s="69">
        <v>279170.48</v>
      </c>
      <c r="T730" s="69">
        <v>329501.38</v>
      </c>
      <c r="U730" s="69">
        <v>329301.41999999993</v>
      </c>
      <c r="V730" s="69">
        <v>201298.41999999998</v>
      </c>
      <c r="W730" s="70">
        <v>86.94207282998957</v>
      </c>
      <c r="X730" s="70">
        <v>96.73639984916197</v>
      </c>
      <c r="Y730" s="70">
        <v>89.353988263376692</v>
      </c>
      <c r="Z730" s="71">
        <v>81.56995000538025</v>
      </c>
      <c r="AA730" s="71">
        <v>115.60825564317798</v>
      </c>
      <c r="AB730" s="71">
        <v>87.088370029895799</v>
      </c>
      <c r="AC730" s="71">
        <v>72.479098260460333</v>
      </c>
      <c r="AD730" s="71">
        <v>68.705437234802844</v>
      </c>
      <c r="AE730" s="71">
        <v>87.514422506922813</v>
      </c>
      <c r="AF730" s="71">
        <v>50.491171801900471</v>
      </c>
      <c r="AG730" s="71">
        <v>81.823993656504115</v>
      </c>
      <c r="AH730" s="71">
        <v>86.485061601890749</v>
      </c>
      <c r="AI730" s="71">
        <v>89.599959391715572</v>
      </c>
      <c r="AJ730" s="71">
        <v>-26.516325607720049</v>
      </c>
      <c r="AK730" s="71">
        <v>-20.347257986291932</v>
      </c>
      <c r="AL730" s="71">
        <v>-15.073387309484797</v>
      </c>
      <c r="AM730" s="71">
        <v>-32.655167508467621</v>
      </c>
      <c r="AN730" s="71">
        <v>-10.510225096045446</v>
      </c>
      <c r="AO730" s="71">
        <v>-27.480586086737844</v>
      </c>
      <c r="AP730" s="71">
        <v>-27.493123437634402</v>
      </c>
      <c r="AQ730" s="71">
        <v>-15.743453494323356</v>
      </c>
      <c r="AR730" s="71">
        <v>76.670568437907448</v>
      </c>
      <c r="AS730" s="71">
        <v>-51.981993682797253</v>
      </c>
      <c r="AT730" s="71">
        <v>1.7357183255735764</v>
      </c>
      <c r="AU730" s="71">
        <v>7.7931174538595993</v>
      </c>
      <c r="AV730" s="72">
        <v>12.473240601314718</v>
      </c>
      <c r="AW730" s="73">
        <v>-132670.41000000003</v>
      </c>
      <c r="AX730" s="73">
        <v>-95592.120000000112</v>
      </c>
      <c r="AY730" s="73">
        <v>-57907.940000000061</v>
      </c>
      <c r="AZ730" s="73">
        <v>-168952.22000000009</v>
      </c>
      <c r="BA730" s="73">
        <v>-82147.09999999986</v>
      </c>
      <c r="BB730" s="73">
        <v>-182971.1599999998</v>
      </c>
      <c r="BC730" s="73">
        <v>-94150.050000000017</v>
      </c>
      <c r="BD730" s="73">
        <v>-44199.530000000057</v>
      </c>
      <c r="BE730" s="73">
        <v>358471.97000000015</v>
      </c>
      <c r="BF730" s="73">
        <v>-302216.59000000008</v>
      </c>
      <c r="BG730" s="73">
        <v>5621.6399999999558</v>
      </c>
      <c r="BH730" s="73">
        <v>23807.499999999884</v>
      </c>
      <c r="BI730" s="73">
        <v>22323.920000000013</v>
      </c>
      <c r="BJ730" s="71">
        <v>10.411373529216064</v>
      </c>
      <c r="BK730" s="71">
        <v>9.1981721301981487</v>
      </c>
      <c r="BL730" s="71">
        <v>9.3246735466887873</v>
      </c>
      <c r="BM730" s="71">
        <v>9.3793398984698371</v>
      </c>
      <c r="BN730" s="71">
        <v>-3.0469602319083484</v>
      </c>
      <c r="BO730" s="71">
        <v>5.1363842049279551</v>
      </c>
      <c r="BP730" s="71">
        <v>11.340367004927442</v>
      </c>
      <c r="BQ730" s="71">
        <v>15.645972493828349</v>
      </c>
      <c r="BR730" s="72">
        <v>10.265122982223369</v>
      </c>
      <c r="BS730" s="72">
        <v>4.7559617005987791</v>
      </c>
      <c r="BT730" s="71">
        <v>10.830989217227266</v>
      </c>
      <c r="BU730" s="71">
        <v>9.6839785620910721</v>
      </c>
      <c r="BV730" s="71">
        <v>6.4072022494776206</v>
      </c>
      <c r="BW730" s="71">
        <v>8.3507929834625632</v>
      </c>
      <c r="BX730" s="75">
        <v>7579</v>
      </c>
      <c r="BY730" s="75">
        <v>7758</v>
      </c>
      <c r="BZ730" s="75">
        <v>6636</v>
      </c>
      <c r="CA730" s="75">
        <v>7049</v>
      </c>
      <c r="CB730" s="75">
        <v>10379</v>
      </c>
      <c r="CC730" s="75">
        <v>9480</v>
      </c>
      <c r="CD730" s="75">
        <v>5608</v>
      </c>
      <c r="CE730" s="75">
        <v>5331</v>
      </c>
      <c r="CF730" s="75">
        <v>11283</v>
      </c>
      <c r="CG730" s="75">
        <v>5811</v>
      </c>
      <c r="CH730" s="75">
        <v>6490</v>
      </c>
      <c r="CI730" s="75">
        <v>6873</v>
      </c>
      <c r="CJ730" s="75">
        <v>4259</v>
      </c>
      <c r="CK730" s="75">
        <v>45655</v>
      </c>
      <c r="CL730" s="73">
        <v>858757.54</v>
      </c>
      <c r="CM730" s="73">
        <v>882975.95000000007</v>
      </c>
      <c r="CN730" s="73">
        <v>901508.66000000015</v>
      </c>
      <c r="CO730" s="73">
        <v>891467.14999999979</v>
      </c>
      <c r="CP730" s="73">
        <v>953730.70999999985</v>
      </c>
      <c r="CQ730" s="73">
        <v>739721.10999999987</v>
      </c>
      <c r="CR730" s="73">
        <v>718246.94999999984</v>
      </c>
      <c r="CS730" s="73">
        <v>1134348.1700000002</v>
      </c>
      <c r="CT730" s="73">
        <v>880721.09</v>
      </c>
      <c r="CU730" s="73">
        <v>861307.95</v>
      </c>
      <c r="CV730" s="73">
        <v>866398.06999999983</v>
      </c>
      <c r="CW730" s="73">
        <v>836888.30999999982</v>
      </c>
      <c r="CX730" s="73">
        <v>869938.82</v>
      </c>
      <c r="CY730" s="77"/>
      <c r="CZ730" s="4">
        <v>703</v>
      </c>
      <c r="DA730" s="76" t="str">
        <f t="shared" si="28"/>
        <v>L703</v>
      </c>
      <c r="DB730" s="71">
        <v>4.6640002303295551</v>
      </c>
      <c r="DC730" s="71">
        <v>6.9330481248456266</v>
      </c>
      <c r="DD730" s="71">
        <v>0.28138536661263819</v>
      </c>
      <c r="DE730" s="71">
        <v>0.14023994252192165</v>
      </c>
      <c r="DF730" s="71">
        <v>0.46868583326425078</v>
      </c>
      <c r="DG730" s="71">
        <v>0.23301260517260888</v>
      </c>
      <c r="DH730" s="71">
        <v>1.31254892703215</v>
      </c>
      <c r="DI730" s="71">
        <v>0.44867189578351502</v>
      </c>
      <c r="DJ730" s="71">
        <v>3.7633798519052297E-2</v>
      </c>
      <c r="DK730" s="71">
        <v>4.7108078680039904E-2</v>
      </c>
      <c r="DL730" s="71">
        <v>0.10457964070993003</v>
      </c>
      <c r="DM730" s="71">
        <v>3.7929755332148665E-2</v>
      </c>
      <c r="DN730" s="71">
        <v>0.14215458049124211</v>
      </c>
      <c r="DO730" s="71">
        <v>0.22671208395676753</v>
      </c>
      <c r="DQ730" s="71"/>
      <c r="DR730" s="71"/>
      <c r="DS730" s="71"/>
      <c r="DT730" s="71"/>
      <c r="DU730" s="71"/>
      <c r="DV730" s="71"/>
      <c r="DW730" s="71"/>
      <c r="DX730" s="71"/>
      <c r="DY730" s="71"/>
      <c r="DZ730" s="71"/>
      <c r="EA730" s="71"/>
      <c r="EB730" s="71"/>
      <c r="EC730" s="71"/>
      <c r="ED730" s="71"/>
    </row>
    <row r="731" spans="1:134">
      <c r="A731" s="4">
        <v>1132</v>
      </c>
      <c r="B731" s="46" t="s">
        <v>5998</v>
      </c>
      <c r="C731" s="65" t="str">
        <f t="shared" si="27"/>
        <v>1132</v>
      </c>
      <c r="D731" s="69">
        <v>366603.36000000004</v>
      </c>
      <c r="E731" s="68">
        <v>4080550.1899999995</v>
      </c>
      <c r="F731" s="69">
        <v>41994.670000000042</v>
      </c>
      <c r="G731" s="69">
        <v>10620.319999998435</v>
      </c>
      <c r="H731" s="70">
        <v>85.029105777972404</v>
      </c>
      <c r="I731" s="70">
        <v>0.26094601969144371</v>
      </c>
      <c r="J731" s="69">
        <v>608935.34999999986</v>
      </c>
      <c r="K731" s="69">
        <v>571275.50000000012</v>
      </c>
      <c r="L731" s="69">
        <v>538585.54</v>
      </c>
      <c r="M731" s="69">
        <v>565419.19999999995</v>
      </c>
      <c r="N731" s="69">
        <v>1037821.5400000002</v>
      </c>
      <c r="O731" s="69">
        <v>1011346.6099999999</v>
      </c>
      <c r="P731" s="69">
        <v>592776.55999999982</v>
      </c>
      <c r="Q731" s="69">
        <v>550317.28999999992</v>
      </c>
      <c r="R731" s="69">
        <v>774838.27</v>
      </c>
      <c r="S731" s="69">
        <v>573123.77</v>
      </c>
      <c r="T731" s="69">
        <v>620410.84000000008</v>
      </c>
      <c r="U731" s="69">
        <v>602480.1</v>
      </c>
      <c r="V731" s="69">
        <v>366603.36000000004</v>
      </c>
      <c r="W731" s="70">
        <v>87.264825954153224</v>
      </c>
      <c r="X731" s="70">
        <v>80.195974180640434</v>
      </c>
      <c r="Y731" s="70">
        <v>85.594929232969093</v>
      </c>
      <c r="Z731" s="71">
        <v>76.294918764444589</v>
      </c>
      <c r="AA731" s="71">
        <v>102.82849854544938</v>
      </c>
      <c r="AB731" s="71">
        <v>114.45768385198727</v>
      </c>
      <c r="AC731" s="71">
        <v>86.007061839135972</v>
      </c>
      <c r="AD731" s="71">
        <v>75.830734632227276</v>
      </c>
      <c r="AE731" s="71">
        <v>86.60436746205626</v>
      </c>
      <c r="AF731" s="71">
        <v>90.050655407320804</v>
      </c>
      <c r="AG731" s="71">
        <v>77.246531207944201</v>
      </c>
      <c r="AH731" s="71">
        <v>89.955435695156666</v>
      </c>
      <c r="AI731" s="71">
        <v>96.468627222939773</v>
      </c>
      <c r="AJ731" s="71">
        <v>-23.687345969769702</v>
      </c>
      <c r="AK731" s="71">
        <v>-31.172591748231369</v>
      </c>
      <c r="AL731" s="71">
        <v>-23.666736293467295</v>
      </c>
      <c r="AM731" s="71">
        <v>-39.007163761250638</v>
      </c>
      <c r="AN731" s="71">
        <v>-26.63543664185989</v>
      </c>
      <c r="AO731" s="71">
        <v>-10.343301600036325</v>
      </c>
      <c r="AP731" s="71">
        <v>-14.561222821380692</v>
      </c>
      <c r="AQ731" s="71">
        <v>-2.664878666819237</v>
      </c>
      <c r="AR731" s="71">
        <v>33.31944055538807</v>
      </c>
      <c r="AS731" s="71">
        <v>-14.854957774133782</v>
      </c>
      <c r="AT731" s="71">
        <v>-2.8421753369609615</v>
      </c>
      <c r="AU731" s="71">
        <v>1.5523253376734658</v>
      </c>
      <c r="AV731" s="72">
        <v>12.937013485375282</v>
      </c>
      <c r="AW731" s="73">
        <v>-189012.7200000002</v>
      </c>
      <c r="AX731" s="73">
        <v>-258736.13999999966</v>
      </c>
      <c r="AY731" s="73">
        <v>-166985.67999999982</v>
      </c>
      <c r="AZ731" s="73">
        <v>-361606.39000000013</v>
      </c>
      <c r="BA731" s="73">
        <v>-376782.8400000002</v>
      </c>
      <c r="BB731" s="73">
        <v>-99343.410000000149</v>
      </c>
      <c r="BC731" s="73">
        <v>-101026.16000000015</v>
      </c>
      <c r="BD731" s="73">
        <v>-15066.800000000047</v>
      </c>
      <c r="BE731" s="73">
        <v>193649.00999999989</v>
      </c>
      <c r="BF731" s="73">
        <v>-99990.899999999907</v>
      </c>
      <c r="BG731" s="73">
        <v>-18148.989999999991</v>
      </c>
      <c r="BH731" s="73">
        <v>9209.4899999999907</v>
      </c>
      <c r="BI731" s="73">
        <v>41994.670000000042</v>
      </c>
      <c r="BJ731" s="71">
        <v>17.76216285087288</v>
      </c>
      <c r="BK731" s="71">
        <v>16.370074041892043</v>
      </c>
      <c r="BL731" s="71">
        <v>12.569473227323288</v>
      </c>
      <c r="BM731" s="71">
        <v>13.890330011117406</v>
      </c>
      <c r="BN731" s="71">
        <v>4.1029902725755933</v>
      </c>
      <c r="BO731" s="71">
        <v>11.908162179576426</v>
      </c>
      <c r="BP731" s="71">
        <v>20.834723598443301</v>
      </c>
      <c r="BQ731" s="71">
        <v>21.671079349789593</v>
      </c>
      <c r="BR731" s="72">
        <v>14.721546895292528</v>
      </c>
      <c r="BS731" s="72">
        <v>12.569730896405783</v>
      </c>
      <c r="BT731" s="71">
        <v>17.876901001740496</v>
      </c>
      <c r="BU731" s="71">
        <v>16.958501102665739</v>
      </c>
      <c r="BV731" s="71">
        <v>16.064699070571582</v>
      </c>
      <c r="BW731" s="71">
        <v>15.773072106707126</v>
      </c>
      <c r="BX731" s="75">
        <v>10129</v>
      </c>
      <c r="BY731" s="75">
        <v>9237</v>
      </c>
      <c r="BZ731" s="75">
        <v>8244</v>
      </c>
      <c r="CA731" s="75">
        <v>8729</v>
      </c>
      <c r="CB731" s="75">
        <v>12361</v>
      </c>
      <c r="CC731" s="75">
        <v>13961</v>
      </c>
      <c r="CD731" s="75">
        <v>9215</v>
      </c>
      <c r="CE731" s="75">
        <v>9381</v>
      </c>
      <c r="CF731" s="75">
        <v>12205</v>
      </c>
      <c r="CG731" s="75">
        <v>9932</v>
      </c>
      <c r="CH731" s="75">
        <v>10601</v>
      </c>
      <c r="CI731" s="75">
        <v>9779</v>
      </c>
      <c r="CJ731" s="75">
        <v>6042</v>
      </c>
      <c r="CK731" s="75">
        <v>67155</v>
      </c>
      <c r="CL731" s="73">
        <v>1139831.8800000001</v>
      </c>
      <c r="CM731" s="73">
        <v>1189785.69</v>
      </c>
      <c r="CN731" s="73">
        <v>1176297.0899999996</v>
      </c>
      <c r="CO731" s="73">
        <v>1292310.0799999996</v>
      </c>
      <c r="CP731" s="73">
        <v>1308301.3699999999</v>
      </c>
      <c r="CQ731" s="73">
        <v>1022323.0900000001</v>
      </c>
      <c r="CR731" s="73">
        <v>1192546.4499999997</v>
      </c>
      <c r="CS731" s="73">
        <v>1372585.33</v>
      </c>
      <c r="CT731" s="73">
        <v>1156580.9899999995</v>
      </c>
      <c r="CU731" s="73">
        <v>1052076.1999999993</v>
      </c>
      <c r="CV731" s="73">
        <v>975014.12999999977</v>
      </c>
      <c r="CW731" s="73">
        <v>1000506.82</v>
      </c>
      <c r="CX731" s="73">
        <v>939843.42</v>
      </c>
      <c r="CY731" s="77"/>
      <c r="CZ731" s="4">
        <v>1132</v>
      </c>
      <c r="DA731" s="76" t="str">
        <f t="shared" si="28"/>
        <v>1132</v>
      </c>
      <c r="DB731" s="71">
        <v>1.5847959958792561</v>
      </c>
      <c r="DC731" s="71">
        <v>1.3399415958166017</v>
      </c>
      <c r="DD731" s="71">
        <v>0.70339116258070467</v>
      </c>
      <c r="DE731" s="71">
        <v>0.58315263536459272</v>
      </c>
      <c r="DF731" s="71">
        <v>1.5385127293596099</v>
      </c>
      <c r="DG731" s="71">
        <v>0.340294003369152</v>
      </c>
      <c r="DH731" s="71">
        <v>0.58447876204518789</v>
      </c>
      <c r="DI731" s="71">
        <v>0.6206745695780943</v>
      </c>
      <c r="DJ731" s="71">
        <v>0.27195108336754681</v>
      </c>
      <c r="DK731" s="71">
        <v>0.3044297573311156</v>
      </c>
      <c r="DL731" s="71">
        <v>0.3085380738727182</v>
      </c>
      <c r="DM731" s="71">
        <v>0.62606646704745639</v>
      </c>
      <c r="DN731" s="71">
        <v>9.7479741223458385E-2</v>
      </c>
      <c r="DO731" s="71">
        <v>0.41188062741095788</v>
      </c>
      <c r="DQ731" s="71"/>
      <c r="DR731" s="71"/>
      <c r="DS731" s="71"/>
      <c r="DT731" s="71"/>
      <c r="DU731" s="71"/>
      <c r="DV731" s="71"/>
      <c r="DW731" s="71"/>
      <c r="DX731" s="71"/>
      <c r="DY731" s="71"/>
      <c r="DZ731" s="71"/>
      <c r="EA731" s="71"/>
      <c r="EB731" s="71"/>
      <c r="EC731" s="71"/>
      <c r="ED731" s="71"/>
    </row>
    <row r="732" spans="1:134">
      <c r="A732" s="4">
        <v>1129</v>
      </c>
      <c r="B732" s="46" t="s">
        <v>6004</v>
      </c>
      <c r="C732" s="65" t="str">
        <f t="shared" si="27"/>
        <v>1129</v>
      </c>
      <c r="D732" s="69">
        <v>176850.68</v>
      </c>
      <c r="E732" s="68">
        <v>2488434.5099999998</v>
      </c>
      <c r="F732" s="69">
        <v>-15812.239999999962</v>
      </c>
      <c r="G732" s="69">
        <v>88387.129999999888</v>
      </c>
      <c r="H732" s="70">
        <v>73.569337164965475</v>
      </c>
      <c r="I732" s="70">
        <v>3.6827243802161957</v>
      </c>
      <c r="J732" s="69">
        <v>360754.65999999992</v>
      </c>
      <c r="K732" s="69">
        <v>356661.14999999985</v>
      </c>
      <c r="L732" s="69">
        <v>405390.82</v>
      </c>
      <c r="M732" s="69">
        <v>400873.30999999994</v>
      </c>
      <c r="N732" s="69">
        <v>527413.70000000007</v>
      </c>
      <c r="O732" s="69">
        <v>602946.59999999986</v>
      </c>
      <c r="P732" s="69">
        <v>323060.37</v>
      </c>
      <c r="Q732" s="69">
        <v>277172.88</v>
      </c>
      <c r="R732" s="69">
        <v>723805.19999999984</v>
      </c>
      <c r="S732" s="69">
        <v>255537.21</v>
      </c>
      <c r="T732" s="69">
        <v>343209.24</v>
      </c>
      <c r="U732" s="69">
        <v>388798.92999999993</v>
      </c>
      <c r="V732" s="69">
        <v>176850.68</v>
      </c>
      <c r="W732" s="70">
        <v>88.057721201695955</v>
      </c>
      <c r="X732" s="70">
        <v>88.091316706663392</v>
      </c>
      <c r="Y732" s="70">
        <v>96.724320908491691</v>
      </c>
      <c r="Z732" s="71">
        <v>78.969013484351507</v>
      </c>
      <c r="AA732" s="71">
        <v>91.680197676701624</v>
      </c>
      <c r="AB732" s="71">
        <v>101.08370117647303</v>
      </c>
      <c r="AC732" s="71">
        <v>75.643036960354664</v>
      </c>
      <c r="AD732" s="71">
        <v>53.229210088669696</v>
      </c>
      <c r="AE732" s="71">
        <v>93.609628759502101</v>
      </c>
      <c r="AF732" s="71">
        <v>44.615827654603329</v>
      </c>
      <c r="AG732" s="71">
        <v>79.252097585135829</v>
      </c>
      <c r="AH732" s="71">
        <v>95.282891554142623</v>
      </c>
      <c r="AI732" s="71">
        <v>71.437690454079288</v>
      </c>
      <c r="AJ732" s="71">
        <v>-30.306576588315803</v>
      </c>
      <c r="AK732" s="71">
        <v>-25.355880587122915</v>
      </c>
      <c r="AL732" s="71">
        <v>-9.4833054319463308</v>
      </c>
      <c r="AM732" s="71">
        <v>-27.997467080761183</v>
      </c>
      <c r="AN732" s="71">
        <v>-27.374403221132791</v>
      </c>
      <c r="AO732" s="71">
        <v>-21.206718173025774</v>
      </c>
      <c r="AP732" s="71">
        <v>-21.394665700090918</v>
      </c>
      <c r="AQ732" s="71">
        <v>-18.612650364406957</v>
      </c>
      <c r="AR732" s="71">
        <v>114.88450768050735</v>
      </c>
      <c r="AS732" s="71">
        <v>-50.770866067706301</v>
      </c>
      <c r="AT732" s="71">
        <v>18.007006099133815</v>
      </c>
      <c r="AU732" s="71">
        <v>25.790627653605537</v>
      </c>
      <c r="AV732" s="72">
        <v>-8.2072045830095206</v>
      </c>
      <c r="AW732" s="73">
        <v>-156876.19000000024</v>
      </c>
      <c r="AX732" s="73">
        <v>-121154.32000000012</v>
      </c>
      <c r="AY732" s="73">
        <v>-42472.219999999914</v>
      </c>
      <c r="AZ732" s="73">
        <v>-155875.5900000002</v>
      </c>
      <c r="BA732" s="73">
        <v>-198768.45000000007</v>
      </c>
      <c r="BB732" s="73">
        <v>-147576.38000000012</v>
      </c>
      <c r="BC732" s="73">
        <v>-87930.019999999902</v>
      </c>
      <c r="BD732" s="73">
        <v>-63387.270000000019</v>
      </c>
      <c r="BE732" s="73">
        <v>386970.67999999988</v>
      </c>
      <c r="BF732" s="73">
        <v>-263539.98999999987</v>
      </c>
      <c r="BG732" s="73">
        <v>52371.219999999972</v>
      </c>
      <c r="BH732" s="73">
        <v>79714.749999999942</v>
      </c>
      <c r="BI732" s="73">
        <v>-15812.239999999962</v>
      </c>
      <c r="BJ732" s="71">
        <v>14.450112140020183</v>
      </c>
      <c r="BK732" s="71">
        <v>12.518742702430252</v>
      </c>
      <c r="BL732" s="71">
        <v>6.9871948017122811</v>
      </c>
      <c r="BM732" s="71">
        <v>13.360708417547585</v>
      </c>
      <c r="BN732" s="71">
        <v>3.7495070008197793</v>
      </c>
      <c r="BO732" s="71">
        <v>7.3281933950023088</v>
      </c>
      <c r="BP732" s="71">
        <v>16.002619224939597</v>
      </c>
      <c r="BQ732" s="71">
        <v>23.93506273044985</v>
      </c>
      <c r="BR732" s="72">
        <v>17.661372632706875</v>
      </c>
      <c r="BS732" s="72">
        <v>7.6571821268048854</v>
      </c>
      <c r="BT732" s="71">
        <v>13.032001290504592</v>
      </c>
      <c r="BU732" s="71">
        <v>11.819822859216547</v>
      </c>
      <c r="BV732" s="71">
        <v>12.9298119399191</v>
      </c>
      <c r="BW732" s="71">
        <v>13.603686660820177</v>
      </c>
      <c r="BX732" s="75">
        <v>8493</v>
      </c>
      <c r="BY732" s="75">
        <v>8416</v>
      </c>
      <c r="BZ732" s="75">
        <v>8473</v>
      </c>
      <c r="CA732" s="75">
        <v>8745</v>
      </c>
      <c r="CB732" s="75">
        <v>11180</v>
      </c>
      <c r="CC732" s="75">
        <v>11553</v>
      </c>
      <c r="CD732" s="75">
        <v>7304</v>
      </c>
      <c r="CE732" s="75">
        <v>6521</v>
      </c>
      <c r="CF732" s="75">
        <v>11689</v>
      </c>
      <c r="CG732" s="75">
        <v>6293</v>
      </c>
      <c r="CH732" s="75">
        <v>7641</v>
      </c>
      <c r="CI732" s="75">
        <v>8276</v>
      </c>
      <c r="CJ732" s="75">
        <v>4282</v>
      </c>
      <c r="CK732" s="75">
        <v>52006</v>
      </c>
      <c r="CL732" s="73">
        <v>1025057.4500000001</v>
      </c>
      <c r="CM732" s="73">
        <v>1031589.8300000002</v>
      </c>
      <c r="CN732" s="73">
        <v>982400.78999999992</v>
      </c>
      <c r="CO732" s="73">
        <v>1064270.98</v>
      </c>
      <c r="CP732" s="73">
        <v>1020401.8099999999</v>
      </c>
      <c r="CQ732" s="73">
        <v>873345.39999999979</v>
      </c>
      <c r="CR732" s="73">
        <v>634792.96999999986</v>
      </c>
      <c r="CS732" s="73">
        <v>1064670.48</v>
      </c>
      <c r="CT732" s="73">
        <v>916591.89999999979</v>
      </c>
      <c r="CU732" s="73">
        <v>938019.95999999985</v>
      </c>
      <c r="CV732" s="73">
        <v>776160.18999999971</v>
      </c>
      <c r="CW732" s="73">
        <v>799868.03999999992</v>
      </c>
      <c r="CX732" s="73">
        <v>835183.74000000011</v>
      </c>
      <c r="CY732" s="77"/>
      <c r="CZ732" s="4">
        <v>1129</v>
      </c>
      <c r="DA732" s="76" t="str">
        <f t="shared" si="28"/>
        <v>1129</v>
      </c>
      <c r="DB732" s="71">
        <v>0.44198875860570541</v>
      </c>
      <c r="DC732" s="71">
        <v>0.62210319350333265</v>
      </c>
      <c r="DD732" s="71">
        <v>9.1053951097494951E-2</v>
      </c>
      <c r="DE732" s="71">
        <v>0.20211071955380547</v>
      </c>
      <c r="DF732" s="71">
        <v>0.20027306343316761</v>
      </c>
      <c r="DG732" s="71">
        <v>0.23814915019538829</v>
      </c>
      <c r="DH732" s="71">
        <v>9.6494233285763439E-2</v>
      </c>
      <c r="DI732" s="71">
        <v>9.3754619866597222E-2</v>
      </c>
      <c r="DJ732" s="71">
        <v>0.11412093911694382</v>
      </c>
      <c r="DK732" s="71">
        <v>0.22818035277320697</v>
      </c>
      <c r="DL732" s="71">
        <v>7.775321044395607E-2</v>
      </c>
      <c r="DM732" s="71">
        <v>0.15795399236873686</v>
      </c>
      <c r="DN732" s="72">
        <v>4.7468121095868641E-2</v>
      </c>
      <c r="DO732" s="71">
        <v>0.11836493048524241</v>
      </c>
      <c r="DQ732" s="71"/>
      <c r="DR732" s="71"/>
      <c r="DS732" s="71"/>
      <c r="DT732" s="71"/>
      <c r="DU732" s="71"/>
      <c r="DV732" s="71"/>
      <c r="DW732" s="71"/>
      <c r="DX732" s="71"/>
      <c r="DY732" s="71"/>
      <c r="DZ732" s="71"/>
      <c r="EA732" s="71"/>
      <c r="EB732" s="71"/>
      <c r="EC732" s="71"/>
      <c r="ED732" s="71"/>
    </row>
    <row r="733" spans="1:134">
      <c r="A733" s="4">
        <v>1147</v>
      </c>
      <c r="B733" s="46" t="s">
        <v>6010</v>
      </c>
      <c r="C733" s="65" t="str">
        <f t="shared" si="27"/>
        <v>1147</v>
      </c>
      <c r="D733" s="69">
        <v>208505.28</v>
      </c>
      <c r="E733" s="68">
        <v>2303882.6</v>
      </c>
      <c r="F733" s="69">
        <v>70116.360000000044</v>
      </c>
      <c r="G733" s="69">
        <v>320519.38000000012</v>
      </c>
      <c r="H733" s="70">
        <v>86.596086415419123</v>
      </c>
      <c r="I733" s="70">
        <v>16.160397488867417</v>
      </c>
      <c r="J733" s="69">
        <v>270306.89999999991</v>
      </c>
      <c r="K733" s="69">
        <v>279178.05</v>
      </c>
      <c r="L733" s="69">
        <v>284055.13999999996</v>
      </c>
      <c r="M733" s="69">
        <v>290005.80999999994</v>
      </c>
      <c r="N733" s="69">
        <v>388099.66999999993</v>
      </c>
      <c r="O733" s="69">
        <v>394901.86999999994</v>
      </c>
      <c r="P733" s="69">
        <v>254080.63</v>
      </c>
      <c r="Q733" s="69">
        <v>267454.50999999995</v>
      </c>
      <c r="R733" s="69">
        <v>650502.39000000013</v>
      </c>
      <c r="S733" s="69">
        <v>276943.95999999996</v>
      </c>
      <c r="T733" s="69">
        <v>305993.34000000003</v>
      </c>
      <c r="U733" s="69">
        <v>340402.49000000005</v>
      </c>
      <c r="V733" s="69">
        <v>208505.28</v>
      </c>
      <c r="W733" s="70">
        <v>80.890777506495496</v>
      </c>
      <c r="X733" s="70">
        <v>82.152316867919126</v>
      </c>
      <c r="Y733" s="70">
        <v>88.432176380274328</v>
      </c>
      <c r="Z733" s="71">
        <v>79.658253929241823</v>
      </c>
      <c r="AA733" s="71">
        <v>120.8116749712805</v>
      </c>
      <c r="AB733" s="71">
        <v>106.25447154919763</v>
      </c>
      <c r="AC733" s="71">
        <v>86.79297335831933</v>
      </c>
      <c r="AD733" s="71">
        <v>77.740917664594519</v>
      </c>
      <c r="AE733" s="71">
        <v>94.710139024698861</v>
      </c>
      <c r="AF733" s="71">
        <v>57.697133733674832</v>
      </c>
      <c r="AG733" s="71">
        <v>87.550473445784036</v>
      </c>
      <c r="AH733" s="71">
        <v>101.76122124721327</v>
      </c>
      <c r="AI733" s="71">
        <v>120.61449359031184</v>
      </c>
      <c r="AJ733" s="71">
        <v>-19.824791238339891</v>
      </c>
      <c r="AK733" s="71">
        <v>-27.58400118696872</v>
      </c>
      <c r="AL733" s="71">
        <v>-21.588242065318109</v>
      </c>
      <c r="AM733" s="71">
        <v>-33.463188409042409</v>
      </c>
      <c r="AN733" s="71">
        <v>-14.886962728703923</v>
      </c>
      <c r="AO733" s="71">
        <v>-17.638519195556778</v>
      </c>
      <c r="AP733" s="71">
        <v>-7.7503593235861201</v>
      </c>
      <c r="AQ733" s="71">
        <v>2.63814931014279</v>
      </c>
      <c r="AR733" s="71">
        <v>98.734231046621133</v>
      </c>
      <c r="AS733" s="71">
        <v>-40.839996802577183</v>
      </c>
      <c r="AT733" s="71">
        <v>14.752561653561912</v>
      </c>
      <c r="AU733" s="71">
        <v>37.891618547745367</v>
      </c>
      <c r="AV733" s="72">
        <v>50.666166048553649</v>
      </c>
      <c r="AW733" s="73">
        <v>-66838.340000000026</v>
      </c>
      <c r="AX733" s="73">
        <v>-106341.79999999999</v>
      </c>
      <c r="AY733" s="73">
        <v>-78205.760000000068</v>
      </c>
      <c r="AZ733" s="73">
        <v>-145851.87999999995</v>
      </c>
      <c r="BA733" s="73">
        <v>-67881.790000000095</v>
      </c>
      <c r="BB733" s="73">
        <v>-75832.250000000175</v>
      </c>
      <c r="BC733" s="73">
        <v>-21346.600000000035</v>
      </c>
      <c r="BD733" s="73">
        <v>6874.4899999999325</v>
      </c>
      <c r="BE733" s="73">
        <v>323179.62000000011</v>
      </c>
      <c r="BF733" s="73">
        <v>-191183.05999999976</v>
      </c>
      <c r="BG733" s="73">
        <v>39338.430000000051</v>
      </c>
      <c r="BH733" s="73">
        <v>93540.140000000072</v>
      </c>
      <c r="BI733" s="73">
        <v>70116.360000000044</v>
      </c>
      <c r="BJ733" s="71">
        <v>16.433857449176003</v>
      </c>
      <c r="BK733" s="71">
        <v>12.192931041110425</v>
      </c>
      <c r="BL733" s="71">
        <v>14.569084979349199</v>
      </c>
      <c r="BM733" s="71">
        <v>13.840700713722402</v>
      </c>
      <c r="BN733" s="71">
        <v>4.0233813297373162</v>
      </c>
      <c r="BO733" s="71">
        <v>2.406063933017462</v>
      </c>
      <c r="BP733" s="71">
        <v>14.913570867216405</v>
      </c>
      <c r="BQ733" s="71">
        <v>22.664391162830736</v>
      </c>
      <c r="BR733" s="72">
        <v>13.768838436853532</v>
      </c>
      <c r="BS733" s="72">
        <v>13.092332857414828</v>
      </c>
      <c r="BT733" s="71">
        <v>16.265115077041557</v>
      </c>
      <c r="BU733" s="71">
        <v>15.069630781427698</v>
      </c>
      <c r="BV733" s="71">
        <v>11.038980667381953</v>
      </c>
      <c r="BW733" s="71">
        <v>13.597326632687395</v>
      </c>
      <c r="BX733" s="75">
        <v>5678</v>
      </c>
      <c r="BY733" s="75">
        <v>5878</v>
      </c>
      <c r="BZ733" s="75">
        <v>5634</v>
      </c>
      <c r="CA733" s="75">
        <v>5738</v>
      </c>
      <c r="CB733" s="75">
        <v>6992</v>
      </c>
      <c r="CC733" s="75">
        <v>7607</v>
      </c>
      <c r="CD733" s="75">
        <v>5321</v>
      </c>
      <c r="CE733" s="75">
        <v>5427</v>
      </c>
      <c r="CF733" s="75">
        <v>9139</v>
      </c>
      <c r="CG733" s="75">
        <v>5849</v>
      </c>
      <c r="CH733" s="75">
        <v>6116</v>
      </c>
      <c r="CI733" s="75">
        <v>6419</v>
      </c>
      <c r="CJ733" s="75">
        <v>3791</v>
      </c>
      <c r="CK733" s="75">
        <v>42062</v>
      </c>
      <c r="CL733" s="73">
        <v>904690.19999999972</v>
      </c>
      <c r="CM733" s="73">
        <v>852360.94000000006</v>
      </c>
      <c r="CN733" s="73">
        <v>839597.21</v>
      </c>
      <c r="CO733" s="73">
        <v>1064599.5</v>
      </c>
      <c r="CP733" s="73">
        <v>990649.87999999989</v>
      </c>
      <c r="CQ733" s="73">
        <v>928750.72000000009</v>
      </c>
      <c r="CR733" s="73">
        <v>926109.06999999983</v>
      </c>
      <c r="CS733" s="73">
        <v>1234894.1300000004</v>
      </c>
      <c r="CT733" s="73">
        <v>981873.88</v>
      </c>
      <c r="CU733" s="73">
        <v>949028.41000000015</v>
      </c>
      <c r="CV733" s="73">
        <v>869927.27999999991</v>
      </c>
      <c r="CW733" s="73">
        <v>878555.87</v>
      </c>
      <c r="CX733" s="73">
        <v>884456.04000000027</v>
      </c>
      <c r="CY733" s="77"/>
      <c r="CZ733" s="4">
        <v>1147</v>
      </c>
      <c r="DA733" s="76" t="str">
        <f t="shared" si="28"/>
        <v>1147</v>
      </c>
      <c r="DB733" s="71">
        <v>0.80618956287271271</v>
      </c>
      <c r="DC733" s="71">
        <v>1.2621136046551062</v>
      </c>
      <c r="DD733" s="71">
        <v>0.43113665655868194</v>
      </c>
      <c r="DE733" s="71">
        <v>0.19201178496929053</v>
      </c>
      <c r="DF733" s="71">
        <v>0.45299668455609338</v>
      </c>
      <c r="DG733" s="71">
        <v>0.41685591909772901</v>
      </c>
      <c r="DH733" s="71">
        <v>0.49730421545666414</v>
      </c>
      <c r="DI733" s="71">
        <v>0.1130759222751631</v>
      </c>
      <c r="DJ733" s="71">
        <v>0.25589505535455553</v>
      </c>
      <c r="DK733" s="71">
        <v>4.2439918027717689E-2</v>
      </c>
      <c r="DL733" s="71">
        <v>2.2146723919632776E-2</v>
      </c>
      <c r="DM733" s="71">
        <v>8.6368696547710594E-2</v>
      </c>
      <c r="DN733" s="71">
        <v>0.21883610786584254</v>
      </c>
      <c r="DO733" s="71">
        <v>0.18151790856839464</v>
      </c>
      <c r="DQ733" s="71"/>
      <c r="DR733" s="71"/>
      <c r="DS733" s="71"/>
      <c r="DT733" s="71"/>
      <c r="DU733" s="71"/>
      <c r="DV733" s="71"/>
      <c r="DW733" s="71"/>
      <c r="DX733" s="71"/>
      <c r="DY733" s="71"/>
      <c r="DZ733" s="71"/>
      <c r="EA733" s="71"/>
      <c r="EB733" s="71"/>
      <c r="EC733" s="71"/>
      <c r="ED733" s="71"/>
    </row>
    <row r="734" spans="1:134">
      <c r="A734" s="4">
        <v>1046</v>
      </c>
      <c r="B734" s="46" t="s">
        <v>6016</v>
      </c>
      <c r="C734" s="65" t="str">
        <f t="shared" si="27"/>
        <v>1046</v>
      </c>
      <c r="D734" s="69">
        <v>277886.26999999996</v>
      </c>
      <c r="E734" s="68">
        <v>2809197.7600000007</v>
      </c>
      <c r="F734" s="69">
        <v>71783.229999999952</v>
      </c>
      <c r="G734" s="69">
        <v>285220.04000000004</v>
      </c>
      <c r="H734" s="70">
        <v>91.673608688744707</v>
      </c>
      <c r="I734" s="70">
        <v>11.300418293708226</v>
      </c>
      <c r="J734" s="69">
        <v>445990.39999999991</v>
      </c>
      <c r="K734" s="69">
        <v>347688.31999999995</v>
      </c>
      <c r="L734" s="69">
        <v>337781.85999999993</v>
      </c>
      <c r="M734" s="69">
        <v>405652.22999999986</v>
      </c>
      <c r="N734" s="69">
        <v>445668.08999999997</v>
      </c>
      <c r="O734" s="69">
        <v>580833.51</v>
      </c>
      <c r="P734" s="69">
        <v>401756.23999999993</v>
      </c>
      <c r="Q734" s="69">
        <v>344794.9599999999</v>
      </c>
      <c r="R734" s="69">
        <v>503206.61999999988</v>
      </c>
      <c r="S734" s="69">
        <v>365064.88999999996</v>
      </c>
      <c r="T734" s="69">
        <v>438229.89999999997</v>
      </c>
      <c r="U734" s="69">
        <v>478258.88</v>
      </c>
      <c r="V734" s="69">
        <v>277886.26999999996</v>
      </c>
      <c r="W734" s="70">
        <v>110.65721351531488</v>
      </c>
      <c r="X734" s="70">
        <v>86.827037171503733</v>
      </c>
      <c r="Y734" s="70">
        <v>84.548393368603001</v>
      </c>
      <c r="Z734" s="71">
        <v>80.912265106193942</v>
      </c>
      <c r="AA734" s="71">
        <v>102.91058958869466</v>
      </c>
      <c r="AB734" s="71">
        <v>106.59941769353212</v>
      </c>
      <c r="AC734" s="71">
        <v>83.622410527876923</v>
      </c>
      <c r="AD734" s="71">
        <v>76.629368998549765</v>
      </c>
      <c r="AE734" s="71">
        <v>93.020675656512367</v>
      </c>
      <c r="AF734" s="71">
        <v>86.594865510838133</v>
      </c>
      <c r="AG734" s="71">
        <v>93.276807613333816</v>
      </c>
      <c r="AH734" s="71">
        <v>109.76163002768699</v>
      </c>
      <c r="AI734" s="71">
        <v>104.51831217265773</v>
      </c>
      <c r="AJ734" s="71">
        <v>-3.3133389252378742</v>
      </c>
      <c r="AK734" s="71">
        <v>-20.252755649996512</v>
      </c>
      <c r="AL734" s="71">
        <v>-22.192384386024642</v>
      </c>
      <c r="AM734" s="71">
        <v>-22.574667414073566</v>
      </c>
      <c r="AN734" s="71">
        <v>-21.155669613117645</v>
      </c>
      <c r="AO734" s="71">
        <v>-7.0976261725948735</v>
      </c>
      <c r="AP734" s="71">
        <v>-14.878567343048266</v>
      </c>
      <c r="AQ734" s="71">
        <v>-4.7156810325168603</v>
      </c>
      <c r="AR734" s="71">
        <v>40.320693259876748</v>
      </c>
      <c r="AS734" s="71">
        <v>-12.57599896316799</v>
      </c>
      <c r="AT734" s="71">
        <v>20.330122469968881</v>
      </c>
      <c r="AU734" s="71">
        <v>39.168624836405328</v>
      </c>
      <c r="AV734" s="72">
        <v>34.82880698897015</v>
      </c>
      <c r="AW734" s="73">
        <v>-15283.570000000182</v>
      </c>
      <c r="AX734" s="73">
        <v>-88299.560000000056</v>
      </c>
      <c r="AY734" s="73">
        <v>-96342.560000000114</v>
      </c>
      <c r="AZ734" s="73">
        <v>-118274.78000000009</v>
      </c>
      <c r="BA734" s="73">
        <v>-119580.36999999976</v>
      </c>
      <c r="BB734" s="73">
        <v>-35552.280000000144</v>
      </c>
      <c r="BC734" s="73">
        <v>-70223.880000000063</v>
      </c>
      <c r="BD734" s="73">
        <v>-17064.120000000054</v>
      </c>
      <c r="BE734" s="73">
        <v>144594.77999999991</v>
      </c>
      <c r="BF734" s="73">
        <v>-52514.819999999891</v>
      </c>
      <c r="BG734" s="73">
        <v>74040.209999999905</v>
      </c>
      <c r="BH734" s="73">
        <v>134604.64000000001</v>
      </c>
      <c r="BI734" s="73">
        <v>71783.229999999952</v>
      </c>
      <c r="BJ734" s="71">
        <v>21.035730052140121</v>
      </c>
      <c r="BK734" s="71">
        <v>15.15758469820377</v>
      </c>
      <c r="BL734" s="71">
        <v>14.956035190302469</v>
      </c>
      <c r="BM734" s="71">
        <v>17.320460131288257</v>
      </c>
      <c r="BN734" s="71">
        <v>8.1188394633430097</v>
      </c>
      <c r="BO734" s="71">
        <v>12.278834663771587</v>
      </c>
      <c r="BP734" s="71">
        <v>24.587548059087368</v>
      </c>
      <c r="BQ734" s="71">
        <v>24.450376698154528</v>
      </c>
      <c r="BR734" s="72">
        <v>16.026640481669233</v>
      </c>
      <c r="BS734" s="72">
        <v>16.53649708112065</v>
      </c>
      <c r="BT734" s="71">
        <v>18.020172508129296</v>
      </c>
      <c r="BU734" s="71">
        <v>19.147977156336491</v>
      </c>
      <c r="BV734" s="71">
        <v>17.101695098651234</v>
      </c>
      <c r="BW734" s="71">
        <v>17.958572414889581</v>
      </c>
      <c r="BX734" s="75">
        <v>10225</v>
      </c>
      <c r="BY734" s="75">
        <v>7994</v>
      </c>
      <c r="BZ734" s="75">
        <v>8239</v>
      </c>
      <c r="CA734" s="75">
        <v>8574</v>
      </c>
      <c r="CB734" s="75">
        <v>8635</v>
      </c>
      <c r="CC734" s="75">
        <v>11317</v>
      </c>
      <c r="CD734" s="75">
        <v>8904</v>
      </c>
      <c r="CE734" s="75">
        <v>7297</v>
      </c>
      <c r="CF734" s="75">
        <v>9581</v>
      </c>
      <c r="CG734" s="75">
        <v>8405</v>
      </c>
      <c r="CH734" s="75">
        <v>9115</v>
      </c>
      <c r="CI734" s="75">
        <v>10905</v>
      </c>
      <c r="CJ734" s="75">
        <v>5948</v>
      </c>
      <c r="CK734" s="75">
        <v>60155</v>
      </c>
      <c r="CL734" s="73">
        <v>783306.53</v>
      </c>
      <c r="CM734" s="73">
        <v>860432.4099999998</v>
      </c>
      <c r="CN734" s="73">
        <v>894787.32000000007</v>
      </c>
      <c r="CO734" s="73">
        <v>997744.77000000025</v>
      </c>
      <c r="CP734" s="73">
        <v>1039304.2399999996</v>
      </c>
      <c r="CQ734" s="73">
        <v>846282.19999999984</v>
      </c>
      <c r="CR734" s="73">
        <v>856566.76000000024</v>
      </c>
      <c r="CS734" s="73">
        <v>904909.66999999958</v>
      </c>
      <c r="CT734" s="73">
        <v>863716.48</v>
      </c>
      <c r="CU734" s="73">
        <v>871939.60999999987</v>
      </c>
      <c r="CV734" s="73">
        <v>848081.84000000008</v>
      </c>
      <c r="CW734" s="73">
        <v>785154.15</v>
      </c>
      <c r="CX734" s="73">
        <v>886503.23999999976</v>
      </c>
      <c r="CY734" s="77"/>
      <c r="CZ734" s="4">
        <v>1046</v>
      </c>
      <c r="DA734" s="76" t="str">
        <f t="shared" si="28"/>
        <v>1046</v>
      </c>
      <c r="DB734" s="71">
        <v>1.8540581783386036</v>
      </c>
      <c r="DC734" s="71">
        <v>2.9986642475846459</v>
      </c>
      <c r="DD734" s="71">
        <v>1.4859632702468268</v>
      </c>
      <c r="DE734" s="71">
        <v>0.52137707941318145</v>
      </c>
      <c r="DF734" s="71">
        <v>1.1435264762873989</v>
      </c>
      <c r="DG734" s="71">
        <v>0.95306785015924866</v>
      </c>
      <c r="DH734" s="71">
        <v>0.33346165760739893</v>
      </c>
      <c r="DI734" s="71">
        <v>0.23540242853827045</v>
      </c>
      <c r="DJ734" s="71">
        <v>0.29597421661871004</v>
      </c>
      <c r="DK734" s="71">
        <v>0.64844276388789435</v>
      </c>
      <c r="DL734" s="71">
        <v>0.2806951606581401</v>
      </c>
      <c r="DM734" s="71">
        <v>0.10259682761213856</v>
      </c>
      <c r="DN734" s="71">
        <v>0.1125228652576412</v>
      </c>
      <c r="DO734" s="71">
        <v>0.28638066063025819</v>
      </c>
      <c r="DQ734" s="71"/>
      <c r="DR734" s="71"/>
      <c r="DS734" s="71"/>
      <c r="DT734" s="71"/>
      <c r="DU734" s="71"/>
      <c r="DV734" s="71"/>
      <c r="DW734" s="71"/>
      <c r="DX734" s="71"/>
      <c r="DY734" s="71"/>
      <c r="DZ734" s="71"/>
      <c r="EA734" s="71"/>
      <c r="EB734" s="71"/>
      <c r="EC734" s="71"/>
      <c r="ED734" s="71"/>
    </row>
    <row r="735" spans="1:134">
      <c r="A735" s="4">
        <v>1094</v>
      </c>
      <c r="B735" s="46" t="s">
        <v>6023</v>
      </c>
      <c r="C735" s="65" t="str">
        <f t="shared" si="27"/>
        <v>1094</v>
      </c>
      <c r="D735" s="69">
        <v>207414.48999999996</v>
      </c>
      <c r="E735" s="68">
        <v>2585415.3499999996</v>
      </c>
      <c r="F735" s="69">
        <v>18594.380000000005</v>
      </c>
      <c r="G735" s="69">
        <v>131051.69999999879</v>
      </c>
      <c r="H735" s="70">
        <v>85.601856442471231</v>
      </c>
      <c r="I735" s="70">
        <v>5.3395388250636167</v>
      </c>
      <c r="J735" s="69">
        <v>397504.23000000004</v>
      </c>
      <c r="K735" s="69">
        <v>383523.78</v>
      </c>
      <c r="L735" s="69">
        <v>316041.02999999991</v>
      </c>
      <c r="M735" s="69">
        <v>376357.77</v>
      </c>
      <c r="N735" s="69">
        <v>658284.73999999987</v>
      </c>
      <c r="O735" s="69">
        <v>546628.84</v>
      </c>
      <c r="P735" s="69">
        <v>317034.14</v>
      </c>
      <c r="Q735" s="69">
        <v>310465.91000000003</v>
      </c>
      <c r="R735" s="69">
        <v>680837.02999999991</v>
      </c>
      <c r="S735" s="69">
        <v>297275.58999999997</v>
      </c>
      <c r="T735" s="69">
        <v>417073.42</v>
      </c>
      <c r="U735" s="69">
        <v>355314.77</v>
      </c>
      <c r="V735" s="69">
        <v>207414.48999999996</v>
      </c>
      <c r="W735" s="70">
        <v>102.64201028169182</v>
      </c>
      <c r="X735" s="70">
        <v>90.999292071777631</v>
      </c>
      <c r="Y735" s="70">
        <v>78.866608675958474</v>
      </c>
      <c r="Z735" s="71">
        <v>73.82149679385256</v>
      </c>
      <c r="AA735" s="71">
        <v>72.568352558823676</v>
      </c>
      <c r="AB735" s="71">
        <v>101.55468885800573</v>
      </c>
      <c r="AC735" s="71">
        <v>73.470868610915332</v>
      </c>
      <c r="AD735" s="71">
        <v>82.687539545396632</v>
      </c>
      <c r="AE735" s="71">
        <v>98.355083080301881</v>
      </c>
      <c r="AF735" s="71">
        <v>76.570805257223213</v>
      </c>
      <c r="AG735" s="71">
        <v>95.168119595328221</v>
      </c>
      <c r="AH735" s="71">
        <v>79.174394641710435</v>
      </c>
      <c r="AI735" s="71">
        <v>84.377580412308475</v>
      </c>
      <c r="AJ735" s="71">
        <v>-4.4286521919409854</v>
      </c>
      <c r="AK735" s="71">
        <v>-17.760493994840466</v>
      </c>
      <c r="AL735" s="71">
        <v>-26.093845637289792</v>
      </c>
      <c r="AM735" s="71">
        <v>-27.298697320387888</v>
      </c>
      <c r="AN735" s="71">
        <v>-45.419484161955751</v>
      </c>
      <c r="AO735" s="71">
        <v>-19.890573893961673</v>
      </c>
      <c r="AP735" s="71">
        <v>-26.23959165423615</v>
      </c>
      <c r="AQ735" s="71">
        <v>3.0763860963538558</v>
      </c>
      <c r="AR735" s="71">
        <v>90.754611714021593</v>
      </c>
      <c r="AS735" s="71">
        <v>-37.596859023297824</v>
      </c>
      <c r="AT735" s="71">
        <v>21.484136163763011</v>
      </c>
      <c r="AU735" s="71">
        <v>-0.7266296298045205</v>
      </c>
      <c r="AV735" s="72">
        <v>9.8476692975128621</v>
      </c>
      <c r="AW735" s="73">
        <v>-18419.829999999783</v>
      </c>
      <c r="AX735" s="73">
        <v>-82826.030000000144</v>
      </c>
      <c r="AY735" s="73">
        <v>-111583.75000000006</v>
      </c>
      <c r="AZ735" s="73">
        <v>-141319.01999999996</v>
      </c>
      <c r="BA735" s="73">
        <v>-547783.37000000046</v>
      </c>
      <c r="BB735" s="73">
        <v>-131191.60999999999</v>
      </c>
      <c r="BC735" s="73">
        <v>-112781.99999999994</v>
      </c>
      <c r="BD735" s="73">
        <v>9266.0700000001234</v>
      </c>
      <c r="BE735" s="73">
        <v>323919.29999999981</v>
      </c>
      <c r="BF735" s="73">
        <v>-179103.61999999982</v>
      </c>
      <c r="BG735" s="73">
        <v>73758.290000000037</v>
      </c>
      <c r="BH735" s="73">
        <v>-2600.7200000000303</v>
      </c>
      <c r="BI735" s="73">
        <v>18594.380000000005</v>
      </c>
      <c r="BJ735" s="71">
        <v>6.0095255792307167</v>
      </c>
      <c r="BK735" s="71">
        <v>11.427169663649291</v>
      </c>
      <c r="BL735" s="71">
        <v>10.081140752145698</v>
      </c>
      <c r="BM735" s="71">
        <v>9.9535631218142768</v>
      </c>
      <c r="BN735" s="71">
        <v>-1.6806361893763364</v>
      </c>
      <c r="BO735" s="71">
        <v>3.432252405251333</v>
      </c>
      <c r="BP735" s="71">
        <v>19.506587088967017</v>
      </c>
      <c r="BQ735" s="71">
        <v>18.890532089189431</v>
      </c>
      <c r="BR735" s="72">
        <v>8.164998701254321</v>
      </c>
      <c r="BS735" s="72">
        <v>14.663025308608479</v>
      </c>
      <c r="BT735" s="71">
        <v>13.601073053780709</v>
      </c>
      <c r="BU735" s="71">
        <v>15.251119153827908</v>
      </c>
      <c r="BV735" s="71">
        <v>8.4667674984511976</v>
      </c>
      <c r="BW735" s="71">
        <v>11.974514905742243</v>
      </c>
      <c r="BX735" s="75">
        <v>6382</v>
      </c>
      <c r="BY735" s="75">
        <v>6721</v>
      </c>
      <c r="BZ735" s="75">
        <v>5565</v>
      </c>
      <c r="CA735" s="75">
        <v>6084</v>
      </c>
      <c r="CB735" s="75">
        <v>9271</v>
      </c>
      <c r="CC735" s="75">
        <v>9984</v>
      </c>
      <c r="CD735" s="75">
        <v>5679</v>
      </c>
      <c r="CE735" s="75">
        <v>5924</v>
      </c>
      <c r="CF735" s="75">
        <v>9946</v>
      </c>
      <c r="CG735" s="75">
        <v>6110</v>
      </c>
      <c r="CH735" s="75">
        <v>7500</v>
      </c>
      <c r="CI735" s="75">
        <v>6817</v>
      </c>
      <c r="CJ735" s="75">
        <v>3678</v>
      </c>
      <c r="CK735" s="75">
        <v>45654</v>
      </c>
      <c r="CL735" s="73">
        <v>875450.93000000017</v>
      </c>
      <c r="CM735" s="73">
        <v>882886.88</v>
      </c>
      <c r="CN735" s="73">
        <v>919700.69</v>
      </c>
      <c r="CO735" s="73">
        <v>968287.68000000017</v>
      </c>
      <c r="CP735" s="73">
        <v>985779.62</v>
      </c>
      <c r="CQ735" s="73">
        <v>782796.67</v>
      </c>
      <c r="CR735" s="73">
        <v>760598.0399999998</v>
      </c>
      <c r="CS735" s="73">
        <v>967109.83999999973</v>
      </c>
      <c r="CT735" s="73">
        <v>707443.78</v>
      </c>
      <c r="CU735" s="73">
        <v>754064.27000000014</v>
      </c>
      <c r="CV735" s="73">
        <v>756209.37000000023</v>
      </c>
      <c r="CW735" s="73">
        <v>767479.75000000012</v>
      </c>
      <c r="CX735" s="73">
        <v>751710.02999999991</v>
      </c>
      <c r="CY735" s="77"/>
      <c r="CZ735" s="4">
        <v>1094</v>
      </c>
      <c r="DA735" s="76" t="str">
        <f t="shared" si="28"/>
        <v>1094</v>
      </c>
      <c r="DB735" s="71">
        <v>8.0415352549844101</v>
      </c>
      <c r="DC735" s="71">
        <v>8.2134832544414795</v>
      </c>
      <c r="DD735" s="71">
        <v>1.7462493725745261</v>
      </c>
      <c r="DE735" s="71">
        <v>4.5087155079113312</v>
      </c>
      <c r="DF735" s="71">
        <v>5.1372568928548477</v>
      </c>
      <c r="DG735" s="71">
        <v>1.2537955106184124</v>
      </c>
      <c r="DH735" s="71">
        <v>0.68941367855092905</v>
      </c>
      <c r="DI735" s="71">
        <v>0.70661387321679381</v>
      </c>
      <c r="DJ735" s="71">
        <v>2.6333751052304168</v>
      </c>
      <c r="DK735" s="71">
        <v>0.99997424150825787</v>
      </c>
      <c r="DL735" s="71">
        <v>0.63555682343322917</v>
      </c>
      <c r="DM735" s="71">
        <v>0.58331093482051044</v>
      </c>
      <c r="DN735" s="71">
        <v>0.14817509208480314</v>
      </c>
      <c r="DO735" s="71">
        <v>1.1761866281178843</v>
      </c>
      <c r="DQ735" s="71"/>
      <c r="DR735" s="71"/>
      <c r="DS735" s="71"/>
      <c r="DT735" s="71"/>
      <c r="DU735" s="71"/>
      <c r="DV735" s="71"/>
      <c r="DW735" s="71"/>
      <c r="DX735" s="71"/>
      <c r="DY735" s="71"/>
      <c r="DZ735" s="71"/>
      <c r="EA735" s="71"/>
      <c r="EB735" s="71"/>
      <c r="EC735" s="71"/>
      <c r="ED735" s="71"/>
    </row>
    <row r="736" spans="1:134">
      <c r="A736" s="4">
        <v>1024</v>
      </c>
      <c r="B736" s="46" t="s">
        <v>6029</v>
      </c>
      <c r="C736" s="65" t="str">
        <f t="shared" si="27"/>
        <v>1024</v>
      </c>
      <c r="D736" s="69">
        <v>326399.69000000006</v>
      </c>
      <c r="E736" s="68">
        <v>3669012.2399999998</v>
      </c>
      <c r="F736" s="69">
        <v>55171.890000000072</v>
      </c>
      <c r="G736" s="69">
        <v>608756.25999999885</v>
      </c>
      <c r="H736" s="70">
        <v>90.726374526033169</v>
      </c>
      <c r="I736" s="70">
        <v>19.892331359809923</v>
      </c>
      <c r="J736" s="69">
        <v>480956.88999999996</v>
      </c>
      <c r="K736" s="69">
        <v>442302.17999999988</v>
      </c>
      <c r="L736" s="69">
        <v>447565.91</v>
      </c>
      <c r="M736" s="69">
        <v>486356.24</v>
      </c>
      <c r="N736" s="69">
        <v>718829.60999999987</v>
      </c>
      <c r="O736" s="69">
        <v>694339.59999999986</v>
      </c>
      <c r="P736" s="69">
        <v>446520.68</v>
      </c>
      <c r="Q736" s="69">
        <v>471759.00999999995</v>
      </c>
      <c r="R736" s="69">
        <v>866369.95000000007</v>
      </c>
      <c r="S736" s="69">
        <v>497273.65000000008</v>
      </c>
      <c r="T736" s="69">
        <v>510254.04999999993</v>
      </c>
      <c r="U736" s="69">
        <v>550435.21000000008</v>
      </c>
      <c r="V736" s="69">
        <v>326399.69000000006</v>
      </c>
      <c r="W736" s="70">
        <v>96.767566735129847</v>
      </c>
      <c r="X736" s="70">
        <v>83.594750545431296</v>
      </c>
      <c r="Y736" s="70">
        <v>97.759783840935683</v>
      </c>
      <c r="Z736" s="71">
        <v>90.919188530734232</v>
      </c>
      <c r="AA736" s="71">
        <v>104.90393080538045</v>
      </c>
      <c r="AB736" s="71">
        <v>99.690447300026875</v>
      </c>
      <c r="AC736" s="71">
        <v>87.738177807953065</v>
      </c>
      <c r="AD736" s="71">
        <v>93.167931075019382</v>
      </c>
      <c r="AE736" s="71">
        <v>91.684606476348179</v>
      </c>
      <c r="AF736" s="71">
        <v>82.535519897045475</v>
      </c>
      <c r="AG736" s="71">
        <v>94.579390724716035</v>
      </c>
      <c r="AH736" s="71">
        <v>92.583823053019188</v>
      </c>
      <c r="AI736" s="71">
        <v>93.982841884089879</v>
      </c>
      <c r="AJ736" s="71">
        <v>-13.847003713544858</v>
      </c>
      <c r="AK736" s="71">
        <v>-17.037989079792293</v>
      </c>
      <c r="AL736" s="71">
        <v>2.9102432922749166</v>
      </c>
      <c r="AM736" s="71">
        <v>-5.6079035030343167</v>
      </c>
      <c r="AN736" s="71">
        <v>-2.8403890949668442</v>
      </c>
      <c r="AO736" s="71">
        <v>-0.59911137839195883</v>
      </c>
      <c r="AP736" s="71">
        <v>-6.4596125453783237</v>
      </c>
      <c r="AQ736" s="71">
        <v>24.625515733066592</v>
      </c>
      <c r="AR736" s="71">
        <v>87.724264226559541</v>
      </c>
      <c r="AS736" s="71">
        <v>-19.310858093607365</v>
      </c>
      <c r="AT736" s="71">
        <v>24.905061279368713</v>
      </c>
      <c r="AU736" s="71">
        <v>23.188876236825951</v>
      </c>
      <c r="AV736" s="72">
        <v>20.341532099585692</v>
      </c>
      <c r="AW736" s="73">
        <v>-77302.150000000081</v>
      </c>
      <c r="AX736" s="73">
        <v>-90836.030000000086</v>
      </c>
      <c r="AY736" s="73">
        <v>12656.910000000033</v>
      </c>
      <c r="AZ736" s="73">
        <v>-28894.780000000028</v>
      </c>
      <c r="BA736" s="73">
        <v>-21014.450000000303</v>
      </c>
      <c r="BB736" s="73">
        <v>1762.9899999999907</v>
      </c>
      <c r="BC736" s="73">
        <v>-30835.349999999977</v>
      </c>
      <c r="BD736" s="73">
        <v>93217.739999999991</v>
      </c>
      <c r="BE736" s="73">
        <v>404857.98000000004</v>
      </c>
      <c r="BF736" s="73">
        <v>-119009.5799999999</v>
      </c>
      <c r="BG736" s="73">
        <v>101740.53999999998</v>
      </c>
      <c r="BH736" s="73">
        <v>103613.0400000001</v>
      </c>
      <c r="BI736" s="73">
        <v>55171.890000000072</v>
      </c>
      <c r="BJ736" s="71">
        <v>11.093845824995281</v>
      </c>
      <c r="BK736" s="71">
        <v>10.23075240005781</v>
      </c>
      <c r="BL736" s="71">
        <v>9.7382023427463942</v>
      </c>
      <c r="BM736" s="71">
        <v>10.316394298076595</v>
      </c>
      <c r="BN736" s="71">
        <v>-1.6219937426322415</v>
      </c>
      <c r="BO736" s="71">
        <v>6.2240375337279836</v>
      </c>
      <c r="BP736" s="71">
        <v>16.893014081342411</v>
      </c>
      <c r="BQ736" s="71">
        <v>19.685405329076282</v>
      </c>
      <c r="BR736" s="72">
        <v>12.519252185607241</v>
      </c>
      <c r="BS736" s="72">
        <v>9.3800791141187716</v>
      </c>
      <c r="BT736" s="71">
        <v>12.782526789008722</v>
      </c>
      <c r="BU736" s="71">
        <v>11.417120389191165</v>
      </c>
      <c r="BV736" s="71">
        <v>9.1087914805649817</v>
      </c>
      <c r="BW736" s="71">
        <v>11.656536390326444</v>
      </c>
      <c r="BX736" s="75">
        <v>13398</v>
      </c>
      <c r="BY736" s="75">
        <v>12553</v>
      </c>
      <c r="BZ736" s="75">
        <v>11621</v>
      </c>
      <c r="CA736" s="75">
        <v>12294</v>
      </c>
      <c r="CB736" s="75">
        <v>14960</v>
      </c>
      <c r="CC736" s="75">
        <v>15927</v>
      </c>
      <c r="CD736" s="75">
        <v>11412</v>
      </c>
      <c r="CE736" s="75">
        <v>11656</v>
      </c>
      <c r="CF736" s="75">
        <v>16624</v>
      </c>
      <c r="CG736" s="75">
        <v>12717</v>
      </c>
      <c r="CH736" s="75">
        <v>12895</v>
      </c>
      <c r="CI736" s="75">
        <v>13456</v>
      </c>
      <c r="CJ736" s="75">
        <v>7660</v>
      </c>
      <c r="CK736" s="75">
        <v>86420</v>
      </c>
      <c r="CL736" s="73">
        <v>1007256.35</v>
      </c>
      <c r="CM736" s="73">
        <v>994405.94000000018</v>
      </c>
      <c r="CN736" s="73">
        <v>983654.12999999977</v>
      </c>
      <c r="CO736" s="73">
        <v>1086643.3100000003</v>
      </c>
      <c r="CP736" s="73">
        <v>1624007.4500000004</v>
      </c>
      <c r="CQ736" s="73">
        <v>1402449.8599999996</v>
      </c>
      <c r="CR736" s="73">
        <v>1279767.0200000003</v>
      </c>
      <c r="CS736" s="73">
        <v>1469608.2199999997</v>
      </c>
      <c r="CT736" s="73">
        <v>1205310.7900000003</v>
      </c>
      <c r="CU736" s="73">
        <v>907609.66999999993</v>
      </c>
      <c r="CV736" s="73">
        <v>1116537.7200000002</v>
      </c>
      <c r="CW736" s="73">
        <v>1161712</v>
      </c>
      <c r="CX736" s="73">
        <v>1158074.0499999998</v>
      </c>
      <c r="CY736" s="77"/>
      <c r="CZ736" s="4">
        <v>1024</v>
      </c>
      <c r="DA736" s="76" t="str">
        <f t="shared" si="28"/>
        <v>1024</v>
      </c>
      <c r="DB736" s="71">
        <v>0.25772892019009264</v>
      </c>
      <c r="DC736" s="71">
        <v>0.89672356142890197</v>
      </c>
      <c r="DD736" s="71">
        <v>0.1819128285334416</v>
      </c>
      <c r="DE736" s="71">
        <v>7.2045809138725672E-2</v>
      </c>
      <c r="DF736" s="71">
        <v>0.29871692170420933</v>
      </c>
      <c r="DG736" s="71">
        <v>8.9554752497855203E-2</v>
      </c>
      <c r="DH736" s="71">
        <v>0.11836643005427447</v>
      </c>
      <c r="DI736" s="71">
        <v>0.18021100337253623</v>
      </c>
      <c r="DJ736" s="71">
        <v>7.9126668072305908E-2</v>
      </c>
      <c r="DK736" s="71">
        <v>6.1998013250422562E-2</v>
      </c>
      <c r="DL736" s="71">
        <v>0.11075275057512923</v>
      </c>
      <c r="DM736" s="71">
        <v>1.5396913283602169E-2</v>
      </c>
      <c r="DN736" s="72">
        <v>9.7882179537213086E-3</v>
      </c>
      <c r="DO736" s="71">
        <v>8.3364686644342018E-2</v>
      </c>
      <c r="DQ736" s="71"/>
      <c r="DR736" s="71"/>
      <c r="DS736" s="71"/>
      <c r="DT736" s="71"/>
      <c r="DU736" s="71"/>
      <c r="DV736" s="71"/>
      <c r="DW736" s="71"/>
      <c r="DX736" s="71"/>
      <c r="DY736" s="71"/>
      <c r="DZ736" s="71"/>
      <c r="EA736" s="71"/>
      <c r="EB736" s="71"/>
      <c r="EC736" s="71"/>
      <c r="ED736" s="71"/>
    </row>
    <row r="737" spans="1:134">
      <c r="A737" s="4">
        <v>1114</v>
      </c>
      <c r="B737" s="46" t="s">
        <v>6034</v>
      </c>
      <c r="C737" s="65" t="str">
        <f t="shared" si="27"/>
        <v>1114</v>
      </c>
      <c r="D737" s="69">
        <v>775129.68000000017</v>
      </c>
      <c r="E737" s="68">
        <v>8609466.0900000017</v>
      </c>
      <c r="F737" s="69">
        <v>92376.270000000135</v>
      </c>
      <c r="G737" s="69">
        <v>824291.48000000045</v>
      </c>
      <c r="H737" s="70">
        <v>90.864256619942452</v>
      </c>
      <c r="I737" s="70">
        <v>10.587963935210954</v>
      </c>
      <c r="J737" s="69">
        <v>1401219.2999999996</v>
      </c>
      <c r="K737" s="69">
        <v>1121284.1599999999</v>
      </c>
      <c r="L737" s="69">
        <v>1060655.23</v>
      </c>
      <c r="M737" s="69">
        <v>1375251.05</v>
      </c>
      <c r="N737" s="69">
        <v>1827849.9099999997</v>
      </c>
      <c r="O737" s="69">
        <v>1988316.8499999999</v>
      </c>
      <c r="P737" s="69">
        <v>1142762.0200000003</v>
      </c>
      <c r="Q737" s="69">
        <v>1078589.79</v>
      </c>
      <c r="R737" s="69">
        <v>1992374.0699999998</v>
      </c>
      <c r="S737" s="69">
        <v>1070123.83</v>
      </c>
      <c r="T737" s="69">
        <v>1267026.4600000002</v>
      </c>
      <c r="U737" s="69">
        <v>1283460.24</v>
      </c>
      <c r="V737" s="69">
        <v>775129.68000000017</v>
      </c>
      <c r="W737" s="70">
        <v>116.78147948188501</v>
      </c>
      <c r="X737" s="70">
        <v>88.566189810286289</v>
      </c>
      <c r="Y737" s="70">
        <v>86.020962805841521</v>
      </c>
      <c r="Z737" s="71">
        <v>89.90950704101391</v>
      </c>
      <c r="AA737" s="71">
        <v>105.23656051230486</v>
      </c>
      <c r="AB737" s="71">
        <v>99.473965585724571</v>
      </c>
      <c r="AC737" s="71">
        <v>84.968854047064127</v>
      </c>
      <c r="AD737" s="71">
        <v>86.886183709917745</v>
      </c>
      <c r="AE737" s="71">
        <v>98.157402204982589</v>
      </c>
      <c r="AF737" s="71">
        <v>91.690781757775213</v>
      </c>
      <c r="AG737" s="71">
        <v>92.405364539094947</v>
      </c>
      <c r="AH737" s="71">
        <v>88.342531981293575</v>
      </c>
      <c r="AI737" s="71">
        <v>89.308336952653917</v>
      </c>
      <c r="AJ737" s="71">
        <v>0.94235798892825517</v>
      </c>
      <c r="AK737" s="71">
        <v>-5.143189786295677</v>
      </c>
      <c r="AL737" s="71">
        <v>-9.4231353478209776</v>
      </c>
      <c r="AM737" s="71">
        <v>-12.638184180660861</v>
      </c>
      <c r="AN737" s="71">
        <v>-7.1241324736298628</v>
      </c>
      <c r="AO737" s="71">
        <v>-2.911783888491859</v>
      </c>
      <c r="AP737" s="71">
        <v>-13.225075460738489</v>
      </c>
      <c r="AQ737" s="71">
        <v>8.420609684432435</v>
      </c>
      <c r="AR737" s="71">
        <v>79.0913639508464</v>
      </c>
      <c r="AS737" s="71">
        <v>-26.955961760068881</v>
      </c>
      <c r="AT737" s="71">
        <v>18.312834452052606</v>
      </c>
      <c r="AU737" s="71">
        <v>12.364126026465193</v>
      </c>
      <c r="AV737" s="72">
        <v>13.529960985474986</v>
      </c>
      <c r="AW737" s="73">
        <v>13081.229999999516</v>
      </c>
      <c r="AX737" s="73">
        <v>-60796.659999999451</v>
      </c>
      <c r="AY737" s="73">
        <v>-110344.9299999997</v>
      </c>
      <c r="AZ737" s="73">
        <v>-198950.48999999976</v>
      </c>
      <c r="BA737" s="73">
        <v>-140200.73000000068</v>
      </c>
      <c r="BB737" s="73">
        <v>-39048.440000000177</v>
      </c>
      <c r="BC737" s="73">
        <v>-174164.5299999998</v>
      </c>
      <c r="BD737" s="73">
        <v>83769.900000000023</v>
      </c>
      <c r="BE737" s="73">
        <v>879883.75999999978</v>
      </c>
      <c r="BF737" s="73">
        <v>-394915.41999999993</v>
      </c>
      <c r="BG737" s="73">
        <v>196114.36000000034</v>
      </c>
      <c r="BH737" s="73">
        <v>141227.14000000013</v>
      </c>
      <c r="BI737" s="73">
        <v>92376.270000000135</v>
      </c>
      <c r="BJ737" s="71">
        <v>19.484028803564073</v>
      </c>
      <c r="BK737" s="71">
        <v>14.342120686698319</v>
      </c>
      <c r="BL737" s="71">
        <v>14.450329790358573</v>
      </c>
      <c r="BM737" s="71">
        <v>14.762622253680068</v>
      </c>
      <c r="BN737" s="71">
        <v>3.3294115953060999</v>
      </c>
      <c r="BO737" s="71">
        <v>3.5417384748015328</v>
      </c>
      <c r="BP737" s="71">
        <v>22.393959168743532</v>
      </c>
      <c r="BQ737" s="71">
        <v>20.32140379802917</v>
      </c>
      <c r="BR737" s="72">
        <v>14.53399692424091</v>
      </c>
      <c r="BS737" s="72">
        <v>14.86181930977504</v>
      </c>
      <c r="BT737" s="71">
        <v>17.812265927012099</v>
      </c>
      <c r="BU737" s="71">
        <v>16.860162142840444</v>
      </c>
      <c r="BV737" s="71">
        <v>15.856444173377298</v>
      </c>
      <c r="BW737" s="71">
        <v>15.851230624715868</v>
      </c>
      <c r="BX737" s="75">
        <v>25614</v>
      </c>
      <c r="BY737" s="75">
        <v>20335</v>
      </c>
      <c r="BZ737" s="75">
        <v>20197</v>
      </c>
      <c r="CA737" s="75">
        <v>23670</v>
      </c>
      <c r="CB737" s="75">
        <v>28369</v>
      </c>
      <c r="CC737" s="75">
        <v>31266</v>
      </c>
      <c r="CD737" s="75">
        <v>22024</v>
      </c>
      <c r="CE737" s="75">
        <v>20273</v>
      </c>
      <c r="CF737" s="75">
        <v>29070</v>
      </c>
      <c r="CG737" s="75">
        <v>20878</v>
      </c>
      <c r="CH737" s="75">
        <v>23312</v>
      </c>
      <c r="CI737" s="75">
        <v>24631</v>
      </c>
      <c r="CJ737" s="75">
        <v>14532</v>
      </c>
      <c r="CK737" s="75">
        <v>154720</v>
      </c>
      <c r="CL737" s="73">
        <v>2025473.0500000003</v>
      </c>
      <c r="CM737" s="73">
        <v>2192877.4200000004</v>
      </c>
      <c r="CN737" s="73">
        <v>2470612.84</v>
      </c>
      <c r="CO737" s="73">
        <v>2655462.5300000003</v>
      </c>
      <c r="CP737" s="73">
        <v>2920146.2199999997</v>
      </c>
      <c r="CQ737" s="73">
        <v>2034852.620000001</v>
      </c>
      <c r="CR737" s="73">
        <v>1991542.3900000001</v>
      </c>
      <c r="CS737" s="73">
        <v>2347679.54</v>
      </c>
      <c r="CT737" s="73">
        <v>1655401.6899999997</v>
      </c>
      <c r="CU737" s="73">
        <v>1736535.74</v>
      </c>
      <c r="CV737" s="73">
        <v>1683094.83</v>
      </c>
      <c r="CW737" s="73">
        <v>1664810.4000000001</v>
      </c>
      <c r="CX737" s="73">
        <v>1614397.4599999997</v>
      </c>
      <c r="CY737" s="77"/>
      <c r="CZ737" s="4">
        <v>1114</v>
      </c>
      <c r="DA737" s="76" t="str">
        <f t="shared" si="28"/>
        <v>1114</v>
      </c>
      <c r="DB737" s="71">
        <v>3.5947028640414871</v>
      </c>
      <c r="DC737" s="71">
        <v>2.3692510090306635</v>
      </c>
      <c r="DD737" s="71">
        <v>0.7556602401673419</v>
      </c>
      <c r="DE737" s="71">
        <v>0.59114613771349855</v>
      </c>
      <c r="DF737" s="71">
        <v>0.60391400804307493</v>
      </c>
      <c r="DG737" s="71">
        <v>0.4329062907765987</v>
      </c>
      <c r="DH737" s="71">
        <v>0.38693433712730863</v>
      </c>
      <c r="DI737" s="71">
        <v>0.65624214559972194</v>
      </c>
      <c r="DJ737" s="71">
        <v>0.33465969734080825</v>
      </c>
      <c r="DK737" s="71">
        <v>0.16370565041621182</v>
      </c>
      <c r="DL737" s="71">
        <v>0.24975912447469756</v>
      </c>
      <c r="DM737" s="71">
        <v>0.30277982711555057</v>
      </c>
      <c r="DN737" s="71">
        <v>0.16938181429422505</v>
      </c>
      <c r="DO737" s="71">
        <v>0.32868904261057297</v>
      </c>
      <c r="DQ737" s="71"/>
      <c r="DR737" s="71"/>
      <c r="DS737" s="71"/>
      <c r="DT737" s="71"/>
      <c r="DU737" s="71"/>
      <c r="DV737" s="71"/>
      <c r="DW737" s="71"/>
      <c r="DX737" s="71"/>
      <c r="DY737" s="71"/>
      <c r="DZ737" s="71"/>
      <c r="EA737" s="71"/>
      <c r="EB737" s="71"/>
      <c r="EC737" s="71"/>
      <c r="ED737" s="71"/>
    </row>
    <row r="738" spans="1:134">
      <c r="A738" s="4">
        <v>1127</v>
      </c>
      <c r="B738" s="46" t="s">
        <v>6041</v>
      </c>
      <c r="C738" s="65" t="str">
        <f t="shared" si="27"/>
        <v>1127</v>
      </c>
      <c r="D738" s="69">
        <v>612100.99</v>
      </c>
      <c r="E738" s="68">
        <v>6560892.7800000003</v>
      </c>
      <c r="F738" s="69">
        <v>30085.890000000014</v>
      </c>
      <c r="G738" s="69">
        <v>506489.02000000235</v>
      </c>
      <c r="H738" s="70">
        <v>93.116075690396514</v>
      </c>
      <c r="I738" s="70">
        <v>8.3656300451293788</v>
      </c>
      <c r="J738" s="69">
        <v>1023865.3499999997</v>
      </c>
      <c r="K738" s="69">
        <v>862801.05000000016</v>
      </c>
      <c r="L738" s="69">
        <v>838423.64</v>
      </c>
      <c r="M738" s="69">
        <v>1018541.3900000001</v>
      </c>
      <c r="N738" s="69">
        <v>1429731.7499999998</v>
      </c>
      <c r="O738" s="69">
        <v>1462250.89</v>
      </c>
      <c r="P738" s="69">
        <v>831290.42000000027</v>
      </c>
      <c r="Q738" s="69">
        <v>798870.16999999981</v>
      </c>
      <c r="R738" s="69">
        <v>1418052.9799999997</v>
      </c>
      <c r="S738" s="69">
        <v>874982.89999999991</v>
      </c>
      <c r="T738" s="69">
        <v>1009788.2199999999</v>
      </c>
      <c r="U738" s="69">
        <v>1015807.0999999996</v>
      </c>
      <c r="V738" s="69">
        <v>612100.99</v>
      </c>
      <c r="W738" s="70">
        <v>103.33707415301249</v>
      </c>
      <c r="X738" s="70">
        <v>71.774261059738237</v>
      </c>
      <c r="Y738" s="70">
        <v>84.297783449468028</v>
      </c>
      <c r="Z738" s="71">
        <v>89.700391721324422</v>
      </c>
      <c r="AA738" s="71">
        <v>99.058850065862202</v>
      </c>
      <c r="AB738" s="71">
        <v>110.51960139387292</v>
      </c>
      <c r="AC738" s="71">
        <v>69.403315430494644</v>
      </c>
      <c r="AD738" s="71">
        <v>75.402376223448968</v>
      </c>
      <c r="AE738" s="71">
        <v>124.61593286309261</v>
      </c>
      <c r="AF738" s="71">
        <v>105.80861210900323</v>
      </c>
      <c r="AG738" s="71">
        <v>89.794532994825346</v>
      </c>
      <c r="AH738" s="71">
        <v>95.918754002753957</v>
      </c>
      <c r="AI738" s="71">
        <v>95.608630837215543</v>
      </c>
      <c r="AJ738" s="71">
        <v>0.40434932352446662</v>
      </c>
      <c r="AK738" s="71">
        <v>-21.248563082384443</v>
      </c>
      <c r="AL738" s="71">
        <v>-28.687790878352239</v>
      </c>
      <c r="AM738" s="71">
        <v>-29.658916236773013</v>
      </c>
      <c r="AN738" s="71">
        <v>-35.603341046257583</v>
      </c>
      <c r="AO738" s="71">
        <v>-8.865319540369887</v>
      </c>
      <c r="AP738" s="71">
        <v>-31.564137083758414</v>
      </c>
      <c r="AQ738" s="71">
        <v>-6.5610007453059227</v>
      </c>
      <c r="AR738" s="71">
        <v>87.155790565290545</v>
      </c>
      <c r="AS738" s="71">
        <v>0.28347540723194786</v>
      </c>
      <c r="AT738" s="71">
        <v>9.9487607536924205</v>
      </c>
      <c r="AU738" s="71">
        <v>18.931403075400777</v>
      </c>
      <c r="AV738" s="72">
        <v>5.1692627906045674</v>
      </c>
      <c r="AW738" s="73">
        <v>4123.3199999997159</v>
      </c>
      <c r="AX738" s="73">
        <v>-232799.3399999995</v>
      </c>
      <c r="AY738" s="73">
        <v>-337284.77000000014</v>
      </c>
      <c r="AZ738" s="73">
        <v>-429462.15999999992</v>
      </c>
      <c r="BA738" s="73">
        <v>-790453.92000000016</v>
      </c>
      <c r="BB738" s="73">
        <v>-120872.68999999994</v>
      </c>
      <c r="BC738" s="73">
        <v>-383409.56999999972</v>
      </c>
      <c r="BD738" s="73">
        <v>-56094.219999999972</v>
      </c>
      <c r="BE738" s="73">
        <v>660367.10999999987</v>
      </c>
      <c r="BF738" s="73">
        <v>2473.3500000002095</v>
      </c>
      <c r="BG738" s="73">
        <v>91371.119999999879</v>
      </c>
      <c r="BH738" s="73">
        <v>161695.33999999973</v>
      </c>
      <c r="BI738" s="73">
        <v>30085.890000000014</v>
      </c>
      <c r="BJ738" s="71">
        <v>23.012657816223118</v>
      </c>
      <c r="BK738" s="71">
        <v>20.652180245385708</v>
      </c>
      <c r="BL738" s="71">
        <v>22.057983405311191</v>
      </c>
      <c r="BM738" s="71">
        <v>21.893664723563035</v>
      </c>
      <c r="BN738" s="71">
        <v>13.596635612733635</v>
      </c>
      <c r="BO738" s="71">
        <v>21.770025158263984</v>
      </c>
      <c r="BP738" s="71">
        <v>29.677954749799678</v>
      </c>
      <c r="BQ738" s="71">
        <v>27.430935503083219</v>
      </c>
      <c r="BR738" s="72">
        <v>23.172862415463289</v>
      </c>
      <c r="BS738" s="72">
        <v>21.223607903544096</v>
      </c>
      <c r="BT738" s="71">
        <v>25.814469269741082</v>
      </c>
      <c r="BU738" s="71">
        <v>23.039603270895423</v>
      </c>
      <c r="BV738" s="71">
        <v>24.779668767779469</v>
      </c>
      <c r="BW738" s="71">
        <v>23.385914489964989</v>
      </c>
      <c r="BX738" s="75">
        <v>15359</v>
      </c>
      <c r="BY738" s="75">
        <v>12254</v>
      </c>
      <c r="BZ738" s="75">
        <v>12973</v>
      </c>
      <c r="CA738" s="75">
        <v>14449</v>
      </c>
      <c r="CB738" s="75">
        <v>17450</v>
      </c>
      <c r="CC738" s="75">
        <v>20326</v>
      </c>
      <c r="CD738" s="75">
        <v>13584</v>
      </c>
      <c r="CE738" s="75">
        <v>13266</v>
      </c>
      <c r="CF738" s="75">
        <v>18753</v>
      </c>
      <c r="CG738" s="75">
        <v>14147</v>
      </c>
      <c r="CH738" s="75">
        <v>15952</v>
      </c>
      <c r="CI738" s="75">
        <v>16474</v>
      </c>
      <c r="CJ738" s="75">
        <v>9870</v>
      </c>
      <c r="CK738" s="75">
        <v>102046</v>
      </c>
      <c r="CL738" s="73">
        <v>1301025.55</v>
      </c>
      <c r="CM738" s="73">
        <v>1486833.93</v>
      </c>
      <c r="CN738" s="73">
        <v>1692924.38</v>
      </c>
      <c r="CO738" s="73">
        <v>1807430.2300000002</v>
      </c>
      <c r="CP738" s="73">
        <v>2358211.2600000002</v>
      </c>
      <c r="CQ738" s="73">
        <v>1792499.5899999994</v>
      </c>
      <c r="CR738" s="73">
        <v>1658305.2500000002</v>
      </c>
      <c r="CS738" s="73">
        <v>1761066.9999999998</v>
      </c>
      <c r="CT738" s="73">
        <v>1252847.74</v>
      </c>
      <c r="CU738" s="73">
        <v>1076726.8199999998</v>
      </c>
      <c r="CV738" s="73">
        <v>1156462.3</v>
      </c>
      <c r="CW738" s="73">
        <v>1151367.29</v>
      </c>
      <c r="CX738" s="73">
        <v>1281585.2500000002</v>
      </c>
      <c r="CY738" s="77"/>
      <c r="CZ738" s="4">
        <v>1127</v>
      </c>
      <c r="DA738" s="76" t="str">
        <f t="shared" si="28"/>
        <v>1127</v>
      </c>
      <c r="DB738" s="71">
        <v>2.7799983194542093</v>
      </c>
      <c r="DC738" s="71">
        <v>2.0803363382555862</v>
      </c>
      <c r="DD738" s="71">
        <v>1.6727442749385379</v>
      </c>
      <c r="DE738" s="71">
        <v>1.2556749998243246</v>
      </c>
      <c r="DF738" s="71">
        <v>0.93743301689745095</v>
      </c>
      <c r="DG738" s="71">
        <v>0.82644501615393584</v>
      </c>
      <c r="DH738" s="71">
        <v>0.29646927522370276</v>
      </c>
      <c r="DI738" s="71">
        <v>0.53076040724151563</v>
      </c>
      <c r="DJ738" s="71">
        <v>0.1615769340299987</v>
      </c>
      <c r="DK738" s="71">
        <v>0.69205095239715719</v>
      </c>
      <c r="DL738" s="71">
        <v>0.25596449857780224</v>
      </c>
      <c r="DM738" s="71">
        <v>0.30387335278699323</v>
      </c>
      <c r="DN738" s="71">
        <v>0.16162566466572714</v>
      </c>
      <c r="DO738" s="71">
        <v>0.3295939053458819</v>
      </c>
      <c r="DQ738" s="71"/>
      <c r="DR738" s="71"/>
      <c r="DS738" s="71"/>
      <c r="DT738" s="71"/>
      <c r="DU738" s="71"/>
      <c r="DV738" s="71"/>
      <c r="DW738" s="71"/>
      <c r="DX738" s="71"/>
      <c r="DY738" s="71"/>
      <c r="DZ738" s="71"/>
      <c r="EA738" s="71"/>
      <c r="EB738" s="71"/>
      <c r="EC738" s="71"/>
      <c r="ED738" s="71"/>
    </row>
    <row r="739" spans="1:134">
      <c r="A739" s="4">
        <v>1090</v>
      </c>
      <c r="B739" s="46" t="s">
        <v>6048</v>
      </c>
      <c r="C739" s="65" t="str">
        <f t="shared" si="27"/>
        <v>1090</v>
      </c>
      <c r="D739" s="69">
        <v>256610.64</v>
      </c>
      <c r="E739" s="68">
        <v>3805321.32</v>
      </c>
      <c r="F739" s="69">
        <v>-248930.14999999991</v>
      </c>
      <c r="G739" s="69">
        <v>-10543.970000000205</v>
      </c>
      <c r="H739" s="70">
        <v>98.463012143957201</v>
      </c>
      <c r="I739" s="70">
        <v>-0.2763192408189119</v>
      </c>
      <c r="J739" s="69">
        <v>960327.79999999981</v>
      </c>
      <c r="K739" s="69">
        <v>475935.84</v>
      </c>
      <c r="L739" s="69">
        <v>442335.91000000003</v>
      </c>
      <c r="M739" s="69">
        <v>568960.7200000002</v>
      </c>
      <c r="N739" s="69">
        <v>777293.77</v>
      </c>
      <c r="O739" s="69">
        <v>716495.72000000009</v>
      </c>
      <c r="P739" s="69">
        <v>501828.5199999999</v>
      </c>
      <c r="Q739" s="69">
        <v>469251.27</v>
      </c>
      <c r="R739" s="69">
        <v>943065.35999999987</v>
      </c>
      <c r="S739" s="69">
        <v>520394.10999999981</v>
      </c>
      <c r="T739" s="69">
        <v>576070.94999999984</v>
      </c>
      <c r="U739" s="69">
        <v>538100.47</v>
      </c>
      <c r="V739" s="69">
        <v>256610.64</v>
      </c>
      <c r="W739" s="70">
        <v>191.49148652360199</v>
      </c>
      <c r="X739" s="70">
        <v>103.49987852673664</v>
      </c>
      <c r="Y739" s="70">
        <v>91.05011965573037</v>
      </c>
      <c r="Z739" s="71">
        <v>97.068319359170886</v>
      </c>
      <c r="AA739" s="71">
        <v>101.28147712456372</v>
      </c>
      <c r="AB739" s="71">
        <v>122.55993556192865</v>
      </c>
      <c r="AC739" s="71">
        <v>100.64675503108656</v>
      </c>
      <c r="AD739" s="71">
        <v>90.272869627939798</v>
      </c>
      <c r="AE739" s="71">
        <v>106.26181044081559</v>
      </c>
      <c r="AF739" s="71">
        <v>96.379966918590938</v>
      </c>
      <c r="AG739" s="71">
        <v>97.305479126907812</v>
      </c>
      <c r="AH739" s="71">
        <v>104.23632238459024</v>
      </c>
      <c r="AI739" s="71">
        <v>82.613257403544011</v>
      </c>
      <c r="AJ739" s="71">
        <v>81.333147328888785</v>
      </c>
      <c r="AK739" s="71">
        <v>-15.045152359302605</v>
      </c>
      <c r="AL739" s="71">
        <v>-16.047335589502154</v>
      </c>
      <c r="AM739" s="71">
        <v>-23.702277911097159</v>
      </c>
      <c r="AN739" s="71">
        <v>-16.251237655658855</v>
      </c>
      <c r="AO739" s="71">
        <v>8.9012474853009227</v>
      </c>
      <c r="AP739" s="71">
        <v>2.2946684248064786</v>
      </c>
      <c r="AQ739" s="71">
        <v>13.580211144617493</v>
      </c>
      <c r="AR739" s="71">
        <v>104.83774543095792</v>
      </c>
      <c r="AS739" s="71">
        <v>-21.493590484058643</v>
      </c>
      <c r="AT739" s="71">
        <v>22.316855828185655</v>
      </c>
      <c r="AU739" s="71">
        <v>-33.762221650320242</v>
      </c>
      <c r="AV739" s="72">
        <v>-49.240368912664778</v>
      </c>
      <c r="AW739" s="73">
        <v>430734.71999999974</v>
      </c>
      <c r="AX739" s="73">
        <v>-84286.269999999728</v>
      </c>
      <c r="AY739" s="73">
        <v>-84551.37</v>
      </c>
      <c r="AZ739" s="73">
        <v>-176750.55999999971</v>
      </c>
      <c r="BA739" s="73">
        <v>-150831.91000000003</v>
      </c>
      <c r="BB739" s="73">
        <v>67514.780000000261</v>
      </c>
      <c r="BC739" s="73">
        <v>11256.989999999991</v>
      </c>
      <c r="BD739" s="73">
        <v>56106.000000000058</v>
      </c>
      <c r="BE739" s="73">
        <v>482669.0799999999</v>
      </c>
      <c r="BF739" s="73">
        <v>-142474.20000000036</v>
      </c>
      <c r="BG739" s="73">
        <v>105104.8299999999</v>
      </c>
      <c r="BH739" s="73">
        <v>-274276.5199999999</v>
      </c>
      <c r="BI739" s="73">
        <v>-248930.14999999991</v>
      </c>
      <c r="BJ739" s="71">
        <v>11.07673984086273</v>
      </c>
      <c r="BK739" s="71">
        <v>7.4287410501547519</v>
      </c>
      <c r="BL739" s="71">
        <v>5.2020430058903848</v>
      </c>
      <c r="BM739" s="71">
        <v>6.7558620371194209</v>
      </c>
      <c r="BN739" s="71">
        <v>-3.6209092211838128</v>
      </c>
      <c r="BO739" s="71">
        <v>7.4142339918702671E-2</v>
      </c>
      <c r="BP739" s="71">
        <v>14.202440344549389</v>
      </c>
      <c r="BQ739" s="71">
        <v>13.903954731496052</v>
      </c>
      <c r="BR739" s="72">
        <v>2.6503551813421349</v>
      </c>
      <c r="BS739" s="72">
        <v>7.9073469019385048</v>
      </c>
      <c r="BT739" s="71">
        <v>9.1944022465076767</v>
      </c>
      <c r="BU739" s="71">
        <v>6.9907978784139964</v>
      </c>
      <c r="BV739" s="71">
        <v>5.5114863706687984</v>
      </c>
      <c r="BW739" s="71">
        <v>6.5370476222940486</v>
      </c>
      <c r="BX739" s="75">
        <v>7689</v>
      </c>
      <c r="BY739" s="75">
        <v>7048</v>
      </c>
      <c r="BZ739" s="75">
        <v>6868</v>
      </c>
      <c r="CA739" s="75">
        <v>8123</v>
      </c>
      <c r="CB739" s="75">
        <v>10266</v>
      </c>
      <c r="CC739" s="75">
        <v>10640</v>
      </c>
      <c r="CD739" s="75">
        <v>7490</v>
      </c>
      <c r="CE739" s="75">
        <v>7309</v>
      </c>
      <c r="CF739" s="75">
        <v>12431</v>
      </c>
      <c r="CG739" s="75">
        <v>8386</v>
      </c>
      <c r="CH739" s="75">
        <v>8839</v>
      </c>
      <c r="CI739" s="75">
        <v>8134</v>
      </c>
      <c r="CJ739" s="75">
        <v>4285</v>
      </c>
      <c r="CK739" s="75">
        <v>56874</v>
      </c>
      <c r="CL739" s="73">
        <v>1146563.4300000004</v>
      </c>
      <c r="CM739" s="73">
        <v>1091593.2400000002</v>
      </c>
      <c r="CN739" s="73">
        <v>1219584.2900000003</v>
      </c>
      <c r="CO739" s="73">
        <v>1303906.9999999998</v>
      </c>
      <c r="CP739" s="73">
        <v>1298969.4999999998</v>
      </c>
      <c r="CQ739" s="73">
        <v>1093858.3999999997</v>
      </c>
      <c r="CR739" s="73">
        <v>1011664.3400000001</v>
      </c>
      <c r="CS739" s="73">
        <v>1234382.2599999998</v>
      </c>
      <c r="CT739" s="73">
        <v>944779.8000000004</v>
      </c>
      <c r="CU739" s="73">
        <v>927789.48</v>
      </c>
      <c r="CV739" s="73">
        <v>852108.01000000024</v>
      </c>
      <c r="CW739" s="73">
        <v>942488.68</v>
      </c>
      <c r="CX739" s="73">
        <v>1057436.31</v>
      </c>
      <c r="CY739" s="77"/>
      <c r="CZ739" s="4">
        <v>1090</v>
      </c>
      <c r="DA739" s="76" t="str">
        <f t="shared" si="28"/>
        <v>1090</v>
      </c>
      <c r="DB739" s="71">
        <v>2.6757222268838801</v>
      </c>
      <c r="DC739" s="71">
        <v>2.7381708646598359</v>
      </c>
      <c r="DD739" s="71">
        <v>0.62592827112007177</v>
      </c>
      <c r="DE739" s="71">
        <v>0.34307735615631663</v>
      </c>
      <c r="DF739" s="71">
        <v>0.37583932031606365</v>
      </c>
      <c r="DG739" s="71">
        <v>0.35372107075326892</v>
      </c>
      <c r="DH739" s="71">
        <v>0.62447391242658212</v>
      </c>
      <c r="DI739" s="71">
        <v>0.20339171262233566</v>
      </c>
      <c r="DJ739" s="71">
        <v>0.14658787525662287</v>
      </c>
      <c r="DK739" s="71">
        <v>0.13646326880800633</v>
      </c>
      <c r="DL739" s="71">
        <v>0.16648733017634992</v>
      </c>
      <c r="DM739" s="71">
        <v>6.5836872149854148E-2</v>
      </c>
      <c r="DN739" s="71">
        <v>0.50730034704570381</v>
      </c>
      <c r="DO739" s="71">
        <v>0.23124415538318285</v>
      </c>
      <c r="DQ739" s="71"/>
      <c r="DR739" s="71"/>
      <c r="DS739" s="71"/>
      <c r="DT739" s="71"/>
      <c r="DU739" s="71"/>
      <c r="DV739" s="71"/>
      <c r="DW739" s="71"/>
      <c r="DX739" s="71"/>
      <c r="DY739" s="71"/>
      <c r="DZ739" s="71"/>
      <c r="EA739" s="71"/>
      <c r="EB739" s="71"/>
      <c r="EC739" s="71"/>
      <c r="ED739" s="71"/>
    </row>
    <row r="740" spans="1:134">
      <c r="A740" s="4">
        <v>1095</v>
      </c>
      <c r="B740" s="46" t="s">
        <v>6055</v>
      </c>
      <c r="C740" s="65" t="str">
        <f t="shared" si="27"/>
        <v>1095</v>
      </c>
      <c r="D740" s="69">
        <v>302775.46000000002</v>
      </c>
      <c r="E740" s="68">
        <v>2807470.8200000008</v>
      </c>
      <c r="F740" s="69">
        <v>100848.04000000007</v>
      </c>
      <c r="G740" s="69">
        <v>398822.3200000017</v>
      </c>
      <c r="H740" s="70">
        <v>88.117735288695016</v>
      </c>
      <c r="I740" s="70">
        <v>16.557929477879483</v>
      </c>
      <c r="J740" s="69">
        <v>381219.54000000004</v>
      </c>
      <c r="K740" s="69">
        <v>315679.67</v>
      </c>
      <c r="L740" s="69">
        <v>313820.51999999996</v>
      </c>
      <c r="M740" s="69">
        <v>388445.2699999999</v>
      </c>
      <c r="N740" s="69">
        <v>532502.28</v>
      </c>
      <c r="O740" s="69">
        <v>560959.5</v>
      </c>
      <c r="P740" s="69">
        <v>313877.92000000004</v>
      </c>
      <c r="Q740" s="69">
        <v>309058.40000000002</v>
      </c>
      <c r="R740" s="69">
        <v>696563.55</v>
      </c>
      <c r="S740" s="69">
        <v>368200.12</v>
      </c>
      <c r="T740" s="69">
        <v>403315.39</v>
      </c>
      <c r="U740" s="69">
        <v>413679.9800000001</v>
      </c>
      <c r="V740" s="69">
        <v>302775.46000000002</v>
      </c>
      <c r="W740" s="70">
        <v>94.325241202479958</v>
      </c>
      <c r="X740" s="70">
        <v>72.743253140902581</v>
      </c>
      <c r="Y740" s="70">
        <v>75.465210255449691</v>
      </c>
      <c r="Z740" s="71">
        <v>78.632592266091052</v>
      </c>
      <c r="AA740" s="71">
        <v>118.24070836295077</v>
      </c>
      <c r="AB740" s="71">
        <v>122.58234538013923</v>
      </c>
      <c r="AC740" s="71">
        <v>73.806310575429464</v>
      </c>
      <c r="AD740" s="71">
        <v>75.631913093279266</v>
      </c>
      <c r="AE740" s="71">
        <v>100.85884804046242</v>
      </c>
      <c r="AF740" s="71">
        <v>78.864752327168048</v>
      </c>
      <c r="AG740" s="71">
        <v>87.910995303299444</v>
      </c>
      <c r="AH740" s="71">
        <v>84.058137364324651</v>
      </c>
      <c r="AI740" s="71">
        <v>124.23199234311109</v>
      </c>
      <c r="AJ740" s="71">
        <v>-19.216503824145946</v>
      </c>
      <c r="AK740" s="71">
        <v>-32.545288915573337</v>
      </c>
      <c r="AL740" s="71">
        <v>-34.126825780352462</v>
      </c>
      <c r="AM740" s="71">
        <v>-27.233590679851684</v>
      </c>
      <c r="AN740" s="71">
        <v>-16.841224388026621</v>
      </c>
      <c r="AO740" s="71">
        <v>-9.0212716487836353</v>
      </c>
      <c r="AP740" s="71">
        <v>-21.245149831543319</v>
      </c>
      <c r="AQ740" s="71">
        <v>-2.1781939170194997</v>
      </c>
      <c r="AR740" s="71">
        <v>127.76191219367882</v>
      </c>
      <c r="AS740" s="71">
        <v>-28.683757289405708</v>
      </c>
      <c r="AT740" s="71">
        <v>35.438159476058061</v>
      </c>
      <c r="AU740" s="71">
        <v>11.107858856270125</v>
      </c>
      <c r="AV740" s="72">
        <v>49.942717041598449</v>
      </c>
      <c r="AW740" s="73">
        <v>-90683.209999999846</v>
      </c>
      <c r="AX740" s="73">
        <v>-152307.90999999997</v>
      </c>
      <c r="AY740" s="73">
        <v>-162580.57000000018</v>
      </c>
      <c r="AZ740" s="73">
        <v>-145379.70999999996</v>
      </c>
      <c r="BA740" s="73">
        <v>-107827.53000000003</v>
      </c>
      <c r="BB740" s="73">
        <v>-44991.369999999995</v>
      </c>
      <c r="BC740" s="73">
        <v>-84672.669999999984</v>
      </c>
      <c r="BD740" s="73">
        <v>-6881.7900000000373</v>
      </c>
      <c r="BE740" s="73">
        <v>390733.8600000001</v>
      </c>
      <c r="BF740" s="73">
        <v>-148091.97000000009</v>
      </c>
      <c r="BG740" s="73">
        <v>105529.75000000006</v>
      </c>
      <c r="BH740" s="73">
        <v>41357.100000000035</v>
      </c>
      <c r="BI740" s="73">
        <v>100848.04000000007</v>
      </c>
      <c r="BJ740" s="71">
        <v>17.862052394213475</v>
      </c>
      <c r="BK740" s="71">
        <v>14.282018341281756</v>
      </c>
      <c r="BL740" s="71">
        <v>13.06623992658329</v>
      </c>
      <c r="BM740" s="71">
        <v>14.616804845294386</v>
      </c>
      <c r="BN740" s="71">
        <v>4.1287467521279595</v>
      </c>
      <c r="BO740" s="71">
        <v>7.8892945808026713</v>
      </c>
      <c r="BP740" s="71">
        <v>13.799291251533171</v>
      </c>
      <c r="BQ740" s="71">
        <v>18.09271291921522</v>
      </c>
      <c r="BR740" s="72">
        <v>15.777621362526533</v>
      </c>
      <c r="BS740" s="72">
        <v>15.43801155839272</v>
      </c>
      <c r="BT740" s="71">
        <v>13.772094313293721</v>
      </c>
      <c r="BU740" s="71">
        <v>12.4395470650209</v>
      </c>
      <c r="BV740" s="71">
        <v>15.952497075132097</v>
      </c>
      <c r="BW740" s="71">
        <v>13.596831153669093</v>
      </c>
      <c r="BX740" s="75">
        <v>8070</v>
      </c>
      <c r="BY740" s="75">
        <v>6701</v>
      </c>
      <c r="BZ740" s="75">
        <v>6320</v>
      </c>
      <c r="CA740" s="75">
        <v>7464</v>
      </c>
      <c r="CB740" s="75">
        <v>9455</v>
      </c>
      <c r="CC740" s="75">
        <v>9961</v>
      </c>
      <c r="CD740" s="75">
        <v>6200</v>
      </c>
      <c r="CE740" s="75">
        <v>6219</v>
      </c>
      <c r="CF740" s="75">
        <v>10491</v>
      </c>
      <c r="CG740" s="75">
        <v>7526</v>
      </c>
      <c r="CH740" s="75">
        <v>8002</v>
      </c>
      <c r="CI740" s="75">
        <v>8176</v>
      </c>
      <c r="CJ740" s="75">
        <v>5318</v>
      </c>
      <c r="CK740" s="75">
        <v>51932</v>
      </c>
      <c r="CL740" s="73">
        <v>837975.63000000012</v>
      </c>
      <c r="CM740" s="73">
        <v>861378.46000000008</v>
      </c>
      <c r="CN740" s="73">
        <v>809208.71000000008</v>
      </c>
      <c r="CO740" s="73">
        <v>1026224.2100000001</v>
      </c>
      <c r="CP740" s="73">
        <v>1137158.0299999996</v>
      </c>
      <c r="CQ740" s="73">
        <v>917707.89999999991</v>
      </c>
      <c r="CR740" s="73">
        <v>991071.2300000001</v>
      </c>
      <c r="CS740" s="73">
        <v>1237290.2399999995</v>
      </c>
      <c r="CT740" s="73">
        <v>914310.55999999982</v>
      </c>
      <c r="CU740" s="73">
        <v>940223.63</v>
      </c>
      <c r="CV740" s="73">
        <v>1032885.6400000001</v>
      </c>
      <c r="CW740" s="73">
        <v>883521.88000000012</v>
      </c>
      <c r="CX740" s="73">
        <v>891629.38</v>
      </c>
      <c r="CY740" s="77"/>
      <c r="CZ740" s="4">
        <v>1095</v>
      </c>
      <c r="DA740" s="76" t="str">
        <f t="shared" si="28"/>
        <v>1095</v>
      </c>
      <c r="DB740" s="71">
        <v>0.81652219087671596</v>
      </c>
      <c r="DC740" s="71">
        <v>0.73458625004775624</v>
      </c>
      <c r="DD740" s="71">
        <v>0.26755160657602356</v>
      </c>
      <c r="DE740" s="71">
        <v>0.51383781164818698</v>
      </c>
      <c r="DF740" s="71">
        <v>0.2668552309073729</v>
      </c>
      <c r="DG740" s="71">
        <v>0.16731449177114013</v>
      </c>
      <c r="DH740" s="71">
        <v>6.4442148214373288E-2</v>
      </c>
      <c r="DI740" s="71">
        <v>0.27861154740725608</v>
      </c>
      <c r="DJ740" s="71">
        <v>0.13196109930346125</v>
      </c>
      <c r="DK740" s="71">
        <v>0.16639093371295907</v>
      </c>
      <c r="DL740" s="71">
        <v>0.25199175922278833</v>
      </c>
      <c r="DM740" s="71">
        <v>0.16219929109528039</v>
      </c>
      <c r="DN740" s="71">
        <v>8.0657843559311035E-2</v>
      </c>
      <c r="DO740" s="71">
        <v>0.16142341645514674</v>
      </c>
      <c r="DQ740" s="71"/>
      <c r="DR740" s="71"/>
      <c r="DS740" s="71"/>
      <c r="DT740" s="71"/>
      <c r="DU740" s="71"/>
      <c r="DV740" s="71"/>
      <c r="DW740" s="71"/>
      <c r="DX740" s="71"/>
      <c r="DY740" s="71"/>
      <c r="DZ740" s="71"/>
      <c r="EA740" s="71"/>
      <c r="EB740" s="71"/>
      <c r="EC740" s="71"/>
      <c r="ED740" s="71"/>
    </row>
    <row r="741" spans="1:134">
      <c r="A741" s="4">
        <v>1113</v>
      </c>
      <c r="B741" s="46" t="s">
        <v>6061</v>
      </c>
      <c r="C741" s="65" t="str">
        <f t="shared" si="27"/>
        <v>1113</v>
      </c>
      <c r="D741" s="69">
        <v>438922.69</v>
      </c>
      <c r="E741" s="68">
        <v>4226335.040000001</v>
      </c>
      <c r="F741" s="69">
        <v>116612.67999999993</v>
      </c>
      <c r="G741" s="69">
        <v>851620.12000000104</v>
      </c>
      <c r="H741" s="70">
        <v>102.71326269810163</v>
      </c>
      <c r="I741" s="70">
        <v>25.235320321516252</v>
      </c>
      <c r="J741" s="69">
        <v>665873.91</v>
      </c>
      <c r="K741" s="69">
        <v>532743.27999999991</v>
      </c>
      <c r="L741" s="69">
        <v>542431.94999999995</v>
      </c>
      <c r="M741" s="69">
        <v>734973.72</v>
      </c>
      <c r="N741" s="69">
        <v>837115.49999999988</v>
      </c>
      <c r="O741" s="69">
        <v>1049559.4899999998</v>
      </c>
      <c r="P741" s="69">
        <v>571184.44000000006</v>
      </c>
      <c r="Q741" s="69">
        <v>517023.93999999994</v>
      </c>
      <c r="R741" s="69">
        <v>754827</v>
      </c>
      <c r="S741" s="69">
        <v>580789.56000000006</v>
      </c>
      <c r="T741" s="69">
        <v>640561.61</v>
      </c>
      <c r="U741" s="69">
        <v>723025.8</v>
      </c>
      <c r="V741" s="69">
        <v>438922.69</v>
      </c>
      <c r="W741" s="70">
        <v>124.39858800519865</v>
      </c>
      <c r="X741" s="70">
        <v>86.231743283559069</v>
      </c>
      <c r="Y741" s="70">
        <v>94.031205749462899</v>
      </c>
      <c r="Z741" s="71">
        <v>108.31101185839169</v>
      </c>
      <c r="AA741" s="71">
        <v>94.243807834888131</v>
      </c>
      <c r="AB741" s="71">
        <v>105.16704186393488</v>
      </c>
      <c r="AC741" s="71">
        <v>84.054589775071008</v>
      </c>
      <c r="AD741" s="71">
        <v>85.139632321481812</v>
      </c>
      <c r="AE741" s="71">
        <v>112.3209644543723</v>
      </c>
      <c r="AF741" s="71">
        <v>118.96345889541055</v>
      </c>
      <c r="AG741" s="71">
        <v>99.058289373634551</v>
      </c>
      <c r="AH741" s="71">
        <v>116.22207180797257</v>
      </c>
      <c r="AI741" s="71">
        <v>110.03509283696546</v>
      </c>
      <c r="AJ741" s="71">
        <v>7.0484031430732896</v>
      </c>
      <c r="AK741" s="71">
        <v>1.7304554425391583</v>
      </c>
      <c r="AL741" s="71">
        <v>3.4547779054589833</v>
      </c>
      <c r="AM741" s="71">
        <v>1.9365361209151111</v>
      </c>
      <c r="AN741" s="71">
        <v>-5.5229391326977133</v>
      </c>
      <c r="AO741" s="71">
        <v>11.450997742085089</v>
      </c>
      <c r="AP741" s="71">
        <v>-12.872637498258754</v>
      </c>
      <c r="AQ741" s="71">
        <v>7.0738556907999461</v>
      </c>
      <c r="AR741" s="71">
        <v>84.569319548705522</v>
      </c>
      <c r="AS741" s="71">
        <v>7.586151094239213</v>
      </c>
      <c r="AT741" s="71">
        <v>29.026079534218162</v>
      </c>
      <c r="AU741" s="71">
        <v>54.261392512065008</v>
      </c>
      <c r="AV741" s="72">
        <v>36.180284937473672</v>
      </c>
      <c r="AW741" s="73">
        <v>43843.230000000098</v>
      </c>
      <c r="AX741" s="73">
        <v>9062.0699999998906</v>
      </c>
      <c r="AY741" s="73">
        <v>18114.020000000019</v>
      </c>
      <c r="AZ741" s="73">
        <v>13962.64000000013</v>
      </c>
      <c r="BA741" s="73">
        <v>-48919.910000000382</v>
      </c>
      <c r="BB741" s="73">
        <v>120458.41999999981</v>
      </c>
      <c r="BC741" s="73">
        <v>-84389.679999999935</v>
      </c>
      <c r="BD741" s="73">
        <v>34157.289999999863</v>
      </c>
      <c r="BE741" s="73">
        <v>345860.33000000013</v>
      </c>
      <c r="BF741" s="73">
        <v>40952.830000000191</v>
      </c>
      <c r="BG741" s="73">
        <v>144102.58999999997</v>
      </c>
      <c r="BH741" s="73">
        <v>254324.07999999996</v>
      </c>
      <c r="BI741" s="73">
        <v>116612.67999999993</v>
      </c>
      <c r="BJ741" s="71">
        <v>21.590686627408797</v>
      </c>
      <c r="BK741" s="71">
        <v>15.711314004220757</v>
      </c>
      <c r="BL741" s="71">
        <v>14.513998850123443</v>
      </c>
      <c r="BM741" s="71">
        <v>17.075600882305157</v>
      </c>
      <c r="BN741" s="71">
        <v>7.5845873597491646</v>
      </c>
      <c r="BO741" s="71">
        <v>13.333802806997536</v>
      </c>
      <c r="BP741" s="71">
        <v>24.521602791774015</v>
      </c>
      <c r="BQ741" s="71">
        <v>21.586813005283783</v>
      </c>
      <c r="BR741" s="72">
        <v>19.685613462770256</v>
      </c>
      <c r="BS741" s="72">
        <v>15.973123685012325</v>
      </c>
      <c r="BT741" s="71">
        <v>17.279880255868264</v>
      </c>
      <c r="BU741" s="71">
        <v>19.130886523753745</v>
      </c>
      <c r="BV741" s="71">
        <v>20.032982111072833</v>
      </c>
      <c r="BW741" s="71">
        <v>18.33352245233846</v>
      </c>
      <c r="BX741" s="75">
        <v>13816</v>
      </c>
      <c r="BY741" s="75">
        <v>9458</v>
      </c>
      <c r="BZ741" s="75">
        <v>10134</v>
      </c>
      <c r="CA741" s="75">
        <v>12304</v>
      </c>
      <c r="CB741" s="75">
        <v>12714</v>
      </c>
      <c r="CC741" s="75">
        <v>16628</v>
      </c>
      <c r="CD741" s="75">
        <v>11084</v>
      </c>
      <c r="CE741" s="75">
        <v>10188</v>
      </c>
      <c r="CF741" s="75">
        <v>12607</v>
      </c>
      <c r="CG741" s="75">
        <v>10240</v>
      </c>
      <c r="CH741" s="75">
        <v>10927</v>
      </c>
      <c r="CI741" s="75">
        <v>13574</v>
      </c>
      <c r="CJ741" s="75">
        <v>8403</v>
      </c>
      <c r="CK741" s="75">
        <v>77023</v>
      </c>
      <c r="CL741" s="73">
        <v>1095854.96</v>
      </c>
      <c r="CM741" s="73">
        <v>1233205.8999999999</v>
      </c>
      <c r="CN741" s="73">
        <v>1315885.04</v>
      </c>
      <c r="CO741" s="73">
        <v>1367656.6499999994</v>
      </c>
      <c r="CP741" s="73">
        <v>1371745.6900000002</v>
      </c>
      <c r="CQ741" s="73">
        <v>1022500.0499999997</v>
      </c>
      <c r="CR741" s="73">
        <v>954170.14999999967</v>
      </c>
      <c r="CS741" s="73">
        <v>1218321.6499999997</v>
      </c>
      <c r="CT741" s="73">
        <v>1042076.5600000002</v>
      </c>
      <c r="CU741" s="73">
        <v>1041510.3699999999</v>
      </c>
      <c r="CV741" s="73">
        <v>1069575.44</v>
      </c>
      <c r="CW741" s="73">
        <v>1919276.4300000004</v>
      </c>
      <c r="CX741" s="73">
        <v>1783233.9600000002</v>
      </c>
      <c r="CY741" s="77"/>
      <c r="CZ741" s="4">
        <v>1113</v>
      </c>
      <c r="DA741" s="76" t="str">
        <f t="shared" si="28"/>
        <v>1113</v>
      </c>
      <c r="DB741" s="71">
        <v>2.5927324066365975</v>
      </c>
      <c r="DC741" s="71">
        <v>3.2964943642331082</v>
      </c>
      <c r="DD741" s="71">
        <v>1.4887636002778517</v>
      </c>
      <c r="DE741" s="71">
        <v>0.67823721570430895</v>
      </c>
      <c r="DF741" s="71">
        <v>1.3725137870387796</v>
      </c>
      <c r="DG741" s="71">
        <v>0.85684951697798883</v>
      </c>
      <c r="DH741" s="71">
        <v>1.0239165863059618</v>
      </c>
      <c r="DI741" s="71">
        <v>1.1961350344535306</v>
      </c>
      <c r="DJ741" s="71">
        <v>0.74881359663854863</v>
      </c>
      <c r="DK741" s="71">
        <v>0.83942069605756098</v>
      </c>
      <c r="DL741" s="71">
        <v>0.74918314237151862</v>
      </c>
      <c r="DM741" s="71">
        <v>1.4329205404875691</v>
      </c>
      <c r="DN741" s="72">
        <v>0.64150422439636867</v>
      </c>
      <c r="DO741" s="71">
        <v>0.95903583795814862</v>
      </c>
      <c r="DQ741" s="71"/>
      <c r="DR741" s="71"/>
      <c r="DS741" s="71"/>
      <c r="DT741" s="71"/>
      <c r="DU741" s="71"/>
      <c r="DV741" s="71"/>
      <c r="DW741" s="71"/>
      <c r="DX741" s="71"/>
      <c r="DY741" s="71"/>
      <c r="DZ741" s="71"/>
      <c r="EA741" s="71"/>
      <c r="EB741" s="71"/>
      <c r="EC741" s="71"/>
      <c r="ED741" s="71"/>
    </row>
    <row r="742" spans="1:134">
      <c r="A742" s="4">
        <v>1158</v>
      </c>
      <c r="B742" s="46" t="s">
        <v>6068</v>
      </c>
      <c r="C742" s="65" t="str">
        <f t="shared" si="27"/>
        <v>1158</v>
      </c>
      <c r="D742" s="69">
        <v>371725.74</v>
      </c>
      <c r="E742" s="68">
        <v>3873404.9000000008</v>
      </c>
      <c r="F742" s="69">
        <v>6972.8600000000442</v>
      </c>
      <c r="G742" s="69">
        <v>360715.59000000125</v>
      </c>
      <c r="H742" s="70">
        <v>92.503671852474085</v>
      </c>
      <c r="I742" s="70">
        <v>10.26892953422065</v>
      </c>
      <c r="J742" s="69">
        <v>622813.39</v>
      </c>
      <c r="K742" s="69">
        <v>563708.38</v>
      </c>
      <c r="L742" s="69">
        <v>477532.0399999998</v>
      </c>
      <c r="M742" s="69">
        <v>577556.28000000014</v>
      </c>
      <c r="N742" s="69">
        <v>969875.64000000013</v>
      </c>
      <c r="O742" s="69">
        <v>830126.07999999996</v>
      </c>
      <c r="P742" s="69">
        <v>369647.86</v>
      </c>
      <c r="Q742" s="69">
        <v>380064.62</v>
      </c>
      <c r="R742" s="69">
        <v>1058771.1200000001</v>
      </c>
      <c r="S742" s="69">
        <v>484961.18999999989</v>
      </c>
      <c r="T742" s="69">
        <v>594949.46</v>
      </c>
      <c r="U742" s="69">
        <v>613284.90999999992</v>
      </c>
      <c r="V742" s="69">
        <v>371725.74</v>
      </c>
      <c r="W742" s="70">
        <v>101.70936800269637</v>
      </c>
      <c r="X742" s="70">
        <v>89.267802228501054</v>
      </c>
      <c r="Y742" s="70">
        <v>80.392002476883931</v>
      </c>
      <c r="Z742" s="71">
        <v>80.062142351774739</v>
      </c>
      <c r="AA742" s="71">
        <v>106.5091151673311</v>
      </c>
      <c r="AB742" s="71">
        <v>117.22727480867154</v>
      </c>
      <c r="AC742" s="71">
        <v>70.80694236618848</v>
      </c>
      <c r="AD742" s="71">
        <v>75.729509642262244</v>
      </c>
      <c r="AE742" s="71">
        <v>111.45517489660351</v>
      </c>
      <c r="AF742" s="71">
        <v>93.567017105438794</v>
      </c>
      <c r="AG742" s="71">
        <v>96.816214725036275</v>
      </c>
      <c r="AH742" s="71">
        <v>90.915828061293752</v>
      </c>
      <c r="AI742" s="71">
        <v>91.548291597513426</v>
      </c>
      <c r="AJ742" s="71">
        <v>-14.434584819235674</v>
      </c>
      <c r="AK742" s="71">
        <v>-9.4522466006104704</v>
      </c>
      <c r="AL742" s="71">
        <v>-26.933117104553304</v>
      </c>
      <c r="AM742" s="71">
        <v>-31.012171886294702</v>
      </c>
      <c r="AN742" s="71">
        <v>-18.562019191381239</v>
      </c>
      <c r="AO742" s="71">
        <v>-3.1243385666370083</v>
      </c>
      <c r="AP742" s="71">
        <v>-28.924662859834317</v>
      </c>
      <c r="AQ742" s="71">
        <v>-6.037700313649685</v>
      </c>
      <c r="AR742" s="71">
        <v>107.45846862278485</v>
      </c>
      <c r="AS742" s="71">
        <v>-28.809455119305593</v>
      </c>
      <c r="AT742" s="71">
        <v>20.77242291420842</v>
      </c>
      <c r="AU742" s="71">
        <v>13.743603294984542</v>
      </c>
      <c r="AV742" s="72">
        <v>1.9116668797789949</v>
      </c>
      <c r="AW742" s="73">
        <v>-105066.43000000005</v>
      </c>
      <c r="AX742" s="73">
        <v>-58845.309999999939</v>
      </c>
      <c r="AY742" s="73">
        <v>-176022.65000000037</v>
      </c>
      <c r="AZ742" s="73">
        <v>-259629.48999999976</v>
      </c>
      <c r="BA742" s="73">
        <v>-221042.61999999941</v>
      </c>
      <c r="BB742" s="73">
        <v>-18289.099999999977</v>
      </c>
      <c r="BC742" s="73">
        <v>-150431.08000000019</v>
      </c>
      <c r="BD742" s="73">
        <v>-24421.669999999984</v>
      </c>
      <c r="BE742" s="73">
        <v>548417.83000000031</v>
      </c>
      <c r="BF742" s="73">
        <v>-196254.53999999986</v>
      </c>
      <c r="BG742" s="73">
        <v>102329.1700000001</v>
      </c>
      <c r="BH742" s="73">
        <v>74103.019999999902</v>
      </c>
      <c r="BI742" s="73">
        <v>6972.8600000000442</v>
      </c>
      <c r="BJ742" s="71">
        <v>12.387718463678954</v>
      </c>
      <c r="BK742" s="71">
        <v>7.5444636319389744</v>
      </c>
      <c r="BL742" s="71">
        <v>10.30244449001143</v>
      </c>
      <c r="BM742" s="71">
        <v>9.2205085396275432</v>
      </c>
      <c r="BN742" s="71">
        <v>-0.70143678803486109</v>
      </c>
      <c r="BO742" s="71">
        <v>4.5561501340537092</v>
      </c>
      <c r="BP742" s="71">
        <v>16.687426656851752</v>
      </c>
      <c r="BQ742" s="71">
        <v>13.647958833394904</v>
      </c>
      <c r="BR742" s="72">
        <v>6.8331000573141694</v>
      </c>
      <c r="BS742" s="72">
        <v>11.485276420935275</v>
      </c>
      <c r="BT742" s="71">
        <v>12.210993978887528</v>
      </c>
      <c r="BU742" s="71">
        <v>9.2702375831519266</v>
      </c>
      <c r="BV742" s="71">
        <v>7.8212579239933113</v>
      </c>
      <c r="BW742" s="71">
        <v>8.9810859212924541</v>
      </c>
      <c r="BX742" s="75">
        <v>7357</v>
      </c>
      <c r="BY742" s="75">
        <v>6713</v>
      </c>
      <c r="BZ742" s="75">
        <v>6188</v>
      </c>
      <c r="CA742" s="75">
        <v>6573</v>
      </c>
      <c r="CB742" s="75">
        <v>9406</v>
      </c>
      <c r="CC742" s="75">
        <v>10594</v>
      </c>
      <c r="CD742" s="75">
        <v>4971</v>
      </c>
      <c r="CE742" s="75">
        <v>4860</v>
      </c>
      <c r="CF742" s="75">
        <v>10968</v>
      </c>
      <c r="CG742" s="75">
        <v>6391</v>
      </c>
      <c r="CH742" s="75">
        <v>7451</v>
      </c>
      <c r="CI742" s="75">
        <v>7617</v>
      </c>
      <c r="CJ742" s="75">
        <v>4222</v>
      </c>
      <c r="CK742" s="75">
        <v>46480</v>
      </c>
      <c r="CL742" s="73">
        <v>1055783.8900000004</v>
      </c>
      <c r="CM742" s="73">
        <v>1032547.3000000002</v>
      </c>
      <c r="CN742" s="73">
        <v>1262325.0899999999</v>
      </c>
      <c r="CO742" s="73">
        <v>1423064.0600000003</v>
      </c>
      <c r="CP742" s="73">
        <v>1427047.8399999996</v>
      </c>
      <c r="CQ742" s="73">
        <v>1079577.3299999998</v>
      </c>
      <c r="CR742" s="73">
        <v>1132083.96</v>
      </c>
      <c r="CS742" s="73">
        <v>1434974.15</v>
      </c>
      <c r="CT742" s="73">
        <v>1092870.44</v>
      </c>
      <c r="CU742" s="73">
        <v>962892.02000000025</v>
      </c>
      <c r="CV742" s="73">
        <v>1080391.1099999999</v>
      </c>
      <c r="CW742" s="73">
        <v>1019647.68</v>
      </c>
      <c r="CX742" s="73">
        <v>1053963.3399999999</v>
      </c>
      <c r="CY742" s="77"/>
      <c r="CZ742" s="4">
        <v>1158</v>
      </c>
      <c r="DA742" s="76" t="str">
        <f t="shared" si="28"/>
        <v>1158</v>
      </c>
      <c r="DB742" s="71">
        <v>10.58777346145718</v>
      </c>
      <c r="DC742" s="71">
        <v>9.2497238076376842</v>
      </c>
      <c r="DD742" s="71">
        <v>2.8076544019304648</v>
      </c>
      <c r="DE742" s="71">
        <v>0.50749996628926275</v>
      </c>
      <c r="DF742" s="71">
        <v>0.66055192359038362</v>
      </c>
      <c r="DG742" s="71">
        <v>0.78463977846140853</v>
      </c>
      <c r="DH742" s="71">
        <v>1.4943317350562693</v>
      </c>
      <c r="DI742" s="71">
        <v>2.417951810260162</v>
      </c>
      <c r="DJ742" s="71">
        <v>0.60175231061772605</v>
      </c>
      <c r="DK742" s="71">
        <v>0.63357516789803159</v>
      </c>
      <c r="DL742" s="71">
        <v>0.15417229140553254</v>
      </c>
      <c r="DM742" s="71">
        <v>0.19567241898358906</v>
      </c>
      <c r="DN742" s="71">
        <v>0.15141100812779187</v>
      </c>
      <c r="DO742" s="71">
        <v>0.69352939797548641</v>
      </c>
      <c r="DQ742" s="71"/>
      <c r="DR742" s="71"/>
      <c r="DS742" s="71"/>
      <c r="DT742" s="71"/>
      <c r="DU742" s="71"/>
      <c r="DV742" s="71"/>
      <c r="DW742" s="71"/>
      <c r="DX742" s="71"/>
      <c r="DY742" s="71"/>
      <c r="DZ742" s="71"/>
      <c r="EA742" s="71"/>
      <c r="EB742" s="71"/>
      <c r="EC742" s="71"/>
      <c r="ED742" s="71"/>
    </row>
    <row r="743" spans="1:134">
      <c r="A743" s="4">
        <v>1115</v>
      </c>
      <c r="B743" s="46" t="s">
        <v>6074</v>
      </c>
      <c r="C743" s="65" t="str">
        <f t="shared" si="27"/>
        <v>1115</v>
      </c>
      <c r="D743" s="69">
        <v>420665.79999999993</v>
      </c>
      <c r="E743" s="68">
        <v>5217200.6800000006</v>
      </c>
      <c r="F743" s="69">
        <v>66446.369999999937</v>
      </c>
      <c r="G743" s="69">
        <v>552255.10000000149</v>
      </c>
      <c r="H743" s="70">
        <v>92.044189011397194</v>
      </c>
      <c r="I743" s="70">
        <v>11.838403911241379</v>
      </c>
      <c r="J743" s="69">
        <v>735146.0399999998</v>
      </c>
      <c r="K743" s="69">
        <v>730073.2699999999</v>
      </c>
      <c r="L743" s="69">
        <v>677616.86</v>
      </c>
      <c r="M743" s="69">
        <v>863068.50999999978</v>
      </c>
      <c r="N743" s="69">
        <v>1098549.4600000002</v>
      </c>
      <c r="O743" s="69">
        <v>1279917.05</v>
      </c>
      <c r="P743" s="69">
        <v>708062.01</v>
      </c>
      <c r="Q743" s="69">
        <v>617740.31999999983</v>
      </c>
      <c r="R743" s="69">
        <v>1233801.1199999999</v>
      </c>
      <c r="S743" s="69">
        <v>701619.17999999993</v>
      </c>
      <c r="T743" s="69">
        <v>752561.2899999998</v>
      </c>
      <c r="U743" s="69">
        <v>782750.95999999985</v>
      </c>
      <c r="V743" s="69">
        <v>420665.79999999993</v>
      </c>
      <c r="W743" s="70">
        <v>102.00380183808164</v>
      </c>
      <c r="X743" s="70">
        <v>100.0599027297711</v>
      </c>
      <c r="Y743" s="70">
        <v>100.347892273401</v>
      </c>
      <c r="Z743" s="71">
        <v>108.59940405227029</v>
      </c>
      <c r="AA743" s="71">
        <v>81.644592217665789</v>
      </c>
      <c r="AB743" s="71">
        <v>92.547710605204529</v>
      </c>
      <c r="AC743" s="71">
        <v>84.717423005677801</v>
      </c>
      <c r="AD743" s="71">
        <v>72.116479108932452</v>
      </c>
      <c r="AE743" s="71">
        <v>99.15362604324568</v>
      </c>
      <c r="AF743" s="71">
        <v>99.9196349660685</v>
      </c>
      <c r="AG743" s="71">
        <v>95.622520435206326</v>
      </c>
      <c r="AH743" s="71">
        <v>98.189961014750821</v>
      </c>
      <c r="AI743" s="71">
        <v>94.519093836240629</v>
      </c>
      <c r="AJ743" s="71">
        <v>1.9377003171878959</v>
      </c>
      <c r="AK743" s="71">
        <v>5.5030046769123153</v>
      </c>
      <c r="AL743" s="71">
        <v>6.860047209960074</v>
      </c>
      <c r="AM743" s="71">
        <v>0.48226377348214999</v>
      </c>
      <c r="AN743" s="71">
        <v>-16.76477890739131</v>
      </c>
      <c r="AO743" s="71">
        <v>-2.0832256402142924</v>
      </c>
      <c r="AP743" s="71">
        <v>-12.658097202728246</v>
      </c>
      <c r="AQ743" s="71">
        <v>-8.6013032718864064</v>
      </c>
      <c r="AR743" s="71">
        <v>71.47053864895598</v>
      </c>
      <c r="AS743" s="71">
        <v>-19.358135430837986</v>
      </c>
      <c r="AT743" s="71">
        <v>23.783089685823299</v>
      </c>
      <c r="AU743" s="71">
        <v>24.916159057916065</v>
      </c>
      <c r="AV743" s="72">
        <v>18.758533375766518</v>
      </c>
      <c r="AW743" s="73">
        <v>13974.14999999979</v>
      </c>
      <c r="AX743" s="73">
        <v>38080.399999999907</v>
      </c>
      <c r="AY743" s="73">
        <v>43500.670000000042</v>
      </c>
      <c r="AZ743" s="73">
        <v>4142.2899999998044</v>
      </c>
      <c r="BA743" s="73">
        <v>-221243.01999999932</v>
      </c>
      <c r="BB743" s="73">
        <v>-17272.25</v>
      </c>
      <c r="BC743" s="73">
        <v>-102616.46999999986</v>
      </c>
      <c r="BD743" s="73">
        <v>-58134</v>
      </c>
      <c r="BE743" s="73">
        <v>514259.95000000007</v>
      </c>
      <c r="BF743" s="73">
        <v>-168424.16999999969</v>
      </c>
      <c r="BG743" s="73">
        <v>144593.52000000002</v>
      </c>
      <c r="BH743" s="73">
        <v>156129.89999999967</v>
      </c>
      <c r="BI743" s="73">
        <v>66446.369999999937</v>
      </c>
      <c r="BJ743" s="71">
        <v>19.592863545583242</v>
      </c>
      <c r="BK743" s="71">
        <v>15.284611688555845</v>
      </c>
      <c r="BL743" s="71">
        <v>17.815404153020971</v>
      </c>
      <c r="BM743" s="71">
        <v>16.131505052868555</v>
      </c>
      <c r="BN743" s="71">
        <v>7.275304419152226</v>
      </c>
      <c r="BO743" s="71">
        <v>14.771506839797048</v>
      </c>
      <c r="BP743" s="71">
        <v>22.208731505555257</v>
      </c>
      <c r="BQ743" s="71">
        <v>24.133794978060696</v>
      </c>
      <c r="BR743" s="72">
        <v>17.970062197235549</v>
      </c>
      <c r="BS743" s="72">
        <v>16.949925151600819</v>
      </c>
      <c r="BT743" s="71">
        <v>18.302379764579616</v>
      </c>
      <c r="BU743" s="71">
        <v>18.638326706386682</v>
      </c>
      <c r="BV743" s="71">
        <v>16.970621328982809</v>
      </c>
      <c r="BW743" s="71">
        <v>17.752444974984432</v>
      </c>
      <c r="BX743" s="75">
        <v>15548</v>
      </c>
      <c r="BY743" s="75">
        <v>14268</v>
      </c>
      <c r="BZ743" s="75">
        <v>13266</v>
      </c>
      <c r="CA743" s="75">
        <v>15095</v>
      </c>
      <c r="CB743" s="75">
        <v>16777</v>
      </c>
      <c r="CC743" s="75">
        <v>19518</v>
      </c>
      <c r="CD743" s="75">
        <v>12646</v>
      </c>
      <c r="CE743" s="75">
        <v>12109</v>
      </c>
      <c r="CF743" s="75">
        <v>19785</v>
      </c>
      <c r="CG743" s="75">
        <v>13345</v>
      </c>
      <c r="CH743" s="75">
        <v>14049</v>
      </c>
      <c r="CI743" s="75">
        <v>14844</v>
      </c>
      <c r="CJ743" s="75">
        <v>8348</v>
      </c>
      <c r="CK743" s="75">
        <v>95126</v>
      </c>
      <c r="CL743" s="73">
        <v>1111983.1499999999</v>
      </c>
      <c r="CM743" s="73">
        <v>980082.51000000013</v>
      </c>
      <c r="CN743" s="73">
        <v>1177997.55</v>
      </c>
      <c r="CO743" s="73">
        <v>1270795.3299999998</v>
      </c>
      <c r="CP743" s="73">
        <v>1424612.2800000003</v>
      </c>
      <c r="CQ743" s="73">
        <v>1154738.1499999997</v>
      </c>
      <c r="CR743" s="73">
        <v>1389142.7100000002</v>
      </c>
      <c r="CS743" s="73">
        <v>1723368.7800000005</v>
      </c>
      <c r="CT743" s="73">
        <v>1442355.7800000003</v>
      </c>
      <c r="CU743" s="73">
        <v>1259916.1699999995</v>
      </c>
      <c r="CV743" s="73">
        <v>1271594.7399999998</v>
      </c>
      <c r="CW743" s="73">
        <v>1229339.1200000001</v>
      </c>
      <c r="CX743" s="73">
        <v>1280081.8699999999</v>
      </c>
      <c r="CY743" s="77"/>
      <c r="CZ743" s="4">
        <v>1115</v>
      </c>
      <c r="DA743" s="76" t="str">
        <f t="shared" si="28"/>
        <v>1115</v>
      </c>
      <c r="DB743" s="71">
        <v>2.1390876242484631</v>
      </c>
      <c r="DC743" s="71">
        <v>3.2015155420181878</v>
      </c>
      <c r="DD743" s="71">
        <v>0.7292255846866128</v>
      </c>
      <c r="DE743" s="71">
        <v>0.67317180386307984</v>
      </c>
      <c r="DF743" s="71">
        <v>0.71894103780301244</v>
      </c>
      <c r="DG743" s="71">
        <v>0.48130123740489422</v>
      </c>
      <c r="DH743" s="71">
        <v>0.31298715773413804</v>
      </c>
      <c r="DI743" s="71">
        <v>0.44828806488393869</v>
      </c>
      <c r="DJ743" s="71">
        <v>0.38928798961653843</v>
      </c>
      <c r="DK743" s="71">
        <v>0.11377553818269284</v>
      </c>
      <c r="DL743" s="71">
        <v>0.68305885580845127</v>
      </c>
      <c r="DM743" s="71">
        <v>0.25390207648358731</v>
      </c>
      <c r="DN743" s="71">
        <v>0.18169876980811817</v>
      </c>
      <c r="DO743" s="71">
        <v>0.35441905471883883</v>
      </c>
      <c r="DQ743" s="71"/>
      <c r="DR743" s="71"/>
      <c r="DS743" s="71"/>
      <c r="DT743" s="71"/>
      <c r="DU743" s="71"/>
      <c r="DV743" s="71"/>
      <c r="DW743" s="71"/>
      <c r="DX743" s="71"/>
      <c r="DY743" s="71"/>
      <c r="DZ743" s="71"/>
      <c r="EA743" s="71"/>
      <c r="EB743" s="71"/>
      <c r="EC743" s="71"/>
      <c r="ED743" s="71"/>
    </row>
    <row r="744" spans="1:134">
      <c r="A744" s="4">
        <v>1110</v>
      </c>
      <c r="B744" s="46" t="s">
        <v>6082</v>
      </c>
      <c r="C744" s="65" t="str">
        <f t="shared" si="27"/>
        <v>1110</v>
      </c>
      <c r="D744" s="69">
        <v>346434.04999999993</v>
      </c>
      <c r="E744" s="68">
        <v>4530910.95</v>
      </c>
      <c r="F744" s="69">
        <v>36828.979999999865</v>
      </c>
      <c r="G744" s="69">
        <v>1131767.8700000006</v>
      </c>
      <c r="H744" s="70">
        <v>108.39369408604682</v>
      </c>
      <c r="I744" s="70">
        <v>33.295681981118634</v>
      </c>
      <c r="J744" s="69">
        <v>581875.66</v>
      </c>
      <c r="K744" s="69">
        <v>569976.18999999983</v>
      </c>
      <c r="L744" s="69">
        <v>557204.14</v>
      </c>
      <c r="M744" s="69">
        <v>567965.13</v>
      </c>
      <c r="N744" s="69">
        <v>1016873.75</v>
      </c>
      <c r="O744" s="69">
        <v>1000931</v>
      </c>
      <c r="P744" s="69">
        <v>560275.44000000006</v>
      </c>
      <c r="Q744" s="69">
        <v>580312.81000000006</v>
      </c>
      <c r="R744" s="69">
        <v>1053266.1800000002</v>
      </c>
      <c r="S744" s="69">
        <v>622315.76</v>
      </c>
      <c r="T744" s="69">
        <v>687448.84999999963</v>
      </c>
      <c r="U744" s="69">
        <v>680857.85999999987</v>
      </c>
      <c r="V744" s="69">
        <v>346434.04999999993</v>
      </c>
      <c r="W744" s="70">
        <v>110.9269620250281</v>
      </c>
      <c r="X744" s="70">
        <v>96.164157562504258</v>
      </c>
      <c r="Y744" s="70">
        <v>108.95627794604128</v>
      </c>
      <c r="Z744" s="71">
        <v>88.789404084907289</v>
      </c>
      <c r="AA744" s="71">
        <v>87.846801272467474</v>
      </c>
      <c r="AB744" s="71">
        <v>90.891594536293638</v>
      </c>
      <c r="AC744" s="71">
        <v>101.00616920552798</v>
      </c>
      <c r="AD744" s="71">
        <v>119.72836509314806</v>
      </c>
      <c r="AE744" s="71">
        <v>113.49643604144291</v>
      </c>
      <c r="AF744" s="71">
        <v>109.90836468949456</v>
      </c>
      <c r="AG744" s="71">
        <v>112.8577371134639</v>
      </c>
      <c r="AH744" s="71">
        <v>102.50984597322528</v>
      </c>
      <c r="AI744" s="71">
        <v>92.84834663960936</v>
      </c>
      <c r="AJ744" s="71">
        <v>22.212771695354672</v>
      </c>
      <c r="AK744" s="71">
        <v>15.363481188672345</v>
      </c>
      <c r="AL744" s="71">
        <v>8.7011608990939404</v>
      </c>
      <c r="AM744" s="71">
        <v>-9.795260628370773</v>
      </c>
      <c r="AN744" s="71">
        <v>-9.1561194130174268</v>
      </c>
      <c r="AO744" s="71">
        <v>-2.7365864360833214</v>
      </c>
      <c r="AP744" s="71">
        <v>3.5082617734678356</v>
      </c>
      <c r="AQ744" s="71">
        <v>51.039029544513269</v>
      </c>
      <c r="AR744" s="71">
        <v>120.34985936424198</v>
      </c>
      <c r="AS744" s="71">
        <v>-11.782366556772361</v>
      </c>
      <c r="AT744" s="71">
        <v>47.06164795233019</v>
      </c>
      <c r="AU744" s="71">
        <v>32.681351887812561</v>
      </c>
      <c r="AV744" s="72">
        <v>11.895470574819678</v>
      </c>
      <c r="AW744" s="73">
        <v>105758.76000000007</v>
      </c>
      <c r="AX744" s="73">
        <v>75906.329999999958</v>
      </c>
      <c r="AY744" s="73">
        <v>44602.310000000172</v>
      </c>
      <c r="AZ744" s="73">
        <v>-61674.879999999888</v>
      </c>
      <c r="BA744" s="73">
        <v>-102490.30999999982</v>
      </c>
      <c r="BB744" s="73">
        <v>-7437.0699999999488</v>
      </c>
      <c r="BC744" s="73">
        <v>18989.720000000205</v>
      </c>
      <c r="BD744" s="73">
        <v>196099</v>
      </c>
      <c r="BE744" s="73">
        <v>575268.9700000002</v>
      </c>
      <c r="BF744" s="73">
        <v>-83116.63</v>
      </c>
      <c r="BG744" s="73">
        <v>219992.60999999958</v>
      </c>
      <c r="BH744" s="73">
        <v>167705.21999999997</v>
      </c>
      <c r="BI744" s="73">
        <v>36828.979999999865</v>
      </c>
      <c r="BJ744" s="71">
        <v>11.518888764310443</v>
      </c>
      <c r="BK744" s="71">
        <v>10.873335701229081</v>
      </c>
      <c r="BL744" s="71">
        <v>9.68342808215254</v>
      </c>
      <c r="BM744" s="71">
        <v>10.3064248551795</v>
      </c>
      <c r="BN744" s="71">
        <v>0.44623184814932237</v>
      </c>
      <c r="BO744" s="71">
        <v>13.609333324545918</v>
      </c>
      <c r="BP744" s="71">
        <v>19.34092137374472</v>
      </c>
      <c r="BQ744" s="71">
        <v>19.419370926249609</v>
      </c>
      <c r="BR744" s="72">
        <v>12.608105812728557</v>
      </c>
      <c r="BS744" s="72">
        <v>13.335442409417446</v>
      </c>
      <c r="BT744" s="71">
        <v>14.952624910118491</v>
      </c>
      <c r="BU744" s="71">
        <v>12.368487454017041</v>
      </c>
      <c r="BV744" s="71">
        <v>9.0359840412417007</v>
      </c>
      <c r="BW744" s="71">
        <v>13.029470681157321</v>
      </c>
      <c r="BX744" s="75">
        <v>14476</v>
      </c>
      <c r="BY744" s="75">
        <v>14114</v>
      </c>
      <c r="BZ744" s="75">
        <v>13170</v>
      </c>
      <c r="CA744" s="75">
        <v>13646</v>
      </c>
      <c r="CB744" s="75">
        <v>17863</v>
      </c>
      <c r="CC744" s="75">
        <v>20635</v>
      </c>
      <c r="CD744" s="75">
        <v>13052</v>
      </c>
      <c r="CE744" s="75">
        <v>13490</v>
      </c>
      <c r="CF744" s="75">
        <v>18458</v>
      </c>
      <c r="CG744" s="75">
        <v>13909</v>
      </c>
      <c r="CH744" s="75">
        <v>15013</v>
      </c>
      <c r="CI744" s="75">
        <v>15365</v>
      </c>
      <c r="CJ744" s="75">
        <v>8313</v>
      </c>
      <c r="CK744" s="75">
        <v>97600</v>
      </c>
      <c r="CL744" s="73">
        <v>862714.07000000018</v>
      </c>
      <c r="CM744" s="73">
        <v>868230.89000000013</v>
      </c>
      <c r="CN744" s="73">
        <v>816298.69999999972</v>
      </c>
      <c r="CO744" s="73">
        <v>979586.9</v>
      </c>
      <c r="CP744" s="73">
        <v>951714.33</v>
      </c>
      <c r="CQ744" s="73">
        <v>791390.69000000018</v>
      </c>
      <c r="CR744" s="73">
        <v>745527.02000000014</v>
      </c>
      <c r="CS744" s="73">
        <v>1238825.1000000003</v>
      </c>
      <c r="CT744" s="73">
        <v>927356.44000000018</v>
      </c>
      <c r="CU744" s="73">
        <v>907458.17</v>
      </c>
      <c r="CV744" s="73">
        <v>976226.18999999983</v>
      </c>
      <c r="CW744" s="73">
        <v>857039.76</v>
      </c>
      <c r="CX744" s="73">
        <v>775193.48</v>
      </c>
      <c r="CY744" s="77"/>
      <c r="CZ744" s="4">
        <v>1110</v>
      </c>
      <c r="DA744" s="76" t="str">
        <f t="shared" si="28"/>
        <v>1110</v>
      </c>
      <c r="DB744" s="71">
        <v>4.2399404632758131</v>
      </c>
      <c r="DC744" s="71">
        <v>2.8900693926093179</v>
      </c>
      <c r="DD744" s="71">
        <v>0.55209096516680856</v>
      </c>
      <c r="DE744" s="71">
        <v>0.41644536263385523</v>
      </c>
      <c r="DF744" s="71">
        <v>0.44279720196741673</v>
      </c>
      <c r="DG744" s="71">
        <v>0.18090954011845028</v>
      </c>
      <c r="DH744" s="71">
        <v>0.22380444199099045</v>
      </c>
      <c r="DI744" s="71">
        <v>0.18089724727696929</v>
      </c>
      <c r="DJ744" s="71">
        <v>0.10298867713295126</v>
      </c>
      <c r="DK744" s="71">
        <v>0.18944970562449936</v>
      </c>
      <c r="DL744" s="71">
        <v>0.22898837733573138</v>
      </c>
      <c r="DM744" s="71">
        <v>0.18465255533844052</v>
      </c>
      <c r="DN744" s="71">
        <v>0.22250639829011479</v>
      </c>
      <c r="DO744" s="71">
        <v>0.1802077539252864</v>
      </c>
      <c r="DQ744" s="71"/>
      <c r="DR744" s="71"/>
      <c r="DS744" s="71"/>
      <c r="DT744" s="71"/>
      <c r="DU744" s="71"/>
      <c r="DV744" s="71"/>
      <c r="DW744" s="71"/>
      <c r="DX744" s="71"/>
      <c r="DY744" s="71"/>
      <c r="DZ744" s="71"/>
      <c r="EA744" s="71"/>
      <c r="EB744" s="71"/>
      <c r="EC744" s="71"/>
      <c r="ED744" s="71"/>
    </row>
    <row r="745" spans="1:134">
      <c r="A745" s="4">
        <v>1118</v>
      </c>
      <c r="B745" s="46" t="s">
        <v>6088</v>
      </c>
      <c r="C745" s="65" t="str">
        <f t="shared" si="27"/>
        <v>1118</v>
      </c>
      <c r="D745" s="69">
        <v>299434.00999999995</v>
      </c>
      <c r="E745" s="68">
        <v>3277518.98</v>
      </c>
      <c r="F745" s="69">
        <v>26171.739999999991</v>
      </c>
      <c r="G745" s="69">
        <v>311019.51000000024</v>
      </c>
      <c r="H745" s="70">
        <v>89.221597962392934</v>
      </c>
      <c r="I745" s="70">
        <v>10.484394591852064</v>
      </c>
      <c r="J745" s="69">
        <v>466703.76999999996</v>
      </c>
      <c r="K745" s="69">
        <v>421091.01</v>
      </c>
      <c r="L745" s="69">
        <v>399584.55999999994</v>
      </c>
      <c r="M745" s="69">
        <v>457910.66000000009</v>
      </c>
      <c r="N745" s="69">
        <v>771980.74</v>
      </c>
      <c r="O745" s="69">
        <v>859714.16999999993</v>
      </c>
      <c r="P745" s="69">
        <v>361932.85999999993</v>
      </c>
      <c r="Q745" s="69">
        <v>331207.72000000003</v>
      </c>
      <c r="R745" s="69">
        <v>880573.43999999994</v>
      </c>
      <c r="S745" s="69">
        <v>414957.37000000005</v>
      </c>
      <c r="T745" s="69">
        <v>489210.59</v>
      </c>
      <c r="U745" s="69">
        <v>500202.99</v>
      </c>
      <c r="V745" s="69">
        <v>299434.00999999995</v>
      </c>
      <c r="W745" s="70">
        <v>106.22034662320982</v>
      </c>
      <c r="X745" s="70">
        <v>82.376532596659501</v>
      </c>
      <c r="Y745" s="70">
        <v>94.606502195320274</v>
      </c>
      <c r="Z745" s="71">
        <v>86.044511347270586</v>
      </c>
      <c r="AA745" s="71">
        <v>102.63929778237279</v>
      </c>
      <c r="AB745" s="71">
        <v>92.184239354275576</v>
      </c>
      <c r="AC745" s="71">
        <v>82.30052856655081</v>
      </c>
      <c r="AD745" s="71">
        <v>72.489003393262053</v>
      </c>
      <c r="AE745" s="71">
        <v>96.633656908006216</v>
      </c>
      <c r="AF745" s="71">
        <v>84.073177322950698</v>
      </c>
      <c r="AG745" s="71">
        <v>98.879354918261626</v>
      </c>
      <c r="AH745" s="71">
        <v>92.566659805881031</v>
      </c>
      <c r="AI745" s="71">
        <v>88.894991948910672</v>
      </c>
      <c r="AJ745" s="71">
        <v>15.996051940857758</v>
      </c>
      <c r="AK745" s="71">
        <v>-4.5172491083872561</v>
      </c>
      <c r="AL745" s="71">
        <v>-9.9788331693057124</v>
      </c>
      <c r="AM745" s="71">
        <v>-18.679809247412393</v>
      </c>
      <c r="AN745" s="71">
        <v>-7.9523652575610786</v>
      </c>
      <c r="AO745" s="71">
        <v>-11.050469092663329</v>
      </c>
      <c r="AP745" s="71">
        <v>-15.919201483813561</v>
      </c>
      <c r="AQ745" s="71">
        <v>-8.0194198915587211</v>
      </c>
      <c r="AR745" s="71">
        <v>86.39900322846627</v>
      </c>
      <c r="AS745" s="71">
        <v>-35.03052141280515</v>
      </c>
      <c r="AT745" s="71">
        <v>29.862953749641274</v>
      </c>
      <c r="AU745" s="71">
        <v>20.567911965221096</v>
      </c>
      <c r="AV745" s="72">
        <v>9.5775168668546851</v>
      </c>
      <c r="AW745" s="73">
        <v>64359.240000000049</v>
      </c>
      <c r="AX745" s="73">
        <v>-19921.639999999956</v>
      </c>
      <c r="AY745" s="73">
        <v>-44293.89000000013</v>
      </c>
      <c r="AZ745" s="73">
        <v>-105185.23999999982</v>
      </c>
      <c r="BA745" s="73">
        <v>-66694.520000000135</v>
      </c>
      <c r="BB745" s="73">
        <v>-93111.150000000256</v>
      </c>
      <c r="BC745" s="73">
        <v>-68525.539999999979</v>
      </c>
      <c r="BD745" s="73">
        <v>-28876.679999999935</v>
      </c>
      <c r="BE745" s="73">
        <v>408160.27</v>
      </c>
      <c r="BF745" s="73">
        <v>-223738.49000000005</v>
      </c>
      <c r="BG745" s="73">
        <v>112497.62000000005</v>
      </c>
      <c r="BH745" s="73">
        <v>85330.589999999909</v>
      </c>
      <c r="BI745" s="73">
        <v>26171.739999999991</v>
      </c>
      <c r="BJ745" s="71">
        <v>12.758522869427994</v>
      </c>
      <c r="BK745" s="71">
        <v>11.527482816836295</v>
      </c>
      <c r="BL745" s="71">
        <v>10.734479994547161</v>
      </c>
      <c r="BM745" s="71">
        <v>11.055067355202997</v>
      </c>
      <c r="BN745" s="71">
        <v>2.4286088193259792</v>
      </c>
      <c r="BO745" s="71">
        <v>9.2587770804034335</v>
      </c>
      <c r="BP745" s="71">
        <v>17.682923250101961</v>
      </c>
      <c r="BQ745" s="71">
        <v>17.283845588739968</v>
      </c>
      <c r="BR745" s="72">
        <v>12.532473324213944</v>
      </c>
      <c r="BS745" s="72">
        <v>12.217808256899405</v>
      </c>
      <c r="BT745" s="71">
        <v>13.594592286761252</v>
      </c>
      <c r="BU745" s="71">
        <v>12.278388690124277</v>
      </c>
      <c r="BV745" s="71">
        <v>10.043373080676654</v>
      </c>
      <c r="BW745" s="71">
        <v>12.022427169082647</v>
      </c>
      <c r="BX745" s="75">
        <v>11021</v>
      </c>
      <c r="BY745" s="75">
        <v>10094</v>
      </c>
      <c r="BZ745" s="75">
        <v>9046</v>
      </c>
      <c r="CA745" s="75">
        <v>9829</v>
      </c>
      <c r="CB745" s="75">
        <v>13101</v>
      </c>
      <c r="CC745" s="75">
        <v>17640</v>
      </c>
      <c r="CD745" s="75">
        <v>8613</v>
      </c>
      <c r="CE745" s="75">
        <v>8164</v>
      </c>
      <c r="CF745" s="75">
        <v>13463</v>
      </c>
      <c r="CG745" s="75">
        <v>9462</v>
      </c>
      <c r="CH745" s="75">
        <v>10622</v>
      </c>
      <c r="CI745" s="75">
        <v>10786</v>
      </c>
      <c r="CJ745" s="75">
        <v>6202</v>
      </c>
      <c r="CK745" s="75">
        <v>67312</v>
      </c>
      <c r="CL745" s="73">
        <v>1053833.7300000002</v>
      </c>
      <c r="CM745" s="73">
        <v>1042696.03</v>
      </c>
      <c r="CN745" s="73">
        <v>1036134.8200000002</v>
      </c>
      <c r="CO745" s="73">
        <v>1228187.0899999999</v>
      </c>
      <c r="CP745" s="73">
        <v>1111278.7799999998</v>
      </c>
      <c r="CQ745" s="73">
        <v>759536.34</v>
      </c>
      <c r="CR745" s="73">
        <v>785653.81999999983</v>
      </c>
      <c r="CS745" s="73">
        <v>1233670.1100000003</v>
      </c>
      <c r="CT745" s="73">
        <v>1037418.5400000002</v>
      </c>
      <c r="CU745" s="73">
        <v>1035251.03</v>
      </c>
      <c r="CV745" s="73">
        <v>989269.51000000013</v>
      </c>
      <c r="CW745" s="73">
        <v>950533.61000000045</v>
      </c>
      <c r="CX745" s="73">
        <v>915875.08000000007</v>
      </c>
      <c r="CY745" s="77"/>
      <c r="CZ745" s="4">
        <v>1118</v>
      </c>
      <c r="DA745" s="76" t="str">
        <f t="shared" si="28"/>
        <v>1118</v>
      </c>
      <c r="DB745" s="71">
        <v>2.6153514157216344</v>
      </c>
      <c r="DC745" s="71">
        <v>2.0753554050561682</v>
      </c>
      <c r="DD745" s="71">
        <v>0.72005940029652782</v>
      </c>
      <c r="DE745" s="71">
        <v>0.6554330793084171</v>
      </c>
      <c r="DF745" s="71">
        <v>0.95435974370884857</v>
      </c>
      <c r="DG745" s="71">
        <v>0.36974228366046058</v>
      </c>
      <c r="DH745" s="71">
        <v>0.30043235988264827</v>
      </c>
      <c r="DI745" s="71">
        <v>0.27369363531434188</v>
      </c>
      <c r="DJ745" s="71">
        <v>0.32092078253209727</v>
      </c>
      <c r="DK745" s="71">
        <v>4.7372589552304771E-2</v>
      </c>
      <c r="DL745" s="71">
        <v>0.19240395774903266</v>
      </c>
      <c r="DM745" s="71">
        <v>7.4026604080662459E-2</v>
      </c>
      <c r="DN745" s="72">
        <v>3.6745002823470506E-2</v>
      </c>
      <c r="DO745" s="71">
        <v>0.1965027403006025</v>
      </c>
      <c r="DQ745" s="71"/>
      <c r="DR745" s="71"/>
      <c r="DS745" s="71"/>
      <c r="DT745" s="71"/>
      <c r="DU745" s="71"/>
      <c r="DV745" s="71"/>
      <c r="DW745" s="71"/>
      <c r="DX745" s="71"/>
      <c r="DY745" s="71"/>
      <c r="DZ745" s="71"/>
      <c r="EA745" s="71"/>
      <c r="EB745" s="71"/>
      <c r="EC745" s="71"/>
      <c r="ED745" s="71"/>
    </row>
    <row r="746" spans="1:134">
      <c r="A746" s="4">
        <v>1130</v>
      </c>
      <c r="B746" s="46" t="s">
        <v>6094</v>
      </c>
      <c r="C746" s="65" t="str">
        <f t="shared" si="27"/>
        <v>1130</v>
      </c>
      <c r="D746" s="69">
        <v>319141.94999999995</v>
      </c>
      <c r="E746" s="68">
        <v>4071472.9099999992</v>
      </c>
      <c r="F746" s="69">
        <v>595.35999999998603</v>
      </c>
      <c r="G746" s="69">
        <v>270500.0299999998</v>
      </c>
      <c r="H746" s="70">
        <v>89.475271376161174</v>
      </c>
      <c r="I746" s="70">
        <v>7.1165998427223709</v>
      </c>
      <c r="J746" s="69">
        <v>570905.67000000004</v>
      </c>
      <c r="K746" s="69">
        <v>566169.73999999987</v>
      </c>
      <c r="L746" s="69">
        <v>541528.53999999992</v>
      </c>
      <c r="M746" s="69">
        <v>701916.43999999971</v>
      </c>
      <c r="N746" s="69">
        <v>963942.96000000008</v>
      </c>
      <c r="O746" s="69">
        <v>926787.84999999986</v>
      </c>
      <c r="P746" s="69">
        <v>509826.12999999989</v>
      </c>
      <c r="Q746" s="69">
        <v>473571.46999999991</v>
      </c>
      <c r="R746" s="69">
        <v>1162830.32</v>
      </c>
      <c r="S746" s="69">
        <v>515644.69999999984</v>
      </c>
      <c r="T746" s="69">
        <v>544396.51999999979</v>
      </c>
      <c r="U746" s="69">
        <v>546061.81999999995</v>
      </c>
      <c r="V746" s="69">
        <v>319141.94999999995</v>
      </c>
      <c r="W746" s="70">
        <v>97.209903740623972</v>
      </c>
      <c r="X746" s="70">
        <v>92.818976735634195</v>
      </c>
      <c r="Y746" s="70">
        <v>97.15058222791707</v>
      </c>
      <c r="Z746" s="71">
        <v>98.122405005205167</v>
      </c>
      <c r="AA746" s="71">
        <v>109.15846344174658</v>
      </c>
      <c r="AB746" s="71">
        <v>117.55338711783321</v>
      </c>
      <c r="AC746" s="71">
        <v>91.950068160311204</v>
      </c>
      <c r="AD746" s="71">
        <v>78.427074964642173</v>
      </c>
      <c r="AE746" s="71">
        <v>108.63036446587533</v>
      </c>
      <c r="AF746" s="71">
        <v>78.82054009089272</v>
      </c>
      <c r="AG746" s="71">
        <v>81.947167832456586</v>
      </c>
      <c r="AH746" s="71">
        <v>84.440796293384565</v>
      </c>
      <c r="AI746" s="71">
        <v>89.536343867375706</v>
      </c>
      <c r="AJ746" s="71">
        <v>-14.816736272593744</v>
      </c>
      <c r="AK746" s="71">
        <v>-11.653914627342177</v>
      </c>
      <c r="AL746" s="71">
        <v>-17.597424573624142</v>
      </c>
      <c r="AM746" s="71">
        <v>-19.407294317541314</v>
      </c>
      <c r="AN746" s="71">
        <v>-14.400180246235871</v>
      </c>
      <c r="AO746" s="71">
        <v>5.9818468601242625</v>
      </c>
      <c r="AP746" s="71">
        <v>-8.4312252987570062</v>
      </c>
      <c r="AQ746" s="71">
        <v>-5.7581141858582647</v>
      </c>
      <c r="AR746" s="71">
        <v>145.43381015016271</v>
      </c>
      <c r="AS746" s="71">
        <v>-42.237543305484827</v>
      </c>
      <c r="AT746" s="71">
        <v>2.0739117719891009</v>
      </c>
      <c r="AU746" s="71">
        <v>4.3434143838921413</v>
      </c>
      <c r="AV746" s="72">
        <v>0.18689887717837639</v>
      </c>
      <c r="AW746" s="73">
        <v>-99303.059999999939</v>
      </c>
      <c r="AX746" s="73">
        <v>-74684.620000000112</v>
      </c>
      <c r="AY746" s="73">
        <v>-115645.75</v>
      </c>
      <c r="AZ746" s="73">
        <v>-169026.45000000007</v>
      </c>
      <c r="BA746" s="73">
        <v>-162153.0199999999</v>
      </c>
      <c r="BB746" s="73">
        <v>64294.00999999966</v>
      </c>
      <c r="BC746" s="73">
        <v>-46942.410000000033</v>
      </c>
      <c r="BD746" s="73">
        <v>-28934.889999999956</v>
      </c>
      <c r="BE746" s="73">
        <v>689044.60999999987</v>
      </c>
      <c r="BF746" s="73">
        <v>-377054</v>
      </c>
      <c r="BG746" s="73">
        <v>11060.909999999916</v>
      </c>
      <c r="BH746" s="73">
        <v>22730.449999999837</v>
      </c>
      <c r="BI746" s="73">
        <v>595.35999999998603</v>
      </c>
      <c r="BJ746" s="71">
        <v>14.608913926129347</v>
      </c>
      <c r="BK746" s="71">
        <v>9.9750135811101224</v>
      </c>
      <c r="BL746" s="71">
        <v>10.232561767301327</v>
      </c>
      <c r="BM746" s="71">
        <v>10.883518513483736</v>
      </c>
      <c r="BN746" s="71">
        <v>-0.15943778921322815</v>
      </c>
      <c r="BO746" s="71">
        <v>8.4703131475686639</v>
      </c>
      <c r="BP746" s="71">
        <v>18.065515621221831</v>
      </c>
      <c r="BQ746" s="71">
        <v>15.836118747630499</v>
      </c>
      <c r="BR746" s="72">
        <v>9.1235098279985696</v>
      </c>
      <c r="BS746" s="72">
        <v>13.244793365226172</v>
      </c>
      <c r="BT746" s="71">
        <v>14.650287808234179</v>
      </c>
      <c r="BU746" s="71">
        <v>12.626748426938875</v>
      </c>
      <c r="BV746" s="71">
        <v>9.0422687804316819</v>
      </c>
      <c r="BW746" s="71">
        <v>11.214273930937374</v>
      </c>
      <c r="BX746" s="75">
        <v>8645</v>
      </c>
      <c r="BY746" s="75">
        <v>8088</v>
      </c>
      <c r="BZ746" s="75">
        <v>7440</v>
      </c>
      <c r="CA746" s="75">
        <v>9511</v>
      </c>
      <c r="CB746" s="75">
        <v>11847</v>
      </c>
      <c r="CC746" s="75">
        <v>13242</v>
      </c>
      <c r="CD746" s="75">
        <v>7364</v>
      </c>
      <c r="CE746" s="75">
        <v>7424</v>
      </c>
      <c r="CF746" s="75">
        <v>15245</v>
      </c>
      <c r="CG746" s="75">
        <v>8108</v>
      </c>
      <c r="CH746" s="75">
        <v>8708</v>
      </c>
      <c r="CI746" s="75">
        <v>8883</v>
      </c>
      <c r="CJ746" s="75">
        <v>4770</v>
      </c>
      <c r="CK746" s="75">
        <v>60502</v>
      </c>
      <c r="CL746" s="73">
        <v>1084422.2800000003</v>
      </c>
      <c r="CM746" s="73">
        <v>1017707.2500000001</v>
      </c>
      <c r="CN746" s="73">
        <v>1204050.51</v>
      </c>
      <c r="CO746" s="73">
        <v>1275239.0300000003</v>
      </c>
      <c r="CP746" s="73">
        <v>1258422.9800000002</v>
      </c>
      <c r="CQ746" s="73">
        <v>991756.91999999981</v>
      </c>
      <c r="CR746" s="73">
        <v>1017806.6600000001</v>
      </c>
      <c r="CS746" s="73">
        <v>1205987.8800000001</v>
      </c>
      <c r="CT746" s="73">
        <v>938248.06</v>
      </c>
      <c r="CU746" s="73">
        <v>884946.60999999975</v>
      </c>
      <c r="CV746" s="73">
        <v>917998.62999999977</v>
      </c>
      <c r="CW746" s="73">
        <v>995010.62999999977</v>
      </c>
      <c r="CX746" s="73">
        <v>1088228.7300000002</v>
      </c>
      <c r="CY746" s="77"/>
      <c r="CZ746" s="4">
        <v>1130</v>
      </c>
      <c r="DA746" s="76" t="str">
        <f t="shared" si="28"/>
        <v>1130</v>
      </c>
      <c r="DB746" s="71">
        <v>6.2512117169891077</v>
      </c>
      <c r="DC746" s="71">
        <v>5.0254737571509427</v>
      </c>
      <c r="DD746" s="71">
        <v>0.69767078339396238</v>
      </c>
      <c r="DE746" s="71">
        <v>1.0177498469840718</v>
      </c>
      <c r="DF746" s="71">
        <v>1.1271201919536393</v>
      </c>
      <c r="DG746" s="71">
        <v>0.63910505246803917</v>
      </c>
      <c r="DH746" s="71">
        <v>0.45562882594800586</v>
      </c>
      <c r="DI746" s="71">
        <v>0.51445367221339688</v>
      </c>
      <c r="DJ746" s="71">
        <v>0.3537700891810906</v>
      </c>
      <c r="DK746" s="71">
        <v>0.21000353010281422</v>
      </c>
      <c r="DL746" s="71">
        <v>0.19166623846154113</v>
      </c>
      <c r="DM746" s="71">
        <v>0.4833548528093648</v>
      </c>
      <c r="DN746" s="72">
        <v>0.2067180836746623</v>
      </c>
      <c r="DO746" s="71">
        <v>0.35127273682147203</v>
      </c>
      <c r="DQ746" s="71"/>
      <c r="DR746" s="71"/>
      <c r="DS746" s="71"/>
      <c r="DT746" s="71"/>
      <c r="DU746" s="71"/>
      <c r="DV746" s="71"/>
      <c r="DW746" s="71"/>
      <c r="DX746" s="71"/>
      <c r="DY746" s="71"/>
      <c r="DZ746" s="71"/>
      <c r="EA746" s="71"/>
      <c r="EB746" s="71"/>
      <c r="EC746" s="71"/>
      <c r="ED746" s="71"/>
    </row>
    <row r="747" spans="1:134">
      <c r="A747" s="4">
        <v>1058</v>
      </c>
      <c r="B747" s="46" t="s">
        <v>6101</v>
      </c>
      <c r="C747" s="65" t="str">
        <f t="shared" si="27"/>
        <v>1058</v>
      </c>
      <c r="D747" s="69">
        <v>380414.7</v>
      </c>
      <c r="E747" s="68">
        <v>3925415.5300000007</v>
      </c>
      <c r="F747" s="69">
        <v>-9687.2699999999604</v>
      </c>
      <c r="G747" s="69">
        <v>-157313.22999999998</v>
      </c>
      <c r="H747" s="70">
        <v>80.263672789671801</v>
      </c>
      <c r="I747" s="70">
        <v>-3.8531393890590016</v>
      </c>
      <c r="J747" s="69">
        <v>695587.46</v>
      </c>
      <c r="K747" s="69">
        <v>674252.62000000011</v>
      </c>
      <c r="L747" s="69">
        <v>550588.03</v>
      </c>
      <c r="M747" s="69">
        <v>572267.91</v>
      </c>
      <c r="N747" s="69">
        <v>929324.80999999994</v>
      </c>
      <c r="O747" s="69">
        <v>849929.77</v>
      </c>
      <c r="P747" s="69">
        <v>568457.98</v>
      </c>
      <c r="Q747" s="69">
        <v>522447.56999999989</v>
      </c>
      <c r="R747" s="69">
        <v>757643.25000000012</v>
      </c>
      <c r="S747" s="69">
        <v>474679.84999999992</v>
      </c>
      <c r="T747" s="69">
        <v>601746.93999999983</v>
      </c>
      <c r="U747" s="69">
        <v>620025.24</v>
      </c>
      <c r="V747" s="69">
        <v>380414.7</v>
      </c>
      <c r="W747" s="70">
        <v>110.33582948907448</v>
      </c>
      <c r="X747" s="70">
        <v>97.875498230983283</v>
      </c>
      <c r="Y747" s="70">
        <v>86.595145144458797</v>
      </c>
      <c r="Z747" s="71">
        <v>72.562848631227411</v>
      </c>
      <c r="AA747" s="71">
        <v>86.532770086615358</v>
      </c>
      <c r="AB747" s="71">
        <v>90.253238445994313</v>
      </c>
      <c r="AC747" s="71">
        <v>78.944858320369008</v>
      </c>
      <c r="AD747" s="71">
        <v>76.970490857180224</v>
      </c>
      <c r="AE747" s="71">
        <v>92.229829990040074</v>
      </c>
      <c r="AF747" s="71">
        <v>76.108372578281944</v>
      </c>
      <c r="AG747" s="71">
        <v>74.391117536470432</v>
      </c>
      <c r="AH747" s="71">
        <v>79.201379798443298</v>
      </c>
      <c r="AI747" s="71">
        <v>83.623818701756221</v>
      </c>
      <c r="AJ747" s="71">
        <v>3.1751524122936692</v>
      </c>
      <c r="AK747" s="71">
        <v>-8.6175355335452721</v>
      </c>
      <c r="AL747" s="71">
        <v>-12.612449834987727</v>
      </c>
      <c r="AM747" s="71">
        <v>-23.529994846704327</v>
      </c>
      <c r="AN747" s="71">
        <v>-25.13854738520066</v>
      </c>
      <c r="AO747" s="71">
        <v>-18.953216808561756</v>
      </c>
      <c r="AP747" s="71">
        <v>-20.186635831860233</v>
      </c>
      <c r="AQ747" s="71">
        <v>-3.4655823128390661</v>
      </c>
      <c r="AR747" s="71">
        <v>47.20650794374319</v>
      </c>
      <c r="AS747" s="71">
        <v>-26.916466840845963</v>
      </c>
      <c r="AT747" s="71">
        <v>-6.1270334910651698</v>
      </c>
      <c r="AU747" s="71">
        <v>-2.2015969229710941</v>
      </c>
      <c r="AV747" s="72">
        <v>-2.4832661060388839</v>
      </c>
      <c r="AW747" s="73">
        <v>21406.280000000144</v>
      </c>
      <c r="AX747" s="73">
        <v>-63583.269999999786</v>
      </c>
      <c r="AY747" s="73">
        <v>-79465.139999999898</v>
      </c>
      <c r="AZ747" s="73">
        <v>-176088.1399999999</v>
      </c>
      <c r="BA747" s="73">
        <v>-312068.16000000003</v>
      </c>
      <c r="BB747" s="73">
        <v>-191497.87000000011</v>
      </c>
      <c r="BC747" s="73">
        <v>-143776.09999999998</v>
      </c>
      <c r="BD747" s="73">
        <v>-18755.850000000268</v>
      </c>
      <c r="BE747" s="73">
        <v>242962.71000000014</v>
      </c>
      <c r="BF747" s="73">
        <v>-174823.3</v>
      </c>
      <c r="BG747" s="73">
        <v>-39275.670000000158</v>
      </c>
      <c r="BH747" s="73">
        <v>-13957.750000000116</v>
      </c>
      <c r="BI747" s="73">
        <v>-9687.2699999999604</v>
      </c>
      <c r="BJ747" s="71">
        <v>16.657529063740736</v>
      </c>
      <c r="BK747" s="71">
        <v>12.559806328239018</v>
      </c>
      <c r="BL747" s="71">
        <v>12.18552813160772</v>
      </c>
      <c r="BM747" s="71">
        <v>12.640668219680148</v>
      </c>
      <c r="BN747" s="71">
        <v>3.2585194725339548</v>
      </c>
      <c r="BO747" s="71">
        <v>9.8316965054881074</v>
      </c>
      <c r="BP747" s="71">
        <v>20.483201334127862</v>
      </c>
      <c r="BQ747" s="71">
        <v>20.475247258262339</v>
      </c>
      <c r="BR747" s="72">
        <v>11.420320710517464</v>
      </c>
      <c r="BS747" s="72">
        <v>14.532329254589953</v>
      </c>
      <c r="BT747" s="71">
        <v>13.828034515372</v>
      </c>
      <c r="BU747" s="71">
        <v>13.035396144986588</v>
      </c>
      <c r="BV747" s="71">
        <v>10.050544536804331</v>
      </c>
      <c r="BW747" s="71">
        <v>13.399854943461008</v>
      </c>
      <c r="BX747" s="75">
        <v>11671</v>
      </c>
      <c r="BY747" s="75">
        <v>11235</v>
      </c>
      <c r="BZ747" s="75">
        <v>10035</v>
      </c>
      <c r="CA747" s="75">
        <v>9802</v>
      </c>
      <c r="CB747" s="75">
        <v>13243</v>
      </c>
      <c r="CC747" s="75">
        <v>14216</v>
      </c>
      <c r="CD747" s="75">
        <v>9276</v>
      </c>
      <c r="CE747" s="75">
        <v>8777</v>
      </c>
      <c r="CF747" s="75">
        <v>13468</v>
      </c>
      <c r="CG747" s="75">
        <v>9303</v>
      </c>
      <c r="CH747" s="75">
        <v>10911</v>
      </c>
      <c r="CI747" s="75">
        <v>11139</v>
      </c>
      <c r="CJ747" s="75">
        <v>6551</v>
      </c>
      <c r="CK747" s="75">
        <v>69425</v>
      </c>
      <c r="CL747" s="73">
        <v>1123088.6900000002</v>
      </c>
      <c r="CM747" s="73">
        <v>1208471.1799999997</v>
      </c>
      <c r="CN747" s="73">
        <v>1234650.6600000001</v>
      </c>
      <c r="CO747" s="73">
        <v>1453853.5200000003</v>
      </c>
      <c r="CP747" s="73">
        <v>1449240.5500000003</v>
      </c>
      <c r="CQ747" s="73">
        <v>1179716.5799999998</v>
      </c>
      <c r="CR747" s="73">
        <v>1255632.2500000002</v>
      </c>
      <c r="CS747" s="73">
        <v>1359100.55</v>
      </c>
      <c r="CT747" s="73">
        <v>1154990.6900000002</v>
      </c>
      <c r="CU747" s="73">
        <v>1176294.3700000003</v>
      </c>
      <c r="CV747" s="73">
        <v>1204893.1899999997</v>
      </c>
      <c r="CW747" s="73">
        <v>1125133.49</v>
      </c>
      <c r="CX747" s="73">
        <v>1213185.52</v>
      </c>
      <c r="CY747" s="77"/>
      <c r="CZ747" s="4">
        <v>1058</v>
      </c>
      <c r="DA747" s="76" t="str">
        <f t="shared" si="28"/>
        <v>1058</v>
      </c>
      <c r="DB747" s="71">
        <v>3.9993829768415603</v>
      </c>
      <c r="DC747" s="71">
        <v>3.8193504853195606</v>
      </c>
      <c r="DD747" s="71">
        <v>1.055435548193759</v>
      </c>
      <c r="DE747" s="71">
        <v>1.538050605324073</v>
      </c>
      <c r="DF747" s="71">
        <v>1.0306970519012044</v>
      </c>
      <c r="DG747" s="71">
        <v>0.73654534199004218</v>
      </c>
      <c r="DH747" s="71">
        <v>0.71567992716383311</v>
      </c>
      <c r="DI747" s="71">
        <v>0.58239352914030884</v>
      </c>
      <c r="DJ747" s="71">
        <v>0.86755752117750229</v>
      </c>
      <c r="DK747" s="71">
        <v>0.36130309545794032</v>
      </c>
      <c r="DL747" s="71">
        <v>0.32164940326720753</v>
      </c>
      <c r="DM747" s="71">
        <v>0.28870256588359888</v>
      </c>
      <c r="DN747" s="71">
        <v>0.66159041164304266</v>
      </c>
      <c r="DO747" s="71">
        <v>0.54939667050016516</v>
      </c>
      <c r="DQ747" s="71"/>
      <c r="DR747" s="71"/>
      <c r="DS747" s="71"/>
      <c r="DT747" s="71"/>
      <c r="DU747" s="71"/>
      <c r="DV747" s="71"/>
      <c r="DW747" s="71"/>
      <c r="DX747" s="71"/>
      <c r="DY747" s="71"/>
      <c r="DZ747" s="71"/>
      <c r="EA747" s="71"/>
      <c r="EB747" s="71"/>
      <c r="EC747" s="71"/>
      <c r="ED747" s="71"/>
    </row>
    <row r="748" spans="1:134">
      <c r="A748" s="4">
        <v>710</v>
      </c>
      <c r="B748" s="46" t="s">
        <v>6107</v>
      </c>
      <c r="C748" s="65" t="str">
        <f t="shared" si="27"/>
        <v>L710</v>
      </c>
      <c r="D748" s="69">
        <v>128249.73999999998</v>
      </c>
      <c r="E748" s="68">
        <v>1625293.4199999995</v>
      </c>
      <c r="F748" s="69">
        <v>28028.929999999993</v>
      </c>
      <c r="G748" s="69">
        <v>178533.73999999976</v>
      </c>
      <c r="H748" s="70">
        <v>91.489234835605941</v>
      </c>
      <c r="I748" s="70">
        <v>12.34024852005826</v>
      </c>
      <c r="J748" s="69">
        <v>192895.06999999998</v>
      </c>
      <c r="K748" s="69">
        <v>225342.15999999992</v>
      </c>
      <c r="L748" s="69">
        <v>232786.6999999999</v>
      </c>
      <c r="M748" s="69">
        <v>228588.71999999988</v>
      </c>
      <c r="N748" s="69">
        <v>276101.56999999995</v>
      </c>
      <c r="O748" s="69">
        <v>295441.99</v>
      </c>
      <c r="P748" s="69">
        <v>200066.10999999993</v>
      </c>
      <c r="Q748" s="69">
        <v>177370.87999999998</v>
      </c>
      <c r="R748" s="69">
        <v>443530.02999999997</v>
      </c>
      <c r="S748" s="69">
        <v>212839.59999999995</v>
      </c>
      <c r="T748" s="69">
        <v>237233.96999999991</v>
      </c>
      <c r="U748" s="69">
        <v>226003.08999999994</v>
      </c>
      <c r="V748" s="69">
        <v>128249.73999999998</v>
      </c>
      <c r="W748" s="70">
        <v>86.206614613553015</v>
      </c>
      <c r="X748" s="70">
        <v>102.912868436206</v>
      </c>
      <c r="Y748" s="70">
        <v>116.5478644968353</v>
      </c>
      <c r="Z748" s="71">
        <v>93.402096413396166</v>
      </c>
      <c r="AA748" s="71">
        <v>103.65258637692376</v>
      </c>
      <c r="AB748" s="71">
        <v>94.175394670549451</v>
      </c>
      <c r="AC748" s="71">
        <v>100.15459209673638</v>
      </c>
      <c r="AD748" s="71">
        <v>90.098443070867262</v>
      </c>
      <c r="AE748" s="71">
        <v>88.827437014806478</v>
      </c>
      <c r="AF748" s="71">
        <v>89.382170621368289</v>
      </c>
      <c r="AG748" s="71">
        <v>86.606723438712194</v>
      </c>
      <c r="AH748" s="71">
        <v>93.09858195991319</v>
      </c>
      <c r="AI748" s="71">
        <v>101.98952665240644</v>
      </c>
      <c r="AJ748" s="71">
        <v>-2.1355641245074164</v>
      </c>
      <c r="AK748" s="71">
        <v>-3.6295358827711399</v>
      </c>
      <c r="AL748" s="71">
        <v>6.4556024135339118</v>
      </c>
      <c r="AM748" s="71">
        <v>1.0075804494820151</v>
      </c>
      <c r="AN748" s="71">
        <v>3.3790259040306081</v>
      </c>
      <c r="AO748" s="71">
        <v>-0.88652354979247283</v>
      </c>
      <c r="AP748" s="71">
        <v>1.4825608615538277</v>
      </c>
      <c r="AQ748" s="71">
        <v>14.16983007851913</v>
      </c>
      <c r="AR748" s="71">
        <v>94.550076058007733</v>
      </c>
      <c r="AS748" s="71">
        <v>-42.029389716548962</v>
      </c>
      <c r="AT748" s="71">
        <v>13.354312664503244</v>
      </c>
      <c r="AU748" s="71">
        <v>19.184258189652791</v>
      </c>
      <c r="AV748" s="72">
        <v>27.967175679382361</v>
      </c>
      <c r="AW748" s="73">
        <v>-4209.2900000000081</v>
      </c>
      <c r="AX748" s="73">
        <v>-8486.9100000000617</v>
      </c>
      <c r="AY748" s="73">
        <v>14116.479999999981</v>
      </c>
      <c r="AZ748" s="73">
        <v>2280.2399999998743</v>
      </c>
      <c r="BA748" s="73">
        <v>9024.6000000000349</v>
      </c>
      <c r="BB748" s="73">
        <v>3612.7800000000279</v>
      </c>
      <c r="BC748" s="73">
        <v>2922.7699999999022</v>
      </c>
      <c r="BD748" s="73">
        <v>22013.829999999987</v>
      </c>
      <c r="BE748" s="73">
        <v>215552.71999999991</v>
      </c>
      <c r="BF748" s="73">
        <v>-154311.27000000005</v>
      </c>
      <c r="BG748" s="73">
        <v>27948.619999999966</v>
      </c>
      <c r="BH748" s="73">
        <v>36378.139999999985</v>
      </c>
      <c r="BI748" s="73">
        <v>28028.929999999993</v>
      </c>
      <c r="BJ748" s="71">
        <v>17.167875130080219</v>
      </c>
      <c r="BK748" s="71">
        <v>13.779663677372646</v>
      </c>
      <c r="BL748" s="71">
        <v>14.698246272846376</v>
      </c>
      <c r="BM748" s="71">
        <v>13.630478559606964</v>
      </c>
      <c r="BN748" s="71">
        <v>8.0720700659713476</v>
      </c>
      <c r="BO748" s="71">
        <v>11.627840963839567</v>
      </c>
      <c r="BP748" s="71">
        <v>18.343853668797465</v>
      </c>
      <c r="BQ748" s="71">
        <v>19.710127634040152</v>
      </c>
      <c r="BR748" s="72">
        <v>8.3097988848680835</v>
      </c>
      <c r="BS748" s="72">
        <v>13.498150627189315</v>
      </c>
      <c r="BT748" s="71">
        <v>14.262817166358353</v>
      </c>
      <c r="BU748" s="71">
        <v>15.038179080665937</v>
      </c>
      <c r="BV748" s="71">
        <v>10.714470148884446</v>
      </c>
      <c r="BW748" s="71">
        <v>11.915920107296973</v>
      </c>
      <c r="BX748" s="75">
        <v>7833</v>
      </c>
      <c r="BY748" s="75">
        <v>9817</v>
      </c>
      <c r="BZ748" s="75">
        <v>9261</v>
      </c>
      <c r="CA748" s="75">
        <v>9444</v>
      </c>
      <c r="CB748" s="75">
        <v>10562</v>
      </c>
      <c r="CC748" s="75">
        <v>9563</v>
      </c>
      <c r="CD748" s="75">
        <v>7430</v>
      </c>
      <c r="CE748" s="75">
        <v>7188</v>
      </c>
      <c r="CF748" s="75">
        <v>12447</v>
      </c>
      <c r="CG748" s="75">
        <v>8826</v>
      </c>
      <c r="CH748" s="75">
        <v>9825</v>
      </c>
      <c r="CI748" s="75">
        <v>9288</v>
      </c>
      <c r="CJ748" s="75">
        <v>5076</v>
      </c>
      <c r="CK748" s="75">
        <v>60080</v>
      </c>
      <c r="CL748" s="73">
        <v>396851.67000000004</v>
      </c>
      <c r="CM748" s="73">
        <v>387547.68000000011</v>
      </c>
      <c r="CN748" s="73">
        <v>461830.57999999984</v>
      </c>
      <c r="CO748" s="73">
        <v>493622.94</v>
      </c>
      <c r="CP748" s="73">
        <v>555925.71</v>
      </c>
      <c r="CQ748" s="73">
        <v>463564.89999999991</v>
      </c>
      <c r="CR748" s="73">
        <v>498089.04</v>
      </c>
      <c r="CS748" s="73">
        <v>638248.91999999993</v>
      </c>
      <c r="CT748" s="73">
        <v>521045.63000000012</v>
      </c>
      <c r="CU748" s="73">
        <v>490828.55</v>
      </c>
      <c r="CV748" s="73">
        <v>552089.55000000005</v>
      </c>
      <c r="CW748" s="73">
        <v>550417.31999999995</v>
      </c>
      <c r="CX748" s="73">
        <v>556857.7699999999</v>
      </c>
      <c r="CY748" s="77"/>
      <c r="CZ748" s="4">
        <v>710</v>
      </c>
      <c r="DA748" s="76" t="str">
        <f t="shared" si="28"/>
        <v>L710</v>
      </c>
      <c r="DB748" s="71">
        <v>2.7224164952056951</v>
      </c>
      <c r="DC748" s="71">
        <v>1.4195490325542597</v>
      </c>
      <c r="DD748" s="71">
        <v>0.59983541672449658</v>
      </c>
      <c r="DE748" s="71">
        <v>0.55456146458848476</v>
      </c>
      <c r="DF748" s="71">
        <v>0.59325572635442392</v>
      </c>
      <c r="DG748" s="71">
        <v>0.4927259578019984</v>
      </c>
      <c r="DH748" s="71">
        <v>0.44826630366533299</v>
      </c>
      <c r="DI748" s="71">
        <v>0.39576435781340019</v>
      </c>
      <c r="DJ748" s="71">
        <v>0.82146622028609861</v>
      </c>
      <c r="DK748" s="71">
        <v>0.29209882234852369</v>
      </c>
      <c r="DL748" s="71">
        <v>0.35326493227116174</v>
      </c>
      <c r="DM748" s="71">
        <v>0.36745582239321961</v>
      </c>
      <c r="DN748" s="71">
        <v>0.26578085800853041</v>
      </c>
      <c r="DO748" s="71">
        <v>0.48325425108650227</v>
      </c>
      <c r="DQ748" s="71"/>
      <c r="DR748" s="71"/>
      <c r="DS748" s="71"/>
      <c r="DT748" s="71"/>
      <c r="DU748" s="71"/>
      <c r="DV748" s="71"/>
      <c r="DW748" s="71"/>
      <c r="DX748" s="71"/>
      <c r="DY748" s="71"/>
      <c r="DZ748" s="71"/>
      <c r="EA748" s="71"/>
      <c r="EB748" s="71"/>
      <c r="EC748" s="71"/>
      <c r="ED748" s="71"/>
    </row>
    <row r="749" spans="1:134">
      <c r="A749" s="4">
        <v>1136</v>
      </c>
      <c r="B749" s="46" t="s">
        <v>6115</v>
      </c>
      <c r="C749" s="65" t="str">
        <f t="shared" si="27"/>
        <v>1136</v>
      </c>
      <c r="D749" s="69">
        <v>210526.47000000003</v>
      </c>
      <c r="E749" s="68">
        <v>2366339.11</v>
      </c>
      <c r="F749" s="69">
        <v>22801.310000000056</v>
      </c>
      <c r="G749" s="69">
        <v>327281.02000000072</v>
      </c>
      <c r="H749" s="70">
        <v>91.328975824073922</v>
      </c>
      <c r="I749" s="70">
        <v>16.050598146519746</v>
      </c>
      <c r="J749" s="69">
        <v>417157.93999999989</v>
      </c>
      <c r="K749" s="69">
        <v>268695.71000000002</v>
      </c>
      <c r="L749" s="69">
        <v>311860.07999999996</v>
      </c>
      <c r="M749" s="69">
        <v>356363.15</v>
      </c>
      <c r="N749" s="69">
        <v>476626.57</v>
      </c>
      <c r="O749" s="69">
        <v>547659.09</v>
      </c>
      <c r="P749" s="69">
        <v>327317.89</v>
      </c>
      <c r="Q749" s="69">
        <v>287885.61</v>
      </c>
      <c r="R749" s="69">
        <v>571194.06999999995</v>
      </c>
      <c r="S749" s="69">
        <v>268588.15999999997</v>
      </c>
      <c r="T749" s="69">
        <v>302721.25999999995</v>
      </c>
      <c r="U749" s="69">
        <v>398105.65000000008</v>
      </c>
      <c r="V749" s="69">
        <v>210526.47000000003</v>
      </c>
      <c r="W749" s="70">
        <v>119.966831865744</v>
      </c>
      <c r="X749" s="70">
        <v>81.431463610004201</v>
      </c>
      <c r="Y749" s="70">
        <v>85.366822010555694</v>
      </c>
      <c r="Z749" s="71">
        <v>81.367177983865602</v>
      </c>
      <c r="AA749" s="71">
        <v>121.24934403780368</v>
      </c>
      <c r="AB749" s="71">
        <v>110.403577899524</v>
      </c>
      <c r="AC749" s="71">
        <v>85.035272953165162</v>
      </c>
      <c r="AD749" s="71">
        <v>78.541664672220662</v>
      </c>
      <c r="AE749" s="71">
        <v>98.20295900140691</v>
      </c>
      <c r="AF749" s="71">
        <v>71.47786622372351</v>
      </c>
      <c r="AG749" s="71">
        <v>92.718111489150729</v>
      </c>
      <c r="AH749" s="71">
        <v>125.0144391826182</v>
      </c>
      <c r="AI749" s="71">
        <v>88.757713846268587</v>
      </c>
      <c r="AJ749" s="71">
        <v>-5.202912354710298</v>
      </c>
      <c r="AK749" s="71">
        <v>-24.665663146064265</v>
      </c>
      <c r="AL749" s="71">
        <v>-14.957811602668247</v>
      </c>
      <c r="AM749" s="71">
        <v>-12.616348258781629</v>
      </c>
      <c r="AN749" s="71">
        <v>1.7809520541277157</v>
      </c>
      <c r="AO749" s="71">
        <v>1.0581133832729517</v>
      </c>
      <c r="AP749" s="71">
        <v>-9.112588048789183</v>
      </c>
      <c r="AQ749" s="71">
        <v>0.87843260929558742</v>
      </c>
      <c r="AR749" s="71">
        <v>108.0419425943238</v>
      </c>
      <c r="AS749" s="71">
        <v>-39.849511444974738</v>
      </c>
      <c r="AT749" s="71">
        <v>23.343373819198465</v>
      </c>
      <c r="AU749" s="71">
        <v>66.359255339571661</v>
      </c>
      <c r="AV749" s="72">
        <v>12.146112966423917</v>
      </c>
      <c r="AW749" s="73">
        <v>-22895.600000000093</v>
      </c>
      <c r="AX749" s="73">
        <v>-87975.260000000009</v>
      </c>
      <c r="AY749" s="73">
        <v>-54852.120000000112</v>
      </c>
      <c r="AZ749" s="73">
        <v>-51451.289999999863</v>
      </c>
      <c r="BA749" s="73">
        <v>8339.9600000001374</v>
      </c>
      <c r="BB749" s="73">
        <v>13772.380000000005</v>
      </c>
      <c r="BC749" s="73">
        <v>-32817.669999999984</v>
      </c>
      <c r="BD749" s="73">
        <v>2506.8599999999278</v>
      </c>
      <c r="BE749" s="73">
        <v>296636.89999999991</v>
      </c>
      <c r="BF749" s="73">
        <v>-177938.82000000007</v>
      </c>
      <c r="BG749" s="73">
        <v>57291.569999999949</v>
      </c>
      <c r="BH749" s="73">
        <v>158800.87000000014</v>
      </c>
      <c r="BI749" s="73">
        <v>22801.310000000056</v>
      </c>
      <c r="BJ749" s="71">
        <v>23.751783534800257</v>
      </c>
      <c r="BK749" s="71">
        <v>21.920712719140273</v>
      </c>
      <c r="BL749" s="71">
        <v>19.805559930831702</v>
      </c>
      <c r="BM749" s="71">
        <v>19.268600004837939</v>
      </c>
      <c r="BN749" s="71">
        <v>7.5888274964667701</v>
      </c>
      <c r="BO749" s="71">
        <v>13.466665081034694</v>
      </c>
      <c r="BP749" s="71">
        <v>28.966437802677842</v>
      </c>
      <c r="BQ749" s="71">
        <v>28.11715856969866</v>
      </c>
      <c r="BR749" s="72">
        <v>22.734203473489213</v>
      </c>
      <c r="BS749" s="72">
        <v>16.910009512593245</v>
      </c>
      <c r="BT749" s="71">
        <v>22.460972572968998</v>
      </c>
      <c r="BU749" s="71">
        <v>19.772548011313326</v>
      </c>
      <c r="BV749" s="71">
        <v>21.651172038866896</v>
      </c>
      <c r="BW749" s="71">
        <v>21.462864267530293</v>
      </c>
      <c r="BX749" s="75">
        <v>11236</v>
      </c>
      <c r="BY749" s="75">
        <v>7639</v>
      </c>
      <c r="BZ749" s="75">
        <v>8140</v>
      </c>
      <c r="CA749" s="75">
        <v>8912</v>
      </c>
      <c r="CB749" s="75">
        <v>9831</v>
      </c>
      <c r="CC749" s="75">
        <v>11805</v>
      </c>
      <c r="CD749" s="75">
        <v>8259</v>
      </c>
      <c r="CE749" s="75">
        <v>7224</v>
      </c>
      <c r="CF749" s="75">
        <v>9976</v>
      </c>
      <c r="CG749" s="75">
        <v>6585</v>
      </c>
      <c r="CH749" s="75">
        <v>7652</v>
      </c>
      <c r="CI749" s="75">
        <v>9555</v>
      </c>
      <c r="CJ749" s="75">
        <v>5527</v>
      </c>
      <c r="CK749" s="75">
        <v>54778</v>
      </c>
      <c r="CL749" s="73">
        <v>617974.11</v>
      </c>
      <c r="CM749" s="73">
        <v>654401.35999999987</v>
      </c>
      <c r="CN749" s="73">
        <v>715865.93</v>
      </c>
      <c r="CO749" s="73">
        <v>800987.27000000014</v>
      </c>
      <c r="CP749" s="73">
        <v>753291.92</v>
      </c>
      <c r="CQ749" s="73">
        <v>577429.66999999993</v>
      </c>
      <c r="CR749" s="73">
        <v>562045.51</v>
      </c>
      <c r="CS749" s="73">
        <v>748262.03000000014</v>
      </c>
      <c r="CT749" s="73">
        <v>583321.91</v>
      </c>
      <c r="CU749" s="73">
        <v>562529.3600000001</v>
      </c>
      <c r="CV749" s="73">
        <v>561574.88000000024</v>
      </c>
      <c r="CW749" s="73">
        <v>523287.23999999993</v>
      </c>
      <c r="CX749" s="73">
        <v>612298.7200000002</v>
      </c>
      <c r="CY749" s="77"/>
      <c r="CZ749" s="4">
        <v>1136</v>
      </c>
      <c r="DA749" s="76" t="str">
        <f t="shared" si="28"/>
        <v>1136</v>
      </c>
      <c r="DB749" s="71">
        <v>2.1586814303518795</v>
      </c>
      <c r="DC749" s="71">
        <v>0.63522078434029228</v>
      </c>
      <c r="DD749" s="71">
        <v>0.84801800821408724</v>
      </c>
      <c r="DE749" s="71">
        <v>0.32918138721914142</v>
      </c>
      <c r="DF749" s="71">
        <v>0.45997684900225005</v>
      </c>
      <c r="DG749" s="71">
        <v>6.3764465309890078E-2</v>
      </c>
      <c r="DH749" s="71">
        <v>0.32040868694780167</v>
      </c>
      <c r="DI749" s="71">
        <v>0.10121225273547617</v>
      </c>
      <c r="DJ749" s="71">
        <v>3.8371257609279071E-2</v>
      </c>
      <c r="DK749" s="71">
        <v>4.4344943605843824E-2</v>
      </c>
      <c r="DL749" s="71">
        <v>0.15262585738144802</v>
      </c>
      <c r="DM749" s="71">
        <v>4.8132790224955715E-2</v>
      </c>
      <c r="DN749" s="71">
        <v>0</v>
      </c>
      <c r="DO749" s="71">
        <v>9.9122991574557479E-2</v>
      </c>
      <c r="DQ749" s="71"/>
      <c r="DR749" s="71"/>
      <c r="DS749" s="71"/>
      <c r="DT749" s="71"/>
      <c r="DU749" s="71"/>
      <c r="DV749" s="71"/>
      <c r="DW749" s="71"/>
      <c r="DX749" s="71"/>
      <c r="DY749" s="71"/>
      <c r="DZ749" s="71"/>
      <c r="EA749" s="71"/>
      <c r="EB749" s="71"/>
      <c r="EC749" s="71"/>
      <c r="ED749" s="71"/>
    </row>
    <row r="750" spans="1:134">
      <c r="A750" s="4">
        <v>1135</v>
      </c>
      <c r="B750" s="46" t="s">
        <v>6122</v>
      </c>
      <c r="C750" s="65" t="str">
        <f t="shared" si="27"/>
        <v>1135</v>
      </c>
      <c r="D750" s="69">
        <v>251175.06999999995</v>
      </c>
      <c r="E750" s="68">
        <v>2848785.5099999993</v>
      </c>
      <c r="F750" s="69">
        <v>30109.149999999965</v>
      </c>
      <c r="G750" s="69">
        <v>205606.33999999799</v>
      </c>
      <c r="H750" s="70">
        <v>85.9083353200717</v>
      </c>
      <c r="I750" s="70">
        <v>7.7787515251944939</v>
      </c>
      <c r="J750" s="69">
        <v>439078.36999999988</v>
      </c>
      <c r="K750" s="69">
        <v>314286.12999999989</v>
      </c>
      <c r="L750" s="69">
        <v>371263.48999999987</v>
      </c>
      <c r="M750" s="69">
        <v>474938.96999999991</v>
      </c>
      <c r="N750" s="69">
        <v>584753.49999999988</v>
      </c>
      <c r="O750" s="69">
        <v>685842.39999999991</v>
      </c>
      <c r="P750" s="69">
        <v>402314.50000000006</v>
      </c>
      <c r="Q750" s="69">
        <v>367525.58999999997</v>
      </c>
      <c r="R750" s="69">
        <v>694055.42999999993</v>
      </c>
      <c r="S750" s="69">
        <v>342802.77999999997</v>
      </c>
      <c r="T750" s="69">
        <v>348221.47999999986</v>
      </c>
      <c r="U750" s="69">
        <v>442690.65999999992</v>
      </c>
      <c r="V750" s="69">
        <v>251175.06999999995</v>
      </c>
      <c r="W750" s="70">
        <v>102.85326265156922</v>
      </c>
      <c r="X750" s="70">
        <v>73.786698975288303</v>
      </c>
      <c r="Y750" s="70">
        <v>86.503478190704868</v>
      </c>
      <c r="Z750" s="71">
        <v>88.795327884610543</v>
      </c>
      <c r="AA750" s="71">
        <v>119.94233703333246</v>
      </c>
      <c r="AB750" s="71">
        <v>123.82293339156875</v>
      </c>
      <c r="AC750" s="71">
        <v>90.427342012966434</v>
      </c>
      <c r="AD750" s="71">
        <v>83.182370483559566</v>
      </c>
      <c r="AE750" s="71">
        <v>90.640060425920765</v>
      </c>
      <c r="AF750" s="71">
        <v>76.849877163708612</v>
      </c>
      <c r="AG750" s="71">
        <v>72.245973643833892</v>
      </c>
      <c r="AH750" s="71">
        <v>94.579132535607428</v>
      </c>
      <c r="AI750" s="71">
        <v>93.901473095094218</v>
      </c>
      <c r="AJ750" s="71">
        <v>-6.0955562318035117</v>
      </c>
      <c r="AK750" s="71">
        <v>-29.784543870611635</v>
      </c>
      <c r="AL750" s="71">
        <v>-18.559646809367393</v>
      </c>
      <c r="AM750" s="71">
        <v>-25.514720213963027</v>
      </c>
      <c r="AN750" s="71">
        <v>-8.0185524722035098</v>
      </c>
      <c r="AO750" s="71">
        <v>3.2156396128933284</v>
      </c>
      <c r="AP750" s="71">
        <v>-3.3237249278227909</v>
      </c>
      <c r="AQ750" s="71">
        <v>5.9959844306634258</v>
      </c>
      <c r="AR750" s="71">
        <v>57.266031475936472</v>
      </c>
      <c r="AS750" s="71">
        <v>-30.928700419530188</v>
      </c>
      <c r="AT750" s="71">
        <v>-3.3079202311226297</v>
      </c>
      <c r="AU750" s="71">
        <v>22.469923275276127</v>
      </c>
      <c r="AV750" s="72">
        <v>13.619987196579174</v>
      </c>
      <c r="AW750" s="73">
        <v>-28501.600000000035</v>
      </c>
      <c r="AX750" s="73">
        <v>-133316.3600000001</v>
      </c>
      <c r="AY750" s="73">
        <v>-84608.170000000042</v>
      </c>
      <c r="AZ750" s="73">
        <v>-162688.98999999993</v>
      </c>
      <c r="BA750" s="73">
        <v>-50976.330000000075</v>
      </c>
      <c r="BB750" s="73">
        <v>26301.850000000093</v>
      </c>
      <c r="BC750" s="73">
        <v>-13831.54999999993</v>
      </c>
      <c r="BD750" s="73">
        <v>20790.199999999953</v>
      </c>
      <c r="BE750" s="73">
        <v>252729.72000000003</v>
      </c>
      <c r="BF750" s="73">
        <v>-153499.99999999994</v>
      </c>
      <c r="BG750" s="73">
        <v>-11912.960000000079</v>
      </c>
      <c r="BH750" s="73">
        <v>81221.779999999912</v>
      </c>
      <c r="BI750" s="73">
        <v>30109.149999999965</v>
      </c>
      <c r="BJ750" s="71">
        <v>25.811928038595688</v>
      </c>
      <c r="BK750" s="71">
        <v>18.383065545902738</v>
      </c>
      <c r="BL750" s="71">
        <v>20.498868573589057</v>
      </c>
      <c r="BM750" s="71">
        <v>20.487783911316722</v>
      </c>
      <c r="BN750" s="71">
        <v>11.586260040042411</v>
      </c>
      <c r="BO750" s="71">
        <v>18.431303404098642</v>
      </c>
      <c r="BP750" s="71">
        <v>31.212851041374911</v>
      </c>
      <c r="BQ750" s="71">
        <v>30.968812856542698</v>
      </c>
      <c r="BR750" s="72">
        <v>27.169290322046173</v>
      </c>
      <c r="BS750" s="72">
        <v>22.181192173176154</v>
      </c>
      <c r="BT750" s="71">
        <v>22.804859896352681</v>
      </c>
      <c r="BU750" s="71">
        <v>23.241092110572833</v>
      </c>
      <c r="BV750" s="71">
        <v>21.256334453087046</v>
      </c>
      <c r="BW750" s="71">
        <v>24.459857780971515</v>
      </c>
      <c r="BX750" s="75">
        <v>10805</v>
      </c>
      <c r="BY750" s="75">
        <v>7308</v>
      </c>
      <c r="BZ750" s="75">
        <v>8307</v>
      </c>
      <c r="CA750" s="75">
        <v>9288</v>
      </c>
      <c r="CB750" s="75">
        <v>10883</v>
      </c>
      <c r="CC750" s="75">
        <v>12914</v>
      </c>
      <c r="CD750" s="75">
        <v>8949</v>
      </c>
      <c r="CE750" s="75">
        <v>8683</v>
      </c>
      <c r="CF750" s="75">
        <v>12298</v>
      </c>
      <c r="CG750" s="75">
        <v>8442</v>
      </c>
      <c r="CH750" s="75">
        <v>8522</v>
      </c>
      <c r="CI750" s="75">
        <v>11236</v>
      </c>
      <c r="CJ750" s="75">
        <v>6332</v>
      </c>
      <c r="CK750" s="75">
        <v>64462</v>
      </c>
      <c r="CL750" s="73">
        <v>554260.16999999993</v>
      </c>
      <c r="CM750" s="73">
        <v>812221.18999999983</v>
      </c>
      <c r="CN750" s="73">
        <v>894926.77999999991</v>
      </c>
      <c r="CO750" s="73">
        <v>1009036.6</v>
      </c>
      <c r="CP750" s="73">
        <v>886502.0299999998</v>
      </c>
      <c r="CQ750" s="73">
        <v>779545.34000000008</v>
      </c>
      <c r="CR750" s="73">
        <v>734176.64999999991</v>
      </c>
      <c r="CS750" s="73">
        <v>992368.78</v>
      </c>
      <c r="CT750" s="73">
        <v>794935.05999999959</v>
      </c>
      <c r="CU750" s="73">
        <v>787901.81</v>
      </c>
      <c r="CV750" s="73">
        <v>750592.71999999986</v>
      </c>
      <c r="CW750" s="73">
        <v>778256.05999999994</v>
      </c>
      <c r="CX750" s="73">
        <v>789867.50999999989</v>
      </c>
      <c r="CY750" s="77"/>
      <c r="CZ750" s="4">
        <v>1135</v>
      </c>
      <c r="DA750" s="76" t="str">
        <f t="shared" si="28"/>
        <v>1135</v>
      </c>
      <c r="DB750" s="71">
        <v>1.7278322847726397</v>
      </c>
      <c r="DC750" s="71">
        <v>0.87813070151171402</v>
      </c>
      <c r="DD750" s="71">
        <v>0.47764770238014376</v>
      </c>
      <c r="DE750" s="71">
        <v>0.28932032427033116</v>
      </c>
      <c r="DF750" s="71">
        <v>0.37731582364786559</v>
      </c>
      <c r="DG750" s="71">
        <v>0.15597180765042259</v>
      </c>
      <c r="DH750" s="71">
        <v>0.21714002429497245</v>
      </c>
      <c r="DI750" s="71">
        <v>0.19500136108812979</v>
      </c>
      <c r="DJ750" s="71">
        <v>0.33908141854002</v>
      </c>
      <c r="DK750" s="71">
        <v>0.15726277088512949</v>
      </c>
      <c r="DL750" s="71">
        <v>0.28786525415624942</v>
      </c>
      <c r="DM750" s="71">
        <v>8.0103583625434571E-2</v>
      </c>
      <c r="DN750" s="71">
        <v>0.10979414980234979</v>
      </c>
      <c r="DO750" s="71">
        <v>0.21438402801023357</v>
      </c>
      <c r="DQ750" s="71"/>
      <c r="DR750" s="71"/>
      <c r="DS750" s="71"/>
      <c r="DT750" s="71"/>
      <c r="DU750" s="71"/>
      <c r="DV750" s="71"/>
      <c r="DW750" s="71"/>
      <c r="DX750" s="71"/>
      <c r="DY750" s="71"/>
      <c r="DZ750" s="71"/>
      <c r="EA750" s="71"/>
      <c r="EB750" s="71"/>
      <c r="EC750" s="71"/>
      <c r="ED750" s="71"/>
    </row>
    <row r="751" spans="1:134">
      <c r="A751" s="4">
        <v>1123</v>
      </c>
      <c r="B751" s="46" t="s">
        <v>6129</v>
      </c>
      <c r="C751" s="65" t="str">
        <f t="shared" si="27"/>
        <v>1123</v>
      </c>
      <c r="D751" s="69">
        <v>623060.80000000016</v>
      </c>
      <c r="E751" s="68">
        <v>6591384.5799999991</v>
      </c>
      <c r="F751" s="69">
        <v>148006.10000000021</v>
      </c>
      <c r="G751" s="69">
        <v>942172.81000000052</v>
      </c>
      <c r="H751" s="70">
        <v>97.562848889400726</v>
      </c>
      <c r="I751" s="70">
        <v>16.677951692365056</v>
      </c>
      <c r="J751" s="69">
        <v>939697.78999999992</v>
      </c>
      <c r="K751" s="69">
        <v>811272.90999999992</v>
      </c>
      <c r="L751" s="69">
        <v>812475.04</v>
      </c>
      <c r="M751" s="69">
        <v>972007.88000000024</v>
      </c>
      <c r="N751" s="69">
        <v>1258554.74</v>
      </c>
      <c r="O751" s="69">
        <v>1386610.8400000003</v>
      </c>
      <c r="P751" s="69">
        <v>885601.65</v>
      </c>
      <c r="Q751" s="69">
        <v>790333.23999999987</v>
      </c>
      <c r="R751" s="69">
        <v>1562521.75</v>
      </c>
      <c r="S751" s="69">
        <v>821858.64000000013</v>
      </c>
      <c r="T751" s="69">
        <v>941044.04999999993</v>
      </c>
      <c r="U751" s="69">
        <v>966964.45000000019</v>
      </c>
      <c r="V751" s="69">
        <v>623060.80000000016</v>
      </c>
      <c r="W751" s="70">
        <v>115.54785334731315</v>
      </c>
      <c r="X751" s="70">
        <v>85.690493137211831</v>
      </c>
      <c r="Y751" s="70">
        <v>91.695959469307837</v>
      </c>
      <c r="Z751" s="71">
        <v>87.309622014344129</v>
      </c>
      <c r="AA751" s="71">
        <v>101.88316793392632</v>
      </c>
      <c r="AB751" s="71">
        <v>110.53353349466397</v>
      </c>
      <c r="AC751" s="71">
        <v>93.753585623338736</v>
      </c>
      <c r="AD751" s="71">
        <v>88.867589050656122</v>
      </c>
      <c r="AE751" s="71">
        <v>106.00610306055775</v>
      </c>
      <c r="AF751" s="71">
        <v>93.757028922563762</v>
      </c>
      <c r="AG751" s="71">
        <v>87.498420220701917</v>
      </c>
      <c r="AH751" s="71">
        <v>104.38501627651091</v>
      </c>
      <c r="AI751" s="71">
        <v>109.37076509405466</v>
      </c>
      <c r="AJ751" s="71">
        <v>-15.413096063854359</v>
      </c>
      <c r="AK751" s="71">
        <v>-14.201890823765083</v>
      </c>
      <c r="AL751" s="71">
        <v>-15.686030660718043</v>
      </c>
      <c r="AM751" s="71">
        <v>-18.884626592453145</v>
      </c>
      <c r="AN751" s="71">
        <v>-18.250587212612178</v>
      </c>
      <c r="AO751" s="71">
        <v>-5.0964647949785835</v>
      </c>
      <c r="AP751" s="71">
        <v>-3.7157737992016826</v>
      </c>
      <c r="AQ751" s="71">
        <v>10.214416245370739</v>
      </c>
      <c r="AR751" s="71">
        <v>93.131108698286582</v>
      </c>
      <c r="AS751" s="71">
        <v>-26.834617697158293</v>
      </c>
      <c r="AT751" s="71">
        <v>9.3133406075381231</v>
      </c>
      <c r="AU751" s="71">
        <v>29.953142173520853</v>
      </c>
      <c r="AV751" s="72">
        <v>31.155591135084059</v>
      </c>
      <c r="AW751" s="73">
        <v>-171228.07000000018</v>
      </c>
      <c r="AX751" s="73">
        <v>-134287.45000000019</v>
      </c>
      <c r="AY751" s="73">
        <v>-151155.35999999987</v>
      </c>
      <c r="AZ751" s="73">
        <v>-226295.02999999945</v>
      </c>
      <c r="BA751" s="73">
        <v>-280933.87000000011</v>
      </c>
      <c r="BB751" s="73">
        <v>-59131.059999999823</v>
      </c>
      <c r="BC751" s="73">
        <v>-34176.889999999781</v>
      </c>
      <c r="BD751" s="73">
        <v>73246.250000000116</v>
      </c>
      <c r="BE751" s="73">
        <v>753474.59000000032</v>
      </c>
      <c r="BF751" s="73">
        <v>-301430.29000000004</v>
      </c>
      <c r="BG751" s="73">
        <v>80175.60999999987</v>
      </c>
      <c r="BH751" s="73">
        <v>222877.44000000029</v>
      </c>
      <c r="BI751" s="73">
        <v>148006.10000000021</v>
      </c>
      <c r="BJ751" s="71">
        <v>17.155484383673663</v>
      </c>
      <c r="BK751" s="71">
        <v>12.936879107620532</v>
      </c>
      <c r="BL751" s="71">
        <v>12.005526628571783</v>
      </c>
      <c r="BM751" s="71">
        <v>13.903729195746635</v>
      </c>
      <c r="BN751" s="71">
        <v>2.6493418855403643</v>
      </c>
      <c r="BO751" s="71">
        <v>9.4376399115151024</v>
      </c>
      <c r="BP751" s="71">
        <v>22.721921545850169</v>
      </c>
      <c r="BQ751" s="71">
        <v>19.143706686389699</v>
      </c>
      <c r="BR751" s="72">
        <v>13.407977428330414</v>
      </c>
      <c r="BS751" s="72">
        <v>15.196423555006323</v>
      </c>
      <c r="BT751" s="71">
        <v>16.645327516920798</v>
      </c>
      <c r="BU751" s="71">
        <v>15.84594490414063</v>
      </c>
      <c r="BV751" s="71">
        <v>15.482007980785614</v>
      </c>
      <c r="BW751" s="71">
        <v>15.144019077724259</v>
      </c>
      <c r="BX751" s="75">
        <v>15175</v>
      </c>
      <c r="BY751" s="75">
        <v>12602</v>
      </c>
      <c r="BZ751" s="75">
        <v>12205</v>
      </c>
      <c r="CA751" s="75">
        <v>14438</v>
      </c>
      <c r="CB751" s="75">
        <v>16328</v>
      </c>
      <c r="CC751" s="75">
        <v>19582</v>
      </c>
      <c r="CD751" s="75">
        <v>13598</v>
      </c>
      <c r="CE751" s="75">
        <v>12821</v>
      </c>
      <c r="CF751" s="75">
        <v>19892</v>
      </c>
      <c r="CG751" s="75">
        <v>13308</v>
      </c>
      <c r="CH751" s="75">
        <v>14880</v>
      </c>
      <c r="CI751" s="75">
        <v>16296</v>
      </c>
      <c r="CJ751" s="75">
        <v>10595</v>
      </c>
      <c r="CK751" s="75">
        <v>101390</v>
      </c>
      <c r="CL751" s="73">
        <v>1457503.5100000002</v>
      </c>
      <c r="CM751" s="73">
        <v>1361456.02</v>
      </c>
      <c r="CN751" s="73">
        <v>1680863.8200000003</v>
      </c>
      <c r="CO751" s="73">
        <v>1769730.4500000002</v>
      </c>
      <c r="CP751" s="73">
        <v>2027682.4799999993</v>
      </c>
      <c r="CQ751" s="73">
        <v>1534063.4400000006</v>
      </c>
      <c r="CR751" s="73">
        <v>1597448.3600000003</v>
      </c>
      <c r="CS751" s="73">
        <v>1577164.6800000002</v>
      </c>
      <c r="CT751" s="73">
        <v>1313543.5900000003</v>
      </c>
      <c r="CU751" s="73">
        <v>1295788.0299999998</v>
      </c>
      <c r="CV751" s="73">
        <v>1342344.4899999998</v>
      </c>
      <c r="CW751" s="73">
        <v>1388124.4599999997</v>
      </c>
      <c r="CX751" s="73">
        <v>1394270.8299999998</v>
      </c>
      <c r="CY751" s="77"/>
      <c r="CZ751" s="4">
        <v>1123</v>
      </c>
      <c r="DA751" s="76" t="str">
        <f t="shared" si="28"/>
        <v>1123</v>
      </c>
      <c r="DB751" s="71">
        <v>5.2863714379628428</v>
      </c>
      <c r="DC751" s="71">
        <v>6.119368201133482</v>
      </c>
      <c r="DD751" s="71">
        <v>0.96546338103796148</v>
      </c>
      <c r="DE751" s="71">
        <v>0.69026997967665915</v>
      </c>
      <c r="DF751" s="71">
        <v>0.91753269725347608</v>
      </c>
      <c r="DG751" s="71">
        <v>0.38294536537480295</v>
      </c>
      <c r="DH751" s="71">
        <v>0.62685398702522865</v>
      </c>
      <c r="DI751" s="71">
        <v>0.43316675581446873</v>
      </c>
      <c r="DJ751" s="71">
        <v>0.61516725011886819</v>
      </c>
      <c r="DK751" s="71">
        <v>0.40339086476295311</v>
      </c>
      <c r="DL751" s="71">
        <v>0.76907539209681508</v>
      </c>
      <c r="DM751" s="71">
        <v>0.29760305458870062</v>
      </c>
      <c r="DN751" s="72">
        <v>2.9174328506691509</v>
      </c>
      <c r="DO751" s="71">
        <v>0.76270328592041725</v>
      </c>
      <c r="DQ751" s="71"/>
      <c r="DR751" s="71"/>
      <c r="DS751" s="71"/>
      <c r="DT751" s="71"/>
      <c r="DU751" s="71"/>
      <c r="DV751" s="71"/>
      <c r="DW751" s="71"/>
      <c r="DX751" s="71"/>
      <c r="DY751" s="71"/>
      <c r="DZ751" s="71"/>
      <c r="EA751" s="71"/>
      <c r="EB751" s="71"/>
      <c r="EC751" s="71"/>
      <c r="ED751" s="71"/>
    </row>
    <row r="752" spans="1:134">
      <c r="A752" s="4">
        <v>712</v>
      </c>
      <c r="B752" s="46" t="s">
        <v>6136</v>
      </c>
      <c r="C752" s="65" t="str">
        <f t="shared" si="27"/>
        <v>L712</v>
      </c>
      <c r="D752" s="69">
        <v>264693.52999999991</v>
      </c>
      <c r="E752" s="68">
        <v>3535583.22</v>
      </c>
      <c r="F752" s="69">
        <v>13058.939999999973</v>
      </c>
      <c r="G752" s="69">
        <v>303167.00999999978</v>
      </c>
      <c r="H752" s="70">
        <v>89.498296766628698</v>
      </c>
      <c r="I752" s="70">
        <v>9.3789595863955846</v>
      </c>
      <c r="J752" s="69">
        <v>457471.19999999995</v>
      </c>
      <c r="K752" s="69">
        <v>434396.46999999991</v>
      </c>
      <c r="L752" s="69">
        <v>391022.51</v>
      </c>
      <c r="M752" s="69">
        <v>560154.85999999975</v>
      </c>
      <c r="N752" s="69">
        <v>765304.34999999986</v>
      </c>
      <c r="O752" s="69">
        <v>723515.11</v>
      </c>
      <c r="P752" s="69">
        <v>390656.53999999992</v>
      </c>
      <c r="Q752" s="69">
        <v>419840.72999999986</v>
      </c>
      <c r="R752" s="69">
        <v>1039619.08</v>
      </c>
      <c r="S752" s="69">
        <v>425706.16000000003</v>
      </c>
      <c r="T752" s="69">
        <v>515058.74999999988</v>
      </c>
      <c r="U752" s="69">
        <v>480008.43000000005</v>
      </c>
      <c r="V752" s="69">
        <v>264693.52999999991</v>
      </c>
      <c r="W752" s="70">
        <v>93.51531888190371</v>
      </c>
      <c r="X752" s="70">
        <v>88.685100549499481</v>
      </c>
      <c r="Y752" s="70">
        <v>83.842463111509616</v>
      </c>
      <c r="Z752" s="71">
        <v>95.184478953008949</v>
      </c>
      <c r="AA752" s="71">
        <v>104.99094683562768</v>
      </c>
      <c r="AB752" s="71">
        <v>121.97152092066628</v>
      </c>
      <c r="AC752" s="71">
        <v>77.81185314875853</v>
      </c>
      <c r="AD752" s="71">
        <v>87.260410067346328</v>
      </c>
      <c r="AE752" s="71">
        <v>103.20973311393004</v>
      </c>
      <c r="AF752" s="71">
        <v>80.68964068348221</v>
      </c>
      <c r="AG752" s="71">
        <v>88.33417918097156</v>
      </c>
      <c r="AH752" s="71">
        <v>85.650376819709322</v>
      </c>
      <c r="AI752" s="71">
        <v>91.627700056872825</v>
      </c>
      <c r="AJ752" s="71">
        <v>-16.741623639092563</v>
      </c>
      <c r="AK752" s="71">
        <v>-23.831221450284268</v>
      </c>
      <c r="AL752" s="71">
        <v>-27.355875433459342</v>
      </c>
      <c r="AM752" s="71">
        <v>-23.15890948081476</v>
      </c>
      <c r="AN752" s="71">
        <v>-19.227668709306013</v>
      </c>
      <c r="AO752" s="71">
        <v>-0.97053961771159658</v>
      </c>
      <c r="AP752" s="71">
        <v>-22.881804530431104</v>
      </c>
      <c r="AQ752" s="71">
        <v>9.1255937124802955</v>
      </c>
      <c r="AR752" s="71">
        <v>135.53048552689924</v>
      </c>
      <c r="AS752" s="71">
        <v>-43.124532891767686</v>
      </c>
      <c r="AT752" s="71">
        <v>12.392149393894636</v>
      </c>
      <c r="AU752" s="71">
        <v>8.7642728508704693</v>
      </c>
      <c r="AV752" s="72">
        <v>5.1896442377019625</v>
      </c>
      <c r="AW752" s="73">
        <v>-91988.470000000088</v>
      </c>
      <c r="AX752" s="73">
        <v>-135911.31000000011</v>
      </c>
      <c r="AY752" s="73">
        <v>-147248.83999999997</v>
      </c>
      <c r="AZ752" s="73">
        <v>-168823.42000000027</v>
      </c>
      <c r="BA752" s="73">
        <v>-182158.9700000002</v>
      </c>
      <c r="BB752" s="73">
        <v>4777.9600000000792</v>
      </c>
      <c r="BC752" s="73">
        <v>-115912.03000000009</v>
      </c>
      <c r="BD752" s="73">
        <v>35109.049999999988</v>
      </c>
      <c r="BE752" s="73">
        <v>598224.38000000012</v>
      </c>
      <c r="BF752" s="73">
        <v>-322782.03999999992</v>
      </c>
      <c r="BG752" s="73">
        <v>56789.419999999984</v>
      </c>
      <c r="BH752" s="73">
        <v>38679.290000000154</v>
      </c>
      <c r="BI752" s="73">
        <v>13058.939999999973</v>
      </c>
      <c r="BJ752" s="71">
        <v>15.182564770928868</v>
      </c>
      <c r="BK752" s="71">
        <v>10.998339361332709</v>
      </c>
      <c r="BL752" s="71">
        <v>11.403620865230865</v>
      </c>
      <c r="BM752" s="71">
        <v>11.026992137579059</v>
      </c>
      <c r="BN752" s="71">
        <v>0.65750263452205626</v>
      </c>
      <c r="BO752" s="71">
        <v>5.949343437234889</v>
      </c>
      <c r="BP752" s="71">
        <v>12.813040993756831</v>
      </c>
      <c r="BQ752" s="71">
        <v>13.230971727382979</v>
      </c>
      <c r="BR752" s="72">
        <v>1.7908646932372061</v>
      </c>
      <c r="BS752" s="72">
        <v>8.6894598314847418</v>
      </c>
      <c r="BT752" s="71">
        <v>10.681751081596094</v>
      </c>
      <c r="BU752" s="71">
        <v>8.31774392238008</v>
      </c>
      <c r="BV752" s="71">
        <v>8.4832910415519738</v>
      </c>
      <c r="BW752" s="71">
        <v>6.4244047985609498</v>
      </c>
      <c r="BX752" s="75">
        <v>10204</v>
      </c>
      <c r="BY752" s="75">
        <v>9189</v>
      </c>
      <c r="BZ752" s="75">
        <v>8698</v>
      </c>
      <c r="CA752" s="75">
        <v>9653</v>
      </c>
      <c r="CB752" s="75">
        <v>13326</v>
      </c>
      <c r="CC752" s="75">
        <v>15354</v>
      </c>
      <c r="CD752" s="75">
        <v>8079</v>
      </c>
      <c r="CE752" s="75">
        <v>8496</v>
      </c>
      <c r="CF752" s="75">
        <v>16905</v>
      </c>
      <c r="CG752" s="75">
        <v>8986</v>
      </c>
      <c r="CH752" s="75">
        <v>10238</v>
      </c>
      <c r="CI752" s="75">
        <v>10650</v>
      </c>
      <c r="CJ752" s="75">
        <v>5536</v>
      </c>
      <c r="CK752" s="75">
        <v>68890</v>
      </c>
      <c r="CL752" s="73">
        <v>785472.00999999989</v>
      </c>
      <c r="CM752" s="73">
        <v>698479.60000000009</v>
      </c>
      <c r="CN752" s="73">
        <v>928478.11</v>
      </c>
      <c r="CO752" s="73">
        <v>1013866.0599999998</v>
      </c>
      <c r="CP752" s="73">
        <v>1009877.6299999999</v>
      </c>
      <c r="CQ752" s="73">
        <v>804288.3</v>
      </c>
      <c r="CR752" s="73">
        <v>761685.74999999977</v>
      </c>
      <c r="CS752" s="73">
        <v>1128485.3699999999</v>
      </c>
      <c r="CT752" s="73">
        <v>756935.12000000011</v>
      </c>
      <c r="CU752" s="73">
        <v>754228.30000000016</v>
      </c>
      <c r="CV752" s="73">
        <v>761102.46</v>
      </c>
      <c r="CW752" s="73">
        <v>650660.24000000011</v>
      </c>
      <c r="CX752" s="73">
        <v>666464.99999999988</v>
      </c>
      <c r="CY752" s="77"/>
      <c r="CZ752" s="4">
        <v>712</v>
      </c>
      <c r="DA752" s="76" t="str">
        <f t="shared" si="28"/>
        <v>L712</v>
      </c>
      <c r="DB752" s="71">
        <v>2.4436555274048457</v>
      </c>
      <c r="DC752" s="71">
        <v>4.7798289907378253</v>
      </c>
      <c r="DD752" s="71">
        <v>0.80439421885309259</v>
      </c>
      <c r="DE752" s="71">
        <v>0.66444405585961963</v>
      </c>
      <c r="DF752" s="71">
        <v>0.90791829131454971</v>
      </c>
      <c r="DG752" s="71">
        <v>0.48786866694029168</v>
      </c>
      <c r="DH752" s="71">
        <v>0.5518054510190421</v>
      </c>
      <c r="DI752" s="71">
        <v>0.25906788952954651</v>
      </c>
      <c r="DJ752" s="71">
        <v>0.24636765840220384</v>
      </c>
      <c r="DK752" s="71">
        <v>0.15323008171558677</v>
      </c>
      <c r="DL752" s="71">
        <v>0.24448145300741964</v>
      </c>
      <c r="DM752" s="71">
        <v>0.16032619948951296</v>
      </c>
      <c r="DN752" s="72">
        <v>3.5062072751000511E-2</v>
      </c>
      <c r="DO752" s="71">
        <v>0.24257728153329142</v>
      </c>
      <c r="DQ752" s="71"/>
      <c r="DR752" s="71"/>
      <c r="DS752" s="71"/>
      <c r="DT752" s="71"/>
      <c r="DU752" s="71"/>
      <c r="DV752" s="71"/>
      <c r="DW752" s="71"/>
      <c r="DX752" s="71"/>
      <c r="DY752" s="71"/>
      <c r="DZ752" s="71"/>
      <c r="EA752" s="71"/>
      <c r="EB752" s="71"/>
      <c r="EC752" s="71"/>
      <c r="ED752" s="71"/>
    </row>
    <row r="753" spans="1:134">
      <c r="A753" s="4">
        <v>1092</v>
      </c>
      <c r="B753" s="46" t="s">
        <v>6145</v>
      </c>
      <c r="C753" s="65" t="str">
        <f t="shared" si="27"/>
        <v>1092</v>
      </c>
      <c r="D753" s="69">
        <v>283661.79000000004</v>
      </c>
      <c r="E753" s="68">
        <v>3171447.2699999986</v>
      </c>
      <c r="F753" s="69">
        <v>66575.000000000058</v>
      </c>
      <c r="G753" s="69">
        <v>477185.48999999883</v>
      </c>
      <c r="H753" s="70">
        <v>91.353149200600271</v>
      </c>
      <c r="I753" s="70">
        <v>17.711177642136878</v>
      </c>
      <c r="J753" s="69">
        <v>460058.20999999996</v>
      </c>
      <c r="K753" s="69">
        <v>405715.25999999989</v>
      </c>
      <c r="L753" s="69">
        <v>404521.85000000003</v>
      </c>
      <c r="M753" s="69">
        <v>477160.01</v>
      </c>
      <c r="N753" s="69">
        <v>696470.24000000011</v>
      </c>
      <c r="O753" s="69">
        <v>775117.19000000006</v>
      </c>
      <c r="P753" s="69">
        <v>381559.72</v>
      </c>
      <c r="Q753" s="69">
        <v>343157.68000000005</v>
      </c>
      <c r="R753" s="69">
        <v>837716.05</v>
      </c>
      <c r="S753" s="69">
        <v>410601.79</v>
      </c>
      <c r="T753" s="69">
        <v>435805.00999999995</v>
      </c>
      <c r="U753" s="69">
        <v>478945.23</v>
      </c>
      <c r="V753" s="69">
        <v>283661.79000000004</v>
      </c>
      <c r="W753" s="70">
        <v>107.96514058029597</v>
      </c>
      <c r="X753" s="70">
        <v>94.491885955988437</v>
      </c>
      <c r="Y753" s="70">
        <v>99.476243937524018</v>
      </c>
      <c r="Z753" s="71">
        <v>95.845392763528366</v>
      </c>
      <c r="AA753" s="71">
        <v>107.98738654050686</v>
      </c>
      <c r="AB753" s="71">
        <v>102.32142927460524</v>
      </c>
      <c r="AC753" s="71">
        <v>87.190556845358685</v>
      </c>
      <c r="AD753" s="71">
        <v>82.789873345209458</v>
      </c>
      <c r="AE753" s="71">
        <v>96.999454457128181</v>
      </c>
      <c r="AF753" s="71">
        <v>86.381496041634634</v>
      </c>
      <c r="AG753" s="71">
        <v>94.53817791484002</v>
      </c>
      <c r="AH753" s="71">
        <v>92.394843088323498</v>
      </c>
      <c r="AI753" s="71">
        <v>94.174069160719768</v>
      </c>
      <c r="AJ753" s="71">
        <v>0.56753352781506727</v>
      </c>
      <c r="AK753" s="71">
        <v>-7.11751173120998</v>
      </c>
      <c r="AL753" s="71">
        <v>5.2084033384399486</v>
      </c>
      <c r="AM753" s="71">
        <v>-3.7385030546723708</v>
      </c>
      <c r="AN753" s="71">
        <v>6.9205416247326568</v>
      </c>
      <c r="AO753" s="71">
        <v>8.1203877846786057</v>
      </c>
      <c r="AP753" s="71">
        <v>-7.6671193455869595</v>
      </c>
      <c r="AQ753" s="71">
        <v>6.6734127062334947</v>
      </c>
      <c r="AR753" s="71">
        <v>105.19045985762064</v>
      </c>
      <c r="AS753" s="71">
        <v>-30.756212558073404</v>
      </c>
      <c r="AT753" s="71">
        <v>25.593792729280796</v>
      </c>
      <c r="AU753" s="71">
        <v>21.558743533775647</v>
      </c>
      <c r="AV753" s="72">
        <v>30.667457932378127</v>
      </c>
      <c r="AW753" s="73">
        <v>2596.2500000001164</v>
      </c>
      <c r="AX753" s="73">
        <v>-31089.640000000072</v>
      </c>
      <c r="AY753" s="73">
        <v>20026.090000000026</v>
      </c>
      <c r="AZ753" s="73">
        <v>-18531.440000000002</v>
      </c>
      <c r="BA753" s="73">
        <v>45079.750000000466</v>
      </c>
      <c r="BB753" s="73">
        <v>63892.710000000079</v>
      </c>
      <c r="BC753" s="73">
        <v>-31683.880000000121</v>
      </c>
      <c r="BD753" s="73">
        <v>21467.70000000007</v>
      </c>
      <c r="BE753" s="73">
        <v>429453.38000000012</v>
      </c>
      <c r="BF753" s="73">
        <v>-182378.17999999988</v>
      </c>
      <c r="BG753" s="73">
        <v>88809.349999999977</v>
      </c>
      <c r="BH753" s="73">
        <v>84942.12</v>
      </c>
      <c r="BI753" s="73">
        <v>66575.000000000058</v>
      </c>
      <c r="BJ753" s="71">
        <v>14.829171022160912</v>
      </c>
      <c r="BK753" s="71">
        <v>13.314482109085844</v>
      </c>
      <c r="BL753" s="71">
        <v>13.237888743371972</v>
      </c>
      <c r="BM753" s="71">
        <v>13.237949080094335</v>
      </c>
      <c r="BN753" s="71">
        <v>-2.0255429760344357</v>
      </c>
      <c r="BO753" s="71">
        <v>12.737156581508085</v>
      </c>
      <c r="BP753" s="71">
        <v>22.536564204719483</v>
      </c>
      <c r="BQ753" s="71">
        <v>19.41761725310937</v>
      </c>
      <c r="BR753" s="72">
        <v>11.430386972496294</v>
      </c>
      <c r="BS753" s="72">
        <v>13.418712360406222</v>
      </c>
      <c r="BT753" s="71">
        <v>14.947208628585777</v>
      </c>
      <c r="BU753" s="71">
        <v>13.15497527389336</v>
      </c>
      <c r="BV753" s="71">
        <v>10.29044326601872</v>
      </c>
      <c r="BW753" s="71">
        <v>13.043875615737537</v>
      </c>
      <c r="BX753" s="75">
        <v>12281</v>
      </c>
      <c r="BY753" s="75">
        <v>11763</v>
      </c>
      <c r="BZ753" s="75">
        <v>10448</v>
      </c>
      <c r="CA753" s="75">
        <v>11281</v>
      </c>
      <c r="CB753" s="75">
        <v>14278</v>
      </c>
      <c r="CC753" s="75">
        <v>17263</v>
      </c>
      <c r="CD753" s="75">
        <v>10017</v>
      </c>
      <c r="CE753" s="75">
        <v>9231</v>
      </c>
      <c r="CF753" s="75">
        <v>15475</v>
      </c>
      <c r="CG753" s="75">
        <v>11218</v>
      </c>
      <c r="CH753" s="75">
        <v>11738</v>
      </c>
      <c r="CI753" s="75">
        <v>12308</v>
      </c>
      <c r="CJ753" s="75">
        <v>6982</v>
      </c>
      <c r="CK753" s="75">
        <v>76969</v>
      </c>
      <c r="CL753" s="73">
        <v>820792.28999999992</v>
      </c>
      <c r="CM753" s="73">
        <v>789881.99</v>
      </c>
      <c r="CN753" s="73">
        <v>772369.3</v>
      </c>
      <c r="CO753" s="73">
        <v>889432.14</v>
      </c>
      <c r="CP753" s="73">
        <v>961330.86</v>
      </c>
      <c r="CQ753" s="73">
        <v>818609.21999999974</v>
      </c>
      <c r="CR753" s="73">
        <v>851119.98999999976</v>
      </c>
      <c r="CS753" s="73">
        <v>1111898.43</v>
      </c>
      <c r="CT753" s="73">
        <v>902641.83000000019</v>
      </c>
      <c r="CU753" s="73">
        <v>830925.46</v>
      </c>
      <c r="CV753" s="73">
        <v>783199</v>
      </c>
      <c r="CW753" s="73">
        <v>951520.13</v>
      </c>
      <c r="CX753" s="73">
        <v>906609.7200000002</v>
      </c>
      <c r="CY753" s="77"/>
      <c r="CZ753" s="4">
        <v>1092</v>
      </c>
      <c r="DA753" s="76" t="str">
        <f t="shared" si="28"/>
        <v>1092</v>
      </c>
      <c r="DB753" s="71">
        <v>0.60718805627575989</v>
      </c>
      <c r="DC753" s="71">
        <v>0.57324990863835257</v>
      </c>
      <c r="DD753" s="71">
        <v>0.60531252719398498</v>
      </c>
      <c r="DE753" s="71">
        <v>0.24391929601654555</v>
      </c>
      <c r="DF753" s="71">
        <v>0.52225033918189467</v>
      </c>
      <c r="DG753" s="71">
        <v>0.26454636084230465</v>
      </c>
      <c r="DH753" s="71">
        <v>0.24756533805732564</v>
      </c>
      <c r="DI753" s="71">
        <v>6.3330878351870595E-2</v>
      </c>
      <c r="DJ753" s="71">
        <v>0.24750808454905687</v>
      </c>
      <c r="DK753" s="71">
        <v>5.9852457526425359E-2</v>
      </c>
      <c r="DL753" s="71">
        <v>7.794058939533649E-2</v>
      </c>
      <c r="DM753" s="71">
        <v>5.2997649648109491E-2</v>
      </c>
      <c r="DN753" s="71">
        <v>0</v>
      </c>
      <c r="DO753" s="71">
        <v>0.12803580069973386</v>
      </c>
      <c r="DQ753" s="71"/>
      <c r="DR753" s="71"/>
      <c r="DS753" s="71"/>
      <c r="DT753" s="71"/>
      <c r="DU753" s="71"/>
      <c r="DV753" s="71"/>
      <c r="DW753" s="71"/>
      <c r="DX753" s="71"/>
      <c r="DY753" s="71"/>
      <c r="DZ753" s="71"/>
      <c r="EA753" s="71"/>
      <c r="EB753" s="71"/>
      <c r="EC753" s="71"/>
      <c r="ED753" s="71"/>
    </row>
    <row r="754" spans="1:134">
      <c r="A754" s="4">
        <v>718</v>
      </c>
      <c r="B754" s="46" t="s">
        <v>6151</v>
      </c>
      <c r="C754" s="65" t="str">
        <f t="shared" si="27"/>
        <v>L718</v>
      </c>
      <c r="D754" s="69">
        <v>118448.46999999999</v>
      </c>
      <c r="E754" s="68">
        <v>1578847.9299999995</v>
      </c>
      <c r="F754" s="69">
        <v>-4287.8199999999924</v>
      </c>
      <c r="G754" s="69">
        <v>97172.379999999423</v>
      </c>
      <c r="H754" s="70">
        <v>87.248009599155878</v>
      </c>
      <c r="I754" s="70">
        <v>6.5582765403667143</v>
      </c>
      <c r="J754" s="69">
        <v>213189.73999999996</v>
      </c>
      <c r="K754" s="69">
        <v>194039.47999999995</v>
      </c>
      <c r="L754" s="69">
        <v>190209.10999999996</v>
      </c>
      <c r="M754" s="69">
        <v>196308.87999999998</v>
      </c>
      <c r="N754" s="69">
        <v>281182.94</v>
      </c>
      <c r="O754" s="69">
        <v>353194.68</v>
      </c>
      <c r="P754" s="69">
        <v>162170</v>
      </c>
      <c r="Q754" s="69">
        <v>163505.82999999996</v>
      </c>
      <c r="R754" s="69">
        <v>481764.64999999997</v>
      </c>
      <c r="S754" s="69">
        <v>179071.10999999996</v>
      </c>
      <c r="T754" s="69">
        <v>232240.35999999996</v>
      </c>
      <c r="U754" s="69">
        <v>241647.50999999995</v>
      </c>
      <c r="V754" s="69">
        <v>118448.46999999999</v>
      </c>
      <c r="W754" s="70">
        <v>95.143672520783312</v>
      </c>
      <c r="X754" s="70">
        <v>90.899104688733473</v>
      </c>
      <c r="Y754" s="70">
        <v>90.902444078558091</v>
      </c>
      <c r="Z754" s="71">
        <v>73.772701009152868</v>
      </c>
      <c r="AA754" s="71">
        <v>100.17199420682894</v>
      </c>
      <c r="AB754" s="71">
        <v>110.69189493714222</v>
      </c>
      <c r="AC754" s="71">
        <v>80.475046626846023</v>
      </c>
      <c r="AD754" s="71">
        <v>83.215858107108758</v>
      </c>
      <c r="AE754" s="71">
        <v>93.130914939329841</v>
      </c>
      <c r="AF754" s="71">
        <v>80.198518295093507</v>
      </c>
      <c r="AG754" s="71">
        <v>85.793816809605516</v>
      </c>
      <c r="AH754" s="71">
        <v>95.066824069941987</v>
      </c>
      <c r="AI754" s="71">
        <v>81.049590495503423</v>
      </c>
      <c r="AJ754" s="71">
        <v>-2.6223705632808736</v>
      </c>
      <c r="AK754" s="71">
        <v>-13.8529444866336</v>
      </c>
      <c r="AL754" s="71">
        <v>-20.26168425835202</v>
      </c>
      <c r="AM754" s="71">
        <v>-21.601568760321264</v>
      </c>
      <c r="AN754" s="71">
        <v>-19.744043316642191</v>
      </c>
      <c r="AO754" s="71">
        <v>-5.441844894875036</v>
      </c>
      <c r="AP754" s="71">
        <v>-18.604909122283154</v>
      </c>
      <c r="AQ754" s="71">
        <v>6.0647476572851744</v>
      </c>
      <c r="AR754" s="71">
        <v>156.69357085145191</v>
      </c>
      <c r="AS754" s="71">
        <v>-55.869090004688118</v>
      </c>
      <c r="AT754" s="71">
        <v>9.0482842647335424</v>
      </c>
      <c r="AU754" s="71">
        <v>21.357119540379955</v>
      </c>
      <c r="AV754" s="72">
        <v>-3.4935225759227362</v>
      </c>
      <c r="AW754" s="73">
        <v>-5741.179999999993</v>
      </c>
      <c r="AX754" s="73">
        <v>-31202.670000000013</v>
      </c>
      <c r="AY754" s="73">
        <v>-48332.559999999969</v>
      </c>
      <c r="AZ754" s="73">
        <v>-54090.110000000015</v>
      </c>
      <c r="BA754" s="73">
        <v>-69128.859999999928</v>
      </c>
      <c r="BB754" s="73">
        <v>-15373.200000000012</v>
      </c>
      <c r="BC754" s="73">
        <v>-37068.059999999969</v>
      </c>
      <c r="BD754" s="73">
        <v>9349.2099999999627</v>
      </c>
      <c r="BE754" s="73">
        <v>294083.80999999994</v>
      </c>
      <c r="BF754" s="73">
        <v>-226701.42000000007</v>
      </c>
      <c r="BG754" s="73">
        <v>19270.149999999936</v>
      </c>
      <c r="BH754" s="73">
        <v>42526.50999999998</v>
      </c>
      <c r="BI754" s="73">
        <v>-4287.8199999999924</v>
      </c>
      <c r="BJ754" s="71">
        <v>13.163991904503705</v>
      </c>
      <c r="BK754" s="71">
        <v>7.9940508447992471</v>
      </c>
      <c r="BL754" s="71">
        <v>11.152979402565432</v>
      </c>
      <c r="BM754" s="71">
        <v>11.279344645467559</v>
      </c>
      <c r="BN754" s="71">
        <v>0.60872071177054865</v>
      </c>
      <c r="BO754" s="71">
        <v>6.5280949752346409</v>
      </c>
      <c r="BP754" s="71">
        <v>14.169145536737165</v>
      </c>
      <c r="BQ754" s="71">
        <v>19.652649977722639</v>
      </c>
      <c r="BR754" s="72">
        <v>10.95022918361156</v>
      </c>
      <c r="BS754" s="72">
        <v>11.6124841414182</v>
      </c>
      <c r="BT754" s="71">
        <v>11.805783382159584</v>
      </c>
      <c r="BU754" s="71">
        <v>10.478077570884084</v>
      </c>
      <c r="BV754" s="71">
        <v>9.673398555741711</v>
      </c>
      <c r="BW754" s="71">
        <v>10.728177940544144</v>
      </c>
      <c r="BX754" s="75">
        <v>6290</v>
      </c>
      <c r="BY754" s="75">
        <v>5601</v>
      </c>
      <c r="BZ754" s="75">
        <v>5149</v>
      </c>
      <c r="CA754" s="75">
        <v>5634</v>
      </c>
      <c r="CB754" s="75">
        <v>6540</v>
      </c>
      <c r="CC754" s="75">
        <v>8502</v>
      </c>
      <c r="CD754" s="75">
        <v>4786</v>
      </c>
      <c r="CE754" s="75">
        <v>4807</v>
      </c>
      <c r="CF754" s="75">
        <v>9152</v>
      </c>
      <c r="CG754" s="75">
        <v>5335</v>
      </c>
      <c r="CH754" s="75">
        <v>6239</v>
      </c>
      <c r="CI754" s="75">
        <v>6679</v>
      </c>
      <c r="CJ754" s="75">
        <v>3498</v>
      </c>
      <c r="CK754" s="75">
        <v>40496</v>
      </c>
      <c r="CL754" s="73">
        <v>578289.00999999978</v>
      </c>
      <c r="CM754" s="73">
        <v>524194.83000000007</v>
      </c>
      <c r="CN754" s="73">
        <v>474742.0799999999</v>
      </c>
      <c r="CO754" s="73">
        <v>536266.74</v>
      </c>
      <c r="CP754" s="73">
        <v>568192.81000000006</v>
      </c>
      <c r="CQ754" s="73">
        <v>422706.91000000003</v>
      </c>
      <c r="CR754" s="73">
        <v>409592.16000000015</v>
      </c>
      <c r="CS754" s="73">
        <v>638079.4800000001</v>
      </c>
      <c r="CT754" s="73">
        <v>585762.41</v>
      </c>
      <c r="CU754" s="73">
        <v>511687.68000000005</v>
      </c>
      <c r="CV754" s="73">
        <v>554008.2699999999</v>
      </c>
      <c r="CW754" s="73">
        <v>592535.26</v>
      </c>
      <c r="CX754" s="73">
        <v>607083.39999999991</v>
      </c>
      <c r="CY754" s="77"/>
      <c r="CZ754" s="4">
        <v>718</v>
      </c>
      <c r="DA754" s="76" t="str">
        <f t="shared" si="28"/>
        <v>L718</v>
      </c>
      <c r="DB754" s="71">
        <v>1.9501898355830689</v>
      </c>
      <c r="DC754" s="71">
        <v>2.7723193041667038</v>
      </c>
      <c r="DD754" s="71">
        <v>0.34543187307122919</v>
      </c>
      <c r="DE754" s="71">
        <v>0.66499371071976721</v>
      </c>
      <c r="DF754" s="71">
        <v>9.9287423370424316E-2</v>
      </c>
      <c r="DG754" s="71">
        <v>3.8452647271363632E-2</v>
      </c>
      <c r="DH754" s="71">
        <v>6.1955178272441312E-2</v>
      </c>
      <c r="DI754" s="71">
        <v>0.11896338206473904</v>
      </c>
      <c r="DJ754" s="71">
        <v>9.0378042677403639E-2</v>
      </c>
      <c r="DK754" s="71">
        <v>0.60842920803943801</v>
      </c>
      <c r="DL754" s="71">
        <v>0.14278250765112591</v>
      </c>
      <c r="DM754" s="71">
        <v>6.3006329442529832E-2</v>
      </c>
      <c r="DN754" s="71">
        <v>1.0107263037202214E-2</v>
      </c>
      <c r="DO754" s="71">
        <v>0.1469329887744025</v>
      </c>
      <c r="DQ754" s="71"/>
      <c r="DR754" s="71"/>
      <c r="DS754" s="71"/>
      <c r="DT754" s="71"/>
      <c r="DU754" s="71"/>
      <c r="DV754" s="71"/>
      <c r="DW754" s="71"/>
      <c r="DX754" s="71"/>
      <c r="DY754" s="71"/>
      <c r="DZ754" s="71"/>
      <c r="EA754" s="71"/>
      <c r="EB754" s="71"/>
      <c r="EC754" s="71"/>
      <c r="ED754" s="71"/>
    </row>
    <row r="755" spans="1:134">
      <c r="A755" s="4">
        <v>715</v>
      </c>
      <c r="B755" s="46" t="s">
        <v>6159</v>
      </c>
      <c r="C755" s="65" t="str">
        <f t="shared" si="27"/>
        <v>L715</v>
      </c>
      <c r="D755" s="69">
        <v>181015.46999999997</v>
      </c>
      <c r="E755" s="68">
        <v>2196899.9700000002</v>
      </c>
      <c r="F755" s="69">
        <v>18723.319999999978</v>
      </c>
      <c r="G755" s="69">
        <v>301549.97000000137</v>
      </c>
      <c r="H755" s="70">
        <v>93.114531854827675</v>
      </c>
      <c r="I755" s="70">
        <v>15.909988656448748</v>
      </c>
      <c r="J755" s="69">
        <v>305431.14999999997</v>
      </c>
      <c r="K755" s="69">
        <v>291988.46999999991</v>
      </c>
      <c r="L755" s="69">
        <v>250611.10999999993</v>
      </c>
      <c r="M755" s="69">
        <v>278422.43</v>
      </c>
      <c r="N755" s="69">
        <v>457583.84999999992</v>
      </c>
      <c r="O755" s="69">
        <v>430643.06999999995</v>
      </c>
      <c r="P755" s="69">
        <v>244498.87</v>
      </c>
      <c r="Q755" s="69">
        <v>214464.53999999995</v>
      </c>
      <c r="R755" s="69">
        <v>735347.52</v>
      </c>
      <c r="S755" s="69">
        <v>256236.54</v>
      </c>
      <c r="T755" s="69">
        <v>277726.15000000002</v>
      </c>
      <c r="U755" s="69">
        <v>287610.88</v>
      </c>
      <c r="V755" s="69">
        <v>181015.46999999997</v>
      </c>
      <c r="W755" s="70">
        <v>111.69756633155828</v>
      </c>
      <c r="X755" s="70">
        <v>110.1156605914727</v>
      </c>
      <c r="Y755" s="70">
        <v>100.95719737132485</v>
      </c>
      <c r="Z755" s="71">
        <v>94.946159156855458</v>
      </c>
      <c r="AA755" s="71">
        <v>116.47124273538752</v>
      </c>
      <c r="AB755" s="71">
        <v>118.39775427696739</v>
      </c>
      <c r="AC755" s="71">
        <v>99.317713402550282</v>
      </c>
      <c r="AD755" s="71">
        <v>91.87396481725736</v>
      </c>
      <c r="AE755" s="71">
        <v>100.66629566787218</v>
      </c>
      <c r="AF755" s="71">
        <v>82.309829779855676</v>
      </c>
      <c r="AG755" s="71">
        <v>92.989813203600136</v>
      </c>
      <c r="AH755" s="71">
        <v>86.050226562633057</v>
      </c>
      <c r="AI755" s="71">
        <v>88.277078712055385</v>
      </c>
      <c r="AJ755" s="71">
        <v>1.0292688062730537</v>
      </c>
      <c r="AK755" s="71">
        <v>-12.989995182673697</v>
      </c>
      <c r="AL755" s="71">
        <v>-30.758887356251986</v>
      </c>
      <c r="AM755" s="71">
        <v>-20.660989464120981</v>
      </c>
      <c r="AN755" s="71">
        <v>-17.038158826115236</v>
      </c>
      <c r="AO755" s="71">
        <v>-0.69246587169551344</v>
      </c>
      <c r="AP755" s="71">
        <v>-6.8227552154631717</v>
      </c>
      <c r="AQ755" s="71">
        <v>16.920743741061827</v>
      </c>
      <c r="AR755" s="71">
        <v>195.41961658755304</v>
      </c>
      <c r="AS755" s="71">
        <v>-53.654159499489992</v>
      </c>
      <c r="AT755" s="71">
        <v>21.66691637358964</v>
      </c>
      <c r="AU755" s="71">
        <v>11.838818827656228</v>
      </c>
      <c r="AV755" s="72">
        <v>11.536799530969288</v>
      </c>
      <c r="AW755" s="73">
        <v>3111.679999999993</v>
      </c>
      <c r="AX755" s="73">
        <v>-43591.870000000054</v>
      </c>
      <c r="AY755" s="73">
        <v>-111328.64000000007</v>
      </c>
      <c r="AZ755" s="73">
        <v>-72505.099999999919</v>
      </c>
      <c r="BA755" s="73">
        <v>-93975.57000000024</v>
      </c>
      <c r="BB755" s="73">
        <v>10851.900000000023</v>
      </c>
      <c r="BC755" s="73">
        <v>-17903.039999999979</v>
      </c>
      <c r="BD755" s="73">
        <v>31037.260000000009</v>
      </c>
      <c r="BE755" s="73">
        <v>486431.24</v>
      </c>
      <c r="BF755" s="73">
        <v>-296642.71999999997</v>
      </c>
      <c r="BG755" s="73">
        <v>49458.549999999988</v>
      </c>
      <c r="BH755" s="73">
        <v>30445.360000000044</v>
      </c>
      <c r="BI755" s="73">
        <v>18723.319999999978</v>
      </c>
      <c r="BJ755" s="71">
        <v>6.3792820691454377</v>
      </c>
      <c r="BK755" s="71">
        <v>6.5623410562574307</v>
      </c>
      <c r="BL755" s="71">
        <v>7.5573910735166621</v>
      </c>
      <c r="BM755" s="71">
        <v>5.8751322386820277</v>
      </c>
      <c r="BN755" s="71">
        <v>-1.955362224766575</v>
      </c>
      <c r="BO755" s="71">
        <v>2.129566175080277</v>
      </c>
      <c r="BP755" s="71">
        <v>14.252515798266572</v>
      </c>
      <c r="BQ755" s="71">
        <v>14.393503719816348</v>
      </c>
      <c r="BR755" s="72">
        <v>7.6925064202242908</v>
      </c>
      <c r="BS755" s="72">
        <v>7.7603234768805986</v>
      </c>
      <c r="BT755" s="71">
        <v>9.9094678277399808</v>
      </c>
      <c r="BU755" s="71">
        <v>9.7232035511202</v>
      </c>
      <c r="BV755" s="71">
        <v>6.7410568651212746</v>
      </c>
      <c r="BW755" s="71">
        <v>7.9646143923167472</v>
      </c>
      <c r="BX755" s="75">
        <v>7843</v>
      </c>
      <c r="BY755" s="75">
        <v>7371</v>
      </c>
      <c r="BZ755" s="75">
        <v>5980</v>
      </c>
      <c r="CA755" s="75">
        <v>6794</v>
      </c>
      <c r="CB755" s="75">
        <v>9078</v>
      </c>
      <c r="CC755" s="75">
        <v>9033</v>
      </c>
      <c r="CD755" s="75">
        <v>5519</v>
      </c>
      <c r="CE755" s="75">
        <v>5445</v>
      </c>
      <c r="CF755" s="75">
        <v>11743</v>
      </c>
      <c r="CG755" s="75">
        <v>5770</v>
      </c>
      <c r="CH755" s="75">
        <v>6405</v>
      </c>
      <c r="CI755" s="75">
        <v>6739</v>
      </c>
      <c r="CJ755" s="75">
        <v>3709</v>
      </c>
      <c r="CK755" s="75">
        <v>45330</v>
      </c>
      <c r="CL755" s="73">
        <v>673405.83999999985</v>
      </c>
      <c r="CM755" s="73">
        <v>636269.4</v>
      </c>
      <c r="CN755" s="73">
        <v>595590.1100000001</v>
      </c>
      <c r="CO755" s="73">
        <v>728398.17999999993</v>
      </c>
      <c r="CP755" s="73">
        <v>559986.10999999987</v>
      </c>
      <c r="CQ755" s="73">
        <v>532764.31999999983</v>
      </c>
      <c r="CR755" s="73">
        <v>482330.59000000008</v>
      </c>
      <c r="CS755" s="73">
        <v>769910.69</v>
      </c>
      <c r="CT755" s="73">
        <v>705669.17</v>
      </c>
      <c r="CU755" s="73">
        <v>724039.81</v>
      </c>
      <c r="CV755" s="73">
        <v>769887.58</v>
      </c>
      <c r="CW755" s="73">
        <v>750333.51</v>
      </c>
      <c r="CX755" s="73">
        <v>840267.55</v>
      </c>
      <c r="CY755" s="77"/>
      <c r="CZ755" s="4">
        <v>715</v>
      </c>
      <c r="DA755" s="76" t="str">
        <f t="shared" si="28"/>
        <v>L715</v>
      </c>
      <c r="DB755" s="71">
        <v>0.92726456538583191</v>
      </c>
      <c r="DC755" s="71">
        <v>1.6817617574848329</v>
      </c>
      <c r="DD755" s="71">
        <v>0.62317098552845573</v>
      </c>
      <c r="DE755" s="71">
        <v>0.22743857786940461</v>
      </c>
      <c r="DF755" s="71">
        <v>0.4886222604892615</v>
      </c>
      <c r="DG755" s="71">
        <v>7.2972523931167349E-2</v>
      </c>
      <c r="DH755" s="71">
        <v>0.12090470859831602</v>
      </c>
      <c r="DI755" s="71">
        <v>0.3211475392430278</v>
      </c>
      <c r="DJ755" s="71">
        <v>4.3778343553465028E-2</v>
      </c>
      <c r="DK755" s="71">
        <v>1.3178340735562472E-2</v>
      </c>
      <c r="DL755" s="71">
        <v>0.16037855691056921</v>
      </c>
      <c r="DM755" s="71">
        <v>8.9327739139881637E-2</v>
      </c>
      <c r="DN755" s="72">
        <v>0.18880203874773785</v>
      </c>
      <c r="DO755" s="71">
        <v>0.109889388798213</v>
      </c>
      <c r="DQ755" s="71"/>
      <c r="DR755" s="71"/>
      <c r="DS755" s="71"/>
      <c r="DT755" s="71"/>
      <c r="DU755" s="71"/>
      <c r="DV755" s="71"/>
      <c r="DW755" s="71"/>
      <c r="DX755" s="71"/>
      <c r="DY755" s="71"/>
      <c r="DZ755" s="71"/>
      <c r="EA755" s="71"/>
      <c r="EB755" s="71"/>
      <c r="EC755" s="71"/>
      <c r="ED755" s="71"/>
    </row>
    <row r="756" spans="1:134">
      <c r="A756" s="4">
        <v>705</v>
      </c>
      <c r="B756" s="46" t="s">
        <v>6166</v>
      </c>
      <c r="C756" s="65" t="str">
        <f t="shared" si="27"/>
        <v>L705</v>
      </c>
      <c r="D756" s="69">
        <v>139532.99</v>
      </c>
      <c r="E756" s="68">
        <v>1761965.8399999999</v>
      </c>
      <c r="F756" s="69">
        <v>29879.809999999998</v>
      </c>
      <c r="G756" s="69">
        <v>316854.61999999965</v>
      </c>
      <c r="H756" s="70">
        <v>94.696209589050781</v>
      </c>
      <c r="I756" s="70">
        <v>21.925967746620877</v>
      </c>
      <c r="J756" s="69">
        <v>207456.08999999997</v>
      </c>
      <c r="K756" s="69">
        <v>195666.83999999997</v>
      </c>
      <c r="L756" s="69">
        <v>182464.81000000006</v>
      </c>
      <c r="M756" s="69">
        <v>215836.36999999997</v>
      </c>
      <c r="N756" s="69">
        <v>398788.02999999997</v>
      </c>
      <c r="O756" s="69">
        <v>369585.04999999993</v>
      </c>
      <c r="P756" s="69">
        <v>172291.26</v>
      </c>
      <c r="Q756" s="69">
        <v>145610.07999999999</v>
      </c>
      <c r="R756" s="69">
        <v>644000.27</v>
      </c>
      <c r="S756" s="69">
        <v>202813.86999999997</v>
      </c>
      <c r="T756" s="69">
        <v>231053.96999999991</v>
      </c>
      <c r="U756" s="69">
        <v>226663.39999999997</v>
      </c>
      <c r="V756" s="69">
        <v>139532.99</v>
      </c>
      <c r="W756" s="70">
        <v>96.01930771486586</v>
      </c>
      <c r="X756" s="70">
        <v>92.032320079082382</v>
      </c>
      <c r="Y756" s="70">
        <v>82.159109145688333</v>
      </c>
      <c r="Z756" s="71">
        <v>83.251192562340478</v>
      </c>
      <c r="AA756" s="71">
        <v>117.07601600459563</v>
      </c>
      <c r="AB756" s="71">
        <v>120.36739713004377</v>
      </c>
      <c r="AC756" s="71">
        <v>80.100651690677196</v>
      </c>
      <c r="AD756" s="71">
        <v>68.609254101199411</v>
      </c>
      <c r="AE756" s="71">
        <v>101.21927381585837</v>
      </c>
      <c r="AF756" s="71">
        <v>64.398796095402204</v>
      </c>
      <c r="AG756" s="71">
        <v>139.63386146780988</v>
      </c>
      <c r="AH756" s="71">
        <v>121.94536578783857</v>
      </c>
      <c r="AI756" s="71">
        <v>106.67232036452361</v>
      </c>
      <c r="AJ756" s="71">
        <v>-7.8496265543062105</v>
      </c>
      <c r="AK756" s="71">
        <v>-23.659148256898021</v>
      </c>
      <c r="AL756" s="71">
        <v>-34.845612525081208</v>
      </c>
      <c r="AM756" s="71">
        <v>-29.062118984718023</v>
      </c>
      <c r="AN756" s="71">
        <v>-21.655410744249583</v>
      </c>
      <c r="AO756" s="71">
        <v>-11.928896197095096</v>
      </c>
      <c r="AP756" s="71">
        <v>-20.779096869916668</v>
      </c>
      <c r="AQ756" s="71">
        <v>-14.510347289414094</v>
      </c>
      <c r="AR756" s="71">
        <v>165.5761786185451</v>
      </c>
      <c r="AS756" s="71">
        <v>-52.680359959309754</v>
      </c>
      <c r="AT756" s="71">
        <v>79.508624850823125</v>
      </c>
      <c r="AU756" s="71">
        <v>53.3159159433376</v>
      </c>
      <c r="AV756" s="72">
        <v>27.249378449398364</v>
      </c>
      <c r="AW756" s="73">
        <v>-17671.690000000002</v>
      </c>
      <c r="AX756" s="73">
        <v>-60640.020000000019</v>
      </c>
      <c r="AY756" s="73">
        <v>-97585.109999999986</v>
      </c>
      <c r="AZ756" s="73">
        <v>-88424.719999999943</v>
      </c>
      <c r="BA756" s="73">
        <v>-110224.44000000006</v>
      </c>
      <c r="BB756" s="73">
        <v>-43903.179999999993</v>
      </c>
      <c r="BC756" s="73">
        <v>-45190.809999999939</v>
      </c>
      <c r="BD756" s="73">
        <v>-24714.72000000003</v>
      </c>
      <c r="BE756" s="73">
        <v>401508.54000000004</v>
      </c>
      <c r="BF756" s="73">
        <v>-225790.12999999998</v>
      </c>
      <c r="BG756" s="73">
        <v>102339.2799999999</v>
      </c>
      <c r="BH756" s="73">
        <v>78822.649999999907</v>
      </c>
      <c r="BI756" s="73">
        <v>29879.809999999998</v>
      </c>
      <c r="BJ756" s="71">
        <v>8.7855402655585291</v>
      </c>
      <c r="BK756" s="71">
        <v>9.9151784293061169</v>
      </c>
      <c r="BL756" s="71">
        <v>6.584553214339735</v>
      </c>
      <c r="BM756" s="71">
        <v>9.7389976524642119</v>
      </c>
      <c r="BN756" s="71">
        <v>-0.61266656518729734</v>
      </c>
      <c r="BO756" s="71">
        <v>7.4654981882471034</v>
      </c>
      <c r="BP756" s="71">
        <v>15.805752596941328</v>
      </c>
      <c r="BQ756" s="71">
        <v>15.907542718026324</v>
      </c>
      <c r="BR756" s="72">
        <v>11.397369259307236</v>
      </c>
      <c r="BS756" s="72">
        <v>11.079597635146332</v>
      </c>
      <c r="BT756" s="71">
        <v>11.286655938275844</v>
      </c>
      <c r="BU756" s="71">
        <v>12.671365233193987</v>
      </c>
      <c r="BV756" s="71">
        <v>11.476146230323558</v>
      </c>
      <c r="BW756" s="71">
        <v>10.674064247919635</v>
      </c>
      <c r="BX756" s="75">
        <v>5589</v>
      </c>
      <c r="BY756" s="75">
        <v>5325</v>
      </c>
      <c r="BZ756" s="75">
        <v>4869</v>
      </c>
      <c r="CA756" s="75">
        <v>5058</v>
      </c>
      <c r="CB756" s="75">
        <v>7979</v>
      </c>
      <c r="CC756" s="75">
        <v>7988</v>
      </c>
      <c r="CD756" s="75">
        <v>4738</v>
      </c>
      <c r="CE756" s="75">
        <v>4406</v>
      </c>
      <c r="CF756" s="75">
        <v>9687</v>
      </c>
      <c r="CG756" s="75">
        <v>5174</v>
      </c>
      <c r="CH756" s="75">
        <v>5674</v>
      </c>
      <c r="CI756" s="75">
        <v>5950</v>
      </c>
      <c r="CJ756" s="75">
        <v>3440</v>
      </c>
      <c r="CK756" s="75">
        <v>39069</v>
      </c>
      <c r="CL756" s="73">
        <v>517769.57999999984</v>
      </c>
      <c r="CM756" s="73">
        <v>454092.62000000011</v>
      </c>
      <c r="CN756" s="73">
        <v>487821.28999999986</v>
      </c>
      <c r="CO756" s="73">
        <v>563569.61</v>
      </c>
      <c r="CP756" s="73">
        <v>550352.80000000016</v>
      </c>
      <c r="CQ756" s="73">
        <v>404606.31</v>
      </c>
      <c r="CR756" s="73">
        <v>384700.2099999999</v>
      </c>
      <c r="CS756" s="73">
        <v>694953.52000000014</v>
      </c>
      <c r="CT756" s="73">
        <v>483608.95999999996</v>
      </c>
      <c r="CU756" s="73">
        <v>469267.44</v>
      </c>
      <c r="CV756" s="73">
        <v>467171.89999999991</v>
      </c>
      <c r="CW756" s="73">
        <v>446064.36999999988</v>
      </c>
      <c r="CX756" s="73">
        <v>512411.01999999996</v>
      </c>
      <c r="CY756" s="77"/>
      <c r="CZ756" s="4">
        <v>705</v>
      </c>
      <c r="DA756" s="76" t="str">
        <f t="shared" si="28"/>
        <v>L705</v>
      </c>
      <c r="DB756" s="71">
        <v>2.9748895587790884</v>
      </c>
      <c r="DC756" s="71">
        <v>1.6306934669077022</v>
      </c>
      <c r="DD756" s="71">
        <v>1.0556632809826405</v>
      </c>
      <c r="DE756" s="71">
        <v>0.24583493849473703</v>
      </c>
      <c r="DF756" s="71">
        <v>0.2349942324677072</v>
      </c>
      <c r="DG756" s="71">
        <v>0.2254762774011706</v>
      </c>
      <c r="DH756" s="71">
        <v>0.36899639000435885</v>
      </c>
      <c r="DI756" s="71">
        <v>0.83674253500258466</v>
      </c>
      <c r="DJ756" s="71">
        <v>7.2832970529118218E-2</v>
      </c>
      <c r="DK756" s="71">
        <v>1.9004389108913239E-3</v>
      </c>
      <c r="DL756" s="71">
        <v>2.0850178985598721E-2</v>
      </c>
      <c r="DM756" s="71">
        <v>1.0528369467037349E-2</v>
      </c>
      <c r="DN756" s="71">
        <v>0</v>
      </c>
      <c r="DO756" s="71">
        <v>0.13670499849629383</v>
      </c>
      <c r="DQ756" s="71"/>
      <c r="DR756" s="71"/>
      <c r="DS756" s="71"/>
      <c r="DT756" s="71"/>
      <c r="DU756" s="71"/>
      <c r="DV756" s="71"/>
      <c r="DW756" s="71"/>
      <c r="DX756" s="71"/>
      <c r="DY756" s="71"/>
      <c r="DZ756" s="71"/>
      <c r="EA756" s="71"/>
      <c r="EB756" s="71"/>
      <c r="EC756" s="71"/>
      <c r="ED756" s="71"/>
    </row>
    <row r="757" spans="1:134">
      <c r="A757" s="4">
        <v>1100</v>
      </c>
      <c r="B757" s="46" t="s">
        <v>6174</v>
      </c>
      <c r="C757" s="65" t="str">
        <f t="shared" si="27"/>
        <v>1100</v>
      </c>
      <c r="D757" s="69">
        <v>336074.26</v>
      </c>
      <c r="E757" s="68">
        <v>4091105.8400000017</v>
      </c>
      <c r="F757" s="69">
        <v>14019.560000000056</v>
      </c>
      <c r="G757" s="69">
        <v>265057.70000000065</v>
      </c>
      <c r="H757" s="70">
        <v>87.451626051722201</v>
      </c>
      <c r="I757" s="70">
        <v>6.9277147150584639</v>
      </c>
      <c r="J757" s="69">
        <v>581752.16999999981</v>
      </c>
      <c r="K757" s="69">
        <v>553787.37</v>
      </c>
      <c r="L757" s="69">
        <v>512783.11999999994</v>
      </c>
      <c r="M757" s="69">
        <v>597311.42999999993</v>
      </c>
      <c r="N757" s="69">
        <v>824224.76</v>
      </c>
      <c r="O757" s="69">
        <v>837666.23999999987</v>
      </c>
      <c r="P757" s="69">
        <v>411823.06000000011</v>
      </c>
      <c r="Q757" s="69">
        <v>415594.84999999992</v>
      </c>
      <c r="R757" s="69">
        <v>1205822.4700000002</v>
      </c>
      <c r="S757" s="69">
        <v>439378.08000000013</v>
      </c>
      <c r="T757" s="69">
        <v>538761.91</v>
      </c>
      <c r="U757" s="69">
        <v>743651.21</v>
      </c>
      <c r="V757" s="69">
        <v>336074.26</v>
      </c>
      <c r="W757" s="70">
        <v>98.546806014475706</v>
      </c>
      <c r="X757" s="70">
        <v>93.767166011579377</v>
      </c>
      <c r="Y757" s="70">
        <v>91.627713778620773</v>
      </c>
      <c r="Z757" s="71">
        <v>86.452936835822896</v>
      </c>
      <c r="AA757" s="71">
        <v>100.27826272469389</v>
      </c>
      <c r="AB757" s="71">
        <v>89.307133539608245</v>
      </c>
      <c r="AC757" s="71">
        <v>75.091233657567102</v>
      </c>
      <c r="AD757" s="71">
        <v>71.903144986685703</v>
      </c>
      <c r="AE757" s="71">
        <v>87.356925110460153</v>
      </c>
      <c r="AF757" s="71">
        <v>69.166134333196226</v>
      </c>
      <c r="AG757" s="71">
        <v>115.61223964819894</v>
      </c>
      <c r="AH757" s="71">
        <v>108.4270252336506</v>
      </c>
      <c r="AI757" s="71">
        <v>87.459896787231472</v>
      </c>
      <c r="AJ757" s="71">
        <v>-10.904578799923559</v>
      </c>
      <c r="AK757" s="71">
        <v>-17.64338686967405</v>
      </c>
      <c r="AL757" s="71">
        <v>-19.706237918937664</v>
      </c>
      <c r="AM757" s="71">
        <v>-12.293471265913148</v>
      </c>
      <c r="AN757" s="71">
        <v>-14.607708178899859</v>
      </c>
      <c r="AO757" s="71">
        <v>-19.110126475163835</v>
      </c>
      <c r="AP757" s="71">
        <v>-21.421201364775065</v>
      </c>
      <c r="AQ757" s="71">
        <v>-7.4343705786612757</v>
      </c>
      <c r="AR757" s="71">
        <v>101.67661257709733</v>
      </c>
      <c r="AS757" s="71">
        <v>-53.01327711698525</v>
      </c>
      <c r="AT757" s="71">
        <v>13.615088728734005</v>
      </c>
      <c r="AU757" s="71">
        <v>41.993618861258632</v>
      </c>
      <c r="AV757" s="72">
        <v>4.3531611244922219</v>
      </c>
      <c r="AW757" s="73">
        <v>-71201.890000000363</v>
      </c>
      <c r="AX757" s="73">
        <v>-118638.74000000011</v>
      </c>
      <c r="AY757" s="73">
        <v>-125850.6999999999</v>
      </c>
      <c r="AZ757" s="73">
        <v>-83722.739999999991</v>
      </c>
      <c r="BA757" s="73">
        <v>-140077.45000000019</v>
      </c>
      <c r="BB757" s="73">
        <v>-189375.4500000003</v>
      </c>
      <c r="BC757" s="73">
        <v>-112266.21999999986</v>
      </c>
      <c r="BD757" s="73">
        <v>-33378.330000000016</v>
      </c>
      <c r="BE757" s="73">
        <v>607923.4600000002</v>
      </c>
      <c r="BF757" s="73">
        <v>-495733.05999999988</v>
      </c>
      <c r="BG757" s="73">
        <v>64562.650000000081</v>
      </c>
      <c r="BH757" s="73">
        <v>219929.6399999999</v>
      </c>
      <c r="BI757" s="73">
        <v>14019.560000000056</v>
      </c>
      <c r="BJ757" s="71">
        <v>13.501437661168266</v>
      </c>
      <c r="BK757" s="71">
        <v>14.064056630440188</v>
      </c>
      <c r="BL757" s="71">
        <v>13.730565887368371</v>
      </c>
      <c r="BM757" s="71">
        <v>12.884474053133912</v>
      </c>
      <c r="BN757" s="71">
        <v>1.9203833329399016</v>
      </c>
      <c r="BO757" s="71">
        <v>10.368556716674348</v>
      </c>
      <c r="BP757" s="71">
        <v>18.753628369371043</v>
      </c>
      <c r="BQ757" s="71">
        <v>21.02775192799589</v>
      </c>
      <c r="BR757" s="72">
        <v>15.685839329234311</v>
      </c>
      <c r="BS757" s="72">
        <v>10.329326257964242</v>
      </c>
      <c r="BT757" s="71">
        <v>16.818850275305842</v>
      </c>
      <c r="BU757" s="71">
        <v>14.423164045485706</v>
      </c>
      <c r="BV757" s="71">
        <v>11.419841180320509</v>
      </c>
      <c r="BW757" s="71">
        <v>14.053922188491242</v>
      </c>
      <c r="BX757" s="75">
        <v>15753</v>
      </c>
      <c r="BY757" s="75">
        <v>15366</v>
      </c>
      <c r="BZ757" s="75">
        <v>13453</v>
      </c>
      <c r="CA757" s="75">
        <v>15280</v>
      </c>
      <c r="CB757" s="75">
        <v>18477</v>
      </c>
      <c r="CC757" s="75">
        <v>19032</v>
      </c>
      <c r="CD757" s="75">
        <v>11659</v>
      </c>
      <c r="CE757" s="75">
        <v>11857</v>
      </c>
      <c r="CF757" s="75">
        <v>20040</v>
      </c>
      <c r="CG757" s="75">
        <v>12645</v>
      </c>
      <c r="CH757" s="75">
        <v>10734</v>
      </c>
      <c r="CI757" s="75">
        <v>15911</v>
      </c>
      <c r="CJ757" s="75">
        <v>8105</v>
      </c>
      <c r="CK757" s="75">
        <v>90951</v>
      </c>
      <c r="CL757" s="73">
        <v>1131414.2600000005</v>
      </c>
      <c r="CM757" s="73">
        <v>1091200.2500000002</v>
      </c>
      <c r="CN757" s="73">
        <v>1043784.2100000001</v>
      </c>
      <c r="CO757" s="73">
        <v>1178135.5999999999</v>
      </c>
      <c r="CP757" s="73">
        <v>1045773.7600000004</v>
      </c>
      <c r="CQ757" s="73">
        <v>883688.76000000013</v>
      </c>
      <c r="CR757" s="73">
        <v>712796.07000000007</v>
      </c>
      <c r="CS757" s="73">
        <v>1383827.02</v>
      </c>
      <c r="CT757" s="73">
        <v>1111907.01</v>
      </c>
      <c r="CU757" s="73">
        <v>979042.21000000008</v>
      </c>
      <c r="CV757" s="73">
        <v>925643.09000000008</v>
      </c>
      <c r="CW757" s="73">
        <v>837294.18999999971</v>
      </c>
      <c r="CX757" s="73">
        <v>762089.05</v>
      </c>
      <c r="CY757" s="77"/>
      <c r="CZ757" s="4">
        <v>1100</v>
      </c>
      <c r="DA757" s="76" t="str">
        <f t="shared" si="28"/>
        <v>1100</v>
      </c>
      <c r="DB757" s="71">
        <v>1.5972008048300588</v>
      </c>
      <c r="DC757" s="71">
        <v>2.5434901074801939</v>
      </c>
      <c r="DD757" s="71">
        <v>0.45475918299377627</v>
      </c>
      <c r="DE757" s="71">
        <v>0.3163085368352192</v>
      </c>
      <c r="DF757" s="71">
        <v>0.31228521010074189</v>
      </c>
      <c r="DG757" s="71">
        <v>8.9358134890830471E-2</v>
      </c>
      <c r="DH757" s="71">
        <v>0.10153214600562188</v>
      </c>
      <c r="DI757" s="71">
        <v>6.1136237928699315E-2</v>
      </c>
      <c r="DJ757" s="71">
        <v>8.9688369218580755E-2</v>
      </c>
      <c r="DK757" s="71">
        <v>3.2981646534231364E-2</v>
      </c>
      <c r="DL757" s="71">
        <v>0.2229722970141573</v>
      </c>
      <c r="DM757" s="71">
        <v>0.22615186552666044</v>
      </c>
      <c r="DN757" s="72">
        <v>0</v>
      </c>
      <c r="DO757" s="71">
        <v>0.11661261738923635</v>
      </c>
      <c r="DQ757" s="71"/>
      <c r="DR757" s="71"/>
      <c r="DS757" s="71"/>
      <c r="DT757" s="71"/>
      <c r="DU757" s="71"/>
      <c r="DV757" s="71"/>
      <c r="DW757" s="71"/>
      <c r="DX757" s="71"/>
      <c r="DY757" s="71"/>
      <c r="DZ757" s="71"/>
      <c r="EA757" s="71"/>
      <c r="EB757" s="71"/>
      <c r="EC757" s="71"/>
      <c r="ED757" s="71"/>
    </row>
    <row r="758" spans="1:134">
      <c r="A758" s="4">
        <v>1157</v>
      </c>
      <c r="B758" s="46" t="s">
        <v>6180</v>
      </c>
      <c r="C758" s="65" t="str">
        <f t="shared" si="27"/>
        <v>1157</v>
      </c>
      <c r="D758" s="69">
        <v>618432.97</v>
      </c>
      <c r="E758" s="68">
        <v>6741602.7600000007</v>
      </c>
      <c r="F758" s="69">
        <v>110560.1399999999</v>
      </c>
      <c r="G758" s="69">
        <v>1054137.9900000002</v>
      </c>
      <c r="H758" s="70">
        <v>100.09427983198447</v>
      </c>
      <c r="I758" s="70">
        <v>18.534409137096077</v>
      </c>
      <c r="J758" s="69">
        <v>971156.55000000028</v>
      </c>
      <c r="K758" s="69">
        <v>810293.49</v>
      </c>
      <c r="L758" s="69">
        <v>886133.15000000014</v>
      </c>
      <c r="M758" s="69">
        <v>1201567.6400000001</v>
      </c>
      <c r="N758" s="69">
        <v>1266287.05</v>
      </c>
      <c r="O758" s="69">
        <v>1441581.0599999998</v>
      </c>
      <c r="P758" s="69">
        <v>846451.41000000015</v>
      </c>
      <c r="Q758" s="69">
        <v>812064.53999999992</v>
      </c>
      <c r="R758" s="69">
        <v>1495859.6100000003</v>
      </c>
      <c r="S758" s="69">
        <v>951164.7300000001</v>
      </c>
      <c r="T758" s="69">
        <v>980500.01000000013</v>
      </c>
      <c r="U758" s="69">
        <v>1037129.4899999999</v>
      </c>
      <c r="V758" s="69">
        <v>618432.97</v>
      </c>
      <c r="W758" s="70">
        <v>103.25358523129877</v>
      </c>
      <c r="X758" s="70">
        <v>81.908381311673594</v>
      </c>
      <c r="Y758" s="70">
        <v>97.436064400553079</v>
      </c>
      <c r="Z758" s="71">
        <v>121.88405905654317</v>
      </c>
      <c r="AA758" s="71">
        <v>89.824112509203161</v>
      </c>
      <c r="AB758" s="71">
        <v>92.375785307739335</v>
      </c>
      <c r="AC758" s="71">
        <v>76.079298183705149</v>
      </c>
      <c r="AD758" s="71">
        <v>93.889867911651891</v>
      </c>
      <c r="AE758" s="71">
        <v>111.09565008658613</v>
      </c>
      <c r="AF758" s="71">
        <v>120.87179386019149</v>
      </c>
      <c r="AG758" s="71">
        <v>103.36650023602563</v>
      </c>
      <c r="AH758" s="71">
        <v>97.199765441732694</v>
      </c>
      <c r="AI758" s="71">
        <v>101.5833034402126</v>
      </c>
      <c r="AJ758" s="71">
        <v>-9.3574909538704514</v>
      </c>
      <c r="AK758" s="71">
        <v>-14.470064963056684</v>
      </c>
      <c r="AL758" s="71">
        <v>-15.01742446850759</v>
      </c>
      <c r="AM758" s="71">
        <v>-5.6927658815115967</v>
      </c>
      <c r="AN758" s="71">
        <v>-21.353425921849222</v>
      </c>
      <c r="AO758" s="71">
        <v>-16.622808044917413</v>
      </c>
      <c r="AP758" s="71">
        <v>-28.512678799399115</v>
      </c>
      <c r="AQ758" s="71">
        <v>19.448365391515978</v>
      </c>
      <c r="AR758" s="71">
        <v>103.91695389711101</v>
      </c>
      <c r="AS758" s="71">
        <v>-7.222437294717043</v>
      </c>
      <c r="AT758" s="71">
        <v>32.917576286723829</v>
      </c>
      <c r="AU758" s="71">
        <v>26.596545656781668</v>
      </c>
      <c r="AV758" s="72">
        <v>21.769256685773076</v>
      </c>
      <c r="AW758" s="73">
        <v>-100257.46999999974</v>
      </c>
      <c r="AX758" s="73">
        <v>-137086.49999999988</v>
      </c>
      <c r="AY758" s="73">
        <v>-156590.18999999971</v>
      </c>
      <c r="AZ758" s="73">
        <v>-72531.479999999981</v>
      </c>
      <c r="BA758" s="73">
        <v>-343779.67999999993</v>
      </c>
      <c r="BB758" s="73">
        <v>-267087.75999999954</v>
      </c>
      <c r="BC758" s="73">
        <v>-337606.6799999997</v>
      </c>
      <c r="BD758" s="73">
        <v>132218.86999999988</v>
      </c>
      <c r="BE758" s="73">
        <v>762296.47000000067</v>
      </c>
      <c r="BF758" s="73">
        <v>-74045.14000000013</v>
      </c>
      <c r="BG758" s="73">
        <v>242824.80000000028</v>
      </c>
      <c r="BH758" s="73">
        <v>217889.52999999991</v>
      </c>
      <c r="BI758" s="73">
        <v>110560.1399999999</v>
      </c>
      <c r="BJ758" s="71">
        <v>26.096956303131911</v>
      </c>
      <c r="BK758" s="71">
        <v>23.493733690154368</v>
      </c>
      <c r="BL758" s="71">
        <v>24.215466417674815</v>
      </c>
      <c r="BM758" s="71">
        <v>24.999926757190064</v>
      </c>
      <c r="BN758" s="71">
        <v>19.376446986879625</v>
      </c>
      <c r="BO758" s="71">
        <v>24.345515007824844</v>
      </c>
      <c r="BP758" s="71">
        <v>30.721452089759349</v>
      </c>
      <c r="BQ758" s="71">
        <v>32.997160245198252</v>
      </c>
      <c r="BR758" s="72">
        <v>29.794582398711317</v>
      </c>
      <c r="BS758" s="72">
        <v>24.196636823378149</v>
      </c>
      <c r="BT758" s="71">
        <v>30.032033099023238</v>
      </c>
      <c r="BU758" s="71">
        <v>30.145941320475607</v>
      </c>
      <c r="BV758" s="71">
        <v>26.288708507352055</v>
      </c>
      <c r="BW758" s="71">
        <v>27.897012576706413</v>
      </c>
      <c r="BX758" s="75">
        <v>22901</v>
      </c>
      <c r="BY758" s="75">
        <v>19046</v>
      </c>
      <c r="BZ758" s="75">
        <v>20084</v>
      </c>
      <c r="CA758" s="75">
        <v>24071</v>
      </c>
      <c r="CB758" s="75">
        <v>25905</v>
      </c>
      <c r="CC758" s="75">
        <v>28132</v>
      </c>
      <c r="CD758" s="75">
        <v>19034</v>
      </c>
      <c r="CE758" s="75">
        <v>20103</v>
      </c>
      <c r="CF758" s="75">
        <v>30541</v>
      </c>
      <c r="CG758" s="75">
        <v>22205</v>
      </c>
      <c r="CH758" s="75">
        <v>24168</v>
      </c>
      <c r="CI758" s="75">
        <v>26390</v>
      </c>
      <c r="CJ758" s="75">
        <v>14476</v>
      </c>
      <c r="CK758" s="75">
        <v>156917</v>
      </c>
      <c r="CL758" s="73">
        <v>1708338.0299999996</v>
      </c>
      <c r="CM758" s="73">
        <v>1916460.5999999999</v>
      </c>
      <c r="CN758" s="73">
        <v>1987241.3500000003</v>
      </c>
      <c r="CO758" s="73">
        <v>2338730.2800000003</v>
      </c>
      <c r="CP758" s="73">
        <v>2643444.7799999993</v>
      </c>
      <c r="CQ758" s="73">
        <v>1833207.9700000004</v>
      </c>
      <c r="CR758" s="73">
        <v>1598423.8799999994</v>
      </c>
      <c r="CS758" s="73">
        <v>1972412.15</v>
      </c>
      <c r="CT758" s="73">
        <v>1407833.0599999996</v>
      </c>
      <c r="CU758" s="73">
        <v>1334272.2299999997</v>
      </c>
      <c r="CV758" s="73">
        <v>1371478.6999999997</v>
      </c>
      <c r="CW758" s="73">
        <v>1458388.7200000002</v>
      </c>
      <c r="CX758" s="73">
        <v>1718905.7499999995</v>
      </c>
      <c r="CY758" s="77"/>
      <c r="CZ758" s="4">
        <v>1157</v>
      </c>
      <c r="DA758" s="76" t="str">
        <f t="shared" si="28"/>
        <v>1157</v>
      </c>
      <c r="DB758" s="71">
        <v>1.693692818882699</v>
      </c>
      <c r="DC758" s="71">
        <v>2.4328865421692809</v>
      </c>
      <c r="DD758" s="71">
        <v>1.1972210210776542</v>
      </c>
      <c r="DE758" s="71">
        <v>1.1298793279834212</v>
      </c>
      <c r="DF758" s="71">
        <v>1.020463116076445</v>
      </c>
      <c r="DG758" s="71">
        <v>0.92883747918690118</v>
      </c>
      <c r="DH758" s="71">
        <v>0.55090032047409199</v>
      </c>
      <c r="DI758" s="71">
        <v>1.0675196526132182</v>
      </c>
      <c r="DJ758" s="71">
        <v>0.43620586059908795</v>
      </c>
      <c r="DK758" s="71">
        <v>0.74326521913586374</v>
      </c>
      <c r="DL758" s="71">
        <v>0.3885724880293181</v>
      </c>
      <c r="DM758" s="71">
        <v>0.32368067433664538</v>
      </c>
      <c r="DN758" s="71">
        <v>0.66287800540903863</v>
      </c>
      <c r="DO758" s="71">
        <v>0.56526712862742734</v>
      </c>
      <c r="DQ758" s="71"/>
      <c r="DR758" s="71"/>
      <c r="DS758" s="71"/>
      <c r="DT758" s="71"/>
      <c r="DU758" s="71"/>
      <c r="DV758" s="71"/>
      <c r="DW758" s="71"/>
      <c r="DX758" s="71"/>
      <c r="DY758" s="71"/>
      <c r="DZ758" s="71"/>
      <c r="EA758" s="71"/>
      <c r="EB758" s="71"/>
      <c r="EC758" s="71"/>
      <c r="ED758" s="71"/>
    </row>
    <row r="759" spans="1:134">
      <c r="A759" s="4">
        <v>711</v>
      </c>
      <c r="B759" s="46" t="s">
        <v>6186</v>
      </c>
      <c r="C759" s="65" t="str">
        <f t="shared" si="27"/>
        <v>L711</v>
      </c>
      <c r="D759" s="69">
        <v>113163.79</v>
      </c>
      <c r="E759" s="68">
        <v>1539373.6699999992</v>
      </c>
      <c r="F759" s="69">
        <v>22782.920000000013</v>
      </c>
      <c r="G759" s="69">
        <v>254195.55999999982</v>
      </c>
      <c r="H759" s="70">
        <v>97.119566344444834</v>
      </c>
      <c r="I759" s="70">
        <v>19.779014132134563</v>
      </c>
      <c r="J759" s="69">
        <v>177269.08999999994</v>
      </c>
      <c r="K759" s="69">
        <v>177006.23000000004</v>
      </c>
      <c r="L759" s="69">
        <v>153156.81999999995</v>
      </c>
      <c r="M759" s="69">
        <v>190778.46999999997</v>
      </c>
      <c r="N759" s="69">
        <v>334031.05</v>
      </c>
      <c r="O759" s="69">
        <v>387113.83999999997</v>
      </c>
      <c r="P759" s="69">
        <v>215488.90000000002</v>
      </c>
      <c r="Q759" s="69">
        <v>187985.34999999998</v>
      </c>
      <c r="R759" s="69">
        <v>424769.54000000004</v>
      </c>
      <c r="S759" s="69">
        <v>172586.59999999998</v>
      </c>
      <c r="T759" s="69">
        <v>216396.62999999995</v>
      </c>
      <c r="U759" s="69">
        <v>208982.86</v>
      </c>
      <c r="V759" s="69">
        <v>113163.79</v>
      </c>
      <c r="W759" s="70">
        <v>108.8521227141773</v>
      </c>
      <c r="X759" s="70">
        <v>93.08270741140764</v>
      </c>
      <c r="Y759" s="70">
        <v>88.914968419465552</v>
      </c>
      <c r="Z759" s="71">
        <v>83.297055220273506</v>
      </c>
      <c r="AA759" s="71">
        <v>119.58944791969665</v>
      </c>
      <c r="AB759" s="71">
        <v>116.1358666299349</v>
      </c>
      <c r="AC759" s="71">
        <v>100.77332240205246</v>
      </c>
      <c r="AD759" s="71">
        <v>84.605692838840042</v>
      </c>
      <c r="AE759" s="71">
        <v>95.90421090497874</v>
      </c>
      <c r="AF759" s="71">
        <v>80.066992419883121</v>
      </c>
      <c r="AG759" s="71">
        <v>116.72655747518289</v>
      </c>
      <c r="AH759" s="71">
        <v>104.57619842067783</v>
      </c>
      <c r="AI759" s="71">
        <v>107.45198625693723</v>
      </c>
      <c r="AJ759" s="71">
        <v>-4.0815571213843942</v>
      </c>
      <c r="AK759" s="71">
        <v>-9.3037266709341981</v>
      </c>
      <c r="AL759" s="71">
        <v>-8.5306004222395426</v>
      </c>
      <c r="AM759" s="71">
        <v>-23.377774018527397</v>
      </c>
      <c r="AN759" s="71">
        <v>4.9624393517255339</v>
      </c>
      <c r="AO759" s="71">
        <v>7.3522217496477804</v>
      </c>
      <c r="AP759" s="71">
        <v>4.5701752730089584</v>
      </c>
      <c r="AQ759" s="71">
        <v>3.436158354611818</v>
      </c>
      <c r="AR759" s="71">
        <v>104.83916103475308</v>
      </c>
      <c r="AS759" s="71">
        <v>-41.962996149823503</v>
      </c>
      <c r="AT759" s="71">
        <v>50.202193069462922</v>
      </c>
      <c r="AU759" s="71">
        <v>32.121513207481826</v>
      </c>
      <c r="AV759" s="72">
        <v>25.207679456947041</v>
      </c>
      <c r="AW759" s="73">
        <v>-7543.2200000000594</v>
      </c>
      <c r="AX759" s="73">
        <v>-18157.500000000029</v>
      </c>
      <c r="AY759" s="73">
        <v>-14283.680000000051</v>
      </c>
      <c r="AZ759" s="73">
        <v>-58207.339999999967</v>
      </c>
      <c r="BA759" s="73">
        <v>15811.590000000026</v>
      </c>
      <c r="BB759" s="73">
        <v>31215.429999999993</v>
      </c>
      <c r="BC759" s="73">
        <v>9417.8099999999977</v>
      </c>
      <c r="BD759" s="73">
        <v>6244.8899999999558</v>
      </c>
      <c r="BE759" s="73">
        <v>217402.19000000009</v>
      </c>
      <c r="BF759" s="73">
        <v>-124786.78000000003</v>
      </c>
      <c r="BG759" s="73">
        <v>72326.409999999974</v>
      </c>
      <c r="BH759" s="73">
        <v>50808.120000000024</v>
      </c>
      <c r="BI759" s="73">
        <v>22782.920000000013</v>
      </c>
      <c r="BJ759" s="71">
        <v>8.9211468608267488</v>
      </c>
      <c r="BK759" s="71">
        <v>9.8036020128895611</v>
      </c>
      <c r="BL759" s="71">
        <v>9.3456912396091223</v>
      </c>
      <c r="BM759" s="71">
        <v>8.9848643936121455</v>
      </c>
      <c r="BN759" s="71">
        <v>-1.9097350686176124</v>
      </c>
      <c r="BO759" s="71">
        <v>9.2297022739400987</v>
      </c>
      <c r="BP759" s="71">
        <v>-8.3475631285356684</v>
      </c>
      <c r="BQ759" s="71">
        <v>19.722126348806583</v>
      </c>
      <c r="BR759" s="72">
        <v>8.3810145791315342</v>
      </c>
      <c r="BS759" s="72">
        <v>7.6298083465459001</v>
      </c>
      <c r="BT759" s="71">
        <v>5.6375171769435646</v>
      </c>
      <c r="BU759" s="71">
        <v>8.763378968839536</v>
      </c>
      <c r="BV759" s="71">
        <v>4.4668474463019328</v>
      </c>
      <c r="BW759" s="71">
        <v>5.651060635570758</v>
      </c>
      <c r="BX759" s="75">
        <v>4276</v>
      </c>
      <c r="BY759" s="75">
        <v>4118</v>
      </c>
      <c r="BZ759" s="75">
        <v>3458</v>
      </c>
      <c r="CA759" s="75">
        <v>4144</v>
      </c>
      <c r="CB759" s="75">
        <v>5285</v>
      </c>
      <c r="CC759" s="75">
        <v>6787</v>
      </c>
      <c r="CD759" s="75">
        <v>3907</v>
      </c>
      <c r="CE759" s="75">
        <v>4015</v>
      </c>
      <c r="CF759" s="75">
        <v>7123</v>
      </c>
      <c r="CG759" s="75">
        <v>3800</v>
      </c>
      <c r="CH759" s="75">
        <v>4728</v>
      </c>
      <c r="CI759" s="75">
        <v>4783</v>
      </c>
      <c r="CJ759" s="75">
        <v>2637</v>
      </c>
      <c r="CK759" s="75">
        <v>30993</v>
      </c>
      <c r="CL759" s="73">
        <v>548397.72000000009</v>
      </c>
      <c r="CM759" s="73">
        <v>634525.11999999988</v>
      </c>
      <c r="CN759" s="73">
        <v>577680.95000000007</v>
      </c>
      <c r="CO759" s="73">
        <v>543245.18999999994</v>
      </c>
      <c r="CP759" s="73">
        <v>626658.2799999998</v>
      </c>
      <c r="CQ759" s="73">
        <v>530205.65999999992</v>
      </c>
      <c r="CR759" s="73">
        <v>481832.88000000024</v>
      </c>
      <c r="CS759" s="73">
        <v>762107.87000000023</v>
      </c>
      <c r="CT759" s="73">
        <v>685725.02</v>
      </c>
      <c r="CU759" s="73">
        <v>690658.15</v>
      </c>
      <c r="CV759" s="73">
        <v>627850.36</v>
      </c>
      <c r="CW759" s="73">
        <v>604871.55000000016</v>
      </c>
      <c r="CX759" s="73">
        <v>591435.80999999994</v>
      </c>
      <c r="CY759" s="77"/>
      <c r="CZ759" s="4">
        <v>711</v>
      </c>
      <c r="DA759" s="76" t="str">
        <f t="shared" si="28"/>
        <v>L711</v>
      </c>
      <c r="DB759" s="71">
        <v>4.3799368307240716</v>
      </c>
      <c r="DC759" s="71">
        <v>3.4279206362691097</v>
      </c>
      <c r="DD759" s="71">
        <v>0.15324801415542508</v>
      </c>
      <c r="DE759" s="71">
        <v>0.19600631185574743</v>
      </c>
      <c r="DF759" s="71">
        <v>1.54435575606619</v>
      </c>
      <c r="DG759" s="71">
        <v>1.4530947484787156</v>
      </c>
      <c r="DH759" s="71">
        <v>3.3702390699216399E-2</v>
      </c>
      <c r="DI759" s="71">
        <v>0</v>
      </c>
      <c r="DJ759" s="71">
        <v>0.14419700343024214</v>
      </c>
      <c r="DK759" s="71">
        <v>2.3923204801342728E-2</v>
      </c>
      <c r="DL759" s="71">
        <v>4.7333836168998888E-2</v>
      </c>
      <c r="DM759" s="71">
        <v>5.4567877655562522E-2</v>
      </c>
      <c r="DN759" s="71">
        <v>0</v>
      </c>
      <c r="DO759" s="71">
        <v>6.1163593207355663E-2</v>
      </c>
      <c r="DQ759" s="71"/>
      <c r="DR759" s="71"/>
      <c r="DS759" s="71"/>
      <c r="DT759" s="71"/>
      <c r="DU759" s="71"/>
      <c r="DV759" s="71"/>
      <c r="DW759" s="71"/>
      <c r="DX759" s="71"/>
      <c r="DY759" s="71"/>
      <c r="DZ759" s="71"/>
      <c r="EA759" s="71"/>
      <c r="EB759" s="71"/>
      <c r="EC759" s="71"/>
      <c r="ED759" s="71"/>
    </row>
    <row r="760" spans="1:134">
      <c r="A760" s="4">
        <v>1069</v>
      </c>
      <c r="B760" s="46" t="s">
        <v>6194</v>
      </c>
      <c r="C760" s="65" t="str">
        <f t="shared" si="27"/>
        <v>1069</v>
      </c>
      <c r="D760" s="69">
        <v>317536.77000000008</v>
      </c>
      <c r="E760" s="68">
        <v>3635325.7399999998</v>
      </c>
      <c r="F760" s="69">
        <v>7136.3300000000745</v>
      </c>
      <c r="G760" s="69">
        <v>14606.569999999832</v>
      </c>
      <c r="H760" s="70">
        <v>82.225733110532673</v>
      </c>
      <c r="I760" s="70">
        <v>0.40341626384683416</v>
      </c>
      <c r="J760" s="69">
        <v>586773.31999999995</v>
      </c>
      <c r="K760" s="69">
        <v>598631.87</v>
      </c>
      <c r="L760" s="69">
        <v>468565.45999999996</v>
      </c>
      <c r="M760" s="69">
        <v>644098.25</v>
      </c>
      <c r="N760" s="69">
        <v>871168.24000000011</v>
      </c>
      <c r="O760" s="69">
        <v>857983.60999999975</v>
      </c>
      <c r="P760" s="69">
        <v>439684.18000000005</v>
      </c>
      <c r="Q760" s="69">
        <v>441269.78999999992</v>
      </c>
      <c r="R760" s="69">
        <v>870203.22999999986</v>
      </c>
      <c r="S760" s="69">
        <v>493350.36000000004</v>
      </c>
      <c r="T760" s="69">
        <v>531193.34999999986</v>
      </c>
      <c r="U760" s="69">
        <v>542088.05999999994</v>
      </c>
      <c r="V760" s="69">
        <v>317536.77000000008</v>
      </c>
      <c r="W760" s="70">
        <v>106.72460186880548</v>
      </c>
      <c r="X760" s="70">
        <v>104.69178320616443</v>
      </c>
      <c r="Y760" s="70">
        <v>89.62441849959724</v>
      </c>
      <c r="Z760" s="71">
        <v>105.83708419680717</v>
      </c>
      <c r="AA760" s="71">
        <v>101.18173200875687</v>
      </c>
      <c r="AB760" s="71">
        <v>86.38767752133397</v>
      </c>
      <c r="AC760" s="71">
        <v>70.823086690573959</v>
      </c>
      <c r="AD760" s="71">
        <v>78.834925968007539</v>
      </c>
      <c r="AE760" s="71">
        <v>92.422052895213113</v>
      </c>
      <c r="AF760" s="71">
        <v>95.21413665903394</v>
      </c>
      <c r="AG760" s="71">
        <v>81.716628490611498</v>
      </c>
      <c r="AH760" s="71">
        <v>75.094447477510244</v>
      </c>
      <c r="AI760" s="71">
        <v>77.642308277223719</v>
      </c>
      <c r="AJ760" s="71">
        <v>-13.548908959871097</v>
      </c>
      <c r="AK760" s="71">
        <v>-14.007982984197643</v>
      </c>
      <c r="AL760" s="71">
        <v>-25.74590848971291</v>
      </c>
      <c r="AM760" s="71">
        <v>-5.2717690617992581</v>
      </c>
      <c r="AN760" s="71">
        <v>-16.401189503207082</v>
      </c>
      <c r="AO760" s="71">
        <v>-23.169238646428557</v>
      </c>
      <c r="AP760" s="71">
        <v>-31.18421914888264</v>
      </c>
      <c r="AQ760" s="71">
        <v>0.24582923356688546</v>
      </c>
      <c r="AR760" s="71">
        <v>55.045481412918427</v>
      </c>
      <c r="AS760" s="71">
        <v>-18.781233745660742</v>
      </c>
      <c r="AT760" s="71">
        <v>4.9861101163130472</v>
      </c>
      <c r="AU760" s="71">
        <v>-2.5977453423860819</v>
      </c>
      <c r="AV760" s="72">
        <v>2.2990721276039627</v>
      </c>
      <c r="AW760" s="73">
        <v>-91961.109999999986</v>
      </c>
      <c r="AX760" s="73">
        <v>-97516.319999999949</v>
      </c>
      <c r="AY760" s="73">
        <v>-162464.3600000001</v>
      </c>
      <c r="AZ760" s="73">
        <v>-35845.04000000027</v>
      </c>
      <c r="BA760" s="73">
        <v>-170913.86</v>
      </c>
      <c r="BB760" s="73">
        <v>-250439.10000000044</v>
      </c>
      <c r="BC760" s="73">
        <v>-199245.1100000001</v>
      </c>
      <c r="BD760" s="73">
        <v>1082.1100000001607</v>
      </c>
      <c r="BE760" s="73">
        <v>308946.47999999986</v>
      </c>
      <c r="BF760" s="73">
        <v>-114083.59000000003</v>
      </c>
      <c r="BG760" s="73">
        <v>25227.989999999991</v>
      </c>
      <c r="BH760" s="73">
        <v>-14457.640000000014</v>
      </c>
      <c r="BI760" s="73">
        <v>7136.3300000000745</v>
      </c>
      <c r="BJ760" s="71">
        <v>9.5139935243865921</v>
      </c>
      <c r="BK760" s="71">
        <v>6.5748412124981659</v>
      </c>
      <c r="BL760" s="71">
        <v>7.917124149751114</v>
      </c>
      <c r="BM760" s="71">
        <v>7.2183021808262282</v>
      </c>
      <c r="BN760" s="71">
        <v>-2.6573848344754967</v>
      </c>
      <c r="BO760" s="71">
        <v>4.7249983495972341</v>
      </c>
      <c r="BP760" s="71">
        <v>17.496774814123803</v>
      </c>
      <c r="BQ760" s="71">
        <v>17.203836677727757</v>
      </c>
      <c r="BR760" s="72">
        <v>9.1958306683468969</v>
      </c>
      <c r="BS760" s="72">
        <v>11.846826316797712</v>
      </c>
      <c r="BT760" s="71">
        <v>11.966668036037515</v>
      </c>
      <c r="BU760" s="71">
        <v>11.92958698025128</v>
      </c>
      <c r="BV760" s="71">
        <v>10.107779056039675</v>
      </c>
      <c r="BW760" s="71">
        <v>10.968417594461634</v>
      </c>
      <c r="BX760" s="75">
        <v>11683</v>
      </c>
      <c r="BY760" s="75">
        <v>12026</v>
      </c>
      <c r="BZ760" s="75">
        <v>10827</v>
      </c>
      <c r="CA760" s="75">
        <v>11739</v>
      </c>
      <c r="CB760" s="75">
        <v>14063</v>
      </c>
      <c r="CC760" s="75">
        <v>15248</v>
      </c>
      <c r="CD760" s="75">
        <v>9301</v>
      </c>
      <c r="CE760" s="75">
        <v>9090</v>
      </c>
      <c r="CF760" s="75">
        <v>14186</v>
      </c>
      <c r="CG760" s="75">
        <v>11375</v>
      </c>
      <c r="CH760" s="75">
        <v>11729</v>
      </c>
      <c r="CI760" s="75">
        <v>11897</v>
      </c>
      <c r="CJ760" s="75">
        <v>7196</v>
      </c>
      <c r="CK760" s="75">
        <v>74774</v>
      </c>
      <c r="CL760" s="73">
        <v>1315628.8699999996</v>
      </c>
      <c r="CM760" s="73">
        <v>1234991.25</v>
      </c>
      <c r="CN760" s="73">
        <v>1276023.96</v>
      </c>
      <c r="CO760" s="73">
        <v>1403466.3200000003</v>
      </c>
      <c r="CP760" s="73">
        <v>1506115.7500000002</v>
      </c>
      <c r="CQ760" s="73">
        <v>1275086.0299999998</v>
      </c>
      <c r="CR760" s="73">
        <v>1345001.1399999994</v>
      </c>
      <c r="CS760" s="73">
        <v>1585126.9599999997</v>
      </c>
      <c r="CT760" s="73">
        <v>1307382.3699999996</v>
      </c>
      <c r="CU760" s="73">
        <v>1237549.8299999998</v>
      </c>
      <c r="CV760" s="73">
        <v>1313065.2299999997</v>
      </c>
      <c r="CW760" s="73">
        <v>1180082.1100000001</v>
      </c>
      <c r="CX760" s="73">
        <v>1170460.1000000003</v>
      </c>
      <c r="CY760" s="77"/>
      <c r="CZ760" s="4">
        <v>1069</v>
      </c>
      <c r="DA760" s="76" t="str">
        <f t="shared" si="28"/>
        <v>1069</v>
      </c>
      <c r="DB760" s="71">
        <v>4.5853634823614691</v>
      </c>
      <c r="DC760" s="71">
        <v>5.2392445424120897</v>
      </c>
      <c r="DD760" s="71">
        <v>0.7133651738748461</v>
      </c>
      <c r="DE760" s="71">
        <v>1.3585922123658745</v>
      </c>
      <c r="DF760" s="71">
        <v>0.52392046768224698</v>
      </c>
      <c r="DG760" s="71">
        <v>0.34997034694446261</v>
      </c>
      <c r="DH760" s="71">
        <v>0.2971348409187255</v>
      </c>
      <c r="DI760" s="71">
        <v>0.27859127967808084</v>
      </c>
      <c r="DJ760" s="71">
        <v>0.17285081039363526</v>
      </c>
      <c r="DK760" s="71">
        <v>0.27403651986297761</v>
      </c>
      <c r="DL760" s="71">
        <v>0.20775782998386427</v>
      </c>
      <c r="DM760" s="71">
        <v>0.10422092163054265</v>
      </c>
      <c r="DN760" s="71">
        <v>0.42416781146190197</v>
      </c>
      <c r="DO760" s="71">
        <v>0.23137041893859173</v>
      </c>
      <c r="DQ760" s="71"/>
      <c r="DR760" s="71"/>
      <c r="DS760" s="71"/>
      <c r="DT760" s="71"/>
      <c r="DU760" s="71"/>
      <c r="DV760" s="71"/>
      <c r="DW760" s="71"/>
      <c r="DX760" s="71"/>
      <c r="DY760" s="71"/>
      <c r="DZ760" s="71"/>
      <c r="EA760" s="71"/>
      <c r="EB760" s="71"/>
      <c r="EC760" s="71"/>
      <c r="ED760" s="71"/>
    </row>
    <row r="761" spans="1:134">
      <c r="A761" s="4">
        <v>76</v>
      </c>
      <c r="B761" s="46" t="s">
        <v>6199</v>
      </c>
      <c r="C761" s="65" t="str">
        <f t="shared" si="27"/>
        <v>L076</v>
      </c>
      <c r="D761" s="69">
        <v>371944.56</v>
      </c>
      <c r="E761" s="68">
        <v>4815972.4600000018</v>
      </c>
      <c r="F761" s="69">
        <v>-48326.099999999977</v>
      </c>
      <c r="G761" s="69">
        <v>449585.88000000175</v>
      </c>
      <c r="H761" s="70">
        <v>90.196220689094218</v>
      </c>
      <c r="I761" s="70">
        <v>10.296520286575305</v>
      </c>
      <c r="J761" s="69">
        <v>711126.67999999993</v>
      </c>
      <c r="K761" s="69">
        <v>588674.44999999984</v>
      </c>
      <c r="L761" s="69">
        <v>593104.29999999993</v>
      </c>
      <c r="M761" s="69">
        <v>684548.38</v>
      </c>
      <c r="N761" s="69">
        <v>939674.65</v>
      </c>
      <c r="O761" s="69">
        <v>1243819.0200000003</v>
      </c>
      <c r="P761" s="69">
        <v>562049.73</v>
      </c>
      <c r="Q761" s="69">
        <v>579775.74000000011</v>
      </c>
      <c r="R761" s="69">
        <v>1385411.8900000001</v>
      </c>
      <c r="S761" s="69">
        <v>587725.31999999983</v>
      </c>
      <c r="T761" s="69">
        <v>654704.27</v>
      </c>
      <c r="U761" s="69">
        <v>674360.95</v>
      </c>
      <c r="V761" s="69">
        <v>371944.56</v>
      </c>
      <c r="W761" s="70">
        <v>108.80333311822361</v>
      </c>
      <c r="X761" s="70">
        <v>90.29304064475518</v>
      </c>
      <c r="Y761" s="70">
        <v>95.21375544227709</v>
      </c>
      <c r="Z761" s="71">
        <v>96.218125639405599</v>
      </c>
      <c r="AA761" s="71">
        <v>86.826503285351464</v>
      </c>
      <c r="AB761" s="71">
        <v>109.58134584836424</v>
      </c>
      <c r="AC761" s="71">
        <v>91.469019076833675</v>
      </c>
      <c r="AD761" s="71">
        <v>89.456489049557646</v>
      </c>
      <c r="AE761" s="71">
        <v>95.285878829056742</v>
      </c>
      <c r="AF761" s="71">
        <v>86.520526127422528</v>
      </c>
      <c r="AG761" s="71">
        <v>94.045557640610326</v>
      </c>
      <c r="AH761" s="71">
        <v>86.501579301295635</v>
      </c>
      <c r="AI761" s="71">
        <v>79.497976837201662</v>
      </c>
      <c r="AJ761" s="71">
        <v>2.3492230573511907</v>
      </c>
      <c r="AK761" s="71">
        <v>-10.014209872815826</v>
      </c>
      <c r="AL761" s="71">
        <v>-3.380194386692259</v>
      </c>
      <c r="AM761" s="71">
        <v>-7.4039029668519829</v>
      </c>
      <c r="AN761" s="71">
        <v>-17.731393308400754</v>
      </c>
      <c r="AO761" s="71">
        <v>8.0370829922916887</v>
      </c>
      <c r="AP761" s="71">
        <v>-6.6154786434622697</v>
      </c>
      <c r="AQ761" s="71">
        <v>12.598164343955599</v>
      </c>
      <c r="AR761" s="71">
        <v>145.61023167916139</v>
      </c>
      <c r="AS761" s="71">
        <v>-46.973177189466156</v>
      </c>
      <c r="AT761" s="71">
        <v>21.283336050627977</v>
      </c>
      <c r="AU761" s="71">
        <v>9.2781500951004894</v>
      </c>
      <c r="AV761" s="72">
        <v>-11.498804127797069</v>
      </c>
      <c r="AW761" s="73">
        <v>16322.499999999884</v>
      </c>
      <c r="AX761" s="73">
        <v>-65511.560000000172</v>
      </c>
      <c r="AY761" s="73">
        <v>-20749.45000000007</v>
      </c>
      <c r="AZ761" s="73">
        <v>-54735.89000000013</v>
      </c>
      <c r="BA761" s="73">
        <v>-202528.53999999969</v>
      </c>
      <c r="BB761" s="73">
        <v>111003.2200000002</v>
      </c>
      <c r="BC761" s="73">
        <v>-39816.320000000065</v>
      </c>
      <c r="BD761" s="73">
        <v>64868.820000000123</v>
      </c>
      <c r="BE761" s="73">
        <v>821342.60000000044</v>
      </c>
      <c r="BF761" s="73">
        <v>-520629.44999999995</v>
      </c>
      <c r="BG761" s="73">
        <v>114890.40000000002</v>
      </c>
      <c r="BH761" s="73">
        <v>57255.929999999935</v>
      </c>
      <c r="BI761" s="73">
        <v>-48326.099999999977</v>
      </c>
      <c r="BJ761" s="71">
        <v>15.350176429517488</v>
      </c>
      <c r="BK761" s="71">
        <v>11.991877519275858</v>
      </c>
      <c r="BL761" s="71">
        <v>10.635726916895505</v>
      </c>
      <c r="BM761" s="71">
        <v>11.424844746735085</v>
      </c>
      <c r="BN761" s="71">
        <v>3.8864144325666512</v>
      </c>
      <c r="BO761" s="71">
        <v>8.4679053653588685</v>
      </c>
      <c r="BP761" s="71">
        <v>19.73104248698662</v>
      </c>
      <c r="BQ761" s="71">
        <v>21.297956379122525</v>
      </c>
      <c r="BR761" s="72">
        <v>7.4625101583476487</v>
      </c>
      <c r="BS761" s="72">
        <v>13.275436558994073</v>
      </c>
      <c r="BT761" s="71">
        <v>14.317333863436954</v>
      </c>
      <c r="BU761" s="71">
        <v>12.840632713602155</v>
      </c>
      <c r="BV761" s="71">
        <v>10.075287584881403</v>
      </c>
      <c r="BW761" s="71">
        <v>11.541204400705057</v>
      </c>
      <c r="BX761" s="75">
        <v>16441</v>
      </c>
      <c r="BY761" s="75">
        <v>16177</v>
      </c>
      <c r="BZ761" s="75">
        <v>14668</v>
      </c>
      <c r="CA761" s="75">
        <v>16027</v>
      </c>
      <c r="CB761" s="75">
        <v>19167</v>
      </c>
      <c r="CC761" s="75">
        <v>23986</v>
      </c>
      <c r="CD761" s="75">
        <v>13588</v>
      </c>
      <c r="CE761" s="75">
        <v>14220</v>
      </c>
      <c r="CF761" s="75">
        <v>23436</v>
      </c>
      <c r="CG761" s="75">
        <v>14401</v>
      </c>
      <c r="CH761" s="75">
        <v>15564</v>
      </c>
      <c r="CI761" s="75">
        <v>15879</v>
      </c>
      <c r="CJ761" s="75">
        <v>9543</v>
      </c>
      <c r="CK761" s="75">
        <v>106631</v>
      </c>
      <c r="CL761" s="73">
        <v>1386027.8199999998</v>
      </c>
      <c r="CM761" s="73">
        <v>1384126.54</v>
      </c>
      <c r="CN761" s="73">
        <v>1472301.29</v>
      </c>
      <c r="CO761" s="73">
        <v>1623408.1199999999</v>
      </c>
      <c r="CP761" s="73">
        <v>1666259.1199999996</v>
      </c>
      <c r="CQ761" s="73">
        <v>1323713.1100000001</v>
      </c>
      <c r="CR761" s="73">
        <v>1338866.5799999998</v>
      </c>
      <c r="CS761" s="73">
        <v>1812073.2599999995</v>
      </c>
      <c r="CT761" s="73">
        <v>1288235.5499999996</v>
      </c>
      <c r="CU761" s="73">
        <v>1308319.6499999999</v>
      </c>
      <c r="CV761" s="73">
        <v>1265781.1100000001</v>
      </c>
      <c r="CW761" s="73">
        <v>1276913.9599999995</v>
      </c>
      <c r="CX761" s="73">
        <v>1349612.21</v>
      </c>
      <c r="CY761" s="77"/>
      <c r="CZ761" s="4">
        <v>76</v>
      </c>
      <c r="DA761" s="76" t="str">
        <f t="shared" si="28"/>
        <v>L076</v>
      </c>
      <c r="DB761" s="71">
        <v>2.4755463711046493</v>
      </c>
      <c r="DC761" s="71">
        <v>2.1931799327988633</v>
      </c>
      <c r="DD761" s="71">
        <v>0.52846000937395088</v>
      </c>
      <c r="DE761" s="71">
        <v>0.45883496679942876</v>
      </c>
      <c r="DF761" s="71">
        <v>0.59539767329625448</v>
      </c>
      <c r="DG761" s="71">
        <v>0.26216360670292915</v>
      </c>
      <c r="DH761" s="71">
        <v>0.37369119248501864</v>
      </c>
      <c r="DI761" s="71">
        <v>0.13947624509259809</v>
      </c>
      <c r="DJ761" s="71">
        <v>0.39749237689456024</v>
      </c>
      <c r="DK761" s="71">
        <v>0.22389272379077779</v>
      </c>
      <c r="DL761" s="71">
        <v>0.26020541833039901</v>
      </c>
      <c r="DM761" s="71">
        <v>0.3389155878056479</v>
      </c>
      <c r="DN761" s="71">
        <v>3.5142164525502263E-2</v>
      </c>
      <c r="DO761" s="71">
        <v>0.28725637701114248</v>
      </c>
      <c r="DQ761" s="71"/>
      <c r="DR761" s="71"/>
      <c r="DS761" s="71"/>
      <c r="DT761" s="71"/>
      <c r="DU761" s="71"/>
      <c r="DV761" s="71"/>
      <c r="DW761" s="71"/>
      <c r="DX761" s="71"/>
      <c r="DY761" s="71"/>
      <c r="DZ761" s="71"/>
      <c r="EA761" s="71"/>
      <c r="EB761" s="71"/>
      <c r="EC761" s="71"/>
      <c r="ED761" s="71"/>
    </row>
    <row r="762" spans="1:134">
      <c r="A762" s="4">
        <v>713</v>
      </c>
      <c r="B762" s="46" t="s">
        <v>6206</v>
      </c>
      <c r="C762" s="65" t="str">
        <f t="shared" si="27"/>
        <v>L713</v>
      </c>
      <c r="D762" s="69">
        <v>282775.94</v>
      </c>
      <c r="E762" s="68">
        <v>3431832.3200000008</v>
      </c>
      <c r="F762" s="69">
        <v>12872.960000000021</v>
      </c>
      <c r="G762" s="69">
        <v>346813.87000000151</v>
      </c>
      <c r="H762" s="70">
        <v>89.939860508840965</v>
      </c>
      <c r="I762" s="70">
        <v>11.241873448115092</v>
      </c>
      <c r="J762" s="69">
        <v>530280.24000000011</v>
      </c>
      <c r="K762" s="69">
        <v>451888.57999999996</v>
      </c>
      <c r="L762" s="69">
        <v>392752.98999999993</v>
      </c>
      <c r="M762" s="69">
        <v>451072.22</v>
      </c>
      <c r="N762" s="69">
        <v>729102.1</v>
      </c>
      <c r="O762" s="69">
        <v>703692.88</v>
      </c>
      <c r="P762" s="69">
        <v>369590.07999999996</v>
      </c>
      <c r="Q762" s="69">
        <v>375505.91</v>
      </c>
      <c r="R762" s="69">
        <v>1119825.77</v>
      </c>
      <c r="S762" s="69">
        <v>401718.3</v>
      </c>
      <c r="T762" s="69">
        <v>450530.27000000008</v>
      </c>
      <c r="U762" s="69">
        <v>431886.04999999987</v>
      </c>
      <c r="V762" s="69">
        <v>282775.94</v>
      </c>
      <c r="W762" s="70">
        <v>121.5885669782005</v>
      </c>
      <c r="X762" s="70">
        <v>108.48464797446948</v>
      </c>
      <c r="Y762" s="70">
        <v>91.988899180350813</v>
      </c>
      <c r="Z762" s="71">
        <v>94.387707972326325</v>
      </c>
      <c r="AA762" s="71">
        <v>92.338170255593994</v>
      </c>
      <c r="AB762" s="71">
        <v>96.685216117551505</v>
      </c>
      <c r="AC762" s="71">
        <v>92.146536332397318</v>
      </c>
      <c r="AD762" s="71">
        <v>89.657738200941424</v>
      </c>
      <c r="AE762" s="71">
        <v>93.827792959684587</v>
      </c>
      <c r="AF762" s="71">
        <v>93.487107631835315</v>
      </c>
      <c r="AG762" s="71">
        <v>92.81971981898252</v>
      </c>
      <c r="AH762" s="71">
        <v>84.911132184021241</v>
      </c>
      <c r="AI762" s="71">
        <v>74.694694852919071</v>
      </c>
      <c r="AJ762" s="71">
        <v>36.649491430033706</v>
      </c>
      <c r="AK762" s="71">
        <v>9.6500287368467941</v>
      </c>
      <c r="AL762" s="71">
        <v>-8.2637359557286789</v>
      </c>
      <c r="AM762" s="71">
        <v>-13.8555751241212</v>
      </c>
      <c r="AN762" s="71">
        <v>-11.602616070062233</v>
      </c>
      <c r="AO762" s="71">
        <v>-7.7828848256073062</v>
      </c>
      <c r="AP762" s="71">
        <v>-8.8221973779066598</v>
      </c>
      <c r="AQ762" s="71">
        <v>12.695177547632476</v>
      </c>
      <c r="AR762" s="71">
        <v>126.41311448071639</v>
      </c>
      <c r="AS762" s="71">
        <v>-49.764462711322899</v>
      </c>
      <c r="AT762" s="71">
        <v>18.634100559567777</v>
      </c>
      <c r="AU762" s="71">
        <v>7.2925065079391338</v>
      </c>
      <c r="AV762" s="72">
        <v>4.7694767949579608</v>
      </c>
      <c r="AW762" s="73">
        <v>142221.5400000001</v>
      </c>
      <c r="AX762" s="73">
        <v>39769.600000000035</v>
      </c>
      <c r="AY762" s="73">
        <v>-35379.759999999951</v>
      </c>
      <c r="AZ762" s="73">
        <v>-72551.009999999951</v>
      </c>
      <c r="BA762" s="73">
        <v>-95698.439999999711</v>
      </c>
      <c r="BB762" s="73">
        <v>-41948.690000000177</v>
      </c>
      <c r="BC762" s="73">
        <v>-35760.859999999928</v>
      </c>
      <c r="BD762" s="73">
        <v>42300.960000000079</v>
      </c>
      <c r="BE762" s="73">
        <v>625231.73000000021</v>
      </c>
      <c r="BF762" s="73">
        <v>-397951.25999999972</v>
      </c>
      <c r="BG762" s="73">
        <v>70765.710000000021</v>
      </c>
      <c r="BH762" s="73">
        <v>29354.62999999983</v>
      </c>
      <c r="BI762" s="73">
        <v>12872.960000000021</v>
      </c>
      <c r="BJ762" s="71">
        <v>7.1638757005952698</v>
      </c>
      <c r="BK762" s="71">
        <v>11.27342581264481</v>
      </c>
      <c r="BL762" s="71">
        <v>11.951507223576691</v>
      </c>
      <c r="BM762" s="71">
        <v>12.128500565201586</v>
      </c>
      <c r="BN762" s="71">
        <v>-1.9919693562332292</v>
      </c>
      <c r="BO762" s="71">
        <v>11.099875429528206</v>
      </c>
      <c r="BP762" s="71">
        <v>18.728189564997315</v>
      </c>
      <c r="BQ762" s="71">
        <v>19.291727908280198</v>
      </c>
      <c r="BR762" s="72">
        <v>1.588455049288249</v>
      </c>
      <c r="BS762" s="72">
        <v>13.46744078189236</v>
      </c>
      <c r="BT762" s="71">
        <v>14.199954572596194</v>
      </c>
      <c r="BU762" s="71">
        <v>13.25990206015187</v>
      </c>
      <c r="BV762" s="71">
        <v>3.7141598293288682</v>
      </c>
      <c r="BW762" s="71">
        <v>8.3683058800291121</v>
      </c>
      <c r="BX762" s="75">
        <v>10999</v>
      </c>
      <c r="BY762" s="75">
        <v>11573</v>
      </c>
      <c r="BZ762" s="75">
        <v>10012</v>
      </c>
      <c r="CA762" s="75">
        <v>11177</v>
      </c>
      <c r="CB762" s="75">
        <v>13126</v>
      </c>
      <c r="CC762" s="75">
        <v>15005</v>
      </c>
      <c r="CD762" s="75">
        <v>9222</v>
      </c>
      <c r="CE762" s="75">
        <v>9733</v>
      </c>
      <c r="CF762" s="75">
        <v>17238</v>
      </c>
      <c r="CG762" s="75">
        <v>10253</v>
      </c>
      <c r="CH762" s="75">
        <v>11692</v>
      </c>
      <c r="CI762" s="75">
        <v>11464</v>
      </c>
      <c r="CJ762" s="75">
        <v>6750</v>
      </c>
      <c r="CK762" s="75">
        <v>76352</v>
      </c>
      <c r="CL762" s="73">
        <v>793355.44000000018</v>
      </c>
      <c r="CM762" s="73">
        <v>775122.52</v>
      </c>
      <c r="CN762" s="73">
        <v>877276.53</v>
      </c>
      <c r="CO762" s="73">
        <v>982667.37000000034</v>
      </c>
      <c r="CP762" s="73">
        <v>1149887.7100000004</v>
      </c>
      <c r="CQ762" s="73">
        <v>936241.77000000025</v>
      </c>
      <c r="CR762" s="73">
        <v>935387.93000000017</v>
      </c>
      <c r="CS762" s="73">
        <v>1299044.1400000001</v>
      </c>
      <c r="CT762" s="73">
        <v>871578.40000000026</v>
      </c>
      <c r="CU762" s="73">
        <v>864492.94</v>
      </c>
      <c r="CV762" s="73">
        <v>935275.74999999988</v>
      </c>
      <c r="CW762" s="73">
        <v>922387.42999999993</v>
      </c>
      <c r="CX762" s="73">
        <v>773010.15999999992</v>
      </c>
      <c r="CY762" s="77"/>
      <c r="CZ762" s="4">
        <v>713</v>
      </c>
      <c r="DA762" s="76" t="str">
        <f t="shared" si="28"/>
        <v>L713</v>
      </c>
      <c r="DB762" s="71">
        <v>4.9722332420917565</v>
      </c>
      <c r="DC762" s="71">
        <v>3.5782165109252833</v>
      </c>
      <c r="DD762" s="71">
        <v>0.96047799817306467</v>
      </c>
      <c r="DE762" s="71">
        <v>1.1379879145417671</v>
      </c>
      <c r="DF762" s="71">
        <v>0.84022531150179713</v>
      </c>
      <c r="DG762" s="71">
        <v>0.49208805997051031</v>
      </c>
      <c r="DH762" s="71">
        <v>0.43109702877378786</v>
      </c>
      <c r="DI762" s="71">
        <v>0.28997584727225689</v>
      </c>
      <c r="DJ762" s="71">
        <v>0.30657893867447439</v>
      </c>
      <c r="DK762" s="71">
        <v>0.40069426078656495</v>
      </c>
      <c r="DL762" s="71">
        <v>0.35031383337523547</v>
      </c>
      <c r="DM762" s="71">
        <v>0.19807431318778759</v>
      </c>
      <c r="DN762" s="71">
        <v>0.11695431123914381</v>
      </c>
      <c r="DO762" s="71">
        <v>0.30576456573622174</v>
      </c>
      <c r="DQ762" s="71"/>
      <c r="DR762" s="71"/>
      <c r="DS762" s="71"/>
      <c r="DT762" s="71"/>
      <c r="DU762" s="71"/>
      <c r="DV762" s="71"/>
      <c r="DW762" s="71"/>
      <c r="DX762" s="71"/>
      <c r="DY762" s="71"/>
      <c r="DZ762" s="71"/>
      <c r="EA762" s="71"/>
      <c r="EB762" s="71"/>
      <c r="EC762" s="71"/>
      <c r="ED762" s="71"/>
    </row>
    <row r="763" spans="1:134">
      <c r="A763" s="4">
        <v>1137</v>
      </c>
      <c r="B763" s="46" t="s">
        <v>6214</v>
      </c>
      <c r="C763" s="65" t="str">
        <f t="shared" si="27"/>
        <v>1137</v>
      </c>
      <c r="D763" s="69">
        <v>264891.62999999995</v>
      </c>
      <c r="E763" s="68">
        <v>3176347.8700000015</v>
      </c>
      <c r="F763" s="69">
        <v>45123.450000000012</v>
      </c>
      <c r="G763" s="69">
        <v>527807.21</v>
      </c>
      <c r="H763" s="70">
        <v>99.11979707561548</v>
      </c>
      <c r="I763" s="70">
        <v>19.928227569668479</v>
      </c>
      <c r="J763" s="69">
        <v>428487.30999999988</v>
      </c>
      <c r="K763" s="69">
        <v>446346.19999999995</v>
      </c>
      <c r="L763" s="69">
        <v>409534.93</v>
      </c>
      <c r="M763" s="69">
        <v>469092.23999999993</v>
      </c>
      <c r="N763" s="69">
        <v>564670.02</v>
      </c>
      <c r="O763" s="69">
        <v>678551.07</v>
      </c>
      <c r="P763" s="69">
        <v>416598.12999999995</v>
      </c>
      <c r="Q763" s="69">
        <v>400508.68000000005</v>
      </c>
      <c r="R763" s="69">
        <v>619561.05999999994</v>
      </c>
      <c r="S763" s="69">
        <v>483941.86999999988</v>
      </c>
      <c r="T763" s="69">
        <v>522996.43</v>
      </c>
      <c r="U763" s="69">
        <v>467850.06999999995</v>
      </c>
      <c r="V763" s="69">
        <v>264891.62999999995</v>
      </c>
      <c r="W763" s="70">
        <v>99.459814154030695</v>
      </c>
      <c r="X763" s="70">
        <v>106.22609319890543</v>
      </c>
      <c r="Y763" s="70">
        <v>97.279580871981864</v>
      </c>
      <c r="Z763" s="71">
        <v>98.485820854611944</v>
      </c>
      <c r="AA763" s="71">
        <v>97.167569326228431</v>
      </c>
      <c r="AB763" s="71">
        <v>111.63638066346297</v>
      </c>
      <c r="AC763" s="71">
        <v>98.52184873697189</v>
      </c>
      <c r="AD763" s="71">
        <v>84.33480818204599</v>
      </c>
      <c r="AE763" s="71">
        <v>101.73227839788038</v>
      </c>
      <c r="AF763" s="71">
        <v>118.27795326973778</v>
      </c>
      <c r="AG763" s="71">
        <v>101.91388608352059</v>
      </c>
      <c r="AH763" s="71">
        <v>91.882490801917911</v>
      </c>
      <c r="AI763" s="71">
        <v>99.479660620554469</v>
      </c>
      <c r="AJ763" s="71">
        <v>-18.705097584187381</v>
      </c>
      <c r="AK763" s="71">
        <v>10.039556148891894</v>
      </c>
      <c r="AL763" s="71">
        <v>4.019512142092907</v>
      </c>
      <c r="AM763" s="71">
        <v>-2.5407431516962786</v>
      </c>
      <c r="AN763" s="71">
        <v>-7.5137632788755182</v>
      </c>
      <c r="AO763" s="71">
        <v>15.283689598250504</v>
      </c>
      <c r="AP763" s="71">
        <v>-0.71244502874322491</v>
      </c>
      <c r="AQ763" s="71">
        <v>7.9849339881239878</v>
      </c>
      <c r="AR763" s="71">
        <v>39.570510312759865</v>
      </c>
      <c r="AS763" s="71">
        <v>12.95449074757753</v>
      </c>
      <c r="AT763" s="71">
        <v>33.11752451230867</v>
      </c>
      <c r="AU763" s="71">
        <v>25.407600104185946</v>
      </c>
      <c r="AV763" s="72">
        <v>20.53229452962664</v>
      </c>
      <c r="AW763" s="73">
        <v>-98590.399999999965</v>
      </c>
      <c r="AX763" s="73">
        <v>40722.789999999979</v>
      </c>
      <c r="AY763" s="73">
        <v>15825.209999999963</v>
      </c>
      <c r="AZ763" s="73">
        <v>-12229.140000000014</v>
      </c>
      <c r="BA763" s="73">
        <v>-45874.90000000014</v>
      </c>
      <c r="BB763" s="73">
        <v>104672.2300000001</v>
      </c>
      <c r="BC763" s="73">
        <v>-2989.3300000001909</v>
      </c>
      <c r="BD763" s="73">
        <v>29615.569999999949</v>
      </c>
      <c r="BE763" s="73">
        <v>175655.63999999996</v>
      </c>
      <c r="BF763" s="73">
        <v>55502.179999999877</v>
      </c>
      <c r="BG763" s="73">
        <v>130113.20000000001</v>
      </c>
      <c r="BH763" s="73">
        <v>94786.499999999825</v>
      </c>
      <c r="BI763" s="73">
        <v>45123.450000000012</v>
      </c>
      <c r="BJ763" s="71">
        <v>26.07228496894588</v>
      </c>
      <c r="BK763" s="71">
        <v>22.883615900477192</v>
      </c>
      <c r="BL763" s="71">
        <v>21.77662590000401</v>
      </c>
      <c r="BM763" s="71">
        <v>22.945726478542181</v>
      </c>
      <c r="BN763" s="71">
        <v>14.615102028840091</v>
      </c>
      <c r="BO763" s="71">
        <v>16.422698768847209</v>
      </c>
      <c r="BP763" s="71">
        <v>29.039896601188502</v>
      </c>
      <c r="BQ763" s="71">
        <v>30.073189285453861</v>
      </c>
      <c r="BR763" s="72">
        <v>24.022101272746209</v>
      </c>
      <c r="BS763" s="72">
        <v>25.127197358364885</v>
      </c>
      <c r="BT763" s="71">
        <v>23.37779028997851</v>
      </c>
      <c r="BU763" s="71">
        <v>25.463831062965312</v>
      </c>
      <c r="BV763" s="71">
        <v>25.89197425566196</v>
      </c>
      <c r="BW763" s="71">
        <v>24.524125685063261</v>
      </c>
      <c r="BX763" s="75">
        <v>9637</v>
      </c>
      <c r="BY763" s="75">
        <v>10672</v>
      </c>
      <c r="BZ763" s="75">
        <v>9854</v>
      </c>
      <c r="CA763" s="75">
        <v>10588</v>
      </c>
      <c r="CB763" s="75">
        <v>11296</v>
      </c>
      <c r="CC763" s="75">
        <v>12708</v>
      </c>
      <c r="CD763" s="75">
        <v>8660</v>
      </c>
      <c r="CE763" s="75">
        <v>9782</v>
      </c>
      <c r="CF763" s="75">
        <v>12756</v>
      </c>
      <c r="CG763" s="75">
        <v>10889</v>
      </c>
      <c r="CH763" s="75">
        <v>11744</v>
      </c>
      <c r="CI763" s="75">
        <v>10025</v>
      </c>
      <c r="CJ763" s="75">
        <v>5320</v>
      </c>
      <c r="CK763" s="75">
        <v>69176</v>
      </c>
      <c r="CL763" s="73">
        <v>914082.04999999993</v>
      </c>
      <c r="CM763" s="73">
        <v>972893.82000000007</v>
      </c>
      <c r="CN763" s="73">
        <v>1038544.4200000004</v>
      </c>
      <c r="CO763" s="73">
        <v>1254137.7300000002</v>
      </c>
      <c r="CP763" s="73">
        <v>1223159.56</v>
      </c>
      <c r="CQ763" s="73">
        <v>996057.96999999986</v>
      </c>
      <c r="CR763" s="73">
        <v>1022821.1</v>
      </c>
      <c r="CS763" s="73">
        <v>1096634.74</v>
      </c>
      <c r="CT763" s="73">
        <v>911202.12</v>
      </c>
      <c r="CU763" s="73">
        <v>883490.84000000008</v>
      </c>
      <c r="CV763" s="73">
        <v>825408.46000000008</v>
      </c>
      <c r="CW763" s="73">
        <v>899748.69000000018</v>
      </c>
      <c r="CX763" s="73">
        <v>916829.87999999977</v>
      </c>
      <c r="CY763" s="77"/>
      <c r="CZ763" s="4">
        <v>1137</v>
      </c>
      <c r="DA763" s="76" t="str">
        <f t="shared" si="28"/>
        <v>1137</v>
      </c>
      <c r="DB763" s="71">
        <v>1.36388160450827</v>
      </c>
      <c r="DC763" s="71">
        <v>1.0465094312250649</v>
      </c>
      <c r="DD763" s="71">
        <v>0.25519153326404087</v>
      </c>
      <c r="DE763" s="71">
        <v>0.42506427935330093</v>
      </c>
      <c r="DF763" s="71">
        <v>0.34102124182877147</v>
      </c>
      <c r="DG763" s="71">
        <v>0.241544938015436</v>
      </c>
      <c r="DH763" s="71">
        <v>0.30652687405708895</v>
      </c>
      <c r="DI763" s="71">
        <v>0.24608505781995707</v>
      </c>
      <c r="DJ763" s="71">
        <v>0.28577138920208861</v>
      </c>
      <c r="DK763" s="71">
        <v>0.13116095985899356</v>
      </c>
      <c r="DL763" s="71">
        <v>8.4312198202237273E-2</v>
      </c>
      <c r="DM763" s="71">
        <v>0.2260391771270629</v>
      </c>
      <c r="DN763" s="71">
        <v>0.2054439263597917</v>
      </c>
      <c r="DO763" s="71">
        <v>0.21158006015098685</v>
      </c>
      <c r="DQ763" s="71"/>
      <c r="DR763" s="71"/>
      <c r="DS763" s="71"/>
      <c r="DT763" s="71"/>
      <c r="DU763" s="71"/>
      <c r="DV763" s="71"/>
      <c r="DW763" s="71"/>
      <c r="DX763" s="71"/>
      <c r="DY763" s="71"/>
      <c r="DZ763" s="71"/>
      <c r="EA763" s="71"/>
      <c r="EB763" s="71"/>
      <c r="EC763" s="71"/>
      <c r="ED763" s="71"/>
    </row>
    <row r="764" spans="1:134">
      <c r="A764" s="4">
        <v>1154</v>
      </c>
      <c r="B764" s="46" t="s">
        <v>6221</v>
      </c>
      <c r="C764" s="65" t="str">
        <f t="shared" si="27"/>
        <v>1154</v>
      </c>
      <c r="D764" s="69">
        <v>502050.09999999992</v>
      </c>
      <c r="E764" s="68">
        <v>5870854.540000001</v>
      </c>
      <c r="F764" s="69">
        <v>119829.0799999999</v>
      </c>
      <c r="G764" s="69">
        <v>1493767.1800000006</v>
      </c>
      <c r="H764" s="70">
        <v>107.49070451834525</v>
      </c>
      <c r="I764" s="70">
        <v>34.126967481864476</v>
      </c>
      <c r="J764" s="69">
        <v>794532.21999999986</v>
      </c>
      <c r="K764" s="69">
        <v>663896.60999999987</v>
      </c>
      <c r="L764" s="69">
        <v>689635.95000000007</v>
      </c>
      <c r="M764" s="69">
        <v>1014172.6699999997</v>
      </c>
      <c r="N764" s="69">
        <v>1087898.0999999999</v>
      </c>
      <c r="O764" s="69">
        <v>1272401.1699999997</v>
      </c>
      <c r="P764" s="69">
        <v>769358.99</v>
      </c>
      <c r="Q764" s="69">
        <v>727374.34</v>
      </c>
      <c r="R764" s="69">
        <v>1258730.81</v>
      </c>
      <c r="S764" s="69">
        <v>789629.93</v>
      </c>
      <c r="T764" s="69">
        <v>848114.49999999988</v>
      </c>
      <c r="U764" s="69">
        <v>975595.87</v>
      </c>
      <c r="V764" s="69">
        <v>502050.09999999992</v>
      </c>
      <c r="W764" s="70">
        <v>114.49487392867512</v>
      </c>
      <c r="X764" s="70">
        <v>90.452913415748398</v>
      </c>
      <c r="Y764" s="70">
        <v>91.709245610906095</v>
      </c>
      <c r="Z764" s="71">
        <v>121.98506030526197</v>
      </c>
      <c r="AA764" s="71">
        <v>105.39786165646861</v>
      </c>
      <c r="AB764" s="71">
        <v>91.952457862403918</v>
      </c>
      <c r="AC764" s="71">
        <v>86.715928102130917</v>
      </c>
      <c r="AD764" s="71">
        <v>101.25523417474298</v>
      </c>
      <c r="AE764" s="71">
        <v>140.15836728395618</v>
      </c>
      <c r="AF764" s="71">
        <v>115.21127023028701</v>
      </c>
      <c r="AG764" s="71">
        <v>90.703388948040796</v>
      </c>
      <c r="AH764" s="71">
        <v>114.46836430899963</v>
      </c>
      <c r="AI764" s="71">
        <v>103.43480006034468</v>
      </c>
      <c r="AJ764" s="71">
        <v>1.1482682711971837</v>
      </c>
      <c r="AK764" s="71">
        <v>27.489595113714959</v>
      </c>
      <c r="AL764" s="71">
        <v>-1.473670468209376</v>
      </c>
      <c r="AM764" s="71">
        <v>16.432223305893288</v>
      </c>
      <c r="AN764" s="71">
        <v>-2.1571873118255369</v>
      </c>
      <c r="AO764" s="71">
        <v>7.6180246357595127</v>
      </c>
      <c r="AP764" s="71">
        <v>-9.2259620036009409</v>
      </c>
      <c r="AQ764" s="71">
        <v>28.07896972135573</v>
      </c>
      <c r="AR764" s="71">
        <v>129.91761782318227</v>
      </c>
      <c r="AS764" s="71">
        <v>15.251164965440944</v>
      </c>
      <c r="AT764" s="71">
        <v>19.244277251294449</v>
      </c>
      <c r="AU764" s="71">
        <v>53.503816543344399</v>
      </c>
      <c r="AV764" s="72">
        <v>31.350730004330973</v>
      </c>
      <c r="AW764" s="73">
        <v>9019.7899999995716</v>
      </c>
      <c r="AX764" s="73">
        <v>143150.88999999984</v>
      </c>
      <c r="AY764" s="73">
        <v>-10314.970000000088</v>
      </c>
      <c r="AZ764" s="73">
        <v>143131.43999999948</v>
      </c>
      <c r="BA764" s="73">
        <v>137454.37999999977</v>
      </c>
      <c r="BB764" s="73">
        <v>102822.74999999953</v>
      </c>
      <c r="BC764" s="73">
        <v>-78195.010000000126</v>
      </c>
      <c r="BD764" s="73">
        <v>159463.51</v>
      </c>
      <c r="BE764" s="73">
        <v>711260.45000000019</v>
      </c>
      <c r="BF764" s="73">
        <v>104491.58000000019</v>
      </c>
      <c r="BG764" s="73">
        <v>136873.23999999964</v>
      </c>
      <c r="BH764" s="73">
        <v>340044.33000000007</v>
      </c>
      <c r="BI764" s="73">
        <v>119829.0799999999</v>
      </c>
      <c r="BJ764" s="71">
        <v>26.225091640759246</v>
      </c>
      <c r="BK764" s="71">
        <v>23.405355367257794</v>
      </c>
      <c r="BL764" s="71">
        <v>24.013550397009794</v>
      </c>
      <c r="BM764" s="71">
        <v>25.867595281773056</v>
      </c>
      <c r="BN764" s="71">
        <v>20.122765845079112</v>
      </c>
      <c r="BO764" s="71">
        <v>25.852150618972921</v>
      </c>
      <c r="BP764" s="71">
        <v>34.493861076187748</v>
      </c>
      <c r="BQ764" s="71">
        <v>33.083459609698942</v>
      </c>
      <c r="BR764" s="72">
        <v>29.275240676561896</v>
      </c>
      <c r="BS764" s="72">
        <v>23.880912143284654</v>
      </c>
      <c r="BT764" s="71">
        <v>30.002583250425097</v>
      </c>
      <c r="BU764" s="71">
        <v>30.98628829535334</v>
      </c>
      <c r="BV764" s="71">
        <v>28.575710349135662</v>
      </c>
      <c r="BW764" s="71">
        <v>28.650329544946089</v>
      </c>
      <c r="BX764" s="75">
        <v>18967</v>
      </c>
      <c r="BY764" s="75">
        <v>15329</v>
      </c>
      <c r="BZ764" s="75">
        <v>16035</v>
      </c>
      <c r="CA764" s="75">
        <v>20759</v>
      </c>
      <c r="CB764" s="75">
        <v>22468</v>
      </c>
      <c r="CC764" s="75">
        <v>25967</v>
      </c>
      <c r="CD764" s="75">
        <v>18068</v>
      </c>
      <c r="CE764" s="75">
        <v>16664</v>
      </c>
      <c r="CF764" s="75">
        <v>23797</v>
      </c>
      <c r="CG764" s="75">
        <v>17920</v>
      </c>
      <c r="CH764" s="75">
        <v>19930</v>
      </c>
      <c r="CI764" s="75">
        <v>23632</v>
      </c>
      <c r="CJ764" s="75">
        <v>11982</v>
      </c>
      <c r="CK764" s="75">
        <v>131993</v>
      </c>
      <c r="CL764" s="73">
        <v>1343435.1400000001</v>
      </c>
      <c r="CM764" s="73">
        <v>1427789.61</v>
      </c>
      <c r="CN764" s="73">
        <v>1531364.4899999998</v>
      </c>
      <c r="CO764" s="73">
        <v>1900493.52</v>
      </c>
      <c r="CP764" s="73">
        <v>1850051.46</v>
      </c>
      <c r="CQ764" s="73">
        <v>1384167.7599999993</v>
      </c>
      <c r="CR764" s="73">
        <v>1423968.6199999992</v>
      </c>
      <c r="CS764" s="73">
        <v>1735396.33</v>
      </c>
      <c r="CT764" s="73">
        <v>1330200.7100000002</v>
      </c>
      <c r="CU764" s="73">
        <v>1135819.4300000002</v>
      </c>
      <c r="CV764" s="73">
        <v>1132503.96</v>
      </c>
      <c r="CW764" s="73">
        <v>1148311.3699999999</v>
      </c>
      <c r="CX764" s="73">
        <v>1438619.4099999997</v>
      </c>
      <c r="CY764" s="77"/>
      <c r="CZ764" s="4">
        <v>1154</v>
      </c>
      <c r="DA764" s="76" t="str">
        <f t="shared" si="28"/>
        <v>1154</v>
      </c>
      <c r="DB764" s="71">
        <v>1.6293659569890131</v>
      </c>
      <c r="DC764" s="71">
        <v>1.6495242991910182</v>
      </c>
      <c r="DD764" s="71">
        <v>0.61418064472430645</v>
      </c>
      <c r="DE764" s="71">
        <v>0.54586862539269454</v>
      </c>
      <c r="DF764" s="71">
        <v>0.43958336500317213</v>
      </c>
      <c r="DG764" s="71">
        <v>0.35593546360152983</v>
      </c>
      <c r="DH764" s="71">
        <v>0.59106118248865469</v>
      </c>
      <c r="DI764" s="71">
        <v>0.344921855168352</v>
      </c>
      <c r="DJ764" s="71">
        <v>0.36101779136324552</v>
      </c>
      <c r="DK764" s="71">
        <v>0.57447787396766903</v>
      </c>
      <c r="DL764" s="71">
        <v>0.43267353399017588</v>
      </c>
      <c r="DM764" s="71">
        <v>0.28795250124944666</v>
      </c>
      <c r="DN764" s="71">
        <v>0.10977900005111514</v>
      </c>
      <c r="DO764" s="71">
        <v>0.39317684370865064</v>
      </c>
      <c r="DQ764" s="71"/>
      <c r="DR764" s="71"/>
      <c r="DS764" s="71"/>
      <c r="DT764" s="71"/>
      <c r="DU764" s="71"/>
      <c r="DV764" s="71"/>
      <c r="DW764" s="71"/>
      <c r="DX764" s="71"/>
      <c r="DY764" s="71"/>
      <c r="DZ764" s="71"/>
      <c r="EA764" s="71"/>
      <c r="EB764" s="71"/>
      <c r="EC764" s="71"/>
      <c r="ED764" s="71"/>
    </row>
    <row r="765" spans="1:134">
      <c r="A765" s="4">
        <v>1133</v>
      </c>
      <c r="B765" s="46" t="s">
        <v>6228</v>
      </c>
      <c r="C765" s="65" t="str">
        <f t="shared" si="27"/>
        <v>1133</v>
      </c>
      <c r="D765" s="69">
        <v>185734.88999999996</v>
      </c>
      <c r="E765" s="68">
        <v>2322727.0299999993</v>
      </c>
      <c r="F765" s="69">
        <v>37007.929999999993</v>
      </c>
      <c r="G765" s="69">
        <v>507143.57999999914</v>
      </c>
      <c r="H765" s="70">
        <v>99.296606322559285</v>
      </c>
      <c r="I765" s="70">
        <v>27.932815756830067</v>
      </c>
      <c r="J765" s="69">
        <v>261427.47999999995</v>
      </c>
      <c r="K765" s="69">
        <v>246803.99</v>
      </c>
      <c r="L765" s="69">
        <v>259704.57999999993</v>
      </c>
      <c r="M765" s="69">
        <v>321649.80999999994</v>
      </c>
      <c r="N765" s="69">
        <v>492284.35000000003</v>
      </c>
      <c r="O765" s="69">
        <v>443770.00000000006</v>
      </c>
      <c r="P765" s="69">
        <v>225032.52</v>
      </c>
      <c r="Q765" s="69">
        <v>234777.65999999995</v>
      </c>
      <c r="R765" s="69">
        <v>719880.42999999993</v>
      </c>
      <c r="S765" s="69">
        <v>314963.68999999989</v>
      </c>
      <c r="T765" s="69">
        <v>333584.89</v>
      </c>
      <c r="U765" s="69">
        <v>308752.94999999995</v>
      </c>
      <c r="V765" s="69">
        <v>185734.88999999996</v>
      </c>
      <c r="W765" s="70">
        <v>91.929800837052738</v>
      </c>
      <c r="X765" s="70">
        <v>89.231619136798258</v>
      </c>
      <c r="Y765" s="70">
        <v>96.823324141779253</v>
      </c>
      <c r="Z765" s="71">
        <v>95.09420769796418</v>
      </c>
      <c r="AA765" s="71">
        <v>112.1561394869216</v>
      </c>
      <c r="AB765" s="71">
        <v>101.0544952436812</v>
      </c>
      <c r="AC765" s="71">
        <v>88.887527635977449</v>
      </c>
      <c r="AD765" s="71">
        <v>98.324783288811545</v>
      </c>
      <c r="AE765" s="71">
        <v>103.45961514512079</v>
      </c>
      <c r="AF765" s="71">
        <v>87.732376934610485</v>
      </c>
      <c r="AG765" s="71">
        <v>111.32857283564105</v>
      </c>
      <c r="AH765" s="71">
        <v>98.594358688112365</v>
      </c>
      <c r="AI765" s="71">
        <v>103.39885345698556</v>
      </c>
      <c r="AJ765" s="71">
        <v>-17.70856223545524</v>
      </c>
      <c r="AK765" s="71">
        <v>-23.099602383387719</v>
      </c>
      <c r="AL765" s="71">
        <v>-7.7372972982958981</v>
      </c>
      <c r="AM765" s="71">
        <v>-3.3809740158798895</v>
      </c>
      <c r="AN765" s="71">
        <v>-0.99871002627970329</v>
      </c>
      <c r="AO765" s="71">
        <v>-3.1184942225202739</v>
      </c>
      <c r="AP765" s="71">
        <v>-5.7388414162883095</v>
      </c>
      <c r="AQ765" s="71">
        <v>33.491457297403883</v>
      </c>
      <c r="AR765" s="71">
        <v>134.01341776249461</v>
      </c>
      <c r="AS765" s="71">
        <v>-33.993544536986164</v>
      </c>
      <c r="AT765" s="71">
        <v>46.23624939986064</v>
      </c>
      <c r="AU765" s="71">
        <v>29.001548003785405</v>
      </c>
      <c r="AV765" s="72">
        <v>24.883134839843436</v>
      </c>
      <c r="AW765" s="73">
        <v>-56257.430000000139</v>
      </c>
      <c r="AX765" s="73">
        <v>-74135.820000000065</v>
      </c>
      <c r="AY765" s="73">
        <v>-21779.24000000002</v>
      </c>
      <c r="AZ765" s="73">
        <v>-11255.440000000002</v>
      </c>
      <c r="BA765" s="73">
        <v>-4889.229999999865</v>
      </c>
      <c r="BB765" s="73">
        <v>-10812.439999999886</v>
      </c>
      <c r="BC765" s="73">
        <v>-13700.510000000038</v>
      </c>
      <c r="BD765" s="73">
        <v>58902.989999999962</v>
      </c>
      <c r="BE765" s="73">
        <v>412256.85999999993</v>
      </c>
      <c r="BF765" s="73">
        <v>-162207.35000000003</v>
      </c>
      <c r="BG765" s="73">
        <v>105471.20999999999</v>
      </c>
      <c r="BH765" s="73">
        <v>69412.449999999983</v>
      </c>
      <c r="BI765" s="73">
        <v>37007.929999999993</v>
      </c>
      <c r="BJ765" s="71">
        <v>10.463067828430512</v>
      </c>
      <c r="BK765" s="71">
        <v>10.963045664054041</v>
      </c>
      <c r="BL765" s="71">
        <v>12.047060088557473</v>
      </c>
      <c r="BM765" s="71">
        <v>8.7133569945032558</v>
      </c>
      <c r="BN765" s="71">
        <v>-2.7306746950391494</v>
      </c>
      <c r="BO765" s="71">
        <v>-3.1176168749894035</v>
      </c>
      <c r="BP765" s="71">
        <v>12.695755696269007</v>
      </c>
      <c r="BQ765" s="71">
        <v>12.903347983618897</v>
      </c>
      <c r="BR765" s="72">
        <v>1.1755616313430122</v>
      </c>
      <c r="BS765" s="72">
        <v>8.024719429536205</v>
      </c>
      <c r="BT765" s="71">
        <v>9.6808191036342244</v>
      </c>
      <c r="BU765" s="71">
        <v>8.6009677331121921</v>
      </c>
      <c r="BV765" s="71">
        <v>4.0922283613133548</v>
      </c>
      <c r="BW765" s="71">
        <v>5.4218815481051692</v>
      </c>
      <c r="BX765" s="75">
        <v>7182</v>
      </c>
      <c r="BY765" s="75">
        <v>7211</v>
      </c>
      <c r="BZ765" s="75">
        <v>7435</v>
      </c>
      <c r="CA765" s="75">
        <v>7706</v>
      </c>
      <c r="CB765" s="75">
        <v>10525</v>
      </c>
      <c r="CC765" s="75">
        <v>10510</v>
      </c>
      <c r="CD765" s="75">
        <v>6514</v>
      </c>
      <c r="CE765" s="75">
        <v>6331</v>
      </c>
      <c r="CF765" s="75">
        <v>13298</v>
      </c>
      <c r="CG765" s="75">
        <v>8125</v>
      </c>
      <c r="CH765" s="75">
        <v>8307</v>
      </c>
      <c r="CI765" s="75">
        <v>7609</v>
      </c>
      <c r="CJ765" s="75">
        <v>4434</v>
      </c>
      <c r="CK765" s="75">
        <v>54618</v>
      </c>
      <c r="CL765" s="73">
        <v>748105.85000000033</v>
      </c>
      <c r="CM765" s="73">
        <v>656581.52999999991</v>
      </c>
      <c r="CN765" s="73">
        <v>683461.62000000011</v>
      </c>
      <c r="CO765" s="73">
        <v>825021.89</v>
      </c>
      <c r="CP765" s="73">
        <v>802229.53000000026</v>
      </c>
      <c r="CQ765" s="73">
        <v>624781.29</v>
      </c>
      <c r="CR765" s="73">
        <v>582388.09000000032</v>
      </c>
      <c r="CS765" s="73">
        <v>889331.83</v>
      </c>
      <c r="CT765" s="73">
        <v>666363.41</v>
      </c>
      <c r="CU765" s="73">
        <v>679603.75999999989</v>
      </c>
      <c r="CV765" s="73">
        <v>648337.99</v>
      </c>
      <c r="CW765" s="73">
        <v>657171.89</v>
      </c>
      <c r="CX765" s="73">
        <v>641508.31999999995</v>
      </c>
      <c r="CY765" s="77"/>
      <c r="CZ765" s="4">
        <v>1133</v>
      </c>
      <c r="DA765" s="76" t="str">
        <f t="shared" si="28"/>
        <v>1133</v>
      </c>
      <c r="DB765" s="71">
        <v>3.1626220805170786</v>
      </c>
      <c r="DC765" s="71">
        <v>1.1032037386891511</v>
      </c>
      <c r="DD765" s="71">
        <v>0.42829648354482014</v>
      </c>
      <c r="DE765" s="71">
        <v>0.57728997424084472</v>
      </c>
      <c r="DF765" s="71">
        <v>0.85387959088095744</v>
      </c>
      <c r="DG765" s="71">
        <v>0.57621568165191173</v>
      </c>
      <c r="DH765" s="71">
        <v>1.4149115028128163</v>
      </c>
      <c r="DI765" s="71">
        <v>0.70818950688140125</v>
      </c>
      <c r="DJ765" s="71">
        <v>0.30741768394725494</v>
      </c>
      <c r="DK765" s="71">
        <v>0.38926888643070479</v>
      </c>
      <c r="DL765" s="71">
        <v>2.5072430736216971</v>
      </c>
      <c r="DM765" s="71">
        <v>9.8572940173230206E-2</v>
      </c>
      <c r="DN765" s="71">
        <v>8.6133551644031511E-2</v>
      </c>
      <c r="DO765" s="71">
        <v>0.73875568609017062</v>
      </c>
      <c r="DQ765" s="71"/>
      <c r="DR765" s="71"/>
      <c r="DS765" s="71"/>
      <c r="DT765" s="71"/>
      <c r="DU765" s="71"/>
      <c r="DV765" s="71"/>
      <c r="DW765" s="71"/>
      <c r="DX765" s="71"/>
      <c r="DY765" s="71"/>
      <c r="DZ765" s="71"/>
      <c r="EA765" s="71"/>
      <c r="EB765" s="71"/>
      <c r="EC765" s="71"/>
      <c r="ED765" s="71"/>
    </row>
    <row r="766" spans="1:134">
      <c r="A766" s="4">
        <v>1161</v>
      </c>
      <c r="B766" s="46" t="s">
        <v>6234</v>
      </c>
      <c r="C766" s="65" t="str">
        <f t="shared" si="27"/>
        <v>1161</v>
      </c>
      <c r="D766" s="69">
        <v>547193.36999999988</v>
      </c>
      <c r="E766" s="68">
        <v>5542679.8200000012</v>
      </c>
      <c r="F766" s="69">
        <v>83982.87</v>
      </c>
      <c r="G766" s="69">
        <v>931977.38000000082</v>
      </c>
      <c r="H766" s="70">
        <v>100.77440014928989</v>
      </c>
      <c r="I766" s="70">
        <v>20.213349096542444</v>
      </c>
      <c r="J766" s="69">
        <v>793520.12</v>
      </c>
      <c r="K766" s="69">
        <v>700235.21000000008</v>
      </c>
      <c r="L766" s="69">
        <v>632505.87</v>
      </c>
      <c r="M766" s="69">
        <v>821890.41999999993</v>
      </c>
      <c r="N766" s="69">
        <v>1063923.5599999998</v>
      </c>
      <c r="O766" s="69">
        <v>1126458.7999999998</v>
      </c>
      <c r="P766" s="69">
        <v>773367.8899999999</v>
      </c>
      <c r="Q766" s="69">
        <v>665517.98</v>
      </c>
      <c r="R766" s="69">
        <v>1038520.0799999998</v>
      </c>
      <c r="S766" s="69">
        <v>795662.90999999992</v>
      </c>
      <c r="T766" s="69">
        <v>894037.55999999994</v>
      </c>
      <c r="U766" s="69">
        <v>828380.0299999998</v>
      </c>
      <c r="V766" s="69">
        <v>547193.36999999988</v>
      </c>
      <c r="W766" s="70">
        <v>109.43304620406849</v>
      </c>
      <c r="X766" s="70">
        <v>79.223318838793389</v>
      </c>
      <c r="Y766" s="70">
        <v>81.9874859196063</v>
      </c>
      <c r="Z766" s="71">
        <v>97.019842905679084</v>
      </c>
      <c r="AA766" s="71">
        <v>101.63859549924534</v>
      </c>
      <c r="AB766" s="71">
        <v>108.06233605029792</v>
      </c>
      <c r="AC766" s="71">
        <v>84.305306739591387</v>
      </c>
      <c r="AD766" s="71">
        <v>83.677699360221752</v>
      </c>
      <c r="AE766" s="71">
        <v>115.79104709517387</v>
      </c>
      <c r="AF766" s="71">
        <v>127.07649733281434</v>
      </c>
      <c r="AG766" s="71">
        <v>100.49847882889011</v>
      </c>
      <c r="AH766" s="71">
        <v>100.15431656794769</v>
      </c>
      <c r="AI766" s="71">
        <v>99.910607041708914</v>
      </c>
      <c r="AJ766" s="71">
        <v>-12.743190301001084</v>
      </c>
      <c r="AK766" s="71">
        <v>0.9924453459239313</v>
      </c>
      <c r="AL766" s="71">
        <v>-1.5524635516360075</v>
      </c>
      <c r="AM766" s="71">
        <v>-6.9132471638279629</v>
      </c>
      <c r="AN766" s="71">
        <v>-2.1644498165088621</v>
      </c>
      <c r="AO766" s="71">
        <v>9.9468680018247611</v>
      </c>
      <c r="AP766" s="71">
        <v>-18.332193255933802</v>
      </c>
      <c r="AQ766" s="71">
        <v>5.2597201166673324</v>
      </c>
      <c r="AR766" s="71">
        <v>79.134042247701174</v>
      </c>
      <c r="AS766" s="71">
        <v>11.912134316349409</v>
      </c>
      <c r="AT766" s="71">
        <v>30.223550796215836</v>
      </c>
      <c r="AU766" s="71">
        <v>40.164647007959985</v>
      </c>
      <c r="AV766" s="72">
        <v>18.130605847665372</v>
      </c>
      <c r="AW766" s="73">
        <v>-115887.54999999981</v>
      </c>
      <c r="AX766" s="73">
        <v>6881.160000000149</v>
      </c>
      <c r="AY766" s="73">
        <v>-9974.2700000000186</v>
      </c>
      <c r="AZ766" s="73">
        <v>-61039.100000000093</v>
      </c>
      <c r="BA766" s="73">
        <v>-23531.560000000056</v>
      </c>
      <c r="BB766" s="73">
        <v>114311.95000000007</v>
      </c>
      <c r="BC766" s="73">
        <v>-173599.98000000021</v>
      </c>
      <c r="BD766" s="73">
        <v>33255.250000000116</v>
      </c>
      <c r="BE766" s="73">
        <v>458775.39999999979</v>
      </c>
      <c r="BF766" s="73">
        <v>84691.830000000075</v>
      </c>
      <c r="BG766" s="73">
        <v>207496.95000000019</v>
      </c>
      <c r="BH766" s="73">
        <v>237375.05999999982</v>
      </c>
      <c r="BI766" s="73">
        <v>83982.87</v>
      </c>
      <c r="BJ766" s="71">
        <v>20.592930440715655</v>
      </c>
      <c r="BK766" s="71">
        <v>17.468001139903645</v>
      </c>
      <c r="BL766" s="71">
        <v>22.816382735785986</v>
      </c>
      <c r="BM766" s="71">
        <v>21.012672844803149</v>
      </c>
      <c r="BN766" s="71">
        <v>12.860982063126878</v>
      </c>
      <c r="BO766" s="71">
        <v>19.865578595467206</v>
      </c>
      <c r="BP766" s="71">
        <v>28.911717620296386</v>
      </c>
      <c r="BQ766" s="71">
        <v>30.441357642901551</v>
      </c>
      <c r="BR766" s="72">
        <v>23.896030320388157</v>
      </c>
      <c r="BS766" s="72">
        <v>25.542464065283745</v>
      </c>
      <c r="BT766" s="71">
        <v>24.567935026047486</v>
      </c>
      <c r="BU766" s="71">
        <v>25.442489078555276</v>
      </c>
      <c r="BV766" s="71">
        <v>23.826452308791403</v>
      </c>
      <c r="BW766" s="71">
        <v>24.611448720634424</v>
      </c>
      <c r="BX766" s="75">
        <v>17815</v>
      </c>
      <c r="BY766" s="75">
        <v>14127</v>
      </c>
      <c r="BZ766" s="75">
        <v>14290</v>
      </c>
      <c r="CA766" s="75">
        <v>16805</v>
      </c>
      <c r="CB766" s="75">
        <v>19045</v>
      </c>
      <c r="CC766" s="75">
        <v>21094</v>
      </c>
      <c r="CD766" s="75">
        <v>15461</v>
      </c>
      <c r="CE766" s="75">
        <v>15058</v>
      </c>
      <c r="CF766" s="75">
        <v>20746</v>
      </c>
      <c r="CG766" s="75">
        <v>16642</v>
      </c>
      <c r="CH766" s="75">
        <v>18934</v>
      </c>
      <c r="CI766" s="75">
        <v>20296</v>
      </c>
      <c r="CJ766" s="75">
        <v>12498</v>
      </c>
      <c r="CK766" s="75">
        <v>119635</v>
      </c>
      <c r="CL766" s="73">
        <v>1290852.9300000002</v>
      </c>
      <c r="CM766" s="73">
        <v>1346679.86</v>
      </c>
      <c r="CN766" s="73">
        <v>1474639.3700000003</v>
      </c>
      <c r="CO766" s="73">
        <v>1840669.6100000008</v>
      </c>
      <c r="CP766" s="73">
        <v>1736942.9900000002</v>
      </c>
      <c r="CQ766" s="73">
        <v>1390603.1799999997</v>
      </c>
      <c r="CR766" s="73">
        <v>1476126.49</v>
      </c>
      <c r="CS766" s="73">
        <v>1613082.5400000005</v>
      </c>
      <c r="CT766" s="73">
        <v>1195228.8600000001</v>
      </c>
      <c r="CU766" s="73">
        <v>1130117.0799999996</v>
      </c>
      <c r="CV766" s="73">
        <v>1047023.8300000002</v>
      </c>
      <c r="CW766" s="73">
        <v>1144398.72</v>
      </c>
      <c r="CX766" s="73">
        <v>1144160.0100000002</v>
      </c>
      <c r="CY766" s="77"/>
      <c r="CZ766" s="4">
        <v>1161</v>
      </c>
      <c r="DA766" s="76" t="str">
        <f t="shared" si="28"/>
        <v>1161</v>
      </c>
      <c r="DB766" s="71">
        <v>0.95018319857602096</v>
      </c>
      <c r="DC766" s="71">
        <v>2.1879481794943496</v>
      </c>
      <c r="DD766" s="71">
        <v>0.2295381092861378</v>
      </c>
      <c r="DE766" s="71">
        <v>0.33250614773788451</v>
      </c>
      <c r="DF766" s="71">
        <v>0.31995704523153323</v>
      </c>
      <c r="DG766" s="71">
        <v>0.24808966667513016</v>
      </c>
      <c r="DH766" s="71">
        <v>0.33676962522521048</v>
      </c>
      <c r="DI766" s="71">
        <v>0.18322692092265755</v>
      </c>
      <c r="DJ766" s="71">
        <v>0.13299676042553754</v>
      </c>
      <c r="DK766" s="71">
        <v>0.17907778903571336</v>
      </c>
      <c r="DL766" s="71">
        <v>0.1807998338844439</v>
      </c>
      <c r="DM766" s="71">
        <v>2.4717257009993047E-2</v>
      </c>
      <c r="DN766" s="71">
        <v>3.0016756077224677E-2</v>
      </c>
      <c r="DO766" s="71">
        <v>0.15533150592876618</v>
      </c>
      <c r="DQ766" s="71"/>
      <c r="DR766" s="71"/>
      <c r="DS766" s="71"/>
      <c r="DT766" s="71"/>
      <c r="DU766" s="71"/>
      <c r="DV766" s="71"/>
      <c r="DW766" s="71"/>
      <c r="DX766" s="71"/>
      <c r="DY766" s="71"/>
      <c r="DZ766" s="71"/>
      <c r="EA766" s="71"/>
      <c r="EB766" s="71"/>
      <c r="EC766" s="71"/>
      <c r="ED766" s="71"/>
    </row>
    <row r="767" spans="1:134">
      <c r="A767" s="4">
        <v>1185</v>
      </c>
      <c r="B767" s="46" t="s">
        <v>6241</v>
      </c>
      <c r="C767" s="65" t="str">
        <f t="shared" si="27"/>
        <v>1185</v>
      </c>
      <c r="D767" s="69">
        <v>272031.91000000003</v>
      </c>
      <c r="E767" s="68">
        <v>3420320.0100000002</v>
      </c>
      <c r="F767" s="69">
        <v>30892.460000000021</v>
      </c>
      <c r="G767" s="69">
        <v>503438.81999999983</v>
      </c>
      <c r="H767" s="70">
        <v>96.143007330486355</v>
      </c>
      <c r="I767" s="70">
        <v>17.259490092566978</v>
      </c>
      <c r="J767" s="69">
        <v>456497.21</v>
      </c>
      <c r="K767" s="69">
        <v>440510.02</v>
      </c>
      <c r="L767" s="69">
        <v>422283.13</v>
      </c>
      <c r="M767" s="69">
        <v>511266.69</v>
      </c>
      <c r="N767" s="69">
        <v>675864.36</v>
      </c>
      <c r="O767" s="69">
        <v>724570.40999999992</v>
      </c>
      <c r="P767" s="69">
        <v>360827.85999999981</v>
      </c>
      <c r="Q767" s="69">
        <v>382725.1700000001</v>
      </c>
      <c r="R767" s="69">
        <v>975999.22999999986</v>
      </c>
      <c r="S767" s="69">
        <v>446522.56</v>
      </c>
      <c r="T767" s="69">
        <v>493032.2699999999</v>
      </c>
      <c r="U767" s="69">
        <v>489181.00999999995</v>
      </c>
      <c r="V767" s="69">
        <v>272031.91000000003</v>
      </c>
      <c r="W767" s="70">
        <v>114.60913150333877</v>
      </c>
      <c r="X767" s="70">
        <v>105.81610428311964</v>
      </c>
      <c r="Y767" s="70">
        <v>104.53374891057337</v>
      </c>
      <c r="Z767" s="71">
        <v>105.03538071920295</v>
      </c>
      <c r="AA767" s="71">
        <v>103.40741846331906</v>
      </c>
      <c r="AB767" s="71">
        <v>93.805388714095002</v>
      </c>
      <c r="AC767" s="71">
        <v>84.811947271763756</v>
      </c>
      <c r="AD767" s="71">
        <v>84.424943675313656</v>
      </c>
      <c r="AE767" s="71">
        <v>100.70695450459446</v>
      </c>
      <c r="AF767" s="71">
        <v>108.74819672816906</v>
      </c>
      <c r="AG767" s="71">
        <v>98.852280444122115</v>
      </c>
      <c r="AH767" s="71">
        <v>94.811632421715615</v>
      </c>
      <c r="AI767" s="71">
        <v>95.684713727032872</v>
      </c>
      <c r="AJ767" s="71">
        <v>29.189456434516224</v>
      </c>
      <c r="AK767" s="71">
        <v>6.4436165040444582</v>
      </c>
      <c r="AL767" s="71">
        <v>5.8185593020697812</v>
      </c>
      <c r="AM767" s="71">
        <v>-6.4838736819000768</v>
      </c>
      <c r="AN767" s="71">
        <v>2.9290407329921164</v>
      </c>
      <c r="AO767" s="71">
        <v>6.4706780694375965</v>
      </c>
      <c r="AP767" s="71">
        <v>-10.437141967044184</v>
      </c>
      <c r="AQ767" s="71">
        <v>6.7977263263192311</v>
      </c>
      <c r="AR767" s="71">
        <v>147.71982855134698</v>
      </c>
      <c r="AS767" s="71">
        <v>-38.994003051430006</v>
      </c>
      <c r="AT767" s="71">
        <v>28.574960332787548</v>
      </c>
      <c r="AU767" s="71">
        <v>20.750816352378585</v>
      </c>
      <c r="AV767" s="72">
        <v>12.811035274402439</v>
      </c>
      <c r="AW767" s="73">
        <v>103142.3600000001</v>
      </c>
      <c r="AX767" s="73">
        <v>26666.490000000107</v>
      </c>
      <c r="AY767" s="73">
        <v>23219.740000000049</v>
      </c>
      <c r="AZ767" s="73">
        <v>-35448.31</v>
      </c>
      <c r="BA767" s="73">
        <v>19233</v>
      </c>
      <c r="BB767" s="73">
        <v>53372.929999999935</v>
      </c>
      <c r="BC767" s="73">
        <v>-42048.810000000231</v>
      </c>
      <c r="BD767" s="73">
        <v>24360.64000000013</v>
      </c>
      <c r="BE767" s="73">
        <v>582006.05000000005</v>
      </c>
      <c r="BF767" s="73">
        <v>-285409.68</v>
      </c>
      <c r="BG767" s="73">
        <v>109573.25999999989</v>
      </c>
      <c r="BH767" s="73">
        <v>84064.900000000023</v>
      </c>
      <c r="BI767" s="73">
        <v>30892.460000000021</v>
      </c>
      <c r="BJ767" s="71">
        <v>15.66832016507392</v>
      </c>
      <c r="BK767" s="71">
        <v>12.414668771113924</v>
      </c>
      <c r="BL767" s="71">
        <v>12.213765040128777</v>
      </c>
      <c r="BM767" s="71">
        <v>12.679253193449666</v>
      </c>
      <c r="BN767" s="71">
        <v>5.1268842664530077</v>
      </c>
      <c r="BO767" s="71">
        <v>11.13981578796818</v>
      </c>
      <c r="BP767" s="71">
        <v>19.069632866238116</v>
      </c>
      <c r="BQ767" s="71">
        <v>21.440085307975419</v>
      </c>
      <c r="BR767" s="72">
        <v>12.18187698904749</v>
      </c>
      <c r="BS767" s="72">
        <v>13.314786374988618</v>
      </c>
      <c r="BT767" s="71">
        <v>17.156944190839347</v>
      </c>
      <c r="BU767" s="71">
        <v>15.625563649120068</v>
      </c>
      <c r="BV767" s="71">
        <v>12.946428430100868</v>
      </c>
      <c r="BW767" s="71">
        <v>13.892966547862471</v>
      </c>
      <c r="BX767" s="75">
        <v>11485</v>
      </c>
      <c r="BY767" s="75">
        <v>11009</v>
      </c>
      <c r="BZ767" s="75">
        <v>10547</v>
      </c>
      <c r="CA767" s="75">
        <v>11402</v>
      </c>
      <c r="CB767" s="75">
        <v>13823</v>
      </c>
      <c r="CC767" s="75">
        <v>15607</v>
      </c>
      <c r="CD767" s="75">
        <v>9234</v>
      </c>
      <c r="CE767" s="75">
        <v>10006</v>
      </c>
      <c r="CF767" s="75">
        <v>16837</v>
      </c>
      <c r="CG767" s="75">
        <v>10686</v>
      </c>
      <c r="CH767" s="75">
        <v>11674</v>
      </c>
      <c r="CI767" s="75">
        <v>12008</v>
      </c>
      <c r="CJ767" s="75">
        <v>6504</v>
      </c>
      <c r="CK767" s="75">
        <v>76949</v>
      </c>
      <c r="CL767" s="73">
        <v>821206.08</v>
      </c>
      <c r="CM767" s="73">
        <v>795692.24000000022</v>
      </c>
      <c r="CN767" s="73">
        <v>1031284.0299999998</v>
      </c>
      <c r="CO767" s="73">
        <v>1086731.45</v>
      </c>
      <c r="CP767" s="73">
        <v>935285.44</v>
      </c>
      <c r="CQ767" s="73">
        <v>783360.13999999978</v>
      </c>
      <c r="CR767" s="73">
        <v>836212.64</v>
      </c>
      <c r="CS767" s="73">
        <v>1218974.29</v>
      </c>
      <c r="CT767" s="73">
        <v>1117100.5200000005</v>
      </c>
      <c r="CU767" s="73">
        <v>1004001.8800000001</v>
      </c>
      <c r="CV767" s="73">
        <v>1075372.3500000001</v>
      </c>
      <c r="CW767" s="73">
        <v>1070583.2900000003</v>
      </c>
      <c r="CX767" s="73">
        <v>1091144</v>
      </c>
      <c r="CY767" s="77"/>
      <c r="CZ767" s="4">
        <v>1185</v>
      </c>
      <c r="DA767" s="76" t="str">
        <f t="shared" si="28"/>
        <v>1185</v>
      </c>
      <c r="DB767" s="71">
        <v>1.2043916181168073</v>
      </c>
      <c r="DC767" s="71">
        <v>0.99514530669198109</v>
      </c>
      <c r="DD767" s="71">
        <v>0.56103432621379123</v>
      </c>
      <c r="DE767" s="71">
        <v>0.66844894857176695</v>
      </c>
      <c r="DF767" s="71">
        <v>1.4432968378262407</v>
      </c>
      <c r="DG767" s="71">
        <v>0.59606523029687664</v>
      </c>
      <c r="DH767" s="71">
        <v>0.92564979545775961</v>
      </c>
      <c r="DI767" s="71">
        <v>0.25598946541653766</v>
      </c>
      <c r="DJ767" s="71">
        <v>0.13895772474280549</v>
      </c>
      <c r="DK767" s="71">
        <v>0.4971142949430345</v>
      </c>
      <c r="DL767" s="71">
        <v>0.39337639917089984</v>
      </c>
      <c r="DM767" s="71">
        <v>0.12577495834983804</v>
      </c>
      <c r="DN767" s="71">
        <v>0.11054772791873979</v>
      </c>
      <c r="DO767" s="71">
        <v>0.31539856771326785</v>
      </c>
      <c r="DQ767" s="71"/>
      <c r="DR767" s="71"/>
      <c r="DS767" s="71"/>
      <c r="DT767" s="71"/>
      <c r="DU767" s="71"/>
      <c r="DV767" s="71"/>
      <c r="DW767" s="71"/>
      <c r="DX767" s="71"/>
      <c r="DY767" s="71"/>
      <c r="DZ767" s="71"/>
      <c r="EA767" s="71"/>
      <c r="EB767" s="71"/>
      <c r="EC767" s="71"/>
      <c r="ED767" s="71"/>
    </row>
    <row r="768" spans="1:134">
      <c r="A768" s="4">
        <v>1187</v>
      </c>
      <c r="B768" s="46" t="s">
        <v>6248</v>
      </c>
      <c r="C768" s="65" t="str">
        <f t="shared" si="27"/>
        <v>1187</v>
      </c>
      <c r="D768" s="69">
        <v>330650.35000000003</v>
      </c>
      <c r="E768" s="68">
        <v>3688615.54</v>
      </c>
      <c r="F768" s="69">
        <v>33321.270000000019</v>
      </c>
      <c r="G768" s="69">
        <v>374844.09000000125</v>
      </c>
      <c r="H768" s="70">
        <v>92.363886261044541</v>
      </c>
      <c r="I768" s="70">
        <v>11.311706182995863</v>
      </c>
      <c r="J768" s="69">
        <v>556944.31000000006</v>
      </c>
      <c r="K768" s="69">
        <v>472248.07999999984</v>
      </c>
      <c r="L768" s="69">
        <v>505555.08999999997</v>
      </c>
      <c r="M768" s="69">
        <v>571560.16999999981</v>
      </c>
      <c r="N768" s="69">
        <v>629291.44999999984</v>
      </c>
      <c r="O768" s="69">
        <v>807495.03999999992</v>
      </c>
      <c r="P768" s="69">
        <v>447724.40999999992</v>
      </c>
      <c r="Q768" s="69">
        <v>419637.28999999992</v>
      </c>
      <c r="R768" s="69">
        <v>955115.68</v>
      </c>
      <c r="S768" s="69">
        <v>468392.56999999989</v>
      </c>
      <c r="T768" s="69">
        <v>526658.56999999995</v>
      </c>
      <c r="U768" s="69">
        <v>540436.66999999993</v>
      </c>
      <c r="V768" s="69">
        <v>330650.35000000003</v>
      </c>
      <c r="W768" s="70">
        <v>109.29449573324021</v>
      </c>
      <c r="X768" s="70">
        <v>91.726929221923896</v>
      </c>
      <c r="Y768" s="70">
        <v>99.645077288766885</v>
      </c>
      <c r="Z768" s="71">
        <v>85.656568748920805</v>
      </c>
      <c r="AA768" s="71">
        <v>95.881471606748093</v>
      </c>
      <c r="AB768" s="71">
        <v>94.521506061387711</v>
      </c>
      <c r="AC768" s="71">
        <v>84.044933479405728</v>
      </c>
      <c r="AD768" s="71">
        <v>72.594738523088068</v>
      </c>
      <c r="AE768" s="71">
        <v>101.39381154904601</v>
      </c>
      <c r="AF768" s="71">
        <v>94.040828485375442</v>
      </c>
      <c r="AG768" s="71">
        <v>97.496018829248825</v>
      </c>
      <c r="AH768" s="71">
        <v>98.324295986634723</v>
      </c>
      <c r="AI768" s="71">
        <v>93.694555759840881</v>
      </c>
      <c r="AJ768" s="71">
        <v>10.391523160514971</v>
      </c>
      <c r="AK768" s="71">
        <v>-5.7626498616925481</v>
      </c>
      <c r="AL768" s="71">
        <v>-11.686549468476471</v>
      </c>
      <c r="AM768" s="71">
        <v>-19.409256035107202</v>
      </c>
      <c r="AN768" s="71">
        <v>-18.357512729453664</v>
      </c>
      <c r="AO768" s="71">
        <v>-11.344741324214446</v>
      </c>
      <c r="AP768" s="71">
        <v>-15.243518484566321</v>
      </c>
      <c r="AQ768" s="71">
        <v>-11.352538027406345</v>
      </c>
      <c r="AR768" s="71">
        <v>109.83599469449467</v>
      </c>
      <c r="AS768" s="71">
        <v>-33.496389502320909</v>
      </c>
      <c r="AT768" s="71">
        <v>25.360104220597623</v>
      </c>
      <c r="AU768" s="71">
        <v>24.176603452564649</v>
      </c>
      <c r="AV768" s="72">
        <v>11.206865470407411</v>
      </c>
      <c r="AW768" s="73">
        <v>52427.030000000086</v>
      </c>
      <c r="AX768" s="73">
        <v>-28878.150000000198</v>
      </c>
      <c r="AY768" s="73">
        <v>-66900.279999999912</v>
      </c>
      <c r="AZ768" s="73">
        <v>-137653.00000000023</v>
      </c>
      <c r="BA768" s="73">
        <v>-141492.98000000045</v>
      </c>
      <c r="BB768" s="73">
        <v>-89507.839999999967</v>
      </c>
      <c r="BC768" s="73">
        <v>-80523.579999999958</v>
      </c>
      <c r="BD768" s="73">
        <v>-53740.380000000121</v>
      </c>
      <c r="BE768" s="73">
        <v>499943.21000000014</v>
      </c>
      <c r="BF768" s="73">
        <v>-235918.91999999998</v>
      </c>
      <c r="BG768" s="73">
        <v>106541.99999999994</v>
      </c>
      <c r="BH768" s="73">
        <v>105220.48999999993</v>
      </c>
      <c r="BI768" s="73">
        <v>33321.270000000019</v>
      </c>
      <c r="BJ768" s="71">
        <v>19.111687521389104</v>
      </c>
      <c r="BK768" s="71">
        <v>13.652760208777476</v>
      </c>
      <c r="BL768" s="71">
        <v>9.6529496802099128</v>
      </c>
      <c r="BM768" s="71">
        <v>12.721788714498814</v>
      </c>
      <c r="BN768" s="71">
        <v>6.4998501762286356</v>
      </c>
      <c r="BO768" s="71">
        <v>12.005206700554904</v>
      </c>
      <c r="BP768" s="71">
        <v>19.262818299666243</v>
      </c>
      <c r="BQ768" s="71">
        <v>21.866702450206226</v>
      </c>
      <c r="BR768" s="72">
        <v>16.727601374622342</v>
      </c>
      <c r="BS768" s="72">
        <v>13.444521681234729</v>
      </c>
      <c r="BT768" s="71">
        <v>16.635753127054404</v>
      </c>
      <c r="BU768" s="71">
        <v>16.397502406936145</v>
      </c>
      <c r="BV768" s="71">
        <v>13.247650402213125</v>
      </c>
      <c r="BW768" s="71">
        <v>15.358516199058506</v>
      </c>
      <c r="BX768" s="75">
        <v>12553</v>
      </c>
      <c r="BY768" s="75">
        <v>10661</v>
      </c>
      <c r="BZ768" s="75">
        <v>10511</v>
      </c>
      <c r="CA768" s="75">
        <v>11507</v>
      </c>
      <c r="CB768" s="75">
        <v>11505</v>
      </c>
      <c r="CC768" s="75">
        <v>13839</v>
      </c>
      <c r="CD768" s="75">
        <v>9551</v>
      </c>
      <c r="CE768" s="75">
        <v>9178</v>
      </c>
      <c r="CF768" s="75">
        <v>13833</v>
      </c>
      <c r="CG768" s="75">
        <v>9206</v>
      </c>
      <c r="CH768" s="75">
        <v>10047</v>
      </c>
      <c r="CI768" s="75">
        <v>11697</v>
      </c>
      <c r="CJ768" s="75">
        <v>7086</v>
      </c>
      <c r="CK768" s="75">
        <v>70598</v>
      </c>
      <c r="CL768" s="73">
        <v>1132107.5699999996</v>
      </c>
      <c r="CM768" s="73">
        <v>1197886.6499999997</v>
      </c>
      <c r="CN768" s="73">
        <v>902787.96</v>
      </c>
      <c r="CO768" s="73">
        <v>1073229.01</v>
      </c>
      <c r="CP768" s="73">
        <v>1221004.99</v>
      </c>
      <c r="CQ768" s="73">
        <v>1003829.23</v>
      </c>
      <c r="CR768" s="73">
        <v>897451.20999999985</v>
      </c>
      <c r="CS768" s="73">
        <v>1384188.8799999997</v>
      </c>
      <c r="CT768" s="73">
        <v>1146233.05</v>
      </c>
      <c r="CU768" s="73">
        <v>1178321.43</v>
      </c>
      <c r="CV768" s="73">
        <v>1190607.3999999999</v>
      </c>
      <c r="CW768" s="73">
        <v>1180041.4099999999</v>
      </c>
      <c r="CX768" s="73">
        <v>1154179.75</v>
      </c>
      <c r="CY768" s="77"/>
      <c r="CZ768" s="4">
        <v>1187</v>
      </c>
      <c r="DA768" s="76" t="str">
        <f t="shared" si="28"/>
        <v>1187</v>
      </c>
      <c r="DB768" s="71">
        <v>1.0090568626773764</v>
      </c>
      <c r="DC768" s="71">
        <v>2.3824365949056907</v>
      </c>
      <c r="DD768" s="71">
        <v>0.85177932076622775</v>
      </c>
      <c r="DE768" s="71">
        <v>0.5970663426975148</v>
      </c>
      <c r="DF768" s="71">
        <v>0.39274106983146884</v>
      </c>
      <c r="DG768" s="71">
        <v>0.2553101074037244</v>
      </c>
      <c r="DH768" s="71">
        <v>0.23782894974433083</v>
      </c>
      <c r="DI768" s="71">
        <v>0.2099280722516807</v>
      </c>
      <c r="DJ768" s="71">
        <v>0.1428807194908725</v>
      </c>
      <c r="DK768" s="71">
        <v>0.13776845803319576</v>
      </c>
      <c r="DL768" s="71">
        <v>9.0386273987433416E-2</v>
      </c>
      <c r="DM768" s="71">
        <v>0.16679974395997543</v>
      </c>
      <c r="DN768" s="71">
        <v>0.12948117020178454</v>
      </c>
      <c r="DO768" s="71">
        <v>0.15635250406613302</v>
      </c>
      <c r="DQ768" s="71"/>
      <c r="DR768" s="71"/>
      <c r="DS768" s="71"/>
      <c r="DT768" s="71"/>
      <c r="DU768" s="71"/>
      <c r="DV768" s="71"/>
      <c r="DW768" s="71"/>
      <c r="DX768" s="71"/>
      <c r="DY768" s="71"/>
      <c r="DZ768" s="71"/>
      <c r="EA768" s="71"/>
      <c r="EB768" s="71"/>
      <c r="EC768" s="71"/>
      <c r="ED768" s="71"/>
    </row>
    <row r="769" spans="1:134">
      <c r="A769" s="4">
        <v>374</v>
      </c>
      <c r="B769" s="46" t="s">
        <v>6256</v>
      </c>
      <c r="C769" s="65" t="str">
        <f t="shared" si="27"/>
        <v>L374</v>
      </c>
      <c r="D769" s="69">
        <v>158734.12999999998</v>
      </c>
      <c r="E769" s="68">
        <v>2081885.2899999993</v>
      </c>
      <c r="F769" s="69">
        <v>-21028.770000000019</v>
      </c>
      <c r="G769" s="69">
        <v>7360.5100000000093</v>
      </c>
      <c r="H769" s="70">
        <v>80.516252043397614</v>
      </c>
      <c r="I769" s="70">
        <v>0.35480463144914598</v>
      </c>
      <c r="J769" s="69">
        <v>325649.16999999987</v>
      </c>
      <c r="K769" s="69">
        <v>290827.75999999995</v>
      </c>
      <c r="L769" s="69">
        <v>271246.14999999991</v>
      </c>
      <c r="M769" s="69">
        <v>300504.39999999997</v>
      </c>
      <c r="N769" s="69">
        <v>467358.61000000004</v>
      </c>
      <c r="O769" s="69">
        <v>505380.91999999987</v>
      </c>
      <c r="P769" s="69">
        <v>283922.93999999994</v>
      </c>
      <c r="Q769" s="69">
        <v>234629.08000000002</v>
      </c>
      <c r="R769" s="69">
        <v>602795.20999999985</v>
      </c>
      <c r="S769" s="69">
        <v>236922.90000000005</v>
      </c>
      <c r="T769" s="69">
        <v>276520.5199999999</v>
      </c>
      <c r="U769" s="69">
        <v>288360.51</v>
      </c>
      <c r="V769" s="69">
        <v>158734.12999999998</v>
      </c>
      <c r="W769" s="70">
        <v>103.94121814049508</v>
      </c>
      <c r="X769" s="70">
        <v>98.81584623971446</v>
      </c>
      <c r="Y769" s="70">
        <v>96.033953159485236</v>
      </c>
      <c r="Z769" s="71">
        <v>87.017112410245176</v>
      </c>
      <c r="AA769" s="71">
        <v>98.01728228764496</v>
      </c>
      <c r="AB769" s="71">
        <v>102.03904318669356</v>
      </c>
      <c r="AC769" s="71">
        <v>76.19236107033592</v>
      </c>
      <c r="AD769" s="71">
        <v>68.915679536421905</v>
      </c>
      <c r="AE769" s="71">
        <v>88.624705220905483</v>
      </c>
      <c r="AF769" s="71">
        <v>75.777593425845225</v>
      </c>
      <c r="AG769" s="71">
        <v>84.416750315473834</v>
      </c>
      <c r="AH769" s="71">
        <v>89.093172053926352</v>
      </c>
      <c r="AI769" s="71">
        <v>69.460701028271231</v>
      </c>
      <c r="AJ769" s="71">
        <v>-5.8078618370634771</v>
      </c>
      <c r="AK769" s="71">
        <v>-18.405545155063617</v>
      </c>
      <c r="AL769" s="71">
        <v>-19.695137988951817</v>
      </c>
      <c r="AM769" s="71">
        <v>-25.695187378663022</v>
      </c>
      <c r="AN769" s="71">
        <v>-24.359943317695134</v>
      </c>
      <c r="AO769" s="71">
        <v>-14.256441418396582</v>
      </c>
      <c r="AP769" s="71">
        <v>-21.920589507745103</v>
      </c>
      <c r="AQ769" s="71">
        <v>-11.56026428518604</v>
      </c>
      <c r="AR769" s="71">
        <v>108.01860463061783</v>
      </c>
      <c r="AS769" s="71">
        <v>-50.565725695841159</v>
      </c>
      <c r="AT769" s="71">
        <v>11.073807184957897</v>
      </c>
      <c r="AU769" s="71">
        <v>16.354134617654292</v>
      </c>
      <c r="AV769" s="72">
        <v>-11.698058943196854</v>
      </c>
      <c r="AW769" s="73">
        <v>-20079.440000000119</v>
      </c>
      <c r="AX769" s="73">
        <v>-65603.030000000028</v>
      </c>
      <c r="AY769" s="73">
        <v>-66524.370000000112</v>
      </c>
      <c r="AZ769" s="73">
        <v>-103916.77999999997</v>
      </c>
      <c r="BA769" s="73">
        <v>-150496.25999999995</v>
      </c>
      <c r="BB769" s="73">
        <v>-72355.180000000109</v>
      </c>
      <c r="BC769" s="73">
        <v>-79710.619999999879</v>
      </c>
      <c r="BD769" s="73">
        <v>-30669.179999999935</v>
      </c>
      <c r="BE769" s="73">
        <v>313015.73999999987</v>
      </c>
      <c r="BF769" s="73">
        <v>-242345.58999999988</v>
      </c>
      <c r="BG769" s="73">
        <v>27568.469999999943</v>
      </c>
      <c r="BH769" s="73">
        <v>40530.459999999934</v>
      </c>
      <c r="BI769" s="73">
        <v>-21028.770000000019</v>
      </c>
      <c r="BJ769" s="71">
        <v>10.045182251634543</v>
      </c>
      <c r="BK769" s="71">
        <v>9.1725757753093919</v>
      </c>
      <c r="BL769" s="71">
        <v>9.4631819599194102</v>
      </c>
      <c r="BM769" s="71">
        <v>7.5922488159142105</v>
      </c>
      <c r="BN769" s="71">
        <v>-1.200722308077149</v>
      </c>
      <c r="BO769" s="71">
        <v>8.1524445579521085</v>
      </c>
      <c r="BP769" s="71">
        <v>19.353230965932003</v>
      </c>
      <c r="BQ769" s="71">
        <v>19.385490741277543</v>
      </c>
      <c r="BR769" s="72">
        <v>12.308907158864615</v>
      </c>
      <c r="BS769" s="72">
        <v>12.584318220622434</v>
      </c>
      <c r="BT769" s="71">
        <v>12.662871033629546</v>
      </c>
      <c r="BU769" s="71">
        <v>12.090057770862298</v>
      </c>
      <c r="BV769" s="71">
        <v>10.19447300081994</v>
      </c>
      <c r="BW769" s="71">
        <v>12.321856888368801</v>
      </c>
      <c r="BX769" s="75">
        <v>8926</v>
      </c>
      <c r="BY769" s="75">
        <v>8961</v>
      </c>
      <c r="BZ769" s="75">
        <v>7858</v>
      </c>
      <c r="CA769" s="75">
        <v>8175</v>
      </c>
      <c r="CB769" s="75">
        <v>10224</v>
      </c>
      <c r="CC769" s="75">
        <v>11634</v>
      </c>
      <c r="CD769" s="75">
        <v>7896</v>
      </c>
      <c r="CE769" s="75">
        <v>6848</v>
      </c>
      <c r="CF769" s="75">
        <v>11616</v>
      </c>
      <c r="CG769" s="75">
        <v>7648</v>
      </c>
      <c r="CH769" s="75">
        <v>8365</v>
      </c>
      <c r="CI769" s="75">
        <v>8294</v>
      </c>
      <c r="CJ769" s="75">
        <v>4861</v>
      </c>
      <c r="CK769" s="75">
        <v>55528</v>
      </c>
      <c r="CL769" s="73">
        <v>698566.27</v>
      </c>
      <c r="CM769" s="73">
        <v>642087.37000000023</v>
      </c>
      <c r="CN769" s="73">
        <v>610518.50999999989</v>
      </c>
      <c r="CO769" s="73">
        <v>725983.11</v>
      </c>
      <c r="CP769" s="73">
        <v>748372.74000000022</v>
      </c>
      <c r="CQ769" s="73">
        <v>636907.30000000005</v>
      </c>
      <c r="CR769" s="73">
        <v>691182.74</v>
      </c>
      <c r="CS769" s="73">
        <v>923006.16999999993</v>
      </c>
      <c r="CT769" s="73">
        <v>711451.88000000012</v>
      </c>
      <c r="CU769" s="73">
        <v>677907.07000000018</v>
      </c>
      <c r="CV769" s="73">
        <v>654388.95000000019</v>
      </c>
      <c r="CW769" s="73">
        <v>676182.69</v>
      </c>
      <c r="CX769" s="73">
        <v>666760.05999999994</v>
      </c>
      <c r="CY769" s="77"/>
      <c r="CZ769" s="4">
        <v>374</v>
      </c>
      <c r="DA769" s="76" t="str">
        <f t="shared" si="28"/>
        <v>L374</v>
      </c>
      <c r="DB769" s="71">
        <v>0.4733837237468782</v>
      </c>
      <c r="DC769" s="71">
        <v>0.31104247006985664</v>
      </c>
      <c r="DD769" s="71">
        <v>0.42834626893428496</v>
      </c>
      <c r="DE769" s="71">
        <v>0.14462104672371942</v>
      </c>
      <c r="DF769" s="71">
        <v>0.22681853075670844</v>
      </c>
      <c r="DG769" s="71">
        <v>0.18293605586389833</v>
      </c>
      <c r="DH769" s="71">
        <v>0.2408048517054252</v>
      </c>
      <c r="DI769" s="71">
        <v>0.11933938405899304</v>
      </c>
      <c r="DJ769" s="71">
        <v>0.1810096153727335</v>
      </c>
      <c r="DK769" s="71">
        <v>0.11628674557522241</v>
      </c>
      <c r="DL769" s="71">
        <v>0.12615839827277764</v>
      </c>
      <c r="DM769" s="71">
        <v>7.4776182219613409E-3</v>
      </c>
      <c r="DN769" s="71">
        <v>0</v>
      </c>
      <c r="DO769" s="71">
        <v>0.12963027141159844</v>
      </c>
      <c r="DQ769" s="71"/>
      <c r="DR769" s="71"/>
      <c r="DS769" s="71"/>
      <c r="DT769" s="71"/>
      <c r="DU769" s="71"/>
      <c r="DV769" s="71"/>
      <c r="DW769" s="71"/>
      <c r="DX769" s="71"/>
      <c r="DY769" s="71"/>
      <c r="DZ769" s="71"/>
      <c r="EA769" s="71"/>
      <c r="EB769" s="71"/>
      <c r="EC769" s="71"/>
      <c r="ED769" s="71"/>
    </row>
    <row r="770" spans="1:134">
      <c r="A770" s="4">
        <v>693</v>
      </c>
      <c r="B770" s="46" t="s">
        <v>6263</v>
      </c>
      <c r="C770" s="65" t="str">
        <f t="shared" si="27"/>
        <v>L693</v>
      </c>
      <c r="D770" s="69">
        <v>135408</v>
      </c>
      <c r="E770" s="68">
        <v>1757016.4099999997</v>
      </c>
      <c r="F770" s="69">
        <v>23847.160000000003</v>
      </c>
      <c r="G770" s="69">
        <v>176477.21999999997</v>
      </c>
      <c r="H770" s="70">
        <v>89.577108295463617</v>
      </c>
      <c r="I770" s="70">
        <v>11.165633925217634</v>
      </c>
      <c r="J770" s="69">
        <v>204216.24999999994</v>
      </c>
      <c r="K770" s="69">
        <v>206613.16999999995</v>
      </c>
      <c r="L770" s="69">
        <v>201763.68999999992</v>
      </c>
      <c r="M770" s="69">
        <v>245289.30999999997</v>
      </c>
      <c r="N770" s="69">
        <v>328301.94999999995</v>
      </c>
      <c r="O770" s="69">
        <v>374604.54999999987</v>
      </c>
      <c r="P770" s="69">
        <v>211228.71999999994</v>
      </c>
      <c r="Q770" s="69">
        <v>200398.30999999997</v>
      </c>
      <c r="R770" s="69">
        <v>497859.75999999995</v>
      </c>
      <c r="S770" s="69">
        <v>229938.27999999994</v>
      </c>
      <c r="T770" s="69">
        <v>242449.68999999997</v>
      </c>
      <c r="U770" s="69">
        <v>239733.64999999997</v>
      </c>
      <c r="V770" s="69">
        <v>135408</v>
      </c>
      <c r="W770" s="70">
        <v>84.091089064537044</v>
      </c>
      <c r="X770" s="70">
        <v>86.344210097727952</v>
      </c>
      <c r="Y770" s="70">
        <v>91.887871194069021</v>
      </c>
      <c r="Z770" s="71">
        <v>90.17782194473709</v>
      </c>
      <c r="AA770" s="71">
        <v>95.643313865164544</v>
      </c>
      <c r="AB770" s="71">
        <v>103.17163774409141</v>
      </c>
      <c r="AC770" s="71">
        <v>88.421859459469943</v>
      </c>
      <c r="AD770" s="71">
        <v>77.150889856782243</v>
      </c>
      <c r="AE770" s="71">
        <v>92.118372761854445</v>
      </c>
      <c r="AF770" s="71">
        <v>91.644128083355838</v>
      </c>
      <c r="AG770" s="71">
        <v>87.209633230488876</v>
      </c>
      <c r="AH770" s="71">
        <v>95.360758022194602</v>
      </c>
      <c r="AI770" s="71">
        <v>95.319811878810583</v>
      </c>
      <c r="AJ770" s="71">
        <v>-15.129956782891728</v>
      </c>
      <c r="AK770" s="71">
        <v>-19.196840414585303</v>
      </c>
      <c r="AL770" s="71">
        <v>-19.904864948122324</v>
      </c>
      <c r="AM770" s="71">
        <v>-5.7241284761322619</v>
      </c>
      <c r="AN770" s="71">
        <v>-18.597897150454866</v>
      </c>
      <c r="AO770" s="71">
        <v>-9.9484719684128535</v>
      </c>
      <c r="AP770" s="71">
        <v>-8.9549352861913452</v>
      </c>
      <c r="AQ770" s="71">
        <v>-0.49672118042469737</v>
      </c>
      <c r="AR770" s="71">
        <v>91.806669755957799</v>
      </c>
      <c r="AS770" s="71">
        <v>-37.637343495859042</v>
      </c>
      <c r="AT770" s="71">
        <v>14.3507847931043</v>
      </c>
      <c r="AU770" s="71">
        <v>22.765628400609362</v>
      </c>
      <c r="AV770" s="72">
        <v>21.375923666404816</v>
      </c>
      <c r="AW770" s="73">
        <v>-36406.050000000105</v>
      </c>
      <c r="AX770" s="73">
        <v>-49086.200000000041</v>
      </c>
      <c r="AY770" s="73">
        <v>-50141.360000000073</v>
      </c>
      <c r="AZ770" s="73">
        <v>-14893.179999999964</v>
      </c>
      <c r="BA770" s="73">
        <v>-75006.979999999981</v>
      </c>
      <c r="BB770" s="73">
        <v>-36194.490000000165</v>
      </c>
      <c r="BC770" s="73">
        <v>-20775.860000000015</v>
      </c>
      <c r="BD770" s="73">
        <v>-1000.3900000000722</v>
      </c>
      <c r="BE770" s="73">
        <v>238296.43999999994</v>
      </c>
      <c r="BF770" s="73">
        <v>-138773.20999999993</v>
      </c>
      <c r="BG770" s="73">
        <v>30426.929999999964</v>
      </c>
      <c r="BH770" s="73">
        <v>44456.149999999965</v>
      </c>
      <c r="BI770" s="73">
        <v>23847.160000000003</v>
      </c>
      <c r="BJ770" s="71">
        <v>15.33422441782229</v>
      </c>
      <c r="BK770" s="71">
        <v>14.50710013976159</v>
      </c>
      <c r="BL770" s="71">
        <v>13.550145972585661</v>
      </c>
      <c r="BM770" s="71">
        <v>13.950383592361739</v>
      </c>
      <c r="BN770" s="71">
        <v>2.8144838086491593</v>
      </c>
      <c r="BO770" s="71">
        <v>11.32090177700139</v>
      </c>
      <c r="BP770" s="71">
        <v>10.986415957925638</v>
      </c>
      <c r="BQ770" s="71">
        <v>16.755270939646266</v>
      </c>
      <c r="BR770" s="72">
        <v>12.176372181678623</v>
      </c>
      <c r="BS770" s="72">
        <v>12.414794214638313</v>
      </c>
      <c r="BT770" s="71">
        <v>16.733327612994099</v>
      </c>
      <c r="BU770" s="71">
        <v>15.704733566261819</v>
      </c>
      <c r="BV770" s="71">
        <v>12.597002403605362</v>
      </c>
      <c r="BW770" s="71">
        <v>12.159738722986157</v>
      </c>
      <c r="BX770" s="75">
        <v>5570</v>
      </c>
      <c r="BY770" s="75">
        <v>5787</v>
      </c>
      <c r="BZ770" s="75">
        <v>5157</v>
      </c>
      <c r="CA770" s="75">
        <v>5845</v>
      </c>
      <c r="CB770" s="75">
        <v>6778</v>
      </c>
      <c r="CC770" s="75">
        <v>7869</v>
      </c>
      <c r="CD770" s="75">
        <v>5253</v>
      </c>
      <c r="CE770" s="75">
        <v>5339</v>
      </c>
      <c r="CF770" s="75">
        <v>8924</v>
      </c>
      <c r="CG770" s="75">
        <v>6154</v>
      </c>
      <c r="CH770" s="75">
        <v>6679</v>
      </c>
      <c r="CI770" s="75">
        <v>6472</v>
      </c>
      <c r="CJ770" s="75">
        <v>3603</v>
      </c>
      <c r="CK770" s="75">
        <v>42424</v>
      </c>
      <c r="CL770" s="73">
        <v>407163.43999999989</v>
      </c>
      <c r="CM770" s="73">
        <v>393938.86000000004</v>
      </c>
      <c r="CN770" s="73">
        <v>445093.83000000007</v>
      </c>
      <c r="CO770" s="73">
        <v>503760.58999999985</v>
      </c>
      <c r="CP770" s="73">
        <v>588333.31000000017</v>
      </c>
      <c r="CQ770" s="73">
        <v>481004.15999999986</v>
      </c>
      <c r="CR770" s="73">
        <v>499475.15000000008</v>
      </c>
      <c r="CS770" s="73">
        <v>717478.57000000007</v>
      </c>
      <c r="CT770" s="73">
        <v>495720.13</v>
      </c>
      <c r="CU770" s="73">
        <v>459130.19999999995</v>
      </c>
      <c r="CV770" s="73">
        <v>490359.32000000007</v>
      </c>
      <c r="CW770" s="73">
        <v>423923.59000000008</v>
      </c>
      <c r="CX770" s="73">
        <v>429626.92000000016</v>
      </c>
      <c r="CY770" s="77"/>
      <c r="CZ770" s="4">
        <v>693</v>
      </c>
      <c r="DA770" s="76" t="str">
        <f t="shared" si="28"/>
        <v>L693</v>
      </c>
      <c r="DB770" s="71">
        <v>2.8854505806601769</v>
      </c>
      <c r="DC770" s="71">
        <v>2.1028733368390329</v>
      </c>
      <c r="DD770" s="71">
        <v>0.47526542997464571</v>
      </c>
      <c r="DE770" s="71">
        <v>0.80862517599164607</v>
      </c>
      <c r="DF770" s="71">
        <v>1.140033181849039</v>
      </c>
      <c r="DG770" s="71">
        <v>0.59580233815344397</v>
      </c>
      <c r="DH770" s="71">
        <v>0.36928433246603942</v>
      </c>
      <c r="DI770" s="71">
        <v>0.43451599221715997</v>
      </c>
      <c r="DJ770" s="71">
        <v>0.16573467561824887</v>
      </c>
      <c r="DK770" s="71">
        <v>0.16769577343125208</v>
      </c>
      <c r="DL770" s="71">
        <v>0.41872275999759812</v>
      </c>
      <c r="DM770" s="71">
        <v>6.0141438716587094E-2</v>
      </c>
      <c r="DN770" s="71">
        <v>0.19353973187217335</v>
      </c>
      <c r="DO770" s="71">
        <v>0.24437651130467189</v>
      </c>
      <c r="DQ770" s="71"/>
      <c r="DR770" s="71"/>
      <c r="DS770" s="71"/>
      <c r="DT770" s="71"/>
      <c r="DU770" s="71"/>
      <c r="DV770" s="71"/>
      <c r="DW770" s="71"/>
      <c r="DX770" s="71"/>
      <c r="DY770" s="71"/>
      <c r="DZ770" s="71"/>
      <c r="EA770" s="71"/>
      <c r="EB770" s="71"/>
      <c r="EC770" s="71"/>
      <c r="ED770" s="71"/>
    </row>
    <row r="771" spans="1:134">
      <c r="A771" s="4">
        <v>838</v>
      </c>
      <c r="B771" s="46" t="s">
        <v>6271</v>
      </c>
      <c r="C771" s="65" t="str">
        <f t="shared" si="27"/>
        <v>L838</v>
      </c>
      <c r="D771" s="69">
        <v>148984.73999999996</v>
      </c>
      <c r="E771" s="68">
        <v>1861451.5499999993</v>
      </c>
      <c r="F771" s="69">
        <v>29156.039999999994</v>
      </c>
      <c r="G771" s="69">
        <v>285156.9599999995</v>
      </c>
      <c r="H771" s="70">
        <v>94.145403871108158</v>
      </c>
      <c r="I771" s="70">
        <v>18.090334243930851</v>
      </c>
      <c r="J771" s="69">
        <v>220863.61999999991</v>
      </c>
      <c r="K771" s="69">
        <v>222221.72999999998</v>
      </c>
      <c r="L771" s="69">
        <v>202854.17999999996</v>
      </c>
      <c r="M771" s="69">
        <v>220328.77999999991</v>
      </c>
      <c r="N771" s="69">
        <v>335397.17000000004</v>
      </c>
      <c r="O771" s="69">
        <v>344277.24999999994</v>
      </c>
      <c r="P771" s="69">
        <v>218412.71999999997</v>
      </c>
      <c r="Q771" s="69">
        <v>223441.39000000004</v>
      </c>
      <c r="R771" s="69">
        <v>472321.62999999989</v>
      </c>
      <c r="S771" s="69">
        <v>273400.07</v>
      </c>
      <c r="T771" s="69">
        <v>266212.2699999999</v>
      </c>
      <c r="U771" s="69">
        <v>258678.72999999995</v>
      </c>
      <c r="V771" s="69">
        <v>148984.73999999996</v>
      </c>
      <c r="W771" s="70">
        <v>92.42894472892425</v>
      </c>
      <c r="X771" s="70">
        <v>93.569532963114625</v>
      </c>
      <c r="Y771" s="70">
        <v>84.497063576150865</v>
      </c>
      <c r="Z771" s="71">
        <v>81.816543945627245</v>
      </c>
      <c r="AA771" s="71">
        <v>117.0388603037885</v>
      </c>
      <c r="AB771" s="71">
        <v>106.06088878323787</v>
      </c>
      <c r="AC771" s="71">
        <v>100.66722025804289</v>
      </c>
      <c r="AD771" s="71">
        <v>90.016422617416922</v>
      </c>
      <c r="AE771" s="71">
        <v>95.481304439198411</v>
      </c>
      <c r="AF771" s="71">
        <v>98.29955582526523</v>
      </c>
      <c r="AG771" s="71">
        <v>89.719975192997282</v>
      </c>
      <c r="AH771" s="71">
        <v>89.95297593641061</v>
      </c>
      <c r="AI771" s="71">
        <v>96.161671943836851</v>
      </c>
      <c r="AJ771" s="71">
        <v>-1.2419627943264566</v>
      </c>
      <c r="AK771" s="71">
        <v>-8.6123642782651721</v>
      </c>
      <c r="AL771" s="71">
        <v>-18.061449374834069</v>
      </c>
      <c r="AM771" s="71">
        <v>-8.7810702097769759</v>
      </c>
      <c r="AN771" s="71">
        <v>2.5917325109367173</v>
      </c>
      <c r="AO771" s="71">
        <v>-1.5911782824047482</v>
      </c>
      <c r="AP771" s="71">
        <v>6.3441911700120812</v>
      </c>
      <c r="AQ771" s="71">
        <v>17.854664961800392</v>
      </c>
      <c r="AR771" s="71">
        <v>72.698369437145004</v>
      </c>
      <c r="AS771" s="71">
        <v>-19.32187485881698</v>
      </c>
      <c r="AT771" s="71">
        <v>18.550810307762731</v>
      </c>
      <c r="AU771" s="71">
        <v>15.19138103467994</v>
      </c>
      <c r="AV771" s="72">
        <v>24.33143312077992</v>
      </c>
      <c r="AW771" s="73">
        <v>-2777.5400000000373</v>
      </c>
      <c r="AX771" s="73">
        <v>-20942.160000000033</v>
      </c>
      <c r="AY771" s="73">
        <v>-44714.49000000002</v>
      </c>
      <c r="AZ771" s="73">
        <v>-21209.66000000012</v>
      </c>
      <c r="BA771" s="73">
        <v>8508.4299999999348</v>
      </c>
      <c r="BB771" s="73">
        <v>-2226.9799999999232</v>
      </c>
      <c r="BC771" s="73">
        <v>13029.880000000005</v>
      </c>
      <c r="BD771" s="73">
        <v>33850.76999999999</v>
      </c>
      <c r="BE771" s="73">
        <v>198826.49999999983</v>
      </c>
      <c r="BF771" s="73">
        <v>-65477.499999999884</v>
      </c>
      <c r="BG771" s="73">
        <v>41656.849999999919</v>
      </c>
      <c r="BH771" s="73">
        <v>34114.419999999896</v>
      </c>
      <c r="BI771" s="73">
        <v>29156.039999999994</v>
      </c>
      <c r="BJ771" s="71">
        <v>18.752082077338102</v>
      </c>
      <c r="BK771" s="71">
        <v>15.186171542775202</v>
      </c>
      <c r="BL771" s="71">
        <v>13.717610977022389</v>
      </c>
      <c r="BM771" s="71">
        <v>10.599150513660458</v>
      </c>
      <c r="BN771" s="71">
        <v>-2.6968500204621781</v>
      </c>
      <c r="BO771" s="71">
        <v>9.8642939452221192</v>
      </c>
      <c r="BP771" s="71">
        <v>18.559195554181187</v>
      </c>
      <c r="BQ771" s="71">
        <v>19.431268079783877</v>
      </c>
      <c r="BR771" s="72">
        <v>11.040602354295126</v>
      </c>
      <c r="BS771" s="72">
        <v>13.658799645138828</v>
      </c>
      <c r="BT771" s="71">
        <v>16.890569341335315</v>
      </c>
      <c r="BU771" s="71">
        <v>16.008085272004628</v>
      </c>
      <c r="BV771" s="71">
        <v>14.02815888023941</v>
      </c>
      <c r="BW771" s="71">
        <v>13.586940552706579</v>
      </c>
      <c r="BX771" s="75">
        <v>7879</v>
      </c>
      <c r="BY771" s="75">
        <v>8524</v>
      </c>
      <c r="BZ771" s="75">
        <v>7327</v>
      </c>
      <c r="CA771" s="75">
        <v>7586</v>
      </c>
      <c r="CB771" s="75">
        <v>8292</v>
      </c>
      <c r="CC771" s="75">
        <v>8597</v>
      </c>
      <c r="CD771" s="75">
        <v>7175</v>
      </c>
      <c r="CE771" s="75">
        <v>7293</v>
      </c>
      <c r="CF771" s="75">
        <v>10314</v>
      </c>
      <c r="CG771" s="75">
        <v>8617</v>
      </c>
      <c r="CH771" s="75">
        <v>8924</v>
      </c>
      <c r="CI771" s="75">
        <v>8283</v>
      </c>
      <c r="CJ771" s="75">
        <v>4919</v>
      </c>
      <c r="CK771" s="75">
        <v>55525</v>
      </c>
      <c r="CL771" s="73">
        <v>410884.20000000007</v>
      </c>
      <c r="CM771" s="73">
        <v>381570.45</v>
      </c>
      <c r="CN771" s="73">
        <v>413787.83000000007</v>
      </c>
      <c r="CO771" s="73">
        <v>460194.15000000008</v>
      </c>
      <c r="CP771" s="73">
        <v>537540.08000000007</v>
      </c>
      <c r="CQ771" s="73">
        <v>457448.13999999996</v>
      </c>
      <c r="CR771" s="73">
        <v>570959.84000000008</v>
      </c>
      <c r="CS771" s="73">
        <v>604229.23999999976</v>
      </c>
      <c r="CT771" s="73">
        <v>481798.74</v>
      </c>
      <c r="CU771" s="73">
        <v>428223.61</v>
      </c>
      <c r="CV771" s="73">
        <v>499181.19000000006</v>
      </c>
      <c r="CW771" s="73">
        <v>483240.77</v>
      </c>
      <c r="CX771" s="73">
        <v>465844.20999999996</v>
      </c>
      <c r="CY771" s="77"/>
      <c r="CZ771" s="4">
        <v>838</v>
      </c>
      <c r="DA771" s="76" t="str">
        <f t="shared" si="28"/>
        <v>L838</v>
      </c>
      <c r="DB771" s="71">
        <v>0.84692998750756621</v>
      </c>
      <c r="DC771" s="71">
        <v>1.0984290057639985</v>
      </c>
      <c r="DD771" s="71">
        <v>2.1588592372724107</v>
      </c>
      <c r="DE771" s="71">
        <v>0.73782526762766953</v>
      </c>
      <c r="DF771" s="71">
        <v>0.69911899229006336</v>
      </c>
      <c r="DG771" s="71">
        <v>1.0641242270467166</v>
      </c>
      <c r="DH771" s="71">
        <v>1.4120409423172369</v>
      </c>
      <c r="DI771" s="71">
        <v>0.63008055333690804</v>
      </c>
      <c r="DJ771" s="71">
        <v>0.60695598414173579</v>
      </c>
      <c r="DK771" s="71">
        <v>0.366839373170608</v>
      </c>
      <c r="DL771" s="71">
        <v>0.27040867336521074</v>
      </c>
      <c r="DM771" s="71">
        <v>0.23679695384423047</v>
      </c>
      <c r="DN771" s="72">
        <v>0.36455743751674863</v>
      </c>
      <c r="DO771" s="71">
        <v>0.5500917121756731</v>
      </c>
      <c r="DQ771" s="71"/>
      <c r="DR771" s="71"/>
      <c r="DS771" s="71"/>
      <c r="DT771" s="71"/>
      <c r="DU771" s="71"/>
      <c r="DV771" s="71"/>
      <c r="DW771" s="71"/>
      <c r="DX771" s="71"/>
      <c r="DY771" s="71"/>
      <c r="DZ771" s="71"/>
      <c r="EA771" s="71"/>
      <c r="EB771" s="71"/>
      <c r="EC771" s="71"/>
      <c r="ED771" s="71"/>
    </row>
    <row r="772" spans="1:134">
      <c r="A772" s="4">
        <v>1144</v>
      </c>
      <c r="B772" s="46" t="s">
        <v>6279</v>
      </c>
      <c r="C772" s="65" t="str">
        <f t="shared" si="27"/>
        <v>1144</v>
      </c>
      <c r="D772" s="69">
        <v>378155.62</v>
      </c>
      <c r="E772" s="68">
        <v>4072779.3699999996</v>
      </c>
      <c r="F772" s="69">
        <v>58618.179999999935</v>
      </c>
      <c r="G772" s="69">
        <v>169302.10999999987</v>
      </c>
      <c r="H772" s="70">
        <v>84.375350748719626</v>
      </c>
      <c r="I772" s="70">
        <v>4.3372126625377039</v>
      </c>
      <c r="J772" s="69">
        <v>611958.42999999993</v>
      </c>
      <c r="K772" s="69">
        <v>497220.36999999994</v>
      </c>
      <c r="L772" s="69">
        <v>517604.17000000004</v>
      </c>
      <c r="M772" s="69">
        <v>590423.02999999991</v>
      </c>
      <c r="N772" s="69">
        <v>824467.77</v>
      </c>
      <c r="O772" s="69">
        <v>864498.70000000007</v>
      </c>
      <c r="P772" s="69">
        <v>530411.53</v>
      </c>
      <c r="Q772" s="69">
        <v>448454.12999999995</v>
      </c>
      <c r="R772" s="69">
        <v>990210.89</v>
      </c>
      <c r="S772" s="69">
        <v>497690.60999999993</v>
      </c>
      <c r="T772" s="69">
        <v>609459.55000000005</v>
      </c>
      <c r="U772" s="69">
        <v>618397.03999999992</v>
      </c>
      <c r="V772" s="69">
        <v>378155.62</v>
      </c>
      <c r="W772" s="70">
        <v>97.529083275614894</v>
      </c>
      <c r="X772" s="70">
        <v>81.541147131621557</v>
      </c>
      <c r="Y772" s="70">
        <v>87.375152193763441</v>
      </c>
      <c r="Z772" s="71">
        <v>80.931900792216169</v>
      </c>
      <c r="AA772" s="71">
        <v>115.71637755077904</v>
      </c>
      <c r="AB772" s="71">
        <v>107.18567936070085</v>
      </c>
      <c r="AC772" s="71">
        <v>83.15903892277997</v>
      </c>
      <c r="AD772" s="71">
        <v>64.536079723361041</v>
      </c>
      <c r="AE772" s="71">
        <v>88.056281078647714</v>
      </c>
      <c r="AF772" s="71">
        <v>81.828112671397108</v>
      </c>
      <c r="AG772" s="71">
        <v>92.595167524131554</v>
      </c>
      <c r="AH772" s="71">
        <v>90.184196561422297</v>
      </c>
      <c r="AI772" s="71">
        <v>90.549473359853693</v>
      </c>
      <c r="AJ772" s="71">
        <v>-17.442152022418856</v>
      </c>
      <c r="AK772" s="71">
        <v>-34.149280643473453</v>
      </c>
      <c r="AL772" s="71">
        <v>-28.468412425036149</v>
      </c>
      <c r="AM772" s="71">
        <v>-31.27591049697638</v>
      </c>
      <c r="AN772" s="71">
        <v>-21.226165672120455</v>
      </c>
      <c r="AO772" s="71">
        <v>-18.376682461392456</v>
      </c>
      <c r="AP772" s="71">
        <v>-14.670419649443645</v>
      </c>
      <c r="AQ772" s="71">
        <v>-17.643808205590915</v>
      </c>
      <c r="AR772" s="71">
        <v>58.698878712278017</v>
      </c>
      <c r="AS772" s="71">
        <v>-34.623216518041701</v>
      </c>
      <c r="AT772" s="71">
        <v>21.497056715380737</v>
      </c>
      <c r="AU772" s="71">
        <v>16.467575028953661</v>
      </c>
      <c r="AV772" s="72">
        <v>18.344698511698642</v>
      </c>
      <c r="AW772" s="73">
        <v>-129289.61000000022</v>
      </c>
      <c r="AX772" s="73">
        <v>-257851.66999999998</v>
      </c>
      <c r="AY772" s="73">
        <v>-205998.06999999995</v>
      </c>
      <c r="AZ772" s="73">
        <v>-268697.89000000013</v>
      </c>
      <c r="BA772" s="73">
        <v>-222139.68000000005</v>
      </c>
      <c r="BB772" s="73">
        <v>-180556.53999999992</v>
      </c>
      <c r="BC772" s="73">
        <v>-91191.820000000065</v>
      </c>
      <c r="BD772" s="73">
        <v>-96075.82</v>
      </c>
      <c r="BE772" s="73">
        <v>366255.07000000018</v>
      </c>
      <c r="BF772" s="73">
        <v>-263574.45</v>
      </c>
      <c r="BG772" s="73">
        <v>107834.60000000009</v>
      </c>
      <c r="BH772" s="73">
        <v>87436.350000000093</v>
      </c>
      <c r="BI772" s="73">
        <v>58618.179999999935</v>
      </c>
      <c r="BJ772" s="71">
        <v>11.131130329049697</v>
      </c>
      <c r="BK772" s="71">
        <v>10.114880937956583</v>
      </c>
      <c r="BL772" s="71">
        <v>6.7363941006042172</v>
      </c>
      <c r="BM772" s="71">
        <v>11.019152998062022</v>
      </c>
      <c r="BN772" s="71">
        <v>-2.8687313304314532</v>
      </c>
      <c r="BO772" s="71">
        <v>9.2086647802292969</v>
      </c>
      <c r="BP772" s="71">
        <v>21.666235665474591</v>
      </c>
      <c r="BQ772" s="71">
        <v>21.377863519868608</v>
      </c>
      <c r="BR772" s="72">
        <v>8.619386028234949</v>
      </c>
      <c r="BS772" s="72">
        <v>11.247154511854202</v>
      </c>
      <c r="BT772" s="71">
        <v>13.579561643707265</v>
      </c>
      <c r="BU772" s="71">
        <v>14.3061889385501</v>
      </c>
      <c r="BV772" s="71">
        <v>7.9172189958932151</v>
      </c>
      <c r="BW772" s="71">
        <v>12.112733664397721</v>
      </c>
      <c r="BX772" s="75">
        <v>11785</v>
      </c>
      <c r="BY772" s="75">
        <v>10145</v>
      </c>
      <c r="BZ772" s="75">
        <v>10019</v>
      </c>
      <c r="CA772" s="75">
        <v>10519</v>
      </c>
      <c r="CB772" s="75">
        <v>12662</v>
      </c>
      <c r="CC772" s="75">
        <v>14887</v>
      </c>
      <c r="CD772" s="75">
        <v>10328</v>
      </c>
      <c r="CE772" s="75">
        <v>9102</v>
      </c>
      <c r="CF772" s="75">
        <v>13508</v>
      </c>
      <c r="CG772" s="75">
        <v>10736</v>
      </c>
      <c r="CH772" s="75">
        <v>11439</v>
      </c>
      <c r="CI772" s="75">
        <v>11892</v>
      </c>
      <c r="CJ772" s="75">
        <v>6804</v>
      </c>
      <c r="CK772" s="75">
        <v>73809</v>
      </c>
      <c r="CL772" s="73">
        <v>1443968.1099999999</v>
      </c>
      <c r="CM772" s="73">
        <v>1380457.07</v>
      </c>
      <c r="CN772" s="73">
        <v>1475328.2899999996</v>
      </c>
      <c r="CO772" s="73">
        <v>1661006.0800000003</v>
      </c>
      <c r="CP772" s="73">
        <v>1739562.3499999989</v>
      </c>
      <c r="CQ772" s="73">
        <v>1410612.0899999999</v>
      </c>
      <c r="CR772" s="73">
        <v>1505425.1900000004</v>
      </c>
      <c r="CS772" s="73">
        <v>1771840.88</v>
      </c>
      <c r="CT772" s="73">
        <v>1527388.8900000001</v>
      </c>
      <c r="CU772" s="73">
        <v>1478975.7700000005</v>
      </c>
      <c r="CV772" s="73">
        <v>1431088.8299999996</v>
      </c>
      <c r="CW772" s="73">
        <v>1305268.3800000006</v>
      </c>
      <c r="CX772" s="73">
        <v>1372726.5500000007</v>
      </c>
      <c r="CY772" s="77"/>
      <c r="CZ772" s="4">
        <v>1144</v>
      </c>
      <c r="DA772" s="76" t="str">
        <f t="shared" si="28"/>
        <v>1144</v>
      </c>
      <c r="DB772" s="71">
        <v>2.4525281284330358</v>
      </c>
      <c r="DC772" s="71">
        <v>2.2841369606916948</v>
      </c>
      <c r="DD772" s="71">
        <v>1.0623608728344522</v>
      </c>
      <c r="DE772" s="71">
        <v>0.8993055187442589</v>
      </c>
      <c r="DF772" s="71">
        <v>0.75706769083043879</v>
      </c>
      <c r="DG772" s="71">
        <v>0.47055253595000301</v>
      </c>
      <c r="DH772" s="71">
        <v>0.51346999222828127</v>
      </c>
      <c r="DI772" s="71">
        <v>0.89907217055141597</v>
      </c>
      <c r="DJ772" s="71">
        <v>0.47058707455659804</v>
      </c>
      <c r="DK772" s="71">
        <v>0.36758283529882974</v>
      </c>
      <c r="DL772" s="71">
        <v>0.40308221888106205</v>
      </c>
      <c r="DM772" s="71">
        <v>0.23391797265545819</v>
      </c>
      <c r="DN772" s="72">
        <v>0.73484704009982915</v>
      </c>
      <c r="DO772" s="71">
        <v>0.48906127986581471</v>
      </c>
      <c r="DQ772" s="71"/>
      <c r="DR772" s="71"/>
      <c r="DS772" s="71"/>
      <c r="DT772" s="71"/>
      <c r="DU772" s="71"/>
      <c r="DV772" s="71"/>
      <c r="DW772" s="71"/>
      <c r="DX772" s="71"/>
      <c r="DY772" s="71"/>
      <c r="DZ772" s="71"/>
      <c r="EA772" s="71"/>
      <c r="EB772" s="71"/>
      <c r="EC772" s="71"/>
      <c r="ED772" s="71"/>
    </row>
    <row r="773" spans="1:134">
      <c r="A773" s="4">
        <v>1178</v>
      </c>
      <c r="B773" s="46" t="s">
        <v>6285</v>
      </c>
      <c r="C773" s="65" t="str">
        <f t="shared" si="27"/>
        <v>1178</v>
      </c>
      <c r="D773" s="69">
        <v>212208.18999999997</v>
      </c>
      <c r="E773" s="68">
        <v>2826039.26</v>
      </c>
      <c r="F773" s="69">
        <v>10906.889999999985</v>
      </c>
      <c r="G773" s="69">
        <v>217627.86999999965</v>
      </c>
      <c r="H773" s="70">
        <v>88.329772833929923</v>
      </c>
      <c r="I773" s="70">
        <v>8.343310830275108</v>
      </c>
      <c r="J773" s="69">
        <v>388496.56000000011</v>
      </c>
      <c r="K773" s="69">
        <v>381964.11999999988</v>
      </c>
      <c r="L773" s="69">
        <v>354433.47999999992</v>
      </c>
      <c r="M773" s="69">
        <v>406855.13000000006</v>
      </c>
      <c r="N773" s="69">
        <v>584371.69999999995</v>
      </c>
      <c r="O773" s="69">
        <v>721153.64999999979</v>
      </c>
      <c r="P773" s="69">
        <v>340536.97999999986</v>
      </c>
      <c r="Q773" s="69">
        <v>333787.92999999993</v>
      </c>
      <c r="R773" s="69">
        <v>822924.22</v>
      </c>
      <c r="S773" s="69">
        <v>339079.07999999996</v>
      </c>
      <c r="T773" s="69">
        <v>405727.63999999996</v>
      </c>
      <c r="U773" s="69">
        <v>371775.22000000003</v>
      </c>
      <c r="V773" s="69">
        <v>212208.18999999997</v>
      </c>
      <c r="W773" s="70">
        <v>102.26210086972361</v>
      </c>
      <c r="X773" s="70">
        <v>103.58361432937633</v>
      </c>
      <c r="Y773" s="70">
        <v>104.76171595978244</v>
      </c>
      <c r="Z773" s="71">
        <v>95.762622917432239</v>
      </c>
      <c r="AA773" s="71">
        <v>95.949953049401202</v>
      </c>
      <c r="AB773" s="71">
        <v>97.231595285736134</v>
      </c>
      <c r="AC773" s="71">
        <v>94.477019076961383</v>
      </c>
      <c r="AD773" s="71">
        <v>90.419669792491206</v>
      </c>
      <c r="AE773" s="71">
        <v>90.740078490757796</v>
      </c>
      <c r="AF773" s="71">
        <v>85.92640166302553</v>
      </c>
      <c r="AG773" s="71">
        <v>89.879011907375812</v>
      </c>
      <c r="AH773" s="71">
        <v>80.851156982362042</v>
      </c>
      <c r="AI773" s="71">
        <v>82.552048098148703</v>
      </c>
      <c r="AJ773" s="71">
        <v>-18.0354771757269</v>
      </c>
      <c r="AK773" s="71">
        <v>-23.716948836285624</v>
      </c>
      <c r="AL773" s="71">
        <v>-25.873715549853181</v>
      </c>
      <c r="AM773" s="71">
        <v>-22.20237304532937</v>
      </c>
      <c r="AN773" s="71">
        <v>-19.00502024099363</v>
      </c>
      <c r="AO773" s="71">
        <v>-11.144108654427631</v>
      </c>
      <c r="AP773" s="71">
        <v>-8.8245128062882756</v>
      </c>
      <c r="AQ773" s="71">
        <v>12.581437300732423</v>
      </c>
      <c r="AR773" s="71">
        <v>127.50158609194276</v>
      </c>
      <c r="AS773" s="71">
        <v>-48.962926962706874</v>
      </c>
      <c r="AT773" s="71">
        <v>14.867570564071752</v>
      </c>
      <c r="AU773" s="71">
        <v>3.9017105910288619</v>
      </c>
      <c r="AV773" s="72">
        <v>5.4181915367660149</v>
      </c>
      <c r="AW773" s="73">
        <v>-85484.799999999814</v>
      </c>
      <c r="AX773" s="73">
        <v>-118755.39000000025</v>
      </c>
      <c r="AY773" s="73">
        <v>-123714.70000000013</v>
      </c>
      <c r="AZ773" s="73">
        <v>-116110.85999999999</v>
      </c>
      <c r="BA773" s="73">
        <v>-137093.57999999984</v>
      </c>
      <c r="BB773" s="73">
        <v>-78672.120000000345</v>
      </c>
      <c r="BC773" s="73">
        <v>-32959.22000000003</v>
      </c>
      <c r="BD773" s="73">
        <v>37302.169999999925</v>
      </c>
      <c r="BE773" s="73">
        <v>461201.81</v>
      </c>
      <c r="BF773" s="73">
        <v>-325298.90999999992</v>
      </c>
      <c r="BG773" s="73">
        <v>52514.249999999884</v>
      </c>
      <c r="BH773" s="73">
        <v>13960.880000000005</v>
      </c>
      <c r="BI773" s="73">
        <v>10906.889999999985</v>
      </c>
      <c r="BJ773" s="71">
        <v>13.936013329716335</v>
      </c>
      <c r="BK773" s="71">
        <v>9.5858464485479544</v>
      </c>
      <c r="BL773" s="71">
        <v>8.1287527427779356</v>
      </c>
      <c r="BM773" s="71">
        <v>8.803216115096566</v>
      </c>
      <c r="BN773" s="71">
        <v>-5.5089754638524671</v>
      </c>
      <c r="BO773" s="71">
        <v>7.5988326832247957</v>
      </c>
      <c r="BP773" s="71">
        <v>16.593118287172807</v>
      </c>
      <c r="BQ773" s="71">
        <v>18.893617342240763</v>
      </c>
      <c r="BR773" s="72">
        <v>8.6801134101384747</v>
      </c>
      <c r="BS773" s="72">
        <v>11.732525704416757</v>
      </c>
      <c r="BT773" s="71">
        <v>11.394789307920272</v>
      </c>
      <c r="BU773" s="71">
        <v>12.964827236372765</v>
      </c>
      <c r="BV773" s="71">
        <v>8.4049481220187285</v>
      </c>
      <c r="BW773" s="71">
        <v>10.531329688090871</v>
      </c>
      <c r="BX773" s="75">
        <v>10125</v>
      </c>
      <c r="BY773" s="75">
        <v>10345</v>
      </c>
      <c r="BZ773" s="75">
        <v>9033</v>
      </c>
      <c r="CA773" s="75">
        <v>9671</v>
      </c>
      <c r="CB773" s="75">
        <v>12252</v>
      </c>
      <c r="CC773" s="75">
        <v>14699</v>
      </c>
      <c r="CD773" s="75">
        <v>8178</v>
      </c>
      <c r="CE773" s="75">
        <v>8298</v>
      </c>
      <c r="CF773" s="75">
        <v>13815</v>
      </c>
      <c r="CG773" s="75">
        <v>9731</v>
      </c>
      <c r="CH773" s="75">
        <v>10416</v>
      </c>
      <c r="CI773" s="75">
        <v>10201</v>
      </c>
      <c r="CJ773" s="75">
        <v>5293</v>
      </c>
      <c r="CK773" s="75">
        <v>65932</v>
      </c>
      <c r="CL773" s="73">
        <v>791056.05000000028</v>
      </c>
      <c r="CM773" s="73">
        <v>740223.16000000015</v>
      </c>
      <c r="CN773" s="73">
        <v>737898.40000000014</v>
      </c>
      <c r="CO773" s="73">
        <v>811625.32</v>
      </c>
      <c r="CP773" s="73">
        <v>782763.7</v>
      </c>
      <c r="CQ773" s="73">
        <v>672230.58000000007</v>
      </c>
      <c r="CR773" s="73">
        <v>745333.72999999986</v>
      </c>
      <c r="CS773" s="73">
        <v>1090746.26</v>
      </c>
      <c r="CT773" s="73">
        <v>789848.30000000028</v>
      </c>
      <c r="CU773" s="73">
        <v>771922.85000000021</v>
      </c>
      <c r="CV773" s="73">
        <v>734291.54999999981</v>
      </c>
      <c r="CW773" s="73">
        <v>830608.43</v>
      </c>
      <c r="CX773" s="73">
        <v>852684.02</v>
      </c>
      <c r="CY773" s="77"/>
      <c r="CZ773" s="4">
        <v>1178</v>
      </c>
      <c r="DA773" s="76" t="str">
        <f t="shared" si="28"/>
        <v>1178</v>
      </c>
      <c r="DB773" s="71">
        <v>0.9383120059972494</v>
      </c>
      <c r="DC773" s="71">
        <v>3.4970699130805047</v>
      </c>
      <c r="DD773" s="71">
        <v>1.5874113985089291</v>
      </c>
      <c r="DE773" s="71">
        <v>0.22097091920107254</v>
      </c>
      <c r="DF773" s="71">
        <v>0.42273341196279507</v>
      </c>
      <c r="DG773" s="71">
        <v>0.20847794379115231</v>
      </c>
      <c r="DH773" s="71">
        <v>7.4320856006299368E-2</v>
      </c>
      <c r="DI773" s="71">
        <v>4.1627647120259161E-2</v>
      </c>
      <c r="DJ773" s="71">
        <v>8.46587218846752E-2</v>
      </c>
      <c r="DK773" s="71">
        <v>1.7823293489976147E-2</v>
      </c>
      <c r="DL773" s="71">
        <v>8.9652418283835161E-2</v>
      </c>
      <c r="DM773" s="71">
        <v>0</v>
      </c>
      <c r="DN773" s="71">
        <v>9.0349002092125971E-2</v>
      </c>
      <c r="DO773" s="71">
        <v>6.0286145965856498E-2</v>
      </c>
      <c r="DQ773" s="71"/>
      <c r="DR773" s="71"/>
      <c r="DS773" s="71"/>
      <c r="DT773" s="71"/>
      <c r="DU773" s="71"/>
      <c r="DV773" s="71"/>
      <c r="DW773" s="71"/>
      <c r="DX773" s="71"/>
      <c r="DY773" s="71"/>
      <c r="DZ773" s="71"/>
      <c r="EA773" s="71"/>
      <c r="EB773" s="71"/>
      <c r="EC773" s="71"/>
      <c r="ED773" s="71"/>
    </row>
    <row r="774" spans="1:134">
      <c r="A774" s="4">
        <v>722</v>
      </c>
      <c r="B774" s="46" t="s">
        <v>6290</v>
      </c>
      <c r="C774" s="65" t="str">
        <f t="shared" si="27"/>
        <v>L722</v>
      </c>
      <c r="D774" s="69">
        <v>439055.88</v>
      </c>
      <c r="E774" s="68">
        <v>6099741.9699999988</v>
      </c>
      <c r="F774" s="69">
        <v>-11705.300000000047</v>
      </c>
      <c r="G774" s="69">
        <v>375237.75000000093</v>
      </c>
      <c r="H774" s="70">
        <v>89.180983204189744</v>
      </c>
      <c r="I774" s="70">
        <v>6.5549388310172541</v>
      </c>
      <c r="J774" s="69">
        <v>910684.26000000013</v>
      </c>
      <c r="K774" s="69">
        <v>817032.47</v>
      </c>
      <c r="L774" s="69">
        <v>743589.72999999975</v>
      </c>
      <c r="M774" s="69">
        <v>950062.33</v>
      </c>
      <c r="N774" s="69">
        <v>1045251.6699999999</v>
      </c>
      <c r="O774" s="69">
        <v>1413500.26</v>
      </c>
      <c r="P774" s="69">
        <v>998549.83</v>
      </c>
      <c r="Q774" s="69">
        <v>925472.90999999992</v>
      </c>
      <c r="R774" s="69">
        <v>1423226.1199999999</v>
      </c>
      <c r="S774" s="69">
        <v>695432.54</v>
      </c>
      <c r="T774" s="69">
        <v>795135.86</v>
      </c>
      <c r="U774" s="69">
        <v>822868.83000000007</v>
      </c>
      <c r="V774" s="69">
        <v>439055.88</v>
      </c>
      <c r="W774" s="70">
        <v>107.01864054037067</v>
      </c>
      <c r="X774" s="70">
        <v>92.010573515972013</v>
      </c>
      <c r="Y774" s="70">
        <v>98.270981719256838</v>
      </c>
      <c r="Z774" s="71">
        <v>96.222718129452616</v>
      </c>
      <c r="AA774" s="71">
        <v>89.895413542382826</v>
      </c>
      <c r="AB774" s="71">
        <v>112.11175578218572</v>
      </c>
      <c r="AC774" s="71">
        <v>98.432311178412746</v>
      </c>
      <c r="AD774" s="71">
        <v>87.99525484510707</v>
      </c>
      <c r="AE774" s="71">
        <v>92.637304765573376</v>
      </c>
      <c r="AF774" s="71">
        <v>76.726279939236875</v>
      </c>
      <c r="AG774" s="71">
        <v>88.166977135485112</v>
      </c>
      <c r="AH774" s="71">
        <v>89.982369414260774</v>
      </c>
      <c r="AI774" s="71">
        <v>85.336983762380541</v>
      </c>
      <c r="AJ774" s="71">
        <v>3.4257748072490601</v>
      </c>
      <c r="AK774" s="71">
        <v>-6.029520532786159</v>
      </c>
      <c r="AL774" s="71">
        <v>-1.958362607679387</v>
      </c>
      <c r="AM774" s="71">
        <v>-2.2186632379437743</v>
      </c>
      <c r="AN774" s="71">
        <v>-15.80080089038589</v>
      </c>
      <c r="AO774" s="71">
        <v>2.8297782208345001</v>
      </c>
      <c r="AP774" s="71">
        <v>-0.36433800824610119</v>
      </c>
      <c r="AQ774" s="71">
        <v>9.0598061299438815</v>
      </c>
      <c r="AR774" s="71">
        <v>96.891067962403326</v>
      </c>
      <c r="AS774" s="71">
        <v>-43.045756964930661</v>
      </c>
      <c r="AT774" s="71">
        <v>8.7389799737159102</v>
      </c>
      <c r="AU774" s="71">
        <v>10.034297929447543</v>
      </c>
      <c r="AV774" s="72">
        <v>-2.5967852866123131</v>
      </c>
      <c r="AW774" s="73">
        <v>30164.620000000112</v>
      </c>
      <c r="AX774" s="73">
        <v>-52424.060000000172</v>
      </c>
      <c r="AY774" s="73">
        <v>-14853.060000000056</v>
      </c>
      <c r="AZ774" s="73">
        <v>-21556.959999999963</v>
      </c>
      <c r="BA774" s="73">
        <v>-196151.67000000016</v>
      </c>
      <c r="BB774" s="73">
        <v>51538.030000000028</v>
      </c>
      <c r="BC774" s="73">
        <v>-3651.3999999999069</v>
      </c>
      <c r="BD774" s="73">
        <v>76880.800000000163</v>
      </c>
      <c r="BE774" s="73">
        <v>700376.61000000034</v>
      </c>
      <c r="BF774" s="73">
        <v>-525604.73999999976</v>
      </c>
      <c r="BG774" s="73">
        <v>63902.349999999977</v>
      </c>
      <c r="BH774" s="73">
        <v>75039.430000000051</v>
      </c>
      <c r="BI774" s="73">
        <v>-11705.300000000047</v>
      </c>
      <c r="BJ774" s="71">
        <v>12.966193822409952</v>
      </c>
      <c r="BK774" s="71">
        <v>6.9838069422791627</v>
      </c>
      <c r="BL774" s="71">
        <v>9.5103536205719514</v>
      </c>
      <c r="BM774" s="71">
        <v>11.801467027781253</v>
      </c>
      <c r="BN774" s="71">
        <v>5.8073091408559883</v>
      </c>
      <c r="BO774" s="71">
        <v>12.970749300098166</v>
      </c>
      <c r="BP774" s="71">
        <v>20.634104886131098</v>
      </c>
      <c r="BQ774" s="71">
        <v>22.100335228163491</v>
      </c>
      <c r="BR774" s="72">
        <v>9.305949282076444</v>
      </c>
      <c r="BS774" s="72">
        <v>14.669186392962249</v>
      </c>
      <c r="BT774" s="71">
        <v>14.811220190379132</v>
      </c>
      <c r="BU774" s="71">
        <v>14.373588083215228</v>
      </c>
      <c r="BV774" s="71">
        <v>13.517554612623883</v>
      </c>
      <c r="BW774" s="71">
        <v>13.747425274454546</v>
      </c>
      <c r="BX774" s="75">
        <v>16723</v>
      </c>
      <c r="BY774" s="75">
        <v>13970</v>
      </c>
      <c r="BZ774" s="75">
        <v>13634</v>
      </c>
      <c r="CA774" s="75">
        <v>15447</v>
      </c>
      <c r="CB774" s="75">
        <v>16134</v>
      </c>
      <c r="CC774" s="75">
        <v>20789</v>
      </c>
      <c r="CD774" s="75">
        <v>16996</v>
      </c>
      <c r="CE774" s="75">
        <v>15930</v>
      </c>
      <c r="CF774" s="75">
        <v>22840</v>
      </c>
      <c r="CG774" s="75">
        <v>13425</v>
      </c>
      <c r="CH774" s="75">
        <v>15242</v>
      </c>
      <c r="CI774" s="75">
        <v>16628</v>
      </c>
      <c r="CJ774" s="75">
        <v>9025</v>
      </c>
      <c r="CK774" s="75">
        <v>110086</v>
      </c>
      <c r="CL774" s="73">
        <v>1351604.6099999996</v>
      </c>
      <c r="CM774" s="73">
        <v>1306308.1400000004</v>
      </c>
      <c r="CN774" s="73">
        <v>1429492.6700000002</v>
      </c>
      <c r="CO774" s="73">
        <v>1249582.1600000001</v>
      </c>
      <c r="CP774" s="73">
        <v>1778327.4200000004</v>
      </c>
      <c r="CQ774" s="73">
        <v>1218055.8499999999</v>
      </c>
      <c r="CR774" s="73">
        <v>1234369.0199999998</v>
      </c>
      <c r="CS774" s="73">
        <v>1773522.5900000005</v>
      </c>
      <c r="CT774" s="73">
        <v>1218692.3400000001</v>
      </c>
      <c r="CU774" s="73">
        <v>1108332.0399999998</v>
      </c>
      <c r="CV774" s="73">
        <v>1198076.6499999999</v>
      </c>
      <c r="CW774" s="73">
        <v>1150346.1700000002</v>
      </c>
      <c r="CX774" s="73">
        <v>1228124.45</v>
      </c>
      <c r="CY774" s="77"/>
      <c r="CZ774" s="4">
        <v>722</v>
      </c>
      <c r="DA774" s="76" t="str">
        <f t="shared" si="28"/>
        <v>L722</v>
      </c>
      <c r="DB774" s="71">
        <v>10.553486474860211</v>
      </c>
      <c r="DC774" s="71">
        <v>9.1956608177196557</v>
      </c>
      <c r="DD774" s="71">
        <v>1.5282331854444979</v>
      </c>
      <c r="DE774" s="71">
        <v>1.0675349682189204</v>
      </c>
      <c r="DF774" s="71">
        <v>0.86846688530195881</v>
      </c>
      <c r="DG774" s="71">
        <v>0.3766954613081645</v>
      </c>
      <c r="DH774" s="71">
        <v>0.7389465473065232</v>
      </c>
      <c r="DI774" s="71">
        <v>0.57492907440642083</v>
      </c>
      <c r="DJ774" s="71">
        <v>0.24982081128144415</v>
      </c>
      <c r="DK774" s="71">
        <v>0.43082419198148164</v>
      </c>
      <c r="DL774" s="71">
        <v>0.61285726876373015</v>
      </c>
      <c r="DM774" s="71">
        <v>0.32882970942923501</v>
      </c>
      <c r="DN774" s="71">
        <v>6.4444175278093069E-2</v>
      </c>
      <c r="DO774" s="71">
        <v>0.44488497092025392</v>
      </c>
      <c r="DQ774" s="71"/>
      <c r="DR774" s="71"/>
      <c r="DS774" s="71"/>
      <c r="DT774" s="71"/>
      <c r="DU774" s="71"/>
      <c r="DV774" s="71"/>
      <c r="DW774" s="71"/>
      <c r="DX774" s="71"/>
      <c r="DY774" s="71"/>
      <c r="DZ774" s="71"/>
      <c r="EA774" s="71"/>
      <c r="EB774" s="71"/>
      <c r="EC774" s="71"/>
      <c r="ED774" s="71"/>
    </row>
    <row r="775" spans="1:134">
      <c r="A775" s="4">
        <v>714</v>
      </c>
      <c r="B775" s="46" t="s">
        <v>6298</v>
      </c>
      <c r="C775" s="65" t="str">
        <f t="shared" ref="C775:C838" si="29">LEFT(B775,4)</f>
        <v>L714</v>
      </c>
      <c r="D775" s="69">
        <v>243659.51</v>
      </c>
      <c r="E775" s="68">
        <v>2968563.38</v>
      </c>
      <c r="F775" s="69">
        <v>37322.960000000021</v>
      </c>
      <c r="G775" s="69">
        <v>723823.78000000073</v>
      </c>
      <c r="H775" s="70">
        <v>107.28660909439452</v>
      </c>
      <c r="I775" s="70">
        <v>32.245333935392814</v>
      </c>
      <c r="J775" s="69">
        <v>385784.98</v>
      </c>
      <c r="K775" s="69">
        <v>408038.61999999994</v>
      </c>
      <c r="L775" s="69">
        <v>363775.52999999997</v>
      </c>
      <c r="M775" s="69">
        <v>396610.95000000007</v>
      </c>
      <c r="N775" s="69">
        <v>623540.50999999989</v>
      </c>
      <c r="O775" s="69">
        <v>617253.37</v>
      </c>
      <c r="P775" s="69">
        <v>372932.80000000005</v>
      </c>
      <c r="Q775" s="69">
        <v>371371.52999999985</v>
      </c>
      <c r="R775" s="69">
        <v>697448.4600000002</v>
      </c>
      <c r="S775" s="69">
        <v>421014.75</v>
      </c>
      <c r="T775" s="69">
        <v>437081.84999999992</v>
      </c>
      <c r="U775" s="69">
        <v>425054.48</v>
      </c>
      <c r="V775" s="69">
        <v>243659.51</v>
      </c>
      <c r="W775" s="70">
        <v>116.3382906150523</v>
      </c>
      <c r="X775" s="70">
        <v>124.95314930068528</v>
      </c>
      <c r="Y775" s="70">
        <v>118.13068854940565</v>
      </c>
      <c r="Z775" s="71">
        <v>107.63502605409468</v>
      </c>
      <c r="AA775" s="71">
        <v>106.77623480987546</v>
      </c>
      <c r="AB775" s="71">
        <v>92.264853616760661</v>
      </c>
      <c r="AC775" s="71">
        <v>114.43747370781729</v>
      </c>
      <c r="AD775" s="71">
        <v>103.8919887417882</v>
      </c>
      <c r="AE775" s="71">
        <v>113.49311575308445</v>
      </c>
      <c r="AF775" s="71">
        <v>110.30263769560659</v>
      </c>
      <c r="AG775" s="71">
        <v>99.708341787945017</v>
      </c>
      <c r="AH775" s="71">
        <v>106.75526991942239</v>
      </c>
      <c r="AI775" s="71">
        <v>97.127356391497557</v>
      </c>
      <c r="AJ775" s="71">
        <v>25.60961291522872</v>
      </c>
      <c r="AK775" s="71">
        <v>22.651891718850159</v>
      </c>
      <c r="AL775" s="71">
        <v>19.254982566063216</v>
      </c>
      <c r="AM775" s="71">
        <v>14.310903411365761</v>
      </c>
      <c r="AN775" s="71">
        <v>23.624405516268144</v>
      </c>
      <c r="AO775" s="71">
        <v>18.659041540837841</v>
      </c>
      <c r="AP775" s="71">
        <v>15.696528481815687</v>
      </c>
      <c r="AQ775" s="71">
        <v>31.87864487393788</v>
      </c>
      <c r="AR775" s="71">
        <v>112.18255790114146</v>
      </c>
      <c r="AS775" s="71">
        <v>-8.8921401882274491</v>
      </c>
      <c r="AT775" s="71">
        <v>30.345513754125154</v>
      </c>
      <c r="AU775" s="71">
        <v>37.856317771209369</v>
      </c>
      <c r="AV775" s="72">
        <v>18.088390059831873</v>
      </c>
      <c r="AW775" s="73">
        <v>78654.840000000026</v>
      </c>
      <c r="AX775" s="73">
        <v>75358.370000000054</v>
      </c>
      <c r="AY775" s="73">
        <v>58735.419999999984</v>
      </c>
      <c r="AZ775" s="73">
        <v>49652.840000000142</v>
      </c>
      <c r="BA775" s="73">
        <v>119157.48999999987</v>
      </c>
      <c r="BB775" s="73">
        <v>102237.60000000003</v>
      </c>
      <c r="BC775" s="73">
        <v>50595.73000000004</v>
      </c>
      <c r="BD775" s="73">
        <v>89770.569999999891</v>
      </c>
      <c r="BE775" s="73">
        <v>368746.39000000019</v>
      </c>
      <c r="BF775" s="73">
        <v>-41091.100000000035</v>
      </c>
      <c r="BG775" s="73">
        <v>101756.26999999984</v>
      </c>
      <c r="BH775" s="73">
        <v>116722.95999999996</v>
      </c>
      <c r="BI775" s="73">
        <v>37322.960000000021</v>
      </c>
      <c r="BJ775" s="71">
        <v>17.416631019387218</v>
      </c>
      <c r="BK775" s="71">
        <v>14.939430249448545</v>
      </c>
      <c r="BL775" s="71">
        <v>16.432976929929559</v>
      </c>
      <c r="BM775" s="71">
        <v>15.95091126709621</v>
      </c>
      <c r="BN775" s="71">
        <v>4.570502418440805</v>
      </c>
      <c r="BO775" s="71">
        <v>12.441508807094021</v>
      </c>
      <c r="BP775" s="71">
        <v>20.682340067228576</v>
      </c>
      <c r="BQ775" s="71">
        <v>22.852193598629849</v>
      </c>
      <c r="BR775" s="72">
        <v>15.866494723223292</v>
      </c>
      <c r="BS775" s="72">
        <v>18.087582925645435</v>
      </c>
      <c r="BT775" s="71">
        <v>19.121301772539137</v>
      </c>
      <c r="BU775" s="71">
        <v>17.65861011260716</v>
      </c>
      <c r="BV775" s="71">
        <v>17.036906926157847</v>
      </c>
      <c r="BW775" s="71">
        <v>17.051628000262642</v>
      </c>
      <c r="BX775" s="75">
        <v>10222</v>
      </c>
      <c r="BY775" s="75">
        <v>10881</v>
      </c>
      <c r="BZ775" s="75">
        <v>9878</v>
      </c>
      <c r="CA775" s="75">
        <v>10297</v>
      </c>
      <c r="CB775" s="75">
        <v>12283</v>
      </c>
      <c r="CC775" s="75">
        <v>12617</v>
      </c>
      <c r="CD775" s="75">
        <v>9087</v>
      </c>
      <c r="CE775" s="75">
        <v>8895</v>
      </c>
      <c r="CF775" s="75">
        <v>12814</v>
      </c>
      <c r="CG775" s="75">
        <v>10233</v>
      </c>
      <c r="CH775" s="75">
        <v>10686</v>
      </c>
      <c r="CI775" s="75">
        <v>10491</v>
      </c>
      <c r="CJ775" s="75">
        <v>5972</v>
      </c>
      <c r="CK775" s="75">
        <v>68178</v>
      </c>
      <c r="CL775" s="73">
        <v>488540.10999999993</v>
      </c>
      <c r="CM775" s="73">
        <v>476727.31000000006</v>
      </c>
      <c r="CN775" s="73">
        <v>457578.52999999991</v>
      </c>
      <c r="CO775" s="73">
        <v>673360.16999999981</v>
      </c>
      <c r="CP775" s="73">
        <v>718408.10999999987</v>
      </c>
      <c r="CQ775" s="73">
        <v>482873.05999999988</v>
      </c>
      <c r="CR775" s="73">
        <v>506035.27999999997</v>
      </c>
      <c r="CS775" s="73">
        <v>822402.29999999993</v>
      </c>
      <c r="CT775" s="73">
        <v>649632.14</v>
      </c>
      <c r="CU775" s="73">
        <v>634542.15999999992</v>
      </c>
      <c r="CV775" s="73">
        <v>684958.28999999992</v>
      </c>
      <c r="CW775" s="73">
        <v>680002.46</v>
      </c>
      <c r="CX775" s="73">
        <v>703968.75</v>
      </c>
      <c r="CY775" s="77"/>
      <c r="CZ775" s="4">
        <v>714</v>
      </c>
      <c r="DA775" s="76" t="str">
        <f t="shared" ref="DA775:DA838" si="30">LEFT(B775,4)</f>
        <v>L714</v>
      </c>
      <c r="DB775" s="71">
        <v>3.0385220474282169</v>
      </c>
      <c r="DC775" s="71">
        <v>2.8623633321046982</v>
      </c>
      <c r="DD775" s="71">
        <v>1.0323709488737933</v>
      </c>
      <c r="DE775" s="71">
        <v>0.70539796359081819</v>
      </c>
      <c r="DF775" s="71">
        <v>0.81346368324465534</v>
      </c>
      <c r="DG775" s="71">
        <v>0.67562994140833321</v>
      </c>
      <c r="DH775" s="71">
        <v>0.83671271934430813</v>
      </c>
      <c r="DI775" s="71">
        <v>0.25628878004102118</v>
      </c>
      <c r="DJ775" s="71">
        <v>0.34013874466276645</v>
      </c>
      <c r="DK775" s="71">
        <v>0.34248933333216969</v>
      </c>
      <c r="DL775" s="71">
        <v>0.45996083235595159</v>
      </c>
      <c r="DM775" s="71">
        <v>0.16136358053961836</v>
      </c>
      <c r="DN775" s="72">
        <v>0.297031801840829</v>
      </c>
      <c r="DO775" s="71">
        <v>0.38107065349524882</v>
      </c>
      <c r="DQ775" s="71"/>
      <c r="DR775" s="71"/>
      <c r="DS775" s="71"/>
      <c r="DT775" s="71"/>
      <c r="DU775" s="71"/>
      <c r="DV775" s="71"/>
      <c r="DW775" s="71"/>
      <c r="DX775" s="71"/>
      <c r="DY775" s="71"/>
      <c r="DZ775" s="71"/>
      <c r="EA775" s="71"/>
      <c r="EB775" s="71"/>
      <c r="EC775" s="71"/>
      <c r="ED775" s="71"/>
    </row>
    <row r="776" spans="1:134">
      <c r="A776" s="4">
        <v>1138</v>
      </c>
      <c r="B776" s="46" t="s">
        <v>6306</v>
      </c>
      <c r="C776" s="65" t="str">
        <f t="shared" si="29"/>
        <v>1138</v>
      </c>
      <c r="D776" s="69">
        <v>280185.92000000004</v>
      </c>
      <c r="E776" s="68">
        <v>3266566.6900000004</v>
      </c>
      <c r="F776" s="69">
        <v>26845.910000000003</v>
      </c>
      <c r="G776" s="69">
        <v>208780.94999999972</v>
      </c>
      <c r="H776" s="70">
        <v>85.205681346461773</v>
      </c>
      <c r="I776" s="70">
        <v>6.8278475914404613</v>
      </c>
      <c r="J776" s="69">
        <v>501135.25000000006</v>
      </c>
      <c r="K776" s="69">
        <v>425762.18999999994</v>
      </c>
      <c r="L776" s="69">
        <v>458741.55</v>
      </c>
      <c r="M776" s="69">
        <v>470364.71000000014</v>
      </c>
      <c r="N776" s="69">
        <v>657292.5900000002</v>
      </c>
      <c r="O776" s="69">
        <v>688972.97999999986</v>
      </c>
      <c r="P776" s="69">
        <v>404992.08999999991</v>
      </c>
      <c r="Q776" s="69">
        <v>377531.96</v>
      </c>
      <c r="R776" s="69">
        <v>852596.01000000013</v>
      </c>
      <c r="S776" s="69">
        <v>386302.89</v>
      </c>
      <c r="T776" s="69">
        <v>464046.76</v>
      </c>
      <c r="U776" s="69">
        <v>500911.06000000011</v>
      </c>
      <c r="V776" s="69">
        <v>280185.92000000004</v>
      </c>
      <c r="W776" s="70">
        <v>101.46516240988059</v>
      </c>
      <c r="X776" s="70">
        <v>88.794966282299626</v>
      </c>
      <c r="Y776" s="70">
        <v>101.56324307541837</v>
      </c>
      <c r="Z776" s="71">
        <v>84.252265709640085</v>
      </c>
      <c r="AA776" s="71">
        <v>95.550661420604399</v>
      </c>
      <c r="AB776" s="71">
        <v>104.71005530839403</v>
      </c>
      <c r="AC776" s="71">
        <v>79.298558401001571</v>
      </c>
      <c r="AD776" s="71">
        <v>79.796282773096664</v>
      </c>
      <c r="AE776" s="71">
        <v>96.331100340635075</v>
      </c>
      <c r="AF776" s="71">
        <v>73.26932417783803</v>
      </c>
      <c r="AG776" s="71">
        <v>86.449404838684728</v>
      </c>
      <c r="AH776" s="71">
        <v>86.142674144018159</v>
      </c>
      <c r="AI776" s="71">
        <v>87.743018960853902</v>
      </c>
      <c r="AJ776" s="71">
        <v>7.4608824656204442</v>
      </c>
      <c r="AK776" s="71">
        <v>-3.0574056090210355</v>
      </c>
      <c r="AL776" s="71">
        <v>-6.8085657006433653E-2</v>
      </c>
      <c r="AM776" s="71">
        <v>-16.837775526477195</v>
      </c>
      <c r="AN776" s="71">
        <v>-10.901452818818758</v>
      </c>
      <c r="AO776" s="71">
        <v>0.11048620731439751</v>
      </c>
      <c r="AP776" s="71">
        <v>-16.693221135354907</v>
      </c>
      <c r="AQ776" s="71">
        <v>0.62301562890965112</v>
      </c>
      <c r="AR776" s="71">
        <v>96.770136717112408</v>
      </c>
      <c r="AS776" s="71">
        <v>-40.552283467736807</v>
      </c>
      <c r="AT776" s="71">
        <v>13.180154552415413</v>
      </c>
      <c r="AU776" s="71">
        <v>11.317601059771754</v>
      </c>
      <c r="AV776" s="72">
        <v>10.596790455641013</v>
      </c>
      <c r="AW776" s="73">
        <v>34793.229999999981</v>
      </c>
      <c r="AX776" s="73">
        <v>-13427.820000000007</v>
      </c>
      <c r="AY776" s="73">
        <v>-312.54999999998836</v>
      </c>
      <c r="AZ776" s="73">
        <v>-95234.289999999863</v>
      </c>
      <c r="BA776" s="73">
        <v>-80397.599999999744</v>
      </c>
      <c r="BB776" s="73">
        <v>13961.279999999912</v>
      </c>
      <c r="BC776" s="73">
        <v>-81153.330000000133</v>
      </c>
      <c r="BD776" s="73">
        <v>2337.520000000135</v>
      </c>
      <c r="BE776" s="73">
        <v>419300.58000000031</v>
      </c>
      <c r="BF776" s="73">
        <v>-263516.67000000004</v>
      </c>
      <c r="BG776" s="73">
        <v>54039.580000000016</v>
      </c>
      <c r="BH776" s="73">
        <v>50927.360000000161</v>
      </c>
      <c r="BI776" s="73">
        <v>26845.910000000003</v>
      </c>
      <c r="BJ776" s="71">
        <v>17.404662304430708</v>
      </c>
      <c r="BK776" s="71">
        <v>14.378371376562981</v>
      </c>
      <c r="BL776" s="71">
        <v>13.278700267943321</v>
      </c>
      <c r="BM776" s="71">
        <v>14.789952567741796</v>
      </c>
      <c r="BN776" s="71">
        <v>5.2790253513205254</v>
      </c>
      <c r="BO776" s="71">
        <v>13.084264945082523</v>
      </c>
      <c r="BP776" s="71">
        <v>21.662937383859841</v>
      </c>
      <c r="BQ776" s="71">
        <v>23.577273617055102</v>
      </c>
      <c r="BR776" s="72">
        <v>15.888981566484484</v>
      </c>
      <c r="BS776" s="72">
        <v>11.849746177791301</v>
      </c>
      <c r="BT776" s="71">
        <v>16.361840368743625</v>
      </c>
      <c r="BU776" s="71">
        <v>16.063632627134471</v>
      </c>
      <c r="BV776" s="71">
        <v>13.597253107660741</v>
      </c>
      <c r="BW776" s="71">
        <v>15.441079051161481</v>
      </c>
      <c r="BX776" s="75">
        <v>11072</v>
      </c>
      <c r="BY776" s="75">
        <v>9204</v>
      </c>
      <c r="BZ776" s="75">
        <v>9144</v>
      </c>
      <c r="CA776" s="75">
        <v>9326</v>
      </c>
      <c r="CB776" s="75">
        <v>11266</v>
      </c>
      <c r="CC776" s="75">
        <v>12272</v>
      </c>
      <c r="CD776" s="75">
        <v>8425</v>
      </c>
      <c r="CE776" s="75">
        <v>8004</v>
      </c>
      <c r="CF776" s="75">
        <v>12537</v>
      </c>
      <c r="CG776" s="75">
        <v>7927</v>
      </c>
      <c r="CH776" s="75">
        <v>8854</v>
      </c>
      <c r="CI776" s="75">
        <v>10155</v>
      </c>
      <c r="CJ776" s="75">
        <v>5639</v>
      </c>
      <c r="CK776" s="75">
        <v>61541</v>
      </c>
      <c r="CL776" s="73">
        <v>766151.58999999985</v>
      </c>
      <c r="CM776" s="73">
        <v>781086.56</v>
      </c>
      <c r="CN776" s="73">
        <v>775367.82000000007</v>
      </c>
      <c r="CO776" s="73">
        <v>880508.85</v>
      </c>
      <c r="CP776" s="73">
        <v>880185.74000000034</v>
      </c>
      <c r="CQ776" s="73">
        <v>737235.83000000007</v>
      </c>
      <c r="CR776" s="73">
        <v>693962.12</v>
      </c>
      <c r="CS776" s="73">
        <v>1367026.6300000001</v>
      </c>
      <c r="CT776" s="73">
        <v>1160939.3599999999</v>
      </c>
      <c r="CU776" s="73">
        <v>1062459.5999999999</v>
      </c>
      <c r="CV776" s="73">
        <v>1055564.3400000001</v>
      </c>
      <c r="CW776" s="73">
        <v>1048864.9599999997</v>
      </c>
      <c r="CX776" s="73">
        <v>1011133.7300000001</v>
      </c>
      <c r="CY776" s="77"/>
      <c r="CZ776" s="4">
        <v>1138</v>
      </c>
      <c r="DA776" s="76" t="str">
        <f t="shared" si="30"/>
        <v>1138</v>
      </c>
      <c r="DB776" s="71">
        <v>10.17568408206791</v>
      </c>
      <c r="DC776" s="71">
        <v>7.994635586618867</v>
      </c>
      <c r="DD776" s="71">
        <v>2.6119942872393254</v>
      </c>
      <c r="DE776" s="71">
        <v>3.3986848894883028</v>
      </c>
      <c r="DF776" s="71">
        <v>2.5810045517779128</v>
      </c>
      <c r="DG776" s="71">
        <v>1.1060069009780964</v>
      </c>
      <c r="DH776" s="71">
        <v>0.60931222603172019</v>
      </c>
      <c r="DI776" s="71">
        <v>0.40275661426245762</v>
      </c>
      <c r="DJ776" s="71">
        <v>0.51305505664569628</v>
      </c>
      <c r="DK776" s="71">
        <v>0.17590389155891301</v>
      </c>
      <c r="DL776" s="71">
        <v>0.43502177420312421</v>
      </c>
      <c r="DM776" s="71">
        <v>0.11421057753892956</v>
      </c>
      <c r="DN776" s="72">
        <v>0.17836409297815747</v>
      </c>
      <c r="DO776" s="71">
        <v>0.37080716333146235</v>
      </c>
      <c r="DQ776" s="71"/>
      <c r="DR776" s="71"/>
      <c r="DS776" s="71"/>
      <c r="DT776" s="71"/>
      <c r="DU776" s="71"/>
      <c r="DV776" s="71"/>
      <c r="DW776" s="71"/>
      <c r="DX776" s="71"/>
      <c r="DY776" s="71"/>
      <c r="DZ776" s="71"/>
      <c r="EA776" s="71"/>
      <c r="EB776" s="71"/>
      <c r="EC776" s="71"/>
      <c r="ED776" s="71"/>
    </row>
    <row r="777" spans="1:134">
      <c r="A777" s="4">
        <v>1169</v>
      </c>
      <c r="B777" s="46" t="s">
        <v>6314</v>
      </c>
      <c r="C777" s="65" t="str">
        <f t="shared" si="29"/>
        <v>1169</v>
      </c>
      <c r="D777" s="69">
        <v>219959.02000000002</v>
      </c>
      <c r="E777" s="68">
        <v>2373450.1100000008</v>
      </c>
      <c r="F777" s="69">
        <v>60271.46000000005</v>
      </c>
      <c r="G777" s="69">
        <v>492900.21000000113</v>
      </c>
      <c r="H777" s="70">
        <v>100.75575635116228</v>
      </c>
      <c r="I777" s="70">
        <v>26.210429725900973</v>
      </c>
      <c r="J777" s="69">
        <v>282871.39999999997</v>
      </c>
      <c r="K777" s="69">
        <v>267039.62999999995</v>
      </c>
      <c r="L777" s="69">
        <v>270455.96999999997</v>
      </c>
      <c r="M777" s="69">
        <v>316647.07</v>
      </c>
      <c r="N777" s="69">
        <v>480576.85</v>
      </c>
      <c r="O777" s="69">
        <v>581648.22</v>
      </c>
      <c r="P777" s="69">
        <v>264264.00999999995</v>
      </c>
      <c r="Q777" s="69">
        <v>258870.34999999998</v>
      </c>
      <c r="R777" s="69">
        <v>663478.90999999992</v>
      </c>
      <c r="S777" s="69">
        <v>290903.75999999995</v>
      </c>
      <c r="T777" s="69">
        <v>357367.84999999992</v>
      </c>
      <c r="U777" s="69">
        <v>318606.20999999996</v>
      </c>
      <c r="V777" s="69">
        <v>219959.02000000002</v>
      </c>
      <c r="W777" s="70">
        <v>97.849237904461759</v>
      </c>
      <c r="X777" s="70">
        <v>93.005169515478045</v>
      </c>
      <c r="Y777" s="70">
        <v>97.948887997728804</v>
      </c>
      <c r="Z777" s="71">
        <v>93.999193027346379</v>
      </c>
      <c r="AA777" s="71">
        <v>100.8502232350419</v>
      </c>
      <c r="AB777" s="71">
        <v>107.51043447734385</v>
      </c>
      <c r="AC777" s="71">
        <v>87.374780475269802</v>
      </c>
      <c r="AD777" s="71">
        <v>89.741443039135689</v>
      </c>
      <c r="AE777" s="71">
        <v>112.21639267767452</v>
      </c>
      <c r="AF777" s="71">
        <v>85.173355607766425</v>
      </c>
      <c r="AG777" s="71">
        <v>119.42475013820632</v>
      </c>
      <c r="AH777" s="71">
        <v>94.86963189489876</v>
      </c>
      <c r="AI777" s="71">
        <v>111.73013121491466</v>
      </c>
      <c r="AJ777" s="71">
        <v>-4.9638160768160962</v>
      </c>
      <c r="AK777" s="71">
        <v>-11.05177557276653</v>
      </c>
      <c r="AL777" s="71">
        <v>-5.7978907970698597</v>
      </c>
      <c r="AM777" s="71">
        <v>-4.8439605316802918</v>
      </c>
      <c r="AN777" s="71">
        <v>-7.1272702156915386</v>
      </c>
      <c r="AO777" s="71">
        <v>8.0468101118080337</v>
      </c>
      <c r="AP777" s="71">
        <v>-10.744339236616618</v>
      </c>
      <c r="AQ777" s="71">
        <v>13.229314311195829</v>
      </c>
      <c r="AR777" s="71">
        <v>115.39379603945257</v>
      </c>
      <c r="AS777" s="71">
        <v>-27.202842540857741</v>
      </c>
      <c r="AT777" s="71">
        <v>55.888470827279967</v>
      </c>
      <c r="AU777" s="71">
        <v>22.882576994114689</v>
      </c>
      <c r="AV777" s="72">
        <v>37.743365857678612</v>
      </c>
      <c r="AW777" s="73">
        <v>-14774.600000000035</v>
      </c>
      <c r="AX777" s="73">
        <v>-33179.550000000047</v>
      </c>
      <c r="AY777" s="73">
        <v>-16645.849999999977</v>
      </c>
      <c r="AZ777" s="73">
        <v>-16119.059999999998</v>
      </c>
      <c r="BA777" s="73">
        <v>-36880.590000000026</v>
      </c>
      <c r="BB777" s="73">
        <v>50835.380000000005</v>
      </c>
      <c r="BC777" s="73">
        <v>-31811.340000000084</v>
      </c>
      <c r="BD777" s="73">
        <v>30245.500000000058</v>
      </c>
      <c r="BE777" s="73">
        <v>355448.25999999995</v>
      </c>
      <c r="BF777" s="73">
        <v>-108704.9200000001</v>
      </c>
      <c r="BG777" s="73">
        <v>128121.99999999994</v>
      </c>
      <c r="BH777" s="73">
        <v>59329.249999999971</v>
      </c>
      <c r="BI777" s="73">
        <v>60271.46000000005</v>
      </c>
      <c r="BJ777" s="71">
        <v>12.785249734834004</v>
      </c>
      <c r="BK777" s="71">
        <v>11.809520643434782</v>
      </c>
      <c r="BL777" s="71">
        <v>12.442923047376182</v>
      </c>
      <c r="BM777" s="71">
        <v>8.5522974320789853</v>
      </c>
      <c r="BN777" s="71">
        <v>1.3781934524990502</v>
      </c>
      <c r="BO777" s="71">
        <v>9.4396304699084741</v>
      </c>
      <c r="BP777" s="71">
        <v>17.862868698050519</v>
      </c>
      <c r="BQ777" s="71">
        <v>19.239444325099946</v>
      </c>
      <c r="BR777" s="72">
        <v>12.991545857188083</v>
      </c>
      <c r="BS777" s="72">
        <v>10.121777362683027</v>
      </c>
      <c r="BT777" s="71">
        <v>13.384171087629529</v>
      </c>
      <c r="BU777" s="71">
        <v>11.04979636031142</v>
      </c>
      <c r="BV777" s="71">
        <v>7.5928197377596334</v>
      </c>
      <c r="BW777" s="71">
        <v>11.685316890708908</v>
      </c>
      <c r="BX777" s="75">
        <v>6340</v>
      </c>
      <c r="BY777" s="75">
        <v>6090</v>
      </c>
      <c r="BZ777" s="75">
        <v>5489</v>
      </c>
      <c r="CA777" s="75">
        <v>6105</v>
      </c>
      <c r="CB777" s="75">
        <v>7886</v>
      </c>
      <c r="CC777" s="75">
        <v>10771</v>
      </c>
      <c r="CD777" s="75">
        <v>5671</v>
      </c>
      <c r="CE777" s="75">
        <v>5599</v>
      </c>
      <c r="CF777" s="75">
        <v>9729</v>
      </c>
      <c r="CG777" s="75">
        <v>6242</v>
      </c>
      <c r="CH777" s="75">
        <v>6845</v>
      </c>
      <c r="CI777" s="75">
        <v>6709</v>
      </c>
      <c r="CJ777" s="75">
        <v>4197</v>
      </c>
      <c r="CK777" s="75">
        <v>44992</v>
      </c>
      <c r="CL777" s="73">
        <v>780714.76</v>
      </c>
      <c r="CM777" s="73">
        <v>800781.94000000006</v>
      </c>
      <c r="CN777" s="73">
        <v>765856.41999999993</v>
      </c>
      <c r="CO777" s="73">
        <v>887389.70000000019</v>
      </c>
      <c r="CP777" s="73">
        <v>914433.95000000019</v>
      </c>
      <c r="CQ777" s="73">
        <v>665842.17999999993</v>
      </c>
      <c r="CR777" s="73">
        <v>635008.99</v>
      </c>
      <c r="CS777" s="73">
        <v>855269.77000000025</v>
      </c>
      <c r="CT777" s="73">
        <v>831166.53000000026</v>
      </c>
      <c r="CU777" s="73">
        <v>816669.97000000032</v>
      </c>
      <c r="CV777" s="73">
        <v>847931.71000000008</v>
      </c>
      <c r="CW777" s="73">
        <v>838445.96000000008</v>
      </c>
      <c r="CX777" s="73">
        <v>718421.63</v>
      </c>
      <c r="CY777" s="77"/>
      <c r="CZ777" s="4">
        <v>1169</v>
      </c>
      <c r="DA777" s="76" t="str">
        <f t="shared" si="30"/>
        <v>1169</v>
      </c>
      <c r="DB777" s="71">
        <v>2.9637092010934869</v>
      </c>
      <c r="DC777" s="71">
        <v>5.111476595789485</v>
      </c>
      <c r="DD777" s="71">
        <v>2.3877365142431235</v>
      </c>
      <c r="DE777" s="71">
        <v>1.5017555256456645</v>
      </c>
      <c r="DF777" s="71">
        <v>1.4171233991048711</v>
      </c>
      <c r="DG777" s="71">
        <v>1.222815412078762</v>
      </c>
      <c r="DH777" s="71">
        <v>0.21772115707602993</v>
      </c>
      <c r="DI777" s="71">
        <v>0.59555719311779831</v>
      </c>
      <c r="DJ777" s="71">
        <v>0.60327581886097981</v>
      </c>
      <c r="DK777" s="71">
        <v>0.209298726326683</v>
      </c>
      <c r="DL777" s="71">
        <v>0.63575549464828107</v>
      </c>
      <c r="DM777" s="71">
        <v>0.96906049836766617</v>
      </c>
      <c r="DN777" s="71">
        <v>0.90564898980474795</v>
      </c>
      <c r="DO777" s="71">
        <v>0.59321879606549244</v>
      </c>
      <c r="DQ777" s="71"/>
      <c r="DR777" s="71"/>
      <c r="DS777" s="71"/>
      <c r="DT777" s="71"/>
      <c r="DU777" s="71"/>
      <c r="DV777" s="71"/>
      <c r="DW777" s="71"/>
      <c r="DX777" s="71"/>
      <c r="DY777" s="71"/>
      <c r="DZ777" s="71"/>
      <c r="EA777" s="71"/>
      <c r="EB777" s="71"/>
      <c r="EC777" s="71"/>
      <c r="ED777" s="71"/>
    </row>
    <row r="778" spans="1:134">
      <c r="A778" s="4">
        <v>1184</v>
      </c>
      <c r="B778" s="46" t="s">
        <v>6320</v>
      </c>
      <c r="C778" s="65" t="str">
        <f t="shared" si="29"/>
        <v>1184</v>
      </c>
      <c r="D778" s="69">
        <v>136897.43</v>
      </c>
      <c r="E778" s="68">
        <v>1861728.4999999993</v>
      </c>
      <c r="F778" s="69">
        <v>-1350.6500000000233</v>
      </c>
      <c r="G778" s="69">
        <v>-17886.450000000419</v>
      </c>
      <c r="H778" s="70">
        <v>80.244076079636471</v>
      </c>
      <c r="I778" s="70">
        <v>-0.95160181610602912</v>
      </c>
      <c r="J778" s="69">
        <v>261376.75999999998</v>
      </c>
      <c r="K778" s="69">
        <v>264100.09999999998</v>
      </c>
      <c r="L778" s="69">
        <v>256538.38999999996</v>
      </c>
      <c r="M778" s="69">
        <v>269417.99999999988</v>
      </c>
      <c r="N778" s="69">
        <v>387382.7099999999</v>
      </c>
      <c r="O778" s="69">
        <v>443593.98000000004</v>
      </c>
      <c r="P778" s="69">
        <v>215980.90999999997</v>
      </c>
      <c r="Q778" s="69">
        <v>242574.84999999995</v>
      </c>
      <c r="R778" s="69">
        <v>474095.53999999992</v>
      </c>
      <c r="S778" s="69">
        <v>247701.10000000003</v>
      </c>
      <c r="T778" s="69">
        <v>266989.87</v>
      </c>
      <c r="U778" s="69">
        <v>277488.8</v>
      </c>
      <c r="V778" s="69">
        <v>136897.43</v>
      </c>
      <c r="W778" s="70">
        <v>91.180578788543926</v>
      </c>
      <c r="X778" s="70">
        <v>86.99814414021651</v>
      </c>
      <c r="Y778" s="70">
        <v>94.4530919397491</v>
      </c>
      <c r="Z778" s="71">
        <v>79.286199720435619</v>
      </c>
      <c r="AA778" s="71">
        <v>94.178266459079467</v>
      </c>
      <c r="AB778" s="71">
        <v>93.779138771988784</v>
      </c>
      <c r="AC778" s="71">
        <v>73.339314818911831</v>
      </c>
      <c r="AD778" s="71">
        <v>77.362415049589444</v>
      </c>
      <c r="AE778" s="71">
        <v>80.462150837100879</v>
      </c>
      <c r="AF778" s="71">
        <v>80.97865933458128</v>
      </c>
      <c r="AG778" s="71">
        <v>84.791176291612118</v>
      </c>
      <c r="AH778" s="71">
        <v>84.407922509730398</v>
      </c>
      <c r="AI778" s="71">
        <v>78.992815881092298</v>
      </c>
      <c r="AJ778" s="71">
        <v>-12.503175975239467</v>
      </c>
      <c r="AK778" s="71">
        <v>-16.226188191183276</v>
      </c>
      <c r="AL778" s="71">
        <v>-12.773552546665101</v>
      </c>
      <c r="AM778" s="71">
        <v>-22.412410788873139</v>
      </c>
      <c r="AN778" s="71">
        <v>-26.055381303072302</v>
      </c>
      <c r="AO778" s="71">
        <v>-20.054337115575073</v>
      </c>
      <c r="AP778" s="71">
        <v>-25.110246766903909</v>
      </c>
      <c r="AQ778" s="71">
        <v>-1.7984805200572773</v>
      </c>
      <c r="AR778" s="71">
        <v>85.690902775699755</v>
      </c>
      <c r="AS778" s="71">
        <v>-45.459620547729187</v>
      </c>
      <c r="AT778" s="71">
        <v>10.642234994955469</v>
      </c>
      <c r="AU778" s="71">
        <v>8.7481311222280311</v>
      </c>
      <c r="AV778" s="72">
        <v>-0.97697559344044338</v>
      </c>
      <c r="AW778" s="73">
        <v>-37350.379999999917</v>
      </c>
      <c r="AX778" s="73">
        <v>-51153.670000000042</v>
      </c>
      <c r="AY778" s="73">
        <v>-37567.81</v>
      </c>
      <c r="AZ778" s="73">
        <v>-77825.680000000168</v>
      </c>
      <c r="BA778" s="73">
        <v>-136499.51000000007</v>
      </c>
      <c r="BB778" s="73">
        <v>-101478.86999999994</v>
      </c>
      <c r="BC778" s="73">
        <v>-72417.569999999949</v>
      </c>
      <c r="BD778" s="73">
        <v>-4442.5599999999977</v>
      </c>
      <c r="BE778" s="73">
        <v>218781.17999999996</v>
      </c>
      <c r="BF778" s="73">
        <v>-206459.84000000003</v>
      </c>
      <c r="BG778" s="73">
        <v>25680.690000000031</v>
      </c>
      <c r="BH778" s="73">
        <v>22322.299999999988</v>
      </c>
      <c r="BI778" s="73">
        <v>-1350.6500000000233</v>
      </c>
      <c r="BJ778" s="71">
        <v>13.026243371348242</v>
      </c>
      <c r="BK778" s="71">
        <v>10.707418141534605</v>
      </c>
      <c r="BL778" s="71">
        <v>11.717722539688666</v>
      </c>
      <c r="BM778" s="71">
        <v>8.8368108513852324</v>
      </c>
      <c r="BN778" s="71">
        <v>1.0983720776958634</v>
      </c>
      <c r="BO778" s="71">
        <v>4.290380777954125</v>
      </c>
      <c r="BP778" s="71">
        <v>16.411827068600665</v>
      </c>
      <c r="BQ778" s="71">
        <v>18.10518156365525</v>
      </c>
      <c r="BR778" s="72">
        <v>14.684575756202237</v>
      </c>
      <c r="BS778" s="72">
        <v>5.435482469309278</v>
      </c>
      <c r="BT778" s="71">
        <v>13.497774005308642</v>
      </c>
      <c r="BU778" s="71">
        <v>13.166679944943244</v>
      </c>
      <c r="BV778" s="71">
        <v>10.243907134420841</v>
      </c>
      <c r="BW778" s="71">
        <v>11.885354558418987</v>
      </c>
      <c r="BX778" s="75">
        <v>6416</v>
      </c>
      <c r="BY778" s="75">
        <v>6315</v>
      </c>
      <c r="BZ778" s="75">
        <v>5661</v>
      </c>
      <c r="CA778" s="75">
        <v>6038</v>
      </c>
      <c r="CB778" s="75">
        <v>7287</v>
      </c>
      <c r="CC778" s="75">
        <v>8663</v>
      </c>
      <c r="CD778" s="75">
        <v>5120</v>
      </c>
      <c r="CE778" s="75">
        <v>5477</v>
      </c>
      <c r="CF778" s="75">
        <v>7893</v>
      </c>
      <c r="CG778" s="75">
        <v>5802</v>
      </c>
      <c r="CH778" s="75">
        <v>5994</v>
      </c>
      <c r="CI778" s="75">
        <v>6365</v>
      </c>
      <c r="CJ778" s="75">
        <v>3442</v>
      </c>
      <c r="CK778" s="75">
        <v>40093</v>
      </c>
      <c r="CL778" s="73">
        <v>782391.13999999978</v>
      </c>
      <c r="CM778" s="73">
        <v>738923.82</v>
      </c>
      <c r="CN778" s="73">
        <v>731884.50999999989</v>
      </c>
      <c r="CO778" s="73">
        <v>715445.38</v>
      </c>
      <c r="CP778" s="73">
        <v>695265.71999999986</v>
      </c>
      <c r="CQ778" s="73">
        <v>610994.91000000015</v>
      </c>
      <c r="CR778" s="73">
        <v>623353.36</v>
      </c>
      <c r="CS778" s="73">
        <v>896723.87999999966</v>
      </c>
      <c r="CT778" s="73">
        <v>874370.14</v>
      </c>
      <c r="CU778" s="73">
        <v>747050.86</v>
      </c>
      <c r="CV778" s="73">
        <v>846724.14000000013</v>
      </c>
      <c r="CW778" s="73">
        <v>838362.88</v>
      </c>
      <c r="CX778" s="73">
        <v>836310</v>
      </c>
      <c r="CY778" s="77"/>
      <c r="CZ778" s="4">
        <v>1184</v>
      </c>
      <c r="DA778" s="76" t="str">
        <f t="shared" si="30"/>
        <v>1184</v>
      </c>
      <c r="DB778" s="71">
        <v>1.8245120691684575</v>
      </c>
      <c r="DC778" s="71">
        <v>2.349495707381438</v>
      </c>
      <c r="DD778" s="71">
        <v>0.21357384282636813</v>
      </c>
      <c r="DE778" s="71">
        <v>0.50846064208908859</v>
      </c>
      <c r="DF778" s="71">
        <v>0.60235766584589012</v>
      </c>
      <c r="DG778" s="71">
        <v>0.26322359997264605</v>
      </c>
      <c r="DH778" s="71">
        <v>0.20620234365170956</v>
      </c>
      <c r="DI778" s="71">
        <v>1.014854904529747</v>
      </c>
      <c r="DJ778" s="71">
        <v>6.058143158197897E-2</v>
      </c>
      <c r="DK778" s="71">
        <v>0.16760134671640992</v>
      </c>
      <c r="DL778" s="71">
        <v>0</v>
      </c>
      <c r="DM778" s="71">
        <v>6.6168739411749347E-2</v>
      </c>
      <c r="DN778" s="71">
        <v>0</v>
      </c>
      <c r="DO778" s="71">
        <v>0.20410255743820352</v>
      </c>
      <c r="DQ778" s="71"/>
      <c r="DR778" s="71"/>
      <c r="DS778" s="71"/>
      <c r="DT778" s="71"/>
      <c r="DU778" s="71"/>
      <c r="DV778" s="71"/>
      <c r="DW778" s="71"/>
      <c r="DX778" s="71"/>
      <c r="DY778" s="71"/>
      <c r="DZ778" s="71"/>
      <c r="EA778" s="71"/>
      <c r="EB778" s="71"/>
      <c r="EC778" s="71"/>
      <c r="ED778" s="71"/>
    </row>
    <row r="779" spans="1:134">
      <c r="A779" s="4">
        <v>1173</v>
      </c>
      <c r="B779" s="46" t="s">
        <v>6326</v>
      </c>
      <c r="C779" s="65" t="str">
        <f t="shared" si="29"/>
        <v>1173</v>
      </c>
      <c r="D779" s="69">
        <v>375723.80000000005</v>
      </c>
      <c r="E779" s="68">
        <v>3715320.42</v>
      </c>
      <c r="F779" s="69">
        <v>110813.75000000006</v>
      </c>
      <c r="G779" s="69">
        <v>608425.98999999976</v>
      </c>
      <c r="H779" s="70">
        <v>96.049662928482917</v>
      </c>
      <c r="I779" s="70">
        <v>19.583091852915004</v>
      </c>
      <c r="J779" s="69">
        <v>512037.31999999995</v>
      </c>
      <c r="K779" s="69">
        <v>476506.73</v>
      </c>
      <c r="L779" s="69">
        <v>485812.71999999986</v>
      </c>
      <c r="M779" s="69">
        <v>480209.37999999983</v>
      </c>
      <c r="N779" s="69">
        <v>767465.90000000014</v>
      </c>
      <c r="O779" s="69">
        <v>889386.89999999991</v>
      </c>
      <c r="P779" s="69">
        <v>410724.72</v>
      </c>
      <c r="Q779" s="69">
        <v>398593.99999999977</v>
      </c>
      <c r="R779" s="69">
        <v>839557.22999999975</v>
      </c>
      <c r="S779" s="69">
        <v>426656.2</v>
      </c>
      <c r="T779" s="69">
        <v>584727.2300000001</v>
      </c>
      <c r="U779" s="69">
        <v>679337.24</v>
      </c>
      <c r="V779" s="69">
        <v>375723.80000000005</v>
      </c>
      <c r="W779" s="70">
        <v>111.30123783344416</v>
      </c>
      <c r="X779" s="70">
        <v>100.36285979603394</v>
      </c>
      <c r="Y779" s="70">
        <v>117.39061226626562</v>
      </c>
      <c r="Z779" s="71">
        <v>88.771646301412375</v>
      </c>
      <c r="AA779" s="71">
        <v>92.044131224850474</v>
      </c>
      <c r="AB779" s="71">
        <v>85.915539364255352</v>
      </c>
      <c r="AC779" s="71">
        <v>78.545332376975082</v>
      </c>
      <c r="AD779" s="71">
        <v>79.581868254207038</v>
      </c>
      <c r="AE779" s="71">
        <v>96.986932438323663</v>
      </c>
      <c r="AF779" s="71">
        <v>84.75261541846794</v>
      </c>
      <c r="AG779" s="71">
        <v>109.61523372859381</v>
      </c>
      <c r="AH779" s="71">
        <v>112.67122618402364</v>
      </c>
      <c r="AI779" s="71">
        <v>110.85818274631988</v>
      </c>
      <c r="AJ779" s="71">
        <v>8.4630378341916881</v>
      </c>
      <c r="AK779" s="71">
        <v>-3.4962813581771779</v>
      </c>
      <c r="AL779" s="71">
        <v>9.4291341021403028</v>
      </c>
      <c r="AM779" s="71">
        <v>-3.7047635292264736</v>
      </c>
      <c r="AN779" s="71">
        <v>-6.869240509120111</v>
      </c>
      <c r="AO779" s="71">
        <v>-8.6002717779194544</v>
      </c>
      <c r="AP779" s="71">
        <v>-20.37588076820651</v>
      </c>
      <c r="AQ779" s="71">
        <v>1.4673762837337234</v>
      </c>
      <c r="AR779" s="71">
        <v>79.195887710170766</v>
      </c>
      <c r="AS779" s="71">
        <v>-29.253642327399088</v>
      </c>
      <c r="AT779" s="71">
        <v>44.849237965488939</v>
      </c>
      <c r="AU779" s="71">
        <v>48.309774955910669</v>
      </c>
      <c r="AV779" s="72">
        <v>41.83070819698991</v>
      </c>
      <c r="AW779" s="73">
        <v>39952.700000000128</v>
      </c>
      <c r="AX779" s="73">
        <v>-17263.600000000035</v>
      </c>
      <c r="AY779" s="73">
        <v>41860.819999999891</v>
      </c>
      <c r="AZ779" s="73">
        <v>-18475.080000000249</v>
      </c>
      <c r="BA779" s="73">
        <v>-56607.589999999851</v>
      </c>
      <c r="BB779" s="73">
        <v>-73656.780000000377</v>
      </c>
      <c r="BC779" s="73">
        <v>-105104.81000000006</v>
      </c>
      <c r="BD779" s="73">
        <v>5764.2899999997462</v>
      </c>
      <c r="BE779" s="73">
        <v>371043.55999999982</v>
      </c>
      <c r="BF779" s="73">
        <v>-176422.47999999957</v>
      </c>
      <c r="BG779" s="73">
        <v>181047.35000000009</v>
      </c>
      <c r="BH779" s="73">
        <v>221284.33000000002</v>
      </c>
      <c r="BI779" s="73">
        <v>110813.75000000006</v>
      </c>
      <c r="BJ779" s="71">
        <v>9.3561409917204763</v>
      </c>
      <c r="BK779" s="71">
        <v>8.1825454818932659</v>
      </c>
      <c r="BL779" s="71">
        <v>7.3632799534082576</v>
      </c>
      <c r="BM779" s="71">
        <v>7.7869324822333059</v>
      </c>
      <c r="BN779" s="71">
        <v>-2.3948443166861457</v>
      </c>
      <c r="BO779" s="71">
        <v>2.0440322340686077</v>
      </c>
      <c r="BP779" s="71">
        <v>15.484399537970498</v>
      </c>
      <c r="BQ779" s="71">
        <v>17.998876867056492</v>
      </c>
      <c r="BR779" s="72">
        <v>9.9380144648868605</v>
      </c>
      <c r="BS779" s="72">
        <v>10.765925840372045</v>
      </c>
      <c r="BT779" s="71">
        <v>12.702916636028133</v>
      </c>
      <c r="BU779" s="71">
        <v>11.634012310138219</v>
      </c>
      <c r="BV779" s="71">
        <v>6.0623679450882459</v>
      </c>
      <c r="BW779" s="71">
        <v>10.55530807073082</v>
      </c>
      <c r="BX779" s="75">
        <v>14091</v>
      </c>
      <c r="BY779" s="75">
        <v>13418</v>
      </c>
      <c r="BZ779" s="75">
        <v>11670</v>
      </c>
      <c r="CA779" s="75">
        <v>12643</v>
      </c>
      <c r="CB779" s="75">
        <v>16274</v>
      </c>
      <c r="CC779" s="75">
        <v>20545</v>
      </c>
      <c r="CD779" s="75">
        <v>11022</v>
      </c>
      <c r="CE779" s="75">
        <v>10796</v>
      </c>
      <c r="CF779" s="75">
        <v>16339</v>
      </c>
      <c r="CG779" s="75">
        <v>11852</v>
      </c>
      <c r="CH779" s="75">
        <v>13802</v>
      </c>
      <c r="CI779" s="75">
        <v>16360</v>
      </c>
      <c r="CJ779" s="75">
        <v>8871</v>
      </c>
      <c r="CK779" s="75">
        <v>89042</v>
      </c>
      <c r="CL779" s="73">
        <v>1420963.5899999999</v>
      </c>
      <c r="CM779" s="73">
        <v>1304514.2699999998</v>
      </c>
      <c r="CN779" s="73">
        <v>1229381.7700000007</v>
      </c>
      <c r="CO779" s="73">
        <v>1398594.2199999997</v>
      </c>
      <c r="CP779" s="73">
        <v>1285384.5799999998</v>
      </c>
      <c r="CQ779" s="73">
        <v>1041364.2899999998</v>
      </c>
      <c r="CR779" s="73">
        <v>953760.71</v>
      </c>
      <c r="CS779" s="73">
        <v>1308822.8599999994</v>
      </c>
      <c r="CT779" s="73">
        <v>1459902.2200000002</v>
      </c>
      <c r="CU779" s="73">
        <v>1296760.2600000002</v>
      </c>
      <c r="CV779" s="73">
        <v>1348333.9999999998</v>
      </c>
      <c r="CW779" s="73">
        <v>1364281.2599999995</v>
      </c>
      <c r="CX779" s="73">
        <v>1300904.4400000002</v>
      </c>
      <c r="CY779" s="77"/>
      <c r="CZ779" s="4">
        <v>1173</v>
      </c>
      <c r="DA779" s="76" t="str">
        <f t="shared" si="30"/>
        <v>1173</v>
      </c>
      <c r="DB779" s="71">
        <v>1.5415360252904386</v>
      </c>
      <c r="DC779" s="71">
        <v>0.57618940391258489</v>
      </c>
      <c r="DD779" s="71">
        <v>0.55218692013176096</v>
      </c>
      <c r="DE779" s="71">
        <v>0.50363966090308554</v>
      </c>
      <c r="DF779" s="71">
        <v>0.24723611608437851</v>
      </c>
      <c r="DG779" s="71">
        <v>0.16186166450596273</v>
      </c>
      <c r="DH779" s="71">
        <v>7.4272650009802585E-2</v>
      </c>
      <c r="DI779" s="71">
        <v>0.20557642817865684</v>
      </c>
      <c r="DJ779" s="71">
        <v>9.5041405442438207E-2</v>
      </c>
      <c r="DK779" s="71">
        <v>0.19025033675934605</v>
      </c>
      <c r="DL779" s="71">
        <v>0.10585952873112688</v>
      </c>
      <c r="DM779" s="71">
        <v>0.10723237312965474</v>
      </c>
      <c r="DN779" s="72">
        <v>0.24826040337066557</v>
      </c>
      <c r="DO779" s="71">
        <v>0.13503037414461452</v>
      </c>
      <c r="DQ779" s="71"/>
      <c r="DR779" s="71"/>
      <c r="DS779" s="71"/>
      <c r="DT779" s="71"/>
      <c r="DU779" s="71"/>
      <c r="DV779" s="71"/>
      <c r="DW779" s="71"/>
      <c r="DX779" s="71"/>
      <c r="DY779" s="71"/>
      <c r="DZ779" s="71"/>
      <c r="EA779" s="71"/>
      <c r="EB779" s="71"/>
      <c r="EC779" s="71"/>
      <c r="ED779" s="71"/>
    </row>
    <row r="780" spans="1:134">
      <c r="A780" s="4">
        <v>1105</v>
      </c>
      <c r="B780" s="46" t="s">
        <v>6332</v>
      </c>
      <c r="C780" s="65" t="str">
        <f t="shared" si="29"/>
        <v>1105</v>
      </c>
      <c r="D780" s="69">
        <v>398656.55000000005</v>
      </c>
      <c r="E780" s="68">
        <v>4569804.580000001</v>
      </c>
      <c r="F780" s="69">
        <v>51964.150000000081</v>
      </c>
      <c r="G780" s="69">
        <v>123588.27000000142</v>
      </c>
      <c r="H780" s="70">
        <v>81.936643660966212</v>
      </c>
      <c r="I780" s="70">
        <v>2.7796279214314934</v>
      </c>
      <c r="J780" s="69">
        <v>657711.20999999985</v>
      </c>
      <c r="K780" s="69">
        <v>587257.97</v>
      </c>
      <c r="L780" s="69">
        <v>637523.07000000018</v>
      </c>
      <c r="M780" s="69">
        <v>726386.89000000013</v>
      </c>
      <c r="N780" s="69">
        <v>1046590.54</v>
      </c>
      <c r="O780" s="69">
        <v>1044398.9</v>
      </c>
      <c r="P780" s="69">
        <v>582149.16000000015</v>
      </c>
      <c r="Q780" s="69">
        <v>539948.52999999991</v>
      </c>
      <c r="R780" s="69">
        <v>1167393.43</v>
      </c>
      <c r="S780" s="69">
        <v>576743.06999999983</v>
      </c>
      <c r="T780" s="69">
        <v>619662.3600000001</v>
      </c>
      <c r="U780" s="69">
        <v>685251.48</v>
      </c>
      <c r="V780" s="69">
        <v>398656.55000000005</v>
      </c>
      <c r="W780" s="70">
        <v>98.127744841704285</v>
      </c>
      <c r="X780" s="70">
        <v>84.713709529571702</v>
      </c>
      <c r="Y780" s="70">
        <v>94.09854347530225</v>
      </c>
      <c r="Z780" s="71">
        <v>86.427651908819684</v>
      </c>
      <c r="AA780" s="71">
        <v>107.3234823343372</v>
      </c>
      <c r="AB780" s="71">
        <v>96.958711623760223</v>
      </c>
      <c r="AC780" s="71">
        <v>71.653038449971973</v>
      </c>
      <c r="AD780" s="71">
        <v>68.470488371339144</v>
      </c>
      <c r="AE780" s="71">
        <v>89.541345401277653</v>
      </c>
      <c r="AF780" s="71">
        <v>73.348243615428572</v>
      </c>
      <c r="AG780" s="71">
        <v>87.358160523111565</v>
      </c>
      <c r="AH780" s="71">
        <v>93.317919856395775</v>
      </c>
      <c r="AI780" s="71">
        <v>90.093988282988548</v>
      </c>
      <c r="AJ780" s="71">
        <v>-9.6125739643628698</v>
      </c>
      <c r="AK780" s="71">
        <v>-24.146069089522214</v>
      </c>
      <c r="AL780" s="71">
        <v>-9.1078715081309483</v>
      </c>
      <c r="AM780" s="71">
        <v>-16.303814570888598</v>
      </c>
      <c r="AN780" s="71">
        <v>-10.856950712723689</v>
      </c>
      <c r="AO780" s="71">
        <v>-14.36840412488587</v>
      </c>
      <c r="AP780" s="71">
        <v>-25.018666147959678</v>
      </c>
      <c r="AQ780" s="71">
        <v>-11.515867192583473</v>
      </c>
      <c r="AR780" s="71">
        <v>70.428795217992814</v>
      </c>
      <c r="AS780" s="71">
        <v>-37.890516254093768</v>
      </c>
      <c r="AT780" s="71">
        <v>15.023083047181295</v>
      </c>
      <c r="AU780" s="71">
        <v>22.231645172137849</v>
      </c>
      <c r="AV780" s="72">
        <v>14.988546042543781</v>
      </c>
      <c r="AW780" s="73">
        <v>-69946.650000000256</v>
      </c>
      <c r="AX780" s="73">
        <v>-186937.85999999987</v>
      </c>
      <c r="AY780" s="73">
        <v>-63883.179999999935</v>
      </c>
      <c r="AZ780" s="73">
        <v>-141498.40999999957</v>
      </c>
      <c r="BA780" s="73">
        <v>-127464.33999999985</v>
      </c>
      <c r="BB780" s="73">
        <v>-159221.0199999999</v>
      </c>
      <c r="BC780" s="73">
        <v>-194242.9499999996</v>
      </c>
      <c r="BD780" s="73">
        <v>-70272.209999999963</v>
      </c>
      <c r="BE780" s="73">
        <v>482419.14</v>
      </c>
      <c r="BF780" s="73">
        <v>-351847.92000000027</v>
      </c>
      <c r="BG780" s="73">
        <v>80933.660000000033</v>
      </c>
      <c r="BH780" s="73">
        <v>124634.40000000014</v>
      </c>
      <c r="BI780" s="73">
        <v>51964.150000000081</v>
      </c>
      <c r="BJ780" s="71">
        <v>15.34631754597466</v>
      </c>
      <c r="BK780" s="71">
        <v>13.17458516503202</v>
      </c>
      <c r="BL780" s="71">
        <v>10.068511051879575</v>
      </c>
      <c r="BM780" s="71">
        <v>12.183454001207549</v>
      </c>
      <c r="BN780" s="71">
        <v>2.4654728221359825</v>
      </c>
      <c r="BO780" s="71">
        <v>9.3514638433103183</v>
      </c>
      <c r="BP780" s="71">
        <v>19.394135891316981</v>
      </c>
      <c r="BQ780" s="71">
        <v>21.167278282063222</v>
      </c>
      <c r="BR780" s="72">
        <v>13.257924886109084</v>
      </c>
      <c r="BS780" s="72">
        <v>14.333094503109081</v>
      </c>
      <c r="BT780" s="71">
        <v>17.075722222321129</v>
      </c>
      <c r="BU780" s="71">
        <v>16.146475146074042</v>
      </c>
      <c r="BV780" s="71">
        <v>13.204195892873209</v>
      </c>
      <c r="BW780" s="71">
        <v>14.591797003780307</v>
      </c>
      <c r="BX780" s="75">
        <v>16022</v>
      </c>
      <c r="BY780" s="75">
        <v>13919</v>
      </c>
      <c r="BZ780" s="75">
        <v>13570</v>
      </c>
      <c r="CA780" s="75">
        <v>14883</v>
      </c>
      <c r="CB780" s="75">
        <v>17717</v>
      </c>
      <c r="CC780" s="75">
        <v>18722</v>
      </c>
      <c r="CD780" s="75">
        <v>12588</v>
      </c>
      <c r="CE780" s="75">
        <v>12097</v>
      </c>
      <c r="CF780" s="75">
        <v>19096</v>
      </c>
      <c r="CG780" s="75">
        <v>13243</v>
      </c>
      <c r="CH780" s="75">
        <v>13583</v>
      </c>
      <c r="CI780" s="75">
        <v>15286</v>
      </c>
      <c r="CJ780" s="75">
        <v>8581</v>
      </c>
      <c r="CK780" s="75">
        <v>94474</v>
      </c>
      <c r="CL780" s="73">
        <v>1275270.7799999998</v>
      </c>
      <c r="CM780" s="73">
        <v>1223784.1399999997</v>
      </c>
      <c r="CN780" s="73">
        <v>1308304.69</v>
      </c>
      <c r="CO780" s="73">
        <v>1578335.56</v>
      </c>
      <c r="CP780" s="73">
        <v>1637967.9099999997</v>
      </c>
      <c r="CQ780" s="73">
        <v>1379539.3999999994</v>
      </c>
      <c r="CR780" s="73">
        <v>1207197.8199999998</v>
      </c>
      <c r="CS780" s="73">
        <v>1605840.3100000005</v>
      </c>
      <c r="CT780" s="73">
        <v>1603312.8999999997</v>
      </c>
      <c r="CU780" s="73">
        <v>1417457.4800000002</v>
      </c>
      <c r="CV780" s="73">
        <v>1428701.8700000003</v>
      </c>
      <c r="CW780" s="73">
        <v>1515946.5900000005</v>
      </c>
      <c r="CX780" s="73">
        <v>1505928.01</v>
      </c>
      <c r="CY780" s="77"/>
      <c r="CZ780" s="4">
        <v>1105</v>
      </c>
      <c r="DA780" s="76" t="str">
        <f t="shared" si="30"/>
        <v>1105</v>
      </c>
      <c r="DB780" s="71">
        <v>0.97308603063291432</v>
      </c>
      <c r="DC780" s="71">
        <v>2.0800875933236989</v>
      </c>
      <c r="DD780" s="71">
        <v>0.65370719489253948</v>
      </c>
      <c r="DE780" s="71">
        <v>0.43156865755273244</v>
      </c>
      <c r="DF780" s="71">
        <v>0.85159589753423859</v>
      </c>
      <c r="DG780" s="71">
        <v>0.24382117828475686</v>
      </c>
      <c r="DH780" s="71">
        <v>0.40751355011248869</v>
      </c>
      <c r="DI780" s="71">
        <v>0.16154843932100643</v>
      </c>
      <c r="DJ780" s="71">
        <v>0.29851532792583374</v>
      </c>
      <c r="DK780" s="71">
        <v>0.19966427671082163</v>
      </c>
      <c r="DL780" s="71">
        <v>0.16246838513202219</v>
      </c>
      <c r="DM780" s="71">
        <v>0.32338786797676711</v>
      </c>
      <c r="DN780" s="72">
        <v>0.24644826115126128</v>
      </c>
      <c r="DO780" s="71">
        <v>0.26435759185307328</v>
      </c>
      <c r="DQ780" s="71"/>
      <c r="DR780" s="71"/>
      <c r="DS780" s="71"/>
      <c r="DT780" s="71"/>
      <c r="DU780" s="71"/>
      <c r="DV780" s="71"/>
      <c r="DW780" s="71"/>
      <c r="DX780" s="71"/>
      <c r="DY780" s="71"/>
      <c r="DZ780" s="71"/>
      <c r="EA780" s="71"/>
      <c r="EB780" s="71"/>
      <c r="EC780" s="71"/>
      <c r="ED780" s="71"/>
    </row>
    <row r="781" spans="1:134">
      <c r="A781" s="4">
        <v>1153</v>
      </c>
      <c r="B781" s="46" t="s">
        <v>6338</v>
      </c>
      <c r="C781" s="65" t="str">
        <f t="shared" si="29"/>
        <v>1153</v>
      </c>
      <c r="D781" s="69">
        <v>604680.98</v>
      </c>
      <c r="E781" s="68">
        <v>5848692.7200000016</v>
      </c>
      <c r="F781" s="69">
        <v>116131.13</v>
      </c>
      <c r="G781" s="69">
        <v>624501.36000000127</v>
      </c>
      <c r="H781" s="70">
        <v>90.414436976763284</v>
      </c>
      <c r="I781" s="70">
        <v>11.9540291877823</v>
      </c>
      <c r="J781" s="69">
        <v>993288.99999999988</v>
      </c>
      <c r="K781" s="69">
        <v>835969.76999999979</v>
      </c>
      <c r="L781" s="69">
        <v>710530.95000000007</v>
      </c>
      <c r="M781" s="69">
        <v>903808.71999999986</v>
      </c>
      <c r="N781" s="69">
        <v>1084467.5699999998</v>
      </c>
      <c r="O781" s="69">
        <v>1152783.6300000001</v>
      </c>
      <c r="P781" s="69">
        <v>743343.49999999988</v>
      </c>
      <c r="Q781" s="69">
        <v>668355.9099999998</v>
      </c>
      <c r="R781" s="69">
        <v>1195712</v>
      </c>
      <c r="S781" s="69">
        <v>724993.87</v>
      </c>
      <c r="T781" s="69">
        <v>872183.22</v>
      </c>
      <c r="U781" s="69">
        <v>1039423.24</v>
      </c>
      <c r="V781" s="69">
        <v>604680.98</v>
      </c>
      <c r="W781" s="70">
        <v>119.76690307602482</v>
      </c>
      <c r="X781" s="70">
        <v>102.25146055439571</v>
      </c>
      <c r="Y781" s="70">
        <v>82.081407931879525</v>
      </c>
      <c r="Z781" s="71">
        <v>80.652865421643611</v>
      </c>
      <c r="AA781" s="71">
        <v>98.860167977846771</v>
      </c>
      <c r="AB781" s="71">
        <v>88.513430914905371</v>
      </c>
      <c r="AC781" s="71">
        <v>85.228175017855506</v>
      </c>
      <c r="AD781" s="71">
        <v>80.012712996034864</v>
      </c>
      <c r="AE781" s="71">
        <v>87.169889957338114</v>
      </c>
      <c r="AF781" s="71">
        <v>94.207684576969356</v>
      </c>
      <c r="AG781" s="71">
        <v>88.088374308491552</v>
      </c>
      <c r="AH781" s="71">
        <v>103.50460777493178</v>
      </c>
      <c r="AI781" s="71">
        <v>96.649609352112293</v>
      </c>
      <c r="AJ781" s="71">
        <v>18.321446897323113</v>
      </c>
      <c r="AK781" s="71">
        <v>7.2001906180642505</v>
      </c>
      <c r="AL781" s="71">
        <v>-24.615055405679897</v>
      </c>
      <c r="AM781" s="71">
        <v>-11.368205557879719</v>
      </c>
      <c r="AN781" s="71">
        <v>-13.455407552827625</v>
      </c>
      <c r="AO781" s="71">
        <v>-17.051526282943918</v>
      </c>
      <c r="AP781" s="71">
        <v>-10.547111813128851</v>
      </c>
      <c r="AQ781" s="71">
        <v>1.997824177572638</v>
      </c>
      <c r="AR781" s="71">
        <v>62.178700661216425</v>
      </c>
      <c r="AS781" s="71">
        <v>-26.435952914715411</v>
      </c>
      <c r="AT781" s="71">
        <v>16.59669905747494</v>
      </c>
      <c r="AU781" s="71">
        <v>33.50832971751008</v>
      </c>
      <c r="AV781" s="72">
        <v>23.770579399420555</v>
      </c>
      <c r="AW781" s="73">
        <v>153805.5199999999</v>
      </c>
      <c r="AX781" s="73">
        <v>56148.60999999987</v>
      </c>
      <c r="AY781" s="73">
        <v>-232005.98999999987</v>
      </c>
      <c r="AZ781" s="73">
        <v>-115925.4800000001</v>
      </c>
      <c r="BA781" s="73">
        <v>-168606.17999999993</v>
      </c>
      <c r="BB781" s="73">
        <v>-221730.8599999994</v>
      </c>
      <c r="BC781" s="73">
        <v>-87645.320000000182</v>
      </c>
      <c r="BD781" s="73">
        <v>13091.040000000037</v>
      </c>
      <c r="BE781" s="73">
        <v>458431.46000000008</v>
      </c>
      <c r="BF781" s="73">
        <v>-260533.57000000018</v>
      </c>
      <c r="BG781" s="73">
        <v>124148.99000000034</v>
      </c>
      <c r="BH781" s="73">
        <v>260877.63000000012</v>
      </c>
      <c r="BI781" s="73">
        <v>116131.13</v>
      </c>
      <c r="BJ781" s="71">
        <v>20.695387173537767</v>
      </c>
      <c r="BK781" s="71">
        <v>16.233840155951846</v>
      </c>
      <c r="BL781" s="71">
        <v>16.602823074394077</v>
      </c>
      <c r="BM781" s="71">
        <v>15.322540930177844</v>
      </c>
      <c r="BN781" s="71">
        <v>5.7188064038812865</v>
      </c>
      <c r="BO781" s="71">
        <v>12.907488981147702</v>
      </c>
      <c r="BP781" s="71">
        <v>22.921216957252831</v>
      </c>
      <c r="BQ781" s="71">
        <v>23.3609792763258</v>
      </c>
      <c r="BR781" s="72">
        <v>18.71805795000472</v>
      </c>
      <c r="BS781" s="72">
        <v>15.029236360951753</v>
      </c>
      <c r="BT781" s="71">
        <v>15.921797568233682</v>
      </c>
      <c r="BU781" s="71">
        <v>17.526690641956986</v>
      </c>
      <c r="BV781" s="71">
        <v>17.786638804371037</v>
      </c>
      <c r="BW781" s="71">
        <v>17.274906407379198</v>
      </c>
      <c r="BX781" s="75">
        <v>28426</v>
      </c>
      <c r="BY781" s="75">
        <v>22713</v>
      </c>
      <c r="BZ781" s="75">
        <v>21330</v>
      </c>
      <c r="CA781" s="75">
        <v>23609</v>
      </c>
      <c r="CB781" s="75">
        <v>25125</v>
      </c>
      <c r="CC781" s="75">
        <v>28622</v>
      </c>
      <c r="CD781" s="75">
        <v>22272</v>
      </c>
      <c r="CE781" s="75">
        <v>21753</v>
      </c>
      <c r="CF781" s="75">
        <v>26843</v>
      </c>
      <c r="CG781" s="75">
        <v>21375</v>
      </c>
      <c r="CH781" s="75">
        <v>24753</v>
      </c>
      <c r="CI781" s="75">
        <v>29509</v>
      </c>
      <c r="CJ781" s="75">
        <v>17084</v>
      </c>
      <c r="CK781" s="75">
        <v>163589</v>
      </c>
      <c r="CL781" s="73">
        <v>1287229.17</v>
      </c>
      <c r="CM781" s="73">
        <v>1326998.4899999998</v>
      </c>
      <c r="CN781" s="73">
        <v>1394238.2799999998</v>
      </c>
      <c r="CO781" s="73">
        <v>1375783.2600000005</v>
      </c>
      <c r="CP781" s="73">
        <v>1525526.0700000003</v>
      </c>
      <c r="CQ781" s="73">
        <v>1181049.4699999997</v>
      </c>
      <c r="CR781" s="73">
        <v>1204629.3599999999</v>
      </c>
      <c r="CS781" s="73">
        <v>1491777.9799999995</v>
      </c>
      <c r="CT781" s="73">
        <v>1565378.0899999999</v>
      </c>
      <c r="CU781" s="73">
        <v>1502755.4699999995</v>
      </c>
      <c r="CV781" s="73">
        <v>1546609.7000000002</v>
      </c>
      <c r="CW781" s="73">
        <v>1497632.49</v>
      </c>
      <c r="CX781" s="73">
        <v>1519782.5300000005</v>
      </c>
      <c r="CY781" s="77"/>
      <c r="CZ781" s="4">
        <v>1153</v>
      </c>
      <c r="DA781" s="76" t="str">
        <f t="shared" si="30"/>
        <v>1153</v>
      </c>
      <c r="DB781" s="71">
        <v>0.36693795639826865</v>
      </c>
      <c r="DC781" s="71">
        <v>0.36968202420155211</v>
      </c>
      <c r="DD781" s="71">
        <v>0.29066171788017087</v>
      </c>
      <c r="DE781" s="71">
        <v>0.19010761919011945</v>
      </c>
      <c r="DF781" s="71">
        <v>0.41497028541214886</v>
      </c>
      <c r="DG781" s="71">
        <v>0.15838338699614934</v>
      </c>
      <c r="DH781" s="71">
        <v>0.20205990268094046</v>
      </c>
      <c r="DI781" s="71">
        <v>0.20144650493264835</v>
      </c>
      <c r="DJ781" s="71">
        <v>0.11123784244947794</v>
      </c>
      <c r="DK781" s="71">
        <v>4.1048213853620424E-2</v>
      </c>
      <c r="DL781" s="71">
        <v>0.32515929615691336</v>
      </c>
      <c r="DM781" s="71">
        <v>7.0556452420395169E-2</v>
      </c>
      <c r="DN781" s="71">
        <v>3.4382873480285694E-2</v>
      </c>
      <c r="DO781" s="71">
        <v>0.14128083234233138</v>
      </c>
      <c r="DQ781" s="71"/>
      <c r="DR781" s="71"/>
      <c r="DS781" s="71"/>
      <c r="DT781" s="71"/>
      <c r="DU781" s="71"/>
      <c r="DV781" s="71"/>
      <c r="DW781" s="71"/>
      <c r="DX781" s="71"/>
      <c r="DY781" s="71"/>
      <c r="DZ781" s="71"/>
      <c r="EA781" s="71"/>
      <c r="EB781" s="71"/>
      <c r="EC781" s="71"/>
      <c r="ED781" s="71"/>
    </row>
    <row r="782" spans="1:134">
      <c r="A782" s="4">
        <v>1163</v>
      </c>
      <c r="B782" s="46" t="s">
        <v>6345</v>
      </c>
      <c r="C782" s="65" t="str">
        <f t="shared" si="29"/>
        <v>1163</v>
      </c>
      <c r="D782" s="69">
        <v>686848.75</v>
      </c>
      <c r="E782" s="68">
        <v>6115452.6000000024</v>
      </c>
      <c r="F782" s="69">
        <v>231179.08000000007</v>
      </c>
      <c r="G782" s="69">
        <v>1129067.3000000017</v>
      </c>
      <c r="H782" s="70">
        <v>99.456032338018801</v>
      </c>
      <c r="I782" s="70">
        <v>22.64300153459866</v>
      </c>
      <c r="J782" s="69">
        <v>941326.26</v>
      </c>
      <c r="K782" s="69">
        <v>703791.70999999985</v>
      </c>
      <c r="L782" s="69">
        <v>691953.33</v>
      </c>
      <c r="M782" s="69">
        <v>868053.00999999978</v>
      </c>
      <c r="N782" s="69">
        <v>1129055.3899999999</v>
      </c>
      <c r="O782" s="69">
        <v>1149991.47</v>
      </c>
      <c r="P782" s="69">
        <v>716447.55999999994</v>
      </c>
      <c r="Q782" s="69">
        <v>686790.98999999987</v>
      </c>
      <c r="R782" s="69">
        <v>1262370.1900000002</v>
      </c>
      <c r="S782" s="69">
        <v>767801.52999999991</v>
      </c>
      <c r="T782" s="69">
        <v>875690.66999999981</v>
      </c>
      <c r="U782" s="69">
        <v>1119502.9099999999</v>
      </c>
      <c r="V782" s="69">
        <v>686848.75</v>
      </c>
      <c r="W782" s="70">
        <v>120.60466954979762</v>
      </c>
      <c r="X782" s="70">
        <v>96.873358592847524</v>
      </c>
      <c r="Y782" s="70">
        <v>96.378916199893226</v>
      </c>
      <c r="Z782" s="71">
        <v>100.73898312906229</v>
      </c>
      <c r="AA782" s="71">
        <v>94.365017282134275</v>
      </c>
      <c r="AB782" s="71">
        <v>93.184271684801033</v>
      </c>
      <c r="AC782" s="71">
        <v>87.600536875434329</v>
      </c>
      <c r="AD782" s="71">
        <v>84.39421289936017</v>
      </c>
      <c r="AE782" s="71">
        <v>102.76701738071863</v>
      </c>
      <c r="AF782" s="71">
        <v>90.331831994139336</v>
      </c>
      <c r="AG782" s="71">
        <v>96.611738275847031</v>
      </c>
      <c r="AH782" s="71">
        <v>117.90888289785293</v>
      </c>
      <c r="AI782" s="71">
        <v>117.80717313222885</v>
      </c>
      <c r="AJ782" s="71">
        <v>33.614071666016663</v>
      </c>
      <c r="AK782" s="71">
        <v>11.533316224383805</v>
      </c>
      <c r="AL782" s="71">
        <v>6.8991708452333711</v>
      </c>
      <c r="AM782" s="71">
        <v>8.9462967342442745</v>
      </c>
      <c r="AN782" s="71">
        <v>5.8801288118152994</v>
      </c>
      <c r="AO782" s="71">
        <v>1.2676023991688101</v>
      </c>
      <c r="AP782" s="71">
        <v>-10.020749867231672</v>
      </c>
      <c r="AQ782" s="71">
        <v>5.7156155988176582</v>
      </c>
      <c r="AR782" s="71">
        <v>96.901561291246225</v>
      </c>
      <c r="AS782" s="71">
        <v>-24.534937404027481</v>
      </c>
      <c r="AT782" s="71">
        <v>27.231806529576218</v>
      </c>
      <c r="AU782" s="71">
        <v>51.691616609466642</v>
      </c>
      <c r="AV782" s="72">
        <v>50.733918717916879</v>
      </c>
      <c r="AW782" s="73">
        <v>236814.93999999994</v>
      </c>
      <c r="AX782" s="73">
        <v>72776.929999999935</v>
      </c>
      <c r="AY782" s="73">
        <v>44658.009999999893</v>
      </c>
      <c r="AZ782" s="73">
        <v>71281.539999999688</v>
      </c>
      <c r="BA782" s="73">
        <v>62702.899999999907</v>
      </c>
      <c r="BB782" s="73">
        <v>34352.320000000065</v>
      </c>
      <c r="BC782" s="73">
        <v>-79788.860000000335</v>
      </c>
      <c r="BD782" s="73">
        <v>37132.009999999893</v>
      </c>
      <c r="BE782" s="73">
        <v>621252.78000000026</v>
      </c>
      <c r="BF782" s="73">
        <v>-249624.95000000019</v>
      </c>
      <c r="BG782" s="73">
        <v>187426.70999999973</v>
      </c>
      <c r="BH782" s="73">
        <v>381490.53</v>
      </c>
      <c r="BI782" s="73">
        <v>231179.08000000007</v>
      </c>
      <c r="BJ782" s="71">
        <v>19.873715379344656</v>
      </c>
      <c r="BK782" s="71">
        <v>12.903652235771071</v>
      </c>
      <c r="BL782" s="71">
        <v>13.905007696386907</v>
      </c>
      <c r="BM782" s="71">
        <v>15.195090975448238</v>
      </c>
      <c r="BN782" s="71">
        <v>3.2249233875208141</v>
      </c>
      <c r="BO782" s="71">
        <v>14.957493128709256</v>
      </c>
      <c r="BP782" s="71">
        <v>24.437190718737149</v>
      </c>
      <c r="BQ782" s="71">
        <v>22.152342761560476</v>
      </c>
      <c r="BR782" s="72">
        <v>15.752823912825853</v>
      </c>
      <c r="BS782" s="72">
        <v>15.31876794275156</v>
      </c>
      <c r="BT782" s="71">
        <v>17.374436150511517</v>
      </c>
      <c r="BU782" s="71">
        <v>18.967552841196373</v>
      </c>
      <c r="BV782" s="71">
        <v>17.645809248533627</v>
      </c>
      <c r="BW782" s="71">
        <v>17.189495288188571</v>
      </c>
      <c r="BX782" s="75">
        <v>27058</v>
      </c>
      <c r="BY782" s="75">
        <v>19788</v>
      </c>
      <c r="BZ782" s="75">
        <v>19238</v>
      </c>
      <c r="CA782" s="75">
        <v>22265</v>
      </c>
      <c r="CB782" s="75">
        <v>24297</v>
      </c>
      <c r="CC782" s="75">
        <v>26688</v>
      </c>
      <c r="CD782" s="75">
        <v>19818</v>
      </c>
      <c r="CE782" s="75">
        <v>21062</v>
      </c>
      <c r="CF782" s="75">
        <v>28786</v>
      </c>
      <c r="CG782" s="75">
        <v>22862</v>
      </c>
      <c r="CH782" s="75">
        <v>25784</v>
      </c>
      <c r="CI782" s="75">
        <v>32600</v>
      </c>
      <c r="CJ782" s="75">
        <v>19775</v>
      </c>
      <c r="CK782" s="75">
        <v>170687</v>
      </c>
      <c r="CL782" s="73">
        <v>1033937.1199999999</v>
      </c>
      <c r="CM782" s="73">
        <v>1108453.27</v>
      </c>
      <c r="CN782" s="73">
        <v>1053031.6500000001</v>
      </c>
      <c r="CO782" s="73">
        <v>1278785.8299999996</v>
      </c>
      <c r="CP782" s="73">
        <v>1558471.4100000001</v>
      </c>
      <c r="CQ782" s="73">
        <v>1365594.1100000003</v>
      </c>
      <c r="CR782" s="73">
        <v>1282141.7999999993</v>
      </c>
      <c r="CS782" s="73">
        <v>1199168.1000000003</v>
      </c>
      <c r="CT782" s="73">
        <v>1452845.4700000004</v>
      </c>
      <c r="CU782" s="73">
        <v>1364745.2400000002</v>
      </c>
      <c r="CV782" s="73">
        <v>1453998.9800000002</v>
      </c>
      <c r="CW782" s="73">
        <v>1279793.9099999999</v>
      </c>
      <c r="CX782" s="73">
        <v>1303558.6100000003</v>
      </c>
      <c r="CY782" s="77"/>
      <c r="CZ782" s="4">
        <v>1163</v>
      </c>
      <c r="DA782" s="76" t="str">
        <f t="shared" si="30"/>
        <v>1163</v>
      </c>
      <c r="DB782" s="71">
        <v>1.6378233340688682</v>
      </c>
      <c r="DC782" s="71">
        <v>1.833474383029178</v>
      </c>
      <c r="DD782" s="71">
        <v>0.69762689834814573</v>
      </c>
      <c r="DE782" s="71">
        <v>0.46208975297909649</v>
      </c>
      <c r="DF782" s="71">
        <v>0.22746237457834784</v>
      </c>
      <c r="DG782" s="71">
        <v>0.13699396009054182</v>
      </c>
      <c r="DH782" s="71">
        <v>0.20466373658068102</v>
      </c>
      <c r="DI782" s="71">
        <v>0.62758108327010731</v>
      </c>
      <c r="DJ782" s="71">
        <v>0.14615398488053435</v>
      </c>
      <c r="DK782" s="71">
        <v>8.5193774407961567E-2</v>
      </c>
      <c r="DL782" s="71">
        <v>8.6722837423062707E-2</v>
      </c>
      <c r="DM782" s="71">
        <v>0.22888231476599152</v>
      </c>
      <c r="DN782" s="72">
        <v>0.1060173733400252</v>
      </c>
      <c r="DO782" s="71">
        <v>0.20158633060497591</v>
      </c>
      <c r="DQ782" s="71"/>
      <c r="DR782" s="71"/>
      <c r="DS782" s="71"/>
      <c r="DT782" s="71"/>
      <c r="DU782" s="71"/>
      <c r="DV782" s="71"/>
      <c r="DW782" s="71"/>
      <c r="DX782" s="71"/>
      <c r="DY782" s="71"/>
      <c r="DZ782" s="71"/>
      <c r="EA782" s="71"/>
      <c r="EB782" s="71"/>
      <c r="EC782" s="71"/>
      <c r="ED782" s="71"/>
    </row>
    <row r="783" spans="1:134">
      <c r="A783" s="4">
        <v>1171</v>
      </c>
      <c r="B783" s="46" t="s">
        <v>6351</v>
      </c>
      <c r="C783" s="65" t="str">
        <f t="shared" si="29"/>
        <v>1171</v>
      </c>
      <c r="D783" s="69">
        <v>682599.28</v>
      </c>
      <c r="E783" s="68">
        <v>7765553.7300000004</v>
      </c>
      <c r="F783" s="69">
        <v>109772.27999999991</v>
      </c>
      <c r="G783" s="69">
        <v>2165581.4699999997</v>
      </c>
      <c r="H783" s="70">
        <v>112.18339160063655</v>
      </c>
      <c r="I783" s="70">
        <v>38.671289239564913</v>
      </c>
      <c r="J783" s="69">
        <v>1044293.2199999999</v>
      </c>
      <c r="K783" s="69">
        <v>980811.46999999974</v>
      </c>
      <c r="L783" s="69">
        <v>919523.87000000011</v>
      </c>
      <c r="M783" s="69">
        <v>1026726.1399999999</v>
      </c>
      <c r="N783" s="69">
        <v>1697776.3300000003</v>
      </c>
      <c r="O783" s="69">
        <v>1747883.5200000005</v>
      </c>
      <c r="P783" s="69">
        <v>1036666.2700000003</v>
      </c>
      <c r="Q783" s="69">
        <v>1028502.6200000001</v>
      </c>
      <c r="R783" s="69">
        <v>1626703.0899999999</v>
      </c>
      <c r="S783" s="69">
        <v>964427.55</v>
      </c>
      <c r="T783" s="69">
        <v>1217504.7699999996</v>
      </c>
      <c r="U783" s="69">
        <v>1209150.1499999994</v>
      </c>
      <c r="V783" s="69">
        <v>682599.28</v>
      </c>
      <c r="W783" s="70">
        <v>124.39858572458388</v>
      </c>
      <c r="X783" s="70">
        <v>110.53670139757652</v>
      </c>
      <c r="Y783" s="70">
        <v>114.78039594488831</v>
      </c>
      <c r="Z783" s="71">
        <v>100.32374469934733</v>
      </c>
      <c r="AA783" s="71">
        <v>102.09245228588486</v>
      </c>
      <c r="AB783" s="71">
        <v>93.312786481537358</v>
      </c>
      <c r="AC783" s="71">
        <v>112.71417157289267</v>
      </c>
      <c r="AD783" s="71">
        <v>118.26318256330333</v>
      </c>
      <c r="AE783" s="71">
        <v>114.67052020352209</v>
      </c>
      <c r="AF783" s="71">
        <v>107.08303757772548</v>
      </c>
      <c r="AG783" s="71">
        <v>115.26392646107368</v>
      </c>
      <c r="AH783" s="71">
        <v>115.1245394004996</v>
      </c>
      <c r="AI783" s="71">
        <v>96.549303325744248</v>
      </c>
      <c r="AJ783" s="71">
        <v>26.439607762732798</v>
      </c>
      <c r="AK783" s="71">
        <v>11.957784874924426</v>
      </c>
      <c r="AL783" s="71">
        <v>21.442633144985269</v>
      </c>
      <c r="AM783" s="71">
        <v>5.8666609172026263</v>
      </c>
      <c r="AN783" s="71">
        <v>10.661669870857061</v>
      </c>
      <c r="AO783" s="71">
        <v>13.242943461092317</v>
      </c>
      <c r="AP783" s="71">
        <v>17.13550320420152</v>
      </c>
      <c r="AQ783" s="71">
        <v>51.56442008586999</v>
      </c>
      <c r="AR783" s="71">
        <v>104.65276491562547</v>
      </c>
      <c r="AS783" s="71">
        <v>-9.0327553937370464</v>
      </c>
      <c r="AT783" s="71">
        <v>51.635330502510968</v>
      </c>
      <c r="AU783" s="71">
        <v>50.098490368001691</v>
      </c>
      <c r="AV783" s="72">
        <v>19.163251732198351</v>
      </c>
      <c r="AW783" s="73">
        <v>218370.67999999959</v>
      </c>
      <c r="AX783" s="73">
        <v>104756.73999999953</v>
      </c>
      <c r="AY783" s="73">
        <v>162356.60000000021</v>
      </c>
      <c r="AZ783" s="73">
        <v>56896.60999999987</v>
      </c>
      <c r="BA783" s="73">
        <v>163571.82000000076</v>
      </c>
      <c r="BB783" s="73">
        <v>223595.13000000035</v>
      </c>
      <c r="BC783" s="73">
        <v>151651.7000000003</v>
      </c>
      <c r="BD783" s="73">
        <v>349911.55000000028</v>
      </c>
      <c r="BE783" s="73">
        <v>831843.0299999998</v>
      </c>
      <c r="BF783" s="73">
        <v>-95764.55999999959</v>
      </c>
      <c r="BG783" s="73">
        <v>414588.47999999917</v>
      </c>
      <c r="BH783" s="73">
        <v>403578.98999999953</v>
      </c>
      <c r="BI783" s="73">
        <v>109772.27999999991</v>
      </c>
      <c r="BJ783" s="71">
        <v>11.872990589095849</v>
      </c>
      <c r="BK783" s="71">
        <v>12.000527222411094</v>
      </c>
      <c r="BL783" s="71">
        <v>11.074226675813422</v>
      </c>
      <c r="BM783" s="71">
        <v>10.048994276535645</v>
      </c>
      <c r="BN783" s="71">
        <v>4.0319587922340361E-2</v>
      </c>
      <c r="BO783" s="71">
        <v>12.157101146680604</v>
      </c>
      <c r="BP783" s="71">
        <v>21.617816202739867</v>
      </c>
      <c r="BQ783" s="71">
        <v>21.865495532554803</v>
      </c>
      <c r="BR783" s="72">
        <v>12.827110115160778</v>
      </c>
      <c r="BS783" s="72">
        <v>14.432864628783175</v>
      </c>
      <c r="BT783" s="71">
        <v>15.244599174478484</v>
      </c>
      <c r="BU783" s="71">
        <v>13.412880858528755</v>
      </c>
      <c r="BV783" s="71">
        <v>11.812681220018121</v>
      </c>
      <c r="BW783" s="71">
        <v>14.376918387580005</v>
      </c>
      <c r="BX783" s="75">
        <v>19703</v>
      </c>
      <c r="BY783" s="75">
        <v>18871</v>
      </c>
      <c r="BZ783" s="75">
        <v>17733</v>
      </c>
      <c r="CA783" s="75">
        <v>19282</v>
      </c>
      <c r="CB783" s="75">
        <v>24515</v>
      </c>
      <c r="CC783" s="75">
        <v>29754</v>
      </c>
      <c r="CD783" s="75">
        <v>19146</v>
      </c>
      <c r="CE783" s="75">
        <v>19432</v>
      </c>
      <c r="CF783" s="75">
        <v>24982</v>
      </c>
      <c r="CG783" s="75">
        <v>19175</v>
      </c>
      <c r="CH783" s="75">
        <v>21990</v>
      </c>
      <c r="CI783" s="75">
        <v>21618</v>
      </c>
      <c r="CJ783" s="75">
        <v>11778</v>
      </c>
      <c r="CK783" s="75">
        <v>138121</v>
      </c>
      <c r="CL783" s="73">
        <v>1376184.4300000002</v>
      </c>
      <c r="CM783" s="73">
        <v>1376594.87</v>
      </c>
      <c r="CN783" s="73">
        <v>1439600.7599999995</v>
      </c>
      <c r="CO783" s="73">
        <v>1684569.4699999997</v>
      </c>
      <c r="CP783" s="73">
        <v>1547731.9200000002</v>
      </c>
      <c r="CQ783" s="73">
        <v>1535452.1799999997</v>
      </c>
      <c r="CR783" s="73">
        <v>1395039.0899999999</v>
      </c>
      <c r="CS783" s="73">
        <v>2020535.3899999994</v>
      </c>
      <c r="CT783" s="73">
        <v>1761413.0399999996</v>
      </c>
      <c r="CU783" s="73">
        <v>1563570.43</v>
      </c>
      <c r="CV783" s="73">
        <v>1860858.2299999993</v>
      </c>
      <c r="CW783" s="73">
        <v>1859396.0299999996</v>
      </c>
      <c r="CX783" s="73">
        <v>1584140.1699999997</v>
      </c>
      <c r="CY783" s="77"/>
      <c r="CZ783" s="4">
        <v>1171</v>
      </c>
      <c r="DA783" s="76" t="str">
        <f t="shared" si="30"/>
        <v>1171</v>
      </c>
      <c r="DB783" s="71">
        <v>4.9883045061181148</v>
      </c>
      <c r="DC783" s="71">
        <v>5.6040624637925909</v>
      </c>
      <c r="DD783" s="71">
        <v>1.6000682966840152</v>
      </c>
      <c r="DE783" s="71">
        <v>2.1241762003497424</v>
      </c>
      <c r="DF783" s="71">
        <v>1.4292639090647339</v>
      </c>
      <c r="DG783" s="71">
        <v>0.88619555931997529</v>
      </c>
      <c r="DH783" s="71">
        <v>0.60409659695106255</v>
      </c>
      <c r="DI783" s="71">
        <v>0.66608738484320418</v>
      </c>
      <c r="DJ783" s="71">
        <v>1.9968657803760579</v>
      </c>
      <c r="DK783" s="71">
        <v>0.42007210396732148</v>
      </c>
      <c r="DL783" s="71">
        <v>0.38291173256636846</v>
      </c>
      <c r="DM783" s="71">
        <v>0.36720536533863479</v>
      </c>
      <c r="DN783" s="71">
        <v>0.3046790238521066</v>
      </c>
      <c r="DO783" s="71">
        <v>0.78272815423991782</v>
      </c>
      <c r="DQ783" s="71"/>
      <c r="DR783" s="71"/>
      <c r="DS783" s="71"/>
      <c r="DT783" s="71"/>
      <c r="DU783" s="71"/>
      <c r="DV783" s="71"/>
      <c r="DW783" s="71"/>
      <c r="DX783" s="71"/>
      <c r="DY783" s="71"/>
      <c r="DZ783" s="71"/>
      <c r="EA783" s="71"/>
      <c r="EB783" s="71"/>
      <c r="EC783" s="71"/>
      <c r="ED783" s="71"/>
    </row>
    <row r="784" spans="1:134">
      <c r="A784" s="4">
        <v>1170</v>
      </c>
      <c r="B784" s="46" t="s">
        <v>6357</v>
      </c>
      <c r="C784" s="65" t="str">
        <f t="shared" si="29"/>
        <v>1170</v>
      </c>
      <c r="D784" s="69">
        <v>303644.03999999992</v>
      </c>
      <c r="E784" s="68">
        <v>3580116.51</v>
      </c>
      <c r="F784" s="69">
        <v>6281.3599999998696</v>
      </c>
      <c r="G784" s="69">
        <v>178391.22000000067</v>
      </c>
      <c r="H784" s="70">
        <v>86.585907304117285</v>
      </c>
      <c r="I784" s="70">
        <v>5.2441395113360434</v>
      </c>
      <c r="J784" s="69">
        <v>515825.97000000003</v>
      </c>
      <c r="K784" s="69">
        <v>463687.75999999983</v>
      </c>
      <c r="L784" s="69">
        <v>465867.87999999995</v>
      </c>
      <c r="M784" s="69">
        <v>538505.66</v>
      </c>
      <c r="N784" s="69">
        <v>724204.48</v>
      </c>
      <c r="O784" s="69">
        <v>797815.03999999992</v>
      </c>
      <c r="P784" s="69">
        <v>450674.38999999996</v>
      </c>
      <c r="Q784" s="69">
        <v>471769.07999999996</v>
      </c>
      <c r="R784" s="69">
        <v>955130.4800000001</v>
      </c>
      <c r="S784" s="69">
        <v>429163.8</v>
      </c>
      <c r="T784" s="69">
        <v>460655.34999999992</v>
      </c>
      <c r="U784" s="69">
        <v>509079.36999999982</v>
      </c>
      <c r="V784" s="69">
        <v>303644.03999999992</v>
      </c>
      <c r="W784" s="70">
        <v>107.03160764780728</v>
      </c>
      <c r="X784" s="70">
        <v>95.067882361311717</v>
      </c>
      <c r="Y784" s="70">
        <v>99.0037291871881</v>
      </c>
      <c r="Z784" s="71">
        <v>90.475553445702388</v>
      </c>
      <c r="AA784" s="71">
        <v>93.073934327330264</v>
      </c>
      <c r="AB784" s="71">
        <v>95.342215911807699</v>
      </c>
      <c r="AC784" s="71">
        <v>86.882096244703263</v>
      </c>
      <c r="AD784" s="71">
        <v>82.967430400496653</v>
      </c>
      <c r="AE784" s="71">
        <v>94.247413340618607</v>
      </c>
      <c r="AF784" s="71">
        <v>86.883683312426257</v>
      </c>
      <c r="AG784" s="71">
        <v>79.24173518988826</v>
      </c>
      <c r="AH784" s="71">
        <v>83.741615750613946</v>
      </c>
      <c r="AI784" s="71">
        <v>86.559948807273258</v>
      </c>
      <c r="AJ784" s="71">
        <v>6.5320235497029477</v>
      </c>
      <c r="AK784" s="71">
        <v>-2.7143639728583913</v>
      </c>
      <c r="AL784" s="71">
        <v>-3.0498330121659478</v>
      </c>
      <c r="AM784" s="71">
        <v>-3.837629338368409</v>
      </c>
      <c r="AN784" s="71">
        <v>-13.307230296266081</v>
      </c>
      <c r="AO784" s="71">
        <v>-4.8213825219753703</v>
      </c>
      <c r="AP784" s="71">
        <v>-11.504080586878151</v>
      </c>
      <c r="AQ784" s="71">
        <v>3.8611172692642803</v>
      </c>
      <c r="AR784" s="71">
        <v>86.159448675328164</v>
      </c>
      <c r="AS784" s="71">
        <v>-39.504626270710887</v>
      </c>
      <c r="AT784" s="71">
        <v>2.8416148801392538</v>
      </c>
      <c r="AU784" s="71">
        <v>8.2093682544421842</v>
      </c>
      <c r="AV784" s="72">
        <v>2.1123565337788364</v>
      </c>
      <c r="AW784" s="73">
        <v>31627.930000000109</v>
      </c>
      <c r="AX784" s="73">
        <v>-12937.340000000142</v>
      </c>
      <c r="AY784" s="73">
        <v>-14655.150000000023</v>
      </c>
      <c r="AZ784" s="73">
        <v>-21490.580000000075</v>
      </c>
      <c r="BA784" s="73">
        <v>-111164.46999999986</v>
      </c>
      <c r="BB784" s="73">
        <v>-21364.140000000014</v>
      </c>
      <c r="BC784" s="73">
        <v>-58585.690000000177</v>
      </c>
      <c r="BD784" s="73">
        <v>17538.379999999888</v>
      </c>
      <c r="BE784" s="73">
        <v>442059.3000000001</v>
      </c>
      <c r="BF784" s="73">
        <v>-280252.10000000015</v>
      </c>
      <c r="BG784" s="73">
        <v>12728.360000000044</v>
      </c>
      <c r="BH784" s="73">
        <v>38621.609999999811</v>
      </c>
      <c r="BI784" s="73">
        <v>6281.3599999998696</v>
      </c>
      <c r="BJ784" s="71">
        <v>13.180491187338495</v>
      </c>
      <c r="BK784" s="71">
        <v>10.924405796299538</v>
      </c>
      <c r="BL784" s="71">
        <v>10.387253479793326</v>
      </c>
      <c r="BM784" s="71">
        <v>9.5107240660625347</v>
      </c>
      <c r="BN784" s="71">
        <v>2.9333700827293629</v>
      </c>
      <c r="BO784" s="71">
        <v>10.830960552431387</v>
      </c>
      <c r="BP784" s="71">
        <v>20.241345973970095</v>
      </c>
      <c r="BQ784" s="71">
        <v>22.003827245530815</v>
      </c>
      <c r="BR784" s="72">
        <v>13.551884003768059</v>
      </c>
      <c r="BS784" s="72">
        <v>13.684300723100009</v>
      </c>
      <c r="BT784" s="71">
        <v>13.980359237563341</v>
      </c>
      <c r="BU784" s="71">
        <v>13.797087013533833</v>
      </c>
      <c r="BV784" s="71">
        <v>9.4051163121614429</v>
      </c>
      <c r="BW784" s="71">
        <v>13.725950176064462</v>
      </c>
      <c r="BX784" s="75">
        <v>12007</v>
      </c>
      <c r="BY784" s="75">
        <v>11554</v>
      </c>
      <c r="BZ784" s="75">
        <v>10706</v>
      </c>
      <c r="CA784" s="75">
        <v>12131</v>
      </c>
      <c r="CB784" s="75">
        <v>14054</v>
      </c>
      <c r="CC784" s="75">
        <v>16095</v>
      </c>
      <c r="CD784" s="75">
        <v>10514</v>
      </c>
      <c r="CE784" s="75">
        <v>10842</v>
      </c>
      <c r="CF784" s="75">
        <v>15088</v>
      </c>
      <c r="CG784" s="75">
        <v>10262</v>
      </c>
      <c r="CH784" s="75">
        <v>10681</v>
      </c>
      <c r="CI784" s="75">
        <v>11443</v>
      </c>
      <c r="CJ784" s="75">
        <v>6486</v>
      </c>
      <c r="CK784" s="75">
        <v>75316</v>
      </c>
      <c r="CL784" s="73">
        <v>896934.10999999987</v>
      </c>
      <c r="CM784" s="73">
        <v>894682.28</v>
      </c>
      <c r="CN784" s="73">
        <v>856785.23999999953</v>
      </c>
      <c r="CO784" s="73">
        <v>970855.02000000014</v>
      </c>
      <c r="CP784" s="73">
        <v>925848.8199999996</v>
      </c>
      <c r="CQ784" s="73">
        <v>739428.97999999986</v>
      </c>
      <c r="CR784" s="73">
        <v>648122.70000000007</v>
      </c>
      <c r="CS784" s="73">
        <v>1262727.6499999994</v>
      </c>
      <c r="CT784" s="73">
        <v>1069955.94</v>
      </c>
      <c r="CU784" s="73">
        <v>1067260.6599999999</v>
      </c>
      <c r="CV784" s="73">
        <v>1109445.2200000002</v>
      </c>
      <c r="CW784" s="73">
        <v>1114711.82</v>
      </c>
      <c r="CX784" s="73">
        <v>1142126.4000000001</v>
      </c>
      <c r="CY784" s="77"/>
      <c r="CZ784" s="4">
        <v>1170</v>
      </c>
      <c r="DA784" s="76" t="str">
        <f t="shared" si="30"/>
        <v>1170</v>
      </c>
      <c r="DB784" s="71">
        <v>1.4930432687996418</v>
      </c>
      <c r="DC784" s="71">
        <v>1.8931161076190788</v>
      </c>
      <c r="DD784" s="71">
        <v>0.71258890837773403</v>
      </c>
      <c r="DE784" s="71">
        <v>0.41683090690856639</v>
      </c>
      <c r="DF784" s="71">
        <v>0.5450313442652639</v>
      </c>
      <c r="DG784" s="71">
        <v>0.28763871027535809</v>
      </c>
      <c r="DH784" s="71">
        <v>0.18710302750475347</v>
      </c>
      <c r="DI784" s="71">
        <v>0.21485658378336153</v>
      </c>
      <c r="DJ784" s="71">
        <v>0.237333837002904</v>
      </c>
      <c r="DK784" s="71">
        <v>0.2773505787243874</v>
      </c>
      <c r="DL784" s="71">
        <v>0.23659931752569341</v>
      </c>
      <c r="DM784" s="71">
        <v>0.17528952041365115</v>
      </c>
      <c r="DN784" s="71">
        <v>0.13378666096148931</v>
      </c>
      <c r="DO784" s="71">
        <v>0.21487930935656882</v>
      </c>
      <c r="DQ784" s="71"/>
      <c r="DR784" s="71"/>
      <c r="DS784" s="71"/>
      <c r="DT784" s="71"/>
      <c r="DU784" s="71"/>
      <c r="DV784" s="71"/>
      <c r="DW784" s="71"/>
      <c r="DX784" s="71"/>
      <c r="DY784" s="71"/>
      <c r="DZ784" s="71"/>
      <c r="EA784" s="71"/>
      <c r="EB784" s="71"/>
      <c r="EC784" s="71"/>
      <c r="ED784" s="71"/>
    </row>
    <row r="785" spans="1:134">
      <c r="A785" s="4">
        <v>1152</v>
      </c>
      <c r="B785" s="46" t="s">
        <v>6363</v>
      </c>
      <c r="C785" s="65" t="str">
        <f t="shared" si="29"/>
        <v>1152</v>
      </c>
      <c r="D785" s="69">
        <v>154409.20999999996</v>
      </c>
      <c r="E785" s="68">
        <v>1687848.04</v>
      </c>
      <c r="F785" s="69">
        <v>31063.25</v>
      </c>
      <c r="G785" s="69">
        <v>132877.19000000018</v>
      </c>
      <c r="H785" s="70">
        <v>84.068431897588951</v>
      </c>
      <c r="I785" s="70">
        <v>8.5453171035328559</v>
      </c>
      <c r="J785" s="69">
        <v>226853.76999999993</v>
      </c>
      <c r="K785" s="69">
        <v>234865.34999999998</v>
      </c>
      <c r="L785" s="69">
        <v>232075.77999999997</v>
      </c>
      <c r="M785" s="69">
        <v>226802.05</v>
      </c>
      <c r="N785" s="69">
        <v>342390.36</v>
      </c>
      <c r="O785" s="69">
        <v>362851.22000000003</v>
      </c>
      <c r="P785" s="69">
        <v>204912.43000000002</v>
      </c>
      <c r="Q785" s="69">
        <v>159577.9</v>
      </c>
      <c r="R785" s="69">
        <v>469852.21000000008</v>
      </c>
      <c r="S785" s="69">
        <v>225171.4899999999</v>
      </c>
      <c r="T785" s="69">
        <v>227106.06999999992</v>
      </c>
      <c r="U785" s="69">
        <v>246818.73000000004</v>
      </c>
      <c r="V785" s="69">
        <v>154409.20999999996</v>
      </c>
      <c r="W785" s="70">
        <v>84.875423244832888</v>
      </c>
      <c r="X785" s="70">
        <v>84.958495920310767</v>
      </c>
      <c r="Y785" s="70">
        <v>90.290273255984474</v>
      </c>
      <c r="Z785" s="71">
        <v>69.560458215623584</v>
      </c>
      <c r="AA785" s="71">
        <v>103.12774069724766</v>
      </c>
      <c r="AB785" s="71">
        <v>97.267850300775535</v>
      </c>
      <c r="AC785" s="71">
        <v>78.389047701348474</v>
      </c>
      <c r="AD785" s="71">
        <v>62.506710315658346</v>
      </c>
      <c r="AE785" s="71">
        <v>88.112179672523311</v>
      </c>
      <c r="AF785" s="71">
        <v>71.054473469419037</v>
      </c>
      <c r="AG785" s="71">
        <v>91.930924714649095</v>
      </c>
      <c r="AH785" s="71">
        <v>100.74084082088528</v>
      </c>
      <c r="AI785" s="71">
        <v>103.75631846857603</v>
      </c>
      <c r="AJ785" s="71">
        <v>-30.058932039685072</v>
      </c>
      <c r="AK785" s="71">
        <v>-30.246982603276184</v>
      </c>
      <c r="AL785" s="71">
        <v>-25.422477074096527</v>
      </c>
      <c r="AM785" s="71">
        <v>-34.219333093899287</v>
      </c>
      <c r="AN785" s="71">
        <v>-29.652051386678458</v>
      </c>
      <c r="AO785" s="71">
        <v>-25.435628826651278</v>
      </c>
      <c r="AP785" s="71">
        <v>-18.75743687134004</v>
      </c>
      <c r="AQ785" s="71">
        <v>-20.670494762533309</v>
      </c>
      <c r="AR785" s="71">
        <v>78.847946767853941</v>
      </c>
      <c r="AS785" s="71">
        <v>-34.058070860059885</v>
      </c>
      <c r="AT785" s="71">
        <v>19.470058452491102</v>
      </c>
      <c r="AU785" s="71">
        <v>34.163057276646683</v>
      </c>
      <c r="AV785" s="72">
        <v>25.183840638153043</v>
      </c>
      <c r="AW785" s="73">
        <v>-97496.110000000073</v>
      </c>
      <c r="AX785" s="73">
        <v>-101844.59999999992</v>
      </c>
      <c r="AY785" s="73">
        <v>-79111.520000000019</v>
      </c>
      <c r="AZ785" s="73">
        <v>-117983.21999999997</v>
      </c>
      <c r="BA785" s="73">
        <v>-144319.44</v>
      </c>
      <c r="BB785" s="73">
        <v>-119084.34999999986</v>
      </c>
      <c r="BC785" s="73">
        <v>-47310.569999999949</v>
      </c>
      <c r="BD785" s="73">
        <v>-41580.419999999955</v>
      </c>
      <c r="BE785" s="73">
        <v>207141.78000000009</v>
      </c>
      <c r="BF785" s="73">
        <v>-116297.88000000003</v>
      </c>
      <c r="BG785" s="73">
        <v>37011.519999999931</v>
      </c>
      <c r="BH785" s="73">
        <v>62849.510000000126</v>
      </c>
      <c r="BI785" s="73">
        <v>31063.25</v>
      </c>
      <c r="BJ785" s="71">
        <v>15.35950690334229</v>
      </c>
      <c r="BK785" s="71">
        <v>13.593571333331329</v>
      </c>
      <c r="BL785" s="71">
        <v>13.617651176544634</v>
      </c>
      <c r="BM785" s="71">
        <v>15.662365713356056</v>
      </c>
      <c r="BN785" s="71">
        <v>2.8922581045503533</v>
      </c>
      <c r="BO785" s="71">
        <v>5.8955998463738624</v>
      </c>
      <c r="BP785" s="71">
        <v>15.411151904591566</v>
      </c>
      <c r="BQ785" s="71">
        <v>17.531239019792249</v>
      </c>
      <c r="BR785" s="72">
        <v>10.276323873177837</v>
      </c>
      <c r="BS785" s="72">
        <v>6.7668361462084263</v>
      </c>
      <c r="BT785" s="71">
        <v>11.073577298786603</v>
      </c>
      <c r="BU785" s="71">
        <v>11.909535429406928</v>
      </c>
      <c r="BV785" s="71">
        <v>8.7426240834510747</v>
      </c>
      <c r="BW785" s="71">
        <v>9.8409546579028646</v>
      </c>
      <c r="BX785" s="75">
        <v>5071</v>
      </c>
      <c r="BY785" s="75">
        <v>5084</v>
      </c>
      <c r="BZ785" s="75">
        <v>4867</v>
      </c>
      <c r="CA785" s="75">
        <v>4765</v>
      </c>
      <c r="CB785" s="75">
        <v>6625</v>
      </c>
      <c r="CC785" s="75">
        <v>7137</v>
      </c>
      <c r="CD785" s="75">
        <v>4591</v>
      </c>
      <c r="CE785" s="75">
        <v>3852</v>
      </c>
      <c r="CF785" s="75">
        <v>7274</v>
      </c>
      <c r="CG785" s="75">
        <v>5061</v>
      </c>
      <c r="CH785" s="75">
        <v>4967</v>
      </c>
      <c r="CI785" s="75">
        <v>5229</v>
      </c>
      <c r="CJ785" s="75">
        <v>3152</v>
      </c>
      <c r="CK785" s="75">
        <v>34126</v>
      </c>
      <c r="CL785" s="73">
        <v>672741.79000000015</v>
      </c>
      <c r="CM785" s="73">
        <v>695825.54999999993</v>
      </c>
      <c r="CN785" s="73">
        <v>702399.41999999993</v>
      </c>
      <c r="CO785" s="73">
        <v>743345.69</v>
      </c>
      <c r="CP785" s="73">
        <v>737844.30999999994</v>
      </c>
      <c r="CQ785" s="73">
        <v>628273.06000000006</v>
      </c>
      <c r="CR785" s="73">
        <v>532939.31999999995</v>
      </c>
      <c r="CS785" s="73">
        <v>794225.29</v>
      </c>
      <c r="CT785" s="73">
        <v>653543.81000000017</v>
      </c>
      <c r="CU785" s="73">
        <v>591598.54000000015</v>
      </c>
      <c r="CV785" s="73">
        <v>601331.74999999988</v>
      </c>
      <c r="CW785" s="73">
        <v>603308.34000000008</v>
      </c>
      <c r="CX785" s="73">
        <v>569949.52</v>
      </c>
      <c r="CY785" s="77"/>
      <c r="CZ785" s="4">
        <v>1152</v>
      </c>
      <c r="DA785" s="76" t="str">
        <f t="shared" si="30"/>
        <v>1152</v>
      </c>
      <c r="DB785" s="71">
        <v>2.3879524398572562</v>
      </c>
      <c r="DC785" s="71">
        <v>0.59261061685461625</v>
      </c>
      <c r="DD785" s="71">
        <v>0.54985027552134735</v>
      </c>
      <c r="DE785" s="71">
        <v>0.21826229129163735</v>
      </c>
      <c r="DF785" s="71">
        <v>0.29362485277095879</v>
      </c>
      <c r="DG785" s="71">
        <v>3.6698799887042222E-2</v>
      </c>
      <c r="DH785" s="71">
        <v>0.12360820879294294</v>
      </c>
      <c r="DI785" s="71">
        <v>2.9631959926071361E-2</v>
      </c>
      <c r="DJ785" s="71">
        <v>0.13566904822698758</v>
      </c>
      <c r="DK785" s="71">
        <v>0.14540966078219189</v>
      </c>
      <c r="DL785" s="71">
        <v>1.7549271067017428E-2</v>
      </c>
      <c r="DM785" s="71">
        <v>7.1150682709495539E-2</v>
      </c>
      <c r="DN785" s="71">
        <v>1.0016912085194325E-2</v>
      </c>
      <c r="DO785" s="71">
        <v>8.832102827523966E-2</v>
      </c>
      <c r="DQ785" s="71"/>
      <c r="DR785" s="71"/>
      <c r="DS785" s="71"/>
      <c r="DT785" s="71"/>
      <c r="DU785" s="71"/>
      <c r="DV785" s="71"/>
      <c r="DW785" s="71"/>
      <c r="DX785" s="71"/>
      <c r="DY785" s="71"/>
      <c r="DZ785" s="71"/>
      <c r="EA785" s="71"/>
      <c r="EB785" s="71"/>
      <c r="EC785" s="71"/>
      <c r="ED785" s="71"/>
    </row>
    <row r="786" spans="1:134">
      <c r="A786" s="4">
        <v>1186</v>
      </c>
      <c r="B786" s="46" t="s">
        <v>6369</v>
      </c>
      <c r="C786" s="65" t="str">
        <f t="shared" si="29"/>
        <v>1186</v>
      </c>
      <c r="D786" s="69">
        <v>228600.47999999998</v>
      </c>
      <c r="E786" s="68">
        <v>2918843.4699999997</v>
      </c>
      <c r="F786" s="69">
        <v>51376.610000000015</v>
      </c>
      <c r="G786" s="69">
        <v>640471.90000000037</v>
      </c>
      <c r="H786" s="70">
        <v>104.11408376018592</v>
      </c>
      <c r="I786" s="70">
        <v>28.110950313517158</v>
      </c>
      <c r="J786" s="69">
        <v>332027.95999999996</v>
      </c>
      <c r="K786" s="69">
        <v>339985.98999999993</v>
      </c>
      <c r="L786" s="69">
        <v>305597.19999999995</v>
      </c>
      <c r="M786" s="69">
        <v>386346.58999999985</v>
      </c>
      <c r="N786" s="69">
        <v>536013.75000000012</v>
      </c>
      <c r="O786" s="69">
        <v>589153.22999999986</v>
      </c>
      <c r="P786" s="69">
        <v>286029.51999999996</v>
      </c>
      <c r="Q786" s="69">
        <v>293680.27</v>
      </c>
      <c r="R786" s="69">
        <v>895438.1599999998</v>
      </c>
      <c r="S786" s="69">
        <v>318409.45</v>
      </c>
      <c r="T786" s="69">
        <v>417353.54000000004</v>
      </c>
      <c r="U786" s="69">
        <v>479332.04999999993</v>
      </c>
      <c r="V786" s="69">
        <v>228600.47999999998</v>
      </c>
      <c r="W786" s="70">
        <v>95.173020773463136</v>
      </c>
      <c r="X786" s="70">
        <v>100.4908025254261</v>
      </c>
      <c r="Y786" s="70">
        <v>97.543065873615959</v>
      </c>
      <c r="Z786" s="71">
        <v>99.464427153383014</v>
      </c>
      <c r="AA786" s="71">
        <v>114.4700630439873</v>
      </c>
      <c r="AB786" s="71">
        <v>94.946078489396896</v>
      </c>
      <c r="AC786" s="71">
        <v>92.225852518487557</v>
      </c>
      <c r="AD786" s="71">
        <v>79.700097449888261</v>
      </c>
      <c r="AE786" s="71">
        <v>100.442748110441</v>
      </c>
      <c r="AF786" s="71">
        <v>87.916772081748718</v>
      </c>
      <c r="AG786" s="71">
        <v>144.75204147464063</v>
      </c>
      <c r="AH786" s="71">
        <v>131.09688863475105</v>
      </c>
      <c r="AI786" s="71">
        <v>105.21714965241271</v>
      </c>
      <c r="AJ786" s="71">
        <v>-15.833581818826604</v>
      </c>
      <c r="AK786" s="71">
        <v>-12.061848209184756</v>
      </c>
      <c r="AL786" s="71">
        <v>-5.7752790731482868</v>
      </c>
      <c r="AM786" s="71">
        <v>-5.739439210709496</v>
      </c>
      <c r="AN786" s="71">
        <v>2.9056113086372681</v>
      </c>
      <c r="AO786" s="71">
        <v>-8.4792148372127674</v>
      </c>
      <c r="AP786" s="71">
        <v>-4.2374505417391406</v>
      </c>
      <c r="AQ786" s="71">
        <v>3.5671055545603014</v>
      </c>
      <c r="AR786" s="71">
        <v>156.26671483077405</v>
      </c>
      <c r="AS786" s="71">
        <v>-48.460852679525559</v>
      </c>
      <c r="AT786" s="71">
        <v>52.966242632274053</v>
      </c>
      <c r="AU786" s="71">
        <v>71.903195098407565</v>
      </c>
      <c r="AV786" s="72">
        <v>28.989667136825314</v>
      </c>
      <c r="AW786" s="73">
        <v>-62461.870000000054</v>
      </c>
      <c r="AX786" s="73">
        <v>-46633.45000000007</v>
      </c>
      <c r="AY786" s="73">
        <v>-18730.850000000035</v>
      </c>
      <c r="AZ786" s="73">
        <v>-23524.290000000037</v>
      </c>
      <c r="BA786" s="73">
        <v>15140.210000000312</v>
      </c>
      <c r="BB786" s="73">
        <v>-43890.300000000279</v>
      </c>
      <c r="BC786" s="73">
        <v>-12656.680000000051</v>
      </c>
      <c r="BD786" s="73">
        <v>10115.070000000007</v>
      </c>
      <c r="BE786" s="73">
        <v>546021.66999999981</v>
      </c>
      <c r="BF786" s="73">
        <v>-299391.71000000002</v>
      </c>
      <c r="BG786" s="73">
        <v>144513.25</v>
      </c>
      <c r="BH786" s="73">
        <v>200493.69</v>
      </c>
      <c r="BI786" s="73">
        <v>51376.610000000015</v>
      </c>
      <c r="BJ786" s="71">
        <v>15.947613504335168</v>
      </c>
      <c r="BK786" s="71">
        <v>11.493506485882865</v>
      </c>
      <c r="BL786" s="71">
        <v>9.71284323494449</v>
      </c>
      <c r="BM786" s="71">
        <v>11.677775031450318</v>
      </c>
      <c r="BN786" s="71">
        <v>2.6590469975623403</v>
      </c>
      <c r="BO786" s="71">
        <v>8.6243241168321365</v>
      </c>
      <c r="BP786" s="71">
        <v>16.631975041123155</v>
      </c>
      <c r="BQ786" s="71">
        <v>20.394829050593273</v>
      </c>
      <c r="BR786" s="72">
        <v>14.436443214665296</v>
      </c>
      <c r="BS786" s="72">
        <v>11.875000390489252</v>
      </c>
      <c r="BT786" s="71">
        <v>16.156461358478257</v>
      </c>
      <c r="BU786" s="71">
        <v>13.769223544261635</v>
      </c>
      <c r="BV786" s="71">
        <v>10.766079990933333</v>
      </c>
      <c r="BW786" s="71">
        <v>13.328212233855417</v>
      </c>
      <c r="BX786" s="75">
        <v>9125</v>
      </c>
      <c r="BY786" s="75">
        <v>9246</v>
      </c>
      <c r="BZ786" s="75">
        <v>8182</v>
      </c>
      <c r="CA786" s="75">
        <v>9610</v>
      </c>
      <c r="CB786" s="75">
        <v>12016</v>
      </c>
      <c r="CC786" s="75">
        <v>12907</v>
      </c>
      <c r="CD786" s="75">
        <v>7827</v>
      </c>
      <c r="CE786" s="75">
        <v>7569</v>
      </c>
      <c r="CF786" s="75">
        <v>14185</v>
      </c>
      <c r="CG786" s="75">
        <v>8435</v>
      </c>
      <c r="CH786" s="75">
        <v>8519</v>
      </c>
      <c r="CI786" s="75">
        <v>10251</v>
      </c>
      <c r="CJ786" s="75">
        <v>5428</v>
      </c>
      <c r="CK786" s="75">
        <v>62214</v>
      </c>
      <c r="CL786" s="73">
        <v>762120.81999999983</v>
      </c>
      <c r="CM786" s="73">
        <v>685862.31</v>
      </c>
      <c r="CN786" s="73">
        <v>715758.24999999977</v>
      </c>
      <c r="CO786" s="73">
        <v>851481.25</v>
      </c>
      <c r="CP786" s="73">
        <v>805197.46</v>
      </c>
      <c r="CQ786" s="73">
        <v>639383.49000000011</v>
      </c>
      <c r="CR786" s="73">
        <v>686913.65</v>
      </c>
      <c r="CS786" s="73">
        <v>854447.95000000007</v>
      </c>
      <c r="CT786" s="73">
        <v>725747.44999999949</v>
      </c>
      <c r="CU786" s="73">
        <v>745356.59000000008</v>
      </c>
      <c r="CV786" s="73">
        <v>694874.23000000021</v>
      </c>
      <c r="CW786" s="73">
        <v>700072.08000000019</v>
      </c>
      <c r="CX786" s="73">
        <v>761029.93000000017</v>
      </c>
      <c r="CY786" s="77"/>
      <c r="CZ786" s="4">
        <v>1186</v>
      </c>
      <c r="DA786" s="76" t="str">
        <f t="shared" si="30"/>
        <v>1186</v>
      </c>
      <c r="DB786" s="71">
        <v>0.55744107279447364</v>
      </c>
      <c r="DC786" s="71">
        <v>0.44918772607128282</v>
      </c>
      <c r="DD786" s="71">
        <v>0.27462082620099376</v>
      </c>
      <c r="DE786" s="71">
        <v>0.52899631021793825</v>
      </c>
      <c r="DF786" s="71">
        <v>0.48241116845035681</v>
      </c>
      <c r="DG786" s="71">
        <v>0.20043540546168048</v>
      </c>
      <c r="DH786" s="71">
        <v>0.20918111003554338</v>
      </c>
      <c r="DI786" s="71">
        <v>0.29725397913616913</v>
      </c>
      <c r="DJ786" s="71">
        <v>0.13445639450052782</v>
      </c>
      <c r="DK786" s="71">
        <v>8.891660842314203E-2</v>
      </c>
      <c r="DL786" s="71">
        <v>0</v>
      </c>
      <c r="DM786" s="71">
        <v>2.4207711199858296E-2</v>
      </c>
      <c r="DN786" s="71">
        <v>5.3583327213357857E-3</v>
      </c>
      <c r="DO786" s="71">
        <v>0.10557022879593891</v>
      </c>
      <c r="DQ786" s="71"/>
      <c r="DR786" s="71"/>
      <c r="DS786" s="71"/>
      <c r="DT786" s="71"/>
      <c r="DU786" s="71"/>
      <c r="DV786" s="71"/>
      <c r="DW786" s="71"/>
      <c r="DX786" s="71"/>
      <c r="DY786" s="71"/>
      <c r="DZ786" s="71"/>
      <c r="EA786" s="71"/>
      <c r="EB786" s="71"/>
      <c r="EC786" s="71"/>
      <c r="ED786" s="71"/>
    </row>
    <row r="787" spans="1:134">
      <c r="A787" s="4">
        <v>1183</v>
      </c>
      <c r="B787" s="46" t="s">
        <v>6375</v>
      </c>
      <c r="C787" s="65" t="str">
        <f t="shared" si="29"/>
        <v>1183</v>
      </c>
      <c r="D787" s="69">
        <v>383109.62999999995</v>
      </c>
      <c r="E787" s="68">
        <v>3788475.65</v>
      </c>
      <c r="F787" s="69">
        <v>112145.06</v>
      </c>
      <c r="G787" s="69">
        <v>708180.0700000003</v>
      </c>
      <c r="H787" s="70">
        <v>100.4267058885473</v>
      </c>
      <c r="I787" s="70">
        <v>22.990653059340517</v>
      </c>
      <c r="J787" s="69">
        <v>585444.99000000011</v>
      </c>
      <c r="K787" s="69">
        <v>466313.94999999978</v>
      </c>
      <c r="L787" s="69">
        <v>444193.25</v>
      </c>
      <c r="M787" s="69">
        <v>597741.15999999992</v>
      </c>
      <c r="N787" s="69">
        <v>812778.46000000008</v>
      </c>
      <c r="O787" s="69">
        <v>889557.41</v>
      </c>
      <c r="P787" s="69">
        <v>516966.72999999992</v>
      </c>
      <c r="Q787" s="69">
        <v>446900.20999999996</v>
      </c>
      <c r="R787" s="69">
        <v>953464.9</v>
      </c>
      <c r="S787" s="69">
        <v>407451.28</v>
      </c>
      <c r="T787" s="69">
        <v>492988.85000000003</v>
      </c>
      <c r="U787" s="69">
        <v>587594.04999999993</v>
      </c>
      <c r="V787" s="69">
        <v>383109.62999999995</v>
      </c>
      <c r="W787" s="70">
        <v>131.25713197598193</v>
      </c>
      <c r="X787" s="70">
        <v>107.17455134197618</v>
      </c>
      <c r="Y787" s="70">
        <v>106.81068611322058</v>
      </c>
      <c r="Z787" s="71">
        <v>109.71723950522055</v>
      </c>
      <c r="AA787" s="71">
        <v>98.639123754277463</v>
      </c>
      <c r="AB787" s="71">
        <v>99.356497047046872</v>
      </c>
      <c r="AC787" s="71">
        <v>97.426496466562057</v>
      </c>
      <c r="AD787" s="71">
        <v>92.449459653228473</v>
      </c>
      <c r="AE787" s="71">
        <v>101.36350736769997</v>
      </c>
      <c r="AF787" s="71">
        <v>88.890661533351263</v>
      </c>
      <c r="AG787" s="71">
        <v>95.619636561402643</v>
      </c>
      <c r="AH787" s="71">
        <v>115.01442135139</v>
      </c>
      <c r="AI787" s="71">
        <v>115.08801625219434</v>
      </c>
      <c r="AJ787" s="71">
        <v>28.92700891668547</v>
      </c>
      <c r="AK787" s="71">
        <v>12.6439225832085</v>
      </c>
      <c r="AL787" s="71">
        <v>3.4260528691188563</v>
      </c>
      <c r="AM787" s="71">
        <v>13.787249551797242</v>
      </c>
      <c r="AN787" s="71">
        <v>9.8725791720976286</v>
      </c>
      <c r="AO787" s="71">
        <v>21.139867152936141</v>
      </c>
      <c r="AP787" s="71">
        <v>0.89699886666054773</v>
      </c>
      <c r="AQ787" s="71">
        <v>16.349500091811642</v>
      </c>
      <c r="AR787" s="71">
        <v>145.13727189889164</v>
      </c>
      <c r="AS787" s="71">
        <v>-44.117981745612155</v>
      </c>
      <c r="AT787" s="71">
        <v>23.3333392541347</v>
      </c>
      <c r="AU787" s="71">
        <v>48.735804996778853</v>
      </c>
      <c r="AV787" s="72">
        <v>41.387351859322429</v>
      </c>
      <c r="AW787" s="73">
        <v>131354.73000000016</v>
      </c>
      <c r="AX787" s="73">
        <v>52342.259999999718</v>
      </c>
      <c r="AY787" s="73">
        <v>14714.179999999993</v>
      </c>
      <c r="AZ787" s="73">
        <v>72426.449999999721</v>
      </c>
      <c r="BA787" s="73">
        <v>73032.050000000279</v>
      </c>
      <c r="BB787" s="73">
        <v>164499.4500000003</v>
      </c>
      <c r="BC787" s="73">
        <v>4595.9599999999627</v>
      </c>
      <c r="BD787" s="73">
        <v>62798.679999999993</v>
      </c>
      <c r="BE787" s="73">
        <v>564513.4800000001</v>
      </c>
      <c r="BF787" s="73">
        <v>-321676.42999999993</v>
      </c>
      <c r="BG787" s="73">
        <v>93268.180000000109</v>
      </c>
      <c r="BH787" s="73">
        <v>192535.14</v>
      </c>
      <c r="BI787" s="73">
        <v>112145.06</v>
      </c>
      <c r="BJ787" s="71">
        <v>25.001752350078394</v>
      </c>
      <c r="BK787" s="71">
        <v>19.660033406013959</v>
      </c>
      <c r="BL787" s="71">
        <v>19.704377092552548</v>
      </c>
      <c r="BM787" s="71">
        <v>19.659828940113108</v>
      </c>
      <c r="BN787" s="71">
        <v>7.3984887246232187</v>
      </c>
      <c r="BO787" s="71">
        <v>16.145964090821199</v>
      </c>
      <c r="BP787" s="71">
        <v>27.087061986348765</v>
      </c>
      <c r="BQ787" s="71">
        <v>26.523282958366984</v>
      </c>
      <c r="BR787" s="72">
        <v>20.987124403439587</v>
      </c>
      <c r="BS787" s="72">
        <v>18.125673039274389</v>
      </c>
      <c r="BT787" s="71">
        <v>20.178155362558119</v>
      </c>
      <c r="BU787" s="71">
        <v>21.530170610390677</v>
      </c>
      <c r="BV787" s="71">
        <v>21.127977885654907</v>
      </c>
      <c r="BW787" s="71">
        <v>20.648521747036146</v>
      </c>
      <c r="BX787" s="75">
        <v>14726</v>
      </c>
      <c r="BY787" s="75">
        <v>10796</v>
      </c>
      <c r="BZ787" s="75">
        <v>10846</v>
      </c>
      <c r="CA787" s="75">
        <v>12527</v>
      </c>
      <c r="CB787" s="75">
        <v>14799</v>
      </c>
      <c r="CC787" s="75">
        <v>16795</v>
      </c>
      <c r="CD787" s="75">
        <v>11963</v>
      </c>
      <c r="CE787" s="75">
        <v>10054</v>
      </c>
      <c r="CF787" s="75">
        <v>14642</v>
      </c>
      <c r="CG787" s="75">
        <v>9424</v>
      </c>
      <c r="CH787" s="75">
        <v>11100</v>
      </c>
      <c r="CI787" s="75">
        <v>13895</v>
      </c>
      <c r="CJ787" s="75">
        <v>8764</v>
      </c>
      <c r="CK787" s="75">
        <v>79842</v>
      </c>
      <c r="CL787" s="73">
        <v>611988.15</v>
      </c>
      <c r="CM787" s="73">
        <v>697975.13000000012</v>
      </c>
      <c r="CN787" s="73">
        <v>879198.81</v>
      </c>
      <c r="CO787" s="73">
        <v>961503.00999999989</v>
      </c>
      <c r="CP787" s="73">
        <v>1042162.3099999997</v>
      </c>
      <c r="CQ787" s="73">
        <v>792064.84</v>
      </c>
      <c r="CR787" s="73">
        <v>841967.24999999988</v>
      </c>
      <c r="CS787" s="73">
        <v>1064528.07</v>
      </c>
      <c r="CT787" s="73">
        <v>843171.12999999989</v>
      </c>
      <c r="CU787" s="73">
        <v>834365.99999999988</v>
      </c>
      <c r="CV787" s="73">
        <v>907767.59000000008</v>
      </c>
      <c r="CW787" s="73">
        <v>915491.05</v>
      </c>
      <c r="CX787" s="73">
        <v>926592.08</v>
      </c>
      <c r="CY787" s="77"/>
      <c r="CZ787" s="4">
        <v>1183</v>
      </c>
      <c r="DA787" s="76" t="str">
        <f t="shared" si="30"/>
        <v>1183</v>
      </c>
      <c r="DB787" s="71">
        <v>0.99549623145478094</v>
      </c>
      <c r="DC787" s="71">
        <v>2.5063435402768746</v>
      </c>
      <c r="DD787" s="71">
        <v>0.41170306758142394</v>
      </c>
      <c r="DE787" s="71">
        <v>7.687803541480924E-2</v>
      </c>
      <c r="DF787" s="71">
        <v>0.4733216552508579</v>
      </c>
      <c r="DG787" s="71">
        <v>7.2352305843960574E-2</v>
      </c>
      <c r="DH787" s="71">
        <v>7.3970781661725979E-2</v>
      </c>
      <c r="DI787" s="71">
        <v>0.1551845221545515</v>
      </c>
      <c r="DJ787" s="71">
        <v>0.15567601008225174</v>
      </c>
      <c r="DK787" s="71">
        <v>0.23925884163389588</v>
      </c>
      <c r="DL787" s="71">
        <v>9.6232249889493957E-2</v>
      </c>
      <c r="DM787" s="71">
        <v>0.10464810587241849</v>
      </c>
      <c r="DN787" s="71">
        <v>1.6173579010610381E-2</v>
      </c>
      <c r="DO787" s="71">
        <v>0.12372735489964826</v>
      </c>
      <c r="DQ787" s="71"/>
      <c r="DR787" s="71"/>
      <c r="DS787" s="71"/>
      <c r="DT787" s="71"/>
      <c r="DU787" s="71"/>
      <c r="DV787" s="71"/>
      <c r="DW787" s="71"/>
      <c r="DX787" s="71"/>
      <c r="DY787" s="71"/>
      <c r="DZ787" s="71"/>
      <c r="EA787" s="71"/>
      <c r="EB787" s="71"/>
      <c r="EC787" s="71"/>
      <c r="ED787" s="71"/>
    </row>
    <row r="788" spans="1:134">
      <c r="A788" s="4">
        <v>1172</v>
      </c>
      <c r="B788" s="46" t="s">
        <v>6383</v>
      </c>
      <c r="C788" s="65" t="str">
        <f t="shared" si="29"/>
        <v>1172</v>
      </c>
      <c r="D788" s="69">
        <v>199906.97</v>
      </c>
      <c r="E788" s="68">
        <v>2287951.7900000005</v>
      </c>
      <c r="F788" s="69">
        <v>55588.150000000023</v>
      </c>
      <c r="G788" s="69">
        <v>214200.81000000145</v>
      </c>
      <c r="H788" s="70">
        <v>91.70608297273634</v>
      </c>
      <c r="I788" s="70">
        <v>10.329148102440033</v>
      </c>
      <c r="J788" s="69">
        <v>266405.12999999989</v>
      </c>
      <c r="K788" s="69">
        <v>298370.21000000002</v>
      </c>
      <c r="L788" s="69">
        <v>244329.87999999992</v>
      </c>
      <c r="M788" s="69">
        <v>304672.63999999996</v>
      </c>
      <c r="N788" s="69">
        <v>406334.02999999997</v>
      </c>
      <c r="O788" s="69">
        <v>459556.81</v>
      </c>
      <c r="P788" s="69">
        <v>273929.38999999996</v>
      </c>
      <c r="Q788" s="69">
        <v>246256.49999999991</v>
      </c>
      <c r="R788" s="69">
        <v>533939.51</v>
      </c>
      <c r="S788" s="69">
        <v>323236.21000000002</v>
      </c>
      <c r="T788" s="69">
        <v>367188.74</v>
      </c>
      <c r="U788" s="69">
        <v>343494.47</v>
      </c>
      <c r="V788" s="69">
        <v>199906.97</v>
      </c>
      <c r="W788" s="70">
        <v>76.05196686125619</v>
      </c>
      <c r="X788" s="70">
        <v>94.657644270693964</v>
      </c>
      <c r="Y788" s="70">
        <v>82.173698359890096</v>
      </c>
      <c r="Z788" s="71">
        <v>84.138595941731325</v>
      </c>
      <c r="AA788" s="71">
        <v>115.343723313474</v>
      </c>
      <c r="AB788" s="71">
        <v>95.74466411726776</v>
      </c>
      <c r="AC788" s="71">
        <v>76.175927658041203</v>
      </c>
      <c r="AD788" s="71">
        <v>68.537515461829315</v>
      </c>
      <c r="AE788" s="71">
        <v>101.88989595689419</v>
      </c>
      <c r="AF788" s="71">
        <v>94.660615399378756</v>
      </c>
      <c r="AG788" s="71">
        <v>94.427967776043886</v>
      </c>
      <c r="AH788" s="71">
        <v>98.572242591612095</v>
      </c>
      <c r="AI788" s="71">
        <v>115.45847722231812</v>
      </c>
      <c r="AJ788" s="71">
        <v>-14.502165710868098</v>
      </c>
      <c r="AK788" s="71">
        <v>-16.513774713823338</v>
      </c>
      <c r="AL788" s="71">
        <v>-24.164678159863541</v>
      </c>
      <c r="AM788" s="71">
        <v>-15.687473354212544</v>
      </c>
      <c r="AN788" s="71">
        <v>-17.065302593936405</v>
      </c>
      <c r="AO788" s="71">
        <v>-20.276967813449854</v>
      </c>
      <c r="AP788" s="71">
        <v>-24.400942438887931</v>
      </c>
      <c r="AQ788" s="71">
        <v>-12.438135842361664</v>
      </c>
      <c r="AR788" s="71">
        <v>56.494915727759306</v>
      </c>
      <c r="AS788" s="71">
        <v>-12.371726185272092</v>
      </c>
      <c r="AT788" s="71">
        <v>20.536829463781146</v>
      </c>
      <c r="AU788" s="71">
        <v>26.674236265599639</v>
      </c>
      <c r="AV788" s="72">
        <v>38.517602901686708</v>
      </c>
      <c r="AW788" s="73">
        <v>-45187.710000000137</v>
      </c>
      <c r="AX788" s="73">
        <v>-59018.339999999967</v>
      </c>
      <c r="AY788" s="73">
        <v>-77854.920000000129</v>
      </c>
      <c r="AZ788" s="73">
        <v>-56688.419999999984</v>
      </c>
      <c r="BA788" s="73">
        <v>-83610.51999999996</v>
      </c>
      <c r="BB788" s="73">
        <v>-100328.66999999975</v>
      </c>
      <c r="BC788" s="73">
        <v>-88415.590000000026</v>
      </c>
      <c r="BD788" s="73">
        <v>-34980.66000000012</v>
      </c>
      <c r="BE788" s="73">
        <v>192753.02000000008</v>
      </c>
      <c r="BF788" s="73">
        <v>-45635.839999999967</v>
      </c>
      <c r="BG788" s="73">
        <v>62560.900000000023</v>
      </c>
      <c r="BH788" s="73">
        <v>72330.830000000016</v>
      </c>
      <c r="BI788" s="73">
        <v>55588.150000000023</v>
      </c>
      <c r="BJ788" s="71">
        <v>17.329665216412415</v>
      </c>
      <c r="BK788" s="71">
        <v>14.402917827035829</v>
      </c>
      <c r="BL788" s="71">
        <v>14.472471465040584</v>
      </c>
      <c r="BM788" s="71">
        <v>12.940535306494152</v>
      </c>
      <c r="BN788" s="71">
        <v>4.5232823969163043</v>
      </c>
      <c r="BO788" s="71">
        <v>-0.27566219557022809</v>
      </c>
      <c r="BP788" s="71">
        <v>18.066404890307332</v>
      </c>
      <c r="BQ788" s="71">
        <v>13.954523004103795</v>
      </c>
      <c r="BR788" s="72">
        <v>10.328099777137645</v>
      </c>
      <c r="BS788" s="72">
        <v>10.000945985377211</v>
      </c>
      <c r="BT788" s="71">
        <v>11.680641516868558</v>
      </c>
      <c r="BU788" s="71">
        <v>11.795090628214322</v>
      </c>
      <c r="BV788" s="71">
        <v>10.447303845401057</v>
      </c>
      <c r="BW788" s="71">
        <v>10.680207066306005</v>
      </c>
      <c r="BX788" s="75">
        <v>4880</v>
      </c>
      <c r="BY788" s="75">
        <v>5512</v>
      </c>
      <c r="BZ788" s="75">
        <v>4955</v>
      </c>
      <c r="CA788" s="75">
        <v>5377</v>
      </c>
      <c r="CB788" s="75">
        <v>6064</v>
      </c>
      <c r="CC788" s="75">
        <v>6866</v>
      </c>
      <c r="CD788" s="75">
        <v>5100</v>
      </c>
      <c r="CE788" s="75">
        <v>4851</v>
      </c>
      <c r="CF788" s="75">
        <v>7721</v>
      </c>
      <c r="CG788" s="75">
        <v>6320</v>
      </c>
      <c r="CH788" s="75">
        <v>6311</v>
      </c>
      <c r="CI788" s="75">
        <v>6048</v>
      </c>
      <c r="CJ788" s="75">
        <v>3431</v>
      </c>
      <c r="CK788" s="75">
        <v>39782</v>
      </c>
      <c r="CL788" s="73">
        <v>744023.01000000013</v>
      </c>
      <c r="CM788" s="73">
        <v>756657.41</v>
      </c>
      <c r="CN788" s="73">
        <v>848226.57</v>
      </c>
      <c r="CO788" s="73">
        <v>990413.93999999971</v>
      </c>
      <c r="CP788" s="73">
        <v>962707.42999999993</v>
      </c>
      <c r="CQ788" s="73">
        <v>1010954.8500000001</v>
      </c>
      <c r="CR788" s="73">
        <v>946752.05999999994</v>
      </c>
      <c r="CS788" s="73">
        <v>1009166.6000000001</v>
      </c>
      <c r="CT788" s="73">
        <v>854854.34000000032</v>
      </c>
      <c r="CU788" s="73">
        <v>808503.66999999993</v>
      </c>
      <c r="CV788" s="73">
        <v>786126.08000000007</v>
      </c>
      <c r="CW788" s="73">
        <v>814593.63</v>
      </c>
      <c r="CX788" s="73">
        <v>790561.42</v>
      </c>
      <c r="CY788" s="77"/>
      <c r="CZ788" s="4">
        <v>1172</v>
      </c>
      <c r="DA788" s="76" t="str">
        <f t="shared" si="30"/>
        <v>1172</v>
      </c>
      <c r="DB788" s="71">
        <v>3.2357073152499805</v>
      </c>
      <c r="DC788" s="71">
        <v>2.4430473595122471</v>
      </c>
      <c r="DD788" s="71">
        <v>0.56027479503271305</v>
      </c>
      <c r="DE788" s="71">
        <v>1.2369785929802892</v>
      </c>
      <c r="DF788" s="71">
        <v>1.6758500667440397</v>
      </c>
      <c r="DG788" s="71">
        <v>0.76061617552705163</v>
      </c>
      <c r="DH788" s="71">
        <v>0.70392953442387352</v>
      </c>
      <c r="DI788" s="71">
        <v>0.35557018903599441</v>
      </c>
      <c r="DJ788" s="71">
        <v>0.28135522249874778</v>
      </c>
      <c r="DK788" s="71">
        <v>0.67229139425174322</v>
      </c>
      <c r="DL788" s="71">
        <v>0.2639289408903161</v>
      </c>
      <c r="DM788" s="71">
        <v>0.57955192242107556</v>
      </c>
      <c r="DN788" s="71">
        <v>0.28932345468143061</v>
      </c>
      <c r="DO788" s="71">
        <v>0.43712434446218396</v>
      </c>
      <c r="DQ788" s="71"/>
      <c r="DR788" s="71"/>
      <c r="DS788" s="71"/>
      <c r="DT788" s="71"/>
      <c r="DU788" s="71"/>
      <c r="DV788" s="71"/>
      <c r="DW788" s="71"/>
      <c r="DX788" s="71"/>
      <c r="DY788" s="71"/>
      <c r="DZ788" s="71"/>
      <c r="EA788" s="71"/>
      <c r="EB788" s="71"/>
      <c r="EC788" s="71"/>
      <c r="ED788" s="71"/>
    </row>
    <row r="789" spans="1:134">
      <c r="A789" s="4">
        <v>1176</v>
      </c>
      <c r="B789" s="46" t="s">
        <v>6389</v>
      </c>
      <c r="C789" s="65" t="str">
        <f t="shared" si="29"/>
        <v>1176</v>
      </c>
      <c r="D789" s="69">
        <v>259968.46</v>
      </c>
      <c r="E789" s="68">
        <v>2847785.5900000003</v>
      </c>
      <c r="F789" s="69">
        <v>32653.080000000016</v>
      </c>
      <c r="G789" s="69">
        <v>155887.89999999991</v>
      </c>
      <c r="H789" s="70">
        <v>90.666595799614086</v>
      </c>
      <c r="I789" s="70">
        <v>5.791003892127855</v>
      </c>
      <c r="J789" s="69">
        <v>425777.29</v>
      </c>
      <c r="K789" s="69">
        <v>379174.16</v>
      </c>
      <c r="L789" s="69">
        <v>348552.72999999986</v>
      </c>
      <c r="M789" s="69">
        <v>414227.81</v>
      </c>
      <c r="N789" s="69">
        <v>658190.05999999994</v>
      </c>
      <c r="O789" s="69">
        <v>769978.54</v>
      </c>
      <c r="P789" s="69">
        <v>342929.84</v>
      </c>
      <c r="Q789" s="69">
        <v>336528.63</v>
      </c>
      <c r="R789" s="69">
        <v>577292.28999999992</v>
      </c>
      <c r="S789" s="69">
        <v>420423.62999999995</v>
      </c>
      <c r="T789" s="69">
        <v>491736.2</v>
      </c>
      <c r="U789" s="69">
        <v>418906.54000000004</v>
      </c>
      <c r="V789" s="69">
        <v>259968.46</v>
      </c>
      <c r="W789" s="70">
        <v>94.091054343359346</v>
      </c>
      <c r="X789" s="70">
        <v>81.391760523661333</v>
      </c>
      <c r="Y789" s="70">
        <v>77.533646936812943</v>
      </c>
      <c r="Z789" s="71">
        <v>78.930892510388389</v>
      </c>
      <c r="AA789" s="71">
        <v>89.495092458685221</v>
      </c>
      <c r="AB789" s="71">
        <v>119.34632912924586</v>
      </c>
      <c r="AC789" s="71">
        <v>76.371737983452732</v>
      </c>
      <c r="AD789" s="71">
        <v>75.937051928417119</v>
      </c>
      <c r="AE789" s="71">
        <v>83.713485072801703</v>
      </c>
      <c r="AF789" s="71">
        <v>104.33787820444991</v>
      </c>
      <c r="AG789" s="71">
        <v>100.68360465700339</v>
      </c>
      <c r="AH789" s="71">
        <v>101.82028171518512</v>
      </c>
      <c r="AI789" s="71">
        <v>101.39846105188791</v>
      </c>
      <c r="AJ789" s="71">
        <v>-11.041574653962405</v>
      </c>
      <c r="AK789" s="71">
        <v>-19.171537062652931</v>
      </c>
      <c r="AL789" s="71">
        <v>-23.889779375984077</v>
      </c>
      <c r="AM789" s="71">
        <v>-25.454850996825041</v>
      </c>
      <c r="AN789" s="71">
        <v>-32.001211929853646</v>
      </c>
      <c r="AO789" s="71">
        <v>-6.3787435305148747</v>
      </c>
      <c r="AP789" s="71">
        <v>-25.606581177286948</v>
      </c>
      <c r="AQ789" s="71">
        <v>-8.5990940537157954</v>
      </c>
      <c r="AR789" s="71">
        <v>36.683636136340247</v>
      </c>
      <c r="AS789" s="71">
        <v>-10.277765832795449</v>
      </c>
      <c r="AT789" s="71">
        <v>22.737317422336666</v>
      </c>
      <c r="AU789" s="71">
        <v>21.830589895146481</v>
      </c>
      <c r="AV789" s="72">
        <v>14.364659355649412</v>
      </c>
      <c r="AW789" s="73">
        <v>-52847.739999999991</v>
      </c>
      <c r="AX789" s="73">
        <v>-89935.540000000037</v>
      </c>
      <c r="AY789" s="73">
        <v>-109405.12000000017</v>
      </c>
      <c r="AZ789" s="73">
        <v>-141445.91999999987</v>
      </c>
      <c r="BA789" s="73">
        <v>-309753.75000000012</v>
      </c>
      <c r="BB789" s="73">
        <v>-40718.919999999925</v>
      </c>
      <c r="BC789" s="73">
        <v>-118038.14000000001</v>
      </c>
      <c r="BD789" s="73">
        <v>-31660.97000000003</v>
      </c>
      <c r="BE789" s="73">
        <v>154935.73999999993</v>
      </c>
      <c r="BF789" s="73">
        <v>-48159.919999999984</v>
      </c>
      <c r="BG789" s="73">
        <v>91095.049999999988</v>
      </c>
      <c r="BH789" s="73">
        <v>75063.06</v>
      </c>
      <c r="BI789" s="73">
        <v>32653.080000000016</v>
      </c>
      <c r="BJ789" s="71">
        <v>14.95681380781487</v>
      </c>
      <c r="BK789" s="71">
        <v>14.123977599360007</v>
      </c>
      <c r="BL789" s="71">
        <v>14.078856946786448</v>
      </c>
      <c r="BM789" s="71">
        <v>12.80292611283595</v>
      </c>
      <c r="BN789" s="71">
        <v>5.5395860236122658</v>
      </c>
      <c r="BO789" s="71">
        <v>7.1564237730772273</v>
      </c>
      <c r="BP789" s="71">
        <v>16.190947137419741</v>
      </c>
      <c r="BQ789" s="71">
        <v>18.340859112010424</v>
      </c>
      <c r="BR789" s="72">
        <v>15.596287673318907</v>
      </c>
      <c r="BS789" s="72">
        <v>12.123760785122951</v>
      </c>
      <c r="BT789" s="71">
        <v>13.219564220650497</v>
      </c>
      <c r="BU789" s="71">
        <v>14.40212695843941</v>
      </c>
      <c r="BV789" s="71">
        <v>14.053669733113281</v>
      </c>
      <c r="BW789" s="71">
        <v>13.435253142993979</v>
      </c>
      <c r="BX789" s="75">
        <v>5447</v>
      </c>
      <c r="BY789" s="75">
        <v>4946</v>
      </c>
      <c r="BZ789" s="75">
        <v>4644</v>
      </c>
      <c r="CA789" s="75">
        <v>5231</v>
      </c>
      <c r="CB789" s="75">
        <v>7486</v>
      </c>
      <c r="CC789" s="75">
        <v>10373</v>
      </c>
      <c r="CD789" s="75">
        <v>4375</v>
      </c>
      <c r="CE789" s="75">
        <v>4658</v>
      </c>
      <c r="CF789" s="75">
        <v>8221</v>
      </c>
      <c r="CG789" s="75">
        <v>5497</v>
      </c>
      <c r="CH789" s="75">
        <v>6343</v>
      </c>
      <c r="CI789" s="75">
        <v>5735</v>
      </c>
      <c r="CJ789" s="75">
        <v>3484</v>
      </c>
      <c r="CK789" s="75">
        <v>38313</v>
      </c>
      <c r="CL789" s="73">
        <v>845961.52999999991</v>
      </c>
      <c r="CM789" s="73">
        <v>925949.57</v>
      </c>
      <c r="CN789" s="73">
        <v>912291.63999999978</v>
      </c>
      <c r="CO789" s="73">
        <v>1018466.1699999998</v>
      </c>
      <c r="CP789" s="73">
        <v>1004351.8599999998</v>
      </c>
      <c r="CQ789" s="73">
        <v>742364.29</v>
      </c>
      <c r="CR789" s="73">
        <v>719576.76999999979</v>
      </c>
      <c r="CS789" s="73">
        <v>830511.7899999998</v>
      </c>
      <c r="CT789" s="73">
        <v>867679.69999999984</v>
      </c>
      <c r="CU789" s="73">
        <v>810298.63000000012</v>
      </c>
      <c r="CV789" s="73">
        <v>782361.17</v>
      </c>
      <c r="CW789" s="73">
        <v>805217.33</v>
      </c>
      <c r="CX789" s="73">
        <v>870919.69000000006</v>
      </c>
      <c r="CY789" s="77"/>
      <c r="CZ789" s="4">
        <v>1176</v>
      </c>
      <c r="DA789" s="76" t="str">
        <f t="shared" si="30"/>
        <v>1176</v>
      </c>
      <c r="DB789" s="71">
        <v>4.1086873435667872</v>
      </c>
      <c r="DC789" s="71">
        <v>3.1182061434945894</v>
      </c>
      <c r="DD789" s="71">
        <v>0.83455113616142607</v>
      </c>
      <c r="DE789" s="71">
        <v>0.20982038628432043</v>
      </c>
      <c r="DF789" s="71">
        <v>0.34035576624365949</v>
      </c>
      <c r="DG789" s="71">
        <v>0.34972947266058746</v>
      </c>
      <c r="DH789" s="71">
        <v>7.1661861765892274E-2</v>
      </c>
      <c r="DI789" s="71">
        <v>0.49034330458110204</v>
      </c>
      <c r="DJ789" s="71">
        <v>0.18583001725059781</v>
      </c>
      <c r="DK789" s="71">
        <v>0.10010484054296775</v>
      </c>
      <c r="DL789" s="71">
        <v>0.32961310818739492</v>
      </c>
      <c r="DM789" s="71">
        <v>2.4558098010242693E-2</v>
      </c>
      <c r="DN789" s="71">
        <v>0</v>
      </c>
      <c r="DO789" s="71">
        <v>0.17975309875552889</v>
      </c>
      <c r="DQ789" s="71"/>
      <c r="DR789" s="71"/>
      <c r="DS789" s="71"/>
      <c r="DT789" s="71"/>
      <c r="DU789" s="71"/>
      <c r="DV789" s="71"/>
      <c r="DW789" s="71"/>
      <c r="DX789" s="71"/>
      <c r="DY789" s="71"/>
      <c r="DZ789" s="71"/>
      <c r="EA789" s="71"/>
      <c r="EB789" s="71"/>
      <c r="EC789" s="71"/>
      <c r="ED789" s="71"/>
    </row>
    <row r="790" spans="1:134">
      <c r="A790" s="4">
        <v>1117</v>
      </c>
      <c r="B790" s="46" t="s">
        <v>6395</v>
      </c>
      <c r="C790" s="65" t="str">
        <f t="shared" si="29"/>
        <v>1117</v>
      </c>
      <c r="D790" s="69">
        <v>1094948.23</v>
      </c>
      <c r="E790" s="68">
        <v>11978410.329999998</v>
      </c>
      <c r="F790" s="69">
        <v>222822.52000000002</v>
      </c>
      <c r="G790" s="69">
        <v>2395175.4999999963</v>
      </c>
      <c r="H790" s="70">
        <v>101.20118592033982</v>
      </c>
      <c r="I790" s="70">
        <v>24.993392549475857</v>
      </c>
      <c r="J790" s="69">
        <v>1669742.6</v>
      </c>
      <c r="K790" s="69">
        <v>1262776.27</v>
      </c>
      <c r="L790" s="69">
        <v>1463183.99</v>
      </c>
      <c r="M790" s="69">
        <v>1937671.42</v>
      </c>
      <c r="N790" s="69">
        <v>2163508.6100000003</v>
      </c>
      <c r="O790" s="69">
        <v>2187411.65</v>
      </c>
      <c r="P790" s="69">
        <v>1366442.7600000002</v>
      </c>
      <c r="Q790" s="69">
        <v>1516033.0999999999</v>
      </c>
      <c r="R790" s="69">
        <v>2845913.8099999996</v>
      </c>
      <c r="S790" s="69">
        <v>1456501.6</v>
      </c>
      <c r="T790" s="69">
        <v>1741716.8499999999</v>
      </c>
      <c r="U790" s="69">
        <v>1956853.9800000004</v>
      </c>
      <c r="V790" s="69">
        <v>1094948.23</v>
      </c>
      <c r="W790" s="70">
        <v>114.29973950996173</v>
      </c>
      <c r="X790" s="70">
        <v>87.722669569121763</v>
      </c>
      <c r="Y790" s="70">
        <v>104.62049689643997</v>
      </c>
      <c r="Z790" s="71">
        <v>110.83293840496864</v>
      </c>
      <c r="AA790" s="71">
        <v>93.986090743828527</v>
      </c>
      <c r="AB790" s="71">
        <v>90.0284488918373</v>
      </c>
      <c r="AC790" s="71">
        <v>83.864018719571902</v>
      </c>
      <c r="AD790" s="71">
        <v>102.78682449700918</v>
      </c>
      <c r="AE790" s="71">
        <v>117.61880249491345</v>
      </c>
      <c r="AF790" s="71">
        <v>100.9868814801504</v>
      </c>
      <c r="AG790" s="71">
        <v>92.147834460523086</v>
      </c>
      <c r="AH790" s="71">
        <v>103.44803020638915</v>
      </c>
      <c r="AI790" s="71">
        <v>100.60983977217364</v>
      </c>
      <c r="AJ790" s="71">
        <v>3.39522954124436</v>
      </c>
      <c r="AK790" s="71">
        <v>-7.8343467147560242</v>
      </c>
      <c r="AL790" s="71">
        <v>6.9030233721557366</v>
      </c>
      <c r="AM790" s="71">
        <v>10.480062251076605</v>
      </c>
      <c r="AN790" s="71">
        <v>-4.8534554002424013</v>
      </c>
      <c r="AO790" s="71">
        <v>1.6971194079382856</v>
      </c>
      <c r="AP790" s="71">
        <v>-12.221357139718592</v>
      </c>
      <c r="AQ790" s="71">
        <v>30.854749332873311</v>
      </c>
      <c r="AR790" s="71">
        <v>131.97573127795633</v>
      </c>
      <c r="AS790" s="71">
        <v>-23.348036618031475</v>
      </c>
      <c r="AT790" s="71">
        <v>22.075185321087719</v>
      </c>
      <c r="AU790" s="71">
        <v>35.691566156519649</v>
      </c>
      <c r="AV790" s="72">
        <v>25.549358016288725</v>
      </c>
      <c r="AW790" s="73">
        <v>54829.990000000456</v>
      </c>
      <c r="AX790" s="73">
        <v>-107339.63000000012</v>
      </c>
      <c r="AY790" s="73">
        <v>94481.829999999609</v>
      </c>
      <c r="AZ790" s="73">
        <v>183806.16999999993</v>
      </c>
      <c r="BA790" s="73">
        <v>-110361.25999999885</v>
      </c>
      <c r="BB790" s="73">
        <v>51803.939999999944</v>
      </c>
      <c r="BC790" s="73">
        <v>-190248.83999999985</v>
      </c>
      <c r="BD790" s="73">
        <v>357471.33000000007</v>
      </c>
      <c r="BE790" s="73">
        <v>1619098.4900000005</v>
      </c>
      <c r="BF790" s="73">
        <v>-443647.50999999885</v>
      </c>
      <c r="BG790" s="73">
        <v>314959.36000000034</v>
      </c>
      <c r="BH790" s="73">
        <v>514720.15000000061</v>
      </c>
      <c r="BI790" s="73">
        <v>222822.52000000002</v>
      </c>
      <c r="BJ790" s="71">
        <v>18.871953469721316</v>
      </c>
      <c r="BK790" s="71">
        <v>15.097146460306668</v>
      </c>
      <c r="BL790" s="71">
        <v>14.345169782187945</v>
      </c>
      <c r="BM790" s="71">
        <v>15.603750757993716</v>
      </c>
      <c r="BN790" s="71">
        <v>4.0276085058988524</v>
      </c>
      <c r="BO790" s="71">
        <v>13.085692991105603</v>
      </c>
      <c r="BP790" s="71">
        <v>23.005183235629776</v>
      </c>
      <c r="BQ790" s="71">
        <v>21.233568268241839</v>
      </c>
      <c r="BR790" s="72">
        <v>10.267692965502883</v>
      </c>
      <c r="BS790" s="72">
        <v>15.09129363353664</v>
      </c>
      <c r="BT790" s="71">
        <v>16.528338082260703</v>
      </c>
      <c r="BU790" s="71">
        <v>16.985760989755061</v>
      </c>
      <c r="BV790" s="71">
        <v>15.948047596903027</v>
      </c>
      <c r="BW790" s="71">
        <v>14.813627036680462</v>
      </c>
      <c r="BX790" s="75">
        <v>40290</v>
      </c>
      <c r="BY790" s="75">
        <v>30364</v>
      </c>
      <c r="BZ790" s="75">
        <v>33196</v>
      </c>
      <c r="CA790" s="75">
        <v>38703</v>
      </c>
      <c r="CB790" s="75">
        <v>39164</v>
      </c>
      <c r="CC790" s="75">
        <v>41684</v>
      </c>
      <c r="CD790" s="75">
        <v>31419</v>
      </c>
      <c r="CE790" s="75">
        <v>36071</v>
      </c>
      <c r="CF790" s="75">
        <v>46968</v>
      </c>
      <c r="CG790" s="75">
        <v>32490</v>
      </c>
      <c r="CH790" s="75">
        <v>38329</v>
      </c>
      <c r="CI790" s="75">
        <v>43355</v>
      </c>
      <c r="CJ790" s="75">
        <v>24327</v>
      </c>
      <c r="CK790" s="75">
        <v>252959</v>
      </c>
      <c r="CL790" s="73">
        <v>1443096.84</v>
      </c>
      <c r="CM790" s="73">
        <v>1616415.62</v>
      </c>
      <c r="CN790" s="73">
        <v>2145728.44</v>
      </c>
      <c r="CO790" s="73">
        <v>2003375.6100000006</v>
      </c>
      <c r="CP790" s="73">
        <v>2274173.9300000002</v>
      </c>
      <c r="CQ790" s="73">
        <v>1854917.8599999999</v>
      </c>
      <c r="CR790" s="73">
        <v>1492593.6800000006</v>
      </c>
      <c r="CS790" s="73">
        <v>2517404.64</v>
      </c>
      <c r="CT790" s="73">
        <v>1816630.5099999995</v>
      </c>
      <c r="CU790" s="73">
        <v>1660819.2799999996</v>
      </c>
      <c r="CV790" s="73">
        <v>1549449.3800000001</v>
      </c>
      <c r="CW790" s="73">
        <v>1678563.7299999997</v>
      </c>
      <c r="CX790" s="73">
        <v>1702688.7800000007</v>
      </c>
      <c r="CY790" s="77"/>
      <c r="CZ790" s="4">
        <v>1117</v>
      </c>
      <c r="DA790" s="76" t="str">
        <f t="shared" si="30"/>
        <v>1117</v>
      </c>
      <c r="DB790" s="71">
        <v>1.2572751042222303</v>
      </c>
      <c r="DC790" s="71">
        <v>1.3766937235651189</v>
      </c>
      <c r="DD790" s="71">
        <v>0.56913336714231988</v>
      </c>
      <c r="DE790" s="71">
        <v>0.42835222571485382</v>
      </c>
      <c r="DF790" s="71">
        <v>0.52737158363253422</v>
      </c>
      <c r="DG790" s="71">
        <v>0.38169828176439685</v>
      </c>
      <c r="DH790" s="71">
        <v>0.37799098965615741</v>
      </c>
      <c r="DI790" s="71">
        <v>0.58813705879805722</v>
      </c>
      <c r="DJ790" s="71">
        <v>0.3924961023764944</v>
      </c>
      <c r="DK790" s="71">
        <v>0.30021907316595653</v>
      </c>
      <c r="DL790" s="71">
        <v>0.27446145145248307</v>
      </c>
      <c r="DM790" s="71">
        <v>0.17949846517067772</v>
      </c>
      <c r="DN790" s="71">
        <v>0.18293423378254708</v>
      </c>
      <c r="DO790" s="71">
        <v>0.33317052304243844</v>
      </c>
      <c r="DQ790" s="71"/>
      <c r="DR790" s="71"/>
      <c r="DS790" s="71"/>
      <c r="DT790" s="71"/>
      <c r="DU790" s="71"/>
      <c r="DV790" s="71"/>
      <c r="DW790" s="71"/>
      <c r="DX790" s="71"/>
      <c r="DY790" s="71"/>
      <c r="DZ790" s="71"/>
      <c r="EA790" s="71"/>
      <c r="EB790" s="71"/>
      <c r="EC790" s="71"/>
      <c r="ED790" s="71"/>
    </row>
    <row r="791" spans="1:134">
      <c r="A791" s="4">
        <v>1134</v>
      </c>
      <c r="B791" s="46" t="s">
        <v>6402</v>
      </c>
      <c r="C791" s="65" t="str">
        <f t="shared" si="29"/>
        <v>1134</v>
      </c>
      <c r="D791" s="69">
        <v>190847.85</v>
      </c>
      <c r="E791" s="68">
        <v>2734359.47</v>
      </c>
      <c r="F791" s="69">
        <v>-30561.76999999999</v>
      </c>
      <c r="G791" s="69">
        <v>102146.20000000065</v>
      </c>
      <c r="H791" s="70">
        <v>84.465711509440922</v>
      </c>
      <c r="I791" s="70">
        <v>3.8806202052161565</v>
      </c>
      <c r="J791" s="69">
        <v>387248.98</v>
      </c>
      <c r="K791" s="69">
        <v>328197.44</v>
      </c>
      <c r="L791" s="69">
        <v>319513.79999999993</v>
      </c>
      <c r="M791" s="69">
        <v>462057.22</v>
      </c>
      <c r="N791" s="69">
        <v>541833.79999999993</v>
      </c>
      <c r="O791" s="69">
        <v>542375.17999999993</v>
      </c>
      <c r="P791" s="69">
        <v>291258.06999999995</v>
      </c>
      <c r="Q791" s="69">
        <v>320102.73999999993</v>
      </c>
      <c r="R791" s="69">
        <v>887275.29999999993</v>
      </c>
      <c r="S791" s="69">
        <v>322971.0799999999</v>
      </c>
      <c r="T791" s="69">
        <v>373478.68</v>
      </c>
      <c r="U791" s="69">
        <v>348425.75</v>
      </c>
      <c r="V791" s="69">
        <v>190847.85</v>
      </c>
      <c r="W791" s="70">
        <v>92.044313436591523</v>
      </c>
      <c r="X791" s="70">
        <v>86.163936779593016</v>
      </c>
      <c r="Y791" s="70">
        <v>85.467242743609503</v>
      </c>
      <c r="Z791" s="71">
        <v>98.223846814467692</v>
      </c>
      <c r="AA791" s="71">
        <v>87.572279756630664</v>
      </c>
      <c r="AB791" s="71">
        <v>113.35293778229165</v>
      </c>
      <c r="AC791" s="71">
        <v>82.548475670765811</v>
      </c>
      <c r="AD791" s="71">
        <v>76.113973634107438</v>
      </c>
      <c r="AE791" s="71">
        <v>97.745533400233185</v>
      </c>
      <c r="AF791" s="71">
        <v>69.255005275816941</v>
      </c>
      <c r="AG791" s="71">
        <v>82.853978880954614</v>
      </c>
      <c r="AH791" s="71">
        <v>92.096490841951791</v>
      </c>
      <c r="AI791" s="71">
        <v>73.215088488864069</v>
      </c>
      <c r="AJ791" s="71">
        <v>-18.571494867908957</v>
      </c>
      <c r="AK791" s="71">
        <v>-17.985709310698738</v>
      </c>
      <c r="AL791" s="71">
        <v>-19.548927423274286</v>
      </c>
      <c r="AM791" s="71">
        <v>-22.890507583471987</v>
      </c>
      <c r="AN791" s="71">
        <v>-29.835388524471341</v>
      </c>
      <c r="AO791" s="71">
        <v>-4.7128218893799918</v>
      </c>
      <c r="AP791" s="71">
        <v>-17.741812811762227</v>
      </c>
      <c r="AQ791" s="71">
        <v>-7.1982223494744924</v>
      </c>
      <c r="AR791" s="71">
        <v>141.82682041208193</v>
      </c>
      <c r="AS791" s="71">
        <v>-52.487707484017967</v>
      </c>
      <c r="AT791" s="71">
        <v>6.4660175565215861</v>
      </c>
      <c r="AU791" s="71">
        <v>10.847309698556383</v>
      </c>
      <c r="AV791" s="72">
        <v>-13.803271059315303</v>
      </c>
      <c r="AW791" s="73">
        <v>-88320.3299999999</v>
      </c>
      <c r="AX791" s="73">
        <v>-71973.599999999977</v>
      </c>
      <c r="AY791" s="73">
        <v>-77639.140000000014</v>
      </c>
      <c r="AZ791" s="73">
        <v>-137165.01</v>
      </c>
      <c r="BA791" s="73">
        <v>-230341.62000000023</v>
      </c>
      <c r="BB791" s="73">
        <v>-20599.95000000007</v>
      </c>
      <c r="BC791" s="73">
        <v>-62819.840000000084</v>
      </c>
      <c r="BD791" s="73">
        <v>-24828.950000000012</v>
      </c>
      <c r="BE791" s="73">
        <v>520370.05000000005</v>
      </c>
      <c r="BF791" s="73">
        <v>-356792.11999999982</v>
      </c>
      <c r="BG791" s="73">
        <v>22682.539999999979</v>
      </c>
      <c r="BH791" s="73">
        <v>34096.289999999921</v>
      </c>
      <c r="BI791" s="73">
        <v>-30561.76999999999</v>
      </c>
      <c r="BJ791" s="71">
        <v>16.034542334950409</v>
      </c>
      <c r="BK791" s="71">
        <v>9.1600980593775052</v>
      </c>
      <c r="BL791" s="71">
        <v>10.732180529342426</v>
      </c>
      <c r="BM791" s="71">
        <v>12.585342648076484</v>
      </c>
      <c r="BN791" s="71">
        <v>1.2036700801950611</v>
      </c>
      <c r="BO791" s="71">
        <v>3.9183874144229938</v>
      </c>
      <c r="BP791" s="71">
        <v>13.086905085631997</v>
      </c>
      <c r="BQ791" s="71">
        <v>13.096158062870334</v>
      </c>
      <c r="BR791" s="72">
        <v>7.6850986535512495</v>
      </c>
      <c r="BS791" s="72">
        <v>11.421190461129237</v>
      </c>
      <c r="BT791" s="71">
        <v>13.908027918769506</v>
      </c>
      <c r="BU791" s="71">
        <v>11.854050436820874</v>
      </c>
      <c r="BV791" s="71">
        <v>10.578102564579947</v>
      </c>
      <c r="BW791" s="71">
        <v>9.3187088770664399</v>
      </c>
      <c r="BX791" s="75">
        <v>7690</v>
      </c>
      <c r="BY791" s="75">
        <v>6559</v>
      </c>
      <c r="BZ791" s="75">
        <v>6394</v>
      </c>
      <c r="CA791" s="75">
        <v>7479</v>
      </c>
      <c r="CB791" s="75">
        <v>9465</v>
      </c>
      <c r="CC791" s="75">
        <v>10744</v>
      </c>
      <c r="CD791" s="75">
        <v>5586</v>
      </c>
      <c r="CE791" s="75">
        <v>5859</v>
      </c>
      <c r="CF791" s="75">
        <v>14818</v>
      </c>
      <c r="CG791" s="75">
        <v>6568</v>
      </c>
      <c r="CH791" s="75">
        <v>7303</v>
      </c>
      <c r="CI791" s="75">
        <v>7014</v>
      </c>
      <c r="CJ791" s="75">
        <v>4138</v>
      </c>
      <c r="CK791" s="75">
        <v>51286</v>
      </c>
      <c r="CL791" s="73">
        <v>848979.25000000023</v>
      </c>
      <c r="CM791" s="73">
        <v>792591.87999999989</v>
      </c>
      <c r="CN791" s="73">
        <v>892565.27</v>
      </c>
      <c r="CO791" s="73">
        <v>939467.44</v>
      </c>
      <c r="CP791" s="73">
        <v>1020331.69</v>
      </c>
      <c r="CQ791" s="73">
        <v>796190.47000000009</v>
      </c>
      <c r="CR791" s="73">
        <v>671077.77000000014</v>
      </c>
      <c r="CS791" s="73">
        <v>1074322.5399999998</v>
      </c>
      <c r="CT791" s="73">
        <v>827797.59000000008</v>
      </c>
      <c r="CU791" s="73">
        <v>787217.56000000017</v>
      </c>
      <c r="CV791" s="73">
        <v>747224.14000000013</v>
      </c>
      <c r="CW791" s="73">
        <v>819622.72000000009</v>
      </c>
      <c r="CX791" s="73">
        <v>848457.64</v>
      </c>
      <c r="CY791" s="77"/>
      <c r="CZ791" s="4">
        <v>1134</v>
      </c>
      <c r="DA791" s="76" t="str">
        <f t="shared" si="30"/>
        <v>1134</v>
      </c>
      <c r="DB791" s="71">
        <v>3.97174764149299</v>
      </c>
      <c r="DC791" s="71">
        <v>3.9483369305385874</v>
      </c>
      <c r="DD791" s="71">
        <v>1.2938090156813247</v>
      </c>
      <c r="DE791" s="71">
        <v>1.0313873456401401</v>
      </c>
      <c r="DF791" s="71">
        <v>0.82026636866629732</v>
      </c>
      <c r="DG791" s="71">
        <v>0.45503207494615094</v>
      </c>
      <c r="DH791" s="71">
        <v>0.29057664492499219</v>
      </c>
      <c r="DI791" s="71">
        <v>0.14833305353029627</v>
      </c>
      <c r="DJ791" s="71">
        <v>6.9294097431579701E-2</v>
      </c>
      <c r="DK791" s="71">
        <v>0.87893741266710845</v>
      </c>
      <c r="DL791" s="71">
        <v>0.35381272619594528</v>
      </c>
      <c r="DM791" s="71">
        <v>0.19465551383916294</v>
      </c>
      <c r="DN791" s="71">
        <v>0.11536101863158135</v>
      </c>
      <c r="DO791" s="71">
        <v>0.25559079699300946</v>
      </c>
      <c r="DQ791" s="71"/>
      <c r="DR791" s="71"/>
      <c r="DS791" s="71"/>
      <c r="DT791" s="71"/>
      <c r="DU791" s="71"/>
      <c r="DV791" s="71"/>
      <c r="DW791" s="71"/>
      <c r="DX791" s="71"/>
      <c r="DY791" s="71"/>
      <c r="DZ791" s="71"/>
      <c r="EA791" s="71"/>
      <c r="EB791" s="71"/>
      <c r="EC791" s="71"/>
      <c r="ED791" s="71"/>
    </row>
    <row r="792" spans="1:134">
      <c r="A792" s="4">
        <v>717</v>
      </c>
      <c r="B792" s="46" t="s">
        <v>6408</v>
      </c>
      <c r="C792" s="65" t="str">
        <f t="shared" si="29"/>
        <v>L717</v>
      </c>
      <c r="D792" s="69">
        <v>292220.75</v>
      </c>
      <c r="E792" s="68">
        <v>3957352.52</v>
      </c>
      <c r="F792" s="69">
        <v>-5851.429999999993</v>
      </c>
      <c r="G792" s="69">
        <v>421627.99000000022</v>
      </c>
      <c r="H792" s="70">
        <v>92.587786097685353</v>
      </c>
      <c r="I792" s="70">
        <v>11.92479748980897</v>
      </c>
      <c r="J792" s="69">
        <v>533695.15999999992</v>
      </c>
      <c r="K792" s="69">
        <v>541185.94999999995</v>
      </c>
      <c r="L792" s="69">
        <v>458804.75</v>
      </c>
      <c r="M792" s="69">
        <v>530525.42000000004</v>
      </c>
      <c r="N792" s="69">
        <v>1031435.1400000001</v>
      </c>
      <c r="O792" s="69">
        <v>774547.98</v>
      </c>
      <c r="P792" s="69">
        <v>449167.86999999994</v>
      </c>
      <c r="Q792" s="69">
        <v>464213.8000000001</v>
      </c>
      <c r="R792" s="69">
        <v>1230117.9500000002</v>
      </c>
      <c r="S792" s="69">
        <v>468905.53</v>
      </c>
      <c r="T792" s="69">
        <v>532548.33000000007</v>
      </c>
      <c r="U792" s="69">
        <v>520178.29000000004</v>
      </c>
      <c r="V792" s="69">
        <v>292220.75</v>
      </c>
      <c r="W792" s="70">
        <v>94.187905651085714</v>
      </c>
      <c r="X792" s="70">
        <v>102.15113161146361</v>
      </c>
      <c r="Y792" s="70">
        <v>86.379042269519502</v>
      </c>
      <c r="Z792" s="71">
        <v>90.667636795228105</v>
      </c>
      <c r="AA792" s="71">
        <v>114.55038612221354</v>
      </c>
      <c r="AB792" s="71">
        <v>115.8974476915358</v>
      </c>
      <c r="AC792" s="71">
        <v>82.029917205274387</v>
      </c>
      <c r="AD792" s="71">
        <v>100.38001463653663</v>
      </c>
      <c r="AE792" s="71">
        <v>109.08149423717646</v>
      </c>
      <c r="AF792" s="71">
        <v>76.961077245682176</v>
      </c>
      <c r="AG792" s="71">
        <v>87.006547793005083</v>
      </c>
      <c r="AH792" s="71">
        <v>90.661840671304176</v>
      </c>
      <c r="AI792" s="71">
        <v>85.613993702902135</v>
      </c>
      <c r="AJ792" s="71">
        <v>-19.178498396177634</v>
      </c>
      <c r="AK792" s="71">
        <v>-20.155468067230043</v>
      </c>
      <c r="AL792" s="71">
        <v>-26.893363410634663</v>
      </c>
      <c r="AM792" s="71">
        <v>-33.30864425760948</v>
      </c>
      <c r="AN792" s="71">
        <v>-19.836530227892545</v>
      </c>
      <c r="AO792" s="71">
        <v>-6.4975459932956277</v>
      </c>
      <c r="AP792" s="71">
        <v>-22.546039645917659</v>
      </c>
      <c r="AQ792" s="71">
        <v>22.868059692833231</v>
      </c>
      <c r="AR792" s="71">
        <v>141.37610076325026</v>
      </c>
      <c r="AS792" s="71">
        <v>-42.347584099024161</v>
      </c>
      <c r="AT792" s="71">
        <v>8.5156073869172566</v>
      </c>
      <c r="AU792" s="71">
        <v>11.577127004158051</v>
      </c>
      <c r="AV792" s="72">
        <v>-1.9630916243173036</v>
      </c>
      <c r="AW792" s="73">
        <v>-126642.92999999993</v>
      </c>
      <c r="AX792" s="73">
        <v>-136613.69000000006</v>
      </c>
      <c r="AY792" s="73">
        <v>-168778.14999999991</v>
      </c>
      <c r="AZ792" s="73">
        <v>-264968.10999999975</v>
      </c>
      <c r="BA792" s="73">
        <v>-255084.43999999948</v>
      </c>
      <c r="BB792" s="73">
        <v>-46589.879999999888</v>
      </c>
      <c r="BC792" s="73">
        <v>-130748.0799999999</v>
      </c>
      <c r="BD792" s="73">
        <v>86398.930000000109</v>
      </c>
      <c r="BE792" s="73">
        <v>720490.88000000035</v>
      </c>
      <c r="BF792" s="73">
        <v>-344426.43999999994</v>
      </c>
      <c r="BG792" s="73">
        <v>41790.970000000088</v>
      </c>
      <c r="BH792" s="73">
        <v>53973.160000000149</v>
      </c>
      <c r="BI792" s="73">
        <v>-5851.429999999993</v>
      </c>
      <c r="BJ792" s="71">
        <v>13.935458118326293</v>
      </c>
      <c r="BK792" s="71">
        <v>8.9460843381729163</v>
      </c>
      <c r="BL792" s="71">
        <v>8.667451745146499</v>
      </c>
      <c r="BM792" s="71">
        <v>11.133569381113894</v>
      </c>
      <c r="BN792" s="71">
        <v>-2.2777073187220021</v>
      </c>
      <c r="BO792" s="71">
        <v>7.6284044695764646</v>
      </c>
      <c r="BP792" s="71">
        <v>14.431191814181995</v>
      </c>
      <c r="BQ792" s="71">
        <v>12.781868762462119</v>
      </c>
      <c r="BR792" s="72">
        <v>-2.7834098835474665</v>
      </c>
      <c r="BS792" s="72">
        <v>7.8186201381621974</v>
      </c>
      <c r="BT792" s="71">
        <v>9.7936114383725457</v>
      </c>
      <c r="BU792" s="71">
        <v>7.9407302272246412</v>
      </c>
      <c r="BV792" s="71">
        <v>2.0377973010642716</v>
      </c>
      <c r="BW792" s="71">
        <v>4.2403400916922465</v>
      </c>
      <c r="BX792" s="75">
        <v>8759</v>
      </c>
      <c r="BY792" s="75">
        <v>8270</v>
      </c>
      <c r="BZ792" s="75">
        <v>7517</v>
      </c>
      <c r="CA792" s="75">
        <v>8564</v>
      </c>
      <c r="CB792" s="75">
        <v>12418</v>
      </c>
      <c r="CC792" s="75">
        <v>12082</v>
      </c>
      <c r="CD792" s="75">
        <v>7644</v>
      </c>
      <c r="CE792" s="75">
        <v>7453</v>
      </c>
      <c r="CF792" s="75">
        <v>14872</v>
      </c>
      <c r="CG792" s="75">
        <v>7971</v>
      </c>
      <c r="CH792" s="75">
        <v>8474</v>
      </c>
      <c r="CI792" s="75">
        <v>8027</v>
      </c>
      <c r="CJ792" s="75">
        <v>4598</v>
      </c>
      <c r="CK792" s="75">
        <v>59039</v>
      </c>
      <c r="CL792" s="73">
        <v>791849.99000000022</v>
      </c>
      <c r="CM792" s="73">
        <v>780075.70000000007</v>
      </c>
      <c r="CN792" s="73">
        <v>928616.78000000049</v>
      </c>
      <c r="CO792" s="73">
        <v>1104101.45</v>
      </c>
      <c r="CP792" s="73">
        <v>1082772.2699999998</v>
      </c>
      <c r="CQ792" s="73">
        <v>823291.09</v>
      </c>
      <c r="CR792" s="73">
        <v>885172.55999999994</v>
      </c>
      <c r="CS792" s="73">
        <v>1045361.8099999999</v>
      </c>
      <c r="CT792" s="73">
        <v>788233.61</v>
      </c>
      <c r="CU792" s="73">
        <v>745055.16000000015</v>
      </c>
      <c r="CV792" s="73">
        <v>707253.84999999986</v>
      </c>
      <c r="CW792" s="73">
        <v>636753.92999999982</v>
      </c>
      <c r="CX792" s="73">
        <v>627930.27999999991</v>
      </c>
      <c r="CY792" s="77"/>
      <c r="CZ792" s="4">
        <v>717</v>
      </c>
      <c r="DA792" s="76" t="str">
        <f t="shared" si="30"/>
        <v>L717</v>
      </c>
      <c r="DB792" s="71">
        <v>6.696728363448921</v>
      </c>
      <c r="DC792" s="71">
        <v>5.6589175251058608</v>
      </c>
      <c r="DD792" s="71">
        <v>2.0603142857687744</v>
      </c>
      <c r="DE792" s="71">
        <v>1.4386885646812235</v>
      </c>
      <c r="DF792" s="71">
        <v>1.276295639334782</v>
      </c>
      <c r="DG792" s="71">
        <v>1.1829014813187768</v>
      </c>
      <c r="DH792" s="71">
        <v>1.4975611583218245</v>
      </c>
      <c r="DI792" s="71">
        <v>2.1666861334220409</v>
      </c>
      <c r="DJ792" s="71">
        <v>0.71255083316050738</v>
      </c>
      <c r="DK792" s="71">
        <v>0.54254222028623955</v>
      </c>
      <c r="DL792" s="71">
        <v>0.54848610283723576</v>
      </c>
      <c r="DM792" s="71">
        <v>0.68562266900989766</v>
      </c>
      <c r="DN792" s="71">
        <v>0.41066846187095701</v>
      </c>
      <c r="DO792" s="71">
        <v>0.90574950731933968</v>
      </c>
      <c r="DQ792" s="71"/>
      <c r="DR792" s="71"/>
      <c r="DS792" s="71"/>
      <c r="DT792" s="71"/>
      <c r="DU792" s="71"/>
      <c r="DV792" s="71"/>
      <c r="DW792" s="71"/>
      <c r="DX792" s="71"/>
      <c r="DY792" s="71"/>
      <c r="DZ792" s="71"/>
      <c r="EA792" s="71"/>
      <c r="EB792" s="71"/>
      <c r="EC792" s="71"/>
      <c r="ED792" s="71"/>
    </row>
    <row r="793" spans="1:134">
      <c r="A793" s="4">
        <v>720</v>
      </c>
      <c r="B793" s="46" t="s">
        <v>6416</v>
      </c>
      <c r="C793" s="65" t="str">
        <f t="shared" si="29"/>
        <v>L720</v>
      </c>
      <c r="D793" s="69">
        <v>263974.77999999997</v>
      </c>
      <c r="E793" s="68">
        <v>3370471.8000000003</v>
      </c>
      <c r="F793" s="69">
        <v>30627.179999999935</v>
      </c>
      <c r="G793" s="69">
        <v>474288.44000000041</v>
      </c>
      <c r="H793" s="70">
        <v>94.101560634547639</v>
      </c>
      <c r="I793" s="70">
        <v>16.376326393920039</v>
      </c>
      <c r="J793" s="69">
        <v>419576.56000000006</v>
      </c>
      <c r="K793" s="69">
        <v>420296.99999999994</v>
      </c>
      <c r="L793" s="69">
        <v>387035.16000000003</v>
      </c>
      <c r="M793" s="69">
        <v>476703.50999999989</v>
      </c>
      <c r="N793" s="69">
        <v>794728.71</v>
      </c>
      <c r="O793" s="69">
        <v>575731.07000000007</v>
      </c>
      <c r="P793" s="69">
        <v>340048.04000000004</v>
      </c>
      <c r="Q793" s="69">
        <v>386721.32999999996</v>
      </c>
      <c r="R793" s="69">
        <v>1021819.61</v>
      </c>
      <c r="S793" s="69">
        <v>419687.18999999989</v>
      </c>
      <c r="T793" s="69">
        <v>515011.88999999996</v>
      </c>
      <c r="U793" s="69">
        <v>423208.95999999985</v>
      </c>
      <c r="V793" s="69">
        <v>263974.77999999997</v>
      </c>
      <c r="W793" s="70">
        <v>92.959221722123672</v>
      </c>
      <c r="X793" s="70">
        <v>98.782499703756159</v>
      </c>
      <c r="Y793" s="70">
        <v>87.491501605734626</v>
      </c>
      <c r="Z793" s="71">
        <v>92.922966831216726</v>
      </c>
      <c r="AA793" s="71">
        <v>105.53308206159578</v>
      </c>
      <c r="AB793" s="71">
        <v>121.65164572841472</v>
      </c>
      <c r="AC793" s="71">
        <v>81.231027739740099</v>
      </c>
      <c r="AD793" s="71">
        <v>92.212372413264305</v>
      </c>
      <c r="AE793" s="71">
        <v>109.23394979584498</v>
      </c>
      <c r="AF793" s="71">
        <v>72.325427705085346</v>
      </c>
      <c r="AG793" s="71">
        <v>101.62433053360618</v>
      </c>
      <c r="AH793" s="71">
        <v>91.594947667321691</v>
      </c>
      <c r="AI793" s="71">
        <v>101.843209105554</v>
      </c>
      <c r="AJ793" s="71">
        <v>-21.569745495307778</v>
      </c>
      <c r="AK793" s="71">
        <v>-17.181556526119245</v>
      </c>
      <c r="AL793" s="71">
        <v>-23.486408031781846</v>
      </c>
      <c r="AM793" s="71">
        <v>-21.018653709160052</v>
      </c>
      <c r="AN793" s="71">
        <v>-17.185291326086936</v>
      </c>
      <c r="AO793" s="71">
        <v>-4.3365902831326242</v>
      </c>
      <c r="AP793" s="71">
        <v>-21.282914631876302</v>
      </c>
      <c r="AQ793" s="71">
        <v>18.310069213232794</v>
      </c>
      <c r="AR793" s="71">
        <v>133.34898859267801</v>
      </c>
      <c r="AS793" s="71">
        <v>-40.139981726519181</v>
      </c>
      <c r="AT793" s="71">
        <v>30.050988658881227</v>
      </c>
      <c r="AU793" s="71">
        <v>14.702649434169036</v>
      </c>
      <c r="AV793" s="72">
        <v>13.125131777656996</v>
      </c>
      <c r="AW793" s="73">
        <v>-115391.17999999993</v>
      </c>
      <c r="AX793" s="73">
        <v>-87195.030000000086</v>
      </c>
      <c r="AY793" s="73">
        <v>-118803.28000000003</v>
      </c>
      <c r="AZ793" s="73">
        <v>-126861.17000000016</v>
      </c>
      <c r="BA793" s="73">
        <v>-164918.10000000009</v>
      </c>
      <c r="BB793" s="73">
        <v>-18619.389999999781</v>
      </c>
      <c r="BC793" s="73">
        <v>-91939.549999999988</v>
      </c>
      <c r="BD793" s="73">
        <v>59850.309999999939</v>
      </c>
      <c r="BE793" s="73">
        <v>583926.30000000016</v>
      </c>
      <c r="BF793" s="73">
        <v>-281427.18</v>
      </c>
      <c r="BG793" s="73">
        <v>119004.21999999991</v>
      </c>
      <c r="BH793" s="73">
        <v>54247.159999999858</v>
      </c>
      <c r="BI793" s="73">
        <v>30627.179999999935</v>
      </c>
      <c r="BJ793" s="71">
        <v>14.860254828171989</v>
      </c>
      <c r="BK793" s="71">
        <v>10.902967985411467</v>
      </c>
      <c r="BL793" s="71">
        <v>9.8270797070842431</v>
      </c>
      <c r="BM793" s="71">
        <v>11.742195618530401</v>
      </c>
      <c r="BN793" s="71">
        <v>-2.3579273739872653</v>
      </c>
      <c r="BO793" s="71">
        <v>5.153002265107185</v>
      </c>
      <c r="BP793" s="71">
        <v>15.075802248277972</v>
      </c>
      <c r="BQ793" s="71">
        <v>13.229295859258471</v>
      </c>
      <c r="BR793" s="72">
        <v>1.9728681897925635</v>
      </c>
      <c r="BS793" s="72">
        <v>10.6653020557159</v>
      </c>
      <c r="BT793" s="71">
        <v>10.399942923617198</v>
      </c>
      <c r="BU793" s="71">
        <v>10.021612646233011</v>
      </c>
      <c r="BV793" s="71">
        <v>6.8926775898334256</v>
      </c>
      <c r="BW793" s="71">
        <v>6.9308039204746041</v>
      </c>
      <c r="BX793" s="75">
        <v>7638</v>
      </c>
      <c r="BY793" s="75">
        <v>6874</v>
      </c>
      <c r="BZ793" s="75">
        <v>6899</v>
      </c>
      <c r="CA793" s="75">
        <v>7401</v>
      </c>
      <c r="CB793" s="75">
        <v>9487</v>
      </c>
      <c r="CC793" s="75">
        <v>9717</v>
      </c>
      <c r="CD793" s="75">
        <v>6115</v>
      </c>
      <c r="CE793" s="75">
        <v>6475</v>
      </c>
      <c r="CF793" s="75">
        <v>13742</v>
      </c>
      <c r="CG793" s="75">
        <v>7604</v>
      </c>
      <c r="CH793" s="75">
        <v>8130</v>
      </c>
      <c r="CI793" s="75">
        <v>7623</v>
      </c>
      <c r="CJ793" s="75">
        <v>4547</v>
      </c>
      <c r="CK793" s="75">
        <v>54236</v>
      </c>
      <c r="CL793" s="73">
        <v>772620.65000000014</v>
      </c>
      <c r="CM793" s="73">
        <v>712872.59</v>
      </c>
      <c r="CN793" s="73">
        <v>889550.2699999999</v>
      </c>
      <c r="CO793" s="73">
        <v>968298.16000000015</v>
      </c>
      <c r="CP793" s="73">
        <v>933130.81999999983</v>
      </c>
      <c r="CQ793" s="73">
        <v>788232.19000000006</v>
      </c>
      <c r="CR793" s="73">
        <v>792826.62000000011</v>
      </c>
      <c r="CS793" s="73">
        <v>971396.86000000022</v>
      </c>
      <c r="CT793" s="73">
        <v>722137.01000000013</v>
      </c>
      <c r="CU793" s="73">
        <v>727014.1799999997</v>
      </c>
      <c r="CV793" s="73">
        <v>686276.72</v>
      </c>
      <c r="CW793" s="73">
        <v>605504.25</v>
      </c>
      <c r="CX793" s="73">
        <v>663014.2300000001</v>
      </c>
      <c r="CY793" s="77"/>
      <c r="CZ793" s="4">
        <v>720</v>
      </c>
      <c r="DA793" s="76" t="str">
        <f t="shared" si="30"/>
        <v>L720</v>
      </c>
      <c r="DB793" s="71">
        <v>7.8708646824890174</v>
      </c>
      <c r="DC793" s="71">
        <v>8.7982283327884936</v>
      </c>
      <c r="DD793" s="71">
        <v>2.3014046686909246</v>
      </c>
      <c r="DE793" s="71">
        <v>2.3273209626292481</v>
      </c>
      <c r="DF793" s="71">
        <v>1.5994680015951821</v>
      </c>
      <c r="DG793" s="71">
        <v>0.76930484648663711</v>
      </c>
      <c r="DH793" s="71">
        <v>0.67570605545097995</v>
      </c>
      <c r="DI793" s="71">
        <v>1.1953219357018101</v>
      </c>
      <c r="DJ793" s="71">
        <v>0.62556314722491535</v>
      </c>
      <c r="DK793" s="71">
        <v>6.9946175361448829E-2</v>
      </c>
      <c r="DL793" s="71">
        <v>0.19775239052136512</v>
      </c>
      <c r="DM793" s="71">
        <v>0.15644179341938624</v>
      </c>
      <c r="DN793" s="72">
        <v>0.21244014377651479</v>
      </c>
      <c r="DO793" s="71">
        <v>0.46995269880459062</v>
      </c>
      <c r="DQ793" s="71"/>
      <c r="DR793" s="71"/>
      <c r="DS793" s="71"/>
      <c r="DT793" s="71"/>
      <c r="DU793" s="71"/>
      <c r="DV793" s="71"/>
      <c r="DW793" s="71"/>
      <c r="DX793" s="71"/>
      <c r="DY793" s="71"/>
      <c r="DZ793" s="71"/>
      <c r="EA793" s="71"/>
      <c r="EB793" s="71"/>
      <c r="EC793" s="71"/>
      <c r="ED793" s="71"/>
    </row>
    <row r="794" spans="1:134">
      <c r="A794" s="4">
        <v>966</v>
      </c>
      <c r="B794" s="46" t="s">
        <v>6424</v>
      </c>
      <c r="C794" s="65" t="str">
        <f t="shared" si="29"/>
        <v>L966</v>
      </c>
      <c r="D794" s="69">
        <v>35071.810000000005</v>
      </c>
      <c r="E794" s="68">
        <v>572427.58999999962</v>
      </c>
      <c r="F794" s="69">
        <v>-31300.609999999993</v>
      </c>
      <c r="G794" s="69">
        <v>-318378.83000000019</v>
      </c>
      <c r="H794" s="70">
        <v>58.451540063344609</v>
      </c>
      <c r="I794" s="70">
        <v>-35.74051812513882</v>
      </c>
      <c r="J794" s="69">
        <v>159114.12000000002</v>
      </c>
      <c r="K794" s="69">
        <v>207623.63000000003</v>
      </c>
      <c r="L794" s="69">
        <v>185088.97</v>
      </c>
      <c r="M794" s="69">
        <v>112577.73999999998</v>
      </c>
      <c r="N794" s="69">
        <v>235000.47999999998</v>
      </c>
      <c r="O794" s="69">
        <v>203085.38999999993</v>
      </c>
      <c r="P794" s="69">
        <v>97151.77</v>
      </c>
      <c r="Q794" s="69">
        <v>90522.240000000005</v>
      </c>
      <c r="R794" s="69">
        <v>118270.06</v>
      </c>
      <c r="S794" s="69">
        <v>81510.64999999998</v>
      </c>
      <c r="T794" s="69">
        <v>79555.870000000024</v>
      </c>
      <c r="U794" s="69">
        <v>70345.19</v>
      </c>
      <c r="V794" s="69">
        <v>35071.810000000005</v>
      </c>
      <c r="W794" s="70">
        <v>130.8832539266304</v>
      </c>
      <c r="X794" s="70">
        <v>166.51929728577329</v>
      </c>
      <c r="Y794" s="70">
        <v>154.3015504245042</v>
      </c>
      <c r="Z794" s="71">
        <v>66.329404314463787</v>
      </c>
      <c r="AA794" s="71">
        <v>135.06823276832318</v>
      </c>
      <c r="AB794" s="71">
        <v>172.17731357718071</v>
      </c>
      <c r="AC794" s="71">
        <v>81.312534655017814</v>
      </c>
      <c r="AD794" s="71">
        <v>69.620756925796044</v>
      </c>
      <c r="AE794" s="71">
        <v>57.558409893839354</v>
      </c>
      <c r="AF794" s="71">
        <v>43.887021675794593</v>
      </c>
      <c r="AG794" s="71">
        <v>57.930896590806746</v>
      </c>
      <c r="AH794" s="71">
        <v>55.239862780295311</v>
      </c>
      <c r="AI794" s="71">
        <v>47.434085037094341</v>
      </c>
      <c r="AJ794" s="71">
        <v>19.970892863888423</v>
      </c>
      <c r="AK794" s="71">
        <v>26.054787278221081</v>
      </c>
      <c r="AL794" s="71">
        <v>28.384109580945527</v>
      </c>
      <c r="AM794" s="71">
        <v>-37.092510343650673</v>
      </c>
      <c r="AN794" s="71">
        <v>-13.125533237160402</v>
      </c>
      <c r="AO794" s="71">
        <v>12.600821995233801</v>
      </c>
      <c r="AP794" s="71">
        <v>-9.6838275733458055</v>
      </c>
      <c r="AQ794" s="71">
        <v>21.274719562500088</v>
      </c>
      <c r="AR794" s="71">
        <v>16.51024269030852</v>
      </c>
      <c r="AS794" s="71">
        <v>-55.404732608340048</v>
      </c>
      <c r="AT794" s="71">
        <v>-57.075844596563194</v>
      </c>
      <c r="AU794" s="71">
        <v>-59.242266857357542</v>
      </c>
      <c r="AV794" s="72">
        <v>-47.159060947303097</v>
      </c>
      <c r="AW794" s="73">
        <v>26486.850000000006</v>
      </c>
      <c r="AX794" s="73">
        <v>42914.59</v>
      </c>
      <c r="AY794" s="73">
        <v>40920.840000000026</v>
      </c>
      <c r="AZ794" s="73">
        <v>-66379.87000000001</v>
      </c>
      <c r="BA794" s="73">
        <v>-35505.330000000016</v>
      </c>
      <c r="BB794" s="73">
        <v>26909.879999999946</v>
      </c>
      <c r="BC794" s="73">
        <v>-10416.750000000029</v>
      </c>
      <c r="BD794" s="73">
        <v>15879.940000000017</v>
      </c>
      <c r="BE794" s="73">
        <v>16759.619999999995</v>
      </c>
      <c r="BF794" s="73">
        <v>-101268.05000000003</v>
      </c>
      <c r="BG794" s="73">
        <v>-105784.68999999997</v>
      </c>
      <c r="BH794" s="73">
        <v>-102248.29000000004</v>
      </c>
      <c r="BI794" s="73">
        <v>-31300.609999999993</v>
      </c>
      <c r="BJ794" s="71">
        <v>3.7429756289542775</v>
      </c>
      <c r="BK794" s="71">
        <v>-2.0312393606920538</v>
      </c>
      <c r="BL794" s="71">
        <v>-4.4629359910965016</v>
      </c>
      <c r="BM794" s="71">
        <v>2.7916698833234488</v>
      </c>
      <c r="BN794" s="71">
        <v>-26.965604485630806</v>
      </c>
      <c r="BO794" s="71">
        <v>-93.652809719310795</v>
      </c>
      <c r="BP794" s="71">
        <v>-24.455016226522876</v>
      </c>
      <c r="BQ794" s="71">
        <v>4.2630407627033469</v>
      </c>
      <c r="BR794" s="72">
        <v>1.3747806456459253</v>
      </c>
      <c r="BS794" s="72">
        <v>0.14861539350390718</v>
      </c>
      <c r="BT794" s="71">
        <v>1.5055984786374976</v>
      </c>
      <c r="BU794" s="71">
        <v>5.2554477819135261</v>
      </c>
      <c r="BV794" s="71">
        <v>3.4896488686521518</v>
      </c>
      <c r="BW794" s="71">
        <v>-3.7598560686876743</v>
      </c>
      <c r="BX794" s="75">
        <v>4517</v>
      </c>
      <c r="BY794" s="75">
        <v>4906</v>
      </c>
      <c r="BZ794" s="75">
        <v>5298</v>
      </c>
      <c r="CA794" s="75">
        <v>6072</v>
      </c>
      <c r="CB794" s="75">
        <v>7471</v>
      </c>
      <c r="CC794" s="75">
        <v>7328</v>
      </c>
      <c r="CD794" s="75">
        <v>4326</v>
      </c>
      <c r="CE794" s="75">
        <v>4508</v>
      </c>
      <c r="CF794" s="75">
        <v>5237</v>
      </c>
      <c r="CG794" s="75">
        <v>4218</v>
      </c>
      <c r="CH794" s="75">
        <v>3933</v>
      </c>
      <c r="CI794" s="75">
        <v>3179</v>
      </c>
      <c r="CJ794" s="75">
        <v>1813</v>
      </c>
      <c r="CK794" s="75">
        <v>27214</v>
      </c>
      <c r="CL794" s="73">
        <v>298361.31000000006</v>
      </c>
      <c r="CM794" s="73">
        <v>310285.24000000005</v>
      </c>
      <c r="CN794" s="73">
        <v>280240.8000000001</v>
      </c>
      <c r="CO794" s="73">
        <v>240695.64</v>
      </c>
      <c r="CP794" s="73">
        <v>413256.95000000007</v>
      </c>
      <c r="CQ794" s="73">
        <v>375930.80999999988</v>
      </c>
      <c r="CR794" s="73">
        <v>326045.19999999995</v>
      </c>
      <c r="CS794" s="73">
        <v>349350.79</v>
      </c>
      <c r="CT794" s="73">
        <v>419175.76</v>
      </c>
      <c r="CU794" s="73">
        <v>394552.88999999996</v>
      </c>
      <c r="CV794" s="73">
        <v>265921.38000000006</v>
      </c>
      <c r="CW794" s="73">
        <v>229095.72</v>
      </c>
      <c r="CX794" s="73">
        <v>236134.2</v>
      </c>
      <c r="CY794" s="77"/>
      <c r="CZ794" s="4">
        <v>966</v>
      </c>
      <c r="DA794" s="76" t="str">
        <f t="shared" si="30"/>
        <v>L966</v>
      </c>
      <c r="DB794" s="71">
        <v>0.9633183692784113</v>
      </c>
      <c r="DC794" s="71">
        <v>1.9621648707902812</v>
      </c>
      <c r="DD794" s="71">
        <v>0.18428290821437518</v>
      </c>
      <c r="DE794" s="71">
        <v>0.60108982293144975</v>
      </c>
      <c r="DF794" s="71">
        <v>1.746672932735079</v>
      </c>
      <c r="DG794" s="71">
        <v>0.44335779025745697</v>
      </c>
      <c r="DH794" s="71">
        <v>1.1086492301270023</v>
      </c>
      <c r="DI794" s="71">
        <v>0.15794646626251785</v>
      </c>
      <c r="DJ794" s="71">
        <v>0.25554349794758541</v>
      </c>
      <c r="DK794" s="71">
        <v>0.26652713749312917</v>
      </c>
      <c r="DL794" s="71">
        <v>0.1953922796902359</v>
      </c>
      <c r="DM794" s="71">
        <v>0.43202669578403391</v>
      </c>
      <c r="DN794" s="71">
        <v>1.0729452061609912</v>
      </c>
      <c r="DO794" s="71">
        <v>0.45008253446971613</v>
      </c>
      <c r="DQ794" s="71"/>
      <c r="DR794" s="71"/>
      <c r="DS794" s="71"/>
      <c r="DT794" s="71"/>
      <c r="DU794" s="71"/>
      <c r="DV794" s="71"/>
      <c r="DW794" s="71"/>
      <c r="DX794" s="71"/>
      <c r="DY794" s="71"/>
      <c r="DZ794" s="71"/>
      <c r="EA794" s="71"/>
      <c r="EB794" s="71"/>
      <c r="EC794" s="71"/>
      <c r="ED794" s="71"/>
    </row>
    <row r="795" spans="1:134">
      <c r="A795" s="4">
        <v>1126</v>
      </c>
      <c r="B795" s="46" t="s">
        <v>6431</v>
      </c>
      <c r="C795" s="65" t="str">
        <f t="shared" si="29"/>
        <v>1126</v>
      </c>
      <c r="D795" s="69">
        <v>386696.6999999999</v>
      </c>
      <c r="E795" s="68">
        <v>5171937.3200000012</v>
      </c>
      <c r="F795" s="69">
        <v>36151.749999999884</v>
      </c>
      <c r="G795" s="69">
        <v>1233217.6300000013</v>
      </c>
      <c r="H795" s="70">
        <v>104.81851558002613</v>
      </c>
      <c r="I795" s="70">
        <v>31.310114124927768</v>
      </c>
      <c r="J795" s="69">
        <v>651838.49999999988</v>
      </c>
      <c r="K795" s="69">
        <v>597474.02999999991</v>
      </c>
      <c r="L795" s="69">
        <v>611950.85</v>
      </c>
      <c r="M795" s="69">
        <v>777657.63000000035</v>
      </c>
      <c r="N795" s="69">
        <v>1101781.3799999997</v>
      </c>
      <c r="O795" s="69">
        <v>1001609.1599999998</v>
      </c>
      <c r="P795" s="69">
        <v>619454.84000000008</v>
      </c>
      <c r="Q795" s="69">
        <v>617135.80999999994</v>
      </c>
      <c r="R795" s="69">
        <v>1470697.8900000001</v>
      </c>
      <c r="S795" s="69">
        <v>663671.55999999994</v>
      </c>
      <c r="T795" s="69">
        <v>743469.82</v>
      </c>
      <c r="U795" s="69">
        <v>670810.69999999984</v>
      </c>
      <c r="V795" s="69">
        <v>386696.6999999999</v>
      </c>
      <c r="W795" s="70">
        <v>102.97448545647762</v>
      </c>
      <c r="X795" s="70">
        <v>91.104807790615396</v>
      </c>
      <c r="Y795" s="70">
        <v>113.64434529421116</v>
      </c>
      <c r="Z795" s="71">
        <v>121.6185609675676</v>
      </c>
      <c r="AA795" s="71">
        <v>115.22824080945698</v>
      </c>
      <c r="AB795" s="71">
        <v>97.507745931939013</v>
      </c>
      <c r="AC795" s="71">
        <v>111.86240069716217</v>
      </c>
      <c r="AD795" s="71">
        <v>114.52222993935901</v>
      </c>
      <c r="AE795" s="71">
        <v>116.23925115758003</v>
      </c>
      <c r="AF795" s="71">
        <v>100.45967302963757</v>
      </c>
      <c r="AG795" s="71">
        <v>105.03905917644639</v>
      </c>
      <c r="AH795" s="71">
        <v>86.880444506005759</v>
      </c>
      <c r="AI795" s="71">
        <v>88.740741607680604</v>
      </c>
      <c r="AJ795" s="71">
        <v>4.2805167714297321</v>
      </c>
      <c r="AK795" s="71">
        <v>-12.044380021656121</v>
      </c>
      <c r="AL795" s="71">
        <v>1.8657036854559328</v>
      </c>
      <c r="AM795" s="71">
        <v>2.3809010049661072</v>
      </c>
      <c r="AN795" s="71">
        <v>6.6901634306341551</v>
      </c>
      <c r="AO795" s="71">
        <v>0.39134324623963934</v>
      </c>
      <c r="AP795" s="71">
        <v>12.013202283340863</v>
      </c>
      <c r="AQ795" s="71">
        <v>49.198015933839301</v>
      </c>
      <c r="AR795" s="71">
        <v>147.8483348021069</v>
      </c>
      <c r="AS795" s="71">
        <v>-26.746033498044998</v>
      </c>
      <c r="AT795" s="71">
        <v>36.334012414912252</v>
      </c>
      <c r="AU795" s="71">
        <v>16.295287888224429</v>
      </c>
      <c r="AV795" s="72">
        <v>10.313014065671155</v>
      </c>
      <c r="AW795" s="73">
        <v>26756.730000000098</v>
      </c>
      <c r="AX795" s="73">
        <v>-81816.310000000172</v>
      </c>
      <c r="AY795" s="73">
        <v>11208.080000000191</v>
      </c>
      <c r="AZ795" s="73">
        <v>18084.6800000004</v>
      </c>
      <c r="BA795" s="73">
        <v>69088.819999999949</v>
      </c>
      <c r="BB795" s="73">
        <v>13273.699999999604</v>
      </c>
      <c r="BC795" s="73">
        <v>66435.350000000093</v>
      </c>
      <c r="BD795" s="73">
        <v>203500.40999999992</v>
      </c>
      <c r="BE795" s="73">
        <v>877311.66</v>
      </c>
      <c r="BF795" s="73">
        <v>-242315.6399999999</v>
      </c>
      <c r="BG795" s="73">
        <v>198140.15000000002</v>
      </c>
      <c r="BH795" s="73">
        <v>93993.949999999837</v>
      </c>
      <c r="BI795" s="73">
        <v>36151.749999999884</v>
      </c>
      <c r="BJ795" s="71">
        <v>8.8469851170537801</v>
      </c>
      <c r="BK795" s="71">
        <v>7.9226857739080856</v>
      </c>
      <c r="BL795" s="71">
        <v>8.918424370611497</v>
      </c>
      <c r="BM795" s="71">
        <v>5.1234513212746293</v>
      </c>
      <c r="BN795" s="71">
        <v>-5.4555391831491935</v>
      </c>
      <c r="BO795" s="71">
        <v>2.8628388507888953</v>
      </c>
      <c r="BP795" s="71">
        <v>15.286674613635487</v>
      </c>
      <c r="BQ795" s="71">
        <v>14.462254361835578</v>
      </c>
      <c r="BR795" s="72">
        <v>5.2575267204097313</v>
      </c>
      <c r="BS795" s="72">
        <v>10.839818381184985</v>
      </c>
      <c r="BT795" s="71">
        <v>12.602798166306423</v>
      </c>
      <c r="BU795" s="71">
        <v>11.299619209405073</v>
      </c>
      <c r="BV795" s="71">
        <v>7.5436704730926394</v>
      </c>
      <c r="BW795" s="71">
        <v>8.7508453290813915</v>
      </c>
      <c r="BX795" s="75">
        <v>14190</v>
      </c>
      <c r="BY795" s="75">
        <v>13670</v>
      </c>
      <c r="BZ795" s="75">
        <v>13589</v>
      </c>
      <c r="CA795" s="75">
        <v>15001</v>
      </c>
      <c r="CB795" s="75">
        <v>16692</v>
      </c>
      <c r="CC795" s="75">
        <v>19964</v>
      </c>
      <c r="CD795" s="75">
        <v>12592</v>
      </c>
      <c r="CE795" s="75">
        <v>12545</v>
      </c>
      <c r="CF795" s="75">
        <v>20244</v>
      </c>
      <c r="CG795" s="75">
        <v>13548</v>
      </c>
      <c r="CH795" s="75">
        <v>14032</v>
      </c>
      <c r="CI795" s="75">
        <v>13793</v>
      </c>
      <c r="CJ795" s="75">
        <v>7873</v>
      </c>
      <c r="CK795" s="75">
        <v>94627</v>
      </c>
      <c r="CL795" s="73">
        <v>1016943.5900000004</v>
      </c>
      <c r="CM795" s="73">
        <v>963355.26</v>
      </c>
      <c r="CN795" s="73">
        <v>1286530.9600000002</v>
      </c>
      <c r="CO795" s="73">
        <v>1505248.5299999998</v>
      </c>
      <c r="CP795" s="73">
        <v>1336548.0300000003</v>
      </c>
      <c r="CQ795" s="73">
        <v>1186234.8400000001</v>
      </c>
      <c r="CR795" s="73">
        <v>1043411.0699999998</v>
      </c>
      <c r="CS795" s="73">
        <v>1445094.56</v>
      </c>
      <c r="CT795" s="73">
        <v>1120596.46</v>
      </c>
      <c r="CU795" s="73">
        <v>983342.99000000011</v>
      </c>
      <c r="CV795" s="73">
        <v>918521.04000000015</v>
      </c>
      <c r="CW795" s="73">
        <v>948668.35999999987</v>
      </c>
      <c r="CX795" s="73">
        <v>1002953.1499999999</v>
      </c>
      <c r="CY795" s="77"/>
      <c r="CZ795" s="4">
        <v>1126</v>
      </c>
      <c r="DA795" s="76" t="str">
        <f t="shared" si="30"/>
        <v>1126</v>
      </c>
      <c r="DB795" s="71">
        <v>2.3209148267467201</v>
      </c>
      <c r="DC795" s="71">
        <v>1.9216693074687781</v>
      </c>
      <c r="DD795" s="71">
        <v>1.0292405548815593</v>
      </c>
      <c r="DE795" s="71">
        <v>0.90843458668144472</v>
      </c>
      <c r="DF795" s="71">
        <v>1.285088231487574</v>
      </c>
      <c r="DG795" s="71">
        <v>0.96131663287208191</v>
      </c>
      <c r="DH795" s="71">
        <v>0.96948616932208864</v>
      </c>
      <c r="DI795" s="71">
        <v>1.0881362475760121</v>
      </c>
      <c r="DJ795" s="71">
        <v>0.52705857040523085</v>
      </c>
      <c r="DK795" s="71">
        <v>0.868811957828314</v>
      </c>
      <c r="DL795" s="71">
        <v>0.54189712651282584</v>
      </c>
      <c r="DM795" s="71">
        <v>0.63478217950115012</v>
      </c>
      <c r="DN795" s="72">
        <v>0.36182210991781338</v>
      </c>
      <c r="DO795" s="71">
        <v>0.69519830352876266</v>
      </c>
      <c r="DQ795" s="71"/>
      <c r="DR795" s="71"/>
      <c r="DS795" s="71"/>
      <c r="DT795" s="71"/>
      <c r="DU795" s="71"/>
      <c r="DV795" s="71"/>
      <c r="DW795" s="71"/>
      <c r="DX795" s="71"/>
      <c r="DY795" s="71"/>
      <c r="DZ795" s="71"/>
      <c r="EA795" s="71"/>
      <c r="EB795" s="71"/>
      <c r="EC795" s="71"/>
      <c r="ED795" s="71"/>
    </row>
    <row r="796" spans="1:134">
      <c r="A796" s="4">
        <v>1103</v>
      </c>
      <c r="B796" s="46" t="s">
        <v>6437</v>
      </c>
      <c r="C796" s="65" t="str">
        <f t="shared" si="29"/>
        <v>1103</v>
      </c>
      <c r="D796" s="69">
        <v>398859.67000000004</v>
      </c>
      <c r="E796" s="68">
        <v>4527950.8300000019</v>
      </c>
      <c r="F796" s="69">
        <v>-275282.61</v>
      </c>
      <c r="G796" s="69">
        <v>292084.38000000361</v>
      </c>
      <c r="H796" s="70">
        <v>108.89857604724742</v>
      </c>
      <c r="I796" s="70">
        <v>6.8955049326449691</v>
      </c>
      <c r="J796" s="69">
        <v>1185845.56</v>
      </c>
      <c r="K796" s="69">
        <v>598108.46999999986</v>
      </c>
      <c r="L796" s="69">
        <v>515269.74</v>
      </c>
      <c r="M796" s="69">
        <v>629818.58999999985</v>
      </c>
      <c r="N796" s="69">
        <v>1045970.7099999998</v>
      </c>
      <c r="O796" s="69">
        <v>811360.19</v>
      </c>
      <c r="P796" s="69">
        <v>557458.34</v>
      </c>
      <c r="Q796" s="69">
        <v>570331.89</v>
      </c>
      <c r="R796" s="69">
        <v>978297.07</v>
      </c>
      <c r="S796" s="69">
        <v>591738.00000000012</v>
      </c>
      <c r="T796" s="69">
        <v>734849.7</v>
      </c>
      <c r="U796" s="69">
        <v>696416.16</v>
      </c>
      <c r="V796" s="69">
        <v>398859.67000000004</v>
      </c>
      <c r="W796" s="70">
        <v>224.95533059208975</v>
      </c>
      <c r="X796" s="70">
        <v>106.35128413862994</v>
      </c>
      <c r="Y796" s="70">
        <v>93.783134584923246</v>
      </c>
      <c r="Z796" s="71">
        <v>97.429038804102859</v>
      </c>
      <c r="AA796" s="71">
        <v>93.590265168071312</v>
      </c>
      <c r="AB796" s="71">
        <v>98.260866631284514</v>
      </c>
      <c r="AC796" s="71">
        <v>107.30595024622936</v>
      </c>
      <c r="AD796" s="71">
        <v>100.41775128603288</v>
      </c>
      <c r="AE796" s="71">
        <v>107.31401513366232</v>
      </c>
      <c r="AF796" s="71">
        <v>107.90917022445754</v>
      </c>
      <c r="AG796" s="71">
        <v>128.16963117118513</v>
      </c>
      <c r="AH796" s="71">
        <v>112.03732273666324</v>
      </c>
      <c r="AI796" s="71">
        <v>95.979593286437762</v>
      </c>
      <c r="AJ796" s="71">
        <v>102.65088896374692</v>
      </c>
      <c r="AK796" s="71">
        <v>-1.9527760044776521</v>
      </c>
      <c r="AL796" s="71">
        <v>-14.935708634671297</v>
      </c>
      <c r="AM796" s="71">
        <v>-7.3653165949843169</v>
      </c>
      <c r="AN796" s="71">
        <v>-13.18980206903213</v>
      </c>
      <c r="AO796" s="71">
        <v>-4.509634325511314</v>
      </c>
      <c r="AP796" s="71">
        <v>6.2703465732124153</v>
      </c>
      <c r="AQ796" s="71">
        <v>23.950463097416019</v>
      </c>
      <c r="AR796" s="71">
        <v>94.674756866758187</v>
      </c>
      <c r="AS796" s="71">
        <v>-9.7052821352485612</v>
      </c>
      <c r="AT796" s="71">
        <v>62.827267486123461</v>
      </c>
      <c r="AU796" s="71">
        <v>-28.045264471066989</v>
      </c>
      <c r="AV796" s="72">
        <v>-40.834497133157107</v>
      </c>
      <c r="AW796" s="73">
        <v>600678.8400000002</v>
      </c>
      <c r="AX796" s="73">
        <v>-11912.339999999967</v>
      </c>
      <c r="AY796" s="73">
        <v>-90471.790000000154</v>
      </c>
      <c r="AZ796" s="73">
        <v>-50076.420000000158</v>
      </c>
      <c r="BA796" s="73">
        <v>-158923.11000000045</v>
      </c>
      <c r="BB796" s="73">
        <v>-21879.300000000047</v>
      </c>
      <c r="BC796" s="73">
        <v>32892.119999999995</v>
      </c>
      <c r="BD796" s="73">
        <v>110203.00000000012</v>
      </c>
      <c r="BE796" s="73">
        <v>475768.09000000008</v>
      </c>
      <c r="BF796" s="73">
        <v>-63602.660000000033</v>
      </c>
      <c r="BG796" s="73">
        <v>283543.41000000015</v>
      </c>
      <c r="BH796" s="73">
        <v>-271436.96999999974</v>
      </c>
      <c r="BI796" s="73">
        <v>-275282.61</v>
      </c>
      <c r="BJ796" s="71">
        <v>10.904074939090274</v>
      </c>
      <c r="BK796" s="71">
        <v>10.345185358326736</v>
      </c>
      <c r="BL796" s="71">
        <v>9.2677196445602146</v>
      </c>
      <c r="BM796" s="71">
        <v>11.131283407751452</v>
      </c>
      <c r="BN796" s="71">
        <v>0.92918645633938546</v>
      </c>
      <c r="BO796" s="71">
        <v>8.1391865981950868</v>
      </c>
      <c r="BP796" s="71">
        <v>21.456477960616013</v>
      </c>
      <c r="BQ796" s="71">
        <v>17.598828932347846</v>
      </c>
      <c r="BR796" s="72">
        <v>11.258606964831847</v>
      </c>
      <c r="BS796" s="72">
        <v>13.350238547382833</v>
      </c>
      <c r="BT796" s="71">
        <v>13.938048074376706</v>
      </c>
      <c r="BU796" s="71">
        <v>14.580750776578153</v>
      </c>
      <c r="BV796" s="71">
        <v>10.885158157925737</v>
      </c>
      <c r="BW796" s="71">
        <v>13.102228454889527</v>
      </c>
      <c r="BX796" s="75">
        <v>11458</v>
      </c>
      <c r="BY796" s="75">
        <v>11506</v>
      </c>
      <c r="BZ796" s="75">
        <v>10351</v>
      </c>
      <c r="CA796" s="75">
        <v>11708</v>
      </c>
      <c r="CB796" s="75">
        <v>16589</v>
      </c>
      <c r="CC796" s="75">
        <v>15428</v>
      </c>
      <c r="CD796" s="75">
        <v>9621</v>
      </c>
      <c r="CE796" s="75">
        <v>10298</v>
      </c>
      <c r="CF796" s="75">
        <v>18135</v>
      </c>
      <c r="CG796" s="75">
        <v>11878</v>
      </c>
      <c r="CH796" s="75">
        <v>13355</v>
      </c>
      <c r="CI796" s="75">
        <v>13241</v>
      </c>
      <c r="CJ796" s="75">
        <v>7461</v>
      </c>
      <c r="CK796" s="75">
        <v>83989</v>
      </c>
      <c r="CL796" s="73">
        <v>958654.01000000013</v>
      </c>
      <c r="CM796" s="73">
        <v>963214.92999999993</v>
      </c>
      <c r="CN796" s="73">
        <v>936884.93000000017</v>
      </c>
      <c r="CO796" s="73">
        <v>1120782.24</v>
      </c>
      <c r="CP796" s="73">
        <v>1418776.4</v>
      </c>
      <c r="CQ796" s="73">
        <v>1231445.69</v>
      </c>
      <c r="CR796" s="73">
        <v>1110372.5399999996</v>
      </c>
      <c r="CS796" s="73">
        <v>1295959.4199999997</v>
      </c>
      <c r="CT796" s="73">
        <v>1098264.75</v>
      </c>
      <c r="CU796" s="73">
        <v>1076516.4599999997</v>
      </c>
      <c r="CV796" s="73">
        <v>982942.4600000002</v>
      </c>
      <c r="CW796" s="73">
        <v>1102027.6199999999</v>
      </c>
      <c r="CX796" s="73">
        <v>1015356.85</v>
      </c>
      <c r="CY796" s="77"/>
      <c r="CZ796" s="4">
        <v>1103</v>
      </c>
      <c r="DA796" s="76" t="str">
        <f t="shared" si="30"/>
        <v>1103</v>
      </c>
      <c r="DB796" s="71">
        <v>4.2896969535167511</v>
      </c>
      <c r="DC796" s="71">
        <v>4.4354399517297916</v>
      </c>
      <c r="DD796" s="71">
        <v>1.5883037512590508</v>
      </c>
      <c r="DE796" s="71">
        <v>1.2927568359338633</v>
      </c>
      <c r="DF796" s="71">
        <v>1.2351100541825675</v>
      </c>
      <c r="DG796" s="71">
        <v>0.56880469098814201</v>
      </c>
      <c r="DH796" s="71">
        <v>0.42554170803228492</v>
      </c>
      <c r="DI796" s="71">
        <v>0.50538522997812751</v>
      </c>
      <c r="DJ796" s="71">
        <v>0.44096695789250145</v>
      </c>
      <c r="DK796" s="71">
        <v>0.45671190575555909</v>
      </c>
      <c r="DL796" s="71">
        <v>0.41846873622133429</v>
      </c>
      <c r="DM796" s="71">
        <v>0.26867765214383382</v>
      </c>
      <c r="DN796" s="72">
        <v>0.20862495176285564</v>
      </c>
      <c r="DO796" s="71">
        <v>0.39789897502945398</v>
      </c>
      <c r="DQ796" s="71"/>
      <c r="DR796" s="71"/>
      <c r="DS796" s="71"/>
      <c r="DT796" s="71"/>
      <c r="DU796" s="71"/>
      <c r="DV796" s="71"/>
      <c r="DW796" s="71"/>
      <c r="DX796" s="71"/>
      <c r="DY796" s="71"/>
      <c r="DZ796" s="71"/>
      <c r="EA796" s="71"/>
      <c r="EB796" s="71"/>
      <c r="EC796" s="71"/>
      <c r="ED796" s="71"/>
    </row>
    <row r="797" spans="1:134">
      <c r="A797" s="4">
        <v>1124</v>
      </c>
      <c r="B797" s="46" t="s">
        <v>6442</v>
      </c>
      <c r="C797" s="65" t="str">
        <f t="shared" si="29"/>
        <v>1124</v>
      </c>
      <c r="D797" s="69">
        <v>328444.06999999989</v>
      </c>
      <c r="E797" s="68">
        <v>3969461.4399999995</v>
      </c>
      <c r="F797" s="69">
        <v>62955.649999999907</v>
      </c>
      <c r="G797" s="69">
        <v>715500.6399999992</v>
      </c>
      <c r="H797" s="70">
        <v>99.859752527021428</v>
      </c>
      <c r="I797" s="70">
        <v>21.988606623656892</v>
      </c>
      <c r="J797" s="69">
        <v>489775.27</v>
      </c>
      <c r="K797" s="69">
        <v>487174.29</v>
      </c>
      <c r="L797" s="69">
        <v>425916.49</v>
      </c>
      <c r="M797" s="69">
        <v>517817.81000000011</v>
      </c>
      <c r="N797" s="69">
        <v>815306.37</v>
      </c>
      <c r="O797" s="69">
        <v>796379.73</v>
      </c>
      <c r="P797" s="69">
        <v>479908.09999999986</v>
      </c>
      <c r="Q797" s="69">
        <v>544455.21000000008</v>
      </c>
      <c r="R797" s="69">
        <v>838995.02999999991</v>
      </c>
      <c r="S797" s="69">
        <v>543241.74000000011</v>
      </c>
      <c r="T797" s="69">
        <v>633138.77999999991</v>
      </c>
      <c r="U797" s="69">
        <v>601278.51</v>
      </c>
      <c r="V797" s="69">
        <v>328444.06999999989</v>
      </c>
      <c r="W797" s="70">
        <v>102.98192621144837</v>
      </c>
      <c r="X797" s="70">
        <v>93.991940730400685</v>
      </c>
      <c r="Y797" s="70">
        <v>87.489382873971977</v>
      </c>
      <c r="Z797" s="71">
        <v>93.804943828395821</v>
      </c>
      <c r="AA797" s="71">
        <v>102.93352873944733</v>
      </c>
      <c r="AB797" s="71">
        <v>98.772296207285066</v>
      </c>
      <c r="AC797" s="71">
        <v>86.690162332853362</v>
      </c>
      <c r="AD797" s="71">
        <v>89.672180798876752</v>
      </c>
      <c r="AE797" s="71">
        <v>99.973145195263186</v>
      </c>
      <c r="AF797" s="71">
        <v>108.66604991686357</v>
      </c>
      <c r="AG797" s="71">
        <v>111.26382898016757</v>
      </c>
      <c r="AH797" s="71">
        <v>103.17026231026982</v>
      </c>
      <c r="AI797" s="71">
        <v>101.59091429434064</v>
      </c>
      <c r="AJ797" s="71">
        <v>3.3298774375732254</v>
      </c>
      <c r="AK797" s="71">
        <v>-9.8007073649257652</v>
      </c>
      <c r="AL797" s="71">
        <v>-13.40197430161264</v>
      </c>
      <c r="AM797" s="71">
        <v>-2.6041325951163374</v>
      </c>
      <c r="AN797" s="71">
        <v>-2.7032520106902824</v>
      </c>
      <c r="AO797" s="71">
        <v>-2.0738059392568231</v>
      </c>
      <c r="AP797" s="71">
        <v>-10.834925141804296</v>
      </c>
      <c r="AQ797" s="71">
        <v>15.465404259821458</v>
      </c>
      <c r="AR797" s="71">
        <v>78.564517934666696</v>
      </c>
      <c r="AS797" s="71">
        <v>-12.677821882198359</v>
      </c>
      <c r="AT797" s="71">
        <v>45.33858096437848</v>
      </c>
      <c r="AU797" s="71">
        <v>33.285878790769942</v>
      </c>
      <c r="AV797" s="72">
        <v>23.713143496051515</v>
      </c>
      <c r="AW797" s="73">
        <v>15783.349999999919</v>
      </c>
      <c r="AX797" s="73">
        <v>-52934.479999999923</v>
      </c>
      <c r="AY797" s="73">
        <v>-65915.15000000014</v>
      </c>
      <c r="AZ797" s="73">
        <v>-13845.209999999905</v>
      </c>
      <c r="BA797" s="73">
        <v>-22647.75</v>
      </c>
      <c r="BB797" s="73">
        <v>-7952.2200000000885</v>
      </c>
      <c r="BC797" s="73">
        <v>-58316.199999999953</v>
      </c>
      <c r="BD797" s="73">
        <v>72924.179999999993</v>
      </c>
      <c r="BE797" s="73">
        <v>369139.62999999983</v>
      </c>
      <c r="BF797" s="73">
        <v>-78870.249999999651</v>
      </c>
      <c r="BG797" s="73">
        <v>197508.56</v>
      </c>
      <c r="BH797" s="73">
        <v>150159.07000000007</v>
      </c>
      <c r="BI797" s="73">
        <v>62955.649999999907</v>
      </c>
      <c r="BJ797" s="71">
        <v>17.105467474424</v>
      </c>
      <c r="BK797" s="71">
        <v>13.51071533547637</v>
      </c>
      <c r="BL797" s="71">
        <v>14.677840889430076</v>
      </c>
      <c r="BM797" s="71">
        <v>14.830284703736506</v>
      </c>
      <c r="BN797" s="71">
        <v>2.0311100843217256</v>
      </c>
      <c r="BO797" s="71">
        <v>7.3992037221738922</v>
      </c>
      <c r="BP797" s="71">
        <v>21.257336979992665</v>
      </c>
      <c r="BQ797" s="71">
        <v>20.551163130759072</v>
      </c>
      <c r="BR797" s="72">
        <v>12.657041987493686</v>
      </c>
      <c r="BS797" s="72">
        <v>14.944755327839143</v>
      </c>
      <c r="BT797" s="71">
        <v>15.784717675113829</v>
      </c>
      <c r="BU797" s="71">
        <v>16.295108312770495</v>
      </c>
      <c r="BV797" s="71">
        <v>13.521401558895217</v>
      </c>
      <c r="BW797" s="71">
        <v>14.804210523576593</v>
      </c>
      <c r="BX797" s="75">
        <v>11628</v>
      </c>
      <c r="BY797" s="75">
        <v>11785</v>
      </c>
      <c r="BZ797" s="75">
        <v>10587</v>
      </c>
      <c r="CA797" s="75">
        <v>11010</v>
      </c>
      <c r="CB797" s="75">
        <v>15123</v>
      </c>
      <c r="CC797" s="75">
        <v>16102</v>
      </c>
      <c r="CD797" s="75">
        <v>10108</v>
      </c>
      <c r="CE797" s="75">
        <v>11222</v>
      </c>
      <c r="CF797" s="75">
        <v>16465</v>
      </c>
      <c r="CG797" s="75">
        <v>12149</v>
      </c>
      <c r="CH797" s="75">
        <v>13166</v>
      </c>
      <c r="CI797" s="75">
        <v>13395</v>
      </c>
      <c r="CJ797" s="75">
        <v>7238</v>
      </c>
      <c r="CK797" s="75">
        <v>83743</v>
      </c>
      <c r="CL797" s="73">
        <v>995480.75999999978</v>
      </c>
      <c r="CM797" s="73">
        <v>1036880.5799999998</v>
      </c>
      <c r="CN797" s="73">
        <v>1082361.5500000003</v>
      </c>
      <c r="CO797" s="73">
        <v>1168066.9099999999</v>
      </c>
      <c r="CP797" s="73">
        <v>1157551.3199999998</v>
      </c>
      <c r="CQ797" s="73">
        <v>1004075.7600000001</v>
      </c>
      <c r="CR797" s="73">
        <v>959983.92999999993</v>
      </c>
      <c r="CS797" s="73">
        <v>1118648.26</v>
      </c>
      <c r="CT797" s="73">
        <v>1066729.2899999998</v>
      </c>
      <c r="CU797" s="73">
        <v>971529.02999999991</v>
      </c>
      <c r="CV797" s="73">
        <v>850334.62999999989</v>
      </c>
      <c r="CW797" s="73">
        <v>964335.90000000026</v>
      </c>
      <c r="CX797" s="73">
        <v>990863.53000000026</v>
      </c>
      <c r="CY797" s="77"/>
      <c r="CZ797" s="4">
        <v>1124</v>
      </c>
      <c r="DA797" s="76" t="str">
        <f t="shared" si="30"/>
        <v>1124</v>
      </c>
      <c r="DB797" s="71">
        <v>1.862398980806091</v>
      </c>
      <c r="DC797" s="71">
        <v>1.9141998987268642</v>
      </c>
      <c r="DD797" s="71">
        <v>1.4595516841618845</v>
      </c>
      <c r="DE797" s="71">
        <v>0.83390507263946789</v>
      </c>
      <c r="DF797" s="71">
        <v>1.016436194599988</v>
      </c>
      <c r="DG797" s="71">
        <v>0.91755714647705744</v>
      </c>
      <c r="DH797" s="71">
        <v>0.50929329701049897</v>
      </c>
      <c r="DI797" s="71">
        <v>0.84186766995005891</v>
      </c>
      <c r="DJ797" s="71">
        <v>0.42942218340093596</v>
      </c>
      <c r="DK797" s="71">
        <v>0.23794527618986847</v>
      </c>
      <c r="DL797" s="71">
        <v>0.46871558276047098</v>
      </c>
      <c r="DM797" s="71">
        <v>0.41503374069712551</v>
      </c>
      <c r="DN797" s="71">
        <v>0.21514003492846823</v>
      </c>
      <c r="DO797" s="71">
        <v>0.45325001716453345</v>
      </c>
      <c r="DQ797" s="71"/>
      <c r="DR797" s="71"/>
      <c r="DS797" s="71"/>
      <c r="DT797" s="71"/>
      <c r="DU797" s="71"/>
      <c r="DV797" s="71"/>
      <c r="DW797" s="71"/>
      <c r="DX797" s="71"/>
      <c r="DY797" s="71"/>
      <c r="DZ797" s="71"/>
      <c r="EA797" s="71"/>
      <c r="EB797" s="71"/>
      <c r="EC797" s="71"/>
      <c r="ED797" s="71"/>
    </row>
    <row r="798" spans="1:134">
      <c r="A798" s="4">
        <v>1174</v>
      </c>
      <c r="B798" s="46" t="s">
        <v>6447</v>
      </c>
      <c r="C798" s="65" t="str">
        <f t="shared" si="29"/>
        <v>1174</v>
      </c>
      <c r="D798" s="69">
        <v>205381.91999999995</v>
      </c>
      <c r="E798" s="68">
        <v>2444702.2100000004</v>
      </c>
      <c r="F798" s="69">
        <v>43926.069999999949</v>
      </c>
      <c r="G798" s="69">
        <v>269540.42000000039</v>
      </c>
      <c r="H798" s="70">
        <v>90.242417477149004</v>
      </c>
      <c r="I798" s="70">
        <v>12.391741213880024</v>
      </c>
      <c r="J798" s="69">
        <v>330242.81999999989</v>
      </c>
      <c r="K798" s="69">
        <v>326140.5</v>
      </c>
      <c r="L798" s="69">
        <v>271772.95999999996</v>
      </c>
      <c r="M798" s="69">
        <v>300994.23</v>
      </c>
      <c r="N798" s="69">
        <v>568083.79999999993</v>
      </c>
      <c r="O798" s="69">
        <v>527916.68999999994</v>
      </c>
      <c r="P798" s="69">
        <v>358736.61</v>
      </c>
      <c r="Q798" s="69">
        <v>278712.62</v>
      </c>
      <c r="R798" s="69">
        <v>587370.7699999999</v>
      </c>
      <c r="S798" s="69">
        <v>294009.81999999995</v>
      </c>
      <c r="T798" s="69">
        <v>386474.91</v>
      </c>
      <c r="U798" s="69">
        <v>334015.55999999994</v>
      </c>
      <c r="V798" s="69">
        <v>205381.91999999995</v>
      </c>
      <c r="W798" s="70">
        <v>80.291718445314103</v>
      </c>
      <c r="X798" s="70">
        <v>80.107365418100784</v>
      </c>
      <c r="Y798" s="70">
        <v>84.730581058674147</v>
      </c>
      <c r="Z798" s="71">
        <v>71.730839644471416</v>
      </c>
      <c r="AA798" s="71">
        <v>87.521267207526549</v>
      </c>
      <c r="AB798" s="71">
        <v>117.66450452623474</v>
      </c>
      <c r="AC798" s="71">
        <v>79.195459687616761</v>
      </c>
      <c r="AD798" s="71">
        <v>69.933188751402398</v>
      </c>
      <c r="AE798" s="71">
        <v>107.05739905628451</v>
      </c>
      <c r="AF798" s="71">
        <v>81.083884113532434</v>
      </c>
      <c r="AG798" s="71">
        <v>99.118065088737112</v>
      </c>
      <c r="AH798" s="71">
        <v>93.599630371541821</v>
      </c>
      <c r="AI798" s="71">
        <v>102.94720847028358</v>
      </c>
      <c r="AJ798" s="71">
        <v>-37.748009358605081</v>
      </c>
      <c r="AK798" s="71">
        <v>-41.422245370224445</v>
      </c>
      <c r="AL798" s="71">
        <v>-36.852501508964117</v>
      </c>
      <c r="AM798" s="71">
        <v>-35.973572191798112</v>
      </c>
      <c r="AN798" s="71">
        <v>-48.922415197979397</v>
      </c>
      <c r="AO798" s="71">
        <v>-21.780508852450698</v>
      </c>
      <c r="AP798" s="71">
        <v>-17.636143238423418</v>
      </c>
      <c r="AQ798" s="71">
        <v>-4.3435303134737087</v>
      </c>
      <c r="AR798" s="71">
        <v>98.367888685828106</v>
      </c>
      <c r="AS798" s="71">
        <v>-26.202291437698509</v>
      </c>
      <c r="AT798" s="71">
        <v>23.993747871075222</v>
      </c>
      <c r="AU798" s="71">
        <v>19.037801686629983</v>
      </c>
      <c r="AV798" s="72">
        <v>27.206242449561245</v>
      </c>
      <c r="AW798" s="73">
        <v>-200250.77000000019</v>
      </c>
      <c r="AX798" s="73">
        <v>-230624.61</v>
      </c>
      <c r="AY798" s="73">
        <v>-158605.07</v>
      </c>
      <c r="AZ798" s="73">
        <v>-169115.13</v>
      </c>
      <c r="BA798" s="73">
        <v>-544079.61999999976</v>
      </c>
      <c r="BB798" s="73">
        <v>-136146.43000000005</v>
      </c>
      <c r="BC798" s="73">
        <v>-76814.400000000081</v>
      </c>
      <c r="BD798" s="73">
        <v>-12655.670000000042</v>
      </c>
      <c r="BE798" s="73">
        <v>291269.02999999985</v>
      </c>
      <c r="BF798" s="73">
        <v>-104389.83999999997</v>
      </c>
      <c r="BG798" s="73">
        <v>74785.880000000121</v>
      </c>
      <c r="BH798" s="73">
        <v>53419.34999999986</v>
      </c>
      <c r="BI798" s="73">
        <v>43926.069999999949</v>
      </c>
      <c r="BJ798" s="71">
        <v>2.8888385301327242</v>
      </c>
      <c r="BK798" s="71">
        <v>6.29916017889229</v>
      </c>
      <c r="BL798" s="71">
        <v>4.8947756287432034</v>
      </c>
      <c r="BM798" s="71">
        <v>4.5197221162838819</v>
      </c>
      <c r="BN798" s="71">
        <v>-0.9947861405998899</v>
      </c>
      <c r="BO798" s="71">
        <v>1.3538721295612461</v>
      </c>
      <c r="BP798" s="71">
        <v>18.975913048505188</v>
      </c>
      <c r="BQ798" s="71">
        <v>13.13500827499311</v>
      </c>
      <c r="BR798" s="72">
        <v>2.5177276772272532</v>
      </c>
      <c r="BS798" s="72">
        <v>11.095700874170234</v>
      </c>
      <c r="BT798" s="71">
        <v>4.3467245777450829</v>
      </c>
      <c r="BU798" s="71">
        <v>9.9973149316491678</v>
      </c>
      <c r="BV798" s="71">
        <v>7.8063179548966879</v>
      </c>
      <c r="BW798" s="71">
        <v>7.4644600768988809</v>
      </c>
      <c r="BX798" s="75">
        <v>4237</v>
      </c>
      <c r="BY798" s="75">
        <v>3877</v>
      </c>
      <c r="BZ798" s="75">
        <v>3189</v>
      </c>
      <c r="CA798" s="75">
        <v>3590</v>
      </c>
      <c r="CB798" s="75">
        <v>6023</v>
      </c>
      <c r="CC798" s="75">
        <v>6826</v>
      </c>
      <c r="CD798" s="75">
        <v>4280</v>
      </c>
      <c r="CE798" s="75">
        <v>4378</v>
      </c>
      <c r="CF798" s="75">
        <v>7144</v>
      </c>
      <c r="CG798" s="75">
        <v>4495</v>
      </c>
      <c r="CH798" s="75">
        <v>5372</v>
      </c>
      <c r="CI798" s="75">
        <v>5263</v>
      </c>
      <c r="CJ798" s="75">
        <v>3106</v>
      </c>
      <c r="CK798" s="75">
        <v>34038</v>
      </c>
      <c r="CL798" s="73">
        <v>932877.87999999966</v>
      </c>
      <c r="CM798" s="73">
        <v>953329.88999999978</v>
      </c>
      <c r="CN798" s="73">
        <v>898211.76999999979</v>
      </c>
      <c r="CO798" s="73">
        <v>1025318.62</v>
      </c>
      <c r="CP798" s="73">
        <v>1036187.1300000005</v>
      </c>
      <c r="CQ798" s="73">
        <v>837827.5399999998</v>
      </c>
      <c r="CR798" s="73">
        <v>961745.68</v>
      </c>
      <c r="CS798" s="73">
        <v>1126275.3699999999</v>
      </c>
      <c r="CT798" s="73">
        <v>879000.25000000012</v>
      </c>
      <c r="CU798" s="73">
        <v>872584.26</v>
      </c>
      <c r="CV798" s="73">
        <v>846545.67999999982</v>
      </c>
      <c r="CW798" s="73">
        <v>886830.97999999986</v>
      </c>
      <c r="CX798" s="73">
        <v>961254.5399999998</v>
      </c>
      <c r="CY798" s="77"/>
      <c r="CZ798" s="4">
        <v>1174</v>
      </c>
      <c r="DA798" s="76" t="str">
        <f t="shared" si="30"/>
        <v>1174</v>
      </c>
      <c r="DB798" s="71">
        <v>4.3053652059113183</v>
      </c>
      <c r="DC798" s="71">
        <v>7.0357594037430928</v>
      </c>
      <c r="DD798" s="71">
        <v>1.1561325063342567</v>
      </c>
      <c r="DE798" s="71">
        <v>0.96186279225464677</v>
      </c>
      <c r="DF798" s="71">
        <v>0.47030207401012786</v>
      </c>
      <c r="DG798" s="71">
        <v>1.0084862773368606</v>
      </c>
      <c r="DH798" s="71">
        <v>0.24286590241034028</v>
      </c>
      <c r="DI798" s="71">
        <v>0.31313992258289947</v>
      </c>
      <c r="DJ798" s="71">
        <v>0.24409754650845583</v>
      </c>
      <c r="DK798" s="71">
        <v>0.41523316059726623</v>
      </c>
      <c r="DL798" s="71">
        <v>0.21103918498783908</v>
      </c>
      <c r="DM798" s="71">
        <v>0.74375234647054222</v>
      </c>
      <c r="DN798" s="71">
        <v>0.84596990375907632</v>
      </c>
      <c r="DO798" s="71">
        <v>0.38741593015537518</v>
      </c>
      <c r="DQ798" s="71"/>
      <c r="DR798" s="71"/>
      <c r="DS798" s="71"/>
      <c r="DT798" s="71"/>
      <c r="DU798" s="71"/>
      <c r="DV798" s="71"/>
      <c r="DW798" s="71"/>
      <c r="DX798" s="71"/>
      <c r="DY798" s="71"/>
      <c r="DZ798" s="71"/>
      <c r="EA798" s="71"/>
      <c r="EB798" s="71"/>
      <c r="EC798" s="71"/>
      <c r="ED798" s="71"/>
    </row>
    <row r="799" spans="1:134">
      <c r="A799" s="4">
        <v>51</v>
      </c>
      <c r="B799" s="46" t="s">
        <v>6453</v>
      </c>
      <c r="C799" s="65" t="str">
        <f t="shared" si="29"/>
        <v>L051</v>
      </c>
      <c r="D799" s="69">
        <v>416692.21</v>
      </c>
      <c r="E799" s="68">
        <v>4347987.9400000004</v>
      </c>
      <c r="F799" s="69">
        <v>126328.83000000002</v>
      </c>
      <c r="G799" s="69">
        <v>476642.8499999987</v>
      </c>
      <c r="H799" s="70">
        <v>92.09665144716422</v>
      </c>
      <c r="I799" s="70">
        <v>12.312073424588421</v>
      </c>
      <c r="J799" s="69">
        <v>621958.61</v>
      </c>
      <c r="K799" s="69">
        <v>477123.23000000004</v>
      </c>
      <c r="L799" s="69">
        <v>441539.6999999999</v>
      </c>
      <c r="M799" s="69">
        <v>706871.09999999986</v>
      </c>
      <c r="N799" s="69">
        <v>675454.44000000006</v>
      </c>
      <c r="O799" s="69">
        <v>789272.47000000009</v>
      </c>
      <c r="P799" s="69">
        <v>549247.4800000001</v>
      </c>
      <c r="Q799" s="69">
        <v>474240.56</v>
      </c>
      <c r="R799" s="69">
        <v>1319348.71</v>
      </c>
      <c r="S799" s="69">
        <v>432770.25</v>
      </c>
      <c r="T799" s="69">
        <v>503424.74999999994</v>
      </c>
      <c r="U799" s="69">
        <v>652263.98</v>
      </c>
      <c r="V799" s="69">
        <v>416692.21</v>
      </c>
      <c r="W799" s="70">
        <v>102.61944608233541</v>
      </c>
      <c r="X799" s="70">
        <v>84.51370373201857</v>
      </c>
      <c r="Y799" s="70">
        <v>76.173864346393799</v>
      </c>
      <c r="Z799" s="71">
        <v>94.413311138748909</v>
      </c>
      <c r="AA799" s="71">
        <v>93.920504327753875</v>
      </c>
      <c r="AB799" s="71">
        <v>89.172578148817507</v>
      </c>
      <c r="AC799" s="71">
        <v>81.574574831550947</v>
      </c>
      <c r="AD799" s="71">
        <v>88.748589365256976</v>
      </c>
      <c r="AE799" s="71">
        <v>107.86444619810874</v>
      </c>
      <c r="AF799" s="71">
        <v>81.360354340278192</v>
      </c>
      <c r="AG799" s="71">
        <v>72.426588622207646</v>
      </c>
      <c r="AH799" s="71">
        <v>93.873253813024306</v>
      </c>
      <c r="AI799" s="71">
        <v>113.09235842333443</v>
      </c>
      <c r="AJ799" s="71">
        <v>-2.5754713229124593</v>
      </c>
      <c r="AK799" s="71">
        <v>-15.458400825111351</v>
      </c>
      <c r="AL799" s="71">
        <v>-26.241081840965997</v>
      </c>
      <c r="AM799" s="71">
        <v>0.16282189745442377</v>
      </c>
      <c r="AN799" s="71">
        <v>-19.403641700049</v>
      </c>
      <c r="AO799" s="71">
        <v>-18.691231362935667</v>
      </c>
      <c r="AP799" s="71">
        <v>-17.591380887618314</v>
      </c>
      <c r="AQ799" s="71">
        <v>9.3627567628634445</v>
      </c>
      <c r="AR799" s="71">
        <v>182.90461703959977</v>
      </c>
      <c r="AS799" s="71">
        <v>-53.823610776445008</v>
      </c>
      <c r="AT799" s="71">
        <v>-5.9795205673134237</v>
      </c>
      <c r="AU799" s="71">
        <v>20.37984401985684</v>
      </c>
      <c r="AV799" s="72">
        <v>43.507149558597938</v>
      </c>
      <c r="AW799" s="73">
        <v>-16441.820000000065</v>
      </c>
      <c r="AX799" s="73">
        <v>-87241.809999999881</v>
      </c>
      <c r="AY799" s="73">
        <v>-157085.81000000023</v>
      </c>
      <c r="AZ799" s="73">
        <v>1149.0700000000652</v>
      </c>
      <c r="BA799" s="73">
        <v>-162616.22999999975</v>
      </c>
      <c r="BB799" s="73">
        <v>-167403.50999999989</v>
      </c>
      <c r="BC799" s="73">
        <v>-117245.27999999991</v>
      </c>
      <c r="BD799" s="73">
        <v>40600.650000000198</v>
      </c>
      <c r="BE799" s="73">
        <v>852990.57000000007</v>
      </c>
      <c r="BF799" s="73">
        <v>-504440.85999999975</v>
      </c>
      <c r="BG799" s="73">
        <v>-32016.839999999909</v>
      </c>
      <c r="BH799" s="73">
        <v>110425.77999999991</v>
      </c>
      <c r="BI799" s="73">
        <v>126328.83000000002</v>
      </c>
      <c r="BJ799" s="71">
        <v>21.384001910437178</v>
      </c>
      <c r="BK799" s="71">
        <v>12.162113582075326</v>
      </c>
      <c r="BL799" s="71">
        <v>7.1736768254102881</v>
      </c>
      <c r="BM799" s="71">
        <v>14.969044627664459</v>
      </c>
      <c r="BN799" s="71">
        <v>5.2991294204514752</v>
      </c>
      <c r="BO799" s="71">
        <v>5.2287942776370269</v>
      </c>
      <c r="BP799" s="71">
        <v>19.780569492284965</v>
      </c>
      <c r="BQ799" s="71">
        <v>18.568722282739802</v>
      </c>
      <c r="BR799" s="72">
        <v>10.218074104890814</v>
      </c>
      <c r="BS799" s="72">
        <v>12.052420013674938</v>
      </c>
      <c r="BT799" s="71">
        <v>13.477635075332657</v>
      </c>
      <c r="BU799" s="71">
        <v>14.113456598735905</v>
      </c>
      <c r="BV799" s="71">
        <v>14.253654342831616</v>
      </c>
      <c r="BW799" s="71">
        <v>12.223563866679632</v>
      </c>
      <c r="BX799" s="75">
        <v>16669</v>
      </c>
      <c r="BY799" s="75">
        <v>11890</v>
      </c>
      <c r="BZ799" s="75">
        <v>11135</v>
      </c>
      <c r="CA799" s="75">
        <v>14854</v>
      </c>
      <c r="CB799" s="75">
        <v>14452</v>
      </c>
      <c r="CC799" s="75">
        <v>15748</v>
      </c>
      <c r="CD799" s="75">
        <v>14026</v>
      </c>
      <c r="CE799" s="75">
        <v>11728</v>
      </c>
      <c r="CF799" s="75">
        <v>19761</v>
      </c>
      <c r="CG799" s="75">
        <v>10642</v>
      </c>
      <c r="CH799" s="75">
        <v>12292</v>
      </c>
      <c r="CI799" s="75">
        <v>16182</v>
      </c>
      <c r="CJ799" s="75">
        <v>10354</v>
      </c>
      <c r="CK799" s="75">
        <v>94985</v>
      </c>
      <c r="CL799" s="73">
        <v>1153962.1700000002</v>
      </c>
      <c r="CM799" s="73">
        <v>1195144.02</v>
      </c>
      <c r="CN799" s="73">
        <v>1184688.03</v>
      </c>
      <c r="CO799" s="73">
        <v>1316514.18</v>
      </c>
      <c r="CP799" s="73">
        <v>1465065.8000000005</v>
      </c>
      <c r="CQ799" s="73">
        <v>1280151.69</v>
      </c>
      <c r="CR799" s="73">
        <v>1216193.7100000002</v>
      </c>
      <c r="CS799" s="73">
        <v>1634223.2699999998</v>
      </c>
      <c r="CT799" s="73">
        <v>1081891.6399999999</v>
      </c>
      <c r="CU799" s="73">
        <v>1147084.22</v>
      </c>
      <c r="CV799" s="73">
        <v>1036803.2400000001</v>
      </c>
      <c r="CW799" s="73">
        <v>1114791.2000000002</v>
      </c>
      <c r="CX799" s="73">
        <v>1269702.1499999999</v>
      </c>
      <c r="CY799" s="77"/>
      <c r="CZ799" s="4">
        <v>51</v>
      </c>
      <c r="DA799" s="76" t="str">
        <f t="shared" si="30"/>
        <v>L051</v>
      </c>
      <c r="DB799" s="71">
        <v>3.1876918826939007</v>
      </c>
      <c r="DC799" s="71">
        <v>2.9734811703506665</v>
      </c>
      <c r="DD799" s="71">
        <v>0.50898977752191443</v>
      </c>
      <c r="DE799" s="71">
        <v>0.40434849955202201</v>
      </c>
      <c r="DF799" s="71">
        <v>0.53352289892004667</v>
      </c>
      <c r="DG799" s="71">
        <v>0.55883478770368022</v>
      </c>
      <c r="DH799" s="71">
        <v>0.39978942847476651</v>
      </c>
      <c r="DI799" s="71">
        <v>0.4822092624148282</v>
      </c>
      <c r="DJ799" s="71">
        <v>0.28238149173401578</v>
      </c>
      <c r="DK799" s="71">
        <v>0.2409210923479968</v>
      </c>
      <c r="DL799" s="71">
        <v>0.28177547651967105</v>
      </c>
      <c r="DM799" s="71">
        <v>0.39888568563333954</v>
      </c>
      <c r="DN799" s="72">
        <v>0.12720815564268492</v>
      </c>
      <c r="DO799" s="71">
        <v>0.31768722727046728</v>
      </c>
      <c r="DQ799" s="71"/>
      <c r="DR799" s="71"/>
      <c r="DS799" s="71"/>
      <c r="DT799" s="71"/>
      <c r="DU799" s="71"/>
      <c r="DV799" s="71"/>
      <c r="DW799" s="71"/>
      <c r="DX799" s="71"/>
      <c r="DY799" s="71"/>
      <c r="DZ799" s="71"/>
      <c r="EA799" s="71"/>
      <c r="EB799" s="71"/>
      <c r="EC799" s="71"/>
      <c r="ED799" s="71"/>
    </row>
    <row r="800" spans="1:134">
      <c r="A800" s="4">
        <v>1175</v>
      </c>
      <c r="B800" s="46" t="s">
        <v>6461</v>
      </c>
      <c r="C800" s="65" t="str">
        <f t="shared" si="29"/>
        <v>1175</v>
      </c>
      <c r="D800" s="69">
        <v>517798.06000000006</v>
      </c>
      <c r="E800" s="68">
        <v>6600659.799999998</v>
      </c>
      <c r="F800" s="69">
        <v>31521.330000000075</v>
      </c>
      <c r="G800" s="69">
        <v>457440.78000000119</v>
      </c>
      <c r="H800" s="70">
        <v>88.75250533009357</v>
      </c>
      <c r="I800" s="70">
        <v>7.4462717104949006</v>
      </c>
      <c r="J800" s="69">
        <v>921026.39</v>
      </c>
      <c r="K800" s="69">
        <v>867831.34</v>
      </c>
      <c r="L800" s="69">
        <v>875484.93000000017</v>
      </c>
      <c r="M800" s="69">
        <v>983235.48</v>
      </c>
      <c r="N800" s="69">
        <v>1242615.5200000005</v>
      </c>
      <c r="O800" s="69">
        <v>1597067.6600000001</v>
      </c>
      <c r="P800" s="69">
        <v>922290.13</v>
      </c>
      <c r="Q800" s="69">
        <v>894336.52</v>
      </c>
      <c r="R800" s="69">
        <v>1551644.79</v>
      </c>
      <c r="S800" s="69">
        <v>885661.29</v>
      </c>
      <c r="T800" s="69">
        <v>915340.12</v>
      </c>
      <c r="U800" s="69">
        <v>913588.89000000025</v>
      </c>
      <c r="V800" s="69">
        <v>517798.06000000006</v>
      </c>
      <c r="W800" s="70">
        <v>103.30837104080848</v>
      </c>
      <c r="X800" s="70">
        <v>92.069918736579694</v>
      </c>
      <c r="Y800" s="70">
        <v>98.206123176302796</v>
      </c>
      <c r="Z800" s="71">
        <v>90.230182590915504</v>
      </c>
      <c r="AA800" s="71">
        <v>103.81135054200993</v>
      </c>
      <c r="AB800" s="71">
        <v>100.6686997848514</v>
      </c>
      <c r="AC800" s="71">
        <v>94.436875084131302</v>
      </c>
      <c r="AD800" s="71">
        <v>84.690552444236829</v>
      </c>
      <c r="AE800" s="71">
        <v>83.762500740255902</v>
      </c>
      <c r="AF800" s="71">
        <v>92.901296368118764</v>
      </c>
      <c r="AG800" s="71">
        <v>90.410281991582309</v>
      </c>
      <c r="AH800" s="71">
        <v>91.013300576116436</v>
      </c>
      <c r="AI800" s="71">
        <v>88.887553338954689</v>
      </c>
      <c r="AJ800" s="71">
        <v>2.2883389226219242</v>
      </c>
      <c r="AK800" s="71">
        <v>-6.1125785073834704</v>
      </c>
      <c r="AL800" s="71">
        <v>-7.7848515194163248</v>
      </c>
      <c r="AM800" s="71">
        <v>-9.4934710391905259</v>
      </c>
      <c r="AN800" s="71">
        <v>-9.0069788197971405</v>
      </c>
      <c r="AO800" s="71">
        <v>-5.2974740046056628</v>
      </c>
      <c r="AP800" s="71">
        <v>-3.1017958729391393</v>
      </c>
      <c r="AQ800" s="71">
        <v>5.1427358694485781</v>
      </c>
      <c r="AR800" s="71">
        <v>58.060387124513355</v>
      </c>
      <c r="AS800" s="71">
        <v>-31.453384422104236</v>
      </c>
      <c r="AT800" s="71">
        <v>16.424754905979256</v>
      </c>
      <c r="AU800" s="71">
        <v>14.975672898085811</v>
      </c>
      <c r="AV800" s="72">
        <v>6.4821793960817553</v>
      </c>
      <c r="AW800" s="73">
        <v>20604.700000000303</v>
      </c>
      <c r="AX800" s="73">
        <v>-56500.510000000009</v>
      </c>
      <c r="AY800" s="73">
        <v>-73908.900000000023</v>
      </c>
      <c r="AZ800" s="73">
        <v>-103134.18999999994</v>
      </c>
      <c r="BA800" s="73">
        <v>-123000.76999999932</v>
      </c>
      <c r="BB800" s="73">
        <v>-46709.649999999441</v>
      </c>
      <c r="BC800" s="73">
        <v>-29523.310000000056</v>
      </c>
      <c r="BD800" s="73">
        <v>43743.740000000107</v>
      </c>
      <c r="BE800" s="73">
        <v>569966.32000000007</v>
      </c>
      <c r="BF800" s="73">
        <v>-406395.62999999966</v>
      </c>
      <c r="BG800" s="73">
        <v>129132.65000000014</v>
      </c>
      <c r="BH800" s="73">
        <v>118995.68000000017</v>
      </c>
      <c r="BI800" s="73">
        <v>31521.330000000075</v>
      </c>
      <c r="BJ800" s="71">
        <v>18.228910725828371</v>
      </c>
      <c r="BK800" s="71">
        <v>15.486960193836588</v>
      </c>
      <c r="BL800" s="71">
        <v>14.845254940641876</v>
      </c>
      <c r="BM800" s="71">
        <v>15.657890854376973</v>
      </c>
      <c r="BN800" s="71">
        <v>10.869143147182061</v>
      </c>
      <c r="BO800" s="71">
        <v>8.4519920452917265</v>
      </c>
      <c r="BP800" s="71">
        <v>21.450856896002517</v>
      </c>
      <c r="BQ800" s="71">
        <v>23.218091083618326</v>
      </c>
      <c r="BR800" s="72">
        <v>14.422367549987111</v>
      </c>
      <c r="BS800" s="72">
        <v>8.7630732884161731</v>
      </c>
      <c r="BT800" s="71">
        <v>17.489887086411247</v>
      </c>
      <c r="BU800" s="71">
        <v>17.31487772519765</v>
      </c>
      <c r="BV800" s="71">
        <v>17.392593940391862</v>
      </c>
      <c r="BW800" s="71">
        <v>15.353170653667338</v>
      </c>
      <c r="BX800" s="75">
        <v>18712</v>
      </c>
      <c r="BY800" s="75">
        <v>18860</v>
      </c>
      <c r="BZ800" s="75">
        <v>18363</v>
      </c>
      <c r="CA800" s="75">
        <v>19031</v>
      </c>
      <c r="CB800" s="75">
        <v>21702</v>
      </c>
      <c r="CC800" s="75">
        <v>25302</v>
      </c>
      <c r="CD800" s="75">
        <v>18924</v>
      </c>
      <c r="CE800" s="75">
        <v>18734</v>
      </c>
      <c r="CF800" s="75">
        <v>24618</v>
      </c>
      <c r="CG800" s="75">
        <v>19773</v>
      </c>
      <c r="CH800" s="75">
        <v>19959</v>
      </c>
      <c r="CI800" s="75">
        <v>19810</v>
      </c>
      <c r="CJ800" s="75">
        <v>11185</v>
      </c>
      <c r="CK800" s="75">
        <v>133003</v>
      </c>
      <c r="CL800" s="73">
        <v>1830909.3599999999</v>
      </c>
      <c r="CM800" s="73">
        <v>1903685.3499999996</v>
      </c>
      <c r="CN800" s="73">
        <v>2057957.79</v>
      </c>
      <c r="CO800" s="73">
        <v>2332833.7199999997</v>
      </c>
      <c r="CP800" s="73">
        <v>2556746.8299999991</v>
      </c>
      <c r="CQ800" s="73">
        <v>2082695.4700000002</v>
      </c>
      <c r="CR800" s="73">
        <v>2005368.8099999998</v>
      </c>
      <c r="CS800" s="73">
        <v>2446640.4099999997</v>
      </c>
      <c r="CT800" s="73">
        <v>2035755.0199999998</v>
      </c>
      <c r="CU800" s="73">
        <v>1881746.8400000003</v>
      </c>
      <c r="CV800" s="73">
        <v>1993941.5400000003</v>
      </c>
      <c r="CW800" s="73">
        <v>1976055.3</v>
      </c>
      <c r="CX800" s="73">
        <v>1928495.9199999992</v>
      </c>
      <c r="CY800" s="77"/>
      <c r="CZ800" s="4">
        <v>1175</v>
      </c>
      <c r="DA800" s="76" t="str">
        <f t="shared" si="30"/>
        <v>1175</v>
      </c>
      <c r="DB800" s="71">
        <v>2.7868385419834318</v>
      </c>
      <c r="DC800" s="71">
        <v>2.570422257504613</v>
      </c>
      <c r="DD800" s="71">
        <v>1.0883273496235506</v>
      </c>
      <c r="DE800" s="71">
        <v>0.91906504329387695</v>
      </c>
      <c r="DF800" s="71">
        <v>0.74957049611124971</v>
      </c>
      <c r="DG800" s="71">
        <v>0.39194240612283482</v>
      </c>
      <c r="DH800" s="71">
        <v>0.46137630111477596</v>
      </c>
      <c r="DI800" s="71">
        <v>0.68636320305491527</v>
      </c>
      <c r="DJ800" s="71">
        <v>0.43436971919427825</v>
      </c>
      <c r="DK800" s="71">
        <v>0.42022230669998761</v>
      </c>
      <c r="DL800" s="71">
        <v>0.46627695762513693</v>
      </c>
      <c r="DM800" s="71">
        <v>0.4769584273976597</v>
      </c>
      <c r="DN800" s="71">
        <v>0.30116665872224968</v>
      </c>
      <c r="DO800" s="71">
        <v>0.47024409105964626</v>
      </c>
      <c r="DQ800" s="71"/>
      <c r="DR800" s="71"/>
      <c r="DS800" s="71"/>
      <c r="DT800" s="71"/>
      <c r="DU800" s="71"/>
      <c r="DV800" s="71"/>
      <c r="DW800" s="71"/>
      <c r="DX800" s="71"/>
      <c r="DY800" s="71"/>
      <c r="DZ800" s="71"/>
      <c r="EA800" s="71"/>
      <c r="EB800" s="71"/>
      <c r="EC800" s="71"/>
      <c r="ED800" s="71"/>
    </row>
    <row r="801" spans="1:134">
      <c r="A801" s="4">
        <v>1120</v>
      </c>
      <c r="B801" s="46" t="s">
        <v>6466</v>
      </c>
      <c r="C801" s="65" t="str">
        <f t="shared" si="29"/>
        <v>1120</v>
      </c>
      <c r="D801" s="69">
        <v>514713.67999999993</v>
      </c>
      <c r="E801" s="68">
        <v>6086161.5400000019</v>
      </c>
      <c r="F801" s="69">
        <v>129735.27000000002</v>
      </c>
      <c r="G801" s="69">
        <v>1490395.7400000012</v>
      </c>
      <c r="H801" s="70">
        <v>111.57674705394021</v>
      </c>
      <c r="I801" s="70">
        <v>32.429758278805252</v>
      </c>
      <c r="J801" s="69">
        <v>766513.39999999979</v>
      </c>
      <c r="K801" s="69">
        <v>654603.90999999992</v>
      </c>
      <c r="L801" s="69">
        <v>622568.50999999989</v>
      </c>
      <c r="M801" s="69">
        <v>927244.24000000011</v>
      </c>
      <c r="N801" s="69">
        <v>1096398.6100000001</v>
      </c>
      <c r="O801" s="69">
        <v>1281566.6799999997</v>
      </c>
      <c r="P801" s="69">
        <v>864918.73</v>
      </c>
      <c r="Q801" s="69">
        <v>742227.40000000014</v>
      </c>
      <c r="R801" s="69">
        <v>1436766.3400000003</v>
      </c>
      <c r="S801" s="69">
        <v>794605.66</v>
      </c>
      <c r="T801" s="69">
        <v>904236.94000000006</v>
      </c>
      <c r="U801" s="69">
        <v>828692.78999999992</v>
      </c>
      <c r="V801" s="69">
        <v>514713.67999999993</v>
      </c>
      <c r="W801" s="70">
        <v>114.16143579374771</v>
      </c>
      <c r="X801" s="70">
        <v>89.431996899119056</v>
      </c>
      <c r="Y801" s="70">
        <v>84.097046692332796</v>
      </c>
      <c r="Z801" s="71">
        <v>103.81740242010179</v>
      </c>
      <c r="AA801" s="71">
        <v>105.38973374809137</v>
      </c>
      <c r="AB801" s="71">
        <v>120.59283514930279</v>
      </c>
      <c r="AC801" s="71">
        <v>104.78961335826493</v>
      </c>
      <c r="AD801" s="71">
        <v>96.519434176108959</v>
      </c>
      <c r="AE801" s="71">
        <v>124.93529492706831</v>
      </c>
      <c r="AF801" s="71">
        <v>120.27242451575675</v>
      </c>
      <c r="AG801" s="71">
        <v>110.77826337587923</v>
      </c>
      <c r="AH801" s="71">
        <v>107.38932648314352</v>
      </c>
      <c r="AI801" s="71">
        <v>111.48279405623846</v>
      </c>
      <c r="AJ801" s="71">
        <v>-1.0764564701364776</v>
      </c>
      <c r="AK801" s="71">
        <v>-11.69660510682492</v>
      </c>
      <c r="AL801" s="71">
        <v>-20.844798078737693</v>
      </c>
      <c r="AM801" s="71">
        <v>-16.586859728767291</v>
      </c>
      <c r="AN801" s="71">
        <v>-19.626908722222947</v>
      </c>
      <c r="AO801" s="71">
        <v>5.3452462921799615</v>
      </c>
      <c r="AP801" s="71">
        <v>4.2633756140755708</v>
      </c>
      <c r="AQ801" s="71">
        <v>17.74331113155916</v>
      </c>
      <c r="AR801" s="71">
        <v>104.65360845967369</v>
      </c>
      <c r="AS801" s="71">
        <v>-0.40830424387070519</v>
      </c>
      <c r="AT801" s="71">
        <v>38.564391791377496</v>
      </c>
      <c r="AU801" s="71">
        <v>38.491353615605007</v>
      </c>
      <c r="AV801" s="72">
        <v>33.699362517498074</v>
      </c>
      <c r="AW801" s="73">
        <v>-8340.9700000002049</v>
      </c>
      <c r="AX801" s="73">
        <v>-86708.370000000112</v>
      </c>
      <c r="AY801" s="73">
        <v>-163947.72000000009</v>
      </c>
      <c r="AZ801" s="73">
        <v>-184384.25999999989</v>
      </c>
      <c r="BA801" s="73">
        <v>-267724.63999999966</v>
      </c>
      <c r="BB801" s="73">
        <v>80446.329999999842</v>
      </c>
      <c r="BC801" s="73">
        <v>35366.910000000149</v>
      </c>
      <c r="BD801" s="73">
        <v>111849.85000000009</v>
      </c>
      <c r="BE801" s="73">
        <v>734718.4500000003</v>
      </c>
      <c r="BF801" s="73">
        <v>-3257.7099999998463</v>
      </c>
      <c r="BG801" s="73">
        <v>251661.68000000017</v>
      </c>
      <c r="BH801" s="73">
        <v>230321.28999999992</v>
      </c>
      <c r="BI801" s="73">
        <v>129735.27000000002</v>
      </c>
      <c r="BJ801" s="71">
        <v>15.699504275494816</v>
      </c>
      <c r="BK801" s="71">
        <v>13.59901632459934</v>
      </c>
      <c r="BL801" s="71">
        <v>12.467127609536281</v>
      </c>
      <c r="BM801" s="71">
        <v>14.179283821630335</v>
      </c>
      <c r="BN801" s="71">
        <v>3.4762139605374056</v>
      </c>
      <c r="BO801" s="71">
        <v>12.082500463431407</v>
      </c>
      <c r="BP801" s="71">
        <v>18.881868683567397</v>
      </c>
      <c r="BQ801" s="71">
        <v>18.568360082470548</v>
      </c>
      <c r="BR801" s="72">
        <v>9.7378400520902915</v>
      </c>
      <c r="BS801" s="72">
        <v>11.22780086501095</v>
      </c>
      <c r="BT801" s="71">
        <v>10.640211135856259</v>
      </c>
      <c r="BU801" s="71">
        <v>10.039097442577768</v>
      </c>
      <c r="BV801" s="71">
        <v>9.6169369296560365</v>
      </c>
      <c r="BW801" s="71">
        <v>11.010345914702729</v>
      </c>
      <c r="BX801" s="75">
        <v>15055</v>
      </c>
      <c r="BY801" s="75">
        <v>12579</v>
      </c>
      <c r="BZ801" s="75">
        <v>12486</v>
      </c>
      <c r="CA801" s="75">
        <v>16203</v>
      </c>
      <c r="CB801" s="75">
        <v>17140</v>
      </c>
      <c r="CC801" s="75">
        <v>20814</v>
      </c>
      <c r="CD801" s="75">
        <v>14938</v>
      </c>
      <c r="CE801" s="75">
        <v>13957</v>
      </c>
      <c r="CF801" s="75">
        <v>21528</v>
      </c>
      <c r="CG801" s="75">
        <v>13835</v>
      </c>
      <c r="CH801" s="75">
        <v>14805</v>
      </c>
      <c r="CI801" s="75">
        <v>15800</v>
      </c>
      <c r="CJ801" s="75">
        <v>9658</v>
      </c>
      <c r="CK801" s="75">
        <v>104521</v>
      </c>
      <c r="CL801" s="73">
        <v>920518.19</v>
      </c>
      <c r="CM801" s="73">
        <v>1047403.3800000004</v>
      </c>
      <c r="CN801" s="73">
        <v>1259096.5299999998</v>
      </c>
      <c r="CO801" s="73">
        <v>1498330.23</v>
      </c>
      <c r="CP801" s="73">
        <v>1806037.75</v>
      </c>
      <c r="CQ801" s="73">
        <v>1583707.5299999998</v>
      </c>
      <c r="CR801" s="73">
        <v>1123609.4199999997</v>
      </c>
      <c r="CS801" s="73">
        <v>1524705.4200000004</v>
      </c>
      <c r="CT801" s="73">
        <v>1268456.1000000006</v>
      </c>
      <c r="CU801" s="73">
        <v>1232014.3299999998</v>
      </c>
      <c r="CV801" s="73">
        <v>1269223.3500000001</v>
      </c>
      <c r="CW801" s="73">
        <v>1286520.3000000003</v>
      </c>
      <c r="CX801" s="73">
        <v>1433862.5699999998</v>
      </c>
      <c r="CY801" s="77"/>
      <c r="CZ801" s="4">
        <v>1120</v>
      </c>
      <c r="DA801" s="76" t="str">
        <f t="shared" si="30"/>
        <v>1120</v>
      </c>
      <c r="DB801" s="71">
        <v>1.2868834011888839</v>
      </c>
      <c r="DC801" s="71">
        <v>1.3846204355463909</v>
      </c>
      <c r="DD801" s="71">
        <v>0.70313322959752245</v>
      </c>
      <c r="DE801" s="71">
        <v>0.32733806195488446</v>
      </c>
      <c r="DF801" s="71">
        <v>0.38749243835411828</v>
      </c>
      <c r="DG801" s="71">
        <v>0.29535919724354642</v>
      </c>
      <c r="DH801" s="71">
        <v>0.23668623034546046</v>
      </c>
      <c r="DI801" s="71">
        <v>0.85402981171687942</v>
      </c>
      <c r="DJ801" s="71">
        <v>0.17817755035973337</v>
      </c>
      <c r="DK801" s="71">
        <v>0.22810887227755644</v>
      </c>
      <c r="DL801" s="71">
        <v>0.44479897927613804</v>
      </c>
      <c r="DM801" s="71">
        <v>0.23225898873825787</v>
      </c>
      <c r="DN801" s="71">
        <v>6.2838343015140644E-2</v>
      </c>
      <c r="DO801" s="71">
        <v>0.31287399432932222</v>
      </c>
      <c r="DQ801" s="71"/>
      <c r="DR801" s="71"/>
      <c r="DS801" s="71"/>
      <c r="DT801" s="71"/>
      <c r="DU801" s="71"/>
      <c r="DV801" s="71"/>
      <c r="DW801" s="71"/>
      <c r="DX801" s="71"/>
      <c r="DY801" s="71"/>
      <c r="DZ801" s="71"/>
      <c r="EA801" s="71"/>
      <c r="EB801" s="71"/>
      <c r="EC801" s="71"/>
      <c r="ED801" s="71"/>
    </row>
    <row r="802" spans="1:134">
      <c r="A802" s="4">
        <v>1140</v>
      </c>
      <c r="B802" s="46" t="s">
        <v>6474</v>
      </c>
      <c r="C802" s="65" t="str">
        <f t="shared" si="29"/>
        <v>1140</v>
      </c>
      <c r="D802" s="69">
        <v>324066.55</v>
      </c>
      <c r="E802" s="68">
        <v>4019244.8000000003</v>
      </c>
      <c r="F802" s="69">
        <v>13578.460000000021</v>
      </c>
      <c r="G802" s="69">
        <v>180480.34000000078</v>
      </c>
      <c r="H802" s="70">
        <v>85.370294361860545</v>
      </c>
      <c r="I802" s="70">
        <v>4.7015215932264098</v>
      </c>
      <c r="J802" s="69">
        <v>607266.01</v>
      </c>
      <c r="K802" s="69">
        <v>544532.27</v>
      </c>
      <c r="L802" s="69">
        <v>493423.9</v>
      </c>
      <c r="M802" s="69">
        <v>595559.82000000007</v>
      </c>
      <c r="N802" s="69">
        <v>919483.90999999992</v>
      </c>
      <c r="O802" s="69">
        <v>871258.52999999991</v>
      </c>
      <c r="P802" s="69">
        <v>532085.95000000007</v>
      </c>
      <c r="Q802" s="69">
        <v>496752.61</v>
      </c>
      <c r="R802" s="69">
        <v>965079.11</v>
      </c>
      <c r="S802" s="69">
        <v>498026.80000000005</v>
      </c>
      <c r="T802" s="69">
        <v>579697.23</v>
      </c>
      <c r="U802" s="69">
        <v>623536.55000000005</v>
      </c>
      <c r="V802" s="69">
        <v>324066.55</v>
      </c>
      <c r="W802" s="70">
        <v>97.102090302243397</v>
      </c>
      <c r="X802" s="70">
        <v>87.536845201390435</v>
      </c>
      <c r="Y802" s="70">
        <v>83.076170125350657</v>
      </c>
      <c r="Z802" s="71">
        <v>79.848306405861678</v>
      </c>
      <c r="AA802" s="71">
        <v>96.095744171818112</v>
      </c>
      <c r="AB802" s="71">
        <v>94.829909167409099</v>
      </c>
      <c r="AC802" s="71">
        <v>79.490021639141588</v>
      </c>
      <c r="AD802" s="71">
        <v>71.437580867671684</v>
      </c>
      <c r="AE802" s="71">
        <v>94.693890442831631</v>
      </c>
      <c r="AF802" s="71">
        <v>83.467336730074493</v>
      </c>
      <c r="AG802" s="71">
        <v>89.528532771625819</v>
      </c>
      <c r="AH802" s="71">
        <v>93.779335062182994</v>
      </c>
      <c r="AI802" s="71">
        <v>78.079694390601261</v>
      </c>
      <c r="AJ802" s="71">
        <v>-14.835804885747716</v>
      </c>
      <c r="AK802" s="71">
        <v>-22.233672181155505</v>
      </c>
      <c r="AL802" s="71">
        <v>-30.320042871292017</v>
      </c>
      <c r="AM802" s="71">
        <v>-24.604518258793252</v>
      </c>
      <c r="AN802" s="71">
        <v>-28.315033024739034</v>
      </c>
      <c r="AO802" s="71">
        <v>-23.203722465333364</v>
      </c>
      <c r="AP802" s="71">
        <v>-19.378166973543298</v>
      </c>
      <c r="AQ802" s="71">
        <v>-11.276210218283488</v>
      </c>
      <c r="AR802" s="71">
        <v>97.484190128576628</v>
      </c>
      <c r="AS802" s="71">
        <v>-37.372869364873829</v>
      </c>
      <c r="AT802" s="71">
        <v>15.35075802047281</v>
      </c>
      <c r="AU802" s="71">
        <v>19.463241638839236</v>
      </c>
      <c r="AV802" s="72">
        <v>4.3732627554248671</v>
      </c>
      <c r="AW802" s="73">
        <v>-105787.17999999993</v>
      </c>
      <c r="AX802" s="73">
        <v>-155683.7300000001</v>
      </c>
      <c r="AY802" s="73">
        <v>-214704.97999999986</v>
      </c>
      <c r="AZ802" s="73">
        <v>-194354.65000000002</v>
      </c>
      <c r="BA802" s="73">
        <v>-363176.40000000014</v>
      </c>
      <c r="BB802" s="73">
        <v>-244611.2000000003</v>
      </c>
      <c r="BC802" s="73">
        <v>-127891.53999999969</v>
      </c>
      <c r="BD802" s="73">
        <v>-63133.990000000107</v>
      </c>
      <c r="BE802" s="73">
        <v>476392.34000000008</v>
      </c>
      <c r="BF802" s="73">
        <v>-297198.51999999979</v>
      </c>
      <c r="BG802" s="73">
        <v>77145.500000000116</v>
      </c>
      <c r="BH802" s="73">
        <v>101588.09000000014</v>
      </c>
      <c r="BI802" s="73">
        <v>13578.460000000021</v>
      </c>
      <c r="BJ802" s="71">
        <v>12.298888300174257</v>
      </c>
      <c r="BK802" s="71">
        <v>10.478822416655392</v>
      </c>
      <c r="BL802" s="71">
        <v>9.644461555901179</v>
      </c>
      <c r="BM802" s="71">
        <v>10.989535703425149</v>
      </c>
      <c r="BN802" s="71">
        <v>-0.25940370874043017</v>
      </c>
      <c r="BO802" s="71">
        <v>12.271630535123002</v>
      </c>
      <c r="BP802" s="71">
        <v>20.93582826287145</v>
      </c>
      <c r="BQ802" s="71">
        <v>19.706695581151092</v>
      </c>
      <c r="BR802" s="72">
        <v>13.008920237610816</v>
      </c>
      <c r="BS802" s="72">
        <v>13.549169769973947</v>
      </c>
      <c r="BT802" s="71">
        <v>14.366569369678963</v>
      </c>
      <c r="BU802" s="71">
        <v>13.266053383830137</v>
      </c>
      <c r="BV802" s="71">
        <v>12.865576369690752</v>
      </c>
      <c r="BW802" s="71">
        <v>13.680917497944392</v>
      </c>
      <c r="BX802" s="75">
        <v>11814</v>
      </c>
      <c r="BY802" s="75">
        <v>11798</v>
      </c>
      <c r="BZ802" s="75">
        <v>10678</v>
      </c>
      <c r="CA802" s="75">
        <v>11600</v>
      </c>
      <c r="CB802" s="75">
        <v>14658</v>
      </c>
      <c r="CC802" s="75">
        <v>15637</v>
      </c>
      <c r="CD802" s="75">
        <v>10327</v>
      </c>
      <c r="CE802" s="75">
        <v>10069</v>
      </c>
      <c r="CF802" s="75">
        <v>16039</v>
      </c>
      <c r="CG802" s="75">
        <v>11497</v>
      </c>
      <c r="CH802" s="75">
        <v>12033</v>
      </c>
      <c r="CI802" s="75">
        <v>12429</v>
      </c>
      <c r="CJ802" s="75">
        <v>7163</v>
      </c>
      <c r="CK802" s="75">
        <v>79557</v>
      </c>
      <c r="CL802" s="73">
        <v>1113225.5000000002</v>
      </c>
      <c r="CM802" s="73">
        <v>1094950.2199999997</v>
      </c>
      <c r="CN802" s="73">
        <v>1132975.2</v>
      </c>
      <c r="CO802" s="73">
        <v>1282207.3599999996</v>
      </c>
      <c r="CP802" s="73">
        <v>1593798.3900000001</v>
      </c>
      <c r="CQ802" s="73">
        <v>1370783.4999999993</v>
      </c>
      <c r="CR802" s="73">
        <v>1570576.0999999996</v>
      </c>
      <c r="CS802" s="73">
        <v>1719522.58</v>
      </c>
      <c r="CT802" s="73">
        <v>1403147.4099999997</v>
      </c>
      <c r="CU802" s="73">
        <v>1397210.2999999998</v>
      </c>
      <c r="CV802" s="73">
        <v>1404396.4900000002</v>
      </c>
      <c r="CW802" s="73">
        <v>1274701.1199999999</v>
      </c>
      <c r="CX802" s="73">
        <v>1252076.3499999999</v>
      </c>
      <c r="CY802" s="77"/>
      <c r="CZ802" s="4">
        <v>1140</v>
      </c>
      <c r="DA802" s="76" t="str">
        <f t="shared" si="30"/>
        <v>1140</v>
      </c>
      <c r="DB802" s="71">
        <v>3.306863298356765</v>
      </c>
      <c r="DC802" s="71">
        <v>2.1120935194603669</v>
      </c>
      <c r="DD802" s="71">
        <v>0.88705434371201819</v>
      </c>
      <c r="DE802" s="71">
        <v>1.0062402875939946</v>
      </c>
      <c r="DF802" s="71">
        <v>0.72065070684113175</v>
      </c>
      <c r="DG802" s="71">
        <v>0.39486372567753453</v>
      </c>
      <c r="DH802" s="71">
        <v>0.21397127997748985</v>
      </c>
      <c r="DI802" s="71">
        <v>0.31372155465083462</v>
      </c>
      <c r="DJ802" s="71">
        <v>0.35649003710288202</v>
      </c>
      <c r="DK802" s="71">
        <v>5.4225735831075018E-2</v>
      </c>
      <c r="DL802" s="71">
        <v>0.34986598315448036</v>
      </c>
      <c r="DM802" s="71">
        <v>0.17075900393658502</v>
      </c>
      <c r="DN802" s="71">
        <v>8.3791550657882491E-2</v>
      </c>
      <c r="DO802" s="71">
        <v>0.24279226398115947</v>
      </c>
      <c r="DQ802" s="71"/>
      <c r="DR802" s="71"/>
      <c r="DS802" s="71"/>
      <c r="DT802" s="71"/>
      <c r="DU802" s="71"/>
      <c r="DV802" s="71"/>
      <c r="DW802" s="71"/>
      <c r="DX802" s="71"/>
      <c r="DY802" s="71"/>
      <c r="DZ802" s="71"/>
      <c r="EA802" s="71"/>
      <c r="EB802" s="71"/>
      <c r="EC802" s="71"/>
      <c r="ED802" s="71"/>
    </row>
    <row r="803" spans="1:134">
      <c r="A803" s="4">
        <v>1139</v>
      </c>
      <c r="B803" s="46" t="s">
        <v>6480</v>
      </c>
      <c r="C803" s="65" t="str">
        <f t="shared" si="29"/>
        <v>1139</v>
      </c>
      <c r="D803" s="69">
        <v>208943.99</v>
      </c>
      <c r="E803" s="68">
        <v>2618262.58</v>
      </c>
      <c r="F803" s="69">
        <v>49188.44</v>
      </c>
      <c r="G803" s="69">
        <v>467069.73000000045</v>
      </c>
      <c r="H803" s="70">
        <v>92.899514541456128</v>
      </c>
      <c r="I803" s="70">
        <v>21.71212729718772</v>
      </c>
      <c r="J803" s="69">
        <v>315456.22000000003</v>
      </c>
      <c r="K803" s="69">
        <v>295502.28999999992</v>
      </c>
      <c r="L803" s="69">
        <v>323367.94999999995</v>
      </c>
      <c r="M803" s="69">
        <v>354526.11</v>
      </c>
      <c r="N803" s="69">
        <v>535471.72</v>
      </c>
      <c r="O803" s="69">
        <v>517767.98000000004</v>
      </c>
      <c r="P803" s="69">
        <v>317763.43</v>
      </c>
      <c r="Q803" s="69">
        <v>354314.87</v>
      </c>
      <c r="R803" s="69">
        <v>663451.94999999995</v>
      </c>
      <c r="S803" s="69">
        <v>325930.93</v>
      </c>
      <c r="T803" s="69">
        <v>379076.51</v>
      </c>
      <c r="U803" s="69">
        <v>368780.9</v>
      </c>
      <c r="V803" s="69">
        <v>208943.99</v>
      </c>
      <c r="W803" s="70">
        <v>90.38853360405632</v>
      </c>
      <c r="X803" s="70">
        <v>80.068268575992377</v>
      </c>
      <c r="Y803" s="70">
        <v>89.327444662454624</v>
      </c>
      <c r="Z803" s="71">
        <v>85.661559427847294</v>
      </c>
      <c r="AA803" s="71">
        <v>123.21111879777406</v>
      </c>
      <c r="AB803" s="71">
        <v>118.7457751536891</v>
      </c>
      <c r="AC803" s="71">
        <v>85.87749489759922</v>
      </c>
      <c r="AD803" s="71">
        <v>97.775415383474538</v>
      </c>
      <c r="AE803" s="71">
        <v>95.938408616357506</v>
      </c>
      <c r="AF803" s="71">
        <v>74.412464720075363</v>
      </c>
      <c r="AG803" s="71">
        <v>104.56077081029849</v>
      </c>
      <c r="AH803" s="71">
        <v>94.78370422021294</v>
      </c>
      <c r="AI803" s="71">
        <v>102.01232682207606</v>
      </c>
      <c r="AJ803" s="71">
        <v>-21.078346003872262</v>
      </c>
      <c r="AK803" s="71">
        <v>-24.442865697531424</v>
      </c>
      <c r="AL803" s="71">
        <v>-22.096974258809588</v>
      </c>
      <c r="AM803" s="71">
        <v>-31.849291954758417</v>
      </c>
      <c r="AN803" s="71">
        <v>-8.755598684941134</v>
      </c>
      <c r="AO803" s="71">
        <v>-3.3023505088977112</v>
      </c>
      <c r="AP803" s="71">
        <v>-8.2517474885283715</v>
      </c>
      <c r="AQ803" s="71">
        <v>25.674236326956269</v>
      </c>
      <c r="AR803" s="71">
        <v>78.857445979791407</v>
      </c>
      <c r="AS803" s="71">
        <v>-28.247926712663897</v>
      </c>
      <c r="AT803" s="71">
        <v>48.081076893881367</v>
      </c>
      <c r="AU803" s="71">
        <v>30.779935616625377</v>
      </c>
      <c r="AV803" s="72">
        <v>30.789816065858133</v>
      </c>
      <c r="AW803" s="73">
        <v>-84251.850000000035</v>
      </c>
      <c r="AX803" s="73">
        <v>-95595.510000000009</v>
      </c>
      <c r="AY803" s="73">
        <v>-91722.410000000149</v>
      </c>
      <c r="AZ803" s="73">
        <v>-165682.87999999995</v>
      </c>
      <c r="BA803" s="73">
        <v>-51382.609999999986</v>
      </c>
      <c r="BB803" s="73">
        <v>-12276.849999999919</v>
      </c>
      <c r="BC803" s="73">
        <v>-28579.330000000075</v>
      </c>
      <c r="BD803" s="73">
        <v>72383.680000000109</v>
      </c>
      <c r="BE803" s="73">
        <v>292512.98999999993</v>
      </c>
      <c r="BF803" s="73">
        <v>-128315.0799999999</v>
      </c>
      <c r="BG803" s="73">
        <v>123083.97000000003</v>
      </c>
      <c r="BH803" s="73">
        <v>86795.060000000172</v>
      </c>
      <c r="BI803" s="73">
        <v>49188.44</v>
      </c>
      <c r="BJ803" s="71">
        <v>20.408680453677174</v>
      </c>
      <c r="BK803" s="71">
        <v>16.201781603864731</v>
      </c>
      <c r="BL803" s="71">
        <v>15.93370987075421</v>
      </c>
      <c r="BM803" s="71">
        <v>17.613837797227987</v>
      </c>
      <c r="BN803" s="71">
        <v>4.6404866803727902</v>
      </c>
      <c r="BO803" s="71">
        <v>8.6163151926396377</v>
      </c>
      <c r="BP803" s="71">
        <v>16.665564935927545</v>
      </c>
      <c r="BQ803" s="71">
        <v>22.321936951946789</v>
      </c>
      <c r="BR803" s="72">
        <v>18.272252879447439</v>
      </c>
      <c r="BS803" s="72">
        <v>16.250255796502415</v>
      </c>
      <c r="BT803" s="71">
        <v>17.091468668352089</v>
      </c>
      <c r="BU803" s="71">
        <v>18.607069165376664</v>
      </c>
      <c r="BV803" s="71">
        <v>16.944755203172939</v>
      </c>
      <c r="BW803" s="71">
        <v>16.610543731245521</v>
      </c>
      <c r="BX803" s="75">
        <v>5464</v>
      </c>
      <c r="BY803" s="75">
        <v>5134</v>
      </c>
      <c r="BZ803" s="75">
        <v>5165</v>
      </c>
      <c r="CA803" s="75">
        <v>5605</v>
      </c>
      <c r="CB803" s="75">
        <v>7259</v>
      </c>
      <c r="CC803" s="75">
        <v>7419</v>
      </c>
      <c r="CD803" s="75">
        <v>5147</v>
      </c>
      <c r="CE803" s="75">
        <v>5615</v>
      </c>
      <c r="CF803" s="75">
        <v>9058</v>
      </c>
      <c r="CG803" s="75">
        <v>5608</v>
      </c>
      <c r="CH803" s="75">
        <v>6135</v>
      </c>
      <c r="CI803" s="75">
        <v>6184</v>
      </c>
      <c r="CJ803" s="75">
        <v>3446</v>
      </c>
      <c r="CK803" s="75">
        <v>41193</v>
      </c>
      <c r="CL803" s="73">
        <v>774149.75999999978</v>
      </c>
      <c r="CM803" s="73">
        <v>827433.88</v>
      </c>
      <c r="CN803" s="73">
        <v>870371.11</v>
      </c>
      <c r="CO803" s="73">
        <v>1007839.07</v>
      </c>
      <c r="CP803" s="73">
        <v>1047330.4300000002</v>
      </c>
      <c r="CQ803" s="73">
        <v>962828.23000000021</v>
      </c>
      <c r="CR803" s="73">
        <v>995747.37999999989</v>
      </c>
      <c r="CS803" s="73">
        <v>1194578.3800000004</v>
      </c>
      <c r="CT803" s="73">
        <v>1030882.5000000001</v>
      </c>
      <c r="CU803" s="73">
        <v>875496.55999999994</v>
      </c>
      <c r="CV803" s="73">
        <v>862695.63000000012</v>
      </c>
      <c r="CW803" s="73">
        <v>788391.10999999987</v>
      </c>
      <c r="CX803" s="73">
        <v>832744.65</v>
      </c>
      <c r="CY803" s="77"/>
      <c r="CZ803" s="4">
        <v>1139</v>
      </c>
      <c r="DA803" s="76" t="str">
        <f t="shared" si="30"/>
        <v>1139</v>
      </c>
      <c r="DB803" s="71">
        <v>1.2086516909886296</v>
      </c>
      <c r="DC803" s="71">
        <v>0.6745920265840688</v>
      </c>
      <c r="DD803" s="71">
        <v>0.85621763680471863</v>
      </c>
      <c r="DE803" s="71">
        <v>0.63164269740557033</v>
      </c>
      <c r="DF803" s="71">
        <v>1.1543835135389733</v>
      </c>
      <c r="DG803" s="71">
        <v>0.4472816499742141</v>
      </c>
      <c r="DH803" s="71">
        <v>0.15305188309692072</v>
      </c>
      <c r="DI803" s="71">
        <v>0.95160345245041478</v>
      </c>
      <c r="DJ803" s="71">
        <v>0.16142692564803834</v>
      </c>
      <c r="DK803" s="71">
        <v>0.17337978686154115</v>
      </c>
      <c r="DL803" s="71">
        <v>5.2494215720582577E-2</v>
      </c>
      <c r="DM803" s="71">
        <v>3.0959923136158168E-2</v>
      </c>
      <c r="DN803" s="71">
        <v>0.23439788774450698</v>
      </c>
      <c r="DO803" s="71">
        <v>0.24035677281545823</v>
      </c>
      <c r="DQ803" s="71"/>
      <c r="DR803" s="71"/>
      <c r="DS803" s="71"/>
      <c r="DT803" s="71"/>
      <c r="DU803" s="71"/>
      <c r="DV803" s="71"/>
      <c r="DW803" s="71"/>
      <c r="DX803" s="71"/>
      <c r="DY803" s="71"/>
      <c r="DZ803" s="71"/>
      <c r="EA803" s="71"/>
      <c r="EB803" s="71"/>
      <c r="EC803" s="71"/>
      <c r="ED803" s="71"/>
    </row>
    <row r="804" spans="1:134">
      <c r="A804" s="4">
        <v>1188</v>
      </c>
      <c r="B804" s="46" t="s">
        <v>6487</v>
      </c>
      <c r="C804" s="65" t="str">
        <f t="shared" si="29"/>
        <v>1188</v>
      </c>
      <c r="D804" s="69">
        <v>137296.44999999998</v>
      </c>
      <c r="E804" s="68">
        <v>1736605.5299999998</v>
      </c>
      <c r="F804" s="69">
        <v>4708.7300000000105</v>
      </c>
      <c r="G804" s="69">
        <v>28719.219999999739</v>
      </c>
      <c r="H804" s="70">
        <v>76.498948164176937</v>
      </c>
      <c r="I804" s="70">
        <v>1.6815650919995706</v>
      </c>
      <c r="J804" s="69">
        <v>242422.16999999995</v>
      </c>
      <c r="K804" s="69">
        <v>226142.43</v>
      </c>
      <c r="L804" s="69">
        <v>214394.07999999996</v>
      </c>
      <c r="M804" s="69">
        <v>259799.09999999986</v>
      </c>
      <c r="N804" s="69">
        <v>398912.57999999996</v>
      </c>
      <c r="O804" s="69">
        <v>409260.68000000005</v>
      </c>
      <c r="P804" s="69">
        <v>188881.08999999994</v>
      </c>
      <c r="Q804" s="69">
        <v>172672.13999999998</v>
      </c>
      <c r="R804" s="69">
        <v>631673.38</v>
      </c>
      <c r="S804" s="69">
        <v>188165.06999999998</v>
      </c>
      <c r="T804" s="69">
        <v>206669.48</v>
      </c>
      <c r="U804" s="69">
        <v>211247.91999999993</v>
      </c>
      <c r="V804" s="69">
        <v>137296.44999999998</v>
      </c>
      <c r="W804" s="70">
        <v>94.659555010516328</v>
      </c>
      <c r="X804" s="70">
        <v>81.777918180057824</v>
      </c>
      <c r="Y804" s="70">
        <v>86.845466300665009</v>
      </c>
      <c r="Z804" s="71">
        <v>88.897592838177019</v>
      </c>
      <c r="AA804" s="71">
        <v>116.64889277052551</v>
      </c>
      <c r="AB804" s="71">
        <v>100.02572787665891</v>
      </c>
      <c r="AC804" s="71">
        <v>81.270951067084894</v>
      </c>
      <c r="AD804" s="71">
        <v>71.340198951537261</v>
      </c>
      <c r="AE804" s="71">
        <v>87.799494043719434</v>
      </c>
      <c r="AF804" s="71">
        <v>50.757609883049589</v>
      </c>
      <c r="AG804" s="71">
        <v>82.08558618957197</v>
      </c>
      <c r="AH804" s="71">
        <v>73.946494743941628</v>
      </c>
      <c r="AI804" s="71">
        <v>81.703930553410089</v>
      </c>
      <c r="AJ804" s="71">
        <v>-11.56823227529269</v>
      </c>
      <c r="AK804" s="71">
        <v>-21.124800438018788</v>
      </c>
      <c r="AL804" s="71">
        <v>-15.788828686887701</v>
      </c>
      <c r="AM804" s="71">
        <v>-13.855587577057381</v>
      </c>
      <c r="AN804" s="71">
        <v>-10.500931734668772</v>
      </c>
      <c r="AO804" s="71">
        <v>-9.9520508559062133</v>
      </c>
      <c r="AP804" s="71">
        <v>-15.876054003983665</v>
      </c>
      <c r="AQ804" s="71">
        <v>-9.9516460882279283</v>
      </c>
      <c r="AR804" s="71">
        <v>117.32815205588474</v>
      </c>
      <c r="AS804" s="71">
        <v>-58.98470658605337</v>
      </c>
      <c r="AT804" s="71">
        <v>8.1925191964072006</v>
      </c>
      <c r="AU804" s="71">
        <v>-3.3518326228498707</v>
      </c>
      <c r="AV804" s="72">
        <v>3.5514073249016009</v>
      </c>
      <c r="AW804" s="73">
        <v>-31712.540000000066</v>
      </c>
      <c r="AX804" s="73">
        <v>-60566.739999999991</v>
      </c>
      <c r="AY804" s="73">
        <v>-40196.94000000009</v>
      </c>
      <c r="AZ804" s="73">
        <v>-41786.450000000128</v>
      </c>
      <c r="BA804" s="73">
        <v>-46804.44</v>
      </c>
      <c r="BB804" s="73">
        <v>-37943.169999999809</v>
      </c>
      <c r="BC804" s="73">
        <v>-35646.049999999959</v>
      </c>
      <c r="BD804" s="73">
        <v>-19082.770000000019</v>
      </c>
      <c r="BE804" s="73">
        <v>341019.19000000018</v>
      </c>
      <c r="BF804" s="73">
        <v>-270602.99999999988</v>
      </c>
      <c r="BG804" s="73">
        <v>15649.360000000015</v>
      </c>
      <c r="BH804" s="73">
        <v>-7326.240000000078</v>
      </c>
      <c r="BI804" s="73">
        <v>4708.7300000000105</v>
      </c>
      <c r="BJ804" s="71">
        <v>11.915321319420425</v>
      </c>
      <c r="BK804" s="71">
        <v>12.320377062949925</v>
      </c>
      <c r="BL804" s="71">
        <v>8.6859306987892104</v>
      </c>
      <c r="BM804" s="71">
        <v>8.3712978240876392</v>
      </c>
      <c r="BN804" s="71">
        <v>-5.0276031009908628E-2</v>
      </c>
      <c r="BO804" s="71">
        <v>4.3716370111528233</v>
      </c>
      <c r="BP804" s="71">
        <v>16.307035065468078</v>
      </c>
      <c r="BQ804" s="71">
        <v>16.456487131716742</v>
      </c>
      <c r="BR804" s="72">
        <v>13.156759962190073</v>
      </c>
      <c r="BS804" s="72">
        <v>10.312044464627604</v>
      </c>
      <c r="BT804" s="71">
        <v>9.0478453632078732</v>
      </c>
      <c r="BU804" s="71">
        <v>11.803779043492952</v>
      </c>
      <c r="BV804" s="71">
        <v>10.963436931456236</v>
      </c>
      <c r="BW804" s="71">
        <v>10.972983121320489</v>
      </c>
      <c r="BX804" s="75">
        <v>5429</v>
      </c>
      <c r="BY804" s="75">
        <v>5271</v>
      </c>
      <c r="BZ804" s="75">
        <v>4745</v>
      </c>
      <c r="CA804" s="75">
        <v>5093</v>
      </c>
      <c r="CB804" s="75">
        <v>6882</v>
      </c>
      <c r="CC804" s="75">
        <v>8132</v>
      </c>
      <c r="CD804" s="75">
        <v>4329</v>
      </c>
      <c r="CE804" s="75">
        <v>4004</v>
      </c>
      <c r="CF804" s="75">
        <v>8254</v>
      </c>
      <c r="CG804" s="75">
        <v>4519</v>
      </c>
      <c r="CH804" s="75">
        <v>4824</v>
      </c>
      <c r="CI804" s="75">
        <v>4850</v>
      </c>
      <c r="CJ804" s="75">
        <v>3102</v>
      </c>
      <c r="CK804" s="75">
        <v>33882</v>
      </c>
      <c r="CL804" s="73">
        <v>853027.49000000057</v>
      </c>
      <c r="CM804" s="73">
        <v>867489.11999999988</v>
      </c>
      <c r="CN804" s="73">
        <v>860694.83000000007</v>
      </c>
      <c r="CO804" s="73">
        <v>863637.39000000013</v>
      </c>
      <c r="CP804" s="73">
        <v>899091.67999999993</v>
      </c>
      <c r="CQ804" s="73">
        <v>715878.07000000018</v>
      </c>
      <c r="CR804" s="73">
        <v>755086.50000000012</v>
      </c>
      <c r="CS804" s="73">
        <v>1088617.9999999998</v>
      </c>
      <c r="CT804" s="73">
        <v>867787.58000000019</v>
      </c>
      <c r="CU804" s="73">
        <v>869082.19</v>
      </c>
      <c r="CV804" s="73">
        <v>872766.93999999959</v>
      </c>
      <c r="CW804" s="73">
        <v>801173.84999999986</v>
      </c>
      <c r="CX804" s="73">
        <v>799818.22</v>
      </c>
      <c r="CY804" s="77"/>
      <c r="CZ804" s="4">
        <v>1188</v>
      </c>
      <c r="DA804" s="76" t="str">
        <f t="shared" si="30"/>
        <v>1188</v>
      </c>
      <c r="DB804" s="71">
        <v>2.9481585691971834</v>
      </c>
      <c r="DC804" s="71">
        <v>1.8574355179527966</v>
      </c>
      <c r="DD804" s="71">
        <v>0.49503207312044567</v>
      </c>
      <c r="DE804" s="71">
        <v>0.54514570933474693</v>
      </c>
      <c r="DF804" s="71">
        <v>0.92454556286943701</v>
      </c>
      <c r="DG804" s="71">
        <v>0.57683703279440857</v>
      </c>
      <c r="DH804" s="71">
        <v>0.13602001961832996</v>
      </c>
      <c r="DI804" s="71">
        <v>2.7108274809269587E-2</v>
      </c>
      <c r="DJ804" s="71">
        <v>0.3604985083824826</v>
      </c>
      <c r="DK804" s="71">
        <v>2.9524992614848963E-2</v>
      </c>
      <c r="DL804" s="71">
        <v>1.1825358919515876E-2</v>
      </c>
      <c r="DM804" s="71">
        <v>0.12976605579033532</v>
      </c>
      <c r="DN804" s="72">
        <v>0.18460532131697019</v>
      </c>
      <c r="DO804" s="71">
        <v>0.18165431355937842</v>
      </c>
      <c r="DQ804" s="71"/>
      <c r="DR804" s="71"/>
      <c r="DS804" s="71"/>
      <c r="DT804" s="71"/>
      <c r="DU804" s="71"/>
      <c r="DV804" s="71"/>
      <c r="DW804" s="71"/>
      <c r="DX804" s="71"/>
      <c r="DY804" s="71"/>
      <c r="DZ804" s="71"/>
      <c r="EA804" s="71"/>
      <c r="EB804" s="71"/>
      <c r="EC804" s="71"/>
      <c r="ED804" s="71"/>
    </row>
    <row r="805" spans="1:134">
      <c r="A805" s="4">
        <v>1200</v>
      </c>
      <c r="B805" s="46" t="s">
        <v>6494</v>
      </c>
      <c r="C805" s="65" t="str">
        <f t="shared" si="29"/>
        <v>1200</v>
      </c>
      <c r="D805" s="69">
        <v>370615.8</v>
      </c>
      <c r="E805" s="68">
        <v>4858749.8099999996</v>
      </c>
      <c r="F805" s="69">
        <v>7189.4799999999814</v>
      </c>
      <c r="G805" s="69">
        <v>839690.10999999894</v>
      </c>
      <c r="H805" s="70">
        <v>100.00284184058121</v>
      </c>
      <c r="I805" s="70">
        <v>20.892700598600179</v>
      </c>
      <c r="J805" s="69">
        <v>641345.56999999995</v>
      </c>
      <c r="K805" s="69">
        <v>631767.98</v>
      </c>
      <c r="L805" s="69">
        <v>580043.70999999985</v>
      </c>
      <c r="M805" s="69">
        <v>747161.88999999978</v>
      </c>
      <c r="N805" s="69">
        <v>973096.64999999991</v>
      </c>
      <c r="O805" s="69">
        <v>963774.24000000011</v>
      </c>
      <c r="P805" s="69">
        <v>595864.39000000025</v>
      </c>
      <c r="Q805" s="69">
        <v>618960.32999999996</v>
      </c>
      <c r="R805" s="69">
        <v>1213914.97</v>
      </c>
      <c r="S805" s="69">
        <v>650304.56999999995</v>
      </c>
      <c r="T805" s="69">
        <v>728547.52</v>
      </c>
      <c r="U805" s="69">
        <v>680542.23000000021</v>
      </c>
      <c r="V805" s="69">
        <v>370615.8</v>
      </c>
      <c r="W805" s="70">
        <v>103.23504453792761</v>
      </c>
      <c r="X805" s="70">
        <v>101.11430312541134</v>
      </c>
      <c r="Y805" s="70">
        <v>100.37606988955324</v>
      </c>
      <c r="Z805" s="71">
        <v>108.69617349383034</v>
      </c>
      <c r="AA805" s="71">
        <v>95.119690874856985</v>
      </c>
      <c r="AB805" s="71">
        <v>103.46049147224021</v>
      </c>
      <c r="AC805" s="71">
        <v>105.00972217452976</v>
      </c>
      <c r="AD805" s="71">
        <v>103.57844528347877</v>
      </c>
      <c r="AE805" s="71">
        <v>106.13079623771657</v>
      </c>
      <c r="AF805" s="71">
        <v>99.346759696133589</v>
      </c>
      <c r="AG805" s="71">
        <v>94.536793348234923</v>
      </c>
      <c r="AH805" s="71">
        <v>94.526460293877562</v>
      </c>
      <c r="AI805" s="71">
        <v>91.594348111420871</v>
      </c>
      <c r="AJ805" s="71">
        <v>3.2779672539834159</v>
      </c>
      <c r="AK805" s="71">
        <v>-2.9815177027315953</v>
      </c>
      <c r="AL805" s="71">
        <v>-8.9162554676356809</v>
      </c>
      <c r="AM805" s="71">
        <v>-7.4855979971888758</v>
      </c>
      <c r="AN805" s="71">
        <v>-11.17747716677796</v>
      </c>
      <c r="AO805" s="71">
        <v>5.2386395248109618</v>
      </c>
      <c r="AP805" s="71">
        <v>4.8584072616965734</v>
      </c>
      <c r="AQ805" s="71">
        <v>30.124698985883125</v>
      </c>
      <c r="AR805" s="71">
        <v>124.05660302484316</v>
      </c>
      <c r="AS805" s="71">
        <v>-27.515881495373762</v>
      </c>
      <c r="AT805" s="71">
        <v>19.154192886852361</v>
      </c>
      <c r="AU805" s="71">
        <v>21.239660150244855</v>
      </c>
      <c r="AV805" s="72">
        <v>1.978249676578181</v>
      </c>
      <c r="AW805" s="73">
        <v>20355.839999999967</v>
      </c>
      <c r="AX805" s="73">
        <v>-19415.14000000013</v>
      </c>
      <c r="AY805" s="73">
        <v>-56780.910000000149</v>
      </c>
      <c r="AZ805" s="73">
        <v>-60454.950000000419</v>
      </c>
      <c r="BA805" s="73">
        <v>-122450.65999999992</v>
      </c>
      <c r="BB805" s="73">
        <v>56778.460000000312</v>
      </c>
      <c r="BC805" s="73">
        <v>27608.200000000303</v>
      </c>
      <c r="BD805" s="73">
        <v>143293.26999999984</v>
      </c>
      <c r="BE805" s="73">
        <v>672125.55</v>
      </c>
      <c r="BF805" s="73">
        <v>-246863.78000000014</v>
      </c>
      <c r="BG805" s="73">
        <v>117114.96999999997</v>
      </c>
      <c r="BH805" s="73">
        <v>119222.42000000016</v>
      </c>
      <c r="BI805" s="73">
        <v>7189.4799999999814</v>
      </c>
      <c r="BJ805" s="71">
        <v>12.83682618621404</v>
      </c>
      <c r="BK805" s="71">
        <v>8.7344388221125371</v>
      </c>
      <c r="BL805" s="71">
        <v>8.5385479900802661</v>
      </c>
      <c r="BM805" s="71">
        <v>8.6244931446012068</v>
      </c>
      <c r="BN805" s="71">
        <v>-2.2317339958315356</v>
      </c>
      <c r="BO805" s="71">
        <v>3.2588613722351818</v>
      </c>
      <c r="BP805" s="71">
        <v>18.74995139742029</v>
      </c>
      <c r="BQ805" s="71">
        <v>15.962093957090101</v>
      </c>
      <c r="BR805" s="72">
        <v>8.6191768852185042</v>
      </c>
      <c r="BS805" s="72">
        <v>13.655302597291101</v>
      </c>
      <c r="BT805" s="71">
        <v>13.698296846315479</v>
      </c>
      <c r="BU805" s="71">
        <v>12.795055965000012</v>
      </c>
      <c r="BV805" s="71">
        <v>11.041852593403478</v>
      </c>
      <c r="BW805" s="71">
        <v>11.516890538814184</v>
      </c>
      <c r="BX805" s="75">
        <v>13875</v>
      </c>
      <c r="BY805" s="75">
        <v>13028</v>
      </c>
      <c r="BZ805" s="75">
        <v>12763</v>
      </c>
      <c r="CA805" s="75">
        <v>14478</v>
      </c>
      <c r="CB805" s="75">
        <v>17150</v>
      </c>
      <c r="CC805" s="75">
        <v>19425</v>
      </c>
      <c r="CD805" s="75">
        <v>12035</v>
      </c>
      <c r="CE805" s="75">
        <v>12290</v>
      </c>
      <c r="CF805" s="75">
        <v>20845</v>
      </c>
      <c r="CG805" s="75">
        <v>13175</v>
      </c>
      <c r="CH805" s="75">
        <v>14649</v>
      </c>
      <c r="CI805" s="75">
        <v>14694</v>
      </c>
      <c r="CJ805" s="75">
        <v>7824</v>
      </c>
      <c r="CK805" s="75">
        <v>95512</v>
      </c>
      <c r="CL805" s="73">
        <v>947917.77</v>
      </c>
      <c r="CM805" s="73">
        <v>989132.95999999985</v>
      </c>
      <c r="CN805" s="73">
        <v>1192505.6599999999</v>
      </c>
      <c r="CO805" s="73">
        <v>1308258.3700000001</v>
      </c>
      <c r="CP805" s="73">
        <v>1299569.3199999998</v>
      </c>
      <c r="CQ805" s="73">
        <v>1124531.8799999999</v>
      </c>
      <c r="CR805" s="73">
        <v>1062871.5000000002</v>
      </c>
      <c r="CS805" s="73">
        <v>1308740.3799999997</v>
      </c>
      <c r="CT805" s="73">
        <v>987771.59999999974</v>
      </c>
      <c r="CU805" s="73">
        <v>952166.01</v>
      </c>
      <c r="CV805" s="73">
        <v>881209.64</v>
      </c>
      <c r="CW805" s="73">
        <v>997333.88000000012</v>
      </c>
      <c r="CX805" s="73">
        <v>1019465.8799999998</v>
      </c>
      <c r="CY805" s="77"/>
      <c r="CZ805" s="4">
        <v>1200</v>
      </c>
      <c r="DA805" s="76" t="str">
        <f t="shared" si="30"/>
        <v>1200</v>
      </c>
      <c r="DB805" s="71">
        <v>3.1271023091517911</v>
      </c>
      <c r="DC805" s="71">
        <v>5.174532965270477</v>
      </c>
      <c r="DD805" s="71">
        <v>1.1316888104345673</v>
      </c>
      <c r="DE805" s="71">
        <v>0.96129256018442111</v>
      </c>
      <c r="DF805" s="71">
        <v>0.85891318232165359</v>
      </c>
      <c r="DG805" s="71">
        <v>0.85558999377726053</v>
      </c>
      <c r="DH805" s="71">
        <v>0.83265598144020514</v>
      </c>
      <c r="DI805" s="71">
        <v>0.35677769844065776</v>
      </c>
      <c r="DJ805" s="71">
        <v>0.43060967041737197</v>
      </c>
      <c r="DK805" s="71">
        <v>0.358729571192552</v>
      </c>
      <c r="DL805" s="71">
        <v>1.0192513591235972</v>
      </c>
      <c r="DM805" s="71">
        <v>0.27256912567953623</v>
      </c>
      <c r="DN805" s="72">
        <v>0.34653388508973082</v>
      </c>
      <c r="DO805" s="71">
        <v>0.52116201704066822</v>
      </c>
      <c r="DQ805" s="71"/>
      <c r="DR805" s="71"/>
      <c r="DS805" s="71"/>
      <c r="DT805" s="71"/>
      <c r="DU805" s="71"/>
      <c r="DV805" s="71"/>
      <c r="DW805" s="71"/>
      <c r="DX805" s="71"/>
      <c r="DY805" s="71"/>
      <c r="DZ805" s="71"/>
      <c r="EA805" s="71"/>
      <c r="EB805" s="71"/>
      <c r="EC805" s="71"/>
      <c r="ED805" s="71"/>
    </row>
    <row r="806" spans="1:134">
      <c r="A806" s="4">
        <v>1196</v>
      </c>
      <c r="B806" s="46" t="s">
        <v>6500</v>
      </c>
      <c r="C806" s="65" t="str">
        <f t="shared" si="29"/>
        <v>1196</v>
      </c>
      <c r="D806" s="69">
        <v>278607.10999999993</v>
      </c>
      <c r="E806" s="68">
        <v>2891855.4800000009</v>
      </c>
      <c r="F806" s="69">
        <v>97036.91</v>
      </c>
      <c r="G806" s="69">
        <v>668691.51000000071</v>
      </c>
      <c r="H806" s="70">
        <v>103.18069896186732</v>
      </c>
      <c r="I806" s="70">
        <v>30.07837114236791</v>
      </c>
      <c r="J806" s="69">
        <v>378546.24999999994</v>
      </c>
      <c r="K806" s="69">
        <v>331915.24000000005</v>
      </c>
      <c r="L806" s="69">
        <v>318212.59999999998</v>
      </c>
      <c r="M806" s="69">
        <v>372491.06999999983</v>
      </c>
      <c r="N806" s="69">
        <v>507436.08999999991</v>
      </c>
      <c r="O806" s="69">
        <v>506814.53</v>
      </c>
      <c r="P806" s="69">
        <v>349706.87000000005</v>
      </c>
      <c r="Q806" s="69">
        <v>340878.35</v>
      </c>
      <c r="R806" s="69">
        <v>744995.03</v>
      </c>
      <c r="S806" s="69">
        <v>340932.70999999985</v>
      </c>
      <c r="T806" s="69">
        <v>378754.27999999997</v>
      </c>
      <c r="U806" s="69">
        <v>457981.13000000006</v>
      </c>
      <c r="V806" s="69">
        <v>278607.10999999993</v>
      </c>
      <c r="W806" s="70">
        <v>113.98395511566983</v>
      </c>
      <c r="X806" s="70">
        <v>106.34534055619685</v>
      </c>
      <c r="Y806" s="70">
        <v>88.377158067664354</v>
      </c>
      <c r="Z806" s="71">
        <v>93.864266577359814</v>
      </c>
      <c r="AA806" s="71">
        <v>85.938908498590806</v>
      </c>
      <c r="AB806" s="71">
        <v>90.693107824192225</v>
      </c>
      <c r="AC806" s="71">
        <v>90.335411609724503</v>
      </c>
      <c r="AD806" s="71">
        <v>108.96688272686484</v>
      </c>
      <c r="AE806" s="71">
        <v>97.629056901290866</v>
      </c>
      <c r="AF806" s="71">
        <v>104.75998479273085</v>
      </c>
      <c r="AG806" s="71">
        <v>101.14922676836615</v>
      </c>
      <c r="AH806" s="71">
        <v>113.78595451387505</v>
      </c>
      <c r="AI806" s="71">
        <v>117.41301297947082</v>
      </c>
      <c r="AJ806" s="71">
        <v>13.619436040418154</v>
      </c>
      <c r="AK806" s="71">
        <v>8.904740616666551</v>
      </c>
      <c r="AL806" s="71">
        <v>-1.1577503947476475</v>
      </c>
      <c r="AM806" s="71">
        <v>-5.9861338211571136</v>
      </c>
      <c r="AN806" s="71">
        <v>-11.722088401761543</v>
      </c>
      <c r="AO806" s="71">
        <v>-7.7077464924667938</v>
      </c>
      <c r="AP806" s="71">
        <v>-3.4072485842548184</v>
      </c>
      <c r="AQ806" s="71">
        <v>40.260027912242791</v>
      </c>
      <c r="AR806" s="71">
        <v>94.428536140395565</v>
      </c>
      <c r="AS806" s="71">
        <v>-26.964437085652936</v>
      </c>
      <c r="AT806" s="71">
        <v>34.923677521556115</v>
      </c>
      <c r="AU806" s="71">
        <v>49.752536816036397</v>
      </c>
      <c r="AV806" s="72">
        <v>53.443191669117532</v>
      </c>
      <c r="AW806" s="73">
        <v>45375.919999999925</v>
      </c>
      <c r="AX806" s="73">
        <v>27139.490000000049</v>
      </c>
      <c r="AY806" s="73">
        <v>-3727.2600000000093</v>
      </c>
      <c r="AZ806" s="73">
        <v>-23717.580000000191</v>
      </c>
      <c r="BA806" s="73">
        <v>-67341.160000000091</v>
      </c>
      <c r="BB806" s="73">
        <v>-37739.520000000019</v>
      </c>
      <c r="BC806" s="73">
        <v>-12335.689999999886</v>
      </c>
      <c r="BD806" s="73">
        <v>97845.209999999992</v>
      </c>
      <c r="BE806" s="73">
        <v>361823.38000000012</v>
      </c>
      <c r="BF806" s="73">
        <v>-125870.99000000005</v>
      </c>
      <c r="BG806" s="73">
        <v>98036.849999999919</v>
      </c>
      <c r="BH806" s="73">
        <v>152155.84000000008</v>
      </c>
      <c r="BI806" s="73">
        <v>97036.91</v>
      </c>
      <c r="BJ806" s="71">
        <v>15.573050496654092</v>
      </c>
      <c r="BK806" s="71">
        <v>13.846977134737351</v>
      </c>
      <c r="BL806" s="71">
        <v>13.082888916911557</v>
      </c>
      <c r="BM806" s="71">
        <v>14.651298505961186</v>
      </c>
      <c r="BN806" s="71">
        <v>-2.5504001019486804</v>
      </c>
      <c r="BO806" s="71">
        <v>10.238043706290261</v>
      </c>
      <c r="BP806" s="71">
        <v>20.700691680893254</v>
      </c>
      <c r="BQ806" s="71">
        <v>20.485270432029512</v>
      </c>
      <c r="BR806" s="72">
        <v>11.40866999639878</v>
      </c>
      <c r="BS806" s="72">
        <v>12.707051755267795</v>
      </c>
      <c r="BT806" s="71">
        <v>14.689938400787447</v>
      </c>
      <c r="BU806" s="71">
        <v>14.817166880371651</v>
      </c>
      <c r="BV806" s="71">
        <v>13.225060020616247</v>
      </c>
      <c r="BW806" s="71">
        <v>13.393005619682032</v>
      </c>
      <c r="BX806" s="75">
        <v>10449</v>
      </c>
      <c r="BY806" s="75">
        <v>8466</v>
      </c>
      <c r="BZ806" s="75">
        <v>7880</v>
      </c>
      <c r="CA806" s="75">
        <v>9633</v>
      </c>
      <c r="CB806" s="75">
        <v>10457</v>
      </c>
      <c r="CC806" s="75">
        <v>12108</v>
      </c>
      <c r="CD806" s="75">
        <v>9286</v>
      </c>
      <c r="CE806" s="75">
        <v>8532</v>
      </c>
      <c r="CF806" s="75">
        <v>12758</v>
      </c>
      <c r="CG806" s="75">
        <v>8718</v>
      </c>
      <c r="CH806" s="75">
        <v>9726</v>
      </c>
      <c r="CI806" s="75">
        <v>11912</v>
      </c>
      <c r="CJ806" s="75">
        <v>7011</v>
      </c>
      <c r="CK806" s="75">
        <v>67943</v>
      </c>
      <c r="CL806" s="73">
        <v>617433.96999999986</v>
      </c>
      <c r="CM806" s="73">
        <v>632964.89</v>
      </c>
      <c r="CN806" s="73">
        <v>698035.59</v>
      </c>
      <c r="CO806" s="73">
        <v>700498.64999999991</v>
      </c>
      <c r="CP806" s="73">
        <v>893709.28</v>
      </c>
      <c r="CQ806" s="73">
        <v>763971.62999999989</v>
      </c>
      <c r="CR806" s="73">
        <v>758623.92999999982</v>
      </c>
      <c r="CS806" s="73">
        <v>987895.75999999989</v>
      </c>
      <c r="CT806" s="73">
        <v>661817.89999999991</v>
      </c>
      <c r="CU806" s="73">
        <v>701255.2300000001</v>
      </c>
      <c r="CV806" s="73">
        <v>691332.45</v>
      </c>
      <c r="CW806" s="73">
        <v>763978.83000000031</v>
      </c>
      <c r="CX806" s="73">
        <v>797573.12</v>
      </c>
      <c r="CY806" s="77"/>
      <c r="CZ806" s="4">
        <v>1196</v>
      </c>
      <c r="DA806" s="76" t="str">
        <f t="shared" si="30"/>
        <v>1196</v>
      </c>
      <c r="DB806" s="71">
        <v>2.8366611487707147</v>
      </c>
      <c r="DC806" s="71">
        <v>2.9488253855373139</v>
      </c>
      <c r="DD806" s="71">
        <v>0.30888136853315395</v>
      </c>
      <c r="DE806" s="71">
        <v>0.42131996794380849</v>
      </c>
      <c r="DF806" s="71">
        <v>0.79216208236388874</v>
      </c>
      <c r="DG806" s="71">
        <v>0.22836742770017759</v>
      </c>
      <c r="DH806" s="71">
        <v>0.11458335870250165</v>
      </c>
      <c r="DI806" s="71">
        <v>0.30590154330888875</v>
      </c>
      <c r="DJ806" s="71">
        <v>0.27860626713679315</v>
      </c>
      <c r="DK806" s="71">
        <v>0.5452532194196984</v>
      </c>
      <c r="DL806" s="71">
        <v>0.20998277605554166</v>
      </c>
      <c r="DM806" s="71">
        <v>0.1259701866483359</v>
      </c>
      <c r="DN806" s="72">
        <v>2.8839267127401775E-2</v>
      </c>
      <c r="DO806" s="71">
        <v>0.23551474193847594</v>
      </c>
      <c r="DQ806" s="71"/>
      <c r="DR806" s="71"/>
      <c r="DS806" s="71"/>
      <c r="DT806" s="71"/>
      <c r="DU806" s="71"/>
      <c r="DV806" s="71"/>
      <c r="DW806" s="71"/>
      <c r="DX806" s="71"/>
      <c r="DY806" s="71"/>
      <c r="DZ806" s="71"/>
      <c r="EA806" s="71"/>
      <c r="EB806" s="71"/>
      <c r="EC806" s="71"/>
      <c r="ED806" s="71"/>
    </row>
    <row r="807" spans="1:134">
      <c r="A807" s="4">
        <v>719</v>
      </c>
      <c r="B807" s="46" t="s">
        <v>6506</v>
      </c>
      <c r="C807" s="65" t="str">
        <f t="shared" si="29"/>
        <v>L719</v>
      </c>
      <c r="D807" s="69">
        <v>230437.23</v>
      </c>
      <c r="E807" s="68">
        <v>2595912.83</v>
      </c>
      <c r="F807" s="69">
        <v>61463.619999999995</v>
      </c>
      <c r="G807" s="69">
        <v>574670.49000000115</v>
      </c>
      <c r="H807" s="70">
        <v>104.72614475023694</v>
      </c>
      <c r="I807" s="70">
        <v>28.43154819327609</v>
      </c>
      <c r="J807" s="69">
        <v>315556.82999999996</v>
      </c>
      <c r="K807" s="69">
        <v>307846.08999999985</v>
      </c>
      <c r="L807" s="69">
        <v>295400.88</v>
      </c>
      <c r="M807" s="69">
        <v>341168.89</v>
      </c>
      <c r="N807" s="69">
        <v>461703.02999999991</v>
      </c>
      <c r="O807" s="69">
        <v>472882.38999999996</v>
      </c>
      <c r="P807" s="69">
        <v>292068.8299999999</v>
      </c>
      <c r="Q807" s="69">
        <v>317883.90999999992</v>
      </c>
      <c r="R807" s="69">
        <v>607694.75</v>
      </c>
      <c r="S807" s="69">
        <v>349005.14999999985</v>
      </c>
      <c r="T807" s="69">
        <v>396967.82999999996</v>
      </c>
      <c r="U807" s="69">
        <v>401855.13</v>
      </c>
      <c r="V807" s="69">
        <v>230437.23</v>
      </c>
      <c r="W807" s="70">
        <v>108.123910423765</v>
      </c>
      <c r="X807" s="70">
        <v>105.05339059594463</v>
      </c>
      <c r="Y807" s="70">
        <v>99.610678185682218</v>
      </c>
      <c r="Z807" s="71">
        <v>86.714110845821338</v>
      </c>
      <c r="AA807" s="71">
        <v>97.568616597083235</v>
      </c>
      <c r="AB807" s="71">
        <v>94.777638989428354</v>
      </c>
      <c r="AC807" s="71">
        <v>102.33712840790272</v>
      </c>
      <c r="AD807" s="71">
        <v>92.329498561663613</v>
      </c>
      <c r="AE807" s="71">
        <v>101.20392577366506</v>
      </c>
      <c r="AF807" s="71">
        <v>109.89318061853464</v>
      </c>
      <c r="AG807" s="71">
        <v>106.8295029139301</v>
      </c>
      <c r="AH807" s="71">
        <v>114.43132462464125</v>
      </c>
      <c r="AI807" s="71">
        <v>110.6519944635115</v>
      </c>
      <c r="AJ807" s="71">
        <v>16.150405759374763</v>
      </c>
      <c r="AK807" s="71">
        <v>10.121340341649088</v>
      </c>
      <c r="AL807" s="71">
        <v>1.5702458793771967</v>
      </c>
      <c r="AM807" s="71">
        <v>-1.414945891895103</v>
      </c>
      <c r="AN807" s="71">
        <v>0.84544491846807457</v>
      </c>
      <c r="AO807" s="71">
        <v>1.8311687464305892</v>
      </c>
      <c r="AP807" s="71">
        <v>6.4583561068328743</v>
      </c>
      <c r="AQ807" s="71">
        <v>14.427203822371592</v>
      </c>
      <c r="AR807" s="71">
        <v>108.36013431715924</v>
      </c>
      <c r="AS807" s="71">
        <v>-22.97862593512837</v>
      </c>
      <c r="AT807" s="71">
        <v>39.751880528017658</v>
      </c>
      <c r="AU807" s="71">
        <v>48.133825157649859</v>
      </c>
      <c r="AV807" s="72">
        <v>36.374685964275713</v>
      </c>
      <c r="AW807" s="73">
        <v>43877.339999999967</v>
      </c>
      <c r="AX807" s="73">
        <v>28294.379999999888</v>
      </c>
      <c r="AY807" s="73">
        <v>4566.8100000001141</v>
      </c>
      <c r="AZ807" s="73">
        <v>-4896.640000000014</v>
      </c>
      <c r="BA807" s="73">
        <v>3870.7199999998556</v>
      </c>
      <c r="BB807" s="73">
        <v>14026.259999999893</v>
      </c>
      <c r="BC807" s="73">
        <v>17718.51999999996</v>
      </c>
      <c r="BD807" s="73">
        <v>40079.419999999867</v>
      </c>
      <c r="BE807" s="73">
        <v>316038.78999999998</v>
      </c>
      <c r="BF807" s="73">
        <v>-104122.51000000036</v>
      </c>
      <c r="BG807" s="73">
        <v>112915.9599999999</v>
      </c>
      <c r="BH807" s="73">
        <v>130576.69000000006</v>
      </c>
      <c r="BI807" s="73">
        <v>61463.619999999995</v>
      </c>
      <c r="BJ807" s="71">
        <v>14.935787297724781</v>
      </c>
      <c r="BK807" s="71">
        <v>12.4543128226719</v>
      </c>
      <c r="BL807" s="71">
        <v>12.779612816651852</v>
      </c>
      <c r="BM807" s="71">
        <v>13.067443112335461</v>
      </c>
      <c r="BN807" s="71">
        <v>9.4014210671911798</v>
      </c>
      <c r="BO807" s="71">
        <v>16.378017936693588</v>
      </c>
      <c r="BP807" s="71">
        <v>19.308926211247453</v>
      </c>
      <c r="BQ807" s="71">
        <v>21.074531338656701</v>
      </c>
      <c r="BR807" s="72">
        <v>12.408501775647192</v>
      </c>
      <c r="BS807" s="72">
        <v>13.930485580664783</v>
      </c>
      <c r="BT807" s="71">
        <v>14.688851399319233</v>
      </c>
      <c r="BU807" s="71">
        <v>14.784376102018566</v>
      </c>
      <c r="BV807" s="71">
        <v>11.932891854795782</v>
      </c>
      <c r="BW807" s="71">
        <v>13.742818748631976</v>
      </c>
      <c r="BX807" s="75">
        <v>8468</v>
      </c>
      <c r="BY807" s="75">
        <v>8363</v>
      </c>
      <c r="BZ807" s="75">
        <v>7273</v>
      </c>
      <c r="CA807" s="75">
        <v>8525</v>
      </c>
      <c r="CB807" s="75">
        <v>10117</v>
      </c>
      <c r="CC807" s="75">
        <v>10899</v>
      </c>
      <c r="CD807" s="75">
        <v>7666</v>
      </c>
      <c r="CE807" s="75">
        <v>8011</v>
      </c>
      <c r="CF807" s="75">
        <v>12090</v>
      </c>
      <c r="CG807" s="75">
        <v>8433</v>
      </c>
      <c r="CH807" s="75">
        <v>9633</v>
      </c>
      <c r="CI807" s="75">
        <v>10096</v>
      </c>
      <c r="CJ807" s="75">
        <v>5384</v>
      </c>
      <c r="CK807" s="75">
        <v>61313</v>
      </c>
      <c r="CL807" s="73">
        <v>345136.53999999992</v>
      </c>
      <c r="CM807" s="73">
        <v>492480.19</v>
      </c>
      <c r="CN807" s="73">
        <v>428696.8899999999</v>
      </c>
      <c r="CO807" s="73">
        <v>590366.36</v>
      </c>
      <c r="CP807" s="73">
        <v>569729.33000000007</v>
      </c>
      <c r="CQ807" s="73">
        <v>469791.2</v>
      </c>
      <c r="CR807" s="73">
        <v>468064.77000000014</v>
      </c>
      <c r="CS807" s="73">
        <v>786920.86999999988</v>
      </c>
      <c r="CT807" s="73">
        <v>666613.21000000008</v>
      </c>
      <c r="CU807" s="73">
        <v>615464.87000000023</v>
      </c>
      <c r="CV807" s="73">
        <v>665421.95000000007</v>
      </c>
      <c r="CW807" s="73">
        <v>645276.73999999987</v>
      </c>
      <c r="CX807" s="73">
        <v>713925.07</v>
      </c>
      <c r="CY807" s="77"/>
      <c r="CZ807" s="4">
        <v>719</v>
      </c>
      <c r="DA807" s="76" t="str">
        <f t="shared" si="30"/>
        <v>L719</v>
      </c>
      <c r="DB807" s="71">
        <v>6.335611535628102</v>
      </c>
      <c r="DC807" s="71">
        <v>4.5829511940499401</v>
      </c>
      <c r="DD807" s="71">
        <v>1.0548865765016253</v>
      </c>
      <c r="DE807" s="71">
        <v>1.1972215257425942</v>
      </c>
      <c r="DF807" s="71">
        <v>1.3974755971265176</v>
      </c>
      <c r="DG807" s="71">
        <v>1.0742081090098512</v>
      </c>
      <c r="DH807" s="71">
        <v>0.52526685132508089</v>
      </c>
      <c r="DI807" s="71">
        <v>0.55341698405907891</v>
      </c>
      <c r="DJ807" s="71">
        <v>0.26380675611854859</v>
      </c>
      <c r="DK807" s="71">
        <v>0.19308849044952972</v>
      </c>
      <c r="DL807" s="71">
        <v>0.31586440195931198</v>
      </c>
      <c r="DM807" s="71">
        <v>0.40266446072434303</v>
      </c>
      <c r="DN807" s="71">
        <v>0.25836314318442588</v>
      </c>
      <c r="DO807" s="71">
        <v>0.34876470427653322</v>
      </c>
      <c r="DQ807" s="71"/>
      <c r="DR807" s="71"/>
      <c r="DS807" s="71"/>
      <c r="DT807" s="71"/>
      <c r="DU807" s="71"/>
      <c r="DV807" s="71"/>
      <c r="DW807" s="71"/>
      <c r="DX807" s="71"/>
      <c r="DY807" s="71"/>
      <c r="DZ807" s="71"/>
      <c r="EA807" s="71"/>
      <c r="EB807" s="71"/>
      <c r="EC807" s="71"/>
      <c r="ED807" s="71"/>
    </row>
    <row r="808" spans="1:134">
      <c r="A808" s="4">
        <v>1199</v>
      </c>
      <c r="B808" s="46" t="s">
        <v>6514</v>
      </c>
      <c r="C808" s="65" t="str">
        <f t="shared" si="29"/>
        <v>1199</v>
      </c>
      <c r="D808" s="69">
        <v>334854.57</v>
      </c>
      <c r="E808" s="68">
        <v>3850573.9699999983</v>
      </c>
      <c r="F808" s="69">
        <v>65176.070000000007</v>
      </c>
      <c r="G808" s="69">
        <v>346103.73999999743</v>
      </c>
      <c r="H808" s="70">
        <v>91.556322240066578</v>
      </c>
      <c r="I808" s="70">
        <v>9.8760644914936968</v>
      </c>
      <c r="J808" s="69">
        <v>502307.59999999992</v>
      </c>
      <c r="K808" s="69">
        <v>492886.26000000007</v>
      </c>
      <c r="L808" s="69">
        <v>443598.02999999991</v>
      </c>
      <c r="M808" s="69">
        <v>546735.12</v>
      </c>
      <c r="N808" s="69">
        <v>642834.22</v>
      </c>
      <c r="O808" s="69">
        <v>769688.36</v>
      </c>
      <c r="P808" s="69">
        <v>510372.19</v>
      </c>
      <c r="Q808" s="69">
        <v>467765.32000000007</v>
      </c>
      <c r="R808" s="69">
        <v>889157.71000000008</v>
      </c>
      <c r="S808" s="69">
        <v>529172.54999999993</v>
      </c>
      <c r="T808" s="69">
        <v>568631.29</v>
      </c>
      <c r="U808" s="69">
        <v>550620.34000000008</v>
      </c>
      <c r="V808" s="69">
        <v>334854.57</v>
      </c>
      <c r="W808" s="70">
        <v>93.728424117392819</v>
      </c>
      <c r="X808" s="70">
        <v>89.074878790044536</v>
      </c>
      <c r="Y808" s="70">
        <v>82.133718542430827</v>
      </c>
      <c r="Z808" s="71">
        <v>94.716914180003215</v>
      </c>
      <c r="AA808" s="71">
        <v>102.76202801115946</v>
      </c>
      <c r="AB808" s="71">
        <v>113.08079539187305</v>
      </c>
      <c r="AC808" s="71">
        <v>81.865524058531264</v>
      </c>
      <c r="AD808" s="71">
        <v>80.613970774772739</v>
      </c>
      <c r="AE808" s="71">
        <v>99.228294800840672</v>
      </c>
      <c r="AF808" s="71">
        <v>97.886930523993968</v>
      </c>
      <c r="AG808" s="71">
        <v>91.435414368605947</v>
      </c>
      <c r="AH808" s="71">
        <v>88.99179871309461</v>
      </c>
      <c r="AI808" s="71">
        <v>103.12295055171872</v>
      </c>
      <c r="AJ808" s="71">
        <v>-13.792328776358042</v>
      </c>
      <c r="AK808" s="71">
        <v>-11.904128715856121</v>
      </c>
      <c r="AL808" s="71">
        <v>-18.8703724587028</v>
      </c>
      <c r="AM808" s="71">
        <v>-21.044105638020159</v>
      </c>
      <c r="AN808" s="71">
        <v>-17.263545545589576</v>
      </c>
      <c r="AO808" s="71">
        <v>-9.6963447033577062</v>
      </c>
      <c r="AP808" s="71">
        <v>-17.589168727803241</v>
      </c>
      <c r="AQ808" s="71">
        <v>2.0746787278798084</v>
      </c>
      <c r="AR808" s="71">
        <v>59.996449752481354</v>
      </c>
      <c r="AS808" s="71">
        <v>-17.324302216536058</v>
      </c>
      <c r="AT808" s="71">
        <v>18.094566569853598</v>
      </c>
      <c r="AU808" s="71">
        <v>14.728735634147828</v>
      </c>
      <c r="AV808" s="72">
        <v>24.16806308252233</v>
      </c>
      <c r="AW808" s="73">
        <v>-80363.980000000156</v>
      </c>
      <c r="AX808" s="73">
        <v>-66602.23000000004</v>
      </c>
      <c r="AY808" s="73">
        <v>-103178.83000000019</v>
      </c>
      <c r="AZ808" s="73">
        <v>-145721.25</v>
      </c>
      <c r="BA808" s="73">
        <v>-134127.5199999999</v>
      </c>
      <c r="BB808" s="73">
        <v>-46453.819999999949</v>
      </c>
      <c r="BC808" s="73">
        <v>-108930.12999999995</v>
      </c>
      <c r="BD808" s="73">
        <v>9507.3800000001211</v>
      </c>
      <c r="BE808" s="73">
        <v>333421.80999999994</v>
      </c>
      <c r="BF808" s="73">
        <v>-110885.60999999987</v>
      </c>
      <c r="BG808" s="73">
        <v>87126.250000000175</v>
      </c>
      <c r="BH808" s="73">
        <v>70687.970000000205</v>
      </c>
      <c r="BI808" s="73">
        <v>65176.070000000007</v>
      </c>
      <c r="BJ808" s="71">
        <v>21.405882768843838</v>
      </c>
      <c r="BK808" s="71">
        <v>16.104151117853025</v>
      </c>
      <c r="BL808" s="71">
        <v>15.755528662953306</v>
      </c>
      <c r="BM808" s="71">
        <v>16.688833583780923</v>
      </c>
      <c r="BN808" s="71">
        <v>6.7964025825361496</v>
      </c>
      <c r="BO808" s="71">
        <v>15.153687533419582</v>
      </c>
      <c r="BP808" s="71">
        <v>22.919227808552531</v>
      </c>
      <c r="BQ808" s="71">
        <v>19.261930747758456</v>
      </c>
      <c r="BR808" s="72">
        <v>12.205177113108695</v>
      </c>
      <c r="BS808" s="72">
        <v>16.408340380769008</v>
      </c>
      <c r="BT808" s="71">
        <v>15.188691675114455</v>
      </c>
      <c r="BU808" s="71">
        <v>13.076005503851736</v>
      </c>
      <c r="BV808" s="71">
        <v>13.203100450860447</v>
      </c>
      <c r="BW808" s="71">
        <v>14.28330389581334</v>
      </c>
      <c r="BX808" s="75">
        <v>11808</v>
      </c>
      <c r="BY808" s="75">
        <v>11263</v>
      </c>
      <c r="BZ808" s="75">
        <v>10499</v>
      </c>
      <c r="CA808" s="75">
        <v>11914</v>
      </c>
      <c r="CB808" s="75">
        <v>13273</v>
      </c>
      <c r="CC808" s="75">
        <v>15409</v>
      </c>
      <c r="CD808" s="75">
        <v>11621</v>
      </c>
      <c r="CE808" s="75">
        <v>10594</v>
      </c>
      <c r="CF808" s="75">
        <v>17054</v>
      </c>
      <c r="CG808" s="75">
        <v>12655</v>
      </c>
      <c r="CH808" s="75">
        <v>12269</v>
      </c>
      <c r="CI808" s="75">
        <v>12388</v>
      </c>
      <c r="CJ808" s="75">
        <v>7426</v>
      </c>
      <c r="CK808" s="75">
        <v>84007</v>
      </c>
      <c r="CL808" s="73">
        <v>687885.8</v>
      </c>
      <c r="CM808" s="73">
        <v>746365.0299999998</v>
      </c>
      <c r="CN808" s="73">
        <v>884174.71</v>
      </c>
      <c r="CO808" s="73">
        <v>999712.86999999976</v>
      </c>
      <c r="CP808" s="73">
        <v>1112538.8800000001</v>
      </c>
      <c r="CQ808" s="73">
        <v>932004.7100000002</v>
      </c>
      <c r="CR808" s="73">
        <v>835542.15</v>
      </c>
      <c r="CS808" s="73">
        <v>1132298.2100000002</v>
      </c>
      <c r="CT808" s="73">
        <v>846029.25999999978</v>
      </c>
      <c r="CU808" s="73">
        <v>752587.09000000008</v>
      </c>
      <c r="CV808" s="73">
        <v>766412.54</v>
      </c>
      <c r="CW808" s="73">
        <v>793964.40999999992</v>
      </c>
      <c r="CX808" s="73">
        <v>847505.71</v>
      </c>
      <c r="CY808" s="77"/>
      <c r="CZ808" s="4">
        <v>1199</v>
      </c>
      <c r="DA808" s="76" t="str">
        <f t="shared" si="30"/>
        <v>1199</v>
      </c>
      <c r="DB808" s="71">
        <v>2.9879816362922762</v>
      </c>
      <c r="DC808" s="71">
        <v>3.6158544884951405</v>
      </c>
      <c r="DD808" s="71">
        <v>1.322876423853329</v>
      </c>
      <c r="DE808" s="71">
        <v>0.46278042384329376</v>
      </c>
      <c r="DF808" s="71">
        <v>0.58467655148257203</v>
      </c>
      <c r="DG808" s="71">
        <v>0.63378285672894175</v>
      </c>
      <c r="DH808" s="71">
        <v>0.30589860661812368</v>
      </c>
      <c r="DI808" s="71">
        <v>0.49159335263995724</v>
      </c>
      <c r="DJ808" s="71">
        <v>0.42887332289289076</v>
      </c>
      <c r="DK808" s="71">
        <v>0.24309328464215163</v>
      </c>
      <c r="DL808" s="71">
        <v>0.34786065218328033</v>
      </c>
      <c r="DM808" s="71">
        <v>0.20662515165366502</v>
      </c>
      <c r="DN808" s="71">
        <v>0.16874594356425654</v>
      </c>
      <c r="DO808" s="71">
        <v>0.3285370513345256</v>
      </c>
      <c r="DQ808" s="71"/>
      <c r="DR808" s="71"/>
      <c r="DS808" s="71"/>
      <c r="DT808" s="71"/>
      <c r="DU808" s="71"/>
      <c r="DV808" s="71"/>
      <c r="DW808" s="71"/>
      <c r="DX808" s="71"/>
      <c r="DY808" s="71"/>
      <c r="DZ808" s="71"/>
      <c r="EA808" s="71"/>
      <c r="EB808" s="71"/>
      <c r="EC808" s="71"/>
      <c r="ED808" s="71"/>
    </row>
    <row r="809" spans="1:134">
      <c r="A809" s="4">
        <v>707</v>
      </c>
      <c r="B809" s="46" t="s">
        <v>6521</v>
      </c>
      <c r="C809" s="65" t="str">
        <f t="shared" si="29"/>
        <v>L707</v>
      </c>
      <c r="D809" s="69">
        <v>172319.22999999998</v>
      </c>
      <c r="E809" s="68">
        <v>2540233.14</v>
      </c>
      <c r="F809" s="69">
        <v>16612.660000000003</v>
      </c>
      <c r="G809" s="69">
        <v>611266.1100000008</v>
      </c>
      <c r="H809" s="70">
        <v>108.01356767588091</v>
      </c>
      <c r="I809" s="70">
        <v>31.688779564055114</v>
      </c>
      <c r="J809" s="69">
        <v>307193.93999999994</v>
      </c>
      <c r="K809" s="69">
        <v>303857.17999999993</v>
      </c>
      <c r="L809" s="69">
        <v>255664.73</v>
      </c>
      <c r="M809" s="69">
        <v>371696.00999999995</v>
      </c>
      <c r="N809" s="69">
        <v>551535.42000000004</v>
      </c>
      <c r="O809" s="69">
        <v>574731.41999999993</v>
      </c>
      <c r="P809" s="69">
        <v>326036.72999999992</v>
      </c>
      <c r="Q809" s="69">
        <v>285645.17000000004</v>
      </c>
      <c r="R809" s="69">
        <v>717673.42999999993</v>
      </c>
      <c r="S809" s="69">
        <v>324563.69999999995</v>
      </c>
      <c r="T809" s="69">
        <v>391484.41</v>
      </c>
      <c r="U809" s="69">
        <v>322510.46999999997</v>
      </c>
      <c r="V809" s="69">
        <v>172319.22999999998</v>
      </c>
      <c r="W809" s="70">
        <v>104.75836295910197</v>
      </c>
      <c r="X809" s="70">
        <v>105.76091628828141</v>
      </c>
      <c r="Y809" s="70">
        <v>93.481887733035691</v>
      </c>
      <c r="Z809" s="71">
        <v>113.05750724384896</v>
      </c>
      <c r="AA809" s="71">
        <v>101.57025017621125</v>
      </c>
      <c r="AB809" s="71">
        <v>109.96253473024713</v>
      </c>
      <c r="AC809" s="71">
        <v>117.16818896757646</v>
      </c>
      <c r="AD809" s="71">
        <v>93.265444519211897</v>
      </c>
      <c r="AE809" s="71">
        <v>109.2419136650245</v>
      </c>
      <c r="AF809" s="71">
        <v>117.87138686653238</v>
      </c>
      <c r="AG809" s="71">
        <v>119.47769425589834</v>
      </c>
      <c r="AH809" s="71">
        <v>101.18864116472108</v>
      </c>
      <c r="AI809" s="71">
        <v>91.396639228935641</v>
      </c>
      <c r="AJ809" s="71">
        <v>1.7793245536332103</v>
      </c>
      <c r="AK809" s="71">
        <v>9.1732462487830837</v>
      </c>
      <c r="AL809" s="71">
        <v>-11.35635921929855</v>
      </c>
      <c r="AM809" s="71">
        <v>16.903238650758023</v>
      </c>
      <c r="AN809" s="71">
        <v>8.4796872586899941</v>
      </c>
      <c r="AO809" s="71">
        <v>22.099357652700103</v>
      </c>
      <c r="AP809" s="71">
        <v>19.078586775299875</v>
      </c>
      <c r="AQ809" s="71">
        <v>12.399515042882348</v>
      </c>
      <c r="AR809" s="71">
        <v>150.02536403866702</v>
      </c>
      <c r="AS809" s="71">
        <v>-27.83573736945808</v>
      </c>
      <c r="AT809" s="71">
        <v>53.653312844362453</v>
      </c>
      <c r="AU809" s="71">
        <v>27.099870969247107</v>
      </c>
      <c r="AV809" s="72">
        <v>10.669209398164782</v>
      </c>
      <c r="AW809" s="73">
        <v>5370.4199999999255</v>
      </c>
      <c r="AX809" s="73">
        <v>25531.499999999942</v>
      </c>
      <c r="AY809" s="73">
        <v>-32753.850000000064</v>
      </c>
      <c r="AZ809" s="73">
        <v>53744.159999999974</v>
      </c>
      <c r="BA809" s="73">
        <v>43112.660000000033</v>
      </c>
      <c r="BB809" s="73">
        <v>115006.89999999991</v>
      </c>
      <c r="BC809" s="73">
        <v>52237.099999999977</v>
      </c>
      <c r="BD809" s="73">
        <v>31511.360000000044</v>
      </c>
      <c r="BE809" s="73">
        <v>430633.17999999993</v>
      </c>
      <c r="BF809" s="73">
        <v>-125193.13000000006</v>
      </c>
      <c r="BG809" s="73">
        <v>136700.18</v>
      </c>
      <c r="BH809" s="73">
        <v>68764.759999999951</v>
      </c>
      <c r="BI809" s="73">
        <v>16612.660000000003</v>
      </c>
      <c r="BJ809" s="71">
        <v>12.219639910486052</v>
      </c>
      <c r="BK809" s="71">
        <v>6.7586641522079596</v>
      </c>
      <c r="BL809" s="71">
        <v>10.394365173387049</v>
      </c>
      <c r="BM809" s="71">
        <v>10.740171761368666</v>
      </c>
      <c r="BN809" s="71">
        <v>0.88178608467340469</v>
      </c>
      <c r="BO809" s="71">
        <v>11.8419319097159</v>
      </c>
      <c r="BP809" s="71">
        <v>19.833988314981507</v>
      </c>
      <c r="BQ809" s="71">
        <v>19.289674089561544</v>
      </c>
      <c r="BR809" s="72">
        <v>11.348606792781869</v>
      </c>
      <c r="BS809" s="72">
        <v>9.7538670448266256</v>
      </c>
      <c r="BT809" s="71">
        <v>12.642554994416674</v>
      </c>
      <c r="BU809" s="71">
        <v>12.881364315716587</v>
      </c>
      <c r="BV809" s="71">
        <v>1.8082650935500366</v>
      </c>
      <c r="BW809" s="71">
        <v>11.293271034493193</v>
      </c>
      <c r="BX809" s="75">
        <v>7269</v>
      </c>
      <c r="BY809" s="75">
        <v>6943</v>
      </c>
      <c r="BZ809" s="75">
        <v>5540</v>
      </c>
      <c r="CA809" s="75">
        <v>7113</v>
      </c>
      <c r="CB809" s="75">
        <v>10358</v>
      </c>
      <c r="CC809" s="75">
        <v>11774</v>
      </c>
      <c r="CD809" s="75">
        <v>7012</v>
      </c>
      <c r="CE809" s="75">
        <v>6823</v>
      </c>
      <c r="CF809" s="75">
        <v>12207</v>
      </c>
      <c r="CG809" s="75">
        <v>7593</v>
      </c>
      <c r="CH809" s="75">
        <v>8592</v>
      </c>
      <c r="CI809" s="75">
        <v>7857</v>
      </c>
      <c r="CJ809" s="75">
        <v>4564</v>
      </c>
      <c r="CK809" s="75">
        <v>54648</v>
      </c>
      <c r="CL809" s="73">
        <v>877905.12000000011</v>
      </c>
      <c r="CM809" s="73">
        <v>735713.37999999989</v>
      </c>
      <c r="CN809" s="73">
        <v>636841.03999999992</v>
      </c>
      <c r="CO809" s="73">
        <v>668134.77000000025</v>
      </c>
      <c r="CP809" s="73">
        <v>790203.24000000022</v>
      </c>
      <c r="CQ809" s="73">
        <v>617001.55000000005</v>
      </c>
      <c r="CR809" s="73">
        <v>742044.51000000024</v>
      </c>
      <c r="CS809" s="73">
        <v>884236.92000000016</v>
      </c>
      <c r="CT809" s="73">
        <v>1094557.56</v>
      </c>
      <c r="CU809" s="73">
        <v>1000371.2799999997</v>
      </c>
      <c r="CV809" s="73">
        <v>979750.29999999993</v>
      </c>
      <c r="CW809" s="73">
        <v>938200.69000000018</v>
      </c>
      <c r="CX809" s="73">
        <v>985835.36</v>
      </c>
      <c r="CY809" s="77"/>
      <c r="CZ809" s="4">
        <v>707</v>
      </c>
      <c r="DA809" s="76" t="str">
        <f t="shared" si="30"/>
        <v>L707</v>
      </c>
      <c r="DB809" s="71">
        <v>2.1224722054351979</v>
      </c>
      <c r="DC809" s="71">
        <v>3.2243621517823327</v>
      </c>
      <c r="DD809" s="71">
        <v>0.45068382479517943</v>
      </c>
      <c r="DE809" s="71">
        <v>0.42436547468332581</v>
      </c>
      <c r="DF809" s="71">
        <v>0.50831908803344716</v>
      </c>
      <c r="DG809" s="71">
        <v>0.10944327804808333</v>
      </c>
      <c r="DH809" s="71">
        <v>0.17349703454251258</v>
      </c>
      <c r="DI809" s="71">
        <v>0.11968371315642433</v>
      </c>
      <c r="DJ809" s="71">
        <v>0.19998072421803523</v>
      </c>
      <c r="DK809" s="71">
        <v>8.1088028650819058E-2</v>
      </c>
      <c r="DL809" s="71">
        <v>0.16495561041470244</v>
      </c>
      <c r="DM809" s="71">
        <v>0.10431165290379765</v>
      </c>
      <c r="DN809" s="72">
        <v>6.5904525660225158E-2</v>
      </c>
      <c r="DO809" s="71">
        <v>0.14561918403802332</v>
      </c>
      <c r="DQ809" s="71"/>
      <c r="DR809" s="71"/>
      <c r="DS809" s="71"/>
      <c r="DT809" s="71"/>
      <c r="DU809" s="71"/>
      <c r="DV809" s="71"/>
      <c r="DW809" s="71"/>
      <c r="DX809" s="71"/>
      <c r="DY809" s="71"/>
      <c r="DZ809" s="71"/>
      <c r="EA809" s="71"/>
      <c r="EB809" s="71"/>
      <c r="EC809" s="71"/>
      <c r="ED809" s="71"/>
    </row>
    <row r="810" spans="1:134">
      <c r="A810" s="4">
        <v>709</v>
      </c>
      <c r="B810" s="46" t="s">
        <v>6529</v>
      </c>
      <c r="C810" s="65" t="str">
        <f t="shared" si="29"/>
        <v>L709</v>
      </c>
      <c r="D810" s="69">
        <v>179145.57</v>
      </c>
      <c r="E810" s="68">
        <v>2664493.0000000005</v>
      </c>
      <c r="F810" s="69">
        <v>9516.4200000000128</v>
      </c>
      <c r="G810" s="69">
        <v>429286.91000000015</v>
      </c>
      <c r="H810" s="70">
        <v>95.028946768804516</v>
      </c>
      <c r="I810" s="70">
        <v>19.205697046038384</v>
      </c>
      <c r="J810" s="69">
        <v>322218.26</v>
      </c>
      <c r="K810" s="69">
        <v>297552.55999999994</v>
      </c>
      <c r="L810" s="69">
        <v>285827.78999999998</v>
      </c>
      <c r="M810" s="69">
        <v>335068.69</v>
      </c>
      <c r="N810" s="69">
        <v>426567.28999999992</v>
      </c>
      <c r="O810" s="69">
        <v>513641</v>
      </c>
      <c r="P810" s="69">
        <v>280127.50999999983</v>
      </c>
      <c r="Q810" s="69">
        <v>280247.70999999996</v>
      </c>
      <c r="R810" s="69">
        <v>975521.87999999989</v>
      </c>
      <c r="S810" s="69">
        <v>281242.81999999995</v>
      </c>
      <c r="T810" s="69">
        <v>324413.25</v>
      </c>
      <c r="U810" s="69">
        <v>343794.26</v>
      </c>
      <c r="V810" s="69">
        <v>179145.57</v>
      </c>
      <c r="W810" s="70">
        <v>94.362174047937373</v>
      </c>
      <c r="X810" s="70">
        <v>95.634651122169672</v>
      </c>
      <c r="Y810" s="70">
        <v>93.227709454312944</v>
      </c>
      <c r="Z810" s="71">
        <v>91.421663612795001</v>
      </c>
      <c r="AA810" s="71">
        <v>108.40125040392789</v>
      </c>
      <c r="AB810" s="71">
        <v>122.84666196093403</v>
      </c>
      <c r="AC810" s="71">
        <v>83.31496033714015</v>
      </c>
      <c r="AD810" s="71">
        <v>99.463989945611502</v>
      </c>
      <c r="AE810" s="71">
        <v>102.94866900207968</v>
      </c>
      <c r="AF810" s="71">
        <v>77.408558534042555</v>
      </c>
      <c r="AG810" s="71">
        <v>102.81693586922449</v>
      </c>
      <c r="AH810" s="71">
        <v>98.11614428508156</v>
      </c>
      <c r="AI810" s="71">
        <v>85.688436897261838</v>
      </c>
      <c r="AJ810" s="71">
        <v>-16.263948623385339</v>
      </c>
      <c r="AK810" s="71">
        <v>-16.157626251355339</v>
      </c>
      <c r="AL810" s="71">
        <v>-19.451448938254611</v>
      </c>
      <c r="AM810" s="71">
        <v>-22.095298466477843</v>
      </c>
      <c r="AN810" s="71">
        <v>-17.37713094394956</v>
      </c>
      <c r="AO810" s="71">
        <v>-3.5184044239742307</v>
      </c>
      <c r="AP810" s="71">
        <v>-14.199942344103068</v>
      </c>
      <c r="AQ810" s="71">
        <v>25.342361873712971</v>
      </c>
      <c r="AR810" s="71">
        <v>210.42022477802354</v>
      </c>
      <c r="AS810" s="71">
        <v>-58.192842336746374</v>
      </c>
      <c r="AT810" s="71">
        <v>31.663086461736057</v>
      </c>
      <c r="AU810" s="71">
        <v>21.855421905391292</v>
      </c>
      <c r="AV810" s="72">
        <v>5.6101324565972277</v>
      </c>
      <c r="AW810" s="73">
        <v>-62584.049999999988</v>
      </c>
      <c r="AX810" s="73">
        <v>-57342.640000000072</v>
      </c>
      <c r="AY810" s="73">
        <v>-69023.769999999902</v>
      </c>
      <c r="AZ810" s="73">
        <v>-95032.040000000037</v>
      </c>
      <c r="BA810" s="73">
        <v>-89680.520000000019</v>
      </c>
      <c r="BB810" s="73">
        <v>-10389.329999999958</v>
      </c>
      <c r="BC810" s="73">
        <v>-46361.210000000137</v>
      </c>
      <c r="BD810" s="73">
        <v>56661.919999999984</v>
      </c>
      <c r="BE810" s="73">
        <v>661263.39999999991</v>
      </c>
      <c r="BF810" s="73">
        <v>-391471.70000000019</v>
      </c>
      <c r="BG810" s="73">
        <v>78016.739999999932</v>
      </c>
      <c r="BH810" s="73">
        <v>61661.340000000084</v>
      </c>
      <c r="BI810" s="73">
        <v>9516.4200000000128</v>
      </c>
      <c r="BJ810" s="71">
        <v>11.987954774269964</v>
      </c>
      <c r="BK810" s="71">
        <v>7.6923496565414222</v>
      </c>
      <c r="BL810" s="71">
        <v>7.4309940161785999</v>
      </c>
      <c r="BM810" s="71">
        <v>11.163311787343776</v>
      </c>
      <c r="BN810" s="71">
        <v>0.63325260171241116</v>
      </c>
      <c r="BO810" s="71">
        <v>8.6485465818665599</v>
      </c>
      <c r="BP810" s="71">
        <v>15.948971269815996</v>
      </c>
      <c r="BQ810" s="71">
        <v>18.634975469027008</v>
      </c>
      <c r="BR810" s="72">
        <v>6.2221756755787787</v>
      </c>
      <c r="BS810" s="72">
        <v>12.008392619201055</v>
      </c>
      <c r="BT810" s="71">
        <v>11.073042696168841</v>
      </c>
      <c r="BU810" s="71">
        <v>10.164166641404334</v>
      </c>
      <c r="BV810" s="71">
        <v>8.8829579103585985</v>
      </c>
      <c r="BW810" s="71">
        <v>8.6765152639054097</v>
      </c>
      <c r="BX810" s="75">
        <v>8109</v>
      </c>
      <c r="BY810" s="75">
        <v>7995</v>
      </c>
      <c r="BZ810" s="75">
        <v>6485</v>
      </c>
      <c r="CA810" s="75">
        <v>7328</v>
      </c>
      <c r="CB810" s="75">
        <v>7806</v>
      </c>
      <c r="CC810" s="75">
        <v>10132</v>
      </c>
      <c r="CD810" s="75">
        <v>6288</v>
      </c>
      <c r="CE810" s="75">
        <v>6771</v>
      </c>
      <c r="CF810" s="75">
        <v>15865</v>
      </c>
      <c r="CG810" s="75">
        <v>6609</v>
      </c>
      <c r="CH810" s="75">
        <v>7523</v>
      </c>
      <c r="CI810" s="75">
        <v>8302</v>
      </c>
      <c r="CJ810" s="75">
        <v>4641</v>
      </c>
      <c r="CK810" s="75">
        <v>55999</v>
      </c>
      <c r="CL810" s="73">
        <v>721513.64000000013</v>
      </c>
      <c r="CM810" s="73">
        <v>607608.72</v>
      </c>
      <c r="CN810" s="73">
        <v>811817.72000000009</v>
      </c>
      <c r="CO810" s="73">
        <v>862533.92999999993</v>
      </c>
      <c r="CP810" s="73">
        <v>917605.09</v>
      </c>
      <c r="CQ810" s="73">
        <v>776381.32</v>
      </c>
      <c r="CR810" s="73">
        <v>625005.96</v>
      </c>
      <c r="CS810" s="73">
        <v>1147248.5899999996</v>
      </c>
      <c r="CT810" s="73">
        <v>749823.06999999972</v>
      </c>
      <c r="CU810" s="73">
        <v>684041.77999999991</v>
      </c>
      <c r="CV810" s="73">
        <v>688220.34000000008</v>
      </c>
      <c r="CW810" s="73">
        <v>759763.37999999989</v>
      </c>
      <c r="CX810" s="73">
        <v>794430.94999999984</v>
      </c>
      <c r="CY810" s="77"/>
      <c r="CZ810" s="4">
        <v>709</v>
      </c>
      <c r="DA810" s="76" t="str">
        <f t="shared" si="30"/>
        <v>L709</v>
      </c>
      <c r="DB810" s="71">
        <v>6.6759194215979436</v>
      </c>
      <c r="DC810" s="71">
        <v>5.8859672177829028</v>
      </c>
      <c r="DD810" s="71">
        <v>0.89253735648801391</v>
      </c>
      <c r="DE810" s="71">
        <v>2.3511375266471326</v>
      </c>
      <c r="DF810" s="71">
        <v>2.4858442526167255</v>
      </c>
      <c r="DG810" s="71">
        <v>0.62605119470527704</v>
      </c>
      <c r="DH810" s="71">
        <v>0.4865828584868056</v>
      </c>
      <c r="DI810" s="71">
        <v>0.2996072050262496</v>
      </c>
      <c r="DJ810" s="71">
        <v>0.35274633921147103</v>
      </c>
      <c r="DK810" s="71">
        <v>0.11613338370472079</v>
      </c>
      <c r="DL810" s="71">
        <v>1.4086465982209009</v>
      </c>
      <c r="DM810" s="71">
        <v>0.36832998812992968</v>
      </c>
      <c r="DN810" s="72">
        <v>0.15631982345106682</v>
      </c>
      <c r="DO810" s="71">
        <v>0.45422512780589375</v>
      </c>
      <c r="DQ810" s="71"/>
      <c r="DR810" s="71"/>
      <c r="DS810" s="71"/>
      <c r="DT810" s="71"/>
      <c r="DU810" s="71"/>
      <c r="DV810" s="71"/>
      <c r="DW810" s="71"/>
      <c r="DX810" s="71"/>
      <c r="DY810" s="71"/>
      <c r="DZ810" s="71"/>
      <c r="EA810" s="71"/>
      <c r="EB810" s="71"/>
      <c r="EC810" s="71"/>
      <c r="ED810" s="71"/>
    </row>
    <row r="811" spans="1:134">
      <c r="A811" s="4">
        <v>724</v>
      </c>
      <c r="B811" s="46" t="s">
        <v>6537</v>
      </c>
      <c r="C811" s="65" t="str">
        <f t="shared" si="29"/>
        <v>L724</v>
      </c>
      <c r="D811" s="69">
        <v>358996.00999999995</v>
      </c>
      <c r="E811" s="68">
        <v>4452285.7800000012</v>
      </c>
      <c r="F811" s="69">
        <v>47945.989999999874</v>
      </c>
      <c r="G811" s="69">
        <v>-33768.689999998547</v>
      </c>
      <c r="H811" s="70">
        <v>81.817278964023004</v>
      </c>
      <c r="I811" s="70">
        <v>-0.75274810472817366</v>
      </c>
      <c r="J811" s="69">
        <v>592505.72</v>
      </c>
      <c r="K811" s="69">
        <v>663753.18000000005</v>
      </c>
      <c r="L811" s="69">
        <v>599222.85</v>
      </c>
      <c r="M811" s="69">
        <v>701837.49</v>
      </c>
      <c r="N811" s="69">
        <v>822805.34</v>
      </c>
      <c r="O811" s="69">
        <v>943848.07000000018</v>
      </c>
      <c r="P811" s="69">
        <v>565934.07999999996</v>
      </c>
      <c r="Q811" s="69">
        <v>542773.38000000012</v>
      </c>
      <c r="R811" s="69">
        <v>1197364.1200000001</v>
      </c>
      <c r="S811" s="69">
        <v>564061.42999999993</v>
      </c>
      <c r="T811" s="69">
        <v>639218.71</v>
      </c>
      <c r="U811" s="69">
        <v>583938.05000000005</v>
      </c>
      <c r="V811" s="69">
        <v>358996.00999999995</v>
      </c>
      <c r="W811" s="70">
        <v>90.564411021215861</v>
      </c>
      <c r="X811" s="70">
        <v>98.497593392933879</v>
      </c>
      <c r="Y811" s="70">
        <v>94.278833672249803</v>
      </c>
      <c r="Z811" s="71">
        <v>92.934216592552161</v>
      </c>
      <c r="AA811" s="71">
        <v>96.66167026111701</v>
      </c>
      <c r="AB811" s="71">
        <v>98.469889548315507</v>
      </c>
      <c r="AC811" s="71">
        <v>85.829672907101994</v>
      </c>
      <c r="AD811" s="71">
        <v>76.79580126293466</v>
      </c>
      <c r="AE811" s="71">
        <v>76.6698280973294</v>
      </c>
      <c r="AF811" s="71">
        <v>80.645842512977325</v>
      </c>
      <c r="AG811" s="71">
        <v>88.298013050757774</v>
      </c>
      <c r="AH811" s="71">
        <v>81.154852838961219</v>
      </c>
      <c r="AI811" s="71">
        <v>96.768328082586834</v>
      </c>
      <c r="AJ811" s="71">
        <v>-5.0685456963645237</v>
      </c>
      <c r="AK811" s="71">
        <v>-7.4279189113458326</v>
      </c>
      <c r="AL811" s="71">
        <v>-18.718356456685736</v>
      </c>
      <c r="AM811" s="71">
        <v>-12.737870783004334</v>
      </c>
      <c r="AN811" s="71">
        <v>-20.288272858330146</v>
      </c>
      <c r="AO811" s="71">
        <v>-12.840256368464297</v>
      </c>
      <c r="AP811" s="71">
        <v>-12.942139883172866</v>
      </c>
      <c r="AQ811" s="71">
        <v>-5.1096600988246976</v>
      </c>
      <c r="AR811" s="71">
        <v>60.638864371818869</v>
      </c>
      <c r="AS811" s="71">
        <v>-47.669796865699141</v>
      </c>
      <c r="AT811" s="71">
        <v>14.816969199866481</v>
      </c>
      <c r="AU811" s="71">
        <v>1.918955292486757</v>
      </c>
      <c r="AV811" s="72">
        <v>15.414237877239124</v>
      </c>
      <c r="AW811" s="73">
        <v>-31634.850000000093</v>
      </c>
      <c r="AX811" s="73">
        <v>-53259.089999999851</v>
      </c>
      <c r="AY811" s="73">
        <v>-137995.08000000007</v>
      </c>
      <c r="AZ811" s="73">
        <v>-102448.96999999997</v>
      </c>
      <c r="BA811" s="73">
        <v>-209420.87000000046</v>
      </c>
      <c r="BB811" s="73">
        <v>-110926.71999999986</v>
      </c>
      <c r="BC811" s="73">
        <v>-84132.530000000028</v>
      </c>
      <c r="BD811" s="73">
        <v>-29227.289999999804</v>
      </c>
      <c r="BE811" s="73">
        <v>451987.76000000036</v>
      </c>
      <c r="BF811" s="73">
        <v>-513827.4300000004</v>
      </c>
      <c r="BG811" s="73">
        <v>82490.279999999912</v>
      </c>
      <c r="BH811" s="73">
        <v>10994.529999999912</v>
      </c>
      <c r="BI811" s="73">
        <v>47945.989999999874</v>
      </c>
      <c r="BJ811" s="71">
        <v>16.980756006078597</v>
      </c>
      <c r="BK811" s="71">
        <v>13.432689473495827</v>
      </c>
      <c r="BL811" s="71">
        <v>13.696173760549922</v>
      </c>
      <c r="BM811" s="71">
        <v>16.63470666131693</v>
      </c>
      <c r="BN811" s="71">
        <v>8.3856140440244822</v>
      </c>
      <c r="BO811" s="71">
        <v>14.215384972680731</v>
      </c>
      <c r="BP811" s="71">
        <v>20.982752114811039</v>
      </c>
      <c r="BQ811" s="71">
        <v>22.295168853299195</v>
      </c>
      <c r="BR811" s="72">
        <v>11.440482931084686</v>
      </c>
      <c r="BS811" s="72">
        <v>15.386228947435693</v>
      </c>
      <c r="BT811" s="71">
        <v>16.140549247079662</v>
      </c>
      <c r="BU811" s="71">
        <v>17.084330001444609</v>
      </c>
      <c r="BV811" s="71">
        <v>16.064743326210408</v>
      </c>
      <c r="BW811" s="71">
        <v>14.669356989656183</v>
      </c>
      <c r="BX811" s="75">
        <v>14461</v>
      </c>
      <c r="BY811" s="75">
        <v>15535</v>
      </c>
      <c r="BZ811" s="75">
        <v>14392</v>
      </c>
      <c r="CA811" s="75">
        <v>16031</v>
      </c>
      <c r="CB811" s="75">
        <v>16213</v>
      </c>
      <c r="CC811" s="75">
        <v>17193</v>
      </c>
      <c r="CD811" s="75">
        <v>12333</v>
      </c>
      <c r="CE811" s="75">
        <v>12405</v>
      </c>
      <c r="CF811" s="75">
        <v>19714</v>
      </c>
      <c r="CG811" s="75">
        <v>13729</v>
      </c>
      <c r="CH811" s="75">
        <v>14820</v>
      </c>
      <c r="CI811" s="75">
        <v>14323</v>
      </c>
      <c r="CJ811" s="75">
        <v>8286</v>
      </c>
      <c r="CK811" s="75">
        <v>95610</v>
      </c>
      <c r="CL811" s="73">
        <v>1081100.1800000002</v>
      </c>
      <c r="CM811" s="73">
        <v>1008317.15</v>
      </c>
      <c r="CN811" s="73">
        <v>1051881.48</v>
      </c>
      <c r="CO811" s="73">
        <v>1287414.5599999998</v>
      </c>
      <c r="CP811" s="73">
        <v>1414996.3800000004</v>
      </c>
      <c r="CQ811" s="73">
        <v>1173100.6800000002</v>
      </c>
      <c r="CR811" s="73">
        <v>1053991.06</v>
      </c>
      <c r="CS811" s="73">
        <v>1731542.5099999995</v>
      </c>
      <c r="CT811" s="73">
        <v>1229272.48</v>
      </c>
      <c r="CU811" s="73">
        <v>1218083.3000000003</v>
      </c>
      <c r="CV811" s="73">
        <v>1200652.6100000001</v>
      </c>
      <c r="CW811" s="73">
        <v>1099671.8500000001</v>
      </c>
      <c r="CX811" s="73">
        <v>1087653.7700000003</v>
      </c>
      <c r="CY811" s="77"/>
      <c r="CZ811" s="4">
        <v>724</v>
      </c>
      <c r="DA811" s="76" t="str">
        <f t="shared" si="30"/>
        <v>L724</v>
      </c>
      <c r="DB811" s="71">
        <v>3.1861034777455957</v>
      </c>
      <c r="DC811" s="71">
        <v>2.6342776860018065</v>
      </c>
      <c r="DD811" s="71">
        <v>1.583315018944633</v>
      </c>
      <c r="DE811" s="71">
        <v>1.3450670847819237</v>
      </c>
      <c r="DF811" s="71">
        <v>0.9290515183331618</v>
      </c>
      <c r="DG811" s="71">
        <v>1.1332439949479653</v>
      </c>
      <c r="DH811" s="71">
        <v>0.96822083418953708</v>
      </c>
      <c r="DI811" s="71">
        <v>0.70247562446613609</v>
      </c>
      <c r="DJ811" s="71">
        <v>0.36028761624541866</v>
      </c>
      <c r="DK811" s="71">
        <v>0.58225707786201719</v>
      </c>
      <c r="DL811" s="71">
        <v>0.59705490706299191</v>
      </c>
      <c r="DM811" s="71">
        <v>0.89640249252059012</v>
      </c>
      <c r="DN811" s="72">
        <v>0.44352907369235001</v>
      </c>
      <c r="DO811" s="71">
        <v>0.61940286857939031</v>
      </c>
      <c r="DQ811" s="71"/>
      <c r="DR811" s="71"/>
      <c r="DS811" s="71"/>
      <c r="DT811" s="71"/>
      <c r="DU811" s="71"/>
      <c r="DV811" s="71"/>
      <c r="DW811" s="71"/>
      <c r="DX811" s="71"/>
      <c r="DY811" s="71"/>
      <c r="DZ811" s="71"/>
      <c r="EA811" s="71"/>
      <c r="EB811" s="71"/>
      <c r="EC811" s="71"/>
      <c r="ED811" s="71"/>
    </row>
    <row r="812" spans="1:134">
      <c r="A812" s="4">
        <v>1156</v>
      </c>
      <c r="B812" s="46" t="s">
        <v>6544</v>
      </c>
      <c r="C812" s="65" t="str">
        <f t="shared" si="29"/>
        <v>1156</v>
      </c>
      <c r="D812" s="69">
        <v>940696.78999999992</v>
      </c>
      <c r="E812" s="68">
        <v>10511869.250000002</v>
      </c>
      <c r="F812" s="69">
        <v>-3715.3900000001304</v>
      </c>
      <c r="G812" s="69">
        <v>-612970.82999999821</v>
      </c>
      <c r="H812" s="70">
        <v>76.715547877231415</v>
      </c>
      <c r="I812" s="70">
        <v>-5.5099293616092897</v>
      </c>
      <c r="J812" s="69">
        <v>1633715.82</v>
      </c>
      <c r="K812" s="69">
        <v>1515846.6000000003</v>
      </c>
      <c r="L812" s="69">
        <v>1329065.8799999999</v>
      </c>
      <c r="M812" s="69">
        <v>1342725.32</v>
      </c>
      <c r="N812" s="69">
        <v>1571121.9400000002</v>
      </c>
      <c r="O812" s="69">
        <v>1953520.5899999999</v>
      </c>
      <c r="P812" s="69">
        <v>1283613.06</v>
      </c>
      <c r="Q812" s="69">
        <v>1337019.8600000003</v>
      </c>
      <c r="R812" s="69">
        <v>2396651.2200000002</v>
      </c>
      <c r="S812" s="69">
        <v>1349561.2700000003</v>
      </c>
      <c r="T812" s="69">
        <v>1586851.8300000003</v>
      </c>
      <c r="U812" s="69">
        <v>1617475.2199999995</v>
      </c>
      <c r="V812" s="69">
        <v>940696.78999999992</v>
      </c>
      <c r="W812" s="70">
        <v>96.178856791312143</v>
      </c>
      <c r="X812" s="70">
        <v>91.427162087720035</v>
      </c>
      <c r="Y812" s="70">
        <v>81.243371180514586</v>
      </c>
      <c r="Z812" s="71">
        <v>69.023055074616138</v>
      </c>
      <c r="AA812" s="71">
        <v>81.136327132310214</v>
      </c>
      <c r="AB812" s="71">
        <v>88.67388506395092</v>
      </c>
      <c r="AC812" s="71">
        <v>69.343416836795825</v>
      </c>
      <c r="AD812" s="71">
        <v>67.660098335888193</v>
      </c>
      <c r="AE812" s="71">
        <v>80.538549630383656</v>
      </c>
      <c r="AF812" s="71">
        <v>79.051911581156247</v>
      </c>
      <c r="AG812" s="71">
        <v>79.005971193070536</v>
      </c>
      <c r="AH812" s="71">
        <v>78.114541101066777</v>
      </c>
      <c r="AI812" s="71">
        <v>84.512462216334214</v>
      </c>
      <c r="AJ812" s="71">
        <v>-14.087045497881101</v>
      </c>
      <c r="AK812" s="71">
        <v>-9.603087397977772</v>
      </c>
      <c r="AL812" s="71">
        <v>-14.410037410812638</v>
      </c>
      <c r="AM812" s="71">
        <v>-37.856755408866462</v>
      </c>
      <c r="AN812" s="71">
        <v>-36.815770518404904</v>
      </c>
      <c r="AO812" s="71">
        <v>-27.56580399369286</v>
      </c>
      <c r="AP812" s="71">
        <v>-27.321774744342676</v>
      </c>
      <c r="AQ812" s="71">
        <v>-11.465777044922753</v>
      </c>
      <c r="AR812" s="71">
        <v>31.878564723277524</v>
      </c>
      <c r="AS812" s="71">
        <v>-31.93119250521147</v>
      </c>
      <c r="AT812" s="71">
        <v>4.5471008803154245</v>
      </c>
      <c r="AU812" s="71">
        <v>1.9651452515273338</v>
      </c>
      <c r="AV812" s="72">
        <v>-0.39340767502598073</v>
      </c>
      <c r="AW812" s="73">
        <v>-267878.44999999995</v>
      </c>
      <c r="AX812" s="73">
        <v>-161032.12999999966</v>
      </c>
      <c r="AY812" s="73">
        <v>-223763.25999999978</v>
      </c>
      <c r="AZ812" s="73">
        <v>-817968.61999999941</v>
      </c>
      <c r="BA812" s="73">
        <v>-915450.97999999928</v>
      </c>
      <c r="BB812" s="73">
        <v>-718392.16999999993</v>
      </c>
      <c r="BC812" s="73">
        <v>-482546.00000000023</v>
      </c>
      <c r="BD812" s="73">
        <v>-173153.05999999959</v>
      </c>
      <c r="BE812" s="73">
        <v>579334.49</v>
      </c>
      <c r="BF812" s="73">
        <v>-633081.46999999927</v>
      </c>
      <c r="BG812" s="73">
        <v>69017.460000000661</v>
      </c>
      <c r="BH812" s="73">
        <v>31173.139999999432</v>
      </c>
      <c r="BI812" s="73">
        <v>-3715.3900000001304</v>
      </c>
      <c r="BJ812" s="71">
        <v>18.692208128687117</v>
      </c>
      <c r="BK812" s="71">
        <v>15.249986601757897</v>
      </c>
      <c r="BL812" s="71">
        <v>9.9457690132052363</v>
      </c>
      <c r="BM812" s="71">
        <v>14.37189248520091</v>
      </c>
      <c r="BN812" s="71">
        <v>4.6598381556884654</v>
      </c>
      <c r="BO812" s="71">
        <v>10.308591272316397</v>
      </c>
      <c r="BP812" s="71">
        <v>16.490250491144838</v>
      </c>
      <c r="BQ812" s="71">
        <v>19.943000471249807</v>
      </c>
      <c r="BR812" s="72">
        <v>12.833302133424354</v>
      </c>
      <c r="BS812" s="72">
        <v>14.933230355709654</v>
      </c>
      <c r="BT812" s="71">
        <v>14.934616317161272</v>
      </c>
      <c r="BU812" s="71">
        <v>15.802360911160211</v>
      </c>
      <c r="BV812" s="71">
        <v>13.230117360175111</v>
      </c>
      <c r="BW812" s="71">
        <v>13.829381133136923</v>
      </c>
      <c r="BX812" s="75">
        <v>22622</v>
      </c>
      <c r="BY812" s="75">
        <v>21228</v>
      </c>
      <c r="BZ812" s="75">
        <v>16869</v>
      </c>
      <c r="CA812" s="75">
        <v>18283</v>
      </c>
      <c r="CB812" s="75">
        <v>19980</v>
      </c>
      <c r="CC812" s="75">
        <v>24241</v>
      </c>
      <c r="CD812" s="75">
        <v>17441</v>
      </c>
      <c r="CE812" s="75">
        <v>18189</v>
      </c>
      <c r="CF812" s="75">
        <v>27929</v>
      </c>
      <c r="CG812" s="75">
        <v>19553</v>
      </c>
      <c r="CH812" s="75">
        <v>22054</v>
      </c>
      <c r="CI812" s="75">
        <v>21425</v>
      </c>
      <c r="CJ812" s="75">
        <v>12621</v>
      </c>
      <c r="CK812" s="75">
        <v>139212</v>
      </c>
      <c r="CL812" s="73">
        <v>3166179.86</v>
      </c>
      <c r="CM812" s="73">
        <v>3404109.6999999988</v>
      </c>
      <c r="CN812" s="73">
        <v>2583570.48</v>
      </c>
      <c r="CO812" s="73">
        <v>3529241.7200000007</v>
      </c>
      <c r="CP812" s="73">
        <v>4395235.08</v>
      </c>
      <c r="CQ812" s="73">
        <v>3473966.2300000014</v>
      </c>
      <c r="CR812" s="73">
        <v>3995087.35</v>
      </c>
      <c r="CS812" s="73">
        <v>4510705.9399999995</v>
      </c>
      <c r="CT812" s="73">
        <v>3194643.85</v>
      </c>
      <c r="CU812" s="73">
        <v>2920265.0200000014</v>
      </c>
      <c r="CV812" s="73">
        <v>2898271.62</v>
      </c>
      <c r="CW812" s="73">
        <v>2753316.8000000003</v>
      </c>
      <c r="CX812" s="73">
        <v>2787798.6100000013</v>
      </c>
      <c r="CY812" s="77"/>
      <c r="CZ812" s="4">
        <v>1156</v>
      </c>
      <c r="DA812" s="76" t="str">
        <f t="shared" si="30"/>
        <v>1156</v>
      </c>
      <c r="DB812" s="71">
        <v>3.2623641058375998</v>
      </c>
      <c r="DC812" s="71">
        <v>3.360595245420074</v>
      </c>
      <c r="DD812" s="71">
        <v>1.4706671916152123</v>
      </c>
      <c r="DE812" s="71">
        <v>1.7386816137009282</v>
      </c>
      <c r="DF812" s="71">
        <v>1.1391919400236883</v>
      </c>
      <c r="DG812" s="71">
        <v>0.64099410472897023</v>
      </c>
      <c r="DH812" s="71">
        <v>0.92544036669092355</v>
      </c>
      <c r="DI812" s="71">
        <v>0.54678921369713207</v>
      </c>
      <c r="DJ812" s="71">
        <v>0.65616803830766146</v>
      </c>
      <c r="DK812" s="71">
        <v>0.91763535252516759</v>
      </c>
      <c r="DL812" s="71">
        <v>0.44639368131958546</v>
      </c>
      <c r="DM812" s="71">
        <v>0.42551826228579254</v>
      </c>
      <c r="DN812" s="71">
        <v>0.44693715134864709</v>
      </c>
      <c r="DO812" s="71">
        <v>0.62259714202793537</v>
      </c>
      <c r="DQ812" s="71"/>
      <c r="DR812" s="71"/>
      <c r="DS812" s="71"/>
      <c r="DT812" s="71"/>
      <c r="DU812" s="71"/>
      <c r="DV812" s="71"/>
      <c r="DW812" s="71"/>
      <c r="DX812" s="71"/>
      <c r="DY812" s="71"/>
      <c r="DZ812" s="71"/>
      <c r="EA812" s="71"/>
      <c r="EB812" s="71"/>
      <c r="EC812" s="71"/>
      <c r="ED812" s="71"/>
    </row>
    <row r="813" spans="1:134">
      <c r="A813" s="4">
        <v>733</v>
      </c>
      <c r="B813" s="46" t="s">
        <v>6550</v>
      </c>
      <c r="C813" s="65" t="str">
        <f t="shared" si="29"/>
        <v>L733</v>
      </c>
      <c r="D813" s="69">
        <v>127162.27999999998</v>
      </c>
      <c r="E813" s="68">
        <v>1502509.0500000003</v>
      </c>
      <c r="F813" s="69">
        <v>17208.590000000011</v>
      </c>
      <c r="G813" s="69">
        <v>155664.76000000024</v>
      </c>
      <c r="H813" s="70">
        <v>90.749026513725809</v>
      </c>
      <c r="I813" s="70">
        <v>11.557739907706788</v>
      </c>
      <c r="J813" s="69">
        <v>200969.22999999998</v>
      </c>
      <c r="K813" s="69">
        <v>176093.98999999993</v>
      </c>
      <c r="L813" s="69">
        <v>168907.59999999998</v>
      </c>
      <c r="M813" s="69">
        <v>213573.40999999997</v>
      </c>
      <c r="N813" s="69">
        <v>356958.62999999989</v>
      </c>
      <c r="O813" s="69">
        <v>389971.64999999991</v>
      </c>
      <c r="P813" s="69">
        <v>184922.02</v>
      </c>
      <c r="Q813" s="69">
        <v>188667.99</v>
      </c>
      <c r="R813" s="69">
        <v>452319.8</v>
      </c>
      <c r="S813" s="69">
        <v>168166.62</v>
      </c>
      <c r="T813" s="69">
        <v>187341.97999999992</v>
      </c>
      <c r="U813" s="69">
        <v>193928.36000000002</v>
      </c>
      <c r="V813" s="69">
        <v>127162.27999999998</v>
      </c>
      <c r="W813" s="70">
        <v>97.438664799410731</v>
      </c>
      <c r="X813" s="70">
        <v>91.142718971191798</v>
      </c>
      <c r="Y813" s="70">
        <v>99.347874368766441</v>
      </c>
      <c r="Z813" s="71">
        <v>121.53609658615349</v>
      </c>
      <c r="AA813" s="71">
        <v>104.69038142255009</v>
      </c>
      <c r="AB813" s="71">
        <v>99.366054035335736</v>
      </c>
      <c r="AC813" s="71">
        <v>92.282385906779183</v>
      </c>
      <c r="AD813" s="71">
        <v>91.506986397853495</v>
      </c>
      <c r="AE813" s="71">
        <v>99.250215112078095</v>
      </c>
      <c r="AF813" s="71">
        <v>71.925444000130412</v>
      </c>
      <c r="AG813" s="71">
        <v>88.868418050152798</v>
      </c>
      <c r="AH813" s="71">
        <v>91.667265008650418</v>
      </c>
      <c r="AI813" s="71">
        <v>92.683607336421744</v>
      </c>
      <c r="AJ813" s="71">
        <v>-23.74246201195529</v>
      </c>
      <c r="AK813" s="71">
        <v>-34.076109912989125</v>
      </c>
      <c r="AL813" s="71">
        <v>-31.615462015960794</v>
      </c>
      <c r="AM813" s="71">
        <v>2.8212393889808896</v>
      </c>
      <c r="AN813" s="71">
        <v>-13.091883043858433</v>
      </c>
      <c r="AO813" s="71">
        <v>-7.4615256968719184</v>
      </c>
      <c r="AP813" s="71">
        <v>-9.8187846511999748</v>
      </c>
      <c r="AQ813" s="71">
        <v>16.222970109735723</v>
      </c>
      <c r="AR813" s="71">
        <v>115.68996404148399</v>
      </c>
      <c r="AS813" s="71">
        <v>-48.733976301920855</v>
      </c>
      <c r="AT813" s="71">
        <v>12.736712851482368</v>
      </c>
      <c r="AU813" s="71">
        <v>17.113937431290928</v>
      </c>
      <c r="AV813" s="72">
        <v>15.650761697947569</v>
      </c>
      <c r="AW813" s="73">
        <v>-62570.919999999984</v>
      </c>
      <c r="AX813" s="73">
        <v>-91023.12</v>
      </c>
      <c r="AY813" s="73">
        <v>-78089.170000000013</v>
      </c>
      <c r="AZ813" s="73">
        <v>5860.0899999999674</v>
      </c>
      <c r="BA813" s="73">
        <v>-53763.440000000061</v>
      </c>
      <c r="BB813" s="73">
        <v>-27644.059999999998</v>
      </c>
      <c r="BC813" s="73">
        <v>-20134.010000000009</v>
      </c>
      <c r="BD813" s="73">
        <v>26335.200000000012</v>
      </c>
      <c r="BE813" s="73">
        <v>242611.4800000001</v>
      </c>
      <c r="BF813" s="73">
        <v>-159860.81000000006</v>
      </c>
      <c r="BG813" s="73">
        <v>21165.429999999964</v>
      </c>
      <c r="BH813" s="73">
        <v>28338.880000000005</v>
      </c>
      <c r="BI813" s="73">
        <v>17208.590000000011</v>
      </c>
      <c r="BJ813" s="71">
        <v>16.75085661614197</v>
      </c>
      <c r="BK813" s="71">
        <v>16.598968943075025</v>
      </c>
      <c r="BL813" s="71">
        <v>13.99362756157128</v>
      </c>
      <c r="BM813" s="71">
        <v>12.546705057428298</v>
      </c>
      <c r="BN813" s="71">
        <v>3.0366577317179804</v>
      </c>
      <c r="BO813" s="71">
        <v>5.2033823965932982</v>
      </c>
      <c r="BP813" s="71">
        <v>20.861755452020674</v>
      </c>
      <c r="BQ813" s="71">
        <v>19.982908839671747</v>
      </c>
      <c r="BR813" s="72">
        <v>17.460225804219277</v>
      </c>
      <c r="BS813" s="72">
        <v>14.761998984244276</v>
      </c>
      <c r="BT813" s="71">
        <v>18.314286930479849</v>
      </c>
      <c r="BU813" s="71">
        <v>13.155762930443874</v>
      </c>
      <c r="BV813" s="71">
        <v>13.746959990864315</v>
      </c>
      <c r="BW813" s="71">
        <v>15.494189061375053</v>
      </c>
      <c r="BX813" s="75">
        <v>5028</v>
      </c>
      <c r="BY813" s="75">
        <v>5104</v>
      </c>
      <c r="BZ813" s="75">
        <v>4576</v>
      </c>
      <c r="CA813" s="75">
        <v>5263</v>
      </c>
      <c r="CB813" s="75">
        <v>7251</v>
      </c>
      <c r="CC813" s="75">
        <v>8270</v>
      </c>
      <c r="CD813" s="75">
        <v>4442</v>
      </c>
      <c r="CE813" s="75">
        <v>4874</v>
      </c>
      <c r="CF813" s="75">
        <v>8576</v>
      </c>
      <c r="CG813" s="75">
        <v>4675</v>
      </c>
      <c r="CH813" s="75">
        <v>5137</v>
      </c>
      <c r="CI813" s="75">
        <v>5301</v>
      </c>
      <c r="CJ813" s="75">
        <v>3406</v>
      </c>
      <c r="CK813" s="75">
        <v>36411</v>
      </c>
      <c r="CL813" s="73">
        <v>501726.48</v>
      </c>
      <c r="CM813" s="73">
        <v>481858.03</v>
      </c>
      <c r="CN813" s="73">
        <v>494565.76</v>
      </c>
      <c r="CO813" s="73">
        <v>479786.71000000008</v>
      </c>
      <c r="CP813" s="73">
        <v>519148.19000000006</v>
      </c>
      <c r="CQ813" s="73">
        <v>433357.5799999999</v>
      </c>
      <c r="CR813" s="73">
        <v>376911.62999999989</v>
      </c>
      <c r="CS813" s="73">
        <v>526834.80999999994</v>
      </c>
      <c r="CT813" s="73">
        <v>443238.52999999985</v>
      </c>
      <c r="CU813" s="73">
        <v>428228.01</v>
      </c>
      <c r="CV813" s="73">
        <v>444953.36</v>
      </c>
      <c r="CW813" s="73">
        <v>474885.23</v>
      </c>
      <c r="CX813" s="73">
        <v>436054.38999999996</v>
      </c>
      <c r="CY813" s="77"/>
      <c r="CZ813" s="4">
        <v>733</v>
      </c>
      <c r="DA813" s="76" t="str">
        <f t="shared" si="30"/>
        <v>L733</v>
      </c>
      <c r="DB813" s="71">
        <v>2.2700438942017511</v>
      </c>
      <c r="DC813" s="71">
        <v>0.60006063837162871</v>
      </c>
      <c r="DD813" s="71">
        <v>0.51866491934278858</v>
      </c>
      <c r="DE813" s="71">
        <v>0.26751516628309607</v>
      </c>
      <c r="DF813" s="71">
        <v>0.14192810645118303</v>
      </c>
      <c r="DG813" s="71">
        <v>0.14004871420984458</v>
      </c>
      <c r="DH813" s="71">
        <v>0.24675678907505472</v>
      </c>
      <c r="DI813" s="71">
        <v>0.16524691163169553</v>
      </c>
      <c r="DJ813" s="71">
        <v>0.14894443348339262</v>
      </c>
      <c r="DK813" s="71">
        <v>0.14151493956033465</v>
      </c>
      <c r="DL813" s="71">
        <v>0.19036825411978475</v>
      </c>
      <c r="DM813" s="71">
        <v>0</v>
      </c>
      <c r="DN813" s="71">
        <v>6.8274332271504007E-2</v>
      </c>
      <c r="DO813" s="71">
        <v>0.14118638134916678</v>
      </c>
      <c r="DQ813" s="71"/>
      <c r="DR813" s="71"/>
      <c r="DS813" s="71"/>
      <c r="DT813" s="71"/>
      <c r="DU813" s="71"/>
      <c r="DV813" s="71"/>
      <c r="DW813" s="71"/>
      <c r="DX813" s="71"/>
      <c r="DY813" s="71"/>
      <c r="DZ813" s="71"/>
      <c r="EA813" s="71"/>
      <c r="EB813" s="71"/>
      <c r="EC813" s="71"/>
      <c r="ED813" s="71"/>
    </row>
    <row r="814" spans="1:134">
      <c r="A814" s="4">
        <v>726</v>
      </c>
      <c r="B814" s="46" t="s">
        <v>6557</v>
      </c>
      <c r="C814" s="65" t="str">
        <f t="shared" si="29"/>
        <v>L726</v>
      </c>
      <c r="D814" s="69">
        <v>129975.73999999999</v>
      </c>
      <c r="E814" s="68">
        <v>1707145.3199999998</v>
      </c>
      <c r="F814" s="69">
        <v>17616.570000000007</v>
      </c>
      <c r="G814" s="69">
        <v>173273.92999999993</v>
      </c>
      <c r="H814" s="70">
        <v>88.311954108452255</v>
      </c>
      <c r="I814" s="70">
        <v>11.296509676733724</v>
      </c>
      <c r="J814" s="69">
        <v>205343.15</v>
      </c>
      <c r="K814" s="69">
        <v>200987.81999999998</v>
      </c>
      <c r="L814" s="69">
        <v>195658.72999999995</v>
      </c>
      <c r="M814" s="69">
        <v>237313.70999999996</v>
      </c>
      <c r="N814" s="69">
        <v>338518.68999999994</v>
      </c>
      <c r="O814" s="69">
        <v>334942.28999999998</v>
      </c>
      <c r="P814" s="69">
        <v>166437.35999999999</v>
      </c>
      <c r="Q814" s="69">
        <v>185062.53</v>
      </c>
      <c r="R814" s="69">
        <v>516221.53</v>
      </c>
      <c r="S814" s="69">
        <v>215482.93000000005</v>
      </c>
      <c r="T814" s="69">
        <v>259212.82</v>
      </c>
      <c r="U814" s="69">
        <v>234752.40999999997</v>
      </c>
      <c r="V814" s="69">
        <v>129975.73999999999</v>
      </c>
      <c r="W814" s="70">
        <v>90.678565327774947</v>
      </c>
      <c r="X814" s="70">
        <v>92.174820865953208</v>
      </c>
      <c r="Y814" s="70">
        <v>92.67537419807995</v>
      </c>
      <c r="Z814" s="71">
        <v>88.290972255470962</v>
      </c>
      <c r="AA814" s="71">
        <v>107.17866389893129</v>
      </c>
      <c r="AB814" s="71">
        <v>105.0819259764604</v>
      </c>
      <c r="AC814" s="71">
        <v>79.751703956634202</v>
      </c>
      <c r="AD814" s="71">
        <v>91.132247392826557</v>
      </c>
      <c r="AE814" s="71">
        <v>91.54636386898926</v>
      </c>
      <c r="AF814" s="71">
        <v>78.720164739907105</v>
      </c>
      <c r="AG814" s="71">
        <v>93.06272953911629</v>
      </c>
      <c r="AH814" s="71">
        <v>87.903759211821537</v>
      </c>
      <c r="AI814" s="71">
        <v>94.11364652487039</v>
      </c>
      <c r="AJ814" s="71">
        <v>-17.148931649562705</v>
      </c>
      <c r="AK814" s="71">
        <v>-25.958743185120781</v>
      </c>
      <c r="AL814" s="71">
        <v>-26.730449211993356</v>
      </c>
      <c r="AM814" s="71">
        <v>-18.458205561550688</v>
      </c>
      <c r="AN814" s="71">
        <v>-18.5626374991541</v>
      </c>
      <c r="AO814" s="71">
        <v>-12.781291691541307</v>
      </c>
      <c r="AP814" s="71">
        <v>-20.857092670282373</v>
      </c>
      <c r="AQ814" s="71">
        <v>18.253832797398495</v>
      </c>
      <c r="AR814" s="71">
        <v>109.65689670535622</v>
      </c>
      <c r="AS814" s="71">
        <v>-45.065745832747403</v>
      </c>
      <c r="AT814" s="71">
        <v>22.052156541288316</v>
      </c>
      <c r="AU814" s="71">
        <v>15.153963806462855</v>
      </c>
      <c r="AV814" s="72">
        <v>15.678800404096972</v>
      </c>
      <c r="AW814" s="73">
        <v>-42502.959999999934</v>
      </c>
      <c r="AX814" s="73">
        <v>-70466.000000000029</v>
      </c>
      <c r="AY814" s="73">
        <v>-71380.890000000101</v>
      </c>
      <c r="AZ814" s="73">
        <v>-53719.510000000009</v>
      </c>
      <c r="BA814" s="73">
        <v>-77122.199999999953</v>
      </c>
      <c r="BB814" s="73">
        <v>-43092.570000000007</v>
      </c>
      <c r="BC814" s="73">
        <v>-43862.420000000013</v>
      </c>
      <c r="BD814" s="73">
        <v>28566.51999999996</v>
      </c>
      <c r="BE814" s="73">
        <v>269999.47000000003</v>
      </c>
      <c r="BF814" s="73">
        <v>-176773.11000000004</v>
      </c>
      <c r="BG814" s="73">
        <v>46834.090000000084</v>
      </c>
      <c r="BH814" s="73">
        <v>30892.809999999969</v>
      </c>
      <c r="BI814" s="73">
        <v>17616.570000000007</v>
      </c>
      <c r="BJ814" s="71">
        <v>19.14795149882098</v>
      </c>
      <c r="BK814" s="71">
        <v>17.056826165947946</v>
      </c>
      <c r="BL814" s="71">
        <v>14.745466388701953</v>
      </c>
      <c r="BM814" s="71">
        <v>15.280318161986024</v>
      </c>
      <c r="BN814" s="71">
        <v>2.2091444821271287</v>
      </c>
      <c r="BO814" s="71">
        <v>7.5010285692685237</v>
      </c>
      <c r="BP814" s="71">
        <v>16.403712455850851</v>
      </c>
      <c r="BQ814" s="71">
        <v>15.379112930726063</v>
      </c>
      <c r="BR814" s="72">
        <v>6.1393997959078703</v>
      </c>
      <c r="BS814" s="72">
        <v>-1.1231035613122335</v>
      </c>
      <c r="BT814" s="71">
        <v>15.089967482591518</v>
      </c>
      <c r="BU814" s="71">
        <v>10.611479149958228</v>
      </c>
      <c r="BV814" s="71">
        <v>13.051058632318185</v>
      </c>
      <c r="BW814" s="71">
        <v>8.4530779082721832</v>
      </c>
      <c r="BX814" s="75">
        <v>4491</v>
      </c>
      <c r="BY814" s="75">
        <v>4540</v>
      </c>
      <c r="BZ814" s="75">
        <v>4153</v>
      </c>
      <c r="CA814" s="75">
        <v>4402</v>
      </c>
      <c r="CB814" s="75">
        <v>5687</v>
      </c>
      <c r="CC814" s="75">
        <v>5904</v>
      </c>
      <c r="CD814" s="75">
        <v>3627</v>
      </c>
      <c r="CE814" s="75">
        <v>3765</v>
      </c>
      <c r="CF814" s="75">
        <v>7995</v>
      </c>
      <c r="CG814" s="75">
        <v>4718</v>
      </c>
      <c r="CH814" s="75">
        <v>5321</v>
      </c>
      <c r="CI814" s="75">
        <v>4691</v>
      </c>
      <c r="CJ814" s="75">
        <v>2600</v>
      </c>
      <c r="CK814" s="75">
        <v>32717</v>
      </c>
      <c r="CL814" s="73">
        <v>408021.8</v>
      </c>
      <c r="CM814" s="73">
        <v>439826.87</v>
      </c>
      <c r="CN814" s="73">
        <v>534454.91999999993</v>
      </c>
      <c r="CO814" s="73">
        <v>553853.62999999989</v>
      </c>
      <c r="CP814" s="73">
        <v>542177.1</v>
      </c>
      <c r="CQ814" s="73">
        <v>448982.42</v>
      </c>
      <c r="CR814" s="73">
        <v>488142.23999999993</v>
      </c>
      <c r="CS814" s="73">
        <v>605186.48999999987</v>
      </c>
      <c r="CT814" s="73">
        <v>508555.40999999992</v>
      </c>
      <c r="CU814" s="73">
        <v>482017.31</v>
      </c>
      <c r="CV814" s="73">
        <v>451252.29999999993</v>
      </c>
      <c r="CW814" s="73">
        <v>439105.89999999991</v>
      </c>
      <c r="CX814" s="73">
        <v>490721.64999999997</v>
      </c>
      <c r="CY814" s="77"/>
      <c r="CZ814" s="4">
        <v>726</v>
      </c>
      <c r="DA814" s="76" t="str">
        <f t="shared" si="30"/>
        <v>L726</v>
      </c>
      <c r="DB814" s="71">
        <v>2.0176305225249926</v>
      </c>
      <c r="DC814" s="71">
        <v>3.2015196682869527</v>
      </c>
      <c r="DD814" s="71">
        <v>1.4079886773776937</v>
      </c>
      <c r="DE814" s="71">
        <v>1.3334236887467459</v>
      </c>
      <c r="DF814" s="71">
        <v>1.8732019313771668</v>
      </c>
      <c r="DG814" s="71">
        <v>1.3926133560012715</v>
      </c>
      <c r="DH814" s="71">
        <v>1.9246090500580768</v>
      </c>
      <c r="DI814" s="71">
        <v>0.32064488383148587</v>
      </c>
      <c r="DJ814" s="71">
        <v>0.37211663974768527</v>
      </c>
      <c r="DK814" s="71">
        <v>0.22626243206944308</v>
      </c>
      <c r="DL814" s="71">
        <v>0.33433669641758945</v>
      </c>
      <c r="DM814" s="71">
        <v>0.17822928916902894</v>
      </c>
      <c r="DN814" s="71">
        <v>2.1501713197427982E-2</v>
      </c>
      <c r="DO814" s="71">
        <v>0.44003321409451479</v>
      </c>
      <c r="DQ814" s="71"/>
      <c r="DR814" s="71"/>
      <c r="DS814" s="71"/>
      <c r="DT814" s="71"/>
      <c r="DU814" s="71"/>
      <c r="DV814" s="71"/>
      <c r="DW814" s="71"/>
      <c r="DX814" s="71"/>
      <c r="DY814" s="71"/>
      <c r="DZ814" s="71"/>
      <c r="EA814" s="71"/>
      <c r="EB814" s="71"/>
      <c r="EC814" s="71"/>
      <c r="ED814" s="71"/>
    </row>
    <row r="815" spans="1:134">
      <c r="A815" s="4">
        <v>1146</v>
      </c>
      <c r="B815" s="46" t="s">
        <v>6564</v>
      </c>
      <c r="C815" s="65" t="str">
        <f t="shared" si="29"/>
        <v>1146</v>
      </c>
      <c r="D815" s="68">
        <v>356177.2699999999</v>
      </c>
      <c r="E815" s="68">
        <v>4565093.5700000012</v>
      </c>
      <c r="F815" s="68">
        <v>-30505.020000000135</v>
      </c>
      <c r="G815" s="69">
        <v>-146205.29999999888</v>
      </c>
      <c r="H815" s="70">
        <v>80.60352024020672</v>
      </c>
      <c r="I815" s="70">
        <v>-3.1032907067515048</v>
      </c>
      <c r="J815" s="69">
        <v>702337.19</v>
      </c>
      <c r="K815" s="69">
        <v>706842.35</v>
      </c>
      <c r="L815" s="69">
        <v>642017.71</v>
      </c>
      <c r="M815" s="69">
        <v>698748.98</v>
      </c>
      <c r="N815" s="69">
        <v>1101666.1399999999</v>
      </c>
      <c r="O815" s="69">
        <v>1013273.0199999999</v>
      </c>
      <c r="P815" s="69">
        <v>547160.98000000021</v>
      </c>
      <c r="Q815" s="69">
        <v>567597.45999999985</v>
      </c>
      <c r="R815" s="69">
        <v>1290509.2799999998</v>
      </c>
      <c r="S815" s="69">
        <v>527580.71</v>
      </c>
      <c r="T815" s="69">
        <v>680756.19</v>
      </c>
      <c r="U815" s="69">
        <v>595311.67999999993</v>
      </c>
      <c r="V815" s="68">
        <v>356177.2699999999</v>
      </c>
      <c r="W815" s="70">
        <v>88.245553410661486</v>
      </c>
      <c r="X815" s="70">
        <v>91.066595478362728</v>
      </c>
      <c r="Y815" s="70">
        <v>82.367195032387258</v>
      </c>
      <c r="Z815" s="71">
        <v>75.041080876832623</v>
      </c>
      <c r="AA815" s="71">
        <v>73.869097152715199</v>
      </c>
      <c r="AB815" s="71">
        <v>110.35485858369299</v>
      </c>
      <c r="AC815" s="71">
        <v>69.877543221905242</v>
      </c>
      <c r="AD815" s="71">
        <v>80.316435493323468</v>
      </c>
      <c r="AE815" s="71">
        <v>97.661904324286141</v>
      </c>
      <c r="AF815" s="71">
        <v>66.709017061430899</v>
      </c>
      <c r="AG815" s="71">
        <v>77.265816578573535</v>
      </c>
      <c r="AH815" s="71">
        <v>79.717167912661395</v>
      </c>
      <c r="AI815" s="72">
        <v>82.106377458086286</v>
      </c>
      <c r="AJ815" s="71">
        <v>-28.442298947822309</v>
      </c>
      <c r="AK815" s="71">
        <v>-27.134553150298014</v>
      </c>
      <c r="AL815" s="71">
        <v>-29.616241939445722</v>
      </c>
      <c r="AM815" s="71">
        <v>-38.369131137370736</v>
      </c>
      <c r="AN815" s="71">
        <v>-50.980005091971094</v>
      </c>
      <c r="AO815" s="71">
        <v>-25.351107408567596</v>
      </c>
      <c r="AP815" s="71">
        <v>-31.523319205297938</v>
      </c>
      <c r="AQ815" s="71">
        <v>-1.1980710072936662</v>
      </c>
      <c r="AR815" s="71">
        <v>89.073699225890508</v>
      </c>
      <c r="AS815" s="71">
        <v>-44.934163285297835</v>
      </c>
      <c r="AT815" s="71">
        <v>-4.2429193329009962</v>
      </c>
      <c r="AU815" s="71">
        <v>-0.70452203717562556</v>
      </c>
      <c r="AV815" s="72">
        <v>-7.88891055755363</v>
      </c>
      <c r="AW815" s="73">
        <v>-279160.50999999989</v>
      </c>
      <c r="AX815" s="73">
        <v>-263222.8600000001</v>
      </c>
      <c r="AY815" s="73">
        <v>-270149.70999999996</v>
      </c>
      <c r="AZ815" s="73">
        <v>-435015.63000000012</v>
      </c>
      <c r="BA815" s="73">
        <v>-1145715.0400000003</v>
      </c>
      <c r="BB815" s="73">
        <v>-332784.39000000025</v>
      </c>
      <c r="BC815" s="73">
        <v>-251886.18999999971</v>
      </c>
      <c r="BD815" s="73">
        <v>-6882.6800000002841</v>
      </c>
      <c r="BE815" s="73">
        <v>607966.2899999998</v>
      </c>
      <c r="BF815" s="73">
        <v>-430510.07999999996</v>
      </c>
      <c r="BG815" s="73">
        <v>-30163.760000000009</v>
      </c>
      <c r="BH815" s="73">
        <v>-4223.8599999998696</v>
      </c>
      <c r="BI815" s="79">
        <v>-30505.020000000135</v>
      </c>
      <c r="BJ815" s="71">
        <v>11.42503713379393</v>
      </c>
      <c r="BK815" s="71">
        <v>5.8882095799601508</v>
      </c>
      <c r="BL815" s="71">
        <v>8.1461436469580928</v>
      </c>
      <c r="BM815" s="71">
        <v>9.7595955427384808</v>
      </c>
      <c r="BN815" s="71">
        <v>-0.69014349870961</v>
      </c>
      <c r="BO815" s="71">
        <v>5.0520631402232166</v>
      </c>
      <c r="BP815" s="71">
        <v>14.565575934706048</v>
      </c>
      <c r="BQ815" s="71">
        <v>14.707764625791473</v>
      </c>
      <c r="BR815" s="72">
        <v>7.0330334151026239</v>
      </c>
      <c r="BS815" s="72">
        <v>10.960689341730035</v>
      </c>
      <c r="BT815" s="71">
        <v>10.725416855767225</v>
      </c>
      <c r="BU815" s="71">
        <v>7.381262162461125</v>
      </c>
      <c r="BV815" s="71">
        <v>5.1921969309464746</v>
      </c>
      <c r="BW815" s="71">
        <v>8.245756482241422</v>
      </c>
      <c r="BX815" s="75">
        <v>8509</v>
      </c>
      <c r="BY815" s="75">
        <v>7738</v>
      </c>
      <c r="BZ815" s="75">
        <v>7777</v>
      </c>
      <c r="CA815" s="75">
        <v>8210</v>
      </c>
      <c r="CB815" s="75">
        <v>10230</v>
      </c>
      <c r="CC815" s="75">
        <v>11335</v>
      </c>
      <c r="CD815" s="75">
        <v>6594</v>
      </c>
      <c r="CE815" s="75">
        <v>7229</v>
      </c>
      <c r="CF815" s="75">
        <v>14534</v>
      </c>
      <c r="CG815" s="75">
        <v>7387</v>
      </c>
      <c r="CH815" s="75">
        <v>8336</v>
      </c>
      <c r="CI815" s="75">
        <v>8087</v>
      </c>
      <c r="CJ815" s="75">
        <v>4505</v>
      </c>
      <c r="CK815" s="75">
        <v>56672</v>
      </c>
      <c r="CL815" s="73">
        <v>1042975.2700000001</v>
      </c>
      <c r="CM815" s="73">
        <v>1179941.9099999999</v>
      </c>
      <c r="CN815" s="73">
        <v>1268818.21</v>
      </c>
      <c r="CO815" s="73">
        <v>1544767.97</v>
      </c>
      <c r="CP815" s="73">
        <v>1859693.4600000009</v>
      </c>
      <c r="CQ815" s="73">
        <v>1359992.27</v>
      </c>
      <c r="CR815" s="73">
        <v>1290407.48</v>
      </c>
      <c r="CS815" s="73">
        <v>1531717.6099999999</v>
      </c>
      <c r="CT815" s="73">
        <v>1129509.0999999999</v>
      </c>
      <c r="CU815" s="73">
        <v>1138238.8099999996</v>
      </c>
      <c r="CV815" s="73">
        <v>987107.06000000017</v>
      </c>
      <c r="CW815" s="73">
        <v>1018349.2499999999</v>
      </c>
      <c r="CX815" s="73">
        <v>928735.42000000016</v>
      </c>
      <c r="CY815" s="77"/>
      <c r="CZ815" s="4">
        <v>1146</v>
      </c>
      <c r="DA815" s="76" t="str">
        <f t="shared" si="30"/>
        <v>1146</v>
      </c>
      <c r="DB815" s="71">
        <v>4.3596143752047523</v>
      </c>
      <c r="DC815" s="71">
        <v>4.1341783419218059</v>
      </c>
      <c r="DD815" s="71">
        <v>0.70241462521519682</v>
      </c>
      <c r="DE815" s="71">
        <v>1.0032547868460788</v>
      </c>
      <c r="DF815" s="71">
        <v>1.2898690837923263</v>
      </c>
      <c r="DG815" s="71">
        <v>0.4250806907371717</v>
      </c>
      <c r="DH815" s="71">
        <v>1.095005391512504</v>
      </c>
      <c r="DI815" s="71">
        <v>0.71810503968149253</v>
      </c>
      <c r="DJ815" s="71">
        <v>0.48360080935406624</v>
      </c>
      <c r="DK815" s="71">
        <v>0.50381455110362683</v>
      </c>
      <c r="DL815" s="71">
        <v>0.26768165991492654</v>
      </c>
      <c r="DM815" s="71">
        <v>0.2189815633328446</v>
      </c>
      <c r="DN815" s="72">
        <v>0.65741922127051045</v>
      </c>
      <c r="DO815" s="71">
        <v>0.53522407865139476</v>
      </c>
      <c r="DQ815" s="71"/>
      <c r="DR815" s="71"/>
      <c r="DS815" s="71"/>
      <c r="DT815" s="71"/>
      <c r="DU815" s="71"/>
      <c r="DV815" s="71"/>
      <c r="DW815" s="71"/>
      <c r="DX815" s="71"/>
      <c r="DY815" s="71"/>
      <c r="DZ815" s="71"/>
      <c r="EA815" s="71"/>
      <c r="EB815" s="71"/>
      <c r="EC815" s="71"/>
      <c r="ED815" s="71"/>
    </row>
    <row r="816" spans="1:134">
      <c r="A816" s="4">
        <v>732</v>
      </c>
      <c r="B816" s="46" t="s">
        <v>6571</v>
      </c>
      <c r="C816" s="65" t="str">
        <f t="shared" si="29"/>
        <v>L732</v>
      </c>
      <c r="D816" s="69">
        <v>186315.96000000002</v>
      </c>
      <c r="E816" s="68">
        <v>2619768.94</v>
      </c>
      <c r="F816" s="69">
        <v>2531.0900000000256</v>
      </c>
      <c r="G816" s="69">
        <v>845452.70999999973</v>
      </c>
      <c r="H816" s="70">
        <v>119.40895119144506</v>
      </c>
      <c r="I816" s="70">
        <v>47.649494250526004</v>
      </c>
      <c r="J816" s="69">
        <v>363173.55000000005</v>
      </c>
      <c r="K816" s="69">
        <v>364996.42</v>
      </c>
      <c r="L816" s="69">
        <v>334955.6999999999</v>
      </c>
      <c r="M816" s="69">
        <v>404425.59999999992</v>
      </c>
      <c r="N816" s="69">
        <v>716826.16999999981</v>
      </c>
      <c r="O816" s="69">
        <v>654517.46999999986</v>
      </c>
      <c r="P816" s="69">
        <v>360280.20000000007</v>
      </c>
      <c r="Q816" s="69">
        <v>334805.27999999997</v>
      </c>
      <c r="R816" s="69">
        <v>607771.92000000004</v>
      </c>
      <c r="S816" s="69">
        <v>402748.44</v>
      </c>
      <c r="T816" s="69">
        <v>387889.61</v>
      </c>
      <c r="U816" s="69">
        <v>339957.52999999991</v>
      </c>
      <c r="V816" s="69">
        <v>186315.96000000002</v>
      </c>
      <c r="W816" s="70">
        <v>118.30923156636271</v>
      </c>
      <c r="X816" s="70">
        <v>116.48860331347902</v>
      </c>
      <c r="Y816" s="70">
        <v>110.73802302208119</v>
      </c>
      <c r="Z816" s="71">
        <v>111.97909722927699</v>
      </c>
      <c r="AA816" s="71">
        <v>112.65717644444177</v>
      </c>
      <c r="AB816" s="71">
        <v>102.41694198706719</v>
      </c>
      <c r="AC816" s="71">
        <v>108.71706412742842</v>
      </c>
      <c r="AD816" s="71">
        <v>128.35675118298931</v>
      </c>
      <c r="AE816" s="71">
        <v>136.20993225111894</v>
      </c>
      <c r="AF816" s="71">
        <v>131.37056843604614</v>
      </c>
      <c r="AG816" s="71">
        <v>141.27480548280099</v>
      </c>
      <c r="AH816" s="71">
        <v>98.448283234629585</v>
      </c>
      <c r="AI816" s="71">
        <v>81.339974693603793</v>
      </c>
      <c r="AJ816" s="71">
        <v>-5.6037998069467188</v>
      </c>
      <c r="AK816" s="71">
        <v>2.0407055269813901</v>
      </c>
      <c r="AL816" s="71">
        <v>15.203334638685195</v>
      </c>
      <c r="AM816" s="71">
        <v>35.210627203532098</v>
      </c>
      <c r="AN816" s="71">
        <v>32.909572837034084</v>
      </c>
      <c r="AO816" s="71">
        <v>39.194020716238633</v>
      </c>
      <c r="AP816" s="71">
        <v>12.963919448254346</v>
      </c>
      <c r="AQ816" s="71">
        <v>62.898670937126489</v>
      </c>
      <c r="AR816" s="71">
        <v>172.8595997075177</v>
      </c>
      <c r="AS816" s="71">
        <v>19.807988771114495</v>
      </c>
      <c r="AT816" s="71">
        <v>64.392583225073935</v>
      </c>
      <c r="AU816" s="71">
        <v>25.347867194009567</v>
      </c>
      <c r="AV816" s="72">
        <v>1.3772025956217293</v>
      </c>
      <c r="AW816" s="73">
        <v>-21559.679999999993</v>
      </c>
      <c r="AX816" s="73">
        <v>7299.5400000000373</v>
      </c>
      <c r="AY816" s="73">
        <v>44203.959999999846</v>
      </c>
      <c r="AZ816" s="73">
        <v>105317.74999999994</v>
      </c>
      <c r="BA816" s="73">
        <v>177492.42999999993</v>
      </c>
      <c r="BB816" s="73">
        <v>190562.76</v>
      </c>
      <c r="BC816" s="73">
        <v>41346.330000000133</v>
      </c>
      <c r="BD816" s="73">
        <v>129275.5</v>
      </c>
      <c r="BE816" s="73">
        <v>385030.29000000004</v>
      </c>
      <c r="BF816" s="73">
        <v>66586.849999999977</v>
      </c>
      <c r="BG816" s="73">
        <v>151936.38</v>
      </c>
      <c r="BH816" s="73">
        <v>68746.26999999996</v>
      </c>
      <c r="BI816" s="73">
        <v>2531.0900000000256</v>
      </c>
      <c r="BJ816" s="71">
        <v>24.022730181675811</v>
      </c>
      <c r="BK816" s="71">
        <v>22.891077719867706</v>
      </c>
      <c r="BL816" s="71">
        <v>19.541736366722056</v>
      </c>
      <c r="BM816" s="71">
        <v>20.35237458495536</v>
      </c>
      <c r="BN816" s="71">
        <v>8.8516194081991113</v>
      </c>
      <c r="BO816" s="71">
        <v>18.657984437512081</v>
      </c>
      <c r="BP816" s="71">
        <v>27.431140708965142</v>
      </c>
      <c r="BQ816" s="71">
        <v>27.35482561932082</v>
      </c>
      <c r="BR816" s="72">
        <v>21.944873333163493</v>
      </c>
      <c r="BS816" s="72">
        <v>21.470544824129416</v>
      </c>
      <c r="BT816" s="71">
        <v>20.827828682392397</v>
      </c>
      <c r="BU816" s="71">
        <v>19.069801247978646</v>
      </c>
      <c r="BV816" s="71">
        <v>15.607212981556845</v>
      </c>
      <c r="BW816" s="71">
        <v>20.837216094448006</v>
      </c>
      <c r="BX816" s="75">
        <v>11262</v>
      </c>
      <c r="BY816" s="75">
        <v>13088</v>
      </c>
      <c r="BZ816" s="75">
        <v>10557</v>
      </c>
      <c r="CA816" s="75">
        <v>12385</v>
      </c>
      <c r="CB816" s="75">
        <v>17625</v>
      </c>
      <c r="CC816" s="75">
        <v>17494</v>
      </c>
      <c r="CD816" s="75">
        <v>11693</v>
      </c>
      <c r="CE816" s="75">
        <v>10703</v>
      </c>
      <c r="CF816" s="75">
        <v>16068</v>
      </c>
      <c r="CG816" s="75">
        <v>12438</v>
      </c>
      <c r="CH816" s="75">
        <v>8785</v>
      </c>
      <c r="CI816" s="75">
        <v>10282</v>
      </c>
      <c r="CJ816" s="75">
        <v>5185</v>
      </c>
      <c r="CK816" s="75">
        <v>75154</v>
      </c>
      <c r="CL816" s="73">
        <v>467657.22999999992</v>
      </c>
      <c r="CM816" s="73">
        <v>423185.61999999994</v>
      </c>
      <c r="CN816" s="73">
        <v>415890.31999999995</v>
      </c>
      <c r="CO816" s="73">
        <v>517655.5799999999</v>
      </c>
      <c r="CP816" s="73">
        <v>575999.6399999999</v>
      </c>
      <c r="CQ816" s="73">
        <v>441584.47999999992</v>
      </c>
      <c r="CR816" s="73">
        <v>510235.91000000009</v>
      </c>
      <c r="CS816" s="73">
        <v>426138.13999999996</v>
      </c>
      <c r="CT816" s="73">
        <v>510195.62000000017</v>
      </c>
      <c r="CU816" s="73">
        <v>501808.66999999993</v>
      </c>
      <c r="CV816" s="73">
        <v>361720.73</v>
      </c>
      <c r="CW816" s="73">
        <v>357550.95</v>
      </c>
      <c r="CX816" s="73">
        <v>372163.3</v>
      </c>
      <c r="CY816" s="77"/>
      <c r="CZ816" s="4">
        <v>732</v>
      </c>
      <c r="DA816" s="76" t="str">
        <f t="shared" si="30"/>
        <v>L732</v>
      </c>
      <c r="DB816" s="71">
        <v>1.2637249658460596</v>
      </c>
      <c r="DC816" s="71">
        <v>0.54961460678318463</v>
      </c>
      <c r="DD816" s="71">
        <v>0.34540692692860092</v>
      </c>
      <c r="DE816" s="71">
        <v>0.38297278632920212</v>
      </c>
      <c r="DF816" s="71">
        <v>0.34553574712344964</v>
      </c>
      <c r="DG816" s="71">
        <v>0.24215848075622767</v>
      </c>
      <c r="DH816" s="71">
        <v>0.21534388452768097</v>
      </c>
      <c r="DI816" s="71">
        <v>0.22591565846504569</v>
      </c>
      <c r="DJ816" s="71">
        <v>0.2089545218648689</v>
      </c>
      <c r="DK816" s="71">
        <v>0.24748810790020323</v>
      </c>
      <c r="DL816" s="71">
        <v>0.13497457067928173</v>
      </c>
      <c r="DM816" s="71">
        <v>0.19947421734912185</v>
      </c>
      <c r="DN816" s="71">
        <v>9.2768519446470771E-2</v>
      </c>
      <c r="DO816" s="71">
        <v>0.19742652274736783</v>
      </c>
      <c r="DQ816" s="71"/>
      <c r="DR816" s="71"/>
      <c r="DS816" s="71"/>
      <c r="DT816" s="71"/>
      <c r="DU816" s="71"/>
      <c r="DV816" s="71"/>
      <c r="DW816" s="71"/>
      <c r="DX816" s="71"/>
      <c r="DY816" s="71"/>
      <c r="DZ816" s="71"/>
      <c r="EA816" s="71"/>
      <c r="EB816" s="71"/>
      <c r="EC816" s="71"/>
      <c r="ED816" s="71"/>
    </row>
    <row r="817" spans="1:134">
      <c r="A817" s="4">
        <v>727</v>
      </c>
      <c r="B817" s="46" t="s">
        <v>6579</v>
      </c>
      <c r="C817" s="65" t="str">
        <f t="shared" si="29"/>
        <v>L727</v>
      </c>
      <c r="D817" s="69">
        <v>158872.38000000003</v>
      </c>
      <c r="E817" s="68">
        <v>1795403.1099999994</v>
      </c>
      <c r="F817" s="69">
        <v>35849.430000000051</v>
      </c>
      <c r="G817" s="69">
        <v>110654.10999999964</v>
      </c>
      <c r="H817" s="70">
        <v>89.159102919448259</v>
      </c>
      <c r="I817" s="70">
        <v>6.567987872377401</v>
      </c>
      <c r="J817" s="69">
        <v>220458.35999999993</v>
      </c>
      <c r="K817" s="69">
        <v>216161.98999999993</v>
      </c>
      <c r="L817" s="69">
        <v>213714</v>
      </c>
      <c r="M817" s="69">
        <v>255855.29999999993</v>
      </c>
      <c r="N817" s="69">
        <v>472428.54</v>
      </c>
      <c r="O817" s="69">
        <v>416817.16000000003</v>
      </c>
      <c r="P817" s="69">
        <v>223572.68999999992</v>
      </c>
      <c r="Q817" s="69">
        <v>205547.83</v>
      </c>
      <c r="R817" s="69">
        <v>431106.12</v>
      </c>
      <c r="S817" s="69">
        <v>244266.06999999989</v>
      </c>
      <c r="T817" s="69">
        <v>247416.78999999998</v>
      </c>
      <c r="U817" s="69">
        <v>284621.23</v>
      </c>
      <c r="V817" s="69">
        <v>158872.38000000003</v>
      </c>
      <c r="W817" s="70">
        <v>83.441027599909134</v>
      </c>
      <c r="X817" s="70">
        <v>80.989829732814741</v>
      </c>
      <c r="Y817" s="70">
        <v>90.835117320320094</v>
      </c>
      <c r="Z817" s="71">
        <v>90.299289834531805</v>
      </c>
      <c r="AA817" s="71">
        <v>108.19680855781939</v>
      </c>
      <c r="AB817" s="71">
        <v>100.1489348932509</v>
      </c>
      <c r="AC817" s="71">
        <v>77.446074718721903</v>
      </c>
      <c r="AD817" s="71">
        <v>80.134638998665338</v>
      </c>
      <c r="AE817" s="71">
        <v>89.271261270460982</v>
      </c>
      <c r="AF817" s="71">
        <v>96.068562381174075</v>
      </c>
      <c r="AG817" s="71">
        <v>82.598118085860747</v>
      </c>
      <c r="AH817" s="71">
        <v>99.913410039320809</v>
      </c>
      <c r="AI817" s="71">
        <v>108.12638056525114</v>
      </c>
      <c r="AJ817" s="71">
        <v>-13.220542817690816</v>
      </c>
      <c r="AK817" s="71">
        <v>-22.032602451016203</v>
      </c>
      <c r="AL817" s="71">
        <v>-21.373773973863408</v>
      </c>
      <c r="AM817" s="71">
        <v>-17.215861261252098</v>
      </c>
      <c r="AN817" s="71">
        <v>-13.292464322298203</v>
      </c>
      <c r="AO817" s="71">
        <v>-13.63406669247591</v>
      </c>
      <c r="AP817" s="71">
        <v>-23.33495746370664</v>
      </c>
      <c r="AQ817" s="71">
        <v>0.17089905975791186</v>
      </c>
      <c r="AR817" s="71">
        <v>61.683806994655008</v>
      </c>
      <c r="AS817" s="71">
        <v>-25.885806598681526</v>
      </c>
      <c r="AT817" s="71">
        <v>2.9450051344185768</v>
      </c>
      <c r="AU817" s="71">
        <v>24.641787785201362</v>
      </c>
      <c r="AV817" s="72">
        <v>29.14044086895986</v>
      </c>
      <c r="AW817" s="73">
        <v>-33586.050000000105</v>
      </c>
      <c r="AX817" s="73">
        <v>-61084.650000000081</v>
      </c>
      <c r="AY817" s="73">
        <v>-58096.070000000007</v>
      </c>
      <c r="AZ817" s="73">
        <v>-53207.890000000072</v>
      </c>
      <c r="BA817" s="73">
        <v>-72424.379999999946</v>
      </c>
      <c r="BB817" s="73">
        <v>-49788.400000000023</v>
      </c>
      <c r="BC817" s="73">
        <v>-68050.040000000183</v>
      </c>
      <c r="BD817" s="73">
        <v>350.67999999999302</v>
      </c>
      <c r="BE817" s="73">
        <v>164470.81</v>
      </c>
      <c r="BF817" s="73">
        <v>-85314.620000000112</v>
      </c>
      <c r="BG817" s="73">
        <v>7077.9899999999616</v>
      </c>
      <c r="BH817" s="73">
        <v>56269.859999999986</v>
      </c>
      <c r="BI817" s="73">
        <v>35849.430000000051</v>
      </c>
      <c r="BJ817" s="71">
        <v>17.332177123013143</v>
      </c>
      <c r="BK817" s="71">
        <v>15.668059074841651</v>
      </c>
      <c r="BL817" s="71">
        <v>15.645923405030402</v>
      </c>
      <c r="BM817" s="71">
        <v>16.142668772882711</v>
      </c>
      <c r="BN817" s="71">
        <v>5.0928576460764852</v>
      </c>
      <c r="BO817" s="71">
        <v>13.752776105474773</v>
      </c>
      <c r="BP817" s="71">
        <v>21.177838604767032</v>
      </c>
      <c r="BQ817" s="71">
        <v>22.821148720161581</v>
      </c>
      <c r="BR817" s="72">
        <v>20.93918092580871</v>
      </c>
      <c r="BS817" s="72">
        <v>17.115724666187642</v>
      </c>
      <c r="BT817" s="71">
        <v>17.437095366649434</v>
      </c>
      <c r="BU817" s="71">
        <v>15.956176858372878</v>
      </c>
      <c r="BV817" s="71">
        <v>14.67500656792777</v>
      </c>
      <c r="BW817" s="71">
        <v>17.399089851047798</v>
      </c>
      <c r="BX817" s="75">
        <v>6324</v>
      </c>
      <c r="BY817" s="75">
        <v>6398</v>
      </c>
      <c r="BZ817" s="75">
        <v>6019</v>
      </c>
      <c r="CA817" s="75">
        <v>6375</v>
      </c>
      <c r="CB817" s="75">
        <v>9503</v>
      </c>
      <c r="CC817" s="75">
        <v>8824</v>
      </c>
      <c r="CD817" s="75">
        <v>5679</v>
      </c>
      <c r="CE817" s="75">
        <v>5798</v>
      </c>
      <c r="CF817" s="75">
        <v>8592</v>
      </c>
      <c r="CG817" s="75">
        <v>6272</v>
      </c>
      <c r="CH817" s="75">
        <v>6599</v>
      </c>
      <c r="CI817" s="75">
        <v>6892</v>
      </c>
      <c r="CJ817" s="75">
        <v>4004</v>
      </c>
      <c r="CK817" s="75">
        <v>43836</v>
      </c>
      <c r="CL817" s="73">
        <v>476255.01999999996</v>
      </c>
      <c r="CM817" s="73">
        <v>463129.62000000017</v>
      </c>
      <c r="CN817" s="73">
        <v>531578.29999999993</v>
      </c>
      <c r="CO817" s="73">
        <v>561500.13</v>
      </c>
      <c r="CP817" s="73">
        <v>574728.36999999988</v>
      </c>
      <c r="CQ817" s="73">
        <v>463918.93999999989</v>
      </c>
      <c r="CR817" s="73">
        <v>451413.36000000004</v>
      </c>
      <c r="CS817" s="73">
        <v>529454.12</v>
      </c>
      <c r="CT817" s="73">
        <v>479663.78</v>
      </c>
      <c r="CU817" s="73">
        <v>437008.71999999991</v>
      </c>
      <c r="CV817" s="73">
        <v>452699.34999999992</v>
      </c>
      <c r="CW817" s="73">
        <v>418092.63</v>
      </c>
      <c r="CX817" s="73">
        <v>456995.39999999997</v>
      </c>
      <c r="CY817" s="77"/>
      <c r="CZ817" s="4">
        <v>727</v>
      </c>
      <c r="DA817" s="76" t="str">
        <f t="shared" si="30"/>
        <v>L727</v>
      </c>
      <c r="DB817" s="71">
        <v>0.60941340659732501</v>
      </c>
      <c r="DC817" s="71">
        <v>1.1135303715279394</v>
      </c>
      <c r="DD817" s="71">
        <v>0.17342879624011612</v>
      </c>
      <c r="DE817" s="71">
        <v>0.4643652258162263</v>
      </c>
      <c r="DF817" s="71">
        <v>0.21082888102006109</v>
      </c>
      <c r="DG817" s="71">
        <v>5.0426612369962265E-2</v>
      </c>
      <c r="DH817" s="71">
        <v>5.4371531544206861E-2</v>
      </c>
      <c r="DI817" s="71">
        <v>9.3669568944812168E-2</v>
      </c>
      <c r="DJ817" s="71">
        <v>0.16161803712741626</v>
      </c>
      <c r="DK817" s="71">
        <v>1.5968044700920229E-3</v>
      </c>
      <c r="DL817" s="71">
        <v>1.0386219142525577E-2</v>
      </c>
      <c r="DM817" s="71">
        <v>1.281081799487859E-2</v>
      </c>
      <c r="DN817" s="71">
        <v>0</v>
      </c>
      <c r="DO817" s="71">
        <v>5.8786328199316222E-2</v>
      </c>
      <c r="DQ817" s="71"/>
      <c r="DR817" s="71"/>
      <c r="DS817" s="71"/>
      <c r="DT817" s="71"/>
      <c r="DU817" s="71"/>
      <c r="DV817" s="71"/>
      <c r="DW817" s="71"/>
      <c r="DX817" s="71"/>
      <c r="DY817" s="71"/>
      <c r="DZ817" s="71"/>
      <c r="EA817" s="71"/>
      <c r="EB817" s="71"/>
      <c r="EC817" s="71"/>
      <c r="ED817" s="71"/>
    </row>
    <row r="818" spans="1:134">
      <c r="A818" s="4">
        <v>1208</v>
      </c>
      <c r="B818" s="46" t="s">
        <v>6587</v>
      </c>
      <c r="C818" s="65" t="str">
        <f t="shared" si="29"/>
        <v>1208</v>
      </c>
      <c r="D818" s="69">
        <v>203615.14</v>
      </c>
      <c r="E818" s="68">
        <v>2207211.96</v>
      </c>
      <c r="F818" s="69">
        <v>22008.550000000017</v>
      </c>
      <c r="G818" s="69">
        <v>306220.44999999995</v>
      </c>
      <c r="H818" s="70">
        <v>93.350906735214835</v>
      </c>
      <c r="I818" s="70">
        <v>16.108459632205307</v>
      </c>
      <c r="J818" s="69">
        <v>324502.87999999995</v>
      </c>
      <c r="K818" s="69">
        <v>309233.47999999992</v>
      </c>
      <c r="L818" s="69">
        <v>292258.84000000003</v>
      </c>
      <c r="M818" s="69">
        <v>286506.31999999989</v>
      </c>
      <c r="N818" s="69">
        <v>534522.1</v>
      </c>
      <c r="O818" s="69">
        <v>476231.86999999982</v>
      </c>
      <c r="P818" s="69">
        <v>254935.23</v>
      </c>
      <c r="Q818" s="69">
        <v>264515.3899999999</v>
      </c>
      <c r="R818" s="69">
        <v>558870.99000000011</v>
      </c>
      <c r="S818" s="69">
        <v>305456.3</v>
      </c>
      <c r="T818" s="69">
        <v>315422.56999999995</v>
      </c>
      <c r="U818" s="69">
        <v>304396.33999999991</v>
      </c>
      <c r="V818" s="69">
        <v>203615.14</v>
      </c>
      <c r="W818" s="70">
        <v>110.11515897214947</v>
      </c>
      <c r="X818" s="70">
        <v>102.8355515916794</v>
      </c>
      <c r="Y818" s="70">
        <v>80.040417257341133</v>
      </c>
      <c r="Z818" s="71">
        <v>83.288079203849776</v>
      </c>
      <c r="AA818" s="71">
        <v>121.9637442860209</v>
      </c>
      <c r="AB818" s="71">
        <v>101.31996139478467</v>
      </c>
      <c r="AC818" s="71">
        <v>82.667169851759965</v>
      </c>
      <c r="AD818" s="71">
        <v>80.61305302159667</v>
      </c>
      <c r="AE818" s="71">
        <v>94.015205212840925</v>
      </c>
      <c r="AF818" s="71">
        <v>106.86747583601976</v>
      </c>
      <c r="AG818" s="71">
        <v>105.68859060584386</v>
      </c>
      <c r="AH818" s="71">
        <v>93.035149688998445</v>
      </c>
      <c r="AI818" s="71">
        <v>91.717119831538469</v>
      </c>
      <c r="AJ818" s="71">
        <v>-5.3949556454964469</v>
      </c>
      <c r="AK818" s="71">
        <v>-13.1242074706441</v>
      </c>
      <c r="AL818" s="71">
        <v>-10.788787632943574</v>
      </c>
      <c r="AM818" s="71">
        <v>-12.669490605822043</v>
      </c>
      <c r="AN818" s="71">
        <v>5.6010330369971051E-2</v>
      </c>
      <c r="AO818" s="71">
        <v>-1.3438606738737535</v>
      </c>
      <c r="AP818" s="71">
        <v>-14.245070538230721</v>
      </c>
      <c r="AQ818" s="71">
        <v>3.401269943898777</v>
      </c>
      <c r="AR818" s="71">
        <v>87.079049034762306</v>
      </c>
      <c r="AS818" s="71">
        <v>-22.987935865867403</v>
      </c>
      <c r="AT818" s="71">
        <v>39.91868617858885</v>
      </c>
      <c r="AU818" s="71">
        <v>23.998105462145535</v>
      </c>
      <c r="AV818" s="72">
        <v>12.118805820868083</v>
      </c>
      <c r="AW818" s="73">
        <v>-18505.130000000063</v>
      </c>
      <c r="AX818" s="73">
        <v>-46715.480000000156</v>
      </c>
      <c r="AY818" s="73">
        <v>-35344.419999999984</v>
      </c>
      <c r="AZ818" s="73">
        <v>-41564.960000000079</v>
      </c>
      <c r="BA818" s="73">
        <v>299.21999999985565</v>
      </c>
      <c r="BB818" s="73">
        <v>940.96999999985565</v>
      </c>
      <c r="BC818" s="73">
        <v>-42348.239999999962</v>
      </c>
      <c r="BD818" s="73">
        <v>8700.939999999915</v>
      </c>
      <c r="BE818" s="73">
        <v>260135.78000000009</v>
      </c>
      <c r="BF818" s="73">
        <v>-91178.050000000047</v>
      </c>
      <c r="BG818" s="73">
        <v>89989.800000000017</v>
      </c>
      <c r="BH818" s="73">
        <v>58911.669999999925</v>
      </c>
      <c r="BI818" s="73">
        <v>22008.550000000017</v>
      </c>
      <c r="BJ818" s="71">
        <v>19.547362796450209</v>
      </c>
      <c r="BK818" s="71">
        <v>18.596530439944836</v>
      </c>
      <c r="BL818" s="71">
        <v>19.722301525444923</v>
      </c>
      <c r="BM818" s="71">
        <v>18.136165188543892</v>
      </c>
      <c r="BN818" s="71">
        <v>6.4563369998965978</v>
      </c>
      <c r="BO818" s="71">
        <v>2.8800140630482876</v>
      </c>
      <c r="BP818" s="71">
        <v>25.417884231228594</v>
      </c>
      <c r="BQ818" s="71">
        <v>24.641867004240904</v>
      </c>
      <c r="BR818" s="72">
        <v>21.526823111271923</v>
      </c>
      <c r="BS818" s="72">
        <v>19.019400497957857</v>
      </c>
      <c r="BT818" s="71">
        <v>19.87868628040945</v>
      </c>
      <c r="BU818" s="71">
        <v>19.147727913136588</v>
      </c>
      <c r="BV818" s="71">
        <v>12.675515983728674</v>
      </c>
      <c r="BW818" s="71">
        <v>19.158165255608694</v>
      </c>
      <c r="BX818" s="75">
        <v>7739</v>
      </c>
      <c r="BY818" s="75">
        <v>8016</v>
      </c>
      <c r="BZ818" s="75">
        <v>7559</v>
      </c>
      <c r="CA818" s="75">
        <v>7132</v>
      </c>
      <c r="CB818" s="75">
        <v>9749</v>
      </c>
      <c r="CC818" s="75">
        <v>9585</v>
      </c>
      <c r="CD818" s="75">
        <v>6695</v>
      </c>
      <c r="CE818" s="75">
        <v>6614</v>
      </c>
      <c r="CF818" s="75">
        <v>10099</v>
      </c>
      <c r="CG818" s="75">
        <v>7462</v>
      </c>
      <c r="CH818" s="75">
        <v>7364</v>
      </c>
      <c r="CI818" s="75">
        <v>7499</v>
      </c>
      <c r="CJ818" s="75">
        <v>4621</v>
      </c>
      <c r="CK818" s="75">
        <v>50354</v>
      </c>
      <c r="CL818" s="73">
        <v>625760.70000000007</v>
      </c>
      <c r="CM818" s="73">
        <v>735153.66999999993</v>
      </c>
      <c r="CN818" s="73">
        <v>638125.42999999982</v>
      </c>
      <c r="CO818" s="73">
        <v>809320.7899999998</v>
      </c>
      <c r="CP818" s="73">
        <v>773220.91000000015</v>
      </c>
      <c r="CQ818" s="73">
        <v>594260.42999999993</v>
      </c>
      <c r="CR818" s="73">
        <v>598713.83000000019</v>
      </c>
      <c r="CS818" s="73">
        <v>685268.48999999987</v>
      </c>
      <c r="CT818" s="73">
        <v>550908.57000000007</v>
      </c>
      <c r="CU818" s="73">
        <v>550007.60999999987</v>
      </c>
      <c r="CV818" s="73">
        <v>529815.91999999993</v>
      </c>
      <c r="CW818" s="73">
        <v>515888.37999999989</v>
      </c>
      <c r="CX818" s="73">
        <v>594245.57000000007</v>
      </c>
      <c r="CY818" s="77"/>
      <c r="CZ818" s="4">
        <v>1208</v>
      </c>
      <c r="DA818" s="76" t="str">
        <f t="shared" si="30"/>
        <v>1208</v>
      </c>
      <c r="DB818" s="71">
        <v>0.90743010615586472</v>
      </c>
      <c r="DC818" s="71">
        <v>0.96509384385663299</v>
      </c>
      <c r="DD818" s="71">
        <v>0.37521598442120291</v>
      </c>
      <c r="DE818" s="71">
        <v>0.55951259586852242</v>
      </c>
      <c r="DF818" s="71">
        <v>1.088172564232166</v>
      </c>
      <c r="DG818" s="71">
        <v>0.11179222109099751</v>
      </c>
      <c r="DH818" s="71">
        <v>2.3855703055783481E-2</v>
      </c>
      <c r="DI818" s="71">
        <v>2.7979089290098209E-3</v>
      </c>
      <c r="DJ818" s="71">
        <v>9.432055653605681E-2</v>
      </c>
      <c r="DK818" s="71">
        <v>8.5844584141219718E-2</v>
      </c>
      <c r="DL818" s="71">
        <v>1.7997412598698814E-2</v>
      </c>
      <c r="DM818" s="71">
        <v>2.815302984665392E-2</v>
      </c>
      <c r="DN818" s="71">
        <v>0.20357204861982853</v>
      </c>
      <c r="DO818" s="71">
        <v>6.3710971471236319E-2</v>
      </c>
      <c r="DQ818" s="71"/>
      <c r="DR818" s="71"/>
      <c r="DS818" s="71"/>
      <c r="DT818" s="71"/>
      <c r="DU818" s="71"/>
      <c r="DV818" s="71"/>
      <c r="DW818" s="71"/>
      <c r="DX818" s="71"/>
      <c r="DY818" s="71"/>
      <c r="DZ818" s="71"/>
      <c r="EA818" s="71"/>
      <c r="EB818" s="71"/>
      <c r="EC818" s="71"/>
      <c r="ED818" s="71"/>
    </row>
    <row r="819" spans="1:134">
      <c r="A819" s="4">
        <v>1212</v>
      </c>
      <c r="B819" s="46" t="s">
        <v>6593</v>
      </c>
      <c r="C819" s="65" t="str">
        <f t="shared" si="29"/>
        <v>1212</v>
      </c>
      <c r="D819" s="69">
        <v>476012.71</v>
      </c>
      <c r="E819" s="68">
        <v>4945826.1099999994</v>
      </c>
      <c r="F819" s="69">
        <v>80403.31</v>
      </c>
      <c r="G819" s="69">
        <v>1046549.1599999978</v>
      </c>
      <c r="H819" s="70">
        <v>100.54605696274052</v>
      </c>
      <c r="I819" s="70">
        <v>26.83956983358151</v>
      </c>
      <c r="J819" s="69">
        <v>814066.19000000006</v>
      </c>
      <c r="K819" s="69">
        <v>545604.90999999992</v>
      </c>
      <c r="L819" s="69">
        <v>592007.89</v>
      </c>
      <c r="M819" s="69">
        <v>754464.33000000007</v>
      </c>
      <c r="N819" s="69">
        <v>1073730.9700000002</v>
      </c>
      <c r="O819" s="69">
        <v>1198880.7800000003</v>
      </c>
      <c r="P819" s="69">
        <v>650562.05000000005</v>
      </c>
      <c r="Q819" s="69">
        <v>630202.78999999992</v>
      </c>
      <c r="R819" s="69">
        <v>1244856.1000000001</v>
      </c>
      <c r="S819" s="69">
        <v>543826.96</v>
      </c>
      <c r="T819" s="69">
        <v>652726.36</v>
      </c>
      <c r="U819" s="69">
        <v>747639.13999999978</v>
      </c>
      <c r="V819" s="69">
        <v>476012.71</v>
      </c>
      <c r="W819" s="70">
        <v>132.85160872265183</v>
      </c>
      <c r="X819" s="70">
        <v>88.125385026211077</v>
      </c>
      <c r="Y819" s="70">
        <v>91.570767648334183</v>
      </c>
      <c r="Z819" s="71">
        <v>97.453471294722704</v>
      </c>
      <c r="AA819" s="71">
        <v>99.57638467539104</v>
      </c>
      <c r="AB819" s="71">
        <v>93.261811581537813</v>
      </c>
      <c r="AC819" s="71">
        <v>90.837993332887081</v>
      </c>
      <c r="AD819" s="71">
        <v>101.27244373305358</v>
      </c>
      <c r="AE819" s="71">
        <v>114.94567804770949</v>
      </c>
      <c r="AF819" s="71">
        <v>97.755041300491015</v>
      </c>
      <c r="AG819" s="71">
        <v>99.513151985075638</v>
      </c>
      <c r="AH819" s="71">
        <v>99.543949344613651</v>
      </c>
      <c r="AI819" s="71">
        <v>89.10631526355553</v>
      </c>
      <c r="AJ819" s="71">
        <v>28.485226008049214</v>
      </c>
      <c r="AK819" s="71">
        <v>10.181480957848921</v>
      </c>
      <c r="AL819" s="71">
        <v>9.2904405331869953</v>
      </c>
      <c r="AM819" s="71">
        <v>3.013859712575151</v>
      </c>
      <c r="AN819" s="71">
        <v>6.478448042991114</v>
      </c>
      <c r="AO819" s="71">
        <v>4.4143305091659535</v>
      </c>
      <c r="AP819" s="71">
        <v>-4.0431659844006873</v>
      </c>
      <c r="AQ819" s="71">
        <v>27.544511866120569</v>
      </c>
      <c r="AR819" s="71">
        <v>147.68986583227917</v>
      </c>
      <c r="AS819" s="71">
        <v>-28.8297119730208</v>
      </c>
      <c r="AT819" s="71">
        <v>32.632547537714338</v>
      </c>
      <c r="AU819" s="71">
        <v>30.534770828402792</v>
      </c>
      <c r="AV819" s="72">
        <v>20.323912930279199</v>
      </c>
      <c r="AW819" s="73">
        <v>180478.80000000005</v>
      </c>
      <c r="AX819" s="73">
        <v>50417.419999999925</v>
      </c>
      <c r="AY819" s="73">
        <v>50324.75</v>
      </c>
      <c r="AZ819" s="73">
        <v>22073.240000000107</v>
      </c>
      <c r="BA819" s="73">
        <v>65328.810000000289</v>
      </c>
      <c r="BB819" s="73">
        <v>64152.490000000689</v>
      </c>
      <c r="BC819" s="73">
        <v>-27411.599999999744</v>
      </c>
      <c r="BD819" s="73">
        <v>136098.58999999997</v>
      </c>
      <c r="BE819" s="73">
        <v>742269.49</v>
      </c>
      <c r="BF819" s="73">
        <v>-220293.81999999983</v>
      </c>
      <c r="BG819" s="73">
        <v>160595.00000000006</v>
      </c>
      <c r="BH819" s="73">
        <v>174888.18999999983</v>
      </c>
      <c r="BI819" s="73">
        <v>80403.31</v>
      </c>
      <c r="BJ819" s="71">
        <v>20.95517594217403</v>
      </c>
      <c r="BK819" s="71">
        <v>16.437336342504498</v>
      </c>
      <c r="BL819" s="71">
        <v>17.032063539614555</v>
      </c>
      <c r="BM819" s="71">
        <v>13.989699486548449</v>
      </c>
      <c r="BN819" s="71">
        <v>2.3392054340237829</v>
      </c>
      <c r="BO819" s="71">
        <v>13.243263593525349</v>
      </c>
      <c r="BP819" s="71">
        <v>22.955799708983523</v>
      </c>
      <c r="BQ819" s="71">
        <v>22.821092367923356</v>
      </c>
      <c r="BR819" s="72">
        <v>14.510157987065961</v>
      </c>
      <c r="BS819" s="72">
        <v>13.877790975257334</v>
      </c>
      <c r="BT819" s="71">
        <v>17.893220009305718</v>
      </c>
      <c r="BU819" s="71">
        <v>19.706700563990104</v>
      </c>
      <c r="BV819" s="71">
        <v>16.721884098704315</v>
      </c>
      <c r="BW819" s="71">
        <v>16.552552512420945</v>
      </c>
      <c r="BX819" s="75">
        <v>23255</v>
      </c>
      <c r="BY819" s="75">
        <v>16516</v>
      </c>
      <c r="BZ819" s="75">
        <v>17325</v>
      </c>
      <c r="CA819" s="75">
        <v>19123</v>
      </c>
      <c r="CB819" s="75">
        <v>23378</v>
      </c>
      <c r="CC819" s="75">
        <v>27992</v>
      </c>
      <c r="CD819" s="75">
        <v>19141</v>
      </c>
      <c r="CE819" s="75">
        <v>17854</v>
      </c>
      <c r="CF819" s="75">
        <v>24684</v>
      </c>
      <c r="CG819" s="75">
        <v>15728</v>
      </c>
      <c r="CH819" s="75">
        <v>17505</v>
      </c>
      <c r="CI819" s="75">
        <v>20093</v>
      </c>
      <c r="CJ819" s="75">
        <v>12078</v>
      </c>
      <c r="CK819" s="75">
        <v>127083</v>
      </c>
      <c r="CL819" s="73">
        <v>1003031.3500000001</v>
      </c>
      <c r="CM819" s="73">
        <v>1073614.5199999998</v>
      </c>
      <c r="CN819" s="73">
        <v>1185094.8900000001</v>
      </c>
      <c r="CO819" s="73">
        <v>1381193.75</v>
      </c>
      <c r="CP819" s="73">
        <v>1481360.12</v>
      </c>
      <c r="CQ819" s="73">
        <v>1143398.7</v>
      </c>
      <c r="CR819" s="73">
        <v>1194240.5099999995</v>
      </c>
      <c r="CS819" s="73">
        <v>1743804.7799999996</v>
      </c>
      <c r="CT819" s="73">
        <v>1401230.6099999999</v>
      </c>
      <c r="CU819" s="73">
        <v>1439076.5099999998</v>
      </c>
      <c r="CV819" s="73">
        <v>1592605.4</v>
      </c>
      <c r="CW819" s="73">
        <v>1549709.56</v>
      </c>
      <c r="CX819" s="73">
        <v>1636097.7700000003</v>
      </c>
      <c r="CY819" s="77"/>
      <c r="CZ819" s="4">
        <v>1212</v>
      </c>
      <c r="DA819" s="76" t="str">
        <f t="shared" si="30"/>
        <v>1212</v>
      </c>
      <c r="DB819" s="71">
        <v>0.9721513223052598</v>
      </c>
      <c r="DC819" s="71">
        <v>1.2548617589876097</v>
      </c>
      <c r="DD819" s="71">
        <v>0.29536239520334545</v>
      </c>
      <c r="DE819" s="71">
        <v>0.65401605047313727</v>
      </c>
      <c r="DF819" s="71">
        <v>0.38328462010838416</v>
      </c>
      <c r="DG819" s="71">
        <v>0.22822172610535013</v>
      </c>
      <c r="DH819" s="71">
        <v>0.26876125550418967</v>
      </c>
      <c r="DI819" s="71">
        <v>0.16373211390874751</v>
      </c>
      <c r="DJ819" s="71">
        <v>0.13519474599597331</v>
      </c>
      <c r="DK819" s="71">
        <v>9.5611597293171549E-2</v>
      </c>
      <c r="DL819" s="71">
        <v>0.18983089525380253</v>
      </c>
      <c r="DM819" s="71">
        <v>0.13506285525680151</v>
      </c>
      <c r="DN819" s="71">
        <v>7.1501365568513442E-2</v>
      </c>
      <c r="DO819" s="71">
        <v>0.15316585932181917</v>
      </c>
      <c r="DQ819" s="71"/>
      <c r="DR819" s="71"/>
      <c r="DS819" s="71"/>
      <c r="DT819" s="71"/>
      <c r="DU819" s="71"/>
      <c r="DV819" s="71"/>
      <c r="DW819" s="71"/>
      <c r="DX819" s="71"/>
      <c r="DY819" s="71"/>
      <c r="DZ819" s="71"/>
      <c r="EA819" s="71"/>
      <c r="EB819" s="71"/>
      <c r="EC819" s="71"/>
      <c r="ED819" s="71"/>
    </row>
    <row r="820" spans="1:134">
      <c r="A820" s="4">
        <v>706</v>
      </c>
      <c r="B820" s="46" t="s">
        <v>6600</v>
      </c>
      <c r="C820" s="65" t="str">
        <f t="shared" si="29"/>
        <v>L706</v>
      </c>
      <c r="D820" s="69">
        <v>215868.14999999997</v>
      </c>
      <c r="E820" s="68">
        <v>2709151.29</v>
      </c>
      <c r="F820" s="69">
        <v>-31657.570000000036</v>
      </c>
      <c r="G820" s="69">
        <v>-219521.76999999955</v>
      </c>
      <c r="H820" s="70">
        <v>76.700281635661611</v>
      </c>
      <c r="I820" s="70">
        <v>-7.4956051939781716</v>
      </c>
      <c r="J820" s="69">
        <v>407779.42</v>
      </c>
      <c r="K820" s="69">
        <v>325272.68999999994</v>
      </c>
      <c r="L820" s="69">
        <v>298493.25</v>
      </c>
      <c r="M820" s="69">
        <v>365391.33999999985</v>
      </c>
      <c r="N820" s="69">
        <v>633367.29999999981</v>
      </c>
      <c r="O820" s="69">
        <v>543302.35</v>
      </c>
      <c r="P820" s="69">
        <v>256265.07999999993</v>
      </c>
      <c r="Q820" s="69">
        <v>267344.32</v>
      </c>
      <c r="R820" s="69">
        <v>887448.17000000027</v>
      </c>
      <c r="S820" s="69">
        <v>331121.74999999988</v>
      </c>
      <c r="T820" s="69">
        <v>389212.66</v>
      </c>
      <c r="U820" s="69">
        <v>361891.15999999992</v>
      </c>
      <c r="V820" s="69">
        <v>215868.14999999997</v>
      </c>
      <c r="W820" s="70">
        <v>97.646491592821008</v>
      </c>
      <c r="X820" s="70">
        <v>79.784137751449478</v>
      </c>
      <c r="Y820" s="70">
        <v>73.558651428136898</v>
      </c>
      <c r="Z820" s="71">
        <v>78.792119831017118</v>
      </c>
      <c r="AA820" s="71">
        <v>117.45667924787102</v>
      </c>
      <c r="AB820" s="71">
        <v>122.05563563411022</v>
      </c>
      <c r="AC820" s="71">
        <v>61.602159295333706</v>
      </c>
      <c r="AD820" s="71">
        <v>66.267667590222331</v>
      </c>
      <c r="AE820" s="71">
        <v>90.540373302325236</v>
      </c>
      <c r="AF820" s="71">
        <v>67.781976567997688</v>
      </c>
      <c r="AG820" s="71">
        <v>78.78678308631693</v>
      </c>
      <c r="AH820" s="71">
        <v>77.835355816201684</v>
      </c>
      <c r="AI820" s="71">
        <v>75.725865051942236</v>
      </c>
      <c r="AJ820" s="71">
        <v>-1.8150020379592013</v>
      </c>
      <c r="AK820" s="71">
        <v>-27.890991553958354</v>
      </c>
      <c r="AL820" s="71">
        <v>-40.319490487671381</v>
      </c>
      <c r="AM820" s="71">
        <v>-35.442398077402913</v>
      </c>
      <c r="AN820" s="71">
        <v>-22.273285798469765</v>
      </c>
      <c r="AO820" s="71">
        <v>-16.696988392197966</v>
      </c>
      <c r="AP820" s="71">
        <v>-40.728592733963545</v>
      </c>
      <c r="AQ820" s="71">
        <v>-18.34654018678652</v>
      </c>
      <c r="AR820" s="71">
        <v>116.1890789271427</v>
      </c>
      <c r="AS820" s="71">
        <v>-55.353422874470382</v>
      </c>
      <c r="AT820" s="71">
        <v>-1.6283939343290532</v>
      </c>
      <c r="AU820" s="71">
        <v>-3.126953100950125</v>
      </c>
      <c r="AV820" s="72">
        <v>-12.789608287979137</v>
      </c>
      <c r="AW820" s="73">
        <v>-7538.0200000000186</v>
      </c>
      <c r="AX820" s="73">
        <v>-125811.99000000005</v>
      </c>
      <c r="AY820" s="73">
        <v>-201658.72999999986</v>
      </c>
      <c r="AZ820" s="73">
        <v>-200601.40000000014</v>
      </c>
      <c r="BA820" s="73">
        <v>-181485.59000000008</v>
      </c>
      <c r="BB820" s="73">
        <v>-97228.79999999993</v>
      </c>
      <c r="BC820" s="73">
        <v>-176093.60999999996</v>
      </c>
      <c r="BD820" s="73">
        <v>-60069.020000000077</v>
      </c>
      <c r="BE820" s="73">
        <v>476951.87000000034</v>
      </c>
      <c r="BF820" s="73">
        <v>-410529.17000000004</v>
      </c>
      <c r="BG820" s="73">
        <v>-6442.8300000000163</v>
      </c>
      <c r="BH820" s="73">
        <v>-11681.440000000002</v>
      </c>
      <c r="BI820" s="73">
        <v>-31657.570000000036</v>
      </c>
      <c r="BJ820" s="71">
        <v>13.960967571111238</v>
      </c>
      <c r="BK820" s="71">
        <v>7.5715652791602377</v>
      </c>
      <c r="BL820" s="71">
        <v>11.331145313092541</v>
      </c>
      <c r="BM820" s="71">
        <v>10.453389496314195</v>
      </c>
      <c r="BN820" s="71">
        <v>-0.68065655031270955</v>
      </c>
      <c r="BO820" s="71">
        <v>4.5828308276793672</v>
      </c>
      <c r="BP820" s="71">
        <v>12.689034731161172</v>
      </c>
      <c r="BQ820" s="71">
        <v>13.151009183356146</v>
      </c>
      <c r="BR820" s="72">
        <v>0.81960315617943202</v>
      </c>
      <c r="BS820" s="72">
        <v>7.2914916920482646</v>
      </c>
      <c r="BT820" s="71">
        <v>9.9896188358542712</v>
      </c>
      <c r="BU820" s="71">
        <v>8.7179529420294006</v>
      </c>
      <c r="BV820" s="71">
        <v>7.9986743366612085</v>
      </c>
      <c r="BW820" s="71">
        <v>5.4989285591532298</v>
      </c>
      <c r="BX820" s="75">
        <v>7090</v>
      </c>
      <c r="BY820" s="75">
        <v>6765</v>
      </c>
      <c r="BZ820" s="75">
        <v>6485</v>
      </c>
      <c r="CA820" s="75">
        <v>6760</v>
      </c>
      <c r="CB820" s="75">
        <v>9636</v>
      </c>
      <c r="CC820" s="75">
        <v>9779</v>
      </c>
      <c r="CD820" s="75">
        <v>5285</v>
      </c>
      <c r="CE820" s="75">
        <v>5281</v>
      </c>
      <c r="CF820" s="75">
        <v>13254</v>
      </c>
      <c r="CG820" s="75">
        <v>6766</v>
      </c>
      <c r="CH820" s="75">
        <v>7384</v>
      </c>
      <c r="CI820" s="75">
        <v>6754</v>
      </c>
      <c r="CJ820" s="75">
        <v>4178</v>
      </c>
      <c r="CK820" s="75">
        <v>48902</v>
      </c>
      <c r="CL820" s="73">
        <v>757278.19000000006</v>
      </c>
      <c r="CM820" s="73">
        <v>766687.39000000013</v>
      </c>
      <c r="CN820" s="73">
        <v>892468.41000000015</v>
      </c>
      <c r="CO820" s="73">
        <v>989167.4500000003</v>
      </c>
      <c r="CP820" s="73">
        <v>925264.61</v>
      </c>
      <c r="CQ820" s="73">
        <v>734137.79999999981</v>
      </c>
      <c r="CR820" s="73">
        <v>827692.55</v>
      </c>
      <c r="CS820" s="73">
        <v>975868.20999999961</v>
      </c>
      <c r="CT820" s="73">
        <v>732385.02000000025</v>
      </c>
      <c r="CU820" s="73">
        <v>764985.43000000017</v>
      </c>
      <c r="CV820" s="73">
        <v>765484.13</v>
      </c>
      <c r="CW820" s="73">
        <v>757141.6599999998</v>
      </c>
      <c r="CX820" s="73">
        <v>698942.76</v>
      </c>
      <c r="CY820" s="77"/>
      <c r="CZ820" s="4">
        <v>706</v>
      </c>
      <c r="DA820" s="76" t="str">
        <f t="shared" si="30"/>
        <v>L706</v>
      </c>
      <c r="DB820" s="71">
        <v>3.2244532995087094</v>
      </c>
      <c r="DC820" s="71">
        <v>1.7796043860843873</v>
      </c>
      <c r="DD820" s="71">
        <v>0.80518350987944465</v>
      </c>
      <c r="DE820" s="71">
        <v>0.50096014738870376</v>
      </c>
      <c r="DF820" s="71">
        <v>0.92505126852787611</v>
      </c>
      <c r="DG820" s="71">
        <v>0.20062893674066951</v>
      </c>
      <c r="DH820" s="71">
        <v>6.2010190320775281E-2</v>
      </c>
      <c r="DI820" s="71">
        <v>0.44827704758040338</v>
      </c>
      <c r="DJ820" s="71">
        <v>0.70966609633478583</v>
      </c>
      <c r="DK820" s="71">
        <v>0.15995703379287349</v>
      </c>
      <c r="DL820" s="71">
        <v>0.10824490336694215</v>
      </c>
      <c r="DM820" s="71">
        <v>0.76470589041586035</v>
      </c>
      <c r="DN820" s="71">
        <v>0.47475788054979973</v>
      </c>
      <c r="DO820" s="71">
        <v>0.45731624602226095</v>
      </c>
      <c r="DQ820" s="71"/>
      <c r="DR820" s="71"/>
      <c r="DS820" s="71"/>
      <c r="DT820" s="71"/>
      <c r="DU820" s="71"/>
      <c r="DV820" s="71"/>
      <c r="DW820" s="71"/>
      <c r="DX820" s="71"/>
      <c r="DY820" s="71"/>
      <c r="DZ820" s="71"/>
      <c r="EA820" s="71"/>
      <c r="EB820" s="71"/>
      <c r="EC820" s="71"/>
      <c r="ED820" s="71"/>
    </row>
    <row r="821" spans="1:134">
      <c r="A821" s="4">
        <v>1209</v>
      </c>
      <c r="B821" s="46" t="s">
        <v>6609</v>
      </c>
      <c r="C821" s="65" t="str">
        <f t="shared" si="29"/>
        <v>1209</v>
      </c>
      <c r="D821" s="69">
        <v>262946.37999999995</v>
      </c>
      <c r="E821" s="68">
        <v>3434451.9899999998</v>
      </c>
      <c r="F821" s="69">
        <v>40058.419999999955</v>
      </c>
      <c r="G821" s="69">
        <v>327192.93999999808</v>
      </c>
      <c r="H821" s="70">
        <v>90.732423204865285</v>
      </c>
      <c r="I821" s="70">
        <v>10.529953722397178</v>
      </c>
      <c r="J821" s="69">
        <v>424768.81</v>
      </c>
      <c r="K821" s="69">
        <v>405944.66999999981</v>
      </c>
      <c r="L821" s="69">
        <v>397202.63999999996</v>
      </c>
      <c r="M821" s="69">
        <v>465734.54000000004</v>
      </c>
      <c r="N821" s="69">
        <v>606097.26</v>
      </c>
      <c r="O821" s="69">
        <v>682089.57</v>
      </c>
      <c r="P821" s="69">
        <v>374705.67999999993</v>
      </c>
      <c r="Q821" s="69">
        <v>380662.62</v>
      </c>
      <c r="R821" s="69">
        <v>988868.89</v>
      </c>
      <c r="S821" s="69">
        <v>429808.68000000005</v>
      </c>
      <c r="T821" s="69">
        <v>486188.08999999985</v>
      </c>
      <c r="U821" s="69">
        <v>511271.64999999985</v>
      </c>
      <c r="V821" s="69">
        <v>262946.37999999995</v>
      </c>
      <c r="W821" s="70">
        <v>83.444722275180055</v>
      </c>
      <c r="X821" s="70">
        <v>83.021708620199789</v>
      </c>
      <c r="Y821" s="70">
        <v>89.226559602335755</v>
      </c>
      <c r="Z821" s="71">
        <v>87.919072714329658</v>
      </c>
      <c r="AA821" s="71">
        <v>102.04424711423381</v>
      </c>
      <c r="AB821" s="71">
        <v>122.65286946738946</v>
      </c>
      <c r="AC821" s="71">
        <v>77.98172697521133</v>
      </c>
      <c r="AD821" s="71">
        <v>78.876489900094143</v>
      </c>
      <c r="AE821" s="71">
        <v>94.088209210463646</v>
      </c>
      <c r="AF821" s="71">
        <v>94.958028890703943</v>
      </c>
      <c r="AG821" s="71">
        <v>91.208775236010524</v>
      </c>
      <c r="AH821" s="71">
        <v>99.386591521338502</v>
      </c>
      <c r="AI821" s="71">
        <v>97.016055704917761</v>
      </c>
      <c r="AJ821" s="71">
        <v>-26.735047250826572</v>
      </c>
      <c r="AK821" s="71">
        <v>-28.283515530104353</v>
      </c>
      <c r="AL821" s="71">
        <v>-29.291094169252808</v>
      </c>
      <c r="AM821" s="71">
        <v>-31.280931431541457</v>
      </c>
      <c r="AN821" s="71">
        <v>-30.155133628376319</v>
      </c>
      <c r="AO821" s="71">
        <v>-6.1643017352069567</v>
      </c>
      <c r="AP821" s="71">
        <v>-20.565126779167375</v>
      </c>
      <c r="AQ821" s="71">
        <v>-0.72305074875130826</v>
      </c>
      <c r="AR821" s="71">
        <v>121.20411615001912</v>
      </c>
      <c r="AS821" s="71">
        <v>-43.978023040521343</v>
      </c>
      <c r="AT821" s="71">
        <v>17.885238794135859</v>
      </c>
      <c r="AU821" s="71">
        <v>27.010352103993561</v>
      </c>
      <c r="AV821" s="72">
        <v>17.972446784474116</v>
      </c>
      <c r="AW821" s="73">
        <v>-155002.00000000006</v>
      </c>
      <c r="AX821" s="73">
        <v>-160096.28000000026</v>
      </c>
      <c r="AY821" s="73">
        <v>-164540.79999999987</v>
      </c>
      <c r="AZ821" s="73">
        <v>-212002.43999999994</v>
      </c>
      <c r="BA821" s="73">
        <v>-261679.13000000012</v>
      </c>
      <c r="BB821" s="73">
        <v>-34536.240000000107</v>
      </c>
      <c r="BC821" s="73">
        <v>-97008.650000000081</v>
      </c>
      <c r="BD821" s="73">
        <v>-2772.4299999999348</v>
      </c>
      <c r="BE821" s="73">
        <v>541829.79</v>
      </c>
      <c r="BF821" s="73">
        <v>-337405.72999999986</v>
      </c>
      <c r="BG821" s="73">
        <v>73763.179999999818</v>
      </c>
      <c r="BH821" s="73">
        <v>108728.35999999993</v>
      </c>
      <c r="BI821" s="73">
        <v>40058.419999999955</v>
      </c>
      <c r="BJ821" s="71">
        <v>16.861271514708076</v>
      </c>
      <c r="BK821" s="71">
        <v>14.464283325553353</v>
      </c>
      <c r="BL821" s="71">
        <v>13.761388238833824</v>
      </c>
      <c r="BM821" s="71">
        <v>16.108615398344934</v>
      </c>
      <c r="BN821" s="71">
        <v>4.6456732726365191</v>
      </c>
      <c r="BO821" s="71">
        <v>12.129435274866221</v>
      </c>
      <c r="BP821" s="71">
        <v>23.201369108757113</v>
      </c>
      <c r="BQ821" s="71">
        <v>21.171906051536574</v>
      </c>
      <c r="BR821" s="72">
        <v>8.1156612318851185</v>
      </c>
      <c r="BS821" s="72">
        <v>10.688214053908304</v>
      </c>
      <c r="BT821" s="71">
        <v>18.427756817722805</v>
      </c>
      <c r="BU821" s="71">
        <v>19.763666054971814</v>
      </c>
      <c r="BV821" s="71">
        <v>17.041373850681897</v>
      </c>
      <c r="BW821" s="71">
        <v>13.732282902314719</v>
      </c>
      <c r="BX821" s="75">
        <v>8672</v>
      </c>
      <c r="BY821" s="75">
        <v>8496</v>
      </c>
      <c r="BZ821" s="75">
        <v>8171</v>
      </c>
      <c r="CA821" s="75">
        <v>8718</v>
      </c>
      <c r="CB821" s="75">
        <v>11084</v>
      </c>
      <c r="CC821" s="75">
        <v>12823</v>
      </c>
      <c r="CD821" s="75">
        <v>8268</v>
      </c>
      <c r="CE821" s="75">
        <v>8527</v>
      </c>
      <c r="CF821" s="75">
        <v>15354</v>
      </c>
      <c r="CG821" s="75">
        <v>9315</v>
      </c>
      <c r="CH821" s="75">
        <v>9750</v>
      </c>
      <c r="CI821" s="75">
        <v>10366</v>
      </c>
      <c r="CJ821" s="75">
        <v>5282</v>
      </c>
      <c r="CK821" s="75">
        <v>66862</v>
      </c>
      <c r="CL821" s="73">
        <v>896033.97</v>
      </c>
      <c r="CM821" s="73">
        <v>847371.27000000025</v>
      </c>
      <c r="CN821" s="73">
        <v>861607.51999999979</v>
      </c>
      <c r="CO821" s="73">
        <v>978338.20000000007</v>
      </c>
      <c r="CP821" s="73">
        <v>865096.45000000007</v>
      </c>
      <c r="CQ821" s="73">
        <v>781433.4700000002</v>
      </c>
      <c r="CR821" s="73">
        <v>899176.83</v>
      </c>
      <c r="CS821" s="73">
        <v>1134284.22</v>
      </c>
      <c r="CT821" s="73">
        <v>915332.86</v>
      </c>
      <c r="CU821" s="73">
        <v>894895.57000000018</v>
      </c>
      <c r="CV821" s="73">
        <v>925111.8</v>
      </c>
      <c r="CW821" s="73">
        <v>958593.63999999978</v>
      </c>
      <c r="CX821" s="73">
        <v>879299.53999999992</v>
      </c>
      <c r="CY821" s="77"/>
      <c r="CZ821" s="4">
        <v>1209</v>
      </c>
      <c r="DA821" s="76" t="str">
        <f t="shared" si="30"/>
        <v>1209</v>
      </c>
      <c r="DB821" s="71">
        <v>1.2536452367246322</v>
      </c>
      <c r="DC821" s="71">
        <v>1.7361424292251095</v>
      </c>
      <c r="DD821" s="71">
        <v>0.96556504213659911</v>
      </c>
      <c r="DE821" s="71">
        <v>0.86109584874506984</v>
      </c>
      <c r="DF821" s="71">
        <v>0.74198918857643181</v>
      </c>
      <c r="DG821" s="71">
        <v>0.47362182847819362</v>
      </c>
      <c r="DH821" s="71">
        <v>0.46225812549536965</v>
      </c>
      <c r="DI821" s="71">
        <v>0.44238925366758064</v>
      </c>
      <c r="DJ821" s="71">
        <v>0.41579738095470525</v>
      </c>
      <c r="DK821" s="71">
        <v>0.47388332030217195</v>
      </c>
      <c r="DL821" s="71">
        <v>0.25390227956590633</v>
      </c>
      <c r="DM821" s="71">
        <v>0.37938766215575009</v>
      </c>
      <c r="DN821" s="71">
        <v>0.32706828070649691</v>
      </c>
      <c r="DO821" s="71">
        <v>0.395735907007843</v>
      </c>
      <c r="DQ821" s="71"/>
      <c r="DR821" s="71"/>
      <c r="DS821" s="71"/>
      <c r="DT821" s="71"/>
      <c r="DU821" s="71"/>
      <c r="DV821" s="71"/>
      <c r="DW821" s="71"/>
      <c r="DX821" s="71"/>
      <c r="DY821" s="71"/>
      <c r="DZ821" s="71"/>
      <c r="EA821" s="71"/>
      <c r="EB821" s="71"/>
      <c r="EC821" s="71"/>
      <c r="ED821" s="71"/>
    </row>
    <row r="822" spans="1:134">
      <c r="A822" s="4">
        <v>1195</v>
      </c>
      <c r="B822" s="46" t="s">
        <v>6616</v>
      </c>
      <c r="C822" s="65" t="str">
        <f t="shared" si="29"/>
        <v>1195</v>
      </c>
      <c r="D822" s="69">
        <v>672836.79</v>
      </c>
      <c r="E822" s="68">
        <v>6838705.46</v>
      </c>
      <c r="F822" s="69">
        <v>171649.77000000002</v>
      </c>
      <c r="G822" s="69">
        <v>1371798.080000001</v>
      </c>
      <c r="H822" s="70">
        <v>105.16662136328485</v>
      </c>
      <c r="I822" s="70">
        <v>25.092762409302072</v>
      </c>
      <c r="J822" s="69">
        <v>928368.11</v>
      </c>
      <c r="K822" s="69">
        <v>806257.07000000007</v>
      </c>
      <c r="L822" s="69">
        <v>776553.25</v>
      </c>
      <c r="M822" s="69">
        <v>1093694.0899999999</v>
      </c>
      <c r="N822" s="69">
        <v>1276770.8099999998</v>
      </c>
      <c r="O822" s="69">
        <v>1479710.41</v>
      </c>
      <c r="P822" s="69">
        <v>996291.09999999974</v>
      </c>
      <c r="Q822" s="69">
        <v>873699.33000000019</v>
      </c>
      <c r="R822" s="69">
        <v>1504364.9299999997</v>
      </c>
      <c r="S822" s="69">
        <v>842067.72000000009</v>
      </c>
      <c r="T822" s="69">
        <v>927645.34999999986</v>
      </c>
      <c r="U822" s="69">
        <v>1021800.2399999996</v>
      </c>
      <c r="V822" s="69">
        <v>672836.79</v>
      </c>
      <c r="W822" s="70">
        <v>115.47142706289929</v>
      </c>
      <c r="X822" s="70">
        <v>86.880767808693264</v>
      </c>
      <c r="Y822" s="70">
        <v>92.173934214755064</v>
      </c>
      <c r="Z822" s="71">
        <v>107.00763723220501</v>
      </c>
      <c r="AA822" s="71">
        <v>91.443274025265609</v>
      </c>
      <c r="AB822" s="71">
        <v>102.39235369922804</v>
      </c>
      <c r="AC822" s="71">
        <v>96.176252226255627</v>
      </c>
      <c r="AD822" s="71">
        <v>104.67387580015439</v>
      </c>
      <c r="AE822" s="71">
        <v>108.03330560327669</v>
      </c>
      <c r="AF822" s="71">
        <v>106.98090681087218</v>
      </c>
      <c r="AG822" s="71">
        <v>100.99092159733188</v>
      </c>
      <c r="AH822" s="71">
        <v>108.91166087620692</v>
      </c>
      <c r="AI822" s="71">
        <v>112.93194516208453</v>
      </c>
      <c r="AJ822" s="71">
        <v>-3.9613238842126419</v>
      </c>
      <c r="AK822" s="71">
        <v>-10.017250532310962</v>
      </c>
      <c r="AL822" s="71">
        <v>-19.987878763025503</v>
      </c>
      <c r="AM822" s="71">
        <v>-4.8211601953379475</v>
      </c>
      <c r="AN822" s="71">
        <v>-22.773024603215131</v>
      </c>
      <c r="AO822" s="71">
        <v>-6.0151393003101461</v>
      </c>
      <c r="AP822" s="71">
        <v>-4.9182289464288376</v>
      </c>
      <c r="AQ822" s="71">
        <v>27.847971217810176</v>
      </c>
      <c r="AR822" s="71">
        <v>81.944595490629538</v>
      </c>
      <c r="AS822" s="71">
        <v>-7.8678338851463909</v>
      </c>
      <c r="AT822" s="71">
        <v>25.44714222702067</v>
      </c>
      <c r="AU822" s="71">
        <v>35.475839882391355</v>
      </c>
      <c r="AV822" s="72">
        <v>34.248646343634363</v>
      </c>
      <c r="AW822" s="73">
        <v>-38292.559999999707</v>
      </c>
      <c r="AX822" s="73">
        <v>-89755.859999999753</v>
      </c>
      <c r="AY822" s="73">
        <v>-193991.25999999978</v>
      </c>
      <c r="AZ822" s="73">
        <v>-55399.649999999907</v>
      </c>
      <c r="BA822" s="73">
        <v>-376484.72000000044</v>
      </c>
      <c r="BB822" s="73">
        <v>-77366.040000000037</v>
      </c>
      <c r="BC822" s="73">
        <v>-51534.460000000545</v>
      </c>
      <c r="BD822" s="73">
        <v>190310.0500000004</v>
      </c>
      <c r="BE822" s="73">
        <v>677539.08999999985</v>
      </c>
      <c r="BF822" s="73">
        <v>-71910.269999999902</v>
      </c>
      <c r="BG822" s="73">
        <v>188174.25999999989</v>
      </c>
      <c r="BH822" s="73">
        <v>267569.63999999966</v>
      </c>
      <c r="BI822" s="73">
        <v>171649.77000000002</v>
      </c>
      <c r="BJ822" s="71">
        <v>16.104498636348733</v>
      </c>
      <c r="BK822" s="71">
        <v>11.291009510941507</v>
      </c>
      <c r="BL822" s="71">
        <v>10.768044619504247</v>
      </c>
      <c r="BM822" s="71">
        <v>11.617591215815606</v>
      </c>
      <c r="BN822" s="71">
        <v>2.5488870689465921</v>
      </c>
      <c r="BO822" s="71">
        <v>11.38288050660014</v>
      </c>
      <c r="BP822" s="71">
        <v>16.674372866090959</v>
      </c>
      <c r="BQ822" s="71">
        <v>16.43890518176951</v>
      </c>
      <c r="BR822" s="72">
        <v>11.743088873800525</v>
      </c>
      <c r="BS822" s="72">
        <v>11.888257919814798</v>
      </c>
      <c r="BT822" s="71">
        <v>12.122790995419658</v>
      </c>
      <c r="BU822" s="71">
        <v>10.968241087283067</v>
      </c>
      <c r="BV822" s="71">
        <v>10.644157162984685</v>
      </c>
      <c r="BW822" s="71">
        <v>11.445372600422832</v>
      </c>
      <c r="BX822" s="75">
        <v>20639</v>
      </c>
      <c r="BY822" s="75">
        <v>15714</v>
      </c>
      <c r="BZ822" s="75">
        <v>15302</v>
      </c>
      <c r="CA822" s="75">
        <v>18058</v>
      </c>
      <c r="CB822" s="75">
        <v>21023</v>
      </c>
      <c r="CC822" s="75">
        <v>24057</v>
      </c>
      <c r="CD822" s="75">
        <v>19915</v>
      </c>
      <c r="CE822" s="75">
        <v>18371</v>
      </c>
      <c r="CF822" s="75">
        <v>25512</v>
      </c>
      <c r="CG822" s="75">
        <v>18799</v>
      </c>
      <c r="CH822" s="75">
        <v>19144</v>
      </c>
      <c r="CI822" s="75">
        <v>20761</v>
      </c>
      <c r="CJ822" s="75">
        <v>12952</v>
      </c>
      <c r="CK822" s="75">
        <v>135454</v>
      </c>
      <c r="CL822" s="73">
        <v>1120104.42</v>
      </c>
      <c r="CM822" s="73">
        <v>1210147.44</v>
      </c>
      <c r="CN822" s="73">
        <v>1453862.1500000001</v>
      </c>
      <c r="CO822" s="73">
        <v>1743078.7199999997</v>
      </c>
      <c r="CP822" s="73">
        <v>2056679.66</v>
      </c>
      <c r="CQ822" s="73">
        <v>1882124.1999999995</v>
      </c>
      <c r="CR822" s="73">
        <v>1639628.6099999996</v>
      </c>
      <c r="CS822" s="73">
        <v>1865892.8400000003</v>
      </c>
      <c r="CT822" s="73">
        <v>1402678.6999999995</v>
      </c>
      <c r="CU822" s="73">
        <v>1215174.8999999999</v>
      </c>
      <c r="CV822" s="73">
        <v>1285109.1099999999</v>
      </c>
      <c r="CW822" s="73">
        <v>1234002.01</v>
      </c>
      <c r="CX822" s="73">
        <v>1383907.3799999997</v>
      </c>
      <c r="CY822" s="77"/>
      <c r="CZ822" s="4">
        <v>1195</v>
      </c>
      <c r="DA822" s="76" t="str">
        <f t="shared" si="30"/>
        <v>1195</v>
      </c>
      <c r="DB822" s="71">
        <v>1.6422914991867024</v>
      </c>
      <c r="DC822" s="71">
        <v>3.4816919577816479</v>
      </c>
      <c r="DD822" s="71">
        <v>0.72328059313993054</v>
      </c>
      <c r="DE822" s="71">
        <v>0.25948407048211369</v>
      </c>
      <c r="DF822" s="71">
        <v>0.24538644594843326</v>
      </c>
      <c r="DG822" s="71">
        <v>0.30648460343464345</v>
      </c>
      <c r="DH822" s="71">
        <v>0.24793556802684544</v>
      </c>
      <c r="DI822" s="71">
        <v>0.238398242937614</v>
      </c>
      <c r="DJ822" s="71">
        <v>0.12015268057628803</v>
      </c>
      <c r="DK822" s="71">
        <v>0.13558476279451531</v>
      </c>
      <c r="DL822" s="71">
        <v>8.5771840940486871E-2</v>
      </c>
      <c r="DM822" s="71">
        <v>7.3790594946583951E-2</v>
      </c>
      <c r="DN822" s="71">
        <v>7.7334949623922913E-2</v>
      </c>
      <c r="DO822" s="71">
        <v>0.14000545575918219</v>
      </c>
      <c r="DQ822" s="71"/>
      <c r="DR822" s="71"/>
      <c r="DS822" s="71"/>
      <c r="DT822" s="71"/>
      <c r="DU822" s="71"/>
      <c r="DV822" s="71"/>
      <c r="DW822" s="71"/>
      <c r="DX822" s="71"/>
      <c r="DY822" s="71"/>
      <c r="DZ822" s="71"/>
      <c r="EA822" s="71"/>
      <c r="EB822" s="71"/>
      <c r="EC822" s="71"/>
      <c r="ED822" s="71"/>
    </row>
    <row r="823" spans="1:134">
      <c r="A823" s="4">
        <v>1142</v>
      </c>
      <c r="B823" s="46" t="s">
        <v>6621</v>
      </c>
      <c r="C823" s="65" t="str">
        <f t="shared" si="29"/>
        <v>1142</v>
      </c>
      <c r="D823" s="69">
        <v>463390.26</v>
      </c>
      <c r="E823" s="68">
        <v>5405851.8900000006</v>
      </c>
      <c r="F823" s="69">
        <v>103356.27000000002</v>
      </c>
      <c r="G823" s="69">
        <v>567749.36000000127</v>
      </c>
      <c r="H823" s="70">
        <v>94.328011297734292</v>
      </c>
      <c r="I823" s="70">
        <v>11.734959242378885</v>
      </c>
      <c r="J823" s="69">
        <v>678679.80999999994</v>
      </c>
      <c r="K823" s="69">
        <v>1407973.72</v>
      </c>
      <c r="L823" s="69">
        <v>1313766.0500000003</v>
      </c>
      <c r="M823" s="69">
        <v>853992.08</v>
      </c>
      <c r="N823" s="69">
        <v>1214454.56</v>
      </c>
      <c r="O823" s="69">
        <v>1376822.64</v>
      </c>
      <c r="P823" s="69">
        <v>696600.55</v>
      </c>
      <c r="Q823" s="69">
        <v>679126.33000000019</v>
      </c>
      <c r="R823" s="69">
        <v>1168175.8899999999</v>
      </c>
      <c r="S823" s="69">
        <v>725614.81000000017</v>
      </c>
      <c r="T823" s="69">
        <v>835917.82000000007</v>
      </c>
      <c r="U823" s="69">
        <v>837026.23</v>
      </c>
      <c r="V823" s="69">
        <v>463390.26</v>
      </c>
      <c r="W823" s="70">
        <v>85.244179960713225</v>
      </c>
      <c r="X823" s="70">
        <v>180.13672115452982</v>
      </c>
      <c r="Y823" s="70">
        <v>185.02750718761652</v>
      </c>
      <c r="Z823" s="71">
        <v>98.071134315349653</v>
      </c>
      <c r="AA823" s="71">
        <v>103.94237532008901</v>
      </c>
      <c r="AB823" s="71">
        <v>108.1076468369325</v>
      </c>
      <c r="AC823" s="71">
        <v>85.768439430083475</v>
      </c>
      <c r="AD823" s="71">
        <v>83.472734113916431</v>
      </c>
      <c r="AE823" s="71">
        <v>96.438800778657424</v>
      </c>
      <c r="AF823" s="71">
        <v>97.832979290162584</v>
      </c>
      <c r="AG823" s="71">
        <v>91.918028130594479</v>
      </c>
      <c r="AH823" s="71">
        <v>100.78251194778672</v>
      </c>
      <c r="AI823" s="71">
        <v>112.42264263777632</v>
      </c>
      <c r="AJ823" s="71">
        <v>-17.901650121891276</v>
      </c>
      <c r="AK823" s="71">
        <v>54.38364872959076</v>
      </c>
      <c r="AL823" s="71">
        <v>44.71024137031916</v>
      </c>
      <c r="AM823" s="71">
        <v>-26.55525632135053</v>
      </c>
      <c r="AN823" s="71">
        <v>-20.822123083508291</v>
      </c>
      <c r="AO823" s="71">
        <v>-8.5227770353902059</v>
      </c>
      <c r="AP823" s="71">
        <v>-14.686783538251024</v>
      </c>
      <c r="AQ823" s="71">
        <v>4.4962399429923305</v>
      </c>
      <c r="AR823" s="71">
        <v>58.276164113576478</v>
      </c>
      <c r="AS823" s="71">
        <v>-19.010563001380465</v>
      </c>
      <c r="AT823" s="71">
        <v>15.913345590387173</v>
      </c>
      <c r="AU823" s="71">
        <v>27.501132432007267</v>
      </c>
      <c r="AV823" s="72">
        <v>28.707364546330759</v>
      </c>
      <c r="AW823" s="73">
        <v>-147986.99999999988</v>
      </c>
      <c r="AX823" s="73">
        <v>495977.05999999994</v>
      </c>
      <c r="AY823" s="73">
        <v>405906.29000000027</v>
      </c>
      <c r="AZ823" s="73">
        <v>-308776.05999999994</v>
      </c>
      <c r="BA823" s="73">
        <v>-319376.1100000001</v>
      </c>
      <c r="BB823" s="73">
        <v>-117544.41000000015</v>
      </c>
      <c r="BC823" s="73">
        <v>-119920.70999999985</v>
      </c>
      <c r="BD823" s="73">
        <v>29221.29000000027</v>
      </c>
      <c r="BE823" s="73">
        <v>430114.10000000021</v>
      </c>
      <c r="BF823" s="73">
        <v>-170322.7799999998</v>
      </c>
      <c r="BG823" s="73">
        <v>114760.29000000004</v>
      </c>
      <c r="BH823" s="73">
        <v>180540.89999999991</v>
      </c>
      <c r="BI823" s="73">
        <v>103356.27000000002</v>
      </c>
      <c r="BJ823" s="71">
        <v>20.291537886998142</v>
      </c>
      <c r="BK823" s="71">
        <v>16.755295919322545</v>
      </c>
      <c r="BL823" s="71">
        <v>15.372730242270428</v>
      </c>
      <c r="BM823" s="71">
        <v>15.936991058627896</v>
      </c>
      <c r="BN823" s="71">
        <v>9.442355552487669</v>
      </c>
      <c r="BO823" s="71">
        <v>14.683070602235688</v>
      </c>
      <c r="BP823" s="71">
        <v>21.358746120245129</v>
      </c>
      <c r="BQ823" s="71">
        <v>20.912852755452032</v>
      </c>
      <c r="BR823" s="72">
        <v>13.667343560842779</v>
      </c>
      <c r="BS823" s="72">
        <v>15.781569746740491</v>
      </c>
      <c r="BT823" s="71">
        <v>17.8882377624337</v>
      </c>
      <c r="BU823" s="71">
        <v>16.984264473153505</v>
      </c>
      <c r="BV823" s="71">
        <v>14.576921031536425</v>
      </c>
      <c r="BW823" s="71">
        <v>15.6915057584023</v>
      </c>
      <c r="BX823" s="75">
        <v>8208</v>
      </c>
      <c r="BY823" s="75">
        <v>8079</v>
      </c>
      <c r="BZ823" s="75">
        <v>8173</v>
      </c>
      <c r="CA823" s="75">
        <v>9891</v>
      </c>
      <c r="CB823" s="75">
        <v>12841</v>
      </c>
      <c r="CC823" s="75">
        <v>15112</v>
      </c>
      <c r="CD823" s="75">
        <v>8494</v>
      </c>
      <c r="CE823" s="75">
        <v>8516</v>
      </c>
      <c r="CF823" s="75">
        <v>13974</v>
      </c>
      <c r="CG823" s="75">
        <v>9120</v>
      </c>
      <c r="CH823" s="75">
        <v>10053</v>
      </c>
      <c r="CI823" s="75">
        <v>9734</v>
      </c>
      <c r="CJ823" s="75">
        <v>5626</v>
      </c>
      <c r="CK823" s="75">
        <v>65517</v>
      </c>
      <c r="CL823" s="73">
        <v>1540881.2199999995</v>
      </c>
      <c r="CM823" s="73">
        <v>1483601.2399999998</v>
      </c>
      <c r="CN823" s="73">
        <v>1519572.5900000005</v>
      </c>
      <c r="CO823" s="73">
        <v>1664191.8499999999</v>
      </c>
      <c r="CP823" s="73">
        <v>1491309.77</v>
      </c>
      <c r="CQ823" s="73">
        <v>1337086.9800000004</v>
      </c>
      <c r="CR823" s="73">
        <v>1467742.2500000002</v>
      </c>
      <c r="CS823" s="73">
        <v>1742446.1200000003</v>
      </c>
      <c r="CT823" s="73">
        <v>1434762.9700000004</v>
      </c>
      <c r="CU823" s="73">
        <v>1366446.7000000002</v>
      </c>
      <c r="CV823" s="73">
        <v>1518130.42</v>
      </c>
      <c r="CW823" s="73">
        <v>1375604.1099999999</v>
      </c>
      <c r="CX823" s="73">
        <v>1336997.6100000001</v>
      </c>
      <c r="CY823" s="77"/>
      <c r="CZ823" s="4">
        <v>1142</v>
      </c>
      <c r="DA823" s="76" t="str">
        <f t="shared" si="30"/>
        <v>1142</v>
      </c>
      <c r="DB823" s="71">
        <v>3.1841866161335504</v>
      </c>
      <c r="DC823" s="71">
        <v>3.2268115485171194</v>
      </c>
      <c r="DD823" s="71">
        <v>2.2785670550950878</v>
      </c>
      <c r="DE823" s="71">
        <v>0.94129875861103507</v>
      </c>
      <c r="DF823" s="71">
        <v>0.92243920974475113</v>
      </c>
      <c r="DG823" s="71">
        <v>0.72986674384693828</v>
      </c>
      <c r="DH823" s="71">
        <v>0.77584218892970525</v>
      </c>
      <c r="DI823" s="71">
        <v>0.48756998852522526</v>
      </c>
      <c r="DJ823" s="71">
        <v>0.38306373849249309</v>
      </c>
      <c r="DK823" s="71">
        <v>0.30951245918424086</v>
      </c>
      <c r="DL823" s="71">
        <v>0.23851473357447756</v>
      </c>
      <c r="DM823" s="71">
        <v>0.2886718596549554</v>
      </c>
      <c r="DN823" s="71">
        <v>0.26594390812400648</v>
      </c>
      <c r="DO823" s="71">
        <v>0.39020905154881996</v>
      </c>
      <c r="DQ823" s="71"/>
      <c r="DR823" s="71"/>
      <c r="DS823" s="71"/>
      <c r="DT823" s="71"/>
      <c r="DU823" s="71"/>
      <c r="DV823" s="71"/>
      <c r="DW823" s="71"/>
      <c r="DX823" s="71"/>
      <c r="DY823" s="71"/>
      <c r="DZ823" s="71"/>
      <c r="EA823" s="71"/>
      <c r="EB823" s="71"/>
      <c r="EC823" s="71"/>
      <c r="ED823" s="71"/>
    </row>
    <row r="824" spans="1:134">
      <c r="A824" s="4">
        <v>735</v>
      </c>
      <c r="B824" s="46" t="s">
        <v>6628</v>
      </c>
      <c r="C824" s="65" t="str">
        <f t="shared" si="29"/>
        <v>L735</v>
      </c>
      <c r="D824" s="69">
        <v>214701.84</v>
      </c>
      <c r="E824" s="68">
        <v>2648757.9699999993</v>
      </c>
      <c r="F824" s="69">
        <v>56351.31</v>
      </c>
      <c r="G824" s="69">
        <v>611353.00999999931</v>
      </c>
      <c r="H824" s="70">
        <v>102.7593037645492</v>
      </c>
      <c r="I824" s="70">
        <v>30.006455368597873</v>
      </c>
      <c r="J824" s="69">
        <v>303485.69999999995</v>
      </c>
      <c r="K824" s="69">
        <v>304298.94</v>
      </c>
      <c r="L824" s="69">
        <v>274515.60000000003</v>
      </c>
      <c r="M824" s="69">
        <v>330384.4499999999</v>
      </c>
      <c r="N824" s="69">
        <v>516319.11</v>
      </c>
      <c r="O824" s="69">
        <v>669964.34999999986</v>
      </c>
      <c r="P824" s="69">
        <v>309953.19</v>
      </c>
      <c r="Q824" s="69">
        <v>310817.81999999995</v>
      </c>
      <c r="R824" s="69">
        <v>727237.19000000006</v>
      </c>
      <c r="S824" s="69">
        <v>333494.18</v>
      </c>
      <c r="T824" s="69">
        <v>377042.22999999992</v>
      </c>
      <c r="U824" s="69">
        <v>375511.51999999979</v>
      </c>
      <c r="V824" s="69">
        <v>214701.84</v>
      </c>
      <c r="W824" s="70">
        <v>101.02081802963644</v>
      </c>
      <c r="X824" s="70">
        <v>100.84366040524885</v>
      </c>
      <c r="Y824" s="70">
        <v>97.039722450068012</v>
      </c>
      <c r="Z824" s="71">
        <v>85.553720886244434</v>
      </c>
      <c r="AA824" s="71">
        <v>86.677223303190843</v>
      </c>
      <c r="AB824" s="71">
        <v>109.86150968933408</v>
      </c>
      <c r="AC824" s="71">
        <v>106.882115667411</v>
      </c>
      <c r="AD824" s="71">
        <v>96.497634433096053</v>
      </c>
      <c r="AE824" s="71">
        <v>102.25542704595465</v>
      </c>
      <c r="AF824" s="71">
        <v>108.89248034637649</v>
      </c>
      <c r="AG824" s="71">
        <v>105.17107795837308</v>
      </c>
      <c r="AH824" s="71">
        <v>98.050619733756321</v>
      </c>
      <c r="AI824" s="71">
        <v>103.92085223390745</v>
      </c>
      <c r="AJ824" s="71">
        <v>9.5152683566252385</v>
      </c>
      <c r="AK824" s="71">
        <v>1.9696599160930806</v>
      </c>
      <c r="AL824" s="71">
        <v>-7.4238575834251419</v>
      </c>
      <c r="AM824" s="71">
        <v>-0.58100259690188061</v>
      </c>
      <c r="AN824" s="71">
        <v>-13.949547101879512</v>
      </c>
      <c r="AO824" s="71">
        <v>11.28530772390366</v>
      </c>
      <c r="AP824" s="71">
        <v>12.918172272340179</v>
      </c>
      <c r="AQ824" s="71">
        <v>23.459023407728097</v>
      </c>
      <c r="AR824" s="71">
        <v>145.9967164229794</v>
      </c>
      <c r="AS824" s="71">
        <v>-32.624042363347407</v>
      </c>
      <c r="AT824" s="71">
        <v>40.788451740958529</v>
      </c>
      <c r="AU824" s="71">
        <v>27.555189195228103</v>
      </c>
      <c r="AV824" s="72">
        <v>35.586435991088884</v>
      </c>
      <c r="AW824" s="73">
        <v>26368.450000000012</v>
      </c>
      <c r="AX824" s="73">
        <v>5877.8800000000047</v>
      </c>
      <c r="AY824" s="73">
        <v>-22013.929999999935</v>
      </c>
      <c r="AZ824" s="73">
        <v>-1930.7600000000675</v>
      </c>
      <c r="BA824" s="73">
        <v>-83676.499999999767</v>
      </c>
      <c r="BB824" s="73">
        <v>80009.589999999967</v>
      </c>
      <c r="BC824" s="73">
        <v>35459.56</v>
      </c>
      <c r="BD824" s="73">
        <v>59059.939999999915</v>
      </c>
      <c r="BE824" s="73">
        <v>431608.37000000005</v>
      </c>
      <c r="BF824" s="73">
        <v>-161480.87</v>
      </c>
      <c r="BG824" s="73">
        <v>109234.58999999997</v>
      </c>
      <c r="BH824" s="73">
        <v>81120.109999999695</v>
      </c>
      <c r="BI824" s="73">
        <v>56351.31</v>
      </c>
      <c r="BJ824" s="71">
        <v>13.849504032015616</v>
      </c>
      <c r="BK824" s="71">
        <v>10.307363210576206</v>
      </c>
      <c r="BL824" s="71">
        <v>11.34037305857316</v>
      </c>
      <c r="BM824" s="71">
        <v>10.930735617051395</v>
      </c>
      <c r="BN824" s="71">
        <v>-1.8411382772318459</v>
      </c>
      <c r="BO824" s="71">
        <v>12.243260653101093</v>
      </c>
      <c r="BP824" s="71">
        <v>19.552338160160033</v>
      </c>
      <c r="BQ824" s="71">
        <v>19.654846631008983</v>
      </c>
      <c r="BR824" s="72">
        <v>9.1928496077226285</v>
      </c>
      <c r="BS824" s="72">
        <v>10.516028577088028</v>
      </c>
      <c r="BT824" s="71">
        <v>13.786577903670398</v>
      </c>
      <c r="BU824" s="71">
        <v>12.856059616075107</v>
      </c>
      <c r="BV824" s="71">
        <v>9.1899792729537246</v>
      </c>
      <c r="BW824" s="71">
        <v>11.421252085771414</v>
      </c>
      <c r="BX824" s="75">
        <v>10521</v>
      </c>
      <c r="BY824" s="75">
        <v>9835</v>
      </c>
      <c r="BZ824" s="75">
        <v>8597</v>
      </c>
      <c r="CA824" s="75">
        <v>9312</v>
      </c>
      <c r="CB824" s="75">
        <v>12480</v>
      </c>
      <c r="CC824" s="75">
        <v>15163</v>
      </c>
      <c r="CD824" s="75">
        <v>9175</v>
      </c>
      <c r="CE824" s="75">
        <v>8988</v>
      </c>
      <c r="CF824" s="75">
        <v>14265</v>
      </c>
      <c r="CG824" s="75">
        <v>10579</v>
      </c>
      <c r="CH824" s="75">
        <v>11339</v>
      </c>
      <c r="CI824" s="75">
        <v>11025</v>
      </c>
      <c r="CJ824" s="75">
        <v>6240</v>
      </c>
      <c r="CK824" s="75">
        <v>71611</v>
      </c>
      <c r="CL824" s="73">
        <v>537310.11</v>
      </c>
      <c r="CM824" s="73">
        <v>497575.77</v>
      </c>
      <c r="CN824" s="73">
        <v>540023.28</v>
      </c>
      <c r="CO824" s="73">
        <v>639538.94999999984</v>
      </c>
      <c r="CP824" s="73">
        <v>866413.74999999988</v>
      </c>
      <c r="CQ824" s="73">
        <v>667246.46000000008</v>
      </c>
      <c r="CR824" s="73">
        <v>866357.47000000009</v>
      </c>
      <c r="CS824" s="73">
        <v>1088275.6099999999</v>
      </c>
      <c r="CT824" s="73">
        <v>689698.2799999998</v>
      </c>
      <c r="CU824" s="73">
        <v>652064.39</v>
      </c>
      <c r="CV824" s="73">
        <v>673826.2699999999</v>
      </c>
      <c r="CW824" s="73">
        <v>726762.51000000013</v>
      </c>
      <c r="CX824" s="73">
        <v>666833.54999999993</v>
      </c>
      <c r="CY824" s="77"/>
      <c r="CZ824" s="4">
        <v>735</v>
      </c>
      <c r="DA824" s="76" t="str">
        <f t="shared" si="30"/>
        <v>L735</v>
      </c>
      <c r="DB824" s="71">
        <v>1.0323937078642436</v>
      </c>
      <c r="DC824" s="71">
        <v>0.6565794077633369</v>
      </c>
      <c r="DD824" s="71">
        <v>0.64688682296092637</v>
      </c>
      <c r="DE824" s="71">
        <v>0.25522013560350221</v>
      </c>
      <c r="DF824" s="71">
        <v>0.50269414023072168</v>
      </c>
      <c r="DG824" s="71">
        <v>0.21639093526300443</v>
      </c>
      <c r="DH824" s="71">
        <v>0.330478150861515</v>
      </c>
      <c r="DI824" s="71">
        <v>0.20684879123634958</v>
      </c>
      <c r="DJ824" s="71">
        <v>8.9014658798278301E-2</v>
      </c>
      <c r="DK824" s="71">
        <v>0.11750357649509464</v>
      </c>
      <c r="DL824" s="71">
        <v>6.1934272603092345E-2</v>
      </c>
      <c r="DM824" s="71">
        <v>5.8159101254479033E-2</v>
      </c>
      <c r="DN824" s="71">
        <v>0.13271126754871443</v>
      </c>
      <c r="DO824" s="71">
        <v>0.13016359452015647</v>
      </c>
      <c r="DQ824" s="71"/>
      <c r="DR824" s="71"/>
      <c r="DS824" s="71"/>
      <c r="DT824" s="71"/>
      <c r="DU824" s="71"/>
      <c r="DV824" s="71"/>
      <c r="DW824" s="71"/>
      <c r="DX824" s="71"/>
      <c r="DY824" s="71"/>
      <c r="DZ824" s="71"/>
      <c r="EA824" s="71"/>
      <c r="EB824" s="71"/>
      <c r="EC824" s="71"/>
      <c r="ED824" s="71"/>
    </row>
    <row r="825" spans="1:134">
      <c r="A825" s="4">
        <v>729</v>
      </c>
      <c r="B825" s="46" t="s">
        <v>6636</v>
      </c>
      <c r="C825" s="65" t="str">
        <f t="shared" si="29"/>
        <v>L729</v>
      </c>
      <c r="D825" s="69">
        <v>401614.79</v>
      </c>
      <c r="E825" s="68">
        <v>4749213.7699999996</v>
      </c>
      <c r="F825" s="69">
        <v>64126.850000000035</v>
      </c>
      <c r="G825" s="69">
        <v>708691.90999999782</v>
      </c>
      <c r="H825" s="70">
        <v>93.274621927783585</v>
      </c>
      <c r="I825" s="70">
        <v>17.539613311236923</v>
      </c>
      <c r="J825" s="69">
        <v>654561.62999999989</v>
      </c>
      <c r="K825" s="69">
        <v>595637.55999999994</v>
      </c>
      <c r="L825" s="69">
        <v>611331.89000000013</v>
      </c>
      <c r="M825" s="69">
        <v>720494.59000000008</v>
      </c>
      <c r="N825" s="69">
        <v>1200963.4100000001</v>
      </c>
      <c r="O825" s="69">
        <v>957198.25</v>
      </c>
      <c r="P825" s="69">
        <v>628482.08000000007</v>
      </c>
      <c r="Q825" s="69">
        <v>599665.47</v>
      </c>
      <c r="R825" s="69">
        <v>1230213.3699999996</v>
      </c>
      <c r="S825" s="69">
        <v>551100.79</v>
      </c>
      <c r="T825" s="69">
        <v>678483.80999999982</v>
      </c>
      <c r="U825" s="69">
        <v>659653.46000000008</v>
      </c>
      <c r="V825" s="69">
        <v>401614.79</v>
      </c>
      <c r="W825" s="70">
        <v>105.91377308977523</v>
      </c>
      <c r="X825" s="70">
        <v>99.192791125215052</v>
      </c>
      <c r="Y825" s="70">
        <v>102.39009666444068</v>
      </c>
      <c r="Z825" s="71">
        <v>100.71271548173206</v>
      </c>
      <c r="AA825" s="71">
        <v>94.482673006671831</v>
      </c>
      <c r="AB825" s="71">
        <v>93.21266992825197</v>
      </c>
      <c r="AC825" s="71">
        <v>95.780182477712501</v>
      </c>
      <c r="AD825" s="71">
        <v>91.603639710617585</v>
      </c>
      <c r="AE825" s="71">
        <v>94.643075069923526</v>
      </c>
      <c r="AF825" s="71">
        <v>89.65081765845153</v>
      </c>
      <c r="AG825" s="71">
        <v>98.141997046331269</v>
      </c>
      <c r="AH825" s="71">
        <v>90.925946984911221</v>
      </c>
      <c r="AI825" s="71">
        <v>89.353565842891996</v>
      </c>
      <c r="AJ825" s="71">
        <v>-4.1100875450336254</v>
      </c>
      <c r="AK825" s="71">
        <v>-4.642351882337481</v>
      </c>
      <c r="AL825" s="71">
        <v>-1.2587105205657201</v>
      </c>
      <c r="AM825" s="71">
        <v>-1.450812233321952</v>
      </c>
      <c r="AN825" s="71">
        <v>-4.3607689555185907</v>
      </c>
      <c r="AO825" s="71">
        <v>-2.9061622351935101</v>
      </c>
      <c r="AP825" s="71">
        <v>0.51272547378391486</v>
      </c>
      <c r="AQ825" s="71">
        <v>18.44823170527199</v>
      </c>
      <c r="AR825" s="71">
        <v>81.331283495512636</v>
      </c>
      <c r="AS825" s="71">
        <v>-32.978954947730031</v>
      </c>
      <c r="AT825" s="71">
        <v>30.831136339786912</v>
      </c>
      <c r="AU825" s="71">
        <v>19.46340070974637</v>
      </c>
      <c r="AV825" s="72">
        <v>19.001227125330765</v>
      </c>
      <c r="AW825" s="73">
        <v>-28056.190000000177</v>
      </c>
      <c r="AX825" s="73">
        <v>-28997.770000000019</v>
      </c>
      <c r="AY825" s="73">
        <v>-7792.9899999997579</v>
      </c>
      <c r="AZ825" s="73">
        <v>-10606.909999999916</v>
      </c>
      <c r="BA825" s="73">
        <v>-54636.799999999581</v>
      </c>
      <c r="BB825" s="73">
        <v>-19518.959999999846</v>
      </c>
      <c r="BC825" s="73">
        <v>3205.9499999999534</v>
      </c>
      <c r="BD825" s="73">
        <v>93397.490000000107</v>
      </c>
      <c r="BE825" s="73">
        <v>551779.2099999995</v>
      </c>
      <c r="BF825" s="73">
        <v>-271179.41999999981</v>
      </c>
      <c r="BG825" s="73">
        <v>159888.74999999988</v>
      </c>
      <c r="BH825" s="73">
        <v>107473.08000000019</v>
      </c>
      <c r="BI825" s="73">
        <v>64126.850000000035</v>
      </c>
      <c r="BJ825" s="71">
        <v>12.8239091249028</v>
      </c>
      <c r="BK825" s="71">
        <v>12.552505788181822</v>
      </c>
      <c r="BL825" s="71">
        <v>11.909043640475922</v>
      </c>
      <c r="BM825" s="71">
        <v>10.609867766062239</v>
      </c>
      <c r="BN825" s="71">
        <v>-1.9701143368129246</v>
      </c>
      <c r="BO825" s="71">
        <v>12.259048850494461</v>
      </c>
      <c r="BP825" s="71">
        <v>19.230863757616547</v>
      </c>
      <c r="BQ825" s="71">
        <v>15.193381948816972</v>
      </c>
      <c r="BR825" s="72">
        <v>9.652270834685913</v>
      </c>
      <c r="BS825" s="72">
        <v>12.186424628088984</v>
      </c>
      <c r="BT825" s="71">
        <v>13.939185841755368</v>
      </c>
      <c r="BU825" s="71">
        <v>13.724114694042697</v>
      </c>
      <c r="BV825" s="71">
        <v>9.7652468083677615</v>
      </c>
      <c r="BW825" s="71">
        <v>11.538824221262534</v>
      </c>
      <c r="BX825" s="75">
        <v>16039</v>
      </c>
      <c r="BY825" s="75">
        <v>14379</v>
      </c>
      <c r="BZ825" s="75">
        <v>14435</v>
      </c>
      <c r="CA825" s="75">
        <v>15778</v>
      </c>
      <c r="CB825" s="75">
        <v>18963</v>
      </c>
      <c r="CC825" s="75">
        <v>19286</v>
      </c>
      <c r="CD825" s="75">
        <v>14037</v>
      </c>
      <c r="CE825" s="75">
        <v>13750</v>
      </c>
      <c r="CF825" s="75">
        <v>21562</v>
      </c>
      <c r="CG825" s="75">
        <v>13701</v>
      </c>
      <c r="CH825" s="75">
        <v>15664</v>
      </c>
      <c r="CI825" s="75">
        <v>15553</v>
      </c>
      <c r="CJ825" s="75">
        <v>8694</v>
      </c>
      <c r="CK825" s="75">
        <v>102961</v>
      </c>
      <c r="CL825" s="73">
        <v>1031259.96</v>
      </c>
      <c r="CM825" s="73">
        <v>996177.48999999976</v>
      </c>
      <c r="CN825" s="73">
        <v>1005958.7700000003</v>
      </c>
      <c r="CO825" s="73">
        <v>1289049.3599999999</v>
      </c>
      <c r="CP825" s="73">
        <v>1488023.9000000001</v>
      </c>
      <c r="CQ825" s="73">
        <v>1368662.6700000002</v>
      </c>
      <c r="CR825" s="73">
        <v>1270087.6299999997</v>
      </c>
      <c r="CS825" s="73">
        <v>1449542.56</v>
      </c>
      <c r="CT825" s="73">
        <v>1285608.5300000005</v>
      </c>
      <c r="CU825" s="73">
        <v>1232908.9800000002</v>
      </c>
      <c r="CV825" s="73">
        <v>1165874.6599999999</v>
      </c>
      <c r="CW825" s="73">
        <v>1319960.99</v>
      </c>
      <c r="CX825" s="73">
        <v>1223808.69</v>
      </c>
      <c r="CY825" s="77"/>
      <c r="CZ825" s="4">
        <v>729</v>
      </c>
      <c r="DA825" s="76" t="str">
        <f t="shared" si="30"/>
        <v>L729</v>
      </c>
      <c r="DB825" s="71">
        <v>2.4674540942186791</v>
      </c>
      <c r="DC825" s="71">
        <v>2.145869111975736</v>
      </c>
      <c r="DD825" s="71">
        <v>1.052732764788632</v>
      </c>
      <c r="DE825" s="71">
        <v>0.85993904944505828</v>
      </c>
      <c r="DF825" s="71">
        <v>0.71532892036507389</v>
      </c>
      <c r="DG825" s="71">
        <v>0.45875939509856772</v>
      </c>
      <c r="DH825" s="71">
        <v>0.21292106107565067</v>
      </c>
      <c r="DI825" s="71">
        <v>0.17625037140591374</v>
      </c>
      <c r="DJ825" s="71">
        <v>8.1414743473420995E-2</v>
      </c>
      <c r="DK825" s="71">
        <v>2.6615205269792878E-2</v>
      </c>
      <c r="DL825" s="71">
        <v>5.1216826917306002E-2</v>
      </c>
      <c r="DM825" s="71">
        <v>0.158281582048372</v>
      </c>
      <c r="DN825" s="71">
        <v>3.3941185996546261E-2</v>
      </c>
      <c r="DO825" s="71">
        <v>0.10672830424996882</v>
      </c>
      <c r="DQ825" s="71"/>
      <c r="DR825" s="71"/>
      <c r="DS825" s="71"/>
      <c r="DT825" s="71"/>
      <c r="DU825" s="71"/>
      <c r="DV825" s="71"/>
      <c r="DW825" s="71"/>
      <c r="DX825" s="71"/>
      <c r="DY825" s="71"/>
      <c r="DZ825" s="71"/>
      <c r="EA825" s="71"/>
      <c r="EB825" s="71"/>
      <c r="EC825" s="71"/>
      <c r="ED825" s="71"/>
    </row>
    <row r="826" spans="1:134">
      <c r="A826" s="4">
        <v>1151</v>
      </c>
      <c r="B826" s="46" t="s">
        <v>6644</v>
      </c>
      <c r="C826" s="65" t="str">
        <f t="shared" si="29"/>
        <v>1151</v>
      </c>
      <c r="D826" s="69">
        <v>328952.36</v>
      </c>
      <c r="E826" s="68">
        <v>3656056.9000000013</v>
      </c>
      <c r="F826" s="69">
        <v>91121.819999999978</v>
      </c>
      <c r="G826" s="69">
        <v>745188.29000000143</v>
      </c>
      <c r="H826" s="70">
        <v>101.28249733783474</v>
      </c>
      <c r="I826" s="70">
        <v>25.600203576347667</v>
      </c>
      <c r="J826" s="69">
        <v>465363.20999999996</v>
      </c>
      <c r="K826" s="69">
        <v>442983.12999999983</v>
      </c>
      <c r="L826" s="69">
        <v>477269.62999999995</v>
      </c>
      <c r="M826" s="69">
        <v>514744.52</v>
      </c>
      <c r="N826" s="69">
        <v>704798.29</v>
      </c>
      <c r="O826" s="69">
        <v>810902.19</v>
      </c>
      <c r="P826" s="69">
        <v>530460.97999999986</v>
      </c>
      <c r="Q826" s="69">
        <v>427352.33999999991</v>
      </c>
      <c r="R826" s="69">
        <v>964642.4</v>
      </c>
      <c r="S826" s="69">
        <v>438526.99999999988</v>
      </c>
      <c r="T826" s="69">
        <v>501539.08999999991</v>
      </c>
      <c r="U826" s="69">
        <v>464582.73</v>
      </c>
      <c r="V826" s="69">
        <v>328952.36</v>
      </c>
      <c r="W826" s="70">
        <v>110.75034466392344</v>
      </c>
      <c r="X826" s="70">
        <v>115.13653917582603</v>
      </c>
      <c r="Y826" s="70">
        <v>109.00983386086291</v>
      </c>
      <c r="Z826" s="71">
        <v>99.586023987879045</v>
      </c>
      <c r="AA826" s="71">
        <v>97.619584291282635</v>
      </c>
      <c r="AB826" s="71">
        <v>92.063642073983956</v>
      </c>
      <c r="AC826" s="71">
        <v>93.339913838476392</v>
      </c>
      <c r="AD826" s="71">
        <v>85.787115104821083</v>
      </c>
      <c r="AE826" s="71">
        <v>104.85014528851227</v>
      </c>
      <c r="AF826" s="71">
        <v>101.75733849450666</v>
      </c>
      <c r="AG826" s="71">
        <v>116.39788393768016</v>
      </c>
      <c r="AH826" s="71">
        <v>100.33171901385431</v>
      </c>
      <c r="AI826" s="71">
        <v>110.24148627313156</v>
      </c>
      <c r="AJ826" s="71">
        <v>1.9175661299970947</v>
      </c>
      <c r="AK826" s="71">
        <v>14.191478975426786</v>
      </c>
      <c r="AL826" s="71">
        <v>25.091745681340893</v>
      </c>
      <c r="AM826" s="71">
        <v>16.486651856693669</v>
      </c>
      <c r="AN826" s="71">
        <v>16.763366948773161</v>
      </c>
      <c r="AO826" s="71">
        <v>14.505629739018499</v>
      </c>
      <c r="AP826" s="71">
        <v>-1.1695989782141258</v>
      </c>
      <c r="AQ826" s="71">
        <v>8.5994347981178443</v>
      </c>
      <c r="AR826" s="71">
        <v>152.97595585750497</v>
      </c>
      <c r="AS826" s="71">
        <v>-35.88375512085095</v>
      </c>
      <c r="AT826" s="71">
        <v>54.735806965481061</v>
      </c>
      <c r="AU826" s="71">
        <v>31.465758758948816</v>
      </c>
      <c r="AV826" s="72">
        <v>38.31375903195611</v>
      </c>
      <c r="AW826" s="73">
        <v>8755.75</v>
      </c>
      <c r="AX826" s="73">
        <v>55053.019999999844</v>
      </c>
      <c r="AY826" s="73">
        <v>95733.959999999963</v>
      </c>
      <c r="AZ826" s="73">
        <v>72853.100000000035</v>
      </c>
      <c r="BA826" s="73">
        <v>101197.26000000024</v>
      </c>
      <c r="BB826" s="73">
        <v>111155.30999999982</v>
      </c>
      <c r="BC826" s="73">
        <v>-6277.690000000177</v>
      </c>
      <c r="BD826" s="73">
        <v>33839.84999999986</v>
      </c>
      <c r="BE826" s="73">
        <v>583324.57999999996</v>
      </c>
      <c r="BF826" s="73">
        <v>-245429.14999999991</v>
      </c>
      <c r="BG826" s="73">
        <v>177413.0199999999</v>
      </c>
      <c r="BH826" s="73">
        <v>111195.86000000004</v>
      </c>
      <c r="BI826" s="73">
        <v>91121.819999999978</v>
      </c>
      <c r="BJ826" s="71">
        <v>16.142051674949087</v>
      </c>
      <c r="BK826" s="71">
        <v>12.006072510119949</v>
      </c>
      <c r="BL826" s="71">
        <v>10.62769601200347</v>
      </c>
      <c r="BM826" s="71">
        <v>11.75815909743427</v>
      </c>
      <c r="BN826" s="71">
        <v>3.2755175912086107</v>
      </c>
      <c r="BO826" s="71">
        <v>13.516696065059453</v>
      </c>
      <c r="BP826" s="71">
        <v>21.120913533950301</v>
      </c>
      <c r="BQ826" s="71">
        <v>20.179654407144863</v>
      </c>
      <c r="BR826" s="72">
        <v>12.261019722389733</v>
      </c>
      <c r="BS826" s="72">
        <v>14.731940249627254</v>
      </c>
      <c r="BT826" s="71">
        <v>15.729571392941079</v>
      </c>
      <c r="BU826" s="71">
        <v>15.734013870230058</v>
      </c>
      <c r="BV826" s="71">
        <v>14.755030437792293</v>
      </c>
      <c r="BW826" s="71">
        <v>14.363652698030716</v>
      </c>
      <c r="BX826" s="75">
        <v>9688</v>
      </c>
      <c r="BY826" s="75">
        <v>9111</v>
      </c>
      <c r="BZ826" s="75">
        <v>9435</v>
      </c>
      <c r="CA826" s="75">
        <v>9737</v>
      </c>
      <c r="CB826" s="75">
        <v>11305</v>
      </c>
      <c r="CC826" s="75">
        <v>13574</v>
      </c>
      <c r="CD826" s="75">
        <v>10230</v>
      </c>
      <c r="CE826" s="75">
        <v>8708</v>
      </c>
      <c r="CF826" s="75">
        <v>14651</v>
      </c>
      <c r="CG826" s="75">
        <v>9115</v>
      </c>
      <c r="CH826" s="75">
        <v>9682</v>
      </c>
      <c r="CI826" s="75">
        <v>9724</v>
      </c>
      <c r="CJ826" s="75">
        <v>6055</v>
      </c>
      <c r="CK826" s="75">
        <v>68165</v>
      </c>
      <c r="CL826" s="73">
        <v>1014938.6800000002</v>
      </c>
      <c r="CM826" s="73">
        <v>1059914.6200000003</v>
      </c>
      <c r="CN826" s="73">
        <v>944936.24000000011</v>
      </c>
      <c r="CO826" s="73">
        <v>1222303.8599999999</v>
      </c>
      <c r="CP826" s="73">
        <v>1173529.3299999998</v>
      </c>
      <c r="CQ826" s="73">
        <v>1054620.5499999998</v>
      </c>
      <c r="CR826" s="73">
        <v>1043841.3600000001</v>
      </c>
      <c r="CS826" s="73">
        <v>1359244.2099999997</v>
      </c>
      <c r="CT826" s="73">
        <v>1093081.6099999999</v>
      </c>
      <c r="CU826" s="73">
        <v>1175883.7200000002</v>
      </c>
      <c r="CV826" s="73">
        <v>1190798.9799999995</v>
      </c>
      <c r="CW826" s="73">
        <v>1177800.8699999999</v>
      </c>
      <c r="CX826" s="73">
        <v>1082528.4400000002</v>
      </c>
      <c r="CY826" s="77"/>
      <c r="CZ826" s="4">
        <v>1151</v>
      </c>
      <c r="DA826" s="76" t="str">
        <f t="shared" si="30"/>
        <v>1151</v>
      </c>
      <c r="DB826" s="71">
        <v>2.8719614781811722</v>
      </c>
      <c r="DC826" s="71">
        <v>4.6137419596493858</v>
      </c>
      <c r="DD826" s="71">
        <v>1.740198964683936</v>
      </c>
      <c r="DE826" s="71">
        <v>1.3831651804970666</v>
      </c>
      <c r="DF826" s="71">
        <v>0.78094678182331068</v>
      </c>
      <c r="DG826" s="71">
        <v>0.75561034629901447</v>
      </c>
      <c r="DH826" s="71">
        <v>0.19499161802756765</v>
      </c>
      <c r="DI826" s="71">
        <v>8.722000453927739E-2</v>
      </c>
      <c r="DJ826" s="71">
        <v>3.6277579188708844E-2</v>
      </c>
      <c r="DK826" s="71">
        <v>0.20311075217714064</v>
      </c>
      <c r="DL826" s="71">
        <v>0.2705978678259891</v>
      </c>
      <c r="DM826" s="71">
        <v>6.4151817230693395E-2</v>
      </c>
      <c r="DN826" s="71">
        <v>3.5973745912248167E-2</v>
      </c>
      <c r="DO826" s="71">
        <v>0.12095533894528038</v>
      </c>
      <c r="DQ826" s="71"/>
      <c r="DR826" s="71"/>
      <c r="DS826" s="71"/>
      <c r="DT826" s="71"/>
      <c r="DU826" s="71"/>
      <c r="DV826" s="71"/>
      <c r="DW826" s="71"/>
      <c r="DX826" s="71"/>
      <c r="DY826" s="71"/>
      <c r="DZ826" s="71"/>
      <c r="EA826" s="71"/>
      <c r="EB826" s="71"/>
      <c r="EC826" s="71"/>
      <c r="ED826" s="71"/>
    </row>
    <row r="827" spans="1:134">
      <c r="A827" s="4">
        <v>1148</v>
      </c>
      <c r="B827" s="46" t="s">
        <v>6650</v>
      </c>
      <c r="C827" s="65" t="str">
        <f t="shared" si="29"/>
        <v>1148</v>
      </c>
      <c r="D827" s="69">
        <v>450404.67999999993</v>
      </c>
      <c r="E827" s="68">
        <v>5335042.3500000015</v>
      </c>
      <c r="F827" s="69">
        <v>104072.16999999998</v>
      </c>
      <c r="G827" s="69">
        <v>754782.77000000235</v>
      </c>
      <c r="H827" s="70">
        <v>92.648074179164468</v>
      </c>
      <c r="I827" s="70">
        <v>16.479039163976861</v>
      </c>
      <c r="J827" s="69">
        <v>683607</v>
      </c>
      <c r="K827" s="69">
        <v>689212.07999999973</v>
      </c>
      <c r="L827" s="69">
        <v>642446.30999999994</v>
      </c>
      <c r="M827" s="69">
        <v>786203.53000000014</v>
      </c>
      <c r="N827" s="69">
        <v>1098551.8999999999</v>
      </c>
      <c r="O827" s="69">
        <v>939289.55000000016</v>
      </c>
      <c r="P827" s="69">
        <v>732751.53000000014</v>
      </c>
      <c r="Q827" s="69">
        <v>674933.71</v>
      </c>
      <c r="R827" s="69">
        <v>1158761.6300000001</v>
      </c>
      <c r="S827" s="69">
        <v>680184.09</v>
      </c>
      <c r="T827" s="69">
        <v>871218.88000000012</v>
      </c>
      <c r="U827" s="69">
        <v>766787.83000000007</v>
      </c>
      <c r="V827" s="69">
        <v>450404.67999999993</v>
      </c>
      <c r="W827" s="70">
        <v>89.804595149772069</v>
      </c>
      <c r="X827" s="70">
        <v>88.761057005270658</v>
      </c>
      <c r="Y827" s="70">
        <v>85.951626061386435</v>
      </c>
      <c r="Z827" s="71">
        <v>84.228999786500509</v>
      </c>
      <c r="AA827" s="71">
        <v>92.18092249180981</v>
      </c>
      <c r="AB827" s="71">
        <v>96.060243821794657</v>
      </c>
      <c r="AC827" s="71">
        <v>94.472382117514258</v>
      </c>
      <c r="AD827" s="71">
        <v>93.312375075898217</v>
      </c>
      <c r="AE827" s="71">
        <v>98.844913643079053</v>
      </c>
      <c r="AF827" s="71">
        <v>86.356820845712917</v>
      </c>
      <c r="AG827" s="71">
        <v>89.012940414098949</v>
      </c>
      <c r="AH827" s="71">
        <v>86.755587259938522</v>
      </c>
      <c r="AI827" s="71">
        <v>103.08763507587078</v>
      </c>
      <c r="AJ827" s="71">
        <v>-17.520309450591697</v>
      </c>
      <c r="AK827" s="71">
        <v>-18.147126654650258</v>
      </c>
      <c r="AL827" s="71">
        <v>-20.056347999198433</v>
      </c>
      <c r="AM827" s="71">
        <v>-17.312835071745468</v>
      </c>
      <c r="AN827" s="71">
        <v>-26.25423849431332</v>
      </c>
      <c r="AO827" s="71">
        <v>-20.477984191240182</v>
      </c>
      <c r="AP827" s="71">
        <v>-3.4640860537586304</v>
      </c>
      <c r="AQ827" s="71">
        <v>19.237931887536487</v>
      </c>
      <c r="AR827" s="71">
        <v>64.508919999380424</v>
      </c>
      <c r="AS827" s="71">
        <v>-15.339527118253738</v>
      </c>
      <c r="AT827" s="71">
        <v>13.835023672324297</v>
      </c>
      <c r="AU827" s="71">
        <v>20.619979229690234</v>
      </c>
      <c r="AV827" s="72">
        <v>30.049783660217177</v>
      </c>
      <c r="AW827" s="73">
        <v>-145211.58000000007</v>
      </c>
      <c r="AX827" s="73">
        <v>-152801.22000000044</v>
      </c>
      <c r="AY827" s="73">
        <v>-161177.60999999964</v>
      </c>
      <c r="AZ827" s="73">
        <v>-164613.35999999987</v>
      </c>
      <c r="BA827" s="73">
        <v>-391095.6100000001</v>
      </c>
      <c r="BB827" s="73">
        <v>-225062.39999999979</v>
      </c>
      <c r="BC827" s="73">
        <v>-26293.990000000224</v>
      </c>
      <c r="BD827" s="73">
        <v>108894.2799999998</v>
      </c>
      <c r="BE827" s="73">
        <v>454385.46000000031</v>
      </c>
      <c r="BF827" s="73">
        <v>-123241.71999999974</v>
      </c>
      <c r="BG827" s="73">
        <v>105884.22999999998</v>
      </c>
      <c r="BH827" s="73">
        <v>131082.34000000043</v>
      </c>
      <c r="BI827" s="73">
        <v>104072.16999999998</v>
      </c>
      <c r="BJ827" s="71">
        <v>15.198542631876185</v>
      </c>
      <c r="BK827" s="71">
        <v>12.520964340665408</v>
      </c>
      <c r="BL827" s="71">
        <v>14.568551305312326</v>
      </c>
      <c r="BM827" s="71">
        <v>14.888692292406809</v>
      </c>
      <c r="BN827" s="71">
        <v>4.7615049391884048</v>
      </c>
      <c r="BO827" s="71">
        <v>13.94150617462045</v>
      </c>
      <c r="BP827" s="71">
        <v>24.451458997643133</v>
      </c>
      <c r="BQ827" s="71">
        <v>22.624141497142315</v>
      </c>
      <c r="BR827" s="72">
        <v>16.101804163133778</v>
      </c>
      <c r="BS827" s="72">
        <v>18.018825200904839</v>
      </c>
      <c r="BT827" s="71">
        <v>18.314090595192823</v>
      </c>
      <c r="BU827" s="71">
        <v>18.282813396527825</v>
      </c>
      <c r="BV827" s="71">
        <v>14.538086030272407</v>
      </c>
      <c r="BW827" s="71">
        <v>17.412287905997893</v>
      </c>
      <c r="BX827" s="75">
        <v>11066</v>
      </c>
      <c r="BY827" s="75">
        <v>11300</v>
      </c>
      <c r="BZ827" s="75">
        <v>11153</v>
      </c>
      <c r="CA827" s="75">
        <v>11775</v>
      </c>
      <c r="CB827" s="75">
        <v>14502</v>
      </c>
      <c r="CC827" s="75">
        <v>14784</v>
      </c>
      <c r="CD827" s="75">
        <v>10826</v>
      </c>
      <c r="CE827" s="75">
        <v>10839</v>
      </c>
      <c r="CF827" s="75">
        <v>16353</v>
      </c>
      <c r="CG827" s="75">
        <v>11370</v>
      </c>
      <c r="CH827" s="75">
        <v>13072</v>
      </c>
      <c r="CI827" s="75">
        <v>11567</v>
      </c>
      <c r="CJ827" s="75">
        <v>6570</v>
      </c>
      <c r="CK827" s="75">
        <v>80597</v>
      </c>
      <c r="CL827" s="73">
        <v>1125380.6500000004</v>
      </c>
      <c r="CM827" s="73">
        <v>1234385.1800000002</v>
      </c>
      <c r="CN827" s="73">
        <v>1164015.0900000001</v>
      </c>
      <c r="CO827" s="73">
        <v>1359635.9099999997</v>
      </c>
      <c r="CP827" s="73">
        <v>1331388.5900000005</v>
      </c>
      <c r="CQ827" s="73">
        <v>1164496.9000000001</v>
      </c>
      <c r="CR827" s="73">
        <v>1182813.01</v>
      </c>
      <c r="CS827" s="73">
        <v>1386839.4400000004</v>
      </c>
      <c r="CT827" s="73">
        <v>1245941.3000000003</v>
      </c>
      <c r="CU827" s="73">
        <v>1157136.2499999998</v>
      </c>
      <c r="CV827" s="73">
        <v>1172235.2099999997</v>
      </c>
      <c r="CW827" s="73">
        <v>1217602.22</v>
      </c>
      <c r="CX827" s="73">
        <v>1163279.55</v>
      </c>
      <c r="CY827" s="77"/>
      <c r="CZ827" s="4">
        <v>1148</v>
      </c>
      <c r="DA827" s="76" t="str">
        <f t="shared" si="30"/>
        <v>1148</v>
      </c>
      <c r="DB827" s="71">
        <v>1.9852874573669372</v>
      </c>
      <c r="DC827" s="71">
        <v>2.9563318130646792</v>
      </c>
      <c r="DD827" s="71">
        <v>0.90639622557028721</v>
      </c>
      <c r="DE827" s="71">
        <v>1.8009815042041351</v>
      </c>
      <c r="DF827" s="71">
        <v>1.347992019029906</v>
      </c>
      <c r="DG827" s="71">
        <v>0.85446081727742851</v>
      </c>
      <c r="DH827" s="71">
        <v>0.61339943203634273</v>
      </c>
      <c r="DI827" s="71">
        <v>0.39794012236836612</v>
      </c>
      <c r="DJ827" s="71">
        <v>0.1864774580616774</v>
      </c>
      <c r="DK827" s="71">
        <v>0.27806074105201106</v>
      </c>
      <c r="DL827" s="71">
        <v>0.26030337112834206</v>
      </c>
      <c r="DM827" s="71">
        <v>3.9125052426431217E-2</v>
      </c>
      <c r="DN827" s="71">
        <v>0.16949835990350037</v>
      </c>
      <c r="DO827" s="71">
        <v>0.26988341632298729</v>
      </c>
      <c r="DQ827" s="71"/>
      <c r="DR827" s="71"/>
      <c r="DS827" s="71"/>
      <c r="DT827" s="71"/>
      <c r="DU827" s="71"/>
      <c r="DV827" s="71"/>
      <c r="DW827" s="71"/>
      <c r="DX827" s="71"/>
      <c r="DY827" s="71"/>
      <c r="DZ827" s="71"/>
      <c r="EA827" s="71"/>
      <c r="EB827" s="71"/>
      <c r="EC827" s="71"/>
      <c r="ED827" s="71"/>
    </row>
    <row r="828" spans="1:134">
      <c r="A828" s="4">
        <v>739</v>
      </c>
      <c r="B828" s="46" t="s">
        <v>6656</v>
      </c>
      <c r="C828" s="65" t="str">
        <f t="shared" si="29"/>
        <v>L739</v>
      </c>
      <c r="D828" s="68">
        <v>160616.38999999998</v>
      </c>
      <c r="E828" s="68">
        <v>2070880.6899999995</v>
      </c>
      <c r="F828" s="68">
        <v>4871.2000000000116</v>
      </c>
      <c r="G828" s="69">
        <v>196671.52999999933</v>
      </c>
      <c r="H828" s="70">
        <v>86.364199476934161</v>
      </c>
      <c r="I828" s="70">
        <v>10.493574260409622</v>
      </c>
      <c r="J828" s="69">
        <v>285338.75999999995</v>
      </c>
      <c r="K828" s="69">
        <v>253791.94000000003</v>
      </c>
      <c r="L828" s="69">
        <v>253139.11999999997</v>
      </c>
      <c r="M828" s="69">
        <v>274674.70999999996</v>
      </c>
      <c r="N828" s="69">
        <v>455924.70999999996</v>
      </c>
      <c r="O828" s="69">
        <v>474813.52999999991</v>
      </c>
      <c r="P828" s="69">
        <v>228050.59</v>
      </c>
      <c r="Q828" s="69">
        <v>225678.68999999992</v>
      </c>
      <c r="R828" s="69">
        <v>637022.32000000007</v>
      </c>
      <c r="S828" s="69">
        <v>242040.79</v>
      </c>
      <c r="T828" s="69">
        <v>286296.75999999995</v>
      </c>
      <c r="U828" s="69">
        <v>291175.15000000002</v>
      </c>
      <c r="V828" s="68">
        <v>160616.38999999998</v>
      </c>
      <c r="W828" s="70">
        <v>100.86762441529733</v>
      </c>
      <c r="X828" s="70">
        <v>92.860333823743943</v>
      </c>
      <c r="Y828" s="70">
        <v>95.987373335491654</v>
      </c>
      <c r="Z828" s="71">
        <v>83.572991137757597</v>
      </c>
      <c r="AA828" s="71">
        <v>107.32263138701825</v>
      </c>
      <c r="AB828" s="71">
        <v>109.43998516231544</v>
      </c>
      <c r="AC828" s="71">
        <v>80.56601277085818</v>
      </c>
      <c r="AD828" s="71">
        <v>82.54745575362287</v>
      </c>
      <c r="AE828" s="71">
        <v>94.903245017690153</v>
      </c>
      <c r="AF828" s="71">
        <v>70.627551320411513</v>
      </c>
      <c r="AG828" s="71">
        <v>90.977238378159427</v>
      </c>
      <c r="AH828" s="71">
        <v>88.751786224981871</v>
      </c>
      <c r="AI828" s="72">
        <v>86.965059396732542</v>
      </c>
      <c r="AJ828" s="71">
        <v>-0.83456552151535135</v>
      </c>
      <c r="AK828" s="71">
        <v>-9.8782856586870587</v>
      </c>
      <c r="AL828" s="71">
        <v>0.10779599388672789</v>
      </c>
      <c r="AM828" s="71">
        <v>-17.401480769658129</v>
      </c>
      <c r="AN828" s="71">
        <v>-0.15928318995065416</v>
      </c>
      <c r="AO828" s="71">
        <v>6.6198772635391201</v>
      </c>
      <c r="AP828" s="71">
        <v>-15.588725199833608</v>
      </c>
      <c r="AQ828" s="71">
        <v>4.7614708395347094</v>
      </c>
      <c r="AR828" s="71">
        <v>99.20532680771646</v>
      </c>
      <c r="AS828" s="71">
        <v>-41.83736705319636</v>
      </c>
      <c r="AT828" s="71">
        <v>18.565289918813122</v>
      </c>
      <c r="AU828" s="71">
        <v>13.970781065520477</v>
      </c>
      <c r="AV828" s="72">
        <v>3.127672835353712</v>
      </c>
      <c r="AW828" s="73">
        <v>-2401.3800000000047</v>
      </c>
      <c r="AX828" s="73">
        <v>-27818.259999999922</v>
      </c>
      <c r="AY828" s="73">
        <v>272.57999999998719</v>
      </c>
      <c r="AZ828" s="73">
        <v>-57867.22000000003</v>
      </c>
      <c r="BA828" s="73">
        <v>-727.36999999993714</v>
      </c>
      <c r="BB828" s="73">
        <v>33533.180000000051</v>
      </c>
      <c r="BC828" s="73">
        <v>-42115.440000000031</v>
      </c>
      <c r="BD828" s="73">
        <v>10257.229999999923</v>
      </c>
      <c r="BE828" s="73">
        <v>317240.55000000005</v>
      </c>
      <c r="BF828" s="73">
        <v>-174104.04</v>
      </c>
      <c r="BG828" s="73">
        <v>44829.16</v>
      </c>
      <c r="BH828" s="73">
        <v>35692.869999999995</v>
      </c>
      <c r="BI828" s="79">
        <v>4871.2000000000116</v>
      </c>
      <c r="BJ828" s="71">
        <v>17.861306456328094</v>
      </c>
      <c r="BK828" s="71">
        <v>14.17458219851412</v>
      </c>
      <c r="BL828" s="71">
        <v>15.124332202415079</v>
      </c>
      <c r="BM828" s="71">
        <v>15.936709150063557</v>
      </c>
      <c r="BN828" s="71">
        <v>2.1672228910936795</v>
      </c>
      <c r="BO828" s="71">
        <v>11.763417139315543</v>
      </c>
      <c r="BP828" s="71">
        <v>17.741008840547643</v>
      </c>
      <c r="BQ828" s="71">
        <v>18.599577007799773</v>
      </c>
      <c r="BR828" s="72">
        <v>15.960189423358379</v>
      </c>
      <c r="BS828" s="72">
        <v>11.395900778481726</v>
      </c>
      <c r="BT828" s="71">
        <v>15.352652159767693</v>
      </c>
      <c r="BU828" s="71">
        <v>12.783970853774459</v>
      </c>
      <c r="BV828" s="71">
        <v>12.23308262006687</v>
      </c>
      <c r="BW828" s="71">
        <v>13.517068595394818</v>
      </c>
      <c r="BX828" s="75">
        <v>7312</v>
      </c>
      <c r="BY828" s="75">
        <v>6512</v>
      </c>
      <c r="BZ828" s="75">
        <v>6094</v>
      </c>
      <c r="CA828" s="75">
        <v>6470</v>
      </c>
      <c r="CB828" s="75">
        <v>8699</v>
      </c>
      <c r="CC828" s="75">
        <v>9019</v>
      </c>
      <c r="CD828" s="75">
        <v>5263</v>
      </c>
      <c r="CE828" s="75">
        <v>5384</v>
      </c>
      <c r="CF828" s="75">
        <v>9929</v>
      </c>
      <c r="CG828" s="75">
        <v>5603</v>
      </c>
      <c r="CH828" s="75">
        <v>6461</v>
      </c>
      <c r="CI828" s="75">
        <v>6715</v>
      </c>
      <c r="CJ828" s="75">
        <v>3686</v>
      </c>
      <c r="CK828" s="75">
        <v>43041</v>
      </c>
      <c r="CL828" s="73">
        <v>527522.09</v>
      </c>
      <c r="CM828" s="73">
        <v>497408.94000000006</v>
      </c>
      <c r="CN828" s="73">
        <v>509102.37000000005</v>
      </c>
      <c r="CO828" s="73">
        <v>600140.06999999995</v>
      </c>
      <c r="CP828" s="73">
        <v>632418.8899999999</v>
      </c>
      <c r="CQ828" s="73">
        <v>532406.95000000007</v>
      </c>
      <c r="CR828" s="73">
        <v>496066.46999999991</v>
      </c>
      <c r="CS828" s="73">
        <v>605267.56000000006</v>
      </c>
      <c r="CT828" s="73">
        <v>518393.68</v>
      </c>
      <c r="CU828" s="73">
        <v>504532.5199999999</v>
      </c>
      <c r="CV828" s="73">
        <v>474067.00000000006</v>
      </c>
      <c r="CW828" s="73">
        <v>433635.02999999991</v>
      </c>
      <c r="CX828" s="73">
        <v>414674.37999999989</v>
      </c>
      <c r="CY828" s="77"/>
      <c r="CZ828" s="4">
        <v>739</v>
      </c>
      <c r="DA828" s="76" t="str">
        <f t="shared" si="30"/>
        <v>L739</v>
      </c>
      <c r="DB828" s="71">
        <v>1.8102344121646357</v>
      </c>
      <c r="DC828" s="71">
        <v>0.57293717655854659</v>
      </c>
      <c r="DD828" s="71">
        <v>0.73544753963434861</v>
      </c>
      <c r="DE828" s="71">
        <v>0.22972804666597171</v>
      </c>
      <c r="DF828" s="71">
        <v>0.58591614670828351</v>
      </c>
      <c r="DG828" s="71">
        <v>0.48247074949191743</v>
      </c>
      <c r="DH828" s="71">
        <v>0.16505909947678998</v>
      </c>
      <c r="DI828" s="71">
        <v>0.91462820015631019</v>
      </c>
      <c r="DJ828" s="71">
        <v>0.26088173620891086</v>
      </c>
      <c r="DK828" s="71">
        <v>0.1889531828036034</v>
      </c>
      <c r="DL828" s="71">
        <v>0.11282551080794841</v>
      </c>
      <c r="DM828" s="71">
        <v>0.14138988602905078</v>
      </c>
      <c r="DN828" s="72">
        <v>2.341045988838544E-2</v>
      </c>
      <c r="DO828" s="71">
        <v>0.25783482606127345</v>
      </c>
      <c r="DQ828" s="71"/>
      <c r="DR828" s="71"/>
      <c r="DS828" s="71"/>
      <c r="DT828" s="71"/>
      <c r="DU828" s="71"/>
      <c r="DV828" s="71"/>
      <c r="DW828" s="71"/>
      <c r="DX828" s="71"/>
      <c r="DY828" s="71"/>
      <c r="DZ828" s="71"/>
      <c r="EA828" s="71"/>
      <c r="EB828" s="71"/>
      <c r="EC828" s="71"/>
      <c r="ED828" s="71"/>
    </row>
    <row r="829" spans="1:134">
      <c r="A829" s="4">
        <v>1125</v>
      </c>
      <c r="B829" s="46" t="s">
        <v>6664</v>
      </c>
      <c r="C829" s="65" t="str">
        <f t="shared" si="29"/>
        <v>1125</v>
      </c>
      <c r="D829" s="69">
        <v>588929.83000000007</v>
      </c>
      <c r="E829" s="68">
        <v>6291063.9100000001</v>
      </c>
      <c r="F829" s="69">
        <v>151873.36000000004</v>
      </c>
      <c r="G829" s="69">
        <v>1320140.2400000012</v>
      </c>
      <c r="H829" s="70">
        <v>102.9949639286265</v>
      </c>
      <c r="I829" s="70">
        <v>26.557242227780996</v>
      </c>
      <c r="J829" s="69">
        <v>885017.09000000008</v>
      </c>
      <c r="K829" s="69">
        <v>787876.99000000011</v>
      </c>
      <c r="L829" s="69">
        <v>805117.51999999979</v>
      </c>
      <c r="M829" s="69">
        <v>1038273.31</v>
      </c>
      <c r="N829" s="69">
        <v>1147130.96</v>
      </c>
      <c r="O829" s="69">
        <v>1411066.53</v>
      </c>
      <c r="P829" s="69">
        <v>852287.13000000012</v>
      </c>
      <c r="Q829" s="69">
        <v>821565.65</v>
      </c>
      <c r="R829" s="69">
        <v>1297877.9600000002</v>
      </c>
      <c r="S829" s="69">
        <v>876472.11000000034</v>
      </c>
      <c r="T829" s="69">
        <v>932344.48</v>
      </c>
      <c r="U829" s="69">
        <v>921586.75</v>
      </c>
      <c r="V829" s="69">
        <v>588929.83000000007</v>
      </c>
      <c r="W829" s="70">
        <v>112.52226149561805</v>
      </c>
      <c r="X829" s="70">
        <v>100.77089221274456</v>
      </c>
      <c r="Y829" s="70">
        <v>105.68470834407889</v>
      </c>
      <c r="Z829" s="71">
        <v>110.89029944425069</v>
      </c>
      <c r="AA829" s="71">
        <v>102.53753363062789</v>
      </c>
      <c r="AB829" s="71">
        <v>99.970365249836718</v>
      </c>
      <c r="AC829" s="71">
        <v>103.39196881153272</v>
      </c>
      <c r="AD829" s="71">
        <v>107.0274202049572</v>
      </c>
      <c r="AE829" s="71">
        <v>111.7291599228127</v>
      </c>
      <c r="AF829" s="71">
        <v>101.748819278824</v>
      </c>
      <c r="AG829" s="71">
        <v>91.543683493951093</v>
      </c>
      <c r="AH829" s="71">
        <v>99.527837728430725</v>
      </c>
      <c r="AI829" s="71">
        <v>107.32886841369778</v>
      </c>
      <c r="AJ829" s="71">
        <v>12.460218124897725</v>
      </c>
      <c r="AK829" s="71">
        <v>8.0916279388758561</v>
      </c>
      <c r="AL829" s="71">
        <v>0.88274427371004549</v>
      </c>
      <c r="AM829" s="71">
        <v>-4.5245536185149371</v>
      </c>
      <c r="AN829" s="71">
        <v>2.7616729711414933</v>
      </c>
      <c r="AO829" s="71">
        <v>5.7998584793043984</v>
      </c>
      <c r="AP829" s="71">
        <v>7.7168462402152249</v>
      </c>
      <c r="AQ829" s="71">
        <v>36.135562554686018</v>
      </c>
      <c r="AR829" s="71">
        <v>86.29880303390722</v>
      </c>
      <c r="AS829" s="71">
        <v>-6.5714618933798814</v>
      </c>
      <c r="AT829" s="71">
        <v>18.813714845090288</v>
      </c>
      <c r="AU829" s="71">
        <v>28.060233363116271</v>
      </c>
      <c r="AV829" s="72">
        <v>34.749138938499179</v>
      </c>
      <c r="AW829" s="73">
        <v>98056.949999999953</v>
      </c>
      <c r="AX829" s="73">
        <v>58979.659999999683</v>
      </c>
      <c r="AY829" s="73">
        <v>7044.9399999997113</v>
      </c>
      <c r="AZ829" s="73">
        <v>-49203.469999999972</v>
      </c>
      <c r="BA829" s="73">
        <v>30828.620000000112</v>
      </c>
      <c r="BB829" s="73">
        <v>94071.14000000013</v>
      </c>
      <c r="BC829" s="73">
        <v>61057.940000000177</v>
      </c>
      <c r="BD829" s="73">
        <v>218074.81000000006</v>
      </c>
      <c r="BE829" s="73">
        <v>601213.28000000026</v>
      </c>
      <c r="BF829" s="73">
        <v>-61648.219999999623</v>
      </c>
      <c r="BG829" s="73">
        <v>147633.31999999995</v>
      </c>
      <c r="BH829" s="73">
        <v>201935.74999999988</v>
      </c>
      <c r="BI829" s="73">
        <v>151873.36000000004</v>
      </c>
      <c r="BJ829" s="71">
        <v>20.528208987116773</v>
      </c>
      <c r="BK829" s="71">
        <v>15.30789927421317</v>
      </c>
      <c r="BL829" s="71">
        <v>15.158988256971785</v>
      </c>
      <c r="BM829" s="71">
        <v>15.546344731338856</v>
      </c>
      <c r="BN829" s="71">
        <v>3.1260201267549945</v>
      </c>
      <c r="BO829" s="71">
        <v>9.7036717703360331</v>
      </c>
      <c r="BP829" s="71">
        <v>24.458695026750934</v>
      </c>
      <c r="BQ829" s="71">
        <v>21.516344902293952</v>
      </c>
      <c r="BR829" s="72">
        <v>13.841223215273335</v>
      </c>
      <c r="BS829" s="72">
        <v>15.630083740273477</v>
      </c>
      <c r="BT829" s="71">
        <v>16.997183358721955</v>
      </c>
      <c r="BU829" s="71">
        <v>15.180406822431074</v>
      </c>
      <c r="BV829" s="71">
        <v>15.019452214197091</v>
      </c>
      <c r="BW829" s="71">
        <v>15.888687685327131</v>
      </c>
      <c r="BX829" s="75">
        <v>21963</v>
      </c>
      <c r="BY829" s="75">
        <v>18880</v>
      </c>
      <c r="BZ829" s="75">
        <v>18480</v>
      </c>
      <c r="CA829" s="75">
        <v>20041</v>
      </c>
      <c r="CB829" s="75">
        <v>22230</v>
      </c>
      <c r="CC829" s="75">
        <v>25419</v>
      </c>
      <c r="CD829" s="75">
        <v>17377</v>
      </c>
      <c r="CE829" s="75">
        <v>17483</v>
      </c>
      <c r="CF829" s="75">
        <v>22974</v>
      </c>
      <c r="CG829" s="75">
        <v>18716</v>
      </c>
      <c r="CH829" s="75">
        <v>20938</v>
      </c>
      <c r="CI829" s="75">
        <v>22799</v>
      </c>
      <c r="CJ829" s="75">
        <v>13762</v>
      </c>
      <c r="CK829" s="75">
        <v>134049</v>
      </c>
      <c r="CL829" s="73">
        <v>1050622.6100000006</v>
      </c>
      <c r="CM829" s="73">
        <v>1180065.1799999997</v>
      </c>
      <c r="CN829" s="73">
        <v>1441518.8600000003</v>
      </c>
      <c r="CO829" s="73">
        <v>1686187.7200000007</v>
      </c>
      <c r="CP829" s="73">
        <v>1552321.3</v>
      </c>
      <c r="CQ829" s="73">
        <v>1365488.5099999998</v>
      </c>
      <c r="CR829" s="73">
        <v>1252048.95</v>
      </c>
      <c r="CS829" s="73">
        <v>1477418.9400000002</v>
      </c>
      <c r="CT829" s="73">
        <v>1357750.5799999998</v>
      </c>
      <c r="CU829" s="73">
        <v>1117308.98</v>
      </c>
      <c r="CV829" s="73">
        <v>1200821.1699999997</v>
      </c>
      <c r="CW829" s="73">
        <v>1162503.33</v>
      </c>
      <c r="CX829" s="73">
        <v>990654.09</v>
      </c>
      <c r="CY829" s="77"/>
      <c r="CZ829" s="4">
        <v>1125</v>
      </c>
      <c r="DA829" s="76" t="str">
        <f t="shared" si="30"/>
        <v>1125</v>
      </c>
      <c r="DB829" s="71">
        <v>2.2009090972666625</v>
      </c>
      <c r="DC829" s="71">
        <v>2.1894188310270764</v>
      </c>
      <c r="DD829" s="71">
        <v>0.95384245335716833</v>
      </c>
      <c r="DE829" s="71">
        <v>0.90817226017255137</v>
      </c>
      <c r="DF829" s="71">
        <v>1.5326572006214694</v>
      </c>
      <c r="DG829" s="71">
        <v>0.68217394700332668</v>
      </c>
      <c r="DH829" s="71">
        <v>0.75688209798121042</v>
      </c>
      <c r="DI829" s="71">
        <v>0.59111231458525271</v>
      </c>
      <c r="DJ829" s="71">
        <v>0.49929822947325103</v>
      </c>
      <c r="DK829" s="71">
        <v>0.55360977502742637</v>
      </c>
      <c r="DL829" s="71">
        <v>0.21912654121051095</v>
      </c>
      <c r="DM829" s="71">
        <v>0.29457677499286755</v>
      </c>
      <c r="DN829" s="72">
        <v>0.27792506821082408</v>
      </c>
      <c r="DO829" s="71">
        <v>0.46160684739736668</v>
      </c>
      <c r="DQ829" s="71"/>
      <c r="DR829" s="71"/>
      <c r="DS829" s="71"/>
      <c r="DT829" s="71"/>
      <c r="DU829" s="71"/>
      <c r="DV829" s="71"/>
      <c r="DW829" s="71"/>
      <c r="DX829" s="71"/>
      <c r="DY829" s="71"/>
      <c r="DZ829" s="71"/>
      <c r="EA829" s="71"/>
      <c r="EB829" s="71"/>
      <c r="EC829" s="71"/>
      <c r="ED829" s="71"/>
    </row>
    <row r="830" spans="1:134">
      <c r="A830" s="4">
        <v>1182</v>
      </c>
      <c r="B830" s="46" t="s">
        <v>6671</v>
      </c>
      <c r="C830" s="65" t="str">
        <f t="shared" si="29"/>
        <v>1182</v>
      </c>
      <c r="D830" s="69">
        <v>310445.25</v>
      </c>
      <c r="E830" s="68">
        <v>3981378.2000000011</v>
      </c>
      <c r="F830" s="69">
        <v>79151.570000000007</v>
      </c>
      <c r="G830" s="69">
        <v>923182.83000000101</v>
      </c>
      <c r="H830" s="70">
        <v>101.81810343468685</v>
      </c>
      <c r="I830" s="70">
        <v>30.187176367348979</v>
      </c>
      <c r="J830" s="69">
        <v>471411.12</v>
      </c>
      <c r="K830" s="69">
        <v>479881.99999999988</v>
      </c>
      <c r="L830" s="69">
        <v>447369.51999999996</v>
      </c>
      <c r="M830" s="69">
        <v>590655.42999999993</v>
      </c>
      <c r="N830" s="69">
        <v>931311.4</v>
      </c>
      <c r="O830" s="69">
        <v>802101.61999999988</v>
      </c>
      <c r="P830" s="69">
        <v>496258.75999999989</v>
      </c>
      <c r="Q830" s="69">
        <v>473301.33</v>
      </c>
      <c r="R830" s="69">
        <v>1207973.5899999999</v>
      </c>
      <c r="S830" s="69">
        <v>450894.88000000006</v>
      </c>
      <c r="T830" s="69">
        <v>504619.35000000009</v>
      </c>
      <c r="U830" s="69">
        <v>537885.0399999998</v>
      </c>
      <c r="V830" s="69">
        <v>310445.25</v>
      </c>
      <c r="W830" s="70">
        <v>95.697388949200089</v>
      </c>
      <c r="X830" s="70">
        <v>102.55734395144916</v>
      </c>
      <c r="Y830" s="70">
        <v>100.03352200999115</v>
      </c>
      <c r="Z830" s="71">
        <v>112.72257931669552</v>
      </c>
      <c r="AA830" s="71">
        <v>123.15848498023034</v>
      </c>
      <c r="AB830" s="71">
        <v>94.778310652848262</v>
      </c>
      <c r="AC830" s="71">
        <v>111.07098898667267</v>
      </c>
      <c r="AD830" s="71">
        <v>97.056486211789959</v>
      </c>
      <c r="AE830" s="71">
        <v>109.68895823642623</v>
      </c>
      <c r="AF830" s="71">
        <v>84.311137351346972</v>
      </c>
      <c r="AG830" s="71">
        <v>98.027573201468726</v>
      </c>
      <c r="AH830" s="71">
        <v>106.6728366624004</v>
      </c>
      <c r="AI830" s="71">
        <v>96.786104396713796</v>
      </c>
      <c r="AJ830" s="71">
        <v>-13.006728237528886</v>
      </c>
      <c r="AK830" s="71">
        <v>-6.4548952699002289</v>
      </c>
      <c r="AL830" s="71">
        <v>-2.2299023576459187</v>
      </c>
      <c r="AM830" s="71">
        <v>3.0468365679635401</v>
      </c>
      <c r="AN830" s="71">
        <v>17.459809164515082</v>
      </c>
      <c r="AO830" s="71">
        <v>4.201333145604158</v>
      </c>
      <c r="AP830" s="71">
        <v>18.105988930576199</v>
      </c>
      <c r="AQ830" s="71">
        <v>23.93160157408667</v>
      </c>
      <c r="AR830" s="71">
        <v>143.01726818276137</v>
      </c>
      <c r="AS830" s="71">
        <v>-40.03739852338186</v>
      </c>
      <c r="AT830" s="71">
        <v>28.227862083644251</v>
      </c>
      <c r="AU830" s="71">
        <v>40.715908366726005</v>
      </c>
      <c r="AV830" s="72">
        <v>34.221242015778387</v>
      </c>
      <c r="AW830" s="73">
        <v>-70482.650000000023</v>
      </c>
      <c r="AX830" s="73">
        <v>-33113.31</v>
      </c>
      <c r="AY830" s="73">
        <v>-10203.430000000168</v>
      </c>
      <c r="AZ830" s="73">
        <v>17464.20000000007</v>
      </c>
      <c r="BA830" s="73">
        <v>138447.19999999972</v>
      </c>
      <c r="BB830" s="73">
        <v>36258.520000000135</v>
      </c>
      <c r="BC830" s="73">
        <v>76077.899999999849</v>
      </c>
      <c r="BD830" s="73">
        <v>91396.04999999993</v>
      </c>
      <c r="BE830" s="73">
        <v>710900.44</v>
      </c>
      <c r="BF830" s="73">
        <v>-301065.28999999963</v>
      </c>
      <c r="BG830" s="73">
        <v>111086.0400000001</v>
      </c>
      <c r="BH830" s="73">
        <v>155636.11999999982</v>
      </c>
      <c r="BI830" s="73">
        <v>79151.570000000007</v>
      </c>
      <c r="BJ830" s="71">
        <v>8.5773862155317815</v>
      </c>
      <c r="BK830" s="71">
        <v>10.819007408457065</v>
      </c>
      <c r="BL830" s="71">
        <v>9.4798096018084443</v>
      </c>
      <c r="BM830" s="71">
        <v>9.2464290800502695</v>
      </c>
      <c r="BN830" s="71">
        <v>-5.6324343642435526</v>
      </c>
      <c r="BO830" s="71">
        <v>10.235539415509912</v>
      </c>
      <c r="BP830" s="71">
        <v>19.731909744102712</v>
      </c>
      <c r="BQ830" s="71">
        <v>17.501244268656322</v>
      </c>
      <c r="BR830" s="72">
        <v>7.7875176186567394</v>
      </c>
      <c r="BS830" s="72">
        <v>9.7050687717193664</v>
      </c>
      <c r="BT830" s="71">
        <v>10.870062251126466</v>
      </c>
      <c r="BU830" s="71">
        <v>10.514485862739717</v>
      </c>
      <c r="BV830" s="71">
        <v>5.2109049658271545</v>
      </c>
      <c r="BW830" s="71">
        <v>9.555157461866493</v>
      </c>
      <c r="BX830" s="75">
        <v>12887</v>
      </c>
      <c r="BY830" s="75">
        <v>13935</v>
      </c>
      <c r="BZ830" s="75">
        <v>12250</v>
      </c>
      <c r="CA830" s="75">
        <v>13860</v>
      </c>
      <c r="CB830" s="75">
        <v>17907</v>
      </c>
      <c r="CC830" s="75">
        <v>18265</v>
      </c>
      <c r="CD830" s="75">
        <v>12631</v>
      </c>
      <c r="CE830" s="75">
        <v>12133</v>
      </c>
      <c r="CF830" s="75">
        <v>19767</v>
      </c>
      <c r="CG830" s="75">
        <v>12999</v>
      </c>
      <c r="CH830" s="75">
        <v>13575</v>
      </c>
      <c r="CI830" s="75">
        <v>14129</v>
      </c>
      <c r="CJ830" s="75">
        <v>7881</v>
      </c>
      <c r="CK830" s="75">
        <v>93115</v>
      </c>
      <c r="CL830" s="73">
        <v>990626.65999999992</v>
      </c>
      <c r="CM830" s="73">
        <v>1019820.8099999998</v>
      </c>
      <c r="CN830" s="73">
        <v>994602.00000000012</v>
      </c>
      <c r="CO830" s="73">
        <v>1366560.6800000002</v>
      </c>
      <c r="CP830" s="73">
        <v>1589683.98</v>
      </c>
      <c r="CQ830" s="73">
        <v>1278123.0099999998</v>
      </c>
      <c r="CR830" s="73">
        <v>1590545.3100000005</v>
      </c>
      <c r="CS830" s="73">
        <v>1648428.1600000001</v>
      </c>
      <c r="CT830" s="73">
        <v>1379519.0199999996</v>
      </c>
      <c r="CU830" s="73">
        <v>1244644.23</v>
      </c>
      <c r="CV830" s="73">
        <v>1111756.78</v>
      </c>
      <c r="CW830" s="73">
        <v>1350599.72</v>
      </c>
      <c r="CX830" s="73">
        <v>1355994.86</v>
      </c>
      <c r="CY830" s="77"/>
      <c r="CZ830" s="4">
        <v>1182</v>
      </c>
      <c r="DA830" s="76" t="str">
        <f t="shared" si="30"/>
        <v>1182</v>
      </c>
      <c r="DB830" s="71">
        <v>2.4541735557002431</v>
      </c>
      <c r="DC830" s="71">
        <v>2.0244101323759334</v>
      </c>
      <c r="DD830" s="71">
        <v>1.0238019463587136</v>
      </c>
      <c r="DE830" s="71">
        <v>0.70481766949988434</v>
      </c>
      <c r="DF830" s="71">
        <v>0.53926480668000631</v>
      </c>
      <c r="DG830" s="71">
        <v>0.30546549687967206</v>
      </c>
      <c r="DH830" s="71">
        <v>0.41057727841331321</v>
      </c>
      <c r="DI830" s="71">
        <v>0.3814710447562138</v>
      </c>
      <c r="DJ830" s="71">
        <v>0.35759474154527943</v>
      </c>
      <c r="DK830" s="71">
        <v>0.12750776044440221</v>
      </c>
      <c r="DL830" s="71">
        <v>0.12847211755452867</v>
      </c>
      <c r="DM830" s="71">
        <v>0.22589101083870844</v>
      </c>
      <c r="DN830" s="72">
        <v>0.15091784511093934</v>
      </c>
      <c r="DO830" s="71">
        <v>0.27777256941364137</v>
      </c>
      <c r="DQ830" s="71"/>
      <c r="DR830" s="71"/>
      <c r="DS830" s="71"/>
      <c r="DT830" s="71"/>
      <c r="DU830" s="71"/>
      <c r="DV830" s="71"/>
      <c r="DW830" s="71"/>
      <c r="DX830" s="71"/>
      <c r="DY830" s="71"/>
      <c r="DZ830" s="71"/>
      <c r="EA830" s="71"/>
      <c r="EB830" s="71"/>
      <c r="EC830" s="71"/>
      <c r="ED830" s="71"/>
    </row>
    <row r="831" spans="1:134">
      <c r="A831" s="4">
        <v>738</v>
      </c>
      <c r="B831" s="46" t="s">
        <v>6677</v>
      </c>
      <c r="C831" s="65" t="str">
        <f t="shared" si="29"/>
        <v>L738</v>
      </c>
      <c r="D831" s="69">
        <v>215228.69999999998</v>
      </c>
      <c r="E831" s="68">
        <v>2531896.7400000002</v>
      </c>
      <c r="F831" s="69">
        <v>53265.170000000013</v>
      </c>
      <c r="G831" s="69">
        <v>537794.27000000025</v>
      </c>
      <c r="H831" s="70">
        <v>100.40594868532666</v>
      </c>
      <c r="I831" s="70">
        <v>26.969239449364913</v>
      </c>
      <c r="J831" s="69">
        <v>320683.79999999993</v>
      </c>
      <c r="K831" s="69">
        <v>282031.08</v>
      </c>
      <c r="L831" s="69">
        <v>268785.75999999995</v>
      </c>
      <c r="M831" s="69">
        <v>381749.01</v>
      </c>
      <c r="N831" s="69">
        <v>484301.44999999995</v>
      </c>
      <c r="O831" s="69">
        <v>578039.47999999986</v>
      </c>
      <c r="P831" s="69">
        <v>305364.10999999993</v>
      </c>
      <c r="Q831" s="69">
        <v>299476.66999999993</v>
      </c>
      <c r="R831" s="69">
        <v>654838.62000000011</v>
      </c>
      <c r="S831" s="69">
        <v>302040.90999999992</v>
      </c>
      <c r="T831" s="69">
        <v>392623.21</v>
      </c>
      <c r="U831" s="69">
        <v>362324.51999999996</v>
      </c>
      <c r="V831" s="69">
        <v>215228.69999999998</v>
      </c>
      <c r="W831" s="70">
        <v>96.977052023093222</v>
      </c>
      <c r="X831" s="70">
        <v>88.509850992888559</v>
      </c>
      <c r="Y831" s="70">
        <v>84.173143759525331</v>
      </c>
      <c r="Z831" s="71">
        <v>89.252381536766094</v>
      </c>
      <c r="AA831" s="71">
        <v>117.45822956664689</v>
      </c>
      <c r="AB831" s="71">
        <v>98.05016643472652</v>
      </c>
      <c r="AC831" s="71">
        <v>99.927367761116216</v>
      </c>
      <c r="AD831" s="71">
        <v>91.987984739113344</v>
      </c>
      <c r="AE831" s="71">
        <v>95.20576271792342</v>
      </c>
      <c r="AF831" s="71">
        <v>81.212180365299105</v>
      </c>
      <c r="AG831" s="71">
        <v>126.67127315042002</v>
      </c>
      <c r="AH831" s="71">
        <v>111.90482249132114</v>
      </c>
      <c r="AI831" s="71">
        <v>109.22544940837238</v>
      </c>
      <c r="AJ831" s="71">
        <v>-19.340893018638106</v>
      </c>
      <c r="AK831" s="71">
        <v>-22.721528919225975</v>
      </c>
      <c r="AL831" s="71">
        <v>-20.923139456489594</v>
      </c>
      <c r="AM831" s="71">
        <v>-14.780351171048256</v>
      </c>
      <c r="AN831" s="71">
        <v>-2.9278578154535939</v>
      </c>
      <c r="AO831" s="71">
        <v>-11.692907486138004</v>
      </c>
      <c r="AP831" s="71">
        <v>4.5753067175134499</v>
      </c>
      <c r="AQ831" s="71">
        <v>16.248032460376514</v>
      </c>
      <c r="AR831" s="71">
        <v>100.60204635104407</v>
      </c>
      <c r="AS831" s="71">
        <v>-35.497656906698296</v>
      </c>
      <c r="AT831" s="71">
        <v>66.029992395041106</v>
      </c>
      <c r="AU831" s="71">
        <v>44.157814074070515</v>
      </c>
      <c r="AV831" s="72">
        <v>32.887138234144466</v>
      </c>
      <c r="AW831" s="73">
        <v>-76895.360000000044</v>
      </c>
      <c r="AX831" s="73">
        <v>-82923.190000000061</v>
      </c>
      <c r="AY831" s="73">
        <v>-71118.679999999993</v>
      </c>
      <c r="AZ831" s="73">
        <v>-66209.900000000023</v>
      </c>
      <c r="BA831" s="73">
        <v>-14607.340000000026</v>
      </c>
      <c r="BB831" s="73">
        <v>-69648.310000000172</v>
      </c>
      <c r="BC831" s="73">
        <v>13360.080000000016</v>
      </c>
      <c r="BD831" s="73">
        <v>41857.969999999943</v>
      </c>
      <c r="BE831" s="73">
        <v>328401.9600000002</v>
      </c>
      <c r="BF831" s="73">
        <v>-166222.56000000011</v>
      </c>
      <c r="BG831" s="73">
        <v>156145.93000000005</v>
      </c>
      <c r="BH831" s="73">
        <v>110985.71999999994</v>
      </c>
      <c r="BI831" s="73">
        <v>53265.170000000013</v>
      </c>
      <c r="BJ831" s="71">
        <v>22.490545362349902</v>
      </c>
      <c r="BK831" s="71">
        <v>18.244526974216431</v>
      </c>
      <c r="BL831" s="71">
        <v>17.046045783787456</v>
      </c>
      <c r="BM831" s="71">
        <v>18.300798070068883</v>
      </c>
      <c r="BN831" s="71">
        <v>4.7593109561279325</v>
      </c>
      <c r="BO831" s="71">
        <v>11.960082612802307</v>
      </c>
      <c r="BP831" s="71">
        <v>20.195194063412568</v>
      </c>
      <c r="BQ831" s="71">
        <v>25.339885581285021</v>
      </c>
      <c r="BR831" s="72">
        <v>19.182446174297073</v>
      </c>
      <c r="BS831" s="72">
        <v>16.751941958005926</v>
      </c>
      <c r="BT831" s="71">
        <v>18.132413554186471</v>
      </c>
      <c r="BU831" s="71">
        <v>18.670310704677707</v>
      </c>
      <c r="BV831" s="71">
        <v>16.418082154399467</v>
      </c>
      <c r="BW831" s="71">
        <v>17.794328008789321</v>
      </c>
      <c r="BX831" s="75">
        <v>8072</v>
      </c>
      <c r="BY831" s="75">
        <v>6938</v>
      </c>
      <c r="BZ831" s="75">
        <v>6618</v>
      </c>
      <c r="CA831" s="75">
        <v>7945</v>
      </c>
      <c r="CB831" s="75">
        <v>9726</v>
      </c>
      <c r="CC831" s="75">
        <v>10378</v>
      </c>
      <c r="CD831" s="75">
        <v>6670</v>
      </c>
      <c r="CE831" s="75">
        <v>6578</v>
      </c>
      <c r="CF831" s="75">
        <v>11060</v>
      </c>
      <c r="CG831" s="75">
        <v>7407</v>
      </c>
      <c r="CH831" s="75">
        <v>8383</v>
      </c>
      <c r="CI831" s="75">
        <v>8848</v>
      </c>
      <c r="CJ831" s="75">
        <v>4948</v>
      </c>
      <c r="CK831" s="75">
        <v>53894</v>
      </c>
      <c r="CL831" s="73">
        <v>672598.26999999979</v>
      </c>
      <c r="CM831" s="73">
        <v>651252.42000000016</v>
      </c>
      <c r="CN831" s="73">
        <v>693704.99999999988</v>
      </c>
      <c r="CO831" s="73">
        <v>742172.94</v>
      </c>
      <c r="CP831" s="73">
        <v>818982.26</v>
      </c>
      <c r="CQ831" s="73">
        <v>670010.75999999989</v>
      </c>
      <c r="CR831" s="73">
        <v>677276.19</v>
      </c>
      <c r="CS831" s="73">
        <v>522088.18</v>
      </c>
      <c r="CT831" s="73">
        <v>726712.69999999984</v>
      </c>
      <c r="CU831" s="73">
        <v>666291.72</v>
      </c>
      <c r="CV831" s="73">
        <v>637452.29999999981</v>
      </c>
      <c r="CW831" s="73">
        <v>653090.35999999987</v>
      </c>
      <c r="CX831" s="73">
        <v>663791.80999999994</v>
      </c>
      <c r="CY831" s="77"/>
      <c r="CZ831" s="4">
        <v>738</v>
      </c>
      <c r="DA831" s="76" t="str">
        <f t="shared" si="30"/>
        <v>L738</v>
      </c>
      <c r="DB831" s="71">
        <v>0.33169000229001749</v>
      </c>
      <c r="DC831" s="71">
        <v>0.89352308726027152</v>
      </c>
      <c r="DD831" s="71">
        <v>0.46461187946881843</v>
      </c>
      <c r="DE831" s="71">
        <v>0.20799304342492991</v>
      </c>
      <c r="DF831" s="71">
        <v>0.45793482212980846</v>
      </c>
      <c r="DG831" s="71">
        <v>0.2287161986398748</v>
      </c>
      <c r="DH831" s="71">
        <v>0.34852304318427374</v>
      </c>
      <c r="DI831" s="71">
        <v>0.11941728572882315</v>
      </c>
      <c r="DJ831" s="71">
        <v>0.15284902537048639</v>
      </c>
      <c r="DK831" s="71">
        <v>0.65960271984199514</v>
      </c>
      <c r="DL831" s="71">
        <v>0.2363007743657109</v>
      </c>
      <c r="DM831" s="71">
        <v>3.3736356578762325E-2</v>
      </c>
      <c r="DN831" s="72">
        <v>7.6488595956265878E-2</v>
      </c>
      <c r="DO831" s="71">
        <v>0.22248528184774757</v>
      </c>
      <c r="DQ831" s="71"/>
      <c r="DR831" s="71"/>
      <c r="DS831" s="71"/>
      <c r="DT831" s="71"/>
      <c r="DU831" s="71"/>
      <c r="DV831" s="71"/>
      <c r="DW831" s="71"/>
      <c r="DX831" s="71"/>
      <c r="DY831" s="71"/>
      <c r="DZ831" s="71"/>
      <c r="EA831" s="71"/>
      <c r="EB831" s="71"/>
      <c r="EC831" s="71"/>
      <c r="ED831" s="71"/>
    </row>
    <row r="832" spans="1:134">
      <c r="A832" s="4">
        <v>1223</v>
      </c>
      <c r="B832" s="46" t="s">
        <v>6685</v>
      </c>
      <c r="C832" s="65" t="str">
        <f t="shared" si="29"/>
        <v>1223</v>
      </c>
      <c r="D832" s="69">
        <v>287396.40999999997</v>
      </c>
      <c r="E832" s="68">
        <v>3817871.1999999997</v>
      </c>
      <c r="F832" s="69">
        <v>44607.100000000006</v>
      </c>
      <c r="G832" s="69">
        <v>586107.7200000002</v>
      </c>
      <c r="H832" s="70">
        <v>98.674934146235401</v>
      </c>
      <c r="I832" s="70">
        <v>18.135848233547101</v>
      </c>
      <c r="J832" s="69">
        <v>458093.1</v>
      </c>
      <c r="K832" s="69">
        <v>505080.36999999988</v>
      </c>
      <c r="L832" s="69">
        <v>411827.7099999999</v>
      </c>
      <c r="M832" s="69">
        <v>581419.22999999986</v>
      </c>
      <c r="N832" s="69">
        <v>817661.58</v>
      </c>
      <c r="O832" s="69">
        <v>817683.34999999974</v>
      </c>
      <c r="P832" s="69">
        <v>453577.78</v>
      </c>
      <c r="Q832" s="69">
        <v>452027.90999999992</v>
      </c>
      <c r="R832" s="69">
        <v>915398.99</v>
      </c>
      <c r="S832" s="69">
        <v>557011.69999999995</v>
      </c>
      <c r="T832" s="69">
        <v>598667.58999999985</v>
      </c>
      <c r="U832" s="69">
        <v>553790.82000000007</v>
      </c>
      <c r="V832" s="69">
        <v>287396.40999999997</v>
      </c>
      <c r="W832" s="70">
        <v>86.158194183716319</v>
      </c>
      <c r="X832" s="70">
        <v>96.772659833003374</v>
      </c>
      <c r="Y832" s="70">
        <v>90.986805098938333</v>
      </c>
      <c r="Z832" s="71">
        <v>114.55861502387725</v>
      </c>
      <c r="AA832" s="71">
        <v>103.06273467560609</v>
      </c>
      <c r="AB832" s="71">
        <v>101.58764218579215</v>
      </c>
      <c r="AC832" s="71">
        <v>91.853581830720969</v>
      </c>
      <c r="AD832" s="71">
        <v>95.899253192489525</v>
      </c>
      <c r="AE832" s="71">
        <v>100.99903213493855</v>
      </c>
      <c r="AF832" s="71">
        <v>110.62857652118103</v>
      </c>
      <c r="AG832" s="71">
        <v>97.9182352505875</v>
      </c>
      <c r="AH832" s="71">
        <v>94.343991612751694</v>
      </c>
      <c r="AI832" s="71">
        <v>97.17557653630486</v>
      </c>
      <c r="AJ832" s="71">
        <v>-2.9195298437086792</v>
      </c>
      <c r="AK832" s="71">
        <v>3.6026913132095162</v>
      </c>
      <c r="AL832" s="71">
        <v>-13.873400702890514</v>
      </c>
      <c r="AM832" s="71">
        <v>-7.8082994870908529</v>
      </c>
      <c r="AN832" s="71">
        <v>-4.8610990554545097</v>
      </c>
      <c r="AO832" s="71">
        <v>1.2421213837148892</v>
      </c>
      <c r="AP832" s="71">
        <v>-9.1210363530456853</v>
      </c>
      <c r="AQ832" s="71">
        <v>20.80784186909197</v>
      </c>
      <c r="AR832" s="71">
        <v>90.531194855244152</v>
      </c>
      <c r="AS832" s="71">
        <v>-17.655068436957798</v>
      </c>
      <c r="AT832" s="71">
        <v>21.403338364939639</v>
      </c>
      <c r="AU832" s="71">
        <v>18.916680713726674</v>
      </c>
      <c r="AV832" s="72">
        <v>18.372761140101268</v>
      </c>
      <c r="AW832" s="73">
        <v>-13776.369999999995</v>
      </c>
      <c r="AX832" s="73">
        <v>17563.719999999739</v>
      </c>
      <c r="AY832" s="73">
        <v>-66337.820000000123</v>
      </c>
      <c r="AZ832" s="73">
        <v>-49244.080000000075</v>
      </c>
      <c r="BA832" s="73">
        <v>-41766.230000000098</v>
      </c>
      <c r="BB832" s="73">
        <v>27097.699999999721</v>
      </c>
      <c r="BC832" s="73">
        <v>-45523.180000000051</v>
      </c>
      <c r="BD832" s="73">
        <v>77856.909999999974</v>
      </c>
      <c r="BE832" s="73">
        <v>434953.26000000007</v>
      </c>
      <c r="BF832" s="73">
        <v>-119425.44000000006</v>
      </c>
      <c r="BG832" s="73">
        <v>105544.75</v>
      </c>
      <c r="BH832" s="73">
        <v>88094.320000000123</v>
      </c>
      <c r="BI832" s="73">
        <v>44607.100000000006</v>
      </c>
      <c r="BJ832" s="71">
        <v>12.747750191478243</v>
      </c>
      <c r="BK832" s="71">
        <v>9.5839587663669672</v>
      </c>
      <c r="BL832" s="71">
        <v>8.4251076043090407</v>
      </c>
      <c r="BM832" s="71">
        <v>7.3630402669107298</v>
      </c>
      <c r="BN832" s="71">
        <v>-3.5158331958576836</v>
      </c>
      <c r="BO832" s="71">
        <v>3.8955291968903358</v>
      </c>
      <c r="BP832" s="71">
        <v>14.987039711507135</v>
      </c>
      <c r="BQ832" s="71">
        <v>13.949380502443077</v>
      </c>
      <c r="BR832" s="72">
        <v>8.1365978626859121</v>
      </c>
      <c r="BS832" s="72">
        <v>4.0158009359548714</v>
      </c>
      <c r="BT832" s="71">
        <v>11.347816096809856</v>
      </c>
      <c r="BU832" s="71">
        <v>9.9445726626512467</v>
      </c>
      <c r="BV832" s="71">
        <v>7.500256343298501</v>
      </c>
      <c r="BW832" s="71">
        <v>8.37668417088544</v>
      </c>
      <c r="BX832" s="75">
        <v>7774</v>
      </c>
      <c r="BY832" s="75">
        <v>8031</v>
      </c>
      <c r="BZ832" s="75">
        <v>7050</v>
      </c>
      <c r="CA832" s="75">
        <v>8020</v>
      </c>
      <c r="CB832" s="75">
        <v>10456</v>
      </c>
      <c r="CC832" s="75">
        <v>11476</v>
      </c>
      <c r="CD832" s="75">
        <v>7025</v>
      </c>
      <c r="CE832" s="75">
        <v>7493</v>
      </c>
      <c r="CF832" s="75">
        <v>12668</v>
      </c>
      <c r="CG832" s="75">
        <v>8971</v>
      </c>
      <c r="CH832" s="75">
        <v>8896</v>
      </c>
      <c r="CI832" s="75">
        <v>8322</v>
      </c>
      <c r="CJ832" s="75">
        <v>4307</v>
      </c>
      <c r="CK832" s="75">
        <v>57682</v>
      </c>
      <c r="CL832" s="73">
        <v>834586.63</v>
      </c>
      <c r="CM832" s="73">
        <v>902680.70999999973</v>
      </c>
      <c r="CN832" s="73">
        <v>1032077.7800000001</v>
      </c>
      <c r="CO832" s="73">
        <v>1153466.3899999997</v>
      </c>
      <c r="CP832" s="73">
        <v>1084404.6399999999</v>
      </c>
      <c r="CQ832" s="73">
        <v>926263.17999999993</v>
      </c>
      <c r="CR832" s="73">
        <v>895520.38999999978</v>
      </c>
      <c r="CS832" s="73">
        <v>1088967.4000000001</v>
      </c>
      <c r="CT832" s="73">
        <v>994515.62000000011</v>
      </c>
      <c r="CU832" s="73">
        <v>847039.75999999989</v>
      </c>
      <c r="CV832" s="73">
        <v>946103.28000000026</v>
      </c>
      <c r="CW832" s="73">
        <v>883805.5299999998</v>
      </c>
      <c r="CX832" s="73">
        <v>880753.62999999989</v>
      </c>
      <c r="CY832" s="77"/>
      <c r="CZ832" s="4">
        <v>1223</v>
      </c>
      <c r="DA832" s="76" t="str">
        <f t="shared" si="30"/>
        <v>1223</v>
      </c>
      <c r="DB832" s="71">
        <v>1.8661136327455179</v>
      </c>
      <c r="DC832" s="71">
        <v>2.714355813792082</v>
      </c>
      <c r="DD832" s="71">
        <v>1.1154212488780448</v>
      </c>
      <c r="DE832" s="71">
        <v>0.82942378578927722</v>
      </c>
      <c r="DF832" s="71">
        <v>0.76184327773950955</v>
      </c>
      <c r="DG832" s="71">
        <v>0.69217280253280988</v>
      </c>
      <c r="DH832" s="71">
        <v>0.60897918089637781</v>
      </c>
      <c r="DI832" s="71">
        <v>0.40923251194316934</v>
      </c>
      <c r="DJ832" s="71">
        <v>0.39566894306179867</v>
      </c>
      <c r="DK832" s="71">
        <v>0.32816500872085858</v>
      </c>
      <c r="DL832" s="71">
        <v>0.55412672818874131</v>
      </c>
      <c r="DM832" s="71">
        <v>0.26326088498751582</v>
      </c>
      <c r="DN832" s="72">
        <v>0.12457573489167398</v>
      </c>
      <c r="DO832" s="71">
        <v>0.39817928683075199</v>
      </c>
      <c r="DQ832" s="71"/>
      <c r="DR832" s="71"/>
      <c r="DS832" s="71"/>
      <c r="DT832" s="71"/>
      <c r="DU832" s="71"/>
      <c r="DV832" s="71"/>
      <c r="DW832" s="71"/>
      <c r="DX832" s="71"/>
      <c r="DY832" s="71"/>
      <c r="DZ832" s="71"/>
      <c r="EA832" s="71"/>
      <c r="EB832" s="71"/>
      <c r="EC832" s="71"/>
      <c r="ED832" s="71"/>
    </row>
    <row r="833" spans="1:134">
      <c r="A833" s="4">
        <v>421</v>
      </c>
      <c r="B833" s="46" t="s">
        <v>6691</v>
      </c>
      <c r="C833" s="65" t="str">
        <f t="shared" si="29"/>
        <v>L421</v>
      </c>
      <c r="D833" s="69">
        <v>374175.33</v>
      </c>
      <c r="E833" s="68">
        <v>4686240.7300000014</v>
      </c>
      <c r="F833" s="69">
        <v>12782.440000000002</v>
      </c>
      <c r="G833" s="69">
        <v>260446.40000000503</v>
      </c>
      <c r="H833" s="70">
        <v>86.418047922167773</v>
      </c>
      <c r="I833" s="70">
        <v>5.884737983294519</v>
      </c>
      <c r="J833" s="69">
        <v>695410.85</v>
      </c>
      <c r="K833" s="69">
        <v>753289.01</v>
      </c>
      <c r="L833" s="69">
        <v>628803.54000000015</v>
      </c>
      <c r="M833" s="69">
        <v>854235.71000000008</v>
      </c>
      <c r="N833" s="69">
        <v>971836.14999999979</v>
      </c>
      <c r="O833" s="69">
        <v>1047648.6199999998</v>
      </c>
      <c r="P833" s="69">
        <v>510761.3</v>
      </c>
      <c r="Q833" s="69">
        <v>556614.57000000018</v>
      </c>
      <c r="R833" s="69">
        <v>1187924.4599999997</v>
      </c>
      <c r="S833" s="69">
        <v>591139.16999999993</v>
      </c>
      <c r="T833" s="69">
        <v>756032.85</v>
      </c>
      <c r="U833" s="69">
        <v>709593.04999999993</v>
      </c>
      <c r="V833" s="69">
        <v>374175.33</v>
      </c>
      <c r="W833" s="70">
        <v>93.000965656996399</v>
      </c>
      <c r="X833" s="70">
        <v>94.023039430668931</v>
      </c>
      <c r="Y833" s="70">
        <v>82.871388021366542</v>
      </c>
      <c r="Z833" s="71">
        <v>119.37496773031377</v>
      </c>
      <c r="AA833" s="71">
        <v>73.728143761321846</v>
      </c>
      <c r="AB833" s="71">
        <v>105.19912039220888</v>
      </c>
      <c r="AC833" s="71">
        <v>57.964050194265717</v>
      </c>
      <c r="AD833" s="71">
        <v>71.435699685808842</v>
      </c>
      <c r="AE833" s="71">
        <v>109.52941631744049</v>
      </c>
      <c r="AF833" s="71">
        <v>89.18349913158589</v>
      </c>
      <c r="AG833" s="71">
        <v>91.077215253426743</v>
      </c>
      <c r="AH833" s="71">
        <v>91.628999668252249</v>
      </c>
      <c r="AI833" s="71">
        <v>91.155846712093052</v>
      </c>
      <c r="AJ833" s="71">
        <v>-30.54061868105785</v>
      </c>
      <c r="AK833" s="71">
        <v>-16.481998609055182</v>
      </c>
      <c r="AL833" s="71">
        <v>-21.382831697443606</v>
      </c>
      <c r="AM833" s="71">
        <v>-28.313392388365287</v>
      </c>
      <c r="AN833" s="71">
        <v>-47.868138009330572</v>
      </c>
      <c r="AO833" s="71">
        <v>-17.044469631018401</v>
      </c>
      <c r="AP833" s="71">
        <v>-39.234464464155216</v>
      </c>
      <c r="AQ833" s="71">
        <v>4.6756737544372706</v>
      </c>
      <c r="AR833" s="71">
        <v>99.044635581893175</v>
      </c>
      <c r="AS833" s="71">
        <v>-22.040244508639219</v>
      </c>
      <c r="AT833" s="71">
        <v>8.3895423145067927</v>
      </c>
      <c r="AU833" s="71">
        <v>10.957857148866147</v>
      </c>
      <c r="AV833" s="72">
        <v>3.5369926619198244</v>
      </c>
      <c r="AW833" s="73">
        <v>-305765.43000000005</v>
      </c>
      <c r="AX833" s="73">
        <v>-148659.06999999983</v>
      </c>
      <c r="AY833" s="73">
        <v>-171026.25999999978</v>
      </c>
      <c r="AZ833" s="73">
        <v>-337389.52999999991</v>
      </c>
      <c r="BA833" s="73">
        <v>-892343.31000000041</v>
      </c>
      <c r="BB833" s="73">
        <v>-193474.86000000022</v>
      </c>
      <c r="BC833" s="73">
        <v>-329783.09000000003</v>
      </c>
      <c r="BD833" s="73">
        <v>24862.970000000205</v>
      </c>
      <c r="BE833" s="73">
        <v>591111.35999999987</v>
      </c>
      <c r="BF833" s="73">
        <v>-167122.79000000015</v>
      </c>
      <c r="BG833" s="73">
        <v>58518.279999999912</v>
      </c>
      <c r="BH833" s="73">
        <v>70077.229999999981</v>
      </c>
      <c r="BI833" s="73">
        <v>12782.440000000002</v>
      </c>
      <c r="BJ833" s="71">
        <v>12.123540227234017</v>
      </c>
      <c r="BK833" s="71">
        <v>7.6426748174704677</v>
      </c>
      <c r="BL833" s="71">
        <v>7.867334471177065</v>
      </c>
      <c r="BM833" s="71">
        <v>10.639464123590676</v>
      </c>
      <c r="BN833" s="71">
        <v>1.5662707623979299</v>
      </c>
      <c r="BO833" s="71">
        <v>6.1192713450917608</v>
      </c>
      <c r="BP833" s="71">
        <v>14.417404493786821</v>
      </c>
      <c r="BQ833" s="71">
        <v>13.01178613972391</v>
      </c>
      <c r="BR833" s="72">
        <v>11.115918193910158</v>
      </c>
      <c r="BS833" s="72">
        <v>10.40899954108159</v>
      </c>
      <c r="BT833" s="71">
        <v>11.194818001736312</v>
      </c>
      <c r="BU833" s="71">
        <v>11.383946814155294</v>
      </c>
      <c r="BV833" s="71">
        <v>11.155518447062612</v>
      </c>
      <c r="BW833" s="71">
        <v>10.245053260837031</v>
      </c>
      <c r="BX833" s="75">
        <v>7362</v>
      </c>
      <c r="BY833" s="75">
        <v>7761</v>
      </c>
      <c r="BZ833" s="75">
        <v>7686</v>
      </c>
      <c r="CA833" s="75">
        <v>9427</v>
      </c>
      <c r="CB833" s="75">
        <v>11135</v>
      </c>
      <c r="CC833" s="75">
        <v>12103</v>
      </c>
      <c r="CD833" s="75">
        <v>6655</v>
      </c>
      <c r="CE833" s="75">
        <v>7959</v>
      </c>
      <c r="CF833" s="75">
        <v>15933</v>
      </c>
      <c r="CG833" s="75">
        <v>8852</v>
      </c>
      <c r="CH833" s="75">
        <v>10355</v>
      </c>
      <c r="CI833" s="75">
        <v>10360</v>
      </c>
      <c r="CJ833" s="75">
        <v>5097</v>
      </c>
      <c r="CK833" s="75">
        <v>65211</v>
      </c>
      <c r="CL833" s="73">
        <v>1223680.2700000003</v>
      </c>
      <c r="CM833" s="73">
        <v>1273119.0600000005</v>
      </c>
      <c r="CN833" s="73">
        <v>1467006.1300000004</v>
      </c>
      <c r="CO833" s="73">
        <v>1349609.98</v>
      </c>
      <c r="CP833" s="73">
        <v>1476763.9000000001</v>
      </c>
      <c r="CQ833" s="73">
        <v>1184734.4200000004</v>
      </c>
      <c r="CR833" s="73">
        <v>1094000.9400000004</v>
      </c>
      <c r="CS833" s="73">
        <v>1143865.8199999996</v>
      </c>
      <c r="CT833" s="73">
        <v>937429.58</v>
      </c>
      <c r="CU833" s="73">
        <v>939941.7899999998</v>
      </c>
      <c r="CV833" s="73">
        <v>876168.80999999994</v>
      </c>
      <c r="CW833" s="73">
        <v>909303.0499999997</v>
      </c>
      <c r="CX833" s="73">
        <v>944216.2699999999</v>
      </c>
      <c r="CY833" s="77"/>
      <c r="CZ833" s="4">
        <v>421</v>
      </c>
      <c r="DA833" s="76" t="str">
        <f t="shared" si="30"/>
        <v>L421</v>
      </c>
      <c r="DB833" s="71">
        <v>3.4615819369474341</v>
      </c>
      <c r="DC833" s="71">
        <v>1.4766561643554388</v>
      </c>
      <c r="DD833" s="71">
        <v>1.2425937098256719</v>
      </c>
      <c r="DE833" s="71">
        <v>1.0108212783173469</v>
      </c>
      <c r="DF833" s="71">
        <v>0.54106115085601159</v>
      </c>
      <c r="DG833" s="71">
        <v>0.29197658853954428</v>
      </c>
      <c r="DH833" s="71">
        <v>0.47551760486709804</v>
      </c>
      <c r="DI833" s="71">
        <v>0.5441080845686328</v>
      </c>
      <c r="DJ833" s="71">
        <v>0.23660640615351702</v>
      </c>
      <c r="DK833" s="71">
        <v>0.23205213723732893</v>
      </c>
      <c r="DL833" s="71">
        <v>0.35682441372886275</v>
      </c>
      <c r="DM833" s="71">
        <v>0.72374809390002159</v>
      </c>
      <c r="DN833" s="72">
        <v>0.28693620706669426</v>
      </c>
      <c r="DO833" s="71">
        <v>0.39634901794089089</v>
      </c>
      <c r="DQ833" s="71"/>
      <c r="DR833" s="71"/>
      <c r="DS833" s="71"/>
      <c r="DT833" s="71"/>
      <c r="DU833" s="71"/>
      <c r="DV833" s="71"/>
      <c r="DW833" s="71"/>
      <c r="DX833" s="71"/>
      <c r="DY833" s="71"/>
      <c r="DZ833" s="71"/>
      <c r="EA833" s="71"/>
      <c r="EB833" s="71"/>
      <c r="EC833" s="71"/>
      <c r="ED833" s="71"/>
    </row>
    <row r="834" spans="1:134">
      <c r="A834" s="4">
        <v>1227</v>
      </c>
      <c r="B834" s="46" t="s">
        <v>6698</v>
      </c>
      <c r="C834" s="65" t="str">
        <f t="shared" si="29"/>
        <v>1227</v>
      </c>
      <c r="D834" s="69">
        <v>475340.79999999993</v>
      </c>
      <c r="E834" s="68">
        <v>5028786.54</v>
      </c>
      <c r="F834" s="69">
        <v>91131.789999999921</v>
      </c>
      <c r="G834" s="69">
        <v>296214.73000000045</v>
      </c>
      <c r="H834" s="70">
        <v>89.238621137665632</v>
      </c>
      <c r="I834" s="70">
        <v>6.259064666997638</v>
      </c>
      <c r="J834" s="69">
        <v>788817.22999999975</v>
      </c>
      <c r="K834" s="69">
        <v>672901.92999999993</v>
      </c>
      <c r="L834" s="69">
        <v>680872.35</v>
      </c>
      <c r="M834" s="69">
        <v>871240.04999999993</v>
      </c>
      <c r="N834" s="69">
        <v>1027242.7300000001</v>
      </c>
      <c r="O834" s="69">
        <v>1292246.8399999999</v>
      </c>
      <c r="P834" s="69">
        <v>617335.57999999984</v>
      </c>
      <c r="Q834" s="69">
        <v>632633.99</v>
      </c>
      <c r="R834" s="69">
        <v>1069118.4899999998</v>
      </c>
      <c r="S834" s="69">
        <v>672510.03999999992</v>
      </c>
      <c r="T834" s="69">
        <v>789246.56</v>
      </c>
      <c r="U834" s="69">
        <v>772601.08000000007</v>
      </c>
      <c r="V834" s="69">
        <v>475340.79999999993</v>
      </c>
      <c r="W834" s="70">
        <v>99.901507851521458</v>
      </c>
      <c r="X834" s="70">
        <v>84.591110748572035</v>
      </c>
      <c r="Y834" s="70">
        <v>94.506629798266005</v>
      </c>
      <c r="Z834" s="71">
        <v>98.374366065240224</v>
      </c>
      <c r="AA834" s="71">
        <v>78.796649734048756</v>
      </c>
      <c r="AB834" s="71">
        <v>85.80355391732823</v>
      </c>
      <c r="AC834" s="71">
        <v>68.953996825227293</v>
      </c>
      <c r="AD834" s="71">
        <v>80.242807880511691</v>
      </c>
      <c r="AE834" s="71">
        <v>97.761476652760265</v>
      </c>
      <c r="AF834" s="71">
        <v>94.462941471514455</v>
      </c>
      <c r="AG834" s="71">
        <v>88.46099843777813</v>
      </c>
      <c r="AH834" s="71">
        <v>96.863481602255447</v>
      </c>
      <c r="AI834" s="71">
        <v>104.19965600799553</v>
      </c>
      <c r="AJ834" s="71">
        <v>7.6240314628599259</v>
      </c>
      <c r="AK834" s="71">
        <v>5.2963011263401416</v>
      </c>
      <c r="AL834" s="71">
        <v>0.254728618172817</v>
      </c>
      <c r="AM834" s="71">
        <v>-14.252032085194132</v>
      </c>
      <c r="AN834" s="71">
        <v>-28.015763191354516</v>
      </c>
      <c r="AO834" s="71">
        <v>-17.527206818267949</v>
      </c>
      <c r="AP834" s="71">
        <v>-30.366713458034621</v>
      </c>
      <c r="AQ834" s="71">
        <v>0.22211328533219277</v>
      </c>
      <c r="AR834" s="71">
        <v>69.368280862154052</v>
      </c>
      <c r="AS834" s="71">
        <v>-21.65727626161792</v>
      </c>
      <c r="AT834" s="71">
        <v>11.77355458603051</v>
      </c>
      <c r="AU834" s="71">
        <v>21.706467850098441</v>
      </c>
      <c r="AV834" s="72">
        <v>23.7193266238082</v>
      </c>
      <c r="AW834" s="73">
        <v>55879.409999999683</v>
      </c>
      <c r="AX834" s="73">
        <v>33846.309999999823</v>
      </c>
      <c r="AY834" s="73">
        <v>1729.9699999999721</v>
      </c>
      <c r="AZ834" s="73">
        <v>-144807.41000000015</v>
      </c>
      <c r="BA834" s="73">
        <v>-399795.70999999938</v>
      </c>
      <c r="BB834" s="73">
        <v>-246946.39000000013</v>
      </c>
      <c r="BC834" s="73">
        <v>-269216.83000000031</v>
      </c>
      <c r="BD834" s="73">
        <v>1402.0500000000466</v>
      </c>
      <c r="BE834" s="73">
        <v>437879.57999999961</v>
      </c>
      <c r="BF834" s="73">
        <v>-185910.51</v>
      </c>
      <c r="BG834" s="73">
        <v>83134.489999999991</v>
      </c>
      <c r="BH834" s="73">
        <v>137794.16000000015</v>
      </c>
      <c r="BI834" s="73">
        <v>91131.789999999921</v>
      </c>
      <c r="BJ834" s="71">
        <v>19.979080181046864</v>
      </c>
      <c r="BK834" s="71">
        <v>15.637809149321658</v>
      </c>
      <c r="BL834" s="71">
        <v>13.404695548115971</v>
      </c>
      <c r="BM834" s="71">
        <v>16.084923948952479</v>
      </c>
      <c r="BN834" s="71">
        <v>5.3455037304991286</v>
      </c>
      <c r="BO834" s="71">
        <v>11.653778125454439</v>
      </c>
      <c r="BP834" s="71">
        <v>20.849926911971039</v>
      </c>
      <c r="BQ834" s="71">
        <v>21.038961992827534</v>
      </c>
      <c r="BR834" s="72">
        <v>17.097407778573444</v>
      </c>
      <c r="BS834" s="72">
        <v>15.342607518040356</v>
      </c>
      <c r="BT834" s="71">
        <v>16.05921885315345</v>
      </c>
      <c r="BU834" s="71">
        <v>16.331675386374975</v>
      </c>
      <c r="BV834" s="71">
        <v>17.108964417759395</v>
      </c>
      <c r="BW834" s="71">
        <v>16.164685030166925</v>
      </c>
      <c r="BX834" s="75">
        <v>16346</v>
      </c>
      <c r="BY834" s="75">
        <v>13080</v>
      </c>
      <c r="BZ834" s="75">
        <v>13348</v>
      </c>
      <c r="CA834" s="75">
        <v>15352</v>
      </c>
      <c r="CB834" s="75">
        <v>16607</v>
      </c>
      <c r="CC834" s="75">
        <v>19830</v>
      </c>
      <c r="CD834" s="75">
        <v>13458</v>
      </c>
      <c r="CE834" s="75">
        <v>14377</v>
      </c>
      <c r="CF834" s="75">
        <v>19060</v>
      </c>
      <c r="CG834" s="75">
        <v>13497</v>
      </c>
      <c r="CH834" s="75">
        <v>15701</v>
      </c>
      <c r="CI834" s="75">
        <v>16909</v>
      </c>
      <c r="CJ834" s="75">
        <v>9890</v>
      </c>
      <c r="CK834" s="75">
        <v>102892</v>
      </c>
      <c r="CL834" s="73">
        <v>1103656.6300000004</v>
      </c>
      <c r="CM834" s="73">
        <v>1212851.73</v>
      </c>
      <c r="CN834" s="73">
        <v>1230878.3900000001</v>
      </c>
      <c r="CO834" s="73">
        <v>1334612.7400000002</v>
      </c>
      <c r="CP834" s="73">
        <v>1630893.4900000002</v>
      </c>
      <c r="CQ834" s="73">
        <v>1183321.1100000001</v>
      </c>
      <c r="CR834" s="73">
        <v>1198560.1700000002</v>
      </c>
      <c r="CS834" s="73">
        <v>1260867.2000000004</v>
      </c>
      <c r="CT834" s="73">
        <v>1056675.22</v>
      </c>
      <c r="CU834" s="73">
        <v>1056881.9300000002</v>
      </c>
      <c r="CV834" s="73">
        <v>919563.09000000032</v>
      </c>
      <c r="CW834" s="73">
        <v>878956.29</v>
      </c>
      <c r="CX834" s="73">
        <v>1055407.8999999997</v>
      </c>
      <c r="CY834" s="77"/>
      <c r="CZ834" s="4">
        <v>1227</v>
      </c>
      <c r="DA834" s="76" t="str">
        <f t="shared" si="30"/>
        <v>1227</v>
      </c>
      <c r="DB834" s="71">
        <v>2.1125682643018648</v>
      </c>
      <c r="DC834" s="71">
        <v>2.4007665540276371</v>
      </c>
      <c r="DD834" s="71">
        <v>0.52566606822851358</v>
      </c>
      <c r="DE834" s="71">
        <v>1.3295031732837859</v>
      </c>
      <c r="DF834" s="71">
        <v>0.83192652164853431</v>
      </c>
      <c r="DG834" s="71">
        <v>0.40920643850705407</v>
      </c>
      <c r="DH834" s="71">
        <v>0.32524788249712344</v>
      </c>
      <c r="DI834" s="71">
        <v>0.11833670529154544</v>
      </c>
      <c r="DJ834" s="71">
        <v>0.21097350875716334</v>
      </c>
      <c r="DK834" s="71">
        <v>0.25928212547578988</v>
      </c>
      <c r="DL834" s="71">
        <v>0.17086353718280073</v>
      </c>
      <c r="DM834" s="71">
        <v>0.10415483874668527</v>
      </c>
      <c r="DN834" s="71">
        <v>8.7319025277993206E-2</v>
      </c>
      <c r="DO834" s="71">
        <v>0.18542226654297655</v>
      </c>
      <c r="DQ834" s="71"/>
      <c r="DR834" s="71"/>
      <c r="DS834" s="71"/>
      <c r="DT834" s="71"/>
      <c r="DU834" s="71"/>
      <c r="DV834" s="71"/>
      <c r="DW834" s="71"/>
      <c r="DX834" s="71"/>
      <c r="DY834" s="71"/>
      <c r="DZ834" s="72"/>
      <c r="EA834" s="72"/>
      <c r="EB834" s="72"/>
      <c r="EC834" s="72"/>
      <c r="ED834" s="71"/>
    </row>
    <row r="835" spans="1:134">
      <c r="A835" s="4">
        <v>1204</v>
      </c>
      <c r="B835" s="46" t="s">
        <v>6704</v>
      </c>
      <c r="C835" s="65" t="str">
        <f t="shared" si="29"/>
        <v>1204</v>
      </c>
      <c r="D835" s="69">
        <v>273716.43</v>
      </c>
      <c r="E835" s="68">
        <v>3413245.8600000017</v>
      </c>
      <c r="F835" s="69">
        <v>32542.699999999983</v>
      </c>
      <c r="G835" s="69">
        <v>404808.2900000019</v>
      </c>
      <c r="H835" s="70">
        <v>93.546865028113444</v>
      </c>
      <c r="I835" s="70">
        <v>13.455765013598132</v>
      </c>
      <c r="J835" s="69">
        <v>442729.02999999991</v>
      </c>
      <c r="K835" s="69">
        <v>437549.81000000006</v>
      </c>
      <c r="L835" s="69">
        <v>382641.54999999993</v>
      </c>
      <c r="M835" s="69">
        <v>531951.5199999999</v>
      </c>
      <c r="N835" s="69">
        <v>799195.23999999987</v>
      </c>
      <c r="O835" s="69">
        <v>864925.86</v>
      </c>
      <c r="P835" s="69">
        <v>421072.55</v>
      </c>
      <c r="Q835" s="69">
        <v>402290.64999999991</v>
      </c>
      <c r="R835" s="69">
        <v>687180.5399999998</v>
      </c>
      <c r="S835" s="69">
        <v>526353.81999999995</v>
      </c>
      <c r="T835" s="69">
        <v>575285.34000000008</v>
      </c>
      <c r="U835" s="69">
        <v>527346.52999999991</v>
      </c>
      <c r="V835" s="69">
        <v>273716.43</v>
      </c>
      <c r="W835" s="70">
        <v>91.951667440897225</v>
      </c>
      <c r="X835" s="70">
        <v>91.836951243780248</v>
      </c>
      <c r="Y835" s="70">
        <v>89.13861364713587</v>
      </c>
      <c r="Z835" s="71">
        <v>87.811420281756085</v>
      </c>
      <c r="AA835" s="71">
        <v>111.48936250945857</v>
      </c>
      <c r="AB835" s="71">
        <v>130.95946330143681</v>
      </c>
      <c r="AC835" s="71">
        <v>80.323575901305972</v>
      </c>
      <c r="AD835" s="71">
        <v>75.470035651819146</v>
      </c>
      <c r="AE835" s="71">
        <v>98.106821652423207</v>
      </c>
      <c r="AF835" s="71">
        <v>106.18453480186838</v>
      </c>
      <c r="AG835" s="71">
        <v>105.6758185261782</v>
      </c>
      <c r="AH835" s="71">
        <v>89.922510226981586</v>
      </c>
      <c r="AI835" s="71">
        <v>103.49878203009474</v>
      </c>
      <c r="AJ835" s="71">
        <v>-27.551176451981252</v>
      </c>
      <c r="AK835" s="71">
        <v>-24.026397118353227</v>
      </c>
      <c r="AL835" s="71">
        <v>-31.038612075147075</v>
      </c>
      <c r="AM835" s="71">
        <v>-22.785145138183005</v>
      </c>
      <c r="AN835" s="71">
        <v>-18.480946633609253</v>
      </c>
      <c r="AO835" s="71">
        <v>6.8050463375441517</v>
      </c>
      <c r="AP835" s="71">
        <v>-16.679340701647227</v>
      </c>
      <c r="AQ835" s="71">
        <v>-1.1682537682843885</v>
      </c>
      <c r="AR835" s="71">
        <v>48.930014174759151</v>
      </c>
      <c r="AS835" s="71">
        <v>-1.6672194011755348</v>
      </c>
      <c r="AT835" s="71">
        <v>33.959972122203119</v>
      </c>
      <c r="AU835" s="71">
        <v>23.005329558485975</v>
      </c>
      <c r="AV835" s="72">
        <v>13.493467966017691</v>
      </c>
      <c r="AW835" s="73">
        <v>-168363.06000000006</v>
      </c>
      <c r="AX835" s="73">
        <v>-138373.65999999992</v>
      </c>
      <c r="AY835" s="73">
        <v>-172221.92000000016</v>
      </c>
      <c r="AZ835" s="73">
        <v>-156972.29000000004</v>
      </c>
      <c r="BA835" s="73">
        <v>-181183.21999999997</v>
      </c>
      <c r="BB835" s="73">
        <v>65361.79000000027</v>
      </c>
      <c r="BC835" s="73">
        <v>-84291.37</v>
      </c>
      <c r="BD835" s="73">
        <v>-4755.3300000000163</v>
      </c>
      <c r="BE835" s="73">
        <v>225768.81999999983</v>
      </c>
      <c r="BF835" s="73">
        <v>-8924.2599999998929</v>
      </c>
      <c r="BG835" s="73">
        <v>145839.64000000001</v>
      </c>
      <c r="BH835" s="73">
        <v>98628.089999999967</v>
      </c>
      <c r="BI835" s="73">
        <v>32542.699999999983</v>
      </c>
      <c r="BJ835" s="71">
        <v>23.395117636575481</v>
      </c>
      <c r="BK835" s="71">
        <v>17.661546222849118</v>
      </c>
      <c r="BL835" s="71">
        <v>17.667631471698467</v>
      </c>
      <c r="BM835" s="71">
        <v>16.843540890009219</v>
      </c>
      <c r="BN835" s="71">
        <v>11.045763659023471</v>
      </c>
      <c r="BO835" s="71">
        <v>16.561771691801585</v>
      </c>
      <c r="BP835" s="71">
        <v>23.892589213550085</v>
      </c>
      <c r="BQ835" s="71">
        <v>23.383077204591078</v>
      </c>
      <c r="BR835" s="72">
        <v>20.965822034317476</v>
      </c>
      <c r="BS835" s="72">
        <v>20.53069997037381</v>
      </c>
      <c r="BT835" s="71">
        <v>23.248562130580616</v>
      </c>
      <c r="BU835" s="71">
        <v>20.719907874899995</v>
      </c>
      <c r="BV835" s="71">
        <v>20.829107607705172</v>
      </c>
      <c r="BW835" s="71">
        <v>20.543084883945447</v>
      </c>
      <c r="BX835" s="75">
        <v>6485</v>
      </c>
      <c r="BY835" s="75">
        <v>6288</v>
      </c>
      <c r="BZ835" s="75">
        <v>6013</v>
      </c>
      <c r="CA835" s="75">
        <v>7063</v>
      </c>
      <c r="CB835" s="75">
        <v>10312</v>
      </c>
      <c r="CC835" s="75">
        <v>11144</v>
      </c>
      <c r="CD835" s="75">
        <v>6062</v>
      </c>
      <c r="CE835" s="75">
        <v>6330</v>
      </c>
      <c r="CF835" s="75">
        <v>10567</v>
      </c>
      <c r="CG835" s="75">
        <v>7924</v>
      </c>
      <c r="CH835" s="75">
        <v>8773</v>
      </c>
      <c r="CI835" s="75">
        <v>8082</v>
      </c>
      <c r="CJ835" s="75">
        <v>4088</v>
      </c>
      <c r="CK835" s="75">
        <v>51826</v>
      </c>
      <c r="CL835" s="73">
        <v>1294040.7300000002</v>
      </c>
      <c r="CM835" s="73">
        <v>1395604.25</v>
      </c>
      <c r="CN835" s="73">
        <v>1487080.9300000004</v>
      </c>
      <c r="CO835" s="73">
        <v>1798878.9999999995</v>
      </c>
      <c r="CP835" s="73">
        <v>1711900.93</v>
      </c>
      <c r="CQ835" s="73">
        <v>1321587.4199999997</v>
      </c>
      <c r="CR835" s="73">
        <v>1519872.12</v>
      </c>
      <c r="CS835" s="73">
        <v>1614200.47</v>
      </c>
      <c r="CT835" s="73">
        <v>1385456.77</v>
      </c>
      <c r="CU835" s="73">
        <v>1219855.94</v>
      </c>
      <c r="CV835" s="73">
        <v>1205962.31</v>
      </c>
      <c r="CW835" s="73">
        <v>1186028.6299999999</v>
      </c>
      <c r="CX835" s="73">
        <v>1368804.6900000004</v>
      </c>
      <c r="CY835" s="77"/>
      <c r="CZ835" s="4">
        <v>1204</v>
      </c>
      <c r="DA835" s="76" t="str">
        <f t="shared" si="30"/>
        <v>1204</v>
      </c>
      <c r="DB835" s="71">
        <v>6.8107116842595641</v>
      </c>
      <c r="DC835" s="71">
        <v>8.4801506053914562</v>
      </c>
      <c r="DD835" s="71">
        <v>2.6018305843788609</v>
      </c>
      <c r="DE835" s="71">
        <v>1.519533448928678</v>
      </c>
      <c r="DF835" s="71">
        <v>2.7466273145675175</v>
      </c>
      <c r="DG835" s="71">
        <v>1.0485481299922055</v>
      </c>
      <c r="DH835" s="71">
        <v>1.2329096466076255</v>
      </c>
      <c r="DI835" s="71">
        <v>1.0017865533601349</v>
      </c>
      <c r="DJ835" s="71">
        <v>1.1098333286528601</v>
      </c>
      <c r="DK835" s="71">
        <v>2.2597786194267417</v>
      </c>
      <c r="DL835" s="71">
        <v>1.3292675195704167</v>
      </c>
      <c r="DM835" s="71">
        <v>0.70049493408047903</v>
      </c>
      <c r="DN835" s="72">
        <v>1.3404984897214753</v>
      </c>
      <c r="DO835" s="71">
        <v>1.2799037659032406</v>
      </c>
      <c r="DQ835" s="71"/>
      <c r="DR835" s="71"/>
      <c r="DS835" s="71"/>
      <c r="DT835" s="71"/>
      <c r="DU835" s="71"/>
      <c r="DV835" s="71"/>
      <c r="DW835" s="71"/>
      <c r="DX835" s="71"/>
      <c r="DY835" s="71"/>
      <c r="DZ835" s="71"/>
      <c r="EA835" s="71"/>
      <c r="EB835" s="71"/>
      <c r="EC835" s="71"/>
      <c r="ED835" s="71"/>
    </row>
    <row r="836" spans="1:134">
      <c r="A836" s="4">
        <v>1177</v>
      </c>
      <c r="B836" s="46" t="s">
        <v>6710</v>
      </c>
      <c r="C836" s="65" t="str">
        <f t="shared" si="29"/>
        <v>1177</v>
      </c>
      <c r="D836" s="69">
        <v>249819.69</v>
      </c>
      <c r="E836" s="68">
        <v>3062902.0299999993</v>
      </c>
      <c r="F836" s="69">
        <v>36932.630000000005</v>
      </c>
      <c r="G836" s="69">
        <v>601760.82999999961</v>
      </c>
      <c r="H836" s="70">
        <v>103.10020859485356</v>
      </c>
      <c r="I836" s="70">
        <v>24.450479720545882</v>
      </c>
      <c r="J836" s="69">
        <v>376783.25999999989</v>
      </c>
      <c r="K836" s="69">
        <v>367523.04999999993</v>
      </c>
      <c r="L836" s="69">
        <v>359854.27999999997</v>
      </c>
      <c r="M836" s="69">
        <v>488184.22</v>
      </c>
      <c r="N836" s="69">
        <v>671805.75</v>
      </c>
      <c r="O836" s="69">
        <v>546079.31000000006</v>
      </c>
      <c r="P836" s="69">
        <v>338106.94999999995</v>
      </c>
      <c r="Q836" s="69">
        <v>410681.92</v>
      </c>
      <c r="R836" s="69">
        <v>738804.41</v>
      </c>
      <c r="S836" s="69">
        <v>387182.18000000005</v>
      </c>
      <c r="T836" s="69">
        <v>492367.80000000005</v>
      </c>
      <c r="U836" s="69">
        <v>445939.07999999996</v>
      </c>
      <c r="V836" s="69">
        <v>249819.69</v>
      </c>
      <c r="W836" s="70">
        <v>99.440190458805489</v>
      </c>
      <c r="X836" s="70">
        <v>94.378307931984125</v>
      </c>
      <c r="Y836" s="70">
        <v>90.087585471035268</v>
      </c>
      <c r="Z836" s="71">
        <v>103.56927750887068</v>
      </c>
      <c r="AA836" s="71">
        <v>107.91251755181754</v>
      </c>
      <c r="AB836" s="71">
        <v>96.785238132635882</v>
      </c>
      <c r="AC836" s="71">
        <v>93.390709866562389</v>
      </c>
      <c r="AD836" s="71">
        <v>106.75014828188587</v>
      </c>
      <c r="AE836" s="71">
        <v>104.92994317750831</v>
      </c>
      <c r="AF836" s="71">
        <v>96.492976556827145</v>
      </c>
      <c r="AG836" s="71">
        <v>107.76587117813267</v>
      </c>
      <c r="AH836" s="71">
        <v>107.49267635029017</v>
      </c>
      <c r="AI836" s="71">
        <v>101.15642810256853</v>
      </c>
      <c r="AJ836" s="71">
        <v>0.82992495383373832</v>
      </c>
      <c r="AK836" s="71">
        <v>-15.885526809663764</v>
      </c>
      <c r="AL836" s="71">
        <v>-6.1541980977472104</v>
      </c>
      <c r="AM836" s="71">
        <v>-12.81975353229814</v>
      </c>
      <c r="AN836" s="71">
        <v>-4.7498941205879497</v>
      </c>
      <c r="AO836" s="71">
        <v>-12.061413637107021</v>
      </c>
      <c r="AP836" s="71">
        <v>-4.1003721997657339</v>
      </c>
      <c r="AQ836" s="71">
        <v>34.70901113394229</v>
      </c>
      <c r="AR836" s="71">
        <v>117.67514258992051</v>
      </c>
      <c r="AS836" s="71">
        <v>-31.44101835030537</v>
      </c>
      <c r="AT836" s="71">
        <v>37.230281591040026</v>
      </c>
      <c r="AU836" s="71">
        <v>36.004605025269768</v>
      </c>
      <c r="AV836" s="72">
        <v>17.348461667890945</v>
      </c>
      <c r="AW836" s="73">
        <v>3101.2799999999115</v>
      </c>
      <c r="AX836" s="73">
        <v>-69408.950000000128</v>
      </c>
      <c r="AY836" s="73">
        <v>-23598.440000000061</v>
      </c>
      <c r="AZ836" s="73">
        <v>-71786.920000000042</v>
      </c>
      <c r="BA836" s="73">
        <v>-33501.339999999967</v>
      </c>
      <c r="BB836" s="73">
        <v>-65209.319999999949</v>
      </c>
      <c r="BC836" s="73">
        <v>-14456.410000000033</v>
      </c>
      <c r="BD836" s="73">
        <v>105815.96000000002</v>
      </c>
      <c r="BE836" s="73">
        <v>399397.53000000009</v>
      </c>
      <c r="BF836" s="73">
        <v>-177561.00999999989</v>
      </c>
      <c r="BG836" s="73">
        <v>133578.33000000013</v>
      </c>
      <c r="BH836" s="73">
        <v>118053.79999999987</v>
      </c>
      <c r="BI836" s="73">
        <v>36932.630000000005</v>
      </c>
      <c r="BJ836" s="71">
        <v>14.228621556130221</v>
      </c>
      <c r="BK836" s="71">
        <v>12.474438803663631</v>
      </c>
      <c r="BL836" s="71">
        <v>10.475624041433695</v>
      </c>
      <c r="BM836" s="71">
        <v>11.221931608418585</v>
      </c>
      <c r="BN836" s="71">
        <v>2.1055306204170137</v>
      </c>
      <c r="BO836" s="71">
        <v>5.2962712111589099</v>
      </c>
      <c r="BP836" s="71">
        <v>21.224544667008129</v>
      </c>
      <c r="BQ836" s="71">
        <v>15.976207044763141</v>
      </c>
      <c r="BR836" s="72">
        <v>10.696677513697091</v>
      </c>
      <c r="BS836" s="72">
        <v>12.57084551525652</v>
      </c>
      <c r="BT836" s="71">
        <v>11.986024474401285</v>
      </c>
      <c r="BU836" s="71">
        <v>13.925705329554837</v>
      </c>
      <c r="BV836" s="71">
        <v>11.025329548174959</v>
      </c>
      <c r="BW836" s="71">
        <v>12.04531723734493</v>
      </c>
      <c r="BX836" s="75">
        <v>7687</v>
      </c>
      <c r="BY836" s="75">
        <v>7659</v>
      </c>
      <c r="BZ836" s="75">
        <v>7398</v>
      </c>
      <c r="CA836" s="75">
        <v>7892</v>
      </c>
      <c r="CB836" s="75">
        <v>10849</v>
      </c>
      <c r="CC836" s="75">
        <v>9246</v>
      </c>
      <c r="CD836" s="75">
        <v>6525</v>
      </c>
      <c r="CE836" s="75">
        <v>7282</v>
      </c>
      <c r="CF836" s="75">
        <v>12650</v>
      </c>
      <c r="CG836" s="75">
        <v>8097</v>
      </c>
      <c r="CH836" s="75">
        <v>9279</v>
      </c>
      <c r="CI836" s="75">
        <v>8644</v>
      </c>
      <c r="CJ836" s="75">
        <v>4875</v>
      </c>
      <c r="CK836" s="75">
        <v>57352</v>
      </c>
      <c r="CL836" s="73">
        <v>785605.09</v>
      </c>
      <c r="CM836" s="73">
        <v>808872.60000000009</v>
      </c>
      <c r="CN836" s="73">
        <v>861686.05000000028</v>
      </c>
      <c r="CO836" s="73">
        <v>933999.79000000027</v>
      </c>
      <c r="CP836" s="73">
        <v>859673.85000000009</v>
      </c>
      <c r="CQ836" s="73">
        <v>778132.9500000003</v>
      </c>
      <c r="CR836" s="73">
        <v>1007468.4999999998</v>
      </c>
      <c r="CS836" s="73">
        <v>990594.59999999986</v>
      </c>
      <c r="CT836" s="73">
        <v>872543.27000000014</v>
      </c>
      <c r="CU836" s="73">
        <v>855633.47999999986</v>
      </c>
      <c r="CV836" s="73">
        <v>788624.52999999991</v>
      </c>
      <c r="CW836" s="73">
        <v>803934.63000000012</v>
      </c>
      <c r="CX836" s="73">
        <v>842827.55</v>
      </c>
      <c r="CY836" s="77"/>
      <c r="CZ836" s="4">
        <v>1177</v>
      </c>
      <c r="DA836" s="76" t="str">
        <f t="shared" si="30"/>
        <v>1177</v>
      </c>
      <c r="DB836" s="71">
        <v>4.0994398757745074</v>
      </c>
      <c r="DC836" s="71">
        <v>3.5685975256781397</v>
      </c>
      <c r="DD836" s="71">
        <v>1.9593269247043608</v>
      </c>
      <c r="DE836" s="71">
        <v>1.773591520131115</v>
      </c>
      <c r="DF836" s="71">
        <v>1.5386129813967409</v>
      </c>
      <c r="DG836" s="71">
        <v>0.91678542168375099</v>
      </c>
      <c r="DH836" s="71">
        <v>0.81152703356027622</v>
      </c>
      <c r="DI836" s="71">
        <v>0.58272312609179322</v>
      </c>
      <c r="DJ836" s="71">
        <v>0.18526245241717251</v>
      </c>
      <c r="DK836" s="71">
        <v>0.17220744971329088</v>
      </c>
      <c r="DL836" s="71">
        <v>0.24002598237694309</v>
      </c>
      <c r="DM836" s="71">
        <v>0.18529752348208445</v>
      </c>
      <c r="DN836" s="71">
        <v>0.73071259201016703</v>
      </c>
      <c r="DO836" s="71">
        <v>0.35646474090513713</v>
      </c>
      <c r="DQ836" s="71"/>
      <c r="DR836" s="71"/>
      <c r="DS836" s="71"/>
      <c r="DT836" s="71"/>
      <c r="DU836" s="71"/>
      <c r="DV836" s="71"/>
      <c r="DW836" s="71"/>
      <c r="DX836" s="71"/>
      <c r="DY836" s="71"/>
      <c r="DZ836" s="71"/>
      <c r="EA836" s="71"/>
      <c r="EB836" s="71"/>
      <c r="EC836" s="71"/>
      <c r="ED836" s="71"/>
    </row>
    <row r="837" spans="1:134">
      <c r="A837" s="4">
        <v>741</v>
      </c>
      <c r="B837" s="46" t="s">
        <v>6715</v>
      </c>
      <c r="C837" s="65" t="str">
        <f t="shared" si="29"/>
        <v>L741</v>
      </c>
      <c r="D837" s="69">
        <v>285986.32999999996</v>
      </c>
      <c r="E837" s="68">
        <v>3594690.8000000007</v>
      </c>
      <c r="F837" s="69">
        <v>60631.099999999948</v>
      </c>
      <c r="G837" s="69">
        <v>795810.54000000097</v>
      </c>
      <c r="H837" s="70">
        <v>100.52300066814787</v>
      </c>
      <c r="I837" s="70">
        <v>28.433175630028607</v>
      </c>
      <c r="J837" s="69">
        <v>409311.18</v>
      </c>
      <c r="K837" s="69">
        <v>397877.99999999994</v>
      </c>
      <c r="L837" s="69">
        <v>405091.11999999994</v>
      </c>
      <c r="M837" s="69">
        <v>452843.48</v>
      </c>
      <c r="N837" s="69">
        <v>614853.24000000011</v>
      </c>
      <c r="O837" s="69">
        <v>666114.00999999989</v>
      </c>
      <c r="P837" s="69">
        <v>370015.35999999987</v>
      </c>
      <c r="Q837" s="69">
        <v>391786.9</v>
      </c>
      <c r="R837" s="69">
        <v>1214016.04</v>
      </c>
      <c r="S837" s="69">
        <v>370262.39999999991</v>
      </c>
      <c r="T837" s="69">
        <v>463695.43999999994</v>
      </c>
      <c r="U837" s="69">
        <v>498928.33</v>
      </c>
      <c r="V837" s="69">
        <v>285986.32999999996</v>
      </c>
      <c r="W837" s="70">
        <v>100.9378216426657</v>
      </c>
      <c r="X837" s="70">
        <v>96.698852095640248</v>
      </c>
      <c r="Y837" s="70">
        <v>105.41042401422939</v>
      </c>
      <c r="Z837" s="71">
        <v>97.804549864919039</v>
      </c>
      <c r="AA837" s="71">
        <v>106.16580004076599</v>
      </c>
      <c r="AB837" s="71">
        <v>108.55880706129402</v>
      </c>
      <c r="AC837" s="71">
        <v>96.164394410217596</v>
      </c>
      <c r="AD837" s="71">
        <v>99.839231801582258</v>
      </c>
      <c r="AE837" s="71">
        <v>109.30531601028308</v>
      </c>
      <c r="AF837" s="71">
        <v>78.020664684047944</v>
      </c>
      <c r="AG837" s="71">
        <v>98.771371740587227</v>
      </c>
      <c r="AH837" s="71">
        <v>105.89909719067198</v>
      </c>
      <c r="AI837" s="71">
        <v>104.7710852829737</v>
      </c>
      <c r="AJ837" s="71">
        <v>5.13865323812428</v>
      </c>
      <c r="AK837" s="71">
        <v>-4.8106236739379309</v>
      </c>
      <c r="AL837" s="71">
        <v>1.1469380370412008</v>
      </c>
      <c r="AM837" s="71">
        <v>1.4399233144803736</v>
      </c>
      <c r="AN837" s="71">
        <v>0.893147016170448</v>
      </c>
      <c r="AO837" s="71">
        <v>14.471736335256068</v>
      </c>
      <c r="AP837" s="71">
        <v>0.79621344504650082</v>
      </c>
      <c r="AQ837" s="71">
        <v>28.270852404356784</v>
      </c>
      <c r="AR837" s="71">
        <v>186.890456225892</v>
      </c>
      <c r="AS837" s="71">
        <v>-51.571319728963857</v>
      </c>
      <c r="AT837" s="71">
        <v>32.462558890998963</v>
      </c>
      <c r="AU837" s="71">
        <v>37.361799410630489</v>
      </c>
      <c r="AV837" s="72">
        <v>26.904678449219908</v>
      </c>
      <c r="AW837" s="73">
        <v>20005.090000000026</v>
      </c>
      <c r="AX837" s="73">
        <v>-20107.72000000003</v>
      </c>
      <c r="AY837" s="73">
        <v>4593.4600000000792</v>
      </c>
      <c r="AZ837" s="73">
        <v>6428.0400000000373</v>
      </c>
      <c r="BA837" s="73">
        <v>5455.410000000149</v>
      </c>
      <c r="BB837" s="73">
        <v>89181.589999999967</v>
      </c>
      <c r="BC837" s="73">
        <v>2922.8399999999674</v>
      </c>
      <c r="BD837" s="73">
        <v>86349.699999999953</v>
      </c>
      <c r="BE837" s="73">
        <v>790852.41999999993</v>
      </c>
      <c r="BF837" s="73">
        <v>-394289.50999999989</v>
      </c>
      <c r="BG837" s="73">
        <v>113637.70000000001</v>
      </c>
      <c r="BH837" s="73">
        <v>135706.29000000004</v>
      </c>
      <c r="BI837" s="73">
        <v>60631.099999999948</v>
      </c>
      <c r="BJ837" s="71">
        <v>12.35282101301682</v>
      </c>
      <c r="BK837" s="71">
        <v>9.0399097466407241</v>
      </c>
      <c r="BL837" s="71">
        <v>7.5626233617055121</v>
      </c>
      <c r="BM837" s="71">
        <v>8.4541129985738692</v>
      </c>
      <c r="BN837" s="71">
        <v>-0.52833221321001878</v>
      </c>
      <c r="BO837" s="71">
        <v>6.9913446313222654</v>
      </c>
      <c r="BP837" s="71">
        <v>11.942106560638271</v>
      </c>
      <c r="BQ837" s="71">
        <v>18.259444851545485</v>
      </c>
      <c r="BR837" s="72">
        <v>9.0694895915857447</v>
      </c>
      <c r="BS837" s="72">
        <v>10.634529675000115</v>
      </c>
      <c r="BT837" s="71">
        <v>12.398044104450022</v>
      </c>
      <c r="BU837" s="71">
        <v>11.703281154472842</v>
      </c>
      <c r="BV837" s="71">
        <v>8.8214740446909019</v>
      </c>
      <c r="BW837" s="71">
        <v>9.6980484582293087</v>
      </c>
      <c r="BX837" s="75">
        <v>12112</v>
      </c>
      <c r="BY837" s="75">
        <v>11954</v>
      </c>
      <c r="BZ837" s="75">
        <v>11398</v>
      </c>
      <c r="CA837" s="75">
        <v>12116</v>
      </c>
      <c r="CB837" s="75">
        <v>13778</v>
      </c>
      <c r="CC837" s="75">
        <v>16042</v>
      </c>
      <c r="CD837" s="75">
        <v>9880</v>
      </c>
      <c r="CE837" s="75">
        <v>10186</v>
      </c>
      <c r="CF837" s="75">
        <v>18391</v>
      </c>
      <c r="CG837" s="75">
        <v>10648</v>
      </c>
      <c r="CH837" s="75">
        <v>11833</v>
      </c>
      <c r="CI837" s="75">
        <v>12365</v>
      </c>
      <c r="CJ837" s="75">
        <v>7302</v>
      </c>
      <c r="CK837" s="75">
        <v>80605</v>
      </c>
      <c r="CL837" s="73">
        <v>853916.59</v>
      </c>
      <c r="CM837" s="73">
        <v>746509.14999999991</v>
      </c>
      <c r="CN837" s="73">
        <v>790545.86</v>
      </c>
      <c r="CO837" s="73">
        <v>949849.92999999993</v>
      </c>
      <c r="CP837" s="73">
        <v>1006522.7599999999</v>
      </c>
      <c r="CQ837" s="73">
        <v>795159.17999999993</v>
      </c>
      <c r="CR837" s="73">
        <v>680379.04</v>
      </c>
      <c r="CS837" s="73">
        <v>1245219.6700000004</v>
      </c>
      <c r="CT837" s="73">
        <v>918652.37000000011</v>
      </c>
      <c r="CU837" s="73">
        <v>863571.72999999986</v>
      </c>
      <c r="CV837" s="73">
        <v>888050.13000000024</v>
      </c>
      <c r="CW837" s="73">
        <v>825672.25000000012</v>
      </c>
      <c r="CX837" s="73">
        <v>829628.43999999983</v>
      </c>
      <c r="CY837" s="77"/>
      <c r="CZ837" s="4">
        <v>741</v>
      </c>
      <c r="DA837" s="76" t="str">
        <f t="shared" si="30"/>
        <v>L741</v>
      </c>
      <c r="DB837" s="71">
        <v>0.87704117926266145</v>
      </c>
      <c r="DC837" s="71">
        <v>1.4181742101005204</v>
      </c>
      <c r="DD837" s="71">
        <v>0.93421759252329784</v>
      </c>
      <c r="DE837" s="71">
        <v>0.44413800122772945</v>
      </c>
      <c r="DF837" s="71">
        <v>0.46822925661454101</v>
      </c>
      <c r="DG837" s="71">
        <v>0.26847006174360211</v>
      </c>
      <c r="DH837" s="71">
        <v>0.23620978923786057</v>
      </c>
      <c r="DI837" s="71">
        <v>0.14587674685944441</v>
      </c>
      <c r="DJ837" s="71">
        <v>5.648406979937879E-2</v>
      </c>
      <c r="DK837" s="71">
        <v>0.22970706721550815</v>
      </c>
      <c r="DL837" s="71">
        <v>4.0632852513380752E-2</v>
      </c>
      <c r="DM837" s="71">
        <v>1.2178667970703003E-2</v>
      </c>
      <c r="DN837" s="72">
        <v>2.6614796608180159E-2</v>
      </c>
      <c r="DO837" s="71">
        <v>9.2220533092294735E-2</v>
      </c>
      <c r="DQ837" s="71"/>
      <c r="DR837" s="71"/>
      <c r="DS837" s="71"/>
      <c r="DT837" s="71"/>
      <c r="DU837" s="71"/>
      <c r="DV837" s="71"/>
      <c r="DW837" s="71"/>
      <c r="DX837" s="71"/>
      <c r="DY837" s="71"/>
      <c r="DZ837" s="71"/>
      <c r="EA837" s="71"/>
      <c r="EB837" s="71"/>
      <c r="EC837" s="71"/>
      <c r="ED837" s="71"/>
    </row>
    <row r="838" spans="1:134">
      <c r="A838" s="4">
        <v>1048</v>
      </c>
      <c r="B838" s="46" t="s">
        <v>6723</v>
      </c>
      <c r="C838" s="65" t="str">
        <f t="shared" si="29"/>
        <v>1048</v>
      </c>
      <c r="D838" s="69">
        <v>261651.03999999998</v>
      </c>
      <c r="E838" s="68">
        <v>3027369.2099999995</v>
      </c>
      <c r="F838" s="69">
        <v>21282.760000000009</v>
      </c>
      <c r="G838" s="69">
        <v>101140.74999999953</v>
      </c>
      <c r="H838" s="70">
        <v>85.099663078956581</v>
      </c>
      <c r="I838" s="70">
        <v>3.4563517983144498</v>
      </c>
      <c r="J838" s="69">
        <v>469998.86</v>
      </c>
      <c r="K838" s="69">
        <v>457709.55</v>
      </c>
      <c r="L838" s="69">
        <v>413937.95999999985</v>
      </c>
      <c r="M838" s="69">
        <v>492648.00999999995</v>
      </c>
      <c r="N838" s="69">
        <v>704719.75</v>
      </c>
      <c r="O838" s="69">
        <v>708233.71999999986</v>
      </c>
      <c r="P838" s="69">
        <v>445485.98</v>
      </c>
      <c r="Q838" s="69">
        <v>441277.89999999997</v>
      </c>
      <c r="R838" s="69">
        <v>630397.93000000017</v>
      </c>
      <c r="S838" s="69">
        <v>400297.64999999997</v>
      </c>
      <c r="T838" s="69">
        <v>447932.48</v>
      </c>
      <c r="U838" s="69">
        <v>400326.23</v>
      </c>
      <c r="V838" s="69">
        <v>261651.03999999998</v>
      </c>
      <c r="W838" s="70">
        <v>98.127305768923506</v>
      </c>
      <c r="X838" s="70">
        <v>92.134589703259579</v>
      </c>
      <c r="Y838" s="70">
        <v>88.475665458792079</v>
      </c>
      <c r="Z838" s="71">
        <v>90.123358200840059</v>
      </c>
      <c r="AA838" s="71">
        <v>93.955956321978675</v>
      </c>
      <c r="AB838" s="71">
        <v>102.09599484012205</v>
      </c>
      <c r="AC838" s="71">
        <v>82.385854324912543</v>
      </c>
      <c r="AD838" s="71">
        <v>88.206871812557637</v>
      </c>
      <c r="AE838" s="71">
        <v>91.761250898254133</v>
      </c>
      <c r="AF838" s="71">
        <v>86.645037170733517</v>
      </c>
      <c r="AG838" s="71">
        <v>83.06512789948691</v>
      </c>
      <c r="AH838" s="71">
        <v>74.565265211046636</v>
      </c>
      <c r="AI838" s="71">
        <v>89.821100079971188</v>
      </c>
      <c r="AJ838" s="71">
        <v>-8.1674827536160404</v>
      </c>
      <c r="AK838" s="71">
        <v>-19.46037465365119</v>
      </c>
      <c r="AL838" s="71">
        <v>-19.228057291344825</v>
      </c>
      <c r="AM838" s="71">
        <v>-8.3195117281991582</v>
      </c>
      <c r="AN838" s="71">
        <v>-20.299986875369203</v>
      </c>
      <c r="AO838" s="71">
        <v>-10.262389554948259</v>
      </c>
      <c r="AP838" s="71">
        <v>-15.95328538476155</v>
      </c>
      <c r="AQ838" s="71">
        <v>7.9124025316104296</v>
      </c>
      <c r="AR838" s="71">
        <v>50.515655100170797</v>
      </c>
      <c r="AS838" s="71">
        <v>-18.408928899843247</v>
      </c>
      <c r="AT838" s="71">
        <v>7.1963244114758629</v>
      </c>
      <c r="AU838" s="71">
        <v>-4.5911778194528408</v>
      </c>
      <c r="AV838" s="72">
        <v>8.8542298509603832</v>
      </c>
      <c r="AW838" s="73">
        <v>-41801.180000000051</v>
      </c>
      <c r="AX838" s="73">
        <v>-110593.99999999994</v>
      </c>
      <c r="AY838" s="73">
        <v>-98539.450000000128</v>
      </c>
      <c r="AZ838" s="73">
        <v>-44705.159999999974</v>
      </c>
      <c r="BA838" s="73">
        <v>-179495.60000000021</v>
      </c>
      <c r="BB838" s="73">
        <v>-72519.910000000149</v>
      </c>
      <c r="BC838" s="73">
        <v>-84559.70000000007</v>
      </c>
      <c r="BD838" s="73">
        <v>32355.580000000016</v>
      </c>
      <c r="BE838" s="73">
        <v>211572.44</v>
      </c>
      <c r="BF838" s="73">
        <v>-90316.880000000121</v>
      </c>
      <c r="BG838" s="73">
        <v>30070.690000000061</v>
      </c>
      <c r="BH838" s="73">
        <v>-19264.14000000013</v>
      </c>
      <c r="BI838" s="73">
        <v>21282.760000000009</v>
      </c>
      <c r="BJ838" s="71">
        <v>14.252240541556361</v>
      </c>
      <c r="BK838" s="71">
        <v>9.7951353501630205</v>
      </c>
      <c r="BL838" s="71">
        <v>9.1516205141018094</v>
      </c>
      <c r="BM838" s="71">
        <v>10.632564363424148</v>
      </c>
      <c r="BN838" s="71">
        <v>1.252989530124923</v>
      </c>
      <c r="BO838" s="71">
        <v>5.5104989663012365</v>
      </c>
      <c r="BP838" s="71">
        <v>20.053200159188783</v>
      </c>
      <c r="BQ838" s="71">
        <v>17.428216125923516</v>
      </c>
      <c r="BR838" s="72">
        <v>10.54652636245355</v>
      </c>
      <c r="BS838" s="72">
        <v>13.213447581589811</v>
      </c>
      <c r="BT838" s="71">
        <v>13.18554571999401</v>
      </c>
      <c r="BU838" s="71">
        <v>12.866661397706805</v>
      </c>
      <c r="BV838" s="71">
        <v>10.376928682991867</v>
      </c>
      <c r="BW838" s="71">
        <v>12.480903110850402</v>
      </c>
      <c r="BX838" s="75">
        <v>9116</v>
      </c>
      <c r="BY838" s="75">
        <v>8811</v>
      </c>
      <c r="BZ838" s="75">
        <v>7596</v>
      </c>
      <c r="CA838" s="75">
        <v>8375</v>
      </c>
      <c r="CB838" s="75">
        <v>10846</v>
      </c>
      <c r="CC838" s="75">
        <v>10991</v>
      </c>
      <c r="CD838" s="75">
        <v>7552</v>
      </c>
      <c r="CE838" s="75">
        <v>7742</v>
      </c>
      <c r="CF838" s="75">
        <v>10202</v>
      </c>
      <c r="CG838" s="75">
        <v>7931</v>
      </c>
      <c r="CH838" s="75">
        <v>8159</v>
      </c>
      <c r="CI838" s="75">
        <v>8089</v>
      </c>
      <c r="CJ838" s="75">
        <v>4774</v>
      </c>
      <c r="CK838" s="75">
        <v>54449</v>
      </c>
      <c r="CL838" s="73">
        <v>1055559.8100000003</v>
      </c>
      <c r="CM838" s="73">
        <v>1086369.26</v>
      </c>
      <c r="CN838" s="73">
        <v>1068628.3600000001</v>
      </c>
      <c r="CO838" s="73">
        <v>1206661.9300000002</v>
      </c>
      <c r="CP838" s="73">
        <v>1265126.3899999997</v>
      </c>
      <c r="CQ838" s="73">
        <v>1044860.8800000001</v>
      </c>
      <c r="CR838" s="73">
        <v>1171161.1799999997</v>
      </c>
      <c r="CS838" s="73">
        <v>1294418.5300000003</v>
      </c>
      <c r="CT838" s="73">
        <v>954992.23999999976</v>
      </c>
      <c r="CU838" s="73">
        <v>944188.29</v>
      </c>
      <c r="CV838" s="73">
        <v>929405.8199999996</v>
      </c>
      <c r="CW838" s="73">
        <v>925707.64000000036</v>
      </c>
      <c r="CX838" s="73">
        <v>1000998.9100000001</v>
      </c>
      <c r="CY838" s="77"/>
      <c r="CZ838" s="4">
        <v>1048</v>
      </c>
      <c r="DA838" s="76" t="str">
        <f t="shared" si="30"/>
        <v>1048</v>
      </c>
      <c r="DB838" s="71">
        <v>3.9772134311219198</v>
      </c>
      <c r="DC838" s="71">
        <v>4.7808245429189951</v>
      </c>
      <c r="DD838" s="71">
        <v>1.2043767831629102</v>
      </c>
      <c r="DE838" s="71">
        <v>1.1387528661374722</v>
      </c>
      <c r="DF838" s="71">
        <v>1.253742631467796</v>
      </c>
      <c r="DG838" s="71">
        <v>0.91540337026343643</v>
      </c>
      <c r="DH838" s="71">
        <v>0.3485794929339589</v>
      </c>
      <c r="DI838" s="71">
        <v>0.5970280222900064</v>
      </c>
      <c r="DJ838" s="71">
        <v>0.95187935285823044</v>
      </c>
      <c r="DK838" s="71">
        <v>0.40753535766287519</v>
      </c>
      <c r="DL838" s="71">
        <v>0.70507623042858569</v>
      </c>
      <c r="DM838" s="71">
        <v>0.12742463765711276</v>
      </c>
      <c r="DN838" s="71">
        <v>5.8934532626840334E-2</v>
      </c>
      <c r="DO838" s="71">
        <v>0.51706478552006929</v>
      </c>
      <c r="DQ838" s="71"/>
      <c r="DR838" s="71"/>
      <c r="DS838" s="71"/>
      <c r="DT838" s="71"/>
      <c r="DU838" s="71"/>
      <c r="DV838" s="71"/>
      <c r="DW838" s="71"/>
      <c r="DX838" s="71"/>
      <c r="DY838" s="71"/>
      <c r="DZ838" s="71"/>
      <c r="EA838" s="71"/>
      <c r="EB838" s="71"/>
      <c r="EC838" s="71"/>
      <c r="ED838" s="71"/>
    </row>
    <row r="839" spans="1:134">
      <c r="A839" s="4">
        <v>742</v>
      </c>
      <c r="B839" s="46" t="s">
        <v>6729</v>
      </c>
      <c r="C839" s="65" t="str">
        <f t="shared" ref="C839:C902" si="31">LEFT(B839,4)</f>
        <v>L742</v>
      </c>
      <c r="D839" s="69">
        <v>218712.33999999994</v>
      </c>
      <c r="E839" s="68">
        <v>2645524.2000000002</v>
      </c>
      <c r="F839" s="69">
        <v>37006.099999999977</v>
      </c>
      <c r="G839" s="69">
        <v>351293.89999999898</v>
      </c>
      <c r="H839" s="70">
        <v>91.24052760233478</v>
      </c>
      <c r="I839" s="70">
        <v>15.312059125014565</v>
      </c>
      <c r="J839" s="69">
        <v>347576.96999999986</v>
      </c>
      <c r="K839" s="69">
        <v>398492.34999999992</v>
      </c>
      <c r="L839" s="69">
        <v>372535.29</v>
      </c>
      <c r="M839" s="69">
        <v>408454.80999999994</v>
      </c>
      <c r="N839" s="69">
        <v>567223.64999999991</v>
      </c>
      <c r="O839" s="69">
        <v>506193.69999999995</v>
      </c>
      <c r="P839" s="69">
        <v>307638.68999999994</v>
      </c>
      <c r="Q839" s="69">
        <v>306323.34999999992</v>
      </c>
      <c r="R839" s="69">
        <v>636653.62000000011</v>
      </c>
      <c r="S839" s="69">
        <v>372540.76</v>
      </c>
      <c r="T839" s="69">
        <v>421636.54999999987</v>
      </c>
      <c r="U839" s="69">
        <v>382018.8899999999</v>
      </c>
      <c r="V839" s="69">
        <v>218712.33999999994</v>
      </c>
      <c r="W839" s="70">
        <v>98.562677754935038</v>
      </c>
      <c r="X839" s="70">
        <v>111.04034920115519</v>
      </c>
      <c r="Y839" s="70">
        <v>107.78089160950246</v>
      </c>
      <c r="Z839" s="71">
        <v>93.977877851963143</v>
      </c>
      <c r="AA839" s="71">
        <v>90.047829691880736</v>
      </c>
      <c r="AB839" s="71">
        <v>91.152656615295498</v>
      </c>
      <c r="AC839" s="71">
        <v>92.013370254049789</v>
      </c>
      <c r="AD839" s="71">
        <v>85.947546594041199</v>
      </c>
      <c r="AE839" s="71">
        <v>87.76475435479027</v>
      </c>
      <c r="AF839" s="71">
        <v>93.953990571975609</v>
      </c>
      <c r="AG839" s="71">
        <v>98.452453881061004</v>
      </c>
      <c r="AH839" s="71">
        <v>88.75378932642181</v>
      </c>
      <c r="AI839" s="71">
        <v>95.865857087851168</v>
      </c>
      <c r="AJ839" s="71">
        <v>-6.725862456507647</v>
      </c>
      <c r="AK839" s="71">
        <v>-1.8859555605017175</v>
      </c>
      <c r="AL839" s="71">
        <v>-8.1599014167132005</v>
      </c>
      <c r="AM839" s="71">
        <v>-2.2323037946081703</v>
      </c>
      <c r="AN839" s="71">
        <v>-11.791817900121348</v>
      </c>
      <c r="AO839" s="71">
        <v>-7.8355370782503764</v>
      </c>
      <c r="AP839" s="71">
        <v>-3.2190346859813479</v>
      </c>
      <c r="AQ839" s="71">
        <v>12.78269554174496</v>
      </c>
      <c r="AR839" s="71">
        <v>80.95395746314378</v>
      </c>
      <c r="AS839" s="71">
        <v>-29.019441229392797</v>
      </c>
      <c r="AT839" s="71">
        <v>31.339943786642131</v>
      </c>
      <c r="AU839" s="71">
        <v>17.421313859243924</v>
      </c>
      <c r="AV839" s="72">
        <v>20.365893873540042</v>
      </c>
      <c r="AW839" s="73">
        <v>-25063.270000000135</v>
      </c>
      <c r="AX839" s="73">
        <v>-7659.8500000000931</v>
      </c>
      <c r="AY839" s="73">
        <v>-33099.389999999956</v>
      </c>
      <c r="AZ839" s="73">
        <v>-9326.140000000014</v>
      </c>
      <c r="BA839" s="73">
        <v>-75827.410000000265</v>
      </c>
      <c r="BB839" s="73">
        <v>-35634.539999999921</v>
      </c>
      <c r="BC839" s="73">
        <v>-10232.380000000005</v>
      </c>
      <c r="BD839" s="73">
        <v>34718.430000000051</v>
      </c>
      <c r="BE839" s="73">
        <v>284821.7900000001</v>
      </c>
      <c r="BF839" s="73">
        <v>-152308.24999999988</v>
      </c>
      <c r="BG839" s="73">
        <v>100609.64999999997</v>
      </c>
      <c r="BH839" s="73">
        <v>56678.559999999939</v>
      </c>
      <c r="BI839" s="73">
        <v>37006.099999999977</v>
      </c>
      <c r="BJ839" s="71">
        <v>19.747270983393996</v>
      </c>
      <c r="BK839" s="71">
        <v>15.30093798450282</v>
      </c>
      <c r="BL839" s="71">
        <v>15.30686345410199</v>
      </c>
      <c r="BM839" s="71">
        <v>13.954778950091576</v>
      </c>
      <c r="BN839" s="71">
        <v>5.1875947390541413</v>
      </c>
      <c r="BO839" s="71">
        <v>10.63865608727671</v>
      </c>
      <c r="BP839" s="71">
        <v>19.369671889178459</v>
      </c>
      <c r="BQ839" s="71">
        <v>19.624790092496795</v>
      </c>
      <c r="BR839" s="72">
        <v>5.6947609801573327</v>
      </c>
      <c r="BS839" s="72">
        <v>13.763189787279138</v>
      </c>
      <c r="BT839" s="71">
        <v>15.072118007049774</v>
      </c>
      <c r="BU839" s="71">
        <v>13.999080512818828</v>
      </c>
      <c r="BV839" s="71">
        <v>14.87403766392633</v>
      </c>
      <c r="BW839" s="71">
        <v>12.15773062860819</v>
      </c>
      <c r="BX839" s="75">
        <v>10437</v>
      </c>
      <c r="BY839" s="75">
        <v>12164</v>
      </c>
      <c r="BZ839" s="75">
        <v>10973</v>
      </c>
      <c r="CA839" s="75">
        <v>11131</v>
      </c>
      <c r="CB839" s="75">
        <v>13420</v>
      </c>
      <c r="CC839" s="75">
        <v>12948</v>
      </c>
      <c r="CD839" s="75">
        <v>9002</v>
      </c>
      <c r="CE839" s="75">
        <v>8976</v>
      </c>
      <c r="CF839" s="75">
        <v>14160</v>
      </c>
      <c r="CG839" s="75">
        <v>11021</v>
      </c>
      <c r="CH839" s="75">
        <v>11421</v>
      </c>
      <c r="CI839" s="75">
        <v>10401</v>
      </c>
      <c r="CJ839" s="75">
        <v>5935</v>
      </c>
      <c r="CK839" s="75">
        <v>70916</v>
      </c>
      <c r="CL839" s="73">
        <v>525058.26999999979</v>
      </c>
      <c r="CM839" s="73">
        <v>498297.4200000001</v>
      </c>
      <c r="CN839" s="73">
        <v>638204.36999999988</v>
      </c>
      <c r="CO839" s="73">
        <v>732791.16000000015</v>
      </c>
      <c r="CP839" s="73">
        <v>778652.45</v>
      </c>
      <c r="CQ839" s="73">
        <v>657102.0299999998</v>
      </c>
      <c r="CR839" s="73">
        <v>634330.85999999964</v>
      </c>
      <c r="CS839" s="73">
        <v>843919.97000000009</v>
      </c>
      <c r="CT839" s="73">
        <v>681261.85</v>
      </c>
      <c r="CU839" s="73">
        <v>601679.27</v>
      </c>
      <c r="CV839" s="73">
        <v>644466.80000000005</v>
      </c>
      <c r="CW839" s="73">
        <v>642026.95999999985</v>
      </c>
      <c r="CX839" s="73">
        <v>543364.29</v>
      </c>
      <c r="CY839" s="77"/>
      <c r="CZ839" s="4">
        <v>742</v>
      </c>
      <c r="DA839" s="76" t="str">
        <f t="shared" ref="DA839:DA902" si="32">LEFT(B839,4)</f>
        <v>L742</v>
      </c>
      <c r="DB839" s="71">
        <v>0.73006905654527887</v>
      </c>
      <c r="DC839" s="71">
        <v>1.0370223780597285</v>
      </c>
      <c r="DD839" s="71">
        <v>0.73170448947554678</v>
      </c>
      <c r="DE839" s="71">
        <v>0.27759257745478377</v>
      </c>
      <c r="DF839" s="71">
        <v>0.63458756300015606</v>
      </c>
      <c r="DG839" s="71">
        <v>0.31557512779814656</v>
      </c>
      <c r="DH839" s="71">
        <v>0.2940802091532993</v>
      </c>
      <c r="DI839" s="71">
        <v>0.12866780146557233</v>
      </c>
      <c r="DJ839" s="71">
        <v>0.16345033922032456</v>
      </c>
      <c r="DK839" s="71">
        <v>0.13873747630147257</v>
      </c>
      <c r="DL839" s="71">
        <v>9.6283594320231092E-2</v>
      </c>
      <c r="DM839" s="71">
        <v>9.4398380147682343E-2</v>
      </c>
      <c r="DN839" s="71">
        <v>3.4427217619137272E-2</v>
      </c>
      <c r="DO839" s="71">
        <v>0.13994004902168358</v>
      </c>
      <c r="DQ839" s="71"/>
      <c r="DR839" s="71"/>
      <c r="DS839" s="71"/>
      <c r="DT839" s="71"/>
      <c r="DU839" s="71"/>
      <c r="DV839" s="71"/>
      <c r="DW839" s="71"/>
      <c r="DX839" s="71"/>
      <c r="DY839" s="71"/>
      <c r="DZ839" s="71"/>
      <c r="EA839" s="71"/>
      <c r="EB839" s="71"/>
      <c r="EC839" s="71"/>
      <c r="ED839" s="71"/>
    </row>
    <row r="840" spans="1:134">
      <c r="A840" s="4">
        <v>734</v>
      </c>
      <c r="B840" s="46" t="s">
        <v>6737</v>
      </c>
      <c r="C840" s="65" t="str">
        <f t="shared" si="31"/>
        <v>L734</v>
      </c>
      <c r="D840" s="69">
        <v>272607.03999999998</v>
      </c>
      <c r="E840" s="68">
        <v>3213563.31</v>
      </c>
      <c r="F840" s="69">
        <v>68370.81</v>
      </c>
      <c r="G840" s="69">
        <v>494980.76000000117</v>
      </c>
      <c r="H840" s="70">
        <v>94.641583153805172</v>
      </c>
      <c r="I840" s="70">
        <v>18.207310276452748</v>
      </c>
      <c r="J840" s="69">
        <v>400151.55</v>
      </c>
      <c r="K840" s="69">
        <v>437019.27999999985</v>
      </c>
      <c r="L840" s="69">
        <v>401759.10999999993</v>
      </c>
      <c r="M840" s="69">
        <v>448144.19999999995</v>
      </c>
      <c r="N840" s="69">
        <v>639858.19999999995</v>
      </c>
      <c r="O840" s="69">
        <v>649957.49999999988</v>
      </c>
      <c r="P840" s="69">
        <v>344515.97000000003</v>
      </c>
      <c r="Q840" s="69">
        <v>365343.02</v>
      </c>
      <c r="R840" s="69">
        <v>913841.33</v>
      </c>
      <c r="S840" s="69">
        <v>386086.2699999999</v>
      </c>
      <c r="T840" s="69">
        <v>471421.02</v>
      </c>
      <c r="U840" s="69">
        <v>459748.66</v>
      </c>
      <c r="V840" s="69">
        <v>272607.03999999998</v>
      </c>
      <c r="W840" s="70">
        <v>100.07610055823717</v>
      </c>
      <c r="X840" s="70">
        <v>107.7882604731801</v>
      </c>
      <c r="Y840" s="70">
        <v>101.99861726777246</v>
      </c>
      <c r="Z840" s="71">
        <v>96.897952918574802</v>
      </c>
      <c r="AA840" s="71">
        <v>112.08511833625569</v>
      </c>
      <c r="AB840" s="71">
        <v>101.5685760781268</v>
      </c>
      <c r="AC840" s="71">
        <v>93.912941025633202</v>
      </c>
      <c r="AD840" s="71">
        <v>90.11702030266602</v>
      </c>
      <c r="AE840" s="71">
        <v>97.593805918198356</v>
      </c>
      <c r="AF840" s="71">
        <v>84.200552811444112</v>
      </c>
      <c r="AG840" s="71">
        <v>96.109661314420862</v>
      </c>
      <c r="AH840" s="71">
        <v>95.344591153600888</v>
      </c>
      <c r="AI840" s="71">
        <v>106.63333679928364</v>
      </c>
      <c r="AJ840" s="71">
        <v>7.2405057144107721</v>
      </c>
      <c r="AK840" s="71">
        <v>0.47027670868375893</v>
      </c>
      <c r="AL840" s="71">
        <v>2.5072723018745746</v>
      </c>
      <c r="AM840" s="71">
        <v>-4.1620245827428288</v>
      </c>
      <c r="AN840" s="71">
        <v>5.3108822659339472</v>
      </c>
      <c r="AO840" s="71">
        <v>7.8530590836782155</v>
      </c>
      <c r="AP840" s="71">
        <v>-4.6930612876540545</v>
      </c>
      <c r="AQ840" s="71">
        <v>15.892361267515875</v>
      </c>
      <c r="AR840" s="71">
        <v>102.42590650884597</v>
      </c>
      <c r="AS840" s="71">
        <v>-39.343702226655473</v>
      </c>
      <c r="AT840" s="71">
        <v>26.118163972627428</v>
      </c>
      <c r="AU840" s="71">
        <v>22.315951203841244</v>
      </c>
      <c r="AV840" s="72">
        <v>33.476337670353587</v>
      </c>
      <c r="AW840" s="73">
        <v>27016.840000000142</v>
      </c>
      <c r="AX840" s="73">
        <v>2045.5799999998417</v>
      </c>
      <c r="AY840" s="73">
        <v>9826.8099999998813</v>
      </c>
      <c r="AZ840" s="73">
        <v>-19461.880000000063</v>
      </c>
      <c r="BA840" s="73">
        <v>32268.380000000005</v>
      </c>
      <c r="BB840" s="73">
        <v>54228.859999999986</v>
      </c>
      <c r="BC840" s="73">
        <v>-16964.500000000058</v>
      </c>
      <c r="BD840" s="73">
        <v>50099.620000000112</v>
      </c>
      <c r="BE840" s="73">
        <v>462396.4800000001</v>
      </c>
      <c r="BF840" s="73">
        <v>-250428.46000000008</v>
      </c>
      <c r="BG840" s="73">
        <v>97627.900000000081</v>
      </c>
      <c r="BH840" s="73">
        <v>83878.910000000033</v>
      </c>
      <c r="BI840" s="73">
        <v>68370.81</v>
      </c>
      <c r="BJ840" s="71">
        <v>15.010161845904454</v>
      </c>
      <c r="BK840" s="71">
        <v>12.604964698174056</v>
      </c>
      <c r="BL840" s="71">
        <v>12.927556727766426</v>
      </c>
      <c r="BM840" s="71">
        <v>13.00228652967234</v>
      </c>
      <c r="BN840" s="71">
        <v>3.3025822940024234</v>
      </c>
      <c r="BO840" s="71">
        <v>13.453772081234757</v>
      </c>
      <c r="BP840" s="71">
        <v>19.287504572359378</v>
      </c>
      <c r="BQ840" s="71">
        <v>20.02951000275311</v>
      </c>
      <c r="BR840" s="72">
        <v>12.464831176983427</v>
      </c>
      <c r="BS840" s="72">
        <v>12.888742524513653</v>
      </c>
      <c r="BT840" s="71">
        <v>14.96649502216265</v>
      </c>
      <c r="BU840" s="71">
        <v>14.484112628661155</v>
      </c>
      <c r="BV840" s="71">
        <v>11.972858885139271</v>
      </c>
      <c r="BW840" s="71">
        <v>13.235760795383509</v>
      </c>
      <c r="BX840" s="75">
        <v>10800</v>
      </c>
      <c r="BY840" s="75">
        <v>11346</v>
      </c>
      <c r="BZ840" s="75">
        <v>10264</v>
      </c>
      <c r="CA840" s="75">
        <v>11006</v>
      </c>
      <c r="CB840" s="75">
        <v>13005</v>
      </c>
      <c r="CC840" s="75">
        <v>13684</v>
      </c>
      <c r="CD840" s="75">
        <v>8870</v>
      </c>
      <c r="CE840" s="75">
        <v>9399</v>
      </c>
      <c r="CF840" s="75">
        <v>15697</v>
      </c>
      <c r="CG840" s="75">
        <v>10313</v>
      </c>
      <c r="CH840" s="75">
        <v>11616</v>
      </c>
      <c r="CI840" s="75">
        <v>11656</v>
      </c>
      <c r="CJ840" s="75">
        <v>6713</v>
      </c>
      <c r="CK840" s="75">
        <v>74264</v>
      </c>
      <c r="CL840" s="73">
        <v>671601.74000000011</v>
      </c>
      <c r="CM840" s="73">
        <v>682192.42999999959</v>
      </c>
      <c r="CN840" s="73">
        <v>610081.39</v>
      </c>
      <c r="CO840" s="73">
        <v>813302.97999999986</v>
      </c>
      <c r="CP840" s="73">
        <v>1046499.3500000001</v>
      </c>
      <c r="CQ840" s="73">
        <v>755564.42000000027</v>
      </c>
      <c r="CR840" s="73">
        <v>843816.58999999973</v>
      </c>
      <c r="CS840" s="73">
        <v>1112702.6600000001</v>
      </c>
      <c r="CT840" s="73">
        <v>994609.49000000011</v>
      </c>
      <c r="CU840" s="73">
        <v>930372.5399999998</v>
      </c>
      <c r="CV840" s="73">
        <v>884998.02999999991</v>
      </c>
      <c r="CW840" s="73">
        <v>864665.30999999982</v>
      </c>
      <c r="CX840" s="73">
        <v>895130.85000000009</v>
      </c>
      <c r="CY840" s="77"/>
      <c r="CZ840" s="4">
        <v>734</v>
      </c>
      <c r="DA840" s="76" t="str">
        <f t="shared" si="32"/>
        <v>L734</v>
      </c>
      <c r="DB840" s="71">
        <v>3.0532780698038779</v>
      </c>
      <c r="DC840" s="71">
        <v>3.5140936194247185</v>
      </c>
      <c r="DD840" s="71">
        <v>1.3890847782540998</v>
      </c>
      <c r="DE840" s="71">
        <v>1.8519637170395482</v>
      </c>
      <c r="DF840" s="71">
        <v>1.5282536301613616</v>
      </c>
      <c r="DG840" s="71">
        <v>0.29734101039445476</v>
      </c>
      <c r="DH840" s="71">
        <v>0.73600487721802821</v>
      </c>
      <c r="DI840" s="71">
        <v>0.30756763848387803</v>
      </c>
      <c r="DJ840" s="71">
        <v>0.39141773216639547</v>
      </c>
      <c r="DK840" s="71">
        <v>0.32482119663336612</v>
      </c>
      <c r="DL840" s="71">
        <v>7.8549369375446154E-2</v>
      </c>
      <c r="DM840" s="71">
        <v>0.41315484222708271</v>
      </c>
      <c r="DN840" s="71">
        <v>0.15840344345934981</v>
      </c>
      <c r="DO840" s="71">
        <v>0.34720471753995924</v>
      </c>
      <c r="DQ840" s="71"/>
      <c r="DR840" s="71"/>
      <c r="DS840" s="71"/>
      <c r="DT840" s="71"/>
      <c r="DU840" s="71"/>
      <c r="DV840" s="71"/>
      <c r="DW840" s="71"/>
      <c r="DX840" s="71"/>
      <c r="DY840" s="71"/>
      <c r="DZ840" s="71"/>
      <c r="EA840" s="71"/>
      <c r="EB840" s="71"/>
      <c r="EC840" s="71"/>
      <c r="ED840" s="71"/>
    </row>
    <row r="841" spans="1:134">
      <c r="A841" s="4">
        <v>744</v>
      </c>
      <c r="B841" s="46" t="s">
        <v>6745</v>
      </c>
      <c r="C841" s="65" t="str">
        <f t="shared" si="31"/>
        <v>L744</v>
      </c>
      <c r="D841" s="69">
        <v>115388.16999999998</v>
      </c>
      <c r="E841" s="68">
        <v>1628963.3</v>
      </c>
      <c r="F841" s="69">
        <v>8437.2300000000105</v>
      </c>
      <c r="G841" s="69">
        <v>266987.33999999985</v>
      </c>
      <c r="H841" s="70">
        <v>95.873497177839425</v>
      </c>
      <c r="I841" s="70">
        <v>19.602940715634929</v>
      </c>
      <c r="J841" s="69">
        <v>204644.9599999999</v>
      </c>
      <c r="K841" s="69">
        <v>194785.44999999998</v>
      </c>
      <c r="L841" s="69">
        <v>189909.15999999997</v>
      </c>
      <c r="M841" s="69">
        <v>225247.54999999993</v>
      </c>
      <c r="N841" s="69">
        <v>317450.02999999997</v>
      </c>
      <c r="O841" s="69">
        <v>369797.24999999994</v>
      </c>
      <c r="P841" s="69">
        <v>185724.93</v>
      </c>
      <c r="Q841" s="69">
        <v>178947.06999999998</v>
      </c>
      <c r="R841" s="69">
        <v>521431.34999999992</v>
      </c>
      <c r="S841" s="69">
        <v>188004.96</v>
      </c>
      <c r="T841" s="69">
        <v>228008.23999999993</v>
      </c>
      <c r="U841" s="69">
        <v>211458.5799999999</v>
      </c>
      <c r="V841" s="69">
        <v>115388.16999999998</v>
      </c>
      <c r="W841" s="70">
        <v>98.538639596495912</v>
      </c>
      <c r="X841" s="70">
        <v>98.717764189838107</v>
      </c>
      <c r="Y841" s="70">
        <v>98.84201160595947</v>
      </c>
      <c r="Z841" s="71">
        <v>93.366941376404895</v>
      </c>
      <c r="AA841" s="71">
        <v>102.75300039946622</v>
      </c>
      <c r="AB841" s="71">
        <v>106.3564215466448</v>
      </c>
      <c r="AC841" s="71">
        <v>97.940683049997986</v>
      </c>
      <c r="AD841" s="71">
        <v>97.190218188307369</v>
      </c>
      <c r="AE841" s="71">
        <v>101.35378118367169</v>
      </c>
      <c r="AF841" s="71">
        <v>82.69981484571808</v>
      </c>
      <c r="AG841" s="71">
        <v>99.456463027990353</v>
      </c>
      <c r="AH841" s="71">
        <v>96.8859116652323</v>
      </c>
      <c r="AI841" s="71">
        <v>84.834958833144739</v>
      </c>
      <c r="AJ841" s="71">
        <v>-4.9786339440280099</v>
      </c>
      <c r="AK841" s="71">
        <v>-11.139058373180411</v>
      </c>
      <c r="AL841" s="71">
        <v>-12.795253498720772</v>
      </c>
      <c r="AM841" s="71">
        <v>-13.692760818715755</v>
      </c>
      <c r="AN841" s="71">
        <v>-5.8937400652242733</v>
      </c>
      <c r="AO841" s="71">
        <v>-5.9222223361385717</v>
      </c>
      <c r="AP841" s="71">
        <v>1.785311473857365</v>
      </c>
      <c r="AQ841" s="71">
        <v>24.499173957588518</v>
      </c>
      <c r="AR841" s="71">
        <v>163.98567880261194</v>
      </c>
      <c r="AS841" s="71">
        <v>-50.958017675203202</v>
      </c>
      <c r="AT841" s="71">
        <v>29.247293798355088</v>
      </c>
      <c r="AU841" s="71">
        <v>23.274995446967761</v>
      </c>
      <c r="AV841" s="72">
        <v>7.8888787700229779</v>
      </c>
      <c r="AW841" s="73">
        <v>-10722.350000000064</v>
      </c>
      <c r="AX841" s="73">
        <v>-24417.100000000006</v>
      </c>
      <c r="AY841" s="73">
        <v>-27864.720000000001</v>
      </c>
      <c r="AZ841" s="73">
        <v>-35735.830000000104</v>
      </c>
      <c r="BA841" s="73">
        <v>-19881.439999999944</v>
      </c>
      <c r="BB841" s="73">
        <v>-18920.880000000063</v>
      </c>
      <c r="BC841" s="73">
        <v>3257.6100000000151</v>
      </c>
      <c r="BD841" s="73">
        <v>35213.53</v>
      </c>
      <c r="BE841" s="73">
        <v>323908.75999999995</v>
      </c>
      <c r="BF841" s="73">
        <v>-195350.17999999991</v>
      </c>
      <c r="BG841" s="73">
        <v>51595.849999999948</v>
      </c>
      <c r="BH841" s="73">
        <v>39924.539999999863</v>
      </c>
      <c r="BI841" s="73">
        <v>8437.2300000000105</v>
      </c>
      <c r="BJ841" s="71">
        <v>10.983024765245501</v>
      </c>
      <c r="BK841" s="71">
        <v>9.4845506535605946</v>
      </c>
      <c r="BL841" s="71">
        <v>8.3722271721933552</v>
      </c>
      <c r="BM841" s="71">
        <v>9.0087297675297986</v>
      </c>
      <c r="BN841" s="71">
        <v>-1.0924756947942789</v>
      </c>
      <c r="BO841" s="71">
        <v>10.296739193593798</v>
      </c>
      <c r="BP841" s="71">
        <v>17.900313168574403</v>
      </c>
      <c r="BQ841" s="71">
        <v>18.425712309491701</v>
      </c>
      <c r="BR841" s="72">
        <v>10.793895841244051</v>
      </c>
      <c r="BS841" s="72">
        <v>10.822323439104894</v>
      </c>
      <c r="BT841" s="71">
        <v>13.771718175566388</v>
      </c>
      <c r="BU841" s="71">
        <v>11.961270476373464</v>
      </c>
      <c r="BV841" s="71">
        <v>9.8550376062533616</v>
      </c>
      <c r="BW841" s="71">
        <v>11.295238002716129</v>
      </c>
      <c r="BX841" s="75">
        <v>6004</v>
      </c>
      <c r="BY841" s="75">
        <v>5849</v>
      </c>
      <c r="BZ841" s="75">
        <v>5198</v>
      </c>
      <c r="CA841" s="75">
        <v>5633</v>
      </c>
      <c r="CB841" s="75">
        <v>7268</v>
      </c>
      <c r="CC841" s="75">
        <v>8553</v>
      </c>
      <c r="CD841" s="75">
        <v>5412</v>
      </c>
      <c r="CE841" s="75">
        <v>5190</v>
      </c>
      <c r="CF841" s="75">
        <v>9450</v>
      </c>
      <c r="CG841" s="75">
        <v>5733</v>
      </c>
      <c r="CH841" s="75">
        <v>6346</v>
      </c>
      <c r="CI841" s="75">
        <v>6026</v>
      </c>
      <c r="CJ841" s="75">
        <v>3329</v>
      </c>
      <c r="CK841" s="75">
        <v>41486</v>
      </c>
      <c r="CL841" s="73">
        <v>500610.33</v>
      </c>
      <c r="CM841" s="73">
        <v>477401.04000000004</v>
      </c>
      <c r="CN841" s="73">
        <v>478539.16000000009</v>
      </c>
      <c r="CO841" s="73">
        <v>492576.95</v>
      </c>
      <c r="CP841" s="73">
        <v>531918.06000000006</v>
      </c>
      <c r="CQ841" s="73">
        <v>418884.43999999994</v>
      </c>
      <c r="CR841" s="73">
        <v>459347.18000000017</v>
      </c>
      <c r="CS841" s="73">
        <v>735391.95999999985</v>
      </c>
      <c r="CT841" s="73">
        <v>507073.66</v>
      </c>
      <c r="CU841" s="73">
        <v>491917.74000000005</v>
      </c>
      <c r="CV841" s="73">
        <v>547622.29999999981</v>
      </c>
      <c r="CW841" s="73">
        <v>527249.56999999995</v>
      </c>
      <c r="CX841" s="73">
        <v>528158.91999999993</v>
      </c>
      <c r="CY841" s="77"/>
      <c r="CZ841" s="4">
        <v>744</v>
      </c>
      <c r="DA841" s="76" t="str">
        <f t="shared" si="32"/>
        <v>L744</v>
      </c>
      <c r="DB841" s="71">
        <v>0.49091986573494217</v>
      </c>
      <c r="DC841" s="71">
        <v>0.44488399958757407</v>
      </c>
      <c r="DD841" s="71">
        <v>0.70019997979465509</v>
      </c>
      <c r="DE841" s="71">
        <v>0.25477411008162254</v>
      </c>
      <c r="DF841" s="71">
        <v>0.28545424016930743</v>
      </c>
      <c r="DG841" s="71">
        <v>0.21083454679583216</v>
      </c>
      <c r="DH841" s="71">
        <v>0.1028325215420679</v>
      </c>
      <c r="DI841" s="71">
        <v>0.15625132310469272</v>
      </c>
      <c r="DJ841" s="71">
        <v>3.9457168399723852E-2</v>
      </c>
      <c r="DK841" s="71">
        <v>9.1283670815334367E-2</v>
      </c>
      <c r="DL841" s="71">
        <v>0.10034358221026199</v>
      </c>
      <c r="DM841" s="71">
        <v>8.0462561828602827E-2</v>
      </c>
      <c r="DN841" s="72">
        <v>9.5114302803920164E-2</v>
      </c>
      <c r="DO841" s="71">
        <v>8.345640145123058E-2</v>
      </c>
      <c r="DQ841" s="71"/>
      <c r="DR841" s="71"/>
      <c r="DS841" s="71"/>
      <c r="DT841" s="71"/>
      <c r="DU841" s="71"/>
      <c r="DV841" s="71"/>
      <c r="DW841" s="71"/>
      <c r="DX841" s="71"/>
      <c r="DY841" s="71"/>
      <c r="DZ841" s="71"/>
      <c r="EA841" s="71"/>
      <c r="EB841" s="71"/>
      <c r="EC841" s="71"/>
      <c r="ED841" s="71"/>
    </row>
    <row r="842" spans="1:134">
      <c r="A842" s="4">
        <v>1239</v>
      </c>
      <c r="B842" s="46" t="s">
        <v>6753</v>
      </c>
      <c r="C842" s="65" t="str">
        <f t="shared" si="31"/>
        <v>1239</v>
      </c>
      <c r="D842" s="69">
        <v>599090.91999999993</v>
      </c>
      <c r="E842" s="68">
        <v>6597621.5199999968</v>
      </c>
      <c r="F842" s="69">
        <v>162359.4599999999</v>
      </c>
      <c r="G842" s="69">
        <v>1342751.1099999966</v>
      </c>
      <c r="H842" s="70">
        <v>101.82967145476887</v>
      </c>
      <c r="I842" s="70">
        <v>25.552506631652538</v>
      </c>
      <c r="J842" s="69">
        <v>843625.19000000018</v>
      </c>
      <c r="K842" s="69">
        <v>813399.78999999992</v>
      </c>
      <c r="L842" s="69">
        <v>807674.92</v>
      </c>
      <c r="M842" s="69">
        <v>998123.19</v>
      </c>
      <c r="N842" s="69">
        <v>1134768.2600000002</v>
      </c>
      <c r="O842" s="69">
        <v>1402592.84</v>
      </c>
      <c r="P842" s="69">
        <v>859008.20000000019</v>
      </c>
      <c r="Q842" s="69">
        <v>863182.46</v>
      </c>
      <c r="R842" s="69">
        <v>1438623.99</v>
      </c>
      <c r="S842" s="69">
        <v>831051.39</v>
      </c>
      <c r="T842" s="69">
        <v>989594.14</v>
      </c>
      <c r="U842" s="69">
        <v>1017070.4199999999</v>
      </c>
      <c r="V842" s="69">
        <v>599090.91999999993</v>
      </c>
      <c r="W842" s="70">
        <v>102.676625831593</v>
      </c>
      <c r="X842" s="70">
        <v>102.42637104734405</v>
      </c>
      <c r="Y842" s="70">
        <v>90.7969588497822</v>
      </c>
      <c r="Z842" s="71">
        <v>107.56626540395762</v>
      </c>
      <c r="AA842" s="71">
        <v>89.577017750323847</v>
      </c>
      <c r="AB842" s="71">
        <v>99.849905874716512</v>
      </c>
      <c r="AC842" s="71">
        <v>101.54874928611856</v>
      </c>
      <c r="AD842" s="71">
        <v>90.805275070194568</v>
      </c>
      <c r="AE842" s="71">
        <v>105.99947213938896</v>
      </c>
      <c r="AF842" s="71">
        <v>106.40720519528824</v>
      </c>
      <c r="AG842" s="71">
        <v>101.13046182035374</v>
      </c>
      <c r="AH842" s="71">
        <v>101.96291671594362</v>
      </c>
      <c r="AI842" s="71">
        <v>105.40882261429087</v>
      </c>
      <c r="AJ842" s="71">
        <v>-2.3829354266546532</v>
      </c>
      <c r="AK842" s="71">
        <v>16.518888857023907</v>
      </c>
      <c r="AL842" s="71">
        <v>-2.1091900751077364</v>
      </c>
      <c r="AM842" s="71">
        <v>-5.2941440415370185</v>
      </c>
      <c r="AN842" s="71">
        <v>-9.4655223250280756</v>
      </c>
      <c r="AO842" s="71">
        <v>6.4811842930265318</v>
      </c>
      <c r="AP842" s="71">
        <v>7.2545176975819192</v>
      </c>
      <c r="AQ842" s="71">
        <v>14.551864715851593</v>
      </c>
      <c r="AR842" s="71">
        <v>105.57465116195326</v>
      </c>
      <c r="AS842" s="71">
        <v>-20.914840332749218</v>
      </c>
      <c r="AT842" s="71">
        <v>32.908522266862249</v>
      </c>
      <c r="AU842" s="71">
        <v>32.345257661238392</v>
      </c>
      <c r="AV842" s="72">
        <v>37.176039482019441</v>
      </c>
      <c r="AW842" s="73">
        <v>-20593.779999999795</v>
      </c>
      <c r="AX842" s="73">
        <v>115315.72999999998</v>
      </c>
      <c r="AY842" s="73">
        <v>-17402.449999999837</v>
      </c>
      <c r="AZ842" s="73">
        <v>-55795.999999999767</v>
      </c>
      <c r="BA842" s="73">
        <v>-118612.91999999993</v>
      </c>
      <c r="BB842" s="73">
        <v>104529.36999999988</v>
      </c>
      <c r="BC842" s="73">
        <v>58101.89000000013</v>
      </c>
      <c r="BD842" s="73">
        <v>109652.64000000025</v>
      </c>
      <c r="BE842" s="73">
        <v>738817.87000000011</v>
      </c>
      <c r="BF842" s="73">
        <v>-219779.63</v>
      </c>
      <c r="BG842" s="73">
        <v>245026.28000000026</v>
      </c>
      <c r="BH842" s="73">
        <v>248572.59999999998</v>
      </c>
      <c r="BI842" s="73">
        <v>162359.4599999999</v>
      </c>
      <c r="BJ842" s="71">
        <v>18.801129119247562</v>
      </c>
      <c r="BK842" s="71">
        <v>14.38963437811239</v>
      </c>
      <c r="BL842" s="71">
        <v>13.811916292804774</v>
      </c>
      <c r="BM842" s="71">
        <v>16.424232965794303</v>
      </c>
      <c r="BN842" s="71">
        <v>3.695743812121588</v>
      </c>
      <c r="BO842" s="71">
        <v>13.765502796324565</v>
      </c>
      <c r="BP842" s="71">
        <v>21.934030643669921</v>
      </c>
      <c r="BQ842" s="71">
        <v>22.190638886203089</v>
      </c>
      <c r="BR842" s="72">
        <v>15.199534502578016</v>
      </c>
      <c r="BS842" s="72">
        <v>15.630521283691106</v>
      </c>
      <c r="BT842" s="71">
        <v>16.808253276436812</v>
      </c>
      <c r="BU842" s="71">
        <v>17.066096322021593</v>
      </c>
      <c r="BV842" s="71">
        <v>15.124921120875971</v>
      </c>
      <c r="BW842" s="71">
        <v>16.129487710870976</v>
      </c>
      <c r="BX842" s="75">
        <v>19156</v>
      </c>
      <c r="BY842" s="75">
        <v>16110</v>
      </c>
      <c r="BZ842" s="75">
        <v>16540</v>
      </c>
      <c r="CA842" s="75">
        <v>18685</v>
      </c>
      <c r="CB842" s="75">
        <v>18925</v>
      </c>
      <c r="CC842" s="75">
        <v>23265</v>
      </c>
      <c r="CD842" s="75">
        <v>16861</v>
      </c>
      <c r="CE842" s="75">
        <v>16409</v>
      </c>
      <c r="CF842" s="75">
        <v>22000</v>
      </c>
      <c r="CG842" s="75">
        <v>16104</v>
      </c>
      <c r="CH842" s="75">
        <v>18542</v>
      </c>
      <c r="CI842" s="75">
        <v>20698</v>
      </c>
      <c r="CJ842" s="75">
        <v>11615</v>
      </c>
      <c r="CK842" s="75">
        <v>122229</v>
      </c>
      <c r="CL842" s="73">
        <v>1228057.8600000003</v>
      </c>
      <c r="CM842" s="73">
        <v>1252713.8000000005</v>
      </c>
      <c r="CN842" s="73">
        <v>1676503.71</v>
      </c>
      <c r="CO842" s="73">
        <v>1788896.9599999997</v>
      </c>
      <c r="CP842" s="73">
        <v>1906059.7500000007</v>
      </c>
      <c r="CQ842" s="73">
        <v>1538816.73</v>
      </c>
      <c r="CR842" s="73">
        <v>1729338.9499999997</v>
      </c>
      <c r="CS842" s="73">
        <v>2190716.9500000002</v>
      </c>
      <c r="CT842" s="73">
        <v>1750716.0100000002</v>
      </c>
      <c r="CU842" s="73">
        <v>1588456.8699999996</v>
      </c>
      <c r="CV842" s="73">
        <v>1438300.28</v>
      </c>
      <c r="CW842" s="73">
        <v>1578222.9500000002</v>
      </c>
      <c r="CX842" s="73">
        <v>1566949.9600000004</v>
      </c>
      <c r="CY842" s="77"/>
      <c r="CZ842" s="4">
        <v>1239</v>
      </c>
      <c r="DA842" s="76" t="str">
        <f t="shared" si="32"/>
        <v>1239</v>
      </c>
      <c r="DB842" s="71">
        <v>1.6170414258202399</v>
      </c>
      <c r="DC842" s="71">
        <v>1.598377688027109</v>
      </c>
      <c r="DD842" s="71">
        <v>0.56381545654019061</v>
      </c>
      <c r="DE842" s="71">
        <v>0.41643039585919284</v>
      </c>
      <c r="DF842" s="71">
        <v>0.63186276489617699</v>
      </c>
      <c r="DG842" s="71">
        <v>0.29688690557552228</v>
      </c>
      <c r="DH842" s="71">
        <v>0.37102152697483881</v>
      </c>
      <c r="DI842" s="71">
        <v>0.6472749476730183</v>
      </c>
      <c r="DJ842" s="71">
        <v>0.27681589861277522</v>
      </c>
      <c r="DK842" s="71">
        <v>0.19771381149595399</v>
      </c>
      <c r="DL842" s="71">
        <v>0.21313342968515095</v>
      </c>
      <c r="DM842" s="71">
        <v>0.14094146113128031</v>
      </c>
      <c r="DN842" s="72">
        <v>8.3298519967795637E-2</v>
      </c>
      <c r="DO842" s="71">
        <v>0.28036975714700052</v>
      </c>
      <c r="DQ842" s="71"/>
      <c r="DR842" s="71"/>
      <c r="DS842" s="71"/>
      <c r="DT842" s="71"/>
      <c r="DU842" s="71"/>
      <c r="DV842" s="71"/>
      <c r="DW842" s="71"/>
      <c r="DX842" s="71"/>
      <c r="DY842" s="71"/>
      <c r="DZ842" s="71"/>
      <c r="EA842" s="71"/>
      <c r="EB842" s="71"/>
      <c r="EC842" s="71"/>
      <c r="ED842" s="71"/>
    </row>
    <row r="843" spans="1:134">
      <c r="A843" s="4">
        <v>736</v>
      </c>
      <c r="B843" s="46" t="s">
        <v>6760</v>
      </c>
      <c r="C843" s="65" t="str">
        <f t="shared" si="31"/>
        <v>L736</v>
      </c>
      <c r="D843" s="69">
        <v>212774.82999999996</v>
      </c>
      <c r="E843" s="68">
        <v>3374666.02</v>
      </c>
      <c r="F843" s="69">
        <v>28917.429999999964</v>
      </c>
      <c r="G843" s="69">
        <v>850225.67000000086</v>
      </c>
      <c r="H843" s="70">
        <v>106.4499965021643</v>
      </c>
      <c r="I843" s="70">
        <v>33.679768666350185</v>
      </c>
      <c r="J843" s="69">
        <v>361261.62</v>
      </c>
      <c r="K843" s="69">
        <v>384747.02999999997</v>
      </c>
      <c r="L843" s="69">
        <v>326601.06999999989</v>
      </c>
      <c r="M843" s="69">
        <v>396362.52999999991</v>
      </c>
      <c r="N843" s="69">
        <v>682181.9700000002</v>
      </c>
      <c r="O843" s="69">
        <v>696186.29</v>
      </c>
      <c r="P843" s="69">
        <v>492528.95999999996</v>
      </c>
      <c r="Q843" s="69">
        <v>450448.15999999992</v>
      </c>
      <c r="R843" s="69">
        <v>945101.51</v>
      </c>
      <c r="S843" s="69">
        <v>334321.95</v>
      </c>
      <c r="T843" s="69">
        <v>504475.12999999989</v>
      </c>
      <c r="U843" s="69">
        <v>435015.48000000004</v>
      </c>
      <c r="V843" s="69">
        <v>212774.82999999996</v>
      </c>
      <c r="W843" s="70">
        <v>98.360773304869696</v>
      </c>
      <c r="X843" s="70">
        <v>109.77543296720791</v>
      </c>
      <c r="Y843" s="70">
        <v>90.22505308798759</v>
      </c>
      <c r="Z843" s="71">
        <v>90.261106274603222</v>
      </c>
      <c r="AA843" s="71">
        <v>98.354493901283519</v>
      </c>
      <c r="AB843" s="71">
        <v>106.94443131038966</v>
      </c>
      <c r="AC843" s="71">
        <v>92.841987882863137</v>
      </c>
      <c r="AD843" s="71">
        <v>98.261738706216534</v>
      </c>
      <c r="AE843" s="71">
        <v>111.63628985586951</v>
      </c>
      <c r="AF843" s="71">
        <v>82.869116011973531</v>
      </c>
      <c r="AG843" s="71">
        <v>141.00739125908854</v>
      </c>
      <c r="AH843" s="71">
        <v>122.93064086340154</v>
      </c>
      <c r="AI843" s="71">
        <v>96.887298114019089</v>
      </c>
      <c r="AJ843" s="71">
        <v>-6.7056359862685326</v>
      </c>
      <c r="AK843" s="71">
        <v>5.6205268263522346</v>
      </c>
      <c r="AL843" s="71">
        <v>-15.755874841291551</v>
      </c>
      <c r="AM843" s="71">
        <v>-2.9592062801219954</v>
      </c>
      <c r="AN843" s="71">
        <v>-2.7528596183320597</v>
      </c>
      <c r="AO843" s="71">
        <v>9.3136000761222082</v>
      </c>
      <c r="AP843" s="71">
        <v>-3.456444186679053</v>
      </c>
      <c r="AQ843" s="71">
        <v>27.013407589508542</v>
      </c>
      <c r="AR843" s="71">
        <v>187.48612990385732</v>
      </c>
      <c r="AS843" s="71">
        <v>-44.673741806608255</v>
      </c>
      <c r="AT843" s="71">
        <v>83.084937670750108</v>
      </c>
      <c r="AU843" s="71">
        <v>62.797639630496185</v>
      </c>
      <c r="AV843" s="72">
        <v>15.728183907745885</v>
      </c>
      <c r="AW843" s="73">
        <v>-25966.0799999999</v>
      </c>
      <c r="AX843" s="73">
        <v>20474.059999999998</v>
      </c>
      <c r="AY843" s="73">
        <v>-61083.020000000193</v>
      </c>
      <c r="AZ843" s="73">
        <v>-12086.860000000044</v>
      </c>
      <c r="BA843" s="73">
        <v>-19311.119999999763</v>
      </c>
      <c r="BB843" s="73">
        <v>64511.080000000075</v>
      </c>
      <c r="BC843" s="73">
        <v>-17633.479999999923</v>
      </c>
      <c r="BD843" s="73">
        <v>95802.009999999951</v>
      </c>
      <c r="BE843" s="73">
        <v>616354.68999999994</v>
      </c>
      <c r="BF843" s="73">
        <v>-269951.61000000004</v>
      </c>
      <c r="BG843" s="73">
        <v>228933.54999999993</v>
      </c>
      <c r="BH843" s="73">
        <v>167803.08000000002</v>
      </c>
      <c r="BI843" s="73">
        <v>28917.429999999964</v>
      </c>
      <c r="BJ843" s="71">
        <v>14.602118068268261</v>
      </c>
      <c r="BK843" s="71">
        <v>12.016737252601505</v>
      </c>
      <c r="BL843" s="71">
        <v>14.806537281896006</v>
      </c>
      <c r="BM843" s="71">
        <v>13.023785091938684</v>
      </c>
      <c r="BN843" s="71">
        <v>-0.14140129477985308</v>
      </c>
      <c r="BO843" s="71">
        <v>11.022281300692516</v>
      </c>
      <c r="BP843" s="71">
        <v>20.592982401849643</v>
      </c>
      <c r="BQ843" s="71">
        <v>22.453636855808579</v>
      </c>
      <c r="BR843" s="72">
        <v>14.263829539649455</v>
      </c>
      <c r="BS843" s="72">
        <v>12.059259554348326</v>
      </c>
      <c r="BT843" s="71">
        <v>16.876592099485805</v>
      </c>
      <c r="BU843" s="71">
        <v>13.717556523340626</v>
      </c>
      <c r="BV843" s="71">
        <v>9.8367219050631842</v>
      </c>
      <c r="BW843" s="71">
        <v>14.453317308786108</v>
      </c>
      <c r="BX843" s="75">
        <v>9306</v>
      </c>
      <c r="BY843" s="75">
        <v>9406</v>
      </c>
      <c r="BZ843" s="75">
        <v>8460</v>
      </c>
      <c r="CA843" s="75">
        <v>9493</v>
      </c>
      <c r="CB843" s="75">
        <v>12315</v>
      </c>
      <c r="CC843" s="75">
        <v>13707</v>
      </c>
      <c r="CD843" s="75">
        <v>11571</v>
      </c>
      <c r="CE843" s="75">
        <v>10720</v>
      </c>
      <c r="CF843" s="75">
        <v>15252</v>
      </c>
      <c r="CG843" s="75">
        <v>8047</v>
      </c>
      <c r="CH843" s="75">
        <v>10756</v>
      </c>
      <c r="CI843" s="75">
        <v>10132</v>
      </c>
      <c r="CJ843" s="75">
        <v>4926</v>
      </c>
      <c r="CK843" s="75">
        <v>71404</v>
      </c>
      <c r="CL843" s="73">
        <v>736779.45000000019</v>
      </c>
      <c r="CM843" s="73">
        <v>702086.55000000028</v>
      </c>
      <c r="CN843" s="73">
        <v>684881.19000000029</v>
      </c>
      <c r="CO843" s="73">
        <v>872465.27</v>
      </c>
      <c r="CP843" s="73">
        <v>920918.69000000006</v>
      </c>
      <c r="CQ843" s="73">
        <v>686828.45000000019</v>
      </c>
      <c r="CR843" s="73">
        <v>631793.35000000009</v>
      </c>
      <c r="CS843" s="73">
        <v>935476.8899999999</v>
      </c>
      <c r="CT843" s="73">
        <v>665906.73000000021</v>
      </c>
      <c r="CU843" s="73">
        <v>659159.89000000013</v>
      </c>
      <c r="CV843" s="73">
        <v>593114.81999999983</v>
      </c>
      <c r="CW843" s="73">
        <v>577225.68999999994</v>
      </c>
      <c r="CX843" s="73">
        <v>607731.24000000011</v>
      </c>
      <c r="CY843" s="77"/>
      <c r="CZ843" s="4">
        <v>736</v>
      </c>
      <c r="DA843" s="76" t="str">
        <f t="shared" si="32"/>
        <v>L736</v>
      </c>
      <c r="DB843" s="71">
        <v>1.431491541463322</v>
      </c>
      <c r="DC843" s="71">
        <v>1.7403305131491713</v>
      </c>
      <c r="DD843" s="71">
        <v>0.18005686255687009</v>
      </c>
      <c r="DE843" s="71">
        <v>0.52355811115993212</v>
      </c>
      <c r="DF843" s="71">
        <v>0.20361450751977653</v>
      </c>
      <c r="DG843" s="71">
        <v>0.20089142504665125</v>
      </c>
      <c r="DH843" s="71">
        <v>0.18317920573648541</v>
      </c>
      <c r="DI843" s="71">
        <v>3.1965319216189781E-4</v>
      </c>
      <c r="DJ843" s="71">
        <v>7.8861036008606375E-2</v>
      </c>
      <c r="DK843" s="71">
        <v>0.43430018771412726</v>
      </c>
      <c r="DL843" s="71">
        <v>7.22331019834416E-2</v>
      </c>
      <c r="DM843" s="71">
        <v>2.3840007319738753E-2</v>
      </c>
      <c r="DN843" s="72">
        <v>5.5840986024644379E-2</v>
      </c>
      <c r="DO843" s="71">
        <v>0.10904053671830612</v>
      </c>
      <c r="DQ843" s="71"/>
      <c r="DR843" s="71"/>
      <c r="DS843" s="71"/>
      <c r="DT843" s="71"/>
      <c r="DU843" s="71"/>
      <c r="DV843" s="71"/>
      <c r="DW843" s="71"/>
      <c r="DX843" s="71"/>
      <c r="DY843" s="71"/>
      <c r="DZ843" s="71"/>
      <c r="EA843" s="71"/>
      <c r="EB843" s="71"/>
      <c r="EC843" s="71"/>
      <c r="ED843" s="71"/>
    </row>
    <row r="844" spans="1:134">
      <c r="A844" s="4">
        <v>1191</v>
      </c>
      <c r="B844" s="46" t="s">
        <v>6768</v>
      </c>
      <c r="C844" s="65" t="str">
        <f t="shared" si="31"/>
        <v>1191</v>
      </c>
      <c r="D844" s="69">
        <v>270483.29000000004</v>
      </c>
      <c r="E844" s="68">
        <v>3103635.3300000015</v>
      </c>
      <c r="F844" s="69">
        <v>33918.600000000035</v>
      </c>
      <c r="G844" s="69">
        <v>211976.58000000101</v>
      </c>
      <c r="H844" s="70">
        <v>89.473892426851364</v>
      </c>
      <c r="I844" s="70">
        <v>7.3306222596287052</v>
      </c>
      <c r="J844" s="69">
        <v>412583.97999999992</v>
      </c>
      <c r="K844" s="69">
        <v>469577.47000000009</v>
      </c>
      <c r="L844" s="69">
        <v>401474.15999999992</v>
      </c>
      <c r="M844" s="69">
        <v>498416.52</v>
      </c>
      <c r="N844" s="69">
        <v>566823.37</v>
      </c>
      <c r="O844" s="69">
        <v>692309.8</v>
      </c>
      <c r="P844" s="69">
        <v>425658.21</v>
      </c>
      <c r="Q844" s="69">
        <v>391288.53999999992</v>
      </c>
      <c r="R844" s="69">
        <v>638816.35000000009</v>
      </c>
      <c r="S844" s="69">
        <v>468891.54</v>
      </c>
      <c r="T844" s="69">
        <v>475888.23</v>
      </c>
      <c r="U844" s="69">
        <v>432609.17000000004</v>
      </c>
      <c r="V844" s="69">
        <v>270483.29000000004</v>
      </c>
      <c r="W844" s="70">
        <v>92.562778778797821</v>
      </c>
      <c r="X844" s="70">
        <v>96.517498231837322</v>
      </c>
      <c r="Y844" s="70">
        <v>79.168534666422417</v>
      </c>
      <c r="Z844" s="71">
        <v>87.741979614629486</v>
      </c>
      <c r="AA844" s="71">
        <v>99.243595556826108</v>
      </c>
      <c r="AB844" s="71">
        <v>123.86111358488907</v>
      </c>
      <c r="AC844" s="71">
        <v>87.239266787422025</v>
      </c>
      <c r="AD844" s="71">
        <v>81.02647334380805</v>
      </c>
      <c r="AE844" s="71">
        <v>88.333215556422445</v>
      </c>
      <c r="AF844" s="71">
        <v>105.63013673118371</v>
      </c>
      <c r="AG844" s="71">
        <v>86.450985603124238</v>
      </c>
      <c r="AH844" s="71">
        <v>87.413719678427796</v>
      </c>
      <c r="AI844" s="71">
        <v>94.751136721319739</v>
      </c>
      <c r="AJ844" s="71">
        <v>-42.09715464249949</v>
      </c>
      <c r="AK844" s="71">
        <v>-33.132660458414108</v>
      </c>
      <c r="AL844" s="71">
        <v>-33.80820170979392</v>
      </c>
      <c r="AM844" s="71">
        <v>-27.336586361482652</v>
      </c>
      <c r="AN844" s="71">
        <v>-33.597073368331053</v>
      </c>
      <c r="AO844" s="71">
        <v>-12.236382323078065</v>
      </c>
      <c r="AP844" s="71">
        <v>-13.25910447504487</v>
      </c>
      <c r="AQ844" s="71">
        <v>-1.4611848066879429</v>
      </c>
      <c r="AR844" s="71">
        <v>39.522798376544884</v>
      </c>
      <c r="AS844" s="71">
        <v>-4.2855611888401146</v>
      </c>
      <c r="AT844" s="71">
        <v>7.3667505399435784</v>
      </c>
      <c r="AU844" s="71">
        <v>14.964077941866671</v>
      </c>
      <c r="AV844" s="72">
        <v>14.337980871109735</v>
      </c>
      <c r="AW844" s="73">
        <v>-299961.27999999997</v>
      </c>
      <c r="AX844" s="73">
        <v>-232674.88999999978</v>
      </c>
      <c r="AY844" s="73">
        <v>-205057.42000000004</v>
      </c>
      <c r="AZ844" s="73">
        <v>-187508.47999999998</v>
      </c>
      <c r="BA844" s="73">
        <v>-286788.66000000015</v>
      </c>
      <c r="BB844" s="73">
        <v>-77587.539999999804</v>
      </c>
      <c r="BC844" s="73">
        <v>-65065.580000000016</v>
      </c>
      <c r="BD844" s="73">
        <v>-5802.2300000000978</v>
      </c>
      <c r="BE844" s="73">
        <v>180958.31</v>
      </c>
      <c r="BF844" s="73">
        <v>-20994.360000000102</v>
      </c>
      <c r="BG844" s="73">
        <v>32652.100000000035</v>
      </c>
      <c r="BH844" s="73">
        <v>56309.739999999991</v>
      </c>
      <c r="BI844" s="73">
        <v>33918.600000000035</v>
      </c>
      <c r="BJ844" s="71">
        <v>21.040588032771556</v>
      </c>
      <c r="BK844" s="71">
        <v>14.136649399607641</v>
      </c>
      <c r="BL844" s="71">
        <v>16.688631749205854</v>
      </c>
      <c r="BM844" s="71">
        <v>17.633265603332372</v>
      </c>
      <c r="BN844" s="71">
        <v>8.4019914535875042</v>
      </c>
      <c r="BO844" s="71">
        <v>14.987071787292592</v>
      </c>
      <c r="BP844" s="71">
        <v>23.76811120214483</v>
      </c>
      <c r="BQ844" s="71">
        <v>21.178497703671379</v>
      </c>
      <c r="BR844" s="72">
        <v>16.073659684659397</v>
      </c>
      <c r="BS844" s="72">
        <v>15.148469710469161</v>
      </c>
      <c r="BT844" s="71">
        <v>16.275141936266042</v>
      </c>
      <c r="BU844" s="71">
        <v>14.459395068066641</v>
      </c>
      <c r="BV844" s="71">
        <v>13.757514583178811</v>
      </c>
      <c r="BW844" s="71">
        <v>15.855776479314738</v>
      </c>
      <c r="BX844" s="75">
        <v>4882</v>
      </c>
      <c r="BY844" s="75">
        <v>5306</v>
      </c>
      <c r="BZ844" s="75">
        <v>4947</v>
      </c>
      <c r="CA844" s="75">
        <v>5529</v>
      </c>
      <c r="CB844" s="75">
        <v>6580</v>
      </c>
      <c r="CC844" s="75">
        <v>8156</v>
      </c>
      <c r="CD844" s="75">
        <v>5233</v>
      </c>
      <c r="CE844" s="75">
        <v>5111</v>
      </c>
      <c r="CF844" s="75">
        <v>7968</v>
      </c>
      <c r="CG844" s="75">
        <v>6388</v>
      </c>
      <c r="CH844" s="75">
        <v>6287</v>
      </c>
      <c r="CI844" s="75">
        <v>5385</v>
      </c>
      <c r="CJ844" s="75">
        <v>3246</v>
      </c>
      <c r="CK844" s="75">
        <v>39618</v>
      </c>
      <c r="CL844" s="73">
        <v>718485.43999999971</v>
      </c>
      <c r="CM844" s="73">
        <v>813156.14</v>
      </c>
      <c r="CN844" s="73">
        <v>903258.31999999983</v>
      </c>
      <c r="CO844" s="73">
        <v>837528.51000000013</v>
      </c>
      <c r="CP844" s="73">
        <v>1200970.79</v>
      </c>
      <c r="CQ844" s="73">
        <v>1095884.9300000002</v>
      </c>
      <c r="CR844" s="73">
        <v>1108625.1899999997</v>
      </c>
      <c r="CS844" s="73">
        <v>1247058.0000000005</v>
      </c>
      <c r="CT844" s="73">
        <v>1093947.32</v>
      </c>
      <c r="CU844" s="73">
        <v>1024783.4000000001</v>
      </c>
      <c r="CV844" s="73">
        <v>1058089.9900000002</v>
      </c>
      <c r="CW844" s="73">
        <v>1028089.1999999998</v>
      </c>
      <c r="CX844" s="73">
        <v>1061837.8099999998</v>
      </c>
      <c r="CY844" s="77"/>
      <c r="CZ844" s="4">
        <v>1191</v>
      </c>
      <c r="DA844" s="76" t="str">
        <f t="shared" si="32"/>
        <v>1191</v>
      </c>
      <c r="DB844" s="71">
        <v>3.0833119778780134</v>
      </c>
      <c r="DC844" s="71">
        <v>1.5586013324967207</v>
      </c>
      <c r="DD844" s="71">
        <v>0.19854722498516369</v>
      </c>
      <c r="DE844" s="71">
        <v>0.38121603520488934</v>
      </c>
      <c r="DF844" s="71">
        <v>0.3496181869521412</v>
      </c>
      <c r="DG844" s="71">
        <v>0.21105247755948456</v>
      </c>
      <c r="DH844" s="71">
        <v>0.83409338970583913</v>
      </c>
      <c r="DI844" s="71">
        <v>6.7179184622367535E-2</v>
      </c>
      <c r="DJ844" s="71">
        <v>7.884026496852331E-2</v>
      </c>
      <c r="DK844" s="71">
        <v>0.11043394171747856</v>
      </c>
      <c r="DL844" s="71">
        <v>0.12232003720891176</v>
      </c>
      <c r="DM844" s="71">
        <v>0.51270660826193659</v>
      </c>
      <c r="DN844" s="71">
        <v>0.19590400499582211</v>
      </c>
      <c r="DO844" s="71">
        <v>0.26393019004057189</v>
      </c>
      <c r="DQ844" s="71"/>
      <c r="DR844" s="71"/>
      <c r="DS844" s="71"/>
      <c r="DT844" s="71"/>
      <c r="DU844" s="71"/>
      <c r="DV844" s="71"/>
      <c r="DW844" s="71"/>
      <c r="DX844" s="71"/>
      <c r="DY844" s="71"/>
      <c r="DZ844" s="71"/>
      <c r="EA844" s="71"/>
      <c r="EB844" s="71"/>
      <c r="EC844" s="71"/>
      <c r="ED844" s="71"/>
    </row>
    <row r="845" spans="1:134">
      <c r="A845" s="4">
        <v>1159</v>
      </c>
      <c r="B845" s="46" t="s">
        <v>6774</v>
      </c>
      <c r="C845" s="65" t="str">
        <f t="shared" si="31"/>
        <v>1159</v>
      </c>
      <c r="D845" s="69">
        <v>276222.75000000006</v>
      </c>
      <c r="E845" s="68">
        <v>2955796.5600000005</v>
      </c>
      <c r="F845" s="69">
        <v>-1117.0699999998906</v>
      </c>
      <c r="G845" s="69">
        <v>194355.88000000035</v>
      </c>
      <c r="H845" s="70">
        <v>88.098924411712972</v>
      </c>
      <c r="I845" s="70">
        <v>7.0382058686844662</v>
      </c>
      <c r="J845" s="69">
        <v>480464.52000000008</v>
      </c>
      <c r="K845" s="69">
        <v>415900.69</v>
      </c>
      <c r="L845" s="69">
        <v>340047.68</v>
      </c>
      <c r="M845" s="69">
        <v>453471.06000000017</v>
      </c>
      <c r="N845" s="69">
        <v>695648.04</v>
      </c>
      <c r="O845" s="69">
        <v>480149.81000000006</v>
      </c>
      <c r="P845" s="69">
        <v>373255.4</v>
      </c>
      <c r="Q845" s="69">
        <v>339685.88</v>
      </c>
      <c r="R845" s="69">
        <v>748028.14000000013</v>
      </c>
      <c r="S845" s="69">
        <v>343809.43</v>
      </c>
      <c r="T845" s="69">
        <v>466955.79</v>
      </c>
      <c r="U845" s="69">
        <v>407839.16999999993</v>
      </c>
      <c r="V845" s="69">
        <v>276222.75000000006</v>
      </c>
      <c r="W845" s="70">
        <v>116.4820084022677</v>
      </c>
      <c r="X845" s="70">
        <v>96.881900683791287</v>
      </c>
      <c r="Y845" s="70">
        <v>82.256694786956501</v>
      </c>
      <c r="Z845" s="71">
        <v>89.542605800397595</v>
      </c>
      <c r="AA845" s="71">
        <v>96.612320980052175</v>
      </c>
      <c r="AB845" s="71">
        <v>94.400924516404999</v>
      </c>
      <c r="AC845" s="71">
        <v>91.346606066259298</v>
      </c>
      <c r="AD845" s="71">
        <v>77.328937898548276</v>
      </c>
      <c r="AE845" s="71">
        <v>99.072112783942927</v>
      </c>
      <c r="AF845" s="71">
        <v>77.276130492258204</v>
      </c>
      <c r="AG845" s="71">
        <v>100.53008374701238</v>
      </c>
      <c r="AH845" s="71">
        <v>81.257960667377034</v>
      </c>
      <c r="AI845" s="71">
        <v>81.03815074858224</v>
      </c>
      <c r="AJ845" s="71">
        <v>5.9946741960725136</v>
      </c>
      <c r="AK845" s="71">
        <v>-14.49107253532026</v>
      </c>
      <c r="AL845" s="71">
        <v>-20.476786137361714</v>
      </c>
      <c r="AM845" s="71">
        <v>-6.6796103893644432</v>
      </c>
      <c r="AN845" s="71">
        <v>-18.402323670021271</v>
      </c>
      <c r="AO845" s="71">
        <v>-17.491910844625924</v>
      </c>
      <c r="AP845" s="71">
        <v>-7.4829278417679168</v>
      </c>
      <c r="AQ845" s="71">
        <v>-3.6527971036435458</v>
      </c>
      <c r="AR845" s="71">
        <v>70.973518821042063</v>
      </c>
      <c r="AS845" s="71">
        <v>-35.271474026734552</v>
      </c>
      <c r="AT845" s="71">
        <v>28.438440352258286</v>
      </c>
      <c r="AU845" s="71">
        <v>3.025940996511256</v>
      </c>
      <c r="AV845" s="72">
        <v>-0.40278024266399148</v>
      </c>
      <c r="AW845" s="73">
        <v>27173.330000000075</v>
      </c>
      <c r="AX845" s="73">
        <v>-70482.0799999999</v>
      </c>
      <c r="AY845" s="73">
        <v>-87560.390000000014</v>
      </c>
      <c r="AZ845" s="73">
        <v>-32458.179999999877</v>
      </c>
      <c r="BA845" s="73">
        <v>-156827.42000000016</v>
      </c>
      <c r="BB845" s="73">
        <v>-93877.059999999707</v>
      </c>
      <c r="BC845" s="73">
        <v>-30189.489999999932</v>
      </c>
      <c r="BD845" s="73">
        <v>-12878.459999999963</v>
      </c>
      <c r="BE845" s="73">
        <v>310517.02999999997</v>
      </c>
      <c r="BF845" s="73">
        <v>-187346.53999999998</v>
      </c>
      <c r="BG845" s="73">
        <v>103391.90000000008</v>
      </c>
      <c r="BH845" s="73">
        <v>11978.510000000009</v>
      </c>
      <c r="BI845" s="73">
        <v>-1117.0699999998906</v>
      </c>
      <c r="BJ845" s="71">
        <v>11.642891337534342</v>
      </c>
      <c r="BK845" s="71">
        <v>13.089003432065208</v>
      </c>
      <c r="BL845" s="71">
        <v>12.833070710617985</v>
      </c>
      <c r="BM845" s="71">
        <v>11.051379938600469</v>
      </c>
      <c r="BN845" s="71">
        <v>-0.57270383373381017</v>
      </c>
      <c r="BO845" s="71">
        <v>11.478742409089984</v>
      </c>
      <c r="BP845" s="71">
        <v>19.135499371961199</v>
      </c>
      <c r="BQ845" s="71">
        <v>19.451320108518694</v>
      </c>
      <c r="BR845" s="72">
        <v>11.689101988922092</v>
      </c>
      <c r="BS845" s="72">
        <v>14.730882294241759</v>
      </c>
      <c r="BT845" s="71">
        <v>15.492034793749728</v>
      </c>
      <c r="BU845" s="71">
        <v>14.626008770018426</v>
      </c>
      <c r="BV845" s="71">
        <v>8.890230130199015</v>
      </c>
      <c r="BW845" s="71">
        <v>13.122001981076853</v>
      </c>
      <c r="BX845" s="75">
        <v>7553</v>
      </c>
      <c r="BY845" s="75">
        <v>7027</v>
      </c>
      <c r="BZ845" s="75">
        <v>6267</v>
      </c>
      <c r="CA845" s="75">
        <v>7191</v>
      </c>
      <c r="CB845" s="75">
        <v>9484</v>
      </c>
      <c r="CC845" s="75">
        <v>9079</v>
      </c>
      <c r="CD845" s="75">
        <v>6521</v>
      </c>
      <c r="CE845" s="75">
        <v>6369</v>
      </c>
      <c r="CF845" s="75">
        <v>10403</v>
      </c>
      <c r="CG845" s="75">
        <v>6422</v>
      </c>
      <c r="CH845" s="75">
        <v>7724</v>
      </c>
      <c r="CI845" s="75">
        <v>7450</v>
      </c>
      <c r="CJ845" s="75">
        <v>4354</v>
      </c>
      <c r="CK845" s="75">
        <v>49243</v>
      </c>
      <c r="CL845" s="73">
        <v>655836.73999999987</v>
      </c>
      <c r="CM845" s="73">
        <v>660329.08999999962</v>
      </c>
      <c r="CN845" s="73">
        <v>720629.9800000001</v>
      </c>
      <c r="CO845" s="73">
        <v>786767.20000000007</v>
      </c>
      <c r="CP845" s="73">
        <v>783369.50999999989</v>
      </c>
      <c r="CQ845" s="73">
        <v>676585.60999999987</v>
      </c>
      <c r="CR845" s="73">
        <v>750243.16</v>
      </c>
      <c r="CS845" s="73">
        <v>929289.67000000016</v>
      </c>
      <c r="CT845" s="73">
        <v>667420.23000000021</v>
      </c>
      <c r="CU845" s="73">
        <v>657675.06999999995</v>
      </c>
      <c r="CV845" s="73">
        <v>648394.25999999978</v>
      </c>
      <c r="CW845" s="73">
        <v>691707.94000000018</v>
      </c>
      <c r="CX845" s="73">
        <v>671336.76</v>
      </c>
      <c r="CY845" s="77"/>
      <c r="CZ845" s="4">
        <v>1159</v>
      </c>
      <c r="DA845" s="76" t="str">
        <f t="shared" si="32"/>
        <v>1159</v>
      </c>
      <c r="DB845" s="71">
        <v>6.7931721299301948</v>
      </c>
      <c r="DC845" s="71">
        <v>4.7100563861175395</v>
      </c>
      <c r="DD845" s="71">
        <v>1.5267805068671019</v>
      </c>
      <c r="DE845" s="71">
        <v>0.47340845184839808</v>
      </c>
      <c r="DF845" s="71">
        <v>2.484482092770345</v>
      </c>
      <c r="DG845" s="71">
        <v>0.78471305941379998</v>
      </c>
      <c r="DH845" s="71">
        <v>0.93235106351025743</v>
      </c>
      <c r="DI845" s="71">
        <v>1.1578996150910625</v>
      </c>
      <c r="DJ845" s="71">
        <v>0.45522604138836242</v>
      </c>
      <c r="DK845" s="71">
        <v>1.8855241702245755</v>
      </c>
      <c r="DL845" s="71">
        <v>0.93347404557842673</v>
      </c>
      <c r="DM845" s="71">
        <v>1.2061191757409142</v>
      </c>
      <c r="DN845" s="71">
        <v>4.0888380991347857</v>
      </c>
      <c r="DO845" s="71">
        <v>1.2847216831487154</v>
      </c>
      <c r="DQ845" s="71"/>
      <c r="DR845" s="71"/>
      <c r="DS845" s="71"/>
      <c r="DT845" s="71"/>
      <c r="DU845" s="71"/>
      <c r="DV845" s="71"/>
      <c r="DW845" s="71"/>
      <c r="DX845" s="71"/>
      <c r="DY845" s="71"/>
      <c r="DZ845" s="71"/>
      <c r="EA845" s="71"/>
      <c r="EB845" s="71"/>
      <c r="EC845" s="71"/>
      <c r="ED845" s="71"/>
    </row>
    <row r="846" spans="1:134">
      <c r="A846" s="4">
        <v>1000</v>
      </c>
      <c r="B846" s="46" t="s">
        <v>6780</v>
      </c>
      <c r="C846" s="65" t="str">
        <f t="shared" si="31"/>
        <v>1000</v>
      </c>
      <c r="D846" s="69">
        <v>479770.69000000006</v>
      </c>
      <c r="E846" s="68">
        <v>5702529.9499999983</v>
      </c>
      <c r="F846" s="69">
        <v>64568.020000000077</v>
      </c>
      <c r="G846" s="69">
        <v>239836.67999999598</v>
      </c>
      <c r="H846" s="70">
        <v>86.096567976164934</v>
      </c>
      <c r="I846" s="70">
        <v>4.3904474980707819</v>
      </c>
      <c r="J846" s="69">
        <v>831000.79</v>
      </c>
      <c r="K846" s="69">
        <v>794135.20000000007</v>
      </c>
      <c r="L846" s="69">
        <v>758852.64</v>
      </c>
      <c r="M846" s="69">
        <v>795999.10000000009</v>
      </c>
      <c r="N846" s="69">
        <v>869701.25999999989</v>
      </c>
      <c r="O846" s="69">
        <v>1220338.0099999998</v>
      </c>
      <c r="P846" s="69">
        <v>933080.20999999985</v>
      </c>
      <c r="Q846" s="69">
        <v>781103.46</v>
      </c>
      <c r="R846" s="69">
        <v>1272144.75</v>
      </c>
      <c r="S846" s="69">
        <v>684925.65000000026</v>
      </c>
      <c r="T846" s="69">
        <v>776248.03</v>
      </c>
      <c r="U846" s="69">
        <v>775257.16000000015</v>
      </c>
      <c r="V846" s="69">
        <v>479770.69000000006</v>
      </c>
      <c r="W846" s="70">
        <v>100.42271154018032</v>
      </c>
      <c r="X846" s="70">
        <v>98.408887669740693</v>
      </c>
      <c r="Y846" s="70">
        <v>88.342419470227583</v>
      </c>
      <c r="Z846" s="71">
        <v>79.502719833069349</v>
      </c>
      <c r="AA846" s="71">
        <v>67.114365989803787</v>
      </c>
      <c r="AB846" s="71">
        <v>86.223654623151702</v>
      </c>
      <c r="AC846" s="71">
        <v>78.519105994525248</v>
      </c>
      <c r="AD846" s="71">
        <v>80.053941871945497</v>
      </c>
      <c r="AE846" s="71">
        <v>85.219192303852637</v>
      </c>
      <c r="AF846" s="71">
        <v>84.098309208796834</v>
      </c>
      <c r="AG846" s="71">
        <v>92.378900144865113</v>
      </c>
      <c r="AH846" s="71">
        <v>98.965281676053351</v>
      </c>
      <c r="AI846" s="71">
        <v>90.785489831869484</v>
      </c>
      <c r="AJ846" s="71">
        <v>-1.6854574840466263</v>
      </c>
      <c r="AK846" s="71">
        <v>1.436080143034757</v>
      </c>
      <c r="AL846" s="71">
        <v>-1.9127141619891597</v>
      </c>
      <c r="AM846" s="71">
        <v>-23.08851778584383</v>
      </c>
      <c r="AN846" s="71">
        <v>-39.689652429897052</v>
      </c>
      <c r="AO846" s="71">
        <v>-26.824019845681512</v>
      </c>
      <c r="AP846" s="71">
        <v>-18.58063801621056</v>
      </c>
      <c r="AQ846" s="71">
        <v>0.51395849727420284</v>
      </c>
      <c r="AR846" s="71">
        <v>72.853978731433628</v>
      </c>
      <c r="AS846" s="71">
        <v>-39.388613567298947</v>
      </c>
      <c r="AT846" s="71">
        <v>19.973698607406696</v>
      </c>
      <c r="AU846" s="71">
        <v>26.809570995856149</v>
      </c>
      <c r="AV846" s="72">
        <v>15.550964544616264</v>
      </c>
      <c r="AW846" s="73">
        <v>-14246.279999999795</v>
      </c>
      <c r="AX846" s="73">
        <v>11242.960000000079</v>
      </c>
      <c r="AY846" s="73">
        <v>-14797.719999999972</v>
      </c>
      <c r="AZ846" s="73">
        <v>-238955.72999999963</v>
      </c>
      <c r="BA846" s="73">
        <v>-572341.93000000005</v>
      </c>
      <c r="BB846" s="73">
        <v>-424814.2900000005</v>
      </c>
      <c r="BC846" s="73">
        <v>-212937.38000000024</v>
      </c>
      <c r="BD846" s="73">
        <v>3994.0200000000186</v>
      </c>
      <c r="BE846" s="73">
        <v>536179.77000000037</v>
      </c>
      <c r="BF846" s="73">
        <v>-445102.36999999953</v>
      </c>
      <c r="BG846" s="73">
        <v>129232.86000000022</v>
      </c>
      <c r="BH846" s="73">
        <v>163901.76000000024</v>
      </c>
      <c r="BI846" s="73">
        <v>64568.020000000077</v>
      </c>
      <c r="BJ846" s="71">
        <v>21.839401208746267</v>
      </c>
      <c r="BK846" s="71">
        <v>15.80325736876194</v>
      </c>
      <c r="BL846" s="71">
        <v>17.318794615386597</v>
      </c>
      <c r="BM846" s="71">
        <v>17.0931520527073</v>
      </c>
      <c r="BN846" s="71">
        <v>10.342514427530894</v>
      </c>
      <c r="BO846" s="71">
        <v>12.166304933953647</v>
      </c>
      <c r="BP846" s="71">
        <v>22.894187632257115</v>
      </c>
      <c r="BQ846" s="71">
        <v>26.145576500174599</v>
      </c>
      <c r="BR846" s="72">
        <v>12.622839734501742</v>
      </c>
      <c r="BS846" s="72">
        <v>17.479464085637026</v>
      </c>
      <c r="BT846" s="71">
        <v>17.937203798725754</v>
      </c>
      <c r="BU846" s="71">
        <v>17.319429715383826</v>
      </c>
      <c r="BV846" s="71">
        <v>16.00495490783188</v>
      </c>
      <c r="BW846" s="71">
        <v>16.782286527602647</v>
      </c>
      <c r="BX846" s="75">
        <v>15992</v>
      </c>
      <c r="BY846" s="75">
        <v>14717</v>
      </c>
      <c r="BZ846" s="75">
        <v>14023</v>
      </c>
      <c r="CA846" s="75">
        <v>13881</v>
      </c>
      <c r="CB846" s="75">
        <v>14356</v>
      </c>
      <c r="CC846" s="75">
        <v>16322</v>
      </c>
      <c r="CD846" s="75">
        <v>14627</v>
      </c>
      <c r="CE846" s="75">
        <v>13181</v>
      </c>
      <c r="CF846" s="75">
        <v>19464</v>
      </c>
      <c r="CG846" s="75">
        <v>13610</v>
      </c>
      <c r="CH846" s="75">
        <v>14879</v>
      </c>
      <c r="CI846" s="75">
        <v>15364</v>
      </c>
      <c r="CJ846" s="75">
        <v>9557</v>
      </c>
      <c r="CK846" s="75">
        <v>100682</v>
      </c>
      <c r="CL846" s="73">
        <v>1406498.52</v>
      </c>
      <c r="CM846" s="73">
        <v>1270346.8499999999</v>
      </c>
      <c r="CN846" s="73">
        <v>1377738.9100000006</v>
      </c>
      <c r="CO846" s="73">
        <v>1658483.3700000003</v>
      </c>
      <c r="CP846" s="73">
        <v>1671522.1400000006</v>
      </c>
      <c r="CQ846" s="73">
        <v>1667620.8900000004</v>
      </c>
      <c r="CR846" s="73">
        <v>1616330.3900000001</v>
      </c>
      <c r="CS846" s="73">
        <v>2083161.7000000002</v>
      </c>
      <c r="CT846" s="73">
        <v>1324549.6600000001</v>
      </c>
      <c r="CU846" s="73">
        <v>1448002.7599999998</v>
      </c>
      <c r="CV846" s="73">
        <v>1353125.2599999998</v>
      </c>
      <c r="CW846" s="73">
        <v>1219155.1999999997</v>
      </c>
      <c r="CX846" s="73">
        <v>1407836.0899999996</v>
      </c>
      <c r="CY846" s="77"/>
      <c r="CZ846" s="4">
        <v>1000</v>
      </c>
      <c r="DA846" s="76" t="str">
        <f t="shared" si="32"/>
        <v>1000</v>
      </c>
      <c r="DB846" s="71">
        <v>1.2174334375236413</v>
      </c>
      <c r="DC846" s="71">
        <v>2.4833141799575382</v>
      </c>
      <c r="DD846" s="71">
        <v>0.53384014978732586</v>
      </c>
      <c r="DE846" s="71">
        <v>0.69813266117371287</v>
      </c>
      <c r="DF846" s="71">
        <v>0.55774858782050996</v>
      </c>
      <c r="DG846" s="71">
        <v>0.32156086092951414</v>
      </c>
      <c r="DH846" s="71">
        <v>0.27215575478254778</v>
      </c>
      <c r="DI846" s="71">
        <v>0.3472245368158442</v>
      </c>
      <c r="DJ846" s="71">
        <v>0.25986106232681538</v>
      </c>
      <c r="DK846" s="71">
        <v>0.37170320033947191</v>
      </c>
      <c r="DL846" s="71">
        <v>0.22107811109210068</v>
      </c>
      <c r="DM846" s="71">
        <v>0.28515597634716205</v>
      </c>
      <c r="DN846" s="71">
        <v>0.22404048855312514</v>
      </c>
      <c r="DO846" s="71">
        <v>0.28230142276327397</v>
      </c>
      <c r="DQ846" s="71"/>
      <c r="DR846" s="71"/>
      <c r="DS846" s="71"/>
      <c r="DT846" s="71"/>
      <c r="DU846" s="71"/>
      <c r="DV846" s="71"/>
      <c r="DW846" s="71"/>
      <c r="DX846" s="71"/>
      <c r="DY846" s="71"/>
      <c r="DZ846" s="71"/>
      <c r="EA846" s="71"/>
      <c r="EB846" s="71"/>
      <c r="EC846" s="71"/>
      <c r="ED846" s="71"/>
    </row>
    <row r="847" spans="1:134">
      <c r="A847" s="4">
        <v>730</v>
      </c>
      <c r="B847" s="46" t="s">
        <v>6786</v>
      </c>
      <c r="C847" s="65" t="str">
        <f t="shared" si="31"/>
        <v>L730</v>
      </c>
      <c r="D847" s="69">
        <v>173191.96</v>
      </c>
      <c r="E847" s="68">
        <v>2010644.5499999996</v>
      </c>
      <c r="F847" s="69">
        <v>54384.530000000013</v>
      </c>
      <c r="G847" s="69">
        <v>618875.32999999961</v>
      </c>
      <c r="H847" s="70">
        <v>115.63568489399394</v>
      </c>
      <c r="I847" s="70">
        <v>44.466806788556482</v>
      </c>
      <c r="J847" s="69">
        <v>257077.86</v>
      </c>
      <c r="K847" s="69">
        <v>168900.14999999997</v>
      </c>
      <c r="L847" s="69">
        <v>182924.31</v>
      </c>
      <c r="M847" s="69">
        <v>212544.40999999997</v>
      </c>
      <c r="N847" s="69">
        <v>318329.81999999983</v>
      </c>
      <c r="O847" s="69">
        <v>365120.64999999997</v>
      </c>
      <c r="P847" s="69">
        <v>295500.74000000005</v>
      </c>
      <c r="Q847" s="69">
        <v>251551.71999999988</v>
      </c>
      <c r="R847" s="69">
        <v>458511.31</v>
      </c>
      <c r="S847" s="69">
        <v>229648.12999999998</v>
      </c>
      <c r="T847" s="69">
        <v>293129.7099999999</v>
      </c>
      <c r="U847" s="69">
        <v>309110.98</v>
      </c>
      <c r="V847" s="69">
        <v>173191.96</v>
      </c>
      <c r="W847" s="70">
        <v>104.99662205231513</v>
      </c>
      <c r="X847" s="70">
        <v>71.499225457494589</v>
      </c>
      <c r="Y847" s="70">
        <v>77.154039780304785</v>
      </c>
      <c r="Z847" s="71">
        <v>74.441120472173978</v>
      </c>
      <c r="AA847" s="71">
        <v>121.06092648896329</v>
      </c>
      <c r="AB847" s="71">
        <v>138.18324709214608</v>
      </c>
      <c r="AC847" s="71">
        <v>105.86540676328717</v>
      </c>
      <c r="AD847" s="71">
        <v>96.162058387176501</v>
      </c>
      <c r="AE847" s="71">
        <v>115.42188766962329</v>
      </c>
      <c r="AF847" s="71">
        <v>110.32499832913794</v>
      </c>
      <c r="AG847" s="71">
        <v>133.33683737290642</v>
      </c>
      <c r="AH847" s="71">
        <v>137.81701412991086</v>
      </c>
      <c r="AI847" s="71">
        <v>116.61309576841256</v>
      </c>
      <c r="AJ847" s="71">
        <v>-20.659771280474537</v>
      </c>
      <c r="AK847" s="71">
        <v>-41.76075394136938</v>
      </c>
      <c r="AL847" s="71">
        <v>-30.59176901217856</v>
      </c>
      <c r="AM847" s="71">
        <v>-29.659168444594076</v>
      </c>
      <c r="AN847" s="71">
        <v>-19.683074830246451</v>
      </c>
      <c r="AO847" s="71">
        <v>11.525838259721066</v>
      </c>
      <c r="AP847" s="71">
        <v>11.339376565859149</v>
      </c>
      <c r="AQ847" s="71">
        <v>21.659428089008692</v>
      </c>
      <c r="AR847" s="71">
        <v>142.34466618625294</v>
      </c>
      <c r="AS847" s="71">
        <v>-19.160719865130904</v>
      </c>
      <c r="AT847" s="71">
        <v>75.550098543033911</v>
      </c>
      <c r="AU847" s="71">
        <v>92.552296866099965</v>
      </c>
      <c r="AV847" s="72">
        <v>45.775361019087789</v>
      </c>
      <c r="AW847" s="73">
        <v>-66941.70000000007</v>
      </c>
      <c r="AX847" s="73">
        <v>-121110.72999999998</v>
      </c>
      <c r="AY847" s="73">
        <v>-80624.129999999946</v>
      </c>
      <c r="AZ847" s="73">
        <v>-89619.220000000147</v>
      </c>
      <c r="BA847" s="73">
        <v>-78010.130000000179</v>
      </c>
      <c r="BB847" s="73">
        <v>41918.31</v>
      </c>
      <c r="BC847" s="73">
        <v>30095.320000000007</v>
      </c>
      <c r="BD847" s="73">
        <v>44784.579999999958</v>
      </c>
      <c r="BE847" s="73">
        <v>269313.29000000004</v>
      </c>
      <c r="BF847" s="73">
        <v>-54431.750000000029</v>
      </c>
      <c r="BG847" s="73">
        <v>126151.89999999994</v>
      </c>
      <c r="BH847" s="73">
        <v>148577.45999999996</v>
      </c>
      <c r="BI847" s="73">
        <v>54384.530000000013</v>
      </c>
      <c r="BJ847" s="71">
        <v>26.786714116422495</v>
      </c>
      <c r="BK847" s="71">
        <v>22.000214358528751</v>
      </c>
      <c r="BL847" s="71">
        <v>25.709064425576297</v>
      </c>
      <c r="BM847" s="71">
        <v>20.939382027699629</v>
      </c>
      <c r="BN847" s="71">
        <v>6.7779181978432987</v>
      </c>
      <c r="BO847" s="71">
        <v>14.927602246942513</v>
      </c>
      <c r="BP847" s="71">
        <v>26.778628183862381</v>
      </c>
      <c r="BQ847" s="71">
        <v>27.668745416465569</v>
      </c>
      <c r="BR847" s="72">
        <v>20.648455583504472</v>
      </c>
      <c r="BS847" s="72">
        <v>20.537249101440239</v>
      </c>
      <c r="BT847" s="71">
        <v>19.228108475857063</v>
      </c>
      <c r="BU847" s="71">
        <v>20.965386674519749</v>
      </c>
      <c r="BV847" s="71">
        <v>14.965297638250899</v>
      </c>
      <c r="BW847" s="71">
        <v>20.269580309792492</v>
      </c>
      <c r="BX847" s="75">
        <v>8257</v>
      </c>
      <c r="BY847" s="75">
        <v>5422</v>
      </c>
      <c r="BZ847" s="75">
        <v>5885</v>
      </c>
      <c r="CA847" s="75">
        <v>6524</v>
      </c>
      <c r="CB847" s="75">
        <v>7603</v>
      </c>
      <c r="CC847" s="75">
        <v>8538</v>
      </c>
      <c r="CD847" s="75">
        <v>7625</v>
      </c>
      <c r="CE847" s="75">
        <v>6743</v>
      </c>
      <c r="CF847" s="75">
        <v>9155</v>
      </c>
      <c r="CG847" s="75">
        <v>6556</v>
      </c>
      <c r="CH847" s="75">
        <v>7729</v>
      </c>
      <c r="CI847" s="75">
        <v>9147</v>
      </c>
      <c r="CJ847" s="75">
        <v>4626</v>
      </c>
      <c r="CK847" s="75">
        <v>51581</v>
      </c>
      <c r="CL847" s="73">
        <v>405813.39</v>
      </c>
      <c r="CM847" s="73">
        <v>430273.51999999996</v>
      </c>
      <c r="CN847" s="73">
        <v>491923.29999999993</v>
      </c>
      <c r="CO847" s="73">
        <v>549960.67000000004</v>
      </c>
      <c r="CP847" s="73">
        <v>529700.77</v>
      </c>
      <c r="CQ847" s="73">
        <v>453802.29000000004</v>
      </c>
      <c r="CR847" s="73">
        <v>429939.20000000013</v>
      </c>
      <c r="CS847" s="73">
        <v>510854.98000000004</v>
      </c>
      <c r="CT847" s="73">
        <v>441010.21999999991</v>
      </c>
      <c r="CU847" s="73">
        <v>466023.79000000004</v>
      </c>
      <c r="CV847" s="73">
        <v>471806.24999999994</v>
      </c>
      <c r="CW847" s="73">
        <v>508038.89</v>
      </c>
      <c r="CX847" s="73">
        <v>509472.41000000003</v>
      </c>
      <c r="CY847" s="77"/>
      <c r="CZ847" s="4">
        <v>730</v>
      </c>
      <c r="DA847" s="76" t="str">
        <f t="shared" si="32"/>
        <v>L730</v>
      </c>
      <c r="DB847" s="71">
        <v>1.0418368947165264</v>
      </c>
      <c r="DC847" s="71">
        <v>0.22274288234124515</v>
      </c>
      <c r="DD847" s="71">
        <v>1.0349563126908352</v>
      </c>
      <c r="DE847" s="71">
        <v>0.26197230889844803</v>
      </c>
      <c r="DF847" s="71">
        <v>0.71301061152846279</v>
      </c>
      <c r="DG847" s="71">
        <v>0.24882688037870118</v>
      </c>
      <c r="DH847" s="71">
        <v>0.53696835293130563</v>
      </c>
      <c r="DI847" s="71">
        <v>0.14774853582339467</v>
      </c>
      <c r="DJ847" s="71">
        <v>0.12538657937276848</v>
      </c>
      <c r="DK847" s="71">
        <v>0.29830230879188585</v>
      </c>
      <c r="DL847" s="71">
        <v>7.4590575695147307E-2</v>
      </c>
      <c r="DM847" s="71">
        <v>6.9858526585974468E-2</v>
      </c>
      <c r="DN847" s="71">
        <v>7.0702354565120321E-2</v>
      </c>
      <c r="DO847" s="71">
        <v>0.1880459098536722</v>
      </c>
      <c r="DQ847" s="71"/>
      <c r="DR847" s="71"/>
      <c r="DS847" s="71"/>
      <c r="DT847" s="71"/>
      <c r="DU847" s="71"/>
      <c r="DV847" s="71"/>
      <c r="DW847" s="71"/>
      <c r="DX847" s="71"/>
      <c r="DY847" s="71"/>
      <c r="DZ847" s="71"/>
      <c r="EA847" s="71"/>
      <c r="EB847" s="71"/>
      <c r="EC847" s="71"/>
      <c r="ED847" s="71"/>
    </row>
    <row r="848" spans="1:134">
      <c r="A848" s="4">
        <v>1224</v>
      </c>
      <c r="B848" s="46" t="s">
        <v>6795</v>
      </c>
      <c r="C848" s="65" t="str">
        <f t="shared" si="31"/>
        <v>1224</v>
      </c>
      <c r="D848" s="69">
        <v>891281.96</v>
      </c>
      <c r="E848" s="68">
        <v>9285779.3499999959</v>
      </c>
      <c r="F848" s="69">
        <v>147353.52000000002</v>
      </c>
      <c r="G848" s="69">
        <v>1353518.8599999975</v>
      </c>
      <c r="H848" s="70">
        <v>94.353169847291227</v>
      </c>
      <c r="I848" s="70">
        <v>17.063469633988259</v>
      </c>
      <c r="J848" s="69">
        <v>1425902.5699999996</v>
      </c>
      <c r="K848" s="69">
        <v>1108892.8800000001</v>
      </c>
      <c r="L848" s="69">
        <v>1081948.8</v>
      </c>
      <c r="M848" s="69">
        <v>1383934.8000000003</v>
      </c>
      <c r="N848" s="69">
        <v>1600670.98</v>
      </c>
      <c r="O848" s="69">
        <v>1653044.5699999996</v>
      </c>
      <c r="P848" s="69">
        <v>1258670.4300000002</v>
      </c>
      <c r="Q848" s="69">
        <v>1120595.1599999997</v>
      </c>
      <c r="R848" s="69">
        <v>2247640.87</v>
      </c>
      <c r="S848" s="69">
        <v>1112162.6100000001</v>
      </c>
      <c r="T848" s="69">
        <v>1311878.8200000003</v>
      </c>
      <c r="U848" s="69">
        <v>1343549.5</v>
      </c>
      <c r="V848" s="69">
        <v>891281.96</v>
      </c>
      <c r="W848" s="70">
        <v>120.86341429611251</v>
      </c>
      <c r="X848" s="70">
        <v>97.769880883938356</v>
      </c>
      <c r="Y848" s="70">
        <v>94.74698173804569</v>
      </c>
      <c r="Z848" s="71">
        <v>96.958997348533401</v>
      </c>
      <c r="AA848" s="71">
        <v>98.774371104219682</v>
      </c>
      <c r="AB848" s="71">
        <v>99.917887723317847</v>
      </c>
      <c r="AC848" s="71">
        <v>100.97386887464883</v>
      </c>
      <c r="AD848" s="71">
        <v>99.020248727161672</v>
      </c>
      <c r="AE848" s="71">
        <v>103.63069246353787</v>
      </c>
      <c r="AF848" s="71">
        <v>95.118784190817934</v>
      </c>
      <c r="AG848" s="71">
        <v>80.521113513576935</v>
      </c>
      <c r="AH848" s="71">
        <v>86.128898794363764</v>
      </c>
      <c r="AI848" s="71">
        <v>95.222017163997933</v>
      </c>
      <c r="AJ848" s="71">
        <v>19.149501378744116</v>
      </c>
      <c r="AK848" s="71">
        <v>5.7155751521443143</v>
      </c>
      <c r="AL848" s="71">
        <v>1.7528146729385963</v>
      </c>
      <c r="AM848" s="71">
        <v>-3.7114446705043713</v>
      </c>
      <c r="AN848" s="71">
        <v>-0.26596018436784163</v>
      </c>
      <c r="AO848" s="71">
        <v>5.8677884413091297</v>
      </c>
      <c r="AP848" s="71">
        <v>5.2916094828418636</v>
      </c>
      <c r="AQ848" s="71">
        <v>24.819483525578168</v>
      </c>
      <c r="AR848" s="71">
        <v>100.77573003933971</v>
      </c>
      <c r="AS848" s="71">
        <v>-26.288457226716876</v>
      </c>
      <c r="AT848" s="71">
        <v>4.3241088995556121</v>
      </c>
      <c r="AU848" s="71">
        <v>11.095877162701129</v>
      </c>
      <c r="AV848" s="72">
        <v>19.807485784519805</v>
      </c>
      <c r="AW848" s="73">
        <v>229168.58999999985</v>
      </c>
      <c r="AX848" s="73">
        <v>59952.949999999953</v>
      </c>
      <c r="AY848" s="73">
        <v>18637.870000000112</v>
      </c>
      <c r="AZ848" s="73">
        <v>-53343.799999999348</v>
      </c>
      <c r="BA848" s="73">
        <v>-3569.5</v>
      </c>
      <c r="BB848" s="73">
        <v>110272.40999999945</v>
      </c>
      <c r="BC848" s="73">
        <v>63256.630000000354</v>
      </c>
      <c r="BD848" s="73">
        <v>222822.5299999998</v>
      </c>
      <c r="BE848" s="73">
        <v>1128162.5</v>
      </c>
      <c r="BF848" s="73">
        <v>-396641.25999999861</v>
      </c>
      <c r="BG848" s="73">
        <v>54375.800000000512</v>
      </c>
      <c r="BH848" s="73">
        <v>134189.14000000013</v>
      </c>
      <c r="BI848" s="73">
        <v>147353.52000000002</v>
      </c>
      <c r="BJ848" s="71">
        <v>19.397359440516048</v>
      </c>
      <c r="BK848" s="71">
        <v>13.421150458675594</v>
      </c>
      <c r="BL848" s="71">
        <v>14.135640987717089</v>
      </c>
      <c r="BM848" s="71">
        <v>13.134405410171848</v>
      </c>
      <c r="BN848" s="71">
        <v>2.1263647448661178</v>
      </c>
      <c r="BO848" s="71">
        <v>5.4357068890459708</v>
      </c>
      <c r="BP848" s="71">
        <v>19.322108747956808</v>
      </c>
      <c r="BQ848" s="71">
        <v>18.374175016353174</v>
      </c>
      <c r="BR848" s="72">
        <v>6.2822683903754104</v>
      </c>
      <c r="BS848" s="72">
        <v>13.3685875042387</v>
      </c>
      <c r="BT848" s="71">
        <v>14.253925810266107</v>
      </c>
      <c r="BU848" s="71">
        <v>13.107016015980594</v>
      </c>
      <c r="BV848" s="71">
        <v>13.672398183517231</v>
      </c>
      <c r="BW848" s="71">
        <v>11.763033827924671</v>
      </c>
      <c r="BX848" s="75">
        <v>28819</v>
      </c>
      <c r="BY848" s="75">
        <v>22936</v>
      </c>
      <c r="BZ848" s="75">
        <v>22186</v>
      </c>
      <c r="CA848" s="75">
        <v>24587</v>
      </c>
      <c r="CB848" s="75">
        <v>26655</v>
      </c>
      <c r="CC848" s="75">
        <v>28671</v>
      </c>
      <c r="CD848" s="75">
        <v>24163</v>
      </c>
      <c r="CE848" s="75">
        <v>22597</v>
      </c>
      <c r="CF848" s="75">
        <v>35116</v>
      </c>
      <c r="CG848" s="75">
        <v>24380</v>
      </c>
      <c r="CH848" s="75">
        <v>26697</v>
      </c>
      <c r="CI848" s="75">
        <v>28441</v>
      </c>
      <c r="CJ848" s="75">
        <v>18019</v>
      </c>
      <c r="CK848" s="75">
        <v>179413</v>
      </c>
      <c r="CL848" s="73">
        <v>1160868.92</v>
      </c>
      <c r="CM848" s="73">
        <v>1023510.8700000001</v>
      </c>
      <c r="CN848" s="73">
        <v>1504516.8200000008</v>
      </c>
      <c r="CO848" s="73">
        <v>1559857.8799999997</v>
      </c>
      <c r="CP848" s="73">
        <v>1977099.5</v>
      </c>
      <c r="CQ848" s="73">
        <v>1453363.2200000002</v>
      </c>
      <c r="CR848" s="73">
        <v>1378627.6300000001</v>
      </c>
      <c r="CS848" s="73">
        <v>1675055.2499999998</v>
      </c>
      <c r="CT848" s="73">
        <v>1216557.1300000001</v>
      </c>
      <c r="CU848" s="73">
        <v>1190645.3600000001</v>
      </c>
      <c r="CV848" s="73">
        <v>1155974.4099999999</v>
      </c>
      <c r="CW848" s="73">
        <v>1253948.29</v>
      </c>
      <c r="CX848" s="73">
        <v>1293673.9100000001</v>
      </c>
      <c r="CY848" s="77"/>
      <c r="CZ848" s="4">
        <v>1224</v>
      </c>
      <c r="DA848" s="76" t="str">
        <f t="shared" si="32"/>
        <v>1224</v>
      </c>
      <c r="DB848" s="71">
        <v>2.4468948880932402</v>
      </c>
      <c r="DC848" s="71">
        <v>2.6585615084049565</v>
      </c>
      <c r="DD848" s="71">
        <v>0.61558945745583493</v>
      </c>
      <c r="DE848" s="71">
        <v>0.669208530549109</v>
      </c>
      <c r="DF848" s="71">
        <v>0.65469771662560139</v>
      </c>
      <c r="DG848" s="71">
        <v>0.5101223519246153</v>
      </c>
      <c r="DH848" s="71">
        <v>0.23950115357073187</v>
      </c>
      <c r="DI848" s="71">
        <v>0.40010920656056409</v>
      </c>
      <c r="DJ848" s="71">
        <v>0.23809970501068212</v>
      </c>
      <c r="DK848" s="71">
        <v>8.8937936812728782E-2</v>
      </c>
      <c r="DL848" s="71">
        <v>0.3127309405661276</v>
      </c>
      <c r="DM848" s="71">
        <v>8.917359259870182E-2</v>
      </c>
      <c r="DN848" s="71">
        <v>0.44753536285123902</v>
      </c>
      <c r="DO848" s="71">
        <v>0.2494361945878199</v>
      </c>
      <c r="DQ848" s="71"/>
      <c r="DR848" s="71"/>
      <c r="DS848" s="71"/>
      <c r="DT848" s="71"/>
      <c r="DU848" s="71"/>
      <c r="DV848" s="71"/>
      <c r="DW848" s="71"/>
      <c r="DX848" s="71"/>
      <c r="DY848" s="71"/>
      <c r="DZ848" s="71"/>
      <c r="EA848" s="71"/>
      <c r="EB848" s="71"/>
      <c r="EC848" s="71"/>
      <c r="ED848" s="71"/>
    </row>
    <row r="849" spans="1:134">
      <c r="A849" s="4">
        <v>1150</v>
      </c>
      <c r="B849" s="46" t="s">
        <v>6801</v>
      </c>
      <c r="C849" s="65" t="str">
        <f t="shared" si="31"/>
        <v>1150</v>
      </c>
      <c r="D849" s="69">
        <v>332174.91999999993</v>
      </c>
      <c r="E849" s="68">
        <v>3631197.0799999996</v>
      </c>
      <c r="F849" s="69">
        <v>99659.50999999998</v>
      </c>
      <c r="G849" s="69">
        <v>523687.89999999944</v>
      </c>
      <c r="H849" s="70">
        <v>97.213252132324286</v>
      </c>
      <c r="I849" s="70">
        <v>16.852336378295085</v>
      </c>
      <c r="J849" s="69">
        <v>468520.29999999987</v>
      </c>
      <c r="K849" s="69">
        <v>402351.5199999999</v>
      </c>
      <c r="L849" s="69">
        <v>386179.03999999992</v>
      </c>
      <c r="M849" s="69">
        <v>554565.09</v>
      </c>
      <c r="N849" s="69">
        <v>725701.81999999983</v>
      </c>
      <c r="O849" s="69">
        <v>805039.35000000021</v>
      </c>
      <c r="P849" s="69">
        <v>421937.1399999999</v>
      </c>
      <c r="Q849" s="69">
        <v>408143.1</v>
      </c>
      <c r="R849" s="69">
        <v>859915.32000000007</v>
      </c>
      <c r="S849" s="69">
        <v>471596.76999999996</v>
      </c>
      <c r="T849" s="69">
        <v>567233.96</v>
      </c>
      <c r="U849" s="69">
        <v>570195.87</v>
      </c>
      <c r="V849" s="69">
        <v>332174.91999999993</v>
      </c>
      <c r="W849" s="70">
        <v>92.708022802945507</v>
      </c>
      <c r="X849" s="70">
        <v>79.326668084821392</v>
      </c>
      <c r="Y849" s="70">
        <v>81.448554650909628</v>
      </c>
      <c r="Z849" s="71">
        <v>95.186928042303705</v>
      </c>
      <c r="AA849" s="71">
        <v>111.4403051140371</v>
      </c>
      <c r="AB849" s="71">
        <v>114.10386785225006</v>
      </c>
      <c r="AC849" s="71">
        <v>80.63413187279366</v>
      </c>
      <c r="AD849" s="71">
        <v>85.571327290919157</v>
      </c>
      <c r="AE849" s="71">
        <v>98.311637293881603</v>
      </c>
      <c r="AF849" s="71">
        <v>96.027995879271202</v>
      </c>
      <c r="AG849" s="71">
        <v>103.5165308986238</v>
      </c>
      <c r="AH849" s="71">
        <v>106.42272795619479</v>
      </c>
      <c r="AI849" s="71">
        <v>116.34072989468403</v>
      </c>
      <c r="AJ849" s="71">
        <v>-20.873583318516431</v>
      </c>
      <c r="AK849" s="71">
        <v>-25.184549967848191</v>
      </c>
      <c r="AL849" s="71">
        <v>-15.928587581956688</v>
      </c>
      <c r="AM849" s="71">
        <v>-21.046469497922594</v>
      </c>
      <c r="AN849" s="71">
        <v>-11.401877123001425</v>
      </c>
      <c r="AO849" s="71">
        <v>-3.8785543286600777</v>
      </c>
      <c r="AP849" s="71">
        <v>-18.619454572292028</v>
      </c>
      <c r="AQ849" s="71">
        <v>5.7490223782602268</v>
      </c>
      <c r="AR849" s="71">
        <v>92.984658004243428</v>
      </c>
      <c r="AS849" s="71">
        <v>-29.569297774207293</v>
      </c>
      <c r="AT849" s="71">
        <v>32.117176540813453</v>
      </c>
      <c r="AU849" s="71">
        <v>33.834237374272533</v>
      </c>
      <c r="AV849" s="72">
        <v>42.861464536909622</v>
      </c>
      <c r="AW849" s="73">
        <v>-123595.86000000016</v>
      </c>
      <c r="AX849" s="73">
        <v>-135440.50000000012</v>
      </c>
      <c r="AY849" s="73">
        <v>-73167.400000000023</v>
      </c>
      <c r="AZ849" s="73">
        <v>-147829.19999999984</v>
      </c>
      <c r="BA849" s="73">
        <v>-93382.100000000093</v>
      </c>
      <c r="BB849" s="73">
        <v>-22252.479999999749</v>
      </c>
      <c r="BC849" s="73">
        <v>-96537.07</v>
      </c>
      <c r="BD849" s="73">
        <v>22188.609999999986</v>
      </c>
      <c r="BE849" s="73">
        <v>414327.9200000001</v>
      </c>
      <c r="BF849" s="73">
        <v>-197992.98999999993</v>
      </c>
      <c r="BG849" s="73">
        <v>137892.39000000001</v>
      </c>
      <c r="BH849" s="73">
        <v>144149.53000000014</v>
      </c>
      <c r="BI849" s="73">
        <v>99659.50999999998</v>
      </c>
      <c r="BJ849" s="71">
        <v>20.51233418439379</v>
      </c>
      <c r="BK849" s="71">
        <v>17.232114885423897</v>
      </c>
      <c r="BL849" s="71">
        <v>16.463709738772835</v>
      </c>
      <c r="BM849" s="71">
        <v>14.750258078192822</v>
      </c>
      <c r="BN849" s="71">
        <v>3.6290771497363998</v>
      </c>
      <c r="BO849" s="71">
        <v>10.618618783488815</v>
      </c>
      <c r="BP849" s="71">
        <v>25.590548299257172</v>
      </c>
      <c r="BQ849" s="71">
        <v>20.727585053215268</v>
      </c>
      <c r="BR849" s="72">
        <v>12.615684212595227</v>
      </c>
      <c r="BS849" s="72">
        <v>15.584067197976569</v>
      </c>
      <c r="BT849" s="71">
        <v>15.936725925549176</v>
      </c>
      <c r="BU849" s="71">
        <v>15.719511412679584</v>
      </c>
      <c r="BV849" s="71">
        <v>14.419472110319028</v>
      </c>
      <c r="BW849" s="71">
        <v>15.24684056557015</v>
      </c>
      <c r="BX849" s="75">
        <v>11849</v>
      </c>
      <c r="BY849" s="75">
        <v>9821</v>
      </c>
      <c r="BZ849" s="75">
        <v>9761</v>
      </c>
      <c r="CA849" s="75">
        <v>11917</v>
      </c>
      <c r="CB849" s="75">
        <v>14415</v>
      </c>
      <c r="CC849" s="75">
        <v>16856</v>
      </c>
      <c r="CD849" s="75">
        <v>10039</v>
      </c>
      <c r="CE849" s="75">
        <v>10033</v>
      </c>
      <c r="CF849" s="75">
        <v>17090</v>
      </c>
      <c r="CG849" s="75">
        <v>11628</v>
      </c>
      <c r="CH849" s="75">
        <v>12776</v>
      </c>
      <c r="CI849" s="75">
        <v>13616</v>
      </c>
      <c r="CJ849" s="75">
        <v>7475</v>
      </c>
      <c r="CK849" s="75">
        <v>82657</v>
      </c>
      <c r="CL849" s="73">
        <v>754667.85</v>
      </c>
      <c r="CM849" s="73">
        <v>772931.15999999992</v>
      </c>
      <c r="CN849" s="73">
        <v>927556.86</v>
      </c>
      <c r="CO849" s="73">
        <v>1074215.96</v>
      </c>
      <c r="CP849" s="73">
        <v>1017588.0800000002</v>
      </c>
      <c r="CQ849" s="73">
        <v>772243.89</v>
      </c>
      <c r="CR849" s="73">
        <v>907541.12000000011</v>
      </c>
      <c r="CS849" s="73">
        <v>1126817.6400000001</v>
      </c>
      <c r="CT849" s="73">
        <v>838012.11</v>
      </c>
      <c r="CU849" s="73">
        <v>720127.80000000016</v>
      </c>
      <c r="CV849" s="73">
        <v>738971.17999999982</v>
      </c>
      <c r="CW849" s="73">
        <v>695864.59</v>
      </c>
      <c r="CX849" s="73">
        <v>764877.38000000012</v>
      </c>
      <c r="CY849" s="77"/>
      <c r="CZ849" s="4">
        <v>1150</v>
      </c>
      <c r="DA849" s="76" t="str">
        <f t="shared" si="32"/>
        <v>1150</v>
      </c>
      <c r="DB849" s="71">
        <v>0.78444697507925631</v>
      </c>
      <c r="DC849" s="71">
        <v>3.3777570202478588</v>
      </c>
      <c r="DD849" s="71">
        <v>1.2750790294761947</v>
      </c>
      <c r="DE849" s="71">
        <v>0.54979736790211364</v>
      </c>
      <c r="DF849" s="71">
        <v>0.81933402941051403</v>
      </c>
      <c r="DG849" s="71">
        <v>0.3752998495743603</v>
      </c>
      <c r="DH849" s="71">
        <v>0.26208356703263391</v>
      </c>
      <c r="DI849" s="71">
        <v>0.22371538308453581</v>
      </c>
      <c r="DJ849" s="71">
        <v>0.35852790264295287</v>
      </c>
      <c r="DK849" s="71">
        <v>0.19780941272119137</v>
      </c>
      <c r="DL849" s="71">
        <v>0.15352712645035405</v>
      </c>
      <c r="DM849" s="71">
        <v>0.23803031193350946</v>
      </c>
      <c r="DN849" s="71">
        <v>3.5685174023811911E-2</v>
      </c>
      <c r="DO849" s="71">
        <v>0.23085722435855766</v>
      </c>
      <c r="DQ849" s="71"/>
      <c r="DR849" s="71"/>
      <c r="DS849" s="71"/>
      <c r="DT849" s="71"/>
      <c r="DU849" s="71"/>
      <c r="DV849" s="71"/>
      <c r="DW849" s="71"/>
      <c r="DX849" s="71"/>
      <c r="DY849" s="71"/>
      <c r="DZ849" s="71"/>
      <c r="EA849" s="71"/>
      <c r="EB849" s="71"/>
      <c r="EC849" s="71"/>
      <c r="ED849" s="71"/>
    </row>
    <row r="850" spans="1:134">
      <c r="A850" s="4">
        <v>1226</v>
      </c>
      <c r="B850" s="46" t="s">
        <v>6808</v>
      </c>
      <c r="C850" s="65" t="str">
        <f t="shared" si="31"/>
        <v>1226</v>
      </c>
      <c r="D850" s="69">
        <v>367361.50999999995</v>
      </c>
      <c r="E850" s="68">
        <v>4014675.21</v>
      </c>
      <c r="F850" s="69">
        <v>64344.440000000061</v>
      </c>
      <c r="G850" s="69">
        <v>809061.35000000102</v>
      </c>
      <c r="H850" s="70">
        <v>100.17979715861583</v>
      </c>
      <c r="I850" s="70">
        <v>25.238889814383359</v>
      </c>
      <c r="J850" s="69">
        <v>579534.21999999974</v>
      </c>
      <c r="K850" s="69">
        <v>480909.68000000005</v>
      </c>
      <c r="L850" s="69">
        <v>485949.46</v>
      </c>
      <c r="M850" s="69">
        <v>576549.4</v>
      </c>
      <c r="N850" s="69">
        <v>606986.50999999989</v>
      </c>
      <c r="O850" s="69">
        <v>815037.16000000015</v>
      </c>
      <c r="P850" s="69">
        <v>537633.49</v>
      </c>
      <c r="Q850" s="69">
        <v>512673.54999999993</v>
      </c>
      <c r="R850" s="69">
        <v>855645.32999999984</v>
      </c>
      <c r="S850" s="69">
        <v>517608.72</v>
      </c>
      <c r="T850" s="69">
        <v>596048.7699999999</v>
      </c>
      <c r="U850" s="69">
        <v>627703.83999999985</v>
      </c>
      <c r="V850" s="69">
        <v>367361.50999999995</v>
      </c>
      <c r="W850" s="70">
        <v>113.6253592748663</v>
      </c>
      <c r="X850" s="70">
        <v>93.206015380807187</v>
      </c>
      <c r="Y850" s="70">
        <v>82.919110438358246</v>
      </c>
      <c r="Z850" s="71">
        <v>94.043386044193639</v>
      </c>
      <c r="AA850" s="71">
        <v>107.42531444314005</v>
      </c>
      <c r="AB850" s="71">
        <v>116.30958974467673</v>
      </c>
      <c r="AC850" s="71">
        <v>101.72407113766755</v>
      </c>
      <c r="AD850" s="71">
        <v>99.872311911613949</v>
      </c>
      <c r="AE850" s="71">
        <v>108.78837809263689</v>
      </c>
      <c r="AF850" s="71">
        <v>98.072688702368367</v>
      </c>
      <c r="AG850" s="71">
        <v>93.966104504582916</v>
      </c>
      <c r="AH850" s="71">
        <v>98.401760760267805</v>
      </c>
      <c r="AI850" s="71">
        <v>96.905153447424112</v>
      </c>
      <c r="AJ850" s="71">
        <v>10.362925761501064</v>
      </c>
      <c r="AK850" s="71">
        <v>-8.2690181879095164</v>
      </c>
      <c r="AL850" s="71">
        <v>-8.7750793251266899</v>
      </c>
      <c r="AM850" s="71">
        <v>-13.318745368907614</v>
      </c>
      <c r="AN850" s="71">
        <v>-3.2206816164221164</v>
      </c>
      <c r="AO850" s="71">
        <v>10.202620793602302</v>
      </c>
      <c r="AP850" s="71">
        <v>9.9998285451743172</v>
      </c>
      <c r="AQ850" s="71">
        <v>27.604357100960229</v>
      </c>
      <c r="AR850" s="71">
        <v>91.666662559954815</v>
      </c>
      <c r="AS850" s="71">
        <v>-14.307378790152125</v>
      </c>
      <c r="AT850" s="71">
        <v>25.345380281908113</v>
      </c>
      <c r="AU850" s="71">
        <v>29.132734472711697</v>
      </c>
      <c r="AV850" s="72">
        <v>21.234592493419612</v>
      </c>
      <c r="AW850" s="73">
        <v>54417.459999999846</v>
      </c>
      <c r="AX850" s="73">
        <v>-43351.229999999981</v>
      </c>
      <c r="AY850" s="73">
        <v>-46744.299999999872</v>
      </c>
      <c r="AZ850" s="73">
        <v>-88587.949999999953</v>
      </c>
      <c r="BA850" s="73">
        <v>-20199.670000000158</v>
      </c>
      <c r="BB850" s="73">
        <v>81898.990000000224</v>
      </c>
      <c r="BC850" s="73">
        <v>48875.009999999951</v>
      </c>
      <c r="BD850" s="73">
        <v>110905.48999999976</v>
      </c>
      <c r="BE850" s="73">
        <v>409221.66999999975</v>
      </c>
      <c r="BF850" s="73">
        <v>-86420.789999999804</v>
      </c>
      <c r="BG850" s="73">
        <v>120523.64999999991</v>
      </c>
      <c r="BH850" s="73">
        <v>141611.87999999995</v>
      </c>
      <c r="BI850" s="73">
        <v>64344.440000000061</v>
      </c>
      <c r="BJ850" s="71">
        <v>15.640711072062427</v>
      </c>
      <c r="BK850" s="71">
        <v>15.751551336509248</v>
      </c>
      <c r="BL850" s="71">
        <v>13.008887819975545</v>
      </c>
      <c r="BM850" s="71">
        <v>15.913732474424794</v>
      </c>
      <c r="BN850" s="71">
        <v>4.7950610772615985</v>
      </c>
      <c r="BO850" s="71">
        <v>12.821883165203726</v>
      </c>
      <c r="BP850" s="71">
        <v>22.059270773073067</v>
      </c>
      <c r="BQ850" s="71">
        <v>19.004250015157449</v>
      </c>
      <c r="BR850" s="72">
        <v>17.151788798522738</v>
      </c>
      <c r="BS850" s="72">
        <v>15.721846151106362</v>
      </c>
      <c r="BT850" s="71">
        <v>18.547473996070547</v>
      </c>
      <c r="BU850" s="71">
        <v>17.614247443139043</v>
      </c>
      <c r="BV850" s="71">
        <v>16.645075354596724</v>
      </c>
      <c r="BW850" s="71">
        <v>16.66515896254618</v>
      </c>
      <c r="BX850" s="75">
        <v>16625</v>
      </c>
      <c r="BY850" s="75">
        <v>14084</v>
      </c>
      <c r="BZ850" s="75">
        <v>14478</v>
      </c>
      <c r="CA850" s="75">
        <v>16047</v>
      </c>
      <c r="CB850" s="75">
        <v>15847</v>
      </c>
      <c r="CC850" s="75">
        <v>19032</v>
      </c>
      <c r="CD850" s="75">
        <v>14585</v>
      </c>
      <c r="CE850" s="75">
        <v>13555</v>
      </c>
      <c r="CF850" s="75">
        <v>18517</v>
      </c>
      <c r="CG850" s="75">
        <v>14525</v>
      </c>
      <c r="CH850" s="75">
        <v>15933</v>
      </c>
      <c r="CI850" s="75">
        <v>17167</v>
      </c>
      <c r="CJ850" s="75">
        <v>9789</v>
      </c>
      <c r="CK850" s="75">
        <v>104071</v>
      </c>
      <c r="CL850" s="73">
        <v>767816.57</v>
      </c>
      <c r="CM850" s="73">
        <v>684808.81000000017</v>
      </c>
      <c r="CN850" s="73">
        <v>963396.0900000002</v>
      </c>
      <c r="CO850" s="73">
        <v>1010365.8999999999</v>
      </c>
      <c r="CP850" s="73">
        <v>1233284.1599999997</v>
      </c>
      <c r="CQ850" s="73">
        <v>903625.5399999998</v>
      </c>
      <c r="CR850" s="73">
        <v>1155860.72</v>
      </c>
      <c r="CS850" s="73">
        <v>1410760.8499999999</v>
      </c>
      <c r="CT850" s="73">
        <v>1515047.71</v>
      </c>
      <c r="CU850" s="73">
        <v>1119434.9700000002</v>
      </c>
      <c r="CV850" s="73">
        <v>1056893.54</v>
      </c>
      <c r="CW850" s="73">
        <v>996795.06999999983</v>
      </c>
      <c r="CX850" s="73">
        <v>998218.95</v>
      </c>
      <c r="CY850" s="77"/>
      <c r="CZ850" s="4">
        <v>1226</v>
      </c>
      <c r="DA850" s="76" t="str">
        <f t="shared" si="32"/>
        <v>1226</v>
      </c>
      <c r="DB850" s="71">
        <v>0.79964689108679832</v>
      </c>
      <c r="DC850" s="71">
        <v>0.53359015919081831</v>
      </c>
      <c r="DD850" s="71">
        <v>0.14800082091208544</v>
      </c>
      <c r="DE850" s="71">
        <v>0.12511711404661077</v>
      </c>
      <c r="DF850" s="71">
        <v>0.50222277658407877</v>
      </c>
      <c r="DG850" s="71">
        <v>0.14531811433916342</v>
      </c>
      <c r="DH850" s="71">
        <v>0.21606792940526498</v>
      </c>
      <c r="DI850" s="71">
        <v>0.17356036713799899</v>
      </c>
      <c r="DJ850" s="71">
        <v>0.16485529034836283</v>
      </c>
      <c r="DK850" s="71">
        <v>9.6023092672022997E-2</v>
      </c>
      <c r="DL850" s="71">
        <v>0.15627777437550594</v>
      </c>
      <c r="DM850" s="71">
        <v>5.140173619193119E-2</v>
      </c>
      <c r="DN850" s="71">
        <v>6.2188002655339802E-2</v>
      </c>
      <c r="DO850" s="71">
        <v>0.13564381179493845</v>
      </c>
      <c r="DQ850" s="71"/>
      <c r="DR850" s="71"/>
      <c r="DS850" s="71"/>
      <c r="DT850" s="71"/>
      <c r="DU850" s="71"/>
      <c r="DV850" s="71"/>
      <c r="DW850" s="71"/>
      <c r="DX850" s="71"/>
      <c r="DY850" s="71"/>
      <c r="DZ850" s="71"/>
      <c r="EA850" s="71"/>
      <c r="EB850" s="71"/>
      <c r="EC850" s="71"/>
      <c r="ED850" s="71"/>
    </row>
    <row r="851" spans="1:134">
      <c r="A851" s="4">
        <v>743</v>
      </c>
      <c r="B851" s="46" t="s">
        <v>6815</v>
      </c>
      <c r="C851" s="65" t="str">
        <f t="shared" si="31"/>
        <v>L743</v>
      </c>
      <c r="D851" s="69">
        <v>164729.20000000001</v>
      </c>
      <c r="E851" s="68">
        <v>1975382.8299999994</v>
      </c>
      <c r="F851" s="69">
        <v>25085.360000000015</v>
      </c>
      <c r="G851" s="69">
        <v>162189.14999999921</v>
      </c>
      <c r="H851" s="70">
        <v>87.228847263801953</v>
      </c>
      <c r="I851" s="70">
        <v>8.9449434877800336</v>
      </c>
      <c r="J851" s="69">
        <v>279607.2</v>
      </c>
      <c r="K851" s="69">
        <v>264914.68</v>
      </c>
      <c r="L851" s="69">
        <v>250278.36999999997</v>
      </c>
      <c r="M851" s="69">
        <v>251348.06999999995</v>
      </c>
      <c r="N851" s="69">
        <v>352102.13999999996</v>
      </c>
      <c r="O851" s="69">
        <v>472263.73</v>
      </c>
      <c r="P851" s="69">
        <v>228763.32</v>
      </c>
      <c r="Q851" s="69">
        <v>217978.42999999993</v>
      </c>
      <c r="R851" s="69">
        <v>534951.97</v>
      </c>
      <c r="S851" s="69">
        <v>241942.77999999997</v>
      </c>
      <c r="T851" s="69">
        <v>276704.71999999997</v>
      </c>
      <c r="U851" s="69">
        <v>310312.40999999992</v>
      </c>
      <c r="V851" s="69">
        <v>164729.20000000001</v>
      </c>
      <c r="W851" s="70">
        <v>102.02998051879648</v>
      </c>
      <c r="X851" s="70">
        <v>97.449948273645504</v>
      </c>
      <c r="Y851" s="70">
        <v>95.462643368351053</v>
      </c>
      <c r="Z851" s="71">
        <v>80.027455534210546</v>
      </c>
      <c r="AA851" s="71">
        <v>93.70271472998229</v>
      </c>
      <c r="AB851" s="71">
        <v>81.290198243670147</v>
      </c>
      <c r="AC851" s="71">
        <v>86.483895231944672</v>
      </c>
      <c r="AD851" s="71">
        <v>76.590482141365811</v>
      </c>
      <c r="AE851" s="71">
        <v>89.795459788736565</v>
      </c>
      <c r="AF851" s="71">
        <v>80.064546227269844</v>
      </c>
      <c r="AG851" s="71">
        <v>87.865600757936619</v>
      </c>
      <c r="AH851" s="71">
        <v>94.091202372315777</v>
      </c>
      <c r="AI851" s="71">
        <v>95.311374480417257</v>
      </c>
      <c r="AJ851" s="71">
        <v>12.278845282771567</v>
      </c>
      <c r="AK851" s="71">
        <v>9.1141648203958638</v>
      </c>
      <c r="AL851" s="71">
        <v>-0.80724436822405821</v>
      </c>
      <c r="AM851" s="71">
        <v>-11.20229064873981</v>
      </c>
      <c r="AN851" s="71">
        <v>-6.2519005441217352</v>
      </c>
      <c r="AO851" s="71">
        <v>-11.086055690272422</v>
      </c>
      <c r="AP851" s="71">
        <v>-10.61904283745646</v>
      </c>
      <c r="AQ851" s="71">
        <v>-3.3635644675579446</v>
      </c>
      <c r="AR851" s="71">
        <v>76.70044943087602</v>
      </c>
      <c r="AS851" s="71">
        <v>-37.638282118087254</v>
      </c>
      <c r="AT851" s="71">
        <v>14.178659691667628</v>
      </c>
      <c r="AU851" s="71">
        <v>19.817806221774358</v>
      </c>
      <c r="AV851" s="72">
        <v>17.963814229113151</v>
      </c>
      <c r="AW851" s="73">
        <v>30577.920000000013</v>
      </c>
      <c r="AX851" s="73">
        <v>22127.98000000001</v>
      </c>
      <c r="AY851" s="73">
        <v>-2036.8000000000466</v>
      </c>
      <c r="AZ851" s="73">
        <v>-31708.860000000044</v>
      </c>
      <c r="BA851" s="73">
        <v>-23474.100000000035</v>
      </c>
      <c r="BB851" s="73">
        <v>-54718.990000000107</v>
      </c>
      <c r="BC851" s="73">
        <v>-27178.579999999929</v>
      </c>
      <c r="BD851" s="73">
        <v>-7587.0400000001246</v>
      </c>
      <c r="BE851" s="73">
        <v>232206.86</v>
      </c>
      <c r="BF851" s="73">
        <v>-146024.04999999993</v>
      </c>
      <c r="BG851" s="73">
        <v>34361.079999999929</v>
      </c>
      <c r="BH851" s="73">
        <v>51325.519999999902</v>
      </c>
      <c r="BI851" s="73">
        <v>25085.360000000015</v>
      </c>
      <c r="BJ851" s="71">
        <v>11.303173164279139</v>
      </c>
      <c r="BK851" s="71">
        <v>10.693667619866497</v>
      </c>
      <c r="BL851" s="71">
        <v>9.6709344675017483</v>
      </c>
      <c r="BM851" s="71">
        <v>9.3768746845737265</v>
      </c>
      <c r="BN851" s="71">
        <v>-1.0629778860116281</v>
      </c>
      <c r="BO851" s="71">
        <v>8.6114886571563538</v>
      </c>
      <c r="BP851" s="71">
        <v>14.089654717506287</v>
      </c>
      <c r="BQ851" s="71">
        <v>15.723984024171028</v>
      </c>
      <c r="BR851" s="72">
        <v>12.338186142703012</v>
      </c>
      <c r="BS851" s="72">
        <v>7.4714380079107556</v>
      </c>
      <c r="BT851" s="71">
        <v>11.773129612764944</v>
      </c>
      <c r="BU851" s="71">
        <v>10.248581798529461</v>
      </c>
      <c r="BV851" s="71">
        <v>6.4661591200118291</v>
      </c>
      <c r="BW851" s="71">
        <v>9.9383647526388472</v>
      </c>
      <c r="BX851" s="75">
        <v>5986</v>
      </c>
      <c r="BY851" s="75">
        <v>5958</v>
      </c>
      <c r="BZ851" s="75">
        <v>5327</v>
      </c>
      <c r="CA851" s="75">
        <v>5275</v>
      </c>
      <c r="CB851" s="75">
        <v>6775</v>
      </c>
      <c r="CC851" s="75">
        <v>9931</v>
      </c>
      <c r="CD851" s="75">
        <v>5149</v>
      </c>
      <c r="CE851" s="75">
        <v>4913</v>
      </c>
      <c r="CF851" s="75">
        <v>8334</v>
      </c>
      <c r="CG851" s="75">
        <v>5217</v>
      </c>
      <c r="CH851" s="75">
        <v>5830</v>
      </c>
      <c r="CI851" s="75">
        <v>6417</v>
      </c>
      <c r="CJ851" s="75">
        <v>3262</v>
      </c>
      <c r="CK851" s="75">
        <v>39122</v>
      </c>
      <c r="CL851" s="73">
        <v>547977.5299999998</v>
      </c>
      <c r="CM851" s="73">
        <v>531624.39</v>
      </c>
      <c r="CN851" s="73">
        <v>491233.43</v>
      </c>
      <c r="CO851" s="73">
        <v>665856.56999999995</v>
      </c>
      <c r="CP851" s="73">
        <v>641090.17999999993</v>
      </c>
      <c r="CQ851" s="73">
        <v>448573.64</v>
      </c>
      <c r="CR851" s="73">
        <v>434244.85000000009</v>
      </c>
      <c r="CS851" s="73">
        <v>684411.92</v>
      </c>
      <c r="CT851" s="73">
        <v>671765.94000000006</v>
      </c>
      <c r="CU851" s="73">
        <v>659584.48</v>
      </c>
      <c r="CV851" s="73">
        <v>633303.17999999993</v>
      </c>
      <c r="CW851" s="73">
        <v>643086.7300000001</v>
      </c>
      <c r="CX851" s="73">
        <v>632129.25999999989</v>
      </c>
      <c r="CY851" s="77"/>
      <c r="CZ851" s="4">
        <v>743</v>
      </c>
      <c r="DA851" s="76" t="str">
        <f t="shared" si="32"/>
        <v>L743</v>
      </c>
      <c r="DB851" s="71">
        <v>4.1299644675782039</v>
      </c>
      <c r="DC851" s="71">
        <v>3.4184560201321164</v>
      </c>
      <c r="DD851" s="71">
        <v>0.82995412087635645</v>
      </c>
      <c r="DE851" s="71">
        <v>0.93508813377022859</v>
      </c>
      <c r="DF851" s="71">
        <v>0.83810814841461378</v>
      </c>
      <c r="DG851" s="71">
        <v>0.4850503358599324</v>
      </c>
      <c r="DH851" s="71">
        <v>8.303187560370473E-2</v>
      </c>
      <c r="DI851" s="71">
        <v>0.45141134097585695</v>
      </c>
      <c r="DJ851" s="71">
        <v>0.34336577296082926</v>
      </c>
      <c r="DK851" s="71">
        <v>0.17819025822994988</v>
      </c>
      <c r="DL851" s="71">
        <v>0.48693677680275682</v>
      </c>
      <c r="DM851" s="71">
        <v>0.19669492849132408</v>
      </c>
      <c r="DN851" s="71">
        <v>0</v>
      </c>
      <c r="DO851" s="71">
        <v>0.27242582939665044</v>
      </c>
      <c r="DQ851" s="71"/>
      <c r="DR851" s="71"/>
      <c r="DS851" s="71"/>
      <c r="DT851" s="71"/>
      <c r="DU851" s="71"/>
      <c r="DV851" s="71"/>
      <c r="DW851" s="71"/>
      <c r="DX851" s="71"/>
      <c r="DY851" s="71"/>
      <c r="DZ851" s="71"/>
      <c r="EA851" s="71"/>
      <c r="EB851" s="71"/>
      <c r="EC851" s="71"/>
      <c r="ED851" s="71"/>
    </row>
    <row r="852" spans="1:134">
      <c r="A852" s="4">
        <v>1192</v>
      </c>
      <c r="B852" s="46" t="s">
        <v>6823</v>
      </c>
      <c r="C852" s="65" t="str">
        <f t="shared" si="31"/>
        <v>1192</v>
      </c>
      <c r="D852" s="69">
        <v>295193.92999999993</v>
      </c>
      <c r="E852" s="68">
        <v>3475255.8400000003</v>
      </c>
      <c r="F852" s="69">
        <v>66279.029999999912</v>
      </c>
      <c r="G852" s="69">
        <v>720971.12000000104</v>
      </c>
      <c r="H852" s="70">
        <v>102.27283034063393</v>
      </c>
      <c r="I852" s="70">
        <v>26.176346793950955</v>
      </c>
      <c r="J852" s="69">
        <v>415493.15000000008</v>
      </c>
      <c r="K852" s="69">
        <v>394054.33999999997</v>
      </c>
      <c r="L852" s="69">
        <v>373868.46999999991</v>
      </c>
      <c r="M852" s="69">
        <v>450983.99</v>
      </c>
      <c r="N852" s="69">
        <v>648776.95999999996</v>
      </c>
      <c r="O852" s="69">
        <v>789888.22</v>
      </c>
      <c r="P852" s="69">
        <v>405889.26999999996</v>
      </c>
      <c r="Q852" s="69">
        <v>396861.22000000003</v>
      </c>
      <c r="R852" s="69">
        <v>919658.36999999988</v>
      </c>
      <c r="S852" s="69">
        <v>434567.19000000006</v>
      </c>
      <c r="T852" s="69">
        <v>503020.1399999999</v>
      </c>
      <c r="U852" s="69">
        <v>520065.72</v>
      </c>
      <c r="V852" s="69">
        <v>295193.92999999993</v>
      </c>
      <c r="W852" s="70">
        <v>93.523347607429855</v>
      </c>
      <c r="X852" s="70">
        <v>88.402046635259765</v>
      </c>
      <c r="Y852" s="70">
        <v>82.201160357884817</v>
      </c>
      <c r="Z852" s="71">
        <v>87.338389967957127</v>
      </c>
      <c r="AA852" s="71">
        <v>107.87240426841258</v>
      </c>
      <c r="AB852" s="71">
        <v>128.59143057801325</v>
      </c>
      <c r="AC852" s="71">
        <v>86.864066663613855</v>
      </c>
      <c r="AD852" s="71">
        <v>87.927510980192778</v>
      </c>
      <c r="AE852" s="71">
        <v>110.20610907292878</v>
      </c>
      <c r="AF852" s="71">
        <v>98.828849524165605</v>
      </c>
      <c r="AG852" s="71">
        <v>105.74622141623797</v>
      </c>
      <c r="AH852" s="71">
        <v>114.71451842771107</v>
      </c>
      <c r="AI852" s="71">
        <v>106.89408996785579</v>
      </c>
      <c r="AJ852" s="71">
        <v>-11.664046131900374</v>
      </c>
      <c r="AK852" s="71">
        <v>-20.01796465427682</v>
      </c>
      <c r="AL852" s="71">
        <v>-16.864872499784809</v>
      </c>
      <c r="AM852" s="71">
        <v>-29.465370443352011</v>
      </c>
      <c r="AN852" s="71">
        <v>-15.417093670369086</v>
      </c>
      <c r="AO852" s="71">
        <v>2.4359460059196092</v>
      </c>
      <c r="AP852" s="71">
        <v>-8.8058676561337705</v>
      </c>
      <c r="AQ852" s="71">
        <v>12.085607767554563</v>
      </c>
      <c r="AR852" s="71">
        <v>138.240144501766</v>
      </c>
      <c r="AS852" s="71">
        <v>-30.389989971941777</v>
      </c>
      <c r="AT852" s="71">
        <v>38.299900922948552</v>
      </c>
      <c r="AU852" s="71">
        <v>47.666002177911878</v>
      </c>
      <c r="AV852" s="72">
        <v>28.953567461095766</v>
      </c>
      <c r="AW852" s="73">
        <v>-54862.499999999942</v>
      </c>
      <c r="AX852" s="73">
        <v>-98624.22000000003</v>
      </c>
      <c r="AY852" s="73">
        <v>-75843.320000000065</v>
      </c>
      <c r="AZ852" s="73">
        <v>-188395.54999999993</v>
      </c>
      <c r="BA852" s="73">
        <v>-118253.8600000001</v>
      </c>
      <c r="BB852" s="73">
        <v>24374.410000000149</v>
      </c>
      <c r="BC852" s="73">
        <v>-39193.389999999956</v>
      </c>
      <c r="BD852" s="73">
        <v>42791.48000000004</v>
      </c>
      <c r="BE852" s="73">
        <v>533636.7899999998</v>
      </c>
      <c r="BF852" s="73">
        <v>-189721.16999999969</v>
      </c>
      <c r="BG852" s="73">
        <v>139303.21999999991</v>
      </c>
      <c r="BH852" s="73">
        <v>167875.16000000003</v>
      </c>
      <c r="BI852" s="73">
        <v>66279.029999999912</v>
      </c>
      <c r="BJ852" s="71">
        <v>22.904242847429877</v>
      </c>
      <c r="BK852" s="71">
        <v>17.582876175709583</v>
      </c>
      <c r="BL852" s="71">
        <v>19.284047508968595</v>
      </c>
      <c r="BM852" s="71">
        <v>17.734159026289824</v>
      </c>
      <c r="BN852" s="71">
        <v>9.6216379891177066</v>
      </c>
      <c r="BO852" s="71">
        <v>14.300696519942395</v>
      </c>
      <c r="BP852" s="71">
        <v>26.883542433287666</v>
      </c>
      <c r="BQ852" s="71">
        <v>25.100209782512302</v>
      </c>
      <c r="BR852" s="72">
        <v>19.790406212204299</v>
      </c>
      <c r="BS852" s="72">
        <v>19.558294171355563</v>
      </c>
      <c r="BT852" s="71">
        <v>19.720858903909242</v>
      </c>
      <c r="BU852" s="71">
        <v>18.514116819881167</v>
      </c>
      <c r="BV852" s="71">
        <v>17.438895267724185</v>
      </c>
      <c r="BW852" s="71">
        <v>19.331856361261643</v>
      </c>
      <c r="BX852" s="75">
        <v>9516</v>
      </c>
      <c r="BY852" s="75">
        <v>8840</v>
      </c>
      <c r="BZ852" s="75">
        <v>8124</v>
      </c>
      <c r="CA852" s="75">
        <v>9161</v>
      </c>
      <c r="CB852" s="75">
        <v>11607</v>
      </c>
      <c r="CC852" s="75">
        <v>14890</v>
      </c>
      <c r="CD852" s="75">
        <v>8959</v>
      </c>
      <c r="CE852" s="75">
        <v>8882</v>
      </c>
      <c r="CF852" s="75">
        <v>15723</v>
      </c>
      <c r="CG852" s="75">
        <v>9675</v>
      </c>
      <c r="CH852" s="75">
        <v>10602</v>
      </c>
      <c r="CI852" s="75">
        <v>10934</v>
      </c>
      <c r="CJ852" s="75">
        <v>6306</v>
      </c>
      <c r="CK852" s="75">
        <v>71081</v>
      </c>
      <c r="CL852" s="73">
        <v>755992.33000000031</v>
      </c>
      <c r="CM852" s="73">
        <v>763123.76000000013</v>
      </c>
      <c r="CN852" s="73">
        <v>799569.7200000002</v>
      </c>
      <c r="CO852" s="73">
        <v>890040.46</v>
      </c>
      <c r="CP852" s="73">
        <v>741926.79</v>
      </c>
      <c r="CQ852" s="73">
        <v>623273.55000000016</v>
      </c>
      <c r="CR852" s="73">
        <v>591301.26000000013</v>
      </c>
      <c r="CS852" s="73">
        <v>902585.11000000034</v>
      </c>
      <c r="CT852" s="73">
        <v>768316.7000000003</v>
      </c>
      <c r="CU852" s="73">
        <v>745232.75000000023</v>
      </c>
      <c r="CV852" s="73">
        <v>717274.54000000027</v>
      </c>
      <c r="CW852" s="73">
        <v>729001.54</v>
      </c>
      <c r="CX852" s="73">
        <v>734028.57</v>
      </c>
      <c r="CY852" s="77"/>
      <c r="CZ852" s="4">
        <v>1192</v>
      </c>
      <c r="DA852" s="76" t="str">
        <f t="shared" si="32"/>
        <v>1192</v>
      </c>
      <c r="DB852" s="71">
        <v>1.3762153401016524</v>
      </c>
      <c r="DC852" s="71">
        <v>1.1384366082608071</v>
      </c>
      <c r="DD852" s="71">
        <v>0.55513605943650246</v>
      </c>
      <c r="DE852" s="71">
        <v>0.67752724256438179</v>
      </c>
      <c r="DF852" s="71">
        <v>0.46346362828271592</v>
      </c>
      <c r="DG852" s="71">
        <v>0.16608428955612484</v>
      </c>
      <c r="DH852" s="71">
        <v>0.56641735215786537</v>
      </c>
      <c r="DI852" s="71">
        <v>0.27638158966712056</v>
      </c>
      <c r="DJ852" s="71">
        <v>0.19076834792626982</v>
      </c>
      <c r="DK852" s="71">
        <v>0.30887130119759937</v>
      </c>
      <c r="DL852" s="71">
        <v>0.32633606207299887</v>
      </c>
      <c r="DM852" s="71">
        <v>0.23871061858391332</v>
      </c>
      <c r="DN852" s="71">
        <v>0.35344278703803206</v>
      </c>
      <c r="DO852" s="71">
        <v>0.30007671612558745</v>
      </c>
      <c r="DQ852" s="71"/>
      <c r="DR852" s="71"/>
      <c r="DS852" s="71"/>
      <c r="DT852" s="71"/>
      <c r="DU852" s="71"/>
      <c r="DV852" s="71"/>
      <c r="DW852" s="71"/>
      <c r="DX852" s="71"/>
      <c r="DY852" s="71"/>
      <c r="DZ852" s="71"/>
      <c r="EA852" s="71"/>
      <c r="EB852" s="71"/>
      <c r="EC852" s="71"/>
      <c r="ED852" s="71"/>
    </row>
    <row r="853" spans="1:134">
      <c r="A853" s="4">
        <v>1189</v>
      </c>
      <c r="B853" s="46" t="s">
        <v>6830</v>
      </c>
      <c r="C853" s="65" t="str">
        <f t="shared" si="31"/>
        <v>1189</v>
      </c>
      <c r="D853" s="69">
        <v>315925.43</v>
      </c>
      <c r="E853" s="68">
        <v>3632055.9099999997</v>
      </c>
      <c r="F853" s="69">
        <v>61498.47</v>
      </c>
      <c r="G853" s="69">
        <v>502803.73999999883</v>
      </c>
      <c r="H853" s="70">
        <v>96.128305248574662</v>
      </c>
      <c r="I853" s="70">
        <v>16.067856237996914</v>
      </c>
      <c r="J853" s="69">
        <v>472448.72</v>
      </c>
      <c r="K853" s="69">
        <v>416158.92999999988</v>
      </c>
      <c r="L853" s="69">
        <v>458401.72000000009</v>
      </c>
      <c r="M853" s="69">
        <v>537048.37</v>
      </c>
      <c r="N853" s="69">
        <v>805247.44000000006</v>
      </c>
      <c r="O853" s="69">
        <v>752848.64</v>
      </c>
      <c r="P853" s="69">
        <v>453080.87</v>
      </c>
      <c r="Q853" s="69">
        <v>473908.86999999994</v>
      </c>
      <c r="R853" s="69">
        <v>825837.25000000012</v>
      </c>
      <c r="S853" s="69">
        <v>440418.77999999991</v>
      </c>
      <c r="T853" s="69">
        <v>567051.91999999969</v>
      </c>
      <c r="U853" s="69">
        <v>555832.7899999998</v>
      </c>
      <c r="V853" s="69">
        <v>315925.43</v>
      </c>
      <c r="W853" s="70">
        <v>95.620200239260214</v>
      </c>
      <c r="X853" s="70">
        <v>80.357324157559873</v>
      </c>
      <c r="Y853" s="70">
        <v>96.198048710488266</v>
      </c>
      <c r="Z853" s="71">
        <v>89.333140974430279</v>
      </c>
      <c r="AA853" s="71">
        <v>92.453175796432717</v>
      </c>
      <c r="AB853" s="71">
        <v>114.34446153180559</v>
      </c>
      <c r="AC853" s="71">
        <v>82.187577253643795</v>
      </c>
      <c r="AD853" s="71">
        <v>85.377701730090791</v>
      </c>
      <c r="AE853" s="71">
        <v>110.17882508183146</v>
      </c>
      <c r="AF853" s="71">
        <v>88.702090824159569</v>
      </c>
      <c r="AG853" s="71">
        <v>104.71551063772007</v>
      </c>
      <c r="AH853" s="71">
        <v>95.873549027664183</v>
      </c>
      <c r="AI853" s="71">
        <v>103.69706404199528</v>
      </c>
      <c r="AJ853" s="71">
        <v>-24.130031505754225</v>
      </c>
      <c r="AK853" s="71">
        <v>-27.407424036852923</v>
      </c>
      <c r="AL853" s="71">
        <v>-15.919338701476981</v>
      </c>
      <c r="AM853" s="71">
        <v>-22.216731536704525</v>
      </c>
      <c r="AN853" s="71">
        <v>-27.242497708617019</v>
      </c>
      <c r="AO853" s="71">
        <v>-12.22036200021993</v>
      </c>
      <c r="AP853" s="71">
        <v>-16.698877426314262</v>
      </c>
      <c r="AQ853" s="71">
        <v>7.7073495856037955</v>
      </c>
      <c r="AR853" s="71">
        <v>90.682662784286023</v>
      </c>
      <c r="AS853" s="71">
        <v>-25.054463376253189</v>
      </c>
      <c r="AT853" s="71">
        <v>34.660621947823557</v>
      </c>
      <c r="AU853" s="71">
        <v>23.772207817622061</v>
      </c>
      <c r="AV853" s="72">
        <v>24.171365330152117</v>
      </c>
      <c r="AW853" s="73">
        <v>-150259.75000000023</v>
      </c>
      <c r="AX853" s="73">
        <v>-157121.36000000028</v>
      </c>
      <c r="AY853" s="73">
        <v>-86791.089999999851</v>
      </c>
      <c r="AZ853" s="73">
        <v>-153393.64999999991</v>
      </c>
      <c r="BA853" s="73">
        <v>-301492.79000000039</v>
      </c>
      <c r="BB853" s="73">
        <v>-95910.249999999884</v>
      </c>
      <c r="BC853" s="73">
        <v>-90826.410000000149</v>
      </c>
      <c r="BD853" s="73">
        <v>33912.089999999909</v>
      </c>
      <c r="BE853" s="73">
        <v>392742.16000000009</v>
      </c>
      <c r="BF853" s="73">
        <v>-147232.99999999988</v>
      </c>
      <c r="BG853" s="73">
        <v>145954.85999999975</v>
      </c>
      <c r="BH853" s="73">
        <v>106755.56999999977</v>
      </c>
      <c r="BI853" s="73">
        <v>61498.47</v>
      </c>
      <c r="BJ853" s="71">
        <v>17.288755954894093</v>
      </c>
      <c r="BK853" s="71">
        <v>15.570805699577722</v>
      </c>
      <c r="BL853" s="71">
        <v>12.946519677402705</v>
      </c>
      <c r="BM853" s="71">
        <v>15.882262300398072</v>
      </c>
      <c r="BN853" s="71">
        <v>1.1190854199613502</v>
      </c>
      <c r="BO853" s="71">
        <v>7.2954195669821917</v>
      </c>
      <c r="BP853" s="71">
        <v>16.439436047746714</v>
      </c>
      <c r="BQ853" s="71">
        <v>15.088189772451024</v>
      </c>
      <c r="BR853" s="72">
        <v>10.393085862382666</v>
      </c>
      <c r="BS853" s="72">
        <v>11.366736601680479</v>
      </c>
      <c r="BT853" s="71">
        <v>12.714019245146007</v>
      </c>
      <c r="BU853" s="71">
        <v>10.963876635858188</v>
      </c>
      <c r="BV853" s="71">
        <v>10.319731860205399</v>
      </c>
      <c r="BW853" s="71">
        <v>10.894687941176546</v>
      </c>
      <c r="BX853" s="75">
        <v>7872</v>
      </c>
      <c r="BY853" s="75">
        <v>6759</v>
      </c>
      <c r="BZ853" s="75">
        <v>6751</v>
      </c>
      <c r="CA853" s="75">
        <v>7662</v>
      </c>
      <c r="CB853" s="75">
        <v>9232</v>
      </c>
      <c r="CC853" s="75">
        <v>11430</v>
      </c>
      <c r="CD853" s="75">
        <v>7585</v>
      </c>
      <c r="CE853" s="75">
        <v>7957</v>
      </c>
      <c r="CF853" s="75">
        <v>12170</v>
      </c>
      <c r="CG853" s="75">
        <v>7843</v>
      </c>
      <c r="CH853" s="75">
        <v>8560</v>
      </c>
      <c r="CI853" s="75">
        <v>8738</v>
      </c>
      <c r="CJ853" s="75">
        <v>4928</v>
      </c>
      <c r="CK853" s="75">
        <v>57781</v>
      </c>
      <c r="CL853" s="73">
        <v>919687.10000000009</v>
      </c>
      <c r="CM853" s="73">
        <v>1033496.1500000001</v>
      </c>
      <c r="CN853" s="73">
        <v>1033027.0200000001</v>
      </c>
      <c r="CO853" s="73">
        <v>1084147.5999999999</v>
      </c>
      <c r="CP853" s="73">
        <v>1232702.8</v>
      </c>
      <c r="CQ853" s="73">
        <v>984747.85000000009</v>
      </c>
      <c r="CR853" s="73">
        <v>986772.35000000009</v>
      </c>
      <c r="CS853" s="73">
        <v>1093126.8500000003</v>
      </c>
      <c r="CT853" s="73">
        <v>1264937.2</v>
      </c>
      <c r="CU853" s="73">
        <v>1080255.5399999998</v>
      </c>
      <c r="CV853" s="73">
        <v>996666.89999999991</v>
      </c>
      <c r="CW853" s="73">
        <v>942333.82</v>
      </c>
      <c r="CX853" s="73">
        <v>1008229.1000000002</v>
      </c>
      <c r="CY853" s="77"/>
      <c r="CZ853" s="4">
        <v>1189</v>
      </c>
      <c r="DA853" s="76" t="str">
        <f t="shared" si="32"/>
        <v>1189</v>
      </c>
      <c r="DB853" s="71">
        <v>2.2114195909879641</v>
      </c>
      <c r="DC853" s="71">
        <v>2.1921987037176009</v>
      </c>
      <c r="DD853" s="71">
        <v>1.1540425050331513</v>
      </c>
      <c r="DE853" s="71">
        <v>0.26157863952567051</v>
      </c>
      <c r="DF853" s="71">
        <v>0.59600487605858443</v>
      </c>
      <c r="DG853" s="71">
        <v>0.42964856836503273</v>
      </c>
      <c r="DH853" s="71">
        <v>0.84274982149553712</v>
      </c>
      <c r="DI853" s="71">
        <v>0.30293523119071192</v>
      </c>
      <c r="DJ853" s="71">
        <v>4.5413419653435837E-2</v>
      </c>
      <c r="DK853" s="71">
        <v>0.59593186014692956</v>
      </c>
      <c r="DL853" s="71">
        <v>0.1007449860617525</v>
      </c>
      <c r="DM853" s="71">
        <v>5.1637032899842769E-2</v>
      </c>
      <c r="DN853" s="71">
        <v>0.1600341563889045</v>
      </c>
      <c r="DO853" s="71">
        <v>0.26460380807374889</v>
      </c>
      <c r="DQ853" s="71"/>
      <c r="DR853" s="71"/>
      <c r="DS853" s="71"/>
      <c r="DT853" s="71"/>
      <c r="DU853" s="71"/>
      <c r="DV853" s="71"/>
      <c r="DW853" s="71"/>
      <c r="DX853" s="71"/>
      <c r="DY853" s="71"/>
      <c r="DZ853" s="71"/>
      <c r="EA853" s="71"/>
      <c r="EB853" s="71"/>
      <c r="EC853" s="71"/>
      <c r="ED853" s="71"/>
    </row>
    <row r="854" spans="1:134">
      <c r="A854" s="4">
        <v>1234</v>
      </c>
      <c r="B854" s="46" t="s">
        <v>6836</v>
      </c>
      <c r="C854" s="65" t="str">
        <f t="shared" si="31"/>
        <v>1234</v>
      </c>
      <c r="D854" s="69">
        <v>579165.26000000024</v>
      </c>
      <c r="E854" s="68">
        <v>7102486.2299999995</v>
      </c>
      <c r="F854" s="69">
        <v>125065.86000000034</v>
      </c>
      <c r="G854" s="69">
        <v>1780735.7699999996</v>
      </c>
      <c r="H854" s="70">
        <v>109.58424937946063</v>
      </c>
      <c r="I854" s="70">
        <v>33.461466924926043</v>
      </c>
      <c r="J854" s="69">
        <v>992582.08000000007</v>
      </c>
      <c r="K854" s="69">
        <v>792190.16999999993</v>
      </c>
      <c r="L854" s="69">
        <v>874373.10000000009</v>
      </c>
      <c r="M854" s="69">
        <v>1112041.5600000003</v>
      </c>
      <c r="N854" s="69">
        <v>1414970.6999999997</v>
      </c>
      <c r="O854" s="69">
        <v>1609728.0000000002</v>
      </c>
      <c r="P854" s="69">
        <v>742093.32000000007</v>
      </c>
      <c r="Q854" s="69">
        <v>806434.5299999998</v>
      </c>
      <c r="R854" s="69">
        <v>1696553.7600000002</v>
      </c>
      <c r="S854" s="69">
        <v>773549.04999999993</v>
      </c>
      <c r="T854" s="69">
        <v>1244683.0999999999</v>
      </c>
      <c r="U854" s="69">
        <v>1260007.21</v>
      </c>
      <c r="V854" s="69">
        <v>579165.26000000024</v>
      </c>
      <c r="W854" s="70">
        <v>122.08996284206204</v>
      </c>
      <c r="X854" s="70">
        <v>97.017036427485948</v>
      </c>
      <c r="Y854" s="70">
        <v>108.55726266854555</v>
      </c>
      <c r="Z854" s="71">
        <v>109.56491671418837</v>
      </c>
      <c r="AA854" s="71">
        <v>106.9807102081089</v>
      </c>
      <c r="AB854" s="71">
        <v>99.621646452059366</v>
      </c>
      <c r="AC854" s="71">
        <v>87.382735414184438</v>
      </c>
      <c r="AD854" s="71">
        <v>91.192008931313879</v>
      </c>
      <c r="AE854" s="71">
        <v>106.47316605020501</v>
      </c>
      <c r="AF854" s="71">
        <v>93.67427778444825</v>
      </c>
      <c r="AG854" s="71">
        <v>167.99930264023263</v>
      </c>
      <c r="AH854" s="71">
        <v>125.42050442504397</v>
      </c>
      <c r="AI854" s="71">
        <v>99.338202371558211</v>
      </c>
      <c r="AJ854" s="71">
        <v>3.3954066631115776</v>
      </c>
      <c r="AK854" s="71">
        <v>-8.0857500281941945</v>
      </c>
      <c r="AL854" s="71">
        <v>-9.4600525959670065</v>
      </c>
      <c r="AM854" s="71">
        <v>6.3818945088445656</v>
      </c>
      <c r="AN854" s="71">
        <v>-6.6542422979496862</v>
      </c>
      <c r="AO854" s="71">
        <v>-7.616475594438632</v>
      </c>
      <c r="AP854" s="71">
        <v>-9.5369270515840547</v>
      </c>
      <c r="AQ854" s="71">
        <v>17.611878431101946</v>
      </c>
      <c r="AR854" s="71">
        <v>131.80912289814611</v>
      </c>
      <c r="AS854" s="71">
        <v>-33.143666697083574</v>
      </c>
      <c r="AT854" s="71">
        <v>77.162888336018938</v>
      </c>
      <c r="AU854" s="71">
        <v>63.599491520109112</v>
      </c>
      <c r="AV854" s="72">
        <v>27.541516240717414</v>
      </c>
      <c r="AW854" s="73">
        <v>32595.45000000007</v>
      </c>
      <c r="AX854" s="73">
        <v>-69689.430000000168</v>
      </c>
      <c r="AY854" s="73">
        <v>-91358.739999999991</v>
      </c>
      <c r="AZ854" s="73">
        <v>66711.840000000317</v>
      </c>
      <c r="BA854" s="73">
        <v>-100826.14999999991</v>
      </c>
      <c r="BB854" s="73">
        <v>4276.1300000001211</v>
      </c>
      <c r="BC854" s="73">
        <v>-78234.019999999553</v>
      </c>
      <c r="BD854" s="73">
        <v>120760.14000000013</v>
      </c>
      <c r="BE854" s="73">
        <v>964678.44000000029</v>
      </c>
      <c r="BF854" s="73">
        <v>-383482.7699999999</v>
      </c>
      <c r="BG854" s="73">
        <v>542118.86</v>
      </c>
      <c r="BH854" s="73">
        <v>489829.26000000013</v>
      </c>
      <c r="BI854" s="73">
        <v>125065.86000000034</v>
      </c>
      <c r="BJ854" s="71">
        <v>23.532248368693985</v>
      </c>
      <c r="BK854" s="71">
        <v>18.148560168329624</v>
      </c>
      <c r="BL854" s="71">
        <v>16.935207385226757</v>
      </c>
      <c r="BM854" s="71">
        <v>15.990073908786677</v>
      </c>
      <c r="BN854" s="71">
        <v>7.1933611370913386</v>
      </c>
      <c r="BO854" s="71">
        <v>12.155219134371864</v>
      </c>
      <c r="BP854" s="71">
        <v>26.545696952074856</v>
      </c>
      <c r="BQ854" s="71">
        <v>27.723452888560562</v>
      </c>
      <c r="BR854" s="72">
        <v>19.536031789707899</v>
      </c>
      <c r="BS854" s="72">
        <v>17.498717272538677</v>
      </c>
      <c r="BT854" s="71">
        <v>21.355856489264536</v>
      </c>
      <c r="BU854" s="71">
        <v>21.006490798546722</v>
      </c>
      <c r="BV854" s="71">
        <v>18.442451699221905</v>
      </c>
      <c r="BW854" s="71">
        <v>20.116518947798482</v>
      </c>
      <c r="BX854" s="75">
        <v>25203</v>
      </c>
      <c r="BY854" s="75">
        <v>19703</v>
      </c>
      <c r="BZ854" s="75">
        <v>20662</v>
      </c>
      <c r="CA854" s="75">
        <v>22616</v>
      </c>
      <c r="CB854" s="75">
        <v>25464</v>
      </c>
      <c r="CC854" s="75">
        <v>30295</v>
      </c>
      <c r="CD854" s="75">
        <v>19901</v>
      </c>
      <c r="CE854" s="75">
        <v>20116</v>
      </c>
      <c r="CF854" s="75">
        <v>26138</v>
      </c>
      <c r="CG854" s="75">
        <v>18105</v>
      </c>
      <c r="CH854" s="75">
        <v>19122</v>
      </c>
      <c r="CI854" s="75">
        <v>26121</v>
      </c>
      <c r="CJ854" s="75">
        <v>12910</v>
      </c>
      <c r="CK854" s="75">
        <v>142413</v>
      </c>
      <c r="CL854" s="73">
        <v>1532947.0400000005</v>
      </c>
      <c r="CM854" s="73">
        <v>1479902.93</v>
      </c>
      <c r="CN854" s="73">
        <v>1431433.63</v>
      </c>
      <c r="CO854" s="73">
        <v>1508800.4999999998</v>
      </c>
      <c r="CP854" s="73">
        <v>1404082.7199999997</v>
      </c>
      <c r="CQ854" s="73">
        <v>1091719.5799999998</v>
      </c>
      <c r="CR854" s="73">
        <v>1240741.5999999999</v>
      </c>
      <c r="CS854" s="73">
        <v>1483587.3700000003</v>
      </c>
      <c r="CT854" s="73">
        <v>1244148.7700000007</v>
      </c>
      <c r="CU854" s="73">
        <v>1202517.02</v>
      </c>
      <c r="CV854" s="73">
        <v>1180183.3699999996</v>
      </c>
      <c r="CW854" s="73">
        <v>1075905.3700000001</v>
      </c>
      <c r="CX854" s="73">
        <v>1100598.07</v>
      </c>
      <c r="CY854" s="77"/>
      <c r="CZ854" s="4">
        <v>1234</v>
      </c>
      <c r="DA854" s="76" t="str">
        <f t="shared" si="32"/>
        <v>1234</v>
      </c>
      <c r="DB854" s="71">
        <v>0.55232033255782131</v>
      </c>
      <c r="DC854" s="71">
        <v>0.4307397505889301</v>
      </c>
      <c r="DD854" s="71">
        <v>0.64602163329376239</v>
      </c>
      <c r="DE854" s="71">
        <v>0.64407370127797692</v>
      </c>
      <c r="DF854" s="71">
        <v>0.49040374028785516</v>
      </c>
      <c r="DG854" s="71">
        <v>0.20888587085561727</v>
      </c>
      <c r="DH854" s="71">
        <v>0.34379449125748424</v>
      </c>
      <c r="DI854" s="71">
        <v>0.32486929641916523</v>
      </c>
      <c r="DJ854" s="71">
        <v>0.23422345727509472</v>
      </c>
      <c r="DK854" s="71">
        <v>0.19370405469175372</v>
      </c>
      <c r="DL854" s="71">
        <v>0.10827024843794322</v>
      </c>
      <c r="DM854" s="71">
        <v>0.34109952978897673</v>
      </c>
      <c r="DN854" s="71">
        <v>0.19861597731282724</v>
      </c>
      <c r="DO854" s="71">
        <v>0.24623257422385622</v>
      </c>
      <c r="DQ854" s="71"/>
      <c r="DR854" s="71"/>
      <c r="DS854" s="71"/>
      <c r="DT854" s="71"/>
      <c r="DU854" s="71"/>
      <c r="DV854" s="71"/>
      <c r="DW854" s="71"/>
      <c r="DX854" s="71"/>
      <c r="DY854" s="71"/>
      <c r="DZ854" s="71"/>
      <c r="EA854" s="71"/>
      <c r="EB854" s="71"/>
      <c r="EC854" s="71"/>
      <c r="ED854" s="71"/>
    </row>
    <row r="855" spans="1:134">
      <c r="A855" s="4">
        <v>740</v>
      </c>
      <c r="B855" s="46" t="s">
        <v>6843</v>
      </c>
      <c r="C855" s="65" t="str">
        <f t="shared" si="31"/>
        <v>L740</v>
      </c>
      <c r="D855" s="69">
        <v>184390.47999999998</v>
      </c>
      <c r="E855" s="68">
        <v>2152129.14</v>
      </c>
      <c r="F855" s="69">
        <v>53340.159999999989</v>
      </c>
      <c r="G855" s="69">
        <v>533912.15000000084</v>
      </c>
      <c r="H855" s="70">
        <v>108.11988943284621</v>
      </c>
      <c r="I855" s="70">
        <v>32.993853933025449</v>
      </c>
      <c r="J855" s="69">
        <v>242144.57999999996</v>
      </c>
      <c r="K855" s="69">
        <v>217018.61999999994</v>
      </c>
      <c r="L855" s="69">
        <v>204395.76999999993</v>
      </c>
      <c r="M855" s="69">
        <v>265346.20999999996</v>
      </c>
      <c r="N855" s="69">
        <v>469836.02999999991</v>
      </c>
      <c r="O855" s="69">
        <v>494300.53</v>
      </c>
      <c r="P855" s="69">
        <v>243155.38000000003</v>
      </c>
      <c r="Q855" s="69">
        <v>238289.48999999993</v>
      </c>
      <c r="R855" s="69">
        <v>555852.85</v>
      </c>
      <c r="S855" s="69">
        <v>283182.60999999993</v>
      </c>
      <c r="T855" s="69">
        <v>326223.28999999998</v>
      </c>
      <c r="U855" s="69">
        <v>321035.03999999986</v>
      </c>
      <c r="V855" s="69">
        <v>184390.47999999998</v>
      </c>
      <c r="W855" s="70">
        <v>97.843530425202545</v>
      </c>
      <c r="X855" s="70">
        <v>81.727700685543141</v>
      </c>
      <c r="Y855" s="70">
        <v>85.713312583265292</v>
      </c>
      <c r="Z855" s="71">
        <v>87.695582159995013</v>
      </c>
      <c r="AA855" s="71">
        <v>112.41485595546501</v>
      </c>
      <c r="AB855" s="71">
        <v>121.00197824191419</v>
      </c>
      <c r="AC855" s="71">
        <v>104.00457560390912</v>
      </c>
      <c r="AD855" s="71">
        <v>100.5360088212657</v>
      </c>
      <c r="AE855" s="71">
        <v>109.15621689197079</v>
      </c>
      <c r="AF855" s="71">
        <v>107.15275143465229</v>
      </c>
      <c r="AG855" s="71">
        <v>109.97088160749418</v>
      </c>
      <c r="AH855" s="71">
        <v>110.4274563111272</v>
      </c>
      <c r="AI855" s="71">
        <v>116.10118733319506</v>
      </c>
      <c r="AJ855" s="71">
        <v>-0.80026055109011507</v>
      </c>
      <c r="AK855" s="71">
        <v>-20.65686820408521</v>
      </c>
      <c r="AL855" s="71">
        <v>-21.458760038711965</v>
      </c>
      <c r="AM855" s="71">
        <v>-6.2022496440070967</v>
      </c>
      <c r="AN855" s="71">
        <v>-4.2365005833421288</v>
      </c>
      <c r="AO855" s="71">
        <v>11.670637713661968</v>
      </c>
      <c r="AP855" s="71">
        <v>7.2419411989327109</v>
      </c>
      <c r="AQ855" s="71">
        <v>25.541809505530466</v>
      </c>
      <c r="AR855" s="71">
        <v>122.99726037926875</v>
      </c>
      <c r="AS855" s="71">
        <v>-22.696968658820637</v>
      </c>
      <c r="AT855" s="71">
        <v>42.623320142273883</v>
      </c>
      <c r="AU855" s="71">
        <v>41.86296561104443</v>
      </c>
      <c r="AV855" s="72">
        <v>40.702044832855044</v>
      </c>
      <c r="AW855" s="73">
        <v>-1953.420000000071</v>
      </c>
      <c r="AX855" s="73">
        <v>-56500.48000000004</v>
      </c>
      <c r="AY855" s="73">
        <v>-55844.290000000066</v>
      </c>
      <c r="AZ855" s="73">
        <v>-17545.660000000033</v>
      </c>
      <c r="BA855" s="73">
        <v>-20785.1700000001</v>
      </c>
      <c r="BB855" s="73">
        <v>54835.109999999986</v>
      </c>
      <c r="BC855" s="73">
        <v>16420.040000000008</v>
      </c>
      <c r="BD855" s="73">
        <v>48480.619999999937</v>
      </c>
      <c r="BE855" s="73">
        <v>306588.42</v>
      </c>
      <c r="BF855" s="73">
        <v>-83145.340000000142</v>
      </c>
      <c r="BG855" s="73">
        <v>97492.609999999928</v>
      </c>
      <c r="BH855" s="73">
        <v>94735.639999999868</v>
      </c>
      <c r="BI855" s="73">
        <v>53340.159999999989</v>
      </c>
      <c r="BJ855" s="71">
        <v>16.355000603554629</v>
      </c>
      <c r="BK855" s="71">
        <v>14.688222536951386</v>
      </c>
      <c r="BL855" s="71">
        <v>14.171552493534747</v>
      </c>
      <c r="BM855" s="71">
        <v>13.34690137704558</v>
      </c>
      <c r="BN855" s="71">
        <v>1.2574756598266505</v>
      </c>
      <c r="BO855" s="71">
        <v>12.874441783960883</v>
      </c>
      <c r="BP855" s="71">
        <v>19.847733986534397</v>
      </c>
      <c r="BQ855" s="71">
        <v>18.963190573323054</v>
      </c>
      <c r="BR855" s="72">
        <v>15.04542633610404</v>
      </c>
      <c r="BS855" s="72">
        <v>13.927671162601968</v>
      </c>
      <c r="BT855" s="71">
        <v>16.18766095175382</v>
      </c>
      <c r="BU855" s="71">
        <v>13.859534374100445</v>
      </c>
      <c r="BV855" s="71">
        <v>11.886462597686348</v>
      </c>
      <c r="BW855" s="71">
        <v>14.149958054180203</v>
      </c>
      <c r="BX855" s="75">
        <v>6683</v>
      </c>
      <c r="BY855" s="75">
        <v>6300</v>
      </c>
      <c r="BZ855" s="75">
        <v>5731</v>
      </c>
      <c r="CA855" s="75">
        <v>6428</v>
      </c>
      <c r="CB855" s="75">
        <v>9555</v>
      </c>
      <c r="CC855" s="75">
        <v>10532</v>
      </c>
      <c r="CD855" s="75">
        <v>6304</v>
      </c>
      <c r="CE855" s="75">
        <v>6103</v>
      </c>
      <c r="CF855" s="75">
        <v>10320</v>
      </c>
      <c r="CG855" s="75">
        <v>7579</v>
      </c>
      <c r="CH855" s="75">
        <v>8005</v>
      </c>
      <c r="CI855" s="75">
        <v>7991</v>
      </c>
      <c r="CJ855" s="75">
        <v>4702</v>
      </c>
      <c r="CK855" s="75">
        <v>51004</v>
      </c>
      <c r="CL855" s="73">
        <v>413697.11999999994</v>
      </c>
      <c r="CM855" s="73">
        <v>365018.48000000004</v>
      </c>
      <c r="CN855" s="73">
        <v>473154.21</v>
      </c>
      <c r="CO855" s="73">
        <v>582152.11</v>
      </c>
      <c r="CP855" s="73">
        <v>638945.74</v>
      </c>
      <c r="CQ855" s="73">
        <v>545700.64000000025</v>
      </c>
      <c r="CR855" s="73">
        <v>543018.5</v>
      </c>
      <c r="CS855" s="73">
        <v>815707.83000000007</v>
      </c>
      <c r="CT855" s="73">
        <v>624287.65</v>
      </c>
      <c r="CU855" s="73">
        <v>548555.17999999982</v>
      </c>
      <c r="CV855" s="73">
        <v>586460.33000000007</v>
      </c>
      <c r="CW855" s="73">
        <v>510456.87999999989</v>
      </c>
      <c r="CX855" s="73">
        <v>564131.72999999986</v>
      </c>
      <c r="CY855" s="77"/>
      <c r="CZ855" s="4">
        <v>740</v>
      </c>
      <c r="DA855" s="76" t="str">
        <f t="shared" si="32"/>
        <v>L740</v>
      </c>
      <c r="DB855" s="71">
        <v>0.37901768596649615</v>
      </c>
      <c r="DC855" s="71">
        <v>1.9784635747446717</v>
      </c>
      <c r="DD855" s="71">
        <v>0.4831573800334929</v>
      </c>
      <c r="DE855" s="71">
        <v>0.26862321225028857</v>
      </c>
      <c r="DF855" s="71">
        <v>0.30916068668713947</v>
      </c>
      <c r="DG855" s="71">
        <v>0.17922144808197019</v>
      </c>
      <c r="DH855" s="71">
        <v>0.11743482186402816</v>
      </c>
      <c r="DI855" s="71">
        <v>0.18511625763472794</v>
      </c>
      <c r="DJ855" s="71">
        <v>5.4808101953228557E-2</v>
      </c>
      <c r="DK855" s="71">
        <v>1.7004163807821809E-2</v>
      </c>
      <c r="DL855" s="71">
        <v>8.1540577593474758E-2</v>
      </c>
      <c r="DM855" s="71">
        <v>4.404041520654621E-2</v>
      </c>
      <c r="DN855" s="71">
        <v>0</v>
      </c>
      <c r="DO855" s="71">
        <v>6.9217569738872761E-2</v>
      </c>
      <c r="DQ855" s="71"/>
      <c r="DR855" s="71"/>
      <c r="DS855" s="71"/>
      <c r="DT855" s="71"/>
      <c r="DU855" s="71"/>
      <c r="DV855" s="71"/>
      <c r="DW855" s="71"/>
      <c r="DX855" s="71"/>
      <c r="DY855" s="71"/>
      <c r="DZ855" s="71"/>
      <c r="EA855" s="71"/>
      <c r="EB855" s="71"/>
      <c r="EC855" s="71"/>
      <c r="ED855" s="71"/>
    </row>
    <row r="856" spans="1:134">
      <c r="A856" s="4">
        <v>1190</v>
      </c>
      <c r="B856" s="46" t="s">
        <v>6851</v>
      </c>
      <c r="C856" s="65" t="str">
        <f t="shared" si="31"/>
        <v>1190</v>
      </c>
      <c r="D856" s="69">
        <v>503451.35000000003</v>
      </c>
      <c r="E856" s="68">
        <v>5425954.6300000008</v>
      </c>
      <c r="F856" s="69">
        <v>108297.84999999998</v>
      </c>
      <c r="G856" s="69">
        <v>1166824.4500000011</v>
      </c>
      <c r="H856" s="70">
        <v>106.28500051040344</v>
      </c>
      <c r="I856" s="70">
        <v>27.395839072474672</v>
      </c>
      <c r="J856" s="69">
        <v>731625.29999999993</v>
      </c>
      <c r="K856" s="69">
        <v>693957.94000000018</v>
      </c>
      <c r="L856" s="69">
        <v>610890.6</v>
      </c>
      <c r="M856" s="69">
        <v>761684.18</v>
      </c>
      <c r="N856" s="69">
        <v>1289136.4000000001</v>
      </c>
      <c r="O856" s="69">
        <v>978879.5900000002</v>
      </c>
      <c r="P856" s="69">
        <v>669677.03</v>
      </c>
      <c r="Q856" s="69">
        <v>653550.39999999991</v>
      </c>
      <c r="R856" s="69">
        <v>1228111.5799999998</v>
      </c>
      <c r="S856" s="69">
        <v>707196.03000000014</v>
      </c>
      <c r="T856" s="69">
        <v>836658.75000000012</v>
      </c>
      <c r="U856" s="69">
        <v>827309.49000000022</v>
      </c>
      <c r="V856" s="69">
        <v>503451.35000000003</v>
      </c>
      <c r="W856" s="70">
        <v>108.14254024815375</v>
      </c>
      <c r="X856" s="70">
        <v>96.909349516585465</v>
      </c>
      <c r="Y856" s="70">
        <v>95.639159062885554</v>
      </c>
      <c r="Z856" s="71">
        <v>97.44036598343304</v>
      </c>
      <c r="AA856" s="71">
        <v>101.85023267092268</v>
      </c>
      <c r="AB856" s="71">
        <v>93.121842133156107</v>
      </c>
      <c r="AC856" s="71">
        <v>99.212726163255354</v>
      </c>
      <c r="AD856" s="71">
        <v>103.84502053095277</v>
      </c>
      <c r="AE856" s="71">
        <v>124.19760392123113</v>
      </c>
      <c r="AF856" s="71">
        <v>103.62536502998039</v>
      </c>
      <c r="AG856" s="71">
        <v>99.059584446825909</v>
      </c>
      <c r="AH856" s="71">
        <v>101.80288052283845</v>
      </c>
      <c r="AI856" s="71">
        <v>106.61705087308151</v>
      </c>
      <c r="AJ856" s="71">
        <v>-6.1130928784919103</v>
      </c>
      <c r="AK856" s="71">
        <v>-0.20355968729547369</v>
      </c>
      <c r="AL856" s="71">
        <v>-8.3045407812786678</v>
      </c>
      <c r="AM856" s="71">
        <v>-3.0487826221624381</v>
      </c>
      <c r="AN856" s="71">
        <v>-0.8823169942960174</v>
      </c>
      <c r="AO856" s="71">
        <v>-9.4811330760875663</v>
      </c>
      <c r="AP856" s="71">
        <v>-2.246571126503194</v>
      </c>
      <c r="AQ856" s="71">
        <v>29.048230440921706</v>
      </c>
      <c r="AR856" s="71">
        <v>92.395657241243015</v>
      </c>
      <c r="AS856" s="71">
        <v>-1.8278406590276131</v>
      </c>
      <c r="AT856" s="71">
        <v>24.626043852297986</v>
      </c>
      <c r="AU856" s="71">
        <v>28.775008203417229</v>
      </c>
      <c r="AV856" s="72">
        <v>27.406526830712608</v>
      </c>
      <c r="AW856" s="73">
        <v>-47637.030000000144</v>
      </c>
      <c r="AX856" s="73">
        <v>-1415.4999999998836</v>
      </c>
      <c r="AY856" s="73">
        <v>-55326.249999999884</v>
      </c>
      <c r="AZ856" s="73">
        <v>-23952.34999999986</v>
      </c>
      <c r="BA856" s="73">
        <v>-11475.520000000019</v>
      </c>
      <c r="BB856" s="73">
        <v>-86367.719999999856</v>
      </c>
      <c r="BC856" s="73">
        <v>-15390.529999999679</v>
      </c>
      <c r="BD856" s="73">
        <v>147111.52999999985</v>
      </c>
      <c r="BE856" s="73">
        <v>589785.5399999998</v>
      </c>
      <c r="BF856" s="73">
        <v>-13167.089999999851</v>
      </c>
      <c r="BG856" s="73">
        <v>165323.35000000009</v>
      </c>
      <c r="BH856" s="73">
        <v>184863.8000000004</v>
      </c>
      <c r="BI856" s="73">
        <v>108297.84999999998</v>
      </c>
      <c r="BJ856" s="71">
        <v>9.685936800796517</v>
      </c>
      <c r="BK856" s="71">
        <v>7.4317488176431628</v>
      </c>
      <c r="BL856" s="71">
        <v>8.7882768710395514</v>
      </c>
      <c r="BM856" s="71">
        <v>5.1203776564653172</v>
      </c>
      <c r="BN856" s="71">
        <v>-7.865403662105761</v>
      </c>
      <c r="BO856" s="71">
        <v>8.196950189759594</v>
      </c>
      <c r="BP856" s="71">
        <v>16.441343266833041</v>
      </c>
      <c r="BQ856" s="71">
        <v>13.34838583868205</v>
      </c>
      <c r="BR856" s="72">
        <v>2.6618671383954391</v>
      </c>
      <c r="BS856" s="72">
        <v>11.118793763068146</v>
      </c>
      <c r="BT856" s="71">
        <v>12.352843437117786</v>
      </c>
      <c r="BU856" s="71">
        <v>7.5642969370172786</v>
      </c>
      <c r="BV856" s="71">
        <v>1.4131061528283517</v>
      </c>
      <c r="BW856" s="71">
        <v>7.4342638881298679</v>
      </c>
      <c r="BX856" s="75">
        <v>11279</v>
      </c>
      <c r="BY856" s="75">
        <v>10097</v>
      </c>
      <c r="BZ856" s="75">
        <v>9867</v>
      </c>
      <c r="CA856" s="75">
        <v>10359</v>
      </c>
      <c r="CB856" s="75">
        <v>14575</v>
      </c>
      <c r="CC856" s="75">
        <v>14426</v>
      </c>
      <c r="CD856" s="75">
        <v>10480</v>
      </c>
      <c r="CE856" s="75">
        <v>10044</v>
      </c>
      <c r="CF856" s="75">
        <v>15379</v>
      </c>
      <c r="CG856" s="75">
        <v>11846</v>
      </c>
      <c r="CH856" s="75">
        <v>12927</v>
      </c>
      <c r="CI856" s="75">
        <v>12368</v>
      </c>
      <c r="CJ856" s="75">
        <v>6899</v>
      </c>
      <c r="CK856" s="75">
        <v>79943</v>
      </c>
      <c r="CL856" s="73">
        <v>884914.22000000009</v>
      </c>
      <c r="CM856" s="73">
        <v>867843.83000000007</v>
      </c>
      <c r="CN856" s="73">
        <v>1110024.0499999998</v>
      </c>
      <c r="CO856" s="73">
        <v>1446834.6499999997</v>
      </c>
      <c r="CP856" s="73">
        <v>1234546.1300000001</v>
      </c>
      <c r="CQ856" s="73">
        <v>1110366.7</v>
      </c>
      <c r="CR856" s="73">
        <v>1043519.6700000002</v>
      </c>
      <c r="CS856" s="73">
        <v>1304980.3700000001</v>
      </c>
      <c r="CT856" s="73">
        <v>1150959.3499999999</v>
      </c>
      <c r="CU856" s="73">
        <v>966068.79000000015</v>
      </c>
      <c r="CV856" s="73">
        <v>1047561.05</v>
      </c>
      <c r="CW856" s="73">
        <v>960929.05999999982</v>
      </c>
      <c r="CX856" s="73">
        <v>968861.47</v>
      </c>
      <c r="CY856" s="77"/>
      <c r="CZ856" s="4">
        <v>1190</v>
      </c>
      <c r="DA856" s="76" t="str">
        <f t="shared" si="32"/>
        <v>1190</v>
      </c>
      <c r="DB856" s="71">
        <v>5.3232498226617952</v>
      </c>
      <c r="DC856" s="71">
        <v>4.9480037469894178</v>
      </c>
      <c r="DD856" s="71">
        <v>0.8538051370305636</v>
      </c>
      <c r="DE856" s="71">
        <v>0.58698877867227928</v>
      </c>
      <c r="DF856" s="71">
        <v>1.6733389077047547</v>
      </c>
      <c r="DG856" s="71">
        <v>0.36664417915701053</v>
      </c>
      <c r="DH856" s="71">
        <v>0.90974957650468269</v>
      </c>
      <c r="DI856" s="71">
        <v>1.1775852917507676</v>
      </c>
      <c r="DJ856" s="71">
        <v>0.43282785703701648</v>
      </c>
      <c r="DK856" s="71">
        <v>0.19256843224792103</v>
      </c>
      <c r="DL856" s="71">
        <v>0.39164582450116492</v>
      </c>
      <c r="DM856" s="71">
        <v>0.11184199455720023</v>
      </c>
      <c r="DN856" s="71">
        <v>0.27270643377418585</v>
      </c>
      <c r="DO856" s="71">
        <v>0.47968838930385427</v>
      </c>
      <c r="DQ856" s="71"/>
      <c r="DR856" s="71"/>
      <c r="DS856" s="71"/>
      <c r="DT856" s="71"/>
      <c r="DU856" s="71"/>
      <c r="DV856" s="71"/>
      <c r="DW856" s="71"/>
      <c r="DX856" s="71"/>
      <c r="DY856" s="71"/>
      <c r="DZ856" s="71"/>
      <c r="EA856" s="71"/>
      <c r="EB856" s="71"/>
      <c r="EC856" s="71"/>
      <c r="ED856" s="71"/>
    </row>
    <row r="857" spans="1:134">
      <c r="A857" s="4">
        <v>1201</v>
      </c>
      <c r="B857" s="46" t="s">
        <v>6857</v>
      </c>
      <c r="C857" s="65" t="str">
        <f t="shared" si="31"/>
        <v>1201</v>
      </c>
      <c r="D857" s="69">
        <v>358377.49000000005</v>
      </c>
      <c r="E857" s="68">
        <v>5349055.580000001</v>
      </c>
      <c r="F857" s="69">
        <v>-55477.909999999974</v>
      </c>
      <c r="G857" s="69">
        <v>173734.35000000242</v>
      </c>
      <c r="H857" s="70">
        <v>90.031112064241952</v>
      </c>
      <c r="I857" s="70">
        <v>3.3569771281618088</v>
      </c>
      <c r="J857" s="69">
        <v>737645.53999999992</v>
      </c>
      <c r="K857" s="69">
        <v>679001.88</v>
      </c>
      <c r="L857" s="69">
        <v>675938.80999999994</v>
      </c>
      <c r="M857" s="69">
        <v>838004.25</v>
      </c>
      <c r="N857" s="69">
        <v>1261920.5499999998</v>
      </c>
      <c r="O857" s="69">
        <v>1368247.92</v>
      </c>
      <c r="P857" s="69">
        <v>672305.57000000018</v>
      </c>
      <c r="Q857" s="69">
        <v>699691.17999999993</v>
      </c>
      <c r="R857" s="69">
        <v>1263076.0799999998</v>
      </c>
      <c r="S857" s="69">
        <v>761555.28999999992</v>
      </c>
      <c r="T857" s="69">
        <v>868090.15999999992</v>
      </c>
      <c r="U857" s="69">
        <v>725959.80999999982</v>
      </c>
      <c r="V857" s="69">
        <v>358377.49000000005</v>
      </c>
      <c r="W857" s="70">
        <v>87.666838584953538</v>
      </c>
      <c r="X857" s="70">
        <v>76.648534303862291</v>
      </c>
      <c r="Y857" s="70">
        <v>94.564292374157148</v>
      </c>
      <c r="Z857" s="71">
        <v>91.808870947943973</v>
      </c>
      <c r="AA857" s="71">
        <v>78.188033195876358</v>
      </c>
      <c r="AB857" s="71">
        <v>124.83744158231822</v>
      </c>
      <c r="AC857" s="71">
        <v>71.952104923249721</v>
      </c>
      <c r="AD857" s="71">
        <v>87.352961137353716</v>
      </c>
      <c r="AE857" s="71">
        <v>99.566441304441327</v>
      </c>
      <c r="AF857" s="71">
        <v>100.38166278510236</v>
      </c>
      <c r="AG857" s="71">
        <v>95.950240085784543</v>
      </c>
      <c r="AH857" s="71">
        <v>88.704200077158092</v>
      </c>
      <c r="AI857" s="71">
        <v>78.660863152587808</v>
      </c>
      <c r="AJ857" s="71">
        <v>-14.753946610466295</v>
      </c>
      <c r="AK857" s="71">
        <v>-16.054906022058489</v>
      </c>
      <c r="AL857" s="71">
        <v>-19.704351028287171</v>
      </c>
      <c r="AM857" s="71">
        <v>-23.924856004690042</v>
      </c>
      <c r="AN857" s="71">
        <v>-37.448092775374853</v>
      </c>
      <c r="AO857" s="71">
        <v>-0.61627301777286148</v>
      </c>
      <c r="AP857" s="71">
        <v>-30.789678286880118</v>
      </c>
      <c r="AQ857" s="71">
        <v>4.2156297264495102</v>
      </c>
      <c r="AR857" s="71">
        <v>67.002608164465371</v>
      </c>
      <c r="AS857" s="71">
        <v>-18.30504577808869</v>
      </c>
      <c r="AT857" s="71">
        <v>16.246340746405828</v>
      </c>
      <c r="AU857" s="71">
        <v>6.2276199961533329</v>
      </c>
      <c r="AV857" s="72">
        <v>-13.405143438988587</v>
      </c>
      <c r="AW857" s="73">
        <v>-127667.87999999977</v>
      </c>
      <c r="AX857" s="73">
        <v>-129862.39999999979</v>
      </c>
      <c r="AY857" s="73">
        <v>-165873.68999999994</v>
      </c>
      <c r="AZ857" s="73">
        <v>-263543.7799999998</v>
      </c>
      <c r="BA857" s="73">
        <v>-755476.85000000009</v>
      </c>
      <c r="BB857" s="73">
        <v>13807.029999999795</v>
      </c>
      <c r="BC857" s="73">
        <v>-299089.37999999966</v>
      </c>
      <c r="BD857" s="73">
        <v>28303.229999999981</v>
      </c>
      <c r="BE857" s="73">
        <v>506754.9099999998</v>
      </c>
      <c r="BF857" s="73">
        <v>-170638.49999999988</v>
      </c>
      <c r="BG857" s="73">
        <v>121322.43000000005</v>
      </c>
      <c r="BH857" s="73">
        <v>42559.569999999832</v>
      </c>
      <c r="BI857" s="73">
        <v>-55477.909999999974</v>
      </c>
      <c r="BJ857" s="71">
        <v>14.247629708665007</v>
      </c>
      <c r="BK857" s="71">
        <v>11.726760321814011</v>
      </c>
      <c r="BL857" s="71">
        <v>10.810428325294923</v>
      </c>
      <c r="BM857" s="71">
        <v>12.983037887405658</v>
      </c>
      <c r="BN857" s="71">
        <v>3.5362694994488297</v>
      </c>
      <c r="BO857" s="71">
        <v>9.8306548087694985</v>
      </c>
      <c r="BP857" s="71">
        <v>19.030143637452564</v>
      </c>
      <c r="BQ857" s="71">
        <v>17.664623138250697</v>
      </c>
      <c r="BR857" s="72">
        <v>14.734835707026644</v>
      </c>
      <c r="BS857" s="72">
        <v>14.532926731764519</v>
      </c>
      <c r="BT857" s="71">
        <v>15.65920285234564</v>
      </c>
      <c r="BU857" s="71">
        <v>15.012653106693399</v>
      </c>
      <c r="BV857" s="71">
        <v>13.149287049234534</v>
      </c>
      <c r="BW857" s="71">
        <v>14.249517860562534</v>
      </c>
      <c r="BX857" s="75">
        <v>7838</v>
      </c>
      <c r="BY857" s="75">
        <v>7018</v>
      </c>
      <c r="BZ857" s="75">
        <v>7258</v>
      </c>
      <c r="CA857" s="75">
        <v>8207</v>
      </c>
      <c r="CB857" s="75">
        <v>10965</v>
      </c>
      <c r="CC857" s="75">
        <v>12109</v>
      </c>
      <c r="CD857" s="75">
        <v>8323</v>
      </c>
      <c r="CE857" s="75">
        <v>9053</v>
      </c>
      <c r="CF857" s="75">
        <v>15453</v>
      </c>
      <c r="CG857" s="75">
        <v>10166</v>
      </c>
      <c r="CH857" s="75">
        <v>10830</v>
      </c>
      <c r="CI857" s="75">
        <v>9837</v>
      </c>
      <c r="CJ857" s="75">
        <v>5011</v>
      </c>
      <c r="CK857" s="75">
        <v>68673</v>
      </c>
      <c r="CL857" s="73">
        <v>1072715.8999999999</v>
      </c>
      <c r="CM857" s="73">
        <v>1238826.4299999995</v>
      </c>
      <c r="CN857" s="73">
        <v>1325736.8699999999</v>
      </c>
      <c r="CO857" s="73">
        <v>1339899.8500000003</v>
      </c>
      <c r="CP857" s="73">
        <v>1516577.78</v>
      </c>
      <c r="CQ857" s="73">
        <v>1073756.4599999997</v>
      </c>
      <c r="CR857" s="73">
        <v>972316.35999999975</v>
      </c>
      <c r="CS857" s="73">
        <v>1187446.4700000002</v>
      </c>
      <c r="CT857" s="73">
        <v>910689.73</v>
      </c>
      <c r="CU857" s="73">
        <v>936279.49999999988</v>
      </c>
      <c r="CV857" s="73">
        <v>687089.77999999991</v>
      </c>
      <c r="CW857" s="73">
        <v>741531.94000000018</v>
      </c>
      <c r="CX857" s="73">
        <v>896420.29</v>
      </c>
      <c r="CY857" s="77"/>
      <c r="CZ857" s="4">
        <v>1201</v>
      </c>
      <c r="DA857" s="76" t="str">
        <f t="shared" si="32"/>
        <v>1201</v>
      </c>
      <c r="DB857" s="71">
        <v>4.5171947939541743</v>
      </c>
      <c r="DC857" s="71">
        <v>2.6481627769969895</v>
      </c>
      <c r="DD857" s="71">
        <v>1.4563051838894321</v>
      </c>
      <c r="DE857" s="71">
        <v>1.4758094390325385</v>
      </c>
      <c r="DF857" s="71">
        <v>1.5188807632235028</v>
      </c>
      <c r="DG857" s="71">
        <v>0.74179211724926153</v>
      </c>
      <c r="DH857" s="71">
        <v>0.91902139038953834</v>
      </c>
      <c r="DI857" s="71">
        <v>1.0281991605374725</v>
      </c>
      <c r="DJ857" s="71">
        <v>0.71877684422807953</v>
      </c>
      <c r="DK857" s="71">
        <v>1.1049538905171452</v>
      </c>
      <c r="DL857" s="71">
        <v>0.75341483034975998</v>
      </c>
      <c r="DM857" s="71">
        <v>0.85505292224633522</v>
      </c>
      <c r="DN857" s="71">
        <v>0.65213806280025699</v>
      </c>
      <c r="DO857" s="71">
        <v>0.85853484706344663</v>
      </c>
      <c r="DQ857" s="71"/>
      <c r="DR857" s="71"/>
      <c r="DS857" s="71"/>
      <c r="DT857" s="71"/>
      <c r="DU857" s="71"/>
      <c r="DV857" s="71"/>
      <c r="DW857" s="71"/>
      <c r="DX857" s="71"/>
      <c r="DY857" s="71"/>
      <c r="DZ857" s="71"/>
      <c r="EA857" s="71"/>
      <c r="EB857" s="71"/>
      <c r="EC857" s="71"/>
      <c r="ED857" s="71"/>
    </row>
    <row r="858" spans="1:134">
      <c r="A858" s="4">
        <v>1155</v>
      </c>
      <c r="B858" s="46" t="s">
        <v>6865</v>
      </c>
      <c r="C858" s="65" t="str">
        <f t="shared" si="31"/>
        <v>1155</v>
      </c>
      <c r="D858" s="69">
        <v>302275.09999999998</v>
      </c>
      <c r="E858" s="68">
        <v>3739348.5300000017</v>
      </c>
      <c r="F858" s="69">
        <v>44890.650000000023</v>
      </c>
      <c r="G858" s="69">
        <v>312117.12000000337</v>
      </c>
      <c r="H858" s="70">
        <v>89.045813237480417</v>
      </c>
      <c r="I858" s="70">
        <v>9.1069753588656432</v>
      </c>
      <c r="J858" s="69">
        <v>470774.82999999996</v>
      </c>
      <c r="K858" s="69">
        <v>424642.41</v>
      </c>
      <c r="L858" s="69">
        <v>385562.3899999999</v>
      </c>
      <c r="M858" s="69">
        <v>527931.78</v>
      </c>
      <c r="N858" s="69">
        <v>786992.38000000012</v>
      </c>
      <c r="O858" s="69">
        <v>742502.69000000006</v>
      </c>
      <c r="P858" s="69">
        <v>382107.7</v>
      </c>
      <c r="Q858" s="69">
        <v>371194.81</v>
      </c>
      <c r="R858" s="69">
        <v>1161415.4600000002</v>
      </c>
      <c r="S858" s="69">
        <v>444245.46999999991</v>
      </c>
      <c r="T858" s="69">
        <v>527880.35</v>
      </c>
      <c r="U858" s="69">
        <v>550229.64</v>
      </c>
      <c r="V858" s="69">
        <v>302275.09999999998</v>
      </c>
      <c r="W858" s="70">
        <v>86.661238538403921</v>
      </c>
      <c r="X858" s="70">
        <v>80.75991307282338</v>
      </c>
      <c r="Y858" s="70">
        <v>81.558315401480783</v>
      </c>
      <c r="Z858" s="71">
        <v>91.922668496753829</v>
      </c>
      <c r="AA858" s="71">
        <v>99.684994141822258</v>
      </c>
      <c r="AB858" s="71">
        <v>108.00122370688645</v>
      </c>
      <c r="AC858" s="71">
        <v>68.464283816690681</v>
      </c>
      <c r="AD858" s="71">
        <v>70.435944879087302</v>
      </c>
      <c r="AE858" s="71">
        <v>108.11971731570398</v>
      </c>
      <c r="AF858" s="71">
        <v>76.501477389898582</v>
      </c>
      <c r="AG858" s="71">
        <v>88.980515355054507</v>
      </c>
      <c r="AH858" s="71">
        <v>98.30635686538713</v>
      </c>
      <c r="AI858" s="71">
        <v>98.658238929264101</v>
      </c>
      <c r="AJ858" s="71">
        <v>-23.180534107569617</v>
      </c>
      <c r="AK858" s="71">
        <v>-24.337457159651322</v>
      </c>
      <c r="AL858" s="71">
        <v>-16.57439080328157</v>
      </c>
      <c r="AM858" s="71">
        <v>-26.95332842187802</v>
      </c>
      <c r="AN858" s="71">
        <v>-25.7360732816725</v>
      </c>
      <c r="AO858" s="71">
        <v>-13.655402670030426</v>
      </c>
      <c r="AP858" s="71">
        <v>-32.070169727287393</v>
      </c>
      <c r="AQ858" s="71">
        <v>-9.3830124803453536</v>
      </c>
      <c r="AR858" s="71">
        <v>112.52887327526166</v>
      </c>
      <c r="AS858" s="71">
        <v>-41.914261097150053</v>
      </c>
      <c r="AT858" s="71">
        <v>15.644521490110709</v>
      </c>
      <c r="AU858" s="71">
        <v>27.972062566176128</v>
      </c>
      <c r="AV858" s="72">
        <v>17.441088612773626</v>
      </c>
      <c r="AW858" s="73">
        <v>-142057.90000000002</v>
      </c>
      <c r="AX858" s="73">
        <v>-136589.59999999992</v>
      </c>
      <c r="AY858" s="73">
        <v>-76600.719999999972</v>
      </c>
      <c r="AZ858" s="73">
        <v>-194800.36999999988</v>
      </c>
      <c r="BA858" s="73">
        <v>-272731.24999999977</v>
      </c>
      <c r="BB858" s="73">
        <v>-107808.00999999978</v>
      </c>
      <c r="BC858" s="73">
        <v>-180395.84000000003</v>
      </c>
      <c r="BD858" s="73">
        <v>-38435.679999999993</v>
      </c>
      <c r="BE858" s="73">
        <v>614941.26000000013</v>
      </c>
      <c r="BF858" s="73">
        <v>-320564.40999999997</v>
      </c>
      <c r="BG858" s="73">
        <v>71412.249999999884</v>
      </c>
      <c r="BH858" s="73">
        <v>120268.89000000007</v>
      </c>
      <c r="BI858" s="73">
        <v>44890.650000000023</v>
      </c>
      <c r="BJ858" s="71">
        <v>15.926328388065656</v>
      </c>
      <c r="BK858" s="71">
        <v>12.616852878603456</v>
      </c>
      <c r="BL858" s="71">
        <v>13.508258677398146</v>
      </c>
      <c r="BM858" s="71">
        <v>11.082777034501087</v>
      </c>
      <c r="BN858" s="71">
        <v>-2.1521917617804096</v>
      </c>
      <c r="BO858" s="71">
        <v>2.9497253758925206</v>
      </c>
      <c r="BP858" s="71">
        <v>16.546287778394717</v>
      </c>
      <c r="BQ858" s="71">
        <v>16.363395550282448</v>
      </c>
      <c r="BR858" s="72">
        <v>5.4507922718292763</v>
      </c>
      <c r="BS858" s="72">
        <v>12.962691807815158</v>
      </c>
      <c r="BT858" s="71">
        <v>12.947906675205035</v>
      </c>
      <c r="BU858" s="71">
        <v>10.827958034368123</v>
      </c>
      <c r="BV858" s="71">
        <v>7.5181619726317734</v>
      </c>
      <c r="BW858" s="71">
        <v>9.0958958882433318</v>
      </c>
      <c r="BX858" s="75">
        <v>9132</v>
      </c>
      <c r="BY858" s="75">
        <v>8446</v>
      </c>
      <c r="BZ858" s="75">
        <v>7730</v>
      </c>
      <c r="CA858" s="75">
        <v>8935</v>
      </c>
      <c r="CB858" s="75">
        <v>12178</v>
      </c>
      <c r="CC858" s="75">
        <v>13277</v>
      </c>
      <c r="CD858" s="75">
        <v>7576</v>
      </c>
      <c r="CE858" s="75">
        <v>7477</v>
      </c>
      <c r="CF858" s="75">
        <v>15678</v>
      </c>
      <c r="CG858" s="75">
        <v>8901</v>
      </c>
      <c r="CH858" s="75">
        <v>9837</v>
      </c>
      <c r="CI858" s="75">
        <v>10274</v>
      </c>
      <c r="CJ858" s="75">
        <v>5250</v>
      </c>
      <c r="CK858" s="75">
        <v>64993</v>
      </c>
      <c r="CL858" s="73">
        <v>1034098.0599999999</v>
      </c>
      <c r="CM858" s="73">
        <v>947818.33</v>
      </c>
      <c r="CN858" s="73">
        <v>1121682.7399999998</v>
      </c>
      <c r="CO858" s="73">
        <v>1265578.8100000003</v>
      </c>
      <c r="CP858" s="73">
        <v>1154283.9999999998</v>
      </c>
      <c r="CQ858" s="73">
        <v>916563.56000000041</v>
      </c>
      <c r="CR858" s="73">
        <v>820719.49000000022</v>
      </c>
      <c r="CS858" s="73">
        <v>1306429.47</v>
      </c>
      <c r="CT858" s="73">
        <v>879952.29</v>
      </c>
      <c r="CU858" s="73">
        <v>912671.98999999964</v>
      </c>
      <c r="CV858" s="73">
        <v>907249.15000000014</v>
      </c>
      <c r="CW858" s="73">
        <v>914227.35999999975</v>
      </c>
      <c r="CX858" s="73">
        <v>976743.34000000008</v>
      </c>
      <c r="CY858" s="77"/>
      <c r="CZ858" s="4">
        <v>1155</v>
      </c>
      <c r="DA858" s="76" t="str">
        <f t="shared" si="32"/>
        <v>1155</v>
      </c>
      <c r="DB858" s="71">
        <v>3.2254250343661717</v>
      </c>
      <c r="DC858" s="71">
        <v>3.2267481574823327</v>
      </c>
      <c r="DD858" s="71">
        <v>0.93300277730455561</v>
      </c>
      <c r="DE858" s="71">
        <v>0.70353374110601508</v>
      </c>
      <c r="DF858" s="71">
        <v>1.1935530751827088</v>
      </c>
      <c r="DG858" s="71">
        <v>0.4741126288590144</v>
      </c>
      <c r="DH858" s="71">
        <v>0.42676417812597245</v>
      </c>
      <c r="DI858" s="71">
        <v>0.74795276751105033</v>
      </c>
      <c r="DJ858" s="71">
        <v>1.1374256584719478</v>
      </c>
      <c r="DK858" s="71">
        <v>0.2089740175697804</v>
      </c>
      <c r="DL858" s="71">
        <v>0.29668790585589216</v>
      </c>
      <c r="DM858" s="71">
        <v>0.19814619299313355</v>
      </c>
      <c r="DN858" s="71">
        <v>0.60968773686012723</v>
      </c>
      <c r="DO858" s="71">
        <v>0.6146169145058511</v>
      </c>
      <c r="DQ858" s="71"/>
      <c r="DR858" s="71"/>
      <c r="DS858" s="71"/>
      <c r="DT858" s="71"/>
      <c r="DU858" s="71"/>
      <c r="DV858" s="71"/>
      <c r="DW858" s="71"/>
      <c r="DX858" s="71"/>
      <c r="DY858" s="71"/>
      <c r="DZ858" s="71"/>
      <c r="EA858" s="71"/>
      <c r="EB858" s="71"/>
      <c r="EC858" s="71"/>
      <c r="ED858" s="71"/>
    </row>
    <row r="859" spans="1:134">
      <c r="A859" s="4">
        <v>753</v>
      </c>
      <c r="B859" s="46" t="s">
        <v>6871</v>
      </c>
      <c r="C859" s="65" t="str">
        <f t="shared" si="31"/>
        <v>L753</v>
      </c>
      <c r="D859" s="69">
        <v>618966.8899999999</v>
      </c>
      <c r="E859" s="68">
        <v>6556541.3100000033</v>
      </c>
      <c r="F859" s="69">
        <v>139584.18999999989</v>
      </c>
      <c r="G859" s="69">
        <v>1153412.3300000038</v>
      </c>
      <c r="H859" s="70">
        <v>98.285486457128442</v>
      </c>
      <c r="I859" s="70">
        <v>21.347118202608662</v>
      </c>
      <c r="J859" s="69">
        <v>942513.14</v>
      </c>
      <c r="K859" s="69">
        <v>835635.67</v>
      </c>
      <c r="L859" s="69">
        <v>794699.94000000006</v>
      </c>
      <c r="M859" s="69">
        <v>986612.7300000001</v>
      </c>
      <c r="N859" s="69">
        <v>1230633.57</v>
      </c>
      <c r="O859" s="69">
        <v>1279041.8600000003</v>
      </c>
      <c r="P859" s="69">
        <v>821777.61999999965</v>
      </c>
      <c r="Q859" s="69">
        <v>761826.6100000001</v>
      </c>
      <c r="R859" s="69">
        <v>1588684.31</v>
      </c>
      <c r="S859" s="69">
        <v>829262.72000000009</v>
      </c>
      <c r="T859" s="69">
        <v>918780.93000000017</v>
      </c>
      <c r="U859" s="69">
        <v>1017242.2300000001</v>
      </c>
      <c r="V859" s="69">
        <v>618966.8899999999</v>
      </c>
      <c r="W859" s="70">
        <v>120.45639847045793</v>
      </c>
      <c r="X859" s="70">
        <v>109.39156007118615</v>
      </c>
      <c r="Y859" s="70">
        <v>103.39180181583158</v>
      </c>
      <c r="Z859" s="71">
        <v>105.34481686073526</v>
      </c>
      <c r="AA859" s="71">
        <v>109.22654456093395</v>
      </c>
      <c r="AB859" s="71">
        <v>97.371407988397834</v>
      </c>
      <c r="AC859" s="71">
        <v>110.06670172878133</v>
      </c>
      <c r="AD859" s="71">
        <v>92.141188480781835</v>
      </c>
      <c r="AE859" s="71">
        <v>101.98260356801737</v>
      </c>
      <c r="AF859" s="71">
        <v>97.858446216910181</v>
      </c>
      <c r="AG859" s="71">
        <v>85.694149516226531</v>
      </c>
      <c r="AH859" s="71">
        <v>101.32158076491203</v>
      </c>
      <c r="AI859" s="71">
        <v>100.45766187427148</v>
      </c>
      <c r="AJ859" s="71">
        <v>33.54349267430996</v>
      </c>
      <c r="AK859" s="71">
        <v>13.55199475541542</v>
      </c>
      <c r="AL859" s="71">
        <v>10.625199748659298</v>
      </c>
      <c r="AM859" s="71">
        <v>6.7933298305371093</v>
      </c>
      <c r="AN859" s="71">
        <v>14.516404534606785</v>
      </c>
      <c r="AO859" s="71">
        <v>11.382303193955035</v>
      </c>
      <c r="AP859" s="71">
        <v>11.721567480237027</v>
      </c>
      <c r="AQ859" s="71">
        <v>16.675617917330587</v>
      </c>
      <c r="AR859" s="71">
        <v>96.011534875172757</v>
      </c>
      <c r="AS859" s="71">
        <v>-27.13622546430755</v>
      </c>
      <c r="AT859" s="71">
        <v>13.147911157292945</v>
      </c>
      <c r="AU859" s="71">
        <v>31.321404340201386</v>
      </c>
      <c r="AV859" s="72">
        <v>29.117485883407944</v>
      </c>
      <c r="AW859" s="73">
        <v>236740.71999999997</v>
      </c>
      <c r="AX859" s="73">
        <v>99729.910000000033</v>
      </c>
      <c r="AY859" s="73">
        <v>76328.409999999916</v>
      </c>
      <c r="AZ859" s="73">
        <v>62760.340000000084</v>
      </c>
      <c r="BA859" s="73">
        <v>156025.85000000009</v>
      </c>
      <c r="BB859" s="73">
        <v>152664.29000000074</v>
      </c>
      <c r="BC859" s="73">
        <v>86218.999999999651</v>
      </c>
      <c r="BD859" s="73">
        <v>108882.47000000009</v>
      </c>
      <c r="BE859" s="73">
        <v>778178.79000000015</v>
      </c>
      <c r="BF859" s="73">
        <v>-308837.41999999981</v>
      </c>
      <c r="BG859" s="73">
        <v>106763.35000000044</v>
      </c>
      <c r="BH859" s="73">
        <v>242621.95000000007</v>
      </c>
      <c r="BI859" s="73">
        <v>139584.18999999989</v>
      </c>
      <c r="BJ859" s="71">
        <v>16.401961113657247</v>
      </c>
      <c r="BK859" s="71">
        <v>12.356928912266509</v>
      </c>
      <c r="BL859" s="71">
        <v>11.396041688350325</v>
      </c>
      <c r="BM859" s="71">
        <v>13.487566000760332</v>
      </c>
      <c r="BN859" s="71">
        <v>3.252883143791796</v>
      </c>
      <c r="BO859" s="71">
        <v>16.688778550248085</v>
      </c>
      <c r="BP859" s="71">
        <v>20.812904490125369</v>
      </c>
      <c r="BQ859" s="71">
        <v>22.16966176069786</v>
      </c>
      <c r="BR859" s="72">
        <v>13.562043588437273</v>
      </c>
      <c r="BS859" s="72">
        <v>15.982399855421818</v>
      </c>
      <c r="BT859" s="71">
        <v>17.001060326246655</v>
      </c>
      <c r="BU859" s="71">
        <v>15.240903385815681</v>
      </c>
      <c r="BV859" s="71">
        <v>13.111449401701208</v>
      </c>
      <c r="BW859" s="71">
        <v>15.053321402942967</v>
      </c>
      <c r="BX859" s="75">
        <v>29813</v>
      </c>
      <c r="BY859" s="75">
        <v>27843</v>
      </c>
      <c r="BZ859" s="75">
        <v>25443</v>
      </c>
      <c r="CA859" s="75">
        <v>28039</v>
      </c>
      <c r="CB859" s="75">
        <v>31723</v>
      </c>
      <c r="CC859" s="75">
        <v>31885</v>
      </c>
      <c r="CD859" s="75">
        <v>25296</v>
      </c>
      <c r="CE859" s="75">
        <v>24221</v>
      </c>
      <c r="CF859" s="75">
        <v>33216</v>
      </c>
      <c r="CG859" s="75">
        <v>26091</v>
      </c>
      <c r="CH859" s="75">
        <v>28044</v>
      </c>
      <c r="CI859" s="75">
        <v>29563</v>
      </c>
      <c r="CJ859" s="75">
        <v>17038</v>
      </c>
      <c r="CK859" s="75">
        <v>183469</v>
      </c>
      <c r="CL859" s="73">
        <v>724235.89000000013</v>
      </c>
      <c r="CM859" s="73">
        <v>644541.61999999988</v>
      </c>
      <c r="CN859" s="73">
        <v>863153.25</v>
      </c>
      <c r="CO859" s="73">
        <v>880853.83999999985</v>
      </c>
      <c r="CP859" s="73">
        <v>858474.75</v>
      </c>
      <c r="CQ859" s="73">
        <v>856337.63</v>
      </c>
      <c r="CR859" s="73">
        <v>727827.39</v>
      </c>
      <c r="CS859" s="73">
        <v>1297539.0200000003</v>
      </c>
      <c r="CT859" s="73">
        <v>1328037.33</v>
      </c>
      <c r="CU859" s="73">
        <v>935541.76000000013</v>
      </c>
      <c r="CV859" s="73">
        <v>996751.85999999952</v>
      </c>
      <c r="CW859" s="73">
        <v>1030820.7499999997</v>
      </c>
      <c r="CX859" s="73">
        <v>1035882.0299999999</v>
      </c>
      <c r="CY859" s="77"/>
      <c r="CZ859" s="4">
        <v>753</v>
      </c>
      <c r="DA859" s="76" t="str">
        <f t="shared" si="32"/>
        <v>L753</v>
      </c>
      <c r="DB859" s="71">
        <v>1.6704638278070099</v>
      </c>
      <c r="DC859" s="71">
        <v>0.40885449531051976</v>
      </c>
      <c r="DD859" s="71">
        <v>0.47709621131624846</v>
      </c>
      <c r="DE859" s="71">
        <v>0.61256425221317135</v>
      </c>
      <c r="DF859" s="71">
        <v>0.32288395606326781</v>
      </c>
      <c r="DG859" s="71">
        <v>0.17174877054422488</v>
      </c>
      <c r="DH859" s="71">
        <v>0.3301514524105173</v>
      </c>
      <c r="DI859" s="71">
        <v>0.32642173559085019</v>
      </c>
      <c r="DJ859" s="71">
        <v>0.14365508280401487</v>
      </c>
      <c r="DK859" s="71">
        <v>0.11157251503179116</v>
      </c>
      <c r="DL859" s="71">
        <v>9.3569960880524952E-2</v>
      </c>
      <c r="DM859" s="71">
        <v>7.9530035960063694E-2</v>
      </c>
      <c r="DN859" s="71">
        <v>0.12167386297980458</v>
      </c>
      <c r="DO859" s="71">
        <v>0.16521834352291906</v>
      </c>
      <c r="DQ859" s="71"/>
      <c r="DR859" s="71"/>
      <c r="DS859" s="71"/>
      <c r="DT859" s="71"/>
      <c r="DU859" s="71"/>
      <c r="DV859" s="71"/>
      <c r="DW859" s="71"/>
      <c r="DX859" s="71"/>
      <c r="DY859" s="71"/>
      <c r="DZ859" s="71"/>
      <c r="EA859" s="71"/>
      <c r="EB859" s="71"/>
      <c r="EC859" s="71"/>
      <c r="ED859" s="71"/>
    </row>
    <row r="860" spans="1:134">
      <c r="A860" s="4">
        <v>751</v>
      </c>
      <c r="B860" s="46" t="s">
        <v>6879</v>
      </c>
      <c r="C860" s="65" t="str">
        <f t="shared" si="31"/>
        <v>L751</v>
      </c>
      <c r="D860" s="69">
        <v>388955.69999999995</v>
      </c>
      <c r="E860" s="68">
        <v>4373686.67</v>
      </c>
      <c r="F860" s="69">
        <v>113856.24999999994</v>
      </c>
      <c r="G860" s="69">
        <v>792209.1099999994</v>
      </c>
      <c r="H860" s="70">
        <v>99.974546540480532</v>
      </c>
      <c r="I860" s="70">
        <v>22.119616742761306</v>
      </c>
      <c r="J860" s="69">
        <v>554812.42999999993</v>
      </c>
      <c r="K860" s="69">
        <v>506405.54999999993</v>
      </c>
      <c r="L860" s="69">
        <v>513422.54000000004</v>
      </c>
      <c r="M860" s="69">
        <v>629330.71999999974</v>
      </c>
      <c r="N860" s="69">
        <v>935873.19000000006</v>
      </c>
      <c r="O860" s="69">
        <v>1038646.4999999999</v>
      </c>
      <c r="P860" s="69">
        <v>695241.00000000012</v>
      </c>
      <c r="Q860" s="69">
        <v>580781.10000000021</v>
      </c>
      <c r="R860" s="69">
        <v>1006958.8800000001</v>
      </c>
      <c r="S860" s="69">
        <v>504695.6399999999</v>
      </c>
      <c r="T860" s="69">
        <v>615595.57999999996</v>
      </c>
      <c r="U860" s="69">
        <v>581458.7699999999</v>
      </c>
      <c r="V860" s="69">
        <v>388955.69999999995</v>
      </c>
      <c r="W860" s="70">
        <v>106.09821513564069</v>
      </c>
      <c r="X860" s="70">
        <v>93.37485331720849</v>
      </c>
      <c r="Y860" s="70">
        <v>100.37338707449051</v>
      </c>
      <c r="Z860" s="71">
        <v>96.780155007789489</v>
      </c>
      <c r="AA860" s="71">
        <v>110.80042456093619</v>
      </c>
      <c r="AB860" s="71">
        <v>115.46488741573582</v>
      </c>
      <c r="AC860" s="71">
        <v>111.21339623417306</v>
      </c>
      <c r="AD860" s="71">
        <v>87.045082488443398</v>
      </c>
      <c r="AE860" s="71">
        <v>102.98290253749383</v>
      </c>
      <c r="AF860" s="71">
        <v>99.20836446922786</v>
      </c>
      <c r="AG860" s="71">
        <v>98.79359254437469</v>
      </c>
      <c r="AH860" s="71">
        <v>92.798119877323188</v>
      </c>
      <c r="AI860" s="71">
        <v>112.34111200734289</v>
      </c>
      <c r="AJ860" s="71">
        <v>6.7678278793380509</v>
      </c>
      <c r="AK860" s="71">
        <v>-2.0498191132983123</v>
      </c>
      <c r="AL860" s="71">
        <v>4.7959664754173126</v>
      </c>
      <c r="AM860" s="71">
        <v>3.9647593685178117</v>
      </c>
      <c r="AN860" s="71">
        <v>11.037897243851047</v>
      </c>
      <c r="AO860" s="71">
        <v>28.120060564301518</v>
      </c>
      <c r="AP860" s="71">
        <v>15.133437614141322</v>
      </c>
      <c r="AQ860" s="71">
        <v>9.6808014845462864</v>
      </c>
      <c r="AR860" s="71">
        <v>97.38793156188828</v>
      </c>
      <c r="AS860" s="71">
        <v>-27.869249071807012</v>
      </c>
      <c r="AT860" s="71">
        <v>29.689505378666503</v>
      </c>
      <c r="AU860" s="71">
        <v>19.030493291608487</v>
      </c>
      <c r="AV860" s="72">
        <v>41.387305572584722</v>
      </c>
      <c r="AW860" s="73">
        <v>35168.599999999919</v>
      </c>
      <c r="AX860" s="73">
        <v>-10597.630000000063</v>
      </c>
      <c r="AY860" s="73">
        <v>23496.680000000051</v>
      </c>
      <c r="AZ860" s="73">
        <v>23999.909999999683</v>
      </c>
      <c r="BA860" s="73">
        <v>93031.950000000186</v>
      </c>
      <c r="BB860" s="73">
        <v>236779.51</v>
      </c>
      <c r="BC860" s="73">
        <v>91384.280000000261</v>
      </c>
      <c r="BD860" s="73">
        <v>51261.720000000205</v>
      </c>
      <c r="BE860" s="73">
        <v>496816.81000000023</v>
      </c>
      <c r="BF860" s="73">
        <v>-194999.89000000013</v>
      </c>
      <c r="BG860" s="73">
        <v>140926.81000000011</v>
      </c>
      <c r="BH860" s="73">
        <v>92963.129999999888</v>
      </c>
      <c r="BI860" s="73">
        <v>113856.24999999994</v>
      </c>
      <c r="BJ860" s="71">
        <v>17.640546664633778</v>
      </c>
      <c r="BK860" s="71">
        <v>13.736141371663969</v>
      </c>
      <c r="BL860" s="71">
        <v>14.070430610337528</v>
      </c>
      <c r="BM860" s="71">
        <v>13.750398781502696</v>
      </c>
      <c r="BN860" s="71">
        <v>5.7052643691406786</v>
      </c>
      <c r="BO860" s="71">
        <v>15.617539404548804</v>
      </c>
      <c r="BP860" s="71">
        <v>20.691259028876445</v>
      </c>
      <c r="BQ860" s="71">
        <v>22.073762678209942</v>
      </c>
      <c r="BR860" s="72">
        <v>13.809236845310227</v>
      </c>
      <c r="BS860" s="72">
        <v>15.162732480002326</v>
      </c>
      <c r="BT860" s="71">
        <v>16.030999496994713</v>
      </c>
      <c r="BU860" s="71">
        <v>14.953621072304983</v>
      </c>
      <c r="BV860" s="71">
        <v>13.175278039711387</v>
      </c>
      <c r="BW860" s="71">
        <v>15.022819115672441</v>
      </c>
      <c r="BX860" s="75">
        <v>11348</v>
      </c>
      <c r="BY860" s="75">
        <v>10670</v>
      </c>
      <c r="BZ860" s="75">
        <v>10367</v>
      </c>
      <c r="CA860" s="75">
        <v>11757</v>
      </c>
      <c r="CB860" s="75">
        <v>13641</v>
      </c>
      <c r="CC860" s="75">
        <v>15375</v>
      </c>
      <c r="CD860" s="75">
        <v>11484</v>
      </c>
      <c r="CE860" s="75">
        <v>10713</v>
      </c>
      <c r="CF860" s="75">
        <v>15549</v>
      </c>
      <c r="CG860" s="75">
        <v>10295</v>
      </c>
      <c r="CH860" s="75">
        <v>11663</v>
      </c>
      <c r="CI860" s="75">
        <v>11533</v>
      </c>
      <c r="CJ860" s="75">
        <v>7156</v>
      </c>
      <c r="CK860" s="75">
        <v>78393</v>
      </c>
      <c r="CL860" s="73">
        <v>923971.96999999974</v>
      </c>
      <c r="CM860" s="73">
        <v>807019.7999999997</v>
      </c>
      <c r="CN860" s="73">
        <v>950003.45</v>
      </c>
      <c r="CO860" s="73">
        <v>1180010.6500000006</v>
      </c>
      <c r="CP860" s="73">
        <v>1145230.1599999999</v>
      </c>
      <c r="CQ860" s="73">
        <v>1052769.6599999999</v>
      </c>
      <c r="CR860" s="73">
        <v>977350.78999999992</v>
      </c>
      <c r="CS860" s="73">
        <v>1199042.9999999998</v>
      </c>
      <c r="CT860" s="73">
        <v>1048156.8700000001</v>
      </c>
      <c r="CU860" s="73">
        <v>1017445.5099999999</v>
      </c>
      <c r="CV860" s="73">
        <v>968636.85000000021</v>
      </c>
      <c r="CW860" s="73">
        <v>939579.72000000032</v>
      </c>
      <c r="CX860" s="73">
        <v>859301.41000000015</v>
      </c>
      <c r="CY860" s="77"/>
      <c r="CZ860" s="4">
        <v>751</v>
      </c>
      <c r="DA860" s="76" t="str">
        <f t="shared" si="32"/>
        <v>L751</v>
      </c>
      <c r="DB860" s="71">
        <v>4.6968522770328685</v>
      </c>
      <c r="DC860" s="71">
        <v>4.6885513179782095</v>
      </c>
      <c r="DD860" s="71">
        <v>1.5895833820879106</v>
      </c>
      <c r="DE860" s="71">
        <v>2.3596330203309326</v>
      </c>
      <c r="DF860" s="71">
        <v>1.6019656869343122</v>
      </c>
      <c r="DG860" s="71">
        <v>0.49502158168232063</v>
      </c>
      <c r="DH860" s="71">
        <v>0.72386100887653126</v>
      </c>
      <c r="DI860" s="71">
        <v>0.40983298680902291</v>
      </c>
      <c r="DJ860" s="71">
        <v>0.43889473659748784</v>
      </c>
      <c r="DK860" s="71">
        <v>0.30421763899574616</v>
      </c>
      <c r="DL860" s="71">
        <v>0.28247258874710024</v>
      </c>
      <c r="DM860" s="71">
        <v>0.1776396242900464</v>
      </c>
      <c r="DN860" s="71">
        <v>0.40044917710348704</v>
      </c>
      <c r="DO860" s="71">
        <v>0.40402846963363598</v>
      </c>
      <c r="DQ860" s="71"/>
      <c r="DR860" s="71"/>
      <c r="DS860" s="71"/>
      <c r="DT860" s="71"/>
      <c r="DU860" s="71"/>
      <c r="DV860" s="71"/>
      <c r="DW860" s="71"/>
      <c r="DX860" s="71"/>
      <c r="DY860" s="71"/>
      <c r="DZ860" s="71"/>
      <c r="EA860" s="71"/>
      <c r="EB860" s="71"/>
      <c r="EC860" s="71"/>
      <c r="ED860" s="71"/>
    </row>
    <row r="861" spans="1:134">
      <c r="A861" s="4">
        <v>1250</v>
      </c>
      <c r="B861" s="46" t="s">
        <v>6888</v>
      </c>
      <c r="C861" s="65" t="str">
        <f t="shared" si="31"/>
        <v>1250</v>
      </c>
      <c r="D861" s="69">
        <v>706974.34000000008</v>
      </c>
      <c r="E861" s="68">
        <v>6216322.5900000008</v>
      </c>
      <c r="F861" s="69">
        <v>207409.24</v>
      </c>
      <c r="G861" s="69">
        <v>1016728.1099999994</v>
      </c>
      <c r="H861" s="70">
        <v>97.529065768157935</v>
      </c>
      <c r="I861" s="70">
        <v>19.553988564123536</v>
      </c>
      <c r="J861" s="69">
        <v>1030351.48</v>
      </c>
      <c r="K861" s="69">
        <v>806402.7200000002</v>
      </c>
      <c r="L861" s="69">
        <v>778220.39999999979</v>
      </c>
      <c r="M861" s="69">
        <v>994685.47999999986</v>
      </c>
      <c r="N861" s="69">
        <v>1308740.8999999999</v>
      </c>
      <c r="O861" s="69">
        <v>1389504.3799999997</v>
      </c>
      <c r="P861" s="69">
        <v>786704.75</v>
      </c>
      <c r="Q861" s="69">
        <v>723451.87000000011</v>
      </c>
      <c r="R861" s="69">
        <v>1453038.0299999998</v>
      </c>
      <c r="S861" s="69">
        <v>690471.24000000011</v>
      </c>
      <c r="T861" s="69">
        <v>859160.89</v>
      </c>
      <c r="U861" s="69">
        <v>996521.47000000009</v>
      </c>
      <c r="V861" s="69">
        <v>706974.34000000008</v>
      </c>
      <c r="W861" s="70">
        <v>131.70612384175519</v>
      </c>
      <c r="X861" s="70">
        <v>109.56154761875734</v>
      </c>
      <c r="Y861" s="70">
        <v>95.240603963998495</v>
      </c>
      <c r="Z861" s="71">
        <v>99.661429741278369</v>
      </c>
      <c r="AA861" s="71">
        <v>104.31915295246326</v>
      </c>
      <c r="AB861" s="71">
        <v>90.62740738279274</v>
      </c>
      <c r="AC861" s="71">
        <v>100.62910359556312</v>
      </c>
      <c r="AD861" s="71">
        <v>86.714288887542949</v>
      </c>
      <c r="AE861" s="71">
        <v>104.04621204194216</v>
      </c>
      <c r="AF861" s="71">
        <v>89.342315836706874</v>
      </c>
      <c r="AG861" s="71">
        <v>86.454358591580913</v>
      </c>
      <c r="AH861" s="71">
        <v>104.32622062152386</v>
      </c>
      <c r="AI861" s="71">
        <v>110.56936342985291</v>
      </c>
      <c r="AJ861" s="71">
        <v>38.425684074605712</v>
      </c>
      <c r="AK861" s="71">
        <v>14.222511699517227</v>
      </c>
      <c r="AL861" s="71">
        <v>-7.4450974535831165</v>
      </c>
      <c r="AM861" s="71">
        <v>5.6863665232043781</v>
      </c>
      <c r="AN861" s="71">
        <v>-1.1169715668761793</v>
      </c>
      <c r="AO861" s="71">
        <v>-3.675865727671912</v>
      </c>
      <c r="AP861" s="71">
        <v>-0.76908852789367987</v>
      </c>
      <c r="AQ861" s="71">
        <v>8.9511615275219558</v>
      </c>
      <c r="AR861" s="71">
        <v>127.27096167823876</v>
      </c>
      <c r="AS861" s="71">
        <v>-38.173714974666986</v>
      </c>
      <c r="AT861" s="71">
        <v>13.517668239897795</v>
      </c>
      <c r="AU861" s="71">
        <v>36.467496703487392</v>
      </c>
      <c r="AV861" s="72">
        <v>41.517960321887969</v>
      </c>
      <c r="AW861" s="73">
        <v>286015.99999999965</v>
      </c>
      <c r="AX861" s="73">
        <v>100409.91000000027</v>
      </c>
      <c r="AY861" s="73">
        <v>-62599.890000000247</v>
      </c>
      <c r="AZ861" s="73">
        <v>53518.219999999972</v>
      </c>
      <c r="BA861" s="73">
        <v>-14783.39000000013</v>
      </c>
      <c r="BB861" s="73">
        <v>-35008.750000000466</v>
      </c>
      <c r="BC861" s="73">
        <v>-6097.3500000002095</v>
      </c>
      <c r="BD861" s="73">
        <v>59437.040000000037</v>
      </c>
      <c r="BE861" s="73">
        <v>813696.32999999984</v>
      </c>
      <c r="BF861" s="73">
        <v>-426321.13999999978</v>
      </c>
      <c r="BG861" s="73">
        <v>102308.76000000001</v>
      </c>
      <c r="BH861" s="73">
        <v>266295.23</v>
      </c>
      <c r="BI861" s="73">
        <v>207409.24</v>
      </c>
      <c r="BJ861" s="71">
        <v>18.86854769748615</v>
      </c>
      <c r="BK861" s="71">
        <v>12.329633983933569</v>
      </c>
      <c r="BL861" s="71">
        <v>13.080455652954075</v>
      </c>
      <c r="BM861" s="71">
        <v>16.701850114544069</v>
      </c>
      <c r="BN861" s="71">
        <v>1.6337938121050044</v>
      </c>
      <c r="BO861" s="71">
        <v>14.58744836862542</v>
      </c>
      <c r="BP861" s="71">
        <v>22.251338606248307</v>
      </c>
      <c r="BQ861" s="71">
        <v>23.108240729729054</v>
      </c>
      <c r="BR861" s="72">
        <v>14.556251640954027</v>
      </c>
      <c r="BS861" s="72">
        <v>16.895565256827254</v>
      </c>
      <c r="BT861" s="71">
        <v>17.725038426726222</v>
      </c>
      <c r="BU861" s="71">
        <v>16.287131320420155</v>
      </c>
      <c r="BV861" s="71">
        <v>16.982158841420429</v>
      </c>
      <c r="BW861" s="71">
        <v>16.383362227151153</v>
      </c>
      <c r="BX861" s="75">
        <v>27184</v>
      </c>
      <c r="BY861" s="75">
        <v>19749</v>
      </c>
      <c r="BZ861" s="75">
        <v>20651</v>
      </c>
      <c r="CA861" s="75">
        <v>23714</v>
      </c>
      <c r="CB861" s="75">
        <v>25084</v>
      </c>
      <c r="CC861" s="75">
        <v>30480</v>
      </c>
      <c r="CD861" s="75">
        <v>21733</v>
      </c>
      <c r="CE861" s="75">
        <v>20322</v>
      </c>
      <c r="CF861" s="75">
        <v>26162</v>
      </c>
      <c r="CG861" s="75">
        <v>19049</v>
      </c>
      <c r="CH861" s="75">
        <v>22018</v>
      </c>
      <c r="CI861" s="75">
        <v>24252</v>
      </c>
      <c r="CJ861" s="75">
        <v>16225</v>
      </c>
      <c r="CK861" s="75">
        <v>149761</v>
      </c>
      <c r="CL861" s="73">
        <v>1097372.7599999998</v>
      </c>
      <c r="CM861" s="73">
        <v>1135295.8999999999</v>
      </c>
      <c r="CN861" s="73">
        <v>1277168.3999999997</v>
      </c>
      <c r="CO861" s="73">
        <v>1273503.49</v>
      </c>
      <c r="CP861" s="73">
        <v>1284546.2200000002</v>
      </c>
      <c r="CQ861" s="73">
        <v>1023802.14</v>
      </c>
      <c r="CR861" s="73">
        <v>1107608.0799999996</v>
      </c>
      <c r="CS861" s="73">
        <v>1708400.0999999999</v>
      </c>
      <c r="CT861" s="73">
        <v>1266113.8400000003</v>
      </c>
      <c r="CU861" s="73">
        <v>1305496.3800000001</v>
      </c>
      <c r="CV861" s="73">
        <v>1249052.7700000005</v>
      </c>
      <c r="CW861" s="73">
        <v>1363994.89</v>
      </c>
      <c r="CX861" s="73">
        <v>1362250.0699999998</v>
      </c>
      <c r="CY861" s="77"/>
      <c r="CZ861" s="4">
        <v>1250</v>
      </c>
      <c r="DA861" s="76" t="str">
        <f t="shared" si="32"/>
        <v>1250</v>
      </c>
      <c r="DB861" s="71">
        <v>2.0161754668287712</v>
      </c>
      <c r="DC861" s="71">
        <v>2.0799383567896146</v>
      </c>
      <c r="DD861" s="71">
        <v>0.51190076664429673</v>
      </c>
      <c r="DE861" s="71">
        <v>0.42943564909041637</v>
      </c>
      <c r="DF861" s="71">
        <v>0.53271262087968707</v>
      </c>
      <c r="DG861" s="71">
        <v>0.1721279590302045</v>
      </c>
      <c r="DH861" s="71">
        <v>0.1901714822030281</v>
      </c>
      <c r="DI861" s="71">
        <v>0.22014862373673622</v>
      </c>
      <c r="DJ861" s="71">
        <v>0.15577405978773742</v>
      </c>
      <c r="DK861" s="71">
        <v>0.18433175658841328</v>
      </c>
      <c r="DL861" s="71">
        <v>9.2120910247623353E-2</v>
      </c>
      <c r="DM861" s="71">
        <v>6.7893125047639641E-2</v>
      </c>
      <c r="DN861" s="72">
        <v>4.1309876747580868E-2</v>
      </c>
      <c r="DO861" s="71">
        <v>0.13467333781770244</v>
      </c>
      <c r="DQ861" s="71"/>
      <c r="DR861" s="71"/>
      <c r="DS861" s="71"/>
      <c r="DT861" s="71"/>
      <c r="DU861" s="71"/>
      <c r="DV861" s="71"/>
      <c r="DW861" s="71"/>
      <c r="DX861" s="71"/>
      <c r="DY861" s="71"/>
      <c r="DZ861" s="71"/>
      <c r="EA861" s="71"/>
      <c r="EB861" s="71"/>
      <c r="EC861" s="71"/>
      <c r="ED861" s="71"/>
    </row>
    <row r="862" spans="1:134">
      <c r="A862" s="4">
        <v>725</v>
      </c>
      <c r="B862" s="46" t="s">
        <v>6894</v>
      </c>
      <c r="C862" s="65" t="str">
        <f t="shared" si="31"/>
        <v>L725</v>
      </c>
      <c r="D862" s="69">
        <v>133259.63999999998</v>
      </c>
      <c r="E862" s="68">
        <v>1597512.3599999999</v>
      </c>
      <c r="F862" s="69">
        <v>24110.070000000022</v>
      </c>
      <c r="G862" s="69">
        <v>210677.43999999994</v>
      </c>
      <c r="H862" s="70">
        <v>93.439278746577003</v>
      </c>
      <c r="I862" s="70">
        <v>15.191241362742725</v>
      </c>
      <c r="J862" s="69">
        <v>199285.28999999998</v>
      </c>
      <c r="K862" s="69">
        <v>204309.31999999998</v>
      </c>
      <c r="L862" s="69">
        <v>184122.93000000002</v>
      </c>
      <c r="M862" s="69">
        <v>209718.05</v>
      </c>
      <c r="N862" s="69">
        <v>271275.69999999995</v>
      </c>
      <c r="O862" s="69">
        <v>364819.51999999996</v>
      </c>
      <c r="P862" s="69">
        <v>192042.58</v>
      </c>
      <c r="Q862" s="69">
        <v>194519.13999999998</v>
      </c>
      <c r="R862" s="69">
        <v>368951.97999999992</v>
      </c>
      <c r="S862" s="69">
        <v>230153.56</v>
      </c>
      <c r="T862" s="69">
        <v>241912.49999999988</v>
      </c>
      <c r="U862" s="69">
        <v>236672.96</v>
      </c>
      <c r="V862" s="69">
        <v>133259.63999999998</v>
      </c>
      <c r="W862" s="70">
        <v>95.75972692480326</v>
      </c>
      <c r="X862" s="70">
        <v>95.110443838359842</v>
      </c>
      <c r="Y862" s="70">
        <v>92.238882801513427</v>
      </c>
      <c r="Z862" s="71">
        <v>83.32709228587899</v>
      </c>
      <c r="AA862" s="71">
        <v>100.54256262667116</v>
      </c>
      <c r="AB862" s="71">
        <v>95.630192750611101</v>
      </c>
      <c r="AC862" s="71">
        <v>90.340272668908412</v>
      </c>
      <c r="AD862" s="71">
        <v>85.439193811669639</v>
      </c>
      <c r="AE862" s="71">
        <v>96.392867872111566</v>
      </c>
      <c r="AF862" s="71">
        <v>99.998388927696183</v>
      </c>
      <c r="AG862" s="71">
        <v>90.937482756274051</v>
      </c>
      <c r="AH862" s="71">
        <v>92.47765590849302</v>
      </c>
      <c r="AI862" s="71">
        <v>99.024745552680074</v>
      </c>
      <c r="AJ862" s="71">
        <v>-3.2531244313941832</v>
      </c>
      <c r="AK862" s="71">
        <v>-4.0519371396505637</v>
      </c>
      <c r="AL862" s="71">
        <v>-17.256890258551451</v>
      </c>
      <c r="AM862" s="71">
        <v>-15.718440066118944</v>
      </c>
      <c r="AN862" s="71">
        <v>-15.659353898376127</v>
      </c>
      <c r="AO862" s="71">
        <v>-12.096452019037418</v>
      </c>
      <c r="AP862" s="71">
        <v>-7.1139576090513472</v>
      </c>
      <c r="AQ862" s="71">
        <v>8.9728429421677127</v>
      </c>
      <c r="AR862" s="71">
        <v>70.524510149654958</v>
      </c>
      <c r="AS862" s="71">
        <v>-16.797222331880214</v>
      </c>
      <c r="AT862" s="71">
        <v>19.933927207784443</v>
      </c>
      <c r="AU862" s="71">
        <v>19.684885829217656</v>
      </c>
      <c r="AV862" s="72">
        <v>22.089019681891585</v>
      </c>
      <c r="AW862" s="73">
        <v>-6700.9899999999616</v>
      </c>
      <c r="AX862" s="73">
        <v>-8628.0900000000547</v>
      </c>
      <c r="AY862" s="73">
        <v>-38400.649999999965</v>
      </c>
      <c r="AZ862" s="73">
        <v>-39112.24000000002</v>
      </c>
      <c r="BA862" s="73">
        <v>-50339.810000000056</v>
      </c>
      <c r="BB862" s="73">
        <v>-43134.549999999988</v>
      </c>
      <c r="BC862" s="73">
        <v>-14708.159999999974</v>
      </c>
      <c r="BD862" s="73">
        <v>16016.739999999962</v>
      </c>
      <c r="BE862" s="73">
        <v>152588.9599999999</v>
      </c>
      <c r="BF862" s="73">
        <v>-46464.080000000016</v>
      </c>
      <c r="BG862" s="73">
        <v>40207.689999999828</v>
      </c>
      <c r="BH862" s="73">
        <v>38926.219999999914</v>
      </c>
      <c r="BI862" s="73">
        <v>24110.070000000022</v>
      </c>
      <c r="BJ862" s="71">
        <v>19.504345779845693</v>
      </c>
      <c r="BK862" s="71">
        <v>15.946426265494949</v>
      </c>
      <c r="BL862" s="71">
        <v>14.492245393801841</v>
      </c>
      <c r="BM862" s="71">
        <v>16.405081773430762</v>
      </c>
      <c r="BN862" s="71">
        <v>5.8551826871533823</v>
      </c>
      <c r="BO862" s="71">
        <v>12.882532331392838</v>
      </c>
      <c r="BP862" s="71">
        <v>20.797844333819228</v>
      </c>
      <c r="BQ862" s="71">
        <v>20.996615982500597</v>
      </c>
      <c r="BR862" s="72">
        <v>16.048065838571247</v>
      </c>
      <c r="BS862" s="72">
        <v>12.785588000323841</v>
      </c>
      <c r="BT862" s="71">
        <v>18.220913304984098</v>
      </c>
      <c r="BU862" s="71">
        <v>16.666277473145254</v>
      </c>
      <c r="BV862" s="71">
        <v>17.671923130974299</v>
      </c>
      <c r="BW862" s="71">
        <v>15.875879103721648</v>
      </c>
      <c r="BX862" s="75">
        <v>5970</v>
      </c>
      <c r="BY862" s="75">
        <v>6041</v>
      </c>
      <c r="BZ862" s="75">
        <v>5077</v>
      </c>
      <c r="CA862" s="75">
        <v>5687</v>
      </c>
      <c r="CB862" s="75">
        <v>6569</v>
      </c>
      <c r="CC862" s="75">
        <v>7808</v>
      </c>
      <c r="CD862" s="75">
        <v>5494</v>
      </c>
      <c r="CE862" s="75">
        <v>5788</v>
      </c>
      <c r="CF862" s="75">
        <v>8184</v>
      </c>
      <c r="CG862" s="75">
        <v>6451</v>
      </c>
      <c r="CH862" s="75">
        <v>7018</v>
      </c>
      <c r="CI862" s="75">
        <v>6894</v>
      </c>
      <c r="CJ862" s="75">
        <v>3670</v>
      </c>
      <c r="CK862" s="75">
        <v>43499</v>
      </c>
      <c r="CL862" s="73">
        <v>461450.87999999995</v>
      </c>
      <c r="CM862" s="73">
        <v>427599.85000000003</v>
      </c>
      <c r="CN862" s="73">
        <v>411199.81000000006</v>
      </c>
      <c r="CO862" s="73">
        <v>514170.34999999992</v>
      </c>
      <c r="CP862" s="73">
        <v>577873.0199999999</v>
      </c>
      <c r="CQ862" s="73">
        <v>496046.96</v>
      </c>
      <c r="CR862" s="73">
        <v>540353.57999999996</v>
      </c>
      <c r="CS862" s="73">
        <v>688701.27999999991</v>
      </c>
      <c r="CT862" s="73">
        <v>570445.75000000012</v>
      </c>
      <c r="CU862" s="73">
        <v>528773.97999999986</v>
      </c>
      <c r="CV862" s="73">
        <v>575019.53000000014</v>
      </c>
      <c r="CW862" s="73">
        <v>543006.91000000015</v>
      </c>
      <c r="CX862" s="73">
        <v>548314.24000000011</v>
      </c>
      <c r="CY862" s="77"/>
      <c r="CZ862" s="4">
        <v>725</v>
      </c>
      <c r="DA862" s="76" t="str">
        <f t="shared" si="32"/>
        <v>L725</v>
      </c>
      <c r="DB862" s="71">
        <v>1.5771867000146149</v>
      </c>
      <c r="DC862" s="71">
        <v>1.7608195429351918</v>
      </c>
      <c r="DD862" s="71">
        <v>0.49842003743807217</v>
      </c>
      <c r="DE862" s="71">
        <v>0.49126869565265885</v>
      </c>
      <c r="DF862" s="71">
        <v>0.54281935013209293</v>
      </c>
      <c r="DG862" s="71">
        <v>0.68900671445747352</v>
      </c>
      <c r="DH862" s="71">
        <v>0.89031232860875253</v>
      </c>
      <c r="DI862" s="71">
        <v>0.37759723575376164</v>
      </c>
      <c r="DJ862" s="71">
        <v>0.18126930446463058</v>
      </c>
      <c r="DK862" s="71">
        <v>0.54107890076848686</v>
      </c>
      <c r="DL862" s="71">
        <v>0.37276763201607849</v>
      </c>
      <c r="DM862" s="71">
        <v>5.5589012097615298E-2</v>
      </c>
      <c r="DN862" s="71">
        <v>0.11991382842900004</v>
      </c>
      <c r="DO862" s="71">
        <v>0.34890183058375335</v>
      </c>
      <c r="DQ862" s="71"/>
      <c r="DR862" s="71"/>
      <c r="DS862" s="71"/>
      <c r="DT862" s="71"/>
      <c r="DU862" s="71"/>
      <c r="DV862" s="71"/>
      <c r="DW862" s="71"/>
      <c r="DX862" s="71"/>
      <c r="DY862" s="71"/>
      <c r="DZ862" s="71"/>
      <c r="EA862" s="71"/>
      <c r="EB862" s="72"/>
      <c r="EC862" s="72"/>
      <c r="ED862" s="71"/>
    </row>
    <row r="863" spans="1:134">
      <c r="A863" s="4">
        <v>1251</v>
      </c>
      <c r="B863" s="46" t="s">
        <v>6902</v>
      </c>
      <c r="C863" s="65" t="str">
        <f t="shared" si="31"/>
        <v>1251</v>
      </c>
      <c r="D863" s="69">
        <v>246104.82999999996</v>
      </c>
      <c r="E863" s="68">
        <v>2643014.4900000002</v>
      </c>
      <c r="F863" s="69">
        <v>45837.570000000007</v>
      </c>
      <c r="G863" s="69">
        <v>110519.06000000006</v>
      </c>
      <c r="H863" s="70">
        <v>85.610764473831296</v>
      </c>
      <c r="I863" s="70">
        <v>4.3640378849568062</v>
      </c>
      <c r="J863" s="69">
        <v>407076.40999999986</v>
      </c>
      <c r="K863" s="69">
        <v>384998.28999999992</v>
      </c>
      <c r="L863" s="69">
        <v>334032.17999999988</v>
      </c>
      <c r="M863" s="69">
        <v>398058.36999999982</v>
      </c>
      <c r="N863" s="69">
        <v>552295.46</v>
      </c>
      <c r="O863" s="69">
        <v>516531.47</v>
      </c>
      <c r="P863" s="69">
        <v>290295.24999999994</v>
      </c>
      <c r="Q863" s="69">
        <v>298425.18000000005</v>
      </c>
      <c r="R863" s="69">
        <v>736440.98</v>
      </c>
      <c r="S863" s="69">
        <v>333748.96999999991</v>
      </c>
      <c r="T863" s="69">
        <v>344918.59999999986</v>
      </c>
      <c r="U863" s="69">
        <v>393080.67999999988</v>
      </c>
      <c r="V863" s="69">
        <v>246104.82999999996</v>
      </c>
      <c r="W863" s="70">
        <v>99.314853456076946</v>
      </c>
      <c r="X863" s="70">
        <v>101.14402332398889</v>
      </c>
      <c r="Y863" s="70">
        <v>94.167359782550491</v>
      </c>
      <c r="Z863" s="71">
        <v>97.667948461301222</v>
      </c>
      <c r="AA863" s="71">
        <v>103.90063301985724</v>
      </c>
      <c r="AB863" s="71">
        <v>85.293419484203</v>
      </c>
      <c r="AC863" s="71">
        <v>77.126249947242158</v>
      </c>
      <c r="AD863" s="71">
        <v>76.996913058420134</v>
      </c>
      <c r="AE863" s="71">
        <v>93.179693074010089</v>
      </c>
      <c r="AF863" s="71">
        <v>81.168599226247196</v>
      </c>
      <c r="AG863" s="71">
        <v>74.753420587001727</v>
      </c>
      <c r="AH863" s="71">
        <v>97.042800558343203</v>
      </c>
      <c r="AI863" s="71">
        <v>96.404800615712531</v>
      </c>
      <c r="AJ863" s="71">
        <v>-18.185313426793194</v>
      </c>
      <c r="AK863" s="71">
        <v>-11.943013931386105</v>
      </c>
      <c r="AL863" s="71">
        <v>-21.15994831611987</v>
      </c>
      <c r="AM863" s="71">
        <v>-14.197041956451706</v>
      </c>
      <c r="AN863" s="71">
        <v>-19.632250569698208</v>
      </c>
      <c r="AO863" s="71">
        <v>-28.372192575956223</v>
      </c>
      <c r="AP863" s="71">
        <v>-23.303308936446786</v>
      </c>
      <c r="AQ863" s="71">
        <v>-1.6089827111829602</v>
      </c>
      <c r="AR863" s="71">
        <v>80.172864335180776</v>
      </c>
      <c r="AS863" s="71">
        <v>-41.689219686311318</v>
      </c>
      <c r="AT863" s="71">
        <v>-3.1719511933224309</v>
      </c>
      <c r="AU863" s="71">
        <v>25.543272015850004</v>
      </c>
      <c r="AV863" s="72">
        <v>22.888199499009488</v>
      </c>
      <c r="AW863" s="73">
        <v>-90482.680000000051</v>
      </c>
      <c r="AX863" s="73">
        <v>-52216.640000000072</v>
      </c>
      <c r="AY863" s="73">
        <v>-89651.180000000168</v>
      </c>
      <c r="AZ863" s="73">
        <v>-65863.130000000179</v>
      </c>
      <c r="BA863" s="73">
        <v>-134909.86999999976</v>
      </c>
      <c r="BB863" s="73">
        <v>-196548.33999999985</v>
      </c>
      <c r="BC863" s="73">
        <v>-88202.499999999942</v>
      </c>
      <c r="BD863" s="73">
        <v>-4880.1299999998882</v>
      </c>
      <c r="BE863" s="73">
        <v>327699.64000000013</v>
      </c>
      <c r="BF863" s="73">
        <v>-238613.40999999997</v>
      </c>
      <c r="BG863" s="73">
        <v>-11299.050000000221</v>
      </c>
      <c r="BH863" s="73">
        <v>79976.939999999769</v>
      </c>
      <c r="BI863" s="73">
        <v>45837.570000000007</v>
      </c>
      <c r="BJ863" s="71">
        <v>15.610208009264529</v>
      </c>
      <c r="BK863" s="71">
        <v>13.153212830939648</v>
      </c>
      <c r="BL863" s="71">
        <v>13.050147544655424</v>
      </c>
      <c r="BM863" s="71">
        <v>11.557092784597167</v>
      </c>
      <c r="BN863" s="71">
        <v>-1.813655743529252</v>
      </c>
      <c r="BO863" s="71">
        <v>6.2995762345906723</v>
      </c>
      <c r="BP863" s="71">
        <v>16.70180444401327</v>
      </c>
      <c r="BQ863" s="71">
        <v>17.597021603080183</v>
      </c>
      <c r="BR863" s="72">
        <v>8.1262190882885132</v>
      </c>
      <c r="BS863" s="72">
        <v>11.610567740875727</v>
      </c>
      <c r="BT863" s="71">
        <v>12.884291867783551</v>
      </c>
      <c r="BU863" s="71">
        <v>13.842423815115374</v>
      </c>
      <c r="BV863" s="71">
        <v>4.6629276662212726</v>
      </c>
      <c r="BW863" s="71">
        <v>10.195538377207519</v>
      </c>
      <c r="BX863" s="75">
        <v>10615</v>
      </c>
      <c r="BY863" s="75">
        <v>10840</v>
      </c>
      <c r="BZ863" s="75">
        <v>9475</v>
      </c>
      <c r="CA863" s="75">
        <v>9664</v>
      </c>
      <c r="CB863" s="75">
        <v>10798</v>
      </c>
      <c r="CC863" s="75">
        <v>11415</v>
      </c>
      <c r="CD863" s="75">
        <v>7803</v>
      </c>
      <c r="CE863" s="75">
        <v>7860</v>
      </c>
      <c r="CF863" s="75">
        <v>12667</v>
      </c>
      <c r="CG863" s="75">
        <v>9291</v>
      </c>
      <c r="CH863" s="75">
        <v>10031</v>
      </c>
      <c r="CI863" s="75">
        <v>11237</v>
      </c>
      <c r="CJ863" s="75">
        <v>5604</v>
      </c>
      <c r="CK863" s="75">
        <v>64493</v>
      </c>
      <c r="CL863" s="73">
        <v>898193.79999999981</v>
      </c>
      <c r="CM863" s="73">
        <v>831128.9099999998</v>
      </c>
      <c r="CN863" s="73">
        <v>938635.29000000015</v>
      </c>
      <c r="CO863" s="73">
        <v>1027960.95</v>
      </c>
      <c r="CP863" s="73">
        <v>1042092.4100000001</v>
      </c>
      <c r="CQ863" s="73">
        <v>908412.51</v>
      </c>
      <c r="CR863" s="73">
        <v>988749.79999999981</v>
      </c>
      <c r="CS863" s="73">
        <v>1176129.6599999997</v>
      </c>
      <c r="CT863" s="73">
        <v>975286.01999999979</v>
      </c>
      <c r="CU863" s="73">
        <v>898934.03000000014</v>
      </c>
      <c r="CV863" s="73">
        <v>863976.5</v>
      </c>
      <c r="CW863" s="73">
        <v>930189.47999999975</v>
      </c>
      <c r="CX863" s="73">
        <v>939720.16999999993</v>
      </c>
      <c r="CY863" s="77"/>
      <c r="CZ863" s="4">
        <v>1251</v>
      </c>
      <c r="DA863" s="76" t="str">
        <f t="shared" si="32"/>
        <v>1251</v>
      </c>
      <c r="DB863" s="71">
        <v>2.9838565773737242</v>
      </c>
      <c r="DC863" s="71">
        <v>5.471896764779042</v>
      </c>
      <c r="DD863" s="71">
        <v>1.3792502680735694</v>
      </c>
      <c r="DE863" s="71">
        <v>2.0361245099261831</v>
      </c>
      <c r="DF863" s="71">
        <v>2.4297397284722599</v>
      </c>
      <c r="DG863" s="71">
        <v>0.76387548171278608</v>
      </c>
      <c r="DH863" s="71">
        <v>0.34687429984244417</v>
      </c>
      <c r="DI863" s="71">
        <v>0.68617755068727349</v>
      </c>
      <c r="DJ863" s="71">
        <v>0.92400052308006775</v>
      </c>
      <c r="DK863" s="71">
        <v>1.6636981517668941</v>
      </c>
      <c r="DL863" s="71">
        <v>0.1996311445516076</v>
      </c>
      <c r="DM863" s="71">
        <v>0.20945993222037693</v>
      </c>
      <c r="DN863" s="71">
        <v>7.9284120964478219E-2</v>
      </c>
      <c r="DO863" s="71">
        <v>0.64508165296326969</v>
      </c>
      <c r="DQ863" s="71"/>
      <c r="DR863" s="71"/>
      <c r="DS863" s="71"/>
      <c r="DT863" s="71"/>
      <c r="DU863" s="71"/>
      <c r="DV863" s="71"/>
      <c r="DW863" s="71"/>
      <c r="DX863" s="71"/>
      <c r="DY863" s="71"/>
      <c r="DZ863" s="71"/>
      <c r="EA863" s="71"/>
      <c r="EB863" s="71"/>
      <c r="EC863" s="71"/>
      <c r="ED863" s="71"/>
    </row>
    <row r="864" spans="1:134">
      <c r="A864" s="4">
        <v>1197</v>
      </c>
      <c r="B864" s="46" t="s">
        <v>6909</v>
      </c>
      <c r="C864" s="65" t="str">
        <f t="shared" si="31"/>
        <v>1197</v>
      </c>
      <c r="D864" s="69">
        <v>675701.85999999987</v>
      </c>
      <c r="E864" s="68">
        <v>8670111.6699999981</v>
      </c>
      <c r="F864" s="69">
        <v>-130.92000000004191</v>
      </c>
      <c r="G864" s="69">
        <v>1224574.0799999982</v>
      </c>
      <c r="H864" s="70">
        <v>94.503714442672091</v>
      </c>
      <c r="I864" s="70">
        <v>16.447087469475761</v>
      </c>
      <c r="J864" s="69">
        <v>1201246.6199999999</v>
      </c>
      <c r="K864" s="69">
        <v>1079024.0999999999</v>
      </c>
      <c r="L864" s="69">
        <v>1014643.0200000003</v>
      </c>
      <c r="M864" s="69">
        <v>1139429.82</v>
      </c>
      <c r="N864" s="69">
        <v>1750997.01</v>
      </c>
      <c r="O864" s="69">
        <v>2156032.0900000008</v>
      </c>
      <c r="P864" s="69">
        <v>1035847.9799999999</v>
      </c>
      <c r="Q864" s="69">
        <v>1056799.6599999999</v>
      </c>
      <c r="R864" s="69">
        <v>2569411.62</v>
      </c>
      <c r="S864" s="69">
        <v>1058496.78</v>
      </c>
      <c r="T864" s="69">
        <v>1143081.5</v>
      </c>
      <c r="U864" s="69">
        <v>1130772.2699999998</v>
      </c>
      <c r="V864" s="69">
        <v>675701.85999999987</v>
      </c>
      <c r="W864" s="70">
        <v>110.5281121575288</v>
      </c>
      <c r="X864" s="70">
        <v>98.065687163563396</v>
      </c>
      <c r="Y864" s="70">
        <v>104.64153005642342</v>
      </c>
      <c r="Z864" s="71">
        <v>87.804706569128101</v>
      </c>
      <c r="AA864" s="71">
        <v>100.38082175435331</v>
      </c>
      <c r="AB864" s="71">
        <v>108.76389671981919</v>
      </c>
      <c r="AC864" s="71">
        <v>93.596268100924192</v>
      </c>
      <c r="AD864" s="71">
        <v>95.489447081289626</v>
      </c>
      <c r="AE864" s="71">
        <v>97.583460552817598</v>
      </c>
      <c r="AF864" s="71">
        <v>89.010161975913022</v>
      </c>
      <c r="AG864" s="71">
        <v>98.000759186814506</v>
      </c>
      <c r="AH864" s="71">
        <v>95.220697871116457</v>
      </c>
      <c r="AI864" s="71">
        <v>86.102157069976883</v>
      </c>
      <c r="AJ864" s="71">
        <v>12.45490042622983</v>
      </c>
      <c r="AK864" s="71">
        <v>5.0738441801769341</v>
      </c>
      <c r="AL864" s="71">
        <v>-6.9488148288943785</v>
      </c>
      <c r="AM864" s="71">
        <v>-19.727858212983428</v>
      </c>
      <c r="AN864" s="71">
        <v>-8.6738892513224428</v>
      </c>
      <c r="AO864" s="71">
        <v>3.8606980738766783</v>
      </c>
      <c r="AP864" s="71">
        <v>-5.5971317730727055</v>
      </c>
      <c r="AQ864" s="71">
        <v>19.593053497267299</v>
      </c>
      <c r="AR864" s="71">
        <v>144.34311678025665</v>
      </c>
      <c r="AS864" s="71">
        <v>-43.6134154688161</v>
      </c>
      <c r="AT864" s="71">
        <v>24.455685377642244</v>
      </c>
      <c r="AU864" s="71">
        <v>20.098022909503911</v>
      </c>
      <c r="AV864" s="72">
        <v>-1.9371655811073474E-2</v>
      </c>
      <c r="AW864" s="73">
        <v>133043.61999999965</v>
      </c>
      <c r="AX864" s="73">
        <v>52104.309999999823</v>
      </c>
      <c r="AY864" s="73">
        <v>-75770.839999999618</v>
      </c>
      <c r="AZ864" s="73">
        <v>-280028.7799999998</v>
      </c>
      <c r="BA864" s="73">
        <v>-166284.54999999981</v>
      </c>
      <c r="BB864" s="73">
        <v>103217.7200000009</v>
      </c>
      <c r="BC864" s="73">
        <v>-61415.270000000368</v>
      </c>
      <c r="BD864" s="73">
        <v>173136.57999999984</v>
      </c>
      <c r="BE864" s="73">
        <v>1517852.7899999998</v>
      </c>
      <c r="BF864" s="73">
        <v>-818717.07999999961</v>
      </c>
      <c r="BG864" s="73">
        <v>224616.83000000019</v>
      </c>
      <c r="BH864" s="73">
        <v>189231.14999999979</v>
      </c>
      <c r="BI864" s="73">
        <v>-130.92000000004191</v>
      </c>
      <c r="BJ864" s="71">
        <v>10.55329762858198</v>
      </c>
      <c r="BK864" s="71">
        <v>7.9475736982620386</v>
      </c>
      <c r="BL864" s="71">
        <v>7.7543191214035723</v>
      </c>
      <c r="BM864" s="71">
        <v>10.052651031882501</v>
      </c>
      <c r="BN864" s="71">
        <v>0.24633556860967909</v>
      </c>
      <c r="BO864" s="71">
        <v>8.877916751272366</v>
      </c>
      <c r="BP864" s="71">
        <v>18.152979294775712</v>
      </c>
      <c r="BQ864" s="71">
        <v>18.974514825882725</v>
      </c>
      <c r="BR864" s="72">
        <v>8.1635408724063065</v>
      </c>
      <c r="BS864" s="72">
        <v>11.149603387231737</v>
      </c>
      <c r="BT864" s="71">
        <v>12.197958190516141</v>
      </c>
      <c r="BU864" s="71">
        <v>10.311758731209331</v>
      </c>
      <c r="BV864" s="71">
        <v>8.2190348749346533</v>
      </c>
      <c r="BW864" s="71">
        <v>10.217346714387315</v>
      </c>
      <c r="BX864" s="75">
        <v>23878</v>
      </c>
      <c r="BY864" s="75">
        <v>23045</v>
      </c>
      <c r="BZ864" s="75">
        <v>20536</v>
      </c>
      <c r="CA864" s="75">
        <v>23120</v>
      </c>
      <c r="CB864" s="75">
        <v>27678</v>
      </c>
      <c r="CC864" s="75">
        <v>32936</v>
      </c>
      <c r="CD864" s="75">
        <v>20188</v>
      </c>
      <c r="CE864" s="75">
        <v>21390</v>
      </c>
      <c r="CF864" s="75">
        <v>38007</v>
      </c>
      <c r="CG864" s="75">
        <v>22134</v>
      </c>
      <c r="CH864" s="75">
        <v>24540</v>
      </c>
      <c r="CI864" s="75">
        <v>26892</v>
      </c>
      <c r="CJ864" s="75">
        <v>15629</v>
      </c>
      <c r="CK864" s="75">
        <v>168780</v>
      </c>
      <c r="CL864" s="73">
        <v>2185421.7700000009</v>
      </c>
      <c r="CM864" s="73">
        <v>2003759.2700000003</v>
      </c>
      <c r="CN864" s="73">
        <v>2225085.4199999995</v>
      </c>
      <c r="CO864" s="73">
        <v>2539502.5899999994</v>
      </c>
      <c r="CP864" s="73">
        <v>2874089.2499999995</v>
      </c>
      <c r="CQ864" s="73">
        <v>2356618.0300000012</v>
      </c>
      <c r="CR864" s="73">
        <v>2379010.42</v>
      </c>
      <c r="CS864" s="73">
        <v>3279973.12</v>
      </c>
      <c r="CT864" s="73">
        <v>2114420.91</v>
      </c>
      <c r="CU864" s="73">
        <v>2014153.2399999998</v>
      </c>
      <c r="CV864" s="73">
        <v>1907177.9600000004</v>
      </c>
      <c r="CW864" s="73">
        <v>2117257.2000000002</v>
      </c>
      <c r="CX864" s="73">
        <v>2114544.9300000002</v>
      </c>
      <c r="CY864" s="77"/>
      <c r="CZ864" s="4">
        <v>1197</v>
      </c>
      <c r="DA864" s="76" t="str">
        <f t="shared" si="32"/>
        <v>1197</v>
      </c>
      <c r="DB864" s="71">
        <v>2.5771708224398493</v>
      </c>
      <c r="DC864" s="71">
        <v>3.0735377518092624</v>
      </c>
      <c r="DD864" s="71">
        <v>0.77540619001835587</v>
      </c>
      <c r="DE864" s="71">
        <v>0.75051896728169765</v>
      </c>
      <c r="DF864" s="71">
        <v>0.72071461513560386</v>
      </c>
      <c r="DG864" s="71">
        <v>0.40951652647155046</v>
      </c>
      <c r="DH864" s="71">
        <v>0.4621228033942254</v>
      </c>
      <c r="DI864" s="71">
        <v>0.40759910039347408</v>
      </c>
      <c r="DJ864" s="71">
        <v>0.59151061204021971</v>
      </c>
      <c r="DK864" s="71">
        <v>0.58418674793450698</v>
      </c>
      <c r="DL864" s="71">
        <v>0.3521686978091812</v>
      </c>
      <c r="DM864" s="71">
        <v>0.26862316627093202</v>
      </c>
      <c r="DN864" s="71">
        <v>0.24058468508947489</v>
      </c>
      <c r="DO864" s="71">
        <v>0.45093542102946205</v>
      </c>
      <c r="DQ864" s="71"/>
      <c r="DR864" s="71"/>
      <c r="DS864" s="71"/>
      <c r="DT864" s="71"/>
      <c r="DU864" s="71"/>
      <c r="DV864" s="71"/>
      <c r="DW864" s="71"/>
      <c r="DX864" s="71"/>
      <c r="DY864" s="71"/>
      <c r="DZ864" s="71"/>
      <c r="EA864" s="71"/>
      <c r="EB864" s="71"/>
      <c r="EC864" s="71"/>
      <c r="ED864" s="71"/>
    </row>
    <row r="865" spans="1:134">
      <c r="A865" s="4">
        <v>747</v>
      </c>
      <c r="B865" s="46" t="s">
        <v>6915</v>
      </c>
      <c r="C865" s="65" t="str">
        <f t="shared" si="31"/>
        <v>L747</v>
      </c>
      <c r="D865" s="69">
        <v>208876.97999999998</v>
      </c>
      <c r="E865" s="68">
        <v>2236081.2799999993</v>
      </c>
      <c r="F865" s="69">
        <v>56937.700000000012</v>
      </c>
      <c r="G865" s="69">
        <v>576145.69000000041</v>
      </c>
      <c r="H865" s="70">
        <v>103.80691533356791</v>
      </c>
      <c r="I865" s="70">
        <v>34.708918434600264</v>
      </c>
      <c r="J865" s="69">
        <v>284036.48999999993</v>
      </c>
      <c r="K865" s="69">
        <v>274143.99999999994</v>
      </c>
      <c r="L865" s="69">
        <v>242648.40999999995</v>
      </c>
      <c r="M865" s="69">
        <v>249794.57999999993</v>
      </c>
      <c r="N865" s="69">
        <v>574621.63</v>
      </c>
      <c r="O865" s="69">
        <v>410117.31999999995</v>
      </c>
      <c r="P865" s="69">
        <v>232985.77999999997</v>
      </c>
      <c r="Q865" s="69">
        <v>281170.92999999993</v>
      </c>
      <c r="R865" s="69">
        <v>651277.98</v>
      </c>
      <c r="S865" s="69">
        <v>277677.00999999995</v>
      </c>
      <c r="T865" s="69">
        <v>285303.02999999991</v>
      </c>
      <c r="U865" s="69">
        <v>298789.56999999995</v>
      </c>
      <c r="V865" s="69">
        <v>208876.97999999998</v>
      </c>
      <c r="W865" s="70">
        <v>132.58887738942246</v>
      </c>
      <c r="X865" s="70">
        <v>121.26085957558625</v>
      </c>
      <c r="Y865" s="70">
        <v>110.32198987456184</v>
      </c>
      <c r="Z865" s="71">
        <v>99.52699783975109</v>
      </c>
      <c r="AA865" s="71">
        <v>87.903068220647711</v>
      </c>
      <c r="AB865" s="71">
        <v>96.960335558905768</v>
      </c>
      <c r="AC865" s="71">
        <v>94.602440952850898</v>
      </c>
      <c r="AD865" s="71">
        <v>141.51281688571822</v>
      </c>
      <c r="AE865" s="71">
        <v>105.74390296864682</v>
      </c>
      <c r="AF865" s="71">
        <v>96.354512945872031</v>
      </c>
      <c r="AG865" s="71">
        <v>97.903438154133525</v>
      </c>
      <c r="AH865" s="71">
        <v>93.361448984022147</v>
      </c>
      <c r="AI865" s="71">
        <v>107.90363002347854</v>
      </c>
      <c r="AJ865" s="71">
        <v>36.780126936839473</v>
      </c>
      <c r="AK865" s="71">
        <v>25.840467700706384</v>
      </c>
      <c r="AL865" s="71">
        <v>34.576333566474759</v>
      </c>
      <c r="AM865" s="71">
        <v>19.164784620482411</v>
      </c>
      <c r="AN865" s="71">
        <v>12.223109032208201</v>
      </c>
      <c r="AO865" s="71">
        <v>19.546112404220327</v>
      </c>
      <c r="AP865" s="71">
        <v>0.85988953046816086</v>
      </c>
      <c r="AQ865" s="71">
        <v>84.313635388100977</v>
      </c>
      <c r="AR865" s="71">
        <v>121.27473779263158</v>
      </c>
      <c r="AS865" s="71">
        <v>-23.561463584702601</v>
      </c>
      <c r="AT865" s="71">
        <v>29.166201860408147</v>
      </c>
      <c r="AU865" s="71">
        <v>21.475134456689581</v>
      </c>
      <c r="AV865" s="72">
        <v>37.473983027956969</v>
      </c>
      <c r="AW865" s="73">
        <v>76377.30999999991</v>
      </c>
      <c r="AX865" s="73">
        <v>56293.569999999891</v>
      </c>
      <c r="AY865" s="73">
        <v>62342.999999999971</v>
      </c>
      <c r="AZ865" s="73">
        <v>40173.439999999944</v>
      </c>
      <c r="BA865" s="73">
        <v>62606.080000000075</v>
      </c>
      <c r="BB865" s="73">
        <v>70732.590000000026</v>
      </c>
      <c r="BC865" s="73">
        <v>1986.3400000000256</v>
      </c>
      <c r="BD865" s="73">
        <v>128620.66999999995</v>
      </c>
      <c r="BE865" s="73">
        <v>356947.96</v>
      </c>
      <c r="BF865" s="73">
        <v>-85591.339999999967</v>
      </c>
      <c r="BG865" s="73">
        <v>64422.469999999914</v>
      </c>
      <c r="BH865" s="73">
        <v>52821.889999999956</v>
      </c>
      <c r="BI865" s="73">
        <v>56937.700000000012</v>
      </c>
      <c r="BJ865" s="71">
        <v>8.1644378126700694</v>
      </c>
      <c r="BK865" s="71">
        <v>7.6001531422134718</v>
      </c>
      <c r="BL865" s="71">
        <v>7.8884849336137393</v>
      </c>
      <c r="BM865" s="71">
        <v>7.2066297616409898</v>
      </c>
      <c r="BN865" s="71">
        <v>-4.087610372497954</v>
      </c>
      <c r="BO865" s="71">
        <v>7.830939780687947</v>
      </c>
      <c r="BP865" s="71">
        <v>14.169861113970555</v>
      </c>
      <c r="BQ865" s="71">
        <v>13.939873379662554</v>
      </c>
      <c r="BR865" s="72">
        <v>9.6734630400018791</v>
      </c>
      <c r="BS865" s="72">
        <v>8.1442758061925655</v>
      </c>
      <c r="BT865" s="71">
        <v>9.8163708508263969</v>
      </c>
      <c r="BU865" s="71">
        <v>8.3160992083599599</v>
      </c>
      <c r="BV865" s="71">
        <v>6.2892621441773162</v>
      </c>
      <c r="BW865" s="71">
        <v>8.4618063288196197</v>
      </c>
      <c r="BX865" s="75">
        <v>6760</v>
      </c>
      <c r="BY865" s="75">
        <v>6451</v>
      </c>
      <c r="BZ865" s="75">
        <v>5666</v>
      </c>
      <c r="CA865" s="75">
        <v>6024</v>
      </c>
      <c r="CB865" s="75">
        <v>9712</v>
      </c>
      <c r="CC865" s="75">
        <v>9152</v>
      </c>
      <c r="CD865" s="75">
        <v>5742</v>
      </c>
      <c r="CE865" s="75">
        <v>6170</v>
      </c>
      <c r="CF865" s="75">
        <v>10036</v>
      </c>
      <c r="CG865" s="75">
        <v>6181</v>
      </c>
      <c r="CH865" s="75">
        <v>6336</v>
      </c>
      <c r="CI865" s="75">
        <v>6305</v>
      </c>
      <c r="CJ865" s="75">
        <v>4332</v>
      </c>
      <c r="CK865" s="75">
        <v>45102</v>
      </c>
      <c r="CL865" s="73">
        <v>559874.31999999995</v>
      </c>
      <c r="CM865" s="73">
        <v>588992.0199999999</v>
      </c>
      <c r="CN865" s="73">
        <v>546513.77999999991</v>
      </c>
      <c r="CO865" s="73">
        <v>656659.33000000031</v>
      </c>
      <c r="CP865" s="73">
        <v>637405.72</v>
      </c>
      <c r="CQ865" s="73">
        <v>549419.65</v>
      </c>
      <c r="CR865" s="73">
        <v>583888.61</v>
      </c>
      <c r="CS865" s="73">
        <v>908381.65000000026</v>
      </c>
      <c r="CT865" s="73">
        <v>732281.72999999986</v>
      </c>
      <c r="CU865" s="73">
        <v>747368.22</v>
      </c>
      <c r="CV865" s="73">
        <v>705224.97999999975</v>
      </c>
      <c r="CW865" s="73">
        <v>691460.46000000008</v>
      </c>
      <c r="CX865" s="73">
        <v>641518.74</v>
      </c>
      <c r="CY865" s="77"/>
      <c r="CZ865" s="4">
        <v>747</v>
      </c>
      <c r="DA865" s="76" t="str">
        <f t="shared" si="32"/>
        <v>L747</v>
      </c>
      <c r="DB865" s="71">
        <v>1.0276585079159839</v>
      </c>
      <c r="DC865" s="71">
        <v>1.5326707178635541</v>
      </c>
      <c r="DD865" s="71">
        <v>0.84500463097932255</v>
      </c>
      <c r="DE865" s="71">
        <v>1.5573836216920118</v>
      </c>
      <c r="DF865" s="71">
        <v>0.53337863963146681</v>
      </c>
      <c r="DG865" s="71">
        <v>0.49201157967115933</v>
      </c>
      <c r="DH865" s="71">
        <v>0.58716125664568941</v>
      </c>
      <c r="DI865" s="71">
        <v>0.44254529429057093</v>
      </c>
      <c r="DJ865" s="71">
        <v>0.15007505256431419</v>
      </c>
      <c r="DK865" s="71">
        <v>6.3412473974252398E-2</v>
      </c>
      <c r="DL865" s="71">
        <v>5.8892677028634419E-2</v>
      </c>
      <c r="DM865" s="71">
        <v>0.3480670091023651</v>
      </c>
      <c r="DN865" s="71">
        <v>4.9595181000813629E-2</v>
      </c>
      <c r="DO865" s="71">
        <v>0.22828866390204747</v>
      </c>
      <c r="DQ865" s="71"/>
      <c r="DR865" s="71"/>
      <c r="DS865" s="71"/>
      <c r="DT865" s="71"/>
      <c r="DU865" s="71"/>
      <c r="DV865" s="71"/>
      <c r="DW865" s="71"/>
      <c r="DX865" s="71"/>
      <c r="DY865" s="71"/>
      <c r="DZ865" s="71"/>
      <c r="EA865" s="71"/>
      <c r="EB865" s="71"/>
      <c r="EC865" s="71"/>
      <c r="ED865" s="71"/>
    </row>
    <row r="866" spans="1:134">
      <c r="A866" s="4">
        <v>748</v>
      </c>
      <c r="B866" s="46" t="s">
        <v>6923</v>
      </c>
      <c r="C866" s="65" t="str">
        <f t="shared" si="31"/>
        <v>L748</v>
      </c>
      <c r="D866" s="69">
        <v>278901.21999999997</v>
      </c>
      <c r="E866" s="68">
        <v>3267776.5700000003</v>
      </c>
      <c r="F866" s="69">
        <v>44920.989999999991</v>
      </c>
      <c r="G866" s="69">
        <v>723476.89000000153</v>
      </c>
      <c r="H866" s="70">
        <v>99.420571065753876</v>
      </c>
      <c r="I866" s="70">
        <v>28.43520736519536</v>
      </c>
      <c r="J866" s="69">
        <v>399655.97000000003</v>
      </c>
      <c r="K866" s="69">
        <v>377957.29999999993</v>
      </c>
      <c r="L866" s="69">
        <v>365482.06000000011</v>
      </c>
      <c r="M866" s="69">
        <v>409751.41999999993</v>
      </c>
      <c r="N866" s="69">
        <v>753104.65999999992</v>
      </c>
      <c r="O866" s="69">
        <v>658410.47</v>
      </c>
      <c r="P866" s="69">
        <v>356321.9499999999</v>
      </c>
      <c r="Q866" s="69">
        <v>390160.82000000007</v>
      </c>
      <c r="R866" s="69">
        <v>919423.1</v>
      </c>
      <c r="S866" s="69">
        <v>366025.42999999993</v>
      </c>
      <c r="T866" s="69">
        <v>466611.58</v>
      </c>
      <c r="U866" s="69">
        <v>490332.46999999991</v>
      </c>
      <c r="V866" s="69">
        <v>278901.21999999997</v>
      </c>
      <c r="W866" s="70">
        <v>112.29549217786126</v>
      </c>
      <c r="X866" s="70">
        <v>106.83226649311</v>
      </c>
      <c r="Y866" s="70">
        <v>105.43947830128037</v>
      </c>
      <c r="Z866" s="71">
        <v>99.86833584590795</v>
      </c>
      <c r="AA866" s="71">
        <v>102.79166035932515</v>
      </c>
      <c r="AB866" s="71">
        <v>93.325637416936985</v>
      </c>
      <c r="AC866" s="71">
        <v>98.823566680201537</v>
      </c>
      <c r="AD866" s="71">
        <v>102.45713709714856</v>
      </c>
      <c r="AE866" s="71">
        <v>105.58031734314891</v>
      </c>
      <c r="AF866" s="71">
        <v>76.883867420705229</v>
      </c>
      <c r="AG866" s="71">
        <v>108.6897722576484</v>
      </c>
      <c r="AH866" s="71">
        <v>101.65356573798054</v>
      </c>
      <c r="AI866" s="71">
        <v>97.216213528563728</v>
      </c>
      <c r="AJ866" s="71">
        <v>23.72374202866019</v>
      </c>
      <c r="AK866" s="71">
        <v>10.264046878133449</v>
      </c>
      <c r="AL866" s="71">
        <v>11.148535489142963</v>
      </c>
      <c r="AM866" s="71">
        <v>11.823116010806945</v>
      </c>
      <c r="AN866" s="71">
        <v>14.488194494643247</v>
      </c>
      <c r="AO866" s="71">
        <v>12.261594751192352</v>
      </c>
      <c r="AP866" s="71">
        <v>3.6410164989649996</v>
      </c>
      <c r="AQ866" s="71">
        <v>31.750883025547228</v>
      </c>
      <c r="AR866" s="71">
        <v>109.35652607145086</v>
      </c>
      <c r="AS866" s="71">
        <v>-31.744986029206647</v>
      </c>
      <c r="AT866" s="71">
        <v>44.489081358680174</v>
      </c>
      <c r="AU866" s="71">
        <v>31.805052403890489</v>
      </c>
      <c r="AV866" s="72">
        <v>19.198626311291346</v>
      </c>
      <c r="AW866" s="73">
        <v>76633.110000000161</v>
      </c>
      <c r="AX866" s="73">
        <v>35182.559999999939</v>
      </c>
      <c r="AY866" s="73">
        <v>36658.960000000137</v>
      </c>
      <c r="AZ866" s="73">
        <v>43323.229999999923</v>
      </c>
      <c r="BA866" s="73">
        <v>95303.509999999893</v>
      </c>
      <c r="BB866" s="73">
        <v>76335.740000000107</v>
      </c>
      <c r="BC866" s="73">
        <v>12517.959999999905</v>
      </c>
      <c r="BD866" s="73">
        <v>94025.560000000114</v>
      </c>
      <c r="BE866" s="73">
        <v>480256.9</v>
      </c>
      <c r="BF866" s="73">
        <v>-170236.17000000004</v>
      </c>
      <c r="BG866" s="73">
        <v>143672.59000000008</v>
      </c>
      <c r="BH866" s="73">
        <v>118319.05999999994</v>
      </c>
      <c r="BI866" s="73">
        <v>44920.989999999991</v>
      </c>
      <c r="BJ866" s="71">
        <v>10.407684124777052</v>
      </c>
      <c r="BK866" s="71">
        <v>10.628142851670416</v>
      </c>
      <c r="BL866" s="71">
        <v>11.408878526300084</v>
      </c>
      <c r="BM866" s="71">
        <v>9.622781543085873</v>
      </c>
      <c r="BN866" s="71">
        <v>-4.3522816331494258</v>
      </c>
      <c r="BO866" s="71">
        <v>11.61874181164093</v>
      </c>
      <c r="BP866" s="71">
        <v>18.20114095544816</v>
      </c>
      <c r="BQ866" s="71">
        <v>17.254186780404769</v>
      </c>
      <c r="BR866" s="72">
        <v>10.374207784409636</v>
      </c>
      <c r="BS866" s="72">
        <v>9.6171515021253864</v>
      </c>
      <c r="BT866" s="71">
        <v>12.705278439628801</v>
      </c>
      <c r="BU866" s="71">
        <v>10.568718228718238</v>
      </c>
      <c r="BV866" s="71">
        <v>9.2376458993095127</v>
      </c>
      <c r="BW866" s="71">
        <v>10.731017897687565</v>
      </c>
      <c r="BX866" s="75">
        <v>10596</v>
      </c>
      <c r="BY866" s="75">
        <v>10692</v>
      </c>
      <c r="BZ866" s="75">
        <v>9566</v>
      </c>
      <c r="CA866" s="75">
        <v>10278</v>
      </c>
      <c r="CB866" s="75">
        <v>13977</v>
      </c>
      <c r="CC866" s="75">
        <v>15790</v>
      </c>
      <c r="CD866" s="75">
        <v>9630</v>
      </c>
      <c r="CE866" s="75">
        <v>10033</v>
      </c>
      <c r="CF866" s="75">
        <v>15870</v>
      </c>
      <c r="CG866" s="75">
        <v>9831</v>
      </c>
      <c r="CH866" s="75">
        <v>11528</v>
      </c>
      <c r="CI866" s="75">
        <v>11730</v>
      </c>
      <c r="CJ866" s="75">
        <v>6619</v>
      </c>
      <c r="CK866" s="75">
        <v>75241</v>
      </c>
      <c r="CL866" s="73">
        <v>627809.18999999994</v>
      </c>
      <c r="CM866" s="73">
        <v>717710.05999999994</v>
      </c>
      <c r="CN866" s="73">
        <v>661723.80000000005</v>
      </c>
      <c r="CO866" s="73">
        <v>808104.20000000007</v>
      </c>
      <c r="CP866" s="73">
        <v>768820.7100000002</v>
      </c>
      <c r="CQ866" s="73">
        <v>640209.37999999989</v>
      </c>
      <c r="CR866" s="73">
        <v>576841.71</v>
      </c>
      <c r="CS866" s="73">
        <v>957147.77</v>
      </c>
      <c r="CT866" s="73">
        <v>929792.93000000017</v>
      </c>
      <c r="CU866" s="73">
        <v>986224.56999999983</v>
      </c>
      <c r="CV866" s="73">
        <v>939178.17999999982</v>
      </c>
      <c r="CW866" s="73">
        <v>884230.42999999993</v>
      </c>
      <c r="CX866" s="73">
        <v>909790.52000000014</v>
      </c>
      <c r="CY866" s="77"/>
      <c r="CZ866" s="4">
        <v>748</v>
      </c>
      <c r="DA866" s="76" t="str">
        <f t="shared" si="32"/>
        <v>L748</v>
      </c>
      <c r="DB866" s="71">
        <v>2.2341037325348769</v>
      </c>
      <c r="DC866" s="71">
        <v>2.8286773122577</v>
      </c>
      <c r="DD866" s="71">
        <v>0.92945172660277542</v>
      </c>
      <c r="DE866" s="71">
        <v>0.52376461340577674</v>
      </c>
      <c r="DF866" s="71">
        <v>0.76135777388831638</v>
      </c>
      <c r="DG866" s="71">
        <v>0.10671837963980549</v>
      </c>
      <c r="DH866" s="71">
        <v>0.15948686070874138</v>
      </c>
      <c r="DI866" s="71">
        <v>0.25246089215037115</v>
      </c>
      <c r="DJ866" s="71">
        <v>0.11293527731219928</v>
      </c>
      <c r="DK866" s="71">
        <v>0.18831109537196256</v>
      </c>
      <c r="DL866" s="71">
        <v>0.18278618996613241</v>
      </c>
      <c r="DM866" s="71">
        <v>0.30353558580898959</v>
      </c>
      <c r="DN866" s="72">
        <v>5.4187955885360226E-2</v>
      </c>
      <c r="DO866" s="71">
        <v>0.17713592474914974</v>
      </c>
      <c r="DQ866" s="71"/>
      <c r="DR866" s="71"/>
      <c r="DS866" s="71"/>
      <c r="DT866" s="71"/>
      <c r="DU866" s="71"/>
      <c r="DV866" s="71"/>
      <c r="DW866" s="71"/>
      <c r="DX866" s="71"/>
      <c r="DY866" s="71"/>
      <c r="DZ866" s="71"/>
      <c r="EA866" s="71"/>
      <c r="EB866" s="71"/>
      <c r="EC866" s="71"/>
      <c r="ED866" s="71"/>
    </row>
    <row r="867" spans="1:134">
      <c r="A867" s="4">
        <v>745</v>
      </c>
      <c r="B867" s="46" t="s">
        <v>6931</v>
      </c>
      <c r="C867" s="65" t="str">
        <f t="shared" si="31"/>
        <v>L745</v>
      </c>
      <c r="D867" s="69">
        <v>337726.11</v>
      </c>
      <c r="E867" s="68">
        <v>3581942.9200000018</v>
      </c>
      <c r="F867" s="69">
        <v>77742.339999999967</v>
      </c>
      <c r="G867" s="69">
        <v>731822.24000000162</v>
      </c>
      <c r="H867" s="70">
        <v>102.7554549859735</v>
      </c>
      <c r="I867" s="70">
        <v>25.676886074873217</v>
      </c>
      <c r="J867" s="69">
        <v>490831.77999999997</v>
      </c>
      <c r="K867" s="69">
        <v>481623.95</v>
      </c>
      <c r="L867" s="69">
        <v>435654.33999999997</v>
      </c>
      <c r="M867" s="69">
        <v>496190.85</v>
      </c>
      <c r="N867" s="69">
        <v>925868.0199999999</v>
      </c>
      <c r="O867" s="69">
        <v>708778.04999999993</v>
      </c>
      <c r="P867" s="69">
        <v>386897.13</v>
      </c>
      <c r="Q867" s="69">
        <v>399652.62</v>
      </c>
      <c r="R867" s="69">
        <v>877326.01999999979</v>
      </c>
      <c r="S867" s="69">
        <v>435845.67000000004</v>
      </c>
      <c r="T867" s="69">
        <v>550903.27999999991</v>
      </c>
      <c r="U867" s="69">
        <v>593592.09</v>
      </c>
      <c r="V867" s="69">
        <v>337726.11</v>
      </c>
      <c r="W867" s="70">
        <v>115.35664604753903</v>
      </c>
      <c r="X867" s="70">
        <v>108.67893315061377</v>
      </c>
      <c r="Y867" s="70">
        <v>107.96171302686186</v>
      </c>
      <c r="Z867" s="71">
        <v>98.063705519910329</v>
      </c>
      <c r="AA867" s="71">
        <v>93.443488916191995</v>
      </c>
      <c r="AB867" s="71">
        <v>83.67991385046642</v>
      </c>
      <c r="AC867" s="71">
        <v>84.771347641626193</v>
      </c>
      <c r="AD867" s="71">
        <v>92.577261298752518</v>
      </c>
      <c r="AE867" s="71">
        <v>103.92706975859809</v>
      </c>
      <c r="AF867" s="71">
        <v>104.19912865759791</v>
      </c>
      <c r="AG867" s="71">
        <v>110.51186093130596</v>
      </c>
      <c r="AH867" s="71">
        <v>117.20821916371386</v>
      </c>
      <c r="AI867" s="71">
        <v>102.21933186474143</v>
      </c>
      <c r="AJ867" s="71">
        <v>18.571693024814717</v>
      </c>
      <c r="AK867" s="71">
        <v>14.010127648538283</v>
      </c>
      <c r="AL867" s="71">
        <v>15.373949290522804</v>
      </c>
      <c r="AM867" s="71">
        <v>-0.70872306761995407</v>
      </c>
      <c r="AN867" s="71">
        <v>4.0210752921763016</v>
      </c>
      <c r="AO867" s="71">
        <v>-3.7821192101527012</v>
      </c>
      <c r="AP867" s="71">
        <v>-13.001624738752737</v>
      </c>
      <c r="AQ867" s="71">
        <v>18.085612675051955</v>
      </c>
      <c r="AR867" s="71">
        <v>98.777710803027247</v>
      </c>
      <c r="AS867" s="71">
        <v>-25.765771949538607</v>
      </c>
      <c r="AT867" s="71">
        <v>43.733274375820621</v>
      </c>
      <c r="AU867" s="71">
        <v>50.195912632990684</v>
      </c>
      <c r="AV867" s="72">
        <v>29.902766622701083</v>
      </c>
      <c r="AW867" s="73">
        <v>76878.19</v>
      </c>
      <c r="AX867" s="73">
        <v>59184.329999999958</v>
      </c>
      <c r="AY867" s="73">
        <v>58052.339999999909</v>
      </c>
      <c r="AZ867" s="73">
        <v>-3541.7200000001467</v>
      </c>
      <c r="BA867" s="73">
        <v>35814.159999999916</v>
      </c>
      <c r="BB867" s="73">
        <v>-20616.239999999991</v>
      </c>
      <c r="BC867" s="73">
        <v>-57820.51999999996</v>
      </c>
      <c r="BD867" s="73">
        <v>61209.509999999893</v>
      </c>
      <c r="BE867" s="73">
        <v>435965.65999999992</v>
      </c>
      <c r="BF867" s="73">
        <v>-151276.57999999996</v>
      </c>
      <c r="BG867" s="73">
        <v>167621.62</v>
      </c>
      <c r="BH867" s="73">
        <v>198380.20999999996</v>
      </c>
      <c r="BI867" s="73">
        <v>77742.339999999967</v>
      </c>
      <c r="BJ867" s="71">
        <v>7.9414658046537969</v>
      </c>
      <c r="BK867" s="71">
        <v>7.4466584359687662</v>
      </c>
      <c r="BL867" s="71">
        <v>7.8882399029075998</v>
      </c>
      <c r="BM867" s="71">
        <v>6.8723829533815373</v>
      </c>
      <c r="BN867" s="71">
        <v>-5.3198665067853117</v>
      </c>
      <c r="BO867" s="71">
        <v>11.222333211028271</v>
      </c>
      <c r="BP867" s="71">
        <v>20.2140543968742</v>
      </c>
      <c r="BQ867" s="71">
        <v>17.678995842807215</v>
      </c>
      <c r="BR867" s="72">
        <v>7.3640473855984405</v>
      </c>
      <c r="BS867" s="72">
        <v>9.6233536586274955</v>
      </c>
      <c r="BT867" s="71">
        <v>12.299881563144066</v>
      </c>
      <c r="BU867" s="71">
        <v>10.461756117607218</v>
      </c>
      <c r="BV867" s="71">
        <v>7.5811660039622364</v>
      </c>
      <c r="BW867" s="71">
        <v>10.118533165043553</v>
      </c>
      <c r="BX867" s="75">
        <v>8211</v>
      </c>
      <c r="BY867" s="75">
        <v>7873</v>
      </c>
      <c r="BZ867" s="75">
        <v>7505</v>
      </c>
      <c r="CA867" s="75">
        <v>8019</v>
      </c>
      <c r="CB867" s="75">
        <v>10358</v>
      </c>
      <c r="CC867" s="75">
        <v>11710</v>
      </c>
      <c r="CD867" s="75">
        <v>7484</v>
      </c>
      <c r="CE867" s="75">
        <v>7287</v>
      </c>
      <c r="CF867" s="75">
        <v>11103</v>
      </c>
      <c r="CG867" s="75">
        <v>7679</v>
      </c>
      <c r="CH867" s="75">
        <v>8864</v>
      </c>
      <c r="CI867" s="75">
        <v>9522</v>
      </c>
      <c r="CJ867" s="75">
        <v>5189</v>
      </c>
      <c r="CK867" s="75">
        <v>57128</v>
      </c>
      <c r="CL867" s="73">
        <v>830850.07999999984</v>
      </c>
      <c r="CM867" s="73">
        <v>771220.58000000007</v>
      </c>
      <c r="CN867" s="73">
        <v>861287.66999999993</v>
      </c>
      <c r="CO867" s="73">
        <v>953867.24</v>
      </c>
      <c r="CP867" s="73">
        <v>983561.25</v>
      </c>
      <c r="CQ867" s="73">
        <v>766813.04999999981</v>
      </c>
      <c r="CR867" s="73">
        <v>954360.82999999973</v>
      </c>
      <c r="CS867" s="73">
        <v>1279265.7000000002</v>
      </c>
      <c r="CT867" s="73">
        <v>1105286.1199999999</v>
      </c>
      <c r="CU867" s="73">
        <v>1069974.21</v>
      </c>
      <c r="CV867" s="73">
        <v>1164412.52</v>
      </c>
      <c r="CW867" s="73">
        <v>1092794.5299999998</v>
      </c>
      <c r="CX867" s="73">
        <v>1079805.51</v>
      </c>
      <c r="CY867" s="77"/>
      <c r="CZ867" s="4">
        <v>745</v>
      </c>
      <c r="DA867" s="76" t="str">
        <f t="shared" si="32"/>
        <v>L745</v>
      </c>
      <c r="DB867" s="71">
        <v>7.9439408314258015</v>
      </c>
      <c r="DC867" s="71">
        <v>7.8349862895948101</v>
      </c>
      <c r="DD867" s="71">
        <v>1.3752839096391476</v>
      </c>
      <c r="DE867" s="71">
        <v>1.260663334649325</v>
      </c>
      <c r="DF867" s="71">
        <v>1.3290210983829487</v>
      </c>
      <c r="DG867" s="71">
        <v>1.0264771635591561</v>
      </c>
      <c r="DH867" s="71">
        <v>0.24515644601278475</v>
      </c>
      <c r="DI867" s="71">
        <v>0.43768194592849169</v>
      </c>
      <c r="DJ867" s="71">
        <v>0.39305595605830057</v>
      </c>
      <c r="DK867" s="71">
        <v>0.16978354943339793</v>
      </c>
      <c r="DL867" s="71">
        <v>0.25768378183818336</v>
      </c>
      <c r="DM867" s="71">
        <v>0.23412464363229407</v>
      </c>
      <c r="DN867" s="72">
        <v>0.36335788730392321</v>
      </c>
      <c r="DO867" s="71">
        <v>0.30501644290179053</v>
      </c>
      <c r="DQ867" s="71"/>
      <c r="DR867" s="71"/>
      <c r="DS867" s="71"/>
      <c r="DT867" s="71"/>
      <c r="DU867" s="71"/>
      <c r="DV867" s="71"/>
      <c r="DW867" s="71"/>
      <c r="DX867" s="71"/>
      <c r="DY867" s="71"/>
      <c r="DZ867" s="71"/>
      <c r="EA867" s="71"/>
      <c r="EB867" s="71"/>
      <c r="EC867" s="71"/>
      <c r="ED867" s="71"/>
    </row>
    <row r="868" spans="1:134">
      <c r="A868" s="4">
        <v>1233</v>
      </c>
      <c r="B868" s="46" t="s">
        <v>6939</v>
      </c>
      <c r="C868" s="65" t="str">
        <f t="shared" si="31"/>
        <v>1233</v>
      </c>
      <c r="D868" s="69">
        <v>340649.26</v>
      </c>
      <c r="E868" s="68">
        <v>3630629.72</v>
      </c>
      <c r="F868" s="69">
        <v>80337.130000000063</v>
      </c>
      <c r="G868" s="69">
        <v>765228.54999999888</v>
      </c>
      <c r="H868" s="70">
        <v>99.102153548733966</v>
      </c>
      <c r="I868" s="70">
        <v>26.705808527327378</v>
      </c>
      <c r="J868" s="69">
        <v>487166.35000000003</v>
      </c>
      <c r="K868" s="69">
        <v>413946.37</v>
      </c>
      <c r="L868" s="69">
        <v>408955.2799999998</v>
      </c>
      <c r="M868" s="69">
        <v>461168.30999999988</v>
      </c>
      <c r="N868" s="69">
        <v>732664.46000000008</v>
      </c>
      <c r="O868" s="69">
        <v>734639.33</v>
      </c>
      <c r="P868" s="69">
        <v>425982.85999999993</v>
      </c>
      <c r="Q868" s="69">
        <v>395797.73</v>
      </c>
      <c r="R868" s="69">
        <v>875583.47</v>
      </c>
      <c r="S868" s="69">
        <v>452916.73</v>
      </c>
      <c r="T868" s="69">
        <v>559584.49000000011</v>
      </c>
      <c r="U868" s="69">
        <v>580115.17999999982</v>
      </c>
      <c r="V868" s="69">
        <v>340649.26</v>
      </c>
      <c r="W868" s="70">
        <v>108.90678444744475</v>
      </c>
      <c r="X868" s="70">
        <v>93.492276339844736</v>
      </c>
      <c r="Y868" s="70">
        <v>90.656700769771902</v>
      </c>
      <c r="Z868" s="71">
        <v>84.9507248990531</v>
      </c>
      <c r="AA868" s="71">
        <v>97.97029243669455</v>
      </c>
      <c r="AB868" s="71">
        <v>106.56924117404445</v>
      </c>
      <c r="AC868" s="71">
        <v>94.039558152943343</v>
      </c>
      <c r="AD868" s="71">
        <v>82.524681855049664</v>
      </c>
      <c r="AE868" s="71">
        <v>109.20122089170042</v>
      </c>
      <c r="AF868" s="71">
        <v>85.855863880311475</v>
      </c>
      <c r="AG868" s="71">
        <v>108.70884413328102</v>
      </c>
      <c r="AH868" s="71">
        <v>103.12530048723623</v>
      </c>
      <c r="AI868" s="71">
        <v>105.04136430912713</v>
      </c>
      <c r="AJ868" s="71">
        <v>0.58485295190378039</v>
      </c>
      <c r="AK868" s="71">
        <v>-9.2425246054782857</v>
      </c>
      <c r="AL868" s="71">
        <v>-4.2729817016404548</v>
      </c>
      <c r="AM868" s="71">
        <v>-15.168885944326716</v>
      </c>
      <c r="AN868" s="71">
        <v>-8.7305977867784268</v>
      </c>
      <c r="AO868" s="71">
        <v>6.8931958426156514</v>
      </c>
      <c r="AP868" s="71">
        <v>-0.11928253966274616</v>
      </c>
      <c r="AQ868" s="71">
        <v>10.542555357476502</v>
      </c>
      <c r="AR868" s="71">
        <v>103.70101440181267</v>
      </c>
      <c r="AS868" s="71">
        <v>-21.284699908091266</v>
      </c>
      <c r="AT868" s="71">
        <v>44.389949231437711</v>
      </c>
      <c r="AU868" s="71">
        <v>35.612842735484172</v>
      </c>
      <c r="AV868" s="72">
        <v>30.861846507114386</v>
      </c>
      <c r="AW868" s="73">
        <v>2832.640000000014</v>
      </c>
      <c r="AX868" s="73">
        <v>-42155.31</v>
      </c>
      <c r="AY868" s="73">
        <v>-18254.60000000021</v>
      </c>
      <c r="AZ868" s="73">
        <v>-82462.780000000203</v>
      </c>
      <c r="BA868" s="73">
        <v>-70084.809999999707</v>
      </c>
      <c r="BB868" s="73">
        <v>52060.499999999884</v>
      </c>
      <c r="BC868" s="73">
        <v>-508.72999999998137</v>
      </c>
      <c r="BD868" s="73">
        <v>37747.629999999946</v>
      </c>
      <c r="BE868" s="73">
        <v>445745.91000000003</v>
      </c>
      <c r="BF868" s="73">
        <v>-122469.16000000015</v>
      </c>
      <c r="BG868" s="73">
        <v>172033.63000000006</v>
      </c>
      <c r="BH868" s="73">
        <v>152342.13999999984</v>
      </c>
      <c r="BI868" s="73">
        <v>80337.130000000063</v>
      </c>
      <c r="BJ868" s="71">
        <v>12.70026620535829</v>
      </c>
      <c r="BK868" s="71">
        <v>12.074874595875972</v>
      </c>
      <c r="BL868" s="71">
        <v>10.845000331583387</v>
      </c>
      <c r="BM868" s="71">
        <v>10.257330734408709</v>
      </c>
      <c r="BN868" s="71">
        <v>0.4772523930961392</v>
      </c>
      <c r="BO868" s="71">
        <v>8.8281878044237434</v>
      </c>
      <c r="BP868" s="71">
        <v>16.167125797427452</v>
      </c>
      <c r="BQ868" s="71">
        <v>16.864812844818243</v>
      </c>
      <c r="BR868" s="72">
        <v>9.8777859671781432</v>
      </c>
      <c r="BS868" s="72">
        <v>11.919121080153364</v>
      </c>
      <c r="BT868" s="71">
        <v>12.343381586913871</v>
      </c>
      <c r="BU868" s="71">
        <v>9.91923962223232</v>
      </c>
      <c r="BV868" s="71">
        <v>7.0092813801300249</v>
      </c>
      <c r="BW868" s="71">
        <v>10.37935558440779</v>
      </c>
      <c r="BX868" s="75">
        <v>10263</v>
      </c>
      <c r="BY868" s="75">
        <v>9275</v>
      </c>
      <c r="BZ868" s="75">
        <v>8837</v>
      </c>
      <c r="CA868" s="75">
        <v>9982</v>
      </c>
      <c r="CB868" s="75">
        <v>12381</v>
      </c>
      <c r="CC868" s="75">
        <v>14970</v>
      </c>
      <c r="CD868" s="75">
        <v>9321</v>
      </c>
      <c r="CE868" s="75">
        <v>8939</v>
      </c>
      <c r="CF868" s="75">
        <v>14238</v>
      </c>
      <c r="CG868" s="75">
        <v>9725</v>
      </c>
      <c r="CH868" s="75">
        <v>11149</v>
      </c>
      <c r="CI868" s="75">
        <v>11515</v>
      </c>
      <c r="CJ868" s="75">
        <v>6490</v>
      </c>
      <c r="CK868" s="75">
        <v>71377</v>
      </c>
      <c r="CL868" s="73">
        <v>839896.92999999993</v>
      </c>
      <c r="CM868" s="73">
        <v>794786.08000000031</v>
      </c>
      <c r="CN868" s="73">
        <v>750087.28000000026</v>
      </c>
      <c r="CO868" s="73">
        <v>979354.12000000011</v>
      </c>
      <c r="CP868" s="73">
        <v>956463.79000000015</v>
      </c>
      <c r="CQ868" s="73">
        <v>732480.00999999989</v>
      </c>
      <c r="CR868" s="73">
        <v>639846.15000000014</v>
      </c>
      <c r="CS868" s="73">
        <v>1025655.9399999998</v>
      </c>
      <c r="CT868" s="73">
        <v>914009.13999999978</v>
      </c>
      <c r="CU868" s="73">
        <v>914064.36999999988</v>
      </c>
      <c r="CV868" s="73">
        <v>960879.2300000001</v>
      </c>
      <c r="CW868" s="73">
        <v>830193.48</v>
      </c>
      <c r="CX868" s="73">
        <v>789190.41000000015</v>
      </c>
      <c r="CY868" s="77"/>
      <c r="CZ868" s="4">
        <v>1233</v>
      </c>
      <c r="DA868" s="76" t="str">
        <f t="shared" si="32"/>
        <v>1233</v>
      </c>
      <c r="DB868" s="71">
        <v>2.9797395740804902</v>
      </c>
      <c r="DC868" s="71">
        <v>3.0761277159552489</v>
      </c>
      <c r="DD868" s="71">
        <v>1.0088902986987003</v>
      </c>
      <c r="DE868" s="71">
        <v>0.84755551668346274</v>
      </c>
      <c r="DF868" s="71">
        <v>0.91225886321444416</v>
      </c>
      <c r="DG868" s="71">
        <v>0.65449673304253897</v>
      </c>
      <c r="DH868" s="71">
        <v>0.15893639940322238</v>
      </c>
      <c r="DI868" s="71">
        <v>0.1912612389003783</v>
      </c>
      <c r="DJ868" s="71">
        <v>0.17300861401797435</v>
      </c>
      <c r="DK868" s="71">
        <v>0.11581882791785189</v>
      </c>
      <c r="DL868" s="71">
        <v>0.14802214128467425</v>
      </c>
      <c r="DM868" s="71">
        <v>0.12289004356697437</v>
      </c>
      <c r="DN868" s="71">
        <v>0.14400898031437051</v>
      </c>
      <c r="DO868" s="71">
        <v>0.15165361958627896</v>
      </c>
      <c r="DQ868" s="71"/>
      <c r="DR868" s="71"/>
      <c r="DS868" s="71"/>
      <c r="DT868" s="71"/>
      <c r="DU868" s="71"/>
      <c r="DV868" s="71"/>
      <c r="DW868" s="71"/>
      <c r="DX868" s="71"/>
      <c r="DY868" s="71"/>
      <c r="DZ868" s="71"/>
      <c r="EA868" s="71"/>
      <c r="EB868" s="71"/>
      <c r="EC868" s="71"/>
      <c r="ED868" s="71"/>
    </row>
    <row r="869" spans="1:134">
      <c r="A869" s="4">
        <v>752</v>
      </c>
      <c r="B869" s="46" t="s">
        <v>6945</v>
      </c>
      <c r="C869" s="65" t="str">
        <f t="shared" si="31"/>
        <v>L752</v>
      </c>
      <c r="D869" s="69">
        <v>281176.84000000003</v>
      </c>
      <c r="E869" s="68">
        <v>2942706.5599999996</v>
      </c>
      <c r="F869" s="69">
        <v>39302.49000000002</v>
      </c>
      <c r="G869" s="69">
        <v>425699.83000000054</v>
      </c>
      <c r="H869" s="70">
        <v>93.63211508091139</v>
      </c>
      <c r="I869" s="70">
        <v>16.912939680538752</v>
      </c>
      <c r="J869" s="69">
        <v>489447.40999999992</v>
      </c>
      <c r="K869" s="69">
        <v>375813.56999999995</v>
      </c>
      <c r="L869" s="69">
        <v>364292.44000000006</v>
      </c>
      <c r="M869" s="69">
        <v>458495.80999999994</v>
      </c>
      <c r="N869" s="69">
        <v>559186.93000000005</v>
      </c>
      <c r="O869" s="69">
        <v>616576.80000000005</v>
      </c>
      <c r="P869" s="69">
        <v>373552.52</v>
      </c>
      <c r="Q869" s="69">
        <v>347168.53</v>
      </c>
      <c r="R869" s="69">
        <v>699257.2699999999</v>
      </c>
      <c r="S869" s="69">
        <v>352157.64999999997</v>
      </c>
      <c r="T869" s="69">
        <v>408626.75</v>
      </c>
      <c r="U869" s="69">
        <v>480766.99999999994</v>
      </c>
      <c r="V869" s="69">
        <v>281176.84000000003</v>
      </c>
      <c r="W869" s="70">
        <v>122.84887581175687</v>
      </c>
      <c r="X869" s="70">
        <v>98.838143036267638</v>
      </c>
      <c r="Y869" s="70">
        <v>90.346458180046952</v>
      </c>
      <c r="Z869" s="71">
        <v>95.198982173427964</v>
      </c>
      <c r="AA869" s="71">
        <v>100.94887754076072</v>
      </c>
      <c r="AB869" s="71">
        <v>97.022417718892413</v>
      </c>
      <c r="AC869" s="71">
        <v>94.970898855269112</v>
      </c>
      <c r="AD869" s="71">
        <v>83.32636483844756</v>
      </c>
      <c r="AE869" s="71">
        <v>100.64741863846945</v>
      </c>
      <c r="AF869" s="71">
        <v>87.730249128141807</v>
      </c>
      <c r="AG869" s="71">
        <v>91.443768386692341</v>
      </c>
      <c r="AH869" s="71">
        <v>102.74708923888612</v>
      </c>
      <c r="AI869" s="71">
        <v>87.342327434838424</v>
      </c>
      <c r="AJ869" s="71">
        <v>13.581152033417387</v>
      </c>
      <c r="AK869" s="71">
        <v>3.0492030111984869</v>
      </c>
      <c r="AL869" s="71">
        <v>1.2021779227326501</v>
      </c>
      <c r="AM869" s="71">
        <v>1.1598273246641311</v>
      </c>
      <c r="AN869" s="71">
        <v>0.99893022076931182</v>
      </c>
      <c r="AO869" s="71">
        <v>3.7658700774150233</v>
      </c>
      <c r="AP869" s="71">
        <v>0.52449725509833289</v>
      </c>
      <c r="AQ869" s="71">
        <v>4.8713502775929785</v>
      </c>
      <c r="AR869" s="71">
        <v>102.60403967828124</v>
      </c>
      <c r="AS869" s="71">
        <v>-33.32994263394793</v>
      </c>
      <c r="AT869" s="71">
        <v>20.739373584504062</v>
      </c>
      <c r="AU869" s="71">
        <v>33.285349531830846</v>
      </c>
      <c r="AV869" s="72">
        <v>16.249135139794689</v>
      </c>
      <c r="AW869" s="73">
        <v>58524.319999999832</v>
      </c>
      <c r="AX869" s="73">
        <v>11120.239999999932</v>
      </c>
      <c r="AY869" s="73">
        <v>4327.4200000000419</v>
      </c>
      <c r="AZ869" s="73">
        <v>5256.7899999999208</v>
      </c>
      <c r="BA869" s="73">
        <v>5543.1200000001118</v>
      </c>
      <c r="BB869" s="73">
        <v>28049.780000000028</v>
      </c>
      <c r="BC869" s="73">
        <v>1949.0500000001048</v>
      </c>
      <c r="BD869" s="73">
        <v>16126.23000000004</v>
      </c>
      <c r="BE869" s="73">
        <v>354122.36000000004</v>
      </c>
      <c r="BF869" s="73">
        <v>-176051.96000000014</v>
      </c>
      <c r="BG869" s="73">
        <v>70189.72000000003</v>
      </c>
      <c r="BH869" s="73">
        <v>120061.94000000012</v>
      </c>
      <c r="BI869" s="73">
        <v>39302.49000000002</v>
      </c>
      <c r="BJ869" s="71">
        <v>23.409340757596379</v>
      </c>
      <c r="BK869" s="71">
        <v>18.222763821202221</v>
      </c>
      <c r="BL869" s="71">
        <v>17.827909526749806</v>
      </c>
      <c r="BM869" s="71">
        <v>19.532291159065924</v>
      </c>
      <c r="BN869" s="71">
        <v>5.5894496388199535</v>
      </c>
      <c r="BO869" s="71">
        <v>16.726368856252797</v>
      </c>
      <c r="BP869" s="71">
        <v>25.699211927393801</v>
      </c>
      <c r="BQ869" s="71">
        <v>23.90095810854713</v>
      </c>
      <c r="BR869" s="72">
        <v>16.221345453467777</v>
      </c>
      <c r="BS869" s="72">
        <v>16.030411163646484</v>
      </c>
      <c r="BT869" s="71">
        <v>17.933277213307882</v>
      </c>
      <c r="BU869" s="71">
        <v>18.764991583291266</v>
      </c>
      <c r="BV869" s="71">
        <v>17.595185183160151</v>
      </c>
      <c r="BW869" s="71">
        <v>17.631926219944557</v>
      </c>
      <c r="BX869" s="75">
        <v>14873</v>
      </c>
      <c r="BY869" s="75">
        <v>11315</v>
      </c>
      <c r="BZ869" s="75">
        <v>10512</v>
      </c>
      <c r="CA869" s="75">
        <v>11699</v>
      </c>
      <c r="CB869" s="75">
        <v>13072</v>
      </c>
      <c r="CC869" s="75">
        <v>15033</v>
      </c>
      <c r="CD869" s="75">
        <v>10658</v>
      </c>
      <c r="CE869" s="75">
        <v>9782</v>
      </c>
      <c r="CF869" s="75">
        <v>13915</v>
      </c>
      <c r="CG869" s="75">
        <v>9928</v>
      </c>
      <c r="CH869" s="75">
        <v>11179</v>
      </c>
      <c r="CI869" s="75">
        <v>13486</v>
      </c>
      <c r="CJ869" s="75">
        <v>8134</v>
      </c>
      <c r="CK869" s="75">
        <v>77082</v>
      </c>
      <c r="CL869" s="73">
        <v>632914.83000000007</v>
      </c>
      <c r="CM869" s="73">
        <v>600095.12000000011</v>
      </c>
      <c r="CN869" s="73">
        <v>701490.92000000016</v>
      </c>
      <c r="CO869" s="73">
        <v>959166.54999999981</v>
      </c>
      <c r="CP869" s="73">
        <v>870490.02000000014</v>
      </c>
      <c r="CQ869" s="73">
        <v>654464.35000000009</v>
      </c>
      <c r="CR869" s="73">
        <v>655285.91000000015</v>
      </c>
      <c r="CS869" s="73">
        <v>872155.7300000001</v>
      </c>
      <c r="CT869" s="73">
        <v>701064.54</v>
      </c>
      <c r="CU869" s="73">
        <v>684412.7300000001</v>
      </c>
      <c r="CV869" s="73">
        <v>746556.64999999979</v>
      </c>
      <c r="CW869" s="73">
        <v>726822.6</v>
      </c>
      <c r="CX869" s="73">
        <v>674395.66000000027</v>
      </c>
      <c r="CY869" s="77"/>
      <c r="CZ869" s="4">
        <v>752</v>
      </c>
      <c r="DA869" s="76" t="str">
        <f t="shared" si="32"/>
        <v>L752</v>
      </c>
      <c r="DB869" s="71">
        <v>0.62843731684758897</v>
      </c>
      <c r="DC869" s="71">
        <v>0.85002528110707942</v>
      </c>
      <c r="DD869" s="71">
        <v>0.24694555688227535</v>
      </c>
      <c r="DE869" s="71">
        <v>0.25388648272058384</v>
      </c>
      <c r="DF869" s="71">
        <v>0.62287254812657922</v>
      </c>
      <c r="DG869" s="71">
        <v>0.21123684816135579</v>
      </c>
      <c r="DH869" s="71">
        <v>0.10481927395281924</v>
      </c>
      <c r="DI869" s="71">
        <v>0.1262295912180483</v>
      </c>
      <c r="DJ869" s="71">
        <v>0.1525718340514621</v>
      </c>
      <c r="DK869" s="71">
        <v>0.14972665669207391</v>
      </c>
      <c r="DL869" s="71">
        <v>0.12484641174038703</v>
      </c>
      <c r="DM869" s="71">
        <v>0.22542891428503739</v>
      </c>
      <c r="DN869" s="71">
        <v>0.15728033200283181</v>
      </c>
      <c r="DO869" s="71">
        <v>0.15132723862551173</v>
      </c>
      <c r="DQ869" s="71"/>
      <c r="DR869" s="71"/>
      <c r="DS869" s="71"/>
      <c r="DT869" s="71"/>
      <c r="DU869" s="71"/>
      <c r="DV869" s="71"/>
      <c r="DW869" s="71"/>
      <c r="DX869" s="71"/>
      <c r="DY869" s="71"/>
      <c r="DZ869" s="71"/>
      <c r="EA869" s="71"/>
      <c r="EB869" s="71"/>
      <c r="EC869" s="71"/>
      <c r="ED869" s="71"/>
    </row>
    <row r="870" spans="1:134">
      <c r="A870" s="4">
        <v>1218</v>
      </c>
      <c r="B870" s="46" t="s">
        <v>6953</v>
      </c>
      <c r="C870" s="65" t="str">
        <f t="shared" si="31"/>
        <v>1218</v>
      </c>
      <c r="D870" s="69">
        <v>295667.96999999997</v>
      </c>
      <c r="E870" s="68">
        <v>3835661.1599999997</v>
      </c>
      <c r="F870" s="69">
        <v>20823.489999999991</v>
      </c>
      <c r="G870" s="69">
        <v>349259.91999999946</v>
      </c>
      <c r="H870" s="70">
        <v>89.084263239650852</v>
      </c>
      <c r="I870" s="70">
        <v>10.017777529243865</v>
      </c>
      <c r="J870" s="69">
        <v>511156.63999999984</v>
      </c>
      <c r="K870" s="69">
        <v>504227.69999999995</v>
      </c>
      <c r="L870" s="69">
        <v>500839.92999999993</v>
      </c>
      <c r="M870" s="69">
        <v>511888.5400000001</v>
      </c>
      <c r="N870" s="69">
        <v>624140.70999999985</v>
      </c>
      <c r="O870" s="69">
        <v>781996.02</v>
      </c>
      <c r="P870" s="69">
        <v>470089.33999999997</v>
      </c>
      <c r="Q870" s="69">
        <v>553133.46999999986</v>
      </c>
      <c r="R870" s="69">
        <v>845732.75</v>
      </c>
      <c r="S870" s="69">
        <v>501200.98999999987</v>
      </c>
      <c r="T870" s="69">
        <v>583457.9099999998</v>
      </c>
      <c r="U870" s="69">
        <v>586378.7300000001</v>
      </c>
      <c r="V870" s="69">
        <v>295667.96999999997</v>
      </c>
      <c r="W870" s="70">
        <v>95.757581364004437</v>
      </c>
      <c r="X870" s="70">
        <v>93.173780318506743</v>
      </c>
      <c r="Y870" s="70">
        <v>87.268348407175196</v>
      </c>
      <c r="Z870" s="71">
        <v>80.660554484063354</v>
      </c>
      <c r="AA870" s="71">
        <v>102.32908094571948</v>
      </c>
      <c r="AB870" s="71">
        <v>99.084739466767871</v>
      </c>
      <c r="AC870" s="71">
        <v>78.228644201236975</v>
      </c>
      <c r="AD870" s="71">
        <v>78.040552773260515</v>
      </c>
      <c r="AE870" s="71">
        <v>87.924600454305462</v>
      </c>
      <c r="AF870" s="71">
        <v>97.269639999873604</v>
      </c>
      <c r="AG870" s="71">
        <v>97.065708396365537</v>
      </c>
      <c r="AH870" s="71">
        <v>100.65132299110917</v>
      </c>
      <c r="AI870" s="71">
        <v>88.225604292918419</v>
      </c>
      <c r="AJ870" s="71">
        <v>-7.8355447586900384</v>
      </c>
      <c r="AK870" s="71">
        <v>-10.486768826743242</v>
      </c>
      <c r="AL870" s="71">
        <v>-10.893732042840131</v>
      </c>
      <c r="AM870" s="71">
        <v>-22.79094464565987</v>
      </c>
      <c r="AN870" s="71">
        <v>-14.443831597677226</v>
      </c>
      <c r="AO870" s="71">
        <v>-13.335864190180203</v>
      </c>
      <c r="AP870" s="71">
        <v>-15.928603756694182</v>
      </c>
      <c r="AQ870" s="71">
        <v>2.0489416369984248</v>
      </c>
      <c r="AR870" s="71">
        <v>67.385921273396349</v>
      </c>
      <c r="AS870" s="71">
        <v>-28.850485040844042</v>
      </c>
      <c r="AT870" s="71">
        <v>28.470186006982303</v>
      </c>
      <c r="AU870" s="71">
        <v>31.320958496816754</v>
      </c>
      <c r="AV870" s="72">
        <v>7.5764628782066135</v>
      </c>
      <c r="AW870" s="73">
        <v>-43457.000000000175</v>
      </c>
      <c r="AX870" s="73">
        <v>-59071.930000000051</v>
      </c>
      <c r="AY870" s="73">
        <v>-61230.440000000061</v>
      </c>
      <c r="AZ870" s="73">
        <v>-151101.74999999994</v>
      </c>
      <c r="BA870" s="73">
        <v>-105369.18000000028</v>
      </c>
      <c r="BB870" s="73">
        <v>-106634.57999999996</v>
      </c>
      <c r="BC870" s="73">
        <v>-89065.570000000065</v>
      </c>
      <c r="BD870" s="73">
        <v>11105.829999999725</v>
      </c>
      <c r="BE870" s="73">
        <v>340473.56000000011</v>
      </c>
      <c r="BF870" s="73">
        <v>-203232.47000000009</v>
      </c>
      <c r="BG870" s="73">
        <v>129299.68999999994</v>
      </c>
      <c r="BH870" s="73">
        <v>139855.39000000001</v>
      </c>
      <c r="BI870" s="73">
        <v>20823.489999999991</v>
      </c>
      <c r="BJ870" s="71">
        <v>17.585230902132849</v>
      </c>
      <c r="BK870" s="71">
        <v>16.368568414745464</v>
      </c>
      <c r="BL870" s="71">
        <v>14.873691492657414</v>
      </c>
      <c r="BM870" s="71">
        <v>15.113982435204949</v>
      </c>
      <c r="BN870" s="71">
        <v>5.6829994544271081</v>
      </c>
      <c r="BO870" s="71">
        <v>13.396145356787294</v>
      </c>
      <c r="BP870" s="71">
        <v>21.128340907787557</v>
      </c>
      <c r="BQ870" s="71">
        <v>23.106569262535672</v>
      </c>
      <c r="BR870" s="72">
        <v>14.170792580313311</v>
      </c>
      <c r="BS870" s="72">
        <v>15.632172195249357</v>
      </c>
      <c r="BT870" s="71">
        <v>15.825070734433595</v>
      </c>
      <c r="BU870" s="71">
        <v>15.784848548407705</v>
      </c>
      <c r="BV870" s="71">
        <v>13.837174211222315</v>
      </c>
      <c r="BW870" s="71">
        <v>15.507448036095667</v>
      </c>
      <c r="BX870" s="75">
        <v>9739</v>
      </c>
      <c r="BY870" s="75">
        <v>9322</v>
      </c>
      <c r="BZ870" s="75">
        <v>9177</v>
      </c>
      <c r="CA870" s="75">
        <v>8708</v>
      </c>
      <c r="CB870" s="75">
        <v>10297</v>
      </c>
      <c r="CC870" s="75">
        <v>13254</v>
      </c>
      <c r="CD870" s="75">
        <v>8622</v>
      </c>
      <c r="CE870" s="75">
        <v>9250</v>
      </c>
      <c r="CF870" s="75">
        <v>12552</v>
      </c>
      <c r="CG870" s="75">
        <v>9041</v>
      </c>
      <c r="CH870" s="75">
        <v>10338</v>
      </c>
      <c r="CI870" s="75">
        <v>10204</v>
      </c>
      <c r="CJ870" s="75">
        <v>5431</v>
      </c>
      <c r="CK870" s="75">
        <v>65438</v>
      </c>
      <c r="CL870" s="73">
        <v>904155.91</v>
      </c>
      <c r="CM870" s="73">
        <v>885961.72</v>
      </c>
      <c r="CN870" s="73">
        <v>950576.67</v>
      </c>
      <c r="CO870" s="73">
        <v>1260519.32</v>
      </c>
      <c r="CP870" s="73">
        <v>1161181.0900000003</v>
      </c>
      <c r="CQ870" s="73">
        <v>805173.83999999985</v>
      </c>
      <c r="CR870" s="73">
        <v>1108640.53</v>
      </c>
      <c r="CS870" s="73">
        <v>1437645.24</v>
      </c>
      <c r="CT870" s="73">
        <v>1044335.42</v>
      </c>
      <c r="CU870" s="73">
        <v>970193.94999999984</v>
      </c>
      <c r="CV870" s="73">
        <v>924650.48999999976</v>
      </c>
      <c r="CW870" s="73">
        <v>908296.69</v>
      </c>
      <c r="CX870" s="73">
        <v>972042.65999999992</v>
      </c>
      <c r="CY870" s="77"/>
      <c r="CZ870" s="4">
        <v>1218</v>
      </c>
      <c r="DA870" s="76" t="str">
        <f t="shared" si="32"/>
        <v>1218</v>
      </c>
      <c r="DB870" s="71">
        <v>2.4949509368730092</v>
      </c>
      <c r="DC870" s="71">
        <v>2.1244607672462639</v>
      </c>
      <c r="DD870" s="71">
        <v>0.82495716264053642</v>
      </c>
      <c r="DE870" s="71">
        <v>0.96536042842176872</v>
      </c>
      <c r="DF870" s="71">
        <v>0.80283151956949061</v>
      </c>
      <c r="DG870" s="71">
        <v>0.53685878257214714</v>
      </c>
      <c r="DH870" s="71">
        <v>0.25169075202649327</v>
      </c>
      <c r="DI870" s="71">
        <v>0.62702446311517124</v>
      </c>
      <c r="DJ870" s="71">
        <v>0.61592210559317018</v>
      </c>
      <c r="DK870" s="71">
        <v>0.22296877909998383</v>
      </c>
      <c r="DL870" s="71">
        <v>0.56487925686722862</v>
      </c>
      <c r="DM870" s="71">
        <v>0.54943638330006372</v>
      </c>
      <c r="DN870" s="72">
        <v>0.21676234812882436</v>
      </c>
      <c r="DO870" s="71">
        <v>0.47282108242590237</v>
      </c>
      <c r="DQ870" s="71"/>
      <c r="DR870" s="71"/>
      <c r="DS870" s="71"/>
      <c r="DT870" s="71"/>
      <c r="DU870" s="71"/>
      <c r="DV870" s="71"/>
      <c r="DW870" s="71"/>
      <c r="DX870" s="71"/>
      <c r="DY870" s="71"/>
      <c r="DZ870" s="71"/>
      <c r="EA870" s="71"/>
      <c r="EB870" s="71"/>
      <c r="EC870" s="71"/>
      <c r="ED870" s="71"/>
    </row>
    <row r="871" spans="1:134">
      <c r="A871" s="4">
        <v>1253</v>
      </c>
      <c r="B871" s="46" t="s">
        <v>6959</v>
      </c>
      <c r="C871" s="65" t="str">
        <f t="shared" si="31"/>
        <v>1253</v>
      </c>
      <c r="D871" s="69">
        <v>185252.87</v>
      </c>
      <c r="E871" s="68">
        <v>2876489.7800000012</v>
      </c>
      <c r="F871" s="69">
        <v>23515.040000000008</v>
      </c>
      <c r="G871" s="69">
        <v>15044.940000001341</v>
      </c>
      <c r="H871" s="70">
        <v>75.821410152150904</v>
      </c>
      <c r="I871" s="70">
        <v>0.52578123435016444</v>
      </c>
      <c r="J871" s="69">
        <v>318027.53999999998</v>
      </c>
      <c r="K871" s="69">
        <v>307435.94000000006</v>
      </c>
      <c r="L871" s="69">
        <v>274890.62999999995</v>
      </c>
      <c r="M871" s="69">
        <v>363611.55999999994</v>
      </c>
      <c r="N871" s="69">
        <v>574220.48999999976</v>
      </c>
      <c r="O871" s="69">
        <v>508663.74999999988</v>
      </c>
      <c r="P871" s="69">
        <v>389494.50999999989</v>
      </c>
      <c r="Q871" s="69">
        <v>353405.41</v>
      </c>
      <c r="R871" s="69">
        <v>832664.66</v>
      </c>
      <c r="S871" s="69">
        <v>277549.51</v>
      </c>
      <c r="T871" s="69">
        <v>452174.34999999986</v>
      </c>
      <c r="U871" s="69">
        <v>385948.47</v>
      </c>
      <c r="V871" s="69">
        <v>185252.87</v>
      </c>
      <c r="W871" s="70">
        <v>70.439467201875203</v>
      </c>
      <c r="X871" s="70">
        <v>76.729015255638785</v>
      </c>
      <c r="Y871" s="70">
        <v>67.639965207119019</v>
      </c>
      <c r="Z871" s="71">
        <v>70.344330081535972</v>
      </c>
      <c r="AA871" s="71">
        <v>113.10239218859788</v>
      </c>
      <c r="AB871" s="71">
        <v>91.983007612733957</v>
      </c>
      <c r="AC871" s="71">
        <v>65.670926828118453</v>
      </c>
      <c r="AD871" s="71">
        <v>62.98454674454721</v>
      </c>
      <c r="AE871" s="71">
        <v>80.632916335392665</v>
      </c>
      <c r="AF871" s="71">
        <v>47.251320542673106</v>
      </c>
      <c r="AG871" s="71">
        <v>109.96147351032744</v>
      </c>
      <c r="AH871" s="71">
        <v>99.213449262435461</v>
      </c>
      <c r="AI871" s="71">
        <v>84.474595943633332</v>
      </c>
      <c r="AJ871" s="71">
        <v>-37.256116111115702</v>
      </c>
      <c r="AK871" s="71">
        <v>-34.524146073396686</v>
      </c>
      <c r="AL871" s="71">
        <v>-44.623546741596051</v>
      </c>
      <c r="AM871" s="71">
        <v>-33.753991828206168</v>
      </c>
      <c r="AN871" s="71">
        <v>-28.77808718610456</v>
      </c>
      <c r="AO871" s="71">
        <v>-37.776204286899976</v>
      </c>
      <c r="AP871" s="71">
        <v>-33.236932046546073</v>
      </c>
      <c r="AQ871" s="71">
        <v>-18.723379094390847</v>
      </c>
      <c r="AR871" s="71">
        <v>85.434417990703594</v>
      </c>
      <c r="AS871" s="71">
        <v>-59.000000945416872</v>
      </c>
      <c r="AT871" s="71">
        <v>51.29450295681761</v>
      </c>
      <c r="AU871" s="71">
        <v>50.387572462587848</v>
      </c>
      <c r="AV871" s="72">
        <v>14.538985715339447</v>
      </c>
      <c r="AW871" s="73">
        <v>-188838.65999999997</v>
      </c>
      <c r="AX871" s="73">
        <v>-162104.99999999977</v>
      </c>
      <c r="AY871" s="73">
        <v>-221512.83000000007</v>
      </c>
      <c r="AZ871" s="73">
        <v>-185269.15000000002</v>
      </c>
      <c r="BA871" s="73">
        <v>-232020.83000000019</v>
      </c>
      <c r="BB871" s="73">
        <v>-297502.54999999993</v>
      </c>
      <c r="BC871" s="73">
        <v>-193903.65000000002</v>
      </c>
      <c r="BD871" s="73">
        <v>-81412.630000000063</v>
      </c>
      <c r="BE871" s="73">
        <v>383630.08000000007</v>
      </c>
      <c r="BF871" s="73">
        <v>-399400.5299999998</v>
      </c>
      <c r="BG871" s="73">
        <v>153304.03999999992</v>
      </c>
      <c r="BH871" s="73">
        <v>129312.59</v>
      </c>
      <c r="BI871" s="73">
        <v>23515.040000000008</v>
      </c>
      <c r="BJ871" s="71">
        <v>12.587822282699751</v>
      </c>
      <c r="BK871" s="71">
        <v>13.06943929532277</v>
      </c>
      <c r="BL871" s="71">
        <v>11.203066733371614</v>
      </c>
      <c r="BM871" s="71">
        <v>14.633032438064212</v>
      </c>
      <c r="BN871" s="71">
        <v>0.92164903226048178</v>
      </c>
      <c r="BO871" s="71">
        <v>7.5037843613931017</v>
      </c>
      <c r="BP871" s="71">
        <v>18.4819951509483</v>
      </c>
      <c r="BQ871" s="71">
        <v>20.620543164396565</v>
      </c>
      <c r="BR871" s="72">
        <v>15.42526293659779</v>
      </c>
      <c r="BS871" s="72">
        <v>11.169126364238634</v>
      </c>
      <c r="BT871" s="71">
        <v>16.398292556787744</v>
      </c>
      <c r="BU871" s="71">
        <v>14.133164564714512</v>
      </c>
      <c r="BV871" s="71">
        <v>10.436412267940101</v>
      </c>
      <c r="BW871" s="71">
        <v>14.094291414660535</v>
      </c>
      <c r="BX871" s="75">
        <v>6564</v>
      </c>
      <c r="BY871" s="75">
        <v>6717</v>
      </c>
      <c r="BZ871" s="75">
        <v>5910</v>
      </c>
      <c r="CA871" s="75">
        <v>7029</v>
      </c>
      <c r="CB871" s="75">
        <v>8787</v>
      </c>
      <c r="CC871" s="75">
        <v>8444</v>
      </c>
      <c r="CD871" s="75">
        <v>7706</v>
      </c>
      <c r="CE871" s="75">
        <v>7163</v>
      </c>
      <c r="CF871" s="75">
        <v>10053</v>
      </c>
      <c r="CG871" s="75">
        <v>5897</v>
      </c>
      <c r="CH871" s="75">
        <v>7892</v>
      </c>
      <c r="CI871" s="75">
        <v>7501</v>
      </c>
      <c r="CJ871" s="75">
        <v>3849</v>
      </c>
      <c r="CK871" s="75">
        <v>50061</v>
      </c>
      <c r="CL871" s="73">
        <v>1109609.3500000001</v>
      </c>
      <c r="CM871" s="73">
        <v>1054772.8</v>
      </c>
      <c r="CN871" s="73">
        <v>1047855.6699999998</v>
      </c>
      <c r="CO871" s="73">
        <v>1176724.0699999998</v>
      </c>
      <c r="CP871" s="73">
        <v>1169804.6800000002</v>
      </c>
      <c r="CQ871" s="73">
        <v>993673.29000000039</v>
      </c>
      <c r="CR871" s="73">
        <v>932093.36999999988</v>
      </c>
      <c r="CS871" s="73">
        <v>1240170.3500000001</v>
      </c>
      <c r="CT871" s="73">
        <v>949470.17999999993</v>
      </c>
      <c r="CU871" s="73">
        <v>991751.70999999985</v>
      </c>
      <c r="CV871" s="73">
        <v>924500.07000000041</v>
      </c>
      <c r="CW871" s="73">
        <v>873452.68000000028</v>
      </c>
      <c r="CX871" s="73">
        <v>905132.63000000024</v>
      </c>
      <c r="CY871" s="77"/>
      <c r="CZ871" s="4">
        <v>1253</v>
      </c>
      <c r="DA871" s="76" t="str">
        <f t="shared" si="32"/>
        <v>1253</v>
      </c>
      <c r="DB871" s="71">
        <v>2.5806497835535733</v>
      </c>
      <c r="DC871" s="71">
        <v>2.3983331289377232</v>
      </c>
      <c r="DD871" s="71">
        <v>0.24644409767296771</v>
      </c>
      <c r="DE871" s="71">
        <v>1.2756632527619458</v>
      </c>
      <c r="DF871" s="71">
        <v>0.90903872940777763</v>
      </c>
      <c r="DG871" s="71">
        <v>0.5658317323921026</v>
      </c>
      <c r="DH871" s="71">
        <v>0.88955711571541995</v>
      </c>
      <c r="DI871" s="71">
        <v>0.34677696248709489</v>
      </c>
      <c r="DJ871" s="71">
        <v>0.3500017849525997</v>
      </c>
      <c r="DK871" s="71">
        <v>4.1409076681481145E-2</v>
      </c>
      <c r="DL871" s="71">
        <v>9.206067704644133E-2</v>
      </c>
      <c r="DM871" s="71">
        <v>1.8033919260233285E-2</v>
      </c>
      <c r="DN871" s="71">
        <v>8.3405603642728171E-2</v>
      </c>
      <c r="DO871" s="71">
        <v>0.29116722051095983</v>
      </c>
      <c r="DQ871" s="71"/>
      <c r="DR871" s="71"/>
      <c r="DS871" s="71"/>
      <c r="DT871" s="71"/>
      <c r="DU871" s="71"/>
      <c r="DV871" s="71"/>
      <c r="DW871" s="71"/>
      <c r="DX871" s="71"/>
      <c r="DY871" s="71"/>
      <c r="DZ871" s="71"/>
      <c r="EA871" s="71"/>
      <c r="EB871" s="71"/>
      <c r="EC871" s="71"/>
      <c r="ED871" s="71"/>
    </row>
    <row r="872" spans="1:134">
      <c r="A872" s="4">
        <v>746</v>
      </c>
      <c r="B872" s="46" t="s">
        <v>6966</v>
      </c>
      <c r="C872" s="65" t="str">
        <f t="shared" si="31"/>
        <v>L746</v>
      </c>
      <c r="D872" s="69">
        <v>142993.52000000002</v>
      </c>
      <c r="E872" s="68">
        <v>1796359.1299999997</v>
      </c>
      <c r="F872" s="69">
        <v>25476.670000000042</v>
      </c>
      <c r="G872" s="69">
        <v>219543.5399999998</v>
      </c>
      <c r="H872" s="70">
        <v>91.314393866775873</v>
      </c>
      <c r="I872" s="70">
        <v>13.923222309084338</v>
      </c>
      <c r="J872" s="69">
        <v>228957.17999999996</v>
      </c>
      <c r="K872" s="69">
        <v>233052.30000000008</v>
      </c>
      <c r="L872" s="69">
        <v>233868.06999999995</v>
      </c>
      <c r="M872" s="69">
        <v>246120.61999999994</v>
      </c>
      <c r="N872" s="69">
        <v>311744.51000000007</v>
      </c>
      <c r="O872" s="69">
        <v>349465.63</v>
      </c>
      <c r="P872" s="69">
        <v>239518.15999999992</v>
      </c>
      <c r="Q872" s="69">
        <v>226330.17</v>
      </c>
      <c r="R872" s="69">
        <v>394503.25999999995</v>
      </c>
      <c r="S872" s="69">
        <v>264149.39999999997</v>
      </c>
      <c r="T872" s="69">
        <v>272872.3299999999</v>
      </c>
      <c r="U872" s="69">
        <v>255992.28999999998</v>
      </c>
      <c r="V872" s="69">
        <v>142993.52000000002</v>
      </c>
      <c r="W872" s="70">
        <v>95.062834521571787</v>
      </c>
      <c r="X872" s="70">
        <v>95.086738997237717</v>
      </c>
      <c r="Y872" s="70">
        <v>98.401345099045344</v>
      </c>
      <c r="Z872" s="71">
        <v>86.730659721239917</v>
      </c>
      <c r="AA872" s="71">
        <v>111.99695748036345</v>
      </c>
      <c r="AB872" s="71">
        <v>120.71651701573902</v>
      </c>
      <c r="AC872" s="71">
        <v>86.200809899395452</v>
      </c>
      <c r="AD872" s="71">
        <v>81.443245775426732</v>
      </c>
      <c r="AE872" s="71">
        <v>91.282880646218047</v>
      </c>
      <c r="AF872" s="71">
        <v>95.681615717590759</v>
      </c>
      <c r="AG872" s="71">
        <v>95.59579429041149</v>
      </c>
      <c r="AH872" s="71">
        <v>96.810370926682566</v>
      </c>
      <c r="AI872" s="71">
        <v>93.248721391234852</v>
      </c>
      <c r="AJ872" s="71">
        <v>-3.0986181352475661</v>
      </c>
      <c r="AK872" s="71">
        <v>-8.5241788757192349</v>
      </c>
      <c r="AL872" s="71">
        <v>-15.472892894087554</v>
      </c>
      <c r="AM872" s="71">
        <v>-19.819379697022811</v>
      </c>
      <c r="AN872" s="71">
        <v>-4.0009446411813476</v>
      </c>
      <c r="AO872" s="71">
        <v>5.8895275441506634</v>
      </c>
      <c r="AP872" s="71">
        <v>-8.4202338391364933</v>
      </c>
      <c r="AQ872" s="71">
        <v>5.407552899807011</v>
      </c>
      <c r="AR872" s="71">
        <v>60.670329811308598</v>
      </c>
      <c r="AS872" s="71">
        <v>-17.121721688367586</v>
      </c>
      <c r="AT872" s="71">
        <v>27.51442089474665</v>
      </c>
      <c r="AU872" s="71">
        <v>25.0021680716487</v>
      </c>
      <c r="AV872" s="72">
        <v>21.679163456134209</v>
      </c>
      <c r="AW872" s="73">
        <v>-7321.3700000000536</v>
      </c>
      <c r="AX872" s="73">
        <v>-21716.989999999932</v>
      </c>
      <c r="AY872" s="73">
        <v>-42810.120000000054</v>
      </c>
      <c r="AZ872" s="73">
        <v>-60837.120000000054</v>
      </c>
      <c r="BA872" s="73">
        <v>-12988.169999999984</v>
      </c>
      <c r="BB872" s="73">
        <v>24640.770000000019</v>
      </c>
      <c r="BC872" s="73">
        <v>-22022.320000000036</v>
      </c>
      <c r="BD872" s="73">
        <v>11611.050000000047</v>
      </c>
      <c r="BE872" s="73">
        <v>148967.41000000009</v>
      </c>
      <c r="BF872" s="73">
        <v>-54570.300000000105</v>
      </c>
      <c r="BG872" s="73">
        <v>58879.019999999873</v>
      </c>
      <c r="BH872" s="73">
        <v>51202.00999999998</v>
      </c>
      <c r="BI872" s="73">
        <v>25476.670000000042</v>
      </c>
      <c r="BJ872" s="71">
        <v>22.343806970554169</v>
      </c>
      <c r="BK872" s="71">
        <v>19.969920283189239</v>
      </c>
      <c r="BL872" s="71">
        <v>16.657289134528966</v>
      </c>
      <c r="BM872" s="71">
        <v>20.199660001885018</v>
      </c>
      <c r="BN872" s="71">
        <v>8.5856227789634083</v>
      </c>
      <c r="BO872" s="71">
        <v>13.3901489189806</v>
      </c>
      <c r="BP872" s="71">
        <v>23.190650988654646</v>
      </c>
      <c r="BQ872" s="71">
        <v>22.485359250701777</v>
      </c>
      <c r="BR872" s="72">
        <v>12.88887703156823</v>
      </c>
      <c r="BS872" s="72">
        <v>15.718164345732461</v>
      </c>
      <c r="BT872" s="71">
        <v>17.627891020537859</v>
      </c>
      <c r="BU872" s="71">
        <v>18.814338075168013</v>
      </c>
      <c r="BV872" s="71">
        <v>15.630038936741116</v>
      </c>
      <c r="BW872" s="71">
        <v>16.177202559109318</v>
      </c>
      <c r="BX872" s="75">
        <v>7042</v>
      </c>
      <c r="BY872" s="75">
        <v>7087</v>
      </c>
      <c r="BZ872" s="75">
        <v>6491</v>
      </c>
      <c r="CA872" s="75">
        <v>6850</v>
      </c>
      <c r="CB872" s="75">
        <v>7923</v>
      </c>
      <c r="CC872" s="75">
        <v>8409</v>
      </c>
      <c r="CD872" s="75">
        <v>7104</v>
      </c>
      <c r="CE872" s="75">
        <v>6998</v>
      </c>
      <c r="CF872" s="75">
        <v>9501</v>
      </c>
      <c r="CG872" s="75">
        <v>7824</v>
      </c>
      <c r="CH872" s="75">
        <v>8103</v>
      </c>
      <c r="CI872" s="75">
        <v>7842</v>
      </c>
      <c r="CJ872" s="75">
        <v>4252</v>
      </c>
      <c r="CK872" s="75">
        <v>51624</v>
      </c>
      <c r="CL872" s="73">
        <v>483976.71999999991</v>
      </c>
      <c r="CM872" s="73">
        <v>600056.62</v>
      </c>
      <c r="CN872" s="73">
        <v>634734.45000000019</v>
      </c>
      <c r="CO872" s="73">
        <v>680395.57</v>
      </c>
      <c r="CP872" s="73">
        <v>702840.09</v>
      </c>
      <c r="CQ872" s="73">
        <v>618417.97000000009</v>
      </c>
      <c r="CR872" s="73">
        <v>555052.41999999993</v>
      </c>
      <c r="CS872" s="73">
        <v>763923.07000000007</v>
      </c>
      <c r="CT872" s="73">
        <v>641961.06000000006</v>
      </c>
      <c r="CU872" s="73">
        <v>575417.27</v>
      </c>
      <c r="CV872" s="73">
        <v>571379.92999999982</v>
      </c>
      <c r="CW872" s="73">
        <v>626754.1399999999</v>
      </c>
      <c r="CX872" s="73">
        <v>593219.46999999986</v>
      </c>
      <c r="CY872" s="77"/>
      <c r="CZ872" s="4">
        <v>746</v>
      </c>
      <c r="DA872" s="76" t="str">
        <f t="shared" si="32"/>
        <v>L746</v>
      </c>
      <c r="DB872" s="71">
        <v>1.8055552659482363</v>
      </c>
      <c r="DC872" s="71">
        <v>1.5492394041289894</v>
      </c>
      <c r="DD872" s="71">
        <v>1.0106238847021405</v>
      </c>
      <c r="DE872" s="71">
        <v>1.0490809352458883</v>
      </c>
      <c r="DF872" s="71">
        <v>0.69974181253624823</v>
      </c>
      <c r="DG872" s="71">
        <v>1.1731196141227616</v>
      </c>
      <c r="DH872" s="71">
        <v>0.46810266019376123</v>
      </c>
      <c r="DI872" s="71">
        <v>0.62474845271429202</v>
      </c>
      <c r="DJ872" s="71">
        <v>0.71684822780413349</v>
      </c>
      <c r="DK872" s="71">
        <v>0.49041916331215346</v>
      </c>
      <c r="DL872" s="71">
        <v>0.63206694674562036</v>
      </c>
      <c r="DM872" s="71">
        <v>0.20749475702375014</v>
      </c>
      <c r="DN872" s="71">
        <v>0.34578527392180664</v>
      </c>
      <c r="DO872" s="71">
        <v>0.523609611256597</v>
      </c>
      <c r="DQ872" s="71"/>
      <c r="DR872" s="71"/>
      <c r="DS872" s="71"/>
      <c r="DT872" s="71"/>
      <c r="DU872" s="71"/>
      <c r="DV872" s="71"/>
      <c r="DW872" s="71"/>
      <c r="DX872" s="71"/>
      <c r="DY872" s="71"/>
      <c r="DZ872" s="71"/>
      <c r="EA872" s="71"/>
      <c r="EB872" s="71"/>
      <c r="EC872" s="71"/>
      <c r="ED872" s="71"/>
    </row>
    <row r="873" spans="1:134">
      <c r="A873" s="4">
        <v>1244</v>
      </c>
      <c r="B873" s="46" t="s">
        <v>6973</v>
      </c>
      <c r="C873" s="65" t="str">
        <f t="shared" si="31"/>
        <v>1244</v>
      </c>
      <c r="D873" s="69">
        <v>103145.94</v>
      </c>
      <c r="E873" s="68">
        <v>1277198.5699999996</v>
      </c>
      <c r="F873" s="69">
        <v>21896.750000000015</v>
      </c>
      <c r="G873" s="69">
        <v>-23379.100000000559</v>
      </c>
      <c r="H873" s="70">
        <v>76.666326355916041</v>
      </c>
      <c r="I873" s="70">
        <v>-1.7975935262674936</v>
      </c>
      <c r="J873" s="69">
        <v>153596.1</v>
      </c>
      <c r="K873" s="69">
        <v>152254.12999999998</v>
      </c>
      <c r="L873" s="69">
        <v>133441.88</v>
      </c>
      <c r="M873" s="69">
        <v>162692.64999999997</v>
      </c>
      <c r="N873" s="69">
        <v>221232.41999999995</v>
      </c>
      <c r="O873" s="69">
        <v>312230.47999999992</v>
      </c>
      <c r="P873" s="69">
        <v>150544.76999999999</v>
      </c>
      <c r="Q873" s="69">
        <v>133426.50999999998</v>
      </c>
      <c r="R873" s="69">
        <v>398681.64999999991</v>
      </c>
      <c r="S873" s="69">
        <v>158241.64999999997</v>
      </c>
      <c r="T873" s="69">
        <v>178678.74</v>
      </c>
      <c r="U873" s="69">
        <v>154479.31</v>
      </c>
      <c r="V873" s="69">
        <v>103145.94</v>
      </c>
      <c r="W873" s="70">
        <v>71.255992944698207</v>
      </c>
      <c r="X873" s="70">
        <v>67.194219736200111</v>
      </c>
      <c r="Y873" s="70">
        <v>62.565768090203989</v>
      </c>
      <c r="Z873" s="71">
        <v>65.177700365713093</v>
      </c>
      <c r="AA873" s="71">
        <v>97.909609985320259</v>
      </c>
      <c r="AB873" s="71">
        <v>122.15816139444331</v>
      </c>
      <c r="AC873" s="71">
        <v>59.55236294045946</v>
      </c>
      <c r="AD873" s="71">
        <v>61.128970703782691</v>
      </c>
      <c r="AE873" s="71">
        <v>87.285250393720133</v>
      </c>
      <c r="AF873" s="71">
        <v>70.977809878535098</v>
      </c>
      <c r="AG873" s="71">
        <v>82.589669773221246</v>
      </c>
      <c r="AH873" s="71">
        <v>80.118232177502179</v>
      </c>
      <c r="AI873" s="71">
        <v>97.314487110436488</v>
      </c>
      <c r="AJ873" s="71">
        <v>-29.849973325414446</v>
      </c>
      <c r="AK873" s="71">
        <v>-42.516700474865267</v>
      </c>
      <c r="AL873" s="71">
        <v>-47.036904604703956</v>
      </c>
      <c r="AM873" s="71">
        <v>-46.549476493027321</v>
      </c>
      <c r="AN873" s="71">
        <v>-46.822936569588855</v>
      </c>
      <c r="AO873" s="71">
        <v>-26.063446383412192</v>
      </c>
      <c r="AP873" s="71">
        <v>-35.964271628792034</v>
      </c>
      <c r="AQ873" s="71">
        <v>-19.968950043495504</v>
      </c>
      <c r="AR873" s="71">
        <v>108.18463312597113</v>
      </c>
      <c r="AS873" s="71">
        <v>-50.389675567097882</v>
      </c>
      <c r="AT873" s="71">
        <v>13.736308643867655</v>
      </c>
      <c r="AU873" s="71">
        <v>3.0254250117878412</v>
      </c>
      <c r="AV873" s="72">
        <v>26.950114825760132</v>
      </c>
      <c r="AW873" s="73">
        <v>-65357.630000000034</v>
      </c>
      <c r="AX873" s="73">
        <v>-112612.59000000005</v>
      </c>
      <c r="AY873" s="73">
        <v>-118510.68999999994</v>
      </c>
      <c r="AZ873" s="73">
        <v>-141687.24999999994</v>
      </c>
      <c r="BA873" s="73">
        <v>-194797.36000000002</v>
      </c>
      <c r="BB873" s="73">
        <v>-102766.38999999996</v>
      </c>
      <c r="BC873" s="73">
        <v>-84550.190000000031</v>
      </c>
      <c r="BD873" s="73">
        <v>-33291.919999999984</v>
      </c>
      <c r="BE873" s="73">
        <v>207177.76999999993</v>
      </c>
      <c r="BF873" s="73">
        <v>-160727.53999999998</v>
      </c>
      <c r="BG873" s="73">
        <v>21579.619999999937</v>
      </c>
      <c r="BH873" s="73">
        <v>4536.4100000000326</v>
      </c>
      <c r="BI873" s="73">
        <v>21896.750000000015</v>
      </c>
      <c r="BJ873" s="71">
        <v>22.78326625094898</v>
      </c>
      <c r="BK873" s="71">
        <v>12.322213755529109</v>
      </c>
      <c r="BL873" s="71">
        <v>13.109041381127767</v>
      </c>
      <c r="BM873" s="71">
        <v>15.302655117258254</v>
      </c>
      <c r="BN873" s="71">
        <v>1.2134359863078812</v>
      </c>
      <c r="BO873" s="71">
        <v>8.3612574231049166</v>
      </c>
      <c r="BP873" s="71">
        <v>19.563383702013049</v>
      </c>
      <c r="BQ873" s="71">
        <v>20.519814298042824</v>
      </c>
      <c r="BR873" s="72">
        <v>17.139634701559789</v>
      </c>
      <c r="BS873" s="72">
        <v>14.46970377812686</v>
      </c>
      <c r="BT873" s="71">
        <v>15.359683656632733</v>
      </c>
      <c r="BU873" s="71">
        <v>14.872656300059734</v>
      </c>
      <c r="BV873" s="71">
        <v>16.036894342287841</v>
      </c>
      <c r="BW873" s="71">
        <v>15.242665911827125</v>
      </c>
      <c r="BX873" s="75">
        <v>3563</v>
      </c>
      <c r="BY873" s="75">
        <v>3449</v>
      </c>
      <c r="BZ873" s="75">
        <v>3035</v>
      </c>
      <c r="CA873" s="75">
        <v>3489</v>
      </c>
      <c r="CB873" s="75">
        <v>4533</v>
      </c>
      <c r="CC873" s="75">
        <v>6274</v>
      </c>
      <c r="CD873" s="75">
        <v>3434</v>
      </c>
      <c r="CE873" s="75">
        <v>3347</v>
      </c>
      <c r="CF873" s="75">
        <v>7254</v>
      </c>
      <c r="CG873" s="75">
        <v>3918</v>
      </c>
      <c r="CH873" s="75">
        <v>4153</v>
      </c>
      <c r="CI873" s="75">
        <v>3799</v>
      </c>
      <c r="CJ873" s="75">
        <v>2255</v>
      </c>
      <c r="CK873" s="75">
        <v>28160</v>
      </c>
      <c r="CL873" s="73">
        <v>506779.10999999993</v>
      </c>
      <c r="CM873" s="73">
        <v>410605.6</v>
      </c>
      <c r="CN873" s="73">
        <v>433563.02</v>
      </c>
      <c r="CO873" s="73">
        <v>514267.98999999993</v>
      </c>
      <c r="CP873" s="73">
        <v>531749.41</v>
      </c>
      <c r="CQ873" s="73">
        <v>450420.91000000003</v>
      </c>
      <c r="CR873" s="73">
        <v>450657.57000000007</v>
      </c>
      <c r="CS873" s="73">
        <v>673621.29</v>
      </c>
      <c r="CT873" s="73">
        <v>579593.07999999996</v>
      </c>
      <c r="CU873" s="73">
        <v>534326.47000000009</v>
      </c>
      <c r="CV873" s="73">
        <v>547683.14</v>
      </c>
      <c r="CW873" s="73">
        <v>556039.76</v>
      </c>
      <c r="CX873" s="73">
        <v>560364.97999999986</v>
      </c>
      <c r="CY873" s="77"/>
      <c r="CZ873" s="4">
        <v>1244</v>
      </c>
      <c r="DA873" s="76" t="str">
        <f t="shared" si="32"/>
        <v>1244</v>
      </c>
      <c r="DB873" s="71">
        <v>0.6337956179507267</v>
      </c>
      <c r="DC873" s="71">
        <v>0.4182512819875619</v>
      </c>
      <c r="DD873" s="71">
        <v>0.38916107362490859</v>
      </c>
      <c r="DE873" s="71">
        <v>0.38046433512523836</v>
      </c>
      <c r="DF873" s="71">
        <v>0.85909492930554088</v>
      </c>
      <c r="DG873" s="71">
        <v>0.37140652656390361</v>
      </c>
      <c r="DH873" s="71">
        <v>0.48474942698444945</v>
      </c>
      <c r="DI873" s="71">
        <v>0.81329971049579119</v>
      </c>
      <c r="DJ873" s="71">
        <v>0.98264893761346594</v>
      </c>
      <c r="DK873" s="71">
        <v>0.92072275862990249</v>
      </c>
      <c r="DL873" s="71">
        <v>0.39997956681651103</v>
      </c>
      <c r="DM873" s="71">
        <v>9.0321779102994132E-2</v>
      </c>
      <c r="DN873" s="72">
        <v>1.1113078793086579</v>
      </c>
      <c r="DO873" s="71">
        <v>0.71963675313584485</v>
      </c>
      <c r="DQ873" s="71"/>
      <c r="DR873" s="71"/>
      <c r="DS873" s="71"/>
      <c r="DT873" s="71"/>
      <c r="DU873" s="71"/>
      <c r="DV873" s="71"/>
      <c r="DW873" s="71"/>
      <c r="DX873" s="71"/>
      <c r="DY873" s="71"/>
      <c r="DZ873" s="71"/>
      <c r="EA873" s="71"/>
      <c r="EB873" s="71"/>
      <c r="EC873" s="71"/>
      <c r="ED873" s="71"/>
    </row>
    <row r="874" spans="1:134">
      <c r="A874" s="4">
        <v>1232</v>
      </c>
      <c r="B874" s="46" t="s">
        <v>6980</v>
      </c>
      <c r="C874" s="65" t="str">
        <f t="shared" si="31"/>
        <v>1232</v>
      </c>
      <c r="D874" s="69">
        <v>368904.52999999997</v>
      </c>
      <c r="E874" s="68">
        <v>4120339.1100000017</v>
      </c>
      <c r="F874" s="69">
        <v>94576.089999999967</v>
      </c>
      <c r="G874" s="69">
        <v>835670.85000000102</v>
      </c>
      <c r="H874" s="70">
        <v>104.06503246362901</v>
      </c>
      <c r="I874" s="70">
        <v>25.441560116637184</v>
      </c>
      <c r="J874" s="69">
        <v>496894.89999999991</v>
      </c>
      <c r="K874" s="69">
        <v>509446.22999999986</v>
      </c>
      <c r="L874" s="69">
        <v>495802.30999999982</v>
      </c>
      <c r="M874" s="69">
        <v>611518.98</v>
      </c>
      <c r="N874" s="69">
        <v>929550.84000000008</v>
      </c>
      <c r="O874" s="69">
        <v>982357.38999999978</v>
      </c>
      <c r="P874" s="69">
        <v>571449.38</v>
      </c>
      <c r="Q874" s="69">
        <v>514991.55999999994</v>
      </c>
      <c r="R874" s="69">
        <v>857640.2699999999</v>
      </c>
      <c r="S874" s="69">
        <v>562402.98999999987</v>
      </c>
      <c r="T874" s="69">
        <v>672595.41999999981</v>
      </c>
      <c r="U874" s="69">
        <v>572354.96</v>
      </c>
      <c r="V874" s="69">
        <v>368904.52999999997</v>
      </c>
      <c r="W874" s="70">
        <v>95.186829248870012</v>
      </c>
      <c r="X874" s="70">
        <v>94.653134458723855</v>
      </c>
      <c r="Y874" s="70">
        <v>99.583149449492495</v>
      </c>
      <c r="Z874" s="71">
        <v>102.28793752179732</v>
      </c>
      <c r="AA874" s="71">
        <v>102.94673821548032</v>
      </c>
      <c r="AB874" s="71">
        <v>139.98029817239271</v>
      </c>
      <c r="AC874" s="71">
        <v>117.88971678066969</v>
      </c>
      <c r="AD874" s="71">
        <v>93.861290102765821</v>
      </c>
      <c r="AE874" s="71">
        <v>104.53397750607319</v>
      </c>
      <c r="AF874" s="71">
        <v>107.12072327238306</v>
      </c>
      <c r="AG874" s="71">
        <v>102.43807102017379</v>
      </c>
      <c r="AH874" s="71">
        <v>92.4126913819414</v>
      </c>
      <c r="AI874" s="71">
        <v>121.11515715253786</v>
      </c>
      <c r="AJ874" s="71">
        <v>-13.378665572182925</v>
      </c>
      <c r="AK874" s="71">
        <v>-9.239845793001022</v>
      </c>
      <c r="AL874" s="71">
        <v>-4.8720845362811183</v>
      </c>
      <c r="AM874" s="71">
        <v>-11.471533277469225</v>
      </c>
      <c r="AN874" s="71">
        <v>-1.6395603330942254</v>
      </c>
      <c r="AO874" s="71">
        <v>37.677848842785934</v>
      </c>
      <c r="AP874" s="71">
        <v>22.115710129962718</v>
      </c>
      <c r="AQ874" s="71">
        <v>17.315246473235145</v>
      </c>
      <c r="AR874" s="71">
        <v>86.344559638572832</v>
      </c>
      <c r="AS874" s="71">
        <v>-10.986786783640346</v>
      </c>
      <c r="AT874" s="71">
        <v>29.278615034109691</v>
      </c>
      <c r="AU874" s="71">
        <v>16.552747618376706</v>
      </c>
      <c r="AV874" s="72">
        <v>34.475495869112208</v>
      </c>
      <c r="AW874" s="73">
        <v>-76745.420000000158</v>
      </c>
      <c r="AX874" s="73">
        <v>-51864.220000000088</v>
      </c>
      <c r="AY874" s="73">
        <v>-25393.080000000016</v>
      </c>
      <c r="AZ874" s="73">
        <v>-79240.729999999865</v>
      </c>
      <c r="BA874" s="73">
        <v>-15492.400000000023</v>
      </c>
      <c r="BB874" s="73">
        <v>279132.41999999958</v>
      </c>
      <c r="BC874" s="73">
        <v>103492.08000000002</v>
      </c>
      <c r="BD874" s="73">
        <v>76010.63</v>
      </c>
      <c r="BE874" s="73">
        <v>397395.94000000006</v>
      </c>
      <c r="BF874" s="73">
        <v>-69416.680000000051</v>
      </c>
      <c r="BG874" s="73">
        <v>152327.29999999981</v>
      </c>
      <c r="BH874" s="73">
        <v>81285.490000000049</v>
      </c>
      <c r="BI874" s="73">
        <v>94576.089999999967</v>
      </c>
      <c r="BJ874" s="71">
        <v>19.542830256895307</v>
      </c>
      <c r="BK874" s="71">
        <v>14.648120187375511</v>
      </c>
      <c r="BL874" s="71">
        <v>12.128649166301903</v>
      </c>
      <c r="BM874" s="71">
        <v>15.100311695798514</v>
      </c>
      <c r="BN874" s="71">
        <v>7.3272031200423235</v>
      </c>
      <c r="BO874" s="71">
        <v>14.025535677052392</v>
      </c>
      <c r="BP874" s="71">
        <v>21.150775897457528</v>
      </c>
      <c r="BQ874" s="71">
        <v>20.36385588633749</v>
      </c>
      <c r="BR874" s="72">
        <v>18.109165772713787</v>
      </c>
      <c r="BS874" s="72">
        <v>16.117246518379741</v>
      </c>
      <c r="BT874" s="71">
        <v>15.719471934737573</v>
      </c>
      <c r="BU874" s="71">
        <v>17.600305693067661</v>
      </c>
      <c r="BV874" s="71">
        <v>14.387281896167352</v>
      </c>
      <c r="BW874" s="71">
        <v>16.333869332216523</v>
      </c>
      <c r="BX874" s="75">
        <v>8615</v>
      </c>
      <c r="BY874" s="75">
        <v>8281</v>
      </c>
      <c r="BZ874" s="75">
        <v>8259</v>
      </c>
      <c r="CA874" s="75">
        <v>9627</v>
      </c>
      <c r="CB874" s="75">
        <v>12704</v>
      </c>
      <c r="CC874" s="75">
        <v>14534</v>
      </c>
      <c r="CD874" s="75">
        <v>9095</v>
      </c>
      <c r="CE874" s="75">
        <v>8730</v>
      </c>
      <c r="CF874" s="75">
        <v>13342</v>
      </c>
      <c r="CG874" s="75">
        <v>9551</v>
      </c>
      <c r="CH874" s="75">
        <v>10330</v>
      </c>
      <c r="CI874" s="75">
        <v>9844</v>
      </c>
      <c r="CJ874" s="75">
        <v>5442</v>
      </c>
      <c r="CK874" s="75">
        <v>66334</v>
      </c>
      <c r="CL874" s="73">
        <v>832691.79999999993</v>
      </c>
      <c r="CM874" s="73">
        <v>914789.62</v>
      </c>
      <c r="CN874" s="73">
        <v>822556.7</v>
      </c>
      <c r="CO874" s="73">
        <v>936743.27</v>
      </c>
      <c r="CP874" s="73">
        <v>1061150.54</v>
      </c>
      <c r="CQ874" s="73">
        <v>773815.30999999971</v>
      </c>
      <c r="CR874" s="73">
        <v>824782.98</v>
      </c>
      <c r="CS874" s="73">
        <v>842025.29</v>
      </c>
      <c r="CT874" s="73">
        <v>873700.24999999988</v>
      </c>
      <c r="CU874" s="73">
        <v>813288.6399999999</v>
      </c>
      <c r="CV874" s="73">
        <v>924116.02999999968</v>
      </c>
      <c r="CW874" s="73">
        <v>897951.08</v>
      </c>
      <c r="CX874" s="73">
        <v>847616.19999999972</v>
      </c>
      <c r="CY874" s="77"/>
      <c r="CZ874" s="4">
        <v>1232</v>
      </c>
      <c r="DA874" s="76" t="str">
        <f t="shared" si="32"/>
        <v>1232</v>
      </c>
      <c r="DB874" s="71">
        <v>3.3557276566186922</v>
      </c>
      <c r="DC874" s="71">
        <v>5.5743719330842092</v>
      </c>
      <c r="DD874" s="71">
        <v>1.7291670089722253</v>
      </c>
      <c r="DE874" s="71">
        <v>1.7330360768014335</v>
      </c>
      <c r="DF874" s="71">
        <v>1.560844144381764</v>
      </c>
      <c r="DG874" s="71">
        <v>1.5015861228548393</v>
      </c>
      <c r="DH874" s="71">
        <v>0.86838462282558437</v>
      </c>
      <c r="DI874" s="71">
        <v>0.80071188462952181</v>
      </c>
      <c r="DJ874" s="71">
        <v>0.52734901864987194</v>
      </c>
      <c r="DK874" s="71">
        <v>0.59127521918148696</v>
      </c>
      <c r="DL874" s="71">
        <v>0.4367941893880109</v>
      </c>
      <c r="DM874" s="71">
        <v>0.5243645444034466</v>
      </c>
      <c r="DN874" s="71">
        <v>0.32706648849500264</v>
      </c>
      <c r="DO874" s="71">
        <v>0.58436984523183377</v>
      </c>
      <c r="DQ874" s="71"/>
      <c r="DR874" s="71"/>
      <c r="DS874" s="71"/>
      <c r="DT874" s="71"/>
      <c r="DU874" s="71"/>
      <c r="DV874" s="71"/>
      <c r="DW874" s="71"/>
      <c r="DX874" s="71"/>
      <c r="DY874" s="71"/>
      <c r="DZ874" s="71"/>
      <c r="EA874" s="71"/>
      <c r="EB874" s="71"/>
      <c r="EC874" s="71"/>
      <c r="ED874" s="71"/>
    </row>
    <row r="875" spans="1:134">
      <c r="A875" s="4">
        <v>1231</v>
      </c>
      <c r="B875" s="46" t="s">
        <v>6986</v>
      </c>
      <c r="C875" s="65" t="str">
        <f t="shared" si="31"/>
        <v>1231</v>
      </c>
      <c r="D875" s="69">
        <v>227698.75</v>
      </c>
      <c r="E875" s="68">
        <v>2998491.3599999994</v>
      </c>
      <c r="F875" s="69">
        <v>-78265.559999999939</v>
      </c>
      <c r="G875" s="69">
        <v>-1153950.6500000008</v>
      </c>
      <c r="H875" s="70">
        <v>56.081941344584195</v>
      </c>
      <c r="I875" s="70">
        <v>-27.789687302580802</v>
      </c>
      <c r="J875" s="69">
        <v>555025.54999999993</v>
      </c>
      <c r="K875" s="69">
        <v>499889.33000000007</v>
      </c>
      <c r="L875" s="69">
        <v>491399</v>
      </c>
      <c r="M875" s="69">
        <v>505003.0500000001</v>
      </c>
      <c r="N875" s="69">
        <v>624739.81000000006</v>
      </c>
      <c r="O875" s="69">
        <v>640869.9</v>
      </c>
      <c r="P875" s="69">
        <v>373507.22000000003</v>
      </c>
      <c r="Q875" s="69">
        <v>413194.99999999994</v>
      </c>
      <c r="R875" s="69">
        <v>902396.70000000007</v>
      </c>
      <c r="S875" s="69">
        <v>345064.25999999983</v>
      </c>
      <c r="T875" s="69">
        <v>353597.84999999992</v>
      </c>
      <c r="U875" s="69">
        <v>383031.57999999996</v>
      </c>
      <c r="V875" s="69">
        <v>227698.75</v>
      </c>
      <c r="W875" s="70">
        <v>82.625908849670793</v>
      </c>
      <c r="X875" s="70">
        <v>72.794864908297214</v>
      </c>
      <c r="Y875" s="70">
        <v>66.323134445810567</v>
      </c>
      <c r="Z875" s="71">
        <v>63.185941025351497</v>
      </c>
      <c r="AA875" s="71">
        <v>103.61749390633781</v>
      </c>
      <c r="AB875" s="71">
        <v>86.438839564838162</v>
      </c>
      <c r="AC875" s="71">
        <v>52.871999632182209</v>
      </c>
      <c r="AD875" s="71">
        <v>54.805244507822984</v>
      </c>
      <c r="AE875" s="71">
        <v>72.707440393662026</v>
      </c>
      <c r="AF875" s="71">
        <v>39.6115049910035</v>
      </c>
      <c r="AG875" s="71">
        <v>51.266685272604292</v>
      </c>
      <c r="AH875" s="71">
        <v>53.902510005908553</v>
      </c>
      <c r="AI875" s="71">
        <v>60.934628273458245</v>
      </c>
      <c r="AJ875" s="71">
        <v>-18.656763141362276</v>
      </c>
      <c r="AK875" s="71">
        <v>-33.408049613354137</v>
      </c>
      <c r="AL875" s="71">
        <v>-32.408355708725679</v>
      </c>
      <c r="AM875" s="71">
        <v>-48.279004511016524</v>
      </c>
      <c r="AN875" s="71">
        <v>-36.836046926967192</v>
      </c>
      <c r="AO875" s="71">
        <v>-43.348765015348668</v>
      </c>
      <c r="AP875" s="71">
        <v>-43.365995132268687</v>
      </c>
      <c r="AQ875" s="71">
        <v>-29.871858959128637</v>
      </c>
      <c r="AR875" s="71">
        <v>32.13600358759934</v>
      </c>
      <c r="AS875" s="71">
        <v>-59.218759933036225</v>
      </c>
      <c r="AT875" s="71">
        <v>-32.345946133346438</v>
      </c>
      <c r="AU875" s="71">
        <v>-29.853651986618868</v>
      </c>
      <c r="AV875" s="72">
        <v>-25.579963885330269</v>
      </c>
      <c r="AW875" s="73">
        <v>-127299.82999999996</v>
      </c>
      <c r="AX875" s="73">
        <v>-250785.97999999963</v>
      </c>
      <c r="AY875" s="73">
        <v>-235612.45999999996</v>
      </c>
      <c r="AZ875" s="73">
        <v>-471395.49999999983</v>
      </c>
      <c r="BA875" s="73">
        <v>-364304.7200000002</v>
      </c>
      <c r="BB875" s="73">
        <v>-482142.05999999971</v>
      </c>
      <c r="BC875" s="73">
        <v>-286003.3</v>
      </c>
      <c r="BD875" s="73">
        <v>-176004.99000000005</v>
      </c>
      <c r="BE875" s="73">
        <v>219466.4800000001</v>
      </c>
      <c r="BF875" s="73">
        <v>-501070.53000000032</v>
      </c>
      <c r="BG875" s="73">
        <v>-169057.97000000003</v>
      </c>
      <c r="BH875" s="73">
        <v>-163014.78000000003</v>
      </c>
      <c r="BI875" s="73">
        <v>-78265.559999999939</v>
      </c>
      <c r="BJ875" s="71">
        <v>20.583073771054803</v>
      </c>
      <c r="BK875" s="71">
        <v>18.616785441631588</v>
      </c>
      <c r="BL875" s="71">
        <v>15.94575145729106</v>
      </c>
      <c r="BM875" s="71">
        <v>16.331284405896472</v>
      </c>
      <c r="BN875" s="71">
        <v>6.003721044332238</v>
      </c>
      <c r="BO875" s="71">
        <v>5.9309277681371722</v>
      </c>
      <c r="BP875" s="71">
        <v>18.342158168785581</v>
      </c>
      <c r="BQ875" s="71">
        <v>21.19572886190317</v>
      </c>
      <c r="BR875" s="72">
        <v>14.02410149153169</v>
      </c>
      <c r="BS875" s="72">
        <v>6.4680919016711478</v>
      </c>
      <c r="BT875" s="71">
        <v>12.672990526939332</v>
      </c>
      <c r="BU875" s="71">
        <v>12.359379455855679</v>
      </c>
      <c r="BV875" s="71">
        <v>12.6648609394028</v>
      </c>
      <c r="BW875" s="71">
        <v>12.534632962888567</v>
      </c>
      <c r="BX875" s="75">
        <v>9107</v>
      </c>
      <c r="BY875" s="75">
        <v>8840</v>
      </c>
      <c r="BZ875" s="75">
        <v>8383</v>
      </c>
      <c r="CA875" s="75">
        <v>8656</v>
      </c>
      <c r="CB875" s="75">
        <v>9866</v>
      </c>
      <c r="CC875" s="75">
        <v>9005</v>
      </c>
      <c r="CD875" s="75">
        <v>6045</v>
      </c>
      <c r="CE875" s="75">
        <v>6708</v>
      </c>
      <c r="CF875" s="75">
        <v>10993</v>
      </c>
      <c r="CG875" s="75">
        <v>6373</v>
      </c>
      <c r="CH875" s="75">
        <v>6433</v>
      </c>
      <c r="CI875" s="75">
        <v>6775</v>
      </c>
      <c r="CJ875" s="75">
        <v>3901</v>
      </c>
      <c r="CK875" s="75">
        <v>47228</v>
      </c>
      <c r="CL875" s="73">
        <v>1305356.25</v>
      </c>
      <c r="CM875" s="73">
        <v>1238953.6099999996</v>
      </c>
      <c r="CN875" s="73">
        <v>1396083.0499999996</v>
      </c>
      <c r="CO875" s="73">
        <v>1742238.6000000003</v>
      </c>
      <c r="CP875" s="73">
        <v>1826320.7899999998</v>
      </c>
      <c r="CQ875" s="73">
        <v>1840958.1600000001</v>
      </c>
      <c r="CR875" s="73">
        <v>1776850.5199999998</v>
      </c>
      <c r="CS875" s="73">
        <v>2280689.4400000013</v>
      </c>
      <c r="CT875" s="73">
        <v>1965130.8399999999</v>
      </c>
      <c r="CU875" s="73">
        <v>1904567.1499999994</v>
      </c>
      <c r="CV875" s="73">
        <v>1799721.4499999997</v>
      </c>
      <c r="CW875" s="73">
        <v>1570556.8499999999</v>
      </c>
      <c r="CX875" s="73">
        <v>1514626.7600000002</v>
      </c>
      <c r="CY875" s="77"/>
      <c r="CZ875" s="4">
        <v>1231</v>
      </c>
      <c r="DA875" s="76" t="str">
        <f t="shared" si="32"/>
        <v>1231</v>
      </c>
      <c r="DB875" s="71">
        <v>0.86241450492226168</v>
      </c>
      <c r="DC875" s="71">
        <v>1.0620351436537434</v>
      </c>
      <c r="DD875" s="71">
        <v>0.37668827710017661</v>
      </c>
      <c r="DE875" s="71">
        <v>0.34075853120946253</v>
      </c>
      <c r="DF875" s="71">
        <v>0.56253642415917071</v>
      </c>
      <c r="DG875" s="71">
        <v>0.14452413645483736</v>
      </c>
      <c r="DH875" s="71">
        <v>0.22222144167932911</v>
      </c>
      <c r="DI875" s="71">
        <v>0.19511605331336038</v>
      </c>
      <c r="DJ875" s="71">
        <v>0.27334376169886498</v>
      </c>
      <c r="DK875" s="71">
        <v>4.887867840892185E-2</v>
      </c>
      <c r="DL875" s="71">
        <v>0.15829185761143427</v>
      </c>
      <c r="DM875" s="71">
        <v>5.5139329717700636E-2</v>
      </c>
      <c r="DN875" s="71">
        <v>0.12658666186072645</v>
      </c>
      <c r="DO875" s="71">
        <v>0.17753079663893415</v>
      </c>
      <c r="DQ875" s="71"/>
      <c r="DR875" s="71"/>
      <c r="DS875" s="71"/>
      <c r="DT875" s="71"/>
      <c r="DU875" s="71"/>
      <c r="DV875" s="71"/>
      <c r="DW875" s="71"/>
      <c r="DX875" s="71"/>
      <c r="DY875" s="71"/>
      <c r="DZ875" s="71"/>
      <c r="EA875" s="71"/>
      <c r="EB875" s="71"/>
      <c r="EC875" s="71"/>
      <c r="ED875" s="71"/>
    </row>
    <row r="876" spans="1:134">
      <c r="A876" s="4">
        <v>1193</v>
      </c>
      <c r="B876" s="46" t="s">
        <v>6992</v>
      </c>
      <c r="C876" s="65" t="str">
        <f t="shared" si="31"/>
        <v>1193</v>
      </c>
      <c r="D876" s="69">
        <v>253407.35</v>
      </c>
      <c r="E876" s="68">
        <v>3572230.4100000011</v>
      </c>
      <c r="F876" s="69">
        <v>-39530.370000000024</v>
      </c>
      <c r="G876" s="69">
        <v>294888.13000000082</v>
      </c>
      <c r="H876" s="70">
        <v>93.385848264591544</v>
      </c>
      <c r="I876" s="70">
        <v>8.9977824958826336</v>
      </c>
      <c r="J876" s="69">
        <v>539691.47</v>
      </c>
      <c r="K876" s="69">
        <v>539568.11999999988</v>
      </c>
      <c r="L876" s="69">
        <v>559365.92000000004</v>
      </c>
      <c r="M876" s="69">
        <v>551606.58999999985</v>
      </c>
      <c r="N876" s="69">
        <v>854032.55999999982</v>
      </c>
      <c r="O876" s="69">
        <v>760869.87999999989</v>
      </c>
      <c r="P876" s="69">
        <v>465341.21</v>
      </c>
      <c r="Q876" s="69">
        <v>499668.94</v>
      </c>
      <c r="R876" s="69">
        <v>887807.53999999992</v>
      </c>
      <c r="S876" s="69">
        <v>435238.49999999988</v>
      </c>
      <c r="T876" s="69">
        <v>541303.22</v>
      </c>
      <c r="U876" s="69">
        <v>489463.65</v>
      </c>
      <c r="V876" s="69">
        <v>253407.35</v>
      </c>
      <c r="W876" s="70">
        <v>100.55505741167809</v>
      </c>
      <c r="X876" s="70">
        <v>86.156357035110048</v>
      </c>
      <c r="Y876" s="70">
        <v>142.64848187750755</v>
      </c>
      <c r="Z876" s="71">
        <v>84.252308688058719</v>
      </c>
      <c r="AA876" s="71">
        <v>97.906063122048351</v>
      </c>
      <c r="AB876" s="71">
        <v>126.28333737813404</v>
      </c>
      <c r="AC876" s="71">
        <v>86.661355830836442</v>
      </c>
      <c r="AD876" s="71">
        <v>100.61084323657499</v>
      </c>
      <c r="AE876" s="71">
        <v>115.18331963738572</v>
      </c>
      <c r="AF876" s="71">
        <v>86.126588537816772</v>
      </c>
      <c r="AG876" s="71">
        <v>85.347474582067363</v>
      </c>
      <c r="AH876" s="71">
        <v>87.602236023509377</v>
      </c>
      <c r="AI876" s="71">
        <v>78.565455369440613</v>
      </c>
      <c r="AJ876" s="71">
        <v>-4.3247271855453073</v>
      </c>
      <c r="AK876" s="71">
        <v>-18.453536210031164</v>
      </c>
      <c r="AL876" s="71">
        <v>-15.673311167359449</v>
      </c>
      <c r="AM876" s="71">
        <v>-35.813004290551532</v>
      </c>
      <c r="AN876" s="71">
        <v>-30.41738542196817</v>
      </c>
      <c r="AO876" s="71">
        <v>-1.1045007032074672</v>
      </c>
      <c r="AP876" s="71">
        <v>-15.164483285975427</v>
      </c>
      <c r="AQ876" s="71">
        <v>26.278823789629293</v>
      </c>
      <c r="AR876" s="71">
        <v>99.284659893918928</v>
      </c>
      <c r="AS876" s="71">
        <v>-28.713509278773607</v>
      </c>
      <c r="AT876" s="71">
        <v>2.2660417964664337</v>
      </c>
      <c r="AU876" s="71">
        <v>7.6119319209774661</v>
      </c>
      <c r="AV876" s="72">
        <v>-13.494462235863658</v>
      </c>
      <c r="AW876" s="73">
        <v>-24395.210000000196</v>
      </c>
      <c r="AX876" s="73">
        <v>-122101.43000000005</v>
      </c>
      <c r="AY876" s="73">
        <v>-103966.08999999985</v>
      </c>
      <c r="AZ876" s="73">
        <v>-307767.78000000003</v>
      </c>
      <c r="BA876" s="73">
        <v>-373332.29999999981</v>
      </c>
      <c r="BB876" s="73">
        <v>5121.109999999986</v>
      </c>
      <c r="BC876" s="73">
        <v>-83180.479999999923</v>
      </c>
      <c r="BD876" s="73">
        <v>103981.89999999997</v>
      </c>
      <c r="BE876" s="73">
        <v>442310.35999999987</v>
      </c>
      <c r="BF876" s="73">
        <v>-175309.8600000001</v>
      </c>
      <c r="BG876" s="73">
        <v>11994.359999999986</v>
      </c>
      <c r="BH876" s="73">
        <v>34622.22000000038</v>
      </c>
      <c r="BI876" s="73">
        <v>-39530.370000000024</v>
      </c>
      <c r="BJ876" s="71">
        <v>13.057334465518453</v>
      </c>
      <c r="BK876" s="71">
        <v>10.121235815359029</v>
      </c>
      <c r="BL876" s="71">
        <v>5.6909859411019053</v>
      </c>
      <c r="BM876" s="71">
        <v>11.182584472811802</v>
      </c>
      <c r="BN876" s="71">
        <v>1.4754243476324955</v>
      </c>
      <c r="BO876" s="71">
        <v>7.6767437098020945</v>
      </c>
      <c r="BP876" s="71">
        <v>15.067317243457227</v>
      </c>
      <c r="BQ876" s="71">
        <v>11.824467012723778</v>
      </c>
      <c r="BR876" s="72">
        <v>11.314112633769414</v>
      </c>
      <c r="BS876" s="72">
        <v>12.79215558375312</v>
      </c>
      <c r="BT876" s="71">
        <v>11.381910280029029</v>
      </c>
      <c r="BU876" s="71">
        <v>11.887867951490847</v>
      </c>
      <c r="BV876" s="71">
        <v>11.77888616234412</v>
      </c>
      <c r="BW876" s="71">
        <v>10.643883134187529</v>
      </c>
      <c r="BX876" s="75">
        <v>7981</v>
      </c>
      <c r="BY876" s="75">
        <v>7667</v>
      </c>
      <c r="BZ876" s="75">
        <v>7801</v>
      </c>
      <c r="CA876" s="75">
        <v>8498</v>
      </c>
      <c r="CB876" s="75">
        <v>11522</v>
      </c>
      <c r="CC876" s="75">
        <v>11371</v>
      </c>
      <c r="CD876" s="75">
        <v>7365</v>
      </c>
      <c r="CE876" s="75">
        <v>8375</v>
      </c>
      <c r="CF876" s="75">
        <v>14803</v>
      </c>
      <c r="CG876" s="75">
        <v>8171</v>
      </c>
      <c r="CH876" s="75">
        <v>9152</v>
      </c>
      <c r="CI876" s="75">
        <v>8607</v>
      </c>
      <c r="CJ876" s="75">
        <v>4223</v>
      </c>
      <c r="CK876" s="75">
        <v>60696</v>
      </c>
      <c r="CL876" s="73">
        <v>937974.9500000003</v>
      </c>
      <c r="CM876" s="73">
        <v>918754.29000000027</v>
      </c>
      <c r="CN876" s="73">
        <v>986752.37999999989</v>
      </c>
      <c r="CO876" s="73">
        <v>1025885.87</v>
      </c>
      <c r="CP876" s="73">
        <v>1100910.05</v>
      </c>
      <c r="CQ876" s="73">
        <v>848995.09999999974</v>
      </c>
      <c r="CR876" s="73">
        <v>791913.99999999977</v>
      </c>
      <c r="CS876" s="73">
        <v>947973.23999999964</v>
      </c>
      <c r="CT876" s="73">
        <v>772283.77</v>
      </c>
      <c r="CU876" s="73">
        <v>760627.90000000014</v>
      </c>
      <c r="CV876" s="73">
        <v>769349.42999999982</v>
      </c>
      <c r="CW876" s="73">
        <v>772928.26000000013</v>
      </c>
      <c r="CX876" s="73">
        <v>841956.50999999978</v>
      </c>
      <c r="CY876" s="77"/>
      <c r="CZ876" s="4">
        <v>1193</v>
      </c>
      <c r="DA876" s="76" t="str">
        <f t="shared" si="32"/>
        <v>1193</v>
      </c>
      <c r="DB876" s="71">
        <v>3.9532711101725355</v>
      </c>
      <c r="DC876" s="71">
        <v>4.6509052509029063</v>
      </c>
      <c r="DD876" s="71">
        <v>1.3141200322259505</v>
      </c>
      <c r="DE876" s="71">
        <v>1.1705637087601557</v>
      </c>
      <c r="DF876" s="71">
        <v>0.35757945917636302</v>
      </c>
      <c r="DG876" s="71">
        <v>0.30234234717042591</v>
      </c>
      <c r="DH876" s="71">
        <v>0.70938497780243503</v>
      </c>
      <c r="DI876" s="71">
        <v>0.59102407785585531</v>
      </c>
      <c r="DJ876" s="71">
        <v>0.90612583901463761</v>
      </c>
      <c r="DK876" s="71">
        <v>0.182431268106618</v>
      </c>
      <c r="DL876" s="71">
        <v>0.61336480608316901</v>
      </c>
      <c r="DM876" s="71">
        <v>0.20068641093322973</v>
      </c>
      <c r="DN876" s="71">
        <v>0.23343907947511686</v>
      </c>
      <c r="DO876" s="71">
        <v>0.55933664628934643</v>
      </c>
      <c r="DQ876" s="71"/>
      <c r="DR876" s="71"/>
      <c r="DS876" s="71"/>
      <c r="DT876" s="71"/>
      <c r="DU876" s="71"/>
      <c r="DV876" s="71"/>
      <c r="DW876" s="71"/>
      <c r="DX876" s="71"/>
      <c r="DY876" s="71"/>
      <c r="DZ876" s="71"/>
      <c r="EA876" s="71"/>
      <c r="EB876" s="71"/>
      <c r="EC876" s="71"/>
      <c r="ED876" s="71"/>
    </row>
    <row r="877" spans="1:134">
      <c r="A877" s="4">
        <v>1248</v>
      </c>
      <c r="B877" s="46" t="s">
        <v>6998</v>
      </c>
      <c r="C877" s="65" t="str">
        <f t="shared" si="31"/>
        <v>1248</v>
      </c>
      <c r="D877" s="69">
        <v>310351</v>
      </c>
      <c r="E877" s="68">
        <v>3341958.4800000004</v>
      </c>
      <c r="F877" s="69">
        <v>109527.98000000004</v>
      </c>
      <c r="G877" s="69">
        <v>601842.78000000026</v>
      </c>
      <c r="H877" s="70">
        <v>98.553289246675206</v>
      </c>
      <c r="I877" s="70">
        <v>21.964137499741355</v>
      </c>
      <c r="J877" s="69">
        <v>426007.12</v>
      </c>
      <c r="K877" s="69">
        <v>394464.06999999995</v>
      </c>
      <c r="L877" s="69">
        <v>414733.95</v>
      </c>
      <c r="M877" s="69">
        <v>580540.21999999986</v>
      </c>
      <c r="N877" s="69">
        <v>622720.40999999992</v>
      </c>
      <c r="O877" s="69">
        <v>709768.44000000006</v>
      </c>
      <c r="P877" s="69">
        <v>461623.41</v>
      </c>
      <c r="Q877" s="69">
        <v>407154.4</v>
      </c>
      <c r="R877" s="69">
        <v>729756.82</v>
      </c>
      <c r="S877" s="69">
        <v>421416.16</v>
      </c>
      <c r="T877" s="69">
        <v>474621.68999999989</v>
      </c>
      <c r="U877" s="69">
        <v>537035</v>
      </c>
      <c r="V877" s="69">
        <v>310351</v>
      </c>
      <c r="W877" s="70">
        <v>97.248405550009807</v>
      </c>
      <c r="X877" s="70">
        <v>101.14656860434594</v>
      </c>
      <c r="Y877" s="70">
        <v>95.915080765161321</v>
      </c>
      <c r="Z877" s="71">
        <v>121.7467383424889</v>
      </c>
      <c r="AA877" s="71">
        <v>98.460512275642287</v>
      </c>
      <c r="AB877" s="71">
        <v>91.763256432076759</v>
      </c>
      <c r="AC877" s="71">
        <v>82.066071346505083</v>
      </c>
      <c r="AD877" s="71">
        <v>80.516822912999856</v>
      </c>
      <c r="AE877" s="71">
        <v>114.5474864987722</v>
      </c>
      <c r="AF877" s="71">
        <v>94.919427071640726</v>
      </c>
      <c r="AG877" s="71">
        <v>99.859796814293574</v>
      </c>
      <c r="AH877" s="71">
        <v>107.99009836760118</v>
      </c>
      <c r="AI877" s="71">
        <v>115.2865848846167</v>
      </c>
      <c r="AJ877" s="71">
        <v>-2.7145675991715024</v>
      </c>
      <c r="AK877" s="71">
        <v>7.7001509768747534</v>
      </c>
      <c r="AL877" s="71">
        <v>0.38902342789242095</v>
      </c>
      <c r="AM877" s="71">
        <v>33.322100298811399</v>
      </c>
      <c r="AN877" s="71">
        <v>5.2612628395261707</v>
      </c>
      <c r="AO877" s="71">
        <v>7.7429356018343443</v>
      </c>
      <c r="AP877" s="71">
        <v>-14.124199057155318</v>
      </c>
      <c r="AQ877" s="71">
        <v>2.9679303189164008</v>
      </c>
      <c r="AR877" s="71">
        <v>115.731053011638</v>
      </c>
      <c r="AS877" s="71">
        <v>-21.234883504336853</v>
      </c>
      <c r="AT877" s="71">
        <v>31.851532624845635</v>
      </c>
      <c r="AU877" s="71">
        <v>43.954422228866989</v>
      </c>
      <c r="AV877" s="72">
        <v>54.539554280181648</v>
      </c>
      <c r="AW877" s="73">
        <v>-11886.930000000051</v>
      </c>
      <c r="AX877" s="73">
        <v>28202.679999999993</v>
      </c>
      <c r="AY877" s="73">
        <v>1607.1600000000326</v>
      </c>
      <c r="AZ877" s="73">
        <v>145098.37</v>
      </c>
      <c r="BA877" s="73">
        <v>31143.739999999874</v>
      </c>
      <c r="BB877" s="73">
        <v>63663.420000000158</v>
      </c>
      <c r="BC877" s="73">
        <v>-75924.31</v>
      </c>
      <c r="BD877" s="73">
        <v>11735.749999999884</v>
      </c>
      <c r="BE877" s="73">
        <v>391485.24999999988</v>
      </c>
      <c r="BF877" s="73">
        <v>-113612.76999999996</v>
      </c>
      <c r="BG877" s="73">
        <v>114654.93</v>
      </c>
      <c r="BH877" s="73">
        <v>163975.95000000001</v>
      </c>
      <c r="BI877" s="73">
        <v>109527.98000000004</v>
      </c>
      <c r="BJ877" s="71">
        <v>30.883942621170529</v>
      </c>
      <c r="BK877" s="71">
        <v>26.217836449801204</v>
      </c>
      <c r="BL877" s="71">
        <v>26.567743398442577</v>
      </c>
      <c r="BM877" s="71">
        <v>26.125557562018074</v>
      </c>
      <c r="BN877" s="71">
        <v>18.251040793190175</v>
      </c>
      <c r="BO877" s="71">
        <v>24.316799348816929</v>
      </c>
      <c r="BP877" s="71">
        <v>35.635670178614653</v>
      </c>
      <c r="BQ877" s="71">
        <v>34.580768288516254</v>
      </c>
      <c r="BR877" s="72">
        <v>29.877360929576636</v>
      </c>
      <c r="BS877" s="72">
        <v>23.063375392891619</v>
      </c>
      <c r="BT877" s="71">
        <v>29.271899486260949</v>
      </c>
      <c r="BU877" s="71">
        <v>31.108779259687743</v>
      </c>
      <c r="BV877" s="71">
        <v>30.604420401325626</v>
      </c>
      <c r="BW877" s="71">
        <v>29.163736646735892</v>
      </c>
      <c r="BX877" s="75">
        <v>10489</v>
      </c>
      <c r="BY877" s="75">
        <v>8847</v>
      </c>
      <c r="BZ877" s="75">
        <v>9354</v>
      </c>
      <c r="CA877" s="75">
        <v>11927</v>
      </c>
      <c r="CB877" s="75">
        <v>12038</v>
      </c>
      <c r="CC877" s="75">
        <v>14544</v>
      </c>
      <c r="CD877" s="75">
        <v>10832</v>
      </c>
      <c r="CE877" s="75">
        <v>10207</v>
      </c>
      <c r="CF877" s="75">
        <v>13765</v>
      </c>
      <c r="CG877" s="75">
        <v>9765</v>
      </c>
      <c r="CH877" s="75">
        <v>10708</v>
      </c>
      <c r="CI877" s="75">
        <v>12976</v>
      </c>
      <c r="CJ877" s="75">
        <v>7519</v>
      </c>
      <c r="CK877" s="75">
        <v>75772</v>
      </c>
      <c r="CL877" s="73">
        <v>888253.75999999966</v>
      </c>
      <c r="CM877" s="73">
        <v>907845.69999999984</v>
      </c>
      <c r="CN877" s="73">
        <v>975492.17999999982</v>
      </c>
      <c r="CO877" s="73">
        <v>1093808.6500000001</v>
      </c>
      <c r="CP877" s="73">
        <v>1183882.52</v>
      </c>
      <c r="CQ877" s="73">
        <v>870754.85</v>
      </c>
      <c r="CR877" s="73">
        <v>1079050.8800000001</v>
      </c>
      <c r="CS877" s="73">
        <v>1151024.6000000003</v>
      </c>
      <c r="CT877" s="73">
        <v>896594.07</v>
      </c>
      <c r="CU877" s="73">
        <v>897716.57999999973</v>
      </c>
      <c r="CV877" s="73">
        <v>796679.7</v>
      </c>
      <c r="CW877" s="73">
        <v>786082.53</v>
      </c>
      <c r="CX877" s="73">
        <v>856777.97</v>
      </c>
      <c r="CY877" s="77"/>
      <c r="CZ877" s="4">
        <v>1248</v>
      </c>
      <c r="DA877" s="76" t="str">
        <f t="shared" si="32"/>
        <v>1248</v>
      </c>
      <c r="DB877" s="71">
        <v>1.3596092043673786</v>
      </c>
      <c r="DC877" s="71">
        <v>1.1496494612653441</v>
      </c>
      <c r="DD877" s="71">
        <v>0.39242059383436301</v>
      </c>
      <c r="DE877" s="71">
        <v>0.26669922307807814</v>
      </c>
      <c r="DF877" s="71">
        <v>0.36829183088834233</v>
      </c>
      <c r="DG877" s="71">
        <v>0.46522059525036857</v>
      </c>
      <c r="DH877" s="71">
        <v>0.11103152734261809</v>
      </c>
      <c r="DI877" s="71">
        <v>0.119153211072245</v>
      </c>
      <c r="DJ877" s="71">
        <v>0.29866720370474231</v>
      </c>
      <c r="DK877" s="71">
        <v>4.3163113812326438E-2</v>
      </c>
      <c r="DL877" s="71">
        <v>8.3430982069447532E-2</v>
      </c>
      <c r="DM877" s="71">
        <v>0.16422723149753227</v>
      </c>
      <c r="DN877" s="72">
        <v>1.3942933519661827E-2</v>
      </c>
      <c r="DO877" s="71">
        <v>0.14052005437202661</v>
      </c>
      <c r="DQ877" s="71"/>
      <c r="DR877" s="71"/>
      <c r="DS877" s="71"/>
      <c r="DT877" s="71"/>
      <c r="DU877" s="71"/>
      <c r="DV877" s="71"/>
      <c r="DW877" s="71"/>
      <c r="DX877" s="71"/>
      <c r="DY877" s="71"/>
      <c r="DZ877" s="71"/>
      <c r="EA877" s="71"/>
      <c r="EB877" s="71"/>
      <c r="EC877" s="71"/>
      <c r="ED877" s="71"/>
    </row>
    <row r="878" spans="1:134">
      <c r="A878" s="4">
        <v>1149</v>
      </c>
      <c r="B878" s="46" t="s">
        <v>7005</v>
      </c>
      <c r="C878" s="65" t="str">
        <f t="shared" si="31"/>
        <v>1149</v>
      </c>
      <c r="D878" s="69">
        <v>409278.71000000008</v>
      </c>
      <c r="E878" s="68">
        <v>4265919.79</v>
      </c>
      <c r="F878" s="69">
        <v>-48973.389999999898</v>
      </c>
      <c r="G878" s="69">
        <v>157610.64000000106</v>
      </c>
      <c r="H878" s="70">
        <v>92.069433248639783</v>
      </c>
      <c r="I878" s="70">
        <v>3.8363870450207171</v>
      </c>
      <c r="J878" s="69">
        <v>874919.54999999993</v>
      </c>
      <c r="K878" s="69">
        <v>616230.97</v>
      </c>
      <c r="L878" s="69">
        <v>564318.72999999986</v>
      </c>
      <c r="M878" s="69">
        <v>669330.97000000009</v>
      </c>
      <c r="N878" s="69">
        <v>1275116.0499999998</v>
      </c>
      <c r="O878" s="69">
        <v>1031839.4600000001</v>
      </c>
      <c r="P878" s="69">
        <v>636190.12</v>
      </c>
      <c r="Q878" s="69">
        <v>545106.71</v>
      </c>
      <c r="R878" s="69">
        <v>965961.65999999992</v>
      </c>
      <c r="S878" s="69">
        <v>537029.39</v>
      </c>
      <c r="T878" s="69">
        <v>618828.48</v>
      </c>
      <c r="U878" s="69">
        <v>553524.72</v>
      </c>
      <c r="V878" s="69">
        <v>409278.71000000008</v>
      </c>
      <c r="W878" s="70">
        <v>135.99054411059853</v>
      </c>
      <c r="X878" s="70">
        <v>82.257240032320794</v>
      </c>
      <c r="Y878" s="70">
        <v>78.438224440545341</v>
      </c>
      <c r="Z878" s="71">
        <v>81.187260309055958</v>
      </c>
      <c r="AA878" s="71">
        <v>84.428685118924847</v>
      </c>
      <c r="AB878" s="71">
        <v>126.39346606195181</v>
      </c>
      <c r="AC878" s="71">
        <v>84.520930186386451</v>
      </c>
      <c r="AD878" s="71">
        <v>81.905704624089751</v>
      </c>
      <c r="AE878" s="71">
        <v>111.43908060041576</v>
      </c>
      <c r="AF878" s="71">
        <v>90.979318725426054</v>
      </c>
      <c r="AG878" s="71">
        <v>96.860813055164797</v>
      </c>
      <c r="AH878" s="71">
        <v>90.742796902729111</v>
      </c>
      <c r="AI878" s="71">
        <v>80.379793442919151</v>
      </c>
      <c r="AJ878" s="71">
        <v>-8.2768823479528297</v>
      </c>
      <c r="AK878" s="71">
        <v>-5.7136565145176839</v>
      </c>
      <c r="AL878" s="71">
        <v>1.2633888707710206</v>
      </c>
      <c r="AM878" s="71">
        <v>-4.2584796163318455</v>
      </c>
      <c r="AN878" s="71">
        <v>-22.637437070676103</v>
      </c>
      <c r="AO878" s="71">
        <v>15.304174256005322</v>
      </c>
      <c r="AP878" s="71">
        <v>-17.593295145440425</v>
      </c>
      <c r="AQ878" s="71">
        <v>-4.1261480339128687</v>
      </c>
      <c r="AR878" s="71">
        <v>102.54937588621486</v>
      </c>
      <c r="AS878" s="71">
        <v>-25.329297850719357</v>
      </c>
      <c r="AT878" s="71">
        <v>16.646158081784513</v>
      </c>
      <c r="AU878" s="71">
        <v>-5.0332269352652226</v>
      </c>
      <c r="AV878" s="72">
        <v>-10.686997397284138</v>
      </c>
      <c r="AW878" s="73">
        <v>-78950.720000000321</v>
      </c>
      <c r="AX878" s="73">
        <v>-37342.970000000088</v>
      </c>
      <c r="AY878" s="73">
        <v>7040.589999999851</v>
      </c>
      <c r="AZ878" s="73">
        <v>-29771.119999999763</v>
      </c>
      <c r="BA878" s="73">
        <v>-373117.93000000017</v>
      </c>
      <c r="BB878" s="73">
        <v>150771.28999999992</v>
      </c>
      <c r="BC878" s="73">
        <v>-135822.45000000007</v>
      </c>
      <c r="BD878" s="73">
        <v>-23459.90000000014</v>
      </c>
      <c r="BE878" s="73">
        <v>489059.84000000003</v>
      </c>
      <c r="BF878" s="73">
        <v>-182167.5299999998</v>
      </c>
      <c r="BG878" s="73">
        <v>88310.809999999939</v>
      </c>
      <c r="BH878" s="73">
        <v>-29336.740000000107</v>
      </c>
      <c r="BI878" s="73">
        <v>-48973.389999999898</v>
      </c>
      <c r="BJ878" s="71">
        <v>16.469065453787103</v>
      </c>
      <c r="BK878" s="71">
        <v>13.349721707330538</v>
      </c>
      <c r="BL878" s="71">
        <v>12.13920689233168</v>
      </c>
      <c r="BM878" s="71">
        <v>13.677913027510861</v>
      </c>
      <c r="BN878" s="71">
        <v>5.6727751041414649</v>
      </c>
      <c r="BO878" s="71">
        <v>12.261762046747195</v>
      </c>
      <c r="BP878" s="71">
        <v>20.551029188202278</v>
      </c>
      <c r="BQ878" s="71">
        <v>17.580522209820334</v>
      </c>
      <c r="BR878" s="72">
        <v>13.794026245441849</v>
      </c>
      <c r="BS878" s="72">
        <v>15.568814663769114</v>
      </c>
      <c r="BT878" s="71">
        <v>14.435323824239305</v>
      </c>
      <c r="BU878" s="71">
        <v>13.939244035098387</v>
      </c>
      <c r="BV878" s="71">
        <v>15.342232832558526</v>
      </c>
      <c r="BW878" s="71">
        <v>14.288263341928719</v>
      </c>
      <c r="BX878" s="75">
        <v>8883</v>
      </c>
      <c r="BY878" s="75">
        <v>6897</v>
      </c>
      <c r="BZ878" s="75">
        <v>6449</v>
      </c>
      <c r="CA878" s="75">
        <v>7920</v>
      </c>
      <c r="CB878" s="75">
        <v>12537</v>
      </c>
      <c r="CC878" s="75">
        <v>11766</v>
      </c>
      <c r="CD878" s="75">
        <v>7841</v>
      </c>
      <c r="CE878" s="75">
        <v>7654</v>
      </c>
      <c r="CF878" s="75">
        <v>13872</v>
      </c>
      <c r="CG878" s="75">
        <v>8156</v>
      </c>
      <c r="CH878" s="75">
        <v>8873</v>
      </c>
      <c r="CI878" s="75">
        <v>8099</v>
      </c>
      <c r="CJ878" s="75">
        <v>4976</v>
      </c>
      <c r="CK878" s="75">
        <v>59471</v>
      </c>
      <c r="CL878" s="73">
        <v>888624.5</v>
      </c>
      <c r="CM878" s="73">
        <v>1022951.89</v>
      </c>
      <c r="CN878" s="73">
        <v>1073261.1600000001</v>
      </c>
      <c r="CO878" s="73">
        <v>1132610.6300000001</v>
      </c>
      <c r="CP878" s="73">
        <v>1172547.4599999997</v>
      </c>
      <c r="CQ878" s="73">
        <v>819068.03999999992</v>
      </c>
      <c r="CR878" s="73">
        <v>855053.08000000007</v>
      </c>
      <c r="CS878" s="73">
        <v>1007266.8700000002</v>
      </c>
      <c r="CT878" s="73">
        <v>747764.90000000014</v>
      </c>
      <c r="CU878" s="73">
        <v>803128.63000000024</v>
      </c>
      <c r="CV878" s="73">
        <v>628258.84</v>
      </c>
      <c r="CW878" s="73">
        <v>526512.1399999999</v>
      </c>
      <c r="CX878" s="73">
        <v>662146.98</v>
      </c>
      <c r="CY878" s="77"/>
      <c r="CZ878" s="4">
        <v>1149</v>
      </c>
      <c r="DA878" s="76" t="str">
        <f t="shared" si="32"/>
        <v>1149</v>
      </c>
      <c r="DB878" s="71">
        <v>6.594038617322048</v>
      </c>
      <c r="DC878" s="71">
        <v>3.3308733684512695</v>
      </c>
      <c r="DD878" s="71">
        <v>1.8882830847993197</v>
      </c>
      <c r="DE878" s="71">
        <v>1.5377327567334449</v>
      </c>
      <c r="DF878" s="71">
        <v>1.2990767410999791</v>
      </c>
      <c r="DG878" s="71">
        <v>0.52873246415651542</v>
      </c>
      <c r="DH878" s="71">
        <v>0.80104401361545496</v>
      </c>
      <c r="DI878" s="71">
        <v>0.50263084579807216</v>
      </c>
      <c r="DJ878" s="71">
        <v>0.48967418026509801</v>
      </c>
      <c r="DK878" s="71">
        <v>0.90729595988990508</v>
      </c>
      <c r="DL878" s="71">
        <v>0.86452373156143469</v>
      </c>
      <c r="DM878" s="71">
        <v>0.46896167928989829</v>
      </c>
      <c r="DN878" s="71">
        <v>0.63117867068226541</v>
      </c>
      <c r="DO878" s="71">
        <v>0.65537160639388115</v>
      </c>
      <c r="DQ878" s="71"/>
      <c r="DR878" s="71"/>
      <c r="DS878" s="71"/>
      <c r="DT878" s="71"/>
      <c r="DU878" s="71"/>
      <c r="DV878" s="71"/>
      <c r="DW878" s="71"/>
      <c r="DX878" s="71"/>
      <c r="DY878" s="71"/>
      <c r="DZ878" s="71"/>
      <c r="EA878" s="71"/>
      <c r="EB878" s="71"/>
      <c r="EC878" s="71"/>
      <c r="ED878" s="71"/>
    </row>
    <row r="879" spans="1:134">
      <c r="A879" s="4">
        <v>1237</v>
      </c>
      <c r="B879" s="46" t="s">
        <v>7012</v>
      </c>
      <c r="C879" s="65" t="str">
        <f t="shared" si="31"/>
        <v>1237</v>
      </c>
      <c r="D879" s="69">
        <v>260749.2</v>
      </c>
      <c r="E879" s="68">
        <v>3210956.6399999992</v>
      </c>
      <c r="F879" s="69">
        <v>-56575.460000000021</v>
      </c>
      <c r="G879" s="69">
        <v>-840281.44000000041</v>
      </c>
      <c r="H879" s="70">
        <v>70.052969652766777</v>
      </c>
      <c r="I879" s="70">
        <v>-20.741349271677478</v>
      </c>
      <c r="J879" s="69">
        <v>569826.94000000018</v>
      </c>
      <c r="K879" s="69">
        <v>507163.34999999986</v>
      </c>
      <c r="L879" s="69">
        <v>471608.91</v>
      </c>
      <c r="M879" s="69">
        <v>489072.49</v>
      </c>
      <c r="N879" s="69">
        <v>769707.17</v>
      </c>
      <c r="O879" s="69">
        <v>800523.83000000007</v>
      </c>
      <c r="P879" s="69">
        <v>382119.11000000004</v>
      </c>
      <c r="Q879" s="69">
        <v>341959.27</v>
      </c>
      <c r="R879" s="69">
        <v>705782.88000000012</v>
      </c>
      <c r="S879" s="69">
        <v>514132.67000000004</v>
      </c>
      <c r="T879" s="69">
        <v>549001.92999999993</v>
      </c>
      <c r="U879" s="69">
        <v>457211.58</v>
      </c>
      <c r="V879" s="69">
        <v>260749.2</v>
      </c>
      <c r="W879" s="70">
        <v>89.685000609657635</v>
      </c>
      <c r="X879" s="70">
        <v>75.42176767766081</v>
      </c>
      <c r="Y879" s="70">
        <v>77.65808884182303</v>
      </c>
      <c r="Z879" s="71">
        <v>67.401105701605886</v>
      </c>
      <c r="AA879" s="71">
        <v>99.478109123861046</v>
      </c>
      <c r="AB879" s="71">
        <v>103.36216233208167</v>
      </c>
      <c r="AC879" s="71">
        <v>45.640015427010916</v>
      </c>
      <c r="AD879" s="71">
        <v>46.519309442585133</v>
      </c>
      <c r="AE879" s="71">
        <v>76.43207791989937</v>
      </c>
      <c r="AF879" s="71">
        <v>84.941978509743137</v>
      </c>
      <c r="AG879" s="71">
        <v>89.599850741861886</v>
      </c>
      <c r="AH879" s="71">
        <v>86.520447055041785</v>
      </c>
      <c r="AI879" s="71">
        <v>76.372231990526714</v>
      </c>
      <c r="AJ879" s="71">
        <v>-14.744816728424615</v>
      </c>
      <c r="AK879" s="71">
        <v>-32.520949887356956</v>
      </c>
      <c r="AL879" s="71">
        <v>-31.595334054459979</v>
      </c>
      <c r="AM879" s="71">
        <v>-41.72540883635002</v>
      </c>
      <c r="AN879" s="71">
        <v>-41.790084415540264</v>
      </c>
      <c r="AO879" s="71">
        <v>-33.117901408662163</v>
      </c>
      <c r="AP879" s="71">
        <v>-54.388297746943515</v>
      </c>
      <c r="AQ879" s="71">
        <v>-42.920749925733894</v>
      </c>
      <c r="AR879" s="71">
        <v>11.789244191502689</v>
      </c>
      <c r="AS879" s="71">
        <v>-22.419073681639212</v>
      </c>
      <c r="AT879" s="71">
        <v>12.088186591833662</v>
      </c>
      <c r="AU879" s="71">
        <v>-10.909904837352723</v>
      </c>
      <c r="AV879" s="72">
        <v>-17.828888558487709</v>
      </c>
      <c r="AW879" s="73">
        <v>-98551.12</v>
      </c>
      <c r="AX879" s="73">
        <v>-244423.03000000026</v>
      </c>
      <c r="AY879" s="73">
        <v>-217830.77000000008</v>
      </c>
      <c r="AZ879" s="73">
        <v>-350182.63000000012</v>
      </c>
      <c r="BA879" s="73">
        <v>-552565.47999999986</v>
      </c>
      <c r="BB879" s="73">
        <v>-378416.23999999976</v>
      </c>
      <c r="BC879" s="73">
        <v>-455646.4000000002</v>
      </c>
      <c r="BD879" s="73">
        <v>-257136.31999999972</v>
      </c>
      <c r="BE879" s="73">
        <v>74431.54999999993</v>
      </c>
      <c r="BF879" s="73">
        <v>-148572.31999999972</v>
      </c>
      <c r="BG879" s="73">
        <v>59207.290000000095</v>
      </c>
      <c r="BH879" s="73">
        <v>-55989.77999999997</v>
      </c>
      <c r="BI879" s="73">
        <v>-56575.460000000021</v>
      </c>
      <c r="BJ879" s="71">
        <v>16.486366098049761</v>
      </c>
      <c r="BK879" s="71">
        <v>13.58240948201135</v>
      </c>
      <c r="BL879" s="71">
        <v>13.424270740554455</v>
      </c>
      <c r="BM879" s="71">
        <v>14.904511760394747</v>
      </c>
      <c r="BN879" s="71">
        <v>5.2657094369882493</v>
      </c>
      <c r="BO879" s="71">
        <v>5.8412991173635245</v>
      </c>
      <c r="BP879" s="71">
        <v>15.19199027943626</v>
      </c>
      <c r="BQ879" s="71">
        <v>14.707420358840928</v>
      </c>
      <c r="BR879" s="72">
        <v>16.97967981896528</v>
      </c>
      <c r="BS879" s="72">
        <v>10.842003620230958</v>
      </c>
      <c r="BT879" s="71">
        <v>10.001681911763638</v>
      </c>
      <c r="BU879" s="71">
        <v>12.298650384826754</v>
      </c>
      <c r="BV879" s="71">
        <v>13.692143215124418</v>
      </c>
      <c r="BW879" s="71">
        <v>12.072383291337813</v>
      </c>
      <c r="BX879" s="75">
        <v>7573</v>
      </c>
      <c r="BY879" s="75">
        <v>7630</v>
      </c>
      <c r="BZ879" s="75">
        <v>7281</v>
      </c>
      <c r="CA879" s="75">
        <v>7892</v>
      </c>
      <c r="CB879" s="75">
        <v>10152</v>
      </c>
      <c r="CC879" s="75">
        <v>10184</v>
      </c>
      <c r="CD879" s="75">
        <v>5779</v>
      </c>
      <c r="CE879" s="75">
        <v>5365</v>
      </c>
      <c r="CF879" s="75">
        <v>10693</v>
      </c>
      <c r="CG879" s="75">
        <v>8246</v>
      </c>
      <c r="CH879" s="75">
        <v>8487</v>
      </c>
      <c r="CI879" s="75">
        <v>7624</v>
      </c>
      <c r="CJ879" s="75">
        <v>3945</v>
      </c>
      <c r="CK879" s="75">
        <v>50139</v>
      </c>
      <c r="CL879" s="73">
        <v>1617577.2899999998</v>
      </c>
      <c r="CM879" s="73">
        <v>1618830.1700000002</v>
      </c>
      <c r="CN879" s="73">
        <v>1597297.3199999998</v>
      </c>
      <c r="CO879" s="73">
        <v>1671773.2199999997</v>
      </c>
      <c r="CP879" s="73">
        <v>1617080.4700000002</v>
      </c>
      <c r="CQ879" s="73">
        <v>1355934.8099999996</v>
      </c>
      <c r="CR879" s="73">
        <v>1430633.1500000001</v>
      </c>
      <c r="CS879" s="73">
        <v>1577229.9500000002</v>
      </c>
      <c r="CT879" s="73">
        <v>1343574.7399999998</v>
      </c>
      <c r="CU879" s="73">
        <v>1260653.78</v>
      </c>
      <c r="CV879" s="73">
        <v>990735.99</v>
      </c>
      <c r="CW879" s="73">
        <v>1059769.19</v>
      </c>
      <c r="CX879" s="73">
        <v>1131887.0200000005</v>
      </c>
      <c r="CY879" s="77"/>
      <c r="CZ879" s="4">
        <v>1237</v>
      </c>
      <c r="DA879" s="76" t="str">
        <f t="shared" si="32"/>
        <v>1237</v>
      </c>
      <c r="DB879" s="71">
        <v>2.9386930138296288</v>
      </c>
      <c r="DC879" s="71">
        <v>3.6441146155209032</v>
      </c>
      <c r="DD879" s="71">
        <v>1.2138974956531026</v>
      </c>
      <c r="DE879" s="71">
        <v>0.86853495900600441</v>
      </c>
      <c r="DF879" s="71">
        <v>0.87356701537809589</v>
      </c>
      <c r="DG879" s="71">
        <v>0.34897895066767998</v>
      </c>
      <c r="DH879" s="71">
        <v>0.53882863665336467</v>
      </c>
      <c r="DI879" s="71">
        <v>0.72366070050275821</v>
      </c>
      <c r="DJ879" s="71">
        <v>0.41696089827850652</v>
      </c>
      <c r="DK879" s="71">
        <v>0.61257241907676974</v>
      </c>
      <c r="DL879" s="71">
        <v>0.58317970093536942</v>
      </c>
      <c r="DM879" s="71">
        <v>0.79605804932814417</v>
      </c>
      <c r="DN879" s="71">
        <v>0.74981586608199968</v>
      </c>
      <c r="DO879" s="71">
        <v>0.60511329554331994</v>
      </c>
      <c r="DQ879" s="71"/>
      <c r="DR879" s="71"/>
      <c r="DS879" s="71"/>
      <c r="DT879" s="71"/>
      <c r="DU879" s="71"/>
      <c r="DV879" s="71"/>
      <c r="DW879" s="71"/>
      <c r="DX879" s="71"/>
      <c r="DY879" s="71"/>
      <c r="DZ879" s="71"/>
      <c r="EA879" s="71"/>
      <c r="EB879" s="71"/>
      <c r="EC879" s="71"/>
      <c r="ED879" s="71"/>
    </row>
    <row r="880" spans="1:134">
      <c r="A880" s="4">
        <v>1131</v>
      </c>
      <c r="B880" s="46" t="s">
        <v>7016</v>
      </c>
      <c r="C880" s="65" t="str">
        <f t="shared" si="31"/>
        <v>1131</v>
      </c>
      <c r="D880" s="69">
        <v>372388.29999999993</v>
      </c>
      <c r="E880" s="68">
        <v>4159397.0100000007</v>
      </c>
      <c r="F880" s="69">
        <v>95894.529999999912</v>
      </c>
      <c r="G880" s="69">
        <v>896622.21999999974</v>
      </c>
      <c r="H880" s="70">
        <v>104.79144894289045</v>
      </c>
      <c r="I880" s="70">
        <v>27.480358826727347</v>
      </c>
      <c r="J880" s="69">
        <v>524945.4</v>
      </c>
      <c r="K880" s="69">
        <v>497299.72000000003</v>
      </c>
      <c r="L880" s="69">
        <v>455673.87000000005</v>
      </c>
      <c r="M880" s="69">
        <v>601678.06000000006</v>
      </c>
      <c r="N880" s="69">
        <v>863909.49</v>
      </c>
      <c r="O880" s="69">
        <v>717678.8899999999</v>
      </c>
      <c r="P880" s="69">
        <v>546680.25000000012</v>
      </c>
      <c r="Q880" s="69">
        <v>522768.95999999996</v>
      </c>
      <c r="R880" s="69">
        <v>918395.87000000011</v>
      </c>
      <c r="S880" s="69">
        <v>507506.65999999992</v>
      </c>
      <c r="T880" s="69">
        <v>679216.20000000019</v>
      </c>
      <c r="U880" s="69">
        <v>612440.77</v>
      </c>
      <c r="V880" s="69">
        <v>372388.29999999993</v>
      </c>
      <c r="W880" s="70">
        <v>104.0244469480768</v>
      </c>
      <c r="X880" s="70">
        <v>91.152002475992589</v>
      </c>
      <c r="Y880" s="70">
        <v>87.802266543262178</v>
      </c>
      <c r="Z880" s="71">
        <v>95.441118787345175</v>
      </c>
      <c r="AA880" s="71">
        <v>101.54714145192271</v>
      </c>
      <c r="AB880" s="71">
        <v>100.8928652815614</v>
      </c>
      <c r="AC880" s="71">
        <v>91.75655126295004</v>
      </c>
      <c r="AD880" s="71">
        <v>102.83907041124853</v>
      </c>
      <c r="AE880" s="71">
        <v>106.53159947287088</v>
      </c>
      <c r="AF880" s="71">
        <v>104.29775785143367</v>
      </c>
      <c r="AG880" s="71">
        <v>118.4040299809844</v>
      </c>
      <c r="AH880" s="71">
        <v>99.014251027376631</v>
      </c>
      <c r="AI880" s="71">
        <v>114.85653146527068</v>
      </c>
      <c r="AJ880" s="71">
        <v>-0.73684933257119889</v>
      </c>
      <c r="AK880" s="71">
        <v>-10.838958717500258</v>
      </c>
      <c r="AL880" s="71">
        <v>-14.02145884799355</v>
      </c>
      <c r="AM880" s="71">
        <v>-16.727614439972005</v>
      </c>
      <c r="AN880" s="71">
        <v>-13.562147227950316</v>
      </c>
      <c r="AO880" s="71">
        <v>-14.551316146677017</v>
      </c>
      <c r="AP880" s="71">
        <v>-6.0999065413834703</v>
      </c>
      <c r="AQ880" s="71">
        <v>29.673441158521907</v>
      </c>
      <c r="AR880" s="71">
        <v>103.07450298375369</v>
      </c>
      <c r="AS880" s="71">
        <v>-17.71027024127698</v>
      </c>
      <c r="AT880" s="71">
        <v>52.70770472933841</v>
      </c>
      <c r="AU880" s="71">
        <v>25.709918180688884</v>
      </c>
      <c r="AV880" s="72">
        <v>34.682347453976959</v>
      </c>
      <c r="AW880" s="73">
        <v>-3896.7700000000186</v>
      </c>
      <c r="AX880" s="73">
        <v>-60454.780000000086</v>
      </c>
      <c r="AY880" s="73">
        <v>-74311.710000000021</v>
      </c>
      <c r="AZ880" s="73">
        <v>-120864.05999999982</v>
      </c>
      <c r="BA880" s="73">
        <v>-135535.8899999999</v>
      </c>
      <c r="BB880" s="73">
        <v>-108707.35000000009</v>
      </c>
      <c r="BC880" s="73">
        <v>-35513.259999999893</v>
      </c>
      <c r="BD880" s="73">
        <v>119626.30000000005</v>
      </c>
      <c r="BE880" s="73">
        <v>466150.09000000014</v>
      </c>
      <c r="BF880" s="73">
        <v>-109224.81000000006</v>
      </c>
      <c r="BG880" s="73">
        <v>234434.32000000024</v>
      </c>
      <c r="BH880" s="73">
        <v>125255.05000000005</v>
      </c>
      <c r="BI880" s="73">
        <v>95894.529999999912</v>
      </c>
      <c r="BJ880" s="71">
        <v>16.00001219178894</v>
      </c>
      <c r="BK880" s="71">
        <v>12.236563965948472</v>
      </c>
      <c r="BL880" s="71">
        <v>14.264193751608442</v>
      </c>
      <c r="BM880" s="71">
        <v>13.645394709799437</v>
      </c>
      <c r="BN880" s="71">
        <v>0.95565018239069177</v>
      </c>
      <c r="BO880" s="71">
        <v>12.230187758041824</v>
      </c>
      <c r="BP880" s="71">
        <v>25.683499037714085</v>
      </c>
      <c r="BQ880" s="71">
        <v>22.280289772400788</v>
      </c>
      <c r="BR880" s="72">
        <v>12.70057663615612</v>
      </c>
      <c r="BS880" s="72">
        <v>17.148702662402847</v>
      </c>
      <c r="BT880" s="71">
        <v>17.582908100224433</v>
      </c>
      <c r="BU880" s="71">
        <v>17.72023979743269</v>
      </c>
      <c r="BV880" s="71">
        <v>11.639221156753477</v>
      </c>
      <c r="BW880" s="71">
        <v>16.182503952859513</v>
      </c>
      <c r="BX880" s="75">
        <v>10933</v>
      </c>
      <c r="BY880" s="75">
        <v>9957</v>
      </c>
      <c r="BZ880" s="75">
        <v>9471</v>
      </c>
      <c r="CA880" s="75">
        <v>10913</v>
      </c>
      <c r="CB880" s="75">
        <v>14129</v>
      </c>
      <c r="CC880" s="75">
        <v>14269</v>
      </c>
      <c r="CD880" s="75">
        <v>9629</v>
      </c>
      <c r="CE880" s="75">
        <v>9736</v>
      </c>
      <c r="CF880" s="75">
        <v>16196</v>
      </c>
      <c r="CG880" s="75">
        <v>10961</v>
      </c>
      <c r="CH880" s="75">
        <v>12737</v>
      </c>
      <c r="CI880" s="75">
        <v>11987</v>
      </c>
      <c r="CJ880" s="75">
        <v>6954</v>
      </c>
      <c r="CK880" s="75">
        <v>78200</v>
      </c>
      <c r="CL880" s="73">
        <v>821474.54999999993</v>
      </c>
      <c r="CM880" s="73">
        <v>791608.95999999985</v>
      </c>
      <c r="CN880" s="73">
        <v>886509.66999999993</v>
      </c>
      <c r="CO880" s="73">
        <v>906666.08000000031</v>
      </c>
      <c r="CP880" s="73">
        <v>956584.04000000015</v>
      </c>
      <c r="CQ880" s="73">
        <v>858979.58000000019</v>
      </c>
      <c r="CR880" s="73">
        <v>821347.60000000021</v>
      </c>
      <c r="CS880" s="73">
        <v>1038969.79</v>
      </c>
      <c r="CT880" s="73">
        <v>802999.93999999983</v>
      </c>
      <c r="CU880" s="73">
        <v>806674.66000000015</v>
      </c>
      <c r="CV880" s="73">
        <v>747274.48000000033</v>
      </c>
      <c r="CW880" s="73">
        <v>848467.02999999991</v>
      </c>
      <c r="CX880" s="73">
        <v>809195.96999999986</v>
      </c>
      <c r="CY880" s="77"/>
      <c r="CZ880" s="4">
        <v>1131</v>
      </c>
      <c r="DA880" s="76" t="str">
        <f t="shared" si="32"/>
        <v>1131</v>
      </c>
      <c r="DB880" s="71">
        <v>4.3396647308912604</v>
      </c>
      <c r="DC880" s="71">
        <v>3.0788603418284035</v>
      </c>
      <c r="DD880" s="71">
        <v>1.7559619651251881</v>
      </c>
      <c r="DE880" s="71">
        <v>0.66334744980072213</v>
      </c>
      <c r="DF880" s="71">
        <v>0.8537140860628496</v>
      </c>
      <c r="DG880" s="71">
        <v>0.4924440708035665</v>
      </c>
      <c r="DH880" s="71">
        <v>0.68219947115577828</v>
      </c>
      <c r="DI880" s="71">
        <v>0.16472973986804246</v>
      </c>
      <c r="DJ880" s="71">
        <v>0.29021782287860243</v>
      </c>
      <c r="DK880" s="71">
        <v>0.12997872499310414</v>
      </c>
      <c r="DL880" s="71">
        <v>8.8817165911207266E-2</v>
      </c>
      <c r="DM880" s="71">
        <v>6.2015598766507814E-2</v>
      </c>
      <c r="DN880" s="72">
        <v>0.1114358469656708</v>
      </c>
      <c r="DO880" s="71">
        <v>0.22113424627956849</v>
      </c>
      <c r="DQ880" s="71"/>
      <c r="DR880" s="71"/>
      <c r="DS880" s="71"/>
      <c r="DT880" s="71"/>
      <c r="DU880" s="71"/>
      <c r="DV880" s="71"/>
      <c r="DW880" s="71"/>
      <c r="DX880" s="71"/>
      <c r="DY880" s="71"/>
      <c r="DZ880" s="71"/>
      <c r="EA880" s="71"/>
      <c r="EB880" s="71"/>
      <c r="EC880" s="71"/>
      <c r="ED880" s="71"/>
    </row>
    <row r="881" spans="1:134">
      <c r="A881" s="4">
        <v>1245</v>
      </c>
      <c r="B881" s="46" t="s">
        <v>7022</v>
      </c>
      <c r="C881" s="65" t="str">
        <f t="shared" si="31"/>
        <v>1245</v>
      </c>
      <c r="D881" s="69">
        <v>208823.81000000003</v>
      </c>
      <c r="E881" s="68">
        <v>2597985.1700000009</v>
      </c>
      <c r="F881" s="69">
        <v>14000.870000000083</v>
      </c>
      <c r="G881" s="69">
        <v>510415.25000000093</v>
      </c>
      <c r="H881" s="70">
        <v>101.03720541398179</v>
      </c>
      <c r="I881" s="70">
        <v>24.450210989819254</v>
      </c>
      <c r="J881" s="69">
        <v>355474.93</v>
      </c>
      <c r="K881" s="69">
        <v>355307.29999999993</v>
      </c>
      <c r="L881" s="69">
        <v>328608.24999999994</v>
      </c>
      <c r="M881" s="69">
        <v>373892.55000000005</v>
      </c>
      <c r="N881" s="69">
        <v>624689.51</v>
      </c>
      <c r="O881" s="69">
        <v>507647.35</v>
      </c>
      <c r="P881" s="69">
        <v>319080.48999999993</v>
      </c>
      <c r="Q881" s="69">
        <v>290354.19999999995</v>
      </c>
      <c r="R881" s="69">
        <v>673749.6</v>
      </c>
      <c r="S881" s="69">
        <v>326842.76</v>
      </c>
      <c r="T881" s="69">
        <v>403825.12</v>
      </c>
      <c r="U881" s="69">
        <v>375309.18999999983</v>
      </c>
      <c r="V881" s="69">
        <v>208823.81000000003</v>
      </c>
      <c r="W881" s="70">
        <v>115.32995788216265</v>
      </c>
      <c r="X881" s="70">
        <v>112.59800380548717</v>
      </c>
      <c r="Y881" s="70">
        <v>114.18997691748918</v>
      </c>
      <c r="Z881" s="71">
        <v>101.57567964082079</v>
      </c>
      <c r="AA881" s="71">
        <v>98.184511646368648</v>
      </c>
      <c r="AB881" s="71">
        <v>88.0014450444896</v>
      </c>
      <c r="AC881" s="71">
        <v>96.092947986748129</v>
      </c>
      <c r="AD881" s="71">
        <v>96.631169333755409</v>
      </c>
      <c r="AE881" s="71">
        <v>104.57893151424156</v>
      </c>
      <c r="AF881" s="71">
        <v>117.02558799589127</v>
      </c>
      <c r="AG881" s="71">
        <v>104.73888340221195</v>
      </c>
      <c r="AH881" s="71">
        <v>94.62604875203246</v>
      </c>
      <c r="AI881" s="71">
        <v>89.59882973929389</v>
      </c>
      <c r="AJ881" s="71">
        <v>22.944483520836044</v>
      </c>
      <c r="AK881" s="71">
        <v>13.103235634688071</v>
      </c>
      <c r="AL881" s="71">
        <v>9.5959775350562104</v>
      </c>
      <c r="AM881" s="71">
        <v>4.0589852257231662</v>
      </c>
      <c r="AN881" s="71">
        <v>11.644211392597548</v>
      </c>
      <c r="AO881" s="71">
        <v>3.5968423705358576</v>
      </c>
      <c r="AP881" s="71">
        <v>-0.19663497275569375</v>
      </c>
      <c r="AQ881" s="71">
        <v>23.770523773848694</v>
      </c>
      <c r="AR881" s="71">
        <v>118.34963807898097</v>
      </c>
      <c r="AS881" s="71">
        <v>-23.764014343552219</v>
      </c>
      <c r="AT881" s="71">
        <v>36.246685224483642</v>
      </c>
      <c r="AU881" s="71">
        <v>23.147133826386646</v>
      </c>
      <c r="AV881" s="72">
        <v>7.1864586377764716</v>
      </c>
      <c r="AW881" s="73">
        <v>66340.419999999984</v>
      </c>
      <c r="AX881" s="73">
        <v>41163.06</v>
      </c>
      <c r="AY881" s="73">
        <v>28772.199999999953</v>
      </c>
      <c r="AZ881" s="73">
        <v>14584.270000000077</v>
      </c>
      <c r="BA881" s="73">
        <v>65153.550000000047</v>
      </c>
      <c r="BB881" s="73">
        <v>25611.72000000003</v>
      </c>
      <c r="BC881" s="73">
        <v>-628.6600000000908</v>
      </c>
      <c r="BD881" s="73">
        <v>55763.449999999953</v>
      </c>
      <c r="BE881" s="73">
        <v>365185.04</v>
      </c>
      <c r="BF881" s="73">
        <v>-101882.27999999997</v>
      </c>
      <c r="BG881" s="73">
        <v>107432.49999999994</v>
      </c>
      <c r="BH881" s="73">
        <v>70544.3299999999</v>
      </c>
      <c r="BI881" s="73">
        <v>14000.870000000083</v>
      </c>
      <c r="BJ881" s="71">
        <v>12.945667933323405</v>
      </c>
      <c r="BK881" s="71">
        <v>9.7293617249435602</v>
      </c>
      <c r="BL881" s="71">
        <v>11.799216193790926</v>
      </c>
      <c r="BM881" s="71">
        <v>13.011158360322035</v>
      </c>
      <c r="BN881" s="71">
        <v>2.5015218331452909</v>
      </c>
      <c r="BO881" s="71">
        <v>9.9324465497519032</v>
      </c>
      <c r="BP881" s="71">
        <v>21.616873203972435</v>
      </c>
      <c r="BQ881" s="71">
        <v>19.35421795720346</v>
      </c>
      <c r="BR881" s="72">
        <v>12.102874118883111</v>
      </c>
      <c r="BS881" s="72">
        <v>13.510052075043387</v>
      </c>
      <c r="BT881" s="71">
        <v>15.60810135701708</v>
      </c>
      <c r="BU881" s="71">
        <v>14.573684900909161</v>
      </c>
      <c r="BV881" s="71">
        <v>11.682722433832993</v>
      </c>
      <c r="BW881" s="71">
        <v>13.64682248103599</v>
      </c>
      <c r="BX881" s="75">
        <v>9215</v>
      </c>
      <c r="BY881" s="75">
        <v>9365</v>
      </c>
      <c r="BZ881" s="75">
        <v>8604</v>
      </c>
      <c r="CA881" s="75">
        <v>8989</v>
      </c>
      <c r="CB881" s="75">
        <v>12985</v>
      </c>
      <c r="CC881" s="75">
        <v>12645</v>
      </c>
      <c r="CD881" s="75">
        <v>7628</v>
      </c>
      <c r="CE881" s="75">
        <v>7180</v>
      </c>
      <c r="CF881" s="75">
        <v>13488</v>
      </c>
      <c r="CG881" s="75">
        <v>8370</v>
      </c>
      <c r="CH881" s="75">
        <v>9987</v>
      </c>
      <c r="CI881" s="75">
        <v>9409</v>
      </c>
      <c r="CJ881" s="75">
        <v>5159</v>
      </c>
      <c r="CK881" s="75">
        <v>61221</v>
      </c>
      <c r="CL881" s="73">
        <v>489994.31</v>
      </c>
      <c r="CM881" s="73">
        <v>477334.4599999999</v>
      </c>
      <c r="CN881" s="73">
        <v>582585.09</v>
      </c>
      <c r="CO881" s="73">
        <v>668964.81999999995</v>
      </c>
      <c r="CP881" s="73">
        <v>614017.07999999984</v>
      </c>
      <c r="CQ881" s="73">
        <v>461017.10000000003</v>
      </c>
      <c r="CR881" s="73">
        <v>463716.65999999992</v>
      </c>
      <c r="CS881" s="73">
        <v>794717.57000000007</v>
      </c>
      <c r="CT881" s="73">
        <v>580747.0900000002</v>
      </c>
      <c r="CU881" s="73">
        <v>560414.47999999986</v>
      </c>
      <c r="CV881" s="73">
        <v>564886.79999999993</v>
      </c>
      <c r="CW881" s="73">
        <v>568201.40000000014</v>
      </c>
      <c r="CX881" s="73">
        <v>614153.96</v>
      </c>
      <c r="CY881" s="77"/>
      <c r="CZ881" s="4">
        <v>1245</v>
      </c>
      <c r="DA881" s="76" t="str">
        <f t="shared" si="32"/>
        <v>1245</v>
      </c>
      <c r="DB881" s="71">
        <v>1.5746092508992435</v>
      </c>
      <c r="DC881" s="71">
        <v>1.5433961025191572</v>
      </c>
      <c r="DD881" s="71">
        <v>0.52869985593967361</v>
      </c>
      <c r="DE881" s="71">
        <v>0.52870819016307158</v>
      </c>
      <c r="DF881" s="71">
        <v>0.49544613813289323</v>
      </c>
      <c r="DG881" s="71">
        <v>0.44863619527472987</v>
      </c>
      <c r="DH881" s="71">
        <v>0.5131243236152554</v>
      </c>
      <c r="DI881" s="71">
        <v>0.21769434843314228</v>
      </c>
      <c r="DJ881" s="71">
        <v>4.4550991356830591E-2</v>
      </c>
      <c r="DK881" s="71">
        <v>8.419734243545729E-2</v>
      </c>
      <c r="DL881" s="71">
        <v>0.14285889550133171</v>
      </c>
      <c r="DM881" s="71">
        <v>6.6364903313264487E-2</v>
      </c>
      <c r="DN881" s="71">
        <v>0.23286290930016784</v>
      </c>
      <c r="DO881" s="71">
        <v>0.15753151419258599</v>
      </c>
      <c r="DQ881" s="71"/>
      <c r="DR881" s="71"/>
      <c r="DS881" s="71"/>
      <c r="DT881" s="71"/>
      <c r="DU881" s="71"/>
      <c r="DV881" s="71"/>
      <c r="DW881" s="71"/>
      <c r="DX881" s="71"/>
      <c r="DY881" s="71"/>
      <c r="DZ881" s="71"/>
      <c r="EA881" s="71"/>
      <c r="EB881" s="71"/>
      <c r="EC881" s="71"/>
      <c r="ED881" s="71"/>
    </row>
    <row r="882" spans="1:134">
      <c r="A882" s="4">
        <v>1230</v>
      </c>
      <c r="B882" s="46" t="s">
        <v>7029</v>
      </c>
      <c r="C882" s="65" t="str">
        <f t="shared" si="31"/>
        <v>1230</v>
      </c>
      <c r="D882" s="69">
        <v>413099.77</v>
      </c>
      <c r="E882" s="68">
        <v>5346239.6500000013</v>
      </c>
      <c r="F882" s="69">
        <v>24938.890000000072</v>
      </c>
      <c r="G882" s="69">
        <v>918221.20000000205</v>
      </c>
      <c r="H882" s="70">
        <v>103.13221686024153</v>
      </c>
      <c r="I882" s="70">
        <v>20.736616397793071</v>
      </c>
      <c r="J882" s="69">
        <v>675115.49999999988</v>
      </c>
      <c r="K882" s="69">
        <v>726973.72000000009</v>
      </c>
      <c r="L882" s="69">
        <v>626529.87</v>
      </c>
      <c r="M882" s="69">
        <v>801620.27</v>
      </c>
      <c r="N882" s="69">
        <v>1078626.95</v>
      </c>
      <c r="O882" s="69">
        <v>1049275.8999999999</v>
      </c>
      <c r="P882" s="69">
        <v>597459.86</v>
      </c>
      <c r="Q882" s="69">
        <v>714749.76</v>
      </c>
      <c r="R882" s="69">
        <v>1159609.5399999998</v>
      </c>
      <c r="S882" s="69">
        <v>816231.37</v>
      </c>
      <c r="T882" s="69">
        <v>930219.75999999989</v>
      </c>
      <c r="U882" s="69">
        <v>714869.58999999985</v>
      </c>
      <c r="V882" s="69">
        <v>413099.77</v>
      </c>
      <c r="W882" s="70">
        <v>95.299839775864655</v>
      </c>
      <c r="X882" s="70">
        <v>98.960123328209932</v>
      </c>
      <c r="Y882" s="70">
        <v>103.11147723092621</v>
      </c>
      <c r="Z882" s="71">
        <v>97.952221172907912</v>
      </c>
      <c r="AA882" s="71">
        <v>82.305355513365825</v>
      </c>
      <c r="AB882" s="71">
        <v>101.71186217143548</v>
      </c>
      <c r="AC882" s="71">
        <v>81.723321893310313</v>
      </c>
      <c r="AD882" s="71">
        <v>108.55558133670269</v>
      </c>
      <c r="AE882" s="71">
        <v>110.86543079529798</v>
      </c>
      <c r="AF882" s="71">
        <v>116.2272241308541</v>
      </c>
      <c r="AG882" s="71">
        <v>111.29011239892692</v>
      </c>
      <c r="AH882" s="71">
        <v>90.202216205636432</v>
      </c>
      <c r="AI882" s="71">
        <v>98.881749241761966</v>
      </c>
      <c r="AJ882" s="71">
        <v>1.7878395106624367</v>
      </c>
      <c r="AK882" s="71">
        <v>8.7941489558878594</v>
      </c>
      <c r="AL882" s="71">
        <v>-7.9811049052192722</v>
      </c>
      <c r="AM882" s="71">
        <v>2.2105624600909479</v>
      </c>
      <c r="AN882" s="71">
        <v>-19.575810654604187</v>
      </c>
      <c r="AO882" s="71">
        <v>2.4359662392666293</v>
      </c>
      <c r="AP882" s="71">
        <v>-19.819656589009071</v>
      </c>
      <c r="AQ882" s="71">
        <v>33.493152877549278</v>
      </c>
      <c r="AR882" s="71">
        <v>72.892908127229703</v>
      </c>
      <c r="AS882" s="71">
        <v>7.9293842614037713</v>
      </c>
      <c r="AT882" s="71">
        <v>36.570032085788242</v>
      </c>
      <c r="AU882" s="71">
        <v>9.7793329257396699</v>
      </c>
      <c r="AV882" s="72">
        <v>6.4248849600712088</v>
      </c>
      <c r="AW882" s="73">
        <v>11857.979999999981</v>
      </c>
      <c r="AX882" s="73">
        <v>58763.410000000149</v>
      </c>
      <c r="AY882" s="73">
        <v>-54341.020000000019</v>
      </c>
      <c r="AZ882" s="73">
        <v>17337.069999999949</v>
      </c>
      <c r="BA882" s="73">
        <v>-262540.96999999974</v>
      </c>
      <c r="BB882" s="73">
        <v>37139.420000000042</v>
      </c>
      <c r="BC882" s="73">
        <v>-147685.18999999994</v>
      </c>
      <c r="BD882" s="73">
        <v>179329.22000000009</v>
      </c>
      <c r="BE882" s="73">
        <v>488899.81999999983</v>
      </c>
      <c r="BF882" s="73">
        <v>59967.100000000093</v>
      </c>
      <c r="BG882" s="73">
        <v>249089.53999999992</v>
      </c>
      <c r="BH882" s="73">
        <v>63681.819999999949</v>
      </c>
      <c r="BI882" s="73">
        <v>24938.890000000072</v>
      </c>
      <c r="BJ882" s="71">
        <v>12.186484632330352</v>
      </c>
      <c r="BK882" s="71">
        <v>9.6204822907378418</v>
      </c>
      <c r="BL882" s="71">
        <v>8.1582689672511357</v>
      </c>
      <c r="BM882" s="71">
        <v>13.485943211369808</v>
      </c>
      <c r="BN882" s="71">
        <v>1.6501680625940089</v>
      </c>
      <c r="BO882" s="71">
        <v>10.776253151645101</v>
      </c>
      <c r="BP882" s="71">
        <v>16.558485881362976</v>
      </c>
      <c r="BQ882" s="71">
        <v>15.32481781732603</v>
      </c>
      <c r="BR882" s="72">
        <v>11.480810082720231</v>
      </c>
      <c r="BS882" s="72">
        <v>11.793054723588947</v>
      </c>
      <c r="BT882" s="71">
        <v>13.3321927152064</v>
      </c>
      <c r="BU882" s="71">
        <v>11.400685635174357</v>
      </c>
      <c r="BV882" s="71">
        <v>10.81426182516422</v>
      </c>
      <c r="BW882" s="71">
        <v>11.503429380783025</v>
      </c>
      <c r="BX882" s="75">
        <v>8016</v>
      </c>
      <c r="BY882" s="75">
        <v>8668</v>
      </c>
      <c r="BZ882" s="75">
        <v>8760</v>
      </c>
      <c r="CA882" s="75">
        <v>10168</v>
      </c>
      <c r="CB882" s="75">
        <v>12457</v>
      </c>
      <c r="CC882" s="75">
        <v>13067</v>
      </c>
      <c r="CD882" s="75">
        <v>7955</v>
      </c>
      <c r="CE882" s="75">
        <v>9288</v>
      </c>
      <c r="CF882" s="75">
        <v>16131</v>
      </c>
      <c r="CG882" s="75">
        <v>11152</v>
      </c>
      <c r="CH882" s="75">
        <v>12523</v>
      </c>
      <c r="CI882" s="75">
        <v>10725</v>
      </c>
      <c r="CJ882" s="75">
        <v>5483</v>
      </c>
      <c r="CK882" s="75">
        <v>73257</v>
      </c>
      <c r="CL882" s="73">
        <v>926590.32000000007</v>
      </c>
      <c r="CM882" s="73">
        <v>1071370.4500000002</v>
      </c>
      <c r="CN882" s="73">
        <v>1173777.3400000003</v>
      </c>
      <c r="CO882" s="73">
        <v>1319412.1700000004</v>
      </c>
      <c r="CP882" s="73">
        <v>1731210.7100000002</v>
      </c>
      <c r="CQ882" s="73">
        <v>1571212.2300000007</v>
      </c>
      <c r="CR882" s="73">
        <v>1559576</v>
      </c>
      <c r="CS882" s="73">
        <v>1455554.94</v>
      </c>
      <c r="CT882" s="73">
        <v>1149249.5500000003</v>
      </c>
      <c r="CU882" s="73">
        <v>1134871.58</v>
      </c>
      <c r="CV882" s="73">
        <v>1006749.2799999999</v>
      </c>
      <c r="CW882" s="73">
        <v>1034343.9799999997</v>
      </c>
      <c r="CX882" s="73">
        <v>1164642.9300000002</v>
      </c>
      <c r="CY882" s="77"/>
      <c r="CZ882" s="4">
        <v>1230</v>
      </c>
      <c r="DA882" s="76" t="str">
        <f t="shared" si="32"/>
        <v>1230</v>
      </c>
      <c r="DB882" s="71">
        <v>4.316948842582689</v>
      </c>
      <c r="DC882" s="71">
        <v>4.6780354651517637</v>
      </c>
      <c r="DD882" s="71">
        <v>1.6133169019014941</v>
      </c>
      <c r="DE882" s="71">
        <v>1.0143216305711524</v>
      </c>
      <c r="DF882" s="71">
        <v>0.48789063154238965</v>
      </c>
      <c r="DG882" s="71">
        <v>0.45847868387652269</v>
      </c>
      <c r="DH882" s="71">
        <v>0.40321993124248873</v>
      </c>
      <c r="DI882" s="71">
        <v>0.38848054196403009</v>
      </c>
      <c r="DJ882" s="71">
        <v>0.37527576896610426</v>
      </c>
      <c r="DK882" s="71">
        <v>0.2092848022872307</v>
      </c>
      <c r="DL882" s="71">
        <v>0.24931478625099263</v>
      </c>
      <c r="DM882" s="71">
        <v>5.3948336859643398E-2</v>
      </c>
      <c r="DN882" s="71">
        <v>0.50154650687824032</v>
      </c>
      <c r="DO882" s="71">
        <v>0.30002155121051693</v>
      </c>
      <c r="DQ882" s="71"/>
      <c r="DR882" s="71"/>
      <c r="DS882" s="71"/>
      <c r="DT882" s="71"/>
      <c r="DU882" s="71"/>
      <c r="DV882" s="71"/>
      <c r="DW882" s="71"/>
      <c r="DX882" s="71"/>
      <c r="DY882" s="71"/>
      <c r="DZ882" s="71"/>
      <c r="EA882" s="71"/>
      <c r="EB882" s="71"/>
      <c r="EC882" s="71"/>
      <c r="ED882" s="71"/>
    </row>
    <row r="883" spans="1:134">
      <c r="A883" s="4">
        <v>750</v>
      </c>
      <c r="B883" s="46" t="s">
        <v>7035</v>
      </c>
      <c r="C883" s="65" t="str">
        <f t="shared" si="31"/>
        <v>L750</v>
      </c>
      <c r="D883" s="69">
        <v>290973.28999999998</v>
      </c>
      <c r="E883" s="68">
        <v>3133620.4100000015</v>
      </c>
      <c r="F883" s="69">
        <v>47400.060000000027</v>
      </c>
      <c r="G883" s="69">
        <v>487687.66000000155</v>
      </c>
      <c r="H883" s="70">
        <v>96.530927300649736</v>
      </c>
      <c r="I883" s="70">
        <v>18.431596948184016</v>
      </c>
      <c r="J883" s="69">
        <v>413986.76999999996</v>
      </c>
      <c r="K883" s="69">
        <v>343778.87</v>
      </c>
      <c r="L883" s="69">
        <v>329083.96999999991</v>
      </c>
      <c r="M883" s="69">
        <v>443419.31</v>
      </c>
      <c r="N883" s="69">
        <v>764048.06</v>
      </c>
      <c r="O883" s="69">
        <v>633785.69000000006</v>
      </c>
      <c r="P883" s="69">
        <v>381439.94000000006</v>
      </c>
      <c r="Q883" s="69">
        <v>331585.94</v>
      </c>
      <c r="R883" s="69">
        <v>910076.75999999989</v>
      </c>
      <c r="S883" s="69">
        <v>361748.57000000007</v>
      </c>
      <c r="T883" s="69">
        <v>455348.49999999994</v>
      </c>
      <c r="U883" s="69">
        <v>402447.41000000003</v>
      </c>
      <c r="V883" s="69">
        <v>290973.28999999998</v>
      </c>
      <c r="W883" s="70">
        <v>98.658236325813249</v>
      </c>
      <c r="X883" s="70">
        <v>81.194505809673984</v>
      </c>
      <c r="Y883" s="70">
        <v>77.19430443703979</v>
      </c>
      <c r="Z883" s="71">
        <v>92.453720129397567</v>
      </c>
      <c r="AA883" s="71">
        <v>107.366593654434</v>
      </c>
      <c r="AB883" s="71">
        <v>132.38532148763338</v>
      </c>
      <c r="AC883" s="71">
        <v>84.933819345577533</v>
      </c>
      <c r="AD883" s="71">
        <v>93.881545113284858</v>
      </c>
      <c r="AE883" s="71">
        <v>120.12297918878608</v>
      </c>
      <c r="AF883" s="71">
        <v>79.915436387316348</v>
      </c>
      <c r="AG883" s="71">
        <v>99.765074002956553</v>
      </c>
      <c r="AH883" s="71">
        <v>81.406348515501634</v>
      </c>
      <c r="AI883" s="71">
        <v>102.86771454817274</v>
      </c>
      <c r="AJ883" s="71">
        <v>-20.0988285554219</v>
      </c>
      <c r="AK883" s="71">
        <v>-30.899694641494722</v>
      </c>
      <c r="AL883" s="71">
        <v>-33.334448193936971</v>
      </c>
      <c r="AM883" s="71">
        <v>-27.894512086062541</v>
      </c>
      <c r="AN883" s="71">
        <v>-29.561975786571526</v>
      </c>
      <c r="AO883" s="71">
        <v>-3.9339525403305653</v>
      </c>
      <c r="AP883" s="71">
        <v>-17.496839350224313</v>
      </c>
      <c r="AQ883" s="71">
        <v>16.092255803537235</v>
      </c>
      <c r="AR883" s="71">
        <v>150.45260260913835</v>
      </c>
      <c r="AS883" s="71">
        <v>-33.470322175031576</v>
      </c>
      <c r="AT883" s="71">
        <v>26.086396339237574</v>
      </c>
      <c r="AU883" s="71">
        <v>4.2205057501887744</v>
      </c>
      <c r="AV883" s="72">
        <v>19.460291264356112</v>
      </c>
      <c r="AW883" s="73">
        <v>-104136.75999999995</v>
      </c>
      <c r="AX883" s="73">
        <v>-153728.15000000002</v>
      </c>
      <c r="AY883" s="73">
        <v>-164550.24000000017</v>
      </c>
      <c r="AZ883" s="73">
        <v>-171539.85999999993</v>
      </c>
      <c r="BA883" s="73">
        <v>-320656.61999999988</v>
      </c>
      <c r="BB883" s="73">
        <v>-21209.789999999921</v>
      </c>
      <c r="BC883" s="73">
        <v>-80893.789999999921</v>
      </c>
      <c r="BD883" s="73">
        <v>45963.150000000023</v>
      </c>
      <c r="BE883" s="73">
        <v>546703.90999999992</v>
      </c>
      <c r="BF883" s="73">
        <v>-181991.57999999996</v>
      </c>
      <c r="BG883" s="73">
        <v>94208.429999999877</v>
      </c>
      <c r="BH883" s="73">
        <v>16297.479999999923</v>
      </c>
      <c r="BI883" s="73">
        <v>47400.060000000027</v>
      </c>
      <c r="BJ883" s="71">
        <v>10.87554067391773</v>
      </c>
      <c r="BK883" s="71">
        <v>7.7368396405209996</v>
      </c>
      <c r="BL883" s="71">
        <v>7.5653921944644313</v>
      </c>
      <c r="BM883" s="71">
        <v>6.4491015923090469</v>
      </c>
      <c r="BN883" s="71">
        <v>-2.8274070093635886</v>
      </c>
      <c r="BO883" s="71">
        <v>1.7235400904798963</v>
      </c>
      <c r="BP883" s="71">
        <v>12.88632226576199</v>
      </c>
      <c r="BQ883" s="71">
        <v>14.814187201299575</v>
      </c>
      <c r="BR883" s="72">
        <v>3.2151406146764323</v>
      </c>
      <c r="BS883" s="72">
        <v>8.8854118464722252</v>
      </c>
      <c r="BT883" s="71">
        <v>11.558445916275693</v>
      </c>
      <c r="BU883" s="71">
        <v>5.6353405883401955</v>
      </c>
      <c r="BV883" s="71">
        <v>1.396126788339898</v>
      </c>
      <c r="BW883" s="71">
        <v>6.1081444475282467</v>
      </c>
      <c r="BX883" s="75">
        <v>6180</v>
      </c>
      <c r="BY883" s="75">
        <v>5306</v>
      </c>
      <c r="BZ883" s="75">
        <v>5294</v>
      </c>
      <c r="CA883" s="75">
        <v>6067</v>
      </c>
      <c r="CB883" s="75">
        <v>8094</v>
      </c>
      <c r="CC883" s="75">
        <v>9690</v>
      </c>
      <c r="CD883" s="75">
        <v>5853</v>
      </c>
      <c r="CE883" s="75">
        <v>5347</v>
      </c>
      <c r="CF883" s="75">
        <v>11532</v>
      </c>
      <c r="CG883" s="75">
        <v>6084</v>
      </c>
      <c r="CH883" s="75">
        <v>6920</v>
      </c>
      <c r="CI883" s="75">
        <v>6561</v>
      </c>
      <c r="CJ883" s="75">
        <v>3902</v>
      </c>
      <c r="CK883" s="75">
        <v>46199</v>
      </c>
      <c r="CL883" s="73">
        <v>863805.82999999984</v>
      </c>
      <c r="CM883" s="73">
        <v>846626.29999999981</v>
      </c>
      <c r="CN883" s="73">
        <v>981378.19</v>
      </c>
      <c r="CO883" s="73">
        <v>1049494.03</v>
      </c>
      <c r="CP883" s="73">
        <v>1008197.2900000003</v>
      </c>
      <c r="CQ883" s="73">
        <v>826436.4700000002</v>
      </c>
      <c r="CR883" s="73">
        <v>778427.62000000023</v>
      </c>
      <c r="CS883" s="73">
        <v>833484.23999999953</v>
      </c>
      <c r="CT883" s="73">
        <v>796817.05000000016</v>
      </c>
      <c r="CU883" s="73">
        <v>736082.48999999987</v>
      </c>
      <c r="CV883" s="73">
        <v>677799.58000000019</v>
      </c>
      <c r="CW883" s="73">
        <v>701307.59</v>
      </c>
      <c r="CX883" s="73">
        <v>708302.76</v>
      </c>
      <c r="CY883" s="77"/>
      <c r="CZ883" s="4">
        <v>750</v>
      </c>
      <c r="DA883" s="76" t="str">
        <f t="shared" si="32"/>
        <v>L750</v>
      </c>
      <c r="DB883" s="71">
        <v>2.8436833891595326</v>
      </c>
      <c r="DC883" s="71">
        <v>5.1633466672500337</v>
      </c>
      <c r="DD883" s="71">
        <v>2.1119132908635199</v>
      </c>
      <c r="DE883" s="71">
        <v>1.1886241002315869</v>
      </c>
      <c r="DF883" s="71">
        <v>1.0351621670659445</v>
      </c>
      <c r="DG883" s="71">
        <v>1.1754428265322141</v>
      </c>
      <c r="DH883" s="71">
        <v>0.38507347856959195</v>
      </c>
      <c r="DI883" s="71">
        <v>1.3199206968034047</v>
      </c>
      <c r="DJ883" s="71">
        <v>0.44660201099152436</v>
      </c>
      <c r="DK883" s="71">
        <v>0.51555862466605351</v>
      </c>
      <c r="DL883" s="71">
        <v>0.63253037170583026</v>
      </c>
      <c r="DM883" s="71">
        <v>0.29736466778444842</v>
      </c>
      <c r="DN883" s="72">
        <v>0.89726980890548169</v>
      </c>
      <c r="DO883" s="71">
        <v>0.58960561341914508</v>
      </c>
      <c r="DQ883" s="71"/>
      <c r="DR883" s="71"/>
      <c r="DS883" s="71"/>
      <c r="DT883" s="71"/>
      <c r="DU883" s="71"/>
      <c r="DV883" s="71"/>
      <c r="DW883" s="71"/>
      <c r="DX883" s="71"/>
      <c r="DY883" s="71"/>
      <c r="DZ883" s="71"/>
      <c r="EA883" s="71"/>
      <c r="EB883" s="71"/>
      <c r="EC883" s="71"/>
      <c r="ED883" s="71"/>
    </row>
    <row r="884" spans="1:134">
      <c r="A884" s="4">
        <v>1217</v>
      </c>
      <c r="B884" s="46" t="s">
        <v>7043</v>
      </c>
      <c r="C884" s="65" t="str">
        <f t="shared" si="31"/>
        <v>1217</v>
      </c>
      <c r="D884" s="69">
        <v>221014.99999999997</v>
      </c>
      <c r="E884" s="68">
        <v>2691827.5799999996</v>
      </c>
      <c r="F884" s="69">
        <v>64465.070000000007</v>
      </c>
      <c r="G884" s="69">
        <v>646423.84000000032</v>
      </c>
      <c r="H884" s="70">
        <v>105.10887773976619</v>
      </c>
      <c r="I884" s="70">
        <v>31.603728269314722</v>
      </c>
      <c r="J884" s="69">
        <v>280794.65999999992</v>
      </c>
      <c r="K884" s="69">
        <v>271482.03999999986</v>
      </c>
      <c r="L884" s="69">
        <v>297837.68</v>
      </c>
      <c r="M884" s="69">
        <v>358247.70999999996</v>
      </c>
      <c r="N884" s="69">
        <v>507284.91</v>
      </c>
      <c r="O884" s="69">
        <v>586199.19000000006</v>
      </c>
      <c r="P884" s="69">
        <v>328439.32</v>
      </c>
      <c r="Q884" s="69">
        <v>342381.79000000004</v>
      </c>
      <c r="R884" s="69">
        <v>568837.17999999993</v>
      </c>
      <c r="S884" s="69">
        <v>384399.86</v>
      </c>
      <c r="T884" s="69">
        <v>470921.85000000003</v>
      </c>
      <c r="U884" s="69">
        <v>375832.58</v>
      </c>
      <c r="V884" s="69">
        <v>221014.99999999997</v>
      </c>
      <c r="W884" s="70">
        <v>80.525617448294511</v>
      </c>
      <c r="X884" s="70">
        <v>79.883026093531981</v>
      </c>
      <c r="Y884" s="70">
        <v>104.75967825134221</v>
      </c>
      <c r="Z884" s="71">
        <v>96.445341987569392</v>
      </c>
      <c r="AA884" s="71">
        <v>104.19837069488381</v>
      </c>
      <c r="AB884" s="71">
        <v>143.33960737187965</v>
      </c>
      <c r="AC884" s="71">
        <v>77.243820933673391</v>
      </c>
      <c r="AD884" s="71">
        <v>100.54508170422771</v>
      </c>
      <c r="AE884" s="71">
        <v>115.66875292440774</v>
      </c>
      <c r="AF884" s="71">
        <v>114.76976254670872</v>
      </c>
      <c r="AG884" s="71">
        <v>123.29463470000077</v>
      </c>
      <c r="AH884" s="71">
        <v>93.708987093937751</v>
      </c>
      <c r="AI884" s="71">
        <v>119.1188988240782</v>
      </c>
      <c r="AJ884" s="71">
        <v>-29.037664961187936</v>
      </c>
      <c r="AK884" s="71">
        <v>-33.760364474341067</v>
      </c>
      <c r="AL884" s="71">
        <v>-20.988789600320423</v>
      </c>
      <c r="AM884" s="71">
        <v>-16.331978428202632</v>
      </c>
      <c r="AN884" s="71">
        <v>-29.032386634329022</v>
      </c>
      <c r="AO884" s="71">
        <v>13.545998192442887</v>
      </c>
      <c r="AP884" s="71">
        <v>-17.424883993840101</v>
      </c>
      <c r="AQ884" s="71">
        <v>38.983193748736092</v>
      </c>
      <c r="AR884" s="71">
        <v>104.77572152264555</v>
      </c>
      <c r="AS884" s="71">
        <v>-1.5855157790043095</v>
      </c>
      <c r="AT884" s="71">
        <v>58.005992474177212</v>
      </c>
      <c r="AU884" s="71">
        <v>35.025785246273557</v>
      </c>
      <c r="AV884" s="72">
        <v>41.178600335369062</v>
      </c>
      <c r="AW884" s="73">
        <v>-114900.69</v>
      </c>
      <c r="AX884" s="73">
        <v>-138366.29000000021</v>
      </c>
      <c r="AY884" s="73">
        <v>-79118.550000000047</v>
      </c>
      <c r="AZ884" s="73">
        <v>-69929.870000000054</v>
      </c>
      <c r="BA884" s="73">
        <v>-207520.95</v>
      </c>
      <c r="BB884" s="73">
        <v>76835.100000000268</v>
      </c>
      <c r="BC884" s="73">
        <v>-69306.79999999993</v>
      </c>
      <c r="BD884" s="73">
        <v>96034.170000000013</v>
      </c>
      <c r="BE884" s="73">
        <v>291051.72000000003</v>
      </c>
      <c r="BF884" s="73">
        <v>-6192.9100000000326</v>
      </c>
      <c r="BG884" s="73">
        <v>172881.35000000003</v>
      </c>
      <c r="BH884" s="73">
        <v>97491.240000000107</v>
      </c>
      <c r="BI884" s="73">
        <v>64465.070000000007</v>
      </c>
      <c r="BJ884" s="71">
        <v>14.105294248514303</v>
      </c>
      <c r="BK884" s="71">
        <v>6.4689233462543729</v>
      </c>
      <c r="BL884" s="71">
        <v>5.2324825101493229</v>
      </c>
      <c r="BM884" s="71">
        <v>8.8680795506413723</v>
      </c>
      <c r="BN884" s="71">
        <v>0.65664687897675611</v>
      </c>
      <c r="BO884" s="71">
        <v>1.8073094888634085</v>
      </c>
      <c r="BP884" s="71">
        <v>13.66916852837779</v>
      </c>
      <c r="BQ884" s="71">
        <v>14.066546271937632</v>
      </c>
      <c r="BR884" s="72">
        <v>10.807341632637657</v>
      </c>
      <c r="BS884" s="72">
        <v>8.7501129263403872</v>
      </c>
      <c r="BT884" s="71">
        <v>10.55554163819226</v>
      </c>
      <c r="BU884" s="71">
        <v>9.0338803865193427</v>
      </c>
      <c r="BV884" s="71">
        <v>7.8832109764555671</v>
      </c>
      <c r="BW884" s="71">
        <v>9.3747924714646835</v>
      </c>
      <c r="BX884" s="75">
        <v>4971</v>
      </c>
      <c r="BY884" s="75">
        <v>4786</v>
      </c>
      <c r="BZ884" s="75">
        <v>4720</v>
      </c>
      <c r="CA884" s="75">
        <v>5382</v>
      </c>
      <c r="CB884" s="75">
        <v>6960</v>
      </c>
      <c r="CC884" s="75">
        <v>8825</v>
      </c>
      <c r="CD884" s="75">
        <v>5256</v>
      </c>
      <c r="CE884" s="75">
        <v>5474</v>
      </c>
      <c r="CF884" s="75">
        <v>9479</v>
      </c>
      <c r="CG884" s="75">
        <v>6407</v>
      </c>
      <c r="CH884" s="75">
        <v>7278</v>
      </c>
      <c r="CI884" s="75">
        <v>6527</v>
      </c>
      <c r="CJ884" s="75">
        <v>3635</v>
      </c>
      <c r="CK884" s="75">
        <v>44056</v>
      </c>
      <c r="CL884" s="73">
        <v>790871.26</v>
      </c>
      <c r="CM884" s="73">
        <v>815758.29999999981</v>
      </c>
      <c r="CN884" s="73">
        <v>802852.52999999991</v>
      </c>
      <c r="CO884" s="73">
        <v>883117.29999999958</v>
      </c>
      <c r="CP884" s="73">
        <v>892126.60999999975</v>
      </c>
      <c r="CQ884" s="73">
        <v>786923.22</v>
      </c>
      <c r="CR884" s="73">
        <v>745125.98999999976</v>
      </c>
      <c r="CS884" s="73">
        <v>831146.12</v>
      </c>
      <c r="CT884" s="73">
        <v>727168</v>
      </c>
      <c r="CU884" s="73">
        <v>668031.78</v>
      </c>
      <c r="CV884" s="73">
        <v>648373.29000000015</v>
      </c>
      <c r="CW884" s="73">
        <v>726435.7200000002</v>
      </c>
      <c r="CX884" s="73">
        <v>661095.89000000013</v>
      </c>
      <c r="CY884" s="77"/>
      <c r="CZ884" s="4">
        <v>1217</v>
      </c>
      <c r="DA884" s="76" t="str">
        <f t="shared" si="32"/>
        <v>1217</v>
      </c>
      <c r="DB884" s="71">
        <v>4.7821902901438502</v>
      </c>
      <c r="DC884" s="71">
        <v>4.2750601130560142</v>
      </c>
      <c r="DD884" s="71">
        <v>1.8024248379728154</v>
      </c>
      <c r="DE884" s="71">
        <v>0.84013735262049927</v>
      </c>
      <c r="DF884" s="71">
        <v>1.273140603330333</v>
      </c>
      <c r="DG884" s="71">
        <v>0.54755300679234487</v>
      </c>
      <c r="DH884" s="71">
        <v>0.98900703233997778</v>
      </c>
      <c r="DI884" s="71">
        <v>0.59500749015972898</v>
      </c>
      <c r="DJ884" s="71">
        <v>1.2257006659598111</v>
      </c>
      <c r="DK884" s="71">
        <v>0.52708929924037873</v>
      </c>
      <c r="DL884" s="71">
        <v>3.6701037506153215E-2</v>
      </c>
      <c r="DM884" s="71">
        <v>1.4829721705048318</v>
      </c>
      <c r="DN884" s="71">
        <v>1.0155911976931071</v>
      </c>
      <c r="DO884" s="71">
        <v>0.82747534407840695</v>
      </c>
      <c r="DQ884" s="71"/>
      <c r="DR884" s="71"/>
      <c r="DS884" s="71"/>
      <c r="DT884" s="71"/>
      <c r="DU884" s="71"/>
      <c r="DV884" s="71"/>
      <c r="DW884" s="71"/>
      <c r="DX884" s="71"/>
      <c r="DY884" s="71"/>
      <c r="DZ884" s="71"/>
      <c r="EA884" s="71"/>
      <c r="EB884" s="71"/>
      <c r="EC884" s="71"/>
      <c r="ED884" s="71"/>
    </row>
    <row r="885" spans="1:134">
      <c r="A885" s="4">
        <v>1254</v>
      </c>
      <c r="B885" s="46" t="s">
        <v>7050</v>
      </c>
      <c r="C885" s="65" t="str">
        <f t="shared" si="31"/>
        <v>1254</v>
      </c>
      <c r="D885" s="69">
        <v>514930.55</v>
      </c>
      <c r="E885" s="68">
        <v>5010799.78</v>
      </c>
      <c r="F885" s="69">
        <v>106310.32000000007</v>
      </c>
      <c r="G885" s="69">
        <v>425383.71999999974</v>
      </c>
      <c r="H885" s="70">
        <v>89.039894967463397</v>
      </c>
      <c r="I885" s="70">
        <v>9.2768838080093285</v>
      </c>
      <c r="J885" s="69">
        <v>789120.16999999993</v>
      </c>
      <c r="K885" s="69">
        <v>619512.74000000011</v>
      </c>
      <c r="L885" s="69">
        <v>543858.80999999994</v>
      </c>
      <c r="M885" s="69">
        <v>809314.35999999987</v>
      </c>
      <c r="N885" s="69">
        <v>967581.54</v>
      </c>
      <c r="O885" s="69">
        <v>1084687.5900000001</v>
      </c>
      <c r="P885" s="69">
        <v>635574.23</v>
      </c>
      <c r="Q885" s="69">
        <v>582327.86</v>
      </c>
      <c r="R885" s="69">
        <v>1168761.1299999999</v>
      </c>
      <c r="S885" s="69">
        <v>587502.58000000007</v>
      </c>
      <c r="T885" s="69">
        <v>727248.3899999999</v>
      </c>
      <c r="U885" s="69">
        <v>794455.03999999992</v>
      </c>
      <c r="V885" s="69">
        <v>514930.55</v>
      </c>
      <c r="W885" s="70">
        <v>112.99275861938021</v>
      </c>
      <c r="X885" s="70">
        <v>117.90467156660031</v>
      </c>
      <c r="Y885" s="70">
        <v>80.368726423489719</v>
      </c>
      <c r="Z885" s="71">
        <v>101.52941177090462</v>
      </c>
      <c r="AA885" s="71">
        <v>96.955705710347303</v>
      </c>
      <c r="AB885" s="71">
        <v>92.699764712793737</v>
      </c>
      <c r="AC885" s="71">
        <v>82.565877757815372</v>
      </c>
      <c r="AD885" s="71">
        <v>87.176363932430363</v>
      </c>
      <c r="AE885" s="71">
        <v>88.135509413717827</v>
      </c>
      <c r="AF885" s="71">
        <v>84.067822564911936</v>
      </c>
      <c r="AG885" s="71">
        <v>83.402074876652904</v>
      </c>
      <c r="AH885" s="71">
        <v>101.07520923173487</v>
      </c>
      <c r="AI885" s="71">
        <v>101.58402534010638</v>
      </c>
      <c r="AJ885" s="71">
        <v>18.254819569951607</v>
      </c>
      <c r="AK885" s="71">
        <v>13.63278088822144</v>
      </c>
      <c r="AL885" s="71">
        <v>-15.183046166405967</v>
      </c>
      <c r="AM885" s="71">
        <v>-10.378612581445701</v>
      </c>
      <c r="AN885" s="71">
        <v>-7.2940384138830305</v>
      </c>
      <c r="AO885" s="71">
        <v>-7.7181745294142896</v>
      </c>
      <c r="AP885" s="71">
        <v>-12.439240377683214</v>
      </c>
      <c r="AQ885" s="71">
        <v>9.8769957296630508</v>
      </c>
      <c r="AR885" s="71">
        <v>76.097626961865174</v>
      </c>
      <c r="AS885" s="71">
        <v>-39.840593941019023</v>
      </c>
      <c r="AT885" s="71">
        <v>10.068851416241497</v>
      </c>
      <c r="AU885" s="71">
        <v>28.148393042734131</v>
      </c>
      <c r="AV885" s="72">
        <v>26.016900827450495</v>
      </c>
      <c r="AW885" s="73">
        <v>121815.30000000005</v>
      </c>
      <c r="AX885" s="73">
        <v>74324.340000000084</v>
      </c>
      <c r="AY885" s="73">
        <v>-97355.929999999935</v>
      </c>
      <c r="AZ885" s="73">
        <v>-93722.720000000205</v>
      </c>
      <c r="BA885" s="73">
        <v>-76116.629999999888</v>
      </c>
      <c r="BB885" s="73">
        <v>-81629.429999999702</v>
      </c>
      <c r="BC885" s="73">
        <v>-90292.279999999912</v>
      </c>
      <c r="BD885" s="73">
        <v>52346.259999999893</v>
      </c>
      <c r="BE885" s="73">
        <v>505060.45999999985</v>
      </c>
      <c r="BF885" s="73">
        <v>-389073.84999999974</v>
      </c>
      <c r="BG885" s="73">
        <v>66527.050000000047</v>
      </c>
      <c r="BH885" s="73">
        <v>174505.76000000024</v>
      </c>
      <c r="BI885" s="73">
        <v>106310.32000000007</v>
      </c>
      <c r="BJ885" s="71">
        <v>28.371708050892362</v>
      </c>
      <c r="BK885" s="71">
        <v>21.014862033716728</v>
      </c>
      <c r="BL885" s="71">
        <v>22.595789376893329</v>
      </c>
      <c r="BM885" s="71">
        <v>21.703709263196576</v>
      </c>
      <c r="BN885" s="71">
        <v>10.056458815424426</v>
      </c>
      <c r="BO885" s="71">
        <v>13.69139477080866</v>
      </c>
      <c r="BP885" s="71">
        <v>28.37348879504319</v>
      </c>
      <c r="BQ885" s="71">
        <v>30.608809095546409</v>
      </c>
      <c r="BR885" s="72">
        <v>22.499121594904249</v>
      </c>
      <c r="BS885" s="72">
        <v>20.926249440290213</v>
      </c>
      <c r="BT885" s="71">
        <v>22.522333869465736</v>
      </c>
      <c r="BU885" s="71">
        <v>21.363915987178281</v>
      </c>
      <c r="BV885" s="71">
        <v>19.439540688182849</v>
      </c>
      <c r="BW885" s="71">
        <v>22.104812804178945</v>
      </c>
      <c r="BX885" s="75">
        <v>22106</v>
      </c>
      <c r="BY885" s="75">
        <v>16165</v>
      </c>
      <c r="BZ885" s="75">
        <v>15546</v>
      </c>
      <c r="CA885" s="75">
        <v>18817</v>
      </c>
      <c r="CB885" s="75">
        <v>21498</v>
      </c>
      <c r="CC885" s="75">
        <v>24520</v>
      </c>
      <c r="CD885" s="75">
        <v>17001</v>
      </c>
      <c r="CE885" s="75">
        <v>17204</v>
      </c>
      <c r="CF885" s="75">
        <v>22684</v>
      </c>
      <c r="CG885" s="75">
        <v>16666</v>
      </c>
      <c r="CH885" s="75">
        <v>18559</v>
      </c>
      <c r="CI885" s="75">
        <v>20412</v>
      </c>
      <c r="CJ885" s="75">
        <v>12078</v>
      </c>
      <c r="CK885" s="75">
        <v>124604</v>
      </c>
      <c r="CL885" s="73">
        <v>972786.84000000008</v>
      </c>
      <c r="CM885" s="73">
        <v>938784.34000000008</v>
      </c>
      <c r="CN885" s="73">
        <v>1149662.67</v>
      </c>
      <c r="CO885" s="73">
        <v>1254852.5699999998</v>
      </c>
      <c r="CP885" s="73">
        <v>1248629.2299999997</v>
      </c>
      <c r="CQ885" s="73">
        <v>895909.95000000019</v>
      </c>
      <c r="CR885" s="73">
        <v>930209.08000000019</v>
      </c>
      <c r="CS885" s="73">
        <v>1223860.9500000004</v>
      </c>
      <c r="CT885" s="73">
        <v>1003937.4200000002</v>
      </c>
      <c r="CU885" s="73">
        <v>1005082.5599999999</v>
      </c>
      <c r="CV885" s="73">
        <v>951022.80999999994</v>
      </c>
      <c r="CW885" s="73">
        <v>948118.98</v>
      </c>
      <c r="CX885" s="73">
        <v>988393.34999999986</v>
      </c>
      <c r="CY885" s="77"/>
      <c r="CZ885" s="4">
        <v>1254</v>
      </c>
      <c r="DA885" s="76" t="str">
        <f t="shared" si="32"/>
        <v>1254</v>
      </c>
      <c r="DB885" s="71">
        <v>1.1787663116592799</v>
      </c>
      <c r="DC885" s="71">
        <v>1.1293982030876024</v>
      </c>
      <c r="DD885" s="71">
        <v>0.71028378811578197</v>
      </c>
      <c r="DE885" s="71">
        <v>0.61757339483502438</v>
      </c>
      <c r="DF885" s="71">
        <v>0.51228316449726519</v>
      </c>
      <c r="DG885" s="71">
        <v>0.51840487784517142</v>
      </c>
      <c r="DH885" s="71">
        <v>0.42460528433068101</v>
      </c>
      <c r="DI885" s="71">
        <v>0.23631048037818744</v>
      </c>
      <c r="DJ885" s="71">
        <v>0.29847946577923312</v>
      </c>
      <c r="DK885" s="71">
        <v>0.25424536649726609</v>
      </c>
      <c r="DL885" s="71">
        <v>0.22498794378948334</v>
      </c>
      <c r="DM885" s="71">
        <v>0.25125724023954182</v>
      </c>
      <c r="DN885" s="71">
        <v>7.4780881680660299E-2</v>
      </c>
      <c r="DO885" s="71">
        <v>0.26080690167460724</v>
      </c>
      <c r="DQ885" s="71"/>
      <c r="DR885" s="71"/>
      <c r="DS885" s="71"/>
      <c r="DT885" s="71"/>
      <c r="DU885" s="71"/>
      <c r="DV885" s="71"/>
      <c r="DW885" s="71"/>
      <c r="DX885" s="71"/>
      <c r="DY885" s="71"/>
      <c r="DZ885" s="71"/>
      <c r="EA885" s="71"/>
      <c r="EB885" s="71"/>
      <c r="EC885" s="71"/>
      <c r="ED885" s="71"/>
    </row>
    <row r="886" spans="1:134">
      <c r="A886" s="4">
        <v>1247</v>
      </c>
      <c r="B886" s="46" t="s">
        <v>7057</v>
      </c>
      <c r="C886" s="65" t="str">
        <f t="shared" si="31"/>
        <v>1247</v>
      </c>
      <c r="D886" s="69">
        <v>312450.37999999989</v>
      </c>
      <c r="E886" s="68">
        <v>3695999.4999999995</v>
      </c>
      <c r="F886" s="69">
        <v>77882.599999999919</v>
      </c>
      <c r="G886" s="69">
        <v>517311.55999999773</v>
      </c>
      <c r="H886" s="70">
        <v>94.586821403159107</v>
      </c>
      <c r="I886" s="70">
        <v>16.274373885219994</v>
      </c>
      <c r="J886" s="69">
        <v>453149.74</v>
      </c>
      <c r="K886" s="69">
        <v>407184.97000000003</v>
      </c>
      <c r="L886" s="69">
        <v>415476.52999999997</v>
      </c>
      <c r="M886" s="69">
        <v>471628.57999999996</v>
      </c>
      <c r="N886" s="69">
        <v>664763.34999999986</v>
      </c>
      <c r="O886" s="69">
        <v>782037.5399999998</v>
      </c>
      <c r="P886" s="69">
        <v>552378.42000000004</v>
      </c>
      <c r="Q886" s="69">
        <v>547181.74</v>
      </c>
      <c r="R886" s="69">
        <v>847608.52999999991</v>
      </c>
      <c r="S886" s="69">
        <v>446843.37999999983</v>
      </c>
      <c r="T886" s="69">
        <v>497691.83999999997</v>
      </c>
      <c r="U886" s="69">
        <v>491845.21</v>
      </c>
      <c r="V886" s="69">
        <v>312450.37999999989</v>
      </c>
      <c r="W886" s="70">
        <v>100.21440122131825</v>
      </c>
      <c r="X886" s="70">
        <v>91.115131975775611</v>
      </c>
      <c r="Y886" s="70">
        <v>94.638302679618405</v>
      </c>
      <c r="Z886" s="71">
        <v>86.16345406440206</v>
      </c>
      <c r="AA886" s="71">
        <v>109.68513400531718</v>
      </c>
      <c r="AB886" s="71">
        <v>117.58355702180386</v>
      </c>
      <c r="AC886" s="71">
        <v>95.285799470870273</v>
      </c>
      <c r="AD886" s="71">
        <v>91.339307302543702</v>
      </c>
      <c r="AE886" s="71">
        <v>93.836558572958168</v>
      </c>
      <c r="AF886" s="71">
        <v>95.00742622085663</v>
      </c>
      <c r="AG886" s="71">
        <v>93.847503618208677</v>
      </c>
      <c r="AH886" s="71">
        <v>93.760566157146599</v>
      </c>
      <c r="AI886" s="71">
        <v>104.06454537207995</v>
      </c>
      <c r="AJ886" s="71">
        <v>8.2005898493533902</v>
      </c>
      <c r="AK886" s="71">
        <v>-14.821185874270837</v>
      </c>
      <c r="AL886" s="71">
        <v>1.5366677072624402</v>
      </c>
      <c r="AM886" s="71">
        <v>-14.162484646735818</v>
      </c>
      <c r="AN886" s="71">
        <v>-1.9173731953583628</v>
      </c>
      <c r="AO886" s="71">
        <v>13.814732278030316</v>
      </c>
      <c r="AP886" s="71">
        <v>-0.8296238441325432</v>
      </c>
      <c r="AQ886" s="71">
        <v>17.174718753623708</v>
      </c>
      <c r="AR886" s="71">
        <v>91.286985793608793</v>
      </c>
      <c r="AS886" s="71">
        <v>-33.11126773516979</v>
      </c>
      <c r="AT886" s="71">
        <v>23.818207112819589</v>
      </c>
      <c r="AU886" s="71">
        <v>20.834743925135935</v>
      </c>
      <c r="AV886" s="72">
        <v>33.202599265764434</v>
      </c>
      <c r="AW886" s="73">
        <v>34344.500000000116</v>
      </c>
      <c r="AX886" s="73">
        <v>-70850.529999999853</v>
      </c>
      <c r="AY886" s="73">
        <v>6287.8699999999953</v>
      </c>
      <c r="AZ886" s="73">
        <v>-77814.840000000084</v>
      </c>
      <c r="BA886" s="73">
        <v>-12983.170000000042</v>
      </c>
      <c r="BB886" s="73">
        <v>106834.81999999983</v>
      </c>
      <c r="BC886" s="73">
        <v>-4620.9999999998836</v>
      </c>
      <c r="BD886" s="73">
        <v>80202.389999999956</v>
      </c>
      <c r="BE886" s="73">
        <v>404500.2199999998</v>
      </c>
      <c r="BF886" s="73">
        <v>-221196.45999999979</v>
      </c>
      <c r="BG886" s="73">
        <v>95738.160000000149</v>
      </c>
      <c r="BH886" s="73">
        <v>84805.650000000023</v>
      </c>
      <c r="BI886" s="73">
        <v>77882.599999999919</v>
      </c>
      <c r="BJ886" s="71">
        <v>19.22430805743403</v>
      </c>
      <c r="BK886" s="71">
        <v>12.303836300775345</v>
      </c>
      <c r="BL886" s="71">
        <v>10.73622145438854</v>
      </c>
      <c r="BM886" s="71">
        <v>14.502057891391072</v>
      </c>
      <c r="BN886" s="71">
        <v>4.7137352455024706</v>
      </c>
      <c r="BO886" s="71">
        <v>13.934909255909847</v>
      </c>
      <c r="BP886" s="71">
        <v>24.516551672736462</v>
      </c>
      <c r="BQ886" s="71">
        <v>25.635542611971413</v>
      </c>
      <c r="BR886" s="72">
        <v>15.585259566999573</v>
      </c>
      <c r="BS886" s="72">
        <v>16.354291793527594</v>
      </c>
      <c r="BT886" s="71">
        <v>17.60085542084401</v>
      </c>
      <c r="BU886" s="71">
        <v>17.607559341359195</v>
      </c>
      <c r="BV886" s="71">
        <v>14.817305319915732</v>
      </c>
      <c r="BW886" s="71">
        <v>17.431207543838426</v>
      </c>
      <c r="BX886" s="75">
        <v>10686</v>
      </c>
      <c r="BY886" s="75">
        <v>9741</v>
      </c>
      <c r="BZ886" s="75">
        <v>9316</v>
      </c>
      <c r="CA886" s="75">
        <v>9914</v>
      </c>
      <c r="CB886" s="75">
        <v>11020</v>
      </c>
      <c r="CC886" s="75">
        <v>13609</v>
      </c>
      <c r="CD886" s="75">
        <v>10557</v>
      </c>
      <c r="CE886" s="75">
        <v>10501</v>
      </c>
      <c r="CF886" s="75">
        <v>14752</v>
      </c>
      <c r="CG886" s="75">
        <v>10109</v>
      </c>
      <c r="CH886" s="75">
        <v>10949</v>
      </c>
      <c r="CI886" s="75">
        <v>10679</v>
      </c>
      <c r="CJ886" s="75">
        <v>6307</v>
      </c>
      <c r="CK886" s="75">
        <v>73854</v>
      </c>
      <c r="CL886" s="73">
        <v>770855.14999999956</v>
      </c>
      <c r="CM886" s="73">
        <v>934227.66</v>
      </c>
      <c r="CN886" s="73">
        <v>806164.98</v>
      </c>
      <c r="CO886" s="73">
        <v>977094.87999999966</v>
      </c>
      <c r="CP886" s="73">
        <v>927911.35999999987</v>
      </c>
      <c r="CQ886" s="73">
        <v>835163.26</v>
      </c>
      <c r="CR886" s="73">
        <v>852492.21</v>
      </c>
      <c r="CS886" s="73">
        <v>1197124.6299999999</v>
      </c>
      <c r="CT886" s="73">
        <v>1088166.3499999999</v>
      </c>
      <c r="CU886" s="73">
        <v>1005173.5299999999</v>
      </c>
      <c r="CV886" s="73">
        <v>1040980.01</v>
      </c>
      <c r="CW886" s="73">
        <v>1050654.8299999998</v>
      </c>
      <c r="CX886" s="73">
        <v>1009697.0099999999</v>
      </c>
      <c r="CY886" s="77"/>
      <c r="CZ886" s="4">
        <v>1247</v>
      </c>
      <c r="DA886" s="76" t="str">
        <f t="shared" si="32"/>
        <v>1247</v>
      </c>
      <c r="DB886" s="71">
        <v>2.4480211943555918</v>
      </c>
      <c r="DC886" s="71">
        <v>3.4304769929559056</v>
      </c>
      <c r="DD886" s="71">
        <v>1.451904385238844</v>
      </c>
      <c r="DE886" s="71">
        <v>1.112156864177307</v>
      </c>
      <c r="DF886" s="71">
        <v>1.1637082830631629</v>
      </c>
      <c r="DG886" s="71">
        <v>0.64430764735362289</v>
      </c>
      <c r="DH886" s="71">
        <v>0.66393454913184569</v>
      </c>
      <c r="DI886" s="71">
        <v>0.44577940398693344</v>
      </c>
      <c r="DJ886" s="71">
        <v>0.53342448249760699</v>
      </c>
      <c r="DK886" s="71">
        <v>0.25795181225320618</v>
      </c>
      <c r="DL886" s="71">
        <v>0.23133716658734629</v>
      </c>
      <c r="DM886" s="71">
        <v>0.12874099202963998</v>
      </c>
      <c r="DN886" s="72">
        <v>0.35053940989694754</v>
      </c>
      <c r="DO886" s="71">
        <v>0.3955931718652872</v>
      </c>
      <c r="DQ886" s="71"/>
      <c r="DR886" s="71"/>
      <c r="DS886" s="71"/>
      <c r="DT886" s="71"/>
      <c r="DU886" s="71"/>
      <c r="DV886" s="71"/>
      <c r="DW886" s="71"/>
      <c r="DX886" s="71"/>
      <c r="DY886" s="71"/>
      <c r="DZ886" s="71"/>
      <c r="EA886" s="71"/>
      <c r="EB886" s="71"/>
      <c r="EC886" s="71"/>
      <c r="ED886" s="71"/>
    </row>
    <row r="887" spans="1:134">
      <c r="A887" s="4">
        <v>1221</v>
      </c>
      <c r="B887" s="46" t="s">
        <v>7063</v>
      </c>
      <c r="C887" s="65" t="str">
        <f t="shared" si="31"/>
        <v>1221</v>
      </c>
      <c r="D887" s="69">
        <v>246696.45999999996</v>
      </c>
      <c r="E887" s="68">
        <v>3020831.2</v>
      </c>
      <c r="F887" s="69">
        <v>48478.51999999996</v>
      </c>
      <c r="G887" s="69">
        <v>470620.60000000102</v>
      </c>
      <c r="H887" s="70">
        <v>93.358748420104249</v>
      </c>
      <c r="I887" s="70">
        <v>18.454185705290428</v>
      </c>
      <c r="J887" s="69">
        <v>435835.00999999995</v>
      </c>
      <c r="K887" s="69">
        <v>333972.90999999992</v>
      </c>
      <c r="L887" s="69">
        <v>364094.05</v>
      </c>
      <c r="M887" s="69">
        <v>499068.82000000007</v>
      </c>
      <c r="N887" s="69">
        <v>690513.46</v>
      </c>
      <c r="O887" s="69">
        <v>676967.91</v>
      </c>
      <c r="P887" s="69">
        <v>446029.73000000004</v>
      </c>
      <c r="Q887" s="69">
        <v>387561.38999999996</v>
      </c>
      <c r="R887" s="69">
        <v>836071.96000000008</v>
      </c>
      <c r="S887" s="69">
        <v>314927.35999999987</v>
      </c>
      <c r="T887" s="69">
        <v>380155.94</v>
      </c>
      <c r="U887" s="69">
        <v>409388.35999999993</v>
      </c>
      <c r="V887" s="69">
        <v>246696.45999999996</v>
      </c>
      <c r="W887" s="70">
        <v>115.27834021856248</v>
      </c>
      <c r="X887" s="70">
        <v>94.091745202551706</v>
      </c>
      <c r="Y887" s="70">
        <v>97.011559498560061</v>
      </c>
      <c r="Z887" s="71">
        <v>108.34691571702875</v>
      </c>
      <c r="AA887" s="71">
        <v>102.44758685926485</v>
      </c>
      <c r="AB887" s="71">
        <v>94.433714015492313</v>
      </c>
      <c r="AC887" s="71">
        <v>88.316883776579814</v>
      </c>
      <c r="AD887" s="71">
        <v>104.75680409706729</v>
      </c>
      <c r="AE887" s="71">
        <v>94.074893289517917</v>
      </c>
      <c r="AF887" s="71">
        <v>75.008431225082887</v>
      </c>
      <c r="AG887" s="71">
        <v>98.93682738550244</v>
      </c>
      <c r="AH887" s="71">
        <v>98.672733497827267</v>
      </c>
      <c r="AI887" s="71">
        <v>97.506522447957906</v>
      </c>
      <c r="AJ887" s="71">
        <v>4.8448326101954375</v>
      </c>
      <c r="AK887" s="71">
        <v>1.8951192062128808</v>
      </c>
      <c r="AL887" s="71">
        <v>-8.6317413548932187</v>
      </c>
      <c r="AM887" s="71">
        <v>-1.0207616320365598</v>
      </c>
      <c r="AN887" s="71">
        <v>5.655769319132764</v>
      </c>
      <c r="AO887" s="71">
        <v>2.4822265898910789</v>
      </c>
      <c r="AP887" s="71">
        <v>-5.1886939144275113</v>
      </c>
      <c r="AQ887" s="71">
        <v>33.588506135239406</v>
      </c>
      <c r="AR887" s="71">
        <v>85.797984438713627</v>
      </c>
      <c r="AS887" s="71">
        <v>-41.66829230489175</v>
      </c>
      <c r="AT887" s="71">
        <v>31.926635292112259</v>
      </c>
      <c r="AU887" s="71">
        <v>30.628041360298418</v>
      </c>
      <c r="AV887" s="72">
        <v>24.457180818244794</v>
      </c>
      <c r="AW887" s="73">
        <v>20139.739999999991</v>
      </c>
      <c r="AX887" s="73">
        <v>6211.4699999999721</v>
      </c>
      <c r="AY887" s="73">
        <v>-34396.689999999886</v>
      </c>
      <c r="AZ887" s="73">
        <v>-5146.839999999851</v>
      </c>
      <c r="BA887" s="73">
        <v>36980.739999999991</v>
      </c>
      <c r="BB887" s="73">
        <v>21358.480000000098</v>
      </c>
      <c r="BC887" s="73">
        <v>-24409.659999999916</v>
      </c>
      <c r="BD887" s="73">
        <v>97445.570000000065</v>
      </c>
      <c r="BE887" s="73">
        <v>386082.17000000022</v>
      </c>
      <c r="BF887" s="73">
        <v>-224963.16000000003</v>
      </c>
      <c r="BG887" s="73">
        <v>91998.860000000102</v>
      </c>
      <c r="BH887" s="73">
        <v>95988.300000000047</v>
      </c>
      <c r="BI887" s="73">
        <v>48478.51999999996</v>
      </c>
      <c r="BJ887" s="71">
        <v>13.591411198588988</v>
      </c>
      <c r="BK887" s="71">
        <v>11.176968749995748</v>
      </c>
      <c r="BL887" s="71">
        <v>11.87277678581469</v>
      </c>
      <c r="BM887" s="71">
        <v>12.016134781765505</v>
      </c>
      <c r="BN887" s="71">
        <v>-0.28540696896147821</v>
      </c>
      <c r="BO887" s="71">
        <v>11.269025367441904</v>
      </c>
      <c r="BP887" s="71">
        <v>22.44480093691411</v>
      </c>
      <c r="BQ887" s="71">
        <v>21.26700156220366</v>
      </c>
      <c r="BR887" s="72">
        <v>12.218589570013751</v>
      </c>
      <c r="BS887" s="72">
        <v>10.985124956639829</v>
      </c>
      <c r="BT887" s="71">
        <v>14.708708390377936</v>
      </c>
      <c r="BU887" s="71">
        <v>13.911773493203757</v>
      </c>
      <c r="BV887" s="71">
        <v>6.5307232396543373</v>
      </c>
      <c r="BW887" s="71">
        <v>13.166918117758996</v>
      </c>
      <c r="BX887" s="75">
        <v>12147</v>
      </c>
      <c r="BY887" s="75">
        <v>9222</v>
      </c>
      <c r="BZ887" s="75">
        <v>9184</v>
      </c>
      <c r="CA887" s="75">
        <v>10922</v>
      </c>
      <c r="CB887" s="75">
        <v>14382</v>
      </c>
      <c r="CC887" s="75">
        <v>16095</v>
      </c>
      <c r="CD887" s="75">
        <v>11270</v>
      </c>
      <c r="CE887" s="75">
        <v>9424</v>
      </c>
      <c r="CF887" s="75">
        <v>14977</v>
      </c>
      <c r="CG887" s="75">
        <v>8521</v>
      </c>
      <c r="CH887" s="75">
        <v>9932</v>
      </c>
      <c r="CI887" s="75">
        <v>11101</v>
      </c>
      <c r="CJ887" s="75">
        <v>6143</v>
      </c>
      <c r="CK887" s="75">
        <v>71368</v>
      </c>
      <c r="CL887" s="73">
        <v>808124.74000000022</v>
      </c>
      <c r="CM887" s="73">
        <v>809128.27</v>
      </c>
      <c r="CN887" s="73">
        <v>805346.95000000007</v>
      </c>
      <c r="CO887" s="73">
        <v>893287.79000000027</v>
      </c>
      <c r="CP887" s="73">
        <v>979387.61000000034</v>
      </c>
      <c r="CQ887" s="73">
        <v>915891.76999999967</v>
      </c>
      <c r="CR887" s="73">
        <v>870322.7300000001</v>
      </c>
      <c r="CS887" s="73">
        <v>1005280.21</v>
      </c>
      <c r="CT887" s="73">
        <v>864036.23999999976</v>
      </c>
      <c r="CU887" s="73">
        <v>860901.8</v>
      </c>
      <c r="CV887" s="73">
        <v>785595.80999999982</v>
      </c>
      <c r="CW887" s="73">
        <v>894977.25</v>
      </c>
      <c r="CX887" s="73">
        <v>913874.98</v>
      </c>
      <c r="CY887" s="77"/>
      <c r="CZ887" s="4">
        <v>1221</v>
      </c>
      <c r="DA887" s="76" t="str">
        <f t="shared" si="32"/>
        <v>1221</v>
      </c>
      <c r="DB887" s="71">
        <v>1.157449558137627</v>
      </c>
      <c r="DC887" s="71">
        <v>2.0764485475312773</v>
      </c>
      <c r="DD887" s="71">
        <v>0.47603683370003302</v>
      </c>
      <c r="DE887" s="71">
        <v>0.81070960915139434</v>
      </c>
      <c r="DF887" s="71">
        <v>1.6540412133376723</v>
      </c>
      <c r="DG887" s="71">
        <v>0.37562450644187173</v>
      </c>
      <c r="DH887" s="71">
        <v>0.24957817390683029</v>
      </c>
      <c r="DI887" s="71">
        <v>0.24777225345460185</v>
      </c>
      <c r="DJ887" s="71">
        <v>0.33796644890739902</v>
      </c>
      <c r="DK887" s="71">
        <v>0.26016933729204461</v>
      </c>
      <c r="DL887" s="71">
        <v>0.41717510874284336</v>
      </c>
      <c r="DM887" s="71">
        <v>0.19883519174479147</v>
      </c>
      <c r="DN887" s="71">
        <v>1.3375474296532881</v>
      </c>
      <c r="DO887" s="71">
        <v>0.37777820266776402</v>
      </c>
      <c r="DQ887" s="71"/>
      <c r="DR887" s="71"/>
      <c r="DS887" s="71"/>
      <c r="DT887" s="71"/>
      <c r="DU887" s="71"/>
      <c r="DV887" s="71"/>
      <c r="DW887" s="71"/>
      <c r="DX887" s="71"/>
      <c r="DY887" s="71"/>
      <c r="DZ887" s="71"/>
      <c r="EA887" s="71"/>
      <c r="EB887" s="71"/>
      <c r="EC887" s="71"/>
      <c r="ED887" s="71"/>
    </row>
    <row r="888" spans="1:134">
      <c r="A888" s="4">
        <v>749</v>
      </c>
      <c r="B888" s="46" t="s">
        <v>7071</v>
      </c>
      <c r="C888" s="65" t="str">
        <f t="shared" si="31"/>
        <v>L749</v>
      </c>
      <c r="D888" s="69">
        <v>228444.88</v>
      </c>
      <c r="E888" s="68">
        <v>2974961.3099999996</v>
      </c>
      <c r="F888" s="69">
        <v>39066.620000000054</v>
      </c>
      <c r="G888" s="69">
        <v>240625.01999999909</v>
      </c>
      <c r="H888" s="70">
        <v>88.975167052158938</v>
      </c>
      <c r="I888" s="70">
        <v>8.8001253130425727</v>
      </c>
      <c r="J888" s="69">
        <v>360640.25</v>
      </c>
      <c r="K888" s="69">
        <v>388989.12999999995</v>
      </c>
      <c r="L888" s="69">
        <v>333312.3899999999</v>
      </c>
      <c r="M888" s="69">
        <v>370130.67000000004</v>
      </c>
      <c r="N888" s="69">
        <v>452657.30999999988</v>
      </c>
      <c r="O888" s="69">
        <v>581291.72</v>
      </c>
      <c r="P888" s="69">
        <v>366614.95999999996</v>
      </c>
      <c r="Q888" s="69">
        <v>360193.69999999995</v>
      </c>
      <c r="R888" s="69">
        <v>902024.03999999992</v>
      </c>
      <c r="S888" s="69">
        <v>320734.20000000007</v>
      </c>
      <c r="T888" s="69">
        <v>399835.97999999986</v>
      </c>
      <c r="U888" s="69">
        <v>397113.54999999993</v>
      </c>
      <c r="V888" s="69">
        <v>228444.88</v>
      </c>
      <c r="W888" s="70">
        <v>83.384982051906036</v>
      </c>
      <c r="X888" s="70">
        <v>92.442222661732444</v>
      </c>
      <c r="Y888" s="70">
        <v>81.224252893318166</v>
      </c>
      <c r="Z888" s="71">
        <v>77.456798142533572</v>
      </c>
      <c r="AA888" s="71">
        <v>107.3172699957295</v>
      </c>
      <c r="AB888" s="71">
        <v>124.59382194502177</v>
      </c>
      <c r="AC888" s="71">
        <v>80.870388220655514</v>
      </c>
      <c r="AD888" s="71">
        <v>73.660655408964828</v>
      </c>
      <c r="AE888" s="71">
        <v>98.548419377376092</v>
      </c>
      <c r="AF888" s="71">
        <v>78.634346432567298</v>
      </c>
      <c r="AG888" s="71">
        <v>87.341624378928145</v>
      </c>
      <c r="AH888" s="71">
        <v>99.865133356885167</v>
      </c>
      <c r="AI888" s="71">
        <v>102.61001347053305</v>
      </c>
      <c r="AJ888" s="71">
        <v>-19.648526267565657</v>
      </c>
      <c r="AK888" s="71">
        <v>-15.785165287381098</v>
      </c>
      <c r="AL888" s="71">
        <v>-27.764748609214273</v>
      </c>
      <c r="AM888" s="71">
        <v>-25.452114293687789</v>
      </c>
      <c r="AN888" s="71">
        <v>-20.216445507134793</v>
      </c>
      <c r="AO888" s="71">
        <v>-7.0296040797775845</v>
      </c>
      <c r="AP888" s="71">
        <v>-17.151453256976566</v>
      </c>
      <c r="AQ888" s="71">
        <v>-7.0155395188545739</v>
      </c>
      <c r="AR888" s="71">
        <v>133.07715425960532</v>
      </c>
      <c r="AS888" s="71">
        <v>-52.164101248567263</v>
      </c>
      <c r="AT888" s="71">
        <v>14.585479050440631</v>
      </c>
      <c r="AU888" s="71">
        <v>28.665759567832595</v>
      </c>
      <c r="AV888" s="72">
        <v>20.628883167476598</v>
      </c>
      <c r="AW888" s="73">
        <v>-88188.169999999984</v>
      </c>
      <c r="AX888" s="73">
        <v>-72911.830000000016</v>
      </c>
      <c r="AY888" s="73">
        <v>-128113.83000000007</v>
      </c>
      <c r="AZ888" s="73">
        <v>-126369.89000000001</v>
      </c>
      <c r="BA888" s="73">
        <v>-114687.36000000016</v>
      </c>
      <c r="BB888" s="73">
        <v>-33404.010000000009</v>
      </c>
      <c r="BC888" s="73">
        <v>-75897.27999999997</v>
      </c>
      <c r="BD888" s="73">
        <v>-27176.0799999999</v>
      </c>
      <c r="BE888" s="73">
        <v>515017.41000000003</v>
      </c>
      <c r="BF888" s="73">
        <v>-349754.29999999993</v>
      </c>
      <c r="BG888" s="73">
        <v>50894.749999999884</v>
      </c>
      <c r="BH888" s="73">
        <v>88473.900000000023</v>
      </c>
      <c r="BI888" s="73">
        <v>39066.620000000054</v>
      </c>
      <c r="BJ888" s="71">
        <v>18.160974036357793</v>
      </c>
      <c r="BK888" s="71">
        <v>13.154465223787781</v>
      </c>
      <c r="BL888" s="71">
        <v>16.330921399553596</v>
      </c>
      <c r="BM888" s="71">
        <v>14.373811903739455</v>
      </c>
      <c r="BN888" s="71">
        <v>8.473706738911007</v>
      </c>
      <c r="BO888" s="71">
        <v>12.143344507757812</v>
      </c>
      <c r="BP888" s="71">
        <v>18.95136939104891</v>
      </c>
      <c r="BQ888" s="71">
        <v>23.799154930301238</v>
      </c>
      <c r="BR888" s="72">
        <v>8.1055936200416987</v>
      </c>
      <c r="BS888" s="72">
        <v>16.260760604185482</v>
      </c>
      <c r="BT888" s="71">
        <v>15.63576276614333</v>
      </c>
      <c r="BU888" s="71">
        <v>17.160233604836701</v>
      </c>
      <c r="BV888" s="71">
        <v>14.6502435136466</v>
      </c>
      <c r="BW888" s="71">
        <v>13.250032321195189</v>
      </c>
      <c r="BX888" s="75">
        <v>9030</v>
      </c>
      <c r="BY888" s="75">
        <v>9760</v>
      </c>
      <c r="BZ888" s="75">
        <v>8667</v>
      </c>
      <c r="CA888" s="75">
        <v>8814</v>
      </c>
      <c r="CB888" s="75">
        <v>9973</v>
      </c>
      <c r="CC888" s="75">
        <v>11825</v>
      </c>
      <c r="CD888" s="75">
        <v>8189</v>
      </c>
      <c r="CE888" s="75">
        <v>8331</v>
      </c>
      <c r="CF888" s="75">
        <v>14180</v>
      </c>
      <c r="CG888" s="75">
        <v>8583</v>
      </c>
      <c r="CH888" s="75">
        <v>9880</v>
      </c>
      <c r="CI888" s="75">
        <v>10174</v>
      </c>
      <c r="CJ888" s="75">
        <v>5452</v>
      </c>
      <c r="CK888" s="75">
        <v>64789</v>
      </c>
      <c r="CL888" s="73">
        <v>807706.85999999964</v>
      </c>
      <c r="CM888" s="73">
        <v>762159.61</v>
      </c>
      <c r="CN888" s="73">
        <v>721854.6</v>
      </c>
      <c r="CO888" s="73">
        <v>854174.38000000024</v>
      </c>
      <c r="CP888" s="73">
        <v>973163.62</v>
      </c>
      <c r="CQ888" s="73">
        <v>796206.14000000013</v>
      </c>
      <c r="CR888" s="73">
        <v>789683.37999999989</v>
      </c>
      <c r="CS888" s="73">
        <v>1141224.97</v>
      </c>
      <c r="CT888" s="73">
        <v>755524.05999999982</v>
      </c>
      <c r="CU888" s="73">
        <v>725039.3</v>
      </c>
      <c r="CV888" s="73">
        <v>802568.66</v>
      </c>
      <c r="CW888" s="73">
        <v>727299.34</v>
      </c>
      <c r="CX888" s="73">
        <v>777603.02</v>
      </c>
      <c r="CY888" s="77"/>
      <c r="CZ888" s="4">
        <v>749</v>
      </c>
      <c r="DA888" s="76" t="str">
        <f t="shared" si="32"/>
        <v>L749</v>
      </c>
      <c r="DB888" s="71">
        <v>1.0279861509332795</v>
      </c>
      <c r="DC888" s="71">
        <v>1.7836628213106067</v>
      </c>
      <c r="DD888" s="71">
        <v>1.184133308072161</v>
      </c>
      <c r="DE888" s="71">
        <v>1.2410641618905209</v>
      </c>
      <c r="DF888" s="71">
        <v>0.83204923252867147</v>
      </c>
      <c r="DG888" s="71">
        <v>0.23306499683271756</v>
      </c>
      <c r="DH888" s="71">
        <v>0.40538821519782475</v>
      </c>
      <c r="DI888" s="71">
        <v>0.38126142212748321</v>
      </c>
      <c r="DJ888" s="71">
        <v>0.20942051387120542</v>
      </c>
      <c r="DK888" s="71">
        <v>0.364853549575342</v>
      </c>
      <c r="DL888" s="71">
        <v>0.38843367390158318</v>
      </c>
      <c r="DM888" s="71">
        <v>9.6557431577257297E-2</v>
      </c>
      <c r="DN888" s="71">
        <v>0.10624576516195114</v>
      </c>
      <c r="DO888" s="71">
        <v>0.27240861675765188</v>
      </c>
      <c r="DQ888" s="71"/>
      <c r="DR888" s="71"/>
      <c r="DS888" s="71"/>
      <c r="DT888" s="71"/>
      <c r="DU888" s="71"/>
      <c r="DV888" s="71"/>
      <c r="DW888" s="71"/>
      <c r="DX888" s="71"/>
      <c r="DY888" s="71"/>
      <c r="DZ888" s="71"/>
      <c r="EA888" s="71"/>
      <c r="EB888" s="71"/>
      <c r="EC888" s="71"/>
      <c r="ED888" s="71"/>
    </row>
    <row r="889" spans="1:134">
      <c r="A889" s="4">
        <v>1256</v>
      </c>
      <c r="B889" s="46" t="s">
        <v>7079</v>
      </c>
      <c r="C889" s="65" t="str">
        <f t="shared" si="31"/>
        <v>1256</v>
      </c>
      <c r="D889" s="69">
        <v>282597.3</v>
      </c>
      <c r="E889" s="68">
        <v>3264267.7699999996</v>
      </c>
      <c r="F889" s="69">
        <v>56040.540000000008</v>
      </c>
      <c r="G889" s="69">
        <v>517860.24999999907</v>
      </c>
      <c r="H889" s="70">
        <v>100.76503469361005</v>
      </c>
      <c r="I889" s="70">
        <v>18.855914361900638</v>
      </c>
      <c r="J889" s="69">
        <v>423276.35</v>
      </c>
      <c r="K889" s="69">
        <v>419342.55</v>
      </c>
      <c r="L889" s="69">
        <v>332561.0799999999</v>
      </c>
      <c r="M889" s="69">
        <v>447293.25</v>
      </c>
      <c r="N889" s="69">
        <v>577776.19999999984</v>
      </c>
      <c r="O889" s="69">
        <v>675181.72</v>
      </c>
      <c r="P889" s="69">
        <v>399426.93000000005</v>
      </c>
      <c r="Q889" s="69">
        <v>433919.54</v>
      </c>
      <c r="R889" s="69">
        <v>611940.1399999999</v>
      </c>
      <c r="S889" s="69">
        <v>459735.15</v>
      </c>
      <c r="T889" s="69">
        <v>555961.64999999991</v>
      </c>
      <c r="U889" s="69">
        <v>520687.05999999994</v>
      </c>
      <c r="V889" s="69">
        <v>282597.3</v>
      </c>
      <c r="W889" s="70">
        <v>93.699575624348142</v>
      </c>
      <c r="X889" s="70">
        <v>98.470872232934596</v>
      </c>
      <c r="Y889" s="70">
        <v>78.201766840152928</v>
      </c>
      <c r="Z889" s="71">
        <v>90.320156711895422</v>
      </c>
      <c r="AA889" s="71">
        <v>92.019588882032778</v>
      </c>
      <c r="AB889" s="71">
        <v>98.281143054089782</v>
      </c>
      <c r="AC889" s="71">
        <v>87.91368653621862</v>
      </c>
      <c r="AD889" s="71">
        <v>94.226898024666468</v>
      </c>
      <c r="AE889" s="71">
        <v>100.55835327568769</v>
      </c>
      <c r="AF889" s="71">
        <v>104.98307583899935</v>
      </c>
      <c r="AG889" s="71">
        <v>105.67000396888557</v>
      </c>
      <c r="AH889" s="71">
        <v>106.28223967493766</v>
      </c>
      <c r="AI889" s="71">
        <v>107.80229872020854</v>
      </c>
      <c r="AJ889" s="71">
        <v>-12.823958031565796</v>
      </c>
      <c r="AK889" s="71">
        <v>-9.3699714677293873</v>
      </c>
      <c r="AL889" s="71">
        <v>-32.038320404559514</v>
      </c>
      <c r="AM889" s="71">
        <v>-21.159079143184201</v>
      </c>
      <c r="AN889" s="71">
        <v>-27.24272427809451</v>
      </c>
      <c r="AO889" s="71">
        <v>-19.873864376791474</v>
      </c>
      <c r="AP889" s="71">
        <v>-12.947809082876082</v>
      </c>
      <c r="AQ889" s="71">
        <v>15.675327014672092</v>
      </c>
      <c r="AR889" s="71">
        <v>45.831865339600327</v>
      </c>
      <c r="AS889" s="71">
        <v>0.35953121514729069</v>
      </c>
      <c r="AT889" s="71">
        <v>33.387836579799732</v>
      </c>
      <c r="AU889" s="71">
        <v>33.036455628607733</v>
      </c>
      <c r="AV889" s="72">
        <v>24.73576158133617</v>
      </c>
      <c r="AW889" s="73">
        <v>-62265.709999999963</v>
      </c>
      <c r="AX889" s="73">
        <v>-43354.590000000026</v>
      </c>
      <c r="AY889" s="73">
        <v>-156775.09000000014</v>
      </c>
      <c r="AZ889" s="73">
        <v>-120043.15999999992</v>
      </c>
      <c r="BA889" s="73">
        <v>-216326.4800000001</v>
      </c>
      <c r="BB889" s="73">
        <v>-154077.96999999997</v>
      </c>
      <c r="BC889" s="73">
        <v>-59409.229999999865</v>
      </c>
      <c r="BD889" s="73">
        <v>58801.050000000105</v>
      </c>
      <c r="BE889" s="73">
        <v>192319.81999999989</v>
      </c>
      <c r="BF889" s="73">
        <v>1646.9700000000885</v>
      </c>
      <c r="BG889" s="73">
        <v>139160.78999999992</v>
      </c>
      <c r="BH889" s="73">
        <v>129300.30999999988</v>
      </c>
      <c r="BI889" s="73">
        <v>56040.540000000008</v>
      </c>
      <c r="BJ889" s="71">
        <v>14.456353626328394</v>
      </c>
      <c r="BK889" s="71">
        <v>10.514469348749952</v>
      </c>
      <c r="BL889" s="71">
        <v>10.986858227082477</v>
      </c>
      <c r="BM889" s="71">
        <v>15.484795930165337</v>
      </c>
      <c r="BN889" s="71">
        <v>4.1369132049132284</v>
      </c>
      <c r="BO889" s="71">
        <v>12.602837889818073</v>
      </c>
      <c r="BP889" s="71">
        <v>20.412371075455329</v>
      </c>
      <c r="BQ889" s="71">
        <v>16.632166080388625</v>
      </c>
      <c r="BR889" s="72">
        <v>13.39105335946838</v>
      </c>
      <c r="BS889" s="72">
        <v>14.263342279926555</v>
      </c>
      <c r="BT889" s="71">
        <v>15.070846848685179</v>
      </c>
      <c r="BU889" s="71">
        <v>11.630723818913108</v>
      </c>
      <c r="BV889" s="71">
        <v>10.742185687420633</v>
      </c>
      <c r="BW889" s="71">
        <v>13.258598338975759</v>
      </c>
      <c r="BX889" s="75">
        <v>6381</v>
      </c>
      <c r="BY889" s="75">
        <v>6655</v>
      </c>
      <c r="BZ889" s="75">
        <v>5937</v>
      </c>
      <c r="CA889" s="75">
        <v>7105</v>
      </c>
      <c r="CB889" s="75">
        <v>9139</v>
      </c>
      <c r="CC889" s="75">
        <v>10686</v>
      </c>
      <c r="CD889" s="75">
        <v>6677</v>
      </c>
      <c r="CE889" s="75">
        <v>6866</v>
      </c>
      <c r="CF889" s="75">
        <v>10173</v>
      </c>
      <c r="CG889" s="75">
        <v>8127</v>
      </c>
      <c r="CH889" s="75">
        <v>9277</v>
      </c>
      <c r="CI889" s="75">
        <v>8474</v>
      </c>
      <c r="CJ889" s="75">
        <v>4464</v>
      </c>
      <c r="CK889" s="75">
        <v>54058</v>
      </c>
      <c r="CL889" s="73">
        <v>643091.53</v>
      </c>
      <c r="CM889" s="73">
        <v>718595.08999999985</v>
      </c>
      <c r="CN889" s="73">
        <v>784725.24</v>
      </c>
      <c r="CO889" s="73">
        <v>775946.4600000002</v>
      </c>
      <c r="CP889" s="73">
        <v>930798.95000000007</v>
      </c>
      <c r="CQ889" s="73">
        <v>873058.92999999993</v>
      </c>
      <c r="CR889" s="73">
        <v>811852.8899999999</v>
      </c>
      <c r="CS889" s="73">
        <v>962252.57000000007</v>
      </c>
      <c r="CT889" s="73">
        <v>814803.48999999987</v>
      </c>
      <c r="CU889" s="73">
        <v>759798.62999999989</v>
      </c>
      <c r="CV889" s="73">
        <v>819465.78999999969</v>
      </c>
      <c r="CW889" s="73">
        <v>752244.03</v>
      </c>
      <c r="CX889" s="73">
        <v>798924.80999999994</v>
      </c>
      <c r="CY889" s="77"/>
      <c r="CZ889" s="4">
        <v>1256</v>
      </c>
      <c r="DA889" s="76" t="str">
        <f t="shared" si="32"/>
        <v>1256</v>
      </c>
      <c r="DB889" s="71">
        <v>6.4626732585283886</v>
      </c>
      <c r="DC889" s="71">
        <v>4.4454643275215169</v>
      </c>
      <c r="DD889" s="71">
        <v>2.1338490285653262</v>
      </c>
      <c r="DE889" s="71">
        <v>1.7772378532614499</v>
      </c>
      <c r="DF889" s="71">
        <v>2.3110510747040496</v>
      </c>
      <c r="DG889" s="71">
        <v>1.3682398861901832</v>
      </c>
      <c r="DH889" s="71">
        <v>2.4337278566609677</v>
      </c>
      <c r="DI889" s="71">
        <v>1.3519710053610157</v>
      </c>
      <c r="DJ889" s="71">
        <v>1.4816168532388423</v>
      </c>
      <c r="DK889" s="71">
        <v>0.63333145713544037</v>
      </c>
      <c r="DL889" s="71">
        <v>1.4394428828653161</v>
      </c>
      <c r="DM889" s="71">
        <v>0.65178172628722875</v>
      </c>
      <c r="DN889" s="71">
        <v>0.83249580368483145</v>
      </c>
      <c r="DO889" s="71">
        <v>1.2658803601598894</v>
      </c>
      <c r="DQ889" s="71"/>
      <c r="DR889" s="71"/>
      <c r="DS889" s="71"/>
      <c r="DT889" s="71"/>
      <c r="DU889" s="71"/>
      <c r="DV889" s="71"/>
      <c r="DW889" s="71"/>
      <c r="DX889" s="71"/>
      <c r="DY889" s="71"/>
      <c r="DZ889" s="71"/>
      <c r="EA889" s="71"/>
      <c r="EB889" s="71"/>
      <c r="EC889" s="71"/>
      <c r="ED889" s="71"/>
    </row>
    <row r="890" spans="1:134">
      <c r="A890" s="4">
        <v>1194</v>
      </c>
      <c r="B890" s="46" t="s">
        <v>7085</v>
      </c>
      <c r="C890" s="65" t="str">
        <f t="shared" si="31"/>
        <v>1194</v>
      </c>
      <c r="D890" s="69">
        <v>215448.47000000003</v>
      </c>
      <c r="E890" s="68">
        <v>2516872.6799999988</v>
      </c>
      <c r="F890" s="69">
        <v>34890.20000000007</v>
      </c>
      <c r="G890" s="69">
        <v>379000.9899999979</v>
      </c>
      <c r="H890" s="70">
        <v>98.514270506701735</v>
      </c>
      <c r="I890" s="70">
        <v>17.727957752225887</v>
      </c>
      <c r="J890" s="69">
        <v>346282.28999999992</v>
      </c>
      <c r="K890" s="69">
        <v>325489.68</v>
      </c>
      <c r="L890" s="69">
        <v>312267.0199999999</v>
      </c>
      <c r="M890" s="69">
        <v>341762.26</v>
      </c>
      <c r="N890" s="69">
        <v>567851.91</v>
      </c>
      <c r="O890" s="69">
        <v>525287.93000000005</v>
      </c>
      <c r="P890" s="69">
        <v>332642.54999999993</v>
      </c>
      <c r="Q890" s="69">
        <v>357166</v>
      </c>
      <c r="R890" s="69">
        <v>557372.37000000011</v>
      </c>
      <c r="S890" s="69">
        <v>318558.56</v>
      </c>
      <c r="T890" s="69">
        <v>366839.42000000004</v>
      </c>
      <c r="U890" s="69">
        <v>368845.31000000006</v>
      </c>
      <c r="V890" s="69">
        <v>215448.47000000003</v>
      </c>
      <c r="W890" s="70">
        <v>101.48493059123453</v>
      </c>
      <c r="X890" s="70">
        <v>93.847646273978924</v>
      </c>
      <c r="Y890" s="70">
        <v>69.48095515675449</v>
      </c>
      <c r="Z890" s="71">
        <v>85.840300316292655</v>
      </c>
      <c r="AA890" s="71">
        <v>88.139531053141866</v>
      </c>
      <c r="AB890" s="71">
        <v>173.53761524481413</v>
      </c>
      <c r="AC890" s="71">
        <v>89.38067894568394</v>
      </c>
      <c r="AD890" s="71">
        <v>107.99591875656367</v>
      </c>
      <c r="AE890" s="71">
        <v>99.533375156685608</v>
      </c>
      <c r="AF890" s="71">
        <v>102.35671851012695</v>
      </c>
      <c r="AG890" s="71">
        <v>98.0542880760419</v>
      </c>
      <c r="AH890" s="71">
        <v>93.104194631673408</v>
      </c>
      <c r="AI890" s="71">
        <v>102.37368363827699</v>
      </c>
      <c r="AJ890" s="71">
        <v>-11.328843265420529</v>
      </c>
      <c r="AK890" s="71">
        <v>-14.916877427249498</v>
      </c>
      <c r="AL890" s="71">
        <v>-8.3531822134976892</v>
      </c>
      <c r="AM890" s="71">
        <v>-10.878401037241703</v>
      </c>
      <c r="AN890" s="71">
        <v>-18.891826256120847</v>
      </c>
      <c r="AO890" s="71">
        <v>64.986163520906402</v>
      </c>
      <c r="AP890" s="71">
        <v>-11.511811662060079</v>
      </c>
      <c r="AQ890" s="71">
        <v>34.273936861407336</v>
      </c>
      <c r="AR890" s="71">
        <v>72.513159423153567</v>
      </c>
      <c r="AS890" s="71">
        <v>-18.071798089893541</v>
      </c>
      <c r="AT890" s="71">
        <v>24.851842008327662</v>
      </c>
      <c r="AU890" s="71">
        <v>19.112271129004643</v>
      </c>
      <c r="AV890" s="72">
        <v>19.323512570207988</v>
      </c>
      <c r="AW890" s="73">
        <v>-44241.87000000017</v>
      </c>
      <c r="AX890" s="73">
        <v>-57065.25</v>
      </c>
      <c r="AY890" s="73">
        <v>-28461.690000000177</v>
      </c>
      <c r="AZ890" s="73">
        <v>-41716.340000000084</v>
      </c>
      <c r="BA890" s="73">
        <v>-132238.89999999991</v>
      </c>
      <c r="BB890" s="73">
        <v>211279.97000000003</v>
      </c>
      <c r="BC890" s="73">
        <v>-43274.910000000091</v>
      </c>
      <c r="BD890" s="73">
        <v>91167.989999999991</v>
      </c>
      <c r="BE890" s="73">
        <v>234282.60000000009</v>
      </c>
      <c r="BF890" s="73">
        <v>-70267.939999999886</v>
      </c>
      <c r="BG890" s="73">
        <v>73019.63</v>
      </c>
      <c r="BH890" s="73">
        <v>59183.4200000001</v>
      </c>
      <c r="BI890" s="73">
        <v>34890.20000000007</v>
      </c>
      <c r="BJ890" s="71">
        <v>12.853548089159675</v>
      </c>
      <c r="BK890" s="71">
        <v>10.615833730991836</v>
      </c>
      <c r="BL890" s="71">
        <v>12.707930154298774</v>
      </c>
      <c r="BM890" s="71">
        <v>11.557410592247191</v>
      </c>
      <c r="BN890" s="71">
        <v>1.5895300093704412</v>
      </c>
      <c r="BO890" s="71">
        <v>6.4217086269100214</v>
      </c>
      <c r="BP890" s="71">
        <v>23.13807649922823</v>
      </c>
      <c r="BQ890" s="71">
        <v>18.924152681471416</v>
      </c>
      <c r="BR890" s="72">
        <v>11.091272184939372</v>
      </c>
      <c r="BS890" s="72">
        <v>13.985914317321107</v>
      </c>
      <c r="BT890" s="71">
        <v>14.696327250674344</v>
      </c>
      <c r="BU890" s="71">
        <v>14.512025540705263</v>
      </c>
      <c r="BV890" s="71">
        <v>11.152000358685404</v>
      </c>
      <c r="BW890" s="71">
        <v>13.72933220207798</v>
      </c>
      <c r="BX890" s="75">
        <v>6174</v>
      </c>
      <c r="BY890" s="75">
        <v>6289</v>
      </c>
      <c r="BZ890" s="75">
        <v>5912</v>
      </c>
      <c r="CA890" s="75">
        <v>6152</v>
      </c>
      <c r="CB890" s="75">
        <v>8679</v>
      </c>
      <c r="CC890" s="75">
        <v>9302</v>
      </c>
      <c r="CD890" s="75">
        <v>5741</v>
      </c>
      <c r="CE890" s="75">
        <v>6155</v>
      </c>
      <c r="CF890" s="75">
        <v>9397</v>
      </c>
      <c r="CG890" s="75">
        <v>6411</v>
      </c>
      <c r="CH890" s="75">
        <v>6655</v>
      </c>
      <c r="CI890" s="75">
        <v>6741</v>
      </c>
      <c r="CJ890" s="75">
        <v>3858</v>
      </c>
      <c r="CK890" s="75">
        <v>44958</v>
      </c>
      <c r="CL890" s="73">
        <v>635113.00999999989</v>
      </c>
      <c r="CM890" s="73">
        <v>645986.16</v>
      </c>
      <c r="CN890" s="73">
        <v>627429.21000000008</v>
      </c>
      <c r="CO890" s="73">
        <v>725740.32</v>
      </c>
      <c r="CP890" s="73">
        <v>772182.9700000002</v>
      </c>
      <c r="CQ890" s="73">
        <v>561258.62</v>
      </c>
      <c r="CR890" s="73">
        <v>543324.82000000007</v>
      </c>
      <c r="CS890" s="73">
        <v>824679.04000000015</v>
      </c>
      <c r="CT890" s="73">
        <v>709535.39</v>
      </c>
      <c r="CU890" s="73">
        <v>697394.98000000021</v>
      </c>
      <c r="CV890" s="73">
        <v>634238.80000000005</v>
      </c>
      <c r="CW890" s="73">
        <v>679758.43</v>
      </c>
      <c r="CX890" s="73">
        <v>753100.4</v>
      </c>
      <c r="CY890" s="77"/>
      <c r="CZ890" s="4">
        <v>1194</v>
      </c>
      <c r="DA890" s="76" t="str">
        <f t="shared" si="32"/>
        <v>1194</v>
      </c>
      <c r="DB890" s="71">
        <v>3.1049274685098176</v>
      </c>
      <c r="DC890" s="71">
        <v>4.0450139237969172</v>
      </c>
      <c r="DD890" s="71">
        <v>1.411088130429581</v>
      </c>
      <c r="DE890" s="71">
        <v>1.8876120137007208</v>
      </c>
      <c r="DF890" s="71">
        <v>1.490411389367156</v>
      </c>
      <c r="DG890" s="71">
        <v>1.6960201276997795</v>
      </c>
      <c r="DH890" s="71">
        <v>0.76017185653201957</v>
      </c>
      <c r="DI890" s="71">
        <v>0.66610245823226288</v>
      </c>
      <c r="DJ890" s="71">
        <v>0.32504992629363466</v>
      </c>
      <c r="DK890" s="71">
        <v>0.74410893860476057</v>
      </c>
      <c r="DL890" s="71">
        <v>0.36155643374904861</v>
      </c>
      <c r="DM890" s="71">
        <v>0.51258014233763383</v>
      </c>
      <c r="DN890" s="71">
        <v>0.31601718883439878</v>
      </c>
      <c r="DO890" s="71">
        <v>0.51336829905214443</v>
      </c>
      <c r="DQ890" s="71"/>
      <c r="DR890" s="71"/>
      <c r="DS890" s="71"/>
      <c r="DT890" s="71"/>
      <c r="DU890" s="71"/>
      <c r="DV890" s="71"/>
      <c r="DW890" s="71"/>
      <c r="DX890" s="71"/>
      <c r="DY890" s="71"/>
      <c r="DZ890" s="71"/>
      <c r="EA890" s="71"/>
      <c r="EB890" s="71"/>
      <c r="EC890" s="71"/>
      <c r="ED890" s="71"/>
    </row>
    <row r="891" spans="1:134">
      <c r="A891" s="4">
        <v>665</v>
      </c>
      <c r="B891" s="46" t="s">
        <v>7091</v>
      </c>
      <c r="C891" s="65" t="str">
        <f t="shared" si="31"/>
        <v>L665</v>
      </c>
      <c r="D891" s="69">
        <v>377056.75</v>
      </c>
      <c r="E891" s="68">
        <v>4350131.2500000019</v>
      </c>
      <c r="F891" s="69">
        <v>69768.020000000019</v>
      </c>
      <c r="G891" s="69">
        <v>286473.62000000151</v>
      </c>
      <c r="H891" s="70">
        <v>87.817736833423439</v>
      </c>
      <c r="I891" s="70">
        <v>7.0496495050445862</v>
      </c>
      <c r="J891" s="69">
        <v>594006.00999999989</v>
      </c>
      <c r="K891" s="69">
        <v>545842.49999999988</v>
      </c>
      <c r="L891" s="69">
        <v>551134.08000000007</v>
      </c>
      <c r="M891" s="69">
        <v>620113.84</v>
      </c>
      <c r="N891" s="69">
        <v>905789.48999999987</v>
      </c>
      <c r="O891" s="69">
        <v>879157.41000000027</v>
      </c>
      <c r="P891" s="69">
        <v>502870.23</v>
      </c>
      <c r="Q891" s="69">
        <v>492339.72</v>
      </c>
      <c r="R891" s="69">
        <v>1121647.57</v>
      </c>
      <c r="S891" s="69">
        <v>587858.04999999981</v>
      </c>
      <c r="T891" s="69">
        <v>613244.97000000009</v>
      </c>
      <c r="U891" s="69">
        <v>655113.96000000008</v>
      </c>
      <c r="V891" s="69">
        <v>377056.75</v>
      </c>
      <c r="W891" s="70">
        <v>96.980218390711485</v>
      </c>
      <c r="X891" s="70">
        <v>87.525966654122399</v>
      </c>
      <c r="Y891" s="70">
        <v>86.758399334824773</v>
      </c>
      <c r="Z891" s="71">
        <v>82.981725800454029</v>
      </c>
      <c r="AA891" s="71">
        <v>111.11235443028586</v>
      </c>
      <c r="AB891" s="71">
        <v>112.66394950994751</v>
      </c>
      <c r="AC891" s="71">
        <v>75.330606868046786</v>
      </c>
      <c r="AD891" s="71">
        <v>75.130925677210627</v>
      </c>
      <c r="AE891" s="71">
        <v>92.046395271775879</v>
      </c>
      <c r="AF891" s="71">
        <v>83.951740793089314</v>
      </c>
      <c r="AG891" s="71">
        <v>87.736330080146573</v>
      </c>
      <c r="AH891" s="71">
        <v>100.15249394300531</v>
      </c>
      <c r="AI891" s="71">
        <v>105.07371531130232</v>
      </c>
      <c r="AJ891" s="71">
        <v>-21.850211210165938</v>
      </c>
      <c r="AK891" s="71">
        <v>-31.996997735519372</v>
      </c>
      <c r="AL891" s="71">
        <v>-28.349824681783563</v>
      </c>
      <c r="AM891" s="71">
        <v>-31.573224676260903</v>
      </c>
      <c r="AN891" s="71">
        <v>-28.358033119979964</v>
      </c>
      <c r="AO891" s="71">
        <v>-14.307071857118048</v>
      </c>
      <c r="AP891" s="71">
        <v>-24.198921402410512</v>
      </c>
      <c r="AQ891" s="71">
        <v>-2.8610278770698994</v>
      </c>
      <c r="AR891" s="71">
        <v>87.900386663699123</v>
      </c>
      <c r="AS891" s="71">
        <v>-35.560687293709492</v>
      </c>
      <c r="AT891" s="71">
        <v>10.340396933963847</v>
      </c>
      <c r="AU891" s="71">
        <v>25.707501705391024</v>
      </c>
      <c r="AV891" s="72">
        <v>22.704386197307013</v>
      </c>
      <c r="AW891" s="73">
        <v>-166080.51</v>
      </c>
      <c r="AX891" s="73">
        <v>-256831.62000000034</v>
      </c>
      <c r="AY891" s="73">
        <v>-218067.21999999986</v>
      </c>
      <c r="AZ891" s="73">
        <v>-286130.59000000008</v>
      </c>
      <c r="BA891" s="73">
        <v>-358538.56999999995</v>
      </c>
      <c r="BB891" s="73">
        <v>-137504.87999999977</v>
      </c>
      <c r="BC891" s="73">
        <v>-160537.52000000002</v>
      </c>
      <c r="BD891" s="73">
        <v>-14500.849999999919</v>
      </c>
      <c r="BE891" s="73">
        <v>524710.2300000001</v>
      </c>
      <c r="BF891" s="73">
        <v>-324408.12000000023</v>
      </c>
      <c r="BG891" s="73">
        <v>57469.400000000256</v>
      </c>
      <c r="BH891" s="73">
        <v>133972.46000000031</v>
      </c>
      <c r="BI891" s="73">
        <v>69768.020000000019</v>
      </c>
      <c r="BJ891" s="71">
        <v>15.840637442886674</v>
      </c>
      <c r="BK891" s="71">
        <v>11.468976359971689</v>
      </c>
      <c r="BL891" s="71">
        <v>6.459808177277953</v>
      </c>
      <c r="BM891" s="71">
        <v>9.7035914423046954</v>
      </c>
      <c r="BN891" s="71">
        <v>-1.0451745547739426</v>
      </c>
      <c r="BO891" s="71">
        <v>2.7463405078897845</v>
      </c>
      <c r="BP891" s="71">
        <v>20.056253839756423</v>
      </c>
      <c r="BQ891" s="71">
        <v>16.586998439328031</v>
      </c>
      <c r="BR891" s="72">
        <v>8.1415221880465669</v>
      </c>
      <c r="BS891" s="72">
        <v>14.439908882218898</v>
      </c>
      <c r="BT891" s="71">
        <v>14.254694905669275</v>
      </c>
      <c r="BU891" s="71">
        <v>12.572191597288315</v>
      </c>
      <c r="BV891" s="71">
        <v>12.193916038086055</v>
      </c>
      <c r="BW891" s="71">
        <v>11.807604253797605</v>
      </c>
      <c r="BX891" s="75">
        <v>9295</v>
      </c>
      <c r="BY891" s="75">
        <v>8686</v>
      </c>
      <c r="BZ891" s="75">
        <v>8064</v>
      </c>
      <c r="CA891" s="75">
        <v>9241</v>
      </c>
      <c r="CB891" s="75">
        <v>11258</v>
      </c>
      <c r="CC891" s="75">
        <v>13162</v>
      </c>
      <c r="CD891" s="75">
        <v>7943</v>
      </c>
      <c r="CE891" s="75">
        <v>7731</v>
      </c>
      <c r="CF891" s="75">
        <v>14896</v>
      </c>
      <c r="CG891" s="75">
        <v>9191</v>
      </c>
      <c r="CH891" s="75">
        <v>9815</v>
      </c>
      <c r="CI891" s="75">
        <v>10206</v>
      </c>
      <c r="CJ891" s="75">
        <v>5679</v>
      </c>
      <c r="CK891" s="75">
        <v>65461</v>
      </c>
      <c r="CL891" s="73">
        <v>1444361.3800000001</v>
      </c>
      <c r="CM891" s="73">
        <v>1351730.18</v>
      </c>
      <c r="CN891" s="73">
        <v>1538381.5999999999</v>
      </c>
      <c r="CO891" s="73">
        <v>1652110.81</v>
      </c>
      <c r="CP891" s="73">
        <v>1495235.2500000005</v>
      </c>
      <c r="CQ891" s="73">
        <v>1262534.3900000004</v>
      </c>
      <c r="CR891" s="73">
        <v>1110270.9900000002</v>
      </c>
      <c r="CS891" s="73">
        <v>1417977.47</v>
      </c>
      <c r="CT891" s="73">
        <v>1188952.8299999998</v>
      </c>
      <c r="CU891" s="73">
        <v>1007942.47</v>
      </c>
      <c r="CV891" s="73">
        <v>1052617.46</v>
      </c>
      <c r="CW891" s="73">
        <v>1005610.2400000001</v>
      </c>
      <c r="CX891" s="73">
        <v>972020.09</v>
      </c>
      <c r="CY891" s="77"/>
      <c r="CZ891" s="4">
        <v>665</v>
      </c>
      <c r="DA891" s="76" t="str">
        <f t="shared" si="32"/>
        <v>L665</v>
      </c>
      <c r="DB891" s="71">
        <v>2.8811967798283051</v>
      </c>
      <c r="DC891" s="71">
        <v>4.1327011832442135</v>
      </c>
      <c r="DD891" s="71">
        <v>0.84574372005787857</v>
      </c>
      <c r="DE891" s="71">
        <v>0.95406736221048249</v>
      </c>
      <c r="DF891" s="71">
        <v>0.87160952014083992</v>
      </c>
      <c r="DG891" s="71">
        <v>0.64333957220220939</v>
      </c>
      <c r="DH891" s="71">
        <v>0.35659325057417035</v>
      </c>
      <c r="DI891" s="71">
        <v>0.72054465207775276</v>
      </c>
      <c r="DJ891" s="71">
        <v>0.32771114344318086</v>
      </c>
      <c r="DK891" s="71">
        <v>0.35114673731864021</v>
      </c>
      <c r="DL891" s="71">
        <v>0.2743617112231545</v>
      </c>
      <c r="DM891" s="71">
        <v>0.37060226635958948</v>
      </c>
      <c r="DN891" s="71">
        <v>0.10523869347854378</v>
      </c>
      <c r="DO891" s="71">
        <v>0.35855288965524668</v>
      </c>
      <c r="DQ891" s="71"/>
      <c r="DR891" s="71"/>
      <c r="DS891" s="71"/>
      <c r="DT891" s="71"/>
      <c r="DU891" s="71"/>
      <c r="DV891" s="71"/>
      <c r="DW891" s="71"/>
      <c r="DX891" s="71"/>
      <c r="DY891" s="71"/>
      <c r="DZ891" s="71"/>
      <c r="EA891" s="71"/>
      <c r="EB891" s="71"/>
      <c r="EC891" s="71"/>
      <c r="ED891" s="71"/>
    </row>
    <row r="892" spans="1:134">
      <c r="A892" s="4">
        <v>1164</v>
      </c>
      <c r="B892" s="46" t="s">
        <v>7098</v>
      </c>
      <c r="C892" s="65" t="str">
        <f t="shared" si="31"/>
        <v>1164</v>
      </c>
      <c r="D892" s="69">
        <v>478661.83999999997</v>
      </c>
      <c r="E892" s="68">
        <v>5369430.5299999993</v>
      </c>
      <c r="F892" s="69">
        <v>29776.890000000014</v>
      </c>
      <c r="G892" s="69">
        <v>998624.11999999825</v>
      </c>
      <c r="H892" s="70">
        <v>102.78284757747087</v>
      </c>
      <c r="I892" s="70">
        <v>22.847594387050375</v>
      </c>
      <c r="J892" s="69">
        <v>816629.42999999993</v>
      </c>
      <c r="K892" s="69">
        <v>798634.80999999982</v>
      </c>
      <c r="L892" s="69">
        <v>697793.50999999989</v>
      </c>
      <c r="M892" s="69">
        <v>828528.42</v>
      </c>
      <c r="N892" s="69">
        <v>1414564.8499999999</v>
      </c>
      <c r="O892" s="69">
        <v>1077831.6599999999</v>
      </c>
      <c r="P892" s="69">
        <v>746784.07</v>
      </c>
      <c r="Q892" s="69">
        <v>648956.7699999999</v>
      </c>
      <c r="R892" s="69">
        <v>1121752.7400000002</v>
      </c>
      <c r="S892" s="69">
        <v>701073.91999999993</v>
      </c>
      <c r="T892" s="69">
        <v>853255.66000000015</v>
      </c>
      <c r="U892" s="69">
        <v>818945.53000000014</v>
      </c>
      <c r="V892" s="69">
        <v>478661.83999999997</v>
      </c>
      <c r="W892" s="70">
        <v>126.46256952639357</v>
      </c>
      <c r="X892" s="70">
        <v>113.88586211828466</v>
      </c>
      <c r="Y892" s="70">
        <v>103.06254896356637</v>
      </c>
      <c r="Z892" s="71">
        <v>97.309594177240612</v>
      </c>
      <c r="AA892" s="71">
        <v>87.668570037908751</v>
      </c>
      <c r="AB892" s="71">
        <v>86.167264956082661</v>
      </c>
      <c r="AC892" s="71">
        <v>111.12959524130895</v>
      </c>
      <c r="AD892" s="71">
        <v>102.23779281672833</v>
      </c>
      <c r="AE892" s="71">
        <v>100.22184035657504</v>
      </c>
      <c r="AF892" s="71">
        <v>107.55312483235426</v>
      </c>
      <c r="AG892" s="71">
        <v>106.29471931349832</v>
      </c>
      <c r="AH892" s="71">
        <v>99.249879267337732</v>
      </c>
      <c r="AI892" s="71">
        <v>92.34583245107126</v>
      </c>
      <c r="AJ892" s="71">
        <v>22.752215634470097</v>
      </c>
      <c r="AK892" s="71">
        <v>18.803865613484906</v>
      </c>
      <c r="AL892" s="71">
        <v>12.64910061577722</v>
      </c>
      <c r="AM892" s="71">
        <v>3.6858381566764686</v>
      </c>
      <c r="AN892" s="71">
        <v>-2.2919530139848265</v>
      </c>
      <c r="AO892" s="71">
        <v>-2.4137659728481475</v>
      </c>
      <c r="AP892" s="71">
        <v>10.697326804126984</v>
      </c>
      <c r="AQ892" s="71">
        <v>27.765871419122924</v>
      </c>
      <c r="AR892" s="71">
        <v>67.478215269305835</v>
      </c>
      <c r="AS892" s="71">
        <v>-9.5415196000406937</v>
      </c>
      <c r="AT892" s="71">
        <v>34.175258032680958</v>
      </c>
      <c r="AU892" s="71">
        <v>24.33932445307294</v>
      </c>
      <c r="AV892" s="72">
        <v>6.6335238015888143</v>
      </c>
      <c r="AW892" s="73">
        <v>151362.87999999989</v>
      </c>
      <c r="AX892" s="73">
        <v>126405.15999999992</v>
      </c>
      <c r="AY892" s="73">
        <v>78353.579999999958</v>
      </c>
      <c r="AZ892" s="73">
        <v>29452.640000000014</v>
      </c>
      <c r="BA892" s="73">
        <v>-33167.270000000251</v>
      </c>
      <c r="BB892" s="73">
        <v>-14009.969999999972</v>
      </c>
      <c r="BC892" s="73">
        <v>72166.089999999967</v>
      </c>
      <c r="BD892" s="73">
        <v>141030.22999999981</v>
      </c>
      <c r="BE892" s="73">
        <v>451962.50000000047</v>
      </c>
      <c r="BF892" s="73">
        <v>-73948.959999999846</v>
      </c>
      <c r="BG892" s="73">
        <v>217329.43000000028</v>
      </c>
      <c r="BH892" s="73">
        <v>160307.94000000029</v>
      </c>
      <c r="BI892" s="73">
        <v>29776.890000000014</v>
      </c>
      <c r="BJ892" s="71">
        <v>13.046969693677452</v>
      </c>
      <c r="BK892" s="71">
        <v>9.7020616755495688</v>
      </c>
      <c r="BL892" s="71">
        <v>11.149032777171241</v>
      </c>
      <c r="BM892" s="71">
        <v>11.526680912052825</v>
      </c>
      <c r="BN892" s="71">
        <v>2.7841962860092568</v>
      </c>
      <c r="BO892" s="71">
        <v>10.714531553511335</v>
      </c>
      <c r="BP892" s="71">
        <v>22.64165083699395</v>
      </c>
      <c r="BQ892" s="71">
        <v>18.765454078347958</v>
      </c>
      <c r="BR892" s="72">
        <v>12.690406484064539</v>
      </c>
      <c r="BS892" s="72">
        <v>14.43554723209439</v>
      </c>
      <c r="BT892" s="71">
        <v>15.126983444342624</v>
      </c>
      <c r="BU892" s="71">
        <v>14.619297813272393</v>
      </c>
      <c r="BV892" s="71">
        <v>12.536883762231604</v>
      </c>
      <c r="BW892" s="71">
        <v>14.307312148186451</v>
      </c>
      <c r="BX892" s="75">
        <v>11457</v>
      </c>
      <c r="BY892" s="75">
        <v>11541</v>
      </c>
      <c r="BZ892" s="75">
        <v>10365</v>
      </c>
      <c r="CA892" s="75">
        <v>11223</v>
      </c>
      <c r="CB892" s="75">
        <v>16027</v>
      </c>
      <c r="CC892" s="75">
        <v>15178</v>
      </c>
      <c r="CD892" s="75">
        <v>10139</v>
      </c>
      <c r="CE892" s="75">
        <v>9911</v>
      </c>
      <c r="CF892" s="75">
        <v>15847</v>
      </c>
      <c r="CG892" s="75">
        <v>11252</v>
      </c>
      <c r="CH892" s="75">
        <v>12637</v>
      </c>
      <c r="CI892" s="75">
        <v>12456</v>
      </c>
      <c r="CJ892" s="75">
        <v>7134</v>
      </c>
      <c r="CK892" s="75">
        <v>79376</v>
      </c>
      <c r="CL892" s="73">
        <v>1159296.1799999997</v>
      </c>
      <c r="CM892" s="73">
        <v>1086987.3599999999</v>
      </c>
      <c r="CN892" s="73">
        <v>1286798.26</v>
      </c>
      <c r="CO892" s="73">
        <v>1400933.2599999998</v>
      </c>
      <c r="CP892" s="73">
        <v>1569206.6299999997</v>
      </c>
      <c r="CQ892" s="73">
        <v>1268572.2200000002</v>
      </c>
      <c r="CR892" s="73">
        <v>1201161.2100000002</v>
      </c>
      <c r="CS892" s="73">
        <v>1457200.6199999999</v>
      </c>
      <c r="CT892" s="73">
        <v>1236125.4000000004</v>
      </c>
      <c r="CU892" s="73">
        <v>1140910.1900000002</v>
      </c>
      <c r="CV892" s="73">
        <v>1019827.3199999998</v>
      </c>
      <c r="CW892" s="73">
        <v>1027376.5599999999</v>
      </c>
      <c r="CX892" s="73">
        <v>958599.6100000001</v>
      </c>
      <c r="CY892" s="77"/>
      <c r="CZ892" s="4">
        <v>1164</v>
      </c>
      <c r="DA892" s="76" t="str">
        <f t="shared" si="32"/>
        <v>1164</v>
      </c>
      <c r="DB892" s="71">
        <v>8.1824608853477017</v>
      </c>
      <c r="DC892" s="71">
        <v>7.8229067068633915</v>
      </c>
      <c r="DD892" s="71">
        <v>2.6773809789740235</v>
      </c>
      <c r="DE892" s="71">
        <v>1.7927723398801176</v>
      </c>
      <c r="DF892" s="71">
        <v>2.2035556844740687</v>
      </c>
      <c r="DG892" s="71">
        <v>1.2654202971690169</v>
      </c>
      <c r="DH892" s="71">
        <v>1.0463327887053513</v>
      </c>
      <c r="DI892" s="71">
        <v>1.7184443214941552</v>
      </c>
      <c r="DJ892" s="71">
        <v>0.89627008820789977</v>
      </c>
      <c r="DK892" s="71">
        <v>1.1171381651572201</v>
      </c>
      <c r="DL892" s="71">
        <v>0.65238168441791433</v>
      </c>
      <c r="DM892" s="71">
        <v>0.24672747662725941</v>
      </c>
      <c r="DN892" s="71">
        <v>0.3448280504695026</v>
      </c>
      <c r="DO892" s="71">
        <v>0.85262936993487604</v>
      </c>
      <c r="DQ892" s="71"/>
      <c r="DR892" s="71"/>
      <c r="DS892" s="71"/>
      <c r="DT892" s="71"/>
      <c r="DU892" s="71"/>
      <c r="DV892" s="71"/>
      <c r="DW892" s="71"/>
      <c r="DX892" s="71"/>
      <c r="DY892" s="71"/>
      <c r="DZ892" s="71"/>
      <c r="EA892" s="71"/>
      <c r="EB892" s="71"/>
      <c r="EC892" s="71"/>
      <c r="ED892" s="71"/>
    </row>
    <row r="893" spans="1:134">
      <c r="A893" s="4">
        <v>754</v>
      </c>
      <c r="B893" s="46" t="s">
        <v>7104</v>
      </c>
      <c r="C893" s="65" t="str">
        <f t="shared" si="31"/>
        <v>L754</v>
      </c>
      <c r="D893" s="69">
        <v>162085.38999999998</v>
      </c>
      <c r="E893" s="68">
        <v>2061220.2699999996</v>
      </c>
      <c r="F893" s="69">
        <v>13879.910000000003</v>
      </c>
      <c r="G893" s="69">
        <v>248657.35999999964</v>
      </c>
      <c r="H893" s="70">
        <v>89.540964613874735</v>
      </c>
      <c r="I893" s="70">
        <v>13.718550601920887</v>
      </c>
      <c r="J893" s="69">
        <v>282698.18</v>
      </c>
      <c r="K893" s="69">
        <v>266371.13999999996</v>
      </c>
      <c r="L893" s="69">
        <v>250016.07999999993</v>
      </c>
      <c r="M893" s="69">
        <v>258627.17999999996</v>
      </c>
      <c r="N893" s="69">
        <v>381839.27999999991</v>
      </c>
      <c r="O893" s="69">
        <v>442187.55000000005</v>
      </c>
      <c r="P893" s="69">
        <v>238986.15</v>
      </c>
      <c r="Q893" s="69">
        <v>222074.61999999997</v>
      </c>
      <c r="R893" s="69">
        <v>584356.17999999993</v>
      </c>
      <c r="S893" s="69">
        <v>249489.87000000002</v>
      </c>
      <c r="T893" s="69">
        <v>307202.05999999994</v>
      </c>
      <c r="U893" s="69">
        <v>297025.99999999994</v>
      </c>
      <c r="V893" s="69">
        <v>162085.38999999998</v>
      </c>
      <c r="W893" s="70">
        <v>98.225438491934142</v>
      </c>
      <c r="X893" s="70">
        <v>95.938868217937625</v>
      </c>
      <c r="Y893" s="70">
        <v>96.485137439834261</v>
      </c>
      <c r="Z893" s="71">
        <v>78.086555810386045</v>
      </c>
      <c r="AA893" s="71">
        <v>96.406860502269325</v>
      </c>
      <c r="AB893" s="71">
        <v>96.575360726390144</v>
      </c>
      <c r="AC893" s="71">
        <v>79.049078413771468</v>
      </c>
      <c r="AD893" s="71">
        <v>76.484524628811599</v>
      </c>
      <c r="AE893" s="71">
        <v>92.542582927725618</v>
      </c>
      <c r="AF893" s="71">
        <v>73.553946032254473</v>
      </c>
      <c r="AG893" s="71">
        <v>108.068595982814</v>
      </c>
      <c r="AH893" s="71">
        <v>107.15981979446279</v>
      </c>
      <c r="AI893" s="71">
        <v>91.45886615440611</v>
      </c>
      <c r="AJ893" s="71">
        <v>-17.040357704795085</v>
      </c>
      <c r="AK893" s="71">
        <v>-18.557811995899552</v>
      </c>
      <c r="AL893" s="71">
        <v>-6.1654598131574474</v>
      </c>
      <c r="AM893" s="71">
        <v>-6.9599554346889692</v>
      </c>
      <c r="AN893" s="71">
        <v>-13.123561285443374</v>
      </c>
      <c r="AO893" s="71">
        <v>-10.038908962183523</v>
      </c>
      <c r="AP893" s="71">
        <v>-16.980301306020696</v>
      </c>
      <c r="AQ893" s="71">
        <v>-1.22145775627166</v>
      </c>
      <c r="AR893" s="71">
        <v>93.916820502619998</v>
      </c>
      <c r="AS893" s="71">
        <v>-40.146462634666321</v>
      </c>
      <c r="AT893" s="71">
        <v>40.076382154078516</v>
      </c>
      <c r="AU893" s="71">
        <v>38.679357689708873</v>
      </c>
      <c r="AV893" s="72">
        <v>9.3653149667610069</v>
      </c>
      <c r="AW893" s="73">
        <v>-58067.729999999923</v>
      </c>
      <c r="AX893" s="73">
        <v>-60696.620000000112</v>
      </c>
      <c r="AY893" s="73">
        <v>-16427.470000000059</v>
      </c>
      <c r="AZ893" s="73">
        <v>-19346.870000000024</v>
      </c>
      <c r="BA893" s="73">
        <v>-57668.680000000051</v>
      </c>
      <c r="BB893" s="73">
        <v>-43859.339999999967</v>
      </c>
      <c r="BC893" s="73">
        <v>-48880.650000000052</v>
      </c>
      <c r="BD893" s="73">
        <v>-2746.0900000000256</v>
      </c>
      <c r="BE893" s="73">
        <v>283012.45</v>
      </c>
      <c r="BF893" s="73">
        <v>-167344.09</v>
      </c>
      <c r="BG893" s="73">
        <v>87891.670000000013</v>
      </c>
      <c r="BH893" s="73">
        <v>82844.159999999945</v>
      </c>
      <c r="BI893" s="73">
        <v>13879.910000000003</v>
      </c>
      <c r="BJ893" s="71">
        <v>15.079170403745129</v>
      </c>
      <c r="BK893" s="71">
        <v>14.597555032047705</v>
      </c>
      <c r="BL893" s="71">
        <v>11.785719383238519</v>
      </c>
      <c r="BM893" s="71">
        <v>13.178541403279727</v>
      </c>
      <c r="BN893" s="71">
        <v>0.43185011683488383</v>
      </c>
      <c r="BO893" s="71">
        <v>7.9962585370748727</v>
      </c>
      <c r="BP893" s="71">
        <v>16.962916212616999</v>
      </c>
      <c r="BQ893" s="71">
        <v>18.849912805516052</v>
      </c>
      <c r="BR893" s="72">
        <v>15.558529573688137</v>
      </c>
      <c r="BS893" s="72">
        <v>12.933465775795488</v>
      </c>
      <c r="BT893" s="71">
        <v>15.436739812147565</v>
      </c>
      <c r="BU893" s="71">
        <v>14.217011983664758</v>
      </c>
      <c r="BV893" s="71">
        <v>12.17725134243828</v>
      </c>
      <c r="BW893" s="71">
        <v>13.778156895320091</v>
      </c>
      <c r="BX893" s="75">
        <v>7370</v>
      </c>
      <c r="BY893" s="75">
        <v>7222</v>
      </c>
      <c r="BZ893" s="75">
        <v>6513</v>
      </c>
      <c r="CA893" s="75">
        <v>6501</v>
      </c>
      <c r="CB893" s="75">
        <v>8674</v>
      </c>
      <c r="CC893" s="75">
        <v>9567</v>
      </c>
      <c r="CD893" s="75">
        <v>6313</v>
      </c>
      <c r="CE893" s="75">
        <v>5991</v>
      </c>
      <c r="CF893" s="75">
        <v>9775</v>
      </c>
      <c r="CG893" s="75">
        <v>6596</v>
      </c>
      <c r="CH893" s="75">
        <v>7191</v>
      </c>
      <c r="CI893" s="75">
        <v>7357</v>
      </c>
      <c r="CJ893" s="75">
        <v>4048</v>
      </c>
      <c r="CK893" s="75">
        <v>47271</v>
      </c>
      <c r="CL893" s="73">
        <v>585176.68000000005</v>
      </c>
      <c r="CM893" s="73">
        <v>573622.24</v>
      </c>
      <c r="CN893" s="73">
        <v>558743.22</v>
      </c>
      <c r="CO893" s="73">
        <v>670509.90999999992</v>
      </c>
      <c r="CP893" s="73">
        <v>763400.44</v>
      </c>
      <c r="CQ893" s="73">
        <v>624143.50999999989</v>
      </c>
      <c r="CR893" s="73">
        <v>569395.40000000014</v>
      </c>
      <c r="CS893" s="73">
        <v>679398.54</v>
      </c>
      <c r="CT893" s="73">
        <v>676581.3199999996</v>
      </c>
      <c r="CU893" s="73">
        <v>658420.69999999995</v>
      </c>
      <c r="CV893" s="73">
        <v>645752.85999999987</v>
      </c>
      <c r="CW893" s="73">
        <v>627540.34</v>
      </c>
      <c r="CX893" s="73">
        <v>625969.49</v>
      </c>
      <c r="CY893" s="77"/>
      <c r="CZ893" s="4">
        <v>754</v>
      </c>
      <c r="DA893" s="76" t="str">
        <f t="shared" si="32"/>
        <v>L754</v>
      </c>
      <c r="DB893" s="71">
        <v>1.4148521962904785</v>
      </c>
      <c r="DC893" s="71">
        <v>0.48120819156920164</v>
      </c>
      <c r="DD893" s="71">
        <v>0.62362143809281934</v>
      </c>
      <c r="DE893" s="71">
        <v>0.6724409866436456</v>
      </c>
      <c r="DF893" s="71">
        <v>5.7874519574341345E-2</v>
      </c>
      <c r="DG893" s="71">
        <v>5.6450624235564281E-2</v>
      </c>
      <c r="DH893" s="71">
        <v>5.3554581591897812E-2</v>
      </c>
      <c r="DI893" s="71">
        <v>0.1270648571726852</v>
      </c>
      <c r="DJ893" s="71">
        <v>5.5047575268689884E-2</v>
      </c>
      <c r="DK893" s="71">
        <v>8.9366134407284997E-2</v>
      </c>
      <c r="DL893" s="71">
        <v>0.15748108006063175</v>
      </c>
      <c r="DM893" s="71">
        <v>5.5357005292236652E-2</v>
      </c>
      <c r="DN893" s="71">
        <v>3.0988179405098574E-2</v>
      </c>
      <c r="DO893" s="71">
        <v>8.0345548299619346E-2</v>
      </c>
      <c r="DQ893" s="71"/>
      <c r="DR893" s="71"/>
      <c r="DS893" s="71"/>
      <c r="DT893" s="71"/>
      <c r="DU893" s="71"/>
      <c r="DV893" s="71"/>
      <c r="DW893" s="71"/>
      <c r="DX893" s="71"/>
      <c r="DY893" s="71"/>
      <c r="DZ893" s="71"/>
      <c r="EA893" s="71"/>
      <c r="EB893" s="71"/>
      <c r="EC893" s="71"/>
      <c r="ED893" s="71"/>
    </row>
    <row r="894" spans="1:134">
      <c r="A894" s="4">
        <v>1205</v>
      </c>
      <c r="B894" s="46" t="s">
        <v>7112</v>
      </c>
      <c r="C894" s="65" t="str">
        <f t="shared" si="31"/>
        <v>1205</v>
      </c>
      <c r="D894" s="69">
        <v>157242.68999999997</v>
      </c>
      <c r="E894" s="68">
        <v>2045501.5499999993</v>
      </c>
      <c r="F894" s="69">
        <v>6738.6199999999953</v>
      </c>
      <c r="G894" s="69">
        <v>-38338.020000000019</v>
      </c>
      <c r="H894" s="70">
        <v>75.392882378655202</v>
      </c>
      <c r="I894" s="70">
        <v>-1.8397779057434893</v>
      </c>
      <c r="J894" s="69">
        <v>277377.86</v>
      </c>
      <c r="K894" s="69">
        <v>322865.47999999992</v>
      </c>
      <c r="L894" s="69">
        <v>276583.57</v>
      </c>
      <c r="M894" s="69">
        <v>355582.97999999986</v>
      </c>
      <c r="N894" s="69">
        <v>582326</v>
      </c>
      <c r="O894" s="69">
        <v>515854.04</v>
      </c>
      <c r="P894" s="69">
        <v>275178.06999999995</v>
      </c>
      <c r="Q894" s="69">
        <v>239660.73999999996</v>
      </c>
      <c r="R894" s="69">
        <v>506889.54999999993</v>
      </c>
      <c r="S894" s="69">
        <v>227120.44999999998</v>
      </c>
      <c r="T894" s="69">
        <v>311666.56999999995</v>
      </c>
      <c r="U894" s="69">
        <v>327743.48</v>
      </c>
      <c r="V894" s="69">
        <v>157242.68999999997</v>
      </c>
      <c r="W894" s="70">
        <v>77.737881166936845</v>
      </c>
      <c r="X894" s="70">
        <v>91.367951958784417</v>
      </c>
      <c r="Y894" s="70">
        <v>77.310862804702822</v>
      </c>
      <c r="Z894" s="71">
        <v>86.383456657693387</v>
      </c>
      <c r="AA894" s="71">
        <v>92.115292946210133</v>
      </c>
      <c r="AB894" s="71">
        <v>90.997083654951012</v>
      </c>
      <c r="AC894" s="71">
        <v>68.705402470671402</v>
      </c>
      <c r="AD894" s="71">
        <v>61.492522152910325</v>
      </c>
      <c r="AE894" s="71">
        <v>69.752021291909756</v>
      </c>
      <c r="AF894" s="71">
        <v>51.949243749787797</v>
      </c>
      <c r="AG894" s="71">
        <v>105.4554611670988</v>
      </c>
      <c r="AH894" s="71">
        <v>119.16478957028357</v>
      </c>
      <c r="AI894" s="71">
        <v>83.467409811872045</v>
      </c>
      <c r="AJ894" s="71">
        <v>-44.303000121221935</v>
      </c>
      <c r="AK894" s="71">
        <v>-33.812982558071489</v>
      </c>
      <c r="AL894" s="71">
        <v>-28.893752703438334</v>
      </c>
      <c r="AM894" s="71">
        <v>-23.58315944947844</v>
      </c>
      <c r="AN894" s="71">
        <v>-31.589640565957144</v>
      </c>
      <c r="AO894" s="71">
        <v>-28.323680692244601</v>
      </c>
      <c r="AP894" s="71">
        <v>-31.831946907916254</v>
      </c>
      <c r="AQ894" s="71">
        <v>-17.655176015554964</v>
      </c>
      <c r="AR894" s="71">
        <v>50.819272892704291</v>
      </c>
      <c r="AS894" s="71">
        <v>-51.167627193867183</v>
      </c>
      <c r="AT894" s="71">
        <v>35.658534392038987</v>
      </c>
      <c r="AU894" s="71">
        <v>57.813401862548133</v>
      </c>
      <c r="AV894" s="72">
        <v>4.477367289801526</v>
      </c>
      <c r="AW894" s="73">
        <v>-220634.35000000009</v>
      </c>
      <c r="AX894" s="73">
        <v>-164942.39000000025</v>
      </c>
      <c r="AY894" s="73">
        <v>-112388.67999999988</v>
      </c>
      <c r="AZ894" s="73">
        <v>-109737.2000000003</v>
      </c>
      <c r="BA894" s="73">
        <v>-268898.88000000024</v>
      </c>
      <c r="BB894" s="73">
        <v>-195309.43000000011</v>
      </c>
      <c r="BC894" s="73">
        <v>-128497.93</v>
      </c>
      <c r="BD894" s="73">
        <v>-51384.559999999969</v>
      </c>
      <c r="BE894" s="73">
        <v>170798.84999999992</v>
      </c>
      <c r="BF894" s="73">
        <v>-237981.76999999993</v>
      </c>
      <c r="BG894" s="73">
        <v>81923.139999999956</v>
      </c>
      <c r="BH894" s="73">
        <v>120065.62999999995</v>
      </c>
      <c r="BI894" s="73">
        <v>6738.6199999999953</v>
      </c>
      <c r="BJ894" s="71">
        <v>12.449348966571879</v>
      </c>
      <c r="BK894" s="71">
        <v>12.426362806025764</v>
      </c>
      <c r="BL894" s="71">
        <v>11.428988559459979</v>
      </c>
      <c r="BM894" s="71">
        <v>13.226372615202759</v>
      </c>
      <c r="BN894" s="71">
        <v>0.36180670195463449</v>
      </c>
      <c r="BO894" s="71">
        <v>2.4491844728417682</v>
      </c>
      <c r="BP894" s="71">
        <v>20.372382357994127</v>
      </c>
      <c r="BQ894" s="71">
        <v>21.86207896654571</v>
      </c>
      <c r="BR894" s="72">
        <v>14.987645345000331</v>
      </c>
      <c r="BS894" s="72">
        <v>8.2314868614282375</v>
      </c>
      <c r="BT894" s="71">
        <v>15.307326587592804</v>
      </c>
      <c r="BU894" s="71">
        <v>13.59150779646977</v>
      </c>
      <c r="BV894" s="71">
        <v>11.428455333906436</v>
      </c>
      <c r="BW894" s="71">
        <v>13.86287096135327</v>
      </c>
      <c r="BX894" s="75">
        <v>8106</v>
      </c>
      <c r="BY894" s="75">
        <v>9028</v>
      </c>
      <c r="BZ894" s="75">
        <v>7633</v>
      </c>
      <c r="CA894" s="75">
        <v>9289</v>
      </c>
      <c r="CB894" s="75">
        <v>12819</v>
      </c>
      <c r="CC894" s="75">
        <v>11717</v>
      </c>
      <c r="CD894" s="75">
        <v>7620</v>
      </c>
      <c r="CE894" s="75">
        <v>6657</v>
      </c>
      <c r="CF894" s="75">
        <v>9543</v>
      </c>
      <c r="CG894" s="75">
        <v>6539</v>
      </c>
      <c r="CH894" s="75">
        <v>7757</v>
      </c>
      <c r="CI894" s="75">
        <v>8549</v>
      </c>
      <c r="CJ894" s="75">
        <v>4497</v>
      </c>
      <c r="CK894" s="75">
        <v>51162</v>
      </c>
      <c r="CL894" s="73">
        <v>956727.38000000012</v>
      </c>
      <c r="CM894" s="73">
        <v>950252.85999999987</v>
      </c>
      <c r="CN894" s="73">
        <v>877874.16000000015</v>
      </c>
      <c r="CO894" s="73">
        <v>927624.29999999981</v>
      </c>
      <c r="CP894" s="73">
        <v>960268.46999999986</v>
      </c>
      <c r="CQ894" s="73">
        <v>805083.20000000007</v>
      </c>
      <c r="CR894" s="73">
        <v>760201.86999999988</v>
      </c>
      <c r="CS894" s="73">
        <v>883654.9800000001</v>
      </c>
      <c r="CT894" s="73">
        <v>903738.85999999975</v>
      </c>
      <c r="CU894" s="73">
        <v>865707.85000000009</v>
      </c>
      <c r="CV894" s="73">
        <v>855374.54000000015</v>
      </c>
      <c r="CW894" s="73">
        <v>866147.91</v>
      </c>
      <c r="CX894" s="73">
        <v>851864.95000000019</v>
      </c>
      <c r="CY894" s="77"/>
      <c r="CZ894" s="4">
        <v>1205</v>
      </c>
      <c r="DA894" s="76" t="str">
        <f t="shared" si="32"/>
        <v>1205</v>
      </c>
      <c r="DB894" s="71">
        <v>0.32161337596726147</v>
      </c>
      <c r="DC894" s="71">
        <v>0.52062364140421269</v>
      </c>
      <c r="DD894" s="71">
        <v>0.54825218118527452</v>
      </c>
      <c r="DE894" s="71">
        <v>0.25798949039847219</v>
      </c>
      <c r="DF894" s="71">
        <v>0.60778790474415612</v>
      </c>
      <c r="DG894" s="71">
        <v>9.2631590163990973E-2</v>
      </c>
      <c r="DH894" s="71">
        <v>1.6748863888839512E-2</v>
      </c>
      <c r="DI894" s="71">
        <v>1.1761047554759362E-2</v>
      </c>
      <c r="DJ894" s="71">
        <v>3.7587602314068352E-2</v>
      </c>
      <c r="DK894" s="71">
        <v>4.537882113144328E-2</v>
      </c>
      <c r="DL894" s="71">
        <v>0.10233308180467116</v>
      </c>
      <c r="DM894" s="71">
        <v>0.17823976763774263</v>
      </c>
      <c r="DN894" s="71">
        <v>0</v>
      </c>
      <c r="DO894" s="71">
        <v>6.2371192117048939E-2</v>
      </c>
      <c r="DQ894" s="71"/>
      <c r="DR894" s="71"/>
      <c r="DS894" s="71"/>
      <c r="DT894" s="71"/>
      <c r="DU894" s="71"/>
      <c r="DV894" s="71"/>
      <c r="DW894" s="71"/>
      <c r="DX894" s="71"/>
      <c r="DY894" s="71"/>
      <c r="DZ894" s="71"/>
      <c r="EA894" s="71"/>
      <c r="EB894" s="71"/>
      <c r="EC894" s="71"/>
      <c r="ED894" s="71"/>
    </row>
    <row r="895" spans="1:134">
      <c r="A895" s="4">
        <v>1236</v>
      </c>
      <c r="B895" s="46" t="s">
        <v>7117</v>
      </c>
      <c r="C895" s="65" t="str">
        <f t="shared" si="31"/>
        <v>1236</v>
      </c>
      <c r="D895" s="69">
        <v>326102.28000000003</v>
      </c>
      <c r="E895" s="68">
        <v>3940991.5000000014</v>
      </c>
      <c r="F895" s="69">
        <v>42589.070000000065</v>
      </c>
      <c r="G895" s="69">
        <v>678313.92000000179</v>
      </c>
      <c r="H895" s="70">
        <v>102.43140742421902</v>
      </c>
      <c r="I895" s="70">
        <v>20.790099645702711</v>
      </c>
      <c r="J895" s="69">
        <v>542026.43999999994</v>
      </c>
      <c r="K895" s="69">
        <v>571613.71</v>
      </c>
      <c r="L895" s="69">
        <v>490170.5</v>
      </c>
      <c r="M895" s="69">
        <v>560710.22000000009</v>
      </c>
      <c r="N895" s="69">
        <v>920171.14</v>
      </c>
      <c r="O895" s="69">
        <v>664673.85000000009</v>
      </c>
      <c r="P895" s="69">
        <v>551783.61999999988</v>
      </c>
      <c r="Q895" s="69">
        <v>500910.55000000005</v>
      </c>
      <c r="R895" s="69">
        <v>784967.92</v>
      </c>
      <c r="S895" s="69">
        <v>518189.48000000004</v>
      </c>
      <c r="T895" s="69">
        <v>631382.24999999988</v>
      </c>
      <c r="U895" s="69">
        <v>627655.39999999979</v>
      </c>
      <c r="V895" s="69">
        <v>326102.28000000003</v>
      </c>
      <c r="W895" s="70">
        <v>118.49014956802255</v>
      </c>
      <c r="X895" s="70">
        <v>105.60722641462628</v>
      </c>
      <c r="Y895" s="70">
        <v>110.39557769149377</v>
      </c>
      <c r="Z895" s="71">
        <v>93.195329350637238</v>
      </c>
      <c r="AA895" s="71">
        <v>84.898839329759639</v>
      </c>
      <c r="AB895" s="71">
        <v>84.796865161986219</v>
      </c>
      <c r="AC895" s="71">
        <v>106.08259697383502</v>
      </c>
      <c r="AD895" s="71">
        <v>101.8058208094487</v>
      </c>
      <c r="AE895" s="71">
        <v>99.824725035737075</v>
      </c>
      <c r="AF895" s="71">
        <v>110.39878728454131</v>
      </c>
      <c r="AG895" s="71">
        <v>102.52922846379344</v>
      </c>
      <c r="AH895" s="71">
        <v>99.181641484251287</v>
      </c>
      <c r="AI895" s="71">
        <v>98.548160631387503</v>
      </c>
      <c r="AJ895" s="71">
        <v>29.183599240351654</v>
      </c>
      <c r="AK895" s="71">
        <v>19.947497578759599</v>
      </c>
      <c r="AL895" s="71">
        <v>13.034256791007381</v>
      </c>
      <c r="AM895" s="71">
        <v>3.6243484578448282</v>
      </c>
      <c r="AN895" s="71">
        <v>-7.1976107425815723</v>
      </c>
      <c r="AO895" s="71">
        <v>-8.1244538411439535</v>
      </c>
      <c r="AP895" s="71">
        <v>3.137643813573554</v>
      </c>
      <c r="AQ895" s="71">
        <v>24.528333079550158</v>
      </c>
      <c r="AR895" s="71">
        <v>62.679549866148655</v>
      </c>
      <c r="AS895" s="71">
        <v>-3.4412849509069199</v>
      </c>
      <c r="AT895" s="71">
        <v>25.709299922469732</v>
      </c>
      <c r="AU895" s="71">
        <v>20.590814400123534</v>
      </c>
      <c r="AV895" s="72">
        <v>15.021899685027051</v>
      </c>
      <c r="AW895" s="73">
        <v>122448.06999999995</v>
      </c>
      <c r="AX895" s="73">
        <v>95060.45000000007</v>
      </c>
      <c r="AY895" s="73">
        <v>56522.760000000009</v>
      </c>
      <c r="AZ895" s="73">
        <v>19611.310000000056</v>
      </c>
      <c r="BA895" s="73">
        <v>-71367.060000000056</v>
      </c>
      <c r="BB895" s="73">
        <v>-51115.249999999651</v>
      </c>
      <c r="BC895" s="73">
        <v>16786.309999999823</v>
      </c>
      <c r="BD895" s="73">
        <v>98664.300000000047</v>
      </c>
      <c r="BE895" s="73">
        <v>302443.89000000013</v>
      </c>
      <c r="BF895" s="73">
        <v>-18467.909999999858</v>
      </c>
      <c r="BG895" s="73">
        <v>129126.45000000001</v>
      </c>
      <c r="BH895" s="73">
        <v>107171.80999999988</v>
      </c>
      <c r="BI895" s="73">
        <v>42589.070000000065</v>
      </c>
      <c r="BJ895" s="71">
        <v>13.089099761882729</v>
      </c>
      <c r="BK895" s="71">
        <v>9.0047794812088959</v>
      </c>
      <c r="BL895" s="71">
        <v>9.8345259454516665</v>
      </c>
      <c r="BM895" s="71">
        <v>12.288900272864378</v>
      </c>
      <c r="BN895" s="71">
        <v>3.9039573938167731</v>
      </c>
      <c r="BO895" s="71">
        <v>9.4198999057345638</v>
      </c>
      <c r="BP895" s="71">
        <v>22.274067246513198</v>
      </c>
      <c r="BQ895" s="71">
        <v>15.34691356193566</v>
      </c>
      <c r="BR895" s="72">
        <v>13.122271203398068</v>
      </c>
      <c r="BS895" s="72">
        <v>12.91953190763544</v>
      </c>
      <c r="BT895" s="71">
        <v>13.033241876519025</v>
      </c>
      <c r="BU895" s="71">
        <v>13.320556640966483</v>
      </c>
      <c r="BV895" s="71">
        <v>11.076522583992682</v>
      </c>
      <c r="BW895" s="71">
        <v>13.125421630896209</v>
      </c>
      <c r="BX895" s="75">
        <v>7916</v>
      </c>
      <c r="BY895" s="75">
        <v>8405</v>
      </c>
      <c r="BZ895" s="75">
        <v>7568</v>
      </c>
      <c r="CA895" s="75">
        <v>8049</v>
      </c>
      <c r="CB895" s="75">
        <v>12074</v>
      </c>
      <c r="CC895" s="75">
        <v>10537</v>
      </c>
      <c r="CD895" s="75">
        <v>7728</v>
      </c>
      <c r="CE895" s="75">
        <v>7904</v>
      </c>
      <c r="CF895" s="75">
        <v>12268</v>
      </c>
      <c r="CG895" s="75">
        <v>8669</v>
      </c>
      <c r="CH895" s="75">
        <v>9951</v>
      </c>
      <c r="CI895" s="75">
        <v>9677</v>
      </c>
      <c r="CJ895" s="75">
        <v>5282</v>
      </c>
      <c r="CK895" s="75">
        <v>61479</v>
      </c>
      <c r="CL895" s="73">
        <v>838738.03999999992</v>
      </c>
      <c r="CM895" s="73">
        <v>791598.82</v>
      </c>
      <c r="CN895" s="73">
        <v>918881.43</v>
      </c>
      <c r="CO895" s="73">
        <v>866530.10999999952</v>
      </c>
      <c r="CP895" s="73">
        <v>1279008.3800000001</v>
      </c>
      <c r="CQ895" s="73">
        <v>1143535.1399999999</v>
      </c>
      <c r="CR895" s="73">
        <v>1220462.5000000002</v>
      </c>
      <c r="CS895" s="73">
        <v>998896.65000000026</v>
      </c>
      <c r="CT895" s="73">
        <v>986093.12000000023</v>
      </c>
      <c r="CU895" s="73">
        <v>969077.71999999986</v>
      </c>
      <c r="CV895" s="73">
        <v>842115.14</v>
      </c>
      <c r="CW895" s="73">
        <v>904099.10000000021</v>
      </c>
      <c r="CX895" s="73">
        <v>822820.27000000037</v>
      </c>
      <c r="CY895" s="77"/>
      <c r="CZ895" s="4">
        <v>1236</v>
      </c>
      <c r="DA895" s="76" t="str">
        <f t="shared" si="32"/>
        <v>1236</v>
      </c>
      <c r="DB895" s="71">
        <v>12.591630024225484</v>
      </c>
      <c r="DC895" s="71">
        <v>15.697613706843191</v>
      </c>
      <c r="DD895" s="71">
        <v>2.3720866492230304</v>
      </c>
      <c r="DE895" s="71">
        <v>2.1876200078469559</v>
      </c>
      <c r="DF895" s="71">
        <v>1.6759013107168301</v>
      </c>
      <c r="DG895" s="71">
        <v>0.66412825172667933</v>
      </c>
      <c r="DH895" s="71">
        <v>0.61170459633936869</v>
      </c>
      <c r="DI895" s="71">
        <v>0.71584755043871584</v>
      </c>
      <c r="DJ895" s="71">
        <v>0.34838595933700622</v>
      </c>
      <c r="DK895" s="71">
        <v>0.38637280812736446</v>
      </c>
      <c r="DL895" s="71">
        <v>7.2281128156830188E-2</v>
      </c>
      <c r="DM895" s="71">
        <v>8.1754587779602136E-2</v>
      </c>
      <c r="DN895" s="71">
        <v>0.35024060941872143</v>
      </c>
      <c r="DO895" s="71">
        <v>0.34709473687755499</v>
      </c>
      <c r="DQ895" s="71"/>
      <c r="DR895" s="71"/>
      <c r="DS895" s="71"/>
      <c r="DT895" s="71"/>
      <c r="DU895" s="71"/>
      <c r="DV895" s="71"/>
      <c r="DW895" s="71"/>
      <c r="DX895" s="71"/>
      <c r="DY895" s="71"/>
      <c r="DZ895" s="71"/>
      <c r="EA895" s="71"/>
      <c r="EB895" s="71"/>
      <c r="EC895" s="71"/>
      <c r="ED895" s="71"/>
    </row>
    <row r="896" spans="1:134">
      <c r="A896" s="4">
        <v>1207</v>
      </c>
      <c r="B896" s="46" t="s">
        <v>7123</v>
      </c>
      <c r="C896" s="65" t="str">
        <f t="shared" si="31"/>
        <v>1207</v>
      </c>
      <c r="D896" s="69">
        <v>227226.77000000002</v>
      </c>
      <c r="E896" s="68">
        <v>3362986.7100000009</v>
      </c>
      <c r="F896" s="69">
        <v>-40028.649999999965</v>
      </c>
      <c r="G896" s="69">
        <v>-1230.6699999971315</v>
      </c>
      <c r="H896" s="70">
        <v>85.101898599583308</v>
      </c>
      <c r="I896" s="70">
        <v>-3.6581167653237934E-2</v>
      </c>
      <c r="J896" s="69">
        <v>462906.15</v>
      </c>
      <c r="K896" s="69">
        <v>477221.36999999988</v>
      </c>
      <c r="L896" s="69">
        <v>453640.45999999996</v>
      </c>
      <c r="M896" s="69">
        <v>508848.51</v>
      </c>
      <c r="N896" s="69">
        <v>741134.33000000007</v>
      </c>
      <c r="O896" s="69">
        <v>708716.74000000011</v>
      </c>
      <c r="P896" s="69">
        <v>397404.74999999994</v>
      </c>
      <c r="Q896" s="69">
        <v>426583.41</v>
      </c>
      <c r="R896" s="69">
        <v>902925.30999999982</v>
      </c>
      <c r="S896" s="69">
        <v>455236.56000000006</v>
      </c>
      <c r="T896" s="69">
        <v>492808.70000000019</v>
      </c>
      <c r="U896" s="69">
        <v>460801.2099999999</v>
      </c>
      <c r="V896" s="69">
        <v>227226.77000000002</v>
      </c>
      <c r="W896" s="70">
        <v>85.195631287909407</v>
      </c>
      <c r="X896" s="70">
        <v>77.233807947978832</v>
      </c>
      <c r="Y896" s="70">
        <v>111.64534567345402</v>
      </c>
      <c r="Z896" s="71">
        <v>89.83390875370246</v>
      </c>
      <c r="AA896" s="71">
        <v>77.195880487409539</v>
      </c>
      <c r="AB896" s="71">
        <v>96.410068766084777</v>
      </c>
      <c r="AC896" s="71">
        <v>70.273937176477062</v>
      </c>
      <c r="AD896" s="71">
        <v>79.460813680610016</v>
      </c>
      <c r="AE896" s="71">
        <v>102.91249797440504</v>
      </c>
      <c r="AF896" s="71">
        <v>88.677081962535595</v>
      </c>
      <c r="AG896" s="71">
        <v>85.340840137615544</v>
      </c>
      <c r="AH896" s="71">
        <v>77.519071937916962</v>
      </c>
      <c r="AI896" s="71">
        <v>79.247510079020728</v>
      </c>
      <c r="AJ896" s="71">
        <v>-15.044359414074837</v>
      </c>
      <c r="AK896" s="71">
        <v>-5.3470136078797692</v>
      </c>
      <c r="AL896" s="71">
        <v>-22.214226952708739</v>
      </c>
      <c r="AM896" s="71">
        <v>-30.717675217942798</v>
      </c>
      <c r="AN896" s="71">
        <v>-40.352155795044787</v>
      </c>
      <c r="AO896" s="71">
        <v>-23.705371724388712</v>
      </c>
      <c r="AP896" s="71">
        <v>-31.262971926638862</v>
      </c>
      <c r="AQ896" s="71">
        <v>0.8140471900879076</v>
      </c>
      <c r="AR896" s="71">
        <v>89.153416697046154</v>
      </c>
      <c r="AS896" s="71">
        <v>-31.721535026199266</v>
      </c>
      <c r="AT896" s="71">
        <v>5.7061842088216963</v>
      </c>
      <c r="AU896" s="71">
        <v>-5.0635582150875162</v>
      </c>
      <c r="AV896" s="72">
        <v>-14.977675663228817</v>
      </c>
      <c r="AW896" s="73">
        <v>-81973.679999999935</v>
      </c>
      <c r="AX896" s="73">
        <v>-26958.570000000182</v>
      </c>
      <c r="AY896" s="73">
        <v>-129551.61000000022</v>
      </c>
      <c r="AZ896" s="73">
        <v>-225607.94999999995</v>
      </c>
      <c r="BA896" s="73">
        <v>-501382.20999999973</v>
      </c>
      <c r="BB896" s="73">
        <v>-193168.32999999996</v>
      </c>
      <c r="BC896" s="73">
        <v>-180747.61000000016</v>
      </c>
      <c r="BD896" s="73">
        <v>3444.5499999999302</v>
      </c>
      <c r="BE896" s="73">
        <v>425574.52999999991</v>
      </c>
      <c r="BF896" s="73">
        <v>-211498.63999999966</v>
      </c>
      <c r="BG896" s="73">
        <v>26602.580000000249</v>
      </c>
      <c r="BH896" s="73">
        <v>-24577.430000000051</v>
      </c>
      <c r="BI896" s="73">
        <v>-40028.649999999965</v>
      </c>
      <c r="BJ896" s="71">
        <v>17.600077208040137</v>
      </c>
      <c r="BK896" s="71">
        <v>13.097558998705807</v>
      </c>
      <c r="BL896" s="71">
        <v>11.530263001902075</v>
      </c>
      <c r="BM896" s="71">
        <v>14.116634217683107</v>
      </c>
      <c r="BN896" s="71">
        <v>4.0455517813671875</v>
      </c>
      <c r="BO896" s="71">
        <v>8.7358641203360232</v>
      </c>
      <c r="BP896" s="71">
        <v>19.467555252259309</v>
      </c>
      <c r="BQ896" s="71">
        <v>-12.315012435611134</v>
      </c>
      <c r="BR896" s="72">
        <v>-3.4729386972864282</v>
      </c>
      <c r="BS896" s="72">
        <v>13.188903368387606</v>
      </c>
      <c r="BT896" s="71">
        <v>15.175749059507677</v>
      </c>
      <c r="BU896" s="71">
        <v>15.126279918286951</v>
      </c>
      <c r="BV896" s="71">
        <v>13.828831244554284</v>
      </c>
      <c r="BW896" s="71">
        <v>5.3665465295207522</v>
      </c>
      <c r="BX896" s="75">
        <v>6934</v>
      </c>
      <c r="BY896" s="75">
        <v>7089</v>
      </c>
      <c r="BZ896" s="75">
        <v>6946</v>
      </c>
      <c r="CA896" s="75">
        <v>7363</v>
      </c>
      <c r="CB896" s="75">
        <v>9167</v>
      </c>
      <c r="CC896" s="75">
        <v>10115</v>
      </c>
      <c r="CD896" s="75">
        <v>6524</v>
      </c>
      <c r="CE896" s="75">
        <v>6940</v>
      </c>
      <c r="CF896" s="75">
        <v>13042</v>
      </c>
      <c r="CG896" s="75">
        <v>7700</v>
      </c>
      <c r="CH896" s="75">
        <v>8133</v>
      </c>
      <c r="CI896" s="75">
        <v>7730</v>
      </c>
      <c r="CJ896" s="75">
        <v>3991</v>
      </c>
      <c r="CK896" s="75">
        <v>54060</v>
      </c>
      <c r="CL896" s="73">
        <v>899259.63999999966</v>
      </c>
      <c r="CM896" s="73">
        <v>949554.54</v>
      </c>
      <c r="CN896" s="73">
        <v>923115.6</v>
      </c>
      <c r="CO896" s="73">
        <v>1026410.8800000001</v>
      </c>
      <c r="CP896" s="73">
        <v>1002724.55</v>
      </c>
      <c r="CQ896" s="73">
        <v>792615.45000000007</v>
      </c>
      <c r="CR896" s="73">
        <v>741847.51999999979</v>
      </c>
      <c r="CS896" s="73">
        <v>1076038.69</v>
      </c>
      <c r="CT896" s="73">
        <v>779060.55</v>
      </c>
      <c r="CU896" s="73">
        <v>653390.27</v>
      </c>
      <c r="CV896" s="73">
        <v>675688.69</v>
      </c>
      <c r="CW896" s="73">
        <v>602487.05999999994</v>
      </c>
      <c r="CX896" s="73">
        <v>723349.15999999992</v>
      </c>
      <c r="CY896" s="77"/>
      <c r="CZ896" s="4">
        <v>1207</v>
      </c>
      <c r="DA896" s="76" t="str">
        <f t="shared" si="32"/>
        <v>1207</v>
      </c>
      <c r="DB896" s="71">
        <v>5.6296837907095183</v>
      </c>
      <c r="DC896" s="71">
        <v>4.0579446326005595</v>
      </c>
      <c r="DD896" s="71">
        <v>1.0943830352382065</v>
      </c>
      <c r="DE896" s="71">
        <v>0.43625471091325974</v>
      </c>
      <c r="DF896" s="71">
        <v>0.99263212768510789</v>
      </c>
      <c r="DG896" s="71">
        <v>1.1302531864125067</v>
      </c>
      <c r="DH896" s="71">
        <v>0.45083660976194462</v>
      </c>
      <c r="DI896" s="71">
        <v>0.76016235047859015</v>
      </c>
      <c r="DJ896" s="71">
        <v>0.71217991996916974</v>
      </c>
      <c r="DK896" s="71">
        <v>0.29977787415801649</v>
      </c>
      <c r="DL896" s="71">
        <v>0.38133477781780289</v>
      </c>
      <c r="DM896" s="71">
        <v>0.38569282013383416</v>
      </c>
      <c r="DN896" s="71">
        <v>0.29441456993026754</v>
      </c>
      <c r="DO896" s="71">
        <v>0.50987566895260905</v>
      </c>
      <c r="DQ896" s="71"/>
      <c r="DR896" s="71"/>
      <c r="DS896" s="71"/>
      <c r="DT896" s="71"/>
      <c r="DU896" s="71"/>
      <c r="DV896" s="71"/>
      <c r="DW896" s="71"/>
      <c r="DX896" s="71"/>
      <c r="DY896" s="71"/>
      <c r="DZ896" s="71"/>
      <c r="EA896" s="71"/>
      <c r="EB896" s="71"/>
      <c r="EC896" s="71"/>
      <c r="ED896" s="71"/>
    </row>
    <row r="897" spans="1:134">
      <c r="A897" s="4">
        <v>1263</v>
      </c>
      <c r="B897" s="46" t="s">
        <v>7130</v>
      </c>
      <c r="C897" s="65" t="str">
        <f t="shared" si="31"/>
        <v>1263</v>
      </c>
      <c r="D897" s="69">
        <v>309085.09000000003</v>
      </c>
      <c r="E897" s="68">
        <v>3892516.3100000005</v>
      </c>
      <c r="F897" s="69">
        <v>37804.679999999993</v>
      </c>
      <c r="G897" s="69">
        <v>240488.71000000136</v>
      </c>
      <c r="H897" s="70">
        <v>82.48951333277131</v>
      </c>
      <c r="I897" s="70">
        <v>6.5850737272632243</v>
      </c>
      <c r="J897" s="69">
        <v>499508.72</v>
      </c>
      <c r="K897" s="69">
        <v>469461.90999999992</v>
      </c>
      <c r="L897" s="69">
        <v>425490.59999999992</v>
      </c>
      <c r="M897" s="69">
        <v>520099.1</v>
      </c>
      <c r="N897" s="69">
        <v>675607.83</v>
      </c>
      <c r="O897" s="69">
        <v>836159.82000000007</v>
      </c>
      <c r="P897" s="69">
        <v>424680.26999999996</v>
      </c>
      <c r="Q897" s="69">
        <v>450501.7</v>
      </c>
      <c r="R897" s="69">
        <v>1135214.1000000001</v>
      </c>
      <c r="S897" s="69">
        <v>441644.1</v>
      </c>
      <c r="T897" s="69">
        <v>567452.71000000008</v>
      </c>
      <c r="U897" s="69">
        <v>563938.34000000008</v>
      </c>
      <c r="V897" s="69">
        <v>309085.09000000003</v>
      </c>
      <c r="W897" s="70">
        <v>87.091400565993197</v>
      </c>
      <c r="X897" s="70">
        <v>88.108459033594727</v>
      </c>
      <c r="Y897" s="70">
        <v>71.33533204204754</v>
      </c>
      <c r="Z897" s="71">
        <v>82.894857666860474</v>
      </c>
      <c r="AA897" s="71">
        <v>95.219806597453044</v>
      </c>
      <c r="AB897" s="71">
        <v>118.23396862649884</v>
      </c>
      <c r="AC897" s="71">
        <v>84.253103399033634</v>
      </c>
      <c r="AD897" s="71">
        <v>75.649114728853263</v>
      </c>
      <c r="AE897" s="71">
        <v>79.439353954126474</v>
      </c>
      <c r="AF897" s="71">
        <v>58.114445679754603</v>
      </c>
      <c r="AG897" s="71">
        <v>99.526347001949432</v>
      </c>
      <c r="AH897" s="71">
        <v>105.69821773751129</v>
      </c>
      <c r="AI897" s="71">
        <v>94.649988617874044</v>
      </c>
      <c r="AJ897" s="71">
        <v>-14.54454655142624</v>
      </c>
      <c r="AK897" s="71">
        <v>-20.542392355148376</v>
      </c>
      <c r="AL897" s="71">
        <v>-23.048580567610188</v>
      </c>
      <c r="AM897" s="71">
        <v>-24.686345454411995</v>
      </c>
      <c r="AN897" s="71">
        <v>-22.473378331071547</v>
      </c>
      <c r="AO897" s="71">
        <v>-5.672799316073518</v>
      </c>
      <c r="AP897" s="71">
        <v>-12.403935582982605</v>
      </c>
      <c r="AQ897" s="71">
        <v>-5.0218660765296459</v>
      </c>
      <c r="AR897" s="71">
        <v>100.41166148348624</v>
      </c>
      <c r="AS897" s="71">
        <v>-54.714801720932314</v>
      </c>
      <c r="AT897" s="71">
        <v>25.269348232510815</v>
      </c>
      <c r="AU897" s="71">
        <v>32.091083856044158</v>
      </c>
      <c r="AV897" s="72">
        <v>13.935646882869278</v>
      </c>
      <c r="AW897" s="73">
        <v>-85016.54999999993</v>
      </c>
      <c r="AX897" s="73">
        <v>-121371.27000000002</v>
      </c>
      <c r="AY897" s="73">
        <v>-127443.45000000013</v>
      </c>
      <c r="AZ897" s="73">
        <v>-170478.32999999996</v>
      </c>
      <c r="BA897" s="73">
        <v>-195538.88000000012</v>
      </c>
      <c r="BB897" s="73">
        <v>-30437.050000000163</v>
      </c>
      <c r="BC897" s="73">
        <v>-60136.340000000026</v>
      </c>
      <c r="BD897" s="73">
        <v>-23819.790000000154</v>
      </c>
      <c r="BE897" s="73">
        <v>568772.96000000008</v>
      </c>
      <c r="BF897" s="73">
        <v>-533606.35000000033</v>
      </c>
      <c r="BG897" s="73">
        <v>114466.63000000012</v>
      </c>
      <c r="BH897" s="73">
        <v>137006.92000000004</v>
      </c>
      <c r="BI897" s="73">
        <v>37804.679999999993</v>
      </c>
      <c r="BJ897" s="71">
        <v>13.228532472012095</v>
      </c>
      <c r="BK897" s="71">
        <v>14.787349163820192</v>
      </c>
      <c r="BL897" s="71">
        <v>8.6262737550896649</v>
      </c>
      <c r="BM897" s="71">
        <v>13.019595218117956</v>
      </c>
      <c r="BN897" s="71">
        <v>0.32446296753989445</v>
      </c>
      <c r="BO897" s="71">
        <v>-0.81741862104571705</v>
      </c>
      <c r="BP897" s="71">
        <v>17.467330252466116</v>
      </c>
      <c r="BQ897" s="71">
        <v>16.542941764845249</v>
      </c>
      <c r="BR897" s="72">
        <v>12.119217224542728</v>
      </c>
      <c r="BS897" s="72">
        <v>12.229906424519763</v>
      </c>
      <c r="BT897" s="71">
        <v>14.066247202312375</v>
      </c>
      <c r="BU897" s="71">
        <v>13.253128950349883</v>
      </c>
      <c r="BV897" s="71">
        <v>8.8131505691108778</v>
      </c>
      <c r="BW897" s="71">
        <v>11.898589193532995</v>
      </c>
      <c r="BX897" s="75">
        <v>11885</v>
      </c>
      <c r="BY897" s="75">
        <v>11023</v>
      </c>
      <c r="BZ897" s="75">
        <v>10065</v>
      </c>
      <c r="CA897" s="75">
        <v>11371</v>
      </c>
      <c r="CB897" s="75">
        <v>12796</v>
      </c>
      <c r="CC897" s="75">
        <v>15626</v>
      </c>
      <c r="CD897" s="75">
        <v>9486</v>
      </c>
      <c r="CE897" s="75">
        <v>9792</v>
      </c>
      <c r="CF897" s="75">
        <v>17413</v>
      </c>
      <c r="CG897" s="75">
        <v>10639</v>
      </c>
      <c r="CH897" s="75">
        <v>12423</v>
      </c>
      <c r="CI897" s="75">
        <v>12239</v>
      </c>
      <c r="CJ897" s="75">
        <v>7029</v>
      </c>
      <c r="CK897" s="75">
        <v>79021</v>
      </c>
      <c r="CL897" s="73">
        <v>1064940.6299999999</v>
      </c>
      <c r="CM897" s="73">
        <v>1568571.8699999999</v>
      </c>
      <c r="CN897" s="73">
        <v>1704121.7899999998</v>
      </c>
      <c r="CO897" s="73">
        <v>1744655.8199999996</v>
      </c>
      <c r="CP897" s="73">
        <v>1728867.74</v>
      </c>
      <c r="CQ897" s="73">
        <v>1428904.0799999996</v>
      </c>
      <c r="CR897" s="73">
        <v>1248359.97</v>
      </c>
      <c r="CS897" s="73">
        <v>1689096.9800000004</v>
      </c>
      <c r="CT897" s="73">
        <v>1038641.1399999999</v>
      </c>
      <c r="CU897" s="73">
        <v>1417933.4600000007</v>
      </c>
      <c r="CV897" s="73">
        <v>1222638.6499999999</v>
      </c>
      <c r="CW897" s="73">
        <v>1091668.6600000001</v>
      </c>
      <c r="CX897" s="73">
        <v>1063855.5299999998</v>
      </c>
      <c r="CY897" s="77"/>
      <c r="CZ897" s="4">
        <v>1263</v>
      </c>
      <c r="DA897" s="76" t="str">
        <f t="shared" si="32"/>
        <v>1263</v>
      </c>
      <c r="DB897" s="71">
        <v>4.3053840523623332</v>
      </c>
      <c r="DC897" s="71">
        <v>5.80707088056747</v>
      </c>
      <c r="DD897" s="71">
        <v>0.79878099102343225</v>
      </c>
      <c r="DE897" s="71">
        <v>0.59025118508232421</v>
      </c>
      <c r="DF897" s="71">
        <v>0.50347099848776478</v>
      </c>
      <c r="DG897" s="71">
        <v>0.59817420837769242</v>
      </c>
      <c r="DH897" s="71">
        <v>0.3017209415381602</v>
      </c>
      <c r="DI897" s="71">
        <v>0.37212118829589336</v>
      </c>
      <c r="DJ897" s="71">
        <v>0.1302388234275228</v>
      </c>
      <c r="DK897" s="71">
        <v>8.4253737941924312E-2</v>
      </c>
      <c r="DL897" s="71">
        <v>6.853461208281289E-2</v>
      </c>
      <c r="DM897" s="71">
        <v>2.7309247986421769E-2</v>
      </c>
      <c r="DN897" s="71">
        <v>0.62021645943346693</v>
      </c>
      <c r="DO897" s="71">
        <v>0.18708879042221419</v>
      </c>
      <c r="DQ897" s="71"/>
      <c r="DR897" s="71"/>
      <c r="DS897" s="71"/>
      <c r="DT897" s="71"/>
      <c r="DU897" s="71"/>
      <c r="DV897" s="71"/>
      <c r="DW897" s="71"/>
      <c r="DX897" s="71"/>
      <c r="DY897" s="71"/>
      <c r="DZ897" s="71"/>
      <c r="EA897" s="71"/>
      <c r="EB897" s="71"/>
      <c r="EC897" s="71"/>
      <c r="ED897" s="71"/>
    </row>
    <row r="898" spans="1:134">
      <c r="A898" s="4">
        <v>1085</v>
      </c>
      <c r="B898" s="46" t="s">
        <v>7136</v>
      </c>
      <c r="C898" s="65" t="str">
        <f t="shared" si="31"/>
        <v>1085</v>
      </c>
      <c r="D898" s="69">
        <v>436721.45999999996</v>
      </c>
      <c r="E898" s="68">
        <v>3534089.52</v>
      </c>
      <c r="F898" s="69">
        <v>205250.61000000002</v>
      </c>
      <c r="G898" s="69">
        <v>1033604.5200000005</v>
      </c>
      <c r="H898" s="70">
        <v>110.84346816966485</v>
      </c>
      <c r="I898" s="70">
        <v>41.336161584652608</v>
      </c>
      <c r="J898" s="69">
        <v>557238.94999999984</v>
      </c>
      <c r="K898" s="69">
        <v>368675.88999999996</v>
      </c>
      <c r="L898" s="69">
        <v>418032.54</v>
      </c>
      <c r="M898" s="69">
        <v>544746.46999999986</v>
      </c>
      <c r="N898" s="69">
        <v>581637.07999999996</v>
      </c>
      <c r="O898" s="69">
        <v>702712.33999999985</v>
      </c>
      <c r="P898" s="69">
        <v>407867.92</v>
      </c>
      <c r="Q898" s="69">
        <v>417286.75999999983</v>
      </c>
      <c r="R898" s="69">
        <v>709422.36999999976</v>
      </c>
      <c r="S898" s="69">
        <v>419710.64999999991</v>
      </c>
      <c r="T898" s="69">
        <v>485188.62999999989</v>
      </c>
      <c r="U898" s="69">
        <v>657891.72999999975</v>
      </c>
      <c r="V898" s="69">
        <v>436721.45999999996</v>
      </c>
      <c r="W898" s="70">
        <v>129.46531291906874</v>
      </c>
      <c r="X898" s="70">
        <v>95.347992565266793</v>
      </c>
      <c r="Y898" s="70">
        <v>98.718831795793847</v>
      </c>
      <c r="Z898" s="71">
        <v>103.03739565776509</v>
      </c>
      <c r="AA898" s="71">
        <v>87.313945802125545</v>
      </c>
      <c r="AB898" s="71">
        <v>96.895691807626321</v>
      </c>
      <c r="AC898" s="71">
        <v>103.10570101419802</v>
      </c>
      <c r="AD898" s="71">
        <v>101.57996472621782</v>
      </c>
      <c r="AE898" s="71">
        <v>109.7364186959871</v>
      </c>
      <c r="AF898" s="71">
        <v>109.5155626472106</v>
      </c>
      <c r="AG898" s="71">
        <v>92.918832090538757</v>
      </c>
      <c r="AH898" s="71">
        <v>132.99769393169899</v>
      </c>
      <c r="AI898" s="71">
        <v>130.19647996843429</v>
      </c>
      <c r="AJ898" s="71">
        <v>18.160276816691191</v>
      </c>
      <c r="AK898" s="71">
        <v>-1.2122348890990065</v>
      </c>
      <c r="AL898" s="71">
        <v>0.72226700560686918</v>
      </c>
      <c r="AM898" s="71">
        <v>-0.65644132307403069</v>
      </c>
      <c r="AN898" s="71">
        <v>-10.928631261104794</v>
      </c>
      <c r="AO898" s="71">
        <v>5.0887138348335137</v>
      </c>
      <c r="AP898" s="71">
        <v>9.9099080163069786</v>
      </c>
      <c r="AQ898" s="71">
        <v>29.882921755646997</v>
      </c>
      <c r="AR898" s="71">
        <v>132.58173618201022</v>
      </c>
      <c r="AS898" s="71">
        <v>-17.569095554614332</v>
      </c>
      <c r="AT898" s="71">
        <v>25.79067723015087</v>
      </c>
      <c r="AU898" s="71">
        <v>74.625840389126054</v>
      </c>
      <c r="AV898" s="72">
        <v>88.672336063050736</v>
      </c>
      <c r="AW898" s="73">
        <v>85643.109999999753</v>
      </c>
      <c r="AX898" s="73">
        <v>-4524.0599999999977</v>
      </c>
      <c r="AY898" s="73">
        <v>2997.659999999858</v>
      </c>
      <c r="AZ898" s="73">
        <v>-3599.570000000298</v>
      </c>
      <c r="BA898" s="73">
        <v>-71346.920000000042</v>
      </c>
      <c r="BB898" s="73">
        <v>37375.689999999828</v>
      </c>
      <c r="BC898" s="73">
        <v>36774.97000000003</v>
      </c>
      <c r="BD898" s="73">
        <v>96007.599999999919</v>
      </c>
      <c r="BE898" s="73">
        <v>404401.69999999978</v>
      </c>
      <c r="BF898" s="73">
        <v>-89455.97000000003</v>
      </c>
      <c r="BG898" s="73">
        <v>99477.509999999951</v>
      </c>
      <c r="BH898" s="73">
        <v>281148.09999999969</v>
      </c>
      <c r="BI898" s="73">
        <v>205250.61000000002</v>
      </c>
      <c r="BJ898" s="71">
        <v>27.097967203386524</v>
      </c>
      <c r="BK898" s="71">
        <v>22.342105543245026</v>
      </c>
      <c r="BL898" s="71">
        <v>22.60669620996326</v>
      </c>
      <c r="BM898" s="71">
        <v>22.741244567368959</v>
      </c>
      <c r="BN898" s="71">
        <v>12.972080587366481</v>
      </c>
      <c r="BO898" s="71">
        <v>17.199485032461414</v>
      </c>
      <c r="BP898" s="71">
        <v>29.247263787837792</v>
      </c>
      <c r="BQ898" s="71">
        <v>29.493731276974255</v>
      </c>
      <c r="BR898" s="72">
        <v>24.351260819999574</v>
      </c>
      <c r="BS898" s="72">
        <v>21.383810047685429</v>
      </c>
      <c r="BT898" s="71">
        <v>22.413425188354182</v>
      </c>
      <c r="BU898" s="71">
        <v>24.591189227537694</v>
      </c>
      <c r="BV898" s="71">
        <v>23.835519849181566</v>
      </c>
      <c r="BW898" s="71">
        <v>23.585746779742852</v>
      </c>
      <c r="BX898" s="75">
        <v>16335</v>
      </c>
      <c r="BY898" s="75">
        <v>11225</v>
      </c>
      <c r="BZ898" s="75">
        <v>12666</v>
      </c>
      <c r="CA898" s="75">
        <v>14882</v>
      </c>
      <c r="CB898" s="75">
        <v>15623</v>
      </c>
      <c r="CC898" s="75">
        <v>17783</v>
      </c>
      <c r="CD898" s="75">
        <v>12231</v>
      </c>
      <c r="CE898" s="75">
        <v>12991</v>
      </c>
      <c r="CF898" s="75">
        <v>16381</v>
      </c>
      <c r="CG898" s="75">
        <v>12138</v>
      </c>
      <c r="CH898" s="75">
        <v>13299</v>
      </c>
      <c r="CI898" s="75">
        <v>18093</v>
      </c>
      <c r="CJ898" s="75">
        <v>11278</v>
      </c>
      <c r="CK898" s="75">
        <v>96411</v>
      </c>
      <c r="CL898" s="73">
        <v>636708.98999999987</v>
      </c>
      <c r="CM898" s="73">
        <v>705924.70999999985</v>
      </c>
      <c r="CN898" s="73">
        <v>744031.15</v>
      </c>
      <c r="CO898" s="73">
        <v>789977.49999999988</v>
      </c>
      <c r="CP898" s="73">
        <v>819920.07999999984</v>
      </c>
      <c r="CQ898" s="73">
        <v>658008.79999999993</v>
      </c>
      <c r="CR898" s="73">
        <v>672225.22000000009</v>
      </c>
      <c r="CS898" s="73">
        <v>829861.07</v>
      </c>
      <c r="CT898" s="73">
        <v>730983.04</v>
      </c>
      <c r="CU898" s="73">
        <v>710291.64000000013</v>
      </c>
      <c r="CV898" s="73">
        <v>708263.28999999992</v>
      </c>
      <c r="CW898" s="73">
        <v>746256.89</v>
      </c>
      <c r="CX898" s="73">
        <v>783357.62000000011</v>
      </c>
      <c r="CY898" s="77"/>
      <c r="CZ898" s="4">
        <v>1085</v>
      </c>
      <c r="DA898" s="76" t="str">
        <f t="shared" si="32"/>
        <v>1085</v>
      </c>
      <c r="DB898" s="71">
        <v>1.0854392804416464</v>
      </c>
      <c r="DC898" s="71">
        <v>0.94010401779489694</v>
      </c>
      <c r="DD898" s="71">
        <v>0.41628149286455596</v>
      </c>
      <c r="DE898" s="71">
        <v>0.65274564563816606</v>
      </c>
      <c r="DF898" s="71">
        <v>0.96874599154610797</v>
      </c>
      <c r="DG898" s="71">
        <v>0.43170376422033963</v>
      </c>
      <c r="DH898" s="71">
        <v>0.21750928754383417</v>
      </c>
      <c r="DI898" s="71">
        <v>0.37055820391395822</v>
      </c>
      <c r="DJ898" s="71">
        <v>0.35978234412462751</v>
      </c>
      <c r="DK898" s="71">
        <v>0.1253403874728011</v>
      </c>
      <c r="DL898" s="71">
        <v>0.33243141167875739</v>
      </c>
      <c r="DM898" s="71">
        <v>7.5035513583880498E-2</v>
      </c>
      <c r="DN898" s="71">
        <v>0.10691337904003242</v>
      </c>
      <c r="DO898" s="71">
        <v>0.22901384211017717</v>
      </c>
      <c r="DQ898" s="71"/>
      <c r="DR898" s="71"/>
      <c r="DS898" s="71"/>
      <c r="DT898" s="71"/>
      <c r="DU898" s="71"/>
      <c r="DV898" s="71"/>
      <c r="DW898" s="71"/>
      <c r="DX898" s="71"/>
      <c r="DY898" s="71"/>
      <c r="DZ898" s="71"/>
      <c r="EA898" s="71"/>
      <c r="EB898" s="71"/>
      <c r="EC898" s="71"/>
      <c r="ED898" s="71"/>
    </row>
    <row r="899" spans="1:134">
      <c r="A899" s="4">
        <v>1198</v>
      </c>
      <c r="B899" s="46" t="s">
        <v>7143</v>
      </c>
      <c r="C899" s="65" t="str">
        <f t="shared" si="31"/>
        <v>1198</v>
      </c>
      <c r="D899" s="69">
        <v>301538.37</v>
      </c>
      <c r="E899" s="68">
        <v>3732180.7900000005</v>
      </c>
      <c r="F899" s="69">
        <v>39505.719999999972</v>
      </c>
      <c r="G899" s="69">
        <v>210798.14000000013</v>
      </c>
      <c r="H899" s="70">
        <v>88.336647581392597</v>
      </c>
      <c r="I899" s="70">
        <v>5.9862321409461128</v>
      </c>
      <c r="J899" s="69">
        <v>483821.62</v>
      </c>
      <c r="K899" s="69">
        <v>531484.07999999996</v>
      </c>
      <c r="L899" s="69">
        <v>391796.94999999995</v>
      </c>
      <c r="M899" s="69">
        <v>551121.92999999993</v>
      </c>
      <c r="N899" s="69">
        <v>899414.82000000007</v>
      </c>
      <c r="O899" s="69">
        <v>864738.73999999987</v>
      </c>
      <c r="P899" s="69">
        <v>436901.62</v>
      </c>
      <c r="Q899" s="69">
        <v>453667.61000000004</v>
      </c>
      <c r="R899" s="69">
        <v>932287.74</v>
      </c>
      <c r="S899" s="69">
        <v>483654.49999999994</v>
      </c>
      <c r="T899" s="69">
        <v>597029.06000000006</v>
      </c>
      <c r="U899" s="69">
        <v>527101.8899999999</v>
      </c>
      <c r="V899" s="69">
        <v>301538.37</v>
      </c>
      <c r="W899" s="70">
        <v>86.575486032260045</v>
      </c>
      <c r="X899" s="70">
        <v>97.906959871014351</v>
      </c>
      <c r="Y899" s="70">
        <v>67.604305420781102</v>
      </c>
      <c r="Z899" s="71">
        <v>83.69155657730542</v>
      </c>
      <c r="AA899" s="71">
        <v>103.16799453391614</v>
      </c>
      <c r="AB899" s="71">
        <v>112.91165099607295</v>
      </c>
      <c r="AC899" s="71">
        <v>75.027137733705999</v>
      </c>
      <c r="AD899" s="71">
        <v>78.51073534612992</v>
      </c>
      <c r="AE899" s="71">
        <v>94.361634203578859</v>
      </c>
      <c r="AF899" s="71">
        <v>83.639601474331513</v>
      </c>
      <c r="AG899" s="71">
        <v>94.01203402855198</v>
      </c>
      <c r="AH899" s="71">
        <v>96.979649470328496</v>
      </c>
      <c r="AI899" s="71">
        <v>94.24345318330208</v>
      </c>
      <c r="AJ899" s="71">
        <v>-23.489522067297266</v>
      </c>
      <c r="AK899" s="71">
        <v>-16.322384761608923</v>
      </c>
      <c r="AL899" s="71">
        <v>-36.794066868687381</v>
      </c>
      <c r="AM899" s="71">
        <v>-22.273132007929785</v>
      </c>
      <c r="AN899" s="71">
        <v>-23.047001396655943</v>
      </c>
      <c r="AO899" s="71">
        <v>-10.30748219384564</v>
      </c>
      <c r="AP899" s="71">
        <v>-25.444035521066944</v>
      </c>
      <c r="AQ899" s="71">
        <v>-2.9052306869541744</v>
      </c>
      <c r="AR899" s="71">
        <v>73.291223922957087</v>
      </c>
      <c r="AS899" s="71">
        <v>-34.117100740778994</v>
      </c>
      <c r="AT899" s="71">
        <v>18.507663747834656</v>
      </c>
      <c r="AU899" s="71">
        <v>22.521360619586272</v>
      </c>
      <c r="AV899" s="72">
        <v>15.076640258380003</v>
      </c>
      <c r="AW899" s="73">
        <v>-148538.32999999996</v>
      </c>
      <c r="AX899" s="73">
        <v>-103672.74000000011</v>
      </c>
      <c r="AY899" s="73">
        <v>-228076.74000000011</v>
      </c>
      <c r="AZ899" s="73">
        <v>-157927.5199999999</v>
      </c>
      <c r="BA899" s="73">
        <v>-269362.33999999985</v>
      </c>
      <c r="BB899" s="73">
        <v>-85132.410000000033</v>
      </c>
      <c r="BC899" s="73">
        <v>-149103.29999999993</v>
      </c>
      <c r="BD899" s="73">
        <v>-13574.459999999963</v>
      </c>
      <c r="BE899" s="73">
        <v>394298.73</v>
      </c>
      <c r="BF899" s="73">
        <v>-250457.85000000015</v>
      </c>
      <c r="BG899" s="73">
        <v>93239.650000000081</v>
      </c>
      <c r="BH899" s="73">
        <v>96889.649999999965</v>
      </c>
      <c r="BI899" s="73">
        <v>39505.719999999972</v>
      </c>
      <c r="BJ899" s="71">
        <v>17.036607340792543</v>
      </c>
      <c r="BK899" s="71">
        <v>13.95140091508669</v>
      </c>
      <c r="BL899" s="71">
        <v>11.225869518654466</v>
      </c>
      <c r="BM899" s="71">
        <v>12.507837780258862</v>
      </c>
      <c r="BN899" s="71">
        <v>2.4420338893038958</v>
      </c>
      <c r="BO899" s="71">
        <v>9.2492782829481026</v>
      </c>
      <c r="BP899" s="71">
        <v>21.263268010795318</v>
      </c>
      <c r="BQ899" s="71">
        <v>15.88323490747058</v>
      </c>
      <c r="BR899" s="72">
        <v>8.1100717705094105</v>
      </c>
      <c r="BS899" s="72">
        <v>13.78616288376076</v>
      </c>
      <c r="BT899" s="71">
        <v>16.527655771444788</v>
      </c>
      <c r="BU899" s="71">
        <v>14.292051088103381</v>
      </c>
      <c r="BV899" s="71">
        <v>13.273355793585537</v>
      </c>
      <c r="BW899" s="71">
        <v>12.551538809778453</v>
      </c>
      <c r="BX899" s="75">
        <v>7027</v>
      </c>
      <c r="BY899" s="75">
        <v>7178</v>
      </c>
      <c r="BZ899" s="75">
        <v>5966</v>
      </c>
      <c r="CA899" s="75">
        <v>7318</v>
      </c>
      <c r="CB899" s="75">
        <v>10374</v>
      </c>
      <c r="CC899" s="75">
        <v>12255</v>
      </c>
      <c r="CD899" s="75">
        <v>6536</v>
      </c>
      <c r="CE899" s="75">
        <v>6437</v>
      </c>
      <c r="CF899" s="75">
        <v>12487</v>
      </c>
      <c r="CG899" s="75">
        <v>7835</v>
      </c>
      <c r="CH899" s="75">
        <v>8381</v>
      </c>
      <c r="CI899" s="75">
        <v>8267</v>
      </c>
      <c r="CJ899" s="75">
        <v>4589</v>
      </c>
      <c r="CK899" s="75">
        <v>54532</v>
      </c>
      <c r="CL899" s="73">
        <v>914479.06</v>
      </c>
      <c r="CM899" s="73">
        <v>988765.00000000023</v>
      </c>
      <c r="CN899" s="73">
        <v>1103024.9599999997</v>
      </c>
      <c r="CO899" s="73">
        <v>1333290.7600000007</v>
      </c>
      <c r="CP899" s="73">
        <v>1220370.0900000001</v>
      </c>
      <c r="CQ899" s="73">
        <v>971625.63</v>
      </c>
      <c r="CR899" s="73">
        <v>1065166.9300000004</v>
      </c>
      <c r="CS899" s="73">
        <v>1219718.8800000001</v>
      </c>
      <c r="CT899" s="73">
        <v>969745.52999999991</v>
      </c>
      <c r="CU899" s="73">
        <v>895773.96</v>
      </c>
      <c r="CV899" s="73">
        <v>993952.70000000042</v>
      </c>
      <c r="CW899" s="73">
        <v>1046443.5000000001</v>
      </c>
      <c r="CX899" s="73">
        <v>1072483.2600000002</v>
      </c>
      <c r="CY899" s="77"/>
      <c r="CZ899" s="4">
        <v>1198</v>
      </c>
      <c r="DA899" s="76" t="str">
        <f t="shared" si="32"/>
        <v>1198</v>
      </c>
      <c r="DB899" s="71">
        <v>5.1668855841516699</v>
      </c>
      <c r="DC899" s="71">
        <v>4.6511704956495521</v>
      </c>
      <c r="DD899" s="71">
        <v>1.1784835670823692</v>
      </c>
      <c r="DE899" s="71">
        <v>1.0180111817131881</v>
      </c>
      <c r="DF899" s="71">
        <v>1.108710207495484</v>
      </c>
      <c r="DG899" s="71">
        <v>1.0743594876813927</v>
      </c>
      <c r="DH899" s="71">
        <v>0.30029215950078059</v>
      </c>
      <c r="DI899" s="71">
        <v>0.4043231339432295</v>
      </c>
      <c r="DJ899" s="71">
        <v>0.46267479914198339</v>
      </c>
      <c r="DK899" s="71">
        <v>0.28795010504345214</v>
      </c>
      <c r="DL899" s="71">
        <v>0.19680486576841139</v>
      </c>
      <c r="DM899" s="71">
        <v>7.9362792242652289E-2</v>
      </c>
      <c r="DN899" s="71">
        <v>0.337774817921763</v>
      </c>
      <c r="DO899" s="71">
        <v>0.30681878203538071</v>
      </c>
      <c r="DQ899" s="71"/>
      <c r="DR899" s="71"/>
      <c r="DS899" s="71"/>
      <c r="DT899" s="71"/>
      <c r="DU899" s="71"/>
      <c r="DV899" s="71"/>
      <c r="DW899" s="71"/>
      <c r="DX899" s="71"/>
      <c r="DY899" s="71"/>
      <c r="DZ899" s="71"/>
      <c r="EA899" s="71"/>
      <c r="EB899" s="71"/>
      <c r="EC899" s="71"/>
      <c r="ED899" s="71"/>
    </row>
    <row r="900" spans="1:134">
      <c r="A900" s="4">
        <v>755</v>
      </c>
      <c r="B900" s="46" t="s">
        <v>7150</v>
      </c>
      <c r="C900" s="65" t="str">
        <f t="shared" si="31"/>
        <v>L755</v>
      </c>
      <c r="D900" s="69">
        <v>163848.50999999995</v>
      </c>
      <c r="E900" s="68">
        <v>2451143.2000000002</v>
      </c>
      <c r="F900" s="69">
        <v>4998.6999999999825</v>
      </c>
      <c r="G900" s="69">
        <v>629603.60000000009</v>
      </c>
      <c r="H900" s="70">
        <v>106.29299626559794</v>
      </c>
      <c r="I900" s="70">
        <v>34.56436522159607</v>
      </c>
      <c r="J900" s="69">
        <v>303600.99999999994</v>
      </c>
      <c r="K900" s="69">
        <v>325327.26</v>
      </c>
      <c r="L900" s="69">
        <v>312312.82999999984</v>
      </c>
      <c r="M900" s="69">
        <v>377022.89999999985</v>
      </c>
      <c r="N900" s="69">
        <v>582382.85999999987</v>
      </c>
      <c r="O900" s="69">
        <v>598329.43999999994</v>
      </c>
      <c r="P900" s="69">
        <v>302558.03999999992</v>
      </c>
      <c r="Q900" s="69">
        <v>290409.13999999996</v>
      </c>
      <c r="R900" s="69">
        <v>608386.52</v>
      </c>
      <c r="S900" s="69">
        <v>316877.34999999998</v>
      </c>
      <c r="T900" s="69">
        <v>421275.30999999994</v>
      </c>
      <c r="U900" s="69">
        <v>347788.32999999996</v>
      </c>
      <c r="V900" s="69">
        <v>163848.50999999995</v>
      </c>
      <c r="W900" s="70">
        <v>103.57697716138929</v>
      </c>
      <c r="X900" s="70">
        <v>110.12253492126089</v>
      </c>
      <c r="Y900" s="70">
        <v>116.45210914518671</v>
      </c>
      <c r="Z900" s="71">
        <v>113.7180755442228</v>
      </c>
      <c r="AA900" s="71">
        <v>101.95782413239853</v>
      </c>
      <c r="AB900" s="71">
        <v>99.676333734123062</v>
      </c>
      <c r="AC900" s="71">
        <v>101.66216635509797</v>
      </c>
      <c r="AD900" s="71">
        <v>94.740688412197898</v>
      </c>
      <c r="AE900" s="71">
        <v>111.47320142084646</v>
      </c>
      <c r="AF900" s="71">
        <v>96.595929513231496</v>
      </c>
      <c r="AG900" s="71">
        <v>135.18153245170083</v>
      </c>
      <c r="AH900" s="71">
        <v>108.1923757341805</v>
      </c>
      <c r="AI900" s="71">
        <v>84.033729768772474</v>
      </c>
      <c r="AJ900" s="71">
        <v>-6.1845731483210482</v>
      </c>
      <c r="AK900" s="71">
        <v>0.54764668990761045</v>
      </c>
      <c r="AL900" s="71">
        <v>22.340895894211531</v>
      </c>
      <c r="AM900" s="71">
        <v>8.6117646706352033</v>
      </c>
      <c r="AN900" s="71">
        <v>11.559311964511721</v>
      </c>
      <c r="AO900" s="71">
        <v>8.9438222214615504</v>
      </c>
      <c r="AP900" s="71">
        <v>5.9022993156628623</v>
      </c>
      <c r="AQ900" s="71">
        <v>23.664059271033565</v>
      </c>
      <c r="AR900" s="71">
        <v>134.56630008765597</v>
      </c>
      <c r="AS900" s="71">
        <v>-19.499100251132983</v>
      </c>
      <c r="AT900" s="71">
        <v>77.002201081831274</v>
      </c>
      <c r="AU900" s="71">
        <v>38.476727185840673</v>
      </c>
      <c r="AV900" s="72">
        <v>3.1468089259911514</v>
      </c>
      <c r="AW900" s="73">
        <v>-20014.220000000088</v>
      </c>
      <c r="AX900" s="73">
        <v>1771.9400000000605</v>
      </c>
      <c r="AY900" s="73">
        <v>57032.019999999902</v>
      </c>
      <c r="AZ900" s="73">
        <v>29893.929999999877</v>
      </c>
      <c r="BA900" s="73">
        <v>60355.079999999842</v>
      </c>
      <c r="BB900" s="73">
        <v>55039.070000000065</v>
      </c>
      <c r="BC900" s="73">
        <v>16862.600000000035</v>
      </c>
      <c r="BD900" s="73">
        <v>55571.999999999913</v>
      </c>
      <c r="BE900" s="73">
        <v>349019.97000000009</v>
      </c>
      <c r="BF900" s="73">
        <v>-76754.709999999905</v>
      </c>
      <c r="BG900" s="73">
        <v>183269.61999999997</v>
      </c>
      <c r="BH900" s="73">
        <v>96635.419999999955</v>
      </c>
      <c r="BI900" s="73">
        <v>4998.6999999999825</v>
      </c>
      <c r="BJ900" s="71">
        <v>17.83761196827993</v>
      </c>
      <c r="BK900" s="71">
        <v>15.220676463189257</v>
      </c>
      <c r="BL900" s="71">
        <v>12.251485404119885</v>
      </c>
      <c r="BM900" s="71">
        <v>14.596849223363737</v>
      </c>
      <c r="BN900" s="71">
        <v>3.9102722161607666</v>
      </c>
      <c r="BO900" s="71">
        <v>10.419613242578626</v>
      </c>
      <c r="BP900" s="71">
        <v>19.494953158755337</v>
      </c>
      <c r="BQ900" s="71">
        <v>21.87657108012468</v>
      </c>
      <c r="BR900" s="72">
        <v>18.674860311161812</v>
      </c>
      <c r="BS900" s="72">
        <v>15.539861682935545</v>
      </c>
      <c r="BT900" s="71">
        <v>19.919573883249498</v>
      </c>
      <c r="BU900" s="71">
        <v>16.842476339951588</v>
      </c>
      <c r="BV900" s="71">
        <v>12.952996640721317</v>
      </c>
      <c r="BW900" s="71">
        <v>16.861472790637453</v>
      </c>
      <c r="BX900" s="75">
        <v>6468</v>
      </c>
      <c r="BY900" s="75">
        <v>7084</v>
      </c>
      <c r="BZ900" s="75">
        <v>6417</v>
      </c>
      <c r="CA900" s="75">
        <v>7420</v>
      </c>
      <c r="CB900" s="75">
        <v>9730</v>
      </c>
      <c r="CC900" s="75">
        <v>10292</v>
      </c>
      <c r="CD900" s="75">
        <v>6576</v>
      </c>
      <c r="CE900" s="75">
        <v>6472</v>
      </c>
      <c r="CF900" s="75">
        <v>10009</v>
      </c>
      <c r="CG900" s="75">
        <v>6797</v>
      </c>
      <c r="CH900" s="75">
        <v>8249</v>
      </c>
      <c r="CI900" s="75">
        <v>7540</v>
      </c>
      <c r="CJ900" s="75">
        <v>3748</v>
      </c>
      <c r="CK900" s="75">
        <v>49391</v>
      </c>
      <c r="CL900" s="73">
        <v>626281.87999999989</v>
      </c>
      <c r="CM900" s="73">
        <v>593272.74000000022</v>
      </c>
      <c r="CN900" s="73">
        <v>537863.79</v>
      </c>
      <c r="CO900" s="73">
        <v>628693.80000000016</v>
      </c>
      <c r="CP900" s="73">
        <v>685790.06999999983</v>
      </c>
      <c r="CQ900" s="73">
        <v>528135.2699999999</v>
      </c>
      <c r="CR900" s="73">
        <v>554893.75999999978</v>
      </c>
      <c r="CS900" s="73">
        <v>762456.6599999998</v>
      </c>
      <c r="CT900" s="73">
        <v>634680.81000000017</v>
      </c>
      <c r="CU900" s="73">
        <v>597311.8400000002</v>
      </c>
      <c r="CV900" s="73">
        <v>438993.6</v>
      </c>
      <c r="CW900" s="73">
        <v>489520.62</v>
      </c>
      <c r="CX900" s="73">
        <v>521153.74999999994</v>
      </c>
      <c r="CY900" s="77"/>
      <c r="CZ900" s="4">
        <v>755</v>
      </c>
      <c r="DA900" s="76" t="str">
        <f t="shared" si="32"/>
        <v>L755</v>
      </c>
      <c r="DB900" s="71">
        <v>0.35934008344652679</v>
      </c>
      <c r="DC900" s="71">
        <v>2.4162768726006707</v>
      </c>
      <c r="DD900" s="71">
        <v>0.98244965350581903</v>
      </c>
      <c r="DE900" s="71">
        <v>0.96524695994314058</v>
      </c>
      <c r="DF900" s="71">
        <v>0.23601650076335703</v>
      </c>
      <c r="DG900" s="71">
        <v>0.21539484808888662</v>
      </c>
      <c r="DH900" s="71">
        <v>0.17353859774150893</v>
      </c>
      <c r="DI900" s="71">
        <v>0.12539290112228565</v>
      </c>
      <c r="DJ900" s="71">
        <v>0.10018203489372345</v>
      </c>
      <c r="DK900" s="71">
        <v>0</v>
      </c>
      <c r="DL900" s="71">
        <v>0.11942323419336491</v>
      </c>
      <c r="DM900" s="71">
        <v>0.12097721282431889</v>
      </c>
      <c r="DN900" s="71">
        <v>2.7138938520062116E-2</v>
      </c>
      <c r="DO900" s="71">
        <v>0.10081374027609943</v>
      </c>
      <c r="DQ900" s="71"/>
      <c r="DR900" s="71"/>
      <c r="DS900" s="71"/>
      <c r="DT900" s="71"/>
      <c r="DU900" s="71"/>
      <c r="DV900" s="71"/>
      <c r="DW900" s="71"/>
      <c r="DX900" s="71"/>
      <c r="DY900" s="71"/>
      <c r="DZ900" s="71"/>
      <c r="EA900" s="71"/>
      <c r="EB900" s="71"/>
      <c r="EC900" s="71"/>
      <c r="ED900" s="71"/>
    </row>
    <row r="901" spans="1:134">
      <c r="A901" s="4">
        <v>1225</v>
      </c>
      <c r="B901" s="46" t="s">
        <v>7158</v>
      </c>
      <c r="C901" s="65" t="str">
        <f t="shared" si="31"/>
        <v>1225</v>
      </c>
      <c r="D901" s="69">
        <v>407262.37000000005</v>
      </c>
      <c r="E901" s="68">
        <v>3991836.53</v>
      </c>
      <c r="F901" s="69">
        <v>45344.700000000012</v>
      </c>
      <c r="G901" s="69">
        <v>638486.30000000028</v>
      </c>
      <c r="H901" s="70">
        <v>100.14788617565972</v>
      </c>
      <c r="I901" s="70">
        <v>19.04025097909323</v>
      </c>
      <c r="J901" s="69">
        <v>664100.6</v>
      </c>
      <c r="K901" s="69">
        <v>617219.74</v>
      </c>
      <c r="L901" s="69">
        <v>472747.24000000017</v>
      </c>
      <c r="M901" s="69">
        <v>557893.84000000008</v>
      </c>
      <c r="N901" s="69">
        <v>1114495.1400000001</v>
      </c>
      <c r="O901" s="69">
        <v>761102.91999999969</v>
      </c>
      <c r="P901" s="69">
        <v>590938.92999999993</v>
      </c>
      <c r="Q901" s="69">
        <v>546550.84000000008</v>
      </c>
      <c r="R901" s="69">
        <v>832795.33000000007</v>
      </c>
      <c r="S901" s="69">
        <v>478193.97</v>
      </c>
      <c r="T901" s="69">
        <v>563248.56000000006</v>
      </c>
      <c r="U901" s="69">
        <v>572846.53000000014</v>
      </c>
      <c r="V901" s="69">
        <v>407262.37000000005</v>
      </c>
      <c r="W901" s="70">
        <v>134.32302350549455</v>
      </c>
      <c r="X901" s="70">
        <v>112.17308941989121</v>
      </c>
      <c r="Y901" s="70">
        <v>93.710588297793478</v>
      </c>
      <c r="Z901" s="71">
        <v>86.63981503656602</v>
      </c>
      <c r="AA901" s="71">
        <v>70.96745000830758</v>
      </c>
      <c r="AB901" s="71">
        <v>96.169903544382805</v>
      </c>
      <c r="AC901" s="71">
        <v>112.98766498231304</v>
      </c>
      <c r="AD901" s="71">
        <v>101.24842534441281</v>
      </c>
      <c r="AE901" s="71">
        <v>104.08573261916121</v>
      </c>
      <c r="AF901" s="71">
        <v>97.597476984828688</v>
      </c>
      <c r="AG901" s="71">
        <v>96.064369913304006</v>
      </c>
      <c r="AH901" s="71">
        <v>92.213551014157403</v>
      </c>
      <c r="AI901" s="71">
        <v>95.712440852800768</v>
      </c>
      <c r="AJ901" s="71">
        <v>31.743676671274933</v>
      </c>
      <c r="AK901" s="71">
        <v>14.99963518780898</v>
      </c>
      <c r="AL901" s="71">
        <v>9.3217633579661285</v>
      </c>
      <c r="AM901" s="71">
        <v>-1.4093249924359341</v>
      </c>
      <c r="AN901" s="71">
        <v>-22.030829752997182</v>
      </c>
      <c r="AO901" s="71">
        <v>-3.0527601898024281</v>
      </c>
      <c r="AP901" s="71">
        <v>10.143897837333093</v>
      </c>
      <c r="AQ901" s="71">
        <v>25.091364275838089</v>
      </c>
      <c r="AR901" s="71">
        <v>58.575998211325839</v>
      </c>
      <c r="AS901" s="71">
        <v>-8.8581364341525521</v>
      </c>
      <c r="AT901" s="71">
        <v>20.901243640701782</v>
      </c>
      <c r="AU901" s="71">
        <v>14.049261894627673</v>
      </c>
      <c r="AV901" s="72">
        <v>12.529009705439353</v>
      </c>
      <c r="AW901" s="73">
        <v>160015.23000000004</v>
      </c>
      <c r="AX901" s="73">
        <v>80505.219999999972</v>
      </c>
      <c r="AY901" s="73">
        <v>40310.710000000196</v>
      </c>
      <c r="AZ901" s="73">
        <v>-7974.9299999999348</v>
      </c>
      <c r="BA901" s="73">
        <v>-314909.75999999931</v>
      </c>
      <c r="BB901" s="73">
        <v>-14562.8400000002</v>
      </c>
      <c r="BC901" s="73">
        <v>54423.569999999949</v>
      </c>
      <c r="BD901" s="73">
        <v>109629.52000000002</v>
      </c>
      <c r="BE901" s="73">
        <v>307624.2200000002</v>
      </c>
      <c r="BF901" s="73">
        <v>-46475.979999999981</v>
      </c>
      <c r="BG901" s="73">
        <v>97373.65000000014</v>
      </c>
      <c r="BH901" s="73">
        <v>70566.62000000017</v>
      </c>
      <c r="BI901" s="73">
        <v>45344.700000000012</v>
      </c>
      <c r="BJ901" s="71">
        <v>10.58336319030324</v>
      </c>
      <c r="BK901" s="71">
        <v>8.1222575975848219</v>
      </c>
      <c r="BL901" s="71">
        <v>11.195417320421733</v>
      </c>
      <c r="BM901" s="71">
        <v>7.0181511706413691</v>
      </c>
      <c r="BN901" s="71">
        <v>-3.9834854794631003E-2</v>
      </c>
      <c r="BO901" s="71">
        <v>7.2223092416491941</v>
      </c>
      <c r="BP901" s="71">
        <v>22.165984085645519</v>
      </c>
      <c r="BQ901" s="71">
        <v>19.213240476212302</v>
      </c>
      <c r="BR901" s="72">
        <v>10.052625659128415</v>
      </c>
      <c r="BS901" s="72">
        <v>14.229208216990987</v>
      </c>
      <c r="BT901" s="71">
        <v>14.485215561037538</v>
      </c>
      <c r="BU901" s="71">
        <v>12.944673545850485</v>
      </c>
      <c r="BV901" s="71">
        <v>9.5594393592520639</v>
      </c>
      <c r="BW901" s="71">
        <v>13.122889965626751</v>
      </c>
      <c r="BX901" s="75">
        <v>7341</v>
      </c>
      <c r="BY901" s="75">
        <v>7174</v>
      </c>
      <c r="BZ901" s="75">
        <v>6177</v>
      </c>
      <c r="CA901" s="75">
        <v>6882</v>
      </c>
      <c r="CB901" s="75">
        <v>11113</v>
      </c>
      <c r="CC901" s="75">
        <v>11048</v>
      </c>
      <c r="CD901" s="75">
        <v>7444</v>
      </c>
      <c r="CE901" s="75">
        <v>7553</v>
      </c>
      <c r="CF901" s="75">
        <v>10943</v>
      </c>
      <c r="CG901" s="75">
        <v>7462</v>
      </c>
      <c r="CH901" s="75">
        <v>8087</v>
      </c>
      <c r="CI901" s="75">
        <v>7891</v>
      </c>
      <c r="CJ901" s="75">
        <v>5068</v>
      </c>
      <c r="CK901" s="75">
        <v>54448</v>
      </c>
      <c r="CL901" s="73">
        <v>835860.55999999994</v>
      </c>
      <c r="CM901" s="73">
        <v>826602.71000000008</v>
      </c>
      <c r="CN901" s="73">
        <v>1169358.1100000003</v>
      </c>
      <c r="CO901" s="73">
        <v>1286340.1199999999</v>
      </c>
      <c r="CP901" s="73">
        <v>1300440.0800000003</v>
      </c>
      <c r="CQ901" s="73">
        <v>1011565.99</v>
      </c>
      <c r="CR901" s="73">
        <v>1007740.23</v>
      </c>
      <c r="CS901" s="73">
        <v>1092107.5399999998</v>
      </c>
      <c r="CT901" s="73">
        <v>969158.97000000009</v>
      </c>
      <c r="CU901" s="73">
        <v>917096.31000000029</v>
      </c>
      <c r="CV901" s="73">
        <v>885614.74000000034</v>
      </c>
      <c r="CW901" s="73">
        <v>864662.2699999999</v>
      </c>
      <c r="CX901" s="73">
        <v>903268.31</v>
      </c>
      <c r="CY901" s="77"/>
      <c r="CZ901" s="4">
        <v>1225</v>
      </c>
      <c r="DA901" s="76" t="str">
        <f t="shared" si="32"/>
        <v>1225</v>
      </c>
      <c r="DB901" s="71">
        <v>5.7124794068682325</v>
      </c>
      <c r="DC901" s="71">
        <v>4.2374694969357938</v>
      </c>
      <c r="DD901" s="71">
        <v>2.5292825597556612</v>
      </c>
      <c r="DE901" s="71">
        <v>1.2040362168930452</v>
      </c>
      <c r="DF901" s="71">
        <v>2.5402038989348199</v>
      </c>
      <c r="DG901" s="71">
        <v>0.48678010370979391</v>
      </c>
      <c r="DH901" s="71">
        <v>0.79259296060344331</v>
      </c>
      <c r="DI901" s="71">
        <v>0.53392175669182007</v>
      </c>
      <c r="DJ901" s="71">
        <v>1.0875398747578005</v>
      </c>
      <c r="DK901" s="71">
        <v>0.61091644450698546</v>
      </c>
      <c r="DL901" s="71">
        <v>1.3961521752071244</v>
      </c>
      <c r="DM901" s="71">
        <v>0.55942945662070864</v>
      </c>
      <c r="DN901" s="71">
        <v>1.1840283586628726</v>
      </c>
      <c r="DO901" s="71">
        <v>0.89154400417859236</v>
      </c>
      <c r="DQ901" s="71"/>
      <c r="DR901" s="71"/>
      <c r="DS901" s="71"/>
      <c r="DT901" s="71"/>
      <c r="DU901" s="71"/>
      <c r="DV901" s="71"/>
      <c r="DW901" s="71"/>
      <c r="DX901" s="71"/>
      <c r="DY901" s="71"/>
      <c r="DZ901" s="71"/>
      <c r="EA901" s="71"/>
      <c r="EB901" s="71"/>
      <c r="EC901" s="71"/>
      <c r="ED901" s="71"/>
    </row>
    <row r="902" spans="1:134">
      <c r="A902" s="4">
        <v>1241</v>
      </c>
      <c r="B902" s="46" t="s">
        <v>7164</v>
      </c>
      <c r="C902" s="65" t="str">
        <f t="shared" si="31"/>
        <v>1241</v>
      </c>
      <c r="D902" s="69">
        <v>218566.44000000003</v>
      </c>
      <c r="E902" s="68">
        <v>2706936.16</v>
      </c>
      <c r="F902" s="69">
        <v>31534.510000000068</v>
      </c>
      <c r="G902" s="69">
        <v>370423.38000000082</v>
      </c>
      <c r="H902" s="70">
        <v>96.325815521931347</v>
      </c>
      <c r="I902" s="70">
        <v>15.853685165805121</v>
      </c>
      <c r="J902" s="69">
        <v>365664.39999999991</v>
      </c>
      <c r="K902" s="69">
        <v>347655.31999999989</v>
      </c>
      <c r="L902" s="69">
        <v>346765.36999999988</v>
      </c>
      <c r="M902" s="69">
        <v>390809.60000000003</v>
      </c>
      <c r="N902" s="69">
        <v>494438.97</v>
      </c>
      <c r="O902" s="69">
        <v>529280.25</v>
      </c>
      <c r="P902" s="69">
        <v>275001.50999999995</v>
      </c>
      <c r="Q902" s="69">
        <v>322270.66000000003</v>
      </c>
      <c r="R902" s="69">
        <v>710269.65000000014</v>
      </c>
      <c r="S902" s="69">
        <v>350254.33</v>
      </c>
      <c r="T902" s="69">
        <v>426864.48999999993</v>
      </c>
      <c r="U902" s="69">
        <v>403709.0799999999</v>
      </c>
      <c r="V902" s="69">
        <v>218566.44000000003</v>
      </c>
      <c r="W902" s="70">
        <v>107.79216200874437</v>
      </c>
      <c r="X902" s="70">
        <v>100.92490358306543</v>
      </c>
      <c r="Y902" s="70">
        <v>101.94518130647374</v>
      </c>
      <c r="Z902" s="71">
        <v>100.81236987127215</v>
      </c>
      <c r="AA902" s="71">
        <v>90.866692634898854</v>
      </c>
      <c r="AB902" s="71">
        <v>97.641295819885457</v>
      </c>
      <c r="AC902" s="71">
        <v>76.56421716065303</v>
      </c>
      <c r="AD902" s="71">
        <v>89.231728792938853</v>
      </c>
      <c r="AE902" s="71">
        <v>99.856782552989387</v>
      </c>
      <c r="AF902" s="71">
        <v>96.552621149623135</v>
      </c>
      <c r="AG902" s="71">
        <v>100.87287128542913</v>
      </c>
      <c r="AH902" s="71">
        <v>108.36957988764675</v>
      </c>
      <c r="AI902" s="71">
        <v>99.303465957770356</v>
      </c>
      <c r="AJ902" s="71">
        <v>11.805901957255438</v>
      </c>
      <c r="AK902" s="71">
        <v>-6.2128396151335146</v>
      </c>
      <c r="AL902" s="71">
        <v>-4.7104634512744381</v>
      </c>
      <c r="AM902" s="71">
        <v>3.8241523476274741</v>
      </c>
      <c r="AN902" s="71">
        <v>-8.6076220965729426</v>
      </c>
      <c r="AO902" s="71">
        <v>9.1909094925113344E-2</v>
      </c>
      <c r="AP902" s="71">
        <v>-22.028823262343167</v>
      </c>
      <c r="AQ902" s="71">
        <v>10.517596599904522</v>
      </c>
      <c r="AR902" s="71">
        <v>107.88221603891985</v>
      </c>
      <c r="AS902" s="71">
        <v>-34.884591546085055</v>
      </c>
      <c r="AT902" s="71">
        <v>28.907087704366361</v>
      </c>
      <c r="AU902" s="71">
        <v>37.094512705848985</v>
      </c>
      <c r="AV902" s="72">
        <v>16.860495424497877</v>
      </c>
      <c r="AW902" s="73">
        <v>38611.539999999921</v>
      </c>
      <c r="AX902" s="73">
        <v>-23030.090000000142</v>
      </c>
      <c r="AY902" s="73">
        <v>-17141.710000000079</v>
      </c>
      <c r="AZ902" s="73">
        <v>14394.679999999993</v>
      </c>
      <c r="BA902" s="73">
        <v>-46567.819999999949</v>
      </c>
      <c r="BB902" s="73">
        <v>8641.9600000000792</v>
      </c>
      <c r="BC902" s="73">
        <v>-77694.860000000044</v>
      </c>
      <c r="BD902" s="73">
        <v>30669.440000000002</v>
      </c>
      <c r="BE902" s="73">
        <v>368600.38000000024</v>
      </c>
      <c r="BF902" s="73">
        <v>-187643.44</v>
      </c>
      <c r="BG902" s="73">
        <v>95723.279999999853</v>
      </c>
      <c r="BH902" s="73">
        <v>109234.07</v>
      </c>
      <c r="BI902" s="73">
        <v>31534.510000000068</v>
      </c>
      <c r="BJ902" s="71">
        <v>13.273066933260857</v>
      </c>
      <c r="BK902" s="71">
        <v>10.134843265457963</v>
      </c>
      <c r="BL902" s="71">
        <v>6.9012908502584853</v>
      </c>
      <c r="BM902" s="71">
        <v>10.554492313256436</v>
      </c>
      <c r="BN902" s="71">
        <v>2.1937078457520167</v>
      </c>
      <c r="BO902" s="71">
        <v>8.1557564356050687</v>
      </c>
      <c r="BP902" s="71">
        <v>25.605640703132465</v>
      </c>
      <c r="BQ902" s="71">
        <v>20.262303126660182</v>
      </c>
      <c r="BR902" s="72">
        <v>10.939270345234835</v>
      </c>
      <c r="BS902" s="72">
        <v>15.80916637033695</v>
      </c>
      <c r="BT902" s="71">
        <v>15.259910572816153</v>
      </c>
      <c r="BU902" s="71">
        <v>15.654655068038437</v>
      </c>
      <c r="BV902" s="71">
        <v>13.415859631040185</v>
      </c>
      <c r="BW902" s="71">
        <v>14.315073053793899</v>
      </c>
      <c r="BX902" s="75">
        <v>7321</v>
      </c>
      <c r="BY902" s="75">
        <v>7387</v>
      </c>
      <c r="BZ902" s="75">
        <v>7182</v>
      </c>
      <c r="CA902" s="75">
        <v>7322</v>
      </c>
      <c r="CB902" s="75">
        <v>9546</v>
      </c>
      <c r="CC902" s="75">
        <v>10189</v>
      </c>
      <c r="CD902" s="75">
        <v>5682</v>
      </c>
      <c r="CE902" s="75">
        <v>6559</v>
      </c>
      <c r="CF902" s="75">
        <v>12681</v>
      </c>
      <c r="CG902" s="75">
        <v>7797</v>
      </c>
      <c r="CH902" s="75">
        <v>8838</v>
      </c>
      <c r="CI902" s="75">
        <v>8752</v>
      </c>
      <c r="CJ902" s="75">
        <v>4899</v>
      </c>
      <c r="CK902" s="75">
        <v>55208</v>
      </c>
      <c r="CL902" s="73">
        <v>716112.37</v>
      </c>
      <c r="CM902" s="73">
        <v>645359.60000000021</v>
      </c>
      <c r="CN902" s="73">
        <v>727887.57000000007</v>
      </c>
      <c r="CO902" s="73">
        <v>790323.52999999991</v>
      </c>
      <c r="CP902" s="73">
        <v>726830.12</v>
      </c>
      <c r="CQ902" s="73">
        <v>539251.63000000012</v>
      </c>
      <c r="CR902" s="73">
        <v>642395.30999999994</v>
      </c>
      <c r="CS902" s="73">
        <v>850507.62000000023</v>
      </c>
      <c r="CT902" s="73">
        <v>702780.83</v>
      </c>
      <c r="CU902" s="73">
        <v>626819.12</v>
      </c>
      <c r="CV902" s="73">
        <v>635535.92000000004</v>
      </c>
      <c r="CW902" s="73">
        <v>661304.28</v>
      </c>
      <c r="CX902" s="73">
        <v>638460.3600000001</v>
      </c>
      <c r="CY902" s="77"/>
      <c r="CZ902" s="4">
        <v>1241</v>
      </c>
      <c r="DA902" s="76" t="str">
        <f t="shared" si="32"/>
        <v>1241</v>
      </c>
      <c r="DB902" s="71">
        <v>1.005162173333608</v>
      </c>
      <c r="DC902" s="71">
        <v>0.96547152802047664</v>
      </c>
      <c r="DD902" s="71">
        <v>0.79775674877352853</v>
      </c>
      <c r="DE902" s="71">
        <v>0.63750217079948002</v>
      </c>
      <c r="DF902" s="71">
        <v>0.55903146245747803</v>
      </c>
      <c r="DG902" s="71">
        <v>0.27010728358849989</v>
      </c>
      <c r="DH902" s="71">
        <v>0.36980072921825324</v>
      </c>
      <c r="DI902" s="71">
        <v>0.78320337644518701</v>
      </c>
      <c r="DJ902" s="71">
        <v>0.15751418136110021</v>
      </c>
      <c r="DK902" s="71">
        <v>4.5499274367244172E-2</v>
      </c>
      <c r="DL902" s="71">
        <v>0.27584263226581007</v>
      </c>
      <c r="DM902" s="71">
        <v>0.32115913188891732</v>
      </c>
      <c r="DN902" s="71">
        <v>0.15012692283048737</v>
      </c>
      <c r="DO902" s="71">
        <v>0.27991782688034261</v>
      </c>
      <c r="DQ902" s="71"/>
      <c r="DR902" s="71"/>
      <c r="DS902" s="71"/>
      <c r="DT902" s="71"/>
      <c r="DU902" s="71"/>
      <c r="DV902" s="71"/>
      <c r="DW902" s="71"/>
      <c r="DX902" s="71"/>
      <c r="DY902" s="71"/>
      <c r="DZ902" s="71"/>
      <c r="EA902" s="71"/>
      <c r="EB902" s="71"/>
      <c r="EC902" s="71"/>
      <c r="ED902" s="71"/>
    </row>
    <row r="903" spans="1:134">
      <c r="A903" s="4">
        <v>1162</v>
      </c>
      <c r="B903" s="46" t="s">
        <v>7170</v>
      </c>
      <c r="C903" s="65" t="str">
        <f t="shared" ref="C903:C966" si="33">LEFT(B903,4)</f>
        <v>1162</v>
      </c>
      <c r="D903" s="69">
        <v>211986.52999999997</v>
      </c>
      <c r="E903" s="68">
        <v>2378236.4400000009</v>
      </c>
      <c r="F903" s="69">
        <v>42359.630000000005</v>
      </c>
      <c r="G903" s="69">
        <v>390779.94000000157</v>
      </c>
      <c r="H903" s="70">
        <v>96.517610590816233</v>
      </c>
      <c r="I903" s="70">
        <v>19.662314118573242</v>
      </c>
      <c r="J903" s="69">
        <v>331172.15999999992</v>
      </c>
      <c r="K903" s="69">
        <v>307735.84000000003</v>
      </c>
      <c r="L903" s="69">
        <v>288261.31</v>
      </c>
      <c r="M903" s="69">
        <v>329239.35000000009</v>
      </c>
      <c r="N903" s="69">
        <v>517184.19</v>
      </c>
      <c r="O903" s="69">
        <v>579103.41000000015</v>
      </c>
      <c r="P903" s="69">
        <v>261118.84999999998</v>
      </c>
      <c r="Q903" s="69">
        <v>308025.38999999996</v>
      </c>
      <c r="R903" s="69">
        <v>598990.43000000005</v>
      </c>
      <c r="S903" s="69">
        <v>302035.96999999991</v>
      </c>
      <c r="T903" s="69">
        <v>351229.39999999997</v>
      </c>
      <c r="U903" s="69">
        <v>344849.87000000005</v>
      </c>
      <c r="V903" s="69">
        <v>211986.52999999997</v>
      </c>
      <c r="W903" s="70">
        <v>110.77419219056837</v>
      </c>
      <c r="X903" s="70">
        <v>100.24605700271646</v>
      </c>
      <c r="Y903" s="70">
        <v>98.716388003434702</v>
      </c>
      <c r="Z903" s="71">
        <v>95.355968088229929</v>
      </c>
      <c r="AA903" s="71">
        <v>123.48203893586971</v>
      </c>
      <c r="AB903" s="71">
        <v>103.54918878914887</v>
      </c>
      <c r="AC903" s="71">
        <v>80.263621542275459</v>
      </c>
      <c r="AD903" s="71">
        <v>85.617860630554304</v>
      </c>
      <c r="AE903" s="71">
        <v>105.50274844334726</v>
      </c>
      <c r="AF903" s="71">
        <v>94.095455087755937</v>
      </c>
      <c r="AG903" s="71">
        <v>101.38062824836629</v>
      </c>
      <c r="AH903" s="71">
        <v>103.1605135567729</v>
      </c>
      <c r="AI903" s="71">
        <v>101.19593411672618</v>
      </c>
      <c r="AJ903" s="71">
        <v>5.0374679401838929</v>
      </c>
      <c r="AK903" s="71">
        <v>-5.588877167701634</v>
      </c>
      <c r="AL903" s="71">
        <v>10.460431981633</v>
      </c>
      <c r="AM903" s="71">
        <v>2.3954976992690558</v>
      </c>
      <c r="AN903" s="71">
        <v>23.998627725751543</v>
      </c>
      <c r="AO903" s="71">
        <v>14.283125965904841</v>
      </c>
      <c r="AP903" s="71">
        <v>-15.594826358993274</v>
      </c>
      <c r="AQ903" s="71">
        <v>9.0995593803684152</v>
      </c>
      <c r="AR903" s="71">
        <v>102.98410720876876</v>
      </c>
      <c r="AS903" s="71">
        <v>-26.358136202059189</v>
      </c>
      <c r="AT903" s="71">
        <v>32.879552838713998</v>
      </c>
      <c r="AU903" s="71">
        <v>34.404444464538145</v>
      </c>
      <c r="AV903" s="72">
        <v>24.972236125284386</v>
      </c>
      <c r="AW903" s="73">
        <v>15882.609999999928</v>
      </c>
      <c r="AX903" s="73">
        <v>-18217.10999999987</v>
      </c>
      <c r="AY903" s="73">
        <v>27297.899999999994</v>
      </c>
      <c r="AZ903" s="73">
        <v>7702.4100000000326</v>
      </c>
      <c r="BA903" s="73">
        <v>113318.54999999999</v>
      </c>
      <c r="BB903" s="73">
        <v>82031.530000000203</v>
      </c>
      <c r="BC903" s="73">
        <v>-48244.710000000021</v>
      </c>
      <c r="BD903" s="73">
        <v>25691.170000000042</v>
      </c>
      <c r="BE903" s="73">
        <v>303898.15000000008</v>
      </c>
      <c r="BF903" s="73">
        <v>-108105.70000000013</v>
      </c>
      <c r="BG903" s="73">
        <v>86907.770000000077</v>
      </c>
      <c r="BH903" s="73">
        <v>88273.630000000092</v>
      </c>
      <c r="BI903" s="73">
        <v>42359.630000000005</v>
      </c>
      <c r="BJ903" s="71">
        <v>15.712376902268559</v>
      </c>
      <c r="BK903" s="71">
        <v>11.564119964171665</v>
      </c>
      <c r="BL903" s="71">
        <v>9.3883460090274422</v>
      </c>
      <c r="BM903" s="71">
        <v>15.363224707677436</v>
      </c>
      <c r="BN903" s="71">
        <v>4.1502244697210502</v>
      </c>
      <c r="BO903" s="71">
        <v>6.6706821465225268</v>
      </c>
      <c r="BP903" s="71">
        <v>19.717867505855626</v>
      </c>
      <c r="BQ903" s="71">
        <v>20.694755001857061</v>
      </c>
      <c r="BR903" s="72">
        <v>19.951797546450109</v>
      </c>
      <c r="BS903" s="72">
        <v>12.056199083701397</v>
      </c>
      <c r="BT903" s="71">
        <v>15.344438617734351</v>
      </c>
      <c r="BU903" s="71">
        <v>16.25242848193535</v>
      </c>
      <c r="BV903" s="71">
        <v>12.130579545361364</v>
      </c>
      <c r="BW903" s="71">
        <v>15.615858823864411</v>
      </c>
      <c r="BX903" s="75">
        <v>7114</v>
      </c>
      <c r="BY903" s="75">
        <v>7022</v>
      </c>
      <c r="BZ903" s="75">
        <v>6562</v>
      </c>
      <c r="CA903" s="75">
        <v>6837</v>
      </c>
      <c r="CB903" s="75">
        <v>9478</v>
      </c>
      <c r="CC903" s="75">
        <v>10648</v>
      </c>
      <c r="CD903" s="75">
        <v>5741</v>
      </c>
      <c r="CE903" s="75">
        <v>6625</v>
      </c>
      <c r="CF903" s="75">
        <v>9826</v>
      </c>
      <c r="CG903" s="75">
        <v>6637</v>
      </c>
      <c r="CH903" s="75">
        <v>7361</v>
      </c>
      <c r="CI903" s="75">
        <v>7114</v>
      </c>
      <c r="CJ903" s="75">
        <v>4082</v>
      </c>
      <c r="CK903" s="75">
        <v>47386</v>
      </c>
      <c r="CL903" s="73">
        <v>847776.00000000047</v>
      </c>
      <c r="CM903" s="73">
        <v>780913.56000000017</v>
      </c>
      <c r="CN903" s="73">
        <v>765454.62999999977</v>
      </c>
      <c r="CO903" s="73">
        <v>802635.34</v>
      </c>
      <c r="CP903" s="73">
        <v>869962.74000000022</v>
      </c>
      <c r="CQ903" s="73">
        <v>681370.85999999987</v>
      </c>
      <c r="CR903" s="73">
        <v>704852.2899999998</v>
      </c>
      <c r="CS903" s="73">
        <v>789348.9499999996</v>
      </c>
      <c r="CT903" s="73">
        <v>718795.5199999999</v>
      </c>
      <c r="CU903" s="73">
        <v>725600.47</v>
      </c>
      <c r="CV903" s="73">
        <v>749221.61</v>
      </c>
      <c r="CW903" s="73">
        <v>759097.06999999983</v>
      </c>
      <c r="CX903" s="73">
        <v>802382.07000000018</v>
      </c>
      <c r="CY903" s="77"/>
      <c r="CZ903" s="4">
        <v>1162</v>
      </c>
      <c r="DA903" s="76" t="str">
        <f t="shared" ref="DA903:DA966" si="34">LEFT(B903,4)</f>
        <v>1162</v>
      </c>
      <c r="DB903" s="71">
        <v>1.3114805833113194</v>
      </c>
      <c r="DC903" s="71">
        <v>2.287220135262535</v>
      </c>
      <c r="DD903" s="71">
        <v>0.19462497955672062</v>
      </c>
      <c r="DE903" s="71">
        <v>0.58733535091779809</v>
      </c>
      <c r="DF903" s="71">
        <v>0.30163634967061315</v>
      </c>
      <c r="DG903" s="71">
        <v>0.18415914349664561</v>
      </c>
      <c r="DH903" s="71">
        <v>0.6778127192025345</v>
      </c>
      <c r="DI903" s="71">
        <v>2.1945236185604327E-2</v>
      </c>
      <c r="DJ903" s="71">
        <v>6.7017313881376869E-2</v>
      </c>
      <c r="DK903" s="71">
        <v>0</v>
      </c>
      <c r="DL903" s="71">
        <v>1.7047471687087777E-2</v>
      </c>
      <c r="DM903" s="71">
        <v>0</v>
      </c>
      <c r="DN903" s="71">
        <v>0</v>
      </c>
      <c r="DO903" s="71">
        <v>9.7507462793875704E-2</v>
      </c>
      <c r="DQ903" s="71"/>
      <c r="DR903" s="71"/>
      <c r="DS903" s="71"/>
      <c r="DT903" s="71"/>
      <c r="DU903" s="71"/>
      <c r="DV903" s="71"/>
      <c r="DW903" s="71"/>
      <c r="DX903" s="71"/>
      <c r="DY903" s="71"/>
      <c r="DZ903" s="71"/>
      <c r="EA903" s="71"/>
      <c r="EB903" s="71"/>
      <c r="EC903" s="71"/>
      <c r="ED903" s="71"/>
    </row>
    <row r="904" spans="1:134">
      <c r="A904" s="4">
        <v>1166</v>
      </c>
      <c r="B904" s="46" t="s">
        <v>7176</v>
      </c>
      <c r="C904" s="65" t="str">
        <f t="shared" si="33"/>
        <v>1166</v>
      </c>
      <c r="D904" s="69">
        <v>473151.30999999994</v>
      </c>
      <c r="E904" s="68">
        <v>5026171.1499999994</v>
      </c>
      <c r="F904" s="69">
        <v>175394.96999999991</v>
      </c>
      <c r="G904" s="69">
        <v>1468021.189999999</v>
      </c>
      <c r="H904" s="70">
        <v>112.96802777639161</v>
      </c>
      <c r="I904" s="70">
        <v>41.257990992599943</v>
      </c>
      <c r="J904" s="69">
        <v>670685.90999999992</v>
      </c>
      <c r="K904" s="69">
        <v>499736.17999999993</v>
      </c>
      <c r="L904" s="69">
        <v>519757.41999999993</v>
      </c>
      <c r="M904" s="69">
        <v>735039.60000000009</v>
      </c>
      <c r="N904" s="69">
        <v>983721.12000000023</v>
      </c>
      <c r="O904" s="69">
        <v>1083990.5399999998</v>
      </c>
      <c r="P904" s="69">
        <v>621444.99000000011</v>
      </c>
      <c r="Q904" s="69">
        <v>562800.28</v>
      </c>
      <c r="R904" s="69">
        <v>1459036.5700000003</v>
      </c>
      <c r="S904" s="69">
        <v>515043.34000000014</v>
      </c>
      <c r="T904" s="69">
        <v>634440.58000000007</v>
      </c>
      <c r="U904" s="69">
        <v>760254.08000000007</v>
      </c>
      <c r="V904" s="69">
        <v>473151.30999999994</v>
      </c>
      <c r="W904" s="70">
        <v>125.02938984086995</v>
      </c>
      <c r="X904" s="70">
        <v>103.15068533414826</v>
      </c>
      <c r="Y904" s="70">
        <v>102.12972079838522</v>
      </c>
      <c r="Z904" s="71">
        <v>114.94407346336446</v>
      </c>
      <c r="AA904" s="71">
        <v>104.55090464689687</v>
      </c>
      <c r="AB904" s="71">
        <v>106.54567011985701</v>
      </c>
      <c r="AC904" s="71">
        <v>101.43280653974935</v>
      </c>
      <c r="AD904" s="71">
        <v>99.087105214250471</v>
      </c>
      <c r="AE904" s="71">
        <v>121.79131705268264</v>
      </c>
      <c r="AF904" s="71">
        <v>90.984367432840912</v>
      </c>
      <c r="AG904" s="71">
        <v>109.50451362058926</v>
      </c>
      <c r="AH904" s="71">
        <v>141.71938100699262</v>
      </c>
      <c r="AI904" s="71">
        <v>121.73852861522639</v>
      </c>
      <c r="AJ904" s="71">
        <v>23.203400154625655</v>
      </c>
      <c r="AK904" s="71">
        <v>6.8262093333866458</v>
      </c>
      <c r="AL904" s="71">
        <v>1.7222537038641406E-2</v>
      </c>
      <c r="AM904" s="71">
        <v>7.879902937975114</v>
      </c>
      <c r="AN904" s="71">
        <v>11.932560356434262</v>
      </c>
      <c r="AO904" s="71">
        <v>19.764012014512279</v>
      </c>
      <c r="AP904" s="71">
        <v>6.788463948503054</v>
      </c>
      <c r="AQ904" s="71">
        <v>24.786389332675874</v>
      </c>
      <c r="AR904" s="71">
        <v>226.14718110165967</v>
      </c>
      <c r="AS904" s="71">
        <v>-43.990362803160608</v>
      </c>
      <c r="AT904" s="71">
        <v>43.00438725356117</v>
      </c>
      <c r="AU904" s="71">
        <v>82.370192400300084</v>
      </c>
      <c r="AV904" s="72">
        <v>58.905536654567925</v>
      </c>
      <c r="AW904" s="73">
        <v>126313.0199999999</v>
      </c>
      <c r="AX904" s="73">
        <v>31933.209999999963</v>
      </c>
      <c r="AY904" s="73">
        <v>89.5</v>
      </c>
      <c r="AZ904" s="73">
        <v>53689.710000000428</v>
      </c>
      <c r="BA904" s="73">
        <v>104869.50000000023</v>
      </c>
      <c r="BB904" s="73">
        <v>195123.31999999983</v>
      </c>
      <c r="BC904" s="73">
        <v>39504.800000000163</v>
      </c>
      <c r="BD904" s="73">
        <v>111789.3299999999</v>
      </c>
      <c r="BE904" s="73">
        <v>1011681.3100000003</v>
      </c>
      <c r="BF904" s="73">
        <v>-404518.65999999963</v>
      </c>
      <c r="BG904" s="73">
        <v>190789.45</v>
      </c>
      <c r="BH904" s="73">
        <v>343379.99000000011</v>
      </c>
      <c r="BI904" s="73">
        <v>175394.96999999991</v>
      </c>
      <c r="BJ904" s="71">
        <v>20.499407197542034</v>
      </c>
      <c r="BK904" s="71">
        <v>14.695309857757451</v>
      </c>
      <c r="BL904" s="71">
        <v>15.165009873053087</v>
      </c>
      <c r="BM904" s="71">
        <v>16.150718631195961</v>
      </c>
      <c r="BN904" s="71">
        <v>3.3366486804484188</v>
      </c>
      <c r="BO904" s="71">
        <v>14.389393428354737</v>
      </c>
      <c r="BP904" s="71">
        <v>24.394729887339629</v>
      </c>
      <c r="BQ904" s="71">
        <v>23.158761942227684</v>
      </c>
      <c r="BR904" s="72">
        <v>12.044936464680388</v>
      </c>
      <c r="BS904" s="72">
        <v>16.556512262216781</v>
      </c>
      <c r="BT904" s="71">
        <v>17.643557715959563</v>
      </c>
      <c r="BU904" s="71">
        <v>19.539461552187237</v>
      </c>
      <c r="BV904" s="71">
        <v>19.272010597036374</v>
      </c>
      <c r="BW904" s="71">
        <v>16.17409842350504</v>
      </c>
      <c r="BX904" s="75">
        <v>19558</v>
      </c>
      <c r="BY904" s="75">
        <v>13801</v>
      </c>
      <c r="BZ904" s="75">
        <v>13903</v>
      </c>
      <c r="CA904" s="75">
        <v>17125</v>
      </c>
      <c r="CB904" s="75">
        <v>20332</v>
      </c>
      <c r="CC904" s="75">
        <v>23259</v>
      </c>
      <c r="CD904" s="75">
        <v>17722</v>
      </c>
      <c r="CE904" s="75">
        <v>15312</v>
      </c>
      <c r="CF904" s="75">
        <v>23861</v>
      </c>
      <c r="CG904" s="75">
        <v>13707</v>
      </c>
      <c r="CH904" s="75">
        <v>15766</v>
      </c>
      <c r="CI904" s="75">
        <v>18878</v>
      </c>
      <c r="CJ904" s="75">
        <v>11818</v>
      </c>
      <c r="CK904" s="75">
        <v>117064</v>
      </c>
      <c r="CL904" s="73">
        <v>818409.74999999988</v>
      </c>
      <c r="CM904" s="73">
        <v>887898.96000000008</v>
      </c>
      <c r="CN904" s="73">
        <v>1065229.9900000002</v>
      </c>
      <c r="CO904" s="73">
        <v>1239951.2400000002</v>
      </c>
      <c r="CP904" s="73">
        <v>1581314.4999999998</v>
      </c>
      <c r="CQ904" s="73">
        <v>1165911.67</v>
      </c>
      <c r="CR904" s="73">
        <v>991994.42999999993</v>
      </c>
      <c r="CS904" s="73">
        <v>1615329.7299999997</v>
      </c>
      <c r="CT904" s="73">
        <v>1175405.2700000005</v>
      </c>
      <c r="CU904" s="73">
        <v>1103624.3399999999</v>
      </c>
      <c r="CV904" s="73">
        <v>1160016.08</v>
      </c>
      <c r="CW904" s="73">
        <v>1180434.8899999999</v>
      </c>
      <c r="CX904" s="73">
        <v>1267606.72</v>
      </c>
      <c r="CY904" s="77"/>
      <c r="CZ904" s="4">
        <v>1166</v>
      </c>
      <c r="DA904" s="76" t="str">
        <f t="shared" si="34"/>
        <v>1166</v>
      </c>
      <c r="DB904" s="71">
        <v>3.4316254087649813</v>
      </c>
      <c r="DC904" s="71">
        <v>2.910712524717296</v>
      </c>
      <c r="DD904" s="71">
        <v>1.6432629745482059</v>
      </c>
      <c r="DE904" s="71">
        <v>1.05953137835692</v>
      </c>
      <c r="DF904" s="71">
        <v>1.0019631172203374</v>
      </c>
      <c r="DG904" s="71">
        <v>0.34010519086850138</v>
      </c>
      <c r="DH904" s="71">
        <v>0.26287359350138401</v>
      </c>
      <c r="DI904" s="71">
        <v>0.2099016335913397</v>
      </c>
      <c r="DJ904" s="71">
        <v>0.33826612995896677</v>
      </c>
      <c r="DK904" s="71">
        <v>9.4287064653527E-2</v>
      </c>
      <c r="DL904" s="71">
        <v>9.7571599303921439E-2</v>
      </c>
      <c r="DM904" s="71">
        <v>6.3008892776822936E-2</v>
      </c>
      <c r="DN904" s="71">
        <v>1.8966804910391329E-2</v>
      </c>
      <c r="DO904" s="71">
        <v>0.18714858739879259</v>
      </c>
      <c r="DQ904" s="71"/>
      <c r="DR904" s="71"/>
      <c r="DS904" s="71"/>
      <c r="DT904" s="71"/>
      <c r="DU904" s="71"/>
      <c r="DV904" s="71"/>
      <c r="DW904" s="71"/>
      <c r="DX904" s="71"/>
      <c r="DY904" s="71"/>
      <c r="DZ904" s="71"/>
      <c r="EA904" s="71"/>
      <c r="EB904" s="71"/>
      <c r="EC904" s="71"/>
      <c r="ED904" s="71"/>
    </row>
    <row r="905" spans="1:134">
      <c r="A905" s="4">
        <v>1266</v>
      </c>
      <c r="B905" s="46" t="s">
        <v>7183</v>
      </c>
      <c r="C905" s="65" t="str">
        <f t="shared" si="33"/>
        <v>1266</v>
      </c>
      <c r="D905" s="69">
        <v>1105417.33</v>
      </c>
      <c r="E905" s="68">
        <v>12536616.459999997</v>
      </c>
      <c r="F905" s="69">
        <v>349238.79000000004</v>
      </c>
      <c r="G905" s="69">
        <v>2287615.0599999949</v>
      </c>
      <c r="H905" s="70">
        <v>97.332526152108329</v>
      </c>
      <c r="I905" s="70">
        <v>22.320370255779199</v>
      </c>
      <c r="J905" s="69">
        <v>1734616.3499999999</v>
      </c>
      <c r="K905" s="69">
        <v>1364928.2899999998</v>
      </c>
      <c r="L905" s="69">
        <v>1361318.5500000003</v>
      </c>
      <c r="M905" s="69">
        <v>1884939.7899999993</v>
      </c>
      <c r="N905" s="69">
        <v>1860508.07</v>
      </c>
      <c r="O905" s="69">
        <v>2460586.27</v>
      </c>
      <c r="P905" s="69">
        <v>1459597.21</v>
      </c>
      <c r="Q905" s="69">
        <v>1414078.3</v>
      </c>
      <c r="R905" s="69">
        <v>3889428.08</v>
      </c>
      <c r="S905" s="69">
        <v>1318014.0099999998</v>
      </c>
      <c r="T905" s="69">
        <v>1500261.9200000002</v>
      </c>
      <c r="U905" s="69">
        <v>1849819.6100000003</v>
      </c>
      <c r="V905" s="69">
        <v>1105417.33</v>
      </c>
      <c r="W905" s="70">
        <v>117.17576117647643</v>
      </c>
      <c r="X905" s="70">
        <v>99.250911906025692</v>
      </c>
      <c r="Y905" s="70">
        <v>101.36489308252649</v>
      </c>
      <c r="Z905" s="71">
        <v>110.57250459015056</v>
      </c>
      <c r="AA905" s="71">
        <v>89.114505678846456</v>
      </c>
      <c r="AB905" s="71">
        <v>94.346944948911087</v>
      </c>
      <c r="AC905" s="71">
        <v>97.240195590806252</v>
      </c>
      <c r="AD905" s="71">
        <v>95.673624539285811</v>
      </c>
      <c r="AE905" s="71">
        <v>99.438432626323831</v>
      </c>
      <c r="AF905" s="71">
        <v>85.172735761429635</v>
      </c>
      <c r="AG905" s="71">
        <v>86.310517458815198</v>
      </c>
      <c r="AH905" s="71">
        <v>108.78342928727321</v>
      </c>
      <c r="AI905" s="71">
        <v>110.14322489942366</v>
      </c>
      <c r="AJ905" s="71">
        <v>22.234077517815543</v>
      </c>
      <c r="AK905" s="71">
        <v>4.1396360202509364</v>
      </c>
      <c r="AL905" s="71">
        <v>12.559116916181878</v>
      </c>
      <c r="AM905" s="71">
        <v>10.911199203894517</v>
      </c>
      <c r="AN905" s="71">
        <v>-3.4668321671921465</v>
      </c>
      <c r="AO905" s="71">
        <v>7.7384126867921399</v>
      </c>
      <c r="AP905" s="71">
        <v>2.2699774353293511</v>
      </c>
      <c r="AQ905" s="71">
        <v>21.221936211062765</v>
      </c>
      <c r="AR905" s="71">
        <v>164.11601458343941</v>
      </c>
      <c r="AS905" s="71">
        <v>-52.737063653254033</v>
      </c>
      <c r="AT905" s="71">
        <v>13.803963263879471</v>
      </c>
      <c r="AU905" s="71">
        <v>40.189757686338524</v>
      </c>
      <c r="AV905" s="72">
        <v>46.184699978393986</v>
      </c>
      <c r="AW905" s="73">
        <v>315522.44000000041</v>
      </c>
      <c r="AX905" s="73">
        <v>54257.019999999786</v>
      </c>
      <c r="AY905" s="73">
        <v>151893.15000000014</v>
      </c>
      <c r="AZ905" s="73">
        <v>185436.21999999974</v>
      </c>
      <c r="BA905" s="73">
        <v>-66817.129999999888</v>
      </c>
      <c r="BB905" s="73">
        <v>198263.85999999987</v>
      </c>
      <c r="BC905" s="73">
        <v>32397.119999999879</v>
      </c>
      <c r="BD905" s="73">
        <v>247558.16000000061</v>
      </c>
      <c r="BE905" s="73">
        <v>2416807.0100000002</v>
      </c>
      <c r="BF905" s="73">
        <v>-1470670.13</v>
      </c>
      <c r="BG905" s="73">
        <v>181975.74000000022</v>
      </c>
      <c r="BH905" s="73">
        <v>530308.37000000058</v>
      </c>
      <c r="BI905" s="73">
        <v>349238.79000000004</v>
      </c>
      <c r="BJ905" s="71">
        <v>20.267814415218201</v>
      </c>
      <c r="BK905" s="71">
        <v>13.571149824528312</v>
      </c>
      <c r="BL905" s="71">
        <v>14.003633748146076</v>
      </c>
      <c r="BM905" s="71">
        <v>15.946235485217155</v>
      </c>
      <c r="BN905" s="71">
        <v>7.0459736107028501</v>
      </c>
      <c r="BO905" s="71">
        <v>13.60539479045617</v>
      </c>
      <c r="BP905" s="71">
        <v>20.079338032109153</v>
      </c>
      <c r="BQ905" s="71">
        <v>23.683257567460775</v>
      </c>
      <c r="BR905" s="72">
        <v>9.8862783496515405</v>
      </c>
      <c r="BS905" s="72">
        <v>14.193301744860083</v>
      </c>
      <c r="BT905" s="71">
        <v>15.96781792108688</v>
      </c>
      <c r="BU905" s="71">
        <v>16.610189465243273</v>
      </c>
      <c r="BV905" s="71">
        <v>16.723382397217645</v>
      </c>
      <c r="BW905" s="71">
        <v>13.727939903720539</v>
      </c>
      <c r="BX905" s="75">
        <v>43374</v>
      </c>
      <c r="BY905" s="75">
        <v>33703</v>
      </c>
      <c r="BZ905" s="75">
        <v>33107</v>
      </c>
      <c r="CA905" s="75">
        <v>39920</v>
      </c>
      <c r="CB905" s="75">
        <v>40334</v>
      </c>
      <c r="CC905" s="75">
        <v>48889</v>
      </c>
      <c r="CD905" s="75">
        <v>37552</v>
      </c>
      <c r="CE905" s="75">
        <v>36681</v>
      </c>
      <c r="CF905" s="75">
        <v>54231</v>
      </c>
      <c r="CG905" s="75">
        <v>34331</v>
      </c>
      <c r="CH905" s="75">
        <v>37962</v>
      </c>
      <c r="CI905" s="75">
        <v>46634</v>
      </c>
      <c r="CJ905" s="75">
        <v>26633</v>
      </c>
      <c r="CK905" s="75">
        <v>274024</v>
      </c>
      <c r="CL905" s="73">
        <v>1846085.84</v>
      </c>
      <c r="CM905" s="73">
        <v>2011148.6400000001</v>
      </c>
      <c r="CN905" s="73">
        <v>2250305.0599999996</v>
      </c>
      <c r="CO905" s="73">
        <v>2026746.5999999994</v>
      </c>
      <c r="CP905" s="73">
        <v>2777706.1400000006</v>
      </c>
      <c r="CQ905" s="73">
        <v>2127834.4000000004</v>
      </c>
      <c r="CR905" s="73">
        <v>1794321.459999999</v>
      </c>
      <c r="CS905" s="73">
        <v>3509625.92</v>
      </c>
      <c r="CT905" s="73">
        <v>2034116.8199999996</v>
      </c>
      <c r="CU905" s="73">
        <v>2165892.7200000007</v>
      </c>
      <c r="CV905" s="73">
        <v>2142504.06</v>
      </c>
      <c r="CW905" s="73">
        <v>2071488.39</v>
      </c>
      <c r="CX905" s="73">
        <v>2081673.72</v>
      </c>
      <c r="CY905" s="77"/>
      <c r="CZ905" s="4">
        <v>1266</v>
      </c>
      <c r="DA905" s="76" t="str">
        <f t="shared" si="34"/>
        <v>1266</v>
      </c>
      <c r="DB905" s="71">
        <v>2.1659362423860915</v>
      </c>
      <c r="DC905" s="71">
        <v>3.8800550367905107</v>
      </c>
      <c r="DD905" s="71">
        <v>0.61562764505787904</v>
      </c>
      <c r="DE905" s="71">
        <v>0.7777974272737771</v>
      </c>
      <c r="DF905" s="71">
        <v>0.99306542615661253</v>
      </c>
      <c r="DG905" s="71">
        <v>0.64229466709527783</v>
      </c>
      <c r="DH905" s="71">
        <v>0.64287765689816012</v>
      </c>
      <c r="DI905" s="71">
        <v>0.50103578526516235</v>
      </c>
      <c r="DJ905" s="71">
        <v>0.26724796987766858</v>
      </c>
      <c r="DK905" s="71">
        <v>0.44137203636445888</v>
      </c>
      <c r="DL905" s="71">
        <v>0.33489313096391171</v>
      </c>
      <c r="DM905" s="71">
        <v>0.21919801155734181</v>
      </c>
      <c r="DN905" s="71">
        <v>0.39208246079765702</v>
      </c>
      <c r="DO905" s="71">
        <v>0.36826678679868685</v>
      </c>
      <c r="DQ905" s="71"/>
      <c r="DR905" s="71"/>
      <c r="DS905" s="71"/>
      <c r="DT905" s="71"/>
      <c r="DU905" s="71"/>
      <c r="DV905" s="71"/>
      <c r="DW905" s="71"/>
      <c r="DX905" s="71"/>
      <c r="DY905" s="71"/>
      <c r="DZ905" s="71"/>
      <c r="EA905" s="71"/>
      <c r="EB905" s="71"/>
      <c r="EC905" s="71"/>
      <c r="ED905" s="71"/>
    </row>
    <row r="906" spans="1:134">
      <c r="A906" s="4">
        <v>1264</v>
      </c>
      <c r="B906" s="46" t="s">
        <v>7190</v>
      </c>
      <c r="C906" s="65" t="str">
        <f t="shared" si="33"/>
        <v>1264</v>
      </c>
      <c r="D906" s="69">
        <v>493248.37000000011</v>
      </c>
      <c r="E906" s="68">
        <v>4664349.24</v>
      </c>
      <c r="F906" s="69">
        <v>201437.2300000001</v>
      </c>
      <c r="G906" s="69">
        <v>1429395.0100000002</v>
      </c>
      <c r="H906" s="70">
        <v>113.59443045658104</v>
      </c>
      <c r="I906" s="70">
        <v>44.185942315480609</v>
      </c>
      <c r="J906" s="69">
        <v>623206.03999999992</v>
      </c>
      <c r="K906" s="69">
        <v>536832.83999999985</v>
      </c>
      <c r="L906" s="69">
        <v>547102.85</v>
      </c>
      <c r="M906" s="69">
        <v>718531.27000000014</v>
      </c>
      <c r="N906" s="69">
        <v>949355.4299999997</v>
      </c>
      <c r="O906" s="69">
        <v>1045722.8500000002</v>
      </c>
      <c r="P906" s="69">
        <v>587846.86</v>
      </c>
      <c r="Q906" s="69">
        <v>559170.9</v>
      </c>
      <c r="R906" s="69">
        <v>1111181.9999999998</v>
      </c>
      <c r="S906" s="69">
        <v>524866.62999999989</v>
      </c>
      <c r="T906" s="69">
        <v>645337.62000000011</v>
      </c>
      <c r="U906" s="69">
        <v>742696.86</v>
      </c>
      <c r="V906" s="69">
        <v>493248.37000000011</v>
      </c>
      <c r="W906" s="70">
        <v>120.59193416861875</v>
      </c>
      <c r="X906" s="70">
        <v>101.97827634282093</v>
      </c>
      <c r="Y906" s="70">
        <v>96.340776601860171</v>
      </c>
      <c r="Z906" s="71">
        <v>111.16068440132292</v>
      </c>
      <c r="AA906" s="71">
        <v>122.20731352014333</v>
      </c>
      <c r="AB906" s="71">
        <v>91.667401558957678</v>
      </c>
      <c r="AC906" s="71">
        <v>109.72637701631646</v>
      </c>
      <c r="AD906" s="71">
        <v>105.59003134723677</v>
      </c>
      <c r="AE906" s="71">
        <v>125.78091224290331</v>
      </c>
      <c r="AF906" s="71">
        <v>98.204204829926596</v>
      </c>
      <c r="AG906" s="71">
        <v>108.82116826566819</v>
      </c>
      <c r="AH906" s="71">
        <v>118.63241740845105</v>
      </c>
      <c r="AI906" s="71">
        <v>122.13046558976322</v>
      </c>
      <c r="AJ906" s="71">
        <v>7.7006068970613128</v>
      </c>
      <c r="AK906" s="71">
        <v>0.88098401350322764</v>
      </c>
      <c r="AL906" s="71">
        <v>-9.124616659365925</v>
      </c>
      <c r="AM906" s="71">
        <v>19.183781055602878</v>
      </c>
      <c r="AN906" s="71">
        <v>17.250864765724437</v>
      </c>
      <c r="AO906" s="71">
        <v>-1.600729288556435</v>
      </c>
      <c r="AP906" s="71">
        <v>15.558721885598171</v>
      </c>
      <c r="AQ906" s="71">
        <v>32.644232193666724</v>
      </c>
      <c r="AR906" s="71">
        <v>164.23456590815229</v>
      </c>
      <c r="AS906" s="71">
        <v>-19.617528780982639</v>
      </c>
      <c r="AT906" s="71">
        <v>43.567994848672242</v>
      </c>
      <c r="AU906" s="71">
        <v>51.60275118413233</v>
      </c>
      <c r="AV906" s="72">
        <v>69.030000019875899</v>
      </c>
      <c r="AW906" s="73">
        <v>44559.310000000056</v>
      </c>
      <c r="AX906" s="73">
        <v>4688.1099999998696</v>
      </c>
      <c r="AY906" s="73">
        <v>-54933.509999999893</v>
      </c>
      <c r="AZ906" s="73">
        <v>115654.55000000005</v>
      </c>
      <c r="BA906" s="73">
        <v>139676.59999999963</v>
      </c>
      <c r="BB906" s="73">
        <v>84.100000000209548</v>
      </c>
      <c r="BC906" s="73">
        <v>79147.169999999984</v>
      </c>
      <c r="BD906" s="73">
        <v>137614.01000000018</v>
      </c>
      <c r="BE906" s="73">
        <v>690653.36999999965</v>
      </c>
      <c r="BF906" s="73">
        <v>-128094.92000000039</v>
      </c>
      <c r="BG906" s="73">
        <v>195837.98000000027</v>
      </c>
      <c r="BH906" s="73">
        <v>252800.1700000001</v>
      </c>
      <c r="BI906" s="73">
        <v>201437.2300000001</v>
      </c>
      <c r="BJ906" s="71">
        <v>26.549974878366672</v>
      </c>
      <c r="BK906" s="71">
        <v>19.112771593870463</v>
      </c>
      <c r="BL906" s="71">
        <v>17.036635862299946</v>
      </c>
      <c r="BM906" s="71">
        <v>18.088055640910245</v>
      </c>
      <c r="BN906" s="71">
        <v>5.5635243343025103</v>
      </c>
      <c r="BO906" s="71">
        <v>12.380464573795916</v>
      </c>
      <c r="BP906" s="71">
        <v>25.01446454460714</v>
      </c>
      <c r="BQ906" s="71">
        <v>24.796768415637029</v>
      </c>
      <c r="BR906" s="72">
        <v>16.442971790478385</v>
      </c>
      <c r="BS906" s="72">
        <v>16.935473142088615</v>
      </c>
      <c r="BT906" s="71">
        <v>18.82414745067727</v>
      </c>
      <c r="BU906" s="71">
        <v>20.958350710058273</v>
      </c>
      <c r="BV906" s="71">
        <v>21.694829539042406</v>
      </c>
      <c r="BW906" s="71">
        <v>18.708504728705915</v>
      </c>
      <c r="BX906" s="75">
        <v>18033</v>
      </c>
      <c r="BY906" s="75">
        <v>14333</v>
      </c>
      <c r="BZ906" s="75">
        <v>14996</v>
      </c>
      <c r="CA906" s="75">
        <v>17306</v>
      </c>
      <c r="CB906" s="75">
        <v>19724</v>
      </c>
      <c r="CC906" s="75">
        <v>22521</v>
      </c>
      <c r="CD906" s="75">
        <v>16127</v>
      </c>
      <c r="CE906" s="75">
        <v>15241</v>
      </c>
      <c r="CF906" s="75">
        <v>19925</v>
      </c>
      <c r="CG906" s="75">
        <v>13646</v>
      </c>
      <c r="CH906" s="75">
        <v>15657</v>
      </c>
      <c r="CI906" s="75">
        <v>19052</v>
      </c>
      <c r="CJ906" s="75">
        <v>12193</v>
      </c>
      <c r="CK906" s="75">
        <v>111841</v>
      </c>
      <c r="CL906" s="73">
        <v>1221614.0299999996</v>
      </c>
      <c r="CM906" s="73">
        <v>1107033.1300000001</v>
      </c>
      <c r="CN906" s="73">
        <v>1284645.9699999997</v>
      </c>
      <c r="CO906" s="73">
        <v>1220434.5400000005</v>
      </c>
      <c r="CP906" s="73">
        <v>1274980.4199999997</v>
      </c>
      <c r="CQ906" s="73">
        <v>1037617.4299999999</v>
      </c>
      <c r="CR906" s="73">
        <v>1044291.3099999997</v>
      </c>
      <c r="CS906" s="73">
        <v>1407761.5800000005</v>
      </c>
      <c r="CT906" s="73">
        <v>1072330.52</v>
      </c>
      <c r="CU906" s="73">
        <v>1103449.3199999998</v>
      </c>
      <c r="CV906" s="73">
        <v>1140339.1500000001</v>
      </c>
      <c r="CW906" s="73">
        <v>1145836.5100000002</v>
      </c>
      <c r="CX906" s="73">
        <v>1244440.8399999999</v>
      </c>
      <c r="CY906" s="77"/>
      <c r="CZ906" s="4">
        <v>1264</v>
      </c>
      <c r="DA906" s="76" t="str">
        <f t="shared" si="34"/>
        <v>1264</v>
      </c>
      <c r="DB906" s="71">
        <v>0.20566719980656573</v>
      </c>
      <c r="DC906" s="71">
        <v>1.945166072497849</v>
      </c>
      <c r="DD906" s="71">
        <v>0.23594205718120531</v>
      </c>
      <c r="DE906" s="71">
        <v>0.15395114993309955</v>
      </c>
      <c r="DF906" s="71">
        <v>0.40577086968517595</v>
      </c>
      <c r="DG906" s="71">
        <v>0.25752598093032525</v>
      </c>
      <c r="DH906" s="71">
        <v>0.28567396362638448</v>
      </c>
      <c r="DI906" s="71">
        <v>0.18209416511525328</v>
      </c>
      <c r="DJ906" s="71">
        <v>0.14515188887172184</v>
      </c>
      <c r="DK906" s="71">
        <v>9.9468177052493126E-2</v>
      </c>
      <c r="DL906" s="71">
        <v>2.4043247472605982E-2</v>
      </c>
      <c r="DM906" s="71">
        <v>3.5796290194242651E-2</v>
      </c>
      <c r="DN906" s="71">
        <v>1.6024302629775413E-2</v>
      </c>
      <c r="DO906" s="71">
        <v>0.1138139656159133</v>
      </c>
      <c r="DQ906" s="71"/>
      <c r="DR906" s="71"/>
      <c r="DS906" s="71"/>
      <c r="DT906" s="71"/>
      <c r="DU906" s="71"/>
      <c r="DV906" s="71"/>
      <c r="DW906" s="71"/>
      <c r="DX906" s="71"/>
      <c r="DY906" s="71"/>
      <c r="DZ906" s="71"/>
      <c r="EA906" s="71"/>
      <c r="EB906" s="71"/>
      <c r="EC906" s="71"/>
      <c r="ED906" s="71"/>
    </row>
    <row r="907" spans="1:134">
      <c r="A907" s="4">
        <v>759</v>
      </c>
      <c r="B907" s="46" t="s">
        <v>7197</v>
      </c>
      <c r="C907" s="65" t="str">
        <f t="shared" si="33"/>
        <v>L759</v>
      </c>
      <c r="D907" s="69">
        <v>231658.94999999998</v>
      </c>
      <c r="E907" s="68">
        <v>2727764.0500000003</v>
      </c>
      <c r="F907" s="69">
        <v>59340.859999999986</v>
      </c>
      <c r="G907" s="69">
        <v>453177.06000000052</v>
      </c>
      <c r="H907" s="70">
        <v>97.625676782111753</v>
      </c>
      <c r="I907" s="70">
        <v>19.923487736118652</v>
      </c>
      <c r="J907" s="69">
        <v>336179.46999999991</v>
      </c>
      <c r="K907" s="69">
        <v>338262.16</v>
      </c>
      <c r="L907" s="69">
        <v>331533.16000000003</v>
      </c>
      <c r="M907" s="69">
        <v>357247.18999999994</v>
      </c>
      <c r="N907" s="69">
        <v>443803.66000000003</v>
      </c>
      <c r="O907" s="69">
        <v>492882.59999999992</v>
      </c>
      <c r="P907" s="69">
        <v>366709.93999999994</v>
      </c>
      <c r="Q907" s="69">
        <v>343520.67999999993</v>
      </c>
      <c r="R907" s="69">
        <v>626583.31000000006</v>
      </c>
      <c r="S907" s="69">
        <v>357653.95999999996</v>
      </c>
      <c r="T907" s="69">
        <v>406186.11000000004</v>
      </c>
      <c r="U907" s="69">
        <v>395451.09999999992</v>
      </c>
      <c r="V907" s="69">
        <v>231658.94999999998</v>
      </c>
      <c r="W907" s="70">
        <v>97.747547019870211</v>
      </c>
      <c r="X907" s="70">
        <v>98.261526608995396</v>
      </c>
      <c r="Y907" s="70">
        <v>95.486600541998016</v>
      </c>
      <c r="Z907" s="71">
        <v>85.833717213487574</v>
      </c>
      <c r="AA907" s="71">
        <v>103.39449866592376</v>
      </c>
      <c r="AB907" s="71">
        <v>89.36052039457644</v>
      </c>
      <c r="AC907" s="71">
        <v>90.68430818959979</v>
      </c>
      <c r="AD907" s="71">
        <v>80.106842242707486</v>
      </c>
      <c r="AE907" s="71">
        <v>93.283315212375655</v>
      </c>
      <c r="AF907" s="71">
        <v>101.15748792668413</v>
      </c>
      <c r="AG907" s="71">
        <v>111.35540839994688</v>
      </c>
      <c r="AH907" s="71">
        <v>111.32235854355524</v>
      </c>
      <c r="AI907" s="71">
        <v>107.42890175264282</v>
      </c>
      <c r="AJ907" s="71">
        <v>0.91629607731631424</v>
      </c>
      <c r="AK907" s="71">
        <v>-1.9925722167086768</v>
      </c>
      <c r="AL907" s="71">
        <v>-5.4203442657525418</v>
      </c>
      <c r="AM907" s="71">
        <v>-2.7516610133337283</v>
      </c>
      <c r="AN907" s="71">
        <v>0.2765853053987577</v>
      </c>
      <c r="AO907" s="71">
        <v>-12.248371690492711</v>
      </c>
      <c r="AP907" s="71">
        <v>-5.0213048765847645</v>
      </c>
      <c r="AQ907" s="71">
        <v>2.5035010223474208</v>
      </c>
      <c r="AR907" s="71">
        <v>80.758975401065712</v>
      </c>
      <c r="AS907" s="71">
        <v>-25.838433210809654</v>
      </c>
      <c r="AT907" s="71">
        <v>47.907146093014987</v>
      </c>
      <c r="AU907" s="71">
        <v>42.497013498640193</v>
      </c>
      <c r="AV907" s="72">
        <v>34.436813917795853</v>
      </c>
      <c r="AW907" s="73">
        <v>3052.429999999993</v>
      </c>
      <c r="AX907" s="73">
        <v>-6877.1500000000815</v>
      </c>
      <c r="AY907" s="73">
        <v>-19000.109999999986</v>
      </c>
      <c r="AZ907" s="73">
        <v>-10108.380000000121</v>
      </c>
      <c r="BA907" s="73">
        <v>1236.5900000000256</v>
      </c>
      <c r="BB907" s="73">
        <v>-56288.630000000063</v>
      </c>
      <c r="BC907" s="73">
        <v>-19387.110000000044</v>
      </c>
      <c r="BD907" s="73">
        <v>8390</v>
      </c>
      <c r="BE907" s="73">
        <v>279943.09000000008</v>
      </c>
      <c r="BF907" s="73">
        <v>-124609.26000000001</v>
      </c>
      <c r="BG907" s="73">
        <v>131563.74000000011</v>
      </c>
      <c r="BH907" s="73">
        <v>117935.73999999993</v>
      </c>
      <c r="BI907" s="73">
        <v>59340.859999999986</v>
      </c>
      <c r="BJ907" s="71">
        <v>20.255729464230456</v>
      </c>
      <c r="BK907" s="71">
        <v>17.491075466985304</v>
      </c>
      <c r="BL907" s="71">
        <v>19.46834612312999</v>
      </c>
      <c r="BM907" s="71">
        <v>17.632971726127529</v>
      </c>
      <c r="BN907" s="71">
        <v>11.102513953318802</v>
      </c>
      <c r="BO907" s="71">
        <v>15.484749572554488</v>
      </c>
      <c r="BP907" s="71">
        <v>22.092190648065781</v>
      </c>
      <c r="BQ907" s="71">
        <v>23.624740611689159</v>
      </c>
      <c r="BR907" s="72">
        <v>10.812453359659004</v>
      </c>
      <c r="BS907" s="72">
        <v>13.38979611609459</v>
      </c>
      <c r="BT907" s="71">
        <v>15.919440743890465</v>
      </c>
      <c r="BU907" s="71">
        <v>16.51023992567853</v>
      </c>
      <c r="BV907" s="71">
        <v>12.430851911065782</v>
      </c>
      <c r="BW907" s="71">
        <v>14.517773071018649</v>
      </c>
      <c r="BX907" s="75">
        <v>13085</v>
      </c>
      <c r="BY907" s="75">
        <v>13384</v>
      </c>
      <c r="BZ907" s="75">
        <v>12819</v>
      </c>
      <c r="CA907" s="75">
        <v>12722</v>
      </c>
      <c r="CB907" s="75">
        <v>14970</v>
      </c>
      <c r="CC907" s="75">
        <v>15053</v>
      </c>
      <c r="CD907" s="75">
        <v>12843</v>
      </c>
      <c r="CE907" s="75">
        <v>12664</v>
      </c>
      <c r="CF907" s="75">
        <v>18233</v>
      </c>
      <c r="CG907" s="75">
        <v>14127</v>
      </c>
      <c r="CH907" s="75">
        <v>15737</v>
      </c>
      <c r="CI907" s="75">
        <v>15127</v>
      </c>
      <c r="CJ907" s="75">
        <v>8661</v>
      </c>
      <c r="CK907" s="75">
        <v>97392</v>
      </c>
      <c r="CL907" s="73">
        <v>472711.33999999991</v>
      </c>
      <c r="CM907" s="73">
        <v>469918.25999999995</v>
      </c>
      <c r="CN907" s="73">
        <v>568273.82999999996</v>
      </c>
      <c r="CO907" s="73">
        <v>611052.86</v>
      </c>
      <c r="CP907" s="73">
        <v>712652.79999999993</v>
      </c>
      <c r="CQ907" s="73">
        <v>593804.35</v>
      </c>
      <c r="CR907" s="73">
        <v>648677.05000000028</v>
      </c>
      <c r="CS907" s="73">
        <v>792091.33</v>
      </c>
      <c r="CT907" s="73">
        <v>600899.80000000005</v>
      </c>
      <c r="CU907" s="73">
        <v>563596.15</v>
      </c>
      <c r="CV907" s="73">
        <v>653670.61</v>
      </c>
      <c r="CW907" s="73">
        <v>649433.41999999993</v>
      </c>
      <c r="CX907" s="73">
        <v>642789.61</v>
      </c>
      <c r="CY907" s="77"/>
      <c r="CZ907" s="4">
        <v>759</v>
      </c>
      <c r="DA907" s="76" t="str">
        <f t="shared" si="34"/>
        <v>L759</v>
      </c>
      <c r="DB907" s="71">
        <v>0.89227772995887489</v>
      </c>
      <c r="DC907" s="71">
        <v>0.94417044808410777</v>
      </c>
      <c r="DD907" s="71">
        <v>0.81531260935217698</v>
      </c>
      <c r="DE907" s="71">
        <v>0.69943728086310775</v>
      </c>
      <c r="DF907" s="71">
        <v>1.0819595159226687</v>
      </c>
      <c r="DG907" s="71">
        <v>0.4126353460331536</v>
      </c>
      <c r="DH907" s="71">
        <v>0.28150577206397964</v>
      </c>
      <c r="DI907" s="71">
        <v>0.66302254555662521</v>
      </c>
      <c r="DJ907" s="71">
        <v>0.44109122428805425</v>
      </c>
      <c r="DK907" s="71">
        <v>0.15965502252330546</v>
      </c>
      <c r="DL907" s="71">
        <v>0.20794225484542816</v>
      </c>
      <c r="DM907" s="71">
        <v>0.30479414151524786</v>
      </c>
      <c r="DN907" s="71">
        <v>0.30792823959095778</v>
      </c>
      <c r="DO907" s="71">
        <v>0.34501882722435112</v>
      </c>
      <c r="DQ907" s="71"/>
      <c r="DR907" s="71"/>
      <c r="DS907" s="71"/>
      <c r="DT907" s="71"/>
      <c r="DU907" s="71"/>
      <c r="DV907" s="71"/>
      <c r="DW907" s="71"/>
      <c r="DX907" s="71"/>
      <c r="DY907" s="71"/>
      <c r="DZ907" s="71"/>
      <c r="EA907" s="71"/>
      <c r="EB907" s="71"/>
      <c r="EC907" s="71"/>
      <c r="ED907" s="71"/>
    </row>
    <row r="908" spans="1:134">
      <c r="A908" s="4">
        <v>1261</v>
      </c>
      <c r="B908" s="46" t="s">
        <v>7204</v>
      </c>
      <c r="C908" s="65" t="str">
        <f t="shared" si="33"/>
        <v>1261</v>
      </c>
      <c r="D908" s="69">
        <v>0</v>
      </c>
      <c r="E908" s="68">
        <v>540526.61</v>
      </c>
      <c r="F908" s="69">
        <v>-236475.34</v>
      </c>
      <c r="G908" s="69">
        <v>-2183979.1699999995</v>
      </c>
      <c r="H908" s="70">
        <v>21.343094136042268</v>
      </c>
      <c r="I908" s="70">
        <v>-80.160562918680981</v>
      </c>
      <c r="J908" s="69">
        <v>373226.15999999992</v>
      </c>
      <c r="K908" s="69">
        <v>399832.45000000007</v>
      </c>
      <c r="L908" s="69">
        <v>390184.47000000003</v>
      </c>
      <c r="M908" s="69">
        <v>410426.47000000009</v>
      </c>
      <c r="N908" s="69">
        <v>615973.12000000011</v>
      </c>
      <c r="O908" s="69">
        <v>631905.69999999995</v>
      </c>
      <c r="P908" s="69">
        <v>318258.96000000002</v>
      </c>
      <c r="Q908" s="69">
        <v>222267.64999999997</v>
      </c>
      <c r="R908" s="69">
        <v>0</v>
      </c>
      <c r="S908" s="69">
        <v>0</v>
      </c>
      <c r="T908" s="69">
        <v>0</v>
      </c>
      <c r="U908" s="69">
        <v>0</v>
      </c>
      <c r="V908" s="69">
        <v>0</v>
      </c>
      <c r="W908" s="70">
        <v>83.55580896155621</v>
      </c>
      <c r="X908" s="70">
        <v>78.80018500971012</v>
      </c>
      <c r="Y908" s="70">
        <v>115.94209905188096</v>
      </c>
      <c r="Z908" s="71">
        <v>84.351450374038421</v>
      </c>
      <c r="AA908" s="71">
        <v>101.24653100851909</v>
      </c>
      <c r="AB908" s="71">
        <v>120.85630773838179</v>
      </c>
      <c r="AC908" s="71">
        <v>68.08053845776746</v>
      </c>
      <c r="AD908" s="71">
        <v>52.189317099897714</v>
      </c>
      <c r="AE908" s="71">
        <v>0</v>
      </c>
      <c r="AF908" s="71">
        <v>0</v>
      </c>
      <c r="AG908" s="71">
        <v>0</v>
      </c>
      <c r="AH908" s="71">
        <v>0</v>
      </c>
      <c r="AI908" s="71">
        <v>0</v>
      </c>
      <c r="AJ908" s="71">
        <v>-27.278037028082768</v>
      </c>
      <c r="AK908" s="71">
        <v>-36.405242594786323</v>
      </c>
      <c r="AL908" s="71">
        <v>-32.972312512213861</v>
      </c>
      <c r="AM908" s="71">
        <v>-43.330665600401929</v>
      </c>
      <c r="AN908" s="71">
        <v>-39.763002053525831</v>
      </c>
      <c r="AO908" s="71">
        <v>-22.708726113447586</v>
      </c>
      <c r="AP908" s="71">
        <v>-34.829392658369684</v>
      </c>
      <c r="AQ908" s="71">
        <v>-35.966313320974166</v>
      </c>
      <c r="AR908" s="71">
        <v>0</v>
      </c>
      <c r="AS908" s="71">
        <v>0</v>
      </c>
      <c r="AT908" s="71">
        <v>0</v>
      </c>
      <c r="AU908" s="71">
        <v>0</v>
      </c>
      <c r="AV908" s="72">
        <v>0</v>
      </c>
      <c r="AW908" s="73">
        <v>-139997.27999999997</v>
      </c>
      <c r="AX908" s="73">
        <v>-228886.75</v>
      </c>
      <c r="AY908" s="73">
        <v>-191939.84999999992</v>
      </c>
      <c r="AZ908" s="73">
        <v>-313821.44000000006</v>
      </c>
      <c r="BA908" s="73">
        <v>-406591.61999999988</v>
      </c>
      <c r="BB908" s="73">
        <v>-172354.28999999992</v>
      </c>
      <c r="BC908" s="73">
        <v>-170088.42999999993</v>
      </c>
      <c r="BD908" s="73">
        <v>-124842.85000000003</v>
      </c>
      <c r="BE908" s="73">
        <v>-336101.72000000003</v>
      </c>
      <c r="BF908" s="73">
        <v>-491244.30000000005</v>
      </c>
      <c r="BG908" s="73">
        <v>-442569.87000000005</v>
      </c>
      <c r="BH908" s="73">
        <v>-382656.66</v>
      </c>
      <c r="BI908" s="73">
        <v>-236475.34</v>
      </c>
      <c r="BJ908" s="71">
        <v>7.7637008496735787</v>
      </c>
      <c r="BK908" s="71">
        <v>6.5300944988152718</v>
      </c>
      <c r="BL908" s="71">
        <v>1.1249883139574512</v>
      </c>
      <c r="BM908" s="71">
        <v>9.0309978058329214</v>
      </c>
      <c r="BN908" s="71">
        <v>-1.4491950292502067</v>
      </c>
      <c r="BO908" s="71">
        <v>2.4635266141098517</v>
      </c>
      <c r="BP908" s="71">
        <v>12.625647139043217</v>
      </c>
      <c r="BQ908" s="71">
        <v>12.331433114531851</v>
      </c>
      <c r="BR908" s="72">
        <v>100</v>
      </c>
      <c r="BS908" s="72">
        <v>-3</v>
      </c>
      <c r="BT908" s="71">
        <v>-3</v>
      </c>
      <c r="BU908" s="71">
        <v>-3</v>
      </c>
      <c r="BV908" s="71">
        <v>-3</v>
      </c>
      <c r="BW908" s="71">
        <v>9.5144743660224318</v>
      </c>
      <c r="BX908" s="75">
        <v>4655</v>
      </c>
      <c r="BY908" s="75">
        <v>4523</v>
      </c>
      <c r="BZ908" s="75">
        <v>4303</v>
      </c>
      <c r="CA908" s="75">
        <v>4740</v>
      </c>
      <c r="CB908" s="75">
        <v>6654</v>
      </c>
      <c r="CC908" s="75">
        <v>7496</v>
      </c>
      <c r="CD908" s="75">
        <v>4342</v>
      </c>
      <c r="CE908" s="75">
        <v>3270</v>
      </c>
      <c r="CF908" s="75">
        <v>0</v>
      </c>
      <c r="CG908" s="75">
        <v>0</v>
      </c>
      <c r="CH908" s="75">
        <v>0</v>
      </c>
      <c r="CI908" s="75">
        <v>0</v>
      </c>
      <c r="CJ908" s="75">
        <v>0</v>
      </c>
      <c r="CK908" s="75">
        <v>7612</v>
      </c>
      <c r="CL908" s="73">
        <v>960105.83</v>
      </c>
      <c r="CM908" s="73">
        <v>983120.70000000007</v>
      </c>
      <c r="CN908" s="73">
        <v>1017410.0800000002</v>
      </c>
      <c r="CO908" s="73">
        <v>1042669.3099999999</v>
      </c>
      <c r="CP908" s="73">
        <v>1015727.7699999999</v>
      </c>
      <c r="CQ908" s="73">
        <v>777043.21999999986</v>
      </c>
      <c r="CR908" s="73">
        <v>748402.1999999996</v>
      </c>
      <c r="CS908" s="73">
        <v>763517.43000000017</v>
      </c>
      <c r="CT908" s="73">
        <v>764144.05000000016</v>
      </c>
      <c r="CU908" s="73">
        <v>394719.28999999992</v>
      </c>
      <c r="CV908" s="73">
        <v>357.1</v>
      </c>
      <c r="CW908" s="73">
        <v>53.690000000000005</v>
      </c>
      <c r="CX908" s="73">
        <v>53.690000000000005</v>
      </c>
      <c r="CY908" s="77"/>
      <c r="CZ908" s="4">
        <v>1261</v>
      </c>
      <c r="DA908" s="76" t="str">
        <f t="shared" si="34"/>
        <v>1261</v>
      </c>
      <c r="DB908" s="71">
        <v>6.0221166997530222</v>
      </c>
      <c r="DC908" s="71">
        <v>6.8763486495988211</v>
      </c>
      <c r="DD908" s="71">
        <v>1.8346350443989923</v>
      </c>
      <c r="DE908" s="71">
        <v>1.171726939749546</v>
      </c>
      <c r="DF908" s="71">
        <v>0.55731296524398366</v>
      </c>
      <c r="DG908" s="71">
        <v>0.77993747807354796</v>
      </c>
      <c r="DH908" s="71">
        <v>1.0301887694593364</v>
      </c>
      <c r="DI908" s="71">
        <v>1.5495921699430122</v>
      </c>
      <c r="DJ908" s="71">
        <v>0</v>
      </c>
      <c r="DK908" s="71">
        <v>0</v>
      </c>
      <c r="DL908" s="71">
        <v>0</v>
      </c>
      <c r="DM908" s="71">
        <v>0</v>
      </c>
      <c r="DN908" s="71">
        <v>0</v>
      </c>
      <c r="DO908" s="71">
        <v>1.2415818637720346</v>
      </c>
      <c r="DQ908" s="71"/>
      <c r="DR908" s="71"/>
      <c r="DS908" s="71"/>
      <c r="DT908" s="71"/>
      <c r="DU908" s="71"/>
      <c r="DV908" s="71"/>
      <c r="DW908" s="71"/>
      <c r="DX908" s="71"/>
      <c r="DY908" s="71"/>
      <c r="DZ908" s="71"/>
      <c r="EA908" s="71"/>
      <c r="EB908" s="71"/>
      <c r="EC908" s="71"/>
      <c r="ED908" s="71"/>
    </row>
    <row r="909" spans="1:134">
      <c r="A909" s="4">
        <v>1262</v>
      </c>
      <c r="B909" s="46" t="s">
        <v>7209</v>
      </c>
      <c r="C909" s="65" t="str">
        <f t="shared" si="33"/>
        <v>1262</v>
      </c>
      <c r="D909" s="69">
        <v>211282.59999999998</v>
      </c>
      <c r="E909" s="68">
        <v>2716981.9</v>
      </c>
      <c r="F909" s="69">
        <v>7667.0899999999965</v>
      </c>
      <c r="G909" s="69">
        <v>-54704.629999999423</v>
      </c>
      <c r="H909" s="70">
        <v>82.484829534692594</v>
      </c>
      <c r="I909" s="70">
        <v>-1.973694694832584</v>
      </c>
      <c r="J909" s="69">
        <v>363952.92000000004</v>
      </c>
      <c r="K909" s="69">
        <v>343342.3899999999</v>
      </c>
      <c r="L909" s="69">
        <v>330055.74</v>
      </c>
      <c r="M909" s="69">
        <v>333433.01</v>
      </c>
      <c r="N909" s="69">
        <v>500413.52</v>
      </c>
      <c r="O909" s="69">
        <v>559222.26</v>
      </c>
      <c r="P909" s="69">
        <v>290537.61999999988</v>
      </c>
      <c r="Q909" s="69">
        <v>295422.53999999992</v>
      </c>
      <c r="R909" s="69">
        <v>760817.31</v>
      </c>
      <c r="S909" s="69">
        <v>366007.52</v>
      </c>
      <c r="T909" s="69">
        <v>390918.20999999996</v>
      </c>
      <c r="U909" s="69">
        <v>401996.09999999992</v>
      </c>
      <c r="V909" s="69">
        <v>211282.59999999998</v>
      </c>
      <c r="W909" s="70">
        <v>79.82397501695219</v>
      </c>
      <c r="X909" s="70">
        <v>77.361787281612393</v>
      </c>
      <c r="Y909" s="70">
        <v>76.708390486733464</v>
      </c>
      <c r="Z909" s="71">
        <v>70.408863894851223</v>
      </c>
      <c r="AA909" s="71">
        <v>76.752249145180343</v>
      </c>
      <c r="AB909" s="71">
        <v>95.896579450124449</v>
      </c>
      <c r="AC909" s="71">
        <v>62.884670835086823</v>
      </c>
      <c r="AD909" s="71">
        <v>68.41766251873041</v>
      </c>
      <c r="AE909" s="71">
        <v>90.47030230539248</v>
      </c>
      <c r="AF909" s="71">
        <v>88.491130129957227</v>
      </c>
      <c r="AG909" s="71">
        <v>83.056882839199801</v>
      </c>
      <c r="AH909" s="71">
        <v>89.861172262256929</v>
      </c>
      <c r="AI909" s="71">
        <v>92.861379822076984</v>
      </c>
      <c r="AJ909" s="71">
        <v>-16.014523151964532</v>
      </c>
      <c r="AK909" s="71">
        <v>-21.608681224448624</v>
      </c>
      <c r="AL909" s="71">
        <v>-24.351929286774766</v>
      </c>
      <c r="AM909" s="71">
        <v>-41.034885624042992</v>
      </c>
      <c r="AN909" s="71">
        <v>-46.695190573552672</v>
      </c>
      <c r="AO909" s="71">
        <v>-27.208401003265724</v>
      </c>
      <c r="AP909" s="71">
        <v>-37.022232695240554</v>
      </c>
      <c r="AQ909" s="71">
        <v>-14.040782877997604</v>
      </c>
      <c r="AR909" s="71">
        <v>87.973825388593369</v>
      </c>
      <c r="AS909" s="71">
        <v>-38.765426612841999</v>
      </c>
      <c r="AT909" s="71">
        <v>1.3747608053485072</v>
      </c>
      <c r="AU909" s="71">
        <v>7.203911391320772</v>
      </c>
      <c r="AV909" s="72">
        <v>3.7654744474033386</v>
      </c>
      <c r="AW909" s="73">
        <v>-69399.289999999863</v>
      </c>
      <c r="AX909" s="73">
        <v>-94642.830000000191</v>
      </c>
      <c r="AY909" s="73">
        <v>-106248.49999999994</v>
      </c>
      <c r="AZ909" s="73">
        <v>-232042.03999999992</v>
      </c>
      <c r="BA909" s="73">
        <v>-438338.16999999981</v>
      </c>
      <c r="BB909" s="73">
        <v>-190643.34999999998</v>
      </c>
      <c r="BC909" s="73">
        <v>-170796.01000000018</v>
      </c>
      <c r="BD909" s="73">
        <v>-48255.020000000077</v>
      </c>
      <c r="BE909" s="73">
        <v>356070.9</v>
      </c>
      <c r="BF909" s="73">
        <v>-231706.31999999983</v>
      </c>
      <c r="BG909" s="73">
        <v>5301.3099999999395</v>
      </c>
      <c r="BH909" s="73">
        <v>27013.419999999925</v>
      </c>
      <c r="BI909" s="73">
        <v>7667.0899999999965</v>
      </c>
      <c r="BJ909" s="71">
        <v>15.626230080738491</v>
      </c>
      <c r="BK909" s="71">
        <v>13.050743180989041</v>
      </c>
      <c r="BL909" s="71">
        <v>9.3705322815565371</v>
      </c>
      <c r="BM909" s="71">
        <v>11.599124471015749</v>
      </c>
      <c r="BN909" s="71">
        <v>3.1941816578595734</v>
      </c>
      <c r="BO909" s="71">
        <v>6.2234421327163396</v>
      </c>
      <c r="BP909" s="71">
        <v>16.742582664117844</v>
      </c>
      <c r="BQ909" s="71">
        <v>14.441962593399907</v>
      </c>
      <c r="BR909" s="72">
        <v>12.078577691889407</v>
      </c>
      <c r="BS909" s="72">
        <v>12.908300366396947</v>
      </c>
      <c r="BT909" s="71">
        <v>14.298552610591809</v>
      </c>
      <c r="BU909" s="71">
        <v>15.045990826966207</v>
      </c>
      <c r="BV909" s="71">
        <v>15.571308880111729</v>
      </c>
      <c r="BW909" s="71">
        <v>12.523227616360094</v>
      </c>
      <c r="BX909" s="75">
        <v>5821</v>
      </c>
      <c r="BY909" s="75">
        <v>5620</v>
      </c>
      <c r="BZ909" s="75">
        <v>5132</v>
      </c>
      <c r="CA909" s="75">
        <v>5230</v>
      </c>
      <c r="CB909" s="75">
        <v>6851</v>
      </c>
      <c r="CC909" s="75">
        <v>7761</v>
      </c>
      <c r="CD909" s="75">
        <v>5104</v>
      </c>
      <c r="CE909" s="75">
        <v>5237</v>
      </c>
      <c r="CF909" s="75">
        <v>11370</v>
      </c>
      <c r="CG909" s="75">
        <v>6926</v>
      </c>
      <c r="CH909" s="75">
        <v>6915</v>
      </c>
      <c r="CI909" s="75">
        <v>6980</v>
      </c>
      <c r="CJ909" s="75">
        <v>3774</v>
      </c>
      <c r="CK909" s="75">
        <v>46306</v>
      </c>
      <c r="CL909" s="73">
        <v>808752.59999999986</v>
      </c>
      <c r="CM909" s="73">
        <v>799330.05999999959</v>
      </c>
      <c r="CN909" s="73">
        <v>884810.00000000023</v>
      </c>
      <c r="CO909" s="73">
        <v>921687.60000000021</v>
      </c>
      <c r="CP909" s="73">
        <v>893061.15000000014</v>
      </c>
      <c r="CQ909" s="73">
        <v>731766.20000000007</v>
      </c>
      <c r="CR909" s="73">
        <v>693080.33000000007</v>
      </c>
      <c r="CS909" s="73">
        <v>849873.89000000013</v>
      </c>
      <c r="CT909" s="73">
        <v>704182.94000000029</v>
      </c>
      <c r="CU909" s="73">
        <v>698411.89999999979</v>
      </c>
      <c r="CV909" s="73">
        <v>695440.29999999993</v>
      </c>
      <c r="CW909" s="73">
        <v>672241.02000000014</v>
      </c>
      <c r="CX909" s="73">
        <v>641588.63000000012</v>
      </c>
      <c r="CY909" s="77"/>
      <c r="CZ909" s="4">
        <v>1262</v>
      </c>
      <c r="DA909" s="76" t="str">
        <f t="shared" si="34"/>
        <v>1262</v>
      </c>
      <c r="DB909" s="71">
        <v>5.8316797190895064</v>
      </c>
      <c r="DC909" s="71">
        <v>4.9272973914521483</v>
      </c>
      <c r="DD909" s="71">
        <v>0.87868345485805754</v>
      </c>
      <c r="DE909" s="71">
        <v>0.84361028995905352</v>
      </c>
      <c r="DF909" s="71">
        <v>0.78230887651126313</v>
      </c>
      <c r="DG909" s="71">
        <v>0.5142316781726276</v>
      </c>
      <c r="DH909" s="71">
        <v>1.362157789411117</v>
      </c>
      <c r="DI909" s="71">
        <v>0.53584322967653464</v>
      </c>
      <c r="DJ909" s="71">
        <v>0.61975644708707578</v>
      </c>
      <c r="DK909" s="71">
        <v>0.29910632736088261</v>
      </c>
      <c r="DL909" s="71">
        <v>0.60124177413039848</v>
      </c>
      <c r="DM909" s="71">
        <v>0.20680823562538347</v>
      </c>
      <c r="DN909" s="71">
        <v>0.96679720015458781</v>
      </c>
      <c r="DO909" s="71">
        <v>0.61204812956312804</v>
      </c>
      <c r="DQ909" s="71"/>
      <c r="DR909" s="71"/>
      <c r="DS909" s="71"/>
      <c r="DT909" s="71"/>
      <c r="DU909" s="71"/>
      <c r="DV909" s="71"/>
      <c r="DW909" s="71"/>
      <c r="DX909" s="71"/>
      <c r="DY909" s="71"/>
      <c r="DZ909" s="71"/>
      <c r="EA909" s="71"/>
      <c r="EB909" s="71"/>
      <c r="EC909" s="71"/>
      <c r="ED909" s="71"/>
    </row>
    <row r="910" spans="1:134">
      <c r="A910" s="4">
        <v>830</v>
      </c>
      <c r="B910" s="46" t="s">
        <v>7216</v>
      </c>
      <c r="C910" s="65" t="str">
        <f t="shared" si="33"/>
        <v>L830</v>
      </c>
      <c r="D910" s="69">
        <v>98224.180000000008</v>
      </c>
      <c r="E910" s="68">
        <v>1232978.4599999995</v>
      </c>
      <c r="F910" s="69">
        <v>17309.790000000037</v>
      </c>
      <c r="G910" s="69">
        <v>199896.19999999937</v>
      </c>
      <c r="H910" s="70">
        <v>95.466862436463344</v>
      </c>
      <c r="I910" s="70">
        <v>19.349494976324479</v>
      </c>
      <c r="J910" s="69">
        <v>158774.69999999995</v>
      </c>
      <c r="K910" s="69">
        <v>172189.4</v>
      </c>
      <c r="L910" s="69">
        <v>150197.48999999996</v>
      </c>
      <c r="M910" s="69">
        <v>190109.33</v>
      </c>
      <c r="N910" s="69">
        <v>227832.92999999996</v>
      </c>
      <c r="O910" s="69">
        <v>244984.38999999996</v>
      </c>
      <c r="P910" s="69">
        <v>142513.15000000002</v>
      </c>
      <c r="Q910" s="69">
        <v>146671.12999999998</v>
      </c>
      <c r="R910" s="69">
        <v>306865.92999999993</v>
      </c>
      <c r="S910" s="69">
        <v>172072.35999999996</v>
      </c>
      <c r="T910" s="69">
        <v>180375.37</v>
      </c>
      <c r="U910" s="69">
        <v>186256.34</v>
      </c>
      <c r="V910" s="69">
        <v>98224.180000000008</v>
      </c>
      <c r="W910" s="70">
        <v>96.566899293132579</v>
      </c>
      <c r="X910" s="70">
        <v>103.31520687842747</v>
      </c>
      <c r="Y910" s="70">
        <v>88.065555734927457</v>
      </c>
      <c r="Z910" s="71">
        <v>91.788018900644502</v>
      </c>
      <c r="AA910" s="71">
        <v>104.11143676545814</v>
      </c>
      <c r="AB910" s="71">
        <v>95.6183879428349</v>
      </c>
      <c r="AC910" s="71">
        <v>86.904356628082809</v>
      </c>
      <c r="AD910" s="71">
        <v>90.522548013519057</v>
      </c>
      <c r="AE910" s="71">
        <v>103.12008372546471</v>
      </c>
      <c r="AF910" s="71">
        <v>94.571641872706024</v>
      </c>
      <c r="AG910" s="71">
        <v>91.834598008344713</v>
      </c>
      <c r="AH910" s="71">
        <v>100.25402995101975</v>
      </c>
      <c r="AI910" s="71">
        <v>94.645328737310763</v>
      </c>
      <c r="AJ910" s="71">
        <v>-8.5633052376005168</v>
      </c>
      <c r="AK910" s="71">
        <v>-9.8018761631337163</v>
      </c>
      <c r="AL910" s="71">
        <v>-22.427907620526678</v>
      </c>
      <c r="AM910" s="71">
        <v>-6.7577087260643047</v>
      </c>
      <c r="AN910" s="71">
        <v>-12.871397955718455</v>
      </c>
      <c r="AO910" s="71">
        <v>-15.22177838668185</v>
      </c>
      <c r="AP910" s="71">
        <v>-9.8580341275720347</v>
      </c>
      <c r="AQ910" s="71">
        <v>17.758838629161833</v>
      </c>
      <c r="AR910" s="71">
        <v>85.212392609850852</v>
      </c>
      <c r="AS910" s="71">
        <v>-18.713576734497995</v>
      </c>
      <c r="AT910" s="71">
        <v>21.802645747244441</v>
      </c>
      <c r="AU910" s="71">
        <v>29.291491472535892</v>
      </c>
      <c r="AV910" s="72">
        <v>21.392721368844335</v>
      </c>
      <c r="AW910" s="73">
        <v>-14869.700000000012</v>
      </c>
      <c r="AX910" s="73">
        <v>-18711.909999999945</v>
      </c>
      <c r="AY910" s="73">
        <v>-43425.610000000102</v>
      </c>
      <c r="AZ910" s="73">
        <v>-13778.119999999995</v>
      </c>
      <c r="BA910" s="73">
        <v>-33267.590000000084</v>
      </c>
      <c r="BB910" s="73">
        <v>-38895.890000000014</v>
      </c>
      <c r="BC910" s="73">
        <v>-15585.409999999974</v>
      </c>
      <c r="BD910" s="73">
        <v>22119.009999999995</v>
      </c>
      <c r="BE910" s="73">
        <v>141182.66999999993</v>
      </c>
      <c r="BF910" s="73">
        <v>-39614.110000000073</v>
      </c>
      <c r="BG910" s="73">
        <v>32287.149999999994</v>
      </c>
      <c r="BH910" s="73">
        <v>42197.100000000006</v>
      </c>
      <c r="BI910" s="73">
        <v>17309.790000000037</v>
      </c>
      <c r="BJ910" s="71">
        <v>21.852286342428968</v>
      </c>
      <c r="BK910" s="71">
        <v>18.281917445232999</v>
      </c>
      <c r="BL910" s="71">
        <v>17.160594299532256</v>
      </c>
      <c r="BM910" s="71">
        <v>16.848503065408295</v>
      </c>
      <c r="BN910" s="71">
        <v>5.283227963467759</v>
      </c>
      <c r="BO910" s="71">
        <v>-1.2580096707787649</v>
      </c>
      <c r="BP910" s="71">
        <v>18.789737046501099</v>
      </c>
      <c r="BQ910" s="71">
        <v>21.794186483227737</v>
      </c>
      <c r="BR910" s="72">
        <v>14.264035138254036</v>
      </c>
      <c r="BS910" s="72">
        <v>13.53083826556589</v>
      </c>
      <c r="BT910" s="71">
        <v>18.066648383620688</v>
      </c>
      <c r="BU910" s="71">
        <v>18.434790722189678</v>
      </c>
      <c r="BV910" s="71">
        <v>17.462524534482956</v>
      </c>
      <c r="BW910" s="71">
        <v>15.550524447889664</v>
      </c>
      <c r="BX910" s="75">
        <v>6030</v>
      </c>
      <c r="BY910" s="75">
        <v>6665</v>
      </c>
      <c r="BZ910" s="75">
        <v>5644</v>
      </c>
      <c r="CA910" s="75">
        <v>6604</v>
      </c>
      <c r="CB910" s="75">
        <v>7072</v>
      </c>
      <c r="CC910" s="75">
        <v>7077</v>
      </c>
      <c r="CD910" s="75">
        <v>5409</v>
      </c>
      <c r="CE910" s="75">
        <v>5617</v>
      </c>
      <c r="CF910" s="75">
        <v>7712</v>
      </c>
      <c r="CG910" s="75">
        <v>6552</v>
      </c>
      <c r="CH910" s="75">
        <v>6816</v>
      </c>
      <c r="CI910" s="75">
        <v>6994</v>
      </c>
      <c r="CJ910" s="75">
        <v>3615</v>
      </c>
      <c r="CK910" s="75">
        <v>42715</v>
      </c>
      <c r="CL910" s="73">
        <v>495383.17000000004</v>
      </c>
      <c r="CM910" s="73">
        <v>493259.41000000009</v>
      </c>
      <c r="CN910" s="73">
        <v>542958.65</v>
      </c>
      <c r="CO910" s="73">
        <v>577305.26</v>
      </c>
      <c r="CP910" s="73">
        <v>597400.35</v>
      </c>
      <c r="CQ910" s="73">
        <v>488831.78000000009</v>
      </c>
      <c r="CR910" s="73">
        <v>492441.57999999996</v>
      </c>
      <c r="CS910" s="73">
        <v>594412.68999999994</v>
      </c>
      <c r="CT910" s="73">
        <v>531211.12000000011</v>
      </c>
      <c r="CU910" s="73">
        <v>477914.56</v>
      </c>
      <c r="CV910" s="73">
        <v>494135.41</v>
      </c>
      <c r="CW910" s="73">
        <v>510737.84999999986</v>
      </c>
      <c r="CX910" s="73">
        <v>518548.91</v>
      </c>
      <c r="CY910" s="77"/>
      <c r="CZ910" s="4">
        <v>830</v>
      </c>
      <c r="DA910" s="76" t="str">
        <f t="shared" si="34"/>
        <v>L830</v>
      </c>
      <c r="DB910" s="71">
        <v>0.83479665447313367</v>
      </c>
      <c r="DC910" s="71">
        <v>0.90460477112047821</v>
      </c>
      <c r="DD910" s="71">
        <v>0.62544326183025301</v>
      </c>
      <c r="DE910" s="71">
        <v>0.69536210275758936</v>
      </c>
      <c r="DF910" s="71">
        <v>0.77107589316967395</v>
      </c>
      <c r="DG910" s="71">
        <v>0.25945143963753819</v>
      </c>
      <c r="DH910" s="71">
        <v>0.20972527999129961</v>
      </c>
      <c r="DI910" s="71">
        <v>0.16977030434700358</v>
      </c>
      <c r="DJ910" s="71">
        <v>0.38732251842927096</v>
      </c>
      <c r="DK910" s="71">
        <v>0.12405853465099624</v>
      </c>
      <c r="DL910" s="71">
        <v>0.11022345623284148</v>
      </c>
      <c r="DM910" s="71">
        <v>0.24062546182011996</v>
      </c>
      <c r="DN910" s="71">
        <v>0.12883333410342723</v>
      </c>
      <c r="DO910" s="71">
        <v>0.22033310674932921</v>
      </c>
      <c r="DQ910" s="71"/>
      <c r="DR910" s="71"/>
      <c r="DS910" s="71"/>
      <c r="DT910" s="71"/>
      <c r="DU910" s="71"/>
      <c r="DV910" s="71"/>
      <c r="DW910" s="71"/>
      <c r="DX910" s="71"/>
      <c r="DY910" s="71"/>
      <c r="DZ910" s="71"/>
      <c r="EA910" s="71"/>
      <c r="EB910" s="71"/>
      <c r="EC910" s="71"/>
      <c r="ED910" s="71"/>
    </row>
    <row r="911" spans="1:134">
      <c r="A911" s="4">
        <v>758</v>
      </c>
      <c r="B911" s="46" t="s">
        <v>7223</v>
      </c>
      <c r="C911" s="65" t="str">
        <f t="shared" si="33"/>
        <v>L758</v>
      </c>
      <c r="D911" s="69">
        <v>280961.76999999996</v>
      </c>
      <c r="E911" s="68">
        <v>3493435.5999999992</v>
      </c>
      <c r="F911" s="69">
        <v>37954.339999999997</v>
      </c>
      <c r="G911" s="69">
        <v>1033583.5599999996</v>
      </c>
      <c r="H911" s="70">
        <v>117.39231319330601</v>
      </c>
      <c r="I911" s="70">
        <v>42.01811910605808</v>
      </c>
      <c r="J911" s="69">
        <v>440047.62999999995</v>
      </c>
      <c r="K911" s="69">
        <v>442125.18999999989</v>
      </c>
      <c r="L911" s="69">
        <v>394840.45999999996</v>
      </c>
      <c r="M911" s="69">
        <v>460877.95000000007</v>
      </c>
      <c r="N911" s="69">
        <v>722551.19</v>
      </c>
      <c r="O911" s="69">
        <v>633706.68999999994</v>
      </c>
      <c r="P911" s="69">
        <v>428286.01999999979</v>
      </c>
      <c r="Q911" s="69">
        <v>435640.72999999992</v>
      </c>
      <c r="R911" s="69">
        <v>803815.45999999985</v>
      </c>
      <c r="S911" s="69">
        <v>506714.43999999989</v>
      </c>
      <c r="T911" s="69">
        <v>548352.21</v>
      </c>
      <c r="U911" s="69">
        <v>489664.97000000003</v>
      </c>
      <c r="V911" s="69">
        <v>280961.76999999996</v>
      </c>
      <c r="W911" s="70">
        <v>126.5829869558672</v>
      </c>
      <c r="X911" s="70">
        <v>119.1285246619247</v>
      </c>
      <c r="Y911" s="70">
        <v>110.05955418004996</v>
      </c>
      <c r="Z911" s="71">
        <v>111.94967972625275</v>
      </c>
      <c r="AA911" s="71">
        <v>105.68321952712721</v>
      </c>
      <c r="AB911" s="71">
        <v>98.723525304127151</v>
      </c>
      <c r="AC911" s="71">
        <v>123.45665531859358</v>
      </c>
      <c r="AD911" s="71">
        <v>120.94026584998936</v>
      </c>
      <c r="AE911" s="71">
        <v>121.37501072524195</v>
      </c>
      <c r="AF911" s="71">
        <v>129.42165043588247</v>
      </c>
      <c r="AG911" s="71">
        <v>120.88677995725416</v>
      </c>
      <c r="AH911" s="71">
        <v>103.21909748848898</v>
      </c>
      <c r="AI911" s="71">
        <v>97.910188904420039</v>
      </c>
      <c r="AJ911" s="71">
        <v>31.220577715980923</v>
      </c>
      <c r="AK911" s="71">
        <v>24.579442243882355</v>
      </c>
      <c r="AL911" s="71">
        <v>21.065675967684939</v>
      </c>
      <c r="AM911" s="71">
        <v>17.219712959977794</v>
      </c>
      <c r="AN911" s="71">
        <v>31.410749314298169</v>
      </c>
      <c r="AO911" s="71">
        <v>22.458558109663329</v>
      </c>
      <c r="AP911" s="71">
        <v>24.344818886280507</v>
      </c>
      <c r="AQ911" s="71">
        <v>51.023710516417452</v>
      </c>
      <c r="AR911" s="71">
        <v>146.70791379139158</v>
      </c>
      <c r="AS911" s="71">
        <v>-4.4354222805170096</v>
      </c>
      <c r="AT911" s="71">
        <v>54.367598738984981</v>
      </c>
      <c r="AU911" s="71">
        <v>31.390940079405837</v>
      </c>
      <c r="AV911" s="72">
        <v>15.618592402709663</v>
      </c>
      <c r="AW911" s="73">
        <v>104698.06999999989</v>
      </c>
      <c r="AX911" s="73">
        <v>87231.009999999893</v>
      </c>
      <c r="AY911" s="73">
        <v>68703.049999999988</v>
      </c>
      <c r="AZ911" s="73">
        <v>67703.510000000068</v>
      </c>
      <c r="BA911" s="73">
        <v>172709.41999999981</v>
      </c>
      <c r="BB911" s="73">
        <v>125026.60000000003</v>
      </c>
      <c r="BC911" s="73">
        <v>83851.869999999763</v>
      </c>
      <c r="BD911" s="73">
        <v>147182.22999999986</v>
      </c>
      <c r="BE911" s="73">
        <v>477998.80999999982</v>
      </c>
      <c r="BF911" s="73">
        <v>-23518.050000000105</v>
      </c>
      <c r="BG911" s="73">
        <v>193127.27000000002</v>
      </c>
      <c r="BH911" s="73">
        <v>116987.09000000003</v>
      </c>
      <c r="BI911" s="73">
        <v>37954.339999999997</v>
      </c>
      <c r="BJ911" s="71">
        <v>12.953279407160462</v>
      </c>
      <c r="BK911" s="71">
        <v>9.3697809082254793</v>
      </c>
      <c r="BL911" s="71">
        <v>10.466869434243526</v>
      </c>
      <c r="BM911" s="71">
        <v>10.27944366204451</v>
      </c>
      <c r="BN911" s="71">
        <v>0.82954756893531689</v>
      </c>
      <c r="BO911" s="71">
        <v>7.3016827707821648</v>
      </c>
      <c r="BP911" s="71">
        <v>19.349675320789057</v>
      </c>
      <c r="BQ911" s="71">
        <v>16.408324002288918</v>
      </c>
      <c r="BR911" s="72">
        <v>5.0870534958175364</v>
      </c>
      <c r="BS911" s="72">
        <v>9.9916411956356512</v>
      </c>
      <c r="BT911" s="71">
        <v>11.398088798470358</v>
      </c>
      <c r="BU911" s="71">
        <v>10.157874095824898</v>
      </c>
      <c r="BV911" s="71">
        <v>8.2622100001579319</v>
      </c>
      <c r="BW911" s="71">
        <v>9.501273719523331</v>
      </c>
      <c r="BX911" s="75">
        <v>12536</v>
      </c>
      <c r="BY911" s="75">
        <v>12419</v>
      </c>
      <c r="BZ911" s="75">
        <v>11347</v>
      </c>
      <c r="CA911" s="75">
        <v>11768</v>
      </c>
      <c r="CB911" s="75">
        <v>16176</v>
      </c>
      <c r="CC911" s="75">
        <v>15392</v>
      </c>
      <c r="CD911" s="75">
        <v>10760</v>
      </c>
      <c r="CE911" s="75">
        <v>11239</v>
      </c>
      <c r="CF911" s="75">
        <v>18142</v>
      </c>
      <c r="CG911" s="75">
        <v>12942</v>
      </c>
      <c r="CH911" s="75">
        <v>13932</v>
      </c>
      <c r="CI911" s="75">
        <v>13459</v>
      </c>
      <c r="CJ911" s="75">
        <v>7463</v>
      </c>
      <c r="CK911" s="75">
        <v>87937</v>
      </c>
      <c r="CL911" s="73">
        <v>628865.2300000001</v>
      </c>
      <c r="CM911" s="73">
        <v>525535.88000000012</v>
      </c>
      <c r="CN911" s="73">
        <v>664431.26999999979</v>
      </c>
      <c r="CO911" s="73">
        <v>796963.45000000019</v>
      </c>
      <c r="CP911" s="73">
        <v>797235.84999999986</v>
      </c>
      <c r="CQ911" s="73">
        <v>728939.03999999992</v>
      </c>
      <c r="CR911" s="73">
        <v>714172.47</v>
      </c>
      <c r="CS911" s="73">
        <v>903421.49999999977</v>
      </c>
      <c r="CT911" s="73">
        <v>692992.39999999979</v>
      </c>
      <c r="CU911" s="73">
        <v>656786.86</v>
      </c>
      <c r="CV911" s="73">
        <v>713332.12999999989</v>
      </c>
      <c r="CW911" s="73">
        <v>699711.67999999993</v>
      </c>
      <c r="CX911" s="73">
        <v>698744.95000000019</v>
      </c>
      <c r="CY911" s="77"/>
      <c r="CZ911" s="4">
        <v>758</v>
      </c>
      <c r="DA911" s="76" t="str">
        <f t="shared" si="34"/>
        <v>L758</v>
      </c>
      <c r="DB911" s="71">
        <v>4.5068642150703297</v>
      </c>
      <c r="DC911" s="71">
        <v>6.4764860449840587</v>
      </c>
      <c r="DD911" s="71">
        <v>0.33244930604419393</v>
      </c>
      <c r="DE911" s="71">
        <v>0.59788294307076728</v>
      </c>
      <c r="DF911" s="71">
        <v>0.89318149959168736</v>
      </c>
      <c r="DG911" s="71">
        <v>0.69282384412585862</v>
      </c>
      <c r="DH911" s="71">
        <v>0.64002836096950211</v>
      </c>
      <c r="DI911" s="71">
        <v>0.24772544582767766</v>
      </c>
      <c r="DJ911" s="71">
        <v>0.56141925872263132</v>
      </c>
      <c r="DK911" s="71">
        <v>0.37600962570076724</v>
      </c>
      <c r="DL911" s="71">
        <v>8.7165401564274311E-2</v>
      </c>
      <c r="DM911" s="71">
        <v>0.21596223412072243</v>
      </c>
      <c r="DN911" s="72">
        <v>1.585942946390053E-2</v>
      </c>
      <c r="DO911" s="71">
        <v>0.33721576944953446</v>
      </c>
      <c r="DQ911" s="71"/>
      <c r="DR911" s="71"/>
      <c r="DS911" s="71"/>
      <c r="DT911" s="71"/>
      <c r="DU911" s="71"/>
      <c r="DV911" s="71"/>
      <c r="DW911" s="71"/>
      <c r="DX911" s="71"/>
      <c r="DY911" s="71"/>
      <c r="DZ911" s="71"/>
      <c r="EA911" s="71"/>
      <c r="EB911" s="71"/>
      <c r="EC911" s="71"/>
      <c r="ED911" s="71"/>
    </row>
    <row r="912" spans="1:134">
      <c r="A912" s="4">
        <v>477</v>
      </c>
      <c r="B912" s="46" t="s">
        <v>7229</v>
      </c>
      <c r="C912" s="65" t="str">
        <f t="shared" si="33"/>
        <v>L477</v>
      </c>
      <c r="D912" s="69">
        <v>648989.4</v>
      </c>
      <c r="E912" s="68">
        <v>6289207.6900000023</v>
      </c>
      <c r="F912" s="69">
        <v>199793.72000000003</v>
      </c>
      <c r="G912" s="69">
        <v>1354459.4800000023</v>
      </c>
      <c r="H912" s="70">
        <v>104.81994041668348</v>
      </c>
      <c r="I912" s="70">
        <v>27.447387837443536</v>
      </c>
      <c r="J912" s="69">
        <v>922653.9099999998</v>
      </c>
      <c r="K912" s="69">
        <v>726800.84000000008</v>
      </c>
      <c r="L912" s="69">
        <v>689821.91999999993</v>
      </c>
      <c r="M912" s="69">
        <v>967439.6399999999</v>
      </c>
      <c r="N912" s="69">
        <v>1122337.25</v>
      </c>
      <c r="O912" s="69">
        <v>1307715.4399999997</v>
      </c>
      <c r="P912" s="69">
        <v>768062.71</v>
      </c>
      <c r="Q912" s="69">
        <v>763786.05999999971</v>
      </c>
      <c r="R912" s="69">
        <v>1456268.3999999997</v>
      </c>
      <c r="S912" s="69">
        <v>742938.69999999972</v>
      </c>
      <c r="T912" s="69">
        <v>905335.2100000002</v>
      </c>
      <c r="U912" s="69">
        <v>1003827.2099999998</v>
      </c>
      <c r="V912" s="69">
        <v>648989.4</v>
      </c>
      <c r="W912" s="70">
        <v>113.80995876153426</v>
      </c>
      <c r="X912" s="70">
        <v>96.447066809027547</v>
      </c>
      <c r="Y912" s="70">
        <v>89.1070334050426</v>
      </c>
      <c r="Z912" s="71">
        <v>102.9549777429589</v>
      </c>
      <c r="AA912" s="71">
        <v>99.594418276898537</v>
      </c>
      <c r="AB912" s="71">
        <v>111.93313406994176</v>
      </c>
      <c r="AC912" s="71">
        <v>93.36505656204767</v>
      </c>
      <c r="AD912" s="71">
        <v>100.11659509907867</v>
      </c>
      <c r="AE912" s="71">
        <v>118.03323451463181</v>
      </c>
      <c r="AF912" s="71">
        <v>106.73999570944521</v>
      </c>
      <c r="AG912" s="71">
        <v>91.116503890825356</v>
      </c>
      <c r="AH912" s="71">
        <v>108.19009928539339</v>
      </c>
      <c r="AI912" s="71">
        <v>115.22709449198285</v>
      </c>
      <c r="AJ912" s="71">
        <v>10.1814803635079</v>
      </c>
      <c r="AK912" s="71">
        <v>-0.65306998608593014</v>
      </c>
      <c r="AL912" s="71">
        <v>-13.032481676319396</v>
      </c>
      <c r="AM912" s="71">
        <v>0.71476234903007363</v>
      </c>
      <c r="AN912" s="71">
        <v>-3.9313738232390594</v>
      </c>
      <c r="AO912" s="71">
        <v>15.725212280957512</v>
      </c>
      <c r="AP912" s="71">
        <v>-4.3776472265737665</v>
      </c>
      <c r="AQ912" s="71">
        <v>23.549276056452495</v>
      </c>
      <c r="AR912" s="71">
        <v>145.24276723170951</v>
      </c>
      <c r="AS912" s="71">
        <v>-23.062077508770294</v>
      </c>
      <c r="AT912" s="71">
        <v>16.34617239385301</v>
      </c>
      <c r="AU912" s="71">
        <v>38.164716616817373</v>
      </c>
      <c r="AV912" s="72">
        <v>44.478103618449772</v>
      </c>
      <c r="AW912" s="73">
        <v>85259.179999999818</v>
      </c>
      <c r="AX912" s="73">
        <v>-4777.7199999997392</v>
      </c>
      <c r="AY912" s="73">
        <v>-103372.9800000001</v>
      </c>
      <c r="AZ912" s="73">
        <v>6865.8199999999488</v>
      </c>
      <c r="BA912" s="73">
        <v>-45916.969999999739</v>
      </c>
      <c r="BB912" s="73">
        <v>187489.90999999968</v>
      </c>
      <c r="BC912" s="73">
        <v>-35162.360000000102</v>
      </c>
      <c r="BD912" s="73">
        <v>145582.46999999974</v>
      </c>
      <c r="BE912" s="73">
        <v>862461.5299999998</v>
      </c>
      <c r="BF912" s="73">
        <v>-222695.25000000012</v>
      </c>
      <c r="BG912" s="73">
        <v>127195.97999999998</v>
      </c>
      <c r="BH912" s="73">
        <v>277283.38999999978</v>
      </c>
      <c r="BI912" s="73">
        <v>199793.72000000003</v>
      </c>
      <c r="BJ912" s="71">
        <v>19.772616566089141</v>
      </c>
      <c r="BK912" s="71">
        <v>15.811666167091641</v>
      </c>
      <c r="BL912" s="71">
        <v>14.934526275492882</v>
      </c>
      <c r="BM912" s="71">
        <v>13.901749716260738</v>
      </c>
      <c r="BN912" s="71">
        <v>5.1386160998267609</v>
      </c>
      <c r="BO912" s="71">
        <v>11.734639331389127</v>
      </c>
      <c r="BP912" s="71">
        <v>23.583855338888217</v>
      </c>
      <c r="BQ912" s="71">
        <v>20.002774607526241</v>
      </c>
      <c r="BR912" s="72">
        <v>10.727429005365799</v>
      </c>
      <c r="BS912" s="72">
        <v>16.022757501891569</v>
      </c>
      <c r="BT912" s="71">
        <v>16.5003212341284</v>
      </c>
      <c r="BU912" s="71">
        <v>15.641739075571188</v>
      </c>
      <c r="BV912" s="71">
        <v>14.843630860124328</v>
      </c>
      <c r="BW912" s="71">
        <v>14.696954075603159</v>
      </c>
      <c r="BX912" s="75">
        <v>20453</v>
      </c>
      <c r="BY912" s="75">
        <v>14981</v>
      </c>
      <c r="BZ912" s="75">
        <v>15158</v>
      </c>
      <c r="CA912" s="75">
        <v>19058</v>
      </c>
      <c r="CB912" s="75">
        <v>20136</v>
      </c>
      <c r="CC912" s="75">
        <v>23068</v>
      </c>
      <c r="CD912" s="75">
        <v>15021</v>
      </c>
      <c r="CE912" s="75">
        <v>15422</v>
      </c>
      <c r="CF912" s="75">
        <v>21979</v>
      </c>
      <c r="CG912" s="75">
        <v>15723</v>
      </c>
      <c r="CH912" s="75">
        <v>17202</v>
      </c>
      <c r="CI912" s="75">
        <v>19778</v>
      </c>
      <c r="CJ912" s="75">
        <v>13023</v>
      </c>
      <c r="CK912" s="75">
        <v>118148</v>
      </c>
      <c r="CL912" s="73">
        <v>846166.02</v>
      </c>
      <c r="CM912" s="73">
        <v>969082.82000000018</v>
      </c>
      <c r="CN912" s="73">
        <v>1150569.2000000002</v>
      </c>
      <c r="CO912" s="73">
        <v>1402652.6</v>
      </c>
      <c r="CP912" s="73">
        <v>1388771.4400000002</v>
      </c>
      <c r="CQ912" s="73">
        <v>1056799.21</v>
      </c>
      <c r="CR912" s="73">
        <v>1167932.7900000003</v>
      </c>
      <c r="CS912" s="73">
        <v>1468651.3299999996</v>
      </c>
      <c r="CT912" s="73">
        <v>1011543.8599999998</v>
      </c>
      <c r="CU912" s="73">
        <v>988909.27999999968</v>
      </c>
      <c r="CV912" s="73">
        <v>1014122.9800000003</v>
      </c>
      <c r="CW912" s="73">
        <v>1116421.3700000001</v>
      </c>
      <c r="CX912" s="73">
        <v>1127529.54</v>
      </c>
      <c r="CY912" s="77"/>
      <c r="CZ912" s="4">
        <v>477</v>
      </c>
      <c r="DA912" s="76" t="str">
        <f t="shared" si="34"/>
        <v>L477</v>
      </c>
      <c r="DB912" s="71">
        <v>3.6859721813821444</v>
      </c>
      <c r="DC912" s="71">
        <v>3.8762957731244789</v>
      </c>
      <c r="DD912" s="71">
        <v>0.75805013014388545</v>
      </c>
      <c r="DE912" s="71">
        <v>1.1218352885804719</v>
      </c>
      <c r="DF912" s="71">
        <v>1.1320922912452454</v>
      </c>
      <c r="DG912" s="71">
        <v>0.75343464280472849</v>
      </c>
      <c r="DH912" s="71">
        <v>0.53586766340575054</v>
      </c>
      <c r="DI912" s="71">
        <v>0.63652429224307316</v>
      </c>
      <c r="DJ912" s="71">
        <v>0.47501346799644983</v>
      </c>
      <c r="DK912" s="71">
        <v>0.31192230970560125</v>
      </c>
      <c r="DL912" s="71">
        <v>0.49943759676656496</v>
      </c>
      <c r="DM912" s="71">
        <v>0.25052943099412733</v>
      </c>
      <c r="DN912" s="72">
        <v>0.12221309364699492</v>
      </c>
      <c r="DO912" s="71">
        <v>0.41410155789376962</v>
      </c>
      <c r="DQ912" s="71"/>
      <c r="DR912" s="71"/>
      <c r="DS912" s="71"/>
      <c r="DT912" s="71"/>
      <c r="DU912" s="71"/>
      <c r="DV912" s="71"/>
      <c r="DW912" s="71"/>
      <c r="DX912" s="71"/>
      <c r="DY912" s="71"/>
      <c r="DZ912" s="71"/>
      <c r="EA912" s="71"/>
      <c r="EB912" s="71"/>
      <c r="EC912" s="71"/>
      <c r="ED912" s="71"/>
    </row>
    <row r="913" spans="1:134">
      <c r="A913" s="4">
        <v>767</v>
      </c>
      <c r="B913" s="46" t="s">
        <v>7236</v>
      </c>
      <c r="C913" s="65" t="str">
        <f t="shared" si="33"/>
        <v>L767</v>
      </c>
      <c r="D913" s="69">
        <v>245445.3</v>
      </c>
      <c r="E913" s="68">
        <v>3081313.35</v>
      </c>
      <c r="F913" s="69">
        <v>48870.900000000023</v>
      </c>
      <c r="G913" s="69">
        <v>398207.81000000006</v>
      </c>
      <c r="H913" s="70">
        <v>93.618788085504761</v>
      </c>
      <c r="I913" s="70">
        <v>14.841302515442599</v>
      </c>
      <c r="J913" s="69">
        <v>368386.71999999991</v>
      </c>
      <c r="K913" s="69">
        <v>396578.42999999993</v>
      </c>
      <c r="L913" s="69">
        <v>394779.41000000003</v>
      </c>
      <c r="M913" s="69">
        <v>426983.06999999989</v>
      </c>
      <c r="N913" s="69">
        <v>485492.6</v>
      </c>
      <c r="O913" s="69">
        <v>649767.24000000011</v>
      </c>
      <c r="P913" s="69">
        <v>375883.76000000007</v>
      </c>
      <c r="Q913" s="69">
        <v>372172.76</v>
      </c>
      <c r="R913" s="69">
        <v>880459.09</v>
      </c>
      <c r="S913" s="69">
        <v>376371.04999999993</v>
      </c>
      <c r="T913" s="69">
        <v>421107.41</v>
      </c>
      <c r="U913" s="69">
        <v>409873.9800000001</v>
      </c>
      <c r="V913" s="69">
        <v>245445.3</v>
      </c>
      <c r="W913" s="70">
        <v>94.629189909793226</v>
      </c>
      <c r="X913" s="70">
        <v>98.143835302143216</v>
      </c>
      <c r="Y913" s="70">
        <v>83.415042643072596</v>
      </c>
      <c r="Z913" s="71">
        <v>89.381987534687326</v>
      </c>
      <c r="AA913" s="71">
        <v>104.74239115887735</v>
      </c>
      <c r="AB913" s="71">
        <v>107.4809793860888</v>
      </c>
      <c r="AC913" s="71">
        <v>94.789317793568458</v>
      </c>
      <c r="AD913" s="71">
        <v>81.860678162156262</v>
      </c>
      <c r="AE913" s="71">
        <v>96.326259529122751</v>
      </c>
      <c r="AF913" s="71">
        <v>91.43151388407847</v>
      </c>
      <c r="AG913" s="71">
        <v>97.162577334720751</v>
      </c>
      <c r="AH913" s="71">
        <v>93.0882985368048</v>
      </c>
      <c r="AI913" s="71">
        <v>101.94609624350161</v>
      </c>
      <c r="AJ913" s="71">
        <v>-6.269308162665177</v>
      </c>
      <c r="AK913" s="71">
        <v>-9.5626239348486806</v>
      </c>
      <c r="AL913" s="71">
        <v>-8.875270607011899</v>
      </c>
      <c r="AM913" s="71">
        <v>-15.656933795435791</v>
      </c>
      <c r="AN913" s="71">
        <v>-8.6494175949397789</v>
      </c>
      <c r="AO913" s="71">
        <v>-3.3269998762290753</v>
      </c>
      <c r="AP913" s="71">
        <v>-1.387929754635242</v>
      </c>
      <c r="AQ913" s="71">
        <v>5.2636705713051013</v>
      </c>
      <c r="AR913" s="71">
        <v>119.83086643177505</v>
      </c>
      <c r="AS913" s="71">
        <v>-43.665257700828661</v>
      </c>
      <c r="AT913" s="71">
        <v>22.607691900298722</v>
      </c>
      <c r="AU913" s="71">
        <v>20.650114327582301</v>
      </c>
      <c r="AV913" s="72">
        <v>24.861273899348046</v>
      </c>
      <c r="AW913" s="73">
        <v>-24640.059999999939</v>
      </c>
      <c r="AX913" s="73">
        <v>-41933.220000000088</v>
      </c>
      <c r="AY913" s="73">
        <v>-38450.309999999881</v>
      </c>
      <c r="AZ913" s="73">
        <v>-79262.540000000154</v>
      </c>
      <c r="BA913" s="73">
        <v>-45968.270000000019</v>
      </c>
      <c r="BB913" s="73">
        <v>-8616.7099999999627</v>
      </c>
      <c r="BC913" s="73">
        <v>-5290.4299999998766</v>
      </c>
      <c r="BD913" s="73">
        <v>18610.359999999986</v>
      </c>
      <c r="BE913" s="73">
        <v>479942.49999999988</v>
      </c>
      <c r="BF913" s="73">
        <v>-291726.5299999998</v>
      </c>
      <c r="BG913" s="73">
        <v>77648.200000000012</v>
      </c>
      <c r="BH913" s="73">
        <v>70152.810000000231</v>
      </c>
      <c r="BI913" s="73">
        <v>48870.900000000023</v>
      </c>
      <c r="BJ913" s="71">
        <v>19.607836065935754</v>
      </c>
      <c r="BK913" s="71">
        <v>16.054779568297668</v>
      </c>
      <c r="BL913" s="71">
        <v>16.481456060531755</v>
      </c>
      <c r="BM913" s="71">
        <v>17.962028238327083</v>
      </c>
      <c r="BN913" s="71">
        <v>7.9007942118487051</v>
      </c>
      <c r="BO913" s="71">
        <v>14.77422524402041</v>
      </c>
      <c r="BP913" s="71">
        <v>19.940805975409855</v>
      </c>
      <c r="BQ913" s="71">
        <v>21.939237346022285</v>
      </c>
      <c r="BR913" s="72">
        <v>11.092354589186886</v>
      </c>
      <c r="BS913" s="72">
        <v>16.524674040177565</v>
      </c>
      <c r="BT913" s="71">
        <v>16.008420667445563</v>
      </c>
      <c r="BU913" s="71">
        <v>14.123007309383414</v>
      </c>
      <c r="BV913" s="71">
        <v>13.108189406734702</v>
      </c>
      <c r="BW913" s="71">
        <v>13.75040309950359</v>
      </c>
      <c r="BX913" s="75">
        <v>8662</v>
      </c>
      <c r="BY913" s="75">
        <v>9261</v>
      </c>
      <c r="BZ913" s="75">
        <v>8625</v>
      </c>
      <c r="CA913" s="75">
        <v>9026</v>
      </c>
      <c r="CB913" s="75">
        <v>9838</v>
      </c>
      <c r="CC913" s="75">
        <v>11446</v>
      </c>
      <c r="CD913" s="75">
        <v>8161</v>
      </c>
      <c r="CE913" s="75">
        <v>8155</v>
      </c>
      <c r="CF913" s="75">
        <v>13196</v>
      </c>
      <c r="CG913" s="75">
        <v>8577</v>
      </c>
      <c r="CH913" s="75">
        <v>9166</v>
      </c>
      <c r="CI913" s="75">
        <v>9470</v>
      </c>
      <c r="CJ913" s="75">
        <v>5452</v>
      </c>
      <c r="CK913" s="75">
        <v>62177</v>
      </c>
      <c r="CL913" s="73">
        <v>610546.1100000001</v>
      </c>
      <c r="CM913" s="73">
        <v>597506.41000000015</v>
      </c>
      <c r="CN913" s="73">
        <v>727481.72000000009</v>
      </c>
      <c r="CO913" s="73">
        <v>841300.21999999974</v>
      </c>
      <c r="CP913" s="73">
        <v>895820.93999999983</v>
      </c>
      <c r="CQ913" s="73">
        <v>711320.18</v>
      </c>
      <c r="CR913" s="73">
        <v>706727.32</v>
      </c>
      <c r="CS913" s="73">
        <v>1100392.4700000002</v>
      </c>
      <c r="CT913" s="73">
        <v>673136.99999999988</v>
      </c>
      <c r="CU913" s="73">
        <v>676750.17</v>
      </c>
      <c r="CV913" s="73">
        <v>676343.94999999984</v>
      </c>
      <c r="CW913" s="73">
        <v>702777.35</v>
      </c>
      <c r="CX913" s="73">
        <v>713869.60000000009</v>
      </c>
      <c r="CY913" s="77"/>
      <c r="CZ913" s="4">
        <v>767</v>
      </c>
      <c r="DA913" s="76" t="str">
        <f t="shared" si="34"/>
        <v>L767</v>
      </c>
      <c r="DB913" s="71">
        <v>1.8739841310478174</v>
      </c>
      <c r="DC913" s="71">
        <v>2.2253381168818493</v>
      </c>
      <c r="DD913" s="71">
        <v>1.0597614584326671</v>
      </c>
      <c r="DE913" s="71">
        <v>1.00338259443759</v>
      </c>
      <c r="DF913" s="71">
        <v>1.2602295312527345</v>
      </c>
      <c r="DG913" s="71">
        <v>0.52644700579214676</v>
      </c>
      <c r="DH913" s="71">
        <v>0.74219115482453435</v>
      </c>
      <c r="DI913" s="71">
        <v>0.67451989774998478</v>
      </c>
      <c r="DJ913" s="71">
        <v>0.27563678978842238</v>
      </c>
      <c r="DK913" s="71">
        <v>0.23559699950756788</v>
      </c>
      <c r="DL913" s="71">
        <v>0.58616042395565637</v>
      </c>
      <c r="DM913" s="71">
        <v>0.21379382570728467</v>
      </c>
      <c r="DN913" s="71">
        <v>0.54038076122891765</v>
      </c>
      <c r="DO913" s="71">
        <v>0.43165356104747826</v>
      </c>
      <c r="DQ913" s="71"/>
      <c r="DR913" s="71"/>
      <c r="DS913" s="71"/>
      <c r="DT913" s="71"/>
      <c r="DU913" s="71"/>
      <c r="DV913" s="71"/>
      <c r="DW913" s="71"/>
      <c r="DX913" s="71"/>
      <c r="DY913" s="71"/>
      <c r="DZ913" s="71"/>
      <c r="EA913" s="71"/>
      <c r="EB913" s="71"/>
      <c r="EC913" s="71"/>
      <c r="ED913" s="71"/>
    </row>
    <row r="914" spans="1:134">
      <c r="A914" s="4">
        <v>1243</v>
      </c>
      <c r="B914" s="46" t="s">
        <v>7244</v>
      </c>
      <c r="C914" s="65" t="str">
        <f t="shared" si="33"/>
        <v>1243</v>
      </c>
      <c r="D914" s="69">
        <v>278411.81</v>
      </c>
      <c r="E914" s="68">
        <v>2998262.8699999996</v>
      </c>
      <c r="F914" s="69">
        <v>14417.119999999995</v>
      </c>
      <c r="G914" s="69">
        <v>158090.02000000002</v>
      </c>
      <c r="H914" s="70">
        <v>87.06256363100546</v>
      </c>
      <c r="I914" s="70">
        <v>5.5662112254893259</v>
      </c>
      <c r="J914" s="69">
        <v>515006.97000000009</v>
      </c>
      <c r="K914" s="69">
        <v>392357.55999999994</v>
      </c>
      <c r="L914" s="69">
        <v>386073.06000000006</v>
      </c>
      <c r="M914" s="69">
        <v>440811.72000000003</v>
      </c>
      <c r="N914" s="69">
        <v>596517.34999999986</v>
      </c>
      <c r="O914" s="69">
        <v>603934.90999999992</v>
      </c>
      <c r="P914" s="69">
        <v>419465.82999999996</v>
      </c>
      <c r="Q914" s="69">
        <v>320734.21000000002</v>
      </c>
      <c r="R914" s="69">
        <v>677849.82000000007</v>
      </c>
      <c r="S914" s="69">
        <v>375918.70999999996</v>
      </c>
      <c r="T914" s="69">
        <v>439582.60999999981</v>
      </c>
      <c r="U914" s="69">
        <v>486299.88000000006</v>
      </c>
      <c r="V914" s="69">
        <v>278411.81</v>
      </c>
      <c r="W914" s="70">
        <v>118.57073510153324</v>
      </c>
      <c r="X914" s="70">
        <v>93.597240069406084</v>
      </c>
      <c r="Y914" s="70">
        <v>85.344257818708456</v>
      </c>
      <c r="Z914" s="71">
        <v>78.715963625848886</v>
      </c>
      <c r="AA914" s="71">
        <v>100.49120508612421</v>
      </c>
      <c r="AB914" s="71">
        <v>75.781194455902749</v>
      </c>
      <c r="AC914" s="71">
        <v>78.574866545358802</v>
      </c>
      <c r="AD914" s="71">
        <v>67.132981182110314</v>
      </c>
      <c r="AE914" s="71">
        <v>89.484420453973939</v>
      </c>
      <c r="AF914" s="71">
        <v>90.154926203591614</v>
      </c>
      <c r="AG914" s="71">
        <v>86.226391600134392</v>
      </c>
      <c r="AH914" s="71">
        <v>113.10823523680216</v>
      </c>
      <c r="AI914" s="71">
        <v>87.555665343522065</v>
      </c>
      <c r="AJ914" s="71">
        <v>12.074284790221657</v>
      </c>
      <c r="AK914" s="71">
        <v>2.7837849895288924</v>
      </c>
      <c r="AL914" s="71">
        <v>-1.3323187649021184</v>
      </c>
      <c r="AM914" s="71">
        <v>-16.041955812349606</v>
      </c>
      <c r="AN914" s="71">
        <v>-7.5302736535989734</v>
      </c>
      <c r="AO914" s="71">
        <v>-26.514628596298095</v>
      </c>
      <c r="AP914" s="71">
        <v>-18.113340485936469</v>
      </c>
      <c r="AQ914" s="71">
        <v>-15.388267073786732</v>
      </c>
      <c r="AR914" s="71">
        <v>66.222650867602312</v>
      </c>
      <c r="AS914" s="71">
        <v>-32.541607903713043</v>
      </c>
      <c r="AT914" s="71">
        <v>13.103936131519411</v>
      </c>
      <c r="AU914" s="71">
        <v>46.85163958401273</v>
      </c>
      <c r="AV914" s="72">
        <v>5.4611401464173426</v>
      </c>
      <c r="AW914" s="73">
        <v>55484.100000000093</v>
      </c>
      <c r="AX914" s="73">
        <v>10626.569999999832</v>
      </c>
      <c r="AY914" s="73">
        <v>-5213.1800000001094</v>
      </c>
      <c r="AZ914" s="73">
        <v>-84226.380000000063</v>
      </c>
      <c r="BA914" s="73">
        <v>-48577.40000000014</v>
      </c>
      <c r="BB914" s="73">
        <v>-202691.91999999993</v>
      </c>
      <c r="BC914" s="73">
        <v>-92785.899999999965</v>
      </c>
      <c r="BD914" s="73">
        <v>-58331.669999999925</v>
      </c>
      <c r="BE914" s="73">
        <v>270053.52</v>
      </c>
      <c r="BF914" s="73">
        <v>-181341.40000000002</v>
      </c>
      <c r="BG914" s="73">
        <v>50928.92999999976</v>
      </c>
      <c r="BH914" s="73">
        <v>155149.42000000016</v>
      </c>
      <c r="BI914" s="73">
        <v>14417.119999999995</v>
      </c>
      <c r="BJ914" s="71">
        <v>19.681572359994888</v>
      </c>
      <c r="BK914" s="71">
        <v>13.930262518279513</v>
      </c>
      <c r="BL914" s="71">
        <v>14.159794155595566</v>
      </c>
      <c r="BM914" s="71">
        <v>15.117100838219294</v>
      </c>
      <c r="BN914" s="71">
        <v>5.0131107717043708</v>
      </c>
      <c r="BO914" s="71">
        <v>11.900334392133946</v>
      </c>
      <c r="BP914" s="71">
        <v>22.888219453059421</v>
      </c>
      <c r="BQ914" s="71">
        <v>23.41976156519036</v>
      </c>
      <c r="BR914" s="72">
        <v>16.098350778406473</v>
      </c>
      <c r="BS914" s="72">
        <v>16.124880789530891</v>
      </c>
      <c r="BT914" s="71">
        <v>17.280195330083004</v>
      </c>
      <c r="BU914" s="71">
        <v>16.55829004218695</v>
      </c>
      <c r="BV914" s="71">
        <v>15.701349273219325</v>
      </c>
      <c r="BW914" s="71">
        <v>16.656774120508423</v>
      </c>
      <c r="BX914" s="75">
        <v>11615</v>
      </c>
      <c r="BY914" s="75">
        <v>8404</v>
      </c>
      <c r="BZ914" s="75">
        <v>8464</v>
      </c>
      <c r="CA914" s="75">
        <v>9375</v>
      </c>
      <c r="CB914" s="75">
        <v>11898</v>
      </c>
      <c r="CC914" s="75">
        <v>12524</v>
      </c>
      <c r="CD914" s="75">
        <v>9618</v>
      </c>
      <c r="CE914" s="75">
        <v>7448</v>
      </c>
      <c r="CF914" s="75">
        <v>11673</v>
      </c>
      <c r="CG914" s="75">
        <v>8022</v>
      </c>
      <c r="CH914" s="75">
        <v>9552</v>
      </c>
      <c r="CI914" s="75">
        <v>11015</v>
      </c>
      <c r="CJ914" s="75">
        <v>6475</v>
      </c>
      <c r="CK914" s="75">
        <v>63803</v>
      </c>
      <c r="CL914" s="73">
        <v>806848.78000000014</v>
      </c>
      <c r="CM914" s="73">
        <v>895800.94000000018</v>
      </c>
      <c r="CN914" s="73">
        <v>779428.7000000003</v>
      </c>
      <c r="CO914" s="73">
        <v>819999.45</v>
      </c>
      <c r="CP914" s="73">
        <v>698356.16999999969</v>
      </c>
      <c r="CQ914" s="73">
        <v>674651.90999999992</v>
      </c>
      <c r="CR914" s="73">
        <v>543022.44000000018</v>
      </c>
      <c r="CS914" s="73">
        <v>791984.65999999968</v>
      </c>
      <c r="CT914" s="73">
        <v>772795.19999999984</v>
      </c>
      <c r="CU914" s="73">
        <v>739558.73000000021</v>
      </c>
      <c r="CV914" s="73">
        <v>652743.73999999987</v>
      </c>
      <c r="CW914" s="73">
        <v>820841.06000000017</v>
      </c>
      <c r="CX914" s="73">
        <v>804857.61</v>
      </c>
      <c r="CY914" s="77"/>
      <c r="CZ914" s="4">
        <v>1243</v>
      </c>
      <c r="DA914" s="76" t="str">
        <f t="shared" si="34"/>
        <v>1243</v>
      </c>
      <c r="DB914" s="71">
        <v>2.6819603388902733</v>
      </c>
      <c r="DC914" s="71">
        <v>1.6338171273662505</v>
      </c>
      <c r="DD914" s="71">
        <v>0.85862621281317975</v>
      </c>
      <c r="DE914" s="71">
        <v>0.39020906357012458</v>
      </c>
      <c r="DF914" s="71">
        <v>0.59560409573321116</v>
      </c>
      <c r="DG914" s="71">
        <v>0.50903754308083182</v>
      </c>
      <c r="DH914" s="71">
        <v>0.20943971254600546</v>
      </c>
      <c r="DI914" s="71">
        <v>4.8424178499443672E-2</v>
      </c>
      <c r="DJ914" s="71">
        <v>0.26417009432979144</v>
      </c>
      <c r="DK914" s="71">
        <v>0.24981314143327707</v>
      </c>
      <c r="DL914" s="71">
        <v>9.4285077899417952E-2</v>
      </c>
      <c r="DM914" s="71">
        <v>0.11285388797633006</v>
      </c>
      <c r="DN914" s="71">
        <v>5.7383151050420925E-2</v>
      </c>
      <c r="DO914" s="71">
        <v>0.16285548713332432</v>
      </c>
      <c r="DQ914" s="71"/>
      <c r="DR914" s="71"/>
      <c r="DS914" s="71"/>
      <c r="DT914" s="71"/>
      <c r="DU914" s="71"/>
      <c r="DV914" s="71"/>
      <c r="DW914" s="71"/>
      <c r="DX914" s="71"/>
      <c r="DY914" s="71"/>
      <c r="DZ914" s="71"/>
      <c r="EA914" s="71"/>
      <c r="EB914" s="71"/>
      <c r="EC914" s="71"/>
      <c r="ED914" s="71"/>
    </row>
    <row r="915" spans="1:134">
      <c r="A915" s="4">
        <v>757</v>
      </c>
      <c r="B915" s="46" t="s">
        <v>7251</v>
      </c>
      <c r="C915" s="65" t="str">
        <f t="shared" si="33"/>
        <v>L757</v>
      </c>
      <c r="D915" s="69">
        <v>260152.61000000002</v>
      </c>
      <c r="E915" s="68">
        <v>3700519.7100000004</v>
      </c>
      <c r="F915" s="69">
        <v>-11962.619999999966</v>
      </c>
      <c r="G915" s="69">
        <v>692362.21999999927</v>
      </c>
      <c r="H915" s="70">
        <v>97.01834394619577</v>
      </c>
      <c r="I915" s="70">
        <v>23.016155979253572</v>
      </c>
      <c r="J915" s="69">
        <v>527570.82999999996</v>
      </c>
      <c r="K915" s="69">
        <v>511148.88000000012</v>
      </c>
      <c r="L915" s="69">
        <v>508768.79999999987</v>
      </c>
      <c r="M915" s="69">
        <v>573553.55999999994</v>
      </c>
      <c r="N915" s="69">
        <v>911628.23</v>
      </c>
      <c r="O915" s="69">
        <v>769436.53999999992</v>
      </c>
      <c r="P915" s="69">
        <v>407473.91000000003</v>
      </c>
      <c r="Q915" s="69">
        <v>412339.20999999996</v>
      </c>
      <c r="R915" s="69">
        <v>1039805.06</v>
      </c>
      <c r="S915" s="69">
        <v>445435.58000000007</v>
      </c>
      <c r="T915" s="69">
        <v>581446.29</v>
      </c>
      <c r="U915" s="69">
        <v>553867.04999999993</v>
      </c>
      <c r="V915" s="69">
        <v>260152.61000000002</v>
      </c>
      <c r="W915" s="70">
        <v>116.49438323381609</v>
      </c>
      <c r="X915" s="70">
        <v>115.30939674654348</v>
      </c>
      <c r="Y915" s="70">
        <v>122.56262156633566</v>
      </c>
      <c r="Z915" s="71">
        <v>107.82695487979517</v>
      </c>
      <c r="AA915" s="71">
        <v>98.154479660153271</v>
      </c>
      <c r="AB915" s="71">
        <v>77.501715877917448</v>
      </c>
      <c r="AC915" s="71">
        <v>94.988039517451995</v>
      </c>
      <c r="AD915" s="71">
        <v>89.434196769083357</v>
      </c>
      <c r="AE915" s="71">
        <v>103.9782768097235</v>
      </c>
      <c r="AF915" s="71">
        <v>80.478233058867104</v>
      </c>
      <c r="AG915" s="71">
        <v>114.03945300315996</v>
      </c>
      <c r="AH915" s="71">
        <v>106.39801608818725</v>
      </c>
      <c r="AI915" s="71">
        <v>76.450819970384217</v>
      </c>
      <c r="AJ915" s="71">
        <v>14.410356036912386</v>
      </c>
      <c r="AK915" s="71">
        <v>1.5458686365674712</v>
      </c>
      <c r="AL915" s="71">
        <v>10.221564780750558</v>
      </c>
      <c r="AM915" s="71">
        <v>10.878106039330881</v>
      </c>
      <c r="AN915" s="71">
        <v>10.451106223352724</v>
      </c>
      <c r="AO915" s="71">
        <v>-8.2661517733949257</v>
      </c>
      <c r="AP915" s="71">
        <v>-1.3813640472000843</v>
      </c>
      <c r="AQ915" s="71">
        <v>15.959896483503933</v>
      </c>
      <c r="AR915" s="71">
        <v>130.57848307416259</v>
      </c>
      <c r="AS915" s="71">
        <v>-38.221345998859725</v>
      </c>
      <c r="AT915" s="71">
        <v>48.407169593684671</v>
      </c>
      <c r="AU915" s="71">
        <v>37.262874438732105</v>
      </c>
      <c r="AV915" s="72">
        <v>-4.3961596710334732</v>
      </c>
      <c r="AW915" s="73">
        <v>66449.260000000009</v>
      </c>
      <c r="AX915" s="73">
        <v>7781.4000000001979</v>
      </c>
      <c r="AY915" s="73">
        <v>47181.449999999837</v>
      </c>
      <c r="AZ915" s="73">
        <v>56270.590000000084</v>
      </c>
      <c r="BA915" s="73">
        <v>86265.079999999725</v>
      </c>
      <c r="BB915" s="73">
        <v>-62359.260000000009</v>
      </c>
      <c r="BC915" s="73">
        <v>-5707.5400000000373</v>
      </c>
      <c r="BD915" s="73">
        <v>56751.439999999944</v>
      </c>
      <c r="BE915" s="73">
        <v>588850.12000000011</v>
      </c>
      <c r="BF915" s="73">
        <v>-275583.00999999978</v>
      </c>
      <c r="BG915" s="73">
        <v>189655.05000000005</v>
      </c>
      <c r="BH915" s="73">
        <v>150358.78000000009</v>
      </c>
      <c r="BI915" s="73">
        <v>-11962.619999999966</v>
      </c>
      <c r="BJ915" s="71">
        <v>10.819346196284222</v>
      </c>
      <c r="BK915" s="71">
        <v>13.557839642603444</v>
      </c>
      <c r="BL915" s="71">
        <v>12.65579974758359</v>
      </c>
      <c r="BM915" s="71">
        <v>12.317078771625281</v>
      </c>
      <c r="BN915" s="71">
        <v>1.1409819164754618</v>
      </c>
      <c r="BO915" s="71">
        <v>12.155759104765496</v>
      </c>
      <c r="BP915" s="71">
        <v>18.6382164064356</v>
      </c>
      <c r="BQ915" s="71">
        <v>18.153474980140025</v>
      </c>
      <c r="BR915" s="72">
        <v>15.274698959373909</v>
      </c>
      <c r="BS915" s="72">
        <v>12.777442320654769</v>
      </c>
      <c r="BT915" s="71">
        <v>16.514783424912405</v>
      </c>
      <c r="BU915" s="71">
        <v>14.369446444944366</v>
      </c>
      <c r="BV915" s="71">
        <v>11.671692520139217</v>
      </c>
      <c r="BW915" s="71">
        <v>13.978261677709057</v>
      </c>
      <c r="BX915" s="75">
        <v>11120</v>
      </c>
      <c r="BY915" s="75">
        <v>12413</v>
      </c>
      <c r="BZ915" s="75">
        <v>11709</v>
      </c>
      <c r="CA915" s="75">
        <v>13223</v>
      </c>
      <c r="CB915" s="75">
        <v>16619</v>
      </c>
      <c r="CC915" s="75">
        <v>15644</v>
      </c>
      <c r="CD915" s="75">
        <v>10179</v>
      </c>
      <c r="CE915" s="75">
        <v>9495</v>
      </c>
      <c r="CF915" s="75">
        <v>16428</v>
      </c>
      <c r="CG915" s="75">
        <v>10478</v>
      </c>
      <c r="CH915" s="75">
        <v>12245</v>
      </c>
      <c r="CI915" s="75">
        <v>12150</v>
      </c>
      <c r="CJ915" s="75">
        <v>6190</v>
      </c>
      <c r="CK915" s="75">
        <v>77165</v>
      </c>
      <c r="CL915" s="73">
        <v>761186.05999999994</v>
      </c>
      <c r="CM915" s="73">
        <v>733383.29000000039</v>
      </c>
      <c r="CN915" s="73">
        <v>775179.68</v>
      </c>
      <c r="CO915" s="73">
        <v>897852.16999999981</v>
      </c>
      <c r="CP915" s="73">
        <v>682879.01000000013</v>
      </c>
      <c r="CQ915" s="73">
        <v>625523.77000000014</v>
      </c>
      <c r="CR915" s="73">
        <v>681062.74000000034</v>
      </c>
      <c r="CS915" s="73">
        <v>700187.15</v>
      </c>
      <c r="CT915" s="73">
        <v>803098.24000000011</v>
      </c>
      <c r="CU915" s="73">
        <v>748774.21000000008</v>
      </c>
      <c r="CV915" s="73">
        <v>673173.14000000025</v>
      </c>
      <c r="CW915" s="73">
        <v>586010.31000000017</v>
      </c>
      <c r="CX915" s="73">
        <v>593144.18999999983</v>
      </c>
      <c r="CY915" s="77"/>
      <c r="CZ915" s="4">
        <v>757</v>
      </c>
      <c r="DA915" s="76" t="str">
        <f t="shared" si="34"/>
        <v>L757</v>
      </c>
      <c r="DB915" s="71">
        <v>5.4053965138715334</v>
      </c>
      <c r="DC915" s="71">
        <v>4.5277470510176361</v>
      </c>
      <c r="DD915" s="71">
        <v>1.3769117882188042</v>
      </c>
      <c r="DE915" s="71">
        <v>1.4346406925002082</v>
      </c>
      <c r="DF915" s="71">
        <v>1.205670287812675</v>
      </c>
      <c r="DG915" s="71">
        <v>0.45121437754788607</v>
      </c>
      <c r="DH915" s="71">
        <v>0.52742967574757915</v>
      </c>
      <c r="DI915" s="71">
        <v>0.12005868254654428</v>
      </c>
      <c r="DJ915" s="71">
        <v>0.17580413273622272</v>
      </c>
      <c r="DK915" s="71">
        <v>0.92104217598268145</v>
      </c>
      <c r="DL915" s="71">
        <v>7.8110787980461671E-2</v>
      </c>
      <c r="DM915" s="71">
        <v>4.9146177358188277E-2</v>
      </c>
      <c r="DN915" s="71">
        <v>0</v>
      </c>
      <c r="DO915" s="71">
        <v>0.25092679012906682</v>
      </c>
      <c r="DQ915" s="71"/>
      <c r="DR915" s="71"/>
      <c r="DS915" s="71"/>
      <c r="DT915" s="71"/>
      <c r="DU915" s="71"/>
      <c r="DV915" s="71"/>
      <c r="DW915" s="71"/>
      <c r="DX915" s="71"/>
      <c r="DY915" s="71"/>
      <c r="DZ915" s="71"/>
      <c r="EA915" s="71"/>
      <c r="EB915" s="71"/>
      <c r="EC915" s="71"/>
      <c r="ED915" s="71"/>
    </row>
    <row r="916" spans="1:134">
      <c r="A916" s="4">
        <v>1260</v>
      </c>
      <c r="B916" s="46" t="s">
        <v>7259</v>
      </c>
      <c r="C916" s="65" t="str">
        <f t="shared" si="33"/>
        <v>1260</v>
      </c>
      <c r="D916" s="69">
        <v>256089.54999999996</v>
      </c>
      <c r="E916" s="68">
        <v>2868977.72</v>
      </c>
      <c r="F916" s="69">
        <v>10621.669999999984</v>
      </c>
      <c r="G916" s="69">
        <v>-277153.4299999997</v>
      </c>
      <c r="H916" s="70">
        <v>73.269472557814069</v>
      </c>
      <c r="I916" s="70">
        <v>-8.8093412761893202</v>
      </c>
      <c r="J916" s="69">
        <v>463717.68</v>
      </c>
      <c r="K916" s="69">
        <v>471541.4599999999</v>
      </c>
      <c r="L916" s="69">
        <v>467494.71999999991</v>
      </c>
      <c r="M916" s="69">
        <v>474958.41000000003</v>
      </c>
      <c r="N916" s="69">
        <v>629621.87999999989</v>
      </c>
      <c r="O916" s="69">
        <v>646960.18000000005</v>
      </c>
      <c r="P916" s="69">
        <v>347819.26999999996</v>
      </c>
      <c r="Q916" s="69">
        <v>361991.96999999986</v>
      </c>
      <c r="R916" s="69">
        <v>706326.17999999982</v>
      </c>
      <c r="S916" s="69">
        <v>395022.95</v>
      </c>
      <c r="T916" s="69">
        <v>411139.48000000004</v>
      </c>
      <c r="U916" s="69">
        <v>390588.31999999989</v>
      </c>
      <c r="V916" s="69">
        <v>256089.54999999996</v>
      </c>
      <c r="W916" s="70">
        <v>89.827066728292507</v>
      </c>
      <c r="X916" s="70">
        <v>87.498708185422942</v>
      </c>
      <c r="Y916" s="70">
        <v>92.144373426971811</v>
      </c>
      <c r="Z916" s="71">
        <v>83.334088961901173</v>
      </c>
      <c r="AA916" s="71">
        <v>97.742244414667269</v>
      </c>
      <c r="AB916" s="71">
        <v>91.965813552067502</v>
      </c>
      <c r="AC916" s="71">
        <v>67.651572307278201</v>
      </c>
      <c r="AD916" s="71">
        <v>71.782677367057246</v>
      </c>
      <c r="AE916" s="71">
        <v>78.928977034261109</v>
      </c>
      <c r="AF916" s="71">
        <v>70.276605279259712</v>
      </c>
      <c r="AG916" s="71">
        <v>68.47354970551622</v>
      </c>
      <c r="AH916" s="71">
        <v>72.604618455800505</v>
      </c>
      <c r="AI916" s="71">
        <v>84.842031820253922</v>
      </c>
      <c r="AJ916" s="71">
        <v>-19.068153047195612</v>
      </c>
      <c r="AK916" s="71">
        <v>-19.492223794807661</v>
      </c>
      <c r="AL916" s="71">
        <v>-20.639336050492098</v>
      </c>
      <c r="AM916" s="71">
        <v>-32.417694084742656</v>
      </c>
      <c r="AN916" s="71">
        <v>-29.156490720391016</v>
      </c>
      <c r="AO916" s="71">
        <v>-28.467998366404835</v>
      </c>
      <c r="AP916" s="71">
        <v>-30.063296649630388</v>
      </c>
      <c r="AQ916" s="71">
        <v>-6.5693067995979622</v>
      </c>
      <c r="AR916" s="71">
        <v>48.557883056069159</v>
      </c>
      <c r="AS916" s="71">
        <v>-43.103078628777411</v>
      </c>
      <c r="AT916" s="71">
        <v>-4.0876995153452889</v>
      </c>
      <c r="AU916" s="71">
        <v>-6.4434845100293625</v>
      </c>
      <c r="AV916" s="72">
        <v>4.3271119626730803</v>
      </c>
      <c r="AW916" s="73">
        <v>-109255.37999999983</v>
      </c>
      <c r="AX916" s="73">
        <v>-114167.75000000017</v>
      </c>
      <c r="AY916" s="73">
        <v>-121581.4000000002</v>
      </c>
      <c r="AZ916" s="73">
        <v>-227826.73999999987</v>
      </c>
      <c r="BA916" s="73">
        <v>-259128.39000000013</v>
      </c>
      <c r="BB916" s="73">
        <v>-245242.29999999993</v>
      </c>
      <c r="BC916" s="73">
        <v>-149515.10999999987</v>
      </c>
      <c r="BD916" s="73">
        <v>-25452.410000000091</v>
      </c>
      <c r="BE916" s="73">
        <v>230870.97999999998</v>
      </c>
      <c r="BF916" s="73">
        <v>-299255.29999999976</v>
      </c>
      <c r="BG916" s="73">
        <v>-17522.409999999916</v>
      </c>
      <c r="BH916" s="73">
        <v>-26900.850000000151</v>
      </c>
      <c r="BI916" s="73">
        <v>10621.669999999984</v>
      </c>
      <c r="BJ916" s="71">
        <v>22.726517775644574</v>
      </c>
      <c r="BK916" s="71">
        <v>18.680156052057679</v>
      </c>
      <c r="BL916" s="71">
        <v>14.540460086129226</v>
      </c>
      <c r="BM916" s="71">
        <v>20.133007502354705</v>
      </c>
      <c r="BN916" s="71">
        <v>9.8784617272947237</v>
      </c>
      <c r="BO916" s="71">
        <v>14.613190836530112</v>
      </c>
      <c r="BP916" s="71">
        <v>27.57122953999464</v>
      </c>
      <c r="BQ916" s="71">
        <v>23.570822570194522</v>
      </c>
      <c r="BR916" s="72">
        <v>20.48937270363934</v>
      </c>
      <c r="BS916" s="72">
        <v>19.103527702727117</v>
      </c>
      <c r="BT916" s="71">
        <v>20.194791331637557</v>
      </c>
      <c r="BU916" s="71">
        <v>18.964256323830966</v>
      </c>
      <c r="BV916" s="71">
        <v>13.746856937579238</v>
      </c>
      <c r="BW916" s="71">
        <v>19.229213770187396</v>
      </c>
      <c r="BX916" s="75">
        <v>7888</v>
      </c>
      <c r="BY916" s="75">
        <v>8009</v>
      </c>
      <c r="BZ916" s="75">
        <v>7863</v>
      </c>
      <c r="CA916" s="75">
        <v>7883</v>
      </c>
      <c r="CB916" s="75">
        <v>9699</v>
      </c>
      <c r="CC916" s="75">
        <v>10451</v>
      </c>
      <c r="CD916" s="75">
        <v>6394</v>
      </c>
      <c r="CE916" s="75">
        <v>6431</v>
      </c>
      <c r="CF916" s="75">
        <v>10463</v>
      </c>
      <c r="CG916" s="75">
        <v>6490</v>
      </c>
      <c r="CH916" s="75">
        <v>7001</v>
      </c>
      <c r="CI916" s="75">
        <v>6552</v>
      </c>
      <c r="CJ916" s="75">
        <v>3616</v>
      </c>
      <c r="CK916" s="75">
        <v>46947</v>
      </c>
      <c r="CL916" s="73">
        <v>839858.53000000014</v>
      </c>
      <c r="CM916" s="73">
        <v>792822.81999999972</v>
      </c>
      <c r="CN916" s="73">
        <v>692978.39999999979</v>
      </c>
      <c r="CO916" s="73">
        <v>1000006.23</v>
      </c>
      <c r="CP916" s="73">
        <v>950334.15</v>
      </c>
      <c r="CQ916" s="73">
        <v>892925.80999999982</v>
      </c>
      <c r="CR916" s="73">
        <v>903150.44000000006</v>
      </c>
      <c r="CS916" s="73">
        <v>1184548.5900000001</v>
      </c>
      <c r="CT916" s="73">
        <v>1094463.1100000001</v>
      </c>
      <c r="CU916" s="73">
        <v>1065269.4000000001</v>
      </c>
      <c r="CV916" s="73">
        <v>1050810.93</v>
      </c>
      <c r="CW916" s="73">
        <v>1034325.7500000002</v>
      </c>
      <c r="CX916" s="73">
        <v>930005.52000000025</v>
      </c>
      <c r="CY916" s="77"/>
      <c r="CZ916" s="4">
        <v>1260</v>
      </c>
      <c r="DA916" s="76" t="str">
        <f t="shared" si="34"/>
        <v>1260</v>
      </c>
      <c r="DB916" s="71">
        <v>3.4226398640502183</v>
      </c>
      <c r="DC916" s="71">
        <v>3.6088671732225985</v>
      </c>
      <c r="DD916" s="71">
        <v>1.2455647284216675</v>
      </c>
      <c r="DE916" s="71">
        <v>1.0348501427579566</v>
      </c>
      <c r="DF916" s="71">
        <v>1.649706801883587</v>
      </c>
      <c r="DG916" s="71">
        <v>1.0254960226136498</v>
      </c>
      <c r="DH916" s="71">
        <v>1.1213032267408007</v>
      </c>
      <c r="DI916" s="71">
        <v>1.7807311453424519</v>
      </c>
      <c r="DJ916" s="71">
        <v>0.8005006574530632</v>
      </c>
      <c r="DK916" s="71">
        <v>0.47927890235296527</v>
      </c>
      <c r="DL916" s="71">
        <v>0.43191146284924958</v>
      </c>
      <c r="DM916" s="71">
        <v>0.81263001684780856</v>
      </c>
      <c r="DN916" s="71">
        <v>0.6001366616791769</v>
      </c>
      <c r="DO916" s="71">
        <v>0.85009259311148788</v>
      </c>
      <c r="DQ916" s="71"/>
      <c r="DR916" s="71"/>
      <c r="DS916" s="71"/>
      <c r="DT916" s="71"/>
      <c r="DU916" s="71"/>
      <c r="DV916" s="71"/>
      <c r="DW916" s="71"/>
      <c r="DX916" s="71"/>
      <c r="DY916" s="71"/>
      <c r="DZ916" s="71"/>
      <c r="EA916" s="71"/>
      <c r="EB916" s="71"/>
      <c r="EC916" s="71"/>
      <c r="ED916" s="71"/>
    </row>
    <row r="917" spans="1:134">
      <c r="A917" s="4">
        <v>1068</v>
      </c>
      <c r="B917" s="46" t="s">
        <v>7266</v>
      </c>
      <c r="C917" s="65" t="str">
        <f t="shared" si="33"/>
        <v>1068</v>
      </c>
      <c r="D917" s="69">
        <v>465734.15</v>
      </c>
      <c r="E917" s="68">
        <v>6205754.6200000029</v>
      </c>
      <c r="F917" s="69">
        <v>1069.0600000000559</v>
      </c>
      <c r="G917" s="69">
        <v>397038.34000000637</v>
      </c>
      <c r="H917" s="70">
        <v>91.969576927942711</v>
      </c>
      <c r="I917" s="70">
        <v>6.8352166100287937</v>
      </c>
      <c r="J917" s="69">
        <v>866145.07999999973</v>
      </c>
      <c r="K917" s="69">
        <v>968701.36999999988</v>
      </c>
      <c r="L917" s="69">
        <v>806817.14</v>
      </c>
      <c r="M917" s="69">
        <v>973950.46</v>
      </c>
      <c r="N917" s="69">
        <v>1177569.76</v>
      </c>
      <c r="O917" s="69">
        <v>1338670.52</v>
      </c>
      <c r="P917" s="69">
        <v>809348.80999999982</v>
      </c>
      <c r="Q917" s="69">
        <v>808037.55</v>
      </c>
      <c r="R917" s="69">
        <v>1462764</v>
      </c>
      <c r="S917" s="69">
        <v>805586.85000000009</v>
      </c>
      <c r="T917" s="69">
        <v>992663.82000000007</v>
      </c>
      <c r="U917" s="69">
        <v>861619.44</v>
      </c>
      <c r="V917" s="69">
        <v>465734.15</v>
      </c>
      <c r="W917" s="70">
        <v>87.791732715796869</v>
      </c>
      <c r="X917" s="70">
        <v>96.322898774742953</v>
      </c>
      <c r="Y917" s="70">
        <v>87.308640350553944</v>
      </c>
      <c r="Z917" s="71">
        <v>81.282215286773706</v>
      </c>
      <c r="AA917" s="71">
        <v>85.395495579407822</v>
      </c>
      <c r="AB917" s="71">
        <v>113.01139258265862</v>
      </c>
      <c r="AC917" s="71">
        <v>80.175515680615874</v>
      </c>
      <c r="AD917" s="71">
        <v>93.092079906113199</v>
      </c>
      <c r="AE917" s="71">
        <v>112.99268761659864</v>
      </c>
      <c r="AF917" s="71">
        <v>83.049922136488931</v>
      </c>
      <c r="AG917" s="71">
        <v>84.900702512079278</v>
      </c>
      <c r="AH917" s="71">
        <v>91.370951411853639</v>
      </c>
      <c r="AI917" s="71">
        <v>94.396106014226902</v>
      </c>
      <c r="AJ917" s="71">
        <v>-15.834752055972491</v>
      </c>
      <c r="AK917" s="71">
        <v>-15.36658305062314</v>
      </c>
      <c r="AL917" s="71">
        <v>-20.820496951330036</v>
      </c>
      <c r="AM917" s="71">
        <v>-32.986049469723802</v>
      </c>
      <c r="AN917" s="71">
        <v>-35.365141522386843</v>
      </c>
      <c r="AO917" s="71">
        <v>-16.339872630447505</v>
      </c>
      <c r="AP917" s="71">
        <v>-21.881842587806123</v>
      </c>
      <c r="AQ917" s="71">
        <v>8.9819019684292289</v>
      </c>
      <c r="AR917" s="71">
        <v>77.220363935117305</v>
      </c>
      <c r="AS917" s="71">
        <v>-17.417907565039858</v>
      </c>
      <c r="AT917" s="71">
        <v>3.2905841930677804</v>
      </c>
      <c r="AU917" s="71">
        <v>7.0838787142857074</v>
      </c>
      <c r="AV917" s="72">
        <v>0.2300710819485241</v>
      </c>
      <c r="AW917" s="73">
        <v>-162955.53000000003</v>
      </c>
      <c r="AX917" s="73">
        <v>-175883.60000000009</v>
      </c>
      <c r="AY917" s="73">
        <v>-212155.08000000031</v>
      </c>
      <c r="AZ917" s="73">
        <v>-479404.33000000007</v>
      </c>
      <c r="BA917" s="73">
        <v>-644310.55000000075</v>
      </c>
      <c r="BB917" s="73">
        <v>-236174.10999999987</v>
      </c>
      <c r="BC917" s="73">
        <v>-226708.41000000015</v>
      </c>
      <c r="BD917" s="73">
        <v>66595.590000000084</v>
      </c>
      <c r="BE917" s="73">
        <v>637371.27</v>
      </c>
      <c r="BF917" s="73">
        <v>-169911.37999999989</v>
      </c>
      <c r="BG917" s="73">
        <v>31623.830000000075</v>
      </c>
      <c r="BH917" s="73">
        <v>56998.380000000005</v>
      </c>
      <c r="BI917" s="73">
        <v>1069.0600000000559</v>
      </c>
      <c r="BJ917" s="71">
        <v>13.682052552813854</v>
      </c>
      <c r="BK917" s="71">
        <v>10.124977435290683</v>
      </c>
      <c r="BL917" s="71">
        <v>9.0744148627060532</v>
      </c>
      <c r="BM917" s="71">
        <v>12.957674161274024</v>
      </c>
      <c r="BN917" s="71">
        <v>4.2165492113160239</v>
      </c>
      <c r="BO917" s="71">
        <v>7.9971301473345324</v>
      </c>
      <c r="BP917" s="71">
        <v>16.166396695842085</v>
      </c>
      <c r="BQ917" s="71">
        <v>15.224733735217267</v>
      </c>
      <c r="BR917" s="72">
        <v>11.271890717034223</v>
      </c>
      <c r="BS917" s="72">
        <v>12.845140267530244</v>
      </c>
      <c r="BT917" s="71">
        <v>12.209372371276721</v>
      </c>
      <c r="BU917" s="71">
        <v>14.645072994252406</v>
      </c>
      <c r="BV917" s="71">
        <v>13.382792905815279</v>
      </c>
      <c r="BW917" s="71">
        <v>11.937955420082647</v>
      </c>
      <c r="BX917" s="75">
        <v>8146</v>
      </c>
      <c r="BY917" s="75">
        <v>9230</v>
      </c>
      <c r="BZ917" s="75">
        <v>8769</v>
      </c>
      <c r="CA917" s="75">
        <v>9601</v>
      </c>
      <c r="CB917" s="75">
        <v>11509</v>
      </c>
      <c r="CC917" s="75">
        <v>12830</v>
      </c>
      <c r="CD917" s="75">
        <v>8057</v>
      </c>
      <c r="CE917" s="75">
        <v>9027</v>
      </c>
      <c r="CF917" s="75">
        <v>17992</v>
      </c>
      <c r="CG917" s="75">
        <v>10486</v>
      </c>
      <c r="CH917" s="75">
        <v>11400</v>
      </c>
      <c r="CI917" s="75">
        <v>10621</v>
      </c>
      <c r="CJ917" s="75">
        <v>5182</v>
      </c>
      <c r="CK917" s="75">
        <v>72765</v>
      </c>
      <c r="CL917" s="73">
        <v>1495160.8900000001</v>
      </c>
      <c r="CM917" s="73">
        <v>1551987.2</v>
      </c>
      <c r="CN917" s="73">
        <v>1529149.1099999999</v>
      </c>
      <c r="CO917" s="73">
        <v>1664912.0100000005</v>
      </c>
      <c r="CP917" s="73">
        <v>1779629.5100000005</v>
      </c>
      <c r="CQ917" s="73">
        <v>1464102.0600000003</v>
      </c>
      <c r="CR917" s="73">
        <v>1293762.4599999997</v>
      </c>
      <c r="CS917" s="73">
        <v>1354552.78</v>
      </c>
      <c r="CT917" s="73">
        <v>1109161.5299999996</v>
      </c>
      <c r="CU917" s="73">
        <v>1124823.1800000002</v>
      </c>
      <c r="CV917" s="73">
        <v>1494032.99</v>
      </c>
      <c r="CW917" s="73">
        <v>1447999.1999999997</v>
      </c>
      <c r="CX917" s="73">
        <v>1467633.7</v>
      </c>
      <c r="CY917" s="77"/>
      <c r="CZ917" s="4">
        <v>1068</v>
      </c>
      <c r="DA917" s="76" t="str">
        <f t="shared" si="34"/>
        <v>1068</v>
      </c>
      <c r="DB917" s="71">
        <v>3.9178556423097977</v>
      </c>
      <c r="DC917" s="71">
        <v>3.753097405330883</v>
      </c>
      <c r="DD917" s="71">
        <v>1.4925438270771181</v>
      </c>
      <c r="DE917" s="71">
        <v>1.5048710987242786</v>
      </c>
      <c r="DF917" s="71">
        <v>1.1436871431814108</v>
      </c>
      <c r="DG917" s="71">
        <v>1.1278585570574358</v>
      </c>
      <c r="DH917" s="71">
        <v>0.94871179747881096</v>
      </c>
      <c r="DI917" s="71">
        <v>0.57441631862427933</v>
      </c>
      <c r="DJ917" s="71">
        <v>0.5115385103645943</v>
      </c>
      <c r="DK917" s="71">
        <v>0.55388331757033593</v>
      </c>
      <c r="DL917" s="71">
        <v>0.73777301043143262</v>
      </c>
      <c r="DM917" s="71">
        <v>0.60850751008110326</v>
      </c>
      <c r="DN917" s="72">
        <v>0.53647211481799728</v>
      </c>
      <c r="DO917" s="71">
        <v>0.63421715400568268</v>
      </c>
      <c r="DQ917" s="71"/>
      <c r="DR917" s="71"/>
      <c r="DS917" s="71"/>
      <c r="DT917" s="71"/>
      <c r="DU917" s="71"/>
      <c r="DV917" s="71"/>
      <c r="DW917" s="71"/>
      <c r="DX917" s="71"/>
      <c r="DY917" s="71"/>
      <c r="DZ917" s="71"/>
      <c r="EA917" s="71"/>
      <c r="EB917" s="71"/>
      <c r="EC917" s="71"/>
      <c r="ED917" s="71"/>
    </row>
    <row r="918" spans="1:134">
      <c r="A918" s="4">
        <v>1143</v>
      </c>
      <c r="B918" s="46" t="s">
        <v>7273</v>
      </c>
      <c r="C918" s="65" t="str">
        <f t="shared" si="33"/>
        <v>1143</v>
      </c>
      <c r="D918" s="69">
        <v>423397.50999999995</v>
      </c>
      <c r="E918" s="68">
        <v>5634798.7800000012</v>
      </c>
      <c r="F918" s="69">
        <v>-78948.060000000056</v>
      </c>
      <c r="G918" s="69">
        <v>178872.69000000041</v>
      </c>
      <c r="H918" s="70">
        <v>89.481897983436383</v>
      </c>
      <c r="I918" s="70">
        <v>3.2785028068442967</v>
      </c>
      <c r="J918" s="69">
        <v>841621.2699999999</v>
      </c>
      <c r="K918" s="69">
        <v>755487.84000000008</v>
      </c>
      <c r="L918" s="69">
        <v>800772.12999999989</v>
      </c>
      <c r="M918" s="69">
        <v>884889.81000000017</v>
      </c>
      <c r="N918" s="69">
        <v>1475606.24</v>
      </c>
      <c r="O918" s="69">
        <v>1245410.08</v>
      </c>
      <c r="P918" s="69">
        <v>776117.12999999966</v>
      </c>
      <c r="Q918" s="69">
        <v>674901.52000000014</v>
      </c>
      <c r="R918" s="69">
        <v>1308199.93</v>
      </c>
      <c r="S918" s="69">
        <v>777728.19</v>
      </c>
      <c r="T918" s="69">
        <v>899485.21999999974</v>
      </c>
      <c r="U918" s="69">
        <v>774969.2799999998</v>
      </c>
      <c r="V918" s="69">
        <v>423397.50999999995</v>
      </c>
      <c r="W918" s="70">
        <v>92.180994683895577</v>
      </c>
      <c r="X918" s="70">
        <v>73.72069247442063</v>
      </c>
      <c r="Y918" s="70">
        <v>87.220520227689363</v>
      </c>
      <c r="Z918" s="71">
        <v>86.418151562344832</v>
      </c>
      <c r="AA918" s="71">
        <v>79.010301487246551</v>
      </c>
      <c r="AB918" s="71">
        <v>106.66309680201398</v>
      </c>
      <c r="AC918" s="71">
        <v>78.525433213310521</v>
      </c>
      <c r="AD918" s="71">
        <v>74.955917018480307</v>
      </c>
      <c r="AE918" s="71">
        <v>117.31239670122578</v>
      </c>
      <c r="AF918" s="71">
        <v>98.604965404287526</v>
      </c>
      <c r="AG918" s="71">
        <v>81.255251754586695</v>
      </c>
      <c r="AH918" s="71">
        <v>88.154200781234806</v>
      </c>
      <c r="AI918" s="71">
        <v>81.672446813780638</v>
      </c>
      <c r="AJ918" s="71">
        <v>-27.973860478093439</v>
      </c>
      <c r="AK918" s="71">
        <v>-30.792078946705004</v>
      </c>
      <c r="AL918" s="71">
        <v>-23.73158947404065</v>
      </c>
      <c r="AM918" s="71">
        <v>-30.080530867529408</v>
      </c>
      <c r="AN918" s="71">
        <v>-46.098338956619699</v>
      </c>
      <c r="AO918" s="71">
        <v>-21.429735084269751</v>
      </c>
      <c r="AP918" s="71">
        <v>-23.555995164819066</v>
      </c>
      <c r="AQ918" s="71">
        <v>-5.8160200127877149</v>
      </c>
      <c r="AR918" s="71">
        <v>96.88391086176027</v>
      </c>
      <c r="AS918" s="71">
        <v>-13.418446472630386</v>
      </c>
      <c r="AT918" s="71">
        <v>-4.1158195891220721</v>
      </c>
      <c r="AU918" s="71">
        <v>7.4974823091662479</v>
      </c>
      <c r="AV918" s="72">
        <v>-15.715886575848581</v>
      </c>
      <c r="AW918" s="73">
        <v>-326872.94000000029</v>
      </c>
      <c r="AX918" s="73">
        <v>-336132.6399999999</v>
      </c>
      <c r="AY918" s="73">
        <v>-249167.32000000007</v>
      </c>
      <c r="AZ918" s="73">
        <v>-380694.46999999962</v>
      </c>
      <c r="BA918" s="73">
        <v>-1261983.3099999994</v>
      </c>
      <c r="BB918" s="73">
        <v>-310845.19000000018</v>
      </c>
      <c r="BC918" s="73">
        <v>-239158.21000000008</v>
      </c>
      <c r="BD918" s="73">
        <v>-41676.309999999707</v>
      </c>
      <c r="BE918" s="73">
        <v>643747.5</v>
      </c>
      <c r="BF918" s="73">
        <v>-120532.65000000002</v>
      </c>
      <c r="BG918" s="73">
        <v>-38610.319999999949</v>
      </c>
      <c r="BH918" s="73">
        <v>54050.739999999641</v>
      </c>
      <c r="BI918" s="73">
        <v>-78948.060000000056</v>
      </c>
      <c r="BJ918" s="71">
        <v>13.657892681681332</v>
      </c>
      <c r="BK918" s="71">
        <v>9.1006990209310583</v>
      </c>
      <c r="BL918" s="71">
        <v>6.8977421087599726</v>
      </c>
      <c r="BM918" s="71">
        <v>13.599707142072916</v>
      </c>
      <c r="BN918" s="71">
        <v>3.5837498542531057</v>
      </c>
      <c r="BO918" s="71">
        <v>10.877211168190756</v>
      </c>
      <c r="BP918" s="71">
        <v>19.328524730242066</v>
      </c>
      <c r="BQ918" s="71">
        <v>18.2712837165361</v>
      </c>
      <c r="BR918" s="72">
        <v>13.614046625392163</v>
      </c>
      <c r="BS918" s="72">
        <v>14.714204176202109</v>
      </c>
      <c r="BT918" s="71">
        <v>15.012002319309765</v>
      </c>
      <c r="BU918" s="71">
        <v>13.783584482225812</v>
      </c>
      <c r="BV918" s="71">
        <v>12.026807704126419</v>
      </c>
      <c r="BW918" s="71">
        <v>13.786867622601832</v>
      </c>
      <c r="BX918" s="75">
        <v>8855</v>
      </c>
      <c r="BY918" s="75">
        <v>7792</v>
      </c>
      <c r="BZ918" s="75">
        <v>8111</v>
      </c>
      <c r="CA918" s="75">
        <v>9415</v>
      </c>
      <c r="CB918" s="75">
        <v>12999</v>
      </c>
      <c r="CC918" s="75">
        <v>13901</v>
      </c>
      <c r="CD918" s="75">
        <v>9263</v>
      </c>
      <c r="CE918" s="75">
        <v>8893</v>
      </c>
      <c r="CF918" s="75">
        <v>16809</v>
      </c>
      <c r="CG918" s="75">
        <v>10569</v>
      </c>
      <c r="CH918" s="75">
        <v>11111</v>
      </c>
      <c r="CI918" s="75">
        <v>9839</v>
      </c>
      <c r="CJ918" s="75">
        <v>5037</v>
      </c>
      <c r="CK918" s="75">
        <v>71521</v>
      </c>
      <c r="CL918" s="73">
        <v>1388858.48</v>
      </c>
      <c r="CM918" s="73">
        <v>1455593.1100000003</v>
      </c>
      <c r="CN918" s="73">
        <v>1550387.5999999996</v>
      </c>
      <c r="CO918" s="73">
        <v>1591684.8799999997</v>
      </c>
      <c r="CP918" s="73">
        <v>1709884.6599999995</v>
      </c>
      <c r="CQ918" s="73">
        <v>1282751.6600000004</v>
      </c>
      <c r="CR918" s="73">
        <v>1355226.3899999994</v>
      </c>
      <c r="CS918" s="73">
        <v>1512034.2600000002</v>
      </c>
      <c r="CT918" s="73">
        <v>1119239.32</v>
      </c>
      <c r="CU918" s="73">
        <v>1134079.2299999997</v>
      </c>
      <c r="CV918" s="73">
        <v>871960.30000000016</v>
      </c>
      <c r="CW918" s="73">
        <v>650472.94000000006</v>
      </c>
      <c r="CX918" s="73">
        <v>925144.00000000023</v>
      </c>
      <c r="CY918" s="77"/>
      <c r="CZ918" s="4">
        <v>1143</v>
      </c>
      <c r="DA918" s="76" t="str">
        <f t="shared" si="34"/>
        <v>1143</v>
      </c>
      <c r="DB918" s="71">
        <v>8.5640930061718681</v>
      </c>
      <c r="DC918" s="71">
        <v>10.013328754474074</v>
      </c>
      <c r="DD918" s="71">
        <v>1.7582825503750041</v>
      </c>
      <c r="DE918" s="71">
        <v>1.0607145954589714</v>
      </c>
      <c r="DF918" s="71">
        <v>0.97179925033355852</v>
      </c>
      <c r="DG918" s="71">
        <v>1.0676785531671504</v>
      </c>
      <c r="DH918" s="71">
        <v>0.80048363628607599</v>
      </c>
      <c r="DI918" s="71">
        <v>1.8788349053357152</v>
      </c>
      <c r="DJ918" s="71">
        <v>0.80159245599186346</v>
      </c>
      <c r="DK918" s="71">
        <v>0.73104723072057931</v>
      </c>
      <c r="DL918" s="71">
        <v>0.63504545353129283</v>
      </c>
      <c r="DM918" s="71">
        <v>0.89288685547118418</v>
      </c>
      <c r="DN918" s="71">
        <v>0.36352822449447414</v>
      </c>
      <c r="DO918" s="71">
        <v>0.87427934308916733</v>
      </c>
      <c r="DQ918" s="71"/>
      <c r="DR918" s="71"/>
      <c r="DS918" s="71"/>
      <c r="DT918" s="71"/>
      <c r="DU918" s="71"/>
      <c r="DV918" s="71"/>
      <c r="DW918" s="71"/>
      <c r="DX918" s="71"/>
      <c r="DY918" s="71"/>
      <c r="DZ918" s="71"/>
      <c r="EA918" s="71"/>
      <c r="EB918" s="71"/>
      <c r="EC918" s="71"/>
      <c r="ED918" s="71"/>
    </row>
    <row r="919" spans="1:134">
      <c r="A919" s="4">
        <v>1271</v>
      </c>
      <c r="B919" s="46" t="s">
        <v>7280</v>
      </c>
      <c r="C919" s="65" t="str">
        <f t="shared" si="33"/>
        <v>1271</v>
      </c>
      <c r="D919" s="69">
        <v>739284.53</v>
      </c>
      <c r="E919" s="68">
        <v>8063771.6799999988</v>
      </c>
      <c r="F919" s="69">
        <v>233845.01000000007</v>
      </c>
      <c r="G919" s="69">
        <v>1891160.3500000006</v>
      </c>
      <c r="H919" s="70">
        <v>103.79141424724266</v>
      </c>
      <c r="I919" s="70">
        <v>30.637930186995945</v>
      </c>
      <c r="J919" s="69">
        <v>929307.75000000023</v>
      </c>
      <c r="K919" s="69">
        <v>932519.98999999987</v>
      </c>
      <c r="L919" s="69">
        <v>995317.31</v>
      </c>
      <c r="M919" s="69">
        <v>1252614.6200000001</v>
      </c>
      <c r="N919" s="69">
        <v>1798848.74</v>
      </c>
      <c r="O919" s="69">
        <v>1583305.7699999998</v>
      </c>
      <c r="P919" s="69">
        <v>960944.45000000019</v>
      </c>
      <c r="Q919" s="69">
        <v>973492.63000000012</v>
      </c>
      <c r="R919" s="69">
        <v>1985440.97</v>
      </c>
      <c r="S919" s="69">
        <v>994952.93000000017</v>
      </c>
      <c r="T919" s="69">
        <v>1224318.25</v>
      </c>
      <c r="U919" s="69">
        <v>1185337.92</v>
      </c>
      <c r="V919" s="69">
        <v>739284.53</v>
      </c>
      <c r="W919" s="70">
        <v>96.320910321507938</v>
      </c>
      <c r="X919" s="70">
        <v>97.230320491480001</v>
      </c>
      <c r="Y919" s="70">
        <v>95.851003117039127</v>
      </c>
      <c r="Z919" s="71">
        <v>107.1058766265843</v>
      </c>
      <c r="AA919" s="71">
        <v>111.78562432769495</v>
      </c>
      <c r="AB919" s="71">
        <v>103.1381386996908</v>
      </c>
      <c r="AC919" s="71">
        <v>99.45481112987602</v>
      </c>
      <c r="AD919" s="71">
        <v>118.07258402285466</v>
      </c>
      <c r="AE919" s="71">
        <v>109.71656125850177</v>
      </c>
      <c r="AF919" s="71">
        <v>86.523521560735418</v>
      </c>
      <c r="AG919" s="71">
        <v>97.714292685678899</v>
      </c>
      <c r="AH919" s="71">
        <v>103.99700422405418</v>
      </c>
      <c r="AI919" s="71">
        <v>118.05113116252697</v>
      </c>
      <c r="AJ919" s="71">
        <v>-13.37986478852261</v>
      </c>
      <c r="AK919" s="71">
        <v>-15.058302549118153</v>
      </c>
      <c r="AL919" s="71">
        <v>-8.6151858830555099</v>
      </c>
      <c r="AM919" s="71">
        <v>-8.5364031855801663</v>
      </c>
      <c r="AN919" s="71">
        <v>-3.2417091894331396</v>
      </c>
      <c r="AO919" s="71">
        <v>3.0916508913618745</v>
      </c>
      <c r="AP919" s="71">
        <v>0.90694757928617697</v>
      </c>
      <c r="AQ919" s="71">
        <v>49.11965583504967</v>
      </c>
      <c r="AR919" s="71">
        <v>102.2125666090226</v>
      </c>
      <c r="AS919" s="71">
        <v>-18.267329833936163</v>
      </c>
      <c r="AT919" s="71">
        <v>25.031826830018723</v>
      </c>
      <c r="AU919" s="71">
        <v>34.141368234398215</v>
      </c>
      <c r="AV919" s="72">
        <v>46.265675861673827</v>
      </c>
      <c r="AW919" s="73">
        <v>-143546.43999999994</v>
      </c>
      <c r="AX919" s="73">
        <v>-165315.37</v>
      </c>
      <c r="AY919" s="73">
        <v>-93832.259999999776</v>
      </c>
      <c r="AZ919" s="73">
        <v>-116907.96999999997</v>
      </c>
      <c r="BA919" s="73">
        <v>-60267.129999999888</v>
      </c>
      <c r="BB919" s="73">
        <v>55596.020000000019</v>
      </c>
      <c r="BC919" s="73">
        <v>8636.9300000001676</v>
      </c>
      <c r="BD919" s="73">
        <v>320666.13000000012</v>
      </c>
      <c r="BE919" s="73">
        <v>1003582.62</v>
      </c>
      <c r="BF919" s="73">
        <v>-222372.92999999993</v>
      </c>
      <c r="BG919" s="73">
        <v>245112.9700000002</v>
      </c>
      <c r="BH919" s="73">
        <v>301689.61999999988</v>
      </c>
      <c r="BI919" s="73">
        <v>233845.01000000007</v>
      </c>
      <c r="BJ919" s="71">
        <v>4.7268769456957305</v>
      </c>
      <c r="BK919" s="71">
        <v>2.5924798617913565</v>
      </c>
      <c r="BL919" s="71">
        <v>3.4871463100997868</v>
      </c>
      <c r="BM919" s="71">
        <v>4.9583415090547591</v>
      </c>
      <c r="BN919" s="71">
        <v>-9.5232332027567459</v>
      </c>
      <c r="BO919" s="71">
        <v>1.4944970926235435</v>
      </c>
      <c r="BP919" s="71">
        <v>12.51549619440201</v>
      </c>
      <c r="BQ919" s="71">
        <v>7.7953312645336599</v>
      </c>
      <c r="BR919" s="72">
        <v>-1.7935540605841276</v>
      </c>
      <c r="BS919" s="72">
        <v>6.7232782096131523</v>
      </c>
      <c r="BT919" s="71">
        <v>7.5678581395158933</v>
      </c>
      <c r="BU919" s="71">
        <v>4.6096577267405676</v>
      </c>
      <c r="BV919" s="71">
        <v>-0.44380892622535439</v>
      </c>
      <c r="BW919" s="71">
        <v>3.1050621566225916</v>
      </c>
      <c r="BX919" s="75">
        <v>17573</v>
      </c>
      <c r="BY919" s="75">
        <v>18106</v>
      </c>
      <c r="BZ919" s="75">
        <v>18727</v>
      </c>
      <c r="CA919" s="75">
        <v>20637</v>
      </c>
      <c r="CB919" s="75">
        <v>25134</v>
      </c>
      <c r="CC919" s="75">
        <v>26907</v>
      </c>
      <c r="CD919" s="75">
        <v>17637</v>
      </c>
      <c r="CE919" s="75">
        <v>17957</v>
      </c>
      <c r="CF919" s="75">
        <v>29116</v>
      </c>
      <c r="CG919" s="75">
        <v>20078</v>
      </c>
      <c r="CH919" s="75">
        <v>22259</v>
      </c>
      <c r="CI919" s="75">
        <v>21985</v>
      </c>
      <c r="CJ919" s="75">
        <v>12695</v>
      </c>
      <c r="CK919" s="75">
        <v>141727</v>
      </c>
      <c r="CL919" s="73">
        <v>1531371.03</v>
      </c>
      <c r="CM919" s="73">
        <v>1726921.7200000007</v>
      </c>
      <c r="CN919" s="73">
        <v>2001125.3099999998</v>
      </c>
      <c r="CO919" s="73">
        <v>2146134.89</v>
      </c>
      <c r="CP919" s="73">
        <v>2045899.3099999998</v>
      </c>
      <c r="CQ919" s="73">
        <v>1750295.4700000002</v>
      </c>
      <c r="CR919" s="73">
        <v>1735962.22</v>
      </c>
      <c r="CS919" s="73">
        <v>2330728.1699999995</v>
      </c>
      <c r="CT919" s="73">
        <v>1874548.0899999999</v>
      </c>
      <c r="CU919" s="73">
        <v>1532020.0000000002</v>
      </c>
      <c r="CV919" s="73">
        <v>1702852.2800000005</v>
      </c>
      <c r="CW919" s="73">
        <v>1872292.73</v>
      </c>
      <c r="CX919" s="73">
        <v>1816288.67</v>
      </c>
      <c r="CY919" s="77"/>
      <c r="CZ919" s="4">
        <v>1271</v>
      </c>
      <c r="DA919" s="76" t="str">
        <f t="shared" si="34"/>
        <v>1271</v>
      </c>
      <c r="DB919" s="71">
        <v>5.2969276246930059</v>
      </c>
      <c r="DC919" s="71">
        <v>1.7915308461307862</v>
      </c>
      <c r="DD919" s="71">
        <v>0.64969668976214745</v>
      </c>
      <c r="DE919" s="71">
        <v>0.59305856533328039</v>
      </c>
      <c r="DF919" s="71">
        <v>0.66731698311360066</v>
      </c>
      <c r="DG919" s="71">
        <v>0.61287319010569219</v>
      </c>
      <c r="DH919" s="71">
        <v>0.68432417270005086</v>
      </c>
      <c r="DI919" s="71">
        <v>0.33258419699918407</v>
      </c>
      <c r="DJ919" s="71">
        <v>0.44697681451713556</v>
      </c>
      <c r="DK919" s="71">
        <v>0.38318212578047867</v>
      </c>
      <c r="DL919" s="71">
        <v>0.53462083573513397</v>
      </c>
      <c r="DM919" s="71">
        <v>0.17077477916736708</v>
      </c>
      <c r="DN919" s="71">
        <v>0.62049993258406222</v>
      </c>
      <c r="DO919" s="71">
        <v>0.44202340640406818</v>
      </c>
      <c r="DQ919" s="71"/>
      <c r="DR919" s="71"/>
      <c r="DS919" s="71"/>
      <c r="DT919" s="71"/>
      <c r="DU919" s="71"/>
      <c r="DV919" s="71"/>
      <c r="DW919" s="71"/>
      <c r="DX919" s="71"/>
      <c r="DY919" s="71"/>
      <c r="DZ919" s="71"/>
      <c r="EA919" s="71"/>
      <c r="EB919" s="71"/>
      <c r="EC919" s="71"/>
      <c r="ED919" s="71"/>
    </row>
    <row r="920" spans="1:134">
      <c r="A920" s="4">
        <v>1273</v>
      </c>
      <c r="B920" s="46" t="s">
        <v>7286</v>
      </c>
      <c r="C920" s="65" t="str">
        <f t="shared" si="33"/>
        <v>1273</v>
      </c>
      <c r="D920" s="69">
        <v>618152.85</v>
      </c>
      <c r="E920" s="68">
        <v>7742552.700000002</v>
      </c>
      <c r="F920" s="69">
        <v>19197.640000000014</v>
      </c>
      <c r="G920" s="69">
        <v>754192.98000000045</v>
      </c>
      <c r="H920" s="70">
        <v>92.437187513162897</v>
      </c>
      <c r="I920" s="70">
        <v>10.792131633430003</v>
      </c>
      <c r="J920" s="69">
        <v>1196354.77</v>
      </c>
      <c r="K920" s="69">
        <v>985609.84999999986</v>
      </c>
      <c r="L920" s="69">
        <v>1033471.26</v>
      </c>
      <c r="M920" s="69">
        <v>1150459.7800000003</v>
      </c>
      <c r="N920" s="69">
        <v>1596688.84</v>
      </c>
      <c r="O920" s="69">
        <v>1738289.9200000002</v>
      </c>
      <c r="P920" s="69">
        <v>1372792.17</v>
      </c>
      <c r="Q920" s="69">
        <v>1150156.98</v>
      </c>
      <c r="R920" s="69">
        <v>1505134.11</v>
      </c>
      <c r="S920" s="69">
        <v>1000806.2699999999</v>
      </c>
      <c r="T920" s="69">
        <v>1076020.3400000001</v>
      </c>
      <c r="U920" s="69">
        <v>1019489.9799999999</v>
      </c>
      <c r="V920" s="69">
        <v>618152.85</v>
      </c>
      <c r="W920" s="70">
        <v>107.47419231615906</v>
      </c>
      <c r="X920" s="70">
        <v>84.373698752444582</v>
      </c>
      <c r="Y920" s="70">
        <v>94.387169297821515</v>
      </c>
      <c r="Z920" s="71">
        <v>82.202647535099445</v>
      </c>
      <c r="AA920" s="71">
        <v>87.053229889180557</v>
      </c>
      <c r="AB920" s="71">
        <v>94.490813866498357</v>
      </c>
      <c r="AC920" s="71">
        <v>89.384961193754876</v>
      </c>
      <c r="AD920" s="71">
        <v>95.197953907394577</v>
      </c>
      <c r="AE920" s="71">
        <v>106.21404815161735</v>
      </c>
      <c r="AF920" s="71">
        <v>88.023221829897352</v>
      </c>
      <c r="AG920" s="71">
        <v>89.437214019212448</v>
      </c>
      <c r="AH920" s="71">
        <v>89.313412682158059</v>
      </c>
      <c r="AI920" s="71">
        <v>84.287203092724894</v>
      </c>
      <c r="AJ920" s="71">
        <v>-8.0998524403004257</v>
      </c>
      <c r="AK920" s="71">
        <v>-17.414470492533816</v>
      </c>
      <c r="AL920" s="71">
        <v>-7.7933069408758548</v>
      </c>
      <c r="AM920" s="71">
        <v>-17.329398003247942</v>
      </c>
      <c r="AN920" s="71">
        <v>-30.035213386948211</v>
      </c>
      <c r="AO920" s="71">
        <v>-19.621617274319515</v>
      </c>
      <c r="AP920" s="71">
        <v>-10.087835019038859</v>
      </c>
      <c r="AQ920" s="71">
        <v>17.429964118301001</v>
      </c>
      <c r="AR920" s="71">
        <v>67.770729322659278</v>
      </c>
      <c r="AS920" s="71">
        <v>-11.874881325055354</v>
      </c>
      <c r="AT920" s="71">
        <v>13.894588126796204</v>
      </c>
      <c r="AU920" s="71">
        <v>12.576778365902896</v>
      </c>
      <c r="AV920" s="72">
        <v>3.2051879138007777</v>
      </c>
      <c r="AW920" s="73">
        <v>-105443.75999999978</v>
      </c>
      <c r="AX920" s="73">
        <v>-207831.49</v>
      </c>
      <c r="AY920" s="73">
        <v>-87348.960000000196</v>
      </c>
      <c r="AZ920" s="73">
        <v>-241159.18999999925</v>
      </c>
      <c r="BA920" s="73">
        <v>-685443.24000000046</v>
      </c>
      <c r="BB920" s="73">
        <v>-402681.30999999982</v>
      </c>
      <c r="BC920" s="73">
        <v>-154022.55000000005</v>
      </c>
      <c r="BD920" s="73">
        <v>170716.18000000005</v>
      </c>
      <c r="BE920" s="73">
        <v>607996.62000000034</v>
      </c>
      <c r="BF920" s="73">
        <v>-134858.89000000001</v>
      </c>
      <c r="BG920" s="73">
        <v>131269.27000000025</v>
      </c>
      <c r="BH920" s="73">
        <v>113894.70999999985</v>
      </c>
      <c r="BI920" s="73">
        <v>19197.640000000014</v>
      </c>
      <c r="BJ920" s="71">
        <v>18.536075221429762</v>
      </c>
      <c r="BK920" s="71">
        <v>14.24557557603152</v>
      </c>
      <c r="BL920" s="71">
        <v>14.574514557475087</v>
      </c>
      <c r="BM920" s="71">
        <v>16.808007190726251</v>
      </c>
      <c r="BN920" s="71">
        <v>8.0345665223289515</v>
      </c>
      <c r="BO920" s="71">
        <v>14.057534105018991</v>
      </c>
      <c r="BP920" s="71">
        <v>25.188625910402791</v>
      </c>
      <c r="BQ920" s="71">
        <v>24.120151933099017</v>
      </c>
      <c r="BR920" s="72">
        <v>18.174389455213667</v>
      </c>
      <c r="BS920" s="72">
        <v>19.012890939077852</v>
      </c>
      <c r="BT920" s="71">
        <v>18.479896135822163</v>
      </c>
      <c r="BU920" s="71">
        <v>18.782440570572998</v>
      </c>
      <c r="BV920" s="71">
        <v>16.933339292079445</v>
      </c>
      <c r="BW920" s="71">
        <v>18.880874612259987</v>
      </c>
      <c r="BX920" s="75">
        <v>17255</v>
      </c>
      <c r="BY920" s="75">
        <v>13894</v>
      </c>
      <c r="BZ920" s="75">
        <v>14278</v>
      </c>
      <c r="CA920" s="75">
        <v>15484</v>
      </c>
      <c r="CB920" s="75">
        <v>18321</v>
      </c>
      <c r="CC920" s="75">
        <v>20454</v>
      </c>
      <c r="CD920" s="75">
        <v>16801</v>
      </c>
      <c r="CE920" s="75">
        <v>14647</v>
      </c>
      <c r="CF920" s="75">
        <v>19079</v>
      </c>
      <c r="CG920" s="75">
        <v>14495</v>
      </c>
      <c r="CH920" s="75">
        <v>14549</v>
      </c>
      <c r="CI920" s="75">
        <v>14202</v>
      </c>
      <c r="CJ920" s="75">
        <v>8368</v>
      </c>
      <c r="CK920" s="75">
        <v>102141</v>
      </c>
      <c r="CL920" s="73">
        <v>1788501.8899999997</v>
      </c>
      <c r="CM920" s="73">
        <v>1769590.2799999996</v>
      </c>
      <c r="CN920" s="73">
        <v>1815748.3099999998</v>
      </c>
      <c r="CO920" s="73">
        <v>1964883.73</v>
      </c>
      <c r="CP920" s="73">
        <v>2500513.4399999995</v>
      </c>
      <c r="CQ920" s="73">
        <v>2103383.4700000002</v>
      </c>
      <c r="CR920" s="73">
        <v>1817170.1999999997</v>
      </c>
      <c r="CS920" s="73">
        <v>2250265.7000000002</v>
      </c>
      <c r="CT920" s="73">
        <v>1903659.5299999989</v>
      </c>
      <c r="CU920" s="73">
        <v>1794023.9300000004</v>
      </c>
      <c r="CV920" s="73">
        <v>1656993.1699999997</v>
      </c>
      <c r="CW920" s="73">
        <v>1719973.4100000001</v>
      </c>
      <c r="CX920" s="73">
        <v>1638717.2500000002</v>
      </c>
      <c r="CY920" s="77"/>
      <c r="CZ920" s="4">
        <v>1273</v>
      </c>
      <c r="DA920" s="76" t="str">
        <f t="shared" si="34"/>
        <v>1273</v>
      </c>
      <c r="DB920" s="71">
        <v>2.3606400805804393</v>
      </c>
      <c r="DC920" s="71">
        <v>1.8113594648540718</v>
      </c>
      <c r="DD920" s="71">
        <v>1.4764399290323793</v>
      </c>
      <c r="DE920" s="71">
        <v>0.97511588190969234</v>
      </c>
      <c r="DF920" s="71">
        <v>0.60060618189476456</v>
      </c>
      <c r="DG920" s="71">
        <v>0.40889278952913982</v>
      </c>
      <c r="DH920" s="71">
        <v>0.43440375174820073</v>
      </c>
      <c r="DI920" s="71">
        <v>0.3236429591006097</v>
      </c>
      <c r="DJ920" s="71">
        <v>0.39812825617164166</v>
      </c>
      <c r="DK920" s="71">
        <v>0.15779196995047473</v>
      </c>
      <c r="DL920" s="71">
        <v>0.13152234345845309</v>
      </c>
      <c r="DM920" s="71">
        <v>0.24683307656966422</v>
      </c>
      <c r="DN920" s="71">
        <v>8.4502321848830539E-2</v>
      </c>
      <c r="DO920" s="71">
        <v>0.27937180254054095</v>
      </c>
      <c r="DQ920" s="71"/>
      <c r="DR920" s="71"/>
      <c r="DS920" s="71"/>
      <c r="DT920" s="71"/>
      <c r="DU920" s="71"/>
      <c r="DV920" s="71"/>
      <c r="DW920" s="71"/>
      <c r="DX920" s="71"/>
      <c r="DY920" s="71"/>
      <c r="DZ920" s="71"/>
      <c r="EA920" s="71"/>
      <c r="EB920" s="71"/>
      <c r="EC920" s="71"/>
      <c r="ED920" s="71"/>
    </row>
    <row r="921" spans="1:134">
      <c r="A921" s="4">
        <v>766</v>
      </c>
      <c r="B921" s="46" t="s">
        <v>7292</v>
      </c>
      <c r="C921" s="65" t="str">
        <f t="shared" si="33"/>
        <v>L766</v>
      </c>
      <c r="D921" s="69">
        <v>137980.66999999998</v>
      </c>
      <c r="E921" s="68">
        <v>1649859.3499999994</v>
      </c>
      <c r="F921" s="69">
        <v>39479.349999999991</v>
      </c>
      <c r="G921" s="69">
        <v>358429.26999999955</v>
      </c>
      <c r="H921" s="70">
        <v>102.51389513496818</v>
      </c>
      <c r="I921" s="70">
        <v>27.754446450558092</v>
      </c>
      <c r="J921" s="69">
        <v>188851.26999999996</v>
      </c>
      <c r="K921" s="69">
        <v>192293.23999999993</v>
      </c>
      <c r="L921" s="69">
        <v>196360.46999999994</v>
      </c>
      <c r="M921" s="69">
        <v>209942.20999999996</v>
      </c>
      <c r="N921" s="69">
        <v>349226.89999999991</v>
      </c>
      <c r="O921" s="69">
        <v>290072.33</v>
      </c>
      <c r="P921" s="69">
        <v>164495.33000000002</v>
      </c>
      <c r="Q921" s="69">
        <v>174996.02000000005</v>
      </c>
      <c r="R921" s="69">
        <v>514455.68999999994</v>
      </c>
      <c r="S921" s="69">
        <v>189549.67</v>
      </c>
      <c r="T921" s="69">
        <v>224698.75999999995</v>
      </c>
      <c r="U921" s="69">
        <v>243683.20999999993</v>
      </c>
      <c r="V921" s="69">
        <v>137980.66999999998</v>
      </c>
      <c r="W921" s="70">
        <v>97.574007695031824</v>
      </c>
      <c r="X921" s="70">
        <v>103.74051099042028</v>
      </c>
      <c r="Y921" s="70">
        <v>104.91029718228211</v>
      </c>
      <c r="Z921" s="71">
        <v>87.846106889945688</v>
      </c>
      <c r="AA921" s="71">
        <v>109.5591524316045</v>
      </c>
      <c r="AB921" s="71">
        <v>101.92811430862807</v>
      </c>
      <c r="AC921" s="71">
        <v>84.383412979771606</v>
      </c>
      <c r="AD921" s="71">
        <v>94.122244631654723</v>
      </c>
      <c r="AE921" s="71">
        <v>104.11046413943137</v>
      </c>
      <c r="AF921" s="71">
        <v>99.435896110432921</v>
      </c>
      <c r="AG921" s="71">
        <v>106.92559420360527</v>
      </c>
      <c r="AH921" s="71">
        <v>115.86951467151533</v>
      </c>
      <c r="AI921" s="71">
        <v>111.89178004142049</v>
      </c>
      <c r="AJ921" s="71">
        <v>-5.9757779101570545</v>
      </c>
      <c r="AK921" s="71">
        <v>0.22700155094095287</v>
      </c>
      <c r="AL921" s="71">
        <v>-4.1989785769893988</v>
      </c>
      <c r="AM921" s="71">
        <v>-13.099167153238312</v>
      </c>
      <c r="AN921" s="71">
        <v>-6.6543779974479911</v>
      </c>
      <c r="AO921" s="71">
        <v>-2.8192965348842969</v>
      </c>
      <c r="AP921" s="71">
        <v>-14.794070327707665</v>
      </c>
      <c r="AQ921" s="71">
        <v>21.481887818713339</v>
      </c>
      <c r="AR921" s="71">
        <v>184.62048937253405</v>
      </c>
      <c r="AS921" s="71">
        <v>-46.737731666332429</v>
      </c>
      <c r="AT921" s="71">
        <v>41.683602690250332</v>
      </c>
      <c r="AU921" s="71">
        <v>51.734689213865437</v>
      </c>
      <c r="AV921" s="72">
        <v>40.080021262659216</v>
      </c>
      <c r="AW921" s="73">
        <v>-12002.580000000075</v>
      </c>
      <c r="AX921" s="73">
        <v>435.51999999996042</v>
      </c>
      <c r="AY921" s="73">
        <v>-8606.5200000000768</v>
      </c>
      <c r="AZ921" s="73">
        <v>-31646.049999999959</v>
      </c>
      <c r="BA921" s="73">
        <v>-24863.530000000028</v>
      </c>
      <c r="BB921" s="73">
        <v>-1146.9199999999255</v>
      </c>
      <c r="BC921" s="73">
        <v>-28560.869999999966</v>
      </c>
      <c r="BD921" s="73">
        <v>30944.900000000023</v>
      </c>
      <c r="BE921" s="73">
        <v>333704.23</v>
      </c>
      <c r="BF921" s="73">
        <v>-166330.16000000006</v>
      </c>
      <c r="BG921" s="73">
        <v>66106.829999999987</v>
      </c>
      <c r="BH921" s="73">
        <v>83084.989999999903</v>
      </c>
      <c r="BI921" s="73">
        <v>39479.349999999991</v>
      </c>
      <c r="BJ921" s="71">
        <v>10.64205736808689</v>
      </c>
      <c r="BK921" s="71">
        <v>8.6760535177634068</v>
      </c>
      <c r="BL921" s="71">
        <v>7.218281096100716</v>
      </c>
      <c r="BM921" s="71">
        <v>12.094478193537611</v>
      </c>
      <c r="BN921" s="71">
        <v>-0.92449443936404441</v>
      </c>
      <c r="BO921" s="71">
        <v>10.24929028249136</v>
      </c>
      <c r="BP921" s="71">
        <v>14.848586042874832</v>
      </c>
      <c r="BQ921" s="71">
        <v>16.570227049513168</v>
      </c>
      <c r="BR921" s="72">
        <v>11.673981247905431</v>
      </c>
      <c r="BS921" s="72">
        <v>12.598402249907888</v>
      </c>
      <c r="BT921" s="71">
        <v>11.668042819695367</v>
      </c>
      <c r="BU921" s="71">
        <v>11.554493755250004</v>
      </c>
      <c r="BV921" s="71">
        <v>9.2504938609224876</v>
      </c>
      <c r="BW921" s="71">
        <v>10.860817892541355</v>
      </c>
      <c r="BX921" s="75">
        <v>5000</v>
      </c>
      <c r="BY921" s="75">
        <v>5088</v>
      </c>
      <c r="BZ921" s="75">
        <v>4767</v>
      </c>
      <c r="CA921" s="75">
        <v>5034</v>
      </c>
      <c r="CB921" s="75">
        <v>6575</v>
      </c>
      <c r="CC921" s="75">
        <v>6655</v>
      </c>
      <c r="CD921" s="75">
        <v>4390</v>
      </c>
      <c r="CE921" s="75">
        <v>4673</v>
      </c>
      <c r="CF921" s="75">
        <v>8930</v>
      </c>
      <c r="CG921" s="75">
        <v>4898</v>
      </c>
      <c r="CH921" s="75">
        <v>5534</v>
      </c>
      <c r="CI921" s="75">
        <v>5622</v>
      </c>
      <c r="CJ921" s="75">
        <v>3130</v>
      </c>
      <c r="CK921" s="75">
        <v>37177</v>
      </c>
      <c r="CL921" s="73">
        <v>405453.94</v>
      </c>
      <c r="CM921" s="73">
        <v>394974.0400000001</v>
      </c>
      <c r="CN921" s="73">
        <v>362620.9</v>
      </c>
      <c r="CO921" s="73">
        <v>441015.64</v>
      </c>
      <c r="CP921" s="73">
        <v>297557.24</v>
      </c>
      <c r="CQ921" s="73">
        <v>354603.39</v>
      </c>
      <c r="CR921" s="73">
        <v>333183.29999999993</v>
      </c>
      <c r="CS921" s="73">
        <v>581825.1599999998</v>
      </c>
      <c r="CT921" s="73">
        <v>481736.18000000005</v>
      </c>
      <c r="CU921" s="73">
        <v>470449.99000000011</v>
      </c>
      <c r="CV921" s="73">
        <v>540364.24</v>
      </c>
      <c r="CW921" s="73">
        <v>547113.01</v>
      </c>
      <c r="CX921" s="73">
        <v>521671.00000000006</v>
      </c>
      <c r="CY921" s="77"/>
      <c r="CZ921" s="4">
        <v>766</v>
      </c>
      <c r="DA921" s="76" t="str">
        <f t="shared" si="34"/>
        <v>L766</v>
      </c>
      <c r="DB921" s="71">
        <v>1.9481918799129461</v>
      </c>
      <c r="DC921" s="71">
        <v>1.2809305097935995</v>
      </c>
      <c r="DD921" s="71">
        <v>0.99826532887671293</v>
      </c>
      <c r="DE921" s="71">
        <v>0.63563324775647989</v>
      </c>
      <c r="DF921" s="71">
        <v>1.867977032078139</v>
      </c>
      <c r="DG921" s="71">
        <v>0.45693619440130284</v>
      </c>
      <c r="DH921" s="71">
        <v>0.62940171713040949</v>
      </c>
      <c r="DI921" s="71">
        <v>0.35090371580767793</v>
      </c>
      <c r="DJ921" s="71">
        <v>0.26374550991639906</v>
      </c>
      <c r="DK921" s="71">
        <v>0.27173204810249268</v>
      </c>
      <c r="DL921" s="71">
        <v>0.25829673823073929</v>
      </c>
      <c r="DM921" s="71">
        <v>0.34888886485438442</v>
      </c>
      <c r="DN921" s="71">
        <v>0</v>
      </c>
      <c r="DO921" s="71">
        <v>0.3006136718139612</v>
      </c>
      <c r="DQ921" s="71"/>
      <c r="DR921" s="71"/>
      <c r="DS921" s="71"/>
      <c r="DT921" s="71"/>
      <c r="DU921" s="71"/>
      <c r="DV921" s="71"/>
      <c r="DW921" s="71"/>
      <c r="DX921" s="71"/>
      <c r="DY921" s="71"/>
      <c r="DZ921" s="71"/>
      <c r="EA921" s="71"/>
      <c r="EB921" s="71"/>
      <c r="EC921" s="71"/>
      <c r="ED921" s="71"/>
    </row>
    <row r="922" spans="1:134">
      <c r="A922" s="4">
        <v>789</v>
      </c>
      <c r="B922" s="46" t="s">
        <v>7299</v>
      </c>
      <c r="C922" s="65" t="str">
        <f t="shared" si="33"/>
        <v>L789</v>
      </c>
      <c r="D922" s="69">
        <v>813578.1399999999</v>
      </c>
      <c r="E922" s="68">
        <v>7818534.6399999978</v>
      </c>
      <c r="F922" s="69">
        <v>192954.09999999998</v>
      </c>
      <c r="G922" s="69">
        <v>1285673.6099999985</v>
      </c>
      <c r="H922" s="70">
        <v>98.142985518592667</v>
      </c>
      <c r="I922" s="70">
        <v>19.680100404646119</v>
      </c>
      <c r="J922" s="69">
        <v>1209811.9599999997</v>
      </c>
      <c r="K922" s="69">
        <v>976211.52000000037</v>
      </c>
      <c r="L922" s="69">
        <v>997688.75</v>
      </c>
      <c r="M922" s="69">
        <v>1307797.5999999996</v>
      </c>
      <c r="N922" s="69">
        <v>1461766.8699999999</v>
      </c>
      <c r="O922" s="69">
        <v>1619512.72</v>
      </c>
      <c r="P922" s="69">
        <v>1002258.82</v>
      </c>
      <c r="Q922" s="69">
        <v>919913.23</v>
      </c>
      <c r="R922" s="69">
        <v>1658431.85</v>
      </c>
      <c r="S922" s="69">
        <v>1026093.3600000003</v>
      </c>
      <c r="T922" s="69">
        <v>1151462.83</v>
      </c>
      <c r="U922" s="69">
        <v>1246796.4099999999</v>
      </c>
      <c r="V922" s="69">
        <v>813578.1399999999</v>
      </c>
      <c r="W922" s="70">
        <v>120.48468151909215</v>
      </c>
      <c r="X922" s="70">
        <v>98.164475684955391</v>
      </c>
      <c r="Y922" s="70">
        <v>96.034573398405641</v>
      </c>
      <c r="Z922" s="71">
        <v>101.86377844537986</v>
      </c>
      <c r="AA922" s="71">
        <v>99.581276040897151</v>
      </c>
      <c r="AB922" s="71">
        <v>91.147161772614865</v>
      </c>
      <c r="AC922" s="71">
        <v>95.782519978968409</v>
      </c>
      <c r="AD922" s="71">
        <v>90.276288466970399</v>
      </c>
      <c r="AE922" s="71">
        <v>96.060506006872643</v>
      </c>
      <c r="AF922" s="71">
        <v>112.39567877891868</v>
      </c>
      <c r="AG922" s="71">
        <v>92.512169559303175</v>
      </c>
      <c r="AH922" s="71">
        <v>101.69558554301213</v>
      </c>
      <c r="AI922" s="71">
        <v>102.84897624986206</v>
      </c>
      <c r="AJ922" s="71">
        <v>23.057509674052447</v>
      </c>
      <c r="AK922" s="71">
        <v>4.4117479922767266E-2</v>
      </c>
      <c r="AL922" s="71">
        <v>-4.9369494377591199</v>
      </c>
      <c r="AM922" s="71">
        <v>-1.3802328522699137</v>
      </c>
      <c r="AN922" s="71">
        <v>-7.4095616267846554</v>
      </c>
      <c r="AO922" s="71">
        <v>-7.1652469586237943</v>
      </c>
      <c r="AP922" s="71">
        <v>-2.3573975586378415</v>
      </c>
      <c r="AQ922" s="71">
        <v>12.813761751627272</v>
      </c>
      <c r="AR922" s="71">
        <v>80.389186328454755</v>
      </c>
      <c r="AS922" s="71">
        <v>-17.359559551387914</v>
      </c>
      <c r="AT922" s="71">
        <v>20.792260628325931</v>
      </c>
      <c r="AU922" s="71">
        <v>30.404913547453873</v>
      </c>
      <c r="AV922" s="72">
        <v>31.090336107508818</v>
      </c>
      <c r="AW922" s="73">
        <v>226684.66999999993</v>
      </c>
      <c r="AX922" s="73">
        <v>430.49000000057276</v>
      </c>
      <c r="AY922" s="73">
        <v>-51813.389999999898</v>
      </c>
      <c r="AZ922" s="73">
        <v>-18303.280000000028</v>
      </c>
      <c r="BA922" s="73">
        <v>-116937.67000000062</v>
      </c>
      <c r="BB922" s="73">
        <v>-105561.53000000026</v>
      </c>
      <c r="BC922" s="73">
        <v>-24197.660000000033</v>
      </c>
      <c r="BD922" s="73">
        <v>104486.79999999993</v>
      </c>
      <c r="BE922" s="73">
        <v>739068.62000000023</v>
      </c>
      <c r="BF922" s="73">
        <v>-215542.51999999932</v>
      </c>
      <c r="BG922" s="73">
        <v>198204.05000000028</v>
      </c>
      <c r="BH922" s="73">
        <v>290700.2200000002</v>
      </c>
      <c r="BI922" s="73">
        <v>192954.09999999998</v>
      </c>
      <c r="BJ922" s="71">
        <v>17.072521417154611</v>
      </c>
      <c r="BK922" s="71">
        <v>12.90632186609977</v>
      </c>
      <c r="BL922" s="71">
        <v>13.104357181764044</v>
      </c>
      <c r="BM922" s="71">
        <v>15.563734671885438</v>
      </c>
      <c r="BN922" s="71">
        <v>4.8290714650450832</v>
      </c>
      <c r="BO922" s="71">
        <v>16.62637100905776</v>
      </c>
      <c r="BP922" s="71">
        <v>23.962726240883352</v>
      </c>
      <c r="BQ922" s="71">
        <v>23.45979769970188</v>
      </c>
      <c r="BR922" s="72">
        <v>16.372984013863157</v>
      </c>
      <c r="BS922" s="72">
        <v>16.768953034884053</v>
      </c>
      <c r="BT922" s="71">
        <v>17.449770364771343</v>
      </c>
      <c r="BU922" s="71">
        <v>17.297378028983772</v>
      </c>
      <c r="BV922" s="71">
        <v>15.738014219875463</v>
      </c>
      <c r="BW922" s="71">
        <v>17.122000467266755</v>
      </c>
      <c r="BX922" s="75">
        <v>33172</v>
      </c>
      <c r="BY922" s="75">
        <v>27122</v>
      </c>
      <c r="BZ922" s="75">
        <v>27164</v>
      </c>
      <c r="CA922" s="75">
        <v>29344</v>
      </c>
      <c r="CB922" s="75">
        <v>30459</v>
      </c>
      <c r="CC922" s="75">
        <v>33886</v>
      </c>
      <c r="CD922" s="75">
        <v>27052</v>
      </c>
      <c r="CE922" s="75">
        <v>25167</v>
      </c>
      <c r="CF922" s="75">
        <v>32812</v>
      </c>
      <c r="CG922" s="75">
        <v>27070</v>
      </c>
      <c r="CH922" s="75">
        <v>31850</v>
      </c>
      <c r="CI922" s="75">
        <v>35866</v>
      </c>
      <c r="CJ922" s="75">
        <v>21848</v>
      </c>
      <c r="CK922" s="75">
        <v>201665</v>
      </c>
      <c r="CL922" s="73">
        <v>1193516.6700000002</v>
      </c>
      <c r="CM922" s="73">
        <v>1157409.4799999997</v>
      </c>
      <c r="CN922" s="73">
        <v>1215441.73</v>
      </c>
      <c r="CO922" s="73">
        <v>1565699.6300000001</v>
      </c>
      <c r="CP922" s="73">
        <v>1394554.6700000002</v>
      </c>
      <c r="CQ922" s="73">
        <v>1250479.6099999994</v>
      </c>
      <c r="CR922" s="73">
        <v>1071252.8799999999</v>
      </c>
      <c r="CS922" s="73">
        <v>1711494.2099999997</v>
      </c>
      <c r="CT922" s="73">
        <v>1598176.9399999997</v>
      </c>
      <c r="CU922" s="73">
        <v>1453059.1299999994</v>
      </c>
      <c r="CV922" s="73">
        <v>1471547.7199999997</v>
      </c>
      <c r="CW922" s="73">
        <v>1434656.85</v>
      </c>
      <c r="CX922" s="73">
        <v>1260222.6300000001</v>
      </c>
      <c r="CY922" s="77"/>
      <c r="CZ922" s="4">
        <v>789</v>
      </c>
      <c r="DA922" s="76" t="str">
        <f t="shared" si="34"/>
        <v>L789</v>
      </c>
      <c r="DB922" s="71">
        <v>2.4769878769164371</v>
      </c>
      <c r="DC922" s="71">
        <v>2.7516498690276836</v>
      </c>
      <c r="DD922" s="71">
        <v>0.56828492051000556</v>
      </c>
      <c r="DE922" s="71">
        <v>0.65999143564173113</v>
      </c>
      <c r="DF922" s="71">
        <v>0.55374425516827208</v>
      </c>
      <c r="DG922" s="71">
        <v>0.1527092119684742</v>
      </c>
      <c r="DH922" s="71">
        <v>0.13377673715501945</v>
      </c>
      <c r="DI922" s="71">
        <v>0.13054952672249112</v>
      </c>
      <c r="DJ922" s="71">
        <v>9.9636932653998644E-2</v>
      </c>
      <c r="DK922" s="71">
        <v>7.4133991556634762E-2</v>
      </c>
      <c r="DL922" s="71">
        <v>0.1063651982293865</v>
      </c>
      <c r="DM922" s="71">
        <v>0.16084288207190867</v>
      </c>
      <c r="DN922" s="71">
        <v>1.8599649831360279E-2</v>
      </c>
      <c r="DO922" s="71">
        <v>0.1069121114216199</v>
      </c>
      <c r="DQ922" s="71"/>
      <c r="DR922" s="71"/>
      <c r="DS922" s="71"/>
      <c r="DT922" s="71"/>
      <c r="DU922" s="71"/>
      <c r="DV922" s="71"/>
      <c r="DW922" s="71"/>
      <c r="DX922" s="71"/>
      <c r="DY922" s="71"/>
      <c r="DZ922" s="71"/>
      <c r="EA922" s="71"/>
      <c r="EB922" s="71"/>
      <c r="EC922" s="71"/>
      <c r="ED922" s="71"/>
    </row>
    <row r="923" spans="1:134">
      <c r="A923" s="4">
        <v>794</v>
      </c>
      <c r="B923" s="46" t="s">
        <v>7307</v>
      </c>
      <c r="C923" s="65" t="str">
        <f t="shared" si="33"/>
        <v>L794</v>
      </c>
      <c r="D923" s="69">
        <v>855812.73</v>
      </c>
      <c r="E923" s="68">
        <v>7263249.7400000021</v>
      </c>
      <c r="F923" s="69">
        <v>316532.13</v>
      </c>
      <c r="G923" s="69">
        <v>1070829.7100000028</v>
      </c>
      <c r="H923" s="70">
        <v>94.846511080794798</v>
      </c>
      <c r="I923" s="70">
        <v>17.292588435736377</v>
      </c>
      <c r="J923" s="69">
        <v>1065834.21</v>
      </c>
      <c r="K923" s="69">
        <v>879103.8899999999</v>
      </c>
      <c r="L923" s="69">
        <v>928852.41999999981</v>
      </c>
      <c r="M923" s="69">
        <v>1192831.2000000002</v>
      </c>
      <c r="N923" s="69">
        <v>1403424.85</v>
      </c>
      <c r="O923" s="69">
        <v>1636115.85</v>
      </c>
      <c r="P923" s="69">
        <v>878369.32000000007</v>
      </c>
      <c r="Q923" s="69">
        <v>747295.49000000011</v>
      </c>
      <c r="R923" s="69">
        <v>1611419.76</v>
      </c>
      <c r="S923" s="69">
        <v>867335.27</v>
      </c>
      <c r="T923" s="69">
        <v>1075188.3800000001</v>
      </c>
      <c r="U923" s="69">
        <v>1227828.7899999998</v>
      </c>
      <c r="V923" s="69">
        <v>855812.73</v>
      </c>
      <c r="W923" s="70">
        <v>115.41454107953388</v>
      </c>
      <c r="X923" s="70">
        <v>96.008411439796646</v>
      </c>
      <c r="Y923" s="70">
        <v>92.590729592493631</v>
      </c>
      <c r="Z923" s="71">
        <v>100.58059820602855</v>
      </c>
      <c r="AA923" s="71">
        <v>101.73028892941873</v>
      </c>
      <c r="AB923" s="71">
        <v>96.371036774279446</v>
      </c>
      <c r="AC923" s="71">
        <v>88.932003427699257</v>
      </c>
      <c r="AD923" s="71">
        <v>76.397769159409492</v>
      </c>
      <c r="AE923" s="71">
        <v>95.968040254446123</v>
      </c>
      <c r="AF923" s="71">
        <v>94.415188876136725</v>
      </c>
      <c r="AG923" s="71">
        <v>89.30257391205086</v>
      </c>
      <c r="AH923" s="71">
        <v>102.14061800243361</v>
      </c>
      <c r="AI923" s="71">
        <v>124.35391289408824</v>
      </c>
      <c r="AJ923" s="71">
        <v>21.927906610568336</v>
      </c>
      <c r="AK923" s="71">
        <v>4.5927918193498396</v>
      </c>
      <c r="AL923" s="71">
        <v>3.2616603188823978</v>
      </c>
      <c r="AM923" s="71">
        <v>2.2725729418954677</v>
      </c>
      <c r="AN923" s="71">
        <v>1.2668150338019712</v>
      </c>
      <c r="AO923" s="71">
        <v>1.9690995300822633</v>
      </c>
      <c r="AP923" s="71">
        <v>-6.3472719880781288</v>
      </c>
      <c r="AQ923" s="71">
        <v>-2.643178739070029</v>
      </c>
      <c r="AR923" s="71">
        <v>89.440178572394274</v>
      </c>
      <c r="AS923" s="71">
        <v>-30.920124052312879</v>
      </c>
      <c r="AT923" s="71">
        <v>18.087643087400117</v>
      </c>
      <c r="AU923" s="71">
        <v>31.88584582044669</v>
      </c>
      <c r="AV923" s="72">
        <v>58.695256235807491</v>
      </c>
      <c r="AW923" s="73">
        <v>191683.05000000005</v>
      </c>
      <c r="AX923" s="73">
        <v>38602.479999999981</v>
      </c>
      <c r="AY923" s="73">
        <v>29339.069999999832</v>
      </c>
      <c r="AZ923" s="73">
        <v>26505.600000000326</v>
      </c>
      <c r="BA923" s="73">
        <v>17556.390000000363</v>
      </c>
      <c r="BB923" s="73">
        <v>51411.049999999814</v>
      </c>
      <c r="BC923" s="73">
        <v>-59531.089999999735</v>
      </c>
      <c r="BD923" s="73">
        <v>-20288.619999999763</v>
      </c>
      <c r="BE923" s="73">
        <v>760797.8</v>
      </c>
      <c r="BF923" s="73">
        <v>-388218.90999999968</v>
      </c>
      <c r="BG923" s="73">
        <v>164688.05000000016</v>
      </c>
      <c r="BH923" s="73">
        <v>296850.34999999986</v>
      </c>
      <c r="BI923" s="73">
        <v>316532.13</v>
      </c>
      <c r="BJ923" s="71">
        <v>22.359875459127622</v>
      </c>
      <c r="BK923" s="71">
        <v>15.514914600816233</v>
      </c>
      <c r="BL923" s="71">
        <v>16.962562990672748</v>
      </c>
      <c r="BM923" s="71">
        <v>16.806480161064222</v>
      </c>
      <c r="BN923" s="71">
        <v>6.0978911230422987</v>
      </c>
      <c r="BO923" s="71">
        <v>17.939901866601964</v>
      </c>
      <c r="BP923" s="71">
        <v>24.898847013960022</v>
      </c>
      <c r="BQ923" s="71">
        <v>24.488248027559028</v>
      </c>
      <c r="BR923" s="72">
        <v>17.222542030890214</v>
      </c>
      <c r="BS923" s="72">
        <v>17.567630151250761</v>
      </c>
      <c r="BT923" s="71">
        <v>18.297831070919003</v>
      </c>
      <c r="BU923" s="71">
        <v>17.015461480886021</v>
      </c>
      <c r="BV923" s="71">
        <v>15.940889665244217</v>
      </c>
      <c r="BW923" s="71">
        <v>17.599411334699077</v>
      </c>
      <c r="BX923" s="75">
        <v>32113</v>
      </c>
      <c r="BY923" s="75">
        <v>26030</v>
      </c>
      <c r="BZ923" s="75">
        <v>26673</v>
      </c>
      <c r="CA923" s="75">
        <v>28525</v>
      </c>
      <c r="CB923" s="75">
        <v>30274</v>
      </c>
      <c r="CC923" s="75">
        <v>36291</v>
      </c>
      <c r="CD923" s="75">
        <v>25798</v>
      </c>
      <c r="CE923" s="75">
        <v>25247</v>
      </c>
      <c r="CF923" s="75">
        <v>34279</v>
      </c>
      <c r="CG923" s="75">
        <v>26541</v>
      </c>
      <c r="CH923" s="75">
        <v>30405</v>
      </c>
      <c r="CI923" s="75">
        <v>35970</v>
      </c>
      <c r="CJ923" s="75">
        <v>23807</v>
      </c>
      <c r="CK923" s="75">
        <v>202047</v>
      </c>
      <c r="CL923" s="73">
        <v>1095760.6099999996</v>
      </c>
      <c r="CM923" s="73">
        <v>1187675.9799999997</v>
      </c>
      <c r="CN923" s="73">
        <v>1265760.7200000002</v>
      </c>
      <c r="CO923" s="73">
        <v>1423192.2499999998</v>
      </c>
      <c r="CP923" s="73">
        <v>1408236.15</v>
      </c>
      <c r="CQ923" s="73">
        <v>1109604.0299999996</v>
      </c>
      <c r="CR923" s="73">
        <v>986815.8</v>
      </c>
      <c r="CS923" s="73">
        <v>1567804.5200000003</v>
      </c>
      <c r="CT923" s="73">
        <v>1508359.57</v>
      </c>
      <c r="CU923" s="73">
        <v>1513791.6400000001</v>
      </c>
      <c r="CV923" s="73">
        <v>1087339.6400000004</v>
      </c>
      <c r="CW923" s="73">
        <v>1223156.3500000001</v>
      </c>
      <c r="CX923" s="73">
        <v>1218631.92</v>
      </c>
      <c r="CY923" s="77"/>
      <c r="CZ923" s="4">
        <v>794</v>
      </c>
      <c r="DA923" s="76" t="str">
        <f t="shared" si="34"/>
        <v>L794</v>
      </c>
      <c r="DB923" s="71">
        <v>0.55800831478671709</v>
      </c>
      <c r="DC923" s="71">
        <v>2.0738050547462747</v>
      </c>
      <c r="DD923" s="71">
        <v>0.43137302566498648</v>
      </c>
      <c r="DE923" s="71">
        <v>0.34588530911140575</v>
      </c>
      <c r="DF923" s="71">
        <v>0.49555702735644319</v>
      </c>
      <c r="DG923" s="71">
        <v>0.22421132279872844</v>
      </c>
      <c r="DH923" s="71">
        <v>0.21047572579014831</v>
      </c>
      <c r="DI923" s="71">
        <v>0.1472244124080169</v>
      </c>
      <c r="DJ923" s="71">
        <v>0.26782104732394058</v>
      </c>
      <c r="DK923" s="71">
        <v>0.11437566111114773</v>
      </c>
      <c r="DL923" s="71">
        <v>0.11339560557470371</v>
      </c>
      <c r="DM923" s="71">
        <v>5.7181907368418335E-2</v>
      </c>
      <c r="DN923" s="71">
        <v>0.58883585914828307</v>
      </c>
      <c r="DO923" s="71">
        <v>0.20896813894419097</v>
      </c>
      <c r="DQ923" s="71"/>
      <c r="DR923" s="71"/>
      <c r="DS923" s="71"/>
      <c r="DT923" s="71"/>
      <c r="DU923" s="71"/>
      <c r="DV923" s="71"/>
      <c r="DW923" s="71"/>
      <c r="DX923" s="71"/>
      <c r="DY923" s="71"/>
      <c r="DZ923" s="71"/>
      <c r="EA923" s="71"/>
      <c r="EB923" s="71"/>
      <c r="EC923" s="71"/>
      <c r="ED923" s="71"/>
    </row>
    <row r="924" spans="1:134">
      <c r="A924" s="4">
        <v>967</v>
      </c>
      <c r="B924" s="46" t="s">
        <v>7315</v>
      </c>
      <c r="C924" s="65" t="str">
        <f t="shared" si="33"/>
        <v>L967</v>
      </c>
      <c r="D924" s="69">
        <v>250239.56</v>
      </c>
      <c r="E924" s="68">
        <v>2964713.23</v>
      </c>
      <c r="F924" s="69">
        <v>16039.200000000012</v>
      </c>
      <c r="G924" s="69">
        <v>498036.66999999946</v>
      </c>
      <c r="H924" s="70">
        <v>96.792148056443168</v>
      </c>
      <c r="I924" s="70">
        <v>20.190594830154772</v>
      </c>
      <c r="J924" s="69">
        <v>441037.47</v>
      </c>
      <c r="K924" s="69">
        <v>420494.83999999997</v>
      </c>
      <c r="L924" s="69">
        <v>375702.1399999999</v>
      </c>
      <c r="M924" s="69">
        <v>380091.70999999985</v>
      </c>
      <c r="N924" s="69">
        <v>577929.92999999993</v>
      </c>
      <c r="O924" s="69">
        <v>525353.73999999987</v>
      </c>
      <c r="P924" s="69">
        <v>340444.86999999994</v>
      </c>
      <c r="Q924" s="69">
        <v>336824.78999999992</v>
      </c>
      <c r="R924" s="69">
        <v>649443.10999999987</v>
      </c>
      <c r="S924" s="69">
        <v>440296.33999999997</v>
      </c>
      <c r="T924" s="69">
        <v>472227.9599999999</v>
      </c>
      <c r="U924" s="69">
        <v>475236.6</v>
      </c>
      <c r="V924" s="69">
        <v>250239.56</v>
      </c>
      <c r="W924" s="70">
        <v>116.6741807538131</v>
      </c>
      <c r="X924" s="70">
        <v>107.83892592609456</v>
      </c>
      <c r="Y924" s="70">
        <v>94.480967824024461</v>
      </c>
      <c r="Z924" s="71">
        <v>79.767945306092727</v>
      </c>
      <c r="AA924" s="71">
        <v>111.99787447996137</v>
      </c>
      <c r="AB924" s="71">
        <v>112.09759277750373</v>
      </c>
      <c r="AC924" s="71">
        <v>94.073976109127543</v>
      </c>
      <c r="AD924" s="71">
        <v>90.07963156719066</v>
      </c>
      <c r="AE924" s="71">
        <v>104.02437037911139</v>
      </c>
      <c r="AF924" s="71">
        <v>99.394189747970486</v>
      </c>
      <c r="AG924" s="71">
        <v>98.119517190132427</v>
      </c>
      <c r="AH924" s="71">
        <v>96.102628926606045</v>
      </c>
      <c r="AI924" s="71">
        <v>88.089804193065831</v>
      </c>
      <c r="AJ924" s="71">
        <v>10.143259982489482</v>
      </c>
      <c r="AK924" s="71">
        <v>2.7849062680593839</v>
      </c>
      <c r="AL924" s="71">
        <v>-6.4970376130634282</v>
      </c>
      <c r="AM924" s="71">
        <v>-16.217454063801139</v>
      </c>
      <c r="AN924" s="71">
        <v>3.2559254155987594</v>
      </c>
      <c r="AO924" s="71">
        <v>10.26934788765017</v>
      </c>
      <c r="AP924" s="71">
        <v>-2.5305785035474204</v>
      </c>
      <c r="AQ924" s="71">
        <v>15.092206914133843</v>
      </c>
      <c r="AR924" s="71">
        <v>86.876422629664134</v>
      </c>
      <c r="AS924" s="71">
        <v>-10.586302247819768</v>
      </c>
      <c r="AT924" s="71">
        <v>28.390813504217327</v>
      </c>
      <c r="AU924" s="71">
        <v>24.154183126431249</v>
      </c>
      <c r="AV924" s="72">
        <v>6.8484950236626485</v>
      </c>
      <c r="AW924" s="73">
        <v>40615.810000000056</v>
      </c>
      <c r="AX924" s="73">
        <v>11393.099999999977</v>
      </c>
      <c r="AY924" s="73">
        <v>-26105.600000000151</v>
      </c>
      <c r="AZ924" s="73">
        <v>-73572.840000000084</v>
      </c>
      <c r="BA924" s="73">
        <v>18251.790000000037</v>
      </c>
      <c r="BB924" s="73">
        <v>62876.939999999886</v>
      </c>
      <c r="BC924" s="73">
        <v>-8838.9000000000815</v>
      </c>
      <c r="BD924" s="73">
        <v>44168.319999999949</v>
      </c>
      <c r="BE924" s="73">
        <v>301917.66999999987</v>
      </c>
      <c r="BF924" s="73">
        <v>-52129.710000000079</v>
      </c>
      <c r="BG924" s="73">
        <v>104422.85999999993</v>
      </c>
      <c r="BH924" s="73">
        <v>92457.229999999865</v>
      </c>
      <c r="BI924" s="73">
        <v>16039.200000000012</v>
      </c>
      <c r="BJ924" s="71">
        <v>16.717021621504408</v>
      </c>
      <c r="BK924" s="71">
        <v>14.613102825558062</v>
      </c>
      <c r="BL924" s="71">
        <v>13.830718700958165</v>
      </c>
      <c r="BM924" s="71">
        <v>11.879562098717919</v>
      </c>
      <c r="BN924" s="71">
        <v>4.6346074837241611</v>
      </c>
      <c r="BO924" s="71">
        <v>12.112785523703337</v>
      </c>
      <c r="BP924" s="71">
        <v>18.606229200223286</v>
      </c>
      <c r="BQ924" s="71">
        <v>19.721984588403419</v>
      </c>
      <c r="BR924" s="72">
        <v>11.967823995945913</v>
      </c>
      <c r="BS924" s="72">
        <v>14.093400611814069</v>
      </c>
      <c r="BT924" s="71">
        <v>16.379677808290733</v>
      </c>
      <c r="BU924" s="71">
        <v>15.057114764758953</v>
      </c>
      <c r="BV924" s="71">
        <v>12.221519866116695</v>
      </c>
      <c r="BW924" s="71">
        <v>13.82033558685383</v>
      </c>
      <c r="BX924" s="75">
        <v>12399</v>
      </c>
      <c r="BY924" s="75">
        <v>12623</v>
      </c>
      <c r="BZ924" s="75">
        <v>11260</v>
      </c>
      <c r="CA924" s="75">
        <v>11634</v>
      </c>
      <c r="CB924" s="75">
        <v>14964</v>
      </c>
      <c r="CC924" s="75">
        <v>14110</v>
      </c>
      <c r="CD924" s="75">
        <v>9980</v>
      </c>
      <c r="CE924" s="75">
        <v>11053</v>
      </c>
      <c r="CF924" s="75">
        <v>15714</v>
      </c>
      <c r="CG924" s="75">
        <v>13186</v>
      </c>
      <c r="CH924" s="75">
        <v>13668</v>
      </c>
      <c r="CI924" s="75">
        <v>14063</v>
      </c>
      <c r="CJ924" s="75">
        <v>7404</v>
      </c>
      <c r="CK924" s="75">
        <v>85068</v>
      </c>
      <c r="CL924" s="73">
        <v>643801.67000000004</v>
      </c>
      <c r="CM924" s="73">
        <v>677299.48</v>
      </c>
      <c r="CN924" s="73">
        <v>697849.91999999981</v>
      </c>
      <c r="CO924" s="73">
        <v>787160.97999999975</v>
      </c>
      <c r="CP924" s="73">
        <v>770048.54</v>
      </c>
      <c r="CQ924" s="73">
        <v>721480.5699999996</v>
      </c>
      <c r="CR924" s="73">
        <v>539792.93000000005</v>
      </c>
      <c r="CS924" s="73">
        <v>828656.54</v>
      </c>
      <c r="CT924" s="73">
        <v>870795.94000000006</v>
      </c>
      <c r="CU924" s="73">
        <v>848780.85</v>
      </c>
      <c r="CV924" s="73">
        <v>809566.84</v>
      </c>
      <c r="CW924" s="73">
        <v>847582.38</v>
      </c>
      <c r="CX924" s="73">
        <v>840648.53999999992</v>
      </c>
      <c r="CY924" s="77"/>
      <c r="CZ924" s="4">
        <v>967</v>
      </c>
      <c r="DA924" s="76" t="str">
        <f t="shared" si="34"/>
        <v>L967</v>
      </c>
      <c r="DB924" s="71">
        <v>3.2178196942408097</v>
      </c>
      <c r="DC924" s="71">
        <v>0.91424660407321312</v>
      </c>
      <c r="DD924" s="71">
        <v>1.1019802394603546</v>
      </c>
      <c r="DE924" s="71">
        <v>0.94862224960614983</v>
      </c>
      <c r="DF924" s="71">
        <v>1.08896244541938</v>
      </c>
      <c r="DG924" s="71">
        <v>0.3540440690783701</v>
      </c>
      <c r="DH924" s="71">
        <v>0.27479231857630587</v>
      </c>
      <c r="DI924" s="71">
        <v>0.30318233075333473</v>
      </c>
      <c r="DJ924" s="71">
        <v>0.38241545646188546</v>
      </c>
      <c r="DK924" s="71">
        <v>0.27943157180957007</v>
      </c>
      <c r="DL924" s="71">
        <v>0.26339702130365311</v>
      </c>
      <c r="DM924" s="71">
        <v>0.23775582940825751</v>
      </c>
      <c r="DN924" s="71">
        <v>0.13962602251174641</v>
      </c>
      <c r="DO924" s="71">
        <v>0.2828208029552674</v>
      </c>
      <c r="DQ924" s="71"/>
      <c r="DR924" s="71"/>
      <c r="DS924" s="71"/>
      <c r="DT924" s="71"/>
      <c r="DU924" s="71"/>
      <c r="DV924" s="71"/>
      <c r="DW924" s="71"/>
      <c r="DX924" s="71"/>
      <c r="DY924" s="71"/>
      <c r="DZ924" s="71"/>
      <c r="EA924" s="71"/>
      <c r="EB924" s="71"/>
      <c r="EC924" s="71"/>
      <c r="ED924" s="71"/>
    </row>
    <row r="925" spans="1:134">
      <c r="A925" s="4">
        <v>1269</v>
      </c>
      <c r="B925" s="46" t="s">
        <v>7323</v>
      </c>
      <c r="C925" s="65" t="str">
        <f t="shared" si="33"/>
        <v>1269</v>
      </c>
      <c r="D925" s="69">
        <v>858277.9</v>
      </c>
      <c r="E925" s="68">
        <v>7691933.5199999986</v>
      </c>
      <c r="F925" s="69">
        <v>343633.82000000012</v>
      </c>
      <c r="G925" s="69">
        <v>1858570.3900000006</v>
      </c>
      <c r="H925" s="70">
        <v>108.50890140208654</v>
      </c>
      <c r="I925" s="70">
        <v>31.861043939501865</v>
      </c>
      <c r="J925" s="69">
        <v>974597.97999999986</v>
      </c>
      <c r="K925" s="69">
        <v>874158.94999999984</v>
      </c>
      <c r="L925" s="69">
        <v>960182.61999999965</v>
      </c>
      <c r="M925" s="69">
        <v>1192730.1200000003</v>
      </c>
      <c r="N925" s="69">
        <v>1445155.8400000001</v>
      </c>
      <c r="O925" s="69">
        <v>1568553.73</v>
      </c>
      <c r="P925" s="69">
        <v>936724.33</v>
      </c>
      <c r="Q925" s="69">
        <v>849833.22</v>
      </c>
      <c r="R925" s="69">
        <v>1817031.2099999997</v>
      </c>
      <c r="S925" s="69">
        <v>932091.04999999993</v>
      </c>
      <c r="T925" s="69">
        <v>1106867.1600000001</v>
      </c>
      <c r="U925" s="69">
        <v>1191108.6500000001</v>
      </c>
      <c r="V925" s="69">
        <v>858277.9</v>
      </c>
      <c r="W925" s="70">
        <v>106.60139206130896</v>
      </c>
      <c r="X925" s="70">
        <v>98.146972029116796</v>
      </c>
      <c r="Y925" s="70">
        <v>102.12426854402193</v>
      </c>
      <c r="Z925" s="71">
        <v>104.50621935222992</v>
      </c>
      <c r="AA925" s="71">
        <v>107.40337059094864</v>
      </c>
      <c r="AB925" s="71">
        <v>96.959087567574329</v>
      </c>
      <c r="AC925" s="71">
        <v>100.58612559032036</v>
      </c>
      <c r="AD925" s="71">
        <v>109.85006650535898</v>
      </c>
      <c r="AE925" s="71">
        <v>111.31529319247136</v>
      </c>
      <c r="AF925" s="71">
        <v>107.2684646047466</v>
      </c>
      <c r="AG925" s="71">
        <v>98.493736136644301</v>
      </c>
      <c r="AH925" s="71">
        <v>106.83207447553077</v>
      </c>
      <c r="AI925" s="71">
        <v>133.29973341851814</v>
      </c>
      <c r="AJ925" s="71">
        <v>3.9651345488816547</v>
      </c>
      <c r="AK925" s="71">
        <v>2.4473935412663295</v>
      </c>
      <c r="AL925" s="71">
        <v>-2.290191660617158</v>
      </c>
      <c r="AM925" s="71">
        <v>-5.0066847259050418</v>
      </c>
      <c r="AN925" s="71">
        <v>-2.0401633774894123</v>
      </c>
      <c r="AO925" s="71">
        <v>-3.5839302457656208</v>
      </c>
      <c r="AP925" s="71">
        <v>-3.0236948360522042</v>
      </c>
      <c r="AQ925" s="71">
        <v>36.592527372487126</v>
      </c>
      <c r="AR925" s="71">
        <v>151.37015617371995</v>
      </c>
      <c r="AS925" s="71">
        <v>-26.870766112301581</v>
      </c>
      <c r="AT925" s="71">
        <v>27.030490689768282</v>
      </c>
      <c r="AU925" s="71">
        <v>38.203703934473431</v>
      </c>
      <c r="AV925" s="72">
        <v>66.771159594413334</v>
      </c>
      <c r="AW925" s="73">
        <v>37170.269999999902</v>
      </c>
      <c r="AX925" s="73">
        <v>20883.019999999786</v>
      </c>
      <c r="AY925" s="73">
        <v>-22505.44000000041</v>
      </c>
      <c r="AZ925" s="73">
        <v>-62863.619999999879</v>
      </c>
      <c r="BA925" s="73">
        <v>-30097.579999999609</v>
      </c>
      <c r="BB925" s="73">
        <v>-39922.929999999702</v>
      </c>
      <c r="BC925" s="73">
        <v>-29206.810000000056</v>
      </c>
      <c r="BD925" s="73">
        <v>227666.52000000014</v>
      </c>
      <c r="BE925" s="73">
        <v>1094180.3999999999</v>
      </c>
      <c r="BF925" s="73">
        <v>-342489.57999999996</v>
      </c>
      <c r="BG925" s="73">
        <v>235527.41000000015</v>
      </c>
      <c r="BH925" s="73">
        <v>329258.63000000012</v>
      </c>
      <c r="BI925" s="73">
        <v>343633.82000000012</v>
      </c>
      <c r="BJ925" s="71">
        <v>17.271880058868561</v>
      </c>
      <c r="BK925" s="71">
        <v>9.770799281425818</v>
      </c>
      <c r="BL925" s="71">
        <v>10.754324957068839</v>
      </c>
      <c r="BM925" s="71">
        <v>10.924161908992966</v>
      </c>
      <c r="BN925" s="71">
        <v>2.2385505604175524</v>
      </c>
      <c r="BO925" s="71">
        <v>7.8027644591687562</v>
      </c>
      <c r="BP925" s="71">
        <v>19.513549901891054</v>
      </c>
      <c r="BQ925" s="71">
        <v>21.665360563520146</v>
      </c>
      <c r="BR925" s="72">
        <v>14.3299749875335</v>
      </c>
      <c r="BS925" s="72">
        <v>14.144123330522053</v>
      </c>
      <c r="BT925" s="71">
        <v>15.731275240111671</v>
      </c>
      <c r="BU925" s="71">
        <v>16.349717745919556</v>
      </c>
      <c r="BV925" s="71">
        <v>14.810380787412207</v>
      </c>
      <c r="BW925" s="71">
        <v>14.939213688937343</v>
      </c>
      <c r="BX925" s="75">
        <v>26151</v>
      </c>
      <c r="BY925" s="75">
        <v>20910</v>
      </c>
      <c r="BZ925" s="75">
        <v>22095</v>
      </c>
      <c r="CA925" s="75">
        <v>24365</v>
      </c>
      <c r="CB925" s="75">
        <v>26857</v>
      </c>
      <c r="CC925" s="75">
        <v>31885</v>
      </c>
      <c r="CD925" s="75">
        <v>22353</v>
      </c>
      <c r="CE925" s="75">
        <v>20687</v>
      </c>
      <c r="CF925" s="75">
        <v>30188</v>
      </c>
      <c r="CG925" s="75">
        <v>21124</v>
      </c>
      <c r="CH925" s="75">
        <v>24795</v>
      </c>
      <c r="CI925" s="75">
        <v>27820</v>
      </c>
      <c r="CJ925" s="75">
        <v>18657</v>
      </c>
      <c r="CK925" s="75">
        <v>165624</v>
      </c>
      <c r="CL925" s="73">
        <v>2211478.15</v>
      </c>
      <c r="CM925" s="73">
        <v>2131065.4400000004</v>
      </c>
      <c r="CN925" s="73">
        <v>2014332.5700000003</v>
      </c>
      <c r="CO925" s="73">
        <v>1947228.96</v>
      </c>
      <c r="CP925" s="73">
        <v>1846409.27</v>
      </c>
      <c r="CQ925" s="73">
        <v>1731093.8200000003</v>
      </c>
      <c r="CR925" s="73">
        <v>1363007.2800000005</v>
      </c>
      <c r="CS925" s="73">
        <v>2060205.82</v>
      </c>
      <c r="CT925" s="73">
        <v>1846934.6799999992</v>
      </c>
      <c r="CU925" s="73">
        <v>1832515.5700000003</v>
      </c>
      <c r="CV925" s="73">
        <v>1629856.4200000002</v>
      </c>
      <c r="CW925" s="73">
        <v>1698222.6900000002</v>
      </c>
      <c r="CX925" s="73">
        <v>1726391.2299999997</v>
      </c>
      <c r="CY925" s="77"/>
      <c r="CZ925" s="4">
        <v>1269</v>
      </c>
      <c r="DA925" s="76" t="str">
        <f t="shared" si="34"/>
        <v>1269</v>
      </c>
      <c r="DB925" s="71">
        <v>1.0438464740183537</v>
      </c>
      <c r="DC925" s="71">
        <v>1.8200556515036195</v>
      </c>
      <c r="DD925" s="71">
        <v>0.34462907118498143</v>
      </c>
      <c r="DE925" s="71">
        <v>0.58651278086671033</v>
      </c>
      <c r="DF925" s="71">
        <v>0.61308407922310193</v>
      </c>
      <c r="DG925" s="71">
        <v>0.3082513117172897</v>
      </c>
      <c r="DH925" s="71">
        <v>0.23348560931550424</v>
      </c>
      <c r="DI925" s="71">
        <v>0.26491905180429665</v>
      </c>
      <c r="DJ925" s="71">
        <v>0.11433357630383958</v>
      </c>
      <c r="DK925" s="71">
        <v>0.18914507417834828</v>
      </c>
      <c r="DL925" s="71">
        <v>5.4058572086979173E-2</v>
      </c>
      <c r="DM925" s="71">
        <v>7.4393271576273845E-2</v>
      </c>
      <c r="DN925" s="71">
        <v>0.16072585638978676</v>
      </c>
      <c r="DO925" s="71">
        <v>0.14498687387658671</v>
      </c>
      <c r="DQ925" s="71"/>
      <c r="DR925" s="71"/>
      <c r="DS925" s="71"/>
      <c r="DT925" s="71"/>
      <c r="DU925" s="71"/>
      <c r="DV925" s="71"/>
      <c r="DW925" s="71"/>
      <c r="DX925" s="71"/>
      <c r="DY925" s="71"/>
      <c r="DZ925" s="71"/>
      <c r="EA925" s="71"/>
      <c r="EB925" s="71"/>
      <c r="EC925" s="71"/>
      <c r="ED925" s="71"/>
    </row>
    <row r="926" spans="1:134">
      <c r="A926" s="4">
        <v>774</v>
      </c>
      <c r="B926" s="46" t="s">
        <v>7330</v>
      </c>
      <c r="C926" s="65" t="str">
        <f t="shared" si="33"/>
        <v>L774</v>
      </c>
      <c r="D926" s="69">
        <v>666070.83000000007</v>
      </c>
      <c r="E926" s="68">
        <v>6626215.7899999982</v>
      </c>
      <c r="F926" s="69">
        <v>255874.82000000012</v>
      </c>
      <c r="G926" s="69">
        <v>1509015.929999996</v>
      </c>
      <c r="H926" s="70">
        <v>104.242506454303</v>
      </c>
      <c r="I926" s="70">
        <v>29.489095038003764</v>
      </c>
      <c r="J926" s="69">
        <v>897411.23999999987</v>
      </c>
      <c r="K926" s="69">
        <v>722139.29</v>
      </c>
      <c r="L926" s="69">
        <v>679303.68999999983</v>
      </c>
      <c r="M926" s="69">
        <v>948103.31999999983</v>
      </c>
      <c r="N926" s="69">
        <v>939388.74</v>
      </c>
      <c r="O926" s="69">
        <v>1245023.5900000003</v>
      </c>
      <c r="P926" s="69">
        <v>760448.35</v>
      </c>
      <c r="Q926" s="69">
        <v>777404.87000000011</v>
      </c>
      <c r="R926" s="69">
        <v>1872956.5300000003</v>
      </c>
      <c r="S926" s="69">
        <v>689689.42999999982</v>
      </c>
      <c r="T926" s="69">
        <v>810843.24000000022</v>
      </c>
      <c r="U926" s="69">
        <v>1048802.54</v>
      </c>
      <c r="V926" s="69">
        <v>666070.83000000007</v>
      </c>
      <c r="W926" s="70">
        <v>118.46329360167265</v>
      </c>
      <c r="X926" s="70">
        <v>101.80228854544006</v>
      </c>
      <c r="Y926" s="70">
        <v>89.353103721929429</v>
      </c>
      <c r="Z926" s="71">
        <v>110.85138313384837</v>
      </c>
      <c r="AA926" s="71">
        <v>94.450231235467839</v>
      </c>
      <c r="AB926" s="71">
        <v>101.07109233694813</v>
      </c>
      <c r="AC926" s="71">
        <v>95.09078814103448</v>
      </c>
      <c r="AD926" s="71">
        <v>96.231101094204774</v>
      </c>
      <c r="AE926" s="71">
        <v>110.72754945292853</v>
      </c>
      <c r="AF926" s="71">
        <v>94.416365355497831</v>
      </c>
      <c r="AG926" s="71">
        <v>86.584321032219407</v>
      </c>
      <c r="AH926" s="71">
        <v>123.70796321470057</v>
      </c>
      <c r="AI926" s="71">
        <v>122.72835907433715</v>
      </c>
      <c r="AJ926" s="71">
        <v>21.215150591054211</v>
      </c>
      <c r="AK926" s="71">
        <v>13.513671766440094</v>
      </c>
      <c r="AL926" s="71">
        <v>-0.5068149166145397</v>
      </c>
      <c r="AM926" s="71">
        <v>15.084311678056173</v>
      </c>
      <c r="AN926" s="71">
        <v>2.4681753092020253</v>
      </c>
      <c r="AO926" s="71">
        <v>10.589972378079594</v>
      </c>
      <c r="AP926" s="71">
        <v>-0.86486386986995845</v>
      </c>
      <c r="AQ926" s="71">
        <v>19.696279752380221</v>
      </c>
      <c r="AR926" s="71">
        <v>151.31879411196718</v>
      </c>
      <c r="AS926" s="71">
        <v>-41.230413533671538</v>
      </c>
      <c r="AT926" s="71">
        <v>14.332626919086721</v>
      </c>
      <c r="AU926" s="71">
        <v>58.323238389536613</v>
      </c>
      <c r="AV926" s="72">
        <v>62.378671113841435</v>
      </c>
      <c r="AW926" s="73">
        <v>157065.46999999974</v>
      </c>
      <c r="AX926" s="73">
        <v>85969.849999999977</v>
      </c>
      <c r="AY926" s="73">
        <v>-3460.3500000000931</v>
      </c>
      <c r="AZ926" s="73">
        <v>124269.6399999999</v>
      </c>
      <c r="BA926" s="73">
        <v>22627.280000000144</v>
      </c>
      <c r="BB926" s="73">
        <v>138785.81000000029</v>
      </c>
      <c r="BC926" s="73">
        <v>-6634.2199999998556</v>
      </c>
      <c r="BD926" s="73">
        <v>127923.64000000025</v>
      </c>
      <c r="BE926" s="73">
        <v>1127705.2500000005</v>
      </c>
      <c r="BF926" s="73">
        <v>-483858.78000000014</v>
      </c>
      <c r="BG926" s="73">
        <v>101646.52000000002</v>
      </c>
      <c r="BH926" s="73">
        <v>386358.7000000003</v>
      </c>
      <c r="BI926" s="73">
        <v>255874.82000000012</v>
      </c>
      <c r="BJ926" s="71">
        <v>19.800622867848602</v>
      </c>
      <c r="BK926" s="71">
        <v>13.384168526384137</v>
      </c>
      <c r="BL926" s="71">
        <v>16.525782254131645</v>
      </c>
      <c r="BM926" s="71">
        <v>14.181983908880579</v>
      </c>
      <c r="BN926" s="71">
        <v>6.1228754349561854</v>
      </c>
      <c r="BO926" s="71">
        <v>14.115646143707952</v>
      </c>
      <c r="BP926" s="71">
        <v>22.343110073217076</v>
      </c>
      <c r="BQ926" s="71">
        <v>22.204456514269872</v>
      </c>
      <c r="BR926" s="72">
        <v>9.00170004327585</v>
      </c>
      <c r="BS926" s="72">
        <v>17.117665676085391</v>
      </c>
      <c r="BT926" s="71">
        <v>15.437439229636691</v>
      </c>
      <c r="BU926" s="71">
        <v>15.327239616596721</v>
      </c>
      <c r="BV926" s="71">
        <v>14.249684126989774</v>
      </c>
      <c r="BW926" s="71">
        <v>13.640404198893481</v>
      </c>
      <c r="BX926" s="75">
        <v>28409</v>
      </c>
      <c r="BY926" s="75">
        <v>21368</v>
      </c>
      <c r="BZ926" s="75">
        <v>20084</v>
      </c>
      <c r="CA926" s="75">
        <v>23283</v>
      </c>
      <c r="CB926" s="75">
        <v>22625</v>
      </c>
      <c r="CC926" s="75">
        <v>27197</v>
      </c>
      <c r="CD926" s="75">
        <v>21721</v>
      </c>
      <c r="CE926" s="75">
        <v>20838</v>
      </c>
      <c r="CF926" s="75">
        <v>29324</v>
      </c>
      <c r="CG926" s="75">
        <v>19114</v>
      </c>
      <c r="CH926" s="75">
        <v>21599</v>
      </c>
      <c r="CI926" s="75">
        <v>26556</v>
      </c>
      <c r="CJ926" s="75">
        <v>16012</v>
      </c>
      <c r="CK926" s="75">
        <v>155164</v>
      </c>
      <c r="CL926" s="73">
        <v>878469.7699999999</v>
      </c>
      <c r="CM926" s="73">
        <v>976318.37</v>
      </c>
      <c r="CN926" s="73">
        <v>1225847.5600000005</v>
      </c>
      <c r="CO926" s="73">
        <v>1269649.5899999999</v>
      </c>
      <c r="CP926" s="73">
        <v>1437755.4000000001</v>
      </c>
      <c r="CQ926" s="73">
        <v>1013647.88</v>
      </c>
      <c r="CR926" s="73">
        <v>986561.22</v>
      </c>
      <c r="CS926" s="73">
        <v>1530700.5500000005</v>
      </c>
      <c r="CT926" s="73">
        <v>1142639.6700000002</v>
      </c>
      <c r="CU926" s="73">
        <v>1155128.55</v>
      </c>
      <c r="CV926" s="73">
        <v>1177058.6099999996</v>
      </c>
      <c r="CW926" s="73">
        <v>1059611.1700000002</v>
      </c>
      <c r="CX926" s="73">
        <v>1110143.8999999997</v>
      </c>
      <c r="CY926" s="77"/>
      <c r="CZ926" s="4">
        <v>774</v>
      </c>
      <c r="DA926" s="76" t="str">
        <f t="shared" si="34"/>
        <v>L774</v>
      </c>
      <c r="DB926" s="71">
        <v>1.137877099527542</v>
      </c>
      <c r="DC926" s="71">
        <v>2.4284294542099691</v>
      </c>
      <c r="DD926" s="71">
        <v>0.85206415193481466</v>
      </c>
      <c r="DE926" s="71">
        <v>0.6446307044131776</v>
      </c>
      <c r="DF926" s="71">
        <v>0.43092998409660066</v>
      </c>
      <c r="DG926" s="71">
        <v>0.3612330666555999</v>
      </c>
      <c r="DH926" s="71">
        <v>0.38118303551880484</v>
      </c>
      <c r="DI926" s="71">
        <v>1.042686315130475</v>
      </c>
      <c r="DJ926" s="71">
        <v>0.1734530988052452</v>
      </c>
      <c r="DK926" s="71">
        <v>0.43802843849731954</v>
      </c>
      <c r="DL926" s="71">
        <v>0.35555841218466289</v>
      </c>
      <c r="DM926" s="71">
        <v>0.61555384781203493</v>
      </c>
      <c r="DN926" s="72">
        <v>0.62630879045251509</v>
      </c>
      <c r="DO926" s="71">
        <v>0.46498616826475397</v>
      </c>
      <c r="DQ926" s="71"/>
      <c r="DR926" s="71"/>
      <c r="DS926" s="71"/>
      <c r="DT926" s="71"/>
      <c r="DU926" s="71"/>
      <c r="DV926" s="71"/>
      <c r="DW926" s="71"/>
      <c r="DX926" s="71"/>
      <c r="DY926" s="71"/>
      <c r="DZ926" s="71"/>
      <c r="EA926" s="71"/>
      <c r="EB926" s="71"/>
      <c r="EC926" s="71"/>
      <c r="ED926" s="71"/>
    </row>
    <row r="927" spans="1:134">
      <c r="A927" s="4">
        <v>524</v>
      </c>
      <c r="B927" s="46" t="s">
        <v>7338</v>
      </c>
      <c r="C927" s="65" t="str">
        <f t="shared" si="33"/>
        <v>L524</v>
      </c>
      <c r="D927" s="69">
        <v>122520.28999999998</v>
      </c>
      <c r="E927" s="68">
        <v>1848373.92</v>
      </c>
      <c r="F927" s="69">
        <v>-11458.369999999995</v>
      </c>
      <c r="G927" s="69">
        <v>249750.04999999958</v>
      </c>
      <c r="H927" s="70">
        <v>94.28847006960838</v>
      </c>
      <c r="I927" s="70">
        <v>15.622815015266811</v>
      </c>
      <c r="J927" s="69">
        <v>242800.75999999992</v>
      </c>
      <c r="K927" s="69">
        <v>197395.42999999996</v>
      </c>
      <c r="L927" s="69">
        <v>221622.71999999997</v>
      </c>
      <c r="M927" s="69">
        <v>278035.65999999997</v>
      </c>
      <c r="N927" s="69">
        <v>443868.47</v>
      </c>
      <c r="O927" s="69">
        <v>475519.9</v>
      </c>
      <c r="P927" s="69">
        <v>233453.82999999996</v>
      </c>
      <c r="Q927" s="69">
        <v>220099.48999999993</v>
      </c>
      <c r="R927" s="69">
        <v>533015.50000000012</v>
      </c>
      <c r="S927" s="69">
        <v>219013.84</v>
      </c>
      <c r="T927" s="69">
        <v>270045.89999999991</v>
      </c>
      <c r="U927" s="69">
        <v>250225.06999999998</v>
      </c>
      <c r="V927" s="69">
        <v>122520.28999999998</v>
      </c>
      <c r="W927" s="70">
        <v>104.54679431618057</v>
      </c>
      <c r="X927" s="70">
        <v>87.100105180003752</v>
      </c>
      <c r="Y927" s="70">
        <v>95.385412635923501</v>
      </c>
      <c r="Z927" s="71">
        <v>85.16910374470659</v>
      </c>
      <c r="AA927" s="71">
        <v>141.33355821792821</v>
      </c>
      <c r="AB927" s="71">
        <v>116.41858174727142</v>
      </c>
      <c r="AC927" s="71">
        <v>89.892164133306125</v>
      </c>
      <c r="AD927" s="71">
        <v>73.738765101711465</v>
      </c>
      <c r="AE927" s="71">
        <v>102.53185551433344</v>
      </c>
      <c r="AF927" s="71">
        <v>91.33334597184637</v>
      </c>
      <c r="AG927" s="71">
        <v>111.83024232004036</v>
      </c>
      <c r="AH927" s="71">
        <v>105.10394881589286</v>
      </c>
      <c r="AI927" s="71">
        <v>75.190042966785612</v>
      </c>
      <c r="AJ927" s="71">
        <v>0.58704870403021303</v>
      </c>
      <c r="AK927" s="71">
        <v>-8.6447444150286721</v>
      </c>
      <c r="AL927" s="71">
        <v>-14.851820280301641</v>
      </c>
      <c r="AM927" s="71">
        <v>-16.211274081046</v>
      </c>
      <c r="AN927" s="71">
        <v>15.837248457231334</v>
      </c>
      <c r="AO927" s="71">
        <v>10.578228776478603</v>
      </c>
      <c r="AP927" s="71">
        <v>-4.7825964774665835</v>
      </c>
      <c r="AQ927" s="71">
        <v>-3.9283278348433259</v>
      </c>
      <c r="AR927" s="71">
        <v>117.1764194989744</v>
      </c>
      <c r="AS927" s="71">
        <v>-42.416201279625696</v>
      </c>
      <c r="AT927" s="71">
        <v>48.087105604133271</v>
      </c>
      <c r="AU927" s="71">
        <v>37.304509518359133</v>
      </c>
      <c r="AV927" s="72">
        <v>-8.5523843871852421</v>
      </c>
      <c r="AW927" s="73">
        <v>1417.0399999999208</v>
      </c>
      <c r="AX927" s="73">
        <v>-18679.090000000113</v>
      </c>
      <c r="AY927" s="73">
        <v>-38656.150000000081</v>
      </c>
      <c r="AZ927" s="73">
        <v>-53793.780000000028</v>
      </c>
      <c r="BA927" s="73">
        <v>60709.599999999977</v>
      </c>
      <c r="BB927" s="73">
        <v>48411.14000000013</v>
      </c>
      <c r="BC927" s="73">
        <v>-11725.960000000079</v>
      </c>
      <c r="BD927" s="73">
        <v>-8999.7700000001059</v>
      </c>
      <c r="BE927" s="73">
        <v>287585.77000000008</v>
      </c>
      <c r="BF927" s="73">
        <v>-161325.49999999985</v>
      </c>
      <c r="BG927" s="73">
        <v>87689.779999999853</v>
      </c>
      <c r="BH927" s="73">
        <v>67984.100000000006</v>
      </c>
      <c r="BI927" s="73">
        <v>-11458.369999999995</v>
      </c>
      <c r="BJ927" s="71">
        <v>17.547958640331146</v>
      </c>
      <c r="BK927" s="71">
        <v>10.48144596071624</v>
      </c>
      <c r="BL927" s="71">
        <v>12.43434465892471</v>
      </c>
      <c r="BM927" s="71">
        <v>14.69519189218698</v>
      </c>
      <c r="BN927" s="71">
        <v>2.3288642804238533</v>
      </c>
      <c r="BO927" s="71">
        <v>10.818277067254007</v>
      </c>
      <c r="BP927" s="71">
        <v>17.665412347458147</v>
      </c>
      <c r="BQ927" s="71">
        <v>15.699978289795549</v>
      </c>
      <c r="BR927" s="72">
        <v>11.68421393144315</v>
      </c>
      <c r="BS927" s="72">
        <v>12.248780903529587</v>
      </c>
      <c r="BT927" s="71">
        <v>16.365701136868648</v>
      </c>
      <c r="BU927" s="71">
        <v>15.722671933492602</v>
      </c>
      <c r="BV927" s="71">
        <v>14.620046919581853</v>
      </c>
      <c r="BW927" s="71">
        <v>12.775191135368614</v>
      </c>
      <c r="BX927" s="75">
        <v>5864</v>
      </c>
      <c r="BY927" s="75">
        <v>5052</v>
      </c>
      <c r="BZ927" s="75">
        <v>5255</v>
      </c>
      <c r="CA927" s="75">
        <v>5888</v>
      </c>
      <c r="CB927" s="75">
        <v>8426</v>
      </c>
      <c r="CC927" s="75">
        <v>8896</v>
      </c>
      <c r="CD927" s="75">
        <v>5509</v>
      </c>
      <c r="CE927" s="75">
        <v>5449</v>
      </c>
      <c r="CF927" s="75">
        <v>9172</v>
      </c>
      <c r="CG927" s="75">
        <v>5564</v>
      </c>
      <c r="CH927" s="75">
        <v>6429</v>
      </c>
      <c r="CI927" s="75">
        <v>6125</v>
      </c>
      <c r="CJ927" s="75">
        <v>2992</v>
      </c>
      <c r="CK927" s="75">
        <v>41240</v>
      </c>
      <c r="CL927" s="73">
        <v>557362.78999999992</v>
      </c>
      <c r="CM927" s="73">
        <v>553813.67000000027</v>
      </c>
      <c r="CN927" s="73">
        <v>571701.9099999998</v>
      </c>
      <c r="CO927" s="73">
        <v>635466.51000000013</v>
      </c>
      <c r="CP927" s="73">
        <v>757987.68</v>
      </c>
      <c r="CQ927" s="73">
        <v>605680.70000000007</v>
      </c>
      <c r="CR927" s="73">
        <v>693440.57</v>
      </c>
      <c r="CS927" s="73">
        <v>855085.78999999992</v>
      </c>
      <c r="CT927" s="73">
        <v>581064.70000000007</v>
      </c>
      <c r="CU927" s="73">
        <v>862870.3899999999</v>
      </c>
      <c r="CV927" s="73">
        <v>849082.2100000002</v>
      </c>
      <c r="CW927" s="73">
        <v>811881.66</v>
      </c>
      <c r="CX927" s="73">
        <v>851107.48</v>
      </c>
      <c r="CY927" s="77"/>
      <c r="CZ927" s="4">
        <v>524</v>
      </c>
      <c r="DA927" s="76" t="str">
        <f t="shared" si="34"/>
        <v>L524</v>
      </c>
      <c r="DB927" s="71">
        <v>1.5779900744717703</v>
      </c>
      <c r="DC927" s="71">
        <v>0.74931098455086453</v>
      </c>
      <c r="DD927" s="71">
        <v>0.62664822349435423</v>
      </c>
      <c r="DE927" s="71">
        <v>0.70941162999173335</v>
      </c>
      <c r="DF927" s="71">
        <v>3.5494687980590287</v>
      </c>
      <c r="DG927" s="71">
        <v>0.43793354901658443</v>
      </c>
      <c r="DH927" s="71">
        <v>0.26754957483419411</v>
      </c>
      <c r="DI927" s="71">
        <v>0.25016290414717318</v>
      </c>
      <c r="DJ927" s="71">
        <v>1.1324608158438447</v>
      </c>
      <c r="DK927" s="71">
        <v>0.12239180656938983</v>
      </c>
      <c r="DL927" s="71">
        <v>0.21620300163107173</v>
      </c>
      <c r="DM927" s="71">
        <v>0.11175878505087566</v>
      </c>
      <c r="DN927" s="72">
        <v>0.16578486601248757</v>
      </c>
      <c r="DO927" s="71">
        <v>0.45973415396784051</v>
      </c>
      <c r="DQ927" s="71"/>
      <c r="DR927" s="71"/>
      <c r="DS927" s="71"/>
      <c r="DT927" s="71"/>
      <c r="DU927" s="71"/>
      <c r="DV927" s="71"/>
      <c r="DW927" s="71"/>
      <c r="DX927" s="71"/>
      <c r="DY927" s="71"/>
      <c r="DZ927" s="71"/>
      <c r="EA927" s="71"/>
      <c r="EB927" s="71"/>
      <c r="EC927" s="71"/>
      <c r="ED927" s="71"/>
    </row>
    <row r="928" spans="1:134">
      <c r="A928" s="4">
        <v>773</v>
      </c>
      <c r="B928" s="46" t="s">
        <v>7346</v>
      </c>
      <c r="C928" s="65" t="str">
        <f t="shared" si="33"/>
        <v>L773</v>
      </c>
      <c r="D928" s="69">
        <v>120065.99999999997</v>
      </c>
      <c r="E928" s="68">
        <v>1537343.0199999993</v>
      </c>
      <c r="F928" s="69">
        <v>-5789.1900000000023</v>
      </c>
      <c r="G928" s="69">
        <v>196196.40000000014</v>
      </c>
      <c r="H928" s="70">
        <v>92.127809170244149</v>
      </c>
      <c r="I928" s="70">
        <v>14.629004545379253</v>
      </c>
      <c r="J928" s="69">
        <v>228704.96999999997</v>
      </c>
      <c r="K928" s="69">
        <v>218163.98999999993</v>
      </c>
      <c r="L928" s="69">
        <v>210694.48</v>
      </c>
      <c r="M928" s="69">
        <v>245878.29999999996</v>
      </c>
      <c r="N928" s="69">
        <v>333642.0799999999</v>
      </c>
      <c r="O928" s="69">
        <v>385379.87</v>
      </c>
      <c r="P928" s="69">
        <v>201319.61999999997</v>
      </c>
      <c r="Q928" s="69">
        <v>198333.35999999993</v>
      </c>
      <c r="R928" s="69">
        <v>369330.73999999993</v>
      </c>
      <c r="S928" s="69">
        <v>203870.96000000002</v>
      </c>
      <c r="T928" s="69">
        <v>216528.60999999996</v>
      </c>
      <c r="U928" s="69">
        <v>227893.72999999992</v>
      </c>
      <c r="V928" s="69">
        <v>120065.99999999997</v>
      </c>
      <c r="W928" s="70">
        <v>107.14055580248669</v>
      </c>
      <c r="X928" s="70">
        <v>99.517041899630627</v>
      </c>
      <c r="Y928" s="70">
        <v>103.14229344625949</v>
      </c>
      <c r="Z928" s="71">
        <v>97.403929639522701</v>
      </c>
      <c r="AA928" s="71">
        <v>101.54821345135818</v>
      </c>
      <c r="AB928" s="71">
        <v>95.010029554790549</v>
      </c>
      <c r="AC928" s="71">
        <v>93.142832286038896</v>
      </c>
      <c r="AD928" s="71">
        <v>97.14000770612391</v>
      </c>
      <c r="AE928" s="71">
        <v>99.371578335852234</v>
      </c>
      <c r="AF928" s="71">
        <v>96.283288006049133</v>
      </c>
      <c r="AG928" s="71">
        <v>89.465191435563241</v>
      </c>
      <c r="AH928" s="71">
        <v>85.515123429823689</v>
      </c>
      <c r="AI928" s="71">
        <v>76.736420843990942</v>
      </c>
      <c r="AJ928" s="71">
        <v>0.38949575588158591</v>
      </c>
      <c r="AK928" s="71">
        <v>-12.875051546787009</v>
      </c>
      <c r="AL928" s="71">
        <v>-11.765715630830275</v>
      </c>
      <c r="AM928" s="71">
        <v>-11.477311601945528</v>
      </c>
      <c r="AN928" s="71">
        <v>-9.6103529907194059</v>
      </c>
      <c r="AO928" s="71">
        <v>-8.6227758507494414</v>
      </c>
      <c r="AP928" s="71">
        <v>-4.7632694341223525</v>
      </c>
      <c r="AQ928" s="71">
        <v>25.775642960244127</v>
      </c>
      <c r="AR928" s="71">
        <v>100.74070579405881</v>
      </c>
      <c r="AS928" s="71">
        <v>-25.296007724884817</v>
      </c>
      <c r="AT928" s="71">
        <v>17.386338686129776</v>
      </c>
      <c r="AU928" s="71">
        <v>11.239588207927742</v>
      </c>
      <c r="AV928" s="72">
        <v>-4.599881816554408</v>
      </c>
      <c r="AW928" s="73">
        <v>887.3399999999092</v>
      </c>
      <c r="AX928" s="73">
        <v>-32239.590000000055</v>
      </c>
      <c r="AY928" s="73">
        <v>-28095.329999999987</v>
      </c>
      <c r="AZ928" s="73">
        <v>-31879.080000000045</v>
      </c>
      <c r="BA928" s="73">
        <v>-35458.310000000172</v>
      </c>
      <c r="BB928" s="73">
        <v>-32761.339999999967</v>
      </c>
      <c r="BC928" s="73">
        <v>-10069.010000000038</v>
      </c>
      <c r="BD928" s="73">
        <v>40645.149999999936</v>
      </c>
      <c r="BE928" s="73">
        <v>185346.75999999995</v>
      </c>
      <c r="BF928" s="73">
        <v>-69034.080000000016</v>
      </c>
      <c r="BG928" s="73">
        <v>32070.509999999951</v>
      </c>
      <c r="BH928" s="73">
        <v>23026.259999999893</v>
      </c>
      <c r="BI928" s="73">
        <v>-5789.1900000000023</v>
      </c>
      <c r="BJ928" s="71">
        <v>11.084522611233973</v>
      </c>
      <c r="BK928" s="71">
        <v>8.5671689145547667</v>
      </c>
      <c r="BL928" s="71">
        <v>4.8975971365990354</v>
      </c>
      <c r="BM928" s="71">
        <v>5.8338043998366054</v>
      </c>
      <c r="BN928" s="71">
        <v>-3.0154088258494909</v>
      </c>
      <c r="BO928" s="71">
        <v>8.3178322344448627</v>
      </c>
      <c r="BP928" s="71">
        <v>14.765107686666976</v>
      </c>
      <c r="BQ928" s="71">
        <v>13.746573519680355</v>
      </c>
      <c r="BR928" s="72">
        <v>9.8213675425996811</v>
      </c>
      <c r="BS928" s="72">
        <v>8.564683561620182</v>
      </c>
      <c r="BT928" s="71">
        <v>11.273192849134658</v>
      </c>
      <c r="BU928" s="71">
        <v>9.1160508997993599</v>
      </c>
      <c r="BV928" s="71">
        <v>8.7537431433339066</v>
      </c>
      <c r="BW928" s="71">
        <v>9.3180317179219241</v>
      </c>
      <c r="BX928" s="75">
        <v>6124</v>
      </c>
      <c r="BY928" s="75">
        <v>5962</v>
      </c>
      <c r="BZ928" s="75">
        <v>5452</v>
      </c>
      <c r="CA928" s="75">
        <v>5606</v>
      </c>
      <c r="CB928" s="75">
        <v>7028</v>
      </c>
      <c r="CC928" s="75">
        <v>8510</v>
      </c>
      <c r="CD928" s="75">
        <v>4722</v>
      </c>
      <c r="CE928" s="75">
        <v>4867</v>
      </c>
      <c r="CF928" s="75">
        <v>7442</v>
      </c>
      <c r="CG928" s="75">
        <v>5469</v>
      </c>
      <c r="CH928" s="75">
        <v>5785</v>
      </c>
      <c r="CI928" s="75">
        <v>5962</v>
      </c>
      <c r="CJ928" s="75">
        <v>3393</v>
      </c>
      <c r="CK928" s="75">
        <v>37640</v>
      </c>
      <c r="CL928" s="73">
        <v>501452.9599999999</v>
      </c>
      <c r="CM928" s="73">
        <v>511990.17999999993</v>
      </c>
      <c r="CN928" s="73">
        <v>495673.99000000005</v>
      </c>
      <c r="CO928" s="73">
        <v>600529.80000000016</v>
      </c>
      <c r="CP928" s="73">
        <v>603320.77</v>
      </c>
      <c r="CQ928" s="73">
        <v>510385.12</v>
      </c>
      <c r="CR928" s="73">
        <v>656745.57000000018</v>
      </c>
      <c r="CS928" s="73">
        <v>772388.05999999994</v>
      </c>
      <c r="CT928" s="73">
        <v>638016.84000000008</v>
      </c>
      <c r="CU928" s="73">
        <v>600284.41</v>
      </c>
      <c r="CV928" s="73">
        <v>623348.49000000011</v>
      </c>
      <c r="CW928" s="73">
        <v>574075.56999999995</v>
      </c>
      <c r="CX928" s="73">
        <v>607944.59000000008</v>
      </c>
      <c r="CY928" s="77"/>
      <c r="CZ928" s="4">
        <v>773</v>
      </c>
      <c r="DA928" s="76" t="str">
        <f t="shared" si="34"/>
        <v>L773</v>
      </c>
      <c r="DB928" s="71">
        <v>4.537974688360368</v>
      </c>
      <c r="DC928" s="71">
        <v>4.6297748055208272</v>
      </c>
      <c r="DD928" s="71">
        <v>1.0134820115853422</v>
      </c>
      <c r="DE928" s="71">
        <v>1.4277169194572761</v>
      </c>
      <c r="DF928" s="71">
        <v>0.87630255506835275</v>
      </c>
      <c r="DG928" s="71">
        <v>0.72346228019226344</v>
      </c>
      <c r="DH928" s="71">
        <v>1.1578031662687451</v>
      </c>
      <c r="DI928" s="71">
        <v>0.56694207410711417</v>
      </c>
      <c r="DJ928" s="71">
        <v>0.57837034216018168</v>
      </c>
      <c r="DK928" s="71">
        <v>0.2495482514481514</v>
      </c>
      <c r="DL928" s="71">
        <v>0.37671765225556597</v>
      </c>
      <c r="DM928" s="71">
        <v>6.2179815632201534E-2</v>
      </c>
      <c r="DN928" s="71">
        <v>6.4951025937503223E-2</v>
      </c>
      <c r="DO928" s="71">
        <v>0.46131936385568773</v>
      </c>
      <c r="DQ928" s="71"/>
      <c r="DR928" s="71"/>
      <c r="DS928" s="71"/>
      <c r="DT928" s="71"/>
      <c r="DU928" s="71"/>
      <c r="DV928" s="71"/>
      <c r="DW928" s="71"/>
      <c r="DX928" s="71"/>
      <c r="DY928" s="71"/>
      <c r="DZ928" s="71"/>
      <c r="EA928" s="71"/>
      <c r="EB928" s="71"/>
      <c r="EC928" s="71"/>
      <c r="ED928" s="71"/>
    </row>
    <row r="929" spans="1:134">
      <c r="A929" s="4">
        <v>786</v>
      </c>
      <c r="B929" s="46" t="s">
        <v>7355</v>
      </c>
      <c r="C929" s="65" t="str">
        <f t="shared" si="33"/>
        <v>L786</v>
      </c>
      <c r="D929" s="69">
        <v>122129.54999999997</v>
      </c>
      <c r="E929" s="68">
        <v>1505983.22</v>
      </c>
      <c r="F929" s="69">
        <v>17812.589999999997</v>
      </c>
      <c r="G929" s="69">
        <v>151488.54000000097</v>
      </c>
      <c r="H929" s="70">
        <v>90.294977871137419</v>
      </c>
      <c r="I929" s="70">
        <v>11.184136950615486</v>
      </c>
      <c r="J929" s="69">
        <v>189359.84999999998</v>
      </c>
      <c r="K929" s="69">
        <v>192106.13999999998</v>
      </c>
      <c r="L929" s="69">
        <v>166953.15999999995</v>
      </c>
      <c r="M929" s="69">
        <v>195864.28</v>
      </c>
      <c r="N929" s="69">
        <v>308525.81</v>
      </c>
      <c r="O929" s="69">
        <v>374770.62</v>
      </c>
      <c r="P929" s="69">
        <v>184747.51999999999</v>
      </c>
      <c r="Q929" s="69">
        <v>179509.10999999996</v>
      </c>
      <c r="R929" s="69">
        <v>396852.95</v>
      </c>
      <c r="S929" s="69">
        <v>184817.88</v>
      </c>
      <c r="T929" s="69">
        <v>203212.61999999997</v>
      </c>
      <c r="U929" s="69">
        <v>234713.59</v>
      </c>
      <c r="V929" s="69">
        <v>122129.54999999997</v>
      </c>
      <c r="W929" s="70">
        <v>84.190153108157659</v>
      </c>
      <c r="X929" s="70">
        <v>90.083870420337036</v>
      </c>
      <c r="Y929" s="70">
        <v>88.462479255557085</v>
      </c>
      <c r="Z929" s="71">
        <v>86.70677523650005</v>
      </c>
      <c r="AA929" s="71">
        <v>100.26800484298477</v>
      </c>
      <c r="AB929" s="71">
        <v>115.38071561614028</v>
      </c>
      <c r="AC929" s="71">
        <v>86.719003684360899</v>
      </c>
      <c r="AD929" s="71">
        <v>81.604132910920853</v>
      </c>
      <c r="AE929" s="71">
        <v>95.409338034017225</v>
      </c>
      <c r="AF929" s="71">
        <v>97.696331916845409</v>
      </c>
      <c r="AG929" s="71">
        <v>82.663216418492141</v>
      </c>
      <c r="AH929" s="71">
        <v>94.358533457086068</v>
      </c>
      <c r="AI929" s="71">
        <v>90.379903366484328</v>
      </c>
      <c r="AJ929" s="71">
        <v>-27.03559803287262</v>
      </c>
      <c r="AK929" s="71">
        <v>-21.946252875575123</v>
      </c>
      <c r="AL929" s="71">
        <v>-34.574352793101085</v>
      </c>
      <c r="AM929" s="71">
        <v>-29.220474848467514</v>
      </c>
      <c r="AN929" s="71">
        <v>-23.471986194459461</v>
      </c>
      <c r="AO929" s="71">
        <v>-7.592071636257236</v>
      </c>
      <c r="AP929" s="71">
        <v>-14.211554129056781</v>
      </c>
      <c r="AQ929" s="71">
        <v>4.2677075482794535</v>
      </c>
      <c r="AR929" s="71">
        <v>100.43569249044739</v>
      </c>
      <c r="AS929" s="71">
        <v>-35.220455569247058</v>
      </c>
      <c r="AT929" s="71">
        <v>7.6425147119957515</v>
      </c>
      <c r="AU929" s="71">
        <v>23.156990465094584</v>
      </c>
      <c r="AV929" s="72">
        <v>17.0754496680118</v>
      </c>
      <c r="AW929" s="73">
        <v>-70163.760000000009</v>
      </c>
      <c r="AX929" s="73">
        <v>-54014.189999999944</v>
      </c>
      <c r="AY929" s="73">
        <v>-88226.830000000045</v>
      </c>
      <c r="AZ929" s="73">
        <v>-80860.21000000005</v>
      </c>
      <c r="BA929" s="73">
        <v>-94599.330000000075</v>
      </c>
      <c r="BB929" s="73">
        <v>-23439.770000000019</v>
      </c>
      <c r="BC929" s="73">
        <v>-30604.929999999993</v>
      </c>
      <c r="BD929" s="73">
        <v>7347.3600000001024</v>
      </c>
      <c r="BE929" s="73">
        <v>198857.80000000005</v>
      </c>
      <c r="BF929" s="73">
        <v>-100484.96000000002</v>
      </c>
      <c r="BG929" s="73">
        <v>14427.900000000052</v>
      </c>
      <c r="BH929" s="73">
        <v>44132.780000000028</v>
      </c>
      <c r="BI929" s="73">
        <v>17812.589999999997</v>
      </c>
      <c r="BJ929" s="71">
        <v>11.863187803909963</v>
      </c>
      <c r="BK929" s="71">
        <v>10.094427087418872</v>
      </c>
      <c r="BL929" s="71">
        <v>8.9014871074695296</v>
      </c>
      <c r="BM929" s="71">
        <v>10.761785395997014</v>
      </c>
      <c r="BN929" s="71">
        <v>-3.7314805185661593</v>
      </c>
      <c r="BO929" s="71">
        <v>10.41467730695595</v>
      </c>
      <c r="BP929" s="71">
        <v>13.884071111187705</v>
      </c>
      <c r="BQ929" s="71">
        <v>14.805773269460412</v>
      </c>
      <c r="BR929" s="72">
        <v>8.6709790486500093</v>
      </c>
      <c r="BS929" s="72">
        <v>11.079861653823169</v>
      </c>
      <c r="BT929" s="71">
        <v>12.04913580534425</v>
      </c>
      <c r="BU929" s="71">
        <v>10.179415123943421</v>
      </c>
      <c r="BV929" s="71">
        <v>9.0608995750893158</v>
      </c>
      <c r="BW929" s="71">
        <v>9.5377668735145047</v>
      </c>
      <c r="BX929" s="75">
        <v>5293</v>
      </c>
      <c r="BY929" s="75">
        <v>5170</v>
      </c>
      <c r="BZ929" s="75">
        <v>4442</v>
      </c>
      <c r="CA929" s="75">
        <v>4735</v>
      </c>
      <c r="CB929" s="75">
        <v>6054</v>
      </c>
      <c r="CC929" s="75">
        <v>8246</v>
      </c>
      <c r="CD929" s="75">
        <v>4298</v>
      </c>
      <c r="CE929" s="75">
        <v>4366</v>
      </c>
      <c r="CF929" s="75">
        <v>7292</v>
      </c>
      <c r="CG929" s="75">
        <v>4977</v>
      </c>
      <c r="CH929" s="75">
        <v>5266</v>
      </c>
      <c r="CI929" s="75">
        <v>5617</v>
      </c>
      <c r="CJ929" s="75">
        <v>3019</v>
      </c>
      <c r="CK929" s="75">
        <v>34835</v>
      </c>
      <c r="CL929" s="73">
        <v>446869.27999999991</v>
      </c>
      <c r="CM929" s="73">
        <v>434353.3</v>
      </c>
      <c r="CN929" s="73">
        <v>413552.43</v>
      </c>
      <c r="CO929" s="73">
        <v>540171.41</v>
      </c>
      <c r="CP929" s="73">
        <v>615297.46999999986</v>
      </c>
      <c r="CQ929" s="73">
        <v>476388.52999999985</v>
      </c>
      <c r="CR929" s="73">
        <v>601563.1</v>
      </c>
      <c r="CS929" s="73">
        <v>725265.50000000012</v>
      </c>
      <c r="CT929" s="73">
        <v>557816.84</v>
      </c>
      <c r="CU929" s="73">
        <v>556752.79999999981</v>
      </c>
      <c r="CV929" s="73">
        <v>571324.09</v>
      </c>
      <c r="CW929" s="73">
        <v>517365.40999999986</v>
      </c>
      <c r="CX929" s="73">
        <v>526564.75</v>
      </c>
      <c r="CY929" s="77"/>
      <c r="CZ929" s="4">
        <v>786</v>
      </c>
      <c r="DA929" s="76" t="str">
        <f t="shared" si="34"/>
        <v>L786</v>
      </c>
      <c r="DB929" s="71">
        <v>1.5492582595989941</v>
      </c>
      <c r="DC929" s="71">
        <v>4.1848027385114355</v>
      </c>
      <c r="DD929" s="71">
        <v>1.3801248358746991</v>
      </c>
      <c r="DE929" s="71">
        <v>0.90250767213618888</v>
      </c>
      <c r="DF929" s="71">
        <v>2.3707561214457273</v>
      </c>
      <c r="DG929" s="71">
        <v>0.30839615284101923</v>
      </c>
      <c r="DH929" s="71">
        <v>0.34567711700530129</v>
      </c>
      <c r="DI929" s="71">
        <v>5.9531433705803077E-2</v>
      </c>
      <c r="DJ929" s="71">
        <v>0.29587091421203127</v>
      </c>
      <c r="DK929" s="71">
        <v>0.53958092298433624</v>
      </c>
      <c r="DL929" s="71">
        <v>8.8927692443054235E-2</v>
      </c>
      <c r="DM929" s="71">
        <v>0.12634733490534095</v>
      </c>
      <c r="DN929" s="71">
        <v>5.9372997064589428E-2</v>
      </c>
      <c r="DO929" s="71">
        <v>0.22960420816261795</v>
      </c>
      <c r="DQ929" s="71"/>
      <c r="DR929" s="71"/>
      <c r="DS929" s="71"/>
      <c r="DT929" s="71"/>
      <c r="DU929" s="71"/>
      <c r="DV929" s="71"/>
      <c r="DW929" s="71"/>
      <c r="DX929" s="71"/>
      <c r="DY929" s="71"/>
      <c r="DZ929" s="71"/>
      <c r="EA929" s="71"/>
      <c r="EB929" s="71"/>
      <c r="EC929" s="71"/>
      <c r="ED929" s="71"/>
    </row>
    <row r="930" spans="1:134">
      <c r="A930" s="4">
        <v>1202</v>
      </c>
      <c r="B930" s="46" t="s">
        <v>7363</v>
      </c>
      <c r="C930" s="65" t="str">
        <f t="shared" si="33"/>
        <v>1202</v>
      </c>
      <c r="D930" s="69">
        <v>153796.19</v>
      </c>
      <c r="E930" s="68">
        <v>2282698.11</v>
      </c>
      <c r="F930" s="69">
        <v>-1510.6799999999639</v>
      </c>
      <c r="G930" s="69">
        <v>200692.21999999997</v>
      </c>
      <c r="H930" s="70">
        <v>89.509350752623178</v>
      </c>
      <c r="I930" s="70">
        <v>9.6393685034195542</v>
      </c>
      <c r="J930" s="69">
        <v>277762.80999999994</v>
      </c>
      <c r="K930" s="69">
        <v>254052.17999999996</v>
      </c>
      <c r="L930" s="69">
        <v>270693.74</v>
      </c>
      <c r="M930" s="69">
        <v>319406.31999999995</v>
      </c>
      <c r="N930" s="69">
        <v>398400.40999999992</v>
      </c>
      <c r="O930" s="69">
        <v>528859.16</v>
      </c>
      <c r="P930" s="69">
        <v>257000.21000000002</v>
      </c>
      <c r="Q930" s="69">
        <v>263659.37</v>
      </c>
      <c r="R930" s="69">
        <v>722283.4099999998</v>
      </c>
      <c r="S930" s="69">
        <v>256793.4599999999</v>
      </c>
      <c r="T930" s="69">
        <v>311674.29000000004</v>
      </c>
      <c r="U930" s="69">
        <v>317491.18</v>
      </c>
      <c r="V930" s="69">
        <v>153796.19</v>
      </c>
      <c r="W930" s="70">
        <v>89.014074560800765</v>
      </c>
      <c r="X930" s="70">
        <v>86.033127112517576</v>
      </c>
      <c r="Y930" s="70">
        <v>63.94040399223163</v>
      </c>
      <c r="Z930" s="71">
        <v>90.288840894343622</v>
      </c>
      <c r="AA930" s="71">
        <v>108.38312080338382</v>
      </c>
      <c r="AB930" s="71">
        <v>106.71651992997435</v>
      </c>
      <c r="AC930" s="71">
        <v>84.760279442078257</v>
      </c>
      <c r="AD930" s="71">
        <v>85.509713329573998</v>
      </c>
      <c r="AE930" s="71">
        <v>92.273084335247532</v>
      </c>
      <c r="AF930" s="71">
        <v>83.388018605665607</v>
      </c>
      <c r="AG930" s="71">
        <v>95.033676773591509</v>
      </c>
      <c r="AH930" s="71">
        <v>95.661394787968732</v>
      </c>
      <c r="AI930" s="71">
        <v>81.755323039948507</v>
      </c>
      <c r="AJ930" s="71">
        <v>-20.158404743352232</v>
      </c>
      <c r="AK930" s="71">
        <v>-27.965057412391559</v>
      </c>
      <c r="AL930" s="71">
        <v>-20.489949500404215</v>
      </c>
      <c r="AM930" s="71">
        <v>-25.805986214170197</v>
      </c>
      <c r="AN930" s="71">
        <v>-18.666812837605629</v>
      </c>
      <c r="AO930" s="71">
        <v>-15.097197135467411</v>
      </c>
      <c r="AP930" s="71">
        <v>-14.210988254893032</v>
      </c>
      <c r="AQ930" s="71">
        <v>7.937564728510127</v>
      </c>
      <c r="AR930" s="71">
        <v>159.6119590876948</v>
      </c>
      <c r="AS930" s="71">
        <v>-56.763139516476357</v>
      </c>
      <c r="AT930" s="71">
        <v>24.117240374953418</v>
      </c>
      <c r="AU930" s="71">
        <v>22.29804526470771</v>
      </c>
      <c r="AV930" s="72">
        <v>-0.97270648748504218</v>
      </c>
      <c r="AW930" s="73">
        <v>-70129.549999999988</v>
      </c>
      <c r="AX930" s="73">
        <v>-98626.910000000062</v>
      </c>
      <c r="AY930" s="73">
        <v>-69758.489999999932</v>
      </c>
      <c r="AZ930" s="73">
        <v>-111095.15000000002</v>
      </c>
      <c r="BA930" s="73">
        <v>-91414.110000000161</v>
      </c>
      <c r="BB930" s="73">
        <v>-79547.159999999916</v>
      </c>
      <c r="BC930" s="73">
        <v>-42572.199999999895</v>
      </c>
      <c r="BD930" s="73">
        <v>19389.109999999986</v>
      </c>
      <c r="BE930" s="73">
        <v>444066.86999999988</v>
      </c>
      <c r="BF930" s="73">
        <v>-337129.08000000013</v>
      </c>
      <c r="BG930" s="73">
        <v>60561.48000000001</v>
      </c>
      <c r="BH930" s="73">
        <v>57886.720000000001</v>
      </c>
      <c r="BI930" s="73">
        <v>-1510.6799999999639</v>
      </c>
      <c r="BJ930" s="71">
        <v>16.749037239177721</v>
      </c>
      <c r="BK930" s="71">
        <v>12.820942845345746</v>
      </c>
      <c r="BL930" s="71">
        <v>9.5518968257596342</v>
      </c>
      <c r="BM930" s="71">
        <v>14.559158092604321</v>
      </c>
      <c r="BN930" s="71">
        <v>2.3691325025374219</v>
      </c>
      <c r="BO930" s="71">
        <v>9.5969944683376074</v>
      </c>
      <c r="BP930" s="71">
        <v>16.432596472707587</v>
      </c>
      <c r="BQ930" s="71">
        <v>17.553806631408285</v>
      </c>
      <c r="BR930" s="72">
        <v>13.456566492876979</v>
      </c>
      <c r="BS930" s="72">
        <v>13.667695584956746</v>
      </c>
      <c r="BT930" s="71">
        <v>16.497174023146741</v>
      </c>
      <c r="BU930" s="71">
        <v>17.591832685098687</v>
      </c>
      <c r="BV930" s="71">
        <v>17.808976690947357</v>
      </c>
      <c r="BW930" s="71">
        <v>13.902658218792538</v>
      </c>
      <c r="BX930" s="75">
        <v>5800</v>
      </c>
      <c r="BY930" s="75">
        <v>5122</v>
      </c>
      <c r="BZ930" s="75">
        <v>5031</v>
      </c>
      <c r="CA930" s="75">
        <v>5402</v>
      </c>
      <c r="CB930" s="75">
        <v>6599</v>
      </c>
      <c r="CC930" s="75">
        <v>8422</v>
      </c>
      <c r="CD930" s="75">
        <v>5109</v>
      </c>
      <c r="CE930" s="75">
        <v>5370</v>
      </c>
      <c r="CF930" s="75">
        <v>9872</v>
      </c>
      <c r="CG930" s="75">
        <v>5480</v>
      </c>
      <c r="CH930" s="75">
        <v>6069</v>
      </c>
      <c r="CI930" s="75">
        <v>6080</v>
      </c>
      <c r="CJ930" s="75">
        <v>3087</v>
      </c>
      <c r="CK930" s="75">
        <v>41067</v>
      </c>
      <c r="CL930" s="73">
        <v>708130.61</v>
      </c>
      <c r="CM930" s="73">
        <v>689445.25999999989</v>
      </c>
      <c r="CN930" s="73">
        <v>669237.35000000009</v>
      </c>
      <c r="CO930" s="73">
        <v>724675.32</v>
      </c>
      <c r="CP930" s="73">
        <v>774830.72999999986</v>
      </c>
      <c r="CQ930" s="73">
        <v>1060434.2699999998</v>
      </c>
      <c r="CR930" s="73">
        <v>1083973.3400000001</v>
      </c>
      <c r="CS930" s="73">
        <v>1248978.96</v>
      </c>
      <c r="CT930" s="73">
        <v>867055.18</v>
      </c>
      <c r="CU930" s="73">
        <v>832834.2</v>
      </c>
      <c r="CV930" s="73">
        <v>862518.32999999984</v>
      </c>
      <c r="CW930" s="73">
        <v>773041.09000000032</v>
      </c>
      <c r="CX930" s="73">
        <v>822087.13000000012</v>
      </c>
      <c r="CY930" s="77"/>
      <c r="CZ930" s="4">
        <v>1202</v>
      </c>
      <c r="DA930" s="76" t="str">
        <f t="shared" si="34"/>
        <v>1202</v>
      </c>
      <c r="DB930" s="71">
        <v>2.6806893776482692</v>
      </c>
      <c r="DC930" s="71">
        <v>3.3114446175931476</v>
      </c>
      <c r="DD930" s="71">
        <v>1.131447179333686</v>
      </c>
      <c r="DE930" s="71">
        <v>1.1410930029443136</v>
      </c>
      <c r="DF930" s="71">
        <v>1.548912372509216</v>
      </c>
      <c r="DG930" s="71">
        <v>1.5247644675381258</v>
      </c>
      <c r="DH930" s="71">
        <v>0.6609846459121026</v>
      </c>
      <c r="DI930" s="71">
        <v>1.0535101890566259</v>
      </c>
      <c r="DJ930" s="71">
        <v>0.65505804128802436</v>
      </c>
      <c r="DK930" s="71">
        <v>0.69598207954811708</v>
      </c>
      <c r="DL930" s="71">
        <v>0.29304253581423884</v>
      </c>
      <c r="DM930" s="71">
        <v>0.60383154258763871</v>
      </c>
      <c r="DN930" s="72">
        <v>4.7125507683806717E-2</v>
      </c>
      <c r="DO930" s="71">
        <v>0.60904035572669113</v>
      </c>
      <c r="DQ930" s="71"/>
      <c r="DR930" s="71"/>
      <c r="DS930" s="71"/>
      <c r="DT930" s="71"/>
      <c r="DU930" s="71"/>
      <c r="DV930" s="71"/>
      <c r="DW930" s="71"/>
      <c r="DX930" s="71"/>
      <c r="DY930" s="71"/>
      <c r="DZ930" s="71"/>
      <c r="EA930" s="71"/>
      <c r="EB930" s="71"/>
      <c r="EC930" s="71"/>
      <c r="ED930" s="71"/>
    </row>
    <row r="931" spans="1:134">
      <c r="A931" s="4">
        <v>777</v>
      </c>
      <c r="B931" s="46" t="s">
        <v>7371</v>
      </c>
      <c r="C931" s="65" t="str">
        <f t="shared" si="33"/>
        <v>L777</v>
      </c>
      <c r="D931" s="69">
        <v>237623.21000000002</v>
      </c>
      <c r="E931" s="68">
        <v>3337321.0800000015</v>
      </c>
      <c r="F931" s="69">
        <v>17510.090000000055</v>
      </c>
      <c r="G931" s="69">
        <v>502970.88000000082</v>
      </c>
      <c r="H931" s="70">
        <v>94.737231751085162</v>
      </c>
      <c r="I931" s="70">
        <v>17.745544640178924</v>
      </c>
      <c r="J931" s="69">
        <v>405858.16999999987</v>
      </c>
      <c r="K931" s="69">
        <v>426380.23</v>
      </c>
      <c r="L931" s="69">
        <v>384142.10999999993</v>
      </c>
      <c r="M931" s="69">
        <v>433960.17</v>
      </c>
      <c r="N931" s="69">
        <v>526857.22</v>
      </c>
      <c r="O931" s="69">
        <v>688289.22</v>
      </c>
      <c r="P931" s="69">
        <v>404184.66000000009</v>
      </c>
      <c r="Q931" s="69">
        <v>414108.29999999993</v>
      </c>
      <c r="R931" s="69">
        <v>987537.72</v>
      </c>
      <c r="S931" s="69">
        <v>405907.56999999989</v>
      </c>
      <c r="T931" s="69">
        <v>444789.42999999993</v>
      </c>
      <c r="U931" s="69">
        <v>443170.19000000006</v>
      </c>
      <c r="V931" s="69">
        <v>237623.21000000002</v>
      </c>
      <c r="W931" s="70">
        <v>94.411075912783772</v>
      </c>
      <c r="X931" s="70">
        <v>98.673246144628138</v>
      </c>
      <c r="Y931" s="70">
        <v>93.168056944205404</v>
      </c>
      <c r="Z931" s="71">
        <v>89.146698921177034</v>
      </c>
      <c r="AA931" s="71">
        <v>99.149413197363145</v>
      </c>
      <c r="AB931" s="71">
        <v>108.17626594476026</v>
      </c>
      <c r="AC931" s="71">
        <v>94.443964950089139</v>
      </c>
      <c r="AD931" s="71">
        <v>95.903998913261077</v>
      </c>
      <c r="AE931" s="71">
        <v>101.25628431070794</v>
      </c>
      <c r="AF931" s="71">
        <v>69.619270817343093</v>
      </c>
      <c r="AG931" s="71">
        <v>103.2185549452479</v>
      </c>
      <c r="AH931" s="71">
        <v>100.84421088408008</v>
      </c>
      <c r="AI931" s="71">
        <v>101.43931530437288</v>
      </c>
      <c r="AJ931" s="71">
        <v>0.84040843903807616</v>
      </c>
      <c r="AK931" s="71">
        <v>-1.7537447119047145</v>
      </c>
      <c r="AL931" s="71">
        <v>-2.0087209055391408</v>
      </c>
      <c r="AM931" s="71">
        <v>-16.679014920394863</v>
      </c>
      <c r="AN931" s="71">
        <v>-10.978573105688517</v>
      </c>
      <c r="AO931" s="71">
        <v>-4.3062766528155327</v>
      </c>
      <c r="AP931" s="71">
        <v>-6.2348664011881771</v>
      </c>
      <c r="AQ931" s="71">
        <v>15.841877467989573</v>
      </c>
      <c r="AR931" s="71">
        <v>140.56486907303389</v>
      </c>
      <c r="AS931" s="71">
        <v>-43.088687440838534</v>
      </c>
      <c r="AT931" s="71">
        <v>29.503906726088491</v>
      </c>
      <c r="AU931" s="71">
        <v>23.61561559919787</v>
      </c>
      <c r="AV931" s="72">
        <v>7.9550414804896885</v>
      </c>
      <c r="AW931" s="73">
        <v>3382.4399999999441</v>
      </c>
      <c r="AX931" s="73">
        <v>-7611.0999999999767</v>
      </c>
      <c r="AY931" s="73">
        <v>-7874.5200000000768</v>
      </c>
      <c r="AZ931" s="73">
        <v>-86869.210000000021</v>
      </c>
      <c r="BA931" s="73">
        <v>-64974.70000000007</v>
      </c>
      <c r="BB931" s="73">
        <v>-19792.130000000005</v>
      </c>
      <c r="BC931" s="73">
        <v>-26876.060000000056</v>
      </c>
      <c r="BD931" s="73">
        <v>56631.099999999977</v>
      </c>
      <c r="BE931" s="73">
        <v>577029.85000000009</v>
      </c>
      <c r="BF931" s="73">
        <v>-307320.6999999999</v>
      </c>
      <c r="BG931" s="73">
        <v>101333.04999999999</v>
      </c>
      <c r="BH931" s="73">
        <v>84663.550000000163</v>
      </c>
      <c r="BI931" s="73">
        <v>17510.090000000055</v>
      </c>
      <c r="BJ931" s="71">
        <v>13.493791234453578</v>
      </c>
      <c r="BK931" s="71">
        <v>10.694217422569393</v>
      </c>
      <c r="BL931" s="71">
        <v>11.624757815355888</v>
      </c>
      <c r="BM931" s="71">
        <v>12.798845581261656</v>
      </c>
      <c r="BN931" s="71">
        <v>4.7843790950392924</v>
      </c>
      <c r="BO931" s="71">
        <v>11.496507039377738</v>
      </c>
      <c r="BP931" s="71">
        <v>17.985629333249747</v>
      </c>
      <c r="BQ931" s="71">
        <v>20.976668628839121</v>
      </c>
      <c r="BR931" s="72">
        <v>4.7747469393032489</v>
      </c>
      <c r="BS931" s="72">
        <v>12.503917602630773</v>
      </c>
      <c r="BT931" s="71">
        <v>15.566469240881908</v>
      </c>
      <c r="BU931" s="71">
        <v>14.020263121244049</v>
      </c>
      <c r="BV931" s="71">
        <v>11.567638335478073</v>
      </c>
      <c r="BW931" s="71">
        <v>10.798874246552966</v>
      </c>
      <c r="BX931" s="75">
        <v>10637</v>
      </c>
      <c r="BY931" s="75">
        <v>10697</v>
      </c>
      <c r="BZ931" s="75">
        <v>9349</v>
      </c>
      <c r="CA931" s="75">
        <v>10592</v>
      </c>
      <c r="CB931" s="75">
        <v>10793</v>
      </c>
      <c r="CC931" s="75">
        <v>13565</v>
      </c>
      <c r="CD931" s="75">
        <v>9565</v>
      </c>
      <c r="CE931" s="75">
        <v>9971</v>
      </c>
      <c r="CF931" s="75">
        <v>16367</v>
      </c>
      <c r="CG931" s="75">
        <v>9982</v>
      </c>
      <c r="CH931" s="75">
        <v>10977</v>
      </c>
      <c r="CI931" s="75">
        <v>11349</v>
      </c>
      <c r="CJ931" s="75">
        <v>6518</v>
      </c>
      <c r="CK931" s="75">
        <v>74729</v>
      </c>
      <c r="CL931" s="73">
        <v>804735.3</v>
      </c>
      <c r="CM931" s="73">
        <v>687216.04999999993</v>
      </c>
      <c r="CN931" s="73">
        <v>748405.06000000017</v>
      </c>
      <c r="CO931" s="73">
        <v>778413.31</v>
      </c>
      <c r="CP931" s="73">
        <v>1067717.5899999999</v>
      </c>
      <c r="CQ931" s="73">
        <v>846097.68999999983</v>
      </c>
      <c r="CR931" s="73">
        <v>803838.42999999982</v>
      </c>
      <c r="CS931" s="73">
        <v>1137368.54</v>
      </c>
      <c r="CT931" s="73">
        <v>798593.66</v>
      </c>
      <c r="CU931" s="73">
        <v>636503.32999999996</v>
      </c>
      <c r="CV931" s="73">
        <v>821425.22</v>
      </c>
      <c r="CW931" s="73">
        <v>763042.8899999999</v>
      </c>
      <c r="CX931" s="73">
        <v>728975.02</v>
      </c>
      <c r="CY931" s="77"/>
      <c r="CZ931" s="4">
        <v>777</v>
      </c>
      <c r="DA931" s="76" t="str">
        <f t="shared" si="34"/>
        <v>L777</v>
      </c>
      <c r="DB931" s="71">
        <v>5.6787912139345496</v>
      </c>
      <c r="DC931" s="71">
        <v>5.0724779647789759</v>
      </c>
      <c r="DD931" s="71">
        <v>1.3480875097400005</v>
      </c>
      <c r="DE931" s="71">
        <v>0.39653690115732493</v>
      </c>
      <c r="DF931" s="71">
        <v>1.7454941420965093</v>
      </c>
      <c r="DG931" s="71">
        <v>0.9660124455224246</v>
      </c>
      <c r="DH931" s="71">
        <v>0.76061575499392509</v>
      </c>
      <c r="DI931" s="71">
        <v>0.60885854876257195</v>
      </c>
      <c r="DJ931" s="71">
        <v>0.30741572330216849</v>
      </c>
      <c r="DK931" s="71">
        <v>0.16806480483953432</v>
      </c>
      <c r="DL931" s="71">
        <v>0.13932527519663693</v>
      </c>
      <c r="DM931" s="71">
        <v>0.15686820312421618</v>
      </c>
      <c r="DN931" s="71">
        <v>1.3398365655004769</v>
      </c>
      <c r="DO931" s="71">
        <v>0.41617002938980491</v>
      </c>
      <c r="DQ931" s="71"/>
      <c r="DR931" s="71"/>
      <c r="DS931" s="71"/>
      <c r="DT931" s="71"/>
      <c r="DU931" s="71"/>
      <c r="DV931" s="71"/>
      <c r="DW931" s="71"/>
      <c r="DX931" s="71"/>
      <c r="DY931" s="71"/>
      <c r="DZ931" s="71"/>
      <c r="EA931" s="71"/>
      <c r="EB931" s="71"/>
      <c r="EC931" s="71"/>
      <c r="ED931" s="71"/>
    </row>
    <row r="932" spans="1:134">
      <c r="A932" s="4">
        <v>778</v>
      </c>
      <c r="B932" s="46" t="s">
        <v>7379</v>
      </c>
      <c r="C932" s="65" t="str">
        <f t="shared" si="33"/>
        <v>L778</v>
      </c>
      <c r="D932" s="69">
        <v>355227.36000000004</v>
      </c>
      <c r="E932" s="68">
        <v>4571790.6100000013</v>
      </c>
      <c r="F932" s="69">
        <v>15121.780000000028</v>
      </c>
      <c r="G932" s="69">
        <v>473830.02000000188</v>
      </c>
      <c r="H932" s="70">
        <v>93.251543268430581</v>
      </c>
      <c r="I932" s="70">
        <v>11.562581181387156</v>
      </c>
      <c r="J932" s="69">
        <v>641719.56000000006</v>
      </c>
      <c r="K932" s="69">
        <v>646240.59</v>
      </c>
      <c r="L932" s="69">
        <v>574678.82999999984</v>
      </c>
      <c r="M932" s="69">
        <v>690703.81000000017</v>
      </c>
      <c r="N932" s="69">
        <v>806396.06</v>
      </c>
      <c r="O932" s="69">
        <v>1127806.74</v>
      </c>
      <c r="P932" s="69">
        <v>627703.55000000005</v>
      </c>
      <c r="Q932" s="69">
        <v>664736.30000000028</v>
      </c>
      <c r="R932" s="69">
        <v>1163297.5799999996</v>
      </c>
      <c r="S932" s="69">
        <v>511038.22000000003</v>
      </c>
      <c r="T932" s="69">
        <v>631820.38000000012</v>
      </c>
      <c r="U932" s="69">
        <v>617967.22000000009</v>
      </c>
      <c r="V932" s="69">
        <v>355227.36000000004</v>
      </c>
      <c r="W932" s="70">
        <v>106.76334668982452</v>
      </c>
      <c r="X932" s="70">
        <v>103.81845416641289</v>
      </c>
      <c r="Y932" s="70">
        <v>87.4817911444554</v>
      </c>
      <c r="Z932" s="71">
        <v>94.688594919948045</v>
      </c>
      <c r="AA932" s="71">
        <v>96.894029176429484</v>
      </c>
      <c r="AB932" s="71">
        <v>118.06869973945837</v>
      </c>
      <c r="AC932" s="71">
        <v>99.536709426366613</v>
      </c>
      <c r="AD932" s="71">
        <v>95.819091832709219</v>
      </c>
      <c r="AE932" s="71">
        <v>92.853833574796084</v>
      </c>
      <c r="AF932" s="71">
        <v>78.950441314173219</v>
      </c>
      <c r="AG932" s="71">
        <v>96.083529302636322</v>
      </c>
      <c r="AH932" s="71">
        <v>97.373361723281278</v>
      </c>
      <c r="AI932" s="71">
        <v>92.039789374148512</v>
      </c>
      <c r="AJ932" s="71">
        <v>6.4311707610956725</v>
      </c>
      <c r="AK932" s="71">
        <v>-0.39544777525890584</v>
      </c>
      <c r="AL932" s="71">
        <v>-4.6498918515395227</v>
      </c>
      <c r="AM932" s="71">
        <v>-8.8711536123983752</v>
      </c>
      <c r="AN932" s="71">
        <v>-11.959733609202905</v>
      </c>
      <c r="AO932" s="71">
        <v>17.469807950406601</v>
      </c>
      <c r="AP932" s="71">
        <v>-0.62056619548753744</v>
      </c>
      <c r="AQ932" s="71">
        <v>16.779633563518569</v>
      </c>
      <c r="AR932" s="71">
        <v>94.866127044000478</v>
      </c>
      <c r="AS932" s="71">
        <v>-44.2639401302065</v>
      </c>
      <c r="AT932" s="71">
        <v>22.533176707446611</v>
      </c>
      <c r="AU932" s="71">
        <v>17.146968174219612</v>
      </c>
      <c r="AV932" s="72">
        <v>4.4462016765499879</v>
      </c>
      <c r="AW932" s="73">
        <v>38776.310000000056</v>
      </c>
      <c r="AX932" s="73">
        <v>-2565.6899999999441</v>
      </c>
      <c r="AY932" s="73">
        <v>-28025.080000000075</v>
      </c>
      <c r="AZ932" s="73">
        <v>-67238.199999999953</v>
      </c>
      <c r="BA932" s="73">
        <v>-109530.00999999989</v>
      </c>
      <c r="BB932" s="73">
        <v>188475.57999999996</v>
      </c>
      <c r="BC932" s="73">
        <v>-3919.6399999998976</v>
      </c>
      <c r="BD932" s="73">
        <v>95513.500000000233</v>
      </c>
      <c r="BE932" s="73">
        <v>566324.87999999966</v>
      </c>
      <c r="BF932" s="73">
        <v>-405851.53000000009</v>
      </c>
      <c r="BG932" s="73">
        <v>116188.29000000021</v>
      </c>
      <c r="BH932" s="73">
        <v>90452.740000000107</v>
      </c>
      <c r="BI932" s="73">
        <v>15121.780000000028</v>
      </c>
      <c r="BJ932" s="71">
        <v>16.64896786230408</v>
      </c>
      <c r="BK932" s="71">
        <v>11.862154935795546</v>
      </c>
      <c r="BL932" s="71">
        <v>11.93461413198674</v>
      </c>
      <c r="BM932" s="71">
        <v>13.37626971981032</v>
      </c>
      <c r="BN932" s="71">
        <v>6.6705573401418032</v>
      </c>
      <c r="BO932" s="71">
        <v>13.383653701406253</v>
      </c>
      <c r="BP932" s="71">
        <v>18.793705771298491</v>
      </c>
      <c r="BQ932" s="71">
        <v>22.265066331558952</v>
      </c>
      <c r="BR932" s="72">
        <v>11.181864813405971</v>
      </c>
      <c r="BS932" s="72">
        <v>15.343869949310974</v>
      </c>
      <c r="BT932" s="71">
        <v>12.973955486001829</v>
      </c>
      <c r="BU932" s="71">
        <v>13.021935671505609</v>
      </c>
      <c r="BV932" s="71">
        <v>12.775622217903223</v>
      </c>
      <c r="BW932" s="71">
        <v>13.287710144019794</v>
      </c>
      <c r="BX932" s="75">
        <v>13971</v>
      </c>
      <c r="BY932" s="75">
        <v>13665</v>
      </c>
      <c r="BZ932" s="75">
        <v>11771</v>
      </c>
      <c r="CA932" s="75">
        <v>13267</v>
      </c>
      <c r="CB932" s="75">
        <v>14310</v>
      </c>
      <c r="CC932" s="75">
        <v>18967</v>
      </c>
      <c r="CD932" s="75">
        <v>12424</v>
      </c>
      <c r="CE932" s="75">
        <v>13455</v>
      </c>
      <c r="CF932" s="75">
        <v>20194</v>
      </c>
      <c r="CG932" s="75">
        <v>11547</v>
      </c>
      <c r="CH932" s="75">
        <v>13930</v>
      </c>
      <c r="CI932" s="75">
        <v>14122</v>
      </c>
      <c r="CJ932" s="75">
        <v>8333</v>
      </c>
      <c r="CK932" s="75">
        <v>94005</v>
      </c>
      <c r="CL932" s="73">
        <v>976459.45999999985</v>
      </c>
      <c r="CM932" s="73">
        <v>1042835.12</v>
      </c>
      <c r="CN932" s="73">
        <v>1061183.4100000001</v>
      </c>
      <c r="CO932" s="73">
        <v>995576.11999999988</v>
      </c>
      <c r="CP932" s="73">
        <v>1285998.4200000004</v>
      </c>
      <c r="CQ932" s="73">
        <v>941330.51</v>
      </c>
      <c r="CR932" s="73">
        <v>1023905.9700000002</v>
      </c>
      <c r="CS932" s="73">
        <v>1361349.9000000001</v>
      </c>
      <c r="CT932" s="73">
        <v>1076922.4300000004</v>
      </c>
      <c r="CU932" s="73">
        <v>969782.75000000012</v>
      </c>
      <c r="CV932" s="73">
        <v>925585.89</v>
      </c>
      <c r="CW932" s="73">
        <v>826033.57</v>
      </c>
      <c r="CX932" s="73">
        <v>710463.73</v>
      </c>
      <c r="CY932" s="77"/>
      <c r="CZ932" s="4">
        <v>778</v>
      </c>
      <c r="DA932" s="76" t="str">
        <f t="shared" si="34"/>
        <v>L778</v>
      </c>
      <c r="DB932" s="71">
        <v>4.6730751782638391</v>
      </c>
      <c r="DC932" s="71">
        <v>4.2600578449014375</v>
      </c>
      <c r="DD932" s="71">
        <v>1.0887124769647054</v>
      </c>
      <c r="DE932" s="71">
        <v>0.84453926853089012</v>
      </c>
      <c r="DF932" s="71">
        <v>1.1539850834363448</v>
      </c>
      <c r="DG932" s="71">
        <v>0.54313092963045295</v>
      </c>
      <c r="DH932" s="71">
        <v>0.50672672088173332</v>
      </c>
      <c r="DI932" s="71">
        <v>0.66309315419154269</v>
      </c>
      <c r="DJ932" s="71">
        <v>0.35283565940572875</v>
      </c>
      <c r="DK932" s="71">
        <v>0.52071929222040603</v>
      </c>
      <c r="DL932" s="71">
        <v>0.29382473808465326</v>
      </c>
      <c r="DM932" s="71">
        <v>0.30285714919379469</v>
      </c>
      <c r="DN932" s="71">
        <v>0.36517622877369749</v>
      </c>
      <c r="DO932" s="71">
        <v>0.42325039646499391</v>
      </c>
      <c r="DQ932" s="71"/>
      <c r="DR932" s="71"/>
      <c r="DS932" s="71"/>
      <c r="DT932" s="71"/>
      <c r="DU932" s="71"/>
      <c r="DV932" s="71"/>
      <c r="DW932" s="71"/>
      <c r="DX932" s="71"/>
      <c r="DY932" s="71"/>
      <c r="DZ932" s="71"/>
      <c r="EA932" s="71"/>
      <c r="EB932" s="71"/>
      <c r="EC932" s="71"/>
      <c r="ED932" s="71"/>
    </row>
    <row r="933" spans="1:134">
      <c r="A933" s="4">
        <v>788</v>
      </c>
      <c r="B933" s="46" t="s">
        <v>7387</v>
      </c>
      <c r="C933" s="65" t="str">
        <f t="shared" si="33"/>
        <v>L788</v>
      </c>
      <c r="D933" s="69">
        <v>162066.75999999998</v>
      </c>
      <c r="E933" s="68">
        <v>1959868.2899999998</v>
      </c>
      <c r="F933" s="69">
        <v>32084.860000000015</v>
      </c>
      <c r="G933" s="69">
        <v>211097.24000000022</v>
      </c>
      <c r="H933" s="70">
        <v>91.618895530186421</v>
      </c>
      <c r="I933" s="70">
        <v>12.071176498490189</v>
      </c>
      <c r="J933" s="69">
        <v>246364.88999999996</v>
      </c>
      <c r="K933" s="69">
        <v>267435.87</v>
      </c>
      <c r="L933" s="69">
        <v>253916.13999999998</v>
      </c>
      <c r="M933" s="69">
        <v>289845.87999999995</v>
      </c>
      <c r="N933" s="69">
        <v>286670.8</v>
      </c>
      <c r="O933" s="69">
        <v>376777.70999999996</v>
      </c>
      <c r="P933" s="69">
        <v>251740.83999999997</v>
      </c>
      <c r="Q933" s="69">
        <v>247917.68999999997</v>
      </c>
      <c r="R933" s="69">
        <v>495055.75999999989</v>
      </c>
      <c r="S933" s="69">
        <v>240996.65999999995</v>
      </c>
      <c r="T933" s="69">
        <v>282025.37999999989</v>
      </c>
      <c r="U933" s="69">
        <v>280065.2</v>
      </c>
      <c r="V933" s="69">
        <v>162066.75999999998</v>
      </c>
      <c r="W933" s="70">
        <v>92.405199167828087</v>
      </c>
      <c r="X933" s="70">
        <v>102.56259342864442</v>
      </c>
      <c r="Y933" s="70">
        <v>97.762096794764034</v>
      </c>
      <c r="Z933" s="71">
        <v>97.769544937741074</v>
      </c>
      <c r="AA933" s="71">
        <v>87.079180902224124</v>
      </c>
      <c r="AB933" s="71">
        <v>92.540609285494398</v>
      </c>
      <c r="AC933" s="71">
        <v>96.646913814121817</v>
      </c>
      <c r="AD933" s="71">
        <v>89.00640398283673</v>
      </c>
      <c r="AE933" s="71">
        <v>89.965791589531179</v>
      </c>
      <c r="AF933" s="71">
        <v>84.387339094706022</v>
      </c>
      <c r="AG933" s="71">
        <v>93.673942545009865</v>
      </c>
      <c r="AH933" s="71">
        <v>93.156560903646437</v>
      </c>
      <c r="AI933" s="71">
        <v>99.688373953421063</v>
      </c>
      <c r="AJ933" s="71">
        <v>-5.7847785550281472</v>
      </c>
      <c r="AK933" s="71">
        <v>0.10514871219311495</v>
      </c>
      <c r="AL933" s="71">
        <v>-6.3610856540988747</v>
      </c>
      <c r="AM933" s="71">
        <v>4.5282151033354534</v>
      </c>
      <c r="AN933" s="71">
        <v>-18.201262568135324</v>
      </c>
      <c r="AO933" s="71">
        <v>-6.9110871204660418</v>
      </c>
      <c r="AP933" s="71">
        <v>-2.5919003891551551</v>
      </c>
      <c r="AQ933" s="71">
        <v>11.932538796937031</v>
      </c>
      <c r="AR933" s="71">
        <v>79.930958635769599</v>
      </c>
      <c r="AS933" s="71">
        <v>-39.257648103689512</v>
      </c>
      <c r="AT933" s="71">
        <v>22.91543290144795</v>
      </c>
      <c r="AU933" s="71">
        <v>17.909346043022587</v>
      </c>
      <c r="AV933" s="72">
        <v>24.684098324459036</v>
      </c>
      <c r="AW933" s="73">
        <v>-15126.710000000079</v>
      </c>
      <c r="AX933" s="73">
        <v>280.90999999997439</v>
      </c>
      <c r="AY933" s="73">
        <v>-17249.050000000017</v>
      </c>
      <c r="AZ933" s="73">
        <v>12556.269999999902</v>
      </c>
      <c r="BA933" s="73">
        <v>-63761.47000000003</v>
      </c>
      <c r="BB933" s="73">
        <v>-19492.289999999921</v>
      </c>
      <c r="BC933" s="73">
        <v>-6698.4899999999616</v>
      </c>
      <c r="BD933" s="73">
        <v>26429.199999999924</v>
      </c>
      <c r="BE933" s="73">
        <v>219919.25</v>
      </c>
      <c r="BF933" s="73">
        <v>-155755.61000000013</v>
      </c>
      <c r="BG933" s="73">
        <v>52578.699999999924</v>
      </c>
      <c r="BH933" s="73">
        <v>42539.329999999987</v>
      </c>
      <c r="BI933" s="73">
        <v>32084.860000000015</v>
      </c>
      <c r="BJ933" s="71">
        <v>17.292727319952288</v>
      </c>
      <c r="BK933" s="71">
        <v>13.86272242869331</v>
      </c>
      <c r="BL933" s="71">
        <v>15.182319270415665</v>
      </c>
      <c r="BM933" s="71">
        <v>14.625613452655887</v>
      </c>
      <c r="BN933" s="71">
        <v>7.8629904023466182</v>
      </c>
      <c r="BO933" s="71">
        <v>12.758341203334755</v>
      </c>
      <c r="BP933" s="71">
        <v>18.586240517812076</v>
      </c>
      <c r="BQ933" s="71">
        <v>17.441453869054911</v>
      </c>
      <c r="BR933" s="72">
        <v>10.103452547489452</v>
      </c>
      <c r="BS933" s="72">
        <v>10.885359619665097</v>
      </c>
      <c r="BT933" s="71">
        <v>14.406462572550243</v>
      </c>
      <c r="BU933" s="71">
        <v>15.654995089460613</v>
      </c>
      <c r="BV933" s="71">
        <v>14.132033001912372</v>
      </c>
      <c r="BW933" s="71">
        <v>12.40871209298933</v>
      </c>
      <c r="BX933" s="75">
        <v>8799</v>
      </c>
      <c r="BY933" s="75">
        <v>9325</v>
      </c>
      <c r="BZ933" s="75">
        <v>8489</v>
      </c>
      <c r="CA933" s="75">
        <v>9288</v>
      </c>
      <c r="CB933" s="75">
        <v>9254</v>
      </c>
      <c r="CC933" s="75">
        <v>10403</v>
      </c>
      <c r="CD933" s="75">
        <v>8162</v>
      </c>
      <c r="CE933" s="75">
        <v>8338</v>
      </c>
      <c r="CF933" s="75">
        <v>11654</v>
      </c>
      <c r="CG933" s="75">
        <v>8641</v>
      </c>
      <c r="CH933" s="75">
        <v>9191</v>
      </c>
      <c r="CI933" s="75">
        <v>9726</v>
      </c>
      <c r="CJ933" s="75">
        <v>5576</v>
      </c>
      <c r="CK933" s="75">
        <v>61288</v>
      </c>
      <c r="CL933" s="73">
        <v>421469.38000000012</v>
      </c>
      <c r="CM933" s="73">
        <v>421353.86999999988</v>
      </c>
      <c r="CN933" s="73">
        <v>473297.00999999995</v>
      </c>
      <c r="CO933" s="73">
        <v>527025.77</v>
      </c>
      <c r="CP933" s="73">
        <v>610139.74000000011</v>
      </c>
      <c r="CQ933" s="73">
        <v>468021.00999999995</v>
      </c>
      <c r="CR933" s="73">
        <v>518405.13000000006</v>
      </c>
      <c r="CS933" s="73">
        <v>651859.16999999993</v>
      </c>
      <c r="CT933" s="73">
        <v>486431.48000000004</v>
      </c>
      <c r="CU933" s="73">
        <v>430839.57999999996</v>
      </c>
      <c r="CV933" s="73">
        <v>541881.54999999981</v>
      </c>
      <c r="CW933" s="73">
        <v>499432.27000000008</v>
      </c>
      <c r="CX933" s="73">
        <v>485862.26</v>
      </c>
      <c r="CY933" s="77"/>
      <c r="CZ933" s="4">
        <v>788</v>
      </c>
      <c r="DA933" s="76" t="str">
        <f t="shared" si="34"/>
        <v>L788</v>
      </c>
      <c r="DB933" s="71">
        <v>1.9829314718713649</v>
      </c>
      <c r="DC933" s="71">
        <v>1.0999014508911542</v>
      </c>
      <c r="DD933" s="71">
        <v>1.0873804846528816</v>
      </c>
      <c r="DE933" s="71">
        <v>1.2222551688046464</v>
      </c>
      <c r="DF933" s="71">
        <v>1.026767183103795</v>
      </c>
      <c r="DG933" s="71">
        <v>0.27828808010083445</v>
      </c>
      <c r="DH933" s="71">
        <v>0.32758024530834284</v>
      </c>
      <c r="DI933" s="71">
        <v>0.53180725666353945</v>
      </c>
      <c r="DJ933" s="71">
        <v>0.31176703748590889</v>
      </c>
      <c r="DK933" s="71">
        <v>0.27234954861794719</v>
      </c>
      <c r="DL933" s="71">
        <v>0.56368991200181051</v>
      </c>
      <c r="DM933" s="71">
        <v>0.34654207681600951</v>
      </c>
      <c r="DN933" s="71">
        <v>0.105214125638724</v>
      </c>
      <c r="DO933" s="71">
        <v>0.3604304121757661</v>
      </c>
      <c r="DQ933" s="71"/>
      <c r="DR933" s="71"/>
      <c r="DS933" s="71"/>
      <c r="DT933" s="71"/>
      <c r="DU933" s="71"/>
      <c r="DV933" s="71"/>
      <c r="DW933" s="71"/>
      <c r="DX933" s="71"/>
      <c r="DY933" s="71"/>
      <c r="DZ933" s="71"/>
      <c r="EA933" s="71"/>
      <c r="EB933" s="71"/>
      <c r="EC933" s="71"/>
      <c r="ED933" s="71"/>
    </row>
    <row r="934" spans="1:134">
      <c r="A934" s="4">
        <v>772</v>
      </c>
      <c r="B934" s="46" t="s">
        <v>7395</v>
      </c>
      <c r="C934" s="65" t="str">
        <f t="shared" si="33"/>
        <v>L772</v>
      </c>
      <c r="D934" s="69">
        <v>172239.01999999996</v>
      </c>
      <c r="E934" s="68">
        <v>2048496.8999999997</v>
      </c>
      <c r="F934" s="69">
        <v>72224.409999999989</v>
      </c>
      <c r="G934" s="69">
        <v>535667.12999999989</v>
      </c>
      <c r="H934" s="70">
        <v>109.46773076572813</v>
      </c>
      <c r="I934" s="70">
        <v>35.408288534671016</v>
      </c>
      <c r="J934" s="69">
        <v>202467.59999999995</v>
      </c>
      <c r="K934" s="69">
        <v>247855.67999999993</v>
      </c>
      <c r="L934" s="69">
        <v>217918.8</v>
      </c>
      <c r="M934" s="69">
        <v>228300.70999999993</v>
      </c>
      <c r="N934" s="69">
        <v>270968.84999999998</v>
      </c>
      <c r="O934" s="69">
        <v>295368.57</v>
      </c>
      <c r="P934" s="69">
        <v>249087.15</v>
      </c>
      <c r="Q934" s="69">
        <v>235660.7</v>
      </c>
      <c r="R934" s="69">
        <v>538709.21</v>
      </c>
      <c r="S934" s="69">
        <v>287497.64999999997</v>
      </c>
      <c r="T934" s="69">
        <v>285879.37999999995</v>
      </c>
      <c r="U934" s="69">
        <v>279423.78999999998</v>
      </c>
      <c r="V934" s="69">
        <v>172239.01999999996</v>
      </c>
      <c r="W934" s="70">
        <v>87.700015593175678</v>
      </c>
      <c r="X934" s="70">
        <v>107.40951304754293</v>
      </c>
      <c r="Y934" s="70">
        <v>99.383929800956693</v>
      </c>
      <c r="Z934" s="71">
        <v>91.049107707959777</v>
      </c>
      <c r="AA934" s="71">
        <v>102.77041730154922</v>
      </c>
      <c r="AB934" s="71">
        <v>108.25255711758305</v>
      </c>
      <c r="AC934" s="71">
        <v>108.3824938857437</v>
      </c>
      <c r="AD934" s="71">
        <v>103.71106768563507</v>
      </c>
      <c r="AE934" s="71">
        <v>109.75779078275454</v>
      </c>
      <c r="AF934" s="71">
        <v>116.44819160191298</v>
      </c>
      <c r="AG934" s="71">
        <v>104.26891155041776</v>
      </c>
      <c r="AH934" s="71">
        <v>103.87421052051853</v>
      </c>
      <c r="AI934" s="71">
        <v>129.12241336981131</v>
      </c>
      <c r="AJ934" s="71">
        <v>-6.8536590011292748</v>
      </c>
      <c r="AK934" s="71">
        <v>-0.32071181566417639</v>
      </c>
      <c r="AL934" s="71">
        <v>-7.5825829359918107</v>
      </c>
      <c r="AM934" s="71">
        <v>6.1760653197959092</v>
      </c>
      <c r="AN934" s="71">
        <v>0.72696427335428027</v>
      </c>
      <c r="AO934" s="71">
        <v>8.7687270406912496</v>
      </c>
      <c r="AP934" s="71">
        <v>15.00153535662454</v>
      </c>
      <c r="AQ934" s="71">
        <v>34.502515108515496</v>
      </c>
      <c r="AR934" s="71">
        <v>109.29110348528029</v>
      </c>
      <c r="AS934" s="71">
        <v>-16.408366407542129</v>
      </c>
      <c r="AT934" s="71">
        <v>37.37241199626844</v>
      </c>
      <c r="AU934" s="71">
        <v>32.066692822531117</v>
      </c>
      <c r="AV934" s="72">
        <v>72.213859555119015</v>
      </c>
      <c r="AW934" s="73">
        <v>-14897.460000000021</v>
      </c>
      <c r="AX934" s="73">
        <v>-797.45999999996275</v>
      </c>
      <c r="AY934" s="73">
        <v>-17879.610000000015</v>
      </c>
      <c r="AZ934" s="73">
        <v>13279.829999999929</v>
      </c>
      <c r="BA934" s="73">
        <v>1983.5999999999767</v>
      </c>
      <c r="BB934" s="73">
        <v>28753.73000000004</v>
      </c>
      <c r="BC934" s="73">
        <v>32492.51999999999</v>
      </c>
      <c r="BD934" s="73">
        <v>60451.56</v>
      </c>
      <c r="BE934" s="73">
        <v>281312.11999999988</v>
      </c>
      <c r="BF934" s="73">
        <v>-56433.48000000004</v>
      </c>
      <c r="BG934" s="73">
        <v>77773.999999999913</v>
      </c>
      <c r="BH934" s="73">
        <v>67845.999999999971</v>
      </c>
      <c r="BI934" s="73">
        <v>72224.409999999989</v>
      </c>
      <c r="BJ934" s="71">
        <v>18.242110437387183</v>
      </c>
      <c r="BK934" s="71">
        <v>14.505514608535861</v>
      </c>
      <c r="BL934" s="71">
        <v>15.55435367244656</v>
      </c>
      <c r="BM934" s="71">
        <v>15.257177144190539</v>
      </c>
      <c r="BN934" s="71">
        <v>8.0588398416892044</v>
      </c>
      <c r="BO934" s="71">
        <v>10.474315699007446</v>
      </c>
      <c r="BP934" s="71">
        <v>20.230784472266478</v>
      </c>
      <c r="BQ934" s="71">
        <v>21.663766464259865</v>
      </c>
      <c r="BR934" s="72">
        <v>10.251432648713491</v>
      </c>
      <c r="BS934" s="72">
        <v>12.755905910326431</v>
      </c>
      <c r="BT934" s="71">
        <v>17.009673438985644</v>
      </c>
      <c r="BU934" s="71">
        <v>17.096670368373299</v>
      </c>
      <c r="BV934" s="71">
        <v>13.189877564552926</v>
      </c>
      <c r="BW934" s="71">
        <v>13.728348235577727</v>
      </c>
      <c r="BX934" s="75">
        <v>9819</v>
      </c>
      <c r="BY934" s="75">
        <v>11370</v>
      </c>
      <c r="BZ934" s="75">
        <v>9771</v>
      </c>
      <c r="CA934" s="75">
        <v>10177</v>
      </c>
      <c r="CB934" s="75">
        <v>11057</v>
      </c>
      <c r="CC934" s="75">
        <v>11207</v>
      </c>
      <c r="CD934" s="75">
        <v>11240</v>
      </c>
      <c r="CE934" s="75">
        <v>10486</v>
      </c>
      <c r="CF934" s="75">
        <v>14911</v>
      </c>
      <c r="CG934" s="75">
        <v>12877</v>
      </c>
      <c r="CH934" s="75">
        <v>12940</v>
      </c>
      <c r="CI934" s="75">
        <v>12677</v>
      </c>
      <c r="CJ934" s="75">
        <v>7512</v>
      </c>
      <c r="CK934" s="75">
        <v>82643</v>
      </c>
      <c r="CL934" s="73">
        <v>435261.30000000016</v>
      </c>
      <c r="CM934" s="73">
        <v>408804.69999999995</v>
      </c>
      <c r="CN934" s="73">
        <v>487606.99999999988</v>
      </c>
      <c r="CO934" s="73">
        <v>512832.19</v>
      </c>
      <c r="CP934" s="73">
        <v>585047.35000000009</v>
      </c>
      <c r="CQ934" s="73">
        <v>500073.24999999988</v>
      </c>
      <c r="CR934" s="73">
        <v>590964.50999999989</v>
      </c>
      <c r="CS934" s="73">
        <v>678068.02000000025</v>
      </c>
      <c r="CT934" s="73">
        <v>568968.48999999987</v>
      </c>
      <c r="CU934" s="73">
        <v>517448.26999999996</v>
      </c>
      <c r="CV934" s="73">
        <v>543118.45000000007</v>
      </c>
      <c r="CW934" s="73">
        <v>579919.50000000012</v>
      </c>
      <c r="CX934" s="73">
        <v>557579.56999999995</v>
      </c>
      <c r="CY934" s="77"/>
      <c r="CZ934" s="4">
        <v>772</v>
      </c>
      <c r="DA934" s="76" t="str">
        <f t="shared" si="34"/>
        <v>L772</v>
      </c>
      <c r="DB934" s="71">
        <v>3.1406771664135795</v>
      </c>
      <c r="DC934" s="71">
        <v>2.1566663252227771</v>
      </c>
      <c r="DD934" s="71">
        <v>1.3127737779165403</v>
      </c>
      <c r="DE934" s="71">
        <v>0.96654652615899617</v>
      </c>
      <c r="DF934" s="71">
        <v>1.0687675482709411</v>
      </c>
      <c r="DG934" s="71">
        <v>0.5159693857349873</v>
      </c>
      <c r="DH934" s="71">
        <v>0.66411040398593024</v>
      </c>
      <c r="DI934" s="71">
        <v>0.37749801489209084</v>
      </c>
      <c r="DJ934" s="71">
        <v>0.31070091465577904</v>
      </c>
      <c r="DK934" s="71">
        <v>0.35678891430315468</v>
      </c>
      <c r="DL934" s="71">
        <v>0.50265792650678986</v>
      </c>
      <c r="DM934" s="71">
        <v>0.28610767857554137</v>
      </c>
      <c r="DN934" s="71">
        <v>0.37333858097642952</v>
      </c>
      <c r="DO934" s="71">
        <v>0.3967479981201244</v>
      </c>
      <c r="DQ934" s="71"/>
      <c r="DR934" s="71"/>
      <c r="DS934" s="71"/>
      <c r="DT934" s="71"/>
      <c r="DU934" s="71"/>
      <c r="DV934" s="71"/>
      <c r="DW934" s="71"/>
      <c r="DX934" s="71"/>
      <c r="DY934" s="71"/>
      <c r="DZ934" s="71"/>
      <c r="EA934" s="71"/>
      <c r="EB934" s="71"/>
      <c r="EC934" s="71"/>
      <c r="ED934" s="71"/>
    </row>
    <row r="935" spans="1:134">
      <c r="A935" s="4">
        <v>796</v>
      </c>
      <c r="B935" s="46" t="s">
        <v>7402</v>
      </c>
      <c r="C935" s="65" t="str">
        <f t="shared" si="33"/>
        <v>L796</v>
      </c>
      <c r="D935" s="69">
        <v>194866.46999999997</v>
      </c>
      <c r="E935" s="68">
        <v>2443015.84</v>
      </c>
      <c r="F935" s="69">
        <v>44329.50999999998</v>
      </c>
      <c r="G935" s="69">
        <v>431617.96999999951</v>
      </c>
      <c r="H935" s="70">
        <v>97.763865719954495</v>
      </c>
      <c r="I935" s="70">
        <v>21.458607291853184</v>
      </c>
      <c r="J935" s="69">
        <v>290710.24999999994</v>
      </c>
      <c r="K935" s="69">
        <v>310559.14999999997</v>
      </c>
      <c r="L935" s="69">
        <v>276774.39999999997</v>
      </c>
      <c r="M935" s="69">
        <v>310015.85999999993</v>
      </c>
      <c r="N935" s="69">
        <v>347313.84999999992</v>
      </c>
      <c r="O935" s="69">
        <v>464416.7699999999</v>
      </c>
      <c r="P935" s="69">
        <v>279041.37999999995</v>
      </c>
      <c r="Q935" s="69">
        <v>291783.95999999996</v>
      </c>
      <c r="R935" s="69">
        <v>709265.07999999984</v>
      </c>
      <c r="S935" s="69">
        <v>301227.79999999993</v>
      </c>
      <c r="T935" s="69">
        <v>326598.07999999996</v>
      </c>
      <c r="U935" s="69">
        <v>340233.07000000012</v>
      </c>
      <c r="V935" s="69">
        <v>194866.46999999997</v>
      </c>
      <c r="W935" s="70">
        <v>95.461918468722104</v>
      </c>
      <c r="X935" s="70">
        <v>107.91312734575789</v>
      </c>
      <c r="Y935" s="70">
        <v>100.69506174484314</v>
      </c>
      <c r="Z935" s="71">
        <v>97.904003984274325</v>
      </c>
      <c r="AA935" s="71">
        <v>90.741372255031081</v>
      </c>
      <c r="AB935" s="71">
        <v>91.140439645604744</v>
      </c>
      <c r="AC935" s="71">
        <v>100.9382763973105</v>
      </c>
      <c r="AD935" s="71">
        <v>111.35094052067475</v>
      </c>
      <c r="AE935" s="71">
        <v>95.41115772886431</v>
      </c>
      <c r="AF935" s="71">
        <v>95.442644294668867</v>
      </c>
      <c r="AG935" s="71">
        <v>89.253564445128006</v>
      </c>
      <c r="AH935" s="71">
        <v>98.96634320674778</v>
      </c>
      <c r="AI935" s="71">
        <v>101.64653892768349</v>
      </c>
      <c r="AJ935" s="71">
        <v>2.7801601051254954</v>
      </c>
      <c r="AK935" s="71">
        <v>8.7736926937929773</v>
      </c>
      <c r="AL935" s="71">
        <v>7.2148102139764747</v>
      </c>
      <c r="AM935" s="71">
        <v>2.0377274082419738</v>
      </c>
      <c r="AN935" s="71">
        <v>-7.6664398252979549</v>
      </c>
      <c r="AO935" s="71">
        <v>-1.4955799222407529</v>
      </c>
      <c r="AP935" s="71">
        <v>4.5836370743861599</v>
      </c>
      <c r="AQ935" s="71">
        <v>43.648039608472146</v>
      </c>
      <c r="AR935" s="71">
        <v>114.15131953206613</v>
      </c>
      <c r="AS935" s="71">
        <v>-41.269432574308865</v>
      </c>
      <c r="AT935" s="71">
        <v>17.323076855652666</v>
      </c>
      <c r="AU935" s="71">
        <v>26.737888274461554</v>
      </c>
      <c r="AV935" s="72">
        <v>29.447592139498479</v>
      </c>
      <c r="AW935" s="73">
        <v>7863.5899999999674</v>
      </c>
      <c r="AX935" s="73">
        <v>25049.719999999797</v>
      </c>
      <c r="AY935" s="73">
        <v>18624.989999999932</v>
      </c>
      <c r="AZ935" s="73">
        <v>6191.1199999999953</v>
      </c>
      <c r="BA935" s="73">
        <v>-28837.410000000033</v>
      </c>
      <c r="BB935" s="73">
        <v>2419.909999999858</v>
      </c>
      <c r="BC935" s="73">
        <v>12229.680000000051</v>
      </c>
      <c r="BD935" s="73">
        <v>88659.739999999932</v>
      </c>
      <c r="BE935" s="73">
        <v>378066.98999999982</v>
      </c>
      <c r="BF935" s="73">
        <v>-211670.02000000002</v>
      </c>
      <c r="BG935" s="73">
        <v>48223.109999999928</v>
      </c>
      <c r="BH935" s="73">
        <v>71778.960000000137</v>
      </c>
      <c r="BI935" s="73">
        <v>44329.50999999998</v>
      </c>
      <c r="BJ935" s="71">
        <v>15.190411803068477</v>
      </c>
      <c r="BK935" s="71">
        <v>11.652652956632767</v>
      </c>
      <c r="BL935" s="71">
        <v>12.337768448509795</v>
      </c>
      <c r="BM935" s="71">
        <v>12.727406323932513</v>
      </c>
      <c r="BN935" s="71">
        <v>4.2623309091410047</v>
      </c>
      <c r="BO935" s="71">
        <v>10.673991157603723</v>
      </c>
      <c r="BP935" s="71">
        <v>16.693779408897939</v>
      </c>
      <c r="BQ935" s="71">
        <v>19.161612379554718</v>
      </c>
      <c r="BR935" s="72">
        <v>8.1777224915054312</v>
      </c>
      <c r="BS935" s="72">
        <v>10.703703402954288</v>
      </c>
      <c r="BT935" s="71">
        <v>10.883567188580354</v>
      </c>
      <c r="BU935" s="71">
        <v>13.34264961980865</v>
      </c>
      <c r="BV935" s="71">
        <v>9.9644705480213727</v>
      </c>
      <c r="BW935" s="71">
        <v>10.398784103234544</v>
      </c>
      <c r="BX935" s="75">
        <v>10903</v>
      </c>
      <c r="BY935" s="75">
        <v>11667</v>
      </c>
      <c r="BZ935" s="75">
        <v>10195</v>
      </c>
      <c r="CA935" s="75">
        <v>10432</v>
      </c>
      <c r="CB935" s="75">
        <v>11515</v>
      </c>
      <c r="CC935" s="75">
        <v>13318</v>
      </c>
      <c r="CD935" s="75">
        <v>10264</v>
      </c>
      <c r="CE935" s="75">
        <v>10399</v>
      </c>
      <c r="CF935" s="75">
        <v>17163</v>
      </c>
      <c r="CG935" s="75">
        <v>11098</v>
      </c>
      <c r="CH935" s="75">
        <v>12111</v>
      </c>
      <c r="CI935" s="75">
        <v>12081</v>
      </c>
      <c r="CJ935" s="75">
        <v>6956</v>
      </c>
      <c r="CK935" s="75">
        <v>80072</v>
      </c>
      <c r="CL935" s="73">
        <v>459914.10000000015</v>
      </c>
      <c r="CM935" s="73">
        <v>486977.67000000004</v>
      </c>
      <c r="CN935" s="73">
        <v>548353.29</v>
      </c>
      <c r="CO935" s="73">
        <v>496265.74000000011</v>
      </c>
      <c r="CP935" s="73">
        <v>788852.12</v>
      </c>
      <c r="CQ935" s="73">
        <v>666795.3400000002</v>
      </c>
      <c r="CR935" s="73">
        <v>668595.57999999996</v>
      </c>
      <c r="CS935" s="73">
        <v>824739.74999999977</v>
      </c>
      <c r="CT935" s="73">
        <v>615597.48000000021</v>
      </c>
      <c r="CU935" s="73">
        <v>522267.60999999993</v>
      </c>
      <c r="CV935" s="73">
        <v>623994.13</v>
      </c>
      <c r="CW935" s="73">
        <v>595528.09</v>
      </c>
      <c r="CX935" s="73">
        <v>608350.92000000004</v>
      </c>
      <c r="CY935" s="77"/>
      <c r="CZ935" s="4">
        <v>796</v>
      </c>
      <c r="DA935" s="76" t="str">
        <f t="shared" si="34"/>
        <v>L796</v>
      </c>
      <c r="DB935" s="71">
        <v>1.2973838972647527</v>
      </c>
      <c r="DC935" s="71">
        <v>2.5073176799492702</v>
      </c>
      <c r="DD935" s="71">
        <v>0.62781631822450545</v>
      </c>
      <c r="DE935" s="71">
        <v>0.42231846751138513</v>
      </c>
      <c r="DF935" s="71">
        <v>0.63115242931365745</v>
      </c>
      <c r="DG935" s="71">
        <v>0.57665866248966402</v>
      </c>
      <c r="DH935" s="71">
        <v>0.33570445803820204</v>
      </c>
      <c r="DI935" s="71">
        <v>0.17051072023694502</v>
      </c>
      <c r="DJ935" s="71">
        <v>0.23102787256483781</v>
      </c>
      <c r="DK935" s="71">
        <v>6.5516146027486719E-2</v>
      </c>
      <c r="DL935" s="71">
        <v>0.12445786384488894</v>
      </c>
      <c r="DM935" s="71">
        <v>0.42364407603749821</v>
      </c>
      <c r="DN935" s="71">
        <v>0.16352462255948172</v>
      </c>
      <c r="DO935" s="71">
        <v>0.22280931456890113</v>
      </c>
      <c r="DQ935" s="71"/>
      <c r="DR935" s="71"/>
      <c r="DS935" s="71"/>
      <c r="DT935" s="71"/>
      <c r="DU935" s="71"/>
      <c r="DV935" s="71"/>
      <c r="DW935" s="71"/>
      <c r="DX935" s="71"/>
      <c r="DY935" s="71"/>
      <c r="DZ935" s="71"/>
      <c r="EA935" s="71"/>
      <c r="EB935" s="71"/>
      <c r="EC935" s="71"/>
      <c r="ED935" s="71"/>
    </row>
    <row r="936" spans="1:134">
      <c r="A936" s="4">
        <v>790</v>
      </c>
      <c r="B936" s="46" t="s">
        <v>7409</v>
      </c>
      <c r="C936" s="65" t="str">
        <f t="shared" si="33"/>
        <v>L790</v>
      </c>
      <c r="D936" s="69">
        <v>222462.50000000003</v>
      </c>
      <c r="E936" s="68">
        <v>2785475.87</v>
      </c>
      <c r="F936" s="69">
        <v>17307.47000000003</v>
      </c>
      <c r="G936" s="69">
        <v>390199.94000000088</v>
      </c>
      <c r="H936" s="70">
        <v>93.599027805509351</v>
      </c>
      <c r="I936" s="70">
        <v>16.290396238399186</v>
      </c>
      <c r="J936" s="69">
        <v>380710.99</v>
      </c>
      <c r="K936" s="69">
        <v>353207.31999999995</v>
      </c>
      <c r="L936" s="69">
        <v>312921.19</v>
      </c>
      <c r="M936" s="69">
        <v>370096.99999999994</v>
      </c>
      <c r="N936" s="69">
        <v>562200.31999999995</v>
      </c>
      <c r="O936" s="69">
        <v>632832.41000000015</v>
      </c>
      <c r="P936" s="69">
        <v>318094.09999999992</v>
      </c>
      <c r="Q936" s="69">
        <v>346421.09999999992</v>
      </c>
      <c r="R936" s="69">
        <v>716443.39000000013</v>
      </c>
      <c r="S936" s="69">
        <v>371170.3</v>
      </c>
      <c r="T936" s="69">
        <v>417220.98999999993</v>
      </c>
      <c r="U936" s="69">
        <v>393663.48999999993</v>
      </c>
      <c r="V936" s="69">
        <v>222462.50000000003</v>
      </c>
      <c r="W936" s="70">
        <v>100.96141584860024</v>
      </c>
      <c r="X936" s="70">
        <v>94.585462188508458</v>
      </c>
      <c r="Y936" s="70">
        <v>92.942218646533874</v>
      </c>
      <c r="Z936" s="71">
        <v>83.990273960906549</v>
      </c>
      <c r="AA936" s="71">
        <v>103.98056654254763</v>
      </c>
      <c r="AB936" s="71">
        <v>98.996885801638115</v>
      </c>
      <c r="AC936" s="71">
        <v>87.449172971151427</v>
      </c>
      <c r="AD936" s="71">
        <v>91.250330650352424</v>
      </c>
      <c r="AE936" s="71">
        <v>98.940657211932063</v>
      </c>
      <c r="AF936" s="71">
        <v>96.888432729677064</v>
      </c>
      <c r="AG936" s="71">
        <v>93.852498454902729</v>
      </c>
      <c r="AH936" s="71">
        <v>92.285159411552854</v>
      </c>
      <c r="AI936" s="71">
        <v>87.496227883586812</v>
      </c>
      <c r="AJ936" s="71">
        <v>6.4504183391859593</v>
      </c>
      <c r="AK936" s="71">
        <v>-13.887082852269872</v>
      </c>
      <c r="AL936" s="71">
        <v>-19.218007366333488</v>
      </c>
      <c r="AM936" s="71">
        <v>-20.518946549020011</v>
      </c>
      <c r="AN936" s="71">
        <v>-17.462045371860079</v>
      </c>
      <c r="AO936" s="71">
        <v>-9.2254676710967978</v>
      </c>
      <c r="AP936" s="71">
        <v>-11.293003333838659</v>
      </c>
      <c r="AQ936" s="71">
        <v>16.932412355398196</v>
      </c>
      <c r="AR936" s="71">
        <v>108.20392647545218</v>
      </c>
      <c r="AS936" s="71">
        <v>-29.208779004527496</v>
      </c>
      <c r="AT936" s="71">
        <v>22.599307789530499</v>
      </c>
      <c r="AU936" s="71">
        <v>20.556860203637783</v>
      </c>
      <c r="AV936" s="72">
        <v>8.4362884010204411</v>
      </c>
      <c r="AW936" s="73">
        <v>23069.380000000121</v>
      </c>
      <c r="AX936" s="73">
        <v>-56960.320000000065</v>
      </c>
      <c r="AY936" s="73">
        <v>-74443.840000000026</v>
      </c>
      <c r="AZ936" s="73">
        <v>-95544.789999999979</v>
      </c>
      <c r="BA936" s="73">
        <v>-118896.06000000006</v>
      </c>
      <c r="BB936" s="73">
        <v>-49949.409999999916</v>
      </c>
      <c r="BC936" s="73">
        <v>-40495.540000000095</v>
      </c>
      <c r="BD936" s="73">
        <v>50163.549999999988</v>
      </c>
      <c r="BE936" s="73">
        <v>372336.82000000018</v>
      </c>
      <c r="BF936" s="73">
        <v>-153146.54999999987</v>
      </c>
      <c r="BG936" s="73">
        <v>76908.309999999939</v>
      </c>
      <c r="BH936" s="73">
        <v>67125.879999999946</v>
      </c>
      <c r="BI936" s="73">
        <v>17307.47000000003</v>
      </c>
      <c r="BJ936" s="71">
        <v>10.236770193621853</v>
      </c>
      <c r="BK936" s="71">
        <v>8.8881429071035001</v>
      </c>
      <c r="BL936" s="71">
        <v>7.4152220380986851</v>
      </c>
      <c r="BM936" s="71">
        <v>8.9055205677535767</v>
      </c>
      <c r="BN936" s="71">
        <v>-0.69336841944918337</v>
      </c>
      <c r="BO936" s="71">
        <v>7.4229138217486881</v>
      </c>
      <c r="BP936" s="71">
        <v>15.10172465318341</v>
      </c>
      <c r="BQ936" s="71">
        <v>15.591638800088168</v>
      </c>
      <c r="BR936" s="72">
        <v>9.9812168966938017</v>
      </c>
      <c r="BS936" s="72">
        <v>10.656964878231257</v>
      </c>
      <c r="BT936" s="71">
        <v>13.929999221446987</v>
      </c>
      <c r="BU936" s="71">
        <v>13.327982885810812</v>
      </c>
      <c r="BV936" s="71">
        <v>9.080846752449073</v>
      </c>
      <c r="BW936" s="71">
        <v>10.890176904803747</v>
      </c>
      <c r="BX936" s="75">
        <v>10600</v>
      </c>
      <c r="BY936" s="75">
        <v>10332</v>
      </c>
      <c r="BZ936" s="75">
        <v>8394</v>
      </c>
      <c r="CA936" s="75">
        <v>9658</v>
      </c>
      <c r="CB936" s="75">
        <v>11947</v>
      </c>
      <c r="CC936" s="75">
        <v>14912</v>
      </c>
      <c r="CD936" s="75">
        <v>8906</v>
      </c>
      <c r="CE936" s="75">
        <v>9410</v>
      </c>
      <c r="CF936" s="75">
        <v>12988</v>
      </c>
      <c r="CG936" s="75">
        <v>10152</v>
      </c>
      <c r="CH936" s="75">
        <v>10965</v>
      </c>
      <c r="CI936" s="75">
        <v>10789</v>
      </c>
      <c r="CJ936" s="75">
        <v>6185</v>
      </c>
      <c r="CK936" s="75">
        <v>69395</v>
      </c>
      <c r="CL936" s="73">
        <v>850374.19999999984</v>
      </c>
      <c r="CM936" s="73">
        <v>794352.21</v>
      </c>
      <c r="CN936" s="73">
        <v>742929.47999999975</v>
      </c>
      <c r="CO936" s="73">
        <v>790418.09999999986</v>
      </c>
      <c r="CP936" s="73">
        <v>819582.89000000036</v>
      </c>
      <c r="CQ936" s="73">
        <v>698862.08000000019</v>
      </c>
      <c r="CR936" s="73">
        <v>716025.30000000016</v>
      </c>
      <c r="CS936" s="73">
        <v>943425.87</v>
      </c>
      <c r="CT936" s="73">
        <v>852940.07</v>
      </c>
      <c r="CU936" s="73">
        <v>812556.4700000002</v>
      </c>
      <c r="CV936" s="73">
        <v>728345.57000000007</v>
      </c>
      <c r="CW936" s="73">
        <v>754542.49000000011</v>
      </c>
      <c r="CX936" s="73">
        <v>758596.41000000015</v>
      </c>
      <c r="CY936" s="77"/>
      <c r="CZ936" s="4">
        <v>790</v>
      </c>
      <c r="DA936" s="76" t="str">
        <f t="shared" si="34"/>
        <v>L790</v>
      </c>
      <c r="DB936" s="71">
        <v>1.6175877342406881</v>
      </c>
      <c r="DC936" s="71">
        <v>1.1002727052329828</v>
      </c>
      <c r="DD936" s="71">
        <v>0.28193591482591573</v>
      </c>
      <c r="DE936" s="71">
        <v>0.18193729835373421</v>
      </c>
      <c r="DF936" s="71">
        <v>0.5483853234523508</v>
      </c>
      <c r="DG936" s="71">
        <v>0.37041755488053069</v>
      </c>
      <c r="DH936" s="71">
        <v>0.12636038407832551</v>
      </c>
      <c r="DI936" s="71">
        <v>0.21403741314544542</v>
      </c>
      <c r="DJ936" s="71">
        <v>0.12051710071315008</v>
      </c>
      <c r="DK936" s="71">
        <v>4.1753601381716313E-2</v>
      </c>
      <c r="DL936" s="71">
        <v>6.4165438121629434E-2</v>
      </c>
      <c r="DM936" s="71">
        <v>8.2212990074880421E-2</v>
      </c>
      <c r="DN936" s="71">
        <v>0.20007123272659111</v>
      </c>
      <c r="DO936" s="71">
        <v>0.11475083954918454</v>
      </c>
      <c r="DQ936" s="71"/>
      <c r="DR936" s="71"/>
      <c r="DS936" s="71"/>
      <c r="DT936" s="71"/>
      <c r="DU936" s="71"/>
      <c r="DV936" s="71"/>
      <c r="DW936" s="71"/>
      <c r="DX936" s="71"/>
      <c r="DY936" s="71"/>
      <c r="DZ936" s="71"/>
      <c r="EA936" s="71"/>
      <c r="EB936" s="71"/>
      <c r="EC936" s="71"/>
      <c r="ED936" s="71"/>
    </row>
    <row r="937" spans="1:134">
      <c r="A937" s="4">
        <v>763</v>
      </c>
      <c r="B937" s="46" t="s">
        <v>7416</v>
      </c>
      <c r="C937" s="65" t="str">
        <f t="shared" si="33"/>
        <v>L763</v>
      </c>
      <c r="D937" s="69">
        <v>218553.43</v>
      </c>
      <c r="E937" s="68">
        <v>2345749.3200000012</v>
      </c>
      <c r="F937" s="69">
        <v>39100.170000000042</v>
      </c>
      <c r="G937" s="69">
        <v>626373.13000000105</v>
      </c>
      <c r="H937" s="70">
        <v>103.9161596800321</v>
      </c>
      <c r="I937" s="70">
        <v>36.430254975207092</v>
      </c>
      <c r="J937" s="69">
        <v>332758.56999999989</v>
      </c>
      <c r="K937" s="69">
        <v>342001.40999999992</v>
      </c>
      <c r="L937" s="69">
        <v>274666.5</v>
      </c>
      <c r="M937" s="69">
        <v>267405.80999999994</v>
      </c>
      <c r="N937" s="69">
        <v>505343.94999999984</v>
      </c>
      <c r="O937" s="69">
        <v>462193.32</v>
      </c>
      <c r="P937" s="69">
        <v>238633.47999999995</v>
      </c>
      <c r="Q937" s="69">
        <v>233123.90999999992</v>
      </c>
      <c r="R937" s="69">
        <v>727950.49999999988</v>
      </c>
      <c r="S937" s="69">
        <v>261821.96999999994</v>
      </c>
      <c r="T937" s="69">
        <v>327334.51999999996</v>
      </c>
      <c r="U937" s="69">
        <v>338331.50999999995</v>
      </c>
      <c r="V937" s="69">
        <v>218553.43</v>
      </c>
      <c r="W937" s="70">
        <v>129.69447360843895</v>
      </c>
      <c r="X937" s="70">
        <v>141.98126499338809</v>
      </c>
      <c r="Y937" s="70">
        <v>120.11165055219945</v>
      </c>
      <c r="Z937" s="71">
        <v>94.356563405096665</v>
      </c>
      <c r="AA937" s="71">
        <v>99.099874097823914</v>
      </c>
      <c r="AB937" s="71">
        <v>84.862900433067608</v>
      </c>
      <c r="AC937" s="71">
        <v>97.936651403428783</v>
      </c>
      <c r="AD937" s="71">
        <v>103.93888089690829</v>
      </c>
      <c r="AE937" s="71">
        <v>111.99496515168164</v>
      </c>
      <c r="AF937" s="71">
        <v>72.52291070481462</v>
      </c>
      <c r="AG937" s="71">
        <v>117.25554318346892</v>
      </c>
      <c r="AH937" s="71">
        <v>127.68483741265501</v>
      </c>
      <c r="AI937" s="71">
        <v>93.297021362074332</v>
      </c>
      <c r="AJ937" s="71">
        <v>24.513207059176324</v>
      </c>
      <c r="AK937" s="71">
        <v>31.323769239284836</v>
      </c>
      <c r="AL937" s="71">
        <v>24.878044921478871</v>
      </c>
      <c r="AM937" s="71">
        <v>5.9624118201077714</v>
      </c>
      <c r="AN937" s="71">
        <v>22.461495594701809</v>
      </c>
      <c r="AO937" s="71">
        <v>14.077266572436798</v>
      </c>
      <c r="AP937" s="71">
        <v>0.5506588346473773</v>
      </c>
      <c r="AQ937" s="71">
        <v>32.946576982458708</v>
      </c>
      <c r="AR937" s="71">
        <v>165.17170324991844</v>
      </c>
      <c r="AS937" s="71">
        <v>-40.16425111719829</v>
      </c>
      <c r="AT937" s="71">
        <v>54.67555250867877</v>
      </c>
      <c r="AU937" s="71">
        <v>66.231788861365175</v>
      </c>
      <c r="AV937" s="72">
        <v>21.788498018927083</v>
      </c>
      <c r="AW937" s="73">
        <v>65510.959999999905</v>
      </c>
      <c r="AX937" s="73">
        <v>81575.279999999912</v>
      </c>
      <c r="AY937" s="73">
        <v>54718.709999999992</v>
      </c>
      <c r="AZ937" s="73">
        <v>15046.689999999857</v>
      </c>
      <c r="BA937" s="73">
        <v>92691.059999999823</v>
      </c>
      <c r="BB937" s="73">
        <v>60345.910000000091</v>
      </c>
      <c r="BC937" s="73">
        <v>1306.8599999999278</v>
      </c>
      <c r="BD937" s="73">
        <v>57772.339999999909</v>
      </c>
      <c r="BE937" s="73">
        <v>453430.06999999989</v>
      </c>
      <c r="BF937" s="73">
        <v>-175745.82999999993</v>
      </c>
      <c r="BG937" s="73">
        <v>115707.97999999984</v>
      </c>
      <c r="BH937" s="73">
        <v>134801.53999999992</v>
      </c>
      <c r="BI937" s="73">
        <v>39100.170000000042</v>
      </c>
      <c r="BJ937" s="71">
        <v>9.9455279052924297</v>
      </c>
      <c r="BK937" s="71">
        <v>9.7930279809140899</v>
      </c>
      <c r="BL937" s="71">
        <v>9.8916856684081544</v>
      </c>
      <c r="BM937" s="71">
        <v>9.3938452730167477</v>
      </c>
      <c r="BN937" s="71">
        <v>-1.7402539789227753</v>
      </c>
      <c r="BO937" s="71">
        <v>11.309185796129848</v>
      </c>
      <c r="BP937" s="71">
        <v>18.041321205639026</v>
      </c>
      <c r="BQ937" s="71">
        <v>16.534063294150652</v>
      </c>
      <c r="BR937" s="72">
        <v>11.166411955993748</v>
      </c>
      <c r="BS937" s="72">
        <v>6.8464853271665991</v>
      </c>
      <c r="BT937" s="71">
        <v>12.038255448649643</v>
      </c>
      <c r="BU937" s="71">
        <v>10.344680738923948</v>
      </c>
      <c r="BV937" s="71">
        <v>6.6398738903716072</v>
      </c>
      <c r="BW937" s="71">
        <v>9.9950689988210772</v>
      </c>
      <c r="BX937" s="75">
        <v>6534</v>
      </c>
      <c r="BY937" s="75">
        <v>6544</v>
      </c>
      <c r="BZ937" s="75">
        <v>5252</v>
      </c>
      <c r="CA937" s="75">
        <v>5279</v>
      </c>
      <c r="CB937" s="75">
        <v>7676</v>
      </c>
      <c r="CC937" s="75">
        <v>8357</v>
      </c>
      <c r="CD937" s="75">
        <v>4780</v>
      </c>
      <c r="CE937" s="75">
        <v>4929</v>
      </c>
      <c r="CF937" s="75">
        <v>10181</v>
      </c>
      <c r="CG937" s="75">
        <v>5239</v>
      </c>
      <c r="CH937" s="75">
        <v>6317</v>
      </c>
      <c r="CI937" s="75">
        <v>6256</v>
      </c>
      <c r="CJ937" s="75">
        <v>4027</v>
      </c>
      <c r="CK937" s="75">
        <v>41729</v>
      </c>
      <c r="CL937" s="73">
        <v>502934.56999999995</v>
      </c>
      <c r="CM937" s="73">
        <v>387003.91000000015</v>
      </c>
      <c r="CN937" s="73">
        <v>473345.04</v>
      </c>
      <c r="CO937" s="73">
        <v>653456.43000000005</v>
      </c>
      <c r="CP937" s="73">
        <v>551926.89</v>
      </c>
      <c r="CQ937" s="73">
        <v>462052.84</v>
      </c>
      <c r="CR937" s="73">
        <v>381103.26999999984</v>
      </c>
      <c r="CS937" s="73">
        <v>804990.3899999999</v>
      </c>
      <c r="CT937" s="73">
        <v>623678.29999999981</v>
      </c>
      <c r="CU937" s="73">
        <v>622693.51000000024</v>
      </c>
      <c r="CV937" s="73">
        <v>597551.89</v>
      </c>
      <c r="CW937" s="73">
        <v>577881.68000000005</v>
      </c>
      <c r="CX937" s="73">
        <v>511791.17999999993</v>
      </c>
      <c r="CY937" s="77"/>
      <c r="CZ937" s="4">
        <v>763</v>
      </c>
      <c r="DA937" s="76" t="str">
        <f t="shared" si="34"/>
        <v>L763</v>
      </c>
      <c r="DB937" s="71">
        <v>2.907935877502688</v>
      </c>
      <c r="DC937" s="71">
        <v>1.9428408045583652</v>
      </c>
      <c r="DD937" s="71">
        <v>0.85695028302794785</v>
      </c>
      <c r="DE937" s="71">
        <v>0.93272730063877429</v>
      </c>
      <c r="DF937" s="71">
        <v>0.98102758887845132</v>
      </c>
      <c r="DG937" s="71">
        <v>0.31098029410290856</v>
      </c>
      <c r="DH937" s="71">
        <v>0.14368246459843484</v>
      </c>
      <c r="DI937" s="71">
        <v>0.11735962407535738</v>
      </c>
      <c r="DJ937" s="71">
        <v>0.12135897524093098</v>
      </c>
      <c r="DK937" s="71">
        <v>3.3699762326833888E-2</v>
      </c>
      <c r="DL937" s="71">
        <v>8.6059829204520447E-2</v>
      </c>
      <c r="DM937" s="71">
        <v>0.11703216128837426</v>
      </c>
      <c r="DN937" s="71">
        <v>0.37019097657132805</v>
      </c>
      <c r="DO937" s="71">
        <v>0.13124523519851972</v>
      </c>
      <c r="DQ937" s="71"/>
      <c r="DR937" s="71"/>
      <c r="DS937" s="71"/>
      <c r="DT937" s="71"/>
      <c r="DU937" s="71"/>
      <c r="DV937" s="71"/>
      <c r="DW937" s="71"/>
      <c r="DX937" s="71"/>
      <c r="DY937" s="71"/>
      <c r="DZ937" s="71"/>
      <c r="EA937" s="71"/>
      <c r="EB937" s="71"/>
      <c r="EC937" s="71"/>
      <c r="ED937" s="71"/>
    </row>
    <row r="938" spans="1:134">
      <c r="A938" s="4">
        <v>768</v>
      </c>
      <c r="B938" s="46" t="s">
        <v>7424</v>
      </c>
      <c r="C938" s="65" t="str">
        <f t="shared" si="33"/>
        <v>L768</v>
      </c>
      <c r="D938" s="69">
        <v>127662.92999999996</v>
      </c>
      <c r="E938" s="68">
        <v>1744599.5799999996</v>
      </c>
      <c r="F938" s="69">
        <v>9418.5</v>
      </c>
      <c r="G938" s="69">
        <v>344049.19999999902</v>
      </c>
      <c r="H938" s="70">
        <v>101.85539947781362</v>
      </c>
      <c r="I938" s="70">
        <v>24.5652855415311</v>
      </c>
      <c r="J938" s="69">
        <v>225058.16999999993</v>
      </c>
      <c r="K938" s="69">
        <v>199162.38</v>
      </c>
      <c r="L938" s="69">
        <v>189136.81999999995</v>
      </c>
      <c r="M938" s="69">
        <v>187571.72999999998</v>
      </c>
      <c r="N938" s="69">
        <v>258708.66999999993</v>
      </c>
      <c r="O938" s="69">
        <v>284550.06999999989</v>
      </c>
      <c r="P938" s="69">
        <v>204328.93999999997</v>
      </c>
      <c r="Q938" s="69">
        <v>212882.97999999992</v>
      </c>
      <c r="R938" s="69">
        <v>475179.69999999995</v>
      </c>
      <c r="S938" s="69">
        <v>216226.26999999993</v>
      </c>
      <c r="T938" s="69">
        <v>267006.08999999997</v>
      </c>
      <c r="U938" s="69">
        <v>241312.66999999995</v>
      </c>
      <c r="V938" s="69">
        <v>127662.92999999996</v>
      </c>
      <c r="W938" s="70">
        <v>104.36668889257139</v>
      </c>
      <c r="X938" s="70">
        <v>90.242968540959382</v>
      </c>
      <c r="Y938" s="70">
        <v>78.479738992762833</v>
      </c>
      <c r="Z938" s="71">
        <v>73.184623617355626</v>
      </c>
      <c r="AA938" s="71">
        <v>85.843873622794092</v>
      </c>
      <c r="AB938" s="71">
        <v>104.83144294405608</v>
      </c>
      <c r="AC938" s="71">
        <v>107.79445983614195</v>
      </c>
      <c r="AD938" s="71">
        <v>101.89396099249544</v>
      </c>
      <c r="AE938" s="71">
        <v>102.18858900308068</v>
      </c>
      <c r="AF938" s="71">
        <v>100.76479905119238</v>
      </c>
      <c r="AG938" s="71">
        <v>114.26739462609274</v>
      </c>
      <c r="AH938" s="71">
        <v>91.970029010046957</v>
      </c>
      <c r="AI938" s="71">
        <v>92.040998933232814</v>
      </c>
      <c r="AJ938" s="71">
        <v>-1.1627155292615932</v>
      </c>
      <c r="AK938" s="71">
        <v>-16.682056066164964</v>
      </c>
      <c r="AL938" s="71">
        <v>-14.426065189214842</v>
      </c>
      <c r="AM938" s="71">
        <v>-29.947396608285693</v>
      </c>
      <c r="AN938" s="71">
        <v>-32.222295665256759</v>
      </c>
      <c r="AO938" s="71">
        <v>-14.471463833987098</v>
      </c>
      <c r="AP938" s="71">
        <v>6.5649580494459459</v>
      </c>
      <c r="AQ938" s="71">
        <v>30.316231587458176</v>
      </c>
      <c r="AR938" s="71">
        <v>135.38532519832262</v>
      </c>
      <c r="AS938" s="71">
        <v>-36.359600390378475</v>
      </c>
      <c r="AT938" s="71">
        <v>46.563373133438631</v>
      </c>
      <c r="AU938" s="71">
        <v>18.643920548441418</v>
      </c>
      <c r="AV938" s="72">
        <v>7.9652800558977832</v>
      </c>
      <c r="AW938" s="73">
        <v>-2647.5700000001234</v>
      </c>
      <c r="AX938" s="73">
        <v>-39876.620000000024</v>
      </c>
      <c r="AY938" s="73">
        <v>-31884.71000000005</v>
      </c>
      <c r="AZ938" s="73">
        <v>-80186.669999999984</v>
      </c>
      <c r="BA938" s="73">
        <v>-122960.42000000004</v>
      </c>
      <c r="BB938" s="73">
        <v>-43531.330000000075</v>
      </c>
      <c r="BC938" s="73">
        <v>12587.73000000001</v>
      </c>
      <c r="BD938" s="73">
        <v>49524.219999999943</v>
      </c>
      <c r="BE938" s="73">
        <v>273306.58</v>
      </c>
      <c r="BF938" s="73">
        <v>-123536.31999999998</v>
      </c>
      <c r="BG938" s="73">
        <v>84828.179999999964</v>
      </c>
      <c r="BH938" s="73">
        <v>37920.309999999939</v>
      </c>
      <c r="BI938" s="73">
        <v>9418.5</v>
      </c>
      <c r="BJ938" s="71">
        <v>12.592514980750144</v>
      </c>
      <c r="BK938" s="71">
        <v>11.250351550089974</v>
      </c>
      <c r="BL938" s="71">
        <v>11.242983665414302</v>
      </c>
      <c r="BM938" s="71">
        <v>12.291758748283224</v>
      </c>
      <c r="BN938" s="71">
        <v>1.6082638196830192</v>
      </c>
      <c r="BO938" s="71">
        <v>9.2224648375387215</v>
      </c>
      <c r="BP938" s="71">
        <v>15.011944904375907</v>
      </c>
      <c r="BQ938" s="71">
        <v>16.542634177718572</v>
      </c>
      <c r="BR938" s="72">
        <v>10.637024448846804</v>
      </c>
      <c r="BS938" s="72">
        <v>12.860578035498495</v>
      </c>
      <c r="BT938" s="71">
        <v>13.728072771867129</v>
      </c>
      <c r="BU938" s="71">
        <v>11.793625407628488</v>
      </c>
      <c r="BV938" s="71">
        <v>8.6547872364240046</v>
      </c>
      <c r="BW938" s="71">
        <v>11.129927254499947</v>
      </c>
      <c r="BX938" s="75">
        <v>5701</v>
      </c>
      <c r="BY938" s="75">
        <v>5195</v>
      </c>
      <c r="BZ938" s="75">
        <v>4669</v>
      </c>
      <c r="CA938" s="75">
        <v>4692</v>
      </c>
      <c r="CB938" s="75">
        <v>5230</v>
      </c>
      <c r="CC938" s="75">
        <v>6482</v>
      </c>
      <c r="CD938" s="75">
        <v>4504</v>
      </c>
      <c r="CE938" s="75">
        <v>4974</v>
      </c>
      <c r="CF938" s="75">
        <v>8465</v>
      </c>
      <c r="CG938" s="75">
        <v>5408</v>
      </c>
      <c r="CH938" s="75">
        <v>5755</v>
      </c>
      <c r="CI938" s="75">
        <v>5831</v>
      </c>
      <c r="CJ938" s="75">
        <v>3132</v>
      </c>
      <c r="CK938" s="75">
        <v>38069</v>
      </c>
      <c r="CL938" s="73">
        <v>392097.54000000004</v>
      </c>
      <c r="CM938" s="73">
        <v>403851.03000000014</v>
      </c>
      <c r="CN938" s="73">
        <v>398417.49000000011</v>
      </c>
      <c r="CO938" s="73">
        <v>406734.46</v>
      </c>
      <c r="CP938" s="73">
        <v>408203.93</v>
      </c>
      <c r="CQ938" s="73">
        <v>373188.36</v>
      </c>
      <c r="CR938" s="73">
        <v>365889.71000000008</v>
      </c>
      <c r="CS938" s="73">
        <v>481748.97000000009</v>
      </c>
      <c r="CT938" s="73">
        <v>463993.9</v>
      </c>
      <c r="CU938" s="73">
        <v>558503.67000000004</v>
      </c>
      <c r="CV938" s="73">
        <v>503075.01</v>
      </c>
      <c r="CW938" s="73">
        <v>534922.33000000007</v>
      </c>
      <c r="CX938" s="73">
        <v>529369.62</v>
      </c>
      <c r="CY938" s="77"/>
      <c r="CZ938" s="4">
        <v>768</v>
      </c>
      <c r="DA938" s="76" t="str">
        <f t="shared" si="34"/>
        <v>L768</v>
      </c>
      <c r="DB938" s="71">
        <v>1.314076799141892</v>
      </c>
      <c r="DC938" s="71">
        <v>1.1807263795018654</v>
      </c>
      <c r="DD938" s="71">
        <v>0.15266182379168355</v>
      </c>
      <c r="DE938" s="71">
        <v>0.28049725517080343</v>
      </c>
      <c r="DF938" s="71">
        <v>0.23423707512174691</v>
      </c>
      <c r="DG938" s="71">
        <v>0.26431994175405815</v>
      </c>
      <c r="DH938" s="71">
        <v>0.15898143178405727</v>
      </c>
      <c r="DI938" s="71">
        <v>7.7383937227263444E-2</v>
      </c>
      <c r="DJ938" s="71">
        <v>0.29232775832647867</v>
      </c>
      <c r="DK938" s="71">
        <v>3.0914184926775012E-2</v>
      </c>
      <c r="DL938" s="71">
        <v>2.3928519047930058E-2</v>
      </c>
      <c r="DM938" s="71">
        <v>0</v>
      </c>
      <c r="DN938" s="71">
        <v>0.14768601143728771</v>
      </c>
      <c r="DO938" s="71">
        <v>0.12598911310450805</v>
      </c>
      <c r="DQ938" s="71"/>
      <c r="DR938" s="71"/>
      <c r="DS938" s="71"/>
      <c r="DT938" s="71"/>
      <c r="DU938" s="71"/>
      <c r="DV938" s="71"/>
      <c r="DW938" s="71"/>
      <c r="DX938" s="71"/>
      <c r="DY938" s="71"/>
      <c r="DZ938" s="71"/>
      <c r="EA938" s="71"/>
      <c r="EB938" s="71"/>
      <c r="EC938" s="71"/>
      <c r="ED938" s="71"/>
    </row>
    <row r="939" spans="1:134">
      <c r="A939" s="4">
        <v>795</v>
      </c>
      <c r="B939" s="46" t="s">
        <v>7432</v>
      </c>
      <c r="C939" s="65" t="str">
        <f t="shared" si="33"/>
        <v>L795</v>
      </c>
      <c r="D939" s="69">
        <v>235004</v>
      </c>
      <c r="E939" s="68">
        <v>2353661.0599999991</v>
      </c>
      <c r="F939" s="69">
        <v>72913.000000000029</v>
      </c>
      <c r="G939" s="69">
        <v>660683.85999999894</v>
      </c>
      <c r="H939" s="70">
        <v>111.79037411493478</v>
      </c>
      <c r="I939" s="70">
        <v>39.024970921049551</v>
      </c>
      <c r="J939" s="69">
        <v>301745.92999999993</v>
      </c>
      <c r="K939" s="69">
        <v>287324.8299999999</v>
      </c>
      <c r="L939" s="69">
        <v>253994.37999999995</v>
      </c>
      <c r="M939" s="69">
        <v>288099.31999999995</v>
      </c>
      <c r="N939" s="69">
        <v>496157.38999999984</v>
      </c>
      <c r="O939" s="69">
        <v>545275.09</v>
      </c>
      <c r="P939" s="69">
        <v>238834.16999999998</v>
      </c>
      <c r="Q939" s="69">
        <v>270177.83</v>
      </c>
      <c r="R939" s="69">
        <v>575914.02999999991</v>
      </c>
      <c r="S939" s="69">
        <v>300957.3000000001</v>
      </c>
      <c r="T939" s="69">
        <v>357889.74999999988</v>
      </c>
      <c r="U939" s="69">
        <v>374883.98</v>
      </c>
      <c r="V939" s="69">
        <v>235004</v>
      </c>
      <c r="W939" s="70">
        <v>109.35424557304034</v>
      </c>
      <c r="X939" s="70">
        <v>91.792073044969015</v>
      </c>
      <c r="Y939" s="70">
        <v>111.60812245116173</v>
      </c>
      <c r="Z939" s="71">
        <v>103.87762084063297</v>
      </c>
      <c r="AA939" s="71">
        <v>103.2072765972558</v>
      </c>
      <c r="AB939" s="71">
        <v>92.346845151494307</v>
      </c>
      <c r="AC939" s="71">
        <v>101.53989364656681</v>
      </c>
      <c r="AD939" s="71">
        <v>112.05481653837693</v>
      </c>
      <c r="AE939" s="71">
        <v>113.62462425968324</v>
      </c>
      <c r="AF939" s="71">
        <v>122.36248113119342</v>
      </c>
      <c r="AG939" s="71">
        <v>111.84722625154266</v>
      </c>
      <c r="AH939" s="71">
        <v>106.14892162400267</v>
      </c>
      <c r="AI939" s="71">
        <v>115.68671350372762</v>
      </c>
      <c r="AJ939" s="71">
        <v>30.387853245119857</v>
      </c>
      <c r="AK939" s="71">
        <v>18.487080024239688</v>
      </c>
      <c r="AL939" s="71">
        <v>36.994205124775362</v>
      </c>
      <c r="AM939" s="71">
        <v>8.8958890854387018</v>
      </c>
      <c r="AN939" s="71">
        <v>23.349506135722955</v>
      </c>
      <c r="AO939" s="71">
        <v>17.921887853691775</v>
      </c>
      <c r="AP939" s="71">
        <v>8.1067708519577906</v>
      </c>
      <c r="AQ939" s="71">
        <v>46.055862680654272</v>
      </c>
      <c r="AR939" s="71">
        <v>131.94983867615164</v>
      </c>
      <c r="AS939" s="71">
        <v>-17.282150050140721</v>
      </c>
      <c r="AT939" s="71">
        <v>48.761439298793505</v>
      </c>
      <c r="AU939" s="71">
        <v>37.687704844004635</v>
      </c>
      <c r="AV939" s="72">
        <v>44.982756599687846</v>
      </c>
      <c r="AW939" s="73">
        <v>70324.119999999937</v>
      </c>
      <c r="AX939" s="73">
        <v>44830.179999999847</v>
      </c>
      <c r="AY939" s="73">
        <v>68589.179999999935</v>
      </c>
      <c r="AZ939" s="73">
        <v>23535.319999999949</v>
      </c>
      <c r="BA939" s="73">
        <v>94020.209999999846</v>
      </c>
      <c r="BB939" s="73">
        <v>87280.489999999991</v>
      </c>
      <c r="BC939" s="73">
        <v>17909.829999999929</v>
      </c>
      <c r="BD939" s="73">
        <v>85195.300000000076</v>
      </c>
      <c r="BE939" s="73">
        <v>327621.53999999992</v>
      </c>
      <c r="BF939" s="73">
        <v>-62878.679999999993</v>
      </c>
      <c r="BG939" s="73">
        <v>117310.09999999986</v>
      </c>
      <c r="BH939" s="73">
        <v>102612.77000000002</v>
      </c>
      <c r="BI939" s="73">
        <v>72913.000000000029</v>
      </c>
      <c r="BJ939" s="71">
        <v>11.385882347071409</v>
      </c>
      <c r="BK939" s="71">
        <v>11.124145152601484</v>
      </c>
      <c r="BL939" s="71">
        <v>10.869915487698057</v>
      </c>
      <c r="BM939" s="71">
        <v>10.987814652803914</v>
      </c>
      <c r="BN939" s="71">
        <v>0.463702156374171</v>
      </c>
      <c r="BO939" s="71">
        <v>13.594809128186228</v>
      </c>
      <c r="BP939" s="71">
        <v>19.365952180602768</v>
      </c>
      <c r="BQ939" s="71">
        <v>17.97612788075595</v>
      </c>
      <c r="BR939" s="72">
        <v>10.418092725946165</v>
      </c>
      <c r="BS939" s="72">
        <v>11.639296386856479</v>
      </c>
      <c r="BT939" s="71">
        <v>12.931145751065253</v>
      </c>
      <c r="BU939" s="71">
        <v>11.335948106491797</v>
      </c>
      <c r="BV939" s="71">
        <v>7.899615350568947</v>
      </c>
      <c r="BW939" s="71">
        <v>11.270214099657693</v>
      </c>
      <c r="BX939" s="75">
        <v>8600</v>
      </c>
      <c r="BY939" s="75">
        <v>8613</v>
      </c>
      <c r="BZ939" s="75">
        <v>7217</v>
      </c>
      <c r="CA939" s="75">
        <v>8034</v>
      </c>
      <c r="CB939" s="75">
        <v>10950</v>
      </c>
      <c r="CC939" s="75">
        <v>13687</v>
      </c>
      <c r="CD939" s="75">
        <v>7338</v>
      </c>
      <c r="CE939" s="75">
        <v>8034</v>
      </c>
      <c r="CF939" s="75">
        <v>11567</v>
      </c>
      <c r="CG939" s="75">
        <v>8341</v>
      </c>
      <c r="CH939" s="75">
        <v>10066</v>
      </c>
      <c r="CI939" s="75">
        <v>10415</v>
      </c>
      <c r="CJ939" s="75">
        <v>6128</v>
      </c>
      <c r="CK939" s="75">
        <v>61889</v>
      </c>
      <c r="CL939" s="73">
        <v>433405.22000000003</v>
      </c>
      <c r="CM939" s="73">
        <v>420554.85000000009</v>
      </c>
      <c r="CN939" s="73">
        <v>365711.14999999997</v>
      </c>
      <c r="CO939" s="73">
        <v>458675.47000000015</v>
      </c>
      <c r="CP939" s="73">
        <v>409563.60000000015</v>
      </c>
      <c r="CQ939" s="73">
        <v>401852.43000000011</v>
      </c>
      <c r="CR939" s="73">
        <v>458819.91000000009</v>
      </c>
      <c r="CS939" s="73">
        <v>593248.1399999999</v>
      </c>
      <c r="CT939" s="73">
        <v>529376.97</v>
      </c>
      <c r="CU939" s="73">
        <v>520405.42999999982</v>
      </c>
      <c r="CV939" s="73">
        <v>510816.16999999987</v>
      </c>
      <c r="CW939" s="73">
        <v>590588.02</v>
      </c>
      <c r="CX939" s="73">
        <v>514479.02</v>
      </c>
      <c r="CY939" s="77"/>
      <c r="CZ939" s="4">
        <v>795</v>
      </c>
      <c r="DA939" s="76" t="str">
        <f t="shared" si="34"/>
        <v>L795</v>
      </c>
      <c r="DB939" s="71">
        <v>0.65417819729431592</v>
      </c>
      <c r="DC939" s="71">
        <v>1.2434415874800679</v>
      </c>
      <c r="DD939" s="71">
        <v>0.51085635245314054</v>
      </c>
      <c r="DE939" s="71">
        <v>0.47238632078983811</v>
      </c>
      <c r="DF939" s="71">
        <v>0.29189379106636215</v>
      </c>
      <c r="DG939" s="71">
        <v>0.15815819657835839</v>
      </c>
      <c r="DH939" s="71">
        <v>0.84745961891983268</v>
      </c>
      <c r="DI939" s="71">
        <v>0.13163448805723807</v>
      </c>
      <c r="DJ939" s="71">
        <v>5.1022515267403541E-2</v>
      </c>
      <c r="DK939" s="71">
        <v>6.1125273581124739E-2</v>
      </c>
      <c r="DL939" s="71">
        <v>0.14708115942702216</v>
      </c>
      <c r="DM939" s="71">
        <v>2.6064068637016439E-2</v>
      </c>
      <c r="DN939" s="71">
        <v>4.0370446593949429E-2</v>
      </c>
      <c r="DO939" s="71">
        <v>0.15348920080496761</v>
      </c>
      <c r="DQ939" s="71"/>
      <c r="DR939" s="71"/>
      <c r="DS939" s="71"/>
      <c r="DT939" s="71"/>
      <c r="DU939" s="71"/>
      <c r="DV939" s="71"/>
      <c r="DW939" s="71"/>
      <c r="DX939" s="71"/>
      <c r="DY939" s="71"/>
      <c r="DZ939" s="71"/>
      <c r="EA939" s="71"/>
      <c r="EB939" s="71"/>
      <c r="EC939" s="71"/>
      <c r="ED939" s="71"/>
    </row>
    <row r="940" spans="1:134">
      <c r="A940" s="4">
        <v>765</v>
      </c>
      <c r="B940" s="46" t="s">
        <v>7440</v>
      </c>
      <c r="C940" s="65" t="str">
        <f t="shared" si="33"/>
        <v>L765</v>
      </c>
      <c r="D940" s="69">
        <v>102357.96999999999</v>
      </c>
      <c r="E940" s="68">
        <v>1326890.0199999996</v>
      </c>
      <c r="F940" s="69">
        <v>14734.179999999993</v>
      </c>
      <c r="G940" s="69">
        <v>114669.59999999986</v>
      </c>
      <c r="H940" s="70">
        <v>89.444722427274698</v>
      </c>
      <c r="I940" s="70">
        <v>9.4594677756706815</v>
      </c>
      <c r="J940" s="69">
        <v>173735.95999999996</v>
      </c>
      <c r="K940" s="69">
        <v>180214.91999999995</v>
      </c>
      <c r="L940" s="69">
        <v>170136.16</v>
      </c>
      <c r="M940" s="69">
        <v>180452.12</v>
      </c>
      <c r="N940" s="69">
        <v>230291.49</v>
      </c>
      <c r="O940" s="69">
        <v>263340.80999999994</v>
      </c>
      <c r="P940" s="69">
        <v>150263.32999999999</v>
      </c>
      <c r="Q940" s="69">
        <v>153541.28000000003</v>
      </c>
      <c r="R940" s="69">
        <v>363367.48999999993</v>
      </c>
      <c r="S940" s="69">
        <v>151923.72</v>
      </c>
      <c r="T940" s="69">
        <v>192645.17000000004</v>
      </c>
      <c r="U940" s="69">
        <v>212791.05999999994</v>
      </c>
      <c r="V940" s="69">
        <v>102357.96999999999</v>
      </c>
      <c r="W940" s="70">
        <v>101.22610538750747</v>
      </c>
      <c r="X940" s="70">
        <v>106.81728340035201</v>
      </c>
      <c r="Y940" s="70">
        <v>104.51043211677695</v>
      </c>
      <c r="Z940" s="71">
        <v>89.790854056337139</v>
      </c>
      <c r="AA940" s="71">
        <v>79.769589893263529</v>
      </c>
      <c r="AB940" s="71">
        <v>86.978422303204368</v>
      </c>
      <c r="AC940" s="71">
        <v>80.834245800627286</v>
      </c>
      <c r="AD940" s="71">
        <v>79.93560473852483</v>
      </c>
      <c r="AE940" s="71">
        <v>87.969722634780254</v>
      </c>
      <c r="AF940" s="71">
        <v>85.519515974093764</v>
      </c>
      <c r="AG940" s="71">
        <v>96.668523946480107</v>
      </c>
      <c r="AH940" s="71">
        <v>104.72702686255279</v>
      </c>
      <c r="AI940" s="71">
        <v>91.126918963673347</v>
      </c>
      <c r="AJ940" s="71">
        <v>9.6392592646350472</v>
      </c>
      <c r="AK940" s="71">
        <v>8.2845026881114734</v>
      </c>
      <c r="AL940" s="71">
        <v>5.4819030346850317</v>
      </c>
      <c r="AM940" s="71">
        <v>-0.84909431423348947</v>
      </c>
      <c r="AN940" s="71">
        <v>-17.619591850985149</v>
      </c>
      <c r="AO940" s="71">
        <v>-8.6938897697944597</v>
      </c>
      <c r="AP940" s="71">
        <v>-18.717435426934159</v>
      </c>
      <c r="AQ940" s="71">
        <v>3.4203604527179632</v>
      </c>
      <c r="AR940" s="71">
        <v>98.419778706659173</v>
      </c>
      <c r="AS940" s="71">
        <v>-49.778974387606603</v>
      </c>
      <c r="AT940" s="71">
        <v>28.187352125877354</v>
      </c>
      <c r="AU940" s="71">
        <v>36.98142819438268</v>
      </c>
      <c r="AV940" s="72">
        <v>16.815273568970255</v>
      </c>
      <c r="AW940" s="73">
        <v>15274.510000000009</v>
      </c>
      <c r="AX940" s="73">
        <v>13787.669999999925</v>
      </c>
      <c r="AY940" s="73">
        <v>8841.9900000000198</v>
      </c>
      <c r="AZ940" s="73">
        <v>-1545.3299999999872</v>
      </c>
      <c r="BA940" s="73">
        <v>-49241.650000000023</v>
      </c>
      <c r="BB940" s="73">
        <v>-20415.030000000086</v>
      </c>
      <c r="BC940" s="73">
        <v>-34602.060000000085</v>
      </c>
      <c r="BD940" s="73">
        <v>5077.9800000000105</v>
      </c>
      <c r="BE940" s="73">
        <v>180236.80999999997</v>
      </c>
      <c r="BF940" s="73">
        <v>-150586.47000000012</v>
      </c>
      <c r="BG940" s="73">
        <v>42361.100000000035</v>
      </c>
      <c r="BH940" s="73">
        <v>57448.05999999991</v>
      </c>
      <c r="BI940" s="73">
        <v>14734.179999999993</v>
      </c>
      <c r="BJ940" s="71">
        <v>14.439886364803842</v>
      </c>
      <c r="BK940" s="71">
        <v>12.275691274873676</v>
      </c>
      <c r="BL940" s="71">
        <v>10.408725288352427</v>
      </c>
      <c r="BM940" s="71">
        <v>11.589716957294737</v>
      </c>
      <c r="BN940" s="71">
        <v>2.1863087457522523</v>
      </c>
      <c r="BO940" s="71">
        <v>10.08219776627006</v>
      </c>
      <c r="BP940" s="71">
        <v>16.680764364335634</v>
      </c>
      <c r="BQ940" s="71">
        <v>18.904769346248333</v>
      </c>
      <c r="BR940" s="72">
        <v>11.47767037310288</v>
      </c>
      <c r="BS940" s="72">
        <v>12.169530746668919</v>
      </c>
      <c r="BT940" s="71">
        <v>14.573831840108639</v>
      </c>
      <c r="BU940" s="71">
        <v>13.74348890458857</v>
      </c>
      <c r="BV940" s="71">
        <v>12.221022106241646</v>
      </c>
      <c r="BW940" s="71">
        <v>12.398462047868575</v>
      </c>
      <c r="BX940" s="75">
        <v>4773</v>
      </c>
      <c r="BY940" s="75">
        <v>4761</v>
      </c>
      <c r="BZ940" s="75">
        <v>4492</v>
      </c>
      <c r="CA940" s="75">
        <v>4779</v>
      </c>
      <c r="CB940" s="75">
        <v>5544</v>
      </c>
      <c r="CC940" s="75">
        <v>6265</v>
      </c>
      <c r="CD940" s="75">
        <v>4466</v>
      </c>
      <c r="CE940" s="75">
        <v>4208</v>
      </c>
      <c r="CF940" s="75">
        <v>7422</v>
      </c>
      <c r="CG940" s="75">
        <v>4317</v>
      </c>
      <c r="CH940" s="75">
        <v>5175</v>
      </c>
      <c r="CI940" s="75">
        <v>5393</v>
      </c>
      <c r="CJ940" s="75">
        <v>2825</v>
      </c>
      <c r="CK940" s="75">
        <v>33806</v>
      </c>
      <c r="CL940" s="73">
        <v>325218.90999999997</v>
      </c>
      <c r="CM940" s="73">
        <v>348088.31999999995</v>
      </c>
      <c r="CN940" s="73">
        <v>298594.34999999998</v>
      </c>
      <c r="CO940" s="73">
        <v>347787.62</v>
      </c>
      <c r="CP940" s="73">
        <v>387014.04000000015</v>
      </c>
      <c r="CQ940" s="73">
        <v>338291.52</v>
      </c>
      <c r="CR940" s="73">
        <v>319785.71000000002</v>
      </c>
      <c r="CS940" s="73">
        <v>535957.36</v>
      </c>
      <c r="CT940" s="73">
        <v>446289.02000000014</v>
      </c>
      <c r="CU940" s="73">
        <v>424704.58999999991</v>
      </c>
      <c r="CV940" s="73">
        <v>443195.88999999996</v>
      </c>
      <c r="CW940" s="73">
        <v>360599.03999999998</v>
      </c>
      <c r="CX940" s="73">
        <v>413870.51999999984</v>
      </c>
      <c r="CY940" s="77"/>
      <c r="CZ940" s="4">
        <v>765</v>
      </c>
      <c r="DA940" s="76" t="str">
        <f t="shared" si="34"/>
        <v>L765</v>
      </c>
      <c r="DB940" s="71">
        <v>2.2658222048012879</v>
      </c>
      <c r="DC940" s="71">
        <v>1.6864454816691736</v>
      </c>
      <c r="DD940" s="71">
        <v>0.64627744571799295</v>
      </c>
      <c r="DE940" s="71">
        <v>0.7717539832372311</v>
      </c>
      <c r="DF940" s="71">
        <v>0.72159844801846951</v>
      </c>
      <c r="DG940" s="71">
        <v>0.33336991470934213</v>
      </c>
      <c r="DH940" s="71">
        <v>0.4615018794010704</v>
      </c>
      <c r="DI940" s="71">
        <v>0.17965396960395588</v>
      </c>
      <c r="DJ940" s="71">
        <v>4.2462663348276967E-2</v>
      </c>
      <c r="DK940" s="71">
        <v>0.15948550781056561</v>
      </c>
      <c r="DL940" s="71">
        <v>5.5526287907996302E-3</v>
      </c>
      <c r="DM940" s="71">
        <v>0.41789455149176724</v>
      </c>
      <c r="DN940" s="71">
        <v>7.2744078514169974E-2</v>
      </c>
      <c r="DO940" s="71">
        <v>0.17640901249532243</v>
      </c>
      <c r="DQ940" s="71"/>
      <c r="DR940" s="71"/>
      <c r="DS940" s="71"/>
      <c r="DT940" s="71"/>
      <c r="DU940" s="71"/>
      <c r="DV940" s="71"/>
      <c r="DW940" s="71"/>
      <c r="DX940" s="71"/>
      <c r="DY940" s="71"/>
      <c r="DZ940" s="71"/>
      <c r="EA940" s="71"/>
      <c r="EB940" s="71"/>
      <c r="EC940" s="71"/>
      <c r="ED940" s="71"/>
    </row>
    <row r="941" spans="1:134">
      <c r="A941" s="4">
        <v>784</v>
      </c>
      <c r="B941" s="46" t="s">
        <v>7448</v>
      </c>
      <c r="C941" s="65" t="str">
        <f t="shared" si="33"/>
        <v>L784</v>
      </c>
      <c r="D941" s="69">
        <v>266073.80000000005</v>
      </c>
      <c r="E941" s="68">
        <v>3081665.5900000003</v>
      </c>
      <c r="F941" s="69">
        <v>67417.740000000107</v>
      </c>
      <c r="G941" s="69">
        <v>664797.58999999939</v>
      </c>
      <c r="H941" s="70">
        <v>103.32938240196907</v>
      </c>
      <c r="I941" s="70">
        <v>27.506574210920864</v>
      </c>
      <c r="J941" s="69">
        <v>390809.71999999986</v>
      </c>
      <c r="K941" s="69">
        <v>408522.1999999999</v>
      </c>
      <c r="L941" s="69">
        <v>337380.02000000008</v>
      </c>
      <c r="M941" s="69">
        <v>398971.02</v>
      </c>
      <c r="N941" s="69">
        <v>578282.96000000008</v>
      </c>
      <c r="O941" s="69">
        <v>624999.04999999993</v>
      </c>
      <c r="P941" s="69">
        <v>358292.28999999992</v>
      </c>
      <c r="Q941" s="69">
        <v>354869.66999999993</v>
      </c>
      <c r="R941" s="69">
        <v>672013.49999999988</v>
      </c>
      <c r="S941" s="69">
        <v>426666.79999999993</v>
      </c>
      <c r="T941" s="69">
        <v>481182.51999999996</v>
      </c>
      <c r="U941" s="69">
        <v>522567.00999999989</v>
      </c>
      <c r="V941" s="69">
        <v>266073.80000000005</v>
      </c>
      <c r="W941" s="70">
        <v>108.29841846924062</v>
      </c>
      <c r="X941" s="70">
        <v>109.07807044890943</v>
      </c>
      <c r="Y941" s="70">
        <v>91.231933760071158</v>
      </c>
      <c r="Z941" s="71">
        <v>82.332545694136499</v>
      </c>
      <c r="AA941" s="71">
        <v>94.6087991334593</v>
      </c>
      <c r="AB941" s="71">
        <v>108.81343106451742</v>
      </c>
      <c r="AC941" s="71">
        <v>99.939184177629272</v>
      </c>
      <c r="AD941" s="71">
        <v>89.595535051452288</v>
      </c>
      <c r="AE941" s="71">
        <v>97.587490383123878</v>
      </c>
      <c r="AF941" s="71">
        <v>115.22933047613651</v>
      </c>
      <c r="AG941" s="71">
        <v>105.79061549903462</v>
      </c>
      <c r="AH941" s="71">
        <v>111.09567049784195</v>
      </c>
      <c r="AI941" s="71">
        <v>109.19957065773313</v>
      </c>
      <c r="AJ941" s="71">
        <v>21.481599741077794</v>
      </c>
      <c r="AK941" s="71">
        <v>5.9049769004892116</v>
      </c>
      <c r="AL941" s="71">
        <v>-2.6242331781481942</v>
      </c>
      <c r="AM941" s="71">
        <v>-7.499958905204962</v>
      </c>
      <c r="AN941" s="71">
        <v>-6.7466369666191355</v>
      </c>
      <c r="AO941" s="71">
        <v>11.987458603996991</v>
      </c>
      <c r="AP941" s="71">
        <v>4.8551894675714857</v>
      </c>
      <c r="AQ941" s="71">
        <v>14.336079760242937</v>
      </c>
      <c r="AR941" s="71">
        <v>90.944621858679554</v>
      </c>
      <c r="AS941" s="71">
        <v>-16.329082401009178</v>
      </c>
      <c r="AT941" s="71">
        <v>40.126761665889312</v>
      </c>
      <c r="AU941" s="71">
        <v>44.807996610624976</v>
      </c>
      <c r="AV941" s="72">
        <v>33.936915893731182</v>
      </c>
      <c r="AW941" s="73">
        <v>69106.909999999858</v>
      </c>
      <c r="AX941" s="73">
        <v>22778.09999999986</v>
      </c>
      <c r="AY941" s="73">
        <v>-9092.2399999998161</v>
      </c>
      <c r="AZ941" s="73">
        <v>-32348.809999999998</v>
      </c>
      <c r="BA941" s="73">
        <v>-41837.260000000009</v>
      </c>
      <c r="BB941" s="73">
        <v>77143.039999999921</v>
      </c>
      <c r="BC941" s="73">
        <v>16590.27999999997</v>
      </c>
      <c r="BD941" s="73">
        <v>44495.489999999932</v>
      </c>
      <c r="BE941" s="73">
        <v>320071.92999999993</v>
      </c>
      <c r="BF941" s="73">
        <v>-83267.609999999986</v>
      </c>
      <c r="BG941" s="73">
        <v>137791.6399999999</v>
      </c>
      <c r="BH941" s="73">
        <v>161698.11999999994</v>
      </c>
      <c r="BI941" s="73">
        <v>67417.740000000107</v>
      </c>
      <c r="BJ941" s="71">
        <v>15.391642757513798</v>
      </c>
      <c r="BK941" s="71">
        <v>12.64123933069661</v>
      </c>
      <c r="BL941" s="71">
        <v>12.768556741943149</v>
      </c>
      <c r="BM941" s="71">
        <v>10.961987433143547</v>
      </c>
      <c r="BN941" s="71">
        <v>0.97957504824297548</v>
      </c>
      <c r="BO941" s="71">
        <v>14.042570389662156</v>
      </c>
      <c r="BP941" s="71">
        <v>19.154266421734757</v>
      </c>
      <c r="BQ941" s="71">
        <v>19.213576948404313</v>
      </c>
      <c r="BR941" s="72">
        <v>11.724331281628707</v>
      </c>
      <c r="BS941" s="72">
        <v>14.605762897158499</v>
      </c>
      <c r="BT941" s="71">
        <v>15.621035628712285</v>
      </c>
      <c r="BU941" s="71">
        <v>12.678039323729537</v>
      </c>
      <c r="BV941" s="71">
        <v>11.296738214561902</v>
      </c>
      <c r="BW941" s="71">
        <v>13.263000537021302</v>
      </c>
      <c r="BX941" s="75">
        <v>10935</v>
      </c>
      <c r="BY941" s="75">
        <v>11458</v>
      </c>
      <c r="BZ941" s="75">
        <v>9509</v>
      </c>
      <c r="CA941" s="75">
        <v>10916</v>
      </c>
      <c r="CB941" s="75">
        <v>13114</v>
      </c>
      <c r="CC941" s="75">
        <v>15037</v>
      </c>
      <c r="CD941" s="75">
        <v>9781</v>
      </c>
      <c r="CE941" s="75">
        <v>10061</v>
      </c>
      <c r="CF941" s="75">
        <v>14439</v>
      </c>
      <c r="CG941" s="75">
        <v>10875</v>
      </c>
      <c r="CH941" s="75">
        <v>12485</v>
      </c>
      <c r="CI941" s="75">
        <v>13072</v>
      </c>
      <c r="CJ941" s="75">
        <v>6679</v>
      </c>
      <c r="CK941" s="75">
        <v>77392</v>
      </c>
      <c r="CL941" s="73">
        <v>544477.93000000017</v>
      </c>
      <c r="CM941" s="73">
        <v>534895.68000000005</v>
      </c>
      <c r="CN941" s="73">
        <v>472030.3000000001</v>
      </c>
      <c r="CO941" s="73">
        <v>556200.61</v>
      </c>
      <c r="CP941" s="73">
        <v>670327.75</v>
      </c>
      <c r="CQ941" s="73">
        <v>480372.07</v>
      </c>
      <c r="CR941" s="73">
        <v>527948.03</v>
      </c>
      <c r="CS941" s="73">
        <v>600670.7799999998</v>
      </c>
      <c r="CT941" s="73">
        <v>735719.48</v>
      </c>
      <c r="CU941" s="73">
        <v>659183.52999999991</v>
      </c>
      <c r="CV941" s="73">
        <v>696894.81000000017</v>
      </c>
      <c r="CW941" s="73">
        <v>691052.61</v>
      </c>
      <c r="CX941" s="73">
        <v>666285.65999999992</v>
      </c>
      <c r="CY941" s="77"/>
      <c r="CZ941" s="4">
        <v>784</v>
      </c>
      <c r="DA941" s="76" t="str">
        <f t="shared" si="34"/>
        <v>L784</v>
      </c>
      <c r="DB941" s="71">
        <v>2.2516758057724884</v>
      </c>
      <c r="DC941" s="71">
        <v>1.7824174788707934</v>
      </c>
      <c r="DD941" s="71">
        <v>0.66796028330261803</v>
      </c>
      <c r="DE941" s="71">
        <v>0.5944680449841796</v>
      </c>
      <c r="DF941" s="71">
        <v>0.94338601742819506</v>
      </c>
      <c r="DG941" s="71">
        <v>0.43900377362223758</v>
      </c>
      <c r="DH941" s="71">
        <v>0.18457130761179125</v>
      </c>
      <c r="DI941" s="71">
        <v>0.15739544455186472</v>
      </c>
      <c r="DJ941" s="71">
        <v>0.20016319346445144</v>
      </c>
      <c r="DK941" s="71">
        <v>0.10182645560515048</v>
      </c>
      <c r="DL941" s="71">
        <v>3.0931449201126331E-2</v>
      </c>
      <c r="DM941" s="71">
        <v>3.3262555364177673E-2</v>
      </c>
      <c r="DN941" s="72">
        <v>7.8985242122470475E-2</v>
      </c>
      <c r="DO941" s="71">
        <v>0.11461853335292858</v>
      </c>
      <c r="DQ941" s="71"/>
      <c r="DR941" s="71"/>
      <c r="DS941" s="71"/>
      <c r="DT941" s="71"/>
      <c r="DU941" s="71"/>
      <c r="DV941" s="71"/>
      <c r="DW941" s="71"/>
      <c r="DX941" s="71"/>
      <c r="DY941" s="71"/>
      <c r="DZ941" s="71"/>
      <c r="EA941" s="71"/>
      <c r="EB941" s="71"/>
      <c r="EC941" s="71"/>
      <c r="ED941" s="71"/>
    </row>
    <row r="942" spans="1:134">
      <c r="A942" s="4">
        <v>1274</v>
      </c>
      <c r="B942" s="46" t="s">
        <v>7456</v>
      </c>
      <c r="C942" s="65" t="str">
        <f t="shared" si="33"/>
        <v>1274</v>
      </c>
      <c r="D942" s="69">
        <v>504217.50999999995</v>
      </c>
      <c r="E942" s="68">
        <v>4614234.3600000013</v>
      </c>
      <c r="F942" s="69">
        <v>196551.36</v>
      </c>
      <c r="G942" s="69">
        <v>1093078.1199999996</v>
      </c>
      <c r="H942" s="70">
        <v>103.93457804418375</v>
      </c>
      <c r="I942" s="70">
        <v>31.043158709708351</v>
      </c>
      <c r="J942" s="69">
        <v>664562.03999999992</v>
      </c>
      <c r="K942" s="69">
        <v>529740.88</v>
      </c>
      <c r="L942" s="69">
        <v>542807.00999999978</v>
      </c>
      <c r="M942" s="69">
        <v>671637.88</v>
      </c>
      <c r="N942" s="69">
        <v>814007.52999999991</v>
      </c>
      <c r="O942" s="69">
        <v>912705.51</v>
      </c>
      <c r="P942" s="69">
        <v>673756.88</v>
      </c>
      <c r="Q942" s="69">
        <v>578811.39</v>
      </c>
      <c r="R942" s="69">
        <v>990509.80999999994</v>
      </c>
      <c r="S942" s="69">
        <v>540913.34000000008</v>
      </c>
      <c r="T942" s="69">
        <v>627397.68999999994</v>
      </c>
      <c r="U942" s="69">
        <v>698627.74000000011</v>
      </c>
      <c r="V942" s="69">
        <v>504217.50999999995</v>
      </c>
      <c r="W942" s="70">
        <v>117.25421411562293</v>
      </c>
      <c r="X942" s="70">
        <v>99.481266544690783</v>
      </c>
      <c r="Y942" s="70">
        <v>83.207220760583397</v>
      </c>
      <c r="Z942" s="71">
        <v>94.448596884279127</v>
      </c>
      <c r="AA942" s="71">
        <v>110.66681635280085</v>
      </c>
      <c r="AB942" s="71">
        <v>98.545279309316982</v>
      </c>
      <c r="AC942" s="71">
        <v>90.393129329386696</v>
      </c>
      <c r="AD942" s="71">
        <v>89.633155222791913</v>
      </c>
      <c r="AE942" s="71">
        <v>104.69944507560514</v>
      </c>
      <c r="AF942" s="71">
        <v>109.64693105514863</v>
      </c>
      <c r="AG942" s="71">
        <v>104.71370914490888</v>
      </c>
      <c r="AH942" s="71">
        <v>119.83910696602815</v>
      </c>
      <c r="AI942" s="71">
        <v>118.10100359131697</v>
      </c>
      <c r="AJ942" s="71">
        <v>2.8685542633440919</v>
      </c>
      <c r="AK942" s="71">
        <v>-0.60014341596286158</v>
      </c>
      <c r="AL942" s="71">
        <v>-1.3121855423310014</v>
      </c>
      <c r="AM942" s="71">
        <v>-3.3968615128567525</v>
      </c>
      <c r="AN942" s="71">
        <v>9.7450239518321204</v>
      </c>
      <c r="AO942" s="71">
        <v>8.3038236762215778</v>
      </c>
      <c r="AP942" s="71">
        <v>-1.4499731310392394</v>
      </c>
      <c r="AQ942" s="71">
        <v>15.526223267996508</v>
      </c>
      <c r="AR942" s="71">
        <v>132.96339676789714</v>
      </c>
      <c r="AS942" s="71">
        <v>-23.954553077562334</v>
      </c>
      <c r="AT942" s="71">
        <v>39.37963482312361</v>
      </c>
      <c r="AU942" s="71">
        <v>57.995639167847976</v>
      </c>
      <c r="AV942" s="72">
        <v>63.884622991512074</v>
      </c>
      <c r="AW942" s="73">
        <v>18531.729999999865</v>
      </c>
      <c r="AX942" s="73">
        <v>-3198.4000000000233</v>
      </c>
      <c r="AY942" s="73">
        <v>-7217.3400000002002</v>
      </c>
      <c r="AZ942" s="73">
        <v>-23616.839999999967</v>
      </c>
      <c r="BA942" s="73">
        <v>72281.39000000013</v>
      </c>
      <c r="BB942" s="73">
        <v>77318.219999999972</v>
      </c>
      <c r="BC942" s="73">
        <v>-9913.0299999999115</v>
      </c>
      <c r="BD942" s="73">
        <v>77789.739999999816</v>
      </c>
      <c r="BE942" s="73">
        <v>565331.50999999978</v>
      </c>
      <c r="BF942" s="73">
        <v>-170389.3899999999</v>
      </c>
      <c r="BG942" s="73">
        <v>177261.84999999986</v>
      </c>
      <c r="BH942" s="73">
        <v>256446.08000000025</v>
      </c>
      <c r="BI942" s="73">
        <v>196551.36</v>
      </c>
      <c r="BJ942" s="71">
        <v>26.390265820549335</v>
      </c>
      <c r="BK942" s="71">
        <v>20.497729518384791</v>
      </c>
      <c r="BL942" s="71">
        <v>21.325387603015812</v>
      </c>
      <c r="BM942" s="71">
        <v>21.997600691790979</v>
      </c>
      <c r="BN942" s="71">
        <v>11.705927206235359</v>
      </c>
      <c r="BO942" s="71">
        <v>14.488388591419117</v>
      </c>
      <c r="BP942" s="71">
        <v>27.346894950744083</v>
      </c>
      <c r="BQ942" s="71">
        <v>27.704801118421496</v>
      </c>
      <c r="BR942" s="72">
        <v>20.022595979984011</v>
      </c>
      <c r="BS942" s="72">
        <v>20.311088271053332</v>
      </c>
      <c r="BT942" s="71">
        <v>20.680911037574873</v>
      </c>
      <c r="BU942" s="71">
        <v>20.405904184802669</v>
      </c>
      <c r="BV942" s="71">
        <v>22.608312356278105</v>
      </c>
      <c r="BW942" s="71">
        <v>21.061810070845379</v>
      </c>
      <c r="BX942" s="75">
        <v>17734</v>
      </c>
      <c r="BY942" s="75">
        <v>14228</v>
      </c>
      <c r="BZ942" s="75">
        <v>14680</v>
      </c>
      <c r="CA942" s="75">
        <v>16433</v>
      </c>
      <c r="CB942" s="75">
        <v>18541</v>
      </c>
      <c r="CC942" s="75">
        <v>21129</v>
      </c>
      <c r="CD942" s="75">
        <v>16766</v>
      </c>
      <c r="CE942" s="75">
        <v>15761</v>
      </c>
      <c r="CF942" s="75">
        <v>19467</v>
      </c>
      <c r="CG942" s="75">
        <v>13754</v>
      </c>
      <c r="CH942" s="75">
        <v>15260</v>
      </c>
      <c r="CI942" s="75">
        <v>17890</v>
      </c>
      <c r="CJ942" s="75">
        <v>11383</v>
      </c>
      <c r="CK942" s="75">
        <v>110281</v>
      </c>
      <c r="CL942" s="73">
        <v>913745.3600000001</v>
      </c>
      <c r="CM942" s="73">
        <v>900942.22000000009</v>
      </c>
      <c r="CN942" s="73">
        <v>1096631.3699999999</v>
      </c>
      <c r="CO942" s="73">
        <v>1213175.7600000002</v>
      </c>
      <c r="CP942" s="73">
        <v>1216457.0600000003</v>
      </c>
      <c r="CQ942" s="73">
        <v>954141.03999999992</v>
      </c>
      <c r="CR942" s="73">
        <v>829083.84999999986</v>
      </c>
      <c r="CS942" s="73">
        <v>1100739.8800000004</v>
      </c>
      <c r="CT942" s="73">
        <v>975270.48</v>
      </c>
      <c r="CU942" s="73">
        <v>982530.86000000022</v>
      </c>
      <c r="CV942" s="73">
        <v>1010270.95</v>
      </c>
      <c r="CW942" s="73">
        <v>1065197.18</v>
      </c>
      <c r="CX942" s="73">
        <v>1011317.9899999999</v>
      </c>
      <c r="CY942" s="77"/>
      <c r="CZ942" s="4">
        <v>1274</v>
      </c>
      <c r="DA942" s="76" t="str">
        <f t="shared" si="34"/>
        <v>1274</v>
      </c>
      <c r="DB942" s="71">
        <v>0.54316638401744866</v>
      </c>
      <c r="DC942" s="71">
        <v>1.0508943887273747</v>
      </c>
      <c r="DD942" s="71">
        <v>0.33985832012066125</v>
      </c>
      <c r="DE942" s="71">
        <v>0.15636453978673229</v>
      </c>
      <c r="DF942" s="71">
        <v>0.44029952447146059</v>
      </c>
      <c r="DG942" s="71">
        <v>0.14032966728846147</v>
      </c>
      <c r="DH942" s="71">
        <v>0.15176396189445096</v>
      </c>
      <c r="DI942" s="71">
        <v>0.17717687578103206</v>
      </c>
      <c r="DJ942" s="71">
        <v>0.24200218533028889</v>
      </c>
      <c r="DK942" s="71">
        <v>0.13310602114423287</v>
      </c>
      <c r="DL942" s="71">
        <v>0.14473488131741127</v>
      </c>
      <c r="DM942" s="71">
        <v>9.6091412622254777E-2</v>
      </c>
      <c r="DN942" s="71">
        <v>4.473076752740382E-2</v>
      </c>
      <c r="DO942" s="71">
        <v>0.15093732094994586</v>
      </c>
      <c r="DQ942" s="71"/>
      <c r="DR942" s="71"/>
      <c r="DS942" s="71"/>
      <c r="DT942" s="71"/>
      <c r="DU942" s="71"/>
      <c r="DV942" s="71"/>
      <c r="DW942" s="71"/>
      <c r="DX942" s="71"/>
      <c r="DY942" s="71"/>
      <c r="DZ942" s="71"/>
      <c r="EA942" s="71"/>
      <c r="EB942" s="71"/>
      <c r="EC942" s="71"/>
      <c r="ED942" s="71"/>
    </row>
    <row r="943" spans="1:134">
      <c r="A943" s="4">
        <v>792</v>
      </c>
      <c r="B943" s="46" t="s">
        <v>7463</v>
      </c>
      <c r="C943" s="65" t="str">
        <f t="shared" si="33"/>
        <v>L792</v>
      </c>
      <c r="D943" s="69">
        <v>127159.50999999998</v>
      </c>
      <c r="E943" s="68">
        <v>1520652.3299999998</v>
      </c>
      <c r="F943" s="69">
        <v>20759.770000000019</v>
      </c>
      <c r="G943" s="69">
        <v>252314.80000000051</v>
      </c>
      <c r="H943" s="70">
        <v>94.627531779722489</v>
      </c>
      <c r="I943" s="70">
        <v>19.893348105846933</v>
      </c>
      <c r="J943" s="69">
        <v>190409.88999999996</v>
      </c>
      <c r="K943" s="69">
        <v>168719.87</v>
      </c>
      <c r="L943" s="69">
        <v>177712.05000000002</v>
      </c>
      <c r="M943" s="69">
        <v>195752.26000000004</v>
      </c>
      <c r="N943" s="69">
        <v>341768.24</v>
      </c>
      <c r="O943" s="69">
        <v>322148.7</v>
      </c>
      <c r="P943" s="69">
        <v>179503.19</v>
      </c>
      <c r="Q943" s="69">
        <v>161993.47</v>
      </c>
      <c r="R943" s="69">
        <v>430914.3</v>
      </c>
      <c r="S943" s="69">
        <v>190284.11999999997</v>
      </c>
      <c r="T943" s="69">
        <v>211898.76999999996</v>
      </c>
      <c r="U943" s="69">
        <v>218898.96999999994</v>
      </c>
      <c r="V943" s="69">
        <v>127159.50999999998</v>
      </c>
      <c r="W943" s="70">
        <v>95.830190515471031</v>
      </c>
      <c r="X943" s="70">
        <v>81.079035738664047</v>
      </c>
      <c r="Y943" s="70">
        <v>95.868484435736107</v>
      </c>
      <c r="Z943" s="71">
        <v>85.206165352052651</v>
      </c>
      <c r="AA943" s="71">
        <v>109.96359184761373</v>
      </c>
      <c r="AB943" s="71">
        <v>102.40457530294174</v>
      </c>
      <c r="AC943" s="71">
        <v>92.656475100098817</v>
      </c>
      <c r="AD943" s="71">
        <v>82.425007481261389</v>
      </c>
      <c r="AE943" s="71">
        <v>103.58131783293518</v>
      </c>
      <c r="AF943" s="71">
        <v>80.53024215852264</v>
      </c>
      <c r="AG943" s="71">
        <v>104.30973300520978</v>
      </c>
      <c r="AH943" s="71">
        <v>94.011392842930945</v>
      </c>
      <c r="AI943" s="71">
        <v>99.009420016450903</v>
      </c>
      <c r="AJ943" s="71">
        <v>-11.75997680297699</v>
      </c>
      <c r="AK943" s="71">
        <v>-20.82522497511825</v>
      </c>
      <c r="AL943" s="71">
        <v>3.7318459689455796</v>
      </c>
      <c r="AM943" s="71">
        <v>-9.5761431221983209</v>
      </c>
      <c r="AN943" s="71">
        <v>3.5225754254611497</v>
      </c>
      <c r="AO943" s="71">
        <v>-2.4250804689660566</v>
      </c>
      <c r="AP943" s="71">
        <v>-4.3755123410397223</v>
      </c>
      <c r="AQ943" s="71">
        <v>2.4362471486638171</v>
      </c>
      <c r="AR943" s="71">
        <v>120.22353608081144</v>
      </c>
      <c r="AS943" s="71">
        <v>-31.935698870707196</v>
      </c>
      <c r="AT943" s="71">
        <v>34.254563208574694</v>
      </c>
      <c r="AU943" s="71">
        <v>19.610295910379595</v>
      </c>
      <c r="AV943" s="72">
        <v>19.511109707598926</v>
      </c>
      <c r="AW943" s="73">
        <v>-25376.420000000013</v>
      </c>
      <c r="AX943" s="73">
        <v>-44378.140000000014</v>
      </c>
      <c r="AY943" s="73">
        <v>6393.3500000000349</v>
      </c>
      <c r="AZ943" s="73">
        <v>-20730.719999999972</v>
      </c>
      <c r="BA943" s="73">
        <v>11634.369999999937</v>
      </c>
      <c r="BB943" s="73">
        <v>-3727.9199999998673</v>
      </c>
      <c r="BC943" s="73">
        <v>-8213.5699999999779</v>
      </c>
      <c r="BD943" s="73">
        <v>3852.6999999999825</v>
      </c>
      <c r="BE943" s="73">
        <v>235242.97999999995</v>
      </c>
      <c r="BF943" s="73">
        <v>-89281.109999999957</v>
      </c>
      <c r="BG943" s="73">
        <v>54065.200000000012</v>
      </c>
      <c r="BH943" s="73">
        <v>35888.829999999958</v>
      </c>
      <c r="BI943" s="73">
        <v>20759.770000000019</v>
      </c>
      <c r="BJ943" s="71">
        <v>12.45993596200098</v>
      </c>
      <c r="BK943" s="71">
        <v>12.276137588207177</v>
      </c>
      <c r="BL943" s="71">
        <v>8.7986789684528226</v>
      </c>
      <c r="BM943" s="71">
        <v>9.6484192379333873</v>
      </c>
      <c r="BN943" s="71">
        <v>-1.6285119862094635</v>
      </c>
      <c r="BO943" s="71">
        <v>6.5108108097463706</v>
      </c>
      <c r="BP943" s="71">
        <v>14.169508139305096</v>
      </c>
      <c r="BQ943" s="71">
        <v>15.454257512854404</v>
      </c>
      <c r="BR943" s="72">
        <v>11.268249939681635</v>
      </c>
      <c r="BS943" s="72">
        <v>8.1376152964769979</v>
      </c>
      <c r="BT943" s="71">
        <v>11.108477668314684</v>
      </c>
      <c r="BU943" s="71">
        <v>11.412682786202097</v>
      </c>
      <c r="BV943" s="71">
        <v>6.9906070496470996</v>
      </c>
      <c r="BW943" s="71">
        <v>9.7850723242856432</v>
      </c>
      <c r="BX943" s="75">
        <v>4725</v>
      </c>
      <c r="BY943" s="75">
        <v>4468</v>
      </c>
      <c r="BZ943" s="75">
        <v>4158</v>
      </c>
      <c r="CA943" s="75">
        <v>4323</v>
      </c>
      <c r="CB943" s="75">
        <v>6128</v>
      </c>
      <c r="CC943" s="75">
        <v>7064</v>
      </c>
      <c r="CD943" s="75">
        <v>4495</v>
      </c>
      <c r="CE943" s="75">
        <v>4351</v>
      </c>
      <c r="CF943" s="75">
        <v>7437</v>
      </c>
      <c r="CG943" s="75">
        <v>4660</v>
      </c>
      <c r="CH943" s="75">
        <v>4853</v>
      </c>
      <c r="CI943" s="75">
        <v>5275</v>
      </c>
      <c r="CJ943" s="75">
        <v>3000</v>
      </c>
      <c r="CK943" s="75">
        <v>34071</v>
      </c>
      <c r="CL943" s="73">
        <v>464806.12999999989</v>
      </c>
      <c r="CM943" s="73">
        <v>456364.54000000004</v>
      </c>
      <c r="CN943" s="73">
        <v>488178.42999999982</v>
      </c>
      <c r="CO943" s="73">
        <v>548318.81999999995</v>
      </c>
      <c r="CP943" s="73">
        <v>536040.99000000011</v>
      </c>
      <c r="CQ943" s="73">
        <v>415536.51000000007</v>
      </c>
      <c r="CR943" s="73">
        <v>435992.86000000004</v>
      </c>
      <c r="CS943" s="73">
        <v>634065.06999999995</v>
      </c>
      <c r="CT943" s="73">
        <v>505212.85999999993</v>
      </c>
      <c r="CU943" s="73">
        <v>479892.62000000005</v>
      </c>
      <c r="CV943" s="73">
        <v>508554.26</v>
      </c>
      <c r="CW943" s="73">
        <v>488777.9599999999</v>
      </c>
      <c r="CX943" s="73">
        <v>461372.48999999987</v>
      </c>
      <c r="CY943" s="77"/>
      <c r="CZ943" s="4">
        <v>792</v>
      </c>
      <c r="DA943" s="76" t="str">
        <f t="shared" si="34"/>
        <v>L792</v>
      </c>
      <c r="DB943" s="71">
        <v>1.2253296787089978</v>
      </c>
      <c r="DC943" s="71">
        <v>0.42483541714594331</v>
      </c>
      <c r="DD943" s="71">
        <v>0.58423638609223627</v>
      </c>
      <c r="DE943" s="71">
        <v>0.25717804442159015</v>
      </c>
      <c r="DF943" s="71">
        <v>0.38242156213098238</v>
      </c>
      <c r="DG943" s="71">
        <v>0.37569656937450197</v>
      </c>
      <c r="DH943" s="71">
        <v>7.5379094740489955E-2</v>
      </c>
      <c r="DI943" s="71">
        <v>8.0592441873277479E-2</v>
      </c>
      <c r="DJ943" s="71">
        <v>0.10483713306149174</v>
      </c>
      <c r="DK943" s="71">
        <v>8.0560158307218979E-2</v>
      </c>
      <c r="DL943" s="71">
        <v>2.7447141799449362E-3</v>
      </c>
      <c r="DM943" s="71">
        <v>3.510579500884E-2</v>
      </c>
      <c r="DN943" s="71">
        <v>3.7851873671615563E-2</v>
      </c>
      <c r="DO943" s="71">
        <v>6.5958727594766481E-2</v>
      </c>
      <c r="DQ943" s="71"/>
      <c r="DR943" s="71"/>
      <c r="DS943" s="71"/>
      <c r="DT943" s="71"/>
      <c r="DU943" s="71"/>
      <c r="DV943" s="71"/>
      <c r="DW943" s="71"/>
      <c r="DX943" s="71"/>
      <c r="DY943" s="71"/>
      <c r="DZ943" s="71"/>
      <c r="EA943" s="71"/>
      <c r="EB943" s="71"/>
      <c r="EC943" s="71"/>
      <c r="ED943" s="71"/>
    </row>
    <row r="944" spans="1:134">
      <c r="A944" s="4">
        <v>761</v>
      </c>
      <c r="B944" s="46" t="s">
        <v>7471</v>
      </c>
      <c r="C944" s="65" t="str">
        <f t="shared" si="33"/>
        <v>L761</v>
      </c>
      <c r="D944" s="69">
        <v>253969.16000000003</v>
      </c>
      <c r="E944" s="68">
        <v>2694584.1999999993</v>
      </c>
      <c r="F944" s="69">
        <v>114579.99000000005</v>
      </c>
      <c r="G944" s="69">
        <v>935391.03999999934</v>
      </c>
      <c r="H944" s="70">
        <v>124.94052892626972</v>
      </c>
      <c r="I944" s="70">
        <v>53.171593732208436</v>
      </c>
      <c r="J944" s="69">
        <v>242724.20999999996</v>
      </c>
      <c r="K944" s="69">
        <v>285606.99999999994</v>
      </c>
      <c r="L944" s="69">
        <v>264629.13</v>
      </c>
      <c r="M944" s="69">
        <v>282285.24</v>
      </c>
      <c r="N944" s="69">
        <v>527216.49999999988</v>
      </c>
      <c r="O944" s="69">
        <v>535093.22000000009</v>
      </c>
      <c r="P944" s="69">
        <v>307467.80999999994</v>
      </c>
      <c r="Q944" s="69">
        <v>352016.96</v>
      </c>
      <c r="R944" s="69">
        <v>659588.47</v>
      </c>
      <c r="S944" s="69">
        <v>334248.93999999994</v>
      </c>
      <c r="T944" s="69">
        <v>390344.05999999994</v>
      </c>
      <c r="U944" s="69">
        <v>396948.8</v>
      </c>
      <c r="V944" s="69">
        <v>253969.16000000003</v>
      </c>
      <c r="W944" s="70">
        <v>93.534531489180225</v>
      </c>
      <c r="X944" s="70">
        <v>106.55804161387256</v>
      </c>
      <c r="Y944" s="70">
        <v>101.68152235018736</v>
      </c>
      <c r="Z944" s="71">
        <v>92.937989943267624</v>
      </c>
      <c r="AA944" s="71">
        <v>146.44315337339481</v>
      </c>
      <c r="AB944" s="71">
        <v>112.32699468752078</v>
      </c>
      <c r="AC944" s="71">
        <v>118.45147214689354</v>
      </c>
      <c r="AD944" s="71">
        <v>122.17049838865223</v>
      </c>
      <c r="AE944" s="71">
        <v>122.26756322314853</v>
      </c>
      <c r="AF944" s="71">
        <v>135.51370941103713</v>
      </c>
      <c r="AG944" s="71">
        <v>115.76114166712672</v>
      </c>
      <c r="AH944" s="71">
        <v>123.65823670908485</v>
      </c>
      <c r="AI944" s="71">
        <v>154.23303989201554</v>
      </c>
      <c r="AJ944" s="71">
        <v>-9.8985568727261164E-2</v>
      </c>
      <c r="AK944" s="71">
        <v>-1.0831887310745802</v>
      </c>
      <c r="AL944" s="71">
        <v>0.90365173815436517</v>
      </c>
      <c r="AM944" s="71">
        <v>-8.7663213966315041</v>
      </c>
      <c r="AN944" s="71">
        <v>44.407210109612635</v>
      </c>
      <c r="AO944" s="71">
        <v>31.624336971821165</v>
      </c>
      <c r="AP944" s="71">
        <v>26.793855936790266</v>
      </c>
      <c r="AQ944" s="71">
        <v>59.319730286502391</v>
      </c>
      <c r="AR944" s="71">
        <v>133.91577345818843</v>
      </c>
      <c r="AS944" s="71">
        <v>-9.9622209170182394</v>
      </c>
      <c r="AT944" s="71">
        <v>52.772246948207105</v>
      </c>
      <c r="AU944" s="71">
        <v>60.290249186977249</v>
      </c>
      <c r="AV944" s="72">
        <v>82.201501020488223</v>
      </c>
      <c r="AW944" s="73">
        <v>-240.5</v>
      </c>
      <c r="AX944" s="73">
        <v>-3127.5400000000955</v>
      </c>
      <c r="AY944" s="73">
        <v>2369.9099999999744</v>
      </c>
      <c r="AZ944" s="73">
        <v>-27123.789999999979</v>
      </c>
      <c r="BA944" s="73">
        <v>162143.31999999989</v>
      </c>
      <c r="BB944" s="73">
        <v>133609.97000000009</v>
      </c>
      <c r="BC944" s="73">
        <v>64973.559999999969</v>
      </c>
      <c r="BD944" s="73">
        <v>131066.95000000001</v>
      </c>
      <c r="BE944" s="73">
        <v>377611.56</v>
      </c>
      <c r="BF944" s="73">
        <v>-36982.940000000061</v>
      </c>
      <c r="BG944" s="73">
        <v>134836.88</v>
      </c>
      <c r="BH944" s="73">
        <v>149305.03999999992</v>
      </c>
      <c r="BI944" s="73">
        <v>114579.99000000005</v>
      </c>
      <c r="BJ944" s="71">
        <v>14.626189326101741</v>
      </c>
      <c r="BK944" s="71">
        <v>13.774467205517389</v>
      </c>
      <c r="BL944" s="71">
        <v>14.095776111384279</v>
      </c>
      <c r="BM944" s="71">
        <v>12.586789772874646</v>
      </c>
      <c r="BN944" s="71">
        <v>1.6656917760386918</v>
      </c>
      <c r="BO944" s="71">
        <v>12.025720267102693</v>
      </c>
      <c r="BP944" s="71">
        <v>18.980358548860039</v>
      </c>
      <c r="BQ944" s="71">
        <v>20.791638434255823</v>
      </c>
      <c r="BR944" s="72">
        <v>12.502707077192829</v>
      </c>
      <c r="BS944" s="72">
        <v>13.481432369899743</v>
      </c>
      <c r="BT944" s="71">
        <v>14.83045548425412</v>
      </c>
      <c r="BU944" s="71">
        <v>14.116445915960401</v>
      </c>
      <c r="BV944" s="71">
        <v>11.175012854437352</v>
      </c>
      <c r="BW944" s="71">
        <v>13.424120447093902</v>
      </c>
      <c r="BX944" s="75">
        <v>5355</v>
      </c>
      <c r="BY944" s="75">
        <v>5816</v>
      </c>
      <c r="BZ944" s="75">
        <v>5322</v>
      </c>
      <c r="CA944" s="75">
        <v>5541</v>
      </c>
      <c r="CB944" s="75">
        <v>8683</v>
      </c>
      <c r="CC944" s="75">
        <v>10027</v>
      </c>
      <c r="CD944" s="75">
        <v>5935</v>
      </c>
      <c r="CE944" s="75">
        <v>6572</v>
      </c>
      <c r="CF944" s="75">
        <v>10517</v>
      </c>
      <c r="CG944" s="75">
        <v>6323</v>
      </c>
      <c r="CH944" s="75">
        <v>7267</v>
      </c>
      <c r="CI944" s="75">
        <v>7457</v>
      </c>
      <c r="CJ944" s="75">
        <v>4584</v>
      </c>
      <c r="CK944" s="75">
        <v>48655</v>
      </c>
      <c r="CL944" s="73">
        <v>474011.23000000004</v>
      </c>
      <c r="CM944" s="73">
        <v>489627.46000000008</v>
      </c>
      <c r="CN944" s="73">
        <v>518623.80000000005</v>
      </c>
      <c r="CO944" s="73">
        <v>636745.42999999993</v>
      </c>
      <c r="CP944" s="73">
        <v>629329.72</v>
      </c>
      <c r="CQ944" s="73">
        <v>487033.02999999991</v>
      </c>
      <c r="CR944" s="73">
        <v>655743.6100000001</v>
      </c>
      <c r="CS944" s="73">
        <v>899707.91999999981</v>
      </c>
      <c r="CT944" s="73">
        <v>626212.01</v>
      </c>
      <c r="CU944" s="73">
        <v>616677.05000000028</v>
      </c>
      <c r="CV944" s="73">
        <v>594881.84999999986</v>
      </c>
      <c r="CW944" s="73">
        <v>616780.18999999994</v>
      </c>
      <c r="CX944" s="73">
        <v>585395.97</v>
      </c>
      <c r="CY944" s="77"/>
      <c r="CZ944" s="4">
        <v>761</v>
      </c>
      <c r="DA944" s="76" t="str">
        <f t="shared" si="34"/>
        <v>L761</v>
      </c>
      <c r="DB944" s="71">
        <v>1.1572218126236231</v>
      </c>
      <c r="DC944" s="71">
        <v>0.92274587525985574</v>
      </c>
      <c r="DD944" s="71">
        <v>0.61311350930360198</v>
      </c>
      <c r="DE944" s="71">
        <v>0.54622549039199331</v>
      </c>
      <c r="DF944" s="71">
        <v>0.51436404640901157</v>
      </c>
      <c r="DG944" s="71">
        <v>9.4083442755660621E-2</v>
      </c>
      <c r="DH944" s="71">
        <v>0.12625526341320431</v>
      </c>
      <c r="DI944" s="71">
        <v>0.16370375413234767</v>
      </c>
      <c r="DJ944" s="71">
        <v>0.17870093402699605</v>
      </c>
      <c r="DK944" s="71">
        <v>0.14556135173982232</v>
      </c>
      <c r="DL944" s="71">
        <v>0.15933615879812732</v>
      </c>
      <c r="DM944" s="71">
        <v>8.4514120902076675E-2</v>
      </c>
      <c r="DN944" s="71">
        <v>0.15887715992648874</v>
      </c>
      <c r="DO944" s="71">
        <v>0.14811895499782293</v>
      </c>
      <c r="DQ944" s="71"/>
      <c r="DR944" s="71"/>
      <c r="DS944" s="71"/>
      <c r="DT944" s="71"/>
      <c r="DU944" s="71"/>
      <c r="DV944" s="71"/>
      <c r="DW944" s="71"/>
      <c r="DX944" s="71"/>
      <c r="DY944" s="71"/>
      <c r="DZ944" s="71"/>
      <c r="EA944" s="71"/>
      <c r="EB944" s="71"/>
      <c r="EC944" s="71"/>
      <c r="ED944" s="71"/>
    </row>
    <row r="945" spans="1:134">
      <c r="A945" s="4">
        <v>498</v>
      </c>
      <c r="B945" s="46" t="s">
        <v>7479</v>
      </c>
      <c r="C945" s="65" t="str">
        <f t="shared" si="33"/>
        <v>L498</v>
      </c>
      <c r="D945" s="69">
        <v>329869.71000000008</v>
      </c>
      <c r="E945" s="68">
        <v>3445667.6200000006</v>
      </c>
      <c r="F945" s="69">
        <v>95138.340000000113</v>
      </c>
      <c r="G945" s="69">
        <v>862652.81000000052</v>
      </c>
      <c r="H945" s="70">
        <v>108.44157809573669</v>
      </c>
      <c r="I945" s="70">
        <v>33.39712984456331</v>
      </c>
      <c r="J945" s="69">
        <v>448700.91</v>
      </c>
      <c r="K945" s="69">
        <v>406104.75</v>
      </c>
      <c r="L945" s="69">
        <v>423797.54000000004</v>
      </c>
      <c r="M945" s="69">
        <v>511726.12999999983</v>
      </c>
      <c r="N945" s="69">
        <v>733104.62</v>
      </c>
      <c r="O945" s="69">
        <v>755977.66</v>
      </c>
      <c r="P945" s="69">
        <v>353165.83999999991</v>
      </c>
      <c r="Q945" s="69">
        <v>402679.49999999994</v>
      </c>
      <c r="R945" s="69">
        <v>859080.16000000015</v>
      </c>
      <c r="S945" s="69">
        <v>420095.32999999996</v>
      </c>
      <c r="T945" s="69">
        <v>518203.58999999997</v>
      </c>
      <c r="U945" s="69">
        <v>562573.49000000011</v>
      </c>
      <c r="V945" s="69">
        <v>329869.71000000008</v>
      </c>
      <c r="W945" s="70">
        <v>110.45124129256992</v>
      </c>
      <c r="X945" s="70">
        <v>102.28634844430175</v>
      </c>
      <c r="Y945" s="70">
        <v>93.760132286889842</v>
      </c>
      <c r="Z945" s="71">
        <v>97.437862381030143</v>
      </c>
      <c r="AA945" s="71">
        <v>92.57082085955382</v>
      </c>
      <c r="AB945" s="71">
        <v>117.18966549571508</v>
      </c>
      <c r="AC945" s="71">
        <v>95.30446837309718</v>
      </c>
      <c r="AD945" s="71">
        <v>99.892973382394146</v>
      </c>
      <c r="AE945" s="71">
        <v>137.50965162854712</v>
      </c>
      <c r="AF945" s="71">
        <v>80.571079661650117</v>
      </c>
      <c r="AG945" s="71">
        <v>89.646559607976201</v>
      </c>
      <c r="AH945" s="71">
        <v>134.53572117543482</v>
      </c>
      <c r="AI945" s="71">
        <v>126.1863760909922</v>
      </c>
      <c r="AJ945" s="71">
        <v>-11.195952966131307</v>
      </c>
      <c r="AK945" s="71">
        <v>-6.1436501664156928</v>
      </c>
      <c r="AL945" s="71">
        <v>-9.6486062960789543</v>
      </c>
      <c r="AM945" s="71">
        <v>-20.497315247378022</v>
      </c>
      <c r="AN945" s="71">
        <v>-17.931033687547881</v>
      </c>
      <c r="AO945" s="71">
        <v>7.3756984455857433</v>
      </c>
      <c r="AP945" s="71">
        <v>-4.5281163373086519</v>
      </c>
      <c r="AQ945" s="71">
        <v>23.347811025454178</v>
      </c>
      <c r="AR945" s="71">
        <v>191.10640745726735</v>
      </c>
      <c r="AS945" s="71">
        <v>-29.72574132723037</v>
      </c>
      <c r="AT945" s="71">
        <v>18.746680323433317</v>
      </c>
      <c r="AU945" s="71">
        <v>74.380859109527762</v>
      </c>
      <c r="AV945" s="72">
        <v>40.530730937241202</v>
      </c>
      <c r="AW945" s="73">
        <v>-56569.879999999946</v>
      </c>
      <c r="AX945" s="73">
        <v>-26582.809999999998</v>
      </c>
      <c r="AY945" s="73">
        <v>-45257.249999999884</v>
      </c>
      <c r="AZ945" s="73">
        <v>-131932.8000000001</v>
      </c>
      <c r="BA945" s="73">
        <v>-160144.17999999982</v>
      </c>
      <c r="BB945" s="73">
        <v>58060.390000000014</v>
      </c>
      <c r="BC945" s="73">
        <v>-16750.230000000098</v>
      </c>
      <c r="BD945" s="73">
        <v>76220.929999999877</v>
      </c>
      <c r="BE945" s="73">
        <v>563971.52000000025</v>
      </c>
      <c r="BF945" s="73">
        <v>-177698.71000000008</v>
      </c>
      <c r="BG945" s="73">
        <v>81809.419999999867</v>
      </c>
      <c r="BH945" s="73">
        <v>239961.54000000015</v>
      </c>
      <c r="BI945" s="73">
        <v>95138.340000000113</v>
      </c>
      <c r="BJ945" s="71">
        <v>13.379720592918085</v>
      </c>
      <c r="BK945" s="71">
        <v>8.3849984283614099</v>
      </c>
      <c r="BL945" s="71">
        <v>8.0753991145302706</v>
      </c>
      <c r="BM945" s="71">
        <v>10.555286136807029</v>
      </c>
      <c r="BN945" s="71">
        <v>0.95201216030243163</v>
      </c>
      <c r="BO945" s="71">
        <v>7.3816492550398891</v>
      </c>
      <c r="BP945" s="71">
        <v>8.2658850721461885</v>
      </c>
      <c r="BQ945" s="71">
        <v>10.228276931957597</v>
      </c>
      <c r="BR945" s="72">
        <v>4.3969376498080024</v>
      </c>
      <c r="BS945" s="72">
        <v>12.206752295706478</v>
      </c>
      <c r="BT945" s="71">
        <v>12.892162155003204</v>
      </c>
      <c r="BU945" s="71">
        <v>10.844556292306068</v>
      </c>
      <c r="BV945" s="71">
        <v>8.8860997984520438</v>
      </c>
      <c r="BW945" s="71">
        <v>7.7915056466482291</v>
      </c>
      <c r="BX945" s="75">
        <v>6760</v>
      </c>
      <c r="BY945" s="75">
        <v>6188</v>
      </c>
      <c r="BZ945" s="75">
        <v>5928</v>
      </c>
      <c r="CA945" s="75">
        <v>7438</v>
      </c>
      <c r="CB945" s="75">
        <v>9408</v>
      </c>
      <c r="CC945" s="75">
        <v>11258</v>
      </c>
      <c r="CD945" s="75">
        <v>5484</v>
      </c>
      <c r="CE945" s="75">
        <v>5852</v>
      </c>
      <c r="CF945" s="75">
        <v>11950</v>
      </c>
      <c r="CG945" s="75">
        <v>7188</v>
      </c>
      <c r="CH945" s="75">
        <v>8002</v>
      </c>
      <c r="CI945" s="75">
        <v>8535</v>
      </c>
      <c r="CJ945" s="75">
        <v>4883</v>
      </c>
      <c r="CK945" s="75">
        <v>51894</v>
      </c>
      <c r="CL945" s="73">
        <v>770801.36</v>
      </c>
      <c r="CM945" s="73">
        <v>794905.39999999991</v>
      </c>
      <c r="CN945" s="73">
        <v>764261.5</v>
      </c>
      <c r="CO945" s="73">
        <v>1010184.34</v>
      </c>
      <c r="CP945" s="73">
        <v>1240300.3300000003</v>
      </c>
      <c r="CQ945" s="73">
        <v>935428.91999999969</v>
      </c>
      <c r="CR945" s="73">
        <v>898322.94999999972</v>
      </c>
      <c r="CS945" s="73">
        <v>965700.21999999986</v>
      </c>
      <c r="CT945" s="73">
        <v>718115.67000000016</v>
      </c>
      <c r="CU945" s="73">
        <v>687971.9800000001</v>
      </c>
      <c r="CV945" s="73">
        <v>847169.63</v>
      </c>
      <c r="CW945" s="73">
        <v>825666.08</v>
      </c>
      <c r="CX945" s="73">
        <v>874632.0199999999</v>
      </c>
      <c r="CY945" s="77"/>
      <c r="CZ945" s="4">
        <v>498</v>
      </c>
      <c r="DA945" s="76" t="str">
        <f t="shared" si="34"/>
        <v>L498</v>
      </c>
      <c r="DB945" s="71">
        <v>11.216380109073725</v>
      </c>
      <c r="DC945" s="71">
        <v>12.390150517729676</v>
      </c>
      <c r="DD945" s="71">
        <v>2.2906168383705756</v>
      </c>
      <c r="DE945" s="71">
        <v>1.3917503232424671</v>
      </c>
      <c r="DF945" s="71">
        <v>0.80011212405185372</v>
      </c>
      <c r="DG945" s="71">
        <v>0.77900553204429146</v>
      </c>
      <c r="DH945" s="71">
        <v>0.36962749550741036</v>
      </c>
      <c r="DI945" s="71">
        <v>0.63400221457100425</v>
      </c>
      <c r="DJ945" s="71">
        <v>0.53508285894088137</v>
      </c>
      <c r="DK945" s="71">
        <v>5.4493100319882089E-2</v>
      </c>
      <c r="DL945" s="71">
        <v>0.17161425968999461</v>
      </c>
      <c r="DM945" s="71">
        <v>0.34320400394158201</v>
      </c>
      <c r="DN945" s="71">
        <v>0.12226632227452698</v>
      </c>
      <c r="DO945" s="71">
        <v>0.34579203640495848</v>
      </c>
      <c r="DQ945" s="71"/>
      <c r="DR945" s="71"/>
      <c r="DS945" s="71"/>
      <c r="DT945" s="71"/>
      <c r="DU945" s="71"/>
      <c r="DV945" s="71"/>
      <c r="DW945" s="71"/>
      <c r="DX945" s="71"/>
      <c r="DY945" s="71"/>
      <c r="DZ945" s="71"/>
      <c r="EA945" s="71"/>
      <c r="EB945" s="71"/>
      <c r="EC945" s="71"/>
      <c r="ED945" s="71"/>
    </row>
    <row r="946" spans="1:134">
      <c r="A946" s="4">
        <v>1047</v>
      </c>
      <c r="B946" s="46" t="s">
        <v>7486</v>
      </c>
      <c r="C946" s="65" t="str">
        <f t="shared" si="33"/>
        <v>1047</v>
      </c>
      <c r="D946" s="69">
        <v>136880.01999999999</v>
      </c>
      <c r="E946" s="68">
        <v>1791596.7699999998</v>
      </c>
      <c r="F946" s="69">
        <v>11409.050000000017</v>
      </c>
      <c r="G946" s="69">
        <v>276289.63000000035</v>
      </c>
      <c r="H946" s="70">
        <v>95.476270206363822</v>
      </c>
      <c r="I946" s="70">
        <v>18.233242799872261</v>
      </c>
      <c r="J946" s="69">
        <v>219827.16999999995</v>
      </c>
      <c r="K946" s="69">
        <v>204295.20999999996</v>
      </c>
      <c r="L946" s="69">
        <v>217644.13999999996</v>
      </c>
      <c r="M946" s="69">
        <v>287306.64999999985</v>
      </c>
      <c r="N946" s="69">
        <v>430342</v>
      </c>
      <c r="O946" s="69">
        <v>405400.23999999987</v>
      </c>
      <c r="P946" s="69">
        <v>200860.73999999993</v>
      </c>
      <c r="Q946" s="69">
        <v>215792.50999999998</v>
      </c>
      <c r="R946" s="69">
        <v>488425.68</v>
      </c>
      <c r="S946" s="69">
        <v>232854.15999999997</v>
      </c>
      <c r="T946" s="69">
        <v>277722.32</v>
      </c>
      <c r="U946" s="69">
        <v>239061.33999999994</v>
      </c>
      <c r="V946" s="69">
        <v>136880.01999999999</v>
      </c>
      <c r="W946" s="70">
        <v>77.203927082759975</v>
      </c>
      <c r="X946" s="70">
        <v>86.273866268410714</v>
      </c>
      <c r="Y946" s="70">
        <v>94.120030413459077</v>
      </c>
      <c r="Z946" s="71">
        <v>101.82942770517384</v>
      </c>
      <c r="AA946" s="71">
        <v>102.14080667326834</v>
      </c>
      <c r="AB946" s="71">
        <v>121.75599820478782</v>
      </c>
      <c r="AC946" s="71">
        <v>87.029991843275539</v>
      </c>
      <c r="AD946" s="71">
        <v>95.372347873317054</v>
      </c>
      <c r="AE946" s="71">
        <v>107.94703972333701</v>
      </c>
      <c r="AF946" s="71">
        <v>91.515428610541534</v>
      </c>
      <c r="AG946" s="71">
        <v>95.665390584193659</v>
      </c>
      <c r="AH946" s="71">
        <v>87.00408337142666</v>
      </c>
      <c r="AI946" s="71">
        <v>92.838283702806635</v>
      </c>
      <c r="AJ946" s="71">
        <v>-22.554115229179082</v>
      </c>
      <c r="AK946" s="71">
        <v>-29.6533699580548</v>
      </c>
      <c r="AL946" s="71">
        <v>-16.375006162058114</v>
      </c>
      <c r="AM946" s="71">
        <v>-13.688189534065531</v>
      </c>
      <c r="AN946" s="71">
        <v>-13.254453857344895</v>
      </c>
      <c r="AO946" s="71">
        <v>9.935163511374757</v>
      </c>
      <c r="AP946" s="71">
        <v>-13.196990678758503</v>
      </c>
      <c r="AQ946" s="71">
        <v>26.994112164998739</v>
      </c>
      <c r="AR946" s="71">
        <v>140.52681467053696</v>
      </c>
      <c r="AS946" s="71">
        <v>-30.452546172367366</v>
      </c>
      <c r="AT946" s="71">
        <v>18.531451459531191</v>
      </c>
      <c r="AU946" s="71">
        <v>10.505865893613775</v>
      </c>
      <c r="AV946" s="72">
        <v>9.0929798342995305</v>
      </c>
      <c r="AW946" s="73">
        <v>-64018.99000000002</v>
      </c>
      <c r="AX946" s="73">
        <v>-86117.009999999951</v>
      </c>
      <c r="AY946" s="73">
        <v>-42617.930000000109</v>
      </c>
      <c r="AZ946" s="73">
        <v>-45563.960000000137</v>
      </c>
      <c r="BA946" s="73">
        <v>-65737.949999999895</v>
      </c>
      <c r="BB946" s="73">
        <v>39903.819999999891</v>
      </c>
      <c r="BC946" s="73">
        <v>-30537.620000000083</v>
      </c>
      <c r="BD946" s="73">
        <v>45869.270000000019</v>
      </c>
      <c r="BE946" s="73">
        <v>285360.71999999997</v>
      </c>
      <c r="BF946" s="73">
        <v>-101959.18999999994</v>
      </c>
      <c r="BG946" s="73">
        <v>43419.679999999993</v>
      </c>
      <c r="BH946" s="73">
        <v>22727.72</v>
      </c>
      <c r="BI946" s="73">
        <v>11409.050000000017</v>
      </c>
      <c r="BJ946" s="71">
        <v>16.23033935673709</v>
      </c>
      <c r="BK946" s="71">
        <v>8.0202219270502049</v>
      </c>
      <c r="BL946" s="71">
        <v>10.159544614383133</v>
      </c>
      <c r="BM946" s="71">
        <v>11.91418142048537</v>
      </c>
      <c r="BN946" s="71">
        <v>-0.88575877248010348</v>
      </c>
      <c r="BO946" s="71">
        <v>5.2098575752595178</v>
      </c>
      <c r="BP946" s="71">
        <v>13.887314627827038</v>
      </c>
      <c r="BQ946" s="71">
        <v>9.5970990255774034</v>
      </c>
      <c r="BR946" s="72">
        <v>3.9791598113823081</v>
      </c>
      <c r="BS946" s="72">
        <v>11.118981104934782</v>
      </c>
      <c r="BT946" s="71">
        <v>11.681281081557501</v>
      </c>
      <c r="BU946" s="71">
        <v>10.712640965427561</v>
      </c>
      <c r="BV946" s="71">
        <v>9.334517336574109</v>
      </c>
      <c r="BW946" s="71">
        <v>7.7460178231530303</v>
      </c>
      <c r="BX946" s="75">
        <v>4274</v>
      </c>
      <c r="BY946" s="75">
        <v>3633</v>
      </c>
      <c r="BZ946" s="75">
        <v>4249</v>
      </c>
      <c r="CA946" s="75">
        <v>5154</v>
      </c>
      <c r="CB946" s="75">
        <v>6832</v>
      </c>
      <c r="CC946" s="75">
        <v>7910</v>
      </c>
      <c r="CD946" s="75">
        <v>3845</v>
      </c>
      <c r="CE946" s="75">
        <v>3448</v>
      </c>
      <c r="CF946" s="75">
        <v>7621</v>
      </c>
      <c r="CG946" s="75">
        <v>4309</v>
      </c>
      <c r="CH946" s="75">
        <v>4755</v>
      </c>
      <c r="CI946" s="75">
        <v>4187</v>
      </c>
      <c r="CJ946" s="75">
        <v>2485</v>
      </c>
      <c r="CK946" s="75">
        <v>30650</v>
      </c>
      <c r="CL946" s="73">
        <v>591849.72000000009</v>
      </c>
      <c r="CM946" s="73">
        <v>540283.92000000016</v>
      </c>
      <c r="CN946" s="73">
        <v>590793.78</v>
      </c>
      <c r="CO946" s="73">
        <v>710129.92999999982</v>
      </c>
      <c r="CP946" s="73">
        <v>658749.95000000007</v>
      </c>
      <c r="CQ946" s="73">
        <v>493005.65</v>
      </c>
      <c r="CR946" s="73">
        <v>538159.42000000016</v>
      </c>
      <c r="CS946" s="73">
        <v>679167.27</v>
      </c>
      <c r="CT946" s="73">
        <v>599664.67000000004</v>
      </c>
      <c r="CU946" s="73">
        <v>572815.89</v>
      </c>
      <c r="CV946" s="73">
        <v>553267.54</v>
      </c>
      <c r="CW946" s="73">
        <v>586542.34000000008</v>
      </c>
      <c r="CX946" s="73">
        <v>575120.07999999984</v>
      </c>
      <c r="CY946" s="77"/>
      <c r="CZ946" s="4">
        <v>1047</v>
      </c>
      <c r="DA946" s="76" t="str">
        <f t="shared" si="34"/>
        <v>1047</v>
      </c>
      <c r="DB946" s="71">
        <v>6.4890075725453329</v>
      </c>
      <c r="DC946" s="71">
        <v>5.9477732933843992</v>
      </c>
      <c r="DD946" s="71">
        <v>1.1326581640174209</v>
      </c>
      <c r="DE946" s="71">
        <v>0.91497239998714408</v>
      </c>
      <c r="DF946" s="71">
        <v>0.88933105981562988</v>
      </c>
      <c r="DG946" s="71">
        <v>1.5012889299832917</v>
      </c>
      <c r="DH946" s="71">
        <v>0.41822853026804352</v>
      </c>
      <c r="DI946" s="71">
        <v>1.1618896771958165</v>
      </c>
      <c r="DJ946" s="71">
        <v>2.5660521842822552</v>
      </c>
      <c r="DK946" s="71">
        <v>0.95713168854138619</v>
      </c>
      <c r="DL946" s="71">
        <v>0.45072971954084512</v>
      </c>
      <c r="DM946" s="71">
        <v>0.67102860984008439</v>
      </c>
      <c r="DN946" s="71">
        <v>0.7377941255785897</v>
      </c>
      <c r="DO946" s="71">
        <v>1.2229874116891244</v>
      </c>
      <c r="DQ946" s="71"/>
      <c r="DR946" s="71"/>
      <c r="DS946" s="71"/>
      <c r="DT946" s="71"/>
      <c r="DU946" s="71"/>
      <c r="DV946" s="71"/>
      <c r="DW946" s="71"/>
      <c r="DX946" s="71"/>
      <c r="DY946" s="71"/>
      <c r="DZ946" s="71"/>
      <c r="EA946" s="71"/>
      <c r="EB946" s="71"/>
      <c r="EC946" s="71"/>
      <c r="ED946" s="71"/>
    </row>
    <row r="947" spans="1:134">
      <c r="A947" s="4">
        <v>1121</v>
      </c>
      <c r="B947" s="46" t="s">
        <v>7492</v>
      </c>
      <c r="C947" s="65" t="str">
        <f t="shared" si="33"/>
        <v>1121</v>
      </c>
      <c r="D947" s="69">
        <v>295386.48</v>
      </c>
      <c r="E947" s="68">
        <v>3685749.73</v>
      </c>
      <c r="F947" s="69">
        <v>66742.74000000002</v>
      </c>
      <c r="G947" s="69">
        <v>345113.75999999838</v>
      </c>
      <c r="H947" s="70">
        <v>90.75245167246004</v>
      </c>
      <c r="I947" s="70">
        <v>10.330780219671709</v>
      </c>
      <c r="J947" s="69">
        <v>462131.17999999993</v>
      </c>
      <c r="K947" s="69">
        <v>497215.13999999984</v>
      </c>
      <c r="L947" s="69">
        <v>483660.12</v>
      </c>
      <c r="M947" s="69">
        <v>612112.91999999993</v>
      </c>
      <c r="N947" s="69">
        <v>898569.87000000011</v>
      </c>
      <c r="O947" s="69">
        <v>918131.08999999985</v>
      </c>
      <c r="P947" s="69">
        <v>472172.31999999989</v>
      </c>
      <c r="Q947" s="69">
        <v>410847.8499999998</v>
      </c>
      <c r="R947" s="69">
        <v>962361.6100000001</v>
      </c>
      <c r="S947" s="69">
        <v>479562.18000000005</v>
      </c>
      <c r="T947" s="69">
        <v>526568.02</v>
      </c>
      <c r="U947" s="69">
        <v>538851.27</v>
      </c>
      <c r="V947" s="69">
        <v>295386.48</v>
      </c>
      <c r="W947" s="70">
        <v>86.44706460915107</v>
      </c>
      <c r="X947" s="70">
        <v>99.924444588686015</v>
      </c>
      <c r="Y947" s="70">
        <v>90.150284434645229</v>
      </c>
      <c r="Z947" s="71">
        <v>92.296441456663501</v>
      </c>
      <c r="AA947" s="71">
        <v>81.945003744130389</v>
      </c>
      <c r="AB947" s="71">
        <v>129.10285120200092</v>
      </c>
      <c r="AC947" s="71">
        <v>81.555581412750584</v>
      </c>
      <c r="AD947" s="71">
        <v>84.932994235468115</v>
      </c>
      <c r="AE947" s="71">
        <v>102.27759220755988</v>
      </c>
      <c r="AF947" s="71">
        <v>92.243548659584675</v>
      </c>
      <c r="AG947" s="71">
        <v>76.912477079847392</v>
      </c>
      <c r="AH947" s="71">
        <v>93.179061657121963</v>
      </c>
      <c r="AI947" s="71">
        <v>107.45790307672753</v>
      </c>
      <c r="AJ947" s="71">
        <v>-32.952655073447723</v>
      </c>
      <c r="AK947" s="71">
        <v>-19.242428034679936</v>
      </c>
      <c r="AL947" s="71">
        <v>-15.015190025063752</v>
      </c>
      <c r="AM947" s="71">
        <v>-23.205437979023568</v>
      </c>
      <c r="AN947" s="71">
        <v>-32.231806848471756</v>
      </c>
      <c r="AO947" s="71">
        <v>9.1306438087013895</v>
      </c>
      <c r="AP947" s="71">
        <v>-17.523536209787991</v>
      </c>
      <c r="AQ947" s="71">
        <v>6.3140829699266598</v>
      </c>
      <c r="AR947" s="71">
        <v>96.109642052817605</v>
      </c>
      <c r="AS947" s="71">
        <v>-29.740784435096479</v>
      </c>
      <c r="AT947" s="71">
        <v>1.375234920957058</v>
      </c>
      <c r="AU947" s="71">
        <v>17.055239472276185</v>
      </c>
      <c r="AV947" s="72">
        <v>29.190713902772949</v>
      </c>
      <c r="AW947" s="73">
        <v>-227129.78999999992</v>
      </c>
      <c r="AX947" s="73">
        <v>-118473.43</v>
      </c>
      <c r="AY947" s="73">
        <v>-85453.490000000107</v>
      </c>
      <c r="AZ947" s="73">
        <v>-184965.55000000005</v>
      </c>
      <c r="BA947" s="73">
        <v>-427361.22999999975</v>
      </c>
      <c r="BB947" s="73">
        <v>88523.809999999939</v>
      </c>
      <c r="BC947" s="73">
        <v>-100321.08999999991</v>
      </c>
      <c r="BD947" s="73">
        <v>24400.59999999986</v>
      </c>
      <c r="BE947" s="73">
        <v>471635.3000000001</v>
      </c>
      <c r="BF947" s="73">
        <v>-202999.06999999995</v>
      </c>
      <c r="BG947" s="73">
        <v>7143.3100000001141</v>
      </c>
      <c r="BH947" s="73">
        <v>78511.969999999914</v>
      </c>
      <c r="BI947" s="73">
        <v>66742.74000000002</v>
      </c>
      <c r="BJ947" s="71">
        <v>18.02991309191523</v>
      </c>
      <c r="BK947" s="71">
        <v>13.034686092354853</v>
      </c>
      <c r="BL947" s="71">
        <v>11.10837749815653</v>
      </c>
      <c r="BM947" s="71">
        <v>12.560244761806791</v>
      </c>
      <c r="BN947" s="71">
        <v>3.0121310048604615</v>
      </c>
      <c r="BO947" s="71">
        <v>8.9201287056919689</v>
      </c>
      <c r="BP947" s="71">
        <v>20.907471715959026</v>
      </c>
      <c r="BQ947" s="71">
        <v>17.658838076913909</v>
      </c>
      <c r="BR947" s="72">
        <v>9.6498351639442816</v>
      </c>
      <c r="BS947" s="72">
        <v>13.527289124999474</v>
      </c>
      <c r="BT947" s="71">
        <v>14.794877531581925</v>
      </c>
      <c r="BU947" s="71">
        <v>13.217490255243213</v>
      </c>
      <c r="BV947" s="71">
        <v>12.677096364649451</v>
      </c>
      <c r="BW947" s="71">
        <v>12.54595576966247</v>
      </c>
      <c r="BX947" s="75">
        <v>7304</v>
      </c>
      <c r="BY947" s="75">
        <v>6910</v>
      </c>
      <c r="BZ947" s="75">
        <v>6699</v>
      </c>
      <c r="CA947" s="75">
        <v>8173</v>
      </c>
      <c r="CB947" s="75">
        <v>10799</v>
      </c>
      <c r="CC947" s="75">
        <v>13159</v>
      </c>
      <c r="CD947" s="75">
        <v>6645</v>
      </c>
      <c r="CE947" s="75">
        <v>6482</v>
      </c>
      <c r="CF947" s="75">
        <v>13501</v>
      </c>
      <c r="CG947" s="75">
        <v>7624</v>
      </c>
      <c r="CH947" s="75">
        <v>8005</v>
      </c>
      <c r="CI947" s="75">
        <v>8496</v>
      </c>
      <c r="CJ947" s="75">
        <v>4459</v>
      </c>
      <c r="CK947" s="75">
        <v>55212</v>
      </c>
      <c r="CL947" s="73">
        <v>796784.0199999999</v>
      </c>
      <c r="CM947" s="73">
        <v>895722.08999999985</v>
      </c>
      <c r="CN947" s="73">
        <v>1077751.45</v>
      </c>
      <c r="CO947" s="73">
        <v>1190852.4899999995</v>
      </c>
      <c r="CP947" s="73">
        <v>1273909.3699999999</v>
      </c>
      <c r="CQ947" s="73">
        <v>863958.62999999989</v>
      </c>
      <c r="CR947" s="73">
        <v>918697.20999999973</v>
      </c>
      <c r="CS947" s="73">
        <v>948316.4099999998</v>
      </c>
      <c r="CT947" s="73">
        <v>821221.3899999999</v>
      </c>
      <c r="CU947" s="73">
        <v>810920.75</v>
      </c>
      <c r="CV947" s="73">
        <v>803903.32999999984</v>
      </c>
      <c r="CW947" s="73">
        <v>777035.96</v>
      </c>
      <c r="CX947" s="73">
        <v>829533.00000000012</v>
      </c>
      <c r="CY947" s="77"/>
      <c r="CZ947" s="4">
        <v>1121</v>
      </c>
      <c r="DA947" s="76" t="str">
        <f t="shared" si="34"/>
        <v>1121</v>
      </c>
      <c r="DB947" s="71">
        <v>3.4591207305960969</v>
      </c>
      <c r="DC947" s="71">
        <v>12.175873250468699</v>
      </c>
      <c r="DD947" s="71">
        <v>6.218762658495387</v>
      </c>
      <c r="DE947" s="71">
        <v>3.3701318862489309</v>
      </c>
      <c r="DF947" s="71">
        <v>1.9581935132838166</v>
      </c>
      <c r="DG947" s="71">
        <v>1.453015378118538</v>
      </c>
      <c r="DH947" s="71">
        <v>1.1627546778735383</v>
      </c>
      <c r="DI947" s="71">
        <v>0.70168337525702829</v>
      </c>
      <c r="DJ947" s="71">
        <v>0.67274383220468503</v>
      </c>
      <c r="DK947" s="71">
        <v>1.1699443366496278</v>
      </c>
      <c r="DL947" s="71">
        <v>0.39668733391216199</v>
      </c>
      <c r="DM947" s="71">
        <v>0.65197973937967912</v>
      </c>
      <c r="DN947" s="71">
        <v>0.68305498480327631</v>
      </c>
      <c r="DO947" s="71">
        <v>0.76136301514655669</v>
      </c>
      <c r="DQ947" s="71"/>
      <c r="DR947" s="71"/>
      <c r="DS947" s="71"/>
      <c r="DT947" s="71"/>
      <c r="DU947" s="71"/>
      <c r="DV947" s="71"/>
      <c r="DW947" s="71"/>
      <c r="DX947" s="71"/>
      <c r="DY947" s="71"/>
      <c r="DZ947" s="71"/>
      <c r="EA947" s="71"/>
      <c r="EB947" s="71"/>
      <c r="EC947" s="71"/>
      <c r="ED947" s="71"/>
    </row>
    <row r="948" spans="1:134">
      <c r="A948" s="4">
        <v>1276</v>
      </c>
      <c r="B948" s="46" t="s">
        <v>7498</v>
      </c>
      <c r="C948" s="65" t="str">
        <f t="shared" si="33"/>
        <v>1276</v>
      </c>
      <c r="D948" s="69">
        <v>257613.03</v>
      </c>
      <c r="E948" s="68">
        <v>2751499.6799999997</v>
      </c>
      <c r="F948" s="69">
        <v>63908.070000000036</v>
      </c>
      <c r="G948" s="69">
        <v>328729.63000000082</v>
      </c>
      <c r="H948" s="70">
        <v>93.255013298164741</v>
      </c>
      <c r="I948" s="70">
        <v>13.568338026962202</v>
      </c>
      <c r="J948" s="69">
        <v>388461.3</v>
      </c>
      <c r="K948" s="69">
        <v>314316.28999999992</v>
      </c>
      <c r="L948" s="69">
        <v>321502.4599999999</v>
      </c>
      <c r="M948" s="69">
        <v>409432.13999999996</v>
      </c>
      <c r="N948" s="69">
        <v>587546.73999999987</v>
      </c>
      <c r="O948" s="69">
        <v>663463.64999999991</v>
      </c>
      <c r="P948" s="69">
        <v>323867.87</v>
      </c>
      <c r="Q948" s="69">
        <v>336720.34</v>
      </c>
      <c r="R948" s="69">
        <v>661298.12</v>
      </c>
      <c r="S948" s="69">
        <v>334385.88000000006</v>
      </c>
      <c r="T948" s="69">
        <v>439892.44</v>
      </c>
      <c r="U948" s="69">
        <v>397722</v>
      </c>
      <c r="V948" s="69">
        <v>257613.03</v>
      </c>
      <c r="W948" s="70">
        <v>94.187678327494268</v>
      </c>
      <c r="X948" s="70">
        <v>82.263625531158809</v>
      </c>
      <c r="Y948" s="70">
        <v>87.049716078896083</v>
      </c>
      <c r="Z948" s="71">
        <v>89.577939606926975</v>
      </c>
      <c r="AA948" s="71">
        <v>120.2752003561975</v>
      </c>
      <c r="AB948" s="71">
        <v>118.67222512152871</v>
      </c>
      <c r="AC948" s="71">
        <v>79.308495989834171</v>
      </c>
      <c r="AD948" s="71">
        <v>88.07962775356134</v>
      </c>
      <c r="AE948" s="71">
        <v>98.467252719075631</v>
      </c>
      <c r="AF948" s="71">
        <v>84.89121316831644</v>
      </c>
      <c r="AG948" s="71">
        <v>102.22491909986762</v>
      </c>
      <c r="AH948" s="71">
        <v>93.358900191678202</v>
      </c>
      <c r="AI948" s="71">
        <v>108.22605880346121</v>
      </c>
      <c r="AJ948" s="71">
        <v>-16.448770164683925</v>
      </c>
      <c r="AK948" s="71">
        <v>-23.884176367036435</v>
      </c>
      <c r="AL948" s="71">
        <v>-23.780396098041344</v>
      </c>
      <c r="AM948" s="71">
        <v>-27.126282890115615</v>
      </c>
      <c r="AN948" s="71">
        <v>-12.176546166230494</v>
      </c>
      <c r="AO948" s="71">
        <v>-3.7858910977597526</v>
      </c>
      <c r="AP948" s="71">
        <v>-19.175259795338118</v>
      </c>
      <c r="AQ948" s="71">
        <v>12.35944280690906</v>
      </c>
      <c r="AR948" s="71">
        <v>86.290160214782247</v>
      </c>
      <c r="AS948" s="71">
        <v>-31.901764065206216</v>
      </c>
      <c r="AT948" s="71">
        <v>31.490890803771364</v>
      </c>
      <c r="AU948" s="71">
        <v>14.24844965932175</v>
      </c>
      <c r="AV948" s="72">
        <v>32.99247990345733</v>
      </c>
      <c r="AW948" s="73">
        <v>-76476.56</v>
      </c>
      <c r="AX948" s="73">
        <v>-98628.450000000012</v>
      </c>
      <c r="AY948" s="73">
        <v>-100308.26000000018</v>
      </c>
      <c r="AZ948" s="73">
        <v>-152405.73000000004</v>
      </c>
      <c r="BA948" s="73">
        <v>-81433.320000000065</v>
      </c>
      <c r="BB948" s="73">
        <v>-16620.240000000107</v>
      </c>
      <c r="BC948" s="73">
        <v>-76836.009999999951</v>
      </c>
      <c r="BD948" s="73">
        <v>37038.950000000012</v>
      </c>
      <c r="BE948" s="73">
        <v>306315.27</v>
      </c>
      <c r="BF948" s="73">
        <v>-156648.68999999983</v>
      </c>
      <c r="BG948" s="73">
        <v>105350.3000000001</v>
      </c>
      <c r="BH948" s="73">
        <v>49601.739999999991</v>
      </c>
      <c r="BI948" s="73">
        <v>63908.070000000036</v>
      </c>
      <c r="BJ948" s="71">
        <v>18.054783240986492</v>
      </c>
      <c r="BK948" s="71">
        <v>14.883413746115366</v>
      </c>
      <c r="BL948" s="71">
        <v>14.205120674293958</v>
      </c>
      <c r="BM948" s="71">
        <v>13.646878232196947</v>
      </c>
      <c r="BN948" s="71">
        <v>2.1742036045345161</v>
      </c>
      <c r="BO948" s="71">
        <v>6.9625440964916052</v>
      </c>
      <c r="BP948" s="71">
        <v>19.579559412920972</v>
      </c>
      <c r="BQ948" s="71">
        <v>17.071452301011995</v>
      </c>
      <c r="BR948" s="72">
        <v>11.311218073559253</v>
      </c>
      <c r="BS948" s="72">
        <v>14.46817815372793</v>
      </c>
      <c r="BT948" s="71">
        <v>14.902315873809517</v>
      </c>
      <c r="BU948" s="71">
        <v>14.627712808468722</v>
      </c>
      <c r="BV948" s="71">
        <v>12.135667896750826</v>
      </c>
      <c r="BW948" s="71">
        <v>13.09371758249349</v>
      </c>
      <c r="BX948" s="75">
        <v>7277</v>
      </c>
      <c r="BY948" s="75">
        <v>5746</v>
      </c>
      <c r="BZ948" s="75">
        <v>5946</v>
      </c>
      <c r="CA948" s="75">
        <v>6999</v>
      </c>
      <c r="CB948" s="75">
        <v>9162</v>
      </c>
      <c r="CC948" s="75">
        <v>11597</v>
      </c>
      <c r="CD948" s="75">
        <v>6291</v>
      </c>
      <c r="CE948" s="75">
        <v>6411</v>
      </c>
      <c r="CF948" s="75">
        <v>10942</v>
      </c>
      <c r="CG948" s="75">
        <v>6575</v>
      </c>
      <c r="CH948" s="75">
        <v>7646</v>
      </c>
      <c r="CI948" s="75">
        <v>7326</v>
      </c>
      <c r="CJ948" s="75">
        <v>4310</v>
      </c>
      <c r="CK948" s="75">
        <v>49501</v>
      </c>
      <c r="CL948" s="73">
        <v>759627.35000000033</v>
      </c>
      <c r="CM948" s="73">
        <v>750685.84</v>
      </c>
      <c r="CN948" s="73">
        <v>902373.32000000007</v>
      </c>
      <c r="CO948" s="73">
        <v>1079215.7600000005</v>
      </c>
      <c r="CP948" s="73">
        <v>991777.0499999997</v>
      </c>
      <c r="CQ948" s="73">
        <v>796753.98999999976</v>
      </c>
      <c r="CR948" s="73">
        <v>749445.84</v>
      </c>
      <c r="CS948" s="73">
        <v>989959.79999999981</v>
      </c>
      <c r="CT948" s="73">
        <v>849442.1599999998</v>
      </c>
      <c r="CU948" s="73">
        <v>795540.33999999985</v>
      </c>
      <c r="CV948" s="73">
        <v>840297.19000000018</v>
      </c>
      <c r="CW948" s="73">
        <v>864371.81</v>
      </c>
      <c r="CX948" s="73">
        <v>894353.22</v>
      </c>
      <c r="CY948" s="77"/>
      <c r="CZ948" s="4">
        <v>1276</v>
      </c>
      <c r="DA948" s="76" t="str">
        <f t="shared" si="34"/>
        <v>1276</v>
      </c>
      <c r="DB948" s="71">
        <v>6.4557669397972859</v>
      </c>
      <c r="DC948" s="71">
        <v>6.4530568347446859</v>
      </c>
      <c r="DD948" s="71">
        <v>2.2882797177720748</v>
      </c>
      <c r="DE948" s="71">
        <v>1.3870003431877398</v>
      </c>
      <c r="DF948" s="71">
        <v>2.5739580483286937</v>
      </c>
      <c r="DG948" s="71">
        <v>1.1921753836053695</v>
      </c>
      <c r="DH948" s="71">
        <v>0.91276631941929753</v>
      </c>
      <c r="DI948" s="71">
        <v>0.42155250166200348</v>
      </c>
      <c r="DJ948" s="71">
        <v>0.46932882409561111</v>
      </c>
      <c r="DK948" s="71">
        <v>0.2697956360856853</v>
      </c>
      <c r="DL948" s="71">
        <v>0.48507624027866997</v>
      </c>
      <c r="DM948" s="71">
        <v>0.58279355732227889</v>
      </c>
      <c r="DN948" s="72">
        <v>0.39356656502743886</v>
      </c>
      <c r="DO948" s="71">
        <v>0.5033456860177985</v>
      </c>
      <c r="DQ948" s="71"/>
      <c r="DR948" s="71"/>
      <c r="DS948" s="71"/>
      <c r="DT948" s="71"/>
      <c r="DU948" s="71"/>
      <c r="DV948" s="71"/>
      <c r="DW948" s="71"/>
      <c r="DX948" s="71"/>
      <c r="DY948" s="71"/>
      <c r="DZ948" s="71"/>
      <c r="EA948" s="71"/>
      <c r="EB948" s="71"/>
      <c r="EC948" s="71"/>
      <c r="ED948" s="71"/>
    </row>
    <row r="949" spans="1:134">
      <c r="A949" s="4">
        <v>1258</v>
      </c>
      <c r="B949" s="46" t="s">
        <v>7504</v>
      </c>
      <c r="C949" s="65" t="str">
        <f t="shared" si="33"/>
        <v>1258</v>
      </c>
      <c r="D949" s="69">
        <v>241650.31999999995</v>
      </c>
      <c r="E949" s="68">
        <v>3184377.4999999995</v>
      </c>
      <c r="F949" s="69">
        <v>-61268.170000000042</v>
      </c>
      <c r="G949" s="69">
        <v>24634.110000000335</v>
      </c>
      <c r="H949" s="70">
        <v>85.239420844709358</v>
      </c>
      <c r="I949" s="70">
        <v>0.77962375292761621</v>
      </c>
      <c r="J949" s="69">
        <v>479617.9599999999</v>
      </c>
      <c r="K949" s="69">
        <v>472827.90999999992</v>
      </c>
      <c r="L949" s="69">
        <v>413829.22</v>
      </c>
      <c r="M949" s="69">
        <v>480463.25999999983</v>
      </c>
      <c r="N949" s="69">
        <v>703893.16000000015</v>
      </c>
      <c r="O949" s="69">
        <v>673989.19000000018</v>
      </c>
      <c r="P949" s="69">
        <v>388567.93999999983</v>
      </c>
      <c r="Q949" s="69">
        <v>351441.16</v>
      </c>
      <c r="R949" s="69">
        <v>792904.07</v>
      </c>
      <c r="S949" s="69">
        <v>416549.55</v>
      </c>
      <c r="T949" s="69">
        <v>518856.0199999999</v>
      </c>
      <c r="U949" s="69">
        <v>474408.44000000012</v>
      </c>
      <c r="V949" s="69">
        <v>241650.31999999995</v>
      </c>
      <c r="W949" s="70">
        <v>89.770360220291352</v>
      </c>
      <c r="X949" s="70">
        <v>79.247214073436894</v>
      </c>
      <c r="Y949" s="70">
        <v>131.64703250159587</v>
      </c>
      <c r="Z949" s="71">
        <v>81.085145249696026</v>
      </c>
      <c r="AA949" s="71">
        <v>73.261987696912328</v>
      </c>
      <c r="AB949" s="71">
        <v>99.121925808251646</v>
      </c>
      <c r="AC949" s="71">
        <v>80.13729298505551</v>
      </c>
      <c r="AD949" s="71">
        <v>73.452274517079843</v>
      </c>
      <c r="AE949" s="71">
        <v>98.327989058672117</v>
      </c>
      <c r="AF949" s="71">
        <v>75.501159949562265</v>
      </c>
      <c r="AG949" s="71">
        <v>86.300396840664035</v>
      </c>
      <c r="AH949" s="71">
        <v>95.236867420939433</v>
      </c>
      <c r="AI949" s="71">
        <v>76.712402520379214</v>
      </c>
      <c r="AJ949" s="71">
        <v>-18.88401436977778</v>
      </c>
      <c r="AK949" s="71">
        <v>-20.181383177004651</v>
      </c>
      <c r="AL949" s="71">
        <v>-34.060931841902672</v>
      </c>
      <c r="AM949" s="71">
        <v>-31.380734338557982</v>
      </c>
      <c r="AN949" s="71">
        <v>-51.008352422791702</v>
      </c>
      <c r="AO949" s="71">
        <v>-19.736167598714594</v>
      </c>
      <c r="AP949" s="71">
        <v>-21.056569666387347</v>
      </c>
      <c r="AQ949" s="71">
        <v>-1.4487468715604579</v>
      </c>
      <c r="AR949" s="71">
        <v>92.327869865649674</v>
      </c>
      <c r="AS949" s="71">
        <v>-38.833459195625117</v>
      </c>
      <c r="AT949" s="71">
        <v>2.7159821719510813</v>
      </c>
      <c r="AU949" s="71">
        <v>15.823931127589198</v>
      </c>
      <c r="AV949" s="72">
        <v>-20.225959135079552</v>
      </c>
      <c r="AW949" s="73">
        <v>-111656.32000000001</v>
      </c>
      <c r="AX949" s="73">
        <v>-119550.07000000018</v>
      </c>
      <c r="AY949" s="73">
        <v>-213764.15000000002</v>
      </c>
      <c r="AZ949" s="73">
        <v>-219723.86000000004</v>
      </c>
      <c r="BA949" s="73">
        <v>-732866.20999999973</v>
      </c>
      <c r="BB949" s="73">
        <v>-148836.98999999964</v>
      </c>
      <c r="BC949" s="73">
        <v>-103642.67000000022</v>
      </c>
      <c r="BD949" s="73">
        <v>-5166.3399999999674</v>
      </c>
      <c r="BE949" s="73">
        <v>380637.2099999999</v>
      </c>
      <c r="BF949" s="73">
        <v>-264459.28999999998</v>
      </c>
      <c r="BG949" s="73">
        <v>13719.4200000001</v>
      </c>
      <c r="BH949" s="73">
        <v>64813.950000000244</v>
      </c>
      <c r="BI949" s="73">
        <v>-61268.170000000042</v>
      </c>
      <c r="BJ949" s="71">
        <v>9.7392070715535048</v>
      </c>
      <c r="BK949" s="71">
        <v>4.8013716706212515</v>
      </c>
      <c r="BL949" s="71">
        <v>7.6255109383086168</v>
      </c>
      <c r="BM949" s="71">
        <v>11.696775920827063</v>
      </c>
      <c r="BN949" s="71">
        <v>1.0401775177710677</v>
      </c>
      <c r="BO949" s="71">
        <v>-2.4422722464664925E-2</v>
      </c>
      <c r="BP949" s="71">
        <v>12.423351492923571</v>
      </c>
      <c r="BQ949" s="71">
        <v>14.061598785662843</v>
      </c>
      <c r="BR949" s="72">
        <v>12.84974553617308</v>
      </c>
      <c r="BS949" s="72">
        <v>12.366367547004767</v>
      </c>
      <c r="BT949" s="71">
        <v>11.187477726498098</v>
      </c>
      <c r="BU949" s="71">
        <v>11.486006991235534</v>
      </c>
      <c r="BV949" s="71">
        <v>10.418129848149318</v>
      </c>
      <c r="BW949" s="71">
        <v>10.773886841955974</v>
      </c>
      <c r="BX949" s="75">
        <v>4856</v>
      </c>
      <c r="BY949" s="75">
        <v>6275</v>
      </c>
      <c r="BZ949" s="75">
        <v>6640</v>
      </c>
      <c r="CA949" s="75">
        <v>7682</v>
      </c>
      <c r="CB949" s="75">
        <v>9354</v>
      </c>
      <c r="CC949" s="75">
        <v>9095</v>
      </c>
      <c r="CD949" s="75">
        <v>5710</v>
      </c>
      <c r="CE949" s="75">
        <v>6472</v>
      </c>
      <c r="CF949" s="75">
        <v>12697</v>
      </c>
      <c r="CG949" s="75">
        <v>7475</v>
      </c>
      <c r="CH949" s="75">
        <v>8099</v>
      </c>
      <c r="CI949" s="75">
        <v>7400</v>
      </c>
      <c r="CJ949" s="75">
        <v>3365</v>
      </c>
      <c r="CK949" s="75">
        <v>51218</v>
      </c>
      <c r="CL949" s="73">
        <v>1121923.47</v>
      </c>
      <c r="CM949" s="73">
        <v>1072598.2599999998</v>
      </c>
      <c r="CN949" s="73">
        <v>1063293.8199999998</v>
      </c>
      <c r="CO949" s="73">
        <v>1119960.5900000003</v>
      </c>
      <c r="CP949" s="73">
        <v>1120149.93</v>
      </c>
      <c r="CQ949" s="73">
        <v>858391.91000000038</v>
      </c>
      <c r="CR949" s="73">
        <v>690148.05999999994</v>
      </c>
      <c r="CS949" s="73">
        <v>923774.22000000009</v>
      </c>
      <c r="CT949" s="73">
        <v>815962.9700000002</v>
      </c>
      <c r="CU949" s="73">
        <v>780403.46999999986</v>
      </c>
      <c r="CV949" s="73">
        <v>794597.66999999993</v>
      </c>
      <c r="CW949" s="73">
        <v>821229.56000000017</v>
      </c>
      <c r="CX949" s="73">
        <v>892967.07000000007</v>
      </c>
      <c r="CY949" s="77"/>
      <c r="CZ949" s="4">
        <v>1258</v>
      </c>
      <c r="DA949" s="76" t="str">
        <f t="shared" si="34"/>
        <v>1258</v>
      </c>
      <c r="DB949" s="71">
        <v>3.0706910453481768</v>
      </c>
      <c r="DC949" s="71">
        <v>3.3669688310150776</v>
      </c>
      <c r="DD949" s="71">
        <v>0.52713063487427159</v>
      </c>
      <c r="DE949" s="71">
        <v>0.6665912926317008</v>
      </c>
      <c r="DF949" s="71">
        <v>1.5121112845878255</v>
      </c>
      <c r="DG949" s="71">
        <v>0.34364040298401927</v>
      </c>
      <c r="DH949" s="71">
        <v>0.90940453019102363</v>
      </c>
      <c r="DI949" s="71">
        <v>0.9137522015534767</v>
      </c>
      <c r="DJ949" s="71">
        <v>0.11466701378968329</v>
      </c>
      <c r="DK949" s="71">
        <v>0.34691670384152562</v>
      </c>
      <c r="DL949" s="71">
        <v>0.30091744500170509</v>
      </c>
      <c r="DM949" s="71">
        <v>0.47517039751818252</v>
      </c>
      <c r="DN949" s="71">
        <v>0.37989039774438543</v>
      </c>
      <c r="DO949" s="71">
        <v>0.43614053408497688</v>
      </c>
      <c r="DQ949" s="71"/>
      <c r="DR949" s="71"/>
      <c r="DS949" s="71"/>
      <c r="DT949" s="71"/>
      <c r="DU949" s="71"/>
      <c r="DV949" s="71"/>
      <c r="DW949" s="71"/>
      <c r="DX949" s="71"/>
      <c r="DY949" s="71"/>
      <c r="DZ949" s="71"/>
      <c r="EA949" s="71"/>
      <c r="EB949" s="71"/>
      <c r="EC949" s="71"/>
      <c r="ED949" s="71"/>
    </row>
    <row r="950" spans="1:134">
      <c r="A950" s="4">
        <v>1270</v>
      </c>
      <c r="B950" s="46" t="s">
        <v>7509</v>
      </c>
      <c r="C950" s="65" t="str">
        <f t="shared" si="33"/>
        <v>1270</v>
      </c>
      <c r="D950" s="69">
        <v>567991.63</v>
      </c>
      <c r="E950" s="68">
        <v>6303756.5399999991</v>
      </c>
      <c r="F950" s="69">
        <v>16121.769999999902</v>
      </c>
      <c r="G950" s="69">
        <v>396480.6500000013</v>
      </c>
      <c r="H950" s="70">
        <v>91.178581795364721</v>
      </c>
      <c r="I950" s="70">
        <v>6.7117340950872961</v>
      </c>
      <c r="J950" s="69">
        <v>996848.66999999993</v>
      </c>
      <c r="K950" s="69">
        <v>887139.31999999983</v>
      </c>
      <c r="L950" s="69">
        <v>823758.14999999979</v>
      </c>
      <c r="M950" s="69">
        <v>1005657.0499999999</v>
      </c>
      <c r="N950" s="69">
        <v>1373192.4200000002</v>
      </c>
      <c r="O950" s="69">
        <v>1563072.42</v>
      </c>
      <c r="P950" s="69">
        <v>861469.6100000001</v>
      </c>
      <c r="Q950" s="69">
        <v>762517.60999999987</v>
      </c>
      <c r="R950" s="69">
        <v>1387806.8700000003</v>
      </c>
      <c r="S950" s="69">
        <v>827313.55000000016</v>
      </c>
      <c r="T950" s="69">
        <v>985641.55999999994</v>
      </c>
      <c r="U950" s="69">
        <v>911015.71</v>
      </c>
      <c r="V950" s="69">
        <v>567991.63</v>
      </c>
      <c r="W950" s="70">
        <v>99.836267101679425</v>
      </c>
      <c r="X950" s="70">
        <v>77.956471322269451</v>
      </c>
      <c r="Y950" s="70">
        <v>98.266763342629588</v>
      </c>
      <c r="Z950" s="71">
        <v>85.291829510419575</v>
      </c>
      <c r="AA950" s="71">
        <v>89.407869086655552</v>
      </c>
      <c r="AB950" s="71">
        <v>113.78082854991436</v>
      </c>
      <c r="AC950" s="71">
        <v>78.461997872234122</v>
      </c>
      <c r="AD950" s="71">
        <v>87.684596666259395</v>
      </c>
      <c r="AE950" s="71">
        <v>104.67765370794204</v>
      </c>
      <c r="AF950" s="71">
        <v>98.046462221362617</v>
      </c>
      <c r="AG950" s="71">
        <v>88.7285760435051</v>
      </c>
      <c r="AH950" s="71">
        <v>88.559154914719514</v>
      </c>
      <c r="AI950" s="71">
        <v>89.176320791973751</v>
      </c>
      <c r="AJ950" s="71">
        <v>-13.382160771317853</v>
      </c>
      <c r="AK950" s="71">
        <v>-23.946039213093584</v>
      </c>
      <c r="AL950" s="71">
        <v>-29.853368464973496</v>
      </c>
      <c r="AM950" s="71">
        <v>-33.702795125675642</v>
      </c>
      <c r="AN950" s="71">
        <v>-38.60559545128438</v>
      </c>
      <c r="AO950" s="71">
        <v>-17.859482394621175</v>
      </c>
      <c r="AP950" s="71">
        <v>-22.858789353367271</v>
      </c>
      <c r="AQ950" s="71">
        <v>7.0811320886669193</v>
      </c>
      <c r="AR950" s="71">
        <v>93.907786475469806</v>
      </c>
      <c r="AS950" s="71">
        <v>-21.841220446595123</v>
      </c>
      <c r="AT950" s="71">
        <v>8.3958933237587843</v>
      </c>
      <c r="AU950" s="71">
        <v>8.0602327076717994</v>
      </c>
      <c r="AV950" s="72">
        <v>2.921299235294339</v>
      </c>
      <c r="AW950" s="73">
        <v>-154009.7200000002</v>
      </c>
      <c r="AX950" s="73">
        <v>-279321.05999999959</v>
      </c>
      <c r="AY950" s="73">
        <v>-350579.28000000038</v>
      </c>
      <c r="AZ950" s="73">
        <v>-511235.02999999968</v>
      </c>
      <c r="BA950" s="73">
        <v>-863481.15000000014</v>
      </c>
      <c r="BB950" s="73">
        <v>-315398.00000000023</v>
      </c>
      <c r="BC950" s="73">
        <v>-255274.08999999985</v>
      </c>
      <c r="BD950" s="73">
        <v>50424.270000000019</v>
      </c>
      <c r="BE950" s="73">
        <v>672102.31000000052</v>
      </c>
      <c r="BF950" s="73">
        <v>-231190.11999999976</v>
      </c>
      <c r="BG950" s="73">
        <v>76343.679999999935</v>
      </c>
      <c r="BH950" s="73">
        <v>67952.829999999842</v>
      </c>
      <c r="BI950" s="73">
        <v>16121.769999999902</v>
      </c>
      <c r="BJ950" s="71">
        <v>13.111888122831797</v>
      </c>
      <c r="BK950" s="71">
        <v>10.457344423110026</v>
      </c>
      <c r="BL950" s="71">
        <v>9.7666703815205373</v>
      </c>
      <c r="BM950" s="71">
        <v>11.982543352838896</v>
      </c>
      <c r="BN950" s="71">
        <v>1.5202822796382707</v>
      </c>
      <c r="BO950" s="71">
        <v>9.7990334212836654</v>
      </c>
      <c r="BP950" s="71">
        <v>17.615731439986646</v>
      </c>
      <c r="BQ950" s="71">
        <v>16.088689267188471</v>
      </c>
      <c r="BR950" s="72">
        <v>12.095831358366807</v>
      </c>
      <c r="BS950" s="72">
        <v>12.436913786300039</v>
      </c>
      <c r="BT950" s="71">
        <v>11.405134888350767</v>
      </c>
      <c r="BU950" s="71">
        <v>13.150555148611176</v>
      </c>
      <c r="BV950" s="71">
        <v>13.420955328984419</v>
      </c>
      <c r="BW950" s="71">
        <v>12.12180746053782</v>
      </c>
      <c r="BX950" s="75">
        <v>17341</v>
      </c>
      <c r="BY950" s="75">
        <v>14316</v>
      </c>
      <c r="BZ950" s="75">
        <v>13992</v>
      </c>
      <c r="CA950" s="75">
        <v>16683</v>
      </c>
      <c r="CB950" s="75">
        <v>19533</v>
      </c>
      <c r="CC950" s="75">
        <v>23141</v>
      </c>
      <c r="CD950" s="75">
        <v>15445</v>
      </c>
      <c r="CE950" s="75">
        <v>15002</v>
      </c>
      <c r="CF950" s="75">
        <v>24729</v>
      </c>
      <c r="CG950" s="75">
        <v>16721</v>
      </c>
      <c r="CH950" s="75">
        <v>17732</v>
      </c>
      <c r="CI950" s="75">
        <v>18195</v>
      </c>
      <c r="CJ950" s="75">
        <v>11713</v>
      </c>
      <c r="CK950" s="75">
        <v>119537</v>
      </c>
      <c r="CL950" s="73">
        <v>1174416.55</v>
      </c>
      <c r="CM950" s="73">
        <v>1328795.1400000001</v>
      </c>
      <c r="CN950" s="73">
        <v>1462789.8699999999</v>
      </c>
      <c r="CO950" s="73">
        <v>1518290.09</v>
      </c>
      <c r="CP950" s="73">
        <v>1754615.38</v>
      </c>
      <c r="CQ950" s="73">
        <v>1339612.2699999991</v>
      </c>
      <c r="CR950" s="73">
        <v>1265502.4899999998</v>
      </c>
      <c r="CS950" s="73">
        <v>1325951.1099999999</v>
      </c>
      <c r="CT950" s="73">
        <v>1104011.5000000005</v>
      </c>
      <c r="CU950" s="73">
        <v>1047193.3300000001</v>
      </c>
      <c r="CV950" s="73">
        <v>967708.78000000014</v>
      </c>
      <c r="CW950" s="73">
        <v>820804.27</v>
      </c>
      <c r="CX950" s="73">
        <v>1022437.9899999999</v>
      </c>
      <c r="CY950" s="77"/>
      <c r="CZ950" s="4">
        <v>1270</v>
      </c>
      <c r="DA950" s="76" t="str">
        <f t="shared" si="34"/>
        <v>1270</v>
      </c>
      <c r="DB950" s="71">
        <v>5.3027300917991109</v>
      </c>
      <c r="DC950" s="71">
        <v>5.4622843120215681</v>
      </c>
      <c r="DD950" s="71">
        <v>1.3189680322222632</v>
      </c>
      <c r="DE950" s="71">
        <v>1.0433418435688182</v>
      </c>
      <c r="DF950" s="71">
        <v>1.213087203403838</v>
      </c>
      <c r="DG950" s="71">
        <v>0.88952397030522401</v>
      </c>
      <c r="DH950" s="71">
        <v>0.96605258352089696</v>
      </c>
      <c r="DI950" s="71">
        <v>0.49234125218852798</v>
      </c>
      <c r="DJ950" s="71">
        <v>0.40101603711638117</v>
      </c>
      <c r="DK950" s="71">
        <v>0.48074311478081261</v>
      </c>
      <c r="DL950" s="71">
        <v>0.8633414878427571</v>
      </c>
      <c r="DM950" s="71">
        <v>0.39417816998084587</v>
      </c>
      <c r="DN950" s="71">
        <v>0.28425915366889082</v>
      </c>
      <c r="DO950" s="71">
        <v>0.56097128460091239</v>
      </c>
      <c r="DQ950" s="71"/>
      <c r="DR950" s="71"/>
      <c r="DS950" s="71"/>
      <c r="DT950" s="71"/>
      <c r="DU950" s="71"/>
      <c r="DV950" s="71"/>
      <c r="DW950" s="71"/>
      <c r="DX950" s="71"/>
      <c r="DY950" s="71"/>
      <c r="DZ950" s="71"/>
      <c r="EA950" s="71"/>
      <c r="EB950" s="71"/>
      <c r="EC950" s="71"/>
      <c r="ED950" s="71"/>
    </row>
    <row r="951" spans="1:134">
      <c r="A951" s="4">
        <v>762</v>
      </c>
      <c r="B951" s="46" t="s">
        <v>7516</v>
      </c>
      <c r="C951" s="65" t="str">
        <f t="shared" si="33"/>
        <v>L762</v>
      </c>
      <c r="D951" s="69">
        <v>383160.3899999999</v>
      </c>
      <c r="E951" s="68">
        <v>3843894.4099999997</v>
      </c>
      <c r="F951" s="69">
        <v>81994.349999999919</v>
      </c>
      <c r="G951" s="69">
        <v>713627.78999999864</v>
      </c>
      <c r="H951" s="70">
        <v>101.11500016643136</v>
      </c>
      <c r="I951" s="70">
        <v>22.797667950725508</v>
      </c>
      <c r="J951" s="69">
        <v>561069.83000000007</v>
      </c>
      <c r="K951" s="69">
        <v>444483.57</v>
      </c>
      <c r="L951" s="69">
        <v>472433.72999999992</v>
      </c>
      <c r="M951" s="69">
        <v>591136.5399999998</v>
      </c>
      <c r="N951" s="69">
        <v>880274.69000000006</v>
      </c>
      <c r="O951" s="69">
        <v>745152.37</v>
      </c>
      <c r="P951" s="69">
        <v>445314.35000000009</v>
      </c>
      <c r="Q951" s="69">
        <v>442997.02999999991</v>
      </c>
      <c r="R951" s="69">
        <v>961271.32999999973</v>
      </c>
      <c r="S951" s="69">
        <v>480744.83999999991</v>
      </c>
      <c r="T951" s="69">
        <v>577947.11999999988</v>
      </c>
      <c r="U951" s="69">
        <v>552459.35</v>
      </c>
      <c r="V951" s="69">
        <v>383160.3899999999</v>
      </c>
      <c r="W951" s="70">
        <v>124.69796871332419</v>
      </c>
      <c r="X951" s="70">
        <v>91.652952170088511</v>
      </c>
      <c r="Y951" s="70">
        <v>97.908733383847348</v>
      </c>
      <c r="Z951" s="71">
        <v>101.81280855858692</v>
      </c>
      <c r="AA951" s="71">
        <v>111.37537498050069</v>
      </c>
      <c r="AB951" s="71">
        <v>107.67070619602256</v>
      </c>
      <c r="AC951" s="71">
        <v>102.0779145539296</v>
      </c>
      <c r="AD951" s="71">
        <v>94.810889061236097</v>
      </c>
      <c r="AE951" s="71">
        <v>104.72243424587218</v>
      </c>
      <c r="AF951" s="71">
        <v>112.43453941741399</v>
      </c>
      <c r="AG951" s="71">
        <v>100.24900123475223</v>
      </c>
      <c r="AH951" s="71">
        <v>91.01910609534167</v>
      </c>
      <c r="AI951" s="71">
        <v>103.8283733584946</v>
      </c>
      <c r="AJ951" s="71">
        <v>9.5471480372385287</v>
      </c>
      <c r="AK951" s="71">
        <v>-14.947132953222585</v>
      </c>
      <c r="AL951" s="71">
        <v>-1.0847634679266305</v>
      </c>
      <c r="AM951" s="71">
        <v>-2.2140150961244554</v>
      </c>
      <c r="AN951" s="71">
        <v>-3.0130597997483299</v>
      </c>
      <c r="AO951" s="71">
        <v>7.7142140736835563</v>
      </c>
      <c r="AP951" s="71">
        <v>2.2366420296467293</v>
      </c>
      <c r="AQ951" s="71">
        <v>20.098339782494755</v>
      </c>
      <c r="AR951" s="71">
        <v>102.1487775259541</v>
      </c>
      <c r="AS951" s="71">
        <v>-24.408144799667177</v>
      </c>
      <c r="AT951" s="71">
        <v>31.07422639229609</v>
      </c>
      <c r="AU951" s="71">
        <v>16.988402091682087</v>
      </c>
      <c r="AV951" s="72">
        <v>27.225629423556484</v>
      </c>
      <c r="AW951" s="73">
        <v>48897.820000000065</v>
      </c>
      <c r="AX951" s="73">
        <v>-78113.240000000107</v>
      </c>
      <c r="AY951" s="73">
        <v>-5180.9900000000489</v>
      </c>
      <c r="AZ951" s="73">
        <v>-13384.180000000051</v>
      </c>
      <c r="BA951" s="73">
        <v>-27347.190000000061</v>
      </c>
      <c r="BB951" s="73">
        <v>61553.499999999884</v>
      </c>
      <c r="BC951" s="73">
        <v>9742.1900000001187</v>
      </c>
      <c r="BD951" s="73">
        <v>74135.119999999763</v>
      </c>
      <c r="BE951" s="73">
        <v>485744.66999999969</v>
      </c>
      <c r="BF951" s="73">
        <v>-155229.54999999999</v>
      </c>
      <c r="BG951" s="73">
        <v>137015.94999999978</v>
      </c>
      <c r="BH951" s="73">
        <v>80225.06</v>
      </c>
      <c r="BI951" s="73">
        <v>81994.349999999919</v>
      </c>
      <c r="BJ951" s="71">
        <v>16.961966038902283</v>
      </c>
      <c r="BK951" s="71">
        <v>14.398573363613718</v>
      </c>
      <c r="BL951" s="71">
        <v>13.480196092321055</v>
      </c>
      <c r="BM951" s="71">
        <v>11.763419576714753</v>
      </c>
      <c r="BN951" s="71">
        <v>-1.5130025486579335</v>
      </c>
      <c r="BO951" s="71">
        <v>12.192155796380522</v>
      </c>
      <c r="BP951" s="71">
        <v>18.871206678511516</v>
      </c>
      <c r="BQ951" s="71">
        <v>16.178385174965854</v>
      </c>
      <c r="BR951" s="72">
        <v>6.6924891502614994</v>
      </c>
      <c r="BS951" s="72">
        <v>13.857121631571552</v>
      </c>
      <c r="BT951" s="71">
        <v>13.790108693664134</v>
      </c>
      <c r="BU951" s="71">
        <v>11.844322297909345</v>
      </c>
      <c r="BV951" s="71">
        <v>8.3241047067956657</v>
      </c>
      <c r="BW951" s="71">
        <v>10.660504938567961</v>
      </c>
      <c r="BX951" s="75">
        <v>9993</v>
      </c>
      <c r="BY951" s="75">
        <v>8866</v>
      </c>
      <c r="BZ951" s="75">
        <v>9073</v>
      </c>
      <c r="CA951" s="75">
        <v>9730</v>
      </c>
      <c r="CB951" s="75">
        <v>11457</v>
      </c>
      <c r="CC951" s="75">
        <v>12617</v>
      </c>
      <c r="CD951" s="75">
        <v>7948</v>
      </c>
      <c r="CE951" s="75">
        <v>7890</v>
      </c>
      <c r="CF951" s="75">
        <v>13485</v>
      </c>
      <c r="CG951" s="75">
        <v>9547</v>
      </c>
      <c r="CH951" s="75">
        <v>10142</v>
      </c>
      <c r="CI951" s="75">
        <v>10265</v>
      </c>
      <c r="CJ951" s="75">
        <v>6054</v>
      </c>
      <c r="CK951" s="75">
        <v>65331</v>
      </c>
      <c r="CL951" s="73">
        <v>567577.87999999989</v>
      </c>
      <c r="CM951" s="73">
        <v>613450.16</v>
      </c>
      <c r="CN951" s="73">
        <v>764723.41999999993</v>
      </c>
      <c r="CO951" s="73">
        <v>905314.97999999975</v>
      </c>
      <c r="CP951" s="73">
        <v>787279.95000000007</v>
      </c>
      <c r="CQ951" s="73">
        <v>630490.32999999973</v>
      </c>
      <c r="CR951" s="73">
        <v>654378.50000000012</v>
      </c>
      <c r="CS951" s="73">
        <v>698936.36</v>
      </c>
      <c r="CT951" s="73">
        <v>621083.49999999988</v>
      </c>
      <c r="CU951" s="73">
        <v>700268.64999999991</v>
      </c>
      <c r="CV951" s="73">
        <v>642082.55999999994</v>
      </c>
      <c r="CW951" s="73">
        <v>660299.25</v>
      </c>
      <c r="CX951" s="73">
        <v>579481.21</v>
      </c>
      <c r="CY951" s="77"/>
      <c r="CZ951" s="4">
        <v>762</v>
      </c>
      <c r="DA951" s="76" t="str">
        <f t="shared" si="34"/>
        <v>L762</v>
      </c>
      <c r="DB951" s="71">
        <v>10.103314386383559</v>
      </c>
      <c r="DC951" s="71">
        <v>8.6028173127722205</v>
      </c>
      <c r="DD951" s="71">
        <v>3.7103501992817671</v>
      </c>
      <c r="DE951" s="71">
        <v>3.81495105582498</v>
      </c>
      <c r="DF951" s="71">
        <v>5.0518000298199262</v>
      </c>
      <c r="DG951" s="71">
        <v>2.4178546027284793</v>
      </c>
      <c r="DH951" s="71">
        <v>1.5290249208794726</v>
      </c>
      <c r="DI951" s="71">
        <v>2.6466691955115342</v>
      </c>
      <c r="DJ951" s="71">
        <v>0.74316072711323156</v>
      </c>
      <c r="DK951" s="71">
        <v>0.9653427135317012</v>
      </c>
      <c r="DL951" s="71">
        <v>0.46307490046070743</v>
      </c>
      <c r="DM951" s="71">
        <v>0.56831888177885137</v>
      </c>
      <c r="DN951" s="71">
        <v>1.1582300102714693</v>
      </c>
      <c r="DO951" s="71">
        <v>1.0572763117247153</v>
      </c>
      <c r="DQ951" s="71"/>
      <c r="DR951" s="71"/>
      <c r="DS951" s="71"/>
      <c r="DT951" s="71"/>
      <c r="DU951" s="71"/>
      <c r="DV951" s="71"/>
      <c r="DW951" s="71"/>
      <c r="DX951" s="71"/>
      <c r="DY951" s="71"/>
      <c r="DZ951" s="71"/>
      <c r="EA951" s="71"/>
      <c r="EB951" s="71"/>
      <c r="EC951" s="71"/>
      <c r="ED951" s="71"/>
    </row>
    <row r="952" spans="1:134">
      <c r="A952" s="4">
        <v>780</v>
      </c>
      <c r="B952" s="46" t="s">
        <v>7524</v>
      </c>
      <c r="C952" s="65" t="str">
        <f t="shared" si="33"/>
        <v>L780</v>
      </c>
      <c r="D952" s="69">
        <v>200415.38999999998</v>
      </c>
      <c r="E952" s="68">
        <v>2279850.27</v>
      </c>
      <c r="F952" s="69">
        <v>12048.670000000013</v>
      </c>
      <c r="G952" s="69">
        <v>224817.76000000024</v>
      </c>
      <c r="H952" s="70">
        <v>89.703243998245853</v>
      </c>
      <c r="I952" s="70">
        <v>10.939863914853598</v>
      </c>
      <c r="J952" s="69">
        <v>314394.43</v>
      </c>
      <c r="K952" s="69">
        <v>283770.25999999995</v>
      </c>
      <c r="L952" s="69">
        <v>281766.36000000004</v>
      </c>
      <c r="M952" s="69">
        <v>291710.58999999997</v>
      </c>
      <c r="N952" s="69">
        <v>401674.30999999988</v>
      </c>
      <c r="O952" s="69">
        <v>418628.08999999991</v>
      </c>
      <c r="P952" s="69">
        <v>234855.12999999989</v>
      </c>
      <c r="Q952" s="69">
        <v>242392.86</v>
      </c>
      <c r="R952" s="69">
        <v>655113.67000000016</v>
      </c>
      <c r="S952" s="69">
        <v>278916.23</v>
      </c>
      <c r="T952" s="69">
        <v>323663.46999999997</v>
      </c>
      <c r="U952" s="69">
        <v>344493.5199999999</v>
      </c>
      <c r="V952" s="69">
        <v>200415.38999999998</v>
      </c>
      <c r="W952" s="70">
        <v>101.14635401920584</v>
      </c>
      <c r="X952" s="70">
        <v>93.927804534726448</v>
      </c>
      <c r="Y952" s="70">
        <v>93.584312761544879</v>
      </c>
      <c r="Z952" s="71">
        <v>79.901667161032876</v>
      </c>
      <c r="AA952" s="71">
        <v>94.366466505417051</v>
      </c>
      <c r="AB952" s="71">
        <v>119.84669733024664</v>
      </c>
      <c r="AC952" s="71">
        <v>78.485919935195696</v>
      </c>
      <c r="AD952" s="71">
        <v>85.403464120095236</v>
      </c>
      <c r="AE952" s="71">
        <v>92.128132339127617</v>
      </c>
      <c r="AF952" s="71">
        <v>80.976017608625725</v>
      </c>
      <c r="AG952" s="71">
        <v>97.534073887841174</v>
      </c>
      <c r="AH952" s="71">
        <v>98.060100181904431</v>
      </c>
      <c r="AI952" s="71">
        <v>91.17818610943128</v>
      </c>
      <c r="AJ952" s="71">
        <v>-21.790148254823439</v>
      </c>
      <c r="AK952" s="71">
        <v>-24.020021296437299</v>
      </c>
      <c r="AL952" s="71">
        <v>-26.697898096144691</v>
      </c>
      <c r="AM952" s="71">
        <v>-38.21579235126147</v>
      </c>
      <c r="AN952" s="71">
        <v>-37.638189654223488</v>
      </c>
      <c r="AO952" s="71">
        <v>-11.055775292586922</v>
      </c>
      <c r="AP952" s="71">
        <v>-23.682525460834913</v>
      </c>
      <c r="AQ952" s="71">
        <v>9.2541879413989179</v>
      </c>
      <c r="AR952" s="71">
        <v>125.20862474312207</v>
      </c>
      <c r="AS952" s="71">
        <v>-47.075436207562582</v>
      </c>
      <c r="AT952" s="71">
        <v>27.980759991791238</v>
      </c>
      <c r="AU952" s="71">
        <v>29.377110914586012</v>
      </c>
      <c r="AV952" s="72">
        <v>6.3963899780173472</v>
      </c>
      <c r="AW952" s="73">
        <v>-87593.840000000026</v>
      </c>
      <c r="AX952" s="73">
        <v>-89710.049999999988</v>
      </c>
      <c r="AY952" s="73">
        <v>-102624.20000000001</v>
      </c>
      <c r="AZ952" s="73">
        <v>-180433.66999999998</v>
      </c>
      <c r="BA952" s="73">
        <v>-242428.72000000003</v>
      </c>
      <c r="BB952" s="73">
        <v>-46526.72000000003</v>
      </c>
      <c r="BC952" s="73">
        <v>-72879.280000000144</v>
      </c>
      <c r="BD952" s="73">
        <v>20531.47</v>
      </c>
      <c r="BE952" s="73">
        <v>364221.76000000024</v>
      </c>
      <c r="BF952" s="73">
        <v>-248090.91000000003</v>
      </c>
      <c r="BG952" s="73">
        <v>70763.37</v>
      </c>
      <c r="BH952" s="73">
        <v>78222.679999999877</v>
      </c>
      <c r="BI952" s="73">
        <v>12048.670000000013</v>
      </c>
      <c r="BJ952" s="71">
        <v>14.766131003520389</v>
      </c>
      <c r="BK952" s="71">
        <v>13.000499732085</v>
      </c>
      <c r="BL952" s="71">
        <v>11.690187256098062</v>
      </c>
      <c r="BM952" s="71">
        <v>10.640000262416438</v>
      </c>
      <c r="BN952" s="71">
        <v>0.90726392098350495</v>
      </c>
      <c r="BO952" s="71">
        <v>6.432935097251832</v>
      </c>
      <c r="BP952" s="71">
        <v>14.735762883005425</v>
      </c>
      <c r="BQ952" s="71">
        <v>10.982778188387092</v>
      </c>
      <c r="BR952" s="72">
        <v>2.4490318489464049</v>
      </c>
      <c r="BS952" s="72">
        <v>10.721872498218064</v>
      </c>
      <c r="BT952" s="71">
        <v>13.041694412380824</v>
      </c>
      <c r="BU952" s="71">
        <v>8.5673070099011088</v>
      </c>
      <c r="BV952" s="71">
        <v>7.6614718529225527</v>
      </c>
      <c r="BW952" s="71">
        <v>7.1167094656949921</v>
      </c>
      <c r="BX952" s="75">
        <v>7360</v>
      </c>
      <c r="BY952" s="75">
        <v>6757</v>
      </c>
      <c r="BZ952" s="75">
        <v>6532</v>
      </c>
      <c r="CA952" s="75">
        <v>6435</v>
      </c>
      <c r="CB952" s="75">
        <v>7896</v>
      </c>
      <c r="CC952" s="75">
        <v>8949</v>
      </c>
      <c r="CD952" s="75">
        <v>5283</v>
      </c>
      <c r="CE952" s="75">
        <v>5243</v>
      </c>
      <c r="CF952" s="75">
        <v>10909</v>
      </c>
      <c r="CG952" s="75">
        <v>6007</v>
      </c>
      <c r="CH952" s="75">
        <v>6680</v>
      </c>
      <c r="CI952" s="75">
        <v>6695</v>
      </c>
      <c r="CJ952" s="75">
        <v>3790</v>
      </c>
      <c r="CK952" s="75">
        <v>44607</v>
      </c>
      <c r="CL952" s="73">
        <v>577923.06999999983</v>
      </c>
      <c r="CM952" s="73">
        <v>515222.94999999995</v>
      </c>
      <c r="CN952" s="73">
        <v>618337.58000000007</v>
      </c>
      <c r="CO952" s="73">
        <v>618845.93000000005</v>
      </c>
      <c r="CP952" s="73">
        <v>773123.67000000016</v>
      </c>
      <c r="CQ952" s="73">
        <v>634942.58000000031</v>
      </c>
      <c r="CR952" s="73">
        <v>582509.89</v>
      </c>
      <c r="CS952" s="73">
        <v>775440.60000000021</v>
      </c>
      <c r="CT952" s="73">
        <v>606392.9700000002</v>
      </c>
      <c r="CU952" s="73">
        <v>573298.54000000015</v>
      </c>
      <c r="CV952" s="73">
        <v>597026.61999999988</v>
      </c>
      <c r="CW952" s="73">
        <v>576644.11999999988</v>
      </c>
      <c r="CX952" s="73">
        <v>621804.2300000001</v>
      </c>
      <c r="CY952" s="77"/>
      <c r="CZ952" s="4">
        <v>780</v>
      </c>
      <c r="DA952" s="76" t="str">
        <f t="shared" si="34"/>
        <v>L780</v>
      </c>
      <c r="DB952" s="71">
        <v>1.1275590900272925</v>
      </c>
      <c r="DC952" s="71">
        <v>1.4038990114340328</v>
      </c>
      <c r="DD952" s="71">
        <v>0.4099606018244899</v>
      </c>
      <c r="DE952" s="71">
        <v>0.84164187212577268</v>
      </c>
      <c r="DF952" s="71">
        <v>0.56446004824503049</v>
      </c>
      <c r="DG952" s="71">
        <v>0.21895657429655621</v>
      </c>
      <c r="DH952" s="71">
        <v>3.0252983121677832E-2</v>
      </c>
      <c r="DI952" s="71">
        <v>6.9117862622116943E-2</v>
      </c>
      <c r="DJ952" s="71">
        <v>0.15360021777350968</v>
      </c>
      <c r="DK952" s="71">
        <v>0.10982336322156214</v>
      </c>
      <c r="DL952" s="71">
        <v>9.2704488294016799E-2</v>
      </c>
      <c r="DM952" s="71">
        <v>3.1298294592172607E-2</v>
      </c>
      <c r="DN952" s="71">
        <v>0.13219255868723892</v>
      </c>
      <c r="DO952" s="71">
        <v>9.7226521634564522E-2</v>
      </c>
      <c r="DQ952" s="71"/>
      <c r="DR952" s="71"/>
      <c r="DS952" s="71"/>
      <c r="DT952" s="71"/>
      <c r="DU952" s="71"/>
      <c r="DV952" s="71"/>
      <c r="DW952" s="71"/>
      <c r="DX952" s="71"/>
      <c r="DY952" s="71"/>
      <c r="DZ952" s="71"/>
      <c r="EA952" s="71"/>
      <c r="EB952" s="71"/>
      <c r="EC952" s="71"/>
      <c r="ED952" s="71"/>
    </row>
    <row r="953" spans="1:134">
      <c r="A953" s="4">
        <v>781</v>
      </c>
      <c r="B953" s="46" t="s">
        <v>7532</v>
      </c>
      <c r="C953" s="65" t="str">
        <f t="shared" si="33"/>
        <v>L781</v>
      </c>
      <c r="D953" s="69">
        <v>203600.29</v>
      </c>
      <c r="E953" s="68">
        <v>2718594.100000001</v>
      </c>
      <c r="F953" s="69">
        <v>-32601.01999999999</v>
      </c>
      <c r="G953" s="69">
        <v>-54153.369999998249</v>
      </c>
      <c r="H953" s="70">
        <v>79.784747620704508</v>
      </c>
      <c r="I953" s="70">
        <v>-1.9530581340679531</v>
      </c>
      <c r="J953" s="69">
        <v>415092.08999999997</v>
      </c>
      <c r="K953" s="69">
        <v>407345.62999999995</v>
      </c>
      <c r="L953" s="69">
        <v>387292.71000000008</v>
      </c>
      <c r="M953" s="69">
        <v>425786.04</v>
      </c>
      <c r="N953" s="69">
        <v>650216.19000000006</v>
      </c>
      <c r="O953" s="69">
        <v>592509.13</v>
      </c>
      <c r="P953" s="69">
        <v>318680.41999999993</v>
      </c>
      <c r="Q953" s="69">
        <v>332369.38999999996</v>
      </c>
      <c r="R953" s="69">
        <v>706533.5299999998</v>
      </c>
      <c r="S953" s="69">
        <v>394642.13999999996</v>
      </c>
      <c r="T953" s="69">
        <v>416311.97</v>
      </c>
      <c r="U953" s="69">
        <v>346456.36000000004</v>
      </c>
      <c r="V953" s="69">
        <v>203600.29</v>
      </c>
      <c r="W953" s="70">
        <v>97.605852583840615</v>
      </c>
      <c r="X953" s="70">
        <v>92.12576044145932</v>
      </c>
      <c r="Y953" s="70">
        <v>93.760451109896749</v>
      </c>
      <c r="Z953" s="71">
        <v>81.563085609781695</v>
      </c>
      <c r="AA953" s="71">
        <v>107.67702398900236</v>
      </c>
      <c r="AB953" s="71">
        <v>102.54667923870157</v>
      </c>
      <c r="AC953" s="71">
        <v>78.666870724330479</v>
      </c>
      <c r="AD953" s="71">
        <v>80.323903636456123</v>
      </c>
      <c r="AE953" s="71">
        <v>84.784705099459572</v>
      </c>
      <c r="AF953" s="71">
        <v>92.579815636310599</v>
      </c>
      <c r="AG953" s="71">
        <v>78.549113216198691</v>
      </c>
      <c r="AH953" s="71">
        <v>67.264102531465667</v>
      </c>
      <c r="AI953" s="71">
        <v>71.727271909308868</v>
      </c>
      <c r="AJ953" s="71">
        <v>-10.496149072485462</v>
      </c>
      <c r="AK953" s="71">
        <v>-16.650156461417343</v>
      </c>
      <c r="AL953" s="71">
        <v>-24.57102248094607</v>
      </c>
      <c r="AM953" s="71">
        <v>-21.417889226375266</v>
      </c>
      <c r="AN953" s="71">
        <v>-14.053316758805224</v>
      </c>
      <c r="AO953" s="71">
        <v>-11.595843072312384</v>
      </c>
      <c r="AP953" s="71">
        <v>-19.00278602294113</v>
      </c>
      <c r="AQ953" s="71">
        <v>4.3288926586909637</v>
      </c>
      <c r="AR953" s="71">
        <v>64.078356853095329</v>
      </c>
      <c r="AS953" s="71">
        <v>-32.901544942731299</v>
      </c>
      <c r="AT953" s="71">
        <v>1.9232708521414343</v>
      </c>
      <c r="AU953" s="71">
        <v>-12.798182832564031</v>
      </c>
      <c r="AV953" s="72">
        <v>-13.802218116402488</v>
      </c>
      <c r="AW953" s="73">
        <v>-48678.000000000116</v>
      </c>
      <c r="AX953" s="73">
        <v>-81372.300000000105</v>
      </c>
      <c r="AY953" s="73">
        <v>-126160.76999999984</v>
      </c>
      <c r="AZ953" s="73">
        <v>-116049.79999999987</v>
      </c>
      <c r="BA953" s="73">
        <v>-106318.16999999993</v>
      </c>
      <c r="BB953" s="73">
        <v>-67417.129999999888</v>
      </c>
      <c r="BC953" s="73">
        <v>-74765.729999999981</v>
      </c>
      <c r="BD953" s="73">
        <v>13790.919999999867</v>
      </c>
      <c r="BE953" s="73">
        <v>275926.1399999999</v>
      </c>
      <c r="BF953" s="73">
        <v>-193511.6999999999</v>
      </c>
      <c r="BG953" s="73">
        <v>7855.7199999999721</v>
      </c>
      <c r="BH953" s="73">
        <v>-50847.699999999895</v>
      </c>
      <c r="BI953" s="73">
        <v>-32601.01999999999</v>
      </c>
      <c r="BJ953" s="71">
        <v>21.16192009203451</v>
      </c>
      <c r="BK953" s="71">
        <v>16.497591460326724</v>
      </c>
      <c r="BL953" s="71">
        <v>15.143411228918662</v>
      </c>
      <c r="BM953" s="71">
        <v>14.382092615103879</v>
      </c>
      <c r="BN953" s="71">
        <v>3.0703713401633452</v>
      </c>
      <c r="BO953" s="71">
        <v>10.413164757076871</v>
      </c>
      <c r="BP953" s="71">
        <v>18.847168281017446</v>
      </c>
      <c r="BQ953" s="71">
        <v>17.838482394227185</v>
      </c>
      <c r="BR953" s="72">
        <v>4.7292513849346154</v>
      </c>
      <c r="BS953" s="72">
        <v>12.232030336373766</v>
      </c>
      <c r="BT953" s="71">
        <v>14.633171861774624</v>
      </c>
      <c r="BU953" s="71">
        <v>14.193657493742602</v>
      </c>
      <c r="BV953" s="71">
        <v>12.184924361133639</v>
      </c>
      <c r="BW953" s="71">
        <v>10.957467550435723</v>
      </c>
      <c r="BX953" s="75">
        <v>9720</v>
      </c>
      <c r="BY953" s="75">
        <v>9394</v>
      </c>
      <c r="BZ953" s="75">
        <v>8948</v>
      </c>
      <c r="CA953" s="75">
        <v>9215</v>
      </c>
      <c r="CB953" s="75">
        <v>11299</v>
      </c>
      <c r="CC953" s="75">
        <v>11147</v>
      </c>
      <c r="CD953" s="75">
        <v>6973</v>
      </c>
      <c r="CE953" s="75">
        <v>7247</v>
      </c>
      <c r="CF953" s="75">
        <v>11513</v>
      </c>
      <c r="CG953" s="75">
        <v>8603</v>
      </c>
      <c r="CH953" s="75">
        <v>9001</v>
      </c>
      <c r="CI953" s="75">
        <v>7903</v>
      </c>
      <c r="CJ953" s="75">
        <v>4372</v>
      </c>
      <c r="CK953" s="75">
        <v>55612</v>
      </c>
      <c r="CL953" s="73">
        <v>649323.51000000013</v>
      </c>
      <c r="CM953" s="73">
        <v>672110.64999999967</v>
      </c>
      <c r="CN953" s="73">
        <v>784766.64999999991</v>
      </c>
      <c r="CO953" s="73">
        <v>899794.28000000014</v>
      </c>
      <c r="CP953" s="73">
        <v>907619.96999999986</v>
      </c>
      <c r="CQ953" s="73">
        <v>748754.67999999993</v>
      </c>
      <c r="CR953" s="73">
        <v>629763.52999999991</v>
      </c>
      <c r="CS953" s="73">
        <v>960382.33000000007</v>
      </c>
      <c r="CT953" s="73">
        <v>767293.19</v>
      </c>
      <c r="CU953" s="73">
        <v>721190.1</v>
      </c>
      <c r="CV953" s="73">
        <v>831984.57999999984</v>
      </c>
      <c r="CW953" s="73">
        <v>853261.29999999993</v>
      </c>
      <c r="CX953" s="73">
        <v>829565.36999999988</v>
      </c>
      <c r="CY953" s="77"/>
      <c r="CZ953" s="4">
        <v>781</v>
      </c>
      <c r="DA953" s="76" t="str">
        <f t="shared" si="34"/>
        <v>L781</v>
      </c>
      <c r="DB953" s="71">
        <v>1.4264562947474535</v>
      </c>
      <c r="DC953" s="71">
        <v>1.6482289656500777</v>
      </c>
      <c r="DD953" s="71">
        <v>0.97343999219115918</v>
      </c>
      <c r="DE953" s="71">
        <v>1.1973177236166159</v>
      </c>
      <c r="DF953" s="71">
        <v>0.93099331696727028</v>
      </c>
      <c r="DG953" s="71">
        <v>1.0858818874969951</v>
      </c>
      <c r="DH953" s="71">
        <v>0.71445402415697945</v>
      </c>
      <c r="DI953" s="71">
        <v>0.47380291524448898</v>
      </c>
      <c r="DJ953" s="71">
        <v>0.23038090103244535</v>
      </c>
      <c r="DK953" s="71">
        <v>0.24051688633575974</v>
      </c>
      <c r="DL953" s="71">
        <v>0.34026340033904068</v>
      </c>
      <c r="DM953" s="71">
        <v>0.29021780897175098</v>
      </c>
      <c r="DN953" s="72">
        <v>0.41461166602653554</v>
      </c>
      <c r="DO953" s="71">
        <v>0.35685236128682707</v>
      </c>
      <c r="DQ953" s="71"/>
      <c r="DR953" s="71"/>
      <c r="DS953" s="71"/>
      <c r="DT953" s="71"/>
      <c r="DU953" s="71"/>
      <c r="DV953" s="71"/>
      <c r="DW953" s="71"/>
      <c r="DX953" s="71"/>
      <c r="DY953" s="71"/>
      <c r="DZ953" s="71"/>
      <c r="EA953" s="71"/>
      <c r="EB953" s="71"/>
      <c r="EC953" s="71"/>
      <c r="ED953" s="71"/>
    </row>
    <row r="954" spans="1:134">
      <c r="A954" s="4">
        <v>1275</v>
      </c>
      <c r="B954" s="46" t="s">
        <v>7540</v>
      </c>
      <c r="C954" s="65" t="str">
        <f t="shared" si="33"/>
        <v>1275</v>
      </c>
      <c r="D954" s="69">
        <v>152738.55999999994</v>
      </c>
      <c r="E954" s="68">
        <v>1814461.86</v>
      </c>
      <c r="F954" s="69">
        <v>39065.009999999951</v>
      </c>
      <c r="G954" s="69">
        <v>312123.57999999984</v>
      </c>
      <c r="H954" s="70">
        <v>97.469594769632394</v>
      </c>
      <c r="I954" s="70">
        <v>20.775852160273779</v>
      </c>
      <c r="J954" s="69">
        <v>204546.9</v>
      </c>
      <c r="K954" s="69">
        <v>189861.70999999996</v>
      </c>
      <c r="L954" s="69">
        <v>185094.82999999996</v>
      </c>
      <c r="M954" s="69">
        <v>226175.55</v>
      </c>
      <c r="N954" s="69">
        <v>380692.07999999996</v>
      </c>
      <c r="O954" s="69">
        <v>322691.17999999993</v>
      </c>
      <c r="P954" s="69">
        <v>207543.42999999996</v>
      </c>
      <c r="Q954" s="69">
        <v>189927.21</v>
      </c>
      <c r="R954" s="69">
        <v>464908.75999999989</v>
      </c>
      <c r="S954" s="69">
        <v>271502.71999999997</v>
      </c>
      <c r="T954" s="69">
        <v>274952.31</v>
      </c>
      <c r="U954" s="69">
        <v>252888.87000000002</v>
      </c>
      <c r="V954" s="69">
        <v>152738.55999999994</v>
      </c>
      <c r="W954" s="70">
        <v>86.6206208944173</v>
      </c>
      <c r="X954" s="70">
        <v>85.613053837653311</v>
      </c>
      <c r="Y954" s="70">
        <v>85.68165210874983</v>
      </c>
      <c r="Z954" s="71">
        <v>83.018650254554743</v>
      </c>
      <c r="AA954" s="71">
        <v>130.68312780601042</v>
      </c>
      <c r="AB954" s="71">
        <v>113.91462858959365</v>
      </c>
      <c r="AC954" s="71">
        <v>86.966490777604136</v>
      </c>
      <c r="AD954" s="71">
        <v>87.272931845359381</v>
      </c>
      <c r="AE954" s="71">
        <v>95.704806008819517</v>
      </c>
      <c r="AF954" s="71">
        <v>109.04361315264057</v>
      </c>
      <c r="AG954" s="71">
        <v>100.04976501547868</v>
      </c>
      <c r="AH954" s="71">
        <v>98.330206892633399</v>
      </c>
      <c r="AI954" s="71">
        <v>110.25103330099104</v>
      </c>
      <c r="AJ954" s="71">
        <v>-20.458583920460004</v>
      </c>
      <c r="AK954" s="71">
        <v>-25.731973149842702</v>
      </c>
      <c r="AL954" s="71">
        <v>-31.564061469538483</v>
      </c>
      <c r="AM954" s="71">
        <v>-15.541319173610546</v>
      </c>
      <c r="AN954" s="71">
        <v>-0.35720343153163858</v>
      </c>
      <c r="AO954" s="71">
        <v>-3.6003058466205218</v>
      </c>
      <c r="AP954" s="71">
        <v>-9.5200951745327949</v>
      </c>
      <c r="AQ954" s="71">
        <v>12.240591623512852</v>
      </c>
      <c r="AR954" s="71">
        <v>89.428337725334089</v>
      </c>
      <c r="AS954" s="71">
        <v>-19.430567665166663</v>
      </c>
      <c r="AT954" s="71">
        <v>30.834000623163394</v>
      </c>
      <c r="AU954" s="71">
        <v>28.039130358836761</v>
      </c>
      <c r="AV954" s="72">
        <v>34.365962882306356</v>
      </c>
      <c r="AW954" s="73">
        <v>-52610.829999999958</v>
      </c>
      <c r="AX954" s="73">
        <v>-65782.23000000004</v>
      </c>
      <c r="AY954" s="73">
        <v>-85369.540000000037</v>
      </c>
      <c r="AZ954" s="73">
        <v>-41618.770000000077</v>
      </c>
      <c r="BA954" s="73">
        <v>-1364.7200000000303</v>
      </c>
      <c r="BB954" s="73">
        <v>-5880.460000000021</v>
      </c>
      <c r="BC954" s="73">
        <v>-21837.260000000009</v>
      </c>
      <c r="BD954" s="73">
        <v>20712.839999999997</v>
      </c>
      <c r="BE954" s="73">
        <v>219481.50999999983</v>
      </c>
      <c r="BF954" s="73">
        <v>-65477.090000000084</v>
      </c>
      <c r="BG954" s="73">
        <v>64798.750000000058</v>
      </c>
      <c r="BH954" s="73">
        <v>55379.820000000065</v>
      </c>
      <c r="BI954" s="73">
        <v>39065.009999999951</v>
      </c>
      <c r="BJ954" s="71">
        <v>14.764838991224128</v>
      </c>
      <c r="BK954" s="71">
        <v>12.795010583183194</v>
      </c>
      <c r="BL954" s="71">
        <v>13.121803196284549</v>
      </c>
      <c r="BM954" s="71">
        <v>10.34817884122263</v>
      </c>
      <c r="BN954" s="71">
        <v>-0.93997669471519796</v>
      </c>
      <c r="BO954" s="71">
        <v>-1.8532594810002521</v>
      </c>
      <c r="BP954" s="71">
        <v>13.731233849604518</v>
      </c>
      <c r="BQ954" s="71">
        <v>14.458318469461231</v>
      </c>
      <c r="BR954" s="72">
        <v>3.0138670321755932</v>
      </c>
      <c r="BS954" s="72">
        <v>9.5882504757509608</v>
      </c>
      <c r="BT954" s="71">
        <v>12.085623385823382</v>
      </c>
      <c r="BU954" s="71">
        <v>11.171263889044287</v>
      </c>
      <c r="BV954" s="71">
        <v>8.3955602364911499</v>
      </c>
      <c r="BW954" s="71">
        <v>8.0649240978247736</v>
      </c>
      <c r="BX954" s="75">
        <v>6345</v>
      </c>
      <c r="BY954" s="75">
        <v>6164</v>
      </c>
      <c r="BZ954" s="75">
        <v>5633</v>
      </c>
      <c r="CA954" s="75">
        <v>6242</v>
      </c>
      <c r="CB954" s="75">
        <v>8634</v>
      </c>
      <c r="CC954" s="75">
        <v>8227</v>
      </c>
      <c r="CD954" s="75">
        <v>6123</v>
      </c>
      <c r="CE954" s="75">
        <v>5578</v>
      </c>
      <c r="CF954" s="75">
        <v>10368</v>
      </c>
      <c r="CG954" s="75">
        <v>7554</v>
      </c>
      <c r="CH954" s="75">
        <v>7948</v>
      </c>
      <c r="CI954" s="75">
        <v>7225</v>
      </c>
      <c r="CJ954" s="75">
        <v>4406</v>
      </c>
      <c r="CK954" s="75">
        <v>49202</v>
      </c>
      <c r="CL954" s="73">
        <v>582226.74</v>
      </c>
      <c r="CM954" s="73">
        <v>561676.33999999985</v>
      </c>
      <c r="CN954" s="73">
        <v>583034.04999999981</v>
      </c>
      <c r="CO954" s="73">
        <v>662514.74999999988</v>
      </c>
      <c r="CP954" s="73">
        <v>627802.67000000004</v>
      </c>
      <c r="CQ954" s="73">
        <v>525255.21</v>
      </c>
      <c r="CR954" s="73">
        <v>492400.2799999998</v>
      </c>
      <c r="CS954" s="73">
        <v>570656.97999999986</v>
      </c>
      <c r="CT954" s="73">
        <v>558979.53</v>
      </c>
      <c r="CU954" s="73">
        <v>498997.25000000012</v>
      </c>
      <c r="CV954" s="73">
        <v>497069.56000000006</v>
      </c>
      <c r="CW954" s="73">
        <v>538331.85</v>
      </c>
      <c r="CX954" s="73">
        <v>515512.2900000001</v>
      </c>
      <c r="CY954" s="77"/>
      <c r="CZ954" s="4">
        <v>1275</v>
      </c>
      <c r="DA954" s="76" t="str">
        <f t="shared" si="34"/>
        <v>1275</v>
      </c>
      <c r="DB954" s="71">
        <v>1.9327721476054938</v>
      </c>
      <c r="DC954" s="71">
        <v>0.94827749889824198</v>
      </c>
      <c r="DD954" s="71">
        <v>0.66949558736414694</v>
      </c>
      <c r="DE954" s="71">
        <v>0.44688693714902428</v>
      </c>
      <c r="DF954" s="71">
        <v>0.73748308010912667</v>
      </c>
      <c r="DG954" s="71">
        <v>0.55318828253684615</v>
      </c>
      <c r="DH954" s="71">
        <v>0.17428421075374001</v>
      </c>
      <c r="DI954" s="71">
        <v>0.16562617091678461</v>
      </c>
      <c r="DJ954" s="71">
        <v>0.2164120888799414</v>
      </c>
      <c r="DK954" s="71">
        <v>0.22899381279118614</v>
      </c>
      <c r="DL954" s="71">
        <v>0.32756374168323649</v>
      </c>
      <c r="DM954" s="71">
        <v>0.13897352576042105</v>
      </c>
      <c r="DN954" s="71">
        <v>0.21256135629002032</v>
      </c>
      <c r="DO954" s="71">
        <v>0.21377542292250429</v>
      </c>
      <c r="DQ954" s="71"/>
      <c r="DR954" s="71"/>
      <c r="DS954" s="71"/>
      <c r="DT954" s="71"/>
      <c r="DU954" s="71"/>
      <c r="DV954" s="71"/>
      <c r="DW954" s="71"/>
      <c r="DX954" s="71"/>
      <c r="DY954" s="71"/>
      <c r="DZ954" s="71"/>
      <c r="EA954" s="71"/>
      <c r="EB954" s="71"/>
      <c r="EC954" s="71"/>
      <c r="ED954" s="71"/>
    </row>
    <row r="955" spans="1:134">
      <c r="A955" s="4">
        <v>1272</v>
      </c>
      <c r="B955" s="46" t="s">
        <v>7546</v>
      </c>
      <c r="C955" s="65" t="str">
        <f t="shared" si="33"/>
        <v>1272</v>
      </c>
      <c r="D955" s="69">
        <v>378132.24000000005</v>
      </c>
      <c r="E955" s="68">
        <v>4507933.6300000018</v>
      </c>
      <c r="F955" s="69">
        <v>7390.1300000000047</v>
      </c>
      <c r="G955" s="69">
        <v>580187.48000000045</v>
      </c>
      <c r="H955" s="70">
        <v>91.324679347781469</v>
      </c>
      <c r="I955" s="70">
        <v>14.771511646698453</v>
      </c>
      <c r="J955" s="69">
        <v>631343.85999999987</v>
      </c>
      <c r="K955" s="69">
        <v>564376.18000000017</v>
      </c>
      <c r="L955" s="69">
        <v>574028.0199999999</v>
      </c>
      <c r="M955" s="69">
        <v>712638.57000000007</v>
      </c>
      <c r="N955" s="69">
        <v>1051639.6399999999</v>
      </c>
      <c r="O955" s="69">
        <v>892987.33000000019</v>
      </c>
      <c r="P955" s="69">
        <v>526592.44999999995</v>
      </c>
      <c r="Q955" s="69">
        <v>490848.4599999999</v>
      </c>
      <c r="R955" s="69">
        <v>1316506.9200000002</v>
      </c>
      <c r="S955" s="69">
        <v>534554.39000000013</v>
      </c>
      <c r="T955" s="69">
        <v>642310.66999999981</v>
      </c>
      <c r="U955" s="69">
        <v>618988.5</v>
      </c>
      <c r="V955" s="69">
        <v>378132.24000000005</v>
      </c>
      <c r="W955" s="70">
        <v>105.75831066050316</v>
      </c>
      <c r="X955" s="70">
        <v>87.696433696075061</v>
      </c>
      <c r="Y955" s="70">
        <v>97.989344008301728</v>
      </c>
      <c r="Z955" s="71">
        <v>108.82670075302184</v>
      </c>
      <c r="AA955" s="71">
        <v>104.68377325107092</v>
      </c>
      <c r="AB955" s="71">
        <v>102.63686796972162</v>
      </c>
      <c r="AC955" s="71">
        <v>94.92066968801241</v>
      </c>
      <c r="AD955" s="71">
        <v>86.998956553378818</v>
      </c>
      <c r="AE955" s="71">
        <v>101.45882535435091</v>
      </c>
      <c r="AF955" s="71">
        <v>74.089648642300787</v>
      </c>
      <c r="AG955" s="71">
        <v>95.042098607369923</v>
      </c>
      <c r="AH955" s="71">
        <v>89.736851362576118</v>
      </c>
      <c r="AI955" s="71">
        <v>87.42601236331933</v>
      </c>
      <c r="AJ955" s="71">
        <v>-13.208195568533842</v>
      </c>
      <c r="AK955" s="71">
        <v>-25.63123450258642</v>
      </c>
      <c r="AL955" s="71">
        <v>-18.819633426876191</v>
      </c>
      <c r="AM955" s="71">
        <v>-15.826701353732432</v>
      </c>
      <c r="AN955" s="71">
        <v>-19.422564448025515</v>
      </c>
      <c r="AO955" s="71">
        <v>-12.564789382234331</v>
      </c>
      <c r="AP955" s="71">
        <v>-8.5192679233709647</v>
      </c>
      <c r="AQ955" s="71">
        <v>20.539422052361701</v>
      </c>
      <c r="AR955" s="71">
        <v>111.14985334585037</v>
      </c>
      <c r="AS955" s="71">
        <v>-39.928220347434184</v>
      </c>
      <c r="AT955" s="71">
        <v>22.601299048270462</v>
      </c>
      <c r="AU955" s="71">
        <v>15.287950509073722</v>
      </c>
      <c r="AV955" s="72">
        <v>1.9933343962464933</v>
      </c>
      <c r="AW955" s="73">
        <v>-96079.500000000233</v>
      </c>
      <c r="AX955" s="73">
        <v>-194512.54999999993</v>
      </c>
      <c r="AY955" s="73">
        <v>-133074.01000000013</v>
      </c>
      <c r="AZ955" s="73">
        <v>-133994.01000000013</v>
      </c>
      <c r="BA955" s="73">
        <v>-253459.61999999988</v>
      </c>
      <c r="BB955" s="73">
        <v>-116371.23999999976</v>
      </c>
      <c r="BC955" s="73">
        <v>-49039.640000000014</v>
      </c>
      <c r="BD955" s="73">
        <v>83638.559999999881</v>
      </c>
      <c r="BE955" s="73">
        <v>693012.8</v>
      </c>
      <c r="BF955" s="73">
        <v>-355305.0299999998</v>
      </c>
      <c r="BG955" s="73">
        <v>118408.65999999974</v>
      </c>
      <c r="BH955" s="73">
        <v>82081.999999999884</v>
      </c>
      <c r="BI955" s="73">
        <v>7390.1300000000047</v>
      </c>
      <c r="BJ955" s="71">
        <v>12.086684909359994</v>
      </c>
      <c r="BK955" s="71">
        <v>8.3405987625845111</v>
      </c>
      <c r="BL955" s="71">
        <v>9.3309977915818916</v>
      </c>
      <c r="BM955" s="71">
        <v>8.4952990377113462</v>
      </c>
      <c r="BN955" s="71">
        <v>-5.0137382151273222</v>
      </c>
      <c r="BO955" s="71">
        <v>2.9762460889872866</v>
      </c>
      <c r="BP955" s="71">
        <v>18.846490252966358</v>
      </c>
      <c r="BQ955" s="71">
        <v>18.698028095416788</v>
      </c>
      <c r="BR955" s="72">
        <v>7.1853978795214326</v>
      </c>
      <c r="BS955" s="72">
        <v>13.467114790822528</v>
      </c>
      <c r="BT955" s="71">
        <v>16.334229026906417</v>
      </c>
      <c r="BU955" s="71">
        <v>13.730192110801827</v>
      </c>
      <c r="BV955" s="71">
        <v>9.9879531921235074</v>
      </c>
      <c r="BW955" s="71">
        <v>11.424112656218458</v>
      </c>
      <c r="BX955" s="75">
        <v>10622</v>
      </c>
      <c r="BY955" s="75">
        <v>10353</v>
      </c>
      <c r="BZ955" s="75">
        <v>10166</v>
      </c>
      <c r="CA955" s="75">
        <v>10395</v>
      </c>
      <c r="CB955" s="75">
        <v>13568</v>
      </c>
      <c r="CC955" s="75">
        <v>14626</v>
      </c>
      <c r="CD955" s="75">
        <v>8914</v>
      </c>
      <c r="CE955" s="75">
        <v>8429</v>
      </c>
      <c r="CF955" s="75">
        <v>17121</v>
      </c>
      <c r="CG955" s="75">
        <v>9771</v>
      </c>
      <c r="CH955" s="75">
        <v>10606</v>
      </c>
      <c r="CI955" s="75">
        <v>10389</v>
      </c>
      <c r="CJ955" s="75">
        <v>5876</v>
      </c>
      <c r="CK955" s="75">
        <v>71106</v>
      </c>
      <c r="CL955" s="73">
        <v>1178542.0100000002</v>
      </c>
      <c r="CM955" s="73">
        <v>1140656.08</v>
      </c>
      <c r="CN955" s="73">
        <v>1204188.1099999999</v>
      </c>
      <c r="CO955" s="73">
        <v>1399000.5100000002</v>
      </c>
      <c r="CP955" s="73">
        <v>1287024.4599999997</v>
      </c>
      <c r="CQ955" s="73">
        <v>1102415.2399999998</v>
      </c>
      <c r="CR955" s="73">
        <v>1021286.8600000002</v>
      </c>
      <c r="CS955" s="73">
        <v>1456729.2100000004</v>
      </c>
      <c r="CT955" s="73">
        <v>1007739.4999999999</v>
      </c>
      <c r="CU955" s="73">
        <v>1073369.9000000004</v>
      </c>
      <c r="CV955" s="73">
        <v>994024.94000000018</v>
      </c>
      <c r="CW955" s="73">
        <v>1102101.3400000001</v>
      </c>
      <c r="CX955" s="73">
        <v>1029444.6000000002</v>
      </c>
      <c r="CY955" s="77"/>
      <c r="CZ955" s="4">
        <v>1272</v>
      </c>
      <c r="DA955" s="76" t="str">
        <f t="shared" si="34"/>
        <v>1272</v>
      </c>
      <c r="DB955" s="71">
        <v>4.5572354725450372</v>
      </c>
      <c r="DC955" s="71">
        <v>3.2209695838171668</v>
      </c>
      <c r="DD955" s="71">
        <v>1.2139709880670895</v>
      </c>
      <c r="DE955" s="71">
        <v>1.3459043299030959</v>
      </c>
      <c r="DF955" s="71">
        <v>1.3906688477149849</v>
      </c>
      <c r="DG955" s="71">
        <v>1.151901885391216</v>
      </c>
      <c r="DH955" s="71">
        <v>1.1048013503131786</v>
      </c>
      <c r="DI955" s="71">
        <v>0.52241196444705318</v>
      </c>
      <c r="DJ955" s="71">
        <v>1.6890552601970719</v>
      </c>
      <c r="DK955" s="71">
        <v>0.99727393974862466</v>
      </c>
      <c r="DL955" s="71">
        <v>0.50263585447498382</v>
      </c>
      <c r="DM955" s="71">
        <v>0.66449372072855706</v>
      </c>
      <c r="DN955" s="71">
        <v>0.59073754838181303</v>
      </c>
      <c r="DO955" s="71">
        <v>1.0090855437614703</v>
      </c>
      <c r="DQ955" s="71"/>
      <c r="DR955" s="71"/>
      <c r="DS955" s="71"/>
      <c r="DT955" s="71"/>
      <c r="DU955" s="71"/>
      <c r="DV955" s="71"/>
      <c r="DW955" s="71"/>
      <c r="DX955" s="71"/>
      <c r="DY955" s="71"/>
      <c r="DZ955" s="71"/>
      <c r="EA955" s="71"/>
      <c r="EB955" s="71"/>
      <c r="EC955" s="71"/>
      <c r="ED955" s="71"/>
    </row>
    <row r="956" spans="1:134">
      <c r="A956" s="4">
        <v>1180</v>
      </c>
      <c r="B956" s="46" t="s">
        <v>7552</v>
      </c>
      <c r="C956" s="65" t="str">
        <f t="shared" si="33"/>
        <v>1180</v>
      </c>
      <c r="D956" s="69">
        <v>317444.84000000003</v>
      </c>
      <c r="E956" s="68">
        <v>3792871.0700000008</v>
      </c>
      <c r="F956" s="69">
        <v>82781.010000000068</v>
      </c>
      <c r="G956" s="69">
        <v>949527.27</v>
      </c>
      <c r="H956" s="70">
        <v>109.30244332716725</v>
      </c>
      <c r="I956" s="70">
        <v>33.394740024051963</v>
      </c>
      <c r="J956" s="69">
        <v>484137.25999999989</v>
      </c>
      <c r="K956" s="69">
        <v>420219.48999999993</v>
      </c>
      <c r="L956" s="69">
        <v>462609.50999999995</v>
      </c>
      <c r="M956" s="69">
        <v>545877.26</v>
      </c>
      <c r="N956" s="69">
        <v>616349.11</v>
      </c>
      <c r="O956" s="69">
        <v>756659.62000000011</v>
      </c>
      <c r="P956" s="69">
        <v>506812.65</v>
      </c>
      <c r="Q956" s="69">
        <v>452741.98999999982</v>
      </c>
      <c r="R956" s="69">
        <v>780213.21</v>
      </c>
      <c r="S956" s="69">
        <v>536028.02</v>
      </c>
      <c r="T956" s="69">
        <v>614355.59000000008</v>
      </c>
      <c r="U956" s="69">
        <v>585274.77</v>
      </c>
      <c r="V956" s="69">
        <v>317444.84000000003</v>
      </c>
      <c r="W956" s="70">
        <v>120.55087885185631</v>
      </c>
      <c r="X956" s="70">
        <v>102.23853119600577</v>
      </c>
      <c r="Y956" s="70">
        <v>108.94318344974829</v>
      </c>
      <c r="Z956" s="71">
        <v>107.10761902574424</v>
      </c>
      <c r="AA956" s="71">
        <v>85.356651619698994</v>
      </c>
      <c r="AB956" s="71">
        <v>90.290112469991286</v>
      </c>
      <c r="AC956" s="71">
        <v>106.65831769786959</v>
      </c>
      <c r="AD956" s="71">
        <v>93.315519300231216</v>
      </c>
      <c r="AE956" s="71">
        <v>108.14327380046646</v>
      </c>
      <c r="AF956" s="71">
        <v>115.23207580292032</v>
      </c>
      <c r="AG956" s="71">
        <v>113.43257953966521</v>
      </c>
      <c r="AH956" s="71">
        <v>118.52627901635933</v>
      </c>
      <c r="AI956" s="71">
        <v>110.34271889796446</v>
      </c>
      <c r="AJ956" s="71">
        <v>40.904248103476128</v>
      </c>
      <c r="AK956" s="71">
        <v>18.512821071087359</v>
      </c>
      <c r="AL956" s="71">
        <v>31.806788895908021</v>
      </c>
      <c r="AM956" s="71">
        <v>16.715894003698352</v>
      </c>
      <c r="AN956" s="71">
        <v>1.8631656823681064</v>
      </c>
      <c r="AO956" s="71">
        <v>5.6248418317243809</v>
      </c>
      <c r="AP956" s="71">
        <v>8.8480963076288397</v>
      </c>
      <c r="AQ956" s="71">
        <v>17.232513331663469</v>
      </c>
      <c r="AR956" s="71">
        <v>103.91197800547829</v>
      </c>
      <c r="AS956" s="71">
        <v>-6.8200928072035261</v>
      </c>
      <c r="AT956" s="71">
        <v>47.653634810783998</v>
      </c>
      <c r="AU956" s="71">
        <v>52.848754299464609</v>
      </c>
      <c r="AV956" s="72">
        <v>35.276425003376133</v>
      </c>
      <c r="AW956" s="73">
        <v>140544.16999999987</v>
      </c>
      <c r="AX956" s="73">
        <v>65642.25</v>
      </c>
      <c r="AY956" s="73">
        <v>111634.03000000003</v>
      </c>
      <c r="AZ956" s="73">
        <v>78179.809999999881</v>
      </c>
      <c r="BA956" s="73">
        <v>11273.560000000056</v>
      </c>
      <c r="BB956" s="73">
        <v>49343.219999999856</v>
      </c>
      <c r="BC956" s="73">
        <v>41198.030000000144</v>
      </c>
      <c r="BD956" s="73">
        <v>66550.499999999942</v>
      </c>
      <c r="BE956" s="73">
        <v>397590.65999999992</v>
      </c>
      <c r="BF956" s="73">
        <v>-39233.359999999753</v>
      </c>
      <c r="BG956" s="73">
        <v>198276.7100000002</v>
      </c>
      <c r="BH956" s="73">
        <v>202363.72000000003</v>
      </c>
      <c r="BI956" s="73">
        <v>82781.010000000068</v>
      </c>
      <c r="BJ956" s="71">
        <v>19.360672869408514</v>
      </c>
      <c r="BK956" s="71">
        <v>13.74417973173539</v>
      </c>
      <c r="BL956" s="71">
        <v>12.485672099866221</v>
      </c>
      <c r="BM956" s="71">
        <v>15.755621090907248</v>
      </c>
      <c r="BN956" s="71">
        <v>6.1421782054324385</v>
      </c>
      <c r="BO956" s="71">
        <v>13.14496894900104</v>
      </c>
      <c r="BP956" s="71">
        <v>26.063024687198372</v>
      </c>
      <c r="BQ956" s="71">
        <v>25.290646414127348</v>
      </c>
      <c r="BR956" s="72">
        <v>16.670093173561479</v>
      </c>
      <c r="BS956" s="72">
        <v>18.022779200696974</v>
      </c>
      <c r="BT956" s="71">
        <v>18.819622031132717</v>
      </c>
      <c r="BU956" s="71">
        <v>18.67441225628626</v>
      </c>
      <c r="BV956" s="71">
        <v>17.969515497289471</v>
      </c>
      <c r="BW956" s="71">
        <v>18.542273164716935</v>
      </c>
      <c r="BX956" s="75">
        <v>13160</v>
      </c>
      <c r="BY956" s="75">
        <v>11037</v>
      </c>
      <c r="BZ956" s="75">
        <v>10942</v>
      </c>
      <c r="CA956" s="75">
        <v>12245</v>
      </c>
      <c r="CB956" s="75">
        <v>13760</v>
      </c>
      <c r="CC956" s="75">
        <v>16778</v>
      </c>
      <c r="CD956" s="75">
        <v>12001</v>
      </c>
      <c r="CE956" s="75">
        <v>11688</v>
      </c>
      <c r="CF956" s="75">
        <v>16298</v>
      </c>
      <c r="CG956" s="75">
        <v>12875</v>
      </c>
      <c r="CH956" s="75">
        <v>14345</v>
      </c>
      <c r="CI956" s="75">
        <v>14661</v>
      </c>
      <c r="CJ956" s="75">
        <v>8625</v>
      </c>
      <c r="CK956" s="75">
        <v>90493</v>
      </c>
      <c r="CL956" s="73">
        <v>707000.74000000011</v>
      </c>
      <c r="CM956" s="73">
        <v>730013.73000000021</v>
      </c>
      <c r="CN956" s="73">
        <v>760322.93000000017</v>
      </c>
      <c r="CO956" s="73">
        <v>804735.87000000011</v>
      </c>
      <c r="CP956" s="73">
        <v>807899.59999999974</v>
      </c>
      <c r="CQ956" s="73">
        <v>581955.25</v>
      </c>
      <c r="CR956" s="73">
        <v>842066.95000000019</v>
      </c>
      <c r="CS956" s="73">
        <v>1034412.8900000001</v>
      </c>
      <c r="CT956" s="73">
        <v>807063.04000000004</v>
      </c>
      <c r="CU956" s="73">
        <v>711142.77999999991</v>
      </c>
      <c r="CV956" s="73">
        <v>684119.63</v>
      </c>
      <c r="CW956" s="73">
        <v>715186.8899999999</v>
      </c>
      <c r="CX956" s="73">
        <v>765499.74000000011</v>
      </c>
      <c r="CY956" s="77"/>
      <c r="CZ956" s="4">
        <v>1180</v>
      </c>
      <c r="DA956" s="76" t="str">
        <f t="shared" si="34"/>
        <v>1180</v>
      </c>
      <c r="DB956" s="71">
        <v>2.4938991102871979</v>
      </c>
      <c r="DC956" s="71">
        <v>2.1699291703970407</v>
      </c>
      <c r="DD956" s="71">
        <v>0.86070658014753088</v>
      </c>
      <c r="DE956" s="71">
        <v>0.50056270442897088</v>
      </c>
      <c r="DF956" s="71">
        <v>0.79556954755316089</v>
      </c>
      <c r="DG956" s="71">
        <v>0.52445960868856289</v>
      </c>
      <c r="DH956" s="71">
        <v>0.61689785640598938</v>
      </c>
      <c r="DI956" s="71">
        <v>0.31374065370385779</v>
      </c>
      <c r="DJ956" s="71">
        <v>0.40839599939897725</v>
      </c>
      <c r="DK956" s="71">
        <v>0.58760505389396944</v>
      </c>
      <c r="DL956" s="71">
        <v>0.19640662305665363</v>
      </c>
      <c r="DM956" s="71">
        <v>0.12116976709683006</v>
      </c>
      <c r="DN956" s="71">
        <v>0.13110675827071913</v>
      </c>
      <c r="DO956" s="71">
        <v>0.34697973601388299</v>
      </c>
      <c r="DQ956" s="71"/>
      <c r="DR956" s="71"/>
      <c r="DS956" s="71"/>
      <c r="DT956" s="71"/>
      <c r="DU956" s="71"/>
      <c r="DV956" s="71"/>
      <c r="DW956" s="71"/>
      <c r="DX956" s="71"/>
      <c r="DY956" s="71"/>
      <c r="DZ956" s="71"/>
      <c r="EA956" s="71"/>
      <c r="EB956" s="71"/>
      <c r="EC956" s="71"/>
      <c r="ED956" s="71"/>
    </row>
    <row r="957" spans="1:134">
      <c r="A957" s="4">
        <v>776</v>
      </c>
      <c r="B957" s="46" t="s">
        <v>7558</v>
      </c>
      <c r="C957" s="65" t="str">
        <f t="shared" si="33"/>
        <v>L776</v>
      </c>
      <c r="D957" s="69">
        <v>230774.53</v>
      </c>
      <c r="E957" s="68">
        <v>3237457.399999999</v>
      </c>
      <c r="F957" s="69">
        <v>29113.329999999987</v>
      </c>
      <c r="G957" s="69">
        <v>378756.62999999942</v>
      </c>
      <c r="H957" s="70">
        <v>93.572615995782712</v>
      </c>
      <c r="I957" s="70">
        <v>13.249257633914556</v>
      </c>
      <c r="J957" s="69">
        <v>371875.86999999994</v>
      </c>
      <c r="K957" s="69">
        <v>339615.50999999995</v>
      </c>
      <c r="L957" s="69">
        <v>363658.65999999986</v>
      </c>
      <c r="M957" s="69">
        <v>440597.74000000005</v>
      </c>
      <c r="N957" s="69">
        <v>509675.32999999996</v>
      </c>
      <c r="O957" s="69">
        <v>694243.42</v>
      </c>
      <c r="P957" s="69">
        <v>355781.07000000012</v>
      </c>
      <c r="Q957" s="69">
        <v>390910.53999999992</v>
      </c>
      <c r="R957" s="69">
        <v>1102300.3599999999</v>
      </c>
      <c r="S957" s="69">
        <v>341065.06</v>
      </c>
      <c r="T957" s="69">
        <v>405931.54</v>
      </c>
      <c r="U957" s="69">
        <v>410694.29999999993</v>
      </c>
      <c r="V957" s="69">
        <v>230774.53</v>
      </c>
      <c r="W957" s="70">
        <v>81.091671484945323</v>
      </c>
      <c r="X957" s="70">
        <v>84.09428916407407</v>
      </c>
      <c r="Y957" s="70">
        <v>91.15469239658502</v>
      </c>
      <c r="Z957" s="71">
        <v>90.728666746523146</v>
      </c>
      <c r="AA957" s="71">
        <v>109.15420344775089</v>
      </c>
      <c r="AB957" s="71">
        <v>115.8209900590182</v>
      </c>
      <c r="AC957" s="71">
        <v>90.179073231605102</v>
      </c>
      <c r="AD957" s="71">
        <v>95.883262437638237</v>
      </c>
      <c r="AE957" s="71">
        <v>105.78845097176384</v>
      </c>
      <c r="AF957" s="71">
        <v>71.736131827423861</v>
      </c>
      <c r="AG957" s="71">
        <v>88.641509224660837</v>
      </c>
      <c r="AH957" s="71">
        <v>91.392463144604321</v>
      </c>
      <c r="AI957" s="71">
        <v>99.103804329565577</v>
      </c>
      <c r="AJ957" s="71">
        <v>-27.815613469086841</v>
      </c>
      <c r="AK957" s="71">
        <v>-24.077640793161059</v>
      </c>
      <c r="AL957" s="71">
        <v>-13.577468023414651</v>
      </c>
      <c r="AM957" s="71">
        <v>-10.889687906014201</v>
      </c>
      <c r="AN957" s="71">
        <v>-13.200473048813288</v>
      </c>
      <c r="AO957" s="71">
        <v>-0.73021359242680939</v>
      </c>
      <c r="AP957" s="71">
        <v>-10.195188195011461</v>
      </c>
      <c r="AQ957" s="71">
        <v>17.294054416972738</v>
      </c>
      <c r="AR957" s="71">
        <v>174.41407833631882</v>
      </c>
      <c r="AS957" s="71">
        <v>-57.634041006350621</v>
      </c>
      <c r="AT957" s="71">
        <v>11.965979771010304</v>
      </c>
      <c r="AU957" s="71">
        <v>14.620562159283757</v>
      </c>
      <c r="AV957" s="72">
        <v>14.436753326867024</v>
      </c>
      <c r="AW957" s="73">
        <v>-143299.07</v>
      </c>
      <c r="AX957" s="73">
        <v>-107703.98000000004</v>
      </c>
      <c r="AY957" s="73">
        <v>-57132.830000000249</v>
      </c>
      <c r="AZ957" s="73">
        <v>-53843.06</v>
      </c>
      <c r="BA957" s="73">
        <v>-58591.619999999879</v>
      </c>
      <c r="BB957" s="73">
        <v>8060.1400000004796</v>
      </c>
      <c r="BC957" s="73">
        <v>-40390.429999999877</v>
      </c>
      <c r="BD957" s="73">
        <v>57636.579999999958</v>
      </c>
      <c r="BE957" s="73">
        <v>700608.00999999989</v>
      </c>
      <c r="BF957" s="73">
        <v>-463979.99999999994</v>
      </c>
      <c r="BG957" s="73">
        <v>43382.540000000037</v>
      </c>
      <c r="BH957" s="73">
        <v>52386.599999999977</v>
      </c>
      <c r="BI957" s="73">
        <v>29113.329999999987</v>
      </c>
      <c r="BJ957" s="71">
        <v>13.87251054364436</v>
      </c>
      <c r="BK957" s="71">
        <v>9.5522372722643194</v>
      </c>
      <c r="BL957" s="71">
        <v>11.944539347938779</v>
      </c>
      <c r="BM957" s="71">
        <v>10.623865826684737</v>
      </c>
      <c r="BN957" s="71">
        <v>4.7147164659148295</v>
      </c>
      <c r="BO957" s="71">
        <v>8.8684049995673124</v>
      </c>
      <c r="BP957" s="71">
        <v>16.187426532268688</v>
      </c>
      <c r="BQ957" s="71">
        <v>19.67250032879166</v>
      </c>
      <c r="BR957" s="72">
        <v>7.8143579227679343</v>
      </c>
      <c r="BS957" s="72">
        <v>13.538684904146461</v>
      </c>
      <c r="BT957" s="71">
        <v>13.277480927392769</v>
      </c>
      <c r="BU957" s="71">
        <v>13.083374124953913</v>
      </c>
      <c r="BV957" s="71">
        <v>10.845878427927369</v>
      </c>
      <c r="BW957" s="71">
        <v>10.586880177243529</v>
      </c>
      <c r="BX957" s="75">
        <v>9261</v>
      </c>
      <c r="BY957" s="75">
        <v>8850</v>
      </c>
      <c r="BZ957" s="75">
        <v>8187</v>
      </c>
      <c r="CA957" s="75">
        <v>9214</v>
      </c>
      <c r="CB957" s="75">
        <v>10273</v>
      </c>
      <c r="CC957" s="75">
        <v>14261</v>
      </c>
      <c r="CD957" s="75">
        <v>8721</v>
      </c>
      <c r="CE957" s="75">
        <v>9156</v>
      </c>
      <c r="CF957" s="75">
        <v>17627</v>
      </c>
      <c r="CG957" s="75">
        <v>8174</v>
      </c>
      <c r="CH957" s="75">
        <v>9746</v>
      </c>
      <c r="CI957" s="75">
        <v>9951</v>
      </c>
      <c r="CJ957" s="75">
        <v>5626</v>
      </c>
      <c r="CK957" s="75">
        <v>69001</v>
      </c>
      <c r="CL957" s="73">
        <v>723488.71000000008</v>
      </c>
      <c r="CM957" s="73">
        <v>778267.9800000001</v>
      </c>
      <c r="CN957" s="73">
        <v>805902.48000000021</v>
      </c>
      <c r="CO957" s="73">
        <v>907651.47999999986</v>
      </c>
      <c r="CP957" s="73">
        <v>974170.47000000009</v>
      </c>
      <c r="CQ957" s="73">
        <v>757083.44999999984</v>
      </c>
      <c r="CR957" s="73">
        <v>843138.8400000002</v>
      </c>
      <c r="CS957" s="73">
        <v>1203535.7199999995</v>
      </c>
      <c r="CT957" s="73">
        <v>829889.68999999959</v>
      </c>
      <c r="CU957" s="73">
        <v>818522.24999999988</v>
      </c>
      <c r="CV957" s="73">
        <v>864856.32999999984</v>
      </c>
      <c r="CW957" s="73">
        <v>867060.55999999994</v>
      </c>
      <c r="CX957" s="73">
        <v>818973.07999999973</v>
      </c>
      <c r="CY957" s="77"/>
      <c r="CZ957" s="4">
        <v>776</v>
      </c>
      <c r="DA957" s="76" t="str">
        <f t="shared" si="34"/>
        <v>L776</v>
      </c>
      <c r="DB957" s="71">
        <v>1.1353493852758691</v>
      </c>
      <c r="DC957" s="71">
        <v>5.2606149780402154</v>
      </c>
      <c r="DD957" s="71">
        <v>1.4878039640140883</v>
      </c>
      <c r="DE957" s="71">
        <v>0.70138846769201901</v>
      </c>
      <c r="DF957" s="71">
        <v>0.50757903300987128</v>
      </c>
      <c r="DG957" s="71">
        <v>0.61267263004791217</v>
      </c>
      <c r="DH957" s="71">
        <v>0.49089910353921429</v>
      </c>
      <c r="DI957" s="71">
        <v>0.5518786780622158</v>
      </c>
      <c r="DJ957" s="71">
        <v>0.35358040938777574</v>
      </c>
      <c r="DK957" s="71">
        <v>0.62927065478662991</v>
      </c>
      <c r="DL957" s="71">
        <v>0.21837961370939496</v>
      </c>
      <c r="DM957" s="71">
        <v>0.24193721337185062</v>
      </c>
      <c r="DN957" s="71">
        <v>8.2524768646648941E-2</v>
      </c>
      <c r="DO957" s="71">
        <v>0.37083452261068417</v>
      </c>
      <c r="DQ957" s="71"/>
      <c r="DR957" s="71"/>
      <c r="DS957" s="71"/>
      <c r="DT957" s="71"/>
      <c r="DU957" s="71"/>
      <c r="DV957" s="71"/>
      <c r="DW957" s="71"/>
      <c r="DX957" s="71"/>
      <c r="DY957" s="71"/>
      <c r="DZ957" s="71"/>
      <c r="EA957" s="71"/>
      <c r="EB957" s="71"/>
      <c r="EC957" s="71"/>
      <c r="ED957" s="71"/>
    </row>
    <row r="958" spans="1:134">
      <c r="A958" s="4">
        <v>1268</v>
      </c>
      <c r="B958" s="46" t="s">
        <v>7566</v>
      </c>
      <c r="C958" s="65" t="str">
        <f t="shared" si="33"/>
        <v>1268</v>
      </c>
      <c r="D958" s="69">
        <v>448945.56999999995</v>
      </c>
      <c r="E958" s="68">
        <v>5561179.6499999994</v>
      </c>
      <c r="F958" s="69">
        <v>24983.879999999946</v>
      </c>
      <c r="G958" s="69">
        <v>496200.94000000041</v>
      </c>
      <c r="H958" s="70">
        <v>96.212511825037055</v>
      </c>
      <c r="I958" s="70">
        <v>9.7967033705458562</v>
      </c>
      <c r="J958" s="69">
        <v>744827.05000000028</v>
      </c>
      <c r="K958" s="69">
        <v>738358.95000000007</v>
      </c>
      <c r="L958" s="69">
        <v>718058.61</v>
      </c>
      <c r="M958" s="69">
        <v>837787.9800000001</v>
      </c>
      <c r="N958" s="69">
        <v>1181601.1399999997</v>
      </c>
      <c r="O958" s="69">
        <v>1421349.4800000002</v>
      </c>
      <c r="P958" s="69">
        <v>771703.37000000011</v>
      </c>
      <c r="Q958" s="69">
        <v>742919.8600000001</v>
      </c>
      <c r="R958" s="69">
        <v>1137495.2999999998</v>
      </c>
      <c r="S958" s="69">
        <v>857370.58000000007</v>
      </c>
      <c r="T958" s="69">
        <v>884172.93999999983</v>
      </c>
      <c r="U958" s="69">
        <v>718572.03000000014</v>
      </c>
      <c r="V958" s="69">
        <v>448945.56999999995</v>
      </c>
      <c r="W958" s="70">
        <v>97.322147947237156</v>
      </c>
      <c r="X958" s="70">
        <v>82.576482289303925</v>
      </c>
      <c r="Y958" s="70">
        <v>88.57570311926689</v>
      </c>
      <c r="Z958" s="71">
        <v>88.556972331470632</v>
      </c>
      <c r="AA958" s="71">
        <v>81.834239461513675</v>
      </c>
      <c r="AB958" s="71">
        <v>97.400120556360633</v>
      </c>
      <c r="AC958" s="71">
        <v>88.505323835763832</v>
      </c>
      <c r="AD958" s="71">
        <v>89.799270212173624</v>
      </c>
      <c r="AE958" s="71">
        <v>108.04530810332589</v>
      </c>
      <c r="AF958" s="71">
        <v>116.92014988106567</v>
      </c>
      <c r="AG958" s="71">
        <v>91.594613312773063</v>
      </c>
      <c r="AH958" s="71">
        <v>84.963235830540157</v>
      </c>
      <c r="AI958" s="71">
        <v>92.812280812291746</v>
      </c>
      <c r="AJ958" s="71">
        <v>-1.3776151709192219</v>
      </c>
      <c r="AK958" s="71">
        <v>4.3267031044825766</v>
      </c>
      <c r="AL958" s="71">
        <v>-6.6921696781606528</v>
      </c>
      <c r="AM958" s="71">
        <v>-11.050548125152126</v>
      </c>
      <c r="AN958" s="71">
        <v>-21.290091197424989</v>
      </c>
      <c r="AO958" s="71">
        <v>-7.113222791612694</v>
      </c>
      <c r="AP958" s="71">
        <v>-11.376820370384699</v>
      </c>
      <c r="AQ958" s="71">
        <v>8.7070226956461383</v>
      </c>
      <c r="AR958" s="71">
        <v>58.830123548284831</v>
      </c>
      <c r="AS958" s="71">
        <v>4.952191069682077</v>
      </c>
      <c r="AT958" s="71">
        <v>13.361670259041535</v>
      </c>
      <c r="AU958" s="71">
        <v>-7.1359279749961253</v>
      </c>
      <c r="AV958" s="72">
        <v>5.8929569792025127</v>
      </c>
      <c r="AW958" s="73">
        <v>-10404.179999999586</v>
      </c>
      <c r="AX958" s="73">
        <v>30621.690000000061</v>
      </c>
      <c r="AY958" s="73">
        <v>-51500.179999999935</v>
      </c>
      <c r="AZ958" s="73">
        <v>-104081.76999999979</v>
      </c>
      <c r="BA958" s="73">
        <v>-319595.64000000036</v>
      </c>
      <c r="BB958" s="73">
        <v>-81114.719999999739</v>
      </c>
      <c r="BC958" s="73">
        <v>-99065.849999999511</v>
      </c>
      <c r="BD958" s="73">
        <v>59505.080000000307</v>
      </c>
      <c r="BE958" s="73">
        <v>421324.28999999969</v>
      </c>
      <c r="BF958" s="73">
        <v>40455.210000000312</v>
      </c>
      <c r="BG958" s="73">
        <v>104215.35999999999</v>
      </c>
      <c r="BH958" s="73">
        <v>-55217.029999999562</v>
      </c>
      <c r="BI958" s="73">
        <v>24983.879999999946</v>
      </c>
      <c r="BJ958" s="71">
        <v>20.794478519829333</v>
      </c>
      <c r="BK958" s="71">
        <v>16.75918641707176</v>
      </c>
      <c r="BL958" s="71">
        <v>13.994811171424111</v>
      </c>
      <c r="BM958" s="71">
        <v>19.230114609884222</v>
      </c>
      <c r="BN958" s="71">
        <v>8.6253045332481104</v>
      </c>
      <c r="BO958" s="71">
        <v>13.582351169795988</v>
      </c>
      <c r="BP958" s="71">
        <v>18.698088670796327</v>
      </c>
      <c r="BQ958" s="71">
        <v>21.818359218496227</v>
      </c>
      <c r="BR958" s="72">
        <v>18.534894844393417</v>
      </c>
      <c r="BS958" s="72">
        <v>16.595813615196416</v>
      </c>
      <c r="BT958" s="71">
        <v>17.494797561565377</v>
      </c>
      <c r="BU958" s="71">
        <v>17.346217953281752</v>
      </c>
      <c r="BV958" s="71">
        <v>16.929474166891037</v>
      </c>
      <c r="BW958" s="71">
        <v>16.826014815029652</v>
      </c>
      <c r="BX958" s="75">
        <v>8899</v>
      </c>
      <c r="BY958" s="75">
        <v>8496</v>
      </c>
      <c r="BZ958" s="75">
        <v>8685</v>
      </c>
      <c r="CA958" s="75">
        <v>9547</v>
      </c>
      <c r="CB958" s="75">
        <v>12840</v>
      </c>
      <c r="CC958" s="75">
        <v>14453</v>
      </c>
      <c r="CD958" s="75">
        <v>9375</v>
      </c>
      <c r="CE958" s="75">
        <v>9749</v>
      </c>
      <c r="CF958" s="75">
        <v>14664</v>
      </c>
      <c r="CG958" s="75">
        <v>10313</v>
      </c>
      <c r="CH958" s="75">
        <v>10948</v>
      </c>
      <c r="CI958" s="75">
        <v>9733</v>
      </c>
      <c r="CJ958" s="75">
        <v>5548</v>
      </c>
      <c r="CK958" s="75">
        <v>70330</v>
      </c>
      <c r="CL958" s="73">
        <v>1495580.3199999998</v>
      </c>
      <c r="CM958" s="73">
        <v>1552440.9399999995</v>
      </c>
      <c r="CN958" s="73">
        <v>1543075.08</v>
      </c>
      <c r="CO958" s="73">
        <v>1621912.89</v>
      </c>
      <c r="CP958" s="73">
        <v>1634411.1800000004</v>
      </c>
      <c r="CQ958" s="73">
        <v>1388805.2800000003</v>
      </c>
      <c r="CR958" s="73">
        <v>1353597.8399999999</v>
      </c>
      <c r="CS958" s="73">
        <v>1203041.2699999993</v>
      </c>
      <c r="CT958" s="73">
        <v>1067855.2299999997</v>
      </c>
      <c r="CU958" s="73">
        <v>1050564.56</v>
      </c>
      <c r="CV958" s="73">
        <v>954109.97000000009</v>
      </c>
      <c r="CW958" s="73">
        <v>988917.82</v>
      </c>
      <c r="CX958" s="73">
        <v>1157020.6900000002</v>
      </c>
      <c r="CY958" s="77"/>
      <c r="CZ958" s="4">
        <v>1268</v>
      </c>
      <c r="DA958" s="76" t="str">
        <f t="shared" si="34"/>
        <v>1268</v>
      </c>
      <c r="DB958" s="71">
        <v>1.1343675340976636</v>
      </c>
      <c r="DC958" s="71">
        <v>1.650919889102511</v>
      </c>
      <c r="DD958" s="71">
        <v>1.0502247791144992</v>
      </c>
      <c r="DE958" s="71">
        <v>0.72362244309919199</v>
      </c>
      <c r="DF958" s="71">
        <v>0.40752659576218914</v>
      </c>
      <c r="DG958" s="71">
        <v>0.37107242782973654</v>
      </c>
      <c r="DH958" s="71">
        <v>0.45042054727191377</v>
      </c>
      <c r="DI958" s="71">
        <v>0.77522993116395134</v>
      </c>
      <c r="DJ958" s="71">
        <v>0.59331040128939438</v>
      </c>
      <c r="DK958" s="71">
        <v>0.35293797519913839</v>
      </c>
      <c r="DL958" s="71">
        <v>0.66629648865139324</v>
      </c>
      <c r="DM958" s="71">
        <v>0.39000528330453421</v>
      </c>
      <c r="DN958" s="72">
        <v>0.28483473663156667</v>
      </c>
      <c r="DO958" s="71">
        <v>0.52126825892981499</v>
      </c>
      <c r="DQ958" s="71"/>
      <c r="DR958" s="71"/>
      <c r="DS958" s="71"/>
      <c r="DT958" s="71"/>
      <c r="DU958" s="71"/>
      <c r="DV958" s="71"/>
      <c r="DW958" s="71"/>
      <c r="DX958" s="71"/>
      <c r="DY958" s="71"/>
      <c r="DZ958" s="71"/>
      <c r="EA958" s="71"/>
      <c r="EB958" s="71"/>
      <c r="EC958" s="71"/>
      <c r="ED958" s="71"/>
    </row>
    <row r="959" spans="1:134">
      <c r="A959" s="4">
        <v>1259</v>
      </c>
      <c r="B959" s="46" t="s">
        <v>7573</v>
      </c>
      <c r="C959" s="65" t="str">
        <f t="shared" si="33"/>
        <v>1259</v>
      </c>
      <c r="D959" s="69">
        <v>408867.82000000007</v>
      </c>
      <c r="E959" s="68">
        <v>4771937.2600000007</v>
      </c>
      <c r="F959" s="69">
        <v>111355.53000000009</v>
      </c>
      <c r="G959" s="69">
        <v>1151522.98</v>
      </c>
      <c r="H959" s="70">
        <v>108.89010277899762</v>
      </c>
      <c r="I959" s="70">
        <v>31.8063870856238</v>
      </c>
      <c r="J959" s="69">
        <v>594533.59000000008</v>
      </c>
      <c r="K959" s="69">
        <v>663689.20000000007</v>
      </c>
      <c r="L959" s="69">
        <v>579962.1</v>
      </c>
      <c r="M959" s="69">
        <v>732937.54999999993</v>
      </c>
      <c r="N959" s="69">
        <v>925956.72</v>
      </c>
      <c r="O959" s="69">
        <v>1145881.6700000002</v>
      </c>
      <c r="P959" s="69">
        <v>571567.85</v>
      </c>
      <c r="Q959" s="69">
        <v>642386.74</v>
      </c>
      <c r="R959" s="69">
        <v>1030836.56</v>
      </c>
      <c r="S959" s="69">
        <v>656424.7899999998</v>
      </c>
      <c r="T959" s="69">
        <v>811200.42999999993</v>
      </c>
      <c r="U959" s="69">
        <v>650653.07000000007</v>
      </c>
      <c r="V959" s="69">
        <v>408867.82000000007</v>
      </c>
      <c r="W959" s="70">
        <v>107.08104677259023</v>
      </c>
      <c r="X959" s="70">
        <v>111.57370092753867</v>
      </c>
      <c r="Y959" s="70">
        <v>78.929311838758622</v>
      </c>
      <c r="Z959" s="71">
        <v>107.45639569119847</v>
      </c>
      <c r="AA959" s="71">
        <v>92.954402653217755</v>
      </c>
      <c r="AB959" s="71">
        <v>116.10136461540297</v>
      </c>
      <c r="AC959" s="71">
        <v>83.952737596236716</v>
      </c>
      <c r="AD959" s="71">
        <v>96.525452834302584</v>
      </c>
      <c r="AE959" s="71">
        <v>116.17731084440062</v>
      </c>
      <c r="AF959" s="71">
        <v>137.59266879950721</v>
      </c>
      <c r="AG959" s="71">
        <v>138.56897419320086</v>
      </c>
      <c r="AH959" s="71">
        <v>89.383563219886156</v>
      </c>
      <c r="AI959" s="71">
        <v>114.11624532134368</v>
      </c>
      <c r="AJ959" s="71">
        <v>4.3341831803986652</v>
      </c>
      <c r="AK959" s="71">
        <v>11.28168880230791</v>
      </c>
      <c r="AL959" s="71">
        <v>6.0290077392887831</v>
      </c>
      <c r="AM959" s="71">
        <v>-11.214460120660529</v>
      </c>
      <c r="AN959" s="71">
        <v>-9.1235049958351411</v>
      </c>
      <c r="AO959" s="71">
        <v>21.591432245621366</v>
      </c>
      <c r="AP959" s="71">
        <v>-15.931093448522249</v>
      </c>
      <c r="AQ959" s="71">
        <v>20.195412886127318</v>
      </c>
      <c r="AR959" s="71">
        <v>103.36197022588851</v>
      </c>
      <c r="AS959" s="71">
        <v>6.2151475494199637</v>
      </c>
      <c r="AT959" s="71">
        <v>76.093930866844531</v>
      </c>
      <c r="AU959" s="71">
        <v>24.409125408835486</v>
      </c>
      <c r="AV959" s="72">
        <v>37.428884030303443</v>
      </c>
      <c r="AW959" s="73">
        <v>24697.730000000098</v>
      </c>
      <c r="AX959" s="73">
        <v>67284.520000000251</v>
      </c>
      <c r="AY959" s="73">
        <v>32977.729999999865</v>
      </c>
      <c r="AZ959" s="73">
        <v>-92577.000000000349</v>
      </c>
      <c r="BA959" s="73">
        <v>-92961.010000000242</v>
      </c>
      <c r="BB959" s="73">
        <v>215986.95000000007</v>
      </c>
      <c r="BC959" s="73">
        <v>-108312.34999999974</v>
      </c>
      <c r="BD959" s="73">
        <v>107934.78000000003</v>
      </c>
      <c r="BE959" s="73">
        <v>523939.15000000026</v>
      </c>
      <c r="BF959" s="73">
        <v>38410.500000000116</v>
      </c>
      <c r="BG959" s="73">
        <v>350536.94999999995</v>
      </c>
      <c r="BH959" s="73">
        <v>127658.42000000022</v>
      </c>
      <c r="BI959" s="73">
        <v>111355.53000000009</v>
      </c>
      <c r="BJ959" s="71">
        <v>17.608700924868412</v>
      </c>
      <c r="BK959" s="71">
        <v>16.387015907617556</v>
      </c>
      <c r="BL959" s="71">
        <v>17.469288354393537</v>
      </c>
      <c r="BM959" s="71">
        <v>17.580677139940899</v>
      </c>
      <c r="BN959" s="71">
        <v>8.2567222145764489</v>
      </c>
      <c r="BO959" s="71">
        <v>14.95252470552759</v>
      </c>
      <c r="BP959" s="71">
        <v>20.80305940304962</v>
      </c>
      <c r="BQ959" s="71">
        <v>22.000305551359254</v>
      </c>
      <c r="BR959" s="72">
        <v>18.57217787078693</v>
      </c>
      <c r="BS959" s="72">
        <v>17.554334807491653</v>
      </c>
      <c r="BT959" s="71">
        <v>17.562527894056213</v>
      </c>
      <c r="BU959" s="71">
        <v>17.806560999969776</v>
      </c>
      <c r="BV959" s="71">
        <v>16.693173736012746</v>
      </c>
      <c r="BW959" s="71">
        <v>17.322511748453152</v>
      </c>
      <c r="BX959" s="75">
        <v>8839</v>
      </c>
      <c r="BY959" s="75">
        <v>9204</v>
      </c>
      <c r="BZ959" s="75">
        <v>9157</v>
      </c>
      <c r="CA959" s="75">
        <v>10139</v>
      </c>
      <c r="CB959" s="75">
        <v>12265</v>
      </c>
      <c r="CC959" s="75">
        <v>15195</v>
      </c>
      <c r="CD959" s="75">
        <v>9309</v>
      </c>
      <c r="CE959" s="75">
        <v>9887</v>
      </c>
      <c r="CF959" s="75">
        <v>15573</v>
      </c>
      <c r="CG959" s="75">
        <v>10569</v>
      </c>
      <c r="CH959" s="75">
        <v>11716</v>
      </c>
      <c r="CI959" s="75">
        <v>10318</v>
      </c>
      <c r="CJ959" s="75">
        <v>5825</v>
      </c>
      <c r="CK959" s="75">
        <v>73197</v>
      </c>
      <c r="CL959" s="73">
        <v>939979.52000000014</v>
      </c>
      <c r="CM959" s="73">
        <v>960431.42999999993</v>
      </c>
      <c r="CN959" s="73">
        <v>1088170.2999999998</v>
      </c>
      <c r="CO959" s="73">
        <v>1098756.7799999998</v>
      </c>
      <c r="CP959" s="73">
        <v>1022010.5499999999</v>
      </c>
      <c r="CQ959" s="73">
        <v>723284.30999999994</v>
      </c>
      <c r="CR959" s="73">
        <v>855656.82000000041</v>
      </c>
      <c r="CS959" s="73">
        <v>1033775.0399999999</v>
      </c>
      <c r="CT959" s="73">
        <v>823799.81000000017</v>
      </c>
      <c r="CU959" s="73">
        <v>874169.42</v>
      </c>
      <c r="CV959" s="73">
        <v>714832.49000000011</v>
      </c>
      <c r="CW959" s="73">
        <v>803614.86999999988</v>
      </c>
      <c r="CX959" s="73">
        <v>975996.42</v>
      </c>
      <c r="CY959" s="77"/>
      <c r="CZ959" s="4">
        <v>1259</v>
      </c>
      <c r="DA959" s="76" t="str">
        <f t="shared" si="34"/>
        <v>1259</v>
      </c>
      <c r="DB959" s="71">
        <v>2.2614957845384835</v>
      </c>
      <c r="DC959" s="71">
        <v>2.1519041458686763</v>
      </c>
      <c r="DD959" s="71">
        <v>0.53842428181093238</v>
      </c>
      <c r="DE959" s="71">
        <v>0.56456178707151528</v>
      </c>
      <c r="DF959" s="71">
        <v>0.60260047382488946</v>
      </c>
      <c r="DG959" s="71">
        <v>0.40273416267362944</v>
      </c>
      <c r="DH959" s="71">
        <v>0.58725282842672732</v>
      </c>
      <c r="DI959" s="71">
        <v>0.18665666373272935</v>
      </c>
      <c r="DJ959" s="71">
        <v>0.32521977865242052</v>
      </c>
      <c r="DK959" s="71">
        <v>0.17079228365440782</v>
      </c>
      <c r="DL959" s="71">
        <v>0.21053507030079341</v>
      </c>
      <c r="DM959" s="71">
        <v>0.10556758643070073</v>
      </c>
      <c r="DN959" s="71">
        <v>1.6442047966168365E-2</v>
      </c>
      <c r="DO959" s="71">
        <v>0.2409805883477486</v>
      </c>
      <c r="DQ959" s="71"/>
      <c r="DR959" s="71"/>
      <c r="DS959" s="71"/>
      <c r="DT959" s="71"/>
      <c r="DU959" s="71"/>
      <c r="DV959" s="71"/>
      <c r="DW959" s="71"/>
      <c r="DX959" s="71"/>
      <c r="DY959" s="71"/>
      <c r="DZ959" s="71"/>
      <c r="EA959" s="71"/>
      <c r="EB959" s="71"/>
      <c r="EC959" s="71"/>
      <c r="ED959" s="71"/>
    </row>
    <row r="960" spans="1:134">
      <c r="A960" s="4">
        <v>1220</v>
      </c>
      <c r="B960" s="46" t="s">
        <v>7579</v>
      </c>
      <c r="C960" s="65" t="str">
        <f t="shared" si="33"/>
        <v>1220</v>
      </c>
      <c r="D960" s="69">
        <v>181502.93999999997</v>
      </c>
      <c r="E960" s="68">
        <v>2030271.2199999988</v>
      </c>
      <c r="F960" s="69">
        <v>87995.689999999973</v>
      </c>
      <c r="G960" s="69">
        <v>682301.26999999885</v>
      </c>
      <c r="H960" s="70">
        <v>111.55282325670568</v>
      </c>
      <c r="I960" s="70">
        <v>50.616949584076323</v>
      </c>
      <c r="J960" s="69">
        <v>178756.14999999997</v>
      </c>
      <c r="K960" s="69">
        <v>181984.83999999994</v>
      </c>
      <c r="L960" s="69">
        <v>150480.70999999996</v>
      </c>
      <c r="M960" s="69">
        <v>215934.1099999999</v>
      </c>
      <c r="N960" s="69">
        <v>355681.51</v>
      </c>
      <c r="O960" s="69">
        <v>454847.7699999999</v>
      </c>
      <c r="P960" s="69">
        <v>224267.28</v>
      </c>
      <c r="Q960" s="69">
        <v>186470.99999999994</v>
      </c>
      <c r="R960" s="69">
        <v>618450.78</v>
      </c>
      <c r="S960" s="69">
        <v>235767.59</v>
      </c>
      <c r="T960" s="69">
        <v>244447.33999999997</v>
      </c>
      <c r="U960" s="69">
        <v>339364.29000000004</v>
      </c>
      <c r="V960" s="69">
        <v>181502.93999999997</v>
      </c>
      <c r="W960" s="70">
        <v>74.475617201015027</v>
      </c>
      <c r="X960" s="70">
        <v>80.908816139747557</v>
      </c>
      <c r="Y960" s="70">
        <v>63.95447234855498</v>
      </c>
      <c r="Z960" s="71">
        <v>76.707939226102667</v>
      </c>
      <c r="AA960" s="71">
        <v>122.8007925975853</v>
      </c>
      <c r="AB960" s="71">
        <v>120.67458487553564</v>
      </c>
      <c r="AC960" s="71">
        <v>96.701846653399215</v>
      </c>
      <c r="AD960" s="71">
        <v>72.446335723851433</v>
      </c>
      <c r="AE960" s="71">
        <v>124.78400359103073</v>
      </c>
      <c r="AF960" s="71">
        <v>72.424960529114273</v>
      </c>
      <c r="AG960" s="71">
        <v>143.25387959109943</v>
      </c>
      <c r="AH960" s="71">
        <v>156.86203155237843</v>
      </c>
      <c r="AI960" s="71">
        <v>148.08700149093045</v>
      </c>
      <c r="AJ960" s="71">
        <v>-34.339901982304752</v>
      </c>
      <c r="AK960" s="71">
        <v>-29.824727283692642</v>
      </c>
      <c r="AL960" s="71">
        <v>-38.321968706908251</v>
      </c>
      <c r="AM960" s="71">
        <v>-29.802567994442342</v>
      </c>
      <c r="AN960" s="71">
        <v>-15.409026585302254</v>
      </c>
      <c r="AO960" s="71">
        <v>-5.8349220641193966</v>
      </c>
      <c r="AP960" s="71">
        <v>8.4108808197232534</v>
      </c>
      <c r="AQ960" s="71">
        <v>7.3045974309528416</v>
      </c>
      <c r="AR960" s="71">
        <v>168.00677831601041</v>
      </c>
      <c r="AS960" s="71">
        <v>-20.33516070671141</v>
      </c>
      <c r="AT960" s="71">
        <v>32.588044273877983</v>
      </c>
      <c r="AU960" s="71">
        <v>108.52804143176638</v>
      </c>
      <c r="AV960" s="72">
        <v>94.105740463974684</v>
      </c>
      <c r="AW960" s="73">
        <v>-93488.57</v>
      </c>
      <c r="AX960" s="73">
        <v>-77344.170000000013</v>
      </c>
      <c r="AY960" s="73">
        <v>-93497.099999999977</v>
      </c>
      <c r="AZ960" s="73">
        <v>-91675.590000000113</v>
      </c>
      <c r="BA960" s="73">
        <v>-64790.669999999925</v>
      </c>
      <c r="BB960" s="73">
        <v>-26114.270000000077</v>
      </c>
      <c r="BC960" s="73">
        <v>17399.410000000033</v>
      </c>
      <c r="BD960" s="73">
        <v>12693.729999999894</v>
      </c>
      <c r="BE960" s="73">
        <v>387691.4</v>
      </c>
      <c r="BF960" s="73">
        <v>-60181.779999999941</v>
      </c>
      <c r="BG960" s="73">
        <v>60081.289999999979</v>
      </c>
      <c r="BH960" s="73">
        <v>176621.53000000009</v>
      </c>
      <c r="BI960" s="73">
        <v>87995.689999999973</v>
      </c>
      <c r="BJ960" s="71">
        <v>14.140312856613487</v>
      </c>
      <c r="BK960" s="71">
        <v>14.773642043909117</v>
      </c>
      <c r="BL960" s="71">
        <v>9.6265621430372796</v>
      </c>
      <c r="BM960" s="71">
        <v>11.474757676977459</v>
      </c>
      <c r="BN960" s="71">
        <v>0.86830115816779463</v>
      </c>
      <c r="BO960" s="71">
        <v>0.72065162618397816</v>
      </c>
      <c r="BP960" s="71">
        <v>18.18392622443233</v>
      </c>
      <c r="BQ960" s="71">
        <v>17.924865571133576</v>
      </c>
      <c r="BR960" s="72">
        <v>15.846071263784969</v>
      </c>
      <c r="BS960" s="72">
        <v>8.4640101670254726</v>
      </c>
      <c r="BT960" s="71">
        <v>15.616849124616955</v>
      </c>
      <c r="BU960" s="71">
        <v>12.74700514860301</v>
      </c>
      <c r="BV960" s="71">
        <v>10.314432465939227</v>
      </c>
      <c r="BW960" s="71">
        <v>12.876130460194293</v>
      </c>
      <c r="BX960" s="75">
        <v>5075</v>
      </c>
      <c r="BY960" s="75">
        <v>5455</v>
      </c>
      <c r="BZ960" s="75">
        <v>4369</v>
      </c>
      <c r="CA960" s="75">
        <v>5369</v>
      </c>
      <c r="CB960" s="75">
        <v>7457</v>
      </c>
      <c r="CC960" s="75">
        <v>9171</v>
      </c>
      <c r="CD960" s="75">
        <v>5531</v>
      </c>
      <c r="CE960" s="75">
        <v>4906</v>
      </c>
      <c r="CF960" s="75">
        <v>10143</v>
      </c>
      <c r="CG960" s="75">
        <v>5544</v>
      </c>
      <c r="CH960" s="75">
        <v>5458</v>
      </c>
      <c r="CI960" s="75">
        <v>7226</v>
      </c>
      <c r="CJ960" s="75">
        <v>3969</v>
      </c>
      <c r="CK960" s="75">
        <v>42777</v>
      </c>
      <c r="CL960" s="73">
        <v>773277.87000000034</v>
      </c>
      <c r="CM960" s="73">
        <v>735836.83</v>
      </c>
      <c r="CN960" s="73">
        <v>665578.30000000016</v>
      </c>
      <c r="CO960" s="73">
        <v>771916.38999999978</v>
      </c>
      <c r="CP960" s="73">
        <v>782522.12999999977</v>
      </c>
      <c r="CQ960" s="73">
        <v>601095.42999999982</v>
      </c>
      <c r="CR960" s="73">
        <v>442493.88</v>
      </c>
      <c r="CS960" s="73">
        <v>756099.88999999978</v>
      </c>
      <c r="CT960" s="73">
        <v>599874.67000000027</v>
      </c>
      <c r="CU960" s="73">
        <v>604943.50000000023</v>
      </c>
      <c r="CV960" s="73">
        <v>692874.38000000012</v>
      </c>
      <c r="CW960" s="73">
        <v>658763.87</v>
      </c>
      <c r="CX960" s="73">
        <v>664733.62000000011</v>
      </c>
      <c r="CY960" s="77"/>
      <c r="CZ960" s="4">
        <v>1220</v>
      </c>
      <c r="DA960" s="76" t="str">
        <f t="shared" si="34"/>
        <v>1220</v>
      </c>
      <c r="DB960" s="71">
        <v>0.74257571702260561</v>
      </c>
      <c r="DC960" s="71">
        <v>0.18380631173037562</v>
      </c>
      <c r="DD960" s="71">
        <v>0.29852158933878448</v>
      </c>
      <c r="DE960" s="71">
        <v>0.41406960436885965</v>
      </c>
      <c r="DF960" s="71">
        <v>0.72336161379904163</v>
      </c>
      <c r="DG960" s="71">
        <v>0.18614220607761481</v>
      </c>
      <c r="DH960" s="71">
        <v>8.6788881775205023E-2</v>
      </c>
      <c r="DI960" s="71">
        <v>7.2715149093855611E-2</v>
      </c>
      <c r="DJ960" s="71">
        <v>8.4557144988795269E-2</v>
      </c>
      <c r="DK960" s="71">
        <v>4.990959743880715E-2</v>
      </c>
      <c r="DL960" s="71">
        <v>5.9794458713496944E-2</v>
      </c>
      <c r="DM960" s="71">
        <v>6.9714666952961538E-2</v>
      </c>
      <c r="DN960" s="72">
        <v>0</v>
      </c>
      <c r="DO960" s="71">
        <v>6.6705573808919519E-2</v>
      </c>
      <c r="DQ960" s="71"/>
      <c r="DR960" s="71"/>
      <c r="DS960" s="71"/>
      <c r="DT960" s="71"/>
      <c r="DU960" s="71"/>
      <c r="DV960" s="71"/>
      <c r="DW960" s="71"/>
      <c r="DX960" s="71"/>
      <c r="DY960" s="71"/>
      <c r="DZ960" s="71"/>
      <c r="EA960" s="71"/>
      <c r="EB960" s="71"/>
      <c r="EC960" s="71"/>
      <c r="ED960" s="71"/>
    </row>
    <row r="961" spans="1:134">
      <c r="A961" s="4">
        <v>1277</v>
      </c>
      <c r="B961" s="46" t="s">
        <v>7585</v>
      </c>
      <c r="C961" s="65" t="str">
        <f t="shared" si="33"/>
        <v>1277</v>
      </c>
      <c r="D961" s="69">
        <v>206952.84999999998</v>
      </c>
      <c r="E961" s="68">
        <v>2300667.7800000007</v>
      </c>
      <c r="F961" s="69">
        <v>17923.820000000065</v>
      </c>
      <c r="G961" s="69">
        <v>306920.68000000133</v>
      </c>
      <c r="H961" s="70">
        <v>90.866102497793236</v>
      </c>
      <c r="I961" s="70">
        <v>15.394163081165191</v>
      </c>
      <c r="J961" s="69">
        <v>345050.54999999993</v>
      </c>
      <c r="K961" s="69">
        <v>302010.81999999983</v>
      </c>
      <c r="L961" s="69">
        <v>288962.98999999993</v>
      </c>
      <c r="M961" s="69">
        <v>301742.76999999996</v>
      </c>
      <c r="N961" s="69">
        <v>457078.61</v>
      </c>
      <c r="O961" s="69">
        <v>505885.52</v>
      </c>
      <c r="P961" s="69">
        <v>243859.53999999989</v>
      </c>
      <c r="Q961" s="69">
        <v>245181.30999999994</v>
      </c>
      <c r="R961" s="69">
        <v>656953.39</v>
      </c>
      <c r="S961" s="69">
        <v>268436.67999999993</v>
      </c>
      <c r="T961" s="69">
        <v>328063.47999999992</v>
      </c>
      <c r="U961" s="69">
        <v>351220.52999999985</v>
      </c>
      <c r="V961" s="69">
        <v>206952.84999999998</v>
      </c>
      <c r="W961" s="70">
        <v>113.39122948943077</v>
      </c>
      <c r="X961" s="70">
        <v>101.15808865865918</v>
      </c>
      <c r="Y961" s="70">
        <v>89.94695935980937</v>
      </c>
      <c r="Z961" s="71">
        <v>91.824610505512993</v>
      </c>
      <c r="AA961" s="71">
        <v>89.890319415428593</v>
      </c>
      <c r="AB961" s="71">
        <v>93.677992587927335</v>
      </c>
      <c r="AC961" s="71">
        <v>91.241933467884891</v>
      </c>
      <c r="AD961" s="71">
        <v>86.82026606901816</v>
      </c>
      <c r="AE961" s="71">
        <v>100.84377629885661</v>
      </c>
      <c r="AF961" s="71">
        <v>74.14615751789708</v>
      </c>
      <c r="AG961" s="71">
        <v>92.184276690416553</v>
      </c>
      <c r="AH961" s="71">
        <v>91.665195833370277</v>
      </c>
      <c r="AI961" s="71">
        <v>90.082752459204599</v>
      </c>
      <c r="AJ961" s="71">
        <v>13.985260594567039</v>
      </c>
      <c r="AK961" s="71">
        <v>5.044220119302989</v>
      </c>
      <c r="AL961" s="71">
        <v>11.185308700337382</v>
      </c>
      <c r="AM961" s="71">
        <v>-4.2065065769563255</v>
      </c>
      <c r="AN961" s="71">
        <v>-7.5548850044033333</v>
      </c>
      <c r="AO961" s="71">
        <v>1.2441559796221746</v>
      </c>
      <c r="AP961" s="71">
        <v>-5.8451339881174462</v>
      </c>
      <c r="AQ961" s="71">
        <v>11.039876227294766</v>
      </c>
      <c r="AR961" s="71">
        <v>105.2694083419095</v>
      </c>
      <c r="AS961" s="71">
        <v>-39.126804896456925</v>
      </c>
      <c r="AT961" s="71">
        <v>21.847999223295034</v>
      </c>
      <c r="AU961" s="71">
        <v>19.197708524065614</v>
      </c>
      <c r="AV961" s="72">
        <v>9.4820462232706237</v>
      </c>
      <c r="AW961" s="73">
        <v>42335.489999999991</v>
      </c>
      <c r="AX961" s="73">
        <v>14502.549999999872</v>
      </c>
      <c r="AY961" s="73">
        <v>29069.849999999889</v>
      </c>
      <c r="AZ961" s="73">
        <v>-13250.20000000007</v>
      </c>
      <c r="BA961" s="73">
        <v>-37353.800000000105</v>
      </c>
      <c r="BB961" s="73">
        <v>10050.480000000098</v>
      </c>
      <c r="BC961" s="73">
        <v>-15138.800000000105</v>
      </c>
      <c r="BD961" s="73">
        <v>24376.569999999978</v>
      </c>
      <c r="BE961" s="73">
        <v>336908.92</v>
      </c>
      <c r="BF961" s="73">
        <v>-172540.14</v>
      </c>
      <c r="BG961" s="73">
        <v>58823.539999999921</v>
      </c>
      <c r="BH961" s="73">
        <v>56566.769999999844</v>
      </c>
      <c r="BI961" s="73">
        <v>17923.820000000065</v>
      </c>
      <c r="BJ961" s="71">
        <v>9.1868517245109107</v>
      </c>
      <c r="BK961" s="71">
        <v>7.8512137834641731</v>
      </c>
      <c r="BL961" s="71">
        <v>7.9601611322509118</v>
      </c>
      <c r="BM961" s="71">
        <v>7.8857158248432739</v>
      </c>
      <c r="BN961" s="71">
        <v>-1.7743978621752929</v>
      </c>
      <c r="BO961" s="71">
        <v>9.3417957118582713</v>
      </c>
      <c r="BP961" s="71">
        <v>16.237358172019384</v>
      </c>
      <c r="BQ961" s="71">
        <v>17.883316993099417</v>
      </c>
      <c r="BR961" s="72">
        <v>9.9712145491397113</v>
      </c>
      <c r="BS961" s="72">
        <v>9.4064085381259588</v>
      </c>
      <c r="BT961" s="71">
        <v>11.105918307209539</v>
      </c>
      <c r="BU961" s="71">
        <v>9.9896981129173277</v>
      </c>
      <c r="BV961" s="71">
        <v>7.3453754110991039</v>
      </c>
      <c r="BW961" s="71">
        <v>9.8782111893558202</v>
      </c>
      <c r="BX961" s="75">
        <v>8432</v>
      </c>
      <c r="BY961" s="75">
        <v>7980</v>
      </c>
      <c r="BZ961" s="75">
        <v>7131</v>
      </c>
      <c r="CA961" s="75">
        <v>7279</v>
      </c>
      <c r="CB961" s="75">
        <v>9118</v>
      </c>
      <c r="CC961" s="75">
        <v>11916</v>
      </c>
      <c r="CD961" s="75">
        <v>6605</v>
      </c>
      <c r="CE961" s="75">
        <v>6621</v>
      </c>
      <c r="CF961" s="75">
        <v>11392</v>
      </c>
      <c r="CG961" s="75">
        <v>7085</v>
      </c>
      <c r="CH961" s="75">
        <v>8116</v>
      </c>
      <c r="CI961" s="75">
        <v>8649</v>
      </c>
      <c r="CJ961" s="75">
        <v>5076</v>
      </c>
      <c r="CK961" s="75">
        <v>53544</v>
      </c>
      <c r="CL961" s="73">
        <v>593399.69000000018</v>
      </c>
      <c r="CM961" s="73">
        <v>627253.86</v>
      </c>
      <c r="CN961" s="73">
        <v>566259.75000000023</v>
      </c>
      <c r="CO961" s="73">
        <v>705026.94000000018</v>
      </c>
      <c r="CP961" s="73">
        <v>649812.20999999961</v>
      </c>
      <c r="CQ961" s="73">
        <v>491588.66</v>
      </c>
      <c r="CR961" s="73">
        <v>632731.01000000013</v>
      </c>
      <c r="CS961" s="73">
        <v>817103.42999999982</v>
      </c>
      <c r="CT961" s="73">
        <v>679881.37000000011</v>
      </c>
      <c r="CU961" s="73">
        <v>705832.77999999991</v>
      </c>
      <c r="CV961" s="73">
        <v>556623.09000000008</v>
      </c>
      <c r="CW961" s="73">
        <v>588521.57999999996</v>
      </c>
      <c r="CX961" s="73">
        <v>647135.10000000009</v>
      </c>
      <c r="CY961" s="77"/>
      <c r="CZ961" s="4">
        <v>1277</v>
      </c>
      <c r="DA961" s="76" t="str">
        <f t="shared" si="34"/>
        <v>1277</v>
      </c>
      <c r="DB961" s="71">
        <v>3.3010055024262317</v>
      </c>
      <c r="DC961" s="71">
        <v>1.4341075308735745</v>
      </c>
      <c r="DD961" s="71">
        <v>0.42198023117215522</v>
      </c>
      <c r="DE961" s="71">
        <v>0.83244164816988242</v>
      </c>
      <c r="DF961" s="71">
        <v>0.62264375898529167</v>
      </c>
      <c r="DG961" s="71">
        <v>0.15044415491541635</v>
      </c>
      <c r="DH961" s="71">
        <v>0.56401306802131312</v>
      </c>
      <c r="DI961" s="71">
        <v>0.22574592037242508</v>
      </c>
      <c r="DJ961" s="71">
        <v>0.19210420026070102</v>
      </c>
      <c r="DK961" s="71">
        <v>0.10512420842124978</v>
      </c>
      <c r="DL961" s="71">
        <v>0.33267781180796835</v>
      </c>
      <c r="DM961" s="71">
        <v>5.0630806222731715E-2</v>
      </c>
      <c r="DN961" s="71">
        <v>7.7816036227960642E-2</v>
      </c>
      <c r="DO961" s="71">
        <v>0.2139160087101184</v>
      </c>
      <c r="DQ961" s="71"/>
      <c r="DR961" s="71"/>
      <c r="DS961" s="71"/>
      <c r="DT961" s="71"/>
      <c r="DU961" s="71"/>
      <c r="DV961" s="71"/>
      <c r="DW961" s="71"/>
      <c r="DX961" s="71"/>
      <c r="DY961" s="71"/>
      <c r="DZ961" s="71"/>
      <c r="EA961" s="71"/>
      <c r="EB961" s="71"/>
      <c r="EC961" s="71"/>
      <c r="ED961" s="71"/>
    </row>
    <row r="962" spans="1:134">
      <c r="A962" s="4">
        <v>434</v>
      </c>
      <c r="B962" s="46" t="s">
        <v>7591</v>
      </c>
      <c r="C962" s="65" t="str">
        <f t="shared" si="33"/>
        <v>L434</v>
      </c>
      <c r="D962" s="69">
        <v>540471.04999999993</v>
      </c>
      <c r="E962" s="68">
        <v>5738050.6400000006</v>
      </c>
      <c r="F962" s="69">
        <v>119226.88999999996</v>
      </c>
      <c r="G962" s="69">
        <v>1331397.2400000021</v>
      </c>
      <c r="H962" s="70">
        <v>108.39833183043939</v>
      </c>
      <c r="I962" s="70">
        <v>30.213341489485025</v>
      </c>
      <c r="J962" s="69">
        <v>848425.45999999985</v>
      </c>
      <c r="K962" s="69">
        <v>685270.93999999983</v>
      </c>
      <c r="L962" s="69">
        <v>628226.00999999989</v>
      </c>
      <c r="M962" s="69">
        <v>849514.99999999977</v>
      </c>
      <c r="N962" s="69">
        <v>1080717.95</v>
      </c>
      <c r="O962" s="69">
        <v>1124883.0899999999</v>
      </c>
      <c r="P962" s="69">
        <v>664772.46000000008</v>
      </c>
      <c r="Q962" s="69">
        <v>702150.60000000009</v>
      </c>
      <c r="R962" s="69">
        <v>1327257.1599999999</v>
      </c>
      <c r="S962" s="69">
        <v>658341.06999999995</v>
      </c>
      <c r="T962" s="69">
        <v>831090.86999999988</v>
      </c>
      <c r="U962" s="69">
        <v>1013967.4299999999</v>
      </c>
      <c r="V962" s="69">
        <v>540471.04999999993</v>
      </c>
      <c r="W962" s="70">
        <v>132.25244077812798</v>
      </c>
      <c r="X962" s="70">
        <v>110.83271900619633</v>
      </c>
      <c r="Y962" s="70">
        <v>101.35196863643627</v>
      </c>
      <c r="Z962" s="71">
        <v>111.83851156904537</v>
      </c>
      <c r="AA962" s="71">
        <v>95.143677605322125</v>
      </c>
      <c r="AB962" s="71">
        <v>101.76450931089234</v>
      </c>
      <c r="AC962" s="71">
        <v>106.37356599416367</v>
      </c>
      <c r="AD962" s="71">
        <v>106.94523318041362</v>
      </c>
      <c r="AE962" s="71">
        <v>108.06648397915424</v>
      </c>
      <c r="AF962" s="71">
        <v>97.910453419770889</v>
      </c>
      <c r="AG962" s="71">
        <v>101.75611595839055</v>
      </c>
      <c r="AH962" s="71">
        <v>130.19410263300171</v>
      </c>
      <c r="AI962" s="71">
        <v>104.77159673448695</v>
      </c>
      <c r="AJ962" s="71">
        <v>41.101073566667964</v>
      </c>
      <c r="AK962" s="71">
        <v>24.767378536045715</v>
      </c>
      <c r="AL962" s="71">
        <v>7.8590115486259382</v>
      </c>
      <c r="AM962" s="71">
        <v>-0.54509341062527472</v>
      </c>
      <c r="AN962" s="71">
        <v>1.0018219932594885</v>
      </c>
      <c r="AO962" s="71">
        <v>13.782612385890358</v>
      </c>
      <c r="AP962" s="71">
        <v>5.0812343364502244</v>
      </c>
      <c r="AQ962" s="71">
        <v>29.391245622280415</v>
      </c>
      <c r="AR962" s="71">
        <v>130.14520978977387</v>
      </c>
      <c r="AS962" s="71">
        <v>-32.312136307100772</v>
      </c>
      <c r="AT962" s="71">
        <v>29.432846477128095</v>
      </c>
      <c r="AU962" s="71">
        <v>63.885252265002499</v>
      </c>
      <c r="AV962" s="72">
        <v>28.303511673609894</v>
      </c>
      <c r="AW962" s="73">
        <v>247136.29999999981</v>
      </c>
      <c r="AX962" s="73">
        <v>136032.06999999983</v>
      </c>
      <c r="AY962" s="73">
        <v>45774.900000000023</v>
      </c>
      <c r="AZ962" s="73">
        <v>-4656.0300000003772</v>
      </c>
      <c r="BA962" s="73">
        <v>10719.479999999981</v>
      </c>
      <c r="BB962" s="73">
        <v>148125.73999999987</v>
      </c>
      <c r="BC962" s="73">
        <v>32145.270000000019</v>
      </c>
      <c r="BD962" s="73">
        <v>159493.64000000013</v>
      </c>
      <c r="BE962" s="73">
        <v>750552.92999999993</v>
      </c>
      <c r="BF962" s="73">
        <v>-314272.0900000002</v>
      </c>
      <c r="BG962" s="73">
        <v>188988.88999999978</v>
      </c>
      <c r="BH962" s="73">
        <v>395261.70999999996</v>
      </c>
      <c r="BI962" s="73">
        <v>119226.88999999996</v>
      </c>
      <c r="BJ962" s="71">
        <v>12.941290486335985</v>
      </c>
      <c r="BK962" s="71">
        <v>9.296535106137501</v>
      </c>
      <c r="BL962" s="71">
        <v>9.9769771328469457</v>
      </c>
      <c r="BM962" s="71">
        <v>11.566608676366466</v>
      </c>
      <c r="BN962" s="71">
        <v>0.52047394615573594</v>
      </c>
      <c r="BO962" s="71">
        <v>9.1742666948200693</v>
      </c>
      <c r="BP962" s="71">
        <v>19.317120952777682</v>
      </c>
      <c r="BQ962" s="71">
        <v>19.29490019483314</v>
      </c>
      <c r="BR962" s="72">
        <v>12.587432242553149</v>
      </c>
      <c r="BS962" s="72">
        <v>13.498646474476455</v>
      </c>
      <c r="BT962" s="71">
        <v>13.838401263358115</v>
      </c>
      <c r="BU962" s="71">
        <v>13.770201633912261</v>
      </c>
      <c r="BV962" s="71">
        <v>14.506865461349186</v>
      </c>
      <c r="BW962" s="71">
        <v>13.486298458793598</v>
      </c>
      <c r="BX962" s="75">
        <v>16598</v>
      </c>
      <c r="BY962" s="75">
        <v>12201</v>
      </c>
      <c r="BZ962" s="75">
        <v>11395</v>
      </c>
      <c r="CA962" s="75">
        <v>14370</v>
      </c>
      <c r="CB962" s="75">
        <v>16151</v>
      </c>
      <c r="CC962" s="75">
        <v>17648</v>
      </c>
      <c r="CD962" s="75">
        <v>13104</v>
      </c>
      <c r="CE962" s="75">
        <v>12442</v>
      </c>
      <c r="CF962" s="75">
        <v>19351</v>
      </c>
      <c r="CG962" s="75">
        <v>12321</v>
      </c>
      <c r="CH962" s="75">
        <v>14372</v>
      </c>
      <c r="CI962" s="75">
        <v>18921</v>
      </c>
      <c r="CJ962" s="75">
        <v>11064</v>
      </c>
      <c r="CK962" s="75">
        <v>101575</v>
      </c>
      <c r="CL962" s="73">
        <v>1055241.8500000001</v>
      </c>
      <c r="CM962" s="73">
        <v>1129898.2899999998</v>
      </c>
      <c r="CN962" s="73">
        <v>1057575.8500000001</v>
      </c>
      <c r="CO962" s="73">
        <v>1199842.4800000002</v>
      </c>
      <c r="CP962" s="73">
        <v>1259906.9200000002</v>
      </c>
      <c r="CQ962" s="73">
        <v>1014196.0399999999</v>
      </c>
      <c r="CR962" s="73">
        <v>1115263.1099999999</v>
      </c>
      <c r="CS962" s="73">
        <v>1343386.6</v>
      </c>
      <c r="CT962" s="73">
        <v>1399163.4199999995</v>
      </c>
      <c r="CU962" s="73">
        <v>1422895.2500000002</v>
      </c>
      <c r="CV962" s="73">
        <v>1596448.98</v>
      </c>
      <c r="CW962" s="73">
        <v>1308344.5199999998</v>
      </c>
      <c r="CX962" s="73">
        <v>1380545.9900000005</v>
      </c>
      <c r="CY962" s="77"/>
      <c r="CZ962" s="4">
        <v>434</v>
      </c>
      <c r="DA962" s="76" t="str">
        <f t="shared" si="34"/>
        <v>L434</v>
      </c>
      <c r="DB962" s="71">
        <v>2.9238712427976896</v>
      </c>
      <c r="DC962" s="71">
        <v>3.4330068787568537</v>
      </c>
      <c r="DD962" s="71">
        <v>0.70196693736949678</v>
      </c>
      <c r="DE962" s="71">
        <v>1.0677698900420267</v>
      </c>
      <c r="DF962" s="71">
        <v>0.93756564351940996</v>
      </c>
      <c r="DG962" s="71">
        <v>0.34504724323363578</v>
      </c>
      <c r="DH962" s="71">
        <v>0.18940729034333581</v>
      </c>
      <c r="DI962" s="71">
        <v>0.27840907346884791</v>
      </c>
      <c r="DJ962" s="71">
        <v>0.4110875070643516</v>
      </c>
      <c r="DK962" s="71">
        <v>0.80778221506068448</v>
      </c>
      <c r="DL962" s="71">
        <v>0.31327436824930882</v>
      </c>
      <c r="DM962" s="71">
        <v>0.13144166359056225</v>
      </c>
      <c r="DN962" s="71">
        <v>5.2448653289232705E-2</v>
      </c>
      <c r="DO962" s="71">
        <v>0.31664416064806156</v>
      </c>
      <c r="DQ962" s="71"/>
      <c r="DR962" s="71"/>
      <c r="DS962" s="71"/>
      <c r="DT962" s="71"/>
      <c r="DU962" s="71"/>
      <c r="DV962" s="71"/>
      <c r="DW962" s="71"/>
      <c r="DX962" s="71"/>
      <c r="DY962" s="71"/>
      <c r="DZ962" s="71"/>
      <c r="EA962" s="71"/>
      <c r="EB962" s="71"/>
      <c r="EC962" s="71"/>
      <c r="ED962" s="71"/>
    </row>
    <row r="963" spans="1:134">
      <c r="A963" s="4">
        <v>1265</v>
      </c>
      <c r="B963" s="46" t="s">
        <v>7599</v>
      </c>
      <c r="C963" s="65" t="str">
        <f t="shared" si="33"/>
        <v>1265</v>
      </c>
      <c r="D963" s="69">
        <v>329753.98</v>
      </c>
      <c r="E963" s="68">
        <v>2784864.12</v>
      </c>
      <c r="F963" s="69">
        <v>107839.15999999997</v>
      </c>
      <c r="G963" s="69">
        <v>722480.26000000024</v>
      </c>
      <c r="H963" s="70">
        <v>109.54045480060761</v>
      </c>
      <c r="I963" s="70">
        <v>35.031318563557811</v>
      </c>
      <c r="J963" s="69">
        <v>416956.39999999991</v>
      </c>
      <c r="K963" s="69">
        <v>321094.39999999991</v>
      </c>
      <c r="L963" s="69">
        <v>308928.38999999996</v>
      </c>
      <c r="M963" s="69">
        <v>452588.84</v>
      </c>
      <c r="N963" s="69">
        <v>596052.77</v>
      </c>
      <c r="O963" s="69">
        <v>479501.69999999995</v>
      </c>
      <c r="P963" s="69">
        <v>307808.52999999997</v>
      </c>
      <c r="Q963" s="69">
        <v>304205.23999999987</v>
      </c>
      <c r="R963" s="69">
        <v>742403.15999999992</v>
      </c>
      <c r="S963" s="69">
        <v>290662.92</v>
      </c>
      <c r="T963" s="69">
        <v>394491.38999999996</v>
      </c>
      <c r="U963" s="69">
        <v>415538.89999999991</v>
      </c>
      <c r="V963" s="69">
        <v>329753.98</v>
      </c>
      <c r="W963" s="70">
        <v>127.26888599766689</v>
      </c>
      <c r="X963" s="70">
        <v>107.90430893783716</v>
      </c>
      <c r="Y963" s="70">
        <v>101.65935501207697</v>
      </c>
      <c r="Z963" s="71">
        <v>128.02066855557726</v>
      </c>
      <c r="AA963" s="71">
        <v>97.534398801430626</v>
      </c>
      <c r="AB963" s="71">
        <v>101.48247271633817</v>
      </c>
      <c r="AC963" s="71">
        <v>102.85561684020306</v>
      </c>
      <c r="AD963" s="71">
        <v>108.60943632298623</v>
      </c>
      <c r="AE963" s="71">
        <v>121.97584812252428</v>
      </c>
      <c r="AF963" s="71">
        <v>79.625912204199523</v>
      </c>
      <c r="AG963" s="71">
        <v>116.14007431042602</v>
      </c>
      <c r="AH963" s="71">
        <v>110.73101433469724</v>
      </c>
      <c r="AI963" s="71">
        <v>120.19845281398314</v>
      </c>
      <c r="AJ963" s="71">
        <v>3.514979078974334</v>
      </c>
      <c r="AK963" s="71">
        <v>-7.9675310895172435</v>
      </c>
      <c r="AL963" s="71">
        <v>7.3733365657071337</v>
      </c>
      <c r="AM963" s="71">
        <v>5.4852444389481336</v>
      </c>
      <c r="AN963" s="71">
        <v>1.3294332662040276</v>
      </c>
      <c r="AO963" s="71">
        <v>7.9889831358741281</v>
      </c>
      <c r="AP963" s="71">
        <v>2.2456855210502669</v>
      </c>
      <c r="AQ963" s="71">
        <v>33.812122043350648</v>
      </c>
      <c r="AR963" s="71">
        <v>137.60951506837671</v>
      </c>
      <c r="AS963" s="71">
        <v>-34.439639579979421</v>
      </c>
      <c r="AT963" s="71">
        <v>50.870518947398757</v>
      </c>
      <c r="AU963" s="71">
        <v>40.95220088384184</v>
      </c>
      <c r="AV963" s="72">
        <v>48.594843733284691</v>
      </c>
      <c r="AW963" s="73">
        <v>14158.270000000019</v>
      </c>
      <c r="AX963" s="73">
        <v>-27798.120000000054</v>
      </c>
      <c r="AY963" s="73">
        <v>21214.139999999956</v>
      </c>
      <c r="AZ963" s="73">
        <v>23534.669999999984</v>
      </c>
      <c r="BA963" s="73">
        <v>7834.1500000002561</v>
      </c>
      <c r="BB963" s="73">
        <v>44025.010000000009</v>
      </c>
      <c r="BC963" s="73">
        <v>6760.5899999999674</v>
      </c>
      <c r="BD963" s="73">
        <v>76867.659999999858</v>
      </c>
      <c r="BE963" s="73">
        <v>429956.43</v>
      </c>
      <c r="BF963" s="73">
        <v>-152688.69999999995</v>
      </c>
      <c r="BG963" s="73">
        <v>133014.59999999998</v>
      </c>
      <c r="BH963" s="73">
        <v>120730.51999999984</v>
      </c>
      <c r="BI963" s="73">
        <v>107839.15999999997</v>
      </c>
      <c r="BJ963" s="71">
        <v>8.794219912284305</v>
      </c>
      <c r="BK963" s="71">
        <v>6.4421764555927332</v>
      </c>
      <c r="BL963" s="71">
        <v>1.2755396969112871</v>
      </c>
      <c r="BM963" s="71">
        <v>5.3088209627196807</v>
      </c>
      <c r="BN963" s="71">
        <v>-6.6748403768193008</v>
      </c>
      <c r="BO963" s="71">
        <v>6.2917803484623551</v>
      </c>
      <c r="BP963" s="71">
        <v>17.775203765730545</v>
      </c>
      <c r="BQ963" s="71">
        <v>14.145261367402762</v>
      </c>
      <c r="BR963" s="72">
        <v>6.6083726831375342</v>
      </c>
      <c r="BS963" s="72">
        <v>12.828705943848298</v>
      </c>
      <c r="BT963" s="71">
        <v>14.754026598735422</v>
      </c>
      <c r="BU963" s="71">
        <v>11.831060540658408</v>
      </c>
      <c r="BV963" s="71">
        <v>5.0569246063050919</v>
      </c>
      <c r="BW963" s="71">
        <v>9.6170773417356337</v>
      </c>
      <c r="BX963" s="75">
        <v>8389</v>
      </c>
      <c r="BY963" s="75">
        <v>6157</v>
      </c>
      <c r="BZ963" s="75">
        <v>6061</v>
      </c>
      <c r="CA963" s="75">
        <v>7483</v>
      </c>
      <c r="CB963" s="75">
        <v>8866</v>
      </c>
      <c r="CC963" s="75">
        <v>9436</v>
      </c>
      <c r="CD963" s="75">
        <v>6205</v>
      </c>
      <c r="CE963" s="75">
        <v>5860</v>
      </c>
      <c r="CF963" s="75">
        <v>10636</v>
      </c>
      <c r="CG963" s="75">
        <v>6008</v>
      </c>
      <c r="CH963" s="75">
        <v>7008</v>
      </c>
      <c r="CI963" s="75">
        <v>8203</v>
      </c>
      <c r="CJ963" s="75">
        <v>5850</v>
      </c>
      <c r="CK963" s="75">
        <v>49770</v>
      </c>
      <c r="CL963" s="73">
        <v>771468.39</v>
      </c>
      <c r="CM963" s="73">
        <v>710967.80999999982</v>
      </c>
      <c r="CN963" s="73">
        <v>770813.20999999973</v>
      </c>
      <c r="CO963" s="73">
        <v>765016.45000000019</v>
      </c>
      <c r="CP963" s="73">
        <v>874171.89999999979</v>
      </c>
      <c r="CQ963" s="73">
        <v>674731.28</v>
      </c>
      <c r="CR963" s="73">
        <v>770492.80999999971</v>
      </c>
      <c r="CS963" s="73">
        <v>809739.09</v>
      </c>
      <c r="CT963" s="73">
        <v>611165.30999999994</v>
      </c>
      <c r="CU963" s="73">
        <v>650397.5</v>
      </c>
      <c r="CV963" s="73">
        <v>630716.86</v>
      </c>
      <c r="CW963" s="73">
        <v>702230.0399999998</v>
      </c>
      <c r="CX963" s="73">
        <v>625243.34000000008</v>
      </c>
      <c r="CY963" s="77"/>
      <c r="CZ963" s="4">
        <v>1265</v>
      </c>
      <c r="DA963" s="76" t="str">
        <f t="shared" si="34"/>
        <v>1265</v>
      </c>
      <c r="DB963" s="71">
        <v>4.1168446694000611</v>
      </c>
      <c r="DC963" s="71">
        <v>6.8750087580355803</v>
      </c>
      <c r="DD963" s="71">
        <v>3.6457286049978728</v>
      </c>
      <c r="DE963" s="71">
        <v>1.5991446556843703</v>
      </c>
      <c r="DF963" s="71">
        <v>2.8832174370528643</v>
      </c>
      <c r="DG963" s="71">
        <v>1.1372221361381283</v>
      </c>
      <c r="DH963" s="71">
        <v>0.75498685206622063</v>
      </c>
      <c r="DI963" s="71">
        <v>2.8110839462090818</v>
      </c>
      <c r="DJ963" s="71">
        <v>1.8971529609587863</v>
      </c>
      <c r="DK963" s="71">
        <v>1.1512853364581619</v>
      </c>
      <c r="DL963" s="71">
        <v>0.41686731544781075</v>
      </c>
      <c r="DM963" s="71">
        <v>0.41986972451996862</v>
      </c>
      <c r="DN963" s="71">
        <v>1.1219111661297345</v>
      </c>
      <c r="DO963" s="71">
        <v>1.2691537420666452</v>
      </c>
      <c r="DQ963" s="71"/>
      <c r="DR963" s="71"/>
      <c r="DS963" s="71"/>
      <c r="DT963" s="71"/>
      <c r="DU963" s="71"/>
      <c r="DV963" s="71"/>
      <c r="DW963" s="71"/>
      <c r="DX963" s="71"/>
      <c r="DY963" s="71"/>
      <c r="DZ963" s="71"/>
      <c r="EA963" s="71"/>
      <c r="EB963" s="71"/>
      <c r="EC963" s="71"/>
      <c r="ED963" s="71"/>
    </row>
    <row r="964" spans="1:134">
      <c r="A964" s="4">
        <v>1279</v>
      </c>
      <c r="B964" s="46" t="s">
        <v>7606</v>
      </c>
      <c r="C964" s="65" t="str">
        <f t="shared" si="33"/>
        <v>1279</v>
      </c>
      <c r="D964" s="69">
        <v>585373.75000000012</v>
      </c>
      <c r="E964" s="68">
        <v>4898176.2400000012</v>
      </c>
      <c r="F964" s="69">
        <v>98111.360000000219</v>
      </c>
      <c r="G964" s="69">
        <v>568313.96000000183</v>
      </c>
      <c r="H964" s="70">
        <v>92.004534827131906</v>
      </c>
      <c r="I964" s="70">
        <v>13.125451186405911</v>
      </c>
      <c r="J964" s="69">
        <v>938628.38999999978</v>
      </c>
      <c r="K964" s="69">
        <v>667200.46</v>
      </c>
      <c r="L964" s="69">
        <v>662381.09</v>
      </c>
      <c r="M964" s="69">
        <v>871857.12</v>
      </c>
      <c r="N964" s="69">
        <v>977001.62999999989</v>
      </c>
      <c r="O964" s="69">
        <v>982371.09000000008</v>
      </c>
      <c r="P964" s="69">
        <v>610780.38</v>
      </c>
      <c r="Q964" s="69">
        <v>538613.7699999999</v>
      </c>
      <c r="R964" s="69">
        <v>919278.51999999979</v>
      </c>
      <c r="S964" s="69">
        <v>651692.64999999979</v>
      </c>
      <c r="T964" s="69">
        <v>717097.34</v>
      </c>
      <c r="U964" s="69">
        <v>875339.83000000007</v>
      </c>
      <c r="V964" s="69">
        <v>585373.75000000012</v>
      </c>
      <c r="W964" s="70">
        <v>153.44905389650796</v>
      </c>
      <c r="X964" s="70">
        <v>123.42800201529376</v>
      </c>
      <c r="Y964" s="70">
        <v>107.41072665985595</v>
      </c>
      <c r="Z964" s="71">
        <v>115.62254556482732</v>
      </c>
      <c r="AA964" s="71">
        <v>92.069028081702186</v>
      </c>
      <c r="AB964" s="71">
        <v>95.101601127200126</v>
      </c>
      <c r="AC964" s="71">
        <v>105.00905897276407</v>
      </c>
      <c r="AD964" s="71">
        <v>85.340906362946384</v>
      </c>
      <c r="AE964" s="71">
        <v>87.275584135353185</v>
      </c>
      <c r="AF964" s="71">
        <v>89.179802911753796</v>
      </c>
      <c r="AG964" s="71">
        <v>79.956307010955257</v>
      </c>
      <c r="AH964" s="71">
        <v>107.92265314338292</v>
      </c>
      <c r="AI964" s="71">
        <v>94.559331726893063</v>
      </c>
      <c r="AJ964" s="71">
        <v>74.013278520870301</v>
      </c>
      <c r="AK964" s="71">
        <v>41.870653433409899</v>
      </c>
      <c r="AL964" s="71">
        <v>23.280053637287914</v>
      </c>
      <c r="AM964" s="71">
        <v>29.193508349283626</v>
      </c>
      <c r="AN964" s="71">
        <v>21.210287289736797</v>
      </c>
      <c r="AO964" s="71">
        <v>24.042027140219457</v>
      </c>
      <c r="AP964" s="71">
        <v>8.1934974256985491</v>
      </c>
      <c r="AQ964" s="71">
        <v>6.1250728655312781</v>
      </c>
      <c r="AR964" s="71">
        <v>64.015374307244983</v>
      </c>
      <c r="AS964" s="71">
        <v>-27.163392080104799</v>
      </c>
      <c r="AT964" s="71">
        <v>4.1868507948102041</v>
      </c>
      <c r="AU964" s="71">
        <v>39.596258084688429</v>
      </c>
      <c r="AV964" s="72">
        <v>20.135221189552553</v>
      </c>
      <c r="AW964" s="73">
        <v>399227.94999999972</v>
      </c>
      <c r="AX964" s="73">
        <v>196912.60000000003</v>
      </c>
      <c r="AY964" s="73">
        <v>125083.22999999986</v>
      </c>
      <c r="AZ964" s="73">
        <v>197011.19999999995</v>
      </c>
      <c r="BA964" s="73">
        <v>170963.08999999997</v>
      </c>
      <c r="BB964" s="73">
        <v>195786.60000000009</v>
      </c>
      <c r="BC964" s="73">
        <v>46254.420000000042</v>
      </c>
      <c r="BD964" s="73">
        <v>31086.419999999867</v>
      </c>
      <c r="BE964" s="73">
        <v>358795.37999999989</v>
      </c>
      <c r="BF964" s="73">
        <v>-243039.64000000036</v>
      </c>
      <c r="BG964" s="73">
        <v>28817.260000000009</v>
      </c>
      <c r="BH964" s="73">
        <v>248288.76000000024</v>
      </c>
      <c r="BI964" s="73">
        <v>98111.360000000219</v>
      </c>
      <c r="BJ964" s="71">
        <v>20.99663231941696</v>
      </c>
      <c r="BK964" s="71">
        <v>14.747554086062181</v>
      </c>
      <c r="BL964" s="71">
        <v>15.497390981894601</v>
      </c>
      <c r="BM964" s="71">
        <v>16.815479843594986</v>
      </c>
      <c r="BN964" s="71">
        <v>4.4347673094907263</v>
      </c>
      <c r="BO964" s="71">
        <v>12.280330808715654</v>
      </c>
      <c r="BP964" s="71">
        <v>22.21504768626917</v>
      </c>
      <c r="BQ964" s="71">
        <v>22.909704179316538</v>
      </c>
      <c r="BR964" s="72">
        <v>18.654214599292811</v>
      </c>
      <c r="BS964" s="72">
        <v>13.963245254427473</v>
      </c>
      <c r="BT964" s="71">
        <v>17.349776758512974</v>
      </c>
      <c r="BU964" s="71">
        <v>18.016448817089</v>
      </c>
      <c r="BV964" s="71">
        <v>17.043559799849746</v>
      </c>
      <c r="BW964" s="71">
        <v>17.185355197545412</v>
      </c>
      <c r="BX964" s="75">
        <v>24183</v>
      </c>
      <c r="BY964" s="75">
        <v>18258</v>
      </c>
      <c r="BZ964" s="75">
        <v>18165</v>
      </c>
      <c r="CA964" s="75">
        <v>20116</v>
      </c>
      <c r="CB964" s="75">
        <v>20457</v>
      </c>
      <c r="CC964" s="75">
        <v>21484</v>
      </c>
      <c r="CD964" s="75">
        <v>17281</v>
      </c>
      <c r="CE964" s="75">
        <v>15698</v>
      </c>
      <c r="CF964" s="75">
        <v>19829</v>
      </c>
      <c r="CG964" s="75">
        <v>16362</v>
      </c>
      <c r="CH964" s="75">
        <v>18491</v>
      </c>
      <c r="CI964" s="75">
        <v>21528</v>
      </c>
      <c r="CJ964" s="75">
        <v>13666</v>
      </c>
      <c r="CK964" s="75">
        <v>122855</v>
      </c>
      <c r="CL964" s="73">
        <v>1036090.3200000001</v>
      </c>
      <c r="CM964" s="73">
        <v>1061685.8999999999</v>
      </c>
      <c r="CN964" s="73">
        <v>1198003.3900000001</v>
      </c>
      <c r="CO964" s="73">
        <v>1334470.4300000002</v>
      </c>
      <c r="CP964" s="73">
        <v>1182608.21</v>
      </c>
      <c r="CQ964" s="73">
        <v>1018233.16</v>
      </c>
      <c r="CR964" s="73">
        <v>708528.75999999978</v>
      </c>
      <c r="CS964" s="73">
        <v>1068185.3</v>
      </c>
      <c r="CT964" s="73">
        <v>1251660.23</v>
      </c>
      <c r="CU964" s="73">
        <v>1160757.1800000002</v>
      </c>
      <c r="CV964" s="73">
        <v>1285443.31</v>
      </c>
      <c r="CW964" s="73">
        <v>1212326.8999999997</v>
      </c>
      <c r="CX964" s="73">
        <v>1244323.5699999996</v>
      </c>
      <c r="CY964" s="77"/>
      <c r="CZ964" s="4">
        <v>1279</v>
      </c>
      <c r="DA964" s="76" t="str">
        <f t="shared" si="34"/>
        <v>1279</v>
      </c>
      <c r="DB964" s="71">
        <v>1.4832072838523038</v>
      </c>
      <c r="DC964" s="71">
        <v>1.3409148471910393</v>
      </c>
      <c r="DD964" s="71">
        <v>0.5858346461876196</v>
      </c>
      <c r="DE964" s="71">
        <v>0.52432485884319824</v>
      </c>
      <c r="DF964" s="71">
        <v>0.54855146984876646</v>
      </c>
      <c r="DG964" s="71">
        <v>0.30015023416897119</v>
      </c>
      <c r="DH964" s="71">
        <v>0.16916815384906858</v>
      </c>
      <c r="DI964" s="71">
        <v>0.11990952075649776</v>
      </c>
      <c r="DJ964" s="71">
        <v>0.36882812913060159</v>
      </c>
      <c r="DK964" s="71">
        <v>0.3291116798830091</v>
      </c>
      <c r="DL964" s="71">
        <v>8.5843274485964446E-2</v>
      </c>
      <c r="DM964" s="71">
        <v>5.2307932236439265E-2</v>
      </c>
      <c r="DN964" s="71">
        <v>1.1936456337716429E-2</v>
      </c>
      <c r="DO964" s="71">
        <v>0.1693318480160845</v>
      </c>
      <c r="DQ964" s="71"/>
      <c r="DR964" s="71"/>
      <c r="DS964" s="71"/>
      <c r="DT964" s="71"/>
      <c r="DU964" s="71"/>
      <c r="DV964" s="71"/>
      <c r="DW964" s="71"/>
      <c r="DX964" s="71"/>
      <c r="DY964" s="71"/>
      <c r="DZ964" s="71"/>
      <c r="EA964" s="71"/>
      <c r="EB964" s="71"/>
      <c r="EC964" s="71"/>
      <c r="ED964" s="71"/>
    </row>
    <row r="965" spans="1:134">
      <c r="A965" s="4">
        <v>1099</v>
      </c>
      <c r="B965" s="46" t="s">
        <v>7613</v>
      </c>
      <c r="C965" s="65" t="str">
        <f t="shared" si="33"/>
        <v>1099</v>
      </c>
      <c r="D965" s="69">
        <v>313929.63</v>
      </c>
      <c r="E965" s="68">
        <v>2871389.4200000009</v>
      </c>
      <c r="F965" s="69">
        <v>44898.650000000023</v>
      </c>
      <c r="G965" s="69">
        <v>-33331.269999999087</v>
      </c>
      <c r="H965" s="70">
        <v>79.928170003090742</v>
      </c>
      <c r="I965" s="70">
        <v>-1.1474862321443791</v>
      </c>
      <c r="J965" s="69">
        <v>532085.25999999989</v>
      </c>
      <c r="K965" s="69">
        <v>391392.30999999988</v>
      </c>
      <c r="L965" s="69">
        <v>388810.81999999989</v>
      </c>
      <c r="M965" s="69">
        <v>463197.10000000003</v>
      </c>
      <c r="N965" s="69">
        <v>528333.39000000013</v>
      </c>
      <c r="O965" s="69">
        <v>662287.03999999992</v>
      </c>
      <c r="P965" s="69">
        <v>354564.29000000004</v>
      </c>
      <c r="Q965" s="69">
        <v>315007.55999999994</v>
      </c>
      <c r="R965" s="69">
        <v>671654.52</v>
      </c>
      <c r="S965" s="69">
        <v>330415.57999999996</v>
      </c>
      <c r="T965" s="69">
        <v>401675.29999999987</v>
      </c>
      <c r="U965" s="69">
        <v>484142.5399999998</v>
      </c>
      <c r="V965" s="69">
        <v>313929.63</v>
      </c>
      <c r="W965" s="70">
        <v>113.81286217224951</v>
      </c>
      <c r="X965" s="70">
        <v>90.25108168992044</v>
      </c>
      <c r="Y965" s="70">
        <v>88.050759070969207</v>
      </c>
      <c r="Z965" s="71">
        <v>91.211745843266954</v>
      </c>
      <c r="AA965" s="71">
        <v>82.150411844226824</v>
      </c>
      <c r="AB965" s="71">
        <v>98.585253241429825</v>
      </c>
      <c r="AC965" s="71">
        <v>81.858295562233522</v>
      </c>
      <c r="AD965" s="71">
        <v>70.436591044455483</v>
      </c>
      <c r="AE965" s="71">
        <v>84.717068834925698</v>
      </c>
      <c r="AF965" s="71">
        <v>76.405396780392309</v>
      </c>
      <c r="AG965" s="71">
        <v>69.999260527440455</v>
      </c>
      <c r="AH965" s="71">
        <v>85.489880659496748</v>
      </c>
      <c r="AI965" s="71">
        <v>90.552616214495828</v>
      </c>
      <c r="AJ965" s="71">
        <v>11.444976827767107</v>
      </c>
      <c r="AK965" s="71">
        <v>-5.0248380458464581</v>
      </c>
      <c r="AL965" s="71">
        <v>-7.9160244986767552</v>
      </c>
      <c r="AM965" s="71">
        <v>-6.7895241555293246</v>
      </c>
      <c r="AN965" s="71">
        <v>-24.775977069897792</v>
      </c>
      <c r="AO965" s="71">
        <v>-6.2234138423604923</v>
      </c>
      <c r="AP965" s="71">
        <v>-16.635245381101559</v>
      </c>
      <c r="AQ965" s="71">
        <v>-12.216353461203811</v>
      </c>
      <c r="AR965" s="71">
        <v>88.660243207581814</v>
      </c>
      <c r="AS965" s="71">
        <v>-47.04895242558289</v>
      </c>
      <c r="AT965" s="71">
        <v>-7.0064603808691057</v>
      </c>
      <c r="AU965" s="71">
        <v>10.139055116784634</v>
      </c>
      <c r="AV965" s="72">
        <v>16.689025925564426</v>
      </c>
      <c r="AW965" s="73">
        <v>54643.140000000014</v>
      </c>
      <c r="AX965" s="73">
        <v>-20707.339999999967</v>
      </c>
      <c r="AY965" s="73">
        <v>-33424.229999999981</v>
      </c>
      <c r="AZ965" s="73">
        <v>-33739.639999999781</v>
      </c>
      <c r="BA965" s="73">
        <v>-158492.56000000006</v>
      </c>
      <c r="BB965" s="73">
        <v>-36845.530000000261</v>
      </c>
      <c r="BC965" s="73">
        <v>-70752.489999999932</v>
      </c>
      <c r="BD965" s="73">
        <v>-43837.819999999949</v>
      </c>
      <c r="BE965" s="73">
        <v>315641.77</v>
      </c>
      <c r="BF965" s="73">
        <v>-293586.39</v>
      </c>
      <c r="BG965" s="73">
        <v>-30263.630000000063</v>
      </c>
      <c r="BH965" s="73">
        <v>44568.639999999781</v>
      </c>
      <c r="BI965" s="73">
        <v>44898.650000000023</v>
      </c>
      <c r="BJ965" s="71">
        <v>26.843948316950272</v>
      </c>
      <c r="BK965" s="71">
        <v>19.699329129202166</v>
      </c>
      <c r="BL965" s="71">
        <v>21.293778870614112</v>
      </c>
      <c r="BM965" s="71">
        <v>20.790362028478061</v>
      </c>
      <c r="BN965" s="71">
        <v>10.620534458757136</v>
      </c>
      <c r="BO965" s="71">
        <v>17.062076413709882</v>
      </c>
      <c r="BP965" s="71">
        <v>29.569862770431659</v>
      </c>
      <c r="BQ965" s="71">
        <v>29.010377567048174</v>
      </c>
      <c r="BR965" s="72">
        <v>21.126189423188972</v>
      </c>
      <c r="BS965" s="72">
        <v>16.422385074260436</v>
      </c>
      <c r="BT965" s="71">
        <v>21.087154093081004</v>
      </c>
      <c r="BU965" s="71">
        <v>22.995938728954876</v>
      </c>
      <c r="BV965" s="71">
        <v>20.412096354250377</v>
      </c>
      <c r="BW965" s="71">
        <v>21.345852204413141</v>
      </c>
      <c r="BX965" s="75">
        <v>15757</v>
      </c>
      <c r="BY965" s="75">
        <v>11209</v>
      </c>
      <c r="BZ965" s="75">
        <v>10955</v>
      </c>
      <c r="CA965" s="75">
        <v>12074</v>
      </c>
      <c r="CB965" s="75">
        <v>14014</v>
      </c>
      <c r="CC965" s="75">
        <v>16656</v>
      </c>
      <c r="CD965" s="75">
        <v>10444</v>
      </c>
      <c r="CE965" s="75">
        <v>10209</v>
      </c>
      <c r="CF965" s="75">
        <v>15079</v>
      </c>
      <c r="CG965" s="75">
        <v>10806</v>
      </c>
      <c r="CH965" s="75">
        <v>12493</v>
      </c>
      <c r="CI965" s="75">
        <v>14259</v>
      </c>
      <c r="CJ965" s="75">
        <v>8962</v>
      </c>
      <c r="CK965" s="75">
        <v>82252</v>
      </c>
      <c r="CL965" s="73">
        <v>610441.37999999989</v>
      </c>
      <c r="CM965" s="73">
        <v>619292.20000000007</v>
      </c>
      <c r="CN965" s="73">
        <v>616375.53</v>
      </c>
      <c r="CO965" s="73">
        <v>704414.70999999985</v>
      </c>
      <c r="CP965" s="73">
        <v>729858.42999999993</v>
      </c>
      <c r="CQ965" s="73">
        <v>540417.28999999992</v>
      </c>
      <c r="CR965" s="73">
        <v>630668.26000000013</v>
      </c>
      <c r="CS965" s="73">
        <v>887475.67999999982</v>
      </c>
      <c r="CT965" s="73">
        <v>747523.28000000014</v>
      </c>
      <c r="CU965" s="73">
        <v>626861.24</v>
      </c>
      <c r="CV965" s="73">
        <v>666452.37</v>
      </c>
      <c r="CW965" s="73">
        <v>676714.24999999988</v>
      </c>
      <c r="CX965" s="73">
        <v>636022.91999999993</v>
      </c>
      <c r="CY965" s="77"/>
      <c r="CZ965" s="4">
        <v>1099</v>
      </c>
      <c r="DA965" s="76" t="str">
        <f t="shared" si="34"/>
        <v>1099</v>
      </c>
      <c r="DB965" s="71">
        <v>0.67552334116301649</v>
      </c>
      <c r="DC965" s="71">
        <v>2.0421340723019328</v>
      </c>
      <c r="DD965" s="71">
        <v>0.58097240868615596</v>
      </c>
      <c r="DE965" s="71">
        <v>0.22865016387297121</v>
      </c>
      <c r="DF965" s="71">
        <v>0.33340245031627186</v>
      </c>
      <c r="DG965" s="71">
        <v>0.36749021894138745</v>
      </c>
      <c r="DH965" s="71">
        <v>0.19407074146464551</v>
      </c>
      <c r="DI965" s="71">
        <v>0.17784115616384022</v>
      </c>
      <c r="DJ965" s="71">
        <v>0.30600799404047541</v>
      </c>
      <c r="DK965" s="71">
        <v>5.5725468922521344E-2</v>
      </c>
      <c r="DL965" s="71">
        <v>0.12953901822752809</v>
      </c>
      <c r="DM965" s="71">
        <v>6.6568675411625297E-2</v>
      </c>
      <c r="DN965" s="72">
        <v>0</v>
      </c>
      <c r="DO965" s="71">
        <v>0.15100230205326853</v>
      </c>
      <c r="DQ965" s="71"/>
      <c r="DR965" s="71"/>
      <c r="DS965" s="71"/>
      <c r="DT965" s="71"/>
      <c r="DU965" s="71"/>
      <c r="DV965" s="71"/>
      <c r="DW965" s="71"/>
      <c r="DX965" s="71"/>
      <c r="DY965" s="71"/>
      <c r="DZ965" s="71"/>
      <c r="EA965" s="71"/>
      <c r="EB965" s="71"/>
      <c r="EC965" s="71"/>
      <c r="ED965" s="71"/>
    </row>
    <row r="966" spans="1:134">
      <c r="A966" s="4">
        <v>1235</v>
      </c>
      <c r="B966" s="46" t="s">
        <v>7620</v>
      </c>
      <c r="C966" s="65" t="str">
        <f t="shared" si="33"/>
        <v>1235</v>
      </c>
      <c r="D966" s="69">
        <v>354530</v>
      </c>
      <c r="E966" s="68">
        <v>3393346.1299999994</v>
      </c>
      <c r="F966" s="69">
        <v>127629.95000000001</v>
      </c>
      <c r="G966" s="69">
        <v>635387.58999999985</v>
      </c>
      <c r="H966" s="70">
        <v>102.70582376565578</v>
      </c>
      <c r="I966" s="70">
        <v>23.038330010573695</v>
      </c>
      <c r="J966" s="69">
        <v>478680.59999999992</v>
      </c>
      <c r="K966" s="69">
        <v>395053.96</v>
      </c>
      <c r="L966" s="69">
        <v>387682.29999999993</v>
      </c>
      <c r="M966" s="69">
        <v>509362.40999999992</v>
      </c>
      <c r="N966" s="69">
        <v>611506.2699999999</v>
      </c>
      <c r="O966" s="69">
        <v>610774.85000000009</v>
      </c>
      <c r="P966" s="69">
        <v>427166.91999999981</v>
      </c>
      <c r="Q966" s="69">
        <v>448730.72999999986</v>
      </c>
      <c r="R966" s="69">
        <v>652977.92000000004</v>
      </c>
      <c r="S966" s="69">
        <v>416999.9800000001</v>
      </c>
      <c r="T966" s="69">
        <v>543327.14</v>
      </c>
      <c r="U966" s="69">
        <v>549613.43999999994</v>
      </c>
      <c r="V966" s="69">
        <v>354530</v>
      </c>
      <c r="W966" s="70">
        <v>118.05641764306898</v>
      </c>
      <c r="X966" s="70">
        <v>97.635855427682074</v>
      </c>
      <c r="Y966" s="70">
        <v>96.168108834525583</v>
      </c>
      <c r="Z966" s="71">
        <v>102.1403741390459</v>
      </c>
      <c r="AA966" s="71">
        <v>93.858919598030596</v>
      </c>
      <c r="AB966" s="71">
        <v>98.16839248036888</v>
      </c>
      <c r="AC966" s="71">
        <v>87.046119488739805</v>
      </c>
      <c r="AD966" s="71">
        <v>87.119337331400203</v>
      </c>
      <c r="AE966" s="71">
        <v>113.2418418031057</v>
      </c>
      <c r="AF966" s="71">
        <v>99.687788350527541</v>
      </c>
      <c r="AG966" s="71">
        <v>106.53708654956861</v>
      </c>
      <c r="AH966" s="71">
        <v>108.74031045584751</v>
      </c>
      <c r="AI966" s="71">
        <v>123.19437178695782</v>
      </c>
      <c r="AJ966" s="71">
        <v>21.238309951019229</v>
      </c>
      <c r="AK966" s="71">
        <v>5.4998675423117094</v>
      </c>
      <c r="AL966" s="71">
        <v>-9.8017033575516503</v>
      </c>
      <c r="AM966" s="71">
        <v>-15.668174977775195</v>
      </c>
      <c r="AN966" s="71">
        <v>-14.032539144597255</v>
      </c>
      <c r="AO966" s="71">
        <v>-5.112243337895972</v>
      </c>
      <c r="AP966" s="71">
        <v>-14.374939163814593</v>
      </c>
      <c r="AQ966" s="71">
        <v>8.1299816025351301</v>
      </c>
      <c r="AR966" s="71">
        <v>80.924694434734533</v>
      </c>
      <c r="AS966" s="71">
        <v>-7.3607260644541483</v>
      </c>
      <c r="AT966" s="71">
        <v>34.542194700243314</v>
      </c>
      <c r="AU966" s="71">
        <v>36.615321839035886</v>
      </c>
      <c r="AV966" s="72">
        <v>56.249414665179678</v>
      </c>
      <c r="AW966" s="73">
        <v>83854.409999999974</v>
      </c>
      <c r="AX966" s="73">
        <v>20594.760000000068</v>
      </c>
      <c r="AY966" s="73">
        <v>-42128.810000000056</v>
      </c>
      <c r="AZ966" s="73">
        <v>-94635.440000000061</v>
      </c>
      <c r="BA966" s="73">
        <v>-99816.670000000042</v>
      </c>
      <c r="BB966" s="73">
        <v>-25338.569999999949</v>
      </c>
      <c r="BC966" s="73">
        <v>-71713.800000000221</v>
      </c>
      <c r="BD966" s="73">
        <v>33738.769999999902</v>
      </c>
      <c r="BE966" s="73">
        <v>292066.48000000004</v>
      </c>
      <c r="BF966" s="73">
        <v>-33133.059999999823</v>
      </c>
      <c r="BG966" s="73">
        <v>139493.13000000006</v>
      </c>
      <c r="BH966" s="73">
        <v>147306.12</v>
      </c>
      <c r="BI966" s="73">
        <v>127629.95000000001</v>
      </c>
      <c r="BJ966" s="71">
        <v>18.711734228713862</v>
      </c>
      <c r="BK966" s="71">
        <v>11.121705393499399</v>
      </c>
      <c r="BL966" s="71">
        <v>10.373547605148042</v>
      </c>
      <c r="BM966" s="71">
        <v>15.213235909314783</v>
      </c>
      <c r="BN966" s="71">
        <v>2.5256908780524245</v>
      </c>
      <c r="BO966" s="71">
        <v>10.471991807788235</v>
      </c>
      <c r="BP966" s="71">
        <v>25.796827827480129</v>
      </c>
      <c r="BQ966" s="71">
        <v>22.41928521076667</v>
      </c>
      <c r="BR966" s="72">
        <v>14.861145687485964</v>
      </c>
      <c r="BS966" s="72">
        <v>16.588411177164179</v>
      </c>
      <c r="BT966" s="71">
        <v>15.280374020426997</v>
      </c>
      <c r="BU966" s="71">
        <v>18.61856594631681</v>
      </c>
      <c r="BV966" s="71">
        <v>17.384843367833216</v>
      </c>
      <c r="BW966" s="71">
        <v>17.027080950500338</v>
      </c>
      <c r="BX966" s="75">
        <v>10942</v>
      </c>
      <c r="BY966" s="75">
        <v>8098</v>
      </c>
      <c r="BZ966" s="75">
        <v>7749</v>
      </c>
      <c r="CA966" s="75">
        <v>8895</v>
      </c>
      <c r="CB966" s="75">
        <v>9642</v>
      </c>
      <c r="CC966" s="75">
        <v>11150</v>
      </c>
      <c r="CD966" s="75">
        <v>8560</v>
      </c>
      <c r="CE966" s="75">
        <v>8448</v>
      </c>
      <c r="CF966" s="75">
        <v>10586</v>
      </c>
      <c r="CG966" s="75">
        <v>8265</v>
      </c>
      <c r="CH966" s="75">
        <v>9334</v>
      </c>
      <c r="CI966" s="75">
        <v>11801</v>
      </c>
      <c r="CJ966" s="75">
        <v>7186</v>
      </c>
      <c r="CK966" s="75">
        <v>64180</v>
      </c>
      <c r="CL966" s="73">
        <v>826023.23999999987</v>
      </c>
      <c r="CM966" s="73">
        <v>817046.04</v>
      </c>
      <c r="CN966" s="73">
        <v>910749.00000000023</v>
      </c>
      <c r="CO966" s="73">
        <v>889942.11999999965</v>
      </c>
      <c r="CP966" s="73">
        <v>1077303.8600000001</v>
      </c>
      <c r="CQ966" s="73">
        <v>900605.45000000007</v>
      </c>
      <c r="CR966" s="73">
        <v>804114.70999999985</v>
      </c>
      <c r="CS966" s="73">
        <v>948253.50999999989</v>
      </c>
      <c r="CT966" s="73">
        <v>827119.23</v>
      </c>
      <c r="CU966" s="73">
        <v>761291.31</v>
      </c>
      <c r="CV966" s="73">
        <v>811622.07000000007</v>
      </c>
      <c r="CW966" s="73">
        <v>827251.30999999994</v>
      </c>
      <c r="CX966" s="73">
        <v>745586.82000000007</v>
      </c>
      <c r="CY966" s="77"/>
      <c r="CZ966" s="4">
        <v>1235</v>
      </c>
      <c r="DA966" s="76" t="str">
        <f t="shared" si="34"/>
        <v>1235</v>
      </c>
      <c r="DB966" s="71">
        <v>3.2050754531424799</v>
      </c>
      <c r="DC966" s="71">
        <v>5.4795784768083147</v>
      </c>
      <c r="DD966" s="71">
        <v>1.739156063899518</v>
      </c>
      <c r="DE966" s="71">
        <v>1.7731629430586902</v>
      </c>
      <c r="DF966" s="71">
        <v>2.7707983863885546</v>
      </c>
      <c r="DG966" s="71">
        <v>0.96790754323183747</v>
      </c>
      <c r="DH966" s="71">
        <v>0.91675978884056719</v>
      </c>
      <c r="DI966" s="71">
        <v>1.0515109278444872</v>
      </c>
      <c r="DJ966" s="71">
        <v>0.54668655633959506</v>
      </c>
      <c r="DK966" s="71">
        <v>0.43979355847019452</v>
      </c>
      <c r="DL966" s="71">
        <v>0.76349260106400652</v>
      </c>
      <c r="DM966" s="71">
        <v>0.25572079519386626</v>
      </c>
      <c r="DN966" s="71">
        <v>1.1248959365168281</v>
      </c>
      <c r="DO966" s="71">
        <v>0.69274704593435843</v>
      </c>
      <c r="DQ966" s="71"/>
      <c r="DR966" s="71"/>
      <c r="DS966" s="71"/>
      <c r="DT966" s="71"/>
      <c r="DU966" s="71"/>
      <c r="DV966" s="71"/>
      <c r="DW966" s="71"/>
      <c r="DX966" s="71"/>
      <c r="DY966" s="71"/>
      <c r="DZ966" s="71"/>
      <c r="EA966" s="71"/>
      <c r="EB966" s="71"/>
      <c r="EC966" s="71"/>
      <c r="ED966" s="71"/>
    </row>
    <row r="967" spans="1:134">
      <c r="A967" s="4">
        <v>1300</v>
      </c>
      <c r="B967" s="46" t="s">
        <v>7627</v>
      </c>
      <c r="C967" s="65" t="str">
        <f t="shared" ref="C967:C1030" si="35">LEFT(B967,4)</f>
        <v>1300</v>
      </c>
      <c r="D967" s="69">
        <v>214610.40999999997</v>
      </c>
      <c r="E967" s="68">
        <v>2705907.1400000011</v>
      </c>
      <c r="F967" s="69">
        <v>19204.520000000019</v>
      </c>
      <c r="G967" s="69">
        <v>426939.54000000097</v>
      </c>
      <c r="H967" s="70">
        <v>97.390476417430307</v>
      </c>
      <c r="I967" s="70">
        <v>18.733901263010534</v>
      </c>
      <c r="J967" s="69">
        <v>378893.14999999991</v>
      </c>
      <c r="K967" s="69">
        <v>343928.80999999994</v>
      </c>
      <c r="L967" s="69">
        <v>324487.02999999997</v>
      </c>
      <c r="M967" s="69">
        <v>378388.76</v>
      </c>
      <c r="N967" s="69">
        <v>542023.59</v>
      </c>
      <c r="O967" s="69">
        <v>514980.42</v>
      </c>
      <c r="P967" s="69">
        <v>287522.90000000002</v>
      </c>
      <c r="Q967" s="69">
        <v>330139.13</v>
      </c>
      <c r="R967" s="69">
        <v>727979.27000000014</v>
      </c>
      <c r="S967" s="69">
        <v>323915.30999999988</v>
      </c>
      <c r="T967" s="69">
        <v>412163.19999999995</v>
      </c>
      <c r="U967" s="69">
        <v>409576.92</v>
      </c>
      <c r="V967" s="69">
        <v>214610.40999999997</v>
      </c>
      <c r="W967" s="70">
        <v>110.54859302898078</v>
      </c>
      <c r="X967" s="70">
        <v>99.446685264366636</v>
      </c>
      <c r="Y967" s="70">
        <v>91.503315581036958</v>
      </c>
      <c r="Z967" s="71">
        <v>92.333149323647646</v>
      </c>
      <c r="AA967" s="71">
        <v>109.30279854186816</v>
      </c>
      <c r="AB967" s="71">
        <v>110.57880814977648</v>
      </c>
      <c r="AC967" s="71">
        <v>87.592634285622381</v>
      </c>
      <c r="AD967" s="71">
        <v>100.67778307766926</v>
      </c>
      <c r="AE967" s="71">
        <v>97.313001503650327</v>
      </c>
      <c r="AF967" s="71">
        <v>95.899723556576916</v>
      </c>
      <c r="AG967" s="71">
        <v>107.78147889036521</v>
      </c>
      <c r="AH967" s="71">
        <v>97.321085690622354</v>
      </c>
      <c r="AI967" s="71">
        <v>92.051569540386396</v>
      </c>
      <c r="AJ967" s="71">
        <v>4.8575175329560905</v>
      </c>
      <c r="AK967" s="71">
        <v>-9.2045658331478037</v>
      </c>
      <c r="AL967" s="71">
        <v>-8.2301553000150953</v>
      </c>
      <c r="AM967" s="71">
        <v>-21.538704879060667</v>
      </c>
      <c r="AN967" s="71">
        <v>-12.987709551231641</v>
      </c>
      <c r="AO967" s="71">
        <v>-0.32344626264616538</v>
      </c>
      <c r="AP967" s="71">
        <v>-12.667108429592311</v>
      </c>
      <c r="AQ967" s="71">
        <v>26.044253660777471</v>
      </c>
      <c r="AR967" s="71">
        <v>138.04394959249686</v>
      </c>
      <c r="AS967" s="71">
        <v>-42.403467065604453</v>
      </c>
      <c r="AT967" s="71">
        <v>39.353387181332522</v>
      </c>
      <c r="AU967" s="71">
        <v>24.70379125455031</v>
      </c>
      <c r="AV967" s="72">
        <v>9.8280149078413324</v>
      </c>
      <c r="AW967" s="73">
        <v>17552.199999999837</v>
      </c>
      <c r="AX967" s="73">
        <v>-34866.460000000021</v>
      </c>
      <c r="AY967" s="73">
        <v>-29100.830000000075</v>
      </c>
      <c r="AZ967" s="73">
        <v>-103872.92000000004</v>
      </c>
      <c r="BA967" s="73">
        <v>-80904.030000000144</v>
      </c>
      <c r="BB967" s="73">
        <v>11649.820000000007</v>
      </c>
      <c r="BC967" s="73">
        <v>-41703.459999999846</v>
      </c>
      <c r="BD967" s="73">
        <v>68215.940000000061</v>
      </c>
      <c r="BE967" s="73">
        <v>422162.10000000015</v>
      </c>
      <c r="BF967" s="73">
        <v>-238471.51000000018</v>
      </c>
      <c r="BG967" s="73">
        <v>116394.85999999999</v>
      </c>
      <c r="BH967" s="73">
        <v>81137.089999999909</v>
      </c>
      <c r="BI967" s="73">
        <v>19204.520000000019</v>
      </c>
      <c r="BJ967" s="71">
        <v>11.47076301563237</v>
      </c>
      <c r="BK967" s="71">
        <v>11.066205623668054</v>
      </c>
      <c r="BL967" s="71">
        <v>11.138468138650309</v>
      </c>
      <c r="BM967" s="71">
        <v>10.821113859705179</v>
      </c>
      <c r="BN967" s="71">
        <v>0.80056757031435177</v>
      </c>
      <c r="BO967" s="71">
        <v>5.8719146175987511</v>
      </c>
      <c r="BP967" s="71">
        <v>17.678280197315686</v>
      </c>
      <c r="BQ967" s="71">
        <v>19.170379679309178</v>
      </c>
      <c r="BR967" s="72">
        <v>12.634366142422474</v>
      </c>
      <c r="BS967" s="72">
        <v>12.966642349481846</v>
      </c>
      <c r="BT967" s="71">
        <v>13.507521955150274</v>
      </c>
      <c r="BU967" s="71">
        <v>12.474410120094703</v>
      </c>
      <c r="BV967" s="71">
        <v>11.05101287785708</v>
      </c>
      <c r="BW967" s="71">
        <v>12.527515327666633</v>
      </c>
      <c r="BX967" s="75">
        <v>8049</v>
      </c>
      <c r="BY967" s="75">
        <v>7704</v>
      </c>
      <c r="BZ967" s="75">
        <v>7082</v>
      </c>
      <c r="CA967" s="75">
        <v>7939</v>
      </c>
      <c r="CB967" s="75">
        <v>10095</v>
      </c>
      <c r="CC967" s="75">
        <v>11431</v>
      </c>
      <c r="CD967" s="75">
        <v>6669</v>
      </c>
      <c r="CE967" s="75">
        <v>7320</v>
      </c>
      <c r="CF967" s="75">
        <v>12017</v>
      </c>
      <c r="CG967" s="75">
        <v>7393</v>
      </c>
      <c r="CH967" s="75">
        <v>8673</v>
      </c>
      <c r="CI967" s="75">
        <v>8987</v>
      </c>
      <c r="CJ967" s="75">
        <v>4599</v>
      </c>
      <c r="CK967" s="75">
        <v>55658</v>
      </c>
      <c r="CL967" s="73">
        <v>854650.53</v>
      </c>
      <c r="CM967" s="73">
        <v>814189.31000000017</v>
      </c>
      <c r="CN967" s="73">
        <v>770065.34999999986</v>
      </c>
      <c r="CO967" s="73">
        <v>782464.66000000015</v>
      </c>
      <c r="CP967" s="73">
        <v>799073.8899999999</v>
      </c>
      <c r="CQ967" s="73">
        <v>701315.20000000007</v>
      </c>
      <c r="CR967" s="73">
        <v>703992.11000000034</v>
      </c>
      <c r="CS967" s="73">
        <v>956747.23</v>
      </c>
      <c r="CT967" s="73">
        <v>837943.78000000014</v>
      </c>
      <c r="CU967" s="73">
        <v>769637.2300000001</v>
      </c>
      <c r="CV967" s="73">
        <v>821484.69000000018</v>
      </c>
      <c r="CW967" s="73">
        <v>800449.86999999988</v>
      </c>
      <c r="CX967" s="73">
        <v>838506.92000000016</v>
      </c>
      <c r="CY967" s="77"/>
      <c r="CZ967" s="4">
        <v>1300</v>
      </c>
      <c r="DA967" s="76" t="str">
        <f t="shared" ref="DA967:DA1030" si="36">LEFT(B967,4)</f>
        <v>1300</v>
      </c>
      <c r="DB967" s="71">
        <v>4.0179555763557149</v>
      </c>
      <c r="DC967" s="71">
        <v>1.7268589602333944</v>
      </c>
      <c r="DD967" s="71">
        <v>2.0459280449092851</v>
      </c>
      <c r="DE967" s="71">
        <v>0.59765423767258186</v>
      </c>
      <c r="DF967" s="71">
        <v>0.41702151090567235</v>
      </c>
      <c r="DG967" s="71">
        <v>0.17352984664930166</v>
      </c>
      <c r="DH967" s="71">
        <v>1.2757428925223639</v>
      </c>
      <c r="DI967" s="71">
        <v>8.645082487531644E-2</v>
      </c>
      <c r="DJ967" s="71">
        <v>0.23297136470001428</v>
      </c>
      <c r="DK967" s="71">
        <v>0.12798459557189473</v>
      </c>
      <c r="DL967" s="71">
        <v>4.8131072388494435E-2</v>
      </c>
      <c r="DM967" s="71">
        <v>0.15382504657752255</v>
      </c>
      <c r="DN967" s="71">
        <v>9.2311713812203794E-2</v>
      </c>
      <c r="DO967" s="71">
        <v>0.26251884178504165</v>
      </c>
      <c r="DQ967" s="71"/>
      <c r="DR967" s="71"/>
      <c r="DS967" s="71"/>
      <c r="DT967" s="71"/>
      <c r="DU967" s="71"/>
      <c r="DV967" s="71"/>
      <c r="DW967" s="71"/>
      <c r="DX967" s="71"/>
      <c r="DY967" s="71"/>
      <c r="DZ967" s="71"/>
      <c r="EA967" s="71"/>
      <c r="EB967" s="71"/>
      <c r="EC967" s="71"/>
      <c r="ED967" s="71"/>
    </row>
    <row r="968" spans="1:134">
      <c r="A968" s="4">
        <v>984</v>
      </c>
      <c r="B968" s="46" t="s">
        <v>7633</v>
      </c>
      <c r="C968" s="65" t="str">
        <f t="shared" si="35"/>
        <v>L984</v>
      </c>
      <c r="D968" s="69">
        <v>188523.72000000003</v>
      </c>
      <c r="E968" s="68">
        <v>2438635.8600000003</v>
      </c>
      <c r="F968" s="69">
        <v>37157.970000000059</v>
      </c>
      <c r="G968" s="69">
        <v>516032.8200000017</v>
      </c>
      <c r="H968" s="70">
        <v>106.00577073610739</v>
      </c>
      <c r="I968" s="70">
        <v>26.840320610332657</v>
      </c>
      <c r="J968" s="69">
        <v>282646.04999999993</v>
      </c>
      <c r="K968" s="69">
        <v>285300.57000000007</v>
      </c>
      <c r="L968" s="69">
        <v>271585.96999999997</v>
      </c>
      <c r="M968" s="69">
        <v>309958.72999999992</v>
      </c>
      <c r="N968" s="69">
        <v>482989.58999999991</v>
      </c>
      <c r="O968" s="69">
        <v>480260.63</v>
      </c>
      <c r="P968" s="69">
        <v>324862.16999999993</v>
      </c>
      <c r="Q968" s="69">
        <v>273052.81</v>
      </c>
      <c r="R968" s="69">
        <v>687574.89000000013</v>
      </c>
      <c r="S968" s="69">
        <v>280756.3899999999</v>
      </c>
      <c r="T968" s="69">
        <v>338985.59999999992</v>
      </c>
      <c r="U968" s="69">
        <v>344880.27999999997</v>
      </c>
      <c r="V968" s="69">
        <v>188523.72000000003</v>
      </c>
      <c r="W968" s="70">
        <v>102.89837032806241</v>
      </c>
      <c r="X968" s="70">
        <v>113.08087723189222</v>
      </c>
      <c r="Y968" s="70">
        <v>115.75020500693063</v>
      </c>
      <c r="Z968" s="71">
        <v>103.83683292743915</v>
      </c>
      <c r="AA968" s="71">
        <v>111.98140156105157</v>
      </c>
      <c r="AB968" s="71">
        <v>121.53509561690122</v>
      </c>
      <c r="AC968" s="71">
        <v>120.22190819108027</v>
      </c>
      <c r="AD968" s="71">
        <v>108.71628730879227</v>
      </c>
      <c r="AE968" s="71">
        <v>102.98202702843433</v>
      </c>
      <c r="AF968" s="71">
        <v>91.221768354117643</v>
      </c>
      <c r="AG968" s="71">
        <v>113.41299077541845</v>
      </c>
      <c r="AH968" s="71">
        <v>104.97924865601829</v>
      </c>
      <c r="AI968" s="71">
        <v>106.9702746809335</v>
      </c>
      <c r="AJ968" s="71">
        <v>-8.3361172323016319</v>
      </c>
      <c r="AK968" s="71">
        <v>7.8943894159786643</v>
      </c>
      <c r="AL968" s="71">
        <v>-20.340275467937062</v>
      </c>
      <c r="AM968" s="71">
        <v>-25.394437968407814</v>
      </c>
      <c r="AN968" s="71">
        <v>-12.028601338450862</v>
      </c>
      <c r="AO968" s="71">
        <v>6.4148321510192563</v>
      </c>
      <c r="AP968" s="71">
        <v>17.708265169448989</v>
      </c>
      <c r="AQ968" s="71">
        <v>37.838656578357302</v>
      </c>
      <c r="AR968" s="71">
        <v>143.51113163819181</v>
      </c>
      <c r="AS968" s="71">
        <v>-46.268651889054581</v>
      </c>
      <c r="AT968" s="71">
        <v>45.13019973503836</v>
      </c>
      <c r="AU968" s="71">
        <v>33.312243359741032</v>
      </c>
      <c r="AV968" s="72">
        <v>24.548466215111464</v>
      </c>
      <c r="AW968" s="73">
        <v>-25704.459999999963</v>
      </c>
      <c r="AX968" s="73">
        <v>20874.800000000163</v>
      </c>
      <c r="AY968" s="73">
        <v>-69346.630000000063</v>
      </c>
      <c r="AZ968" s="73">
        <v>-105504.57000000007</v>
      </c>
      <c r="BA968" s="73">
        <v>-66035.680000000109</v>
      </c>
      <c r="BB968" s="73">
        <v>37210.410000000033</v>
      </c>
      <c r="BC968" s="73">
        <v>48872.909999999858</v>
      </c>
      <c r="BD968" s="73">
        <v>74956.850000000035</v>
      </c>
      <c r="BE968" s="73">
        <v>405216.18000000011</v>
      </c>
      <c r="BF968" s="73">
        <v>-241762.4000000002</v>
      </c>
      <c r="BG968" s="73">
        <v>105412.15999999989</v>
      </c>
      <c r="BH968" s="73">
        <v>86179.15</v>
      </c>
      <c r="BI968" s="73">
        <v>37157.970000000059</v>
      </c>
      <c r="BJ968" s="71">
        <v>12.170408363144515</v>
      </c>
      <c r="BK968" s="71">
        <v>9.8381714000378615</v>
      </c>
      <c r="BL968" s="71">
        <v>8.2092515248626352</v>
      </c>
      <c r="BM968" s="71">
        <v>10.657605560055034</v>
      </c>
      <c r="BN968" s="71">
        <v>2.5998035294503836</v>
      </c>
      <c r="BO968" s="71">
        <v>11.374137616176647</v>
      </c>
      <c r="BP968" s="71">
        <v>17.86119380288185</v>
      </c>
      <c r="BQ968" s="71">
        <v>17.635440803584782</v>
      </c>
      <c r="BR968" s="72">
        <v>11.651366794863106</v>
      </c>
      <c r="BS968" s="72">
        <v>12.378104841071661</v>
      </c>
      <c r="BT968" s="71">
        <v>14.891471322332038</v>
      </c>
      <c r="BU968" s="71">
        <v>11.190567605885956</v>
      </c>
      <c r="BV968" s="71">
        <v>8.7221926196830992</v>
      </c>
      <c r="BW968" s="71">
        <v>11.834448037024336</v>
      </c>
      <c r="BX968" s="75">
        <v>6852</v>
      </c>
      <c r="BY968" s="75">
        <v>6801</v>
      </c>
      <c r="BZ968" s="75">
        <v>6184</v>
      </c>
      <c r="CA968" s="75">
        <v>6923</v>
      </c>
      <c r="CB968" s="75">
        <v>9090</v>
      </c>
      <c r="CC968" s="75">
        <v>10159</v>
      </c>
      <c r="CD968" s="75">
        <v>6465</v>
      </c>
      <c r="CE968" s="75">
        <v>6425</v>
      </c>
      <c r="CF968" s="75">
        <v>11437</v>
      </c>
      <c r="CG968" s="75">
        <v>6395</v>
      </c>
      <c r="CH968" s="75">
        <v>7224</v>
      </c>
      <c r="CI968" s="75">
        <v>7869</v>
      </c>
      <c r="CJ968" s="75">
        <v>4123</v>
      </c>
      <c r="CK968" s="75">
        <v>49938</v>
      </c>
      <c r="CL968" s="73">
        <v>524951.14999999979</v>
      </c>
      <c r="CM968" s="73">
        <v>498526.93000000005</v>
      </c>
      <c r="CN968" s="73">
        <v>483160.95999999985</v>
      </c>
      <c r="CO968" s="73">
        <v>593287.99</v>
      </c>
      <c r="CP968" s="73">
        <v>513497.78999999986</v>
      </c>
      <c r="CQ968" s="73">
        <v>477600.60999999993</v>
      </c>
      <c r="CR968" s="73">
        <v>390824.39999999991</v>
      </c>
      <c r="CS968" s="73">
        <v>608817.50000000012</v>
      </c>
      <c r="CT968" s="73">
        <v>638397.22000000009</v>
      </c>
      <c r="CU968" s="73">
        <v>655966.24000000011</v>
      </c>
      <c r="CV968" s="73">
        <v>615537.81999999995</v>
      </c>
      <c r="CW968" s="73">
        <v>645792.91</v>
      </c>
      <c r="CX968" s="73">
        <v>643961.03</v>
      </c>
      <c r="CY968" s="77"/>
      <c r="CZ968" s="4">
        <v>984</v>
      </c>
      <c r="DA968" s="76" t="str">
        <f t="shared" si="36"/>
        <v>L984</v>
      </c>
      <c r="DB968" s="71">
        <v>2.6205525928980995</v>
      </c>
      <c r="DC968" s="71">
        <v>2.569213649246854</v>
      </c>
      <c r="DD968" s="71">
        <v>0.5150598622124839</v>
      </c>
      <c r="DE968" s="71">
        <v>0.61924734784833968</v>
      </c>
      <c r="DF968" s="71">
        <v>0.74762072807984015</v>
      </c>
      <c r="DG968" s="71">
        <v>0.28580228253757461</v>
      </c>
      <c r="DH968" s="71">
        <v>0.632479714378547</v>
      </c>
      <c r="DI968" s="71">
        <v>2.3875512598829856</v>
      </c>
      <c r="DJ968" s="71">
        <v>0.35092598441839939</v>
      </c>
      <c r="DK968" s="71">
        <v>0.20734238779187716</v>
      </c>
      <c r="DL968" s="71">
        <v>0.18879783303276765</v>
      </c>
      <c r="DM968" s="71">
        <v>0.17797413494974654</v>
      </c>
      <c r="DN968" s="72">
        <v>1.1920583421587605</v>
      </c>
      <c r="DO968" s="71">
        <v>0.61818357714715721</v>
      </c>
      <c r="DQ968" s="71"/>
      <c r="DR968" s="71"/>
      <c r="DS968" s="71"/>
      <c r="DT968" s="71"/>
      <c r="DU968" s="71"/>
      <c r="DV968" s="71"/>
      <c r="DW968" s="71"/>
      <c r="DX968" s="71"/>
      <c r="DY968" s="71"/>
      <c r="DZ968" s="71"/>
      <c r="EA968" s="71"/>
      <c r="EB968" s="71"/>
      <c r="EC968" s="71"/>
      <c r="ED968" s="71"/>
    </row>
    <row r="969" spans="1:134">
      <c r="A969" s="4">
        <v>985</v>
      </c>
      <c r="B969" s="46" t="s">
        <v>7641</v>
      </c>
      <c r="C969" s="65" t="str">
        <f t="shared" si="35"/>
        <v>L985</v>
      </c>
      <c r="D969" s="69">
        <v>265196.93</v>
      </c>
      <c r="E969" s="68">
        <v>3684201.3899999997</v>
      </c>
      <c r="F969" s="69">
        <v>20291.390000000072</v>
      </c>
      <c r="G969" s="69">
        <v>652254.37999999896</v>
      </c>
      <c r="H969" s="70">
        <v>100.06416312596794</v>
      </c>
      <c r="I969" s="70">
        <v>21.512723601327011</v>
      </c>
      <c r="J969" s="69">
        <v>463300.08999999991</v>
      </c>
      <c r="K969" s="69">
        <v>432446.99999999994</v>
      </c>
      <c r="L969" s="69">
        <v>412629.41</v>
      </c>
      <c r="M969" s="69">
        <v>504436.77000000008</v>
      </c>
      <c r="N969" s="69">
        <v>665247.70000000007</v>
      </c>
      <c r="O969" s="69">
        <v>723999.55999999994</v>
      </c>
      <c r="P969" s="69">
        <v>466817.83999999997</v>
      </c>
      <c r="Q969" s="69">
        <v>437085.89</v>
      </c>
      <c r="R969" s="69">
        <v>995447.93</v>
      </c>
      <c r="S969" s="69">
        <v>448209.2</v>
      </c>
      <c r="T969" s="69">
        <v>554428.06999999995</v>
      </c>
      <c r="U969" s="69">
        <v>517015.52999999997</v>
      </c>
      <c r="V969" s="69">
        <v>265196.93</v>
      </c>
      <c r="W969" s="70">
        <v>102.62314566319155</v>
      </c>
      <c r="X969" s="70">
        <v>98.851702812455699</v>
      </c>
      <c r="Y969" s="70">
        <v>93.288737411176925</v>
      </c>
      <c r="Z969" s="71">
        <v>95.340580691473008</v>
      </c>
      <c r="AA969" s="71">
        <v>122.166275271685</v>
      </c>
      <c r="AB969" s="71">
        <v>113.90061490401304</v>
      </c>
      <c r="AC969" s="71">
        <v>97.564922345114454</v>
      </c>
      <c r="AD969" s="71">
        <v>95.18670648751386</v>
      </c>
      <c r="AE969" s="71">
        <v>103.37609402007024</v>
      </c>
      <c r="AF969" s="71">
        <v>94.696389324875867</v>
      </c>
      <c r="AG969" s="71">
        <v>111.57628324351592</v>
      </c>
      <c r="AH969" s="71">
        <v>100.15364696419493</v>
      </c>
      <c r="AI969" s="71">
        <v>89.956800256695985</v>
      </c>
      <c r="AJ969" s="71">
        <v>3.7173982846045339</v>
      </c>
      <c r="AK969" s="71">
        <v>-5.6076825074860004</v>
      </c>
      <c r="AL969" s="71">
        <v>-22.479941658572034</v>
      </c>
      <c r="AM969" s="71">
        <v>-20.634960567780524</v>
      </c>
      <c r="AN969" s="71">
        <v>-7.5881099540958896</v>
      </c>
      <c r="AO969" s="71">
        <v>-1.1327530523403517</v>
      </c>
      <c r="AP969" s="71">
        <v>-3.2243490007912379</v>
      </c>
      <c r="AQ969" s="71">
        <v>20.46796715084449</v>
      </c>
      <c r="AR969" s="71">
        <v>134.42751830832216</v>
      </c>
      <c r="AS969" s="71">
        <v>-39.001740837162835</v>
      </c>
      <c r="AT969" s="71">
        <v>45.287938042967845</v>
      </c>
      <c r="AU969" s="71">
        <v>28.989093688476331</v>
      </c>
      <c r="AV969" s="72">
        <v>8.2853944422817349</v>
      </c>
      <c r="AW969" s="73">
        <v>16605.419999999984</v>
      </c>
      <c r="AX969" s="73">
        <v>-25690.920000000042</v>
      </c>
      <c r="AY969" s="73">
        <v>-119657.87000000005</v>
      </c>
      <c r="AZ969" s="73">
        <v>-131153.87999999995</v>
      </c>
      <c r="BA969" s="73">
        <v>-54602.270000000251</v>
      </c>
      <c r="BB969" s="73">
        <v>7332.3699999999953</v>
      </c>
      <c r="BC969" s="73">
        <v>-15553.329999999958</v>
      </c>
      <c r="BD969" s="73">
        <v>74262.560000000056</v>
      </c>
      <c r="BE969" s="73">
        <v>570818.63</v>
      </c>
      <c r="BF969" s="73">
        <v>-286580.95000000013</v>
      </c>
      <c r="BG969" s="73">
        <v>172821.6700000001</v>
      </c>
      <c r="BH969" s="73">
        <v>116194.41000000009</v>
      </c>
      <c r="BI969" s="73">
        <v>20291.390000000072</v>
      </c>
      <c r="BJ969" s="71">
        <v>18.841839152326635</v>
      </c>
      <c r="BK969" s="71">
        <v>15.651087422020023</v>
      </c>
      <c r="BL969" s="71">
        <v>14.466263285927901</v>
      </c>
      <c r="BM969" s="71">
        <v>14.345927335676357</v>
      </c>
      <c r="BN969" s="71">
        <v>4.3715448198893974</v>
      </c>
      <c r="BO969" s="71">
        <v>15.47509668091455</v>
      </c>
      <c r="BP969" s="71">
        <v>22.122862683171807</v>
      </c>
      <c r="BQ969" s="71">
        <v>23.616756858421116</v>
      </c>
      <c r="BR969" s="72">
        <v>14.029155470178504</v>
      </c>
      <c r="BS969" s="72">
        <v>15.792632511137423</v>
      </c>
      <c r="BT969" s="71">
        <v>17.130865369139087</v>
      </c>
      <c r="BU969" s="71">
        <v>16.497088165385893</v>
      </c>
      <c r="BV969" s="71">
        <v>13.181524633434886</v>
      </c>
      <c r="BW969" s="71">
        <v>15.64368881116776</v>
      </c>
      <c r="BX969" s="75">
        <v>10158</v>
      </c>
      <c r="BY969" s="75">
        <v>9870</v>
      </c>
      <c r="BZ969" s="75">
        <v>9191</v>
      </c>
      <c r="CA969" s="75">
        <v>10500</v>
      </c>
      <c r="CB969" s="75">
        <v>11185</v>
      </c>
      <c r="CC969" s="75">
        <v>13162</v>
      </c>
      <c r="CD969" s="75">
        <v>9668</v>
      </c>
      <c r="CE969" s="75">
        <v>9202</v>
      </c>
      <c r="CF969" s="75">
        <v>15598</v>
      </c>
      <c r="CG969" s="75">
        <v>9786</v>
      </c>
      <c r="CH969" s="75">
        <v>11308</v>
      </c>
      <c r="CI969" s="75">
        <v>10820</v>
      </c>
      <c r="CJ969" s="75">
        <v>5693</v>
      </c>
      <c r="CK969" s="75">
        <v>72075</v>
      </c>
      <c r="CL969" s="73">
        <v>688094.16999999981</v>
      </c>
      <c r="CM969" s="73">
        <v>630326.72000000009</v>
      </c>
      <c r="CN969" s="73">
        <v>644590.15999999992</v>
      </c>
      <c r="CO969" s="73">
        <v>753714.29</v>
      </c>
      <c r="CP969" s="73">
        <v>669466.74</v>
      </c>
      <c r="CQ969" s="73">
        <v>699736.54999999993</v>
      </c>
      <c r="CR969" s="73">
        <v>505409.43</v>
      </c>
      <c r="CS969" s="73">
        <v>769976.70000000019</v>
      </c>
      <c r="CT969" s="73">
        <v>800665.79000000027</v>
      </c>
      <c r="CU969" s="73">
        <v>766395.81</v>
      </c>
      <c r="CV969" s="73">
        <v>790576.22</v>
      </c>
      <c r="CW969" s="73">
        <v>752700.53000000026</v>
      </c>
      <c r="CX969" s="73">
        <v>756605.22999999975</v>
      </c>
      <c r="CY969" s="77"/>
      <c r="CZ969" s="4">
        <v>985</v>
      </c>
      <c r="DA969" s="76" t="str">
        <f t="shared" si="36"/>
        <v>L985</v>
      </c>
      <c r="DB969" s="71">
        <v>2.168485928929492</v>
      </c>
      <c r="DC969" s="71">
        <v>1.8427849705750023</v>
      </c>
      <c r="DD969" s="71">
        <v>1.1212107023925044</v>
      </c>
      <c r="DE969" s="71">
        <v>0.72052821146308121</v>
      </c>
      <c r="DF969" s="71">
        <v>0.86522504453691795</v>
      </c>
      <c r="DG969" s="71">
        <v>0.34216468365931868</v>
      </c>
      <c r="DH969" s="71">
        <v>0.63784657376482656</v>
      </c>
      <c r="DI969" s="71">
        <v>0.60476270630658457</v>
      </c>
      <c r="DJ969" s="71">
        <v>0.31186506422039839</v>
      </c>
      <c r="DK969" s="71">
        <v>0.14077036996150913</v>
      </c>
      <c r="DL969" s="71">
        <v>0.23660001432729205</v>
      </c>
      <c r="DM969" s="71">
        <v>2.1420118032870125E-2</v>
      </c>
      <c r="DN969" s="71">
        <v>2.8577361565854083E-3</v>
      </c>
      <c r="DO969" s="71">
        <v>0.29305768836462998</v>
      </c>
      <c r="DQ969" s="71"/>
      <c r="DR969" s="71"/>
      <c r="DS969" s="71"/>
      <c r="DT969" s="71"/>
      <c r="DU969" s="71"/>
      <c r="DV969" s="71"/>
      <c r="DW969" s="71"/>
      <c r="DX969" s="71"/>
      <c r="DY969" s="71"/>
      <c r="DZ969" s="71"/>
      <c r="EA969" s="71"/>
      <c r="EB969" s="71"/>
      <c r="EC969" s="71"/>
      <c r="ED969" s="71"/>
    </row>
    <row r="970" spans="1:134">
      <c r="A970" s="4">
        <v>973</v>
      </c>
      <c r="B970" s="46" t="s">
        <v>7650</v>
      </c>
      <c r="C970" s="65" t="str">
        <f t="shared" si="35"/>
        <v>L973</v>
      </c>
      <c r="D970" s="69">
        <v>152802.34999999998</v>
      </c>
      <c r="E970" s="68">
        <v>1710092.05</v>
      </c>
      <c r="F970" s="69">
        <v>5982.5100000000093</v>
      </c>
      <c r="G970" s="69">
        <v>131820.88000000059</v>
      </c>
      <c r="H970" s="70">
        <v>87.525958494824536</v>
      </c>
      <c r="I970" s="70">
        <v>8.3522326521367383</v>
      </c>
      <c r="J970" s="69">
        <v>256897.57999999993</v>
      </c>
      <c r="K970" s="69">
        <v>228342.20999999996</v>
      </c>
      <c r="L970" s="69">
        <v>206772.02999999994</v>
      </c>
      <c r="M970" s="69">
        <v>229096.62999999995</v>
      </c>
      <c r="N970" s="69">
        <v>464572.09</v>
      </c>
      <c r="O970" s="69">
        <v>398926.04</v>
      </c>
      <c r="P970" s="69">
        <v>203107.5</v>
      </c>
      <c r="Q970" s="69">
        <v>207730.60999999993</v>
      </c>
      <c r="R970" s="69">
        <v>445887.32</v>
      </c>
      <c r="S970" s="69">
        <v>208600.34999999998</v>
      </c>
      <c r="T970" s="69">
        <v>236547.53000000003</v>
      </c>
      <c r="U970" s="69">
        <v>255416.38999999996</v>
      </c>
      <c r="V970" s="69">
        <v>152802.34999999998</v>
      </c>
      <c r="W970" s="70">
        <v>114.05126964965061</v>
      </c>
      <c r="X970" s="70">
        <v>97.391496339151189</v>
      </c>
      <c r="Y970" s="70">
        <v>91.33308384426411</v>
      </c>
      <c r="Z970" s="71">
        <v>81.999687172497488</v>
      </c>
      <c r="AA970" s="71">
        <v>122.24173058884213</v>
      </c>
      <c r="AB970" s="71">
        <v>84.418436384858353</v>
      </c>
      <c r="AC970" s="71">
        <v>85.269548479819534</v>
      </c>
      <c r="AD970" s="71">
        <v>92.345781064706316</v>
      </c>
      <c r="AE970" s="71">
        <v>89.135979758476495</v>
      </c>
      <c r="AF970" s="71">
        <v>89.684604582166187</v>
      </c>
      <c r="AG970" s="71">
        <v>85.89088567201722</v>
      </c>
      <c r="AH970" s="71">
        <v>83.804502442975775</v>
      </c>
      <c r="AI970" s="71">
        <v>86.007892813929317</v>
      </c>
      <c r="AJ970" s="71">
        <v>17.764623934681943</v>
      </c>
      <c r="AK970" s="71">
        <v>-6.5930498522148051</v>
      </c>
      <c r="AL970" s="71">
        <v>-24.626596930276367</v>
      </c>
      <c r="AM970" s="71">
        <v>-13.793771423701218</v>
      </c>
      <c r="AN970" s="71">
        <v>8.2746647187553979</v>
      </c>
      <c r="AO970" s="71">
        <v>-12.622769698862379</v>
      </c>
      <c r="AP970" s="71">
        <v>-10.999631786076735</v>
      </c>
      <c r="AQ970" s="71">
        <v>17.090798509778303</v>
      </c>
      <c r="AR970" s="71">
        <v>96.847090094341027</v>
      </c>
      <c r="AS970" s="71">
        <v>-40.787565500452381</v>
      </c>
      <c r="AT970" s="71">
        <v>12.054435670584528</v>
      </c>
      <c r="AU970" s="71">
        <v>8.2616064974496908</v>
      </c>
      <c r="AV970" s="72">
        <v>4.0747285925389898</v>
      </c>
      <c r="AW970" s="73">
        <v>38752.629999999917</v>
      </c>
      <c r="AX970" s="73">
        <v>-16117.339999999938</v>
      </c>
      <c r="AY970" s="73">
        <v>-67558.200000000041</v>
      </c>
      <c r="AZ970" s="73">
        <v>-36657.520000000077</v>
      </c>
      <c r="BA970" s="73">
        <v>35596.409999999974</v>
      </c>
      <c r="BB970" s="73">
        <v>-53047.829999999958</v>
      </c>
      <c r="BC970" s="73">
        <v>-25102.23000000004</v>
      </c>
      <c r="BD970" s="73">
        <v>30320.759999999951</v>
      </c>
      <c r="BE970" s="73">
        <v>219372.76000000007</v>
      </c>
      <c r="BF970" s="73">
        <v>-143691.10999999999</v>
      </c>
      <c r="BG970" s="73">
        <v>25446.98000000004</v>
      </c>
      <c r="BH970" s="73">
        <v>19491.209999999905</v>
      </c>
      <c r="BI970" s="73">
        <v>5982.5100000000093</v>
      </c>
      <c r="BJ970" s="71">
        <v>10.565040168672796</v>
      </c>
      <c r="BK970" s="71">
        <v>10.279872694405009</v>
      </c>
      <c r="BL970" s="71">
        <v>8.244856008194315</v>
      </c>
      <c r="BM970" s="71">
        <v>9.5181616178607822</v>
      </c>
      <c r="BN970" s="71">
        <v>-1.9856137918969843</v>
      </c>
      <c r="BO970" s="71">
        <v>11.718402601431931</v>
      </c>
      <c r="BP970" s="71">
        <v>15.601248078514585</v>
      </c>
      <c r="BQ970" s="71">
        <v>16.006680001811162</v>
      </c>
      <c r="BR970" s="72">
        <v>9.7648531795797542</v>
      </c>
      <c r="BS970" s="72">
        <v>9.4017382178756286</v>
      </c>
      <c r="BT970" s="71">
        <v>13.304056977490372</v>
      </c>
      <c r="BU970" s="71">
        <v>10.577828967177508</v>
      </c>
      <c r="BV970" s="71">
        <v>6.7720081973598987</v>
      </c>
      <c r="BW970" s="71">
        <v>10.044612617887372</v>
      </c>
      <c r="BX970" s="75">
        <v>6104</v>
      </c>
      <c r="BY970" s="75">
        <v>5974</v>
      </c>
      <c r="BZ970" s="75">
        <v>5161</v>
      </c>
      <c r="CA970" s="75">
        <v>5329</v>
      </c>
      <c r="CB970" s="75">
        <v>8239</v>
      </c>
      <c r="CC970" s="75">
        <v>9330</v>
      </c>
      <c r="CD970" s="75">
        <v>5098</v>
      </c>
      <c r="CE970" s="75">
        <v>5391</v>
      </c>
      <c r="CF970" s="75">
        <v>7700</v>
      </c>
      <c r="CG970" s="75">
        <v>5328</v>
      </c>
      <c r="CH970" s="75">
        <v>5763</v>
      </c>
      <c r="CI970" s="75">
        <v>6120</v>
      </c>
      <c r="CJ970" s="75">
        <v>3374</v>
      </c>
      <c r="CK970" s="75">
        <v>38774</v>
      </c>
      <c r="CL970" s="73">
        <v>515002.8299999999</v>
      </c>
      <c r="CM970" s="73">
        <v>526801.94999999984</v>
      </c>
      <c r="CN970" s="73">
        <v>438630.42</v>
      </c>
      <c r="CO970" s="73">
        <v>566384.31999999995</v>
      </c>
      <c r="CP970" s="73">
        <v>601552.4600000002</v>
      </c>
      <c r="CQ970" s="73">
        <v>511665.79000000004</v>
      </c>
      <c r="CR970" s="73">
        <v>528715.38000000012</v>
      </c>
      <c r="CS970" s="73">
        <v>756564.87000000023</v>
      </c>
      <c r="CT970" s="73">
        <v>619006.78999999992</v>
      </c>
      <c r="CU970" s="73">
        <v>633770.47999999986</v>
      </c>
      <c r="CV970" s="73">
        <v>675352.78999999992</v>
      </c>
      <c r="CW970" s="73">
        <v>678462.11</v>
      </c>
      <c r="CX970" s="73">
        <v>659488.74000000011</v>
      </c>
      <c r="CY970" s="77"/>
      <c r="CZ970" s="4">
        <v>973</v>
      </c>
      <c r="DA970" s="76" t="str">
        <f t="shared" si="36"/>
        <v>L973</v>
      </c>
      <c r="DB970" s="71">
        <v>0.46690196976559695</v>
      </c>
      <c r="DC970" s="71">
        <v>1.1933756952250527</v>
      </c>
      <c r="DD970" s="71">
        <v>0.59265913496360567</v>
      </c>
      <c r="DE970" s="71">
        <v>0.42932422866987618</v>
      </c>
      <c r="DF970" s="71">
        <v>2.3577349672079433</v>
      </c>
      <c r="DG970" s="71">
        <v>0.13188275520443821</v>
      </c>
      <c r="DH970" s="71">
        <v>0.1510314295344459</v>
      </c>
      <c r="DI970" s="71">
        <v>0.17975619590844011</v>
      </c>
      <c r="DJ970" s="71">
        <v>0.26958906053129417</v>
      </c>
      <c r="DK970" s="71">
        <v>0.68574650321903108</v>
      </c>
      <c r="DL970" s="71">
        <v>4.3497145598413001E-2</v>
      </c>
      <c r="DM970" s="71">
        <v>0</v>
      </c>
      <c r="DN970" s="71">
        <v>0</v>
      </c>
      <c r="DO970" s="71">
        <v>0.19878530386866128</v>
      </c>
      <c r="DQ970" s="71"/>
      <c r="DR970" s="71"/>
      <c r="DS970" s="71"/>
      <c r="DT970" s="71"/>
      <c r="DU970" s="71"/>
      <c r="DV970" s="71"/>
      <c r="DW970" s="71"/>
      <c r="DX970" s="71"/>
      <c r="DY970" s="71"/>
      <c r="DZ970" s="71"/>
      <c r="EA970" s="71"/>
      <c r="EB970" s="71"/>
      <c r="EC970" s="71"/>
      <c r="ED970" s="71"/>
    </row>
    <row r="971" spans="1:134">
      <c r="A971" s="4">
        <v>983</v>
      </c>
      <c r="B971" s="46" t="s">
        <v>7657</v>
      </c>
      <c r="C971" s="65" t="str">
        <f t="shared" si="35"/>
        <v>L983</v>
      </c>
      <c r="D971" s="69">
        <v>192306.59999999998</v>
      </c>
      <c r="E971" s="68">
        <v>2195524.81</v>
      </c>
      <c r="F971" s="69">
        <v>34578.020000000019</v>
      </c>
      <c r="G971" s="69">
        <v>597326.6400000006</v>
      </c>
      <c r="H971" s="70">
        <v>108.64518620373485</v>
      </c>
      <c r="I971" s="70">
        <v>37.375004627867938</v>
      </c>
      <c r="J971" s="69">
        <v>276196.89999999991</v>
      </c>
      <c r="K971" s="69">
        <v>265392.33999999997</v>
      </c>
      <c r="L971" s="69">
        <v>230767.66999999993</v>
      </c>
      <c r="M971" s="69">
        <v>259173.0499999999</v>
      </c>
      <c r="N971" s="69">
        <v>486542.58999999991</v>
      </c>
      <c r="O971" s="69">
        <v>435486.91000000003</v>
      </c>
      <c r="P971" s="69">
        <v>226029.46999999997</v>
      </c>
      <c r="Q971" s="69">
        <v>212512.38999999998</v>
      </c>
      <c r="R971" s="69">
        <v>670413.04</v>
      </c>
      <c r="S971" s="69">
        <v>250302.69999999995</v>
      </c>
      <c r="T971" s="69">
        <v>317097.39999999997</v>
      </c>
      <c r="U971" s="69">
        <v>326863.20999999996</v>
      </c>
      <c r="V971" s="69">
        <v>192306.59999999998</v>
      </c>
      <c r="W971" s="70">
        <v>118.09236363107732</v>
      </c>
      <c r="X971" s="70">
        <v>116.67612551648314</v>
      </c>
      <c r="Y971" s="70">
        <v>103.21991553576227</v>
      </c>
      <c r="Z971" s="71">
        <v>92.916910766225996</v>
      </c>
      <c r="AA971" s="71">
        <v>96.492548065791212</v>
      </c>
      <c r="AB971" s="71">
        <v>91.339713065379058</v>
      </c>
      <c r="AC971" s="71">
        <v>104.29541077383489</v>
      </c>
      <c r="AD971" s="71">
        <v>99.510575585106906</v>
      </c>
      <c r="AE971" s="71">
        <v>121.30950294068674</v>
      </c>
      <c r="AF971" s="71">
        <v>95.417603215792425</v>
      </c>
      <c r="AG971" s="71">
        <v>110.46944170362704</v>
      </c>
      <c r="AH971" s="71">
        <v>111.08173633070689</v>
      </c>
      <c r="AI971" s="71">
        <v>98.987898148747348</v>
      </c>
      <c r="AJ971" s="71">
        <v>20.845839362749352</v>
      </c>
      <c r="AK971" s="71">
        <v>13.465716673827966</v>
      </c>
      <c r="AL971" s="71">
        <v>10.671328110590149</v>
      </c>
      <c r="AM971" s="71">
        <v>11.835550298047682</v>
      </c>
      <c r="AN971" s="71">
        <v>12.522123462990375</v>
      </c>
      <c r="AO971" s="71">
        <v>10.502694786265266</v>
      </c>
      <c r="AP971" s="71">
        <v>11.888964186834139</v>
      </c>
      <c r="AQ971" s="71">
        <v>29.512178919937515</v>
      </c>
      <c r="AR971" s="71">
        <v>121.74025671624422</v>
      </c>
      <c r="AS971" s="71">
        <v>-24.852032455885954</v>
      </c>
      <c r="AT971" s="71">
        <v>47.381932091184574</v>
      </c>
      <c r="AU971" s="71">
        <v>46.054363540155684</v>
      </c>
      <c r="AV971" s="72">
        <v>21.922482279368793</v>
      </c>
      <c r="AW971" s="73">
        <v>47643.80999999991</v>
      </c>
      <c r="AX971" s="73">
        <v>31495.839999999967</v>
      </c>
      <c r="AY971" s="73">
        <v>22251.449999999895</v>
      </c>
      <c r="AZ971" s="73">
        <v>27428.269999999902</v>
      </c>
      <c r="BA971" s="73">
        <v>54150.299999999988</v>
      </c>
      <c r="BB971" s="73">
        <v>45699.200000000012</v>
      </c>
      <c r="BC971" s="73">
        <v>24017.169999999955</v>
      </c>
      <c r="BD971" s="73">
        <v>48425.59</v>
      </c>
      <c r="BE971" s="73">
        <v>368071.44000000006</v>
      </c>
      <c r="BF971" s="73">
        <v>-82777.100000000035</v>
      </c>
      <c r="BG971" s="73">
        <v>101943.88999999998</v>
      </c>
      <c r="BH971" s="73">
        <v>103067.62999999995</v>
      </c>
      <c r="BI971" s="73">
        <v>34578.020000000019</v>
      </c>
      <c r="BJ971" s="71">
        <v>8.1938398341388314</v>
      </c>
      <c r="BK971" s="71">
        <v>7.9177479466499712</v>
      </c>
      <c r="BL971" s="71">
        <v>10.110228787189476</v>
      </c>
      <c r="BM971" s="71">
        <v>7.0220257517551961</v>
      </c>
      <c r="BN971" s="71">
        <v>-3.0707161967142245</v>
      </c>
      <c r="BO971" s="71">
        <v>8.3553893864452728</v>
      </c>
      <c r="BP971" s="71">
        <v>16.056072290311533</v>
      </c>
      <c r="BQ971" s="71">
        <v>16.010928179052936</v>
      </c>
      <c r="BR971" s="72">
        <v>8.996533575875139</v>
      </c>
      <c r="BS971" s="72">
        <v>10.582970284952351</v>
      </c>
      <c r="BT971" s="71">
        <v>11.632353386719164</v>
      </c>
      <c r="BU971" s="71">
        <v>8.8986601100076044</v>
      </c>
      <c r="BV971" s="71">
        <v>5.9872781448731391</v>
      </c>
      <c r="BW971" s="71">
        <v>9.2015735494648876</v>
      </c>
      <c r="BX971" s="75">
        <v>7470</v>
      </c>
      <c r="BY971" s="75">
        <v>7124</v>
      </c>
      <c r="BZ971" s="75">
        <v>5967</v>
      </c>
      <c r="CA971" s="75">
        <v>6652</v>
      </c>
      <c r="CB971" s="75">
        <v>9701</v>
      </c>
      <c r="CC971" s="75">
        <v>10553</v>
      </c>
      <c r="CD971" s="75">
        <v>5961</v>
      </c>
      <c r="CE971" s="75">
        <v>5841</v>
      </c>
      <c r="CF971" s="75">
        <v>11819</v>
      </c>
      <c r="CG971" s="75">
        <v>6446</v>
      </c>
      <c r="CH971" s="75">
        <v>7942</v>
      </c>
      <c r="CI971" s="75">
        <v>8209</v>
      </c>
      <c r="CJ971" s="75">
        <v>4837</v>
      </c>
      <c r="CK971" s="75">
        <v>51055</v>
      </c>
      <c r="CL971" s="73">
        <v>500663.55</v>
      </c>
      <c r="CM971" s="73">
        <v>549687.0199999999</v>
      </c>
      <c r="CN971" s="73">
        <v>524186.57</v>
      </c>
      <c r="CO971" s="73">
        <v>572255.04</v>
      </c>
      <c r="CP971" s="73">
        <v>495937.56000000006</v>
      </c>
      <c r="CQ971" s="73">
        <v>373878.86</v>
      </c>
      <c r="CR971" s="73">
        <v>318610.50999999995</v>
      </c>
      <c r="CS971" s="73">
        <v>651432.99000000022</v>
      </c>
      <c r="CT971" s="73">
        <v>602305.67999999993</v>
      </c>
      <c r="CU971" s="73">
        <v>609184.5399999998</v>
      </c>
      <c r="CV971" s="73">
        <v>597672.12</v>
      </c>
      <c r="CW971" s="73">
        <v>516965.32000000012</v>
      </c>
      <c r="CX971" s="73">
        <v>508044.83999999997</v>
      </c>
      <c r="CY971" s="77"/>
      <c r="CZ971" s="4">
        <v>983</v>
      </c>
      <c r="DA971" s="76" t="str">
        <f t="shared" si="36"/>
        <v>L983</v>
      </c>
      <c r="DB971" s="71">
        <v>2.1483752362054731</v>
      </c>
      <c r="DC971" s="71">
        <v>2.0563856343501228</v>
      </c>
      <c r="DD971" s="71">
        <v>0.74715212663885189</v>
      </c>
      <c r="DE971" s="71">
        <v>0.40492726919540312</v>
      </c>
      <c r="DF971" s="71">
        <v>0.44498819804275441</v>
      </c>
      <c r="DG971" s="71">
        <v>0.20718671674992825</v>
      </c>
      <c r="DH971" s="71">
        <v>0.3722300578586859</v>
      </c>
      <c r="DI971" s="71">
        <v>0.30723548627998776</v>
      </c>
      <c r="DJ971" s="71">
        <v>0.17791583618890344</v>
      </c>
      <c r="DK971" s="71">
        <v>0.19403518462296612</v>
      </c>
      <c r="DL971" s="71">
        <v>0.13249861700345508</v>
      </c>
      <c r="DM971" s="71">
        <v>0.51242177473597872</v>
      </c>
      <c r="DN971" s="71">
        <v>0.12116205519628813</v>
      </c>
      <c r="DO971" s="71">
        <v>0.2504825969477662</v>
      </c>
      <c r="DQ971" s="71"/>
      <c r="DR971" s="71"/>
      <c r="DS971" s="71"/>
      <c r="DT971" s="71"/>
      <c r="DU971" s="71"/>
      <c r="DV971" s="71"/>
      <c r="DW971" s="71"/>
      <c r="DX971" s="71"/>
      <c r="DY971" s="71"/>
      <c r="DZ971" s="71"/>
      <c r="EA971" s="71"/>
      <c r="EB971" s="71"/>
      <c r="EC971" s="71"/>
      <c r="ED971" s="71"/>
    </row>
    <row r="972" spans="1:134">
      <c r="A972" s="4">
        <v>1310</v>
      </c>
      <c r="B972" s="46" t="s">
        <v>7665</v>
      </c>
      <c r="C972" s="65" t="str">
        <f t="shared" si="35"/>
        <v>1310</v>
      </c>
      <c r="D972" s="69">
        <v>172185.78999999998</v>
      </c>
      <c r="E972" s="68">
        <v>2306466.1399999992</v>
      </c>
      <c r="F972" s="69">
        <v>24759.260000000038</v>
      </c>
      <c r="G972" s="69">
        <v>334212.44999999902</v>
      </c>
      <c r="H972" s="70">
        <v>88.611441281244893</v>
      </c>
      <c r="I972" s="70">
        <v>16.945713003077145</v>
      </c>
      <c r="J972" s="69">
        <v>272808.15999999992</v>
      </c>
      <c r="K972" s="69">
        <v>279351.71000000002</v>
      </c>
      <c r="L972" s="69">
        <v>239294.58999999994</v>
      </c>
      <c r="M972" s="69">
        <v>278302.34000000003</v>
      </c>
      <c r="N972" s="69">
        <v>419979.05000000005</v>
      </c>
      <c r="O972" s="69">
        <v>560407.31000000006</v>
      </c>
      <c r="P972" s="69">
        <v>227503.15999999992</v>
      </c>
      <c r="Q972" s="69">
        <v>223885.78999999992</v>
      </c>
      <c r="R972" s="69">
        <v>841587.16</v>
      </c>
      <c r="S972" s="69">
        <v>237448.49000000002</v>
      </c>
      <c r="T972" s="69">
        <v>291273.35999999993</v>
      </c>
      <c r="U972" s="69">
        <v>312582.39</v>
      </c>
      <c r="V972" s="69">
        <v>172185.78999999998</v>
      </c>
      <c r="W972" s="70">
        <v>93.780103140039984</v>
      </c>
      <c r="X972" s="70">
        <v>99.853657291620777</v>
      </c>
      <c r="Y972" s="70">
        <v>82.187269262740131</v>
      </c>
      <c r="Z972" s="71">
        <v>84.564645857134309</v>
      </c>
      <c r="AA972" s="71">
        <v>89.138300531901209</v>
      </c>
      <c r="AB972" s="71">
        <v>111.51088843856026</v>
      </c>
      <c r="AC972" s="71">
        <v>79.660774608091756</v>
      </c>
      <c r="AD972" s="71">
        <v>80.193724372937211</v>
      </c>
      <c r="AE972" s="71">
        <v>103.02301043394311</v>
      </c>
      <c r="AF972" s="71">
        <v>58.211517858346973</v>
      </c>
      <c r="AG972" s="71">
        <v>97.488152850984974</v>
      </c>
      <c r="AH972" s="71">
        <v>96.189074209149467</v>
      </c>
      <c r="AI972" s="71">
        <v>90.822933389900683</v>
      </c>
      <c r="AJ972" s="71">
        <v>-0.42493337649097684</v>
      </c>
      <c r="AK972" s="71">
        <v>-4.2094995202445755</v>
      </c>
      <c r="AL972" s="71">
        <v>-14.406814187157025</v>
      </c>
      <c r="AM972" s="71">
        <v>-16.022389093756708</v>
      </c>
      <c r="AN972" s="71">
        <v>-21.740226045253785</v>
      </c>
      <c r="AO972" s="71">
        <v>7.1445108034538851</v>
      </c>
      <c r="AP972" s="71">
        <v>-17.629622742395124</v>
      </c>
      <c r="AQ972" s="71">
        <v>2.8333228304098457</v>
      </c>
      <c r="AR972" s="71">
        <v>171.75436750256415</v>
      </c>
      <c r="AS972" s="71">
        <v>-56.257949424472883</v>
      </c>
      <c r="AT972" s="71">
        <v>28.248989765208464</v>
      </c>
      <c r="AU972" s="71">
        <v>24.398835424400822</v>
      </c>
      <c r="AV972" s="72">
        <v>16.794304254464954</v>
      </c>
      <c r="AW972" s="73">
        <v>-1164.2000000000698</v>
      </c>
      <c r="AX972" s="73">
        <v>-12276.070000000007</v>
      </c>
      <c r="AY972" s="73">
        <v>-40277.420000000013</v>
      </c>
      <c r="AZ972" s="73">
        <v>-53098.299999999872</v>
      </c>
      <c r="BA972" s="73">
        <v>-116612.43999999994</v>
      </c>
      <c r="BB972" s="73">
        <v>49266.730000000098</v>
      </c>
      <c r="BC972" s="73">
        <v>-48692.200000000128</v>
      </c>
      <c r="BD972" s="73">
        <v>6168.6299999999173</v>
      </c>
      <c r="BE972" s="73">
        <v>531900.45000000007</v>
      </c>
      <c r="BF972" s="73">
        <v>-305389.54999999981</v>
      </c>
      <c r="BG972" s="73">
        <v>64157.839999999938</v>
      </c>
      <c r="BH972" s="73">
        <v>61308.020000000019</v>
      </c>
      <c r="BI972" s="73">
        <v>24759.260000000038</v>
      </c>
      <c r="BJ972" s="71">
        <v>10.823578688491828</v>
      </c>
      <c r="BK972" s="71">
        <v>8.9823426617344069</v>
      </c>
      <c r="BL972" s="71">
        <v>8.7344680583413474</v>
      </c>
      <c r="BM972" s="71">
        <v>8.7042682104048978</v>
      </c>
      <c r="BN972" s="71">
        <v>-2.3155523676174004</v>
      </c>
      <c r="BO972" s="71">
        <v>2.9942751477979437</v>
      </c>
      <c r="BP972" s="71">
        <v>14.476917107221524</v>
      </c>
      <c r="BQ972" s="71">
        <v>18.440337353713428</v>
      </c>
      <c r="BR972" s="72">
        <v>9.8087421015610126</v>
      </c>
      <c r="BS972" s="72">
        <v>8.2201815202198851</v>
      </c>
      <c r="BT972" s="71">
        <v>11.979447796940601</v>
      </c>
      <c r="BU972" s="71">
        <v>10.944311648728281</v>
      </c>
      <c r="BV972" s="71">
        <v>7.4157919853548986</v>
      </c>
      <c r="BW972" s="71">
        <v>9.5578387429655098</v>
      </c>
      <c r="BX972" s="75">
        <v>7254</v>
      </c>
      <c r="BY972" s="75">
        <v>7085</v>
      </c>
      <c r="BZ972" s="75">
        <v>6406</v>
      </c>
      <c r="CA972" s="75">
        <v>6926</v>
      </c>
      <c r="CB972" s="75">
        <v>8975</v>
      </c>
      <c r="CC972" s="75">
        <v>12479</v>
      </c>
      <c r="CD972" s="75">
        <v>6014</v>
      </c>
      <c r="CE972" s="75">
        <v>6237</v>
      </c>
      <c r="CF972" s="75">
        <v>12590</v>
      </c>
      <c r="CG972" s="75">
        <v>6448</v>
      </c>
      <c r="CH972" s="75">
        <v>7349</v>
      </c>
      <c r="CI972" s="75">
        <v>7600</v>
      </c>
      <c r="CJ972" s="75">
        <v>4538</v>
      </c>
      <c r="CK972" s="75">
        <v>50776</v>
      </c>
      <c r="CL972" s="73">
        <v>735022.25999999989</v>
      </c>
      <c r="CM972" s="73">
        <v>755509.91999999981</v>
      </c>
      <c r="CN972" s="73">
        <v>753676.36999999988</v>
      </c>
      <c r="CO972" s="73">
        <v>797620.11999999965</v>
      </c>
      <c r="CP972" s="73">
        <v>668992.94999999972</v>
      </c>
      <c r="CQ972" s="73">
        <v>468214.73</v>
      </c>
      <c r="CR972" s="73">
        <v>448614.62999999995</v>
      </c>
      <c r="CS972" s="73">
        <v>863559.78</v>
      </c>
      <c r="CT972" s="73">
        <v>721719.18000000028</v>
      </c>
      <c r="CU972" s="73">
        <v>702463.45</v>
      </c>
      <c r="CV972" s="73">
        <v>762232.0399999998</v>
      </c>
      <c r="CW972" s="73">
        <v>792103.81000000017</v>
      </c>
      <c r="CX972" s="73">
        <v>771441.41</v>
      </c>
      <c r="CY972" s="77"/>
      <c r="CZ972" s="4">
        <v>1310</v>
      </c>
      <c r="DA972" s="76" t="str">
        <f t="shared" si="36"/>
        <v>1310</v>
      </c>
      <c r="DB972" s="71">
        <v>4.094467694655612</v>
      </c>
      <c r="DC972" s="71">
        <v>2.9666046352155306</v>
      </c>
      <c r="DD972" s="71">
        <v>1.1878923015247054</v>
      </c>
      <c r="DE972" s="71">
        <v>1.0358876116748656</v>
      </c>
      <c r="DF972" s="71">
        <v>0.77735693505802472</v>
      </c>
      <c r="DG972" s="71">
        <v>0.58162279247320781</v>
      </c>
      <c r="DH972" s="71">
        <v>0.57184854799460594</v>
      </c>
      <c r="DI972" s="71">
        <v>0.57168191538925606</v>
      </c>
      <c r="DJ972" s="71">
        <v>0.21774368655671708</v>
      </c>
      <c r="DK972" s="71">
        <v>0.27091306562847706</v>
      </c>
      <c r="DL972" s="71">
        <v>0.30690053584018401</v>
      </c>
      <c r="DM972" s="71">
        <v>0.1500293181838826</v>
      </c>
      <c r="DN972" s="71">
        <v>0.20446835446829059</v>
      </c>
      <c r="DO972" s="71">
        <v>0.29514481023993883</v>
      </c>
      <c r="DQ972" s="71"/>
      <c r="DR972" s="71"/>
      <c r="DS972" s="71"/>
      <c r="DT972" s="71"/>
      <c r="DU972" s="71"/>
      <c r="DV972" s="71"/>
      <c r="DW972" s="71"/>
      <c r="DX972" s="71"/>
      <c r="DY972" s="71"/>
      <c r="DZ972" s="71"/>
      <c r="EA972" s="71"/>
      <c r="EB972" s="71"/>
      <c r="EC972" s="71"/>
      <c r="ED972" s="71"/>
    </row>
    <row r="973" spans="1:134">
      <c r="A973" s="4">
        <v>1285</v>
      </c>
      <c r="B973" s="46" t="s">
        <v>7671</v>
      </c>
      <c r="C973" s="65" t="str">
        <f t="shared" si="35"/>
        <v>1285</v>
      </c>
      <c r="D973" s="69">
        <v>107625.97999999998</v>
      </c>
      <c r="E973" s="68">
        <v>1331583.51</v>
      </c>
      <c r="F973" s="69">
        <v>16363.739999999991</v>
      </c>
      <c r="G973" s="69">
        <v>70579.639999999898</v>
      </c>
      <c r="H973" s="70">
        <v>81.916431329592896</v>
      </c>
      <c r="I973" s="70">
        <v>5.5970993966893978</v>
      </c>
      <c r="J973" s="69">
        <v>173199.25999999998</v>
      </c>
      <c r="K973" s="69">
        <v>177515.15999999997</v>
      </c>
      <c r="L973" s="69">
        <v>188830.75999999992</v>
      </c>
      <c r="M973" s="69">
        <v>166268.4</v>
      </c>
      <c r="N973" s="69">
        <v>234769.27999999997</v>
      </c>
      <c r="O973" s="69">
        <v>322698.93</v>
      </c>
      <c r="P973" s="69">
        <v>138801.9</v>
      </c>
      <c r="Q973" s="69">
        <v>123424.80999999995</v>
      </c>
      <c r="R973" s="69">
        <v>454727.49</v>
      </c>
      <c r="S973" s="69">
        <v>138905.69</v>
      </c>
      <c r="T973" s="69">
        <v>182983.71</v>
      </c>
      <c r="U973" s="69">
        <v>185113.93000000002</v>
      </c>
      <c r="V973" s="69">
        <v>107625.97999999998</v>
      </c>
      <c r="W973" s="70">
        <v>85.191683656585909</v>
      </c>
      <c r="X973" s="70">
        <v>83.67189038223465</v>
      </c>
      <c r="Y973" s="70">
        <v>76.328069308760831</v>
      </c>
      <c r="Z973" s="71">
        <v>72.97007366094148</v>
      </c>
      <c r="AA973" s="71">
        <v>75.497788802326042</v>
      </c>
      <c r="AB973" s="71">
        <v>98.856058224603927</v>
      </c>
      <c r="AC973" s="71">
        <v>76.443510186828433</v>
      </c>
      <c r="AD973" s="71">
        <v>66.029956263091265</v>
      </c>
      <c r="AE973" s="71">
        <v>91.306386492612035</v>
      </c>
      <c r="AF973" s="71">
        <v>55.470888598568081</v>
      </c>
      <c r="AG973" s="71">
        <v>102.07560264943577</v>
      </c>
      <c r="AH973" s="71">
        <v>86.622099089899564</v>
      </c>
      <c r="AI973" s="71">
        <v>93.069363781460495</v>
      </c>
      <c r="AJ973" s="71">
        <v>-28.964255456292388</v>
      </c>
      <c r="AK973" s="71">
        <v>-27.436728186890679</v>
      </c>
      <c r="AL973" s="71">
        <v>-15.56836529334098</v>
      </c>
      <c r="AM973" s="71">
        <v>-33.641328547949179</v>
      </c>
      <c r="AN973" s="71">
        <v>-44.229021043020033</v>
      </c>
      <c r="AO973" s="71">
        <v>-19.530260138809364</v>
      </c>
      <c r="AP973" s="71">
        <v>-20.594918979608313</v>
      </c>
      <c r="AQ973" s="71">
        <v>-16.707718447968034</v>
      </c>
      <c r="AR973" s="71">
        <v>111.1290309475462</v>
      </c>
      <c r="AS973" s="71">
        <v>-57.491094994024053</v>
      </c>
      <c r="AT973" s="71">
        <v>33.439990303955945</v>
      </c>
      <c r="AU973" s="71">
        <v>10.528263849265862</v>
      </c>
      <c r="AV973" s="72">
        <v>17.930460615474697</v>
      </c>
      <c r="AW973" s="73">
        <v>-70620.610000000102</v>
      </c>
      <c r="AX973" s="73">
        <v>-67119.839999999997</v>
      </c>
      <c r="AY973" s="73">
        <v>-34818.540000000037</v>
      </c>
      <c r="AZ973" s="73">
        <v>-84291.76999999999</v>
      </c>
      <c r="BA973" s="73">
        <v>-186173.16999999993</v>
      </c>
      <c r="BB973" s="73">
        <v>-71812.349999999919</v>
      </c>
      <c r="BC973" s="73">
        <v>-36000.389999999985</v>
      </c>
      <c r="BD973" s="73">
        <v>-24757.960000000036</v>
      </c>
      <c r="BE973" s="73">
        <v>239348.53999999998</v>
      </c>
      <c r="BF973" s="73">
        <v>-187862.75999999995</v>
      </c>
      <c r="BG973" s="73">
        <v>45855.619999999995</v>
      </c>
      <c r="BH973" s="73">
        <v>17632.850000000035</v>
      </c>
      <c r="BI973" s="73">
        <v>16363.739999999991</v>
      </c>
      <c r="BJ973" s="71">
        <v>15.137161989401523</v>
      </c>
      <c r="BK973" s="71">
        <v>11.477597753751681</v>
      </c>
      <c r="BL973" s="71">
        <v>10.421969511476274</v>
      </c>
      <c r="BM973" s="71">
        <v>10.986607573822084</v>
      </c>
      <c r="BN973" s="71">
        <v>0.11560889937543894</v>
      </c>
      <c r="BO973" s="71">
        <v>4.5670716934507638</v>
      </c>
      <c r="BP973" s="71">
        <v>15.056148874955008</v>
      </c>
      <c r="BQ973" s="71">
        <v>13.811518624626096</v>
      </c>
      <c r="BR973" s="72">
        <v>10.506016556228372</v>
      </c>
      <c r="BS973" s="72">
        <v>4.6946667458690197</v>
      </c>
      <c r="BT973" s="71">
        <v>8.8602061196951691</v>
      </c>
      <c r="BU973" s="71">
        <v>11.147267608633523</v>
      </c>
      <c r="BV973" s="71">
        <v>10.072831570604501</v>
      </c>
      <c r="BW973" s="71">
        <v>8.8914094753858244</v>
      </c>
      <c r="BX973" s="75">
        <v>3943</v>
      </c>
      <c r="BY973" s="75">
        <v>4026</v>
      </c>
      <c r="BZ973" s="75">
        <v>3935</v>
      </c>
      <c r="CA973" s="75">
        <v>3621</v>
      </c>
      <c r="CB973" s="75">
        <v>4677</v>
      </c>
      <c r="CC973" s="75">
        <v>5748</v>
      </c>
      <c r="CD973" s="75">
        <v>3031</v>
      </c>
      <c r="CE973" s="75">
        <v>2852</v>
      </c>
      <c r="CF973" s="75">
        <v>6244</v>
      </c>
      <c r="CG973" s="75">
        <v>3098</v>
      </c>
      <c r="CH973" s="75">
        <v>3693</v>
      </c>
      <c r="CI973" s="75">
        <v>3928</v>
      </c>
      <c r="CJ973" s="75">
        <v>2219</v>
      </c>
      <c r="CK973" s="75">
        <v>25065</v>
      </c>
      <c r="CL973" s="73">
        <v>569490.84999999986</v>
      </c>
      <c r="CM973" s="73">
        <v>557895.08000000007</v>
      </c>
      <c r="CN973" s="73">
        <v>558856.25999999989</v>
      </c>
      <c r="CO973" s="73">
        <v>642747.0299999998</v>
      </c>
      <c r="CP973" s="73">
        <v>669333.20999999985</v>
      </c>
      <c r="CQ973" s="73">
        <v>528230.87</v>
      </c>
      <c r="CR973" s="73">
        <v>538456.49000000011</v>
      </c>
      <c r="CS973" s="73">
        <v>728565.33</v>
      </c>
      <c r="CT973" s="73">
        <v>608714.75</v>
      </c>
      <c r="CU973" s="73">
        <v>624842.13000000024</v>
      </c>
      <c r="CV973" s="73">
        <v>583471.39</v>
      </c>
      <c r="CW973" s="73">
        <v>575731.34</v>
      </c>
      <c r="CX973" s="73">
        <v>566001.04000000015</v>
      </c>
      <c r="CY973" s="77"/>
      <c r="CZ973" s="4">
        <v>1285</v>
      </c>
      <c r="DA973" s="76" t="str">
        <f t="shared" si="36"/>
        <v>1285</v>
      </c>
      <c r="DB973" s="71">
        <v>10.718465888305753</v>
      </c>
      <c r="DC973" s="71">
        <v>8.9285838204662156</v>
      </c>
      <c r="DD973" s="71">
        <v>4.0228554719703169</v>
      </c>
      <c r="DE973" s="71">
        <v>2.733926623923367</v>
      </c>
      <c r="DF973" s="71">
        <v>2.6971728695954189</v>
      </c>
      <c r="DG973" s="71">
        <v>1.8195022933335459</v>
      </c>
      <c r="DH973" s="71">
        <v>1.184012440454832</v>
      </c>
      <c r="DI973" s="71">
        <v>0.55552845921204952</v>
      </c>
      <c r="DJ973" s="71">
        <v>0.39725463956202789</v>
      </c>
      <c r="DK973" s="71">
        <v>1.1655678717101923</v>
      </c>
      <c r="DL973" s="71">
        <v>0.6041279916854535</v>
      </c>
      <c r="DM973" s="71">
        <v>0.33350212314829142</v>
      </c>
      <c r="DN973" s="71">
        <v>0.26563375210767803</v>
      </c>
      <c r="DO973" s="71">
        <v>0.58394319717358678</v>
      </c>
      <c r="DQ973" s="71"/>
      <c r="DR973" s="71"/>
      <c r="DS973" s="71"/>
      <c r="DT973" s="71"/>
      <c r="DU973" s="71"/>
      <c r="DV973" s="71"/>
      <c r="DW973" s="71"/>
      <c r="DX973" s="71"/>
      <c r="DY973" s="71"/>
      <c r="DZ973" s="71"/>
      <c r="EA973" s="71"/>
      <c r="EB973" s="71"/>
      <c r="EC973" s="71"/>
      <c r="ED973" s="71"/>
    </row>
    <row r="974" spans="1:134">
      <c r="A974" s="4">
        <v>1298</v>
      </c>
      <c r="B974" s="46" t="s">
        <v>7677</v>
      </c>
      <c r="C974" s="65" t="str">
        <f t="shared" si="35"/>
        <v>1298</v>
      </c>
      <c r="D974" s="69">
        <v>164201.43999999997</v>
      </c>
      <c r="E974" s="68">
        <v>2246783.2400000002</v>
      </c>
      <c r="F974" s="69">
        <v>-17850.49000000002</v>
      </c>
      <c r="G974" s="69">
        <v>157249.33000000007</v>
      </c>
      <c r="H974" s="70">
        <v>86.960101244482715</v>
      </c>
      <c r="I974" s="70">
        <v>7.525569661609377</v>
      </c>
      <c r="J974" s="69">
        <v>330069.92000000004</v>
      </c>
      <c r="K974" s="69">
        <v>333381.90999999997</v>
      </c>
      <c r="L974" s="69">
        <v>299467.57999999996</v>
      </c>
      <c r="M974" s="69">
        <v>326032.41999999993</v>
      </c>
      <c r="N974" s="69">
        <v>516883.5</v>
      </c>
      <c r="O974" s="69">
        <v>597923.5199999999</v>
      </c>
      <c r="P974" s="69">
        <v>273825.11999999988</v>
      </c>
      <c r="Q974" s="69">
        <v>240447.61</v>
      </c>
      <c r="R974" s="69">
        <v>655215.55999999994</v>
      </c>
      <c r="S974" s="69">
        <v>273059.52</v>
      </c>
      <c r="T974" s="69">
        <v>324799.55</v>
      </c>
      <c r="U974" s="69">
        <v>315234.43999999994</v>
      </c>
      <c r="V974" s="69">
        <v>164201.43999999997</v>
      </c>
      <c r="W974" s="70">
        <v>107.30455651369101</v>
      </c>
      <c r="X974" s="70">
        <v>95.496653902409946</v>
      </c>
      <c r="Y974" s="70">
        <v>105.42167530600173</v>
      </c>
      <c r="Z974" s="71">
        <v>81.617741091386293</v>
      </c>
      <c r="AA974" s="71">
        <v>112.24868326723285</v>
      </c>
      <c r="AB974" s="71">
        <v>114.19089850766311</v>
      </c>
      <c r="AC974" s="71">
        <v>86.648950723040969</v>
      </c>
      <c r="AD974" s="71">
        <v>76.783468336106878</v>
      </c>
      <c r="AE974" s="71">
        <v>97.155423770536018</v>
      </c>
      <c r="AF974" s="71">
        <v>71.904040752709761</v>
      </c>
      <c r="AG974" s="71">
        <v>99.91219865006434</v>
      </c>
      <c r="AH974" s="71">
        <v>84.222150875140073</v>
      </c>
      <c r="AI974" s="71">
        <v>81.692890708681816</v>
      </c>
      <c r="AJ974" s="71">
        <v>0.54381462722017382</v>
      </c>
      <c r="AK974" s="71">
        <v>2.1720053925473826</v>
      </c>
      <c r="AL974" s="71">
        <v>-1.3641416183512667</v>
      </c>
      <c r="AM974" s="71">
        <v>-17.254682881173466</v>
      </c>
      <c r="AN974" s="71">
        <v>5.0233847547137778</v>
      </c>
      <c r="AO974" s="71">
        <v>7.7491689368067496</v>
      </c>
      <c r="AP974" s="71">
        <v>-11.556856392428294</v>
      </c>
      <c r="AQ974" s="71">
        <v>-7.6520796597353442</v>
      </c>
      <c r="AR974" s="71">
        <v>118.95976064978177</v>
      </c>
      <c r="AS974" s="71">
        <v>-42.666318204257038</v>
      </c>
      <c r="AT974" s="71">
        <v>26.192129726310753</v>
      </c>
      <c r="AU974" s="71">
        <v>3.4858818428677552</v>
      </c>
      <c r="AV974" s="72">
        <v>-9.805163834297181</v>
      </c>
      <c r="AW974" s="73">
        <v>1785.2599999999511</v>
      </c>
      <c r="AX974" s="73">
        <v>7087.1399999998976</v>
      </c>
      <c r="AY974" s="73">
        <v>-4141.6599999999744</v>
      </c>
      <c r="AZ974" s="73">
        <v>-67986.760000000009</v>
      </c>
      <c r="BA974" s="73">
        <v>24723.10999999987</v>
      </c>
      <c r="BB974" s="73">
        <v>52778.550000000047</v>
      </c>
      <c r="BC974" s="73">
        <v>-35780.700000000186</v>
      </c>
      <c r="BD974" s="73">
        <v>-19923.830000000045</v>
      </c>
      <c r="BE974" s="73">
        <v>355975.3899999999</v>
      </c>
      <c r="BF974" s="73">
        <v>-203204.18999999994</v>
      </c>
      <c r="BG974" s="73">
        <v>67414.599999999977</v>
      </c>
      <c r="BH974" s="73">
        <v>10618.549999999988</v>
      </c>
      <c r="BI974" s="73">
        <v>-17850.49000000002</v>
      </c>
      <c r="BJ974" s="71">
        <v>10.863652029728216</v>
      </c>
      <c r="BK974" s="71">
        <v>7.8248447045260026</v>
      </c>
      <c r="BL974" s="71">
        <v>9.5255919159242755</v>
      </c>
      <c r="BM974" s="71">
        <v>10.840339502926479</v>
      </c>
      <c r="BN974" s="71">
        <v>2.8262392809672559</v>
      </c>
      <c r="BO974" s="71">
        <v>10.743342247999585</v>
      </c>
      <c r="BP974" s="71">
        <v>16.968491236328724</v>
      </c>
      <c r="BQ974" s="71">
        <v>19.928930166194046</v>
      </c>
      <c r="BR974" s="72">
        <v>13.116999128262757</v>
      </c>
      <c r="BS974" s="72">
        <v>11.929807152845816</v>
      </c>
      <c r="BT974" s="71">
        <v>13.397015468304112</v>
      </c>
      <c r="BU974" s="71">
        <v>14.447870425109908</v>
      </c>
      <c r="BV974" s="71">
        <v>15.274582032879056</v>
      </c>
      <c r="BW974" s="71">
        <v>12.985608727643369</v>
      </c>
      <c r="BX974" s="75">
        <v>6381</v>
      </c>
      <c r="BY974" s="75">
        <v>6651</v>
      </c>
      <c r="BZ974" s="75">
        <v>6164</v>
      </c>
      <c r="CA974" s="75">
        <v>6484</v>
      </c>
      <c r="CB974" s="75">
        <v>8631</v>
      </c>
      <c r="CC974" s="75">
        <v>10741</v>
      </c>
      <c r="CD974" s="75">
        <v>6111</v>
      </c>
      <c r="CE974" s="75">
        <v>5923</v>
      </c>
      <c r="CF974" s="75">
        <v>10652</v>
      </c>
      <c r="CG974" s="75">
        <v>6521</v>
      </c>
      <c r="CH974" s="75">
        <v>6811</v>
      </c>
      <c r="CI974" s="75">
        <v>7191</v>
      </c>
      <c r="CJ974" s="75">
        <v>3842</v>
      </c>
      <c r="CK974" s="75">
        <v>47051</v>
      </c>
      <c r="CL974" s="73">
        <v>778095.97999999975</v>
      </c>
      <c r="CM974" s="73">
        <v>701134.08999999985</v>
      </c>
      <c r="CN974" s="73">
        <v>667485.21999999986</v>
      </c>
      <c r="CO974" s="73">
        <v>663040</v>
      </c>
      <c r="CP974" s="73">
        <v>779004.4</v>
      </c>
      <c r="CQ974" s="73">
        <v>523306.67</v>
      </c>
      <c r="CR974" s="73">
        <v>506414.35999999987</v>
      </c>
      <c r="CS974" s="73">
        <v>768168.21999999986</v>
      </c>
      <c r="CT974" s="73">
        <v>533746.22</v>
      </c>
      <c r="CU974" s="73">
        <v>505120.39000000007</v>
      </c>
      <c r="CV974" s="73">
        <v>538584.02999999991</v>
      </c>
      <c r="CW974" s="73">
        <v>560085.08000000007</v>
      </c>
      <c r="CX974" s="73">
        <v>526459.5</v>
      </c>
      <c r="CY974" s="77"/>
      <c r="CZ974" s="4">
        <v>1298</v>
      </c>
      <c r="DA974" s="76" t="str">
        <f t="shared" si="36"/>
        <v>1298</v>
      </c>
      <c r="DB974" s="71">
        <v>2.9310400132822916</v>
      </c>
      <c r="DC974" s="71">
        <v>3.0125011233052614</v>
      </c>
      <c r="DD974" s="71">
        <v>0.27705016787365888</v>
      </c>
      <c r="DE974" s="71">
        <v>0.26042629537678896</v>
      </c>
      <c r="DF974" s="71">
        <v>0.60877320063735141</v>
      </c>
      <c r="DG974" s="71">
        <v>0.17269184839617405</v>
      </c>
      <c r="DH974" s="71">
        <v>8.2738565341687234E-2</v>
      </c>
      <c r="DI974" s="71">
        <v>0.1381682563898777</v>
      </c>
      <c r="DJ974" s="71">
        <v>7.925805440274776E-2</v>
      </c>
      <c r="DK974" s="71">
        <v>0.2049804875612655</v>
      </c>
      <c r="DL974" s="71">
        <v>0.35318711171969774</v>
      </c>
      <c r="DM974" s="71">
        <v>5.7359279477851868E-2</v>
      </c>
      <c r="DN974" s="71">
        <v>0</v>
      </c>
      <c r="DO974" s="71">
        <v>0.13214501843035931</v>
      </c>
      <c r="DQ974" s="71"/>
      <c r="DR974" s="71"/>
      <c r="DS974" s="71"/>
      <c r="DT974" s="71"/>
      <c r="DU974" s="71"/>
      <c r="DV974" s="71"/>
      <c r="DW974" s="71"/>
      <c r="DX974" s="71"/>
      <c r="DY974" s="71"/>
      <c r="DZ974" s="71"/>
      <c r="EA974" s="71"/>
      <c r="EB974" s="71"/>
      <c r="EC974" s="71"/>
      <c r="ED974" s="71"/>
    </row>
    <row r="975" spans="1:134">
      <c r="A975" s="4">
        <v>972</v>
      </c>
      <c r="B975" s="46" t="s">
        <v>7683</v>
      </c>
      <c r="C975" s="65" t="str">
        <f t="shared" si="35"/>
        <v>L972</v>
      </c>
      <c r="D975" s="69">
        <v>148196.17999999996</v>
      </c>
      <c r="E975" s="68">
        <v>1645863.9500000004</v>
      </c>
      <c r="F975" s="69">
        <v>39628.089999999997</v>
      </c>
      <c r="G975" s="69">
        <v>296400.13000000082</v>
      </c>
      <c r="H975" s="70">
        <v>100.6154937821091</v>
      </c>
      <c r="I975" s="70">
        <v>21.964288749882964</v>
      </c>
      <c r="J975" s="69">
        <v>195104.72999999995</v>
      </c>
      <c r="K975" s="69">
        <v>189460.74</v>
      </c>
      <c r="L975" s="69">
        <v>178757.88999999996</v>
      </c>
      <c r="M975" s="69">
        <v>214131.91</v>
      </c>
      <c r="N975" s="69">
        <v>306616.11</v>
      </c>
      <c r="O975" s="69">
        <v>322836.8299999999</v>
      </c>
      <c r="P975" s="69">
        <v>189990.93999999997</v>
      </c>
      <c r="Q975" s="69">
        <v>198616.88999999998</v>
      </c>
      <c r="R975" s="69">
        <v>376766.29000000004</v>
      </c>
      <c r="S975" s="69">
        <v>229500.20999999996</v>
      </c>
      <c r="T975" s="69">
        <v>265289.83</v>
      </c>
      <c r="U975" s="69">
        <v>237503.61</v>
      </c>
      <c r="V975" s="69">
        <v>148196.17999999996</v>
      </c>
      <c r="W975" s="70">
        <v>90.602792840700914</v>
      </c>
      <c r="X975" s="70">
        <v>89.764363921711947</v>
      </c>
      <c r="Y975" s="70">
        <v>90.868364269667723</v>
      </c>
      <c r="Z975" s="71">
        <v>88.25222335466259</v>
      </c>
      <c r="AA975" s="71">
        <v>104.99246929203538</v>
      </c>
      <c r="AB975" s="71">
        <v>111.35867845270468</v>
      </c>
      <c r="AC975" s="71">
        <v>80.955415241105186</v>
      </c>
      <c r="AD975" s="71">
        <v>88.751588640106732</v>
      </c>
      <c r="AE975" s="71">
        <v>103.45968905341063</v>
      </c>
      <c r="AF975" s="71">
        <v>106.35280547461292</v>
      </c>
      <c r="AG975" s="71">
        <v>106.665098110945</v>
      </c>
      <c r="AH975" s="71">
        <v>111.62167053244625</v>
      </c>
      <c r="AI975" s="71">
        <v>109.06954049106092</v>
      </c>
      <c r="AJ975" s="71">
        <v>-9.0553885403617969</v>
      </c>
      <c r="AK975" s="71">
        <v>-14.736055207401034</v>
      </c>
      <c r="AL975" s="71">
        <v>-17.594512271859841</v>
      </c>
      <c r="AM975" s="71">
        <v>-11.438797550351076</v>
      </c>
      <c r="AN975" s="71">
        <v>-10.376599314390688</v>
      </c>
      <c r="AO975" s="71">
        <v>2.4650637326322222</v>
      </c>
      <c r="AP975" s="71">
        <v>-18.503657515792394</v>
      </c>
      <c r="AQ975" s="71">
        <v>13.790825217546265</v>
      </c>
      <c r="AR975" s="71">
        <v>79.54586177429681</v>
      </c>
      <c r="AS975" s="71">
        <v>-14.612585937051792</v>
      </c>
      <c r="AT975" s="71">
        <v>39.087255878876981</v>
      </c>
      <c r="AU975" s="71">
        <v>44.937327611111513</v>
      </c>
      <c r="AV975" s="72">
        <v>36.500678974825853</v>
      </c>
      <c r="AW975" s="73">
        <v>-19426.650000000081</v>
      </c>
      <c r="AX975" s="73">
        <v>-32744.250000000029</v>
      </c>
      <c r="AY975" s="73">
        <v>-38166.850000000035</v>
      </c>
      <c r="AZ975" s="73">
        <v>-27657.839999999967</v>
      </c>
      <c r="BA975" s="73">
        <v>-35482.060000000114</v>
      </c>
      <c r="BB975" s="73">
        <v>10773.289999999979</v>
      </c>
      <c r="BC975" s="73">
        <v>-43137.239999999962</v>
      </c>
      <c r="BD975" s="73">
        <v>24071.279999999999</v>
      </c>
      <c r="BE975" s="73">
        <v>166922.25000000012</v>
      </c>
      <c r="BF975" s="73">
        <v>-39275.010000000009</v>
      </c>
      <c r="BG975" s="73">
        <v>74553.569999999978</v>
      </c>
      <c r="BH975" s="73">
        <v>73637.189999999973</v>
      </c>
      <c r="BI975" s="73">
        <v>39628.089999999997</v>
      </c>
      <c r="BJ975" s="71">
        <v>19.727937608745602</v>
      </c>
      <c r="BK975" s="71">
        <v>14.44632770059264</v>
      </c>
      <c r="BL975" s="71">
        <v>13.052995384352752</v>
      </c>
      <c r="BM975" s="71">
        <v>14.885047213475257</v>
      </c>
      <c r="BN975" s="71">
        <v>7.4130942525170962</v>
      </c>
      <c r="BO975" s="71">
        <v>11.283990539270356</v>
      </c>
      <c r="BP975" s="71">
        <v>21.085722540234123</v>
      </c>
      <c r="BQ975" s="71">
        <v>18.079515007853715</v>
      </c>
      <c r="BR975" s="72">
        <v>10.569525732424237</v>
      </c>
      <c r="BS975" s="72">
        <v>14.233520192563034</v>
      </c>
      <c r="BT975" s="71">
        <v>16.940473870322077</v>
      </c>
      <c r="BU975" s="71">
        <v>15.952002417251517</v>
      </c>
      <c r="BV975" s="71">
        <v>9.9523848634531085</v>
      </c>
      <c r="BW975" s="71">
        <v>13.505872647285543</v>
      </c>
      <c r="BX975" s="75">
        <v>6020</v>
      </c>
      <c r="BY975" s="75">
        <v>6300</v>
      </c>
      <c r="BZ975" s="75">
        <v>5728</v>
      </c>
      <c r="CA975" s="75">
        <v>6381</v>
      </c>
      <c r="CB975" s="75">
        <v>8298</v>
      </c>
      <c r="CC975" s="75">
        <v>8885</v>
      </c>
      <c r="CD975" s="75">
        <v>6064</v>
      </c>
      <c r="CE975" s="75">
        <v>6104</v>
      </c>
      <c r="CF975" s="75">
        <v>9298</v>
      </c>
      <c r="CG975" s="75">
        <v>7383</v>
      </c>
      <c r="CH975" s="75">
        <v>8040</v>
      </c>
      <c r="CI975" s="75">
        <v>7751</v>
      </c>
      <c r="CJ975" s="75">
        <v>4239</v>
      </c>
      <c r="CK975" s="75">
        <v>48879</v>
      </c>
      <c r="CL975" s="73">
        <v>427285.9599999999</v>
      </c>
      <c r="CM975" s="73">
        <v>366741.47999999992</v>
      </c>
      <c r="CN975" s="73">
        <v>405536.66999999987</v>
      </c>
      <c r="CO975" s="73">
        <v>492559.67</v>
      </c>
      <c r="CP975" s="73">
        <v>441737.13999999984</v>
      </c>
      <c r="CQ975" s="73">
        <v>372818.64999999997</v>
      </c>
      <c r="CR975" s="73">
        <v>483563.44000000006</v>
      </c>
      <c r="CS975" s="73">
        <v>536190.52999999991</v>
      </c>
      <c r="CT975" s="73">
        <v>473186.13</v>
      </c>
      <c r="CU975" s="73">
        <v>433182.04000000004</v>
      </c>
      <c r="CV975" s="73">
        <v>462397.61000000004</v>
      </c>
      <c r="CW975" s="73">
        <v>500056.58999999997</v>
      </c>
      <c r="CX975" s="73">
        <v>468976.48999999993</v>
      </c>
      <c r="CY975" s="77"/>
      <c r="CZ975" s="4">
        <v>972</v>
      </c>
      <c r="DA975" s="76" t="str">
        <f t="shared" si="36"/>
        <v>L972</v>
      </c>
      <c r="DB975" s="71">
        <v>1.5855057177486063</v>
      </c>
      <c r="DC975" s="71">
        <v>1.0244845824926301</v>
      </c>
      <c r="DD975" s="71">
        <v>1.5880354723329906</v>
      </c>
      <c r="DE975" s="71">
        <v>0.31527368359455393</v>
      </c>
      <c r="DF975" s="71">
        <v>0.68646993276984036</v>
      </c>
      <c r="DG975" s="71">
        <v>0.3994942223184344</v>
      </c>
      <c r="DH975" s="71">
        <v>0.1492428248379693</v>
      </c>
      <c r="DI975" s="71">
        <v>0.75622389795946876</v>
      </c>
      <c r="DJ975" s="71">
        <v>0.41862143402407259</v>
      </c>
      <c r="DK975" s="71">
        <v>0.15946160563617778</v>
      </c>
      <c r="DL975" s="71">
        <v>0.11357521177666945</v>
      </c>
      <c r="DM975" s="71">
        <v>0.19494729502176486</v>
      </c>
      <c r="DN975" s="72">
        <v>3.0790753021790625E-2</v>
      </c>
      <c r="DO975" s="71">
        <v>0.27559609077910224</v>
      </c>
      <c r="DQ975" s="71"/>
      <c r="DR975" s="71"/>
      <c r="DS975" s="71"/>
      <c r="DT975" s="71"/>
      <c r="DU975" s="71"/>
      <c r="DV975" s="71"/>
      <c r="DW975" s="71"/>
      <c r="DX975" s="71"/>
      <c r="DY975" s="71"/>
      <c r="DZ975" s="71"/>
      <c r="EA975" s="71"/>
      <c r="EB975" s="71"/>
      <c r="EC975" s="71"/>
      <c r="ED975" s="71"/>
    </row>
    <row r="976" spans="1:134">
      <c r="A976" s="4">
        <v>1267</v>
      </c>
      <c r="B976" s="46" t="s">
        <v>7690</v>
      </c>
      <c r="C976" s="65" t="str">
        <f t="shared" si="35"/>
        <v>1267</v>
      </c>
      <c r="D976" s="69">
        <v>185378.84</v>
      </c>
      <c r="E976" s="68">
        <v>2078793.24</v>
      </c>
      <c r="F976" s="69">
        <v>6890.6100000000151</v>
      </c>
      <c r="G976" s="69">
        <v>79753.729999999981</v>
      </c>
      <c r="H976" s="70">
        <v>85.838600369073276</v>
      </c>
      <c r="I976" s="70">
        <v>3.9896024866461932</v>
      </c>
      <c r="J976" s="69">
        <v>312088.35999999987</v>
      </c>
      <c r="K976" s="69">
        <v>270155.48000000004</v>
      </c>
      <c r="L976" s="69">
        <v>291161.13000000006</v>
      </c>
      <c r="M976" s="69">
        <v>323503.42</v>
      </c>
      <c r="N976" s="69">
        <v>484682.68999999994</v>
      </c>
      <c r="O976" s="69">
        <v>396312.47</v>
      </c>
      <c r="P976" s="69">
        <v>236751.40999999997</v>
      </c>
      <c r="Q976" s="69">
        <v>253263.19</v>
      </c>
      <c r="R976" s="69">
        <v>481594.57999999996</v>
      </c>
      <c r="S976" s="69">
        <v>240562.21999999997</v>
      </c>
      <c r="T976" s="69">
        <v>331589.47999999992</v>
      </c>
      <c r="U976" s="69">
        <v>349653.52000000008</v>
      </c>
      <c r="V976" s="69">
        <v>185378.84</v>
      </c>
      <c r="W976" s="70">
        <v>92.589399690124523</v>
      </c>
      <c r="X976" s="70">
        <v>84.778242973149673</v>
      </c>
      <c r="Y976" s="70">
        <v>87.574928179799201</v>
      </c>
      <c r="Z976" s="71">
        <v>79.676906981770685</v>
      </c>
      <c r="AA976" s="71">
        <v>90.105372040828158</v>
      </c>
      <c r="AB976" s="71">
        <v>96.904996308898959</v>
      </c>
      <c r="AC976" s="71">
        <v>62.697965329272456</v>
      </c>
      <c r="AD976" s="71">
        <v>78.381603983218383</v>
      </c>
      <c r="AE976" s="71">
        <v>99.652953442398356</v>
      </c>
      <c r="AF976" s="71">
        <v>76.818768222993739</v>
      </c>
      <c r="AG976" s="71">
        <v>94.151672480347756</v>
      </c>
      <c r="AH976" s="71">
        <v>96.246628742179013</v>
      </c>
      <c r="AI976" s="71">
        <v>88.646380475294933</v>
      </c>
      <c r="AJ976" s="71">
        <v>-30.662025062980291</v>
      </c>
      <c r="AK976" s="71">
        <v>-35.269318499785285</v>
      </c>
      <c r="AL976" s="71">
        <v>-19.032218522506671</v>
      </c>
      <c r="AM976" s="71">
        <v>-29.953880910211439</v>
      </c>
      <c r="AN976" s="71">
        <v>-39.258688413776923</v>
      </c>
      <c r="AO976" s="71">
        <v>-27.255061152926775</v>
      </c>
      <c r="AP976" s="71">
        <v>-36.652586901631054</v>
      </c>
      <c r="AQ976" s="71">
        <v>-1.5915575743335353</v>
      </c>
      <c r="AR976" s="71">
        <v>79.899453900395585</v>
      </c>
      <c r="AS976" s="71">
        <v>-34.475942575132692</v>
      </c>
      <c r="AT976" s="71">
        <v>19.773762002634587</v>
      </c>
      <c r="AU976" s="71">
        <v>25.877509330196236</v>
      </c>
      <c r="AV976" s="72">
        <v>3.8605402720392368</v>
      </c>
      <c r="AW976" s="73">
        <v>-138008.95000000024</v>
      </c>
      <c r="AX976" s="73">
        <v>-147197.57999999996</v>
      </c>
      <c r="AY976" s="73">
        <v>-68440.089999999967</v>
      </c>
      <c r="AZ976" s="73">
        <v>-138340.03999999986</v>
      </c>
      <c r="BA976" s="73">
        <v>-313240.57000000018</v>
      </c>
      <c r="BB976" s="73">
        <v>-141851.25000000012</v>
      </c>
      <c r="BC976" s="73">
        <v>-136983.51999999996</v>
      </c>
      <c r="BD976" s="73">
        <v>-4096.0199999999313</v>
      </c>
      <c r="BE976" s="73">
        <v>213892.49999999994</v>
      </c>
      <c r="BF976" s="73">
        <v>-126573.49999999988</v>
      </c>
      <c r="BG976" s="73">
        <v>54742.969999999972</v>
      </c>
      <c r="BH976" s="73">
        <v>71880.690000000119</v>
      </c>
      <c r="BI976" s="73">
        <v>6890.6100000000151</v>
      </c>
      <c r="BJ976" s="71">
        <v>13.806347784248334</v>
      </c>
      <c r="BK976" s="71">
        <v>11.534028549981947</v>
      </c>
      <c r="BL976" s="71">
        <v>6.2518331683083535</v>
      </c>
      <c r="BM976" s="71">
        <v>9.5879088992038515</v>
      </c>
      <c r="BN976" s="71">
        <v>-0.71851811266467092</v>
      </c>
      <c r="BO976" s="71">
        <v>-4.8305296458283982</v>
      </c>
      <c r="BP976" s="71">
        <v>9.3761403956248515</v>
      </c>
      <c r="BQ976" s="71">
        <v>3.7387573669688119</v>
      </c>
      <c r="BR976" s="72">
        <v>6.0073973382728134</v>
      </c>
      <c r="BS976" s="72">
        <v>4.4720792533243321</v>
      </c>
      <c r="BT976" s="71">
        <v>9.0180761614667997</v>
      </c>
      <c r="BU976" s="71">
        <v>8.1009839392638359</v>
      </c>
      <c r="BV976" s="71">
        <v>5.1239063821458597</v>
      </c>
      <c r="BW976" s="71">
        <v>5.3025839138032325</v>
      </c>
      <c r="BX976" s="75">
        <v>4973</v>
      </c>
      <c r="BY976" s="75">
        <v>4247</v>
      </c>
      <c r="BZ976" s="75">
        <v>4140</v>
      </c>
      <c r="CA976" s="75">
        <v>4501</v>
      </c>
      <c r="CB976" s="75">
        <v>5871</v>
      </c>
      <c r="CC976" s="75">
        <v>5910</v>
      </c>
      <c r="CD976" s="75">
        <v>3769</v>
      </c>
      <c r="CE976" s="75">
        <v>3929</v>
      </c>
      <c r="CF976" s="75">
        <v>7142</v>
      </c>
      <c r="CG976" s="75">
        <v>4488</v>
      </c>
      <c r="CH976" s="75">
        <v>4875</v>
      </c>
      <c r="CI976" s="75">
        <v>5460</v>
      </c>
      <c r="CJ976" s="75">
        <v>2897</v>
      </c>
      <c r="CK976" s="75">
        <v>32560</v>
      </c>
      <c r="CL976" s="73">
        <v>894800.72000000009</v>
      </c>
      <c r="CM976" s="73">
        <v>905075.36999999988</v>
      </c>
      <c r="CN976" s="73">
        <v>890403.38000000012</v>
      </c>
      <c r="CO976" s="73">
        <v>975327.99000000011</v>
      </c>
      <c r="CP976" s="73">
        <v>992869.73999999987</v>
      </c>
      <c r="CQ976" s="73">
        <v>820812.79000000015</v>
      </c>
      <c r="CR976" s="73">
        <v>800073.92999999993</v>
      </c>
      <c r="CS976" s="73">
        <v>878976.3</v>
      </c>
      <c r="CT976" s="73">
        <v>778678.94</v>
      </c>
      <c r="CU976" s="73">
        <v>740605.00999999989</v>
      </c>
      <c r="CV976" s="73">
        <v>785268.87000000011</v>
      </c>
      <c r="CW976" s="73">
        <v>905316.23</v>
      </c>
      <c r="CX976" s="73">
        <v>970456.67</v>
      </c>
      <c r="CY976" s="77"/>
      <c r="CZ976" s="4">
        <v>1267</v>
      </c>
      <c r="DA976" s="76" t="str">
        <f t="shared" si="36"/>
        <v>1267</v>
      </c>
      <c r="DB976" s="71">
        <v>4.9876254305161849</v>
      </c>
      <c r="DC976" s="71">
        <v>4.4367643401234256</v>
      </c>
      <c r="DD976" s="71">
        <v>2.6930766089421825</v>
      </c>
      <c r="DE976" s="71">
        <v>1.3052350819184269</v>
      </c>
      <c r="DF976" s="71">
        <v>1.6558894069746528</v>
      </c>
      <c r="DG976" s="71">
        <v>1.0509726333912726</v>
      </c>
      <c r="DH976" s="71">
        <v>0.77307137830718553</v>
      </c>
      <c r="DI976" s="71">
        <v>0.60672806187830752</v>
      </c>
      <c r="DJ976" s="71">
        <v>0.93461096421587808</v>
      </c>
      <c r="DK976" s="71">
        <v>0.34795455747610499</v>
      </c>
      <c r="DL976" s="71">
        <v>0.90976119737102967</v>
      </c>
      <c r="DM976" s="71">
        <v>0.10272321862311901</v>
      </c>
      <c r="DN976" s="72">
        <v>0.48352198020693649</v>
      </c>
      <c r="DO976" s="71">
        <v>0.62440558599859841</v>
      </c>
      <c r="DQ976" s="71"/>
      <c r="DR976" s="71"/>
      <c r="DS976" s="71"/>
      <c r="DT976" s="71"/>
      <c r="DU976" s="71"/>
      <c r="DV976" s="71"/>
      <c r="DW976" s="71"/>
      <c r="DX976" s="71"/>
      <c r="DY976" s="71"/>
      <c r="DZ976" s="71"/>
      <c r="EA976" s="71"/>
      <c r="EB976" s="71"/>
      <c r="EC976" s="71"/>
      <c r="ED976" s="71"/>
    </row>
    <row r="977" spans="1:134">
      <c r="A977" s="4">
        <v>969</v>
      </c>
      <c r="B977" s="46" t="s">
        <v>7696</v>
      </c>
      <c r="C977" s="65" t="str">
        <f t="shared" si="35"/>
        <v>L969</v>
      </c>
      <c r="D977" s="69">
        <v>287679.45</v>
      </c>
      <c r="E977" s="68">
        <v>4154179.01</v>
      </c>
      <c r="F977" s="69">
        <v>8670.8099999999977</v>
      </c>
      <c r="G977" s="69">
        <v>820456.87999999942</v>
      </c>
      <c r="H977" s="70">
        <v>97.697456948827323</v>
      </c>
      <c r="I977" s="70">
        <v>24.610835816721142</v>
      </c>
      <c r="J977" s="69">
        <v>528116.08000000007</v>
      </c>
      <c r="K977" s="69">
        <v>458268.92999999988</v>
      </c>
      <c r="L977" s="69">
        <v>479058.25999999995</v>
      </c>
      <c r="M977" s="69">
        <v>629160.43000000005</v>
      </c>
      <c r="N977" s="69">
        <v>817918.88000000012</v>
      </c>
      <c r="O977" s="69">
        <v>825556.02000000025</v>
      </c>
      <c r="P977" s="69">
        <v>471112.12000000005</v>
      </c>
      <c r="Q977" s="69">
        <v>518827.12000000011</v>
      </c>
      <c r="R977" s="69">
        <v>1256219.5399999998</v>
      </c>
      <c r="S977" s="69">
        <v>487147.86</v>
      </c>
      <c r="T977" s="69">
        <v>580500.77999999991</v>
      </c>
      <c r="U977" s="69">
        <v>552692.14000000013</v>
      </c>
      <c r="V977" s="69">
        <v>287679.45</v>
      </c>
      <c r="W977" s="70">
        <v>105.84139597187688</v>
      </c>
      <c r="X977" s="70">
        <v>91.628449084516035</v>
      </c>
      <c r="Y977" s="70">
        <v>100.42855177536001</v>
      </c>
      <c r="Z977" s="71">
        <v>108.13923388826205</v>
      </c>
      <c r="AA977" s="71">
        <v>104.2514688465379</v>
      </c>
      <c r="AB977" s="71">
        <v>109.49855233371768</v>
      </c>
      <c r="AC977" s="71">
        <v>94.451864769765137</v>
      </c>
      <c r="AD977" s="71">
        <v>101.20603688046641</v>
      </c>
      <c r="AE977" s="71">
        <v>113.47294223459406</v>
      </c>
      <c r="AF977" s="71">
        <v>78.198293263505349</v>
      </c>
      <c r="AG977" s="71">
        <v>96.786193019449968</v>
      </c>
      <c r="AH977" s="71">
        <v>94.542364580176326</v>
      </c>
      <c r="AI977" s="71">
        <v>88.17723486445891</v>
      </c>
      <c r="AJ977" s="71">
        <v>1.091473282869293</v>
      </c>
      <c r="AK977" s="71">
        <v>-11.151212857506376</v>
      </c>
      <c r="AL977" s="71">
        <v>3.8937414691165628</v>
      </c>
      <c r="AM977" s="71">
        <v>-8.4062175941321708</v>
      </c>
      <c r="AN977" s="71">
        <v>-5.4572089716644729</v>
      </c>
      <c r="AO977" s="71">
        <v>11.403082683195521</v>
      </c>
      <c r="AP977" s="71">
        <v>-1.3299691020579374</v>
      </c>
      <c r="AQ977" s="71">
        <v>33.042637885280392</v>
      </c>
      <c r="AR977" s="71">
        <v>132.08094706767088</v>
      </c>
      <c r="AS977" s="71">
        <v>-35.030821452350168</v>
      </c>
      <c r="AT977" s="71">
        <v>28.21720499856033</v>
      </c>
      <c r="AU977" s="71">
        <v>24.639132219667161</v>
      </c>
      <c r="AV977" s="72">
        <v>3.1077209652002225</v>
      </c>
      <c r="AW977" s="73">
        <v>5702.0100000000093</v>
      </c>
      <c r="AX977" s="73">
        <v>-57516.310000000056</v>
      </c>
      <c r="AY977" s="73">
        <v>17954.199999999895</v>
      </c>
      <c r="AZ977" s="73">
        <v>-57742.560000000056</v>
      </c>
      <c r="BA977" s="73">
        <v>-47206.509999999893</v>
      </c>
      <c r="BB977" s="73">
        <v>93387.360000000335</v>
      </c>
      <c r="BC977" s="73">
        <v>-6350.0999999998603</v>
      </c>
      <c r="BD977" s="73">
        <v>128856.56000000011</v>
      </c>
      <c r="BE977" s="73">
        <v>714934.45999999973</v>
      </c>
      <c r="BF977" s="73">
        <v>-262665.92999999982</v>
      </c>
      <c r="BG977" s="73">
        <v>127752.82000000007</v>
      </c>
      <c r="BH977" s="73">
        <v>109258.26000000018</v>
      </c>
      <c r="BI977" s="73">
        <v>8670.8099999999977</v>
      </c>
      <c r="BJ977" s="71">
        <v>17.703166337530078</v>
      </c>
      <c r="BK977" s="71">
        <v>14.785813612201981</v>
      </c>
      <c r="BL977" s="71">
        <v>12.880188216268841</v>
      </c>
      <c r="BM977" s="71">
        <v>12.941990613038733</v>
      </c>
      <c r="BN977" s="71">
        <v>2.3274744720167204</v>
      </c>
      <c r="BO977" s="71">
        <v>7.7912651872281433</v>
      </c>
      <c r="BP977" s="71">
        <v>20.861909996065631</v>
      </c>
      <c r="BQ977" s="71">
        <v>19.814766246352018</v>
      </c>
      <c r="BR977" s="72">
        <v>7.4313816312059373</v>
      </c>
      <c r="BS977" s="72">
        <v>15.031530674939834</v>
      </c>
      <c r="BT977" s="71">
        <v>15.254445213191314</v>
      </c>
      <c r="BU977" s="71">
        <v>13.523826899496289</v>
      </c>
      <c r="BV977" s="71">
        <v>10.870872307057233</v>
      </c>
      <c r="BW977" s="71">
        <v>11.96138575548709</v>
      </c>
      <c r="BX977" s="75">
        <v>12740</v>
      </c>
      <c r="BY977" s="75">
        <v>11330</v>
      </c>
      <c r="BZ977" s="75">
        <v>11183</v>
      </c>
      <c r="CA977" s="75">
        <v>12581</v>
      </c>
      <c r="CB977" s="75">
        <v>15336</v>
      </c>
      <c r="CC977" s="75">
        <v>17218</v>
      </c>
      <c r="CD977" s="75">
        <v>10353</v>
      </c>
      <c r="CE977" s="75">
        <v>11228</v>
      </c>
      <c r="CF977" s="75">
        <v>19960</v>
      </c>
      <c r="CG977" s="75">
        <v>11396</v>
      </c>
      <c r="CH977" s="75">
        <v>12765</v>
      </c>
      <c r="CI977" s="75">
        <v>12207</v>
      </c>
      <c r="CJ977" s="75">
        <v>6443</v>
      </c>
      <c r="CK977" s="75">
        <v>84352</v>
      </c>
      <c r="CL977" s="73">
        <v>788144.51000000013</v>
      </c>
      <c r="CM977" s="73">
        <v>839879.36000000022</v>
      </c>
      <c r="CN977" s="73">
        <v>789435.75000000035</v>
      </c>
      <c r="CO977" s="73">
        <v>1038022.4199999998</v>
      </c>
      <c r="CP977" s="73">
        <v>1034884.4400000001</v>
      </c>
      <c r="CQ977" s="73">
        <v>809923.07000000007</v>
      </c>
      <c r="CR977" s="73">
        <v>755501.02999999991</v>
      </c>
      <c r="CS977" s="73">
        <v>1072474.8699999996</v>
      </c>
      <c r="CT977" s="73">
        <v>788137.79999999993</v>
      </c>
      <c r="CU977" s="73">
        <v>769438.4</v>
      </c>
      <c r="CV977" s="73">
        <v>763924.76000000013</v>
      </c>
      <c r="CW977" s="73">
        <v>738522.75999999978</v>
      </c>
      <c r="CX977" s="73">
        <v>714807.94999999984</v>
      </c>
      <c r="CY977" s="77"/>
      <c r="CZ977" s="4">
        <v>969</v>
      </c>
      <c r="DA977" s="76" t="str">
        <f t="shared" si="36"/>
        <v>L969</v>
      </c>
      <c r="DB977" s="71">
        <v>0.73153138028849896</v>
      </c>
      <c r="DC977" s="71">
        <v>1.3132835145693567</v>
      </c>
      <c r="DD977" s="71">
        <v>0.54454781116462314</v>
      </c>
      <c r="DE977" s="71">
        <v>0.2418047708884585</v>
      </c>
      <c r="DF977" s="71">
        <v>0.80733440776907439</v>
      </c>
      <c r="DG977" s="71">
        <v>0.42414976086772987</v>
      </c>
      <c r="DH977" s="71">
        <v>0.1574591569348445</v>
      </c>
      <c r="DI977" s="71">
        <v>0.24500224530899045</v>
      </c>
      <c r="DJ977" s="71">
        <v>0.27366186826728983</v>
      </c>
      <c r="DK977" s="71">
        <v>0.32099688297366163</v>
      </c>
      <c r="DL977" s="71">
        <v>0.26385499659303546</v>
      </c>
      <c r="DM977" s="71">
        <v>0.11642511857527499</v>
      </c>
      <c r="DN977" s="71">
        <v>0.11521894474056135</v>
      </c>
      <c r="DO977" s="71">
        <v>0.22892857919324458</v>
      </c>
      <c r="DQ977" s="71"/>
      <c r="DR977" s="71"/>
      <c r="DS977" s="71"/>
      <c r="DT977" s="71"/>
      <c r="DU977" s="71"/>
      <c r="DV977" s="71"/>
      <c r="DW977" s="71"/>
      <c r="DX977" s="71"/>
      <c r="DY977" s="71"/>
      <c r="DZ977" s="71"/>
      <c r="EA977" s="71"/>
      <c r="EB977" s="71"/>
      <c r="EC977" s="71"/>
      <c r="ED977" s="71"/>
    </row>
    <row r="978" spans="1:134">
      <c r="A978" s="4">
        <v>1290</v>
      </c>
      <c r="B978" s="46" t="s">
        <v>7704</v>
      </c>
      <c r="C978" s="65" t="str">
        <f t="shared" si="35"/>
        <v>1290</v>
      </c>
      <c r="D978" s="69">
        <v>247086.45999999996</v>
      </c>
      <c r="E978" s="68">
        <v>2779135.7300000004</v>
      </c>
      <c r="F978" s="69">
        <v>57034.059999999969</v>
      </c>
      <c r="G978" s="69">
        <v>174405.44999999972</v>
      </c>
      <c r="H978" s="70">
        <v>89.399146740555054</v>
      </c>
      <c r="I978" s="70">
        <v>6.6957201418950563</v>
      </c>
      <c r="J978" s="69">
        <v>370839.15999999992</v>
      </c>
      <c r="K978" s="69">
        <v>396194.37999999995</v>
      </c>
      <c r="L978" s="69">
        <v>356875.37</v>
      </c>
      <c r="M978" s="69">
        <v>388405.01999999984</v>
      </c>
      <c r="N978" s="69">
        <v>588395.60999999975</v>
      </c>
      <c r="O978" s="69">
        <v>616940.26000000013</v>
      </c>
      <c r="P978" s="69">
        <v>239068.94</v>
      </c>
      <c r="Q978" s="69">
        <v>351195.61000000004</v>
      </c>
      <c r="R978" s="69">
        <v>604768.92000000004</v>
      </c>
      <c r="S978" s="69">
        <v>446386.24999999994</v>
      </c>
      <c r="T978" s="69">
        <v>465392.70000000007</v>
      </c>
      <c r="U978" s="69">
        <v>425236.85</v>
      </c>
      <c r="V978" s="69">
        <v>247086.45999999996</v>
      </c>
      <c r="W978" s="70">
        <v>81.417489340512233</v>
      </c>
      <c r="X978" s="70">
        <v>88.156009388476733</v>
      </c>
      <c r="Y978" s="70">
        <v>77.267608115085167</v>
      </c>
      <c r="Z978" s="71">
        <v>78.582373051543968</v>
      </c>
      <c r="AA978" s="71">
        <v>97.634840727845969</v>
      </c>
      <c r="AB978" s="71">
        <v>105.10585076734347</v>
      </c>
      <c r="AC978" s="71">
        <v>52.00022061746612</v>
      </c>
      <c r="AD978" s="71">
        <v>75.919596415546351</v>
      </c>
      <c r="AE978" s="71">
        <v>99.272670162938283</v>
      </c>
      <c r="AF978" s="71">
        <v>110.21805019127579</v>
      </c>
      <c r="AG978" s="71">
        <v>92.981829413263625</v>
      </c>
      <c r="AH978" s="71">
        <v>95.601216593170435</v>
      </c>
      <c r="AI978" s="71">
        <v>108.93396328448279</v>
      </c>
      <c r="AJ978" s="71">
        <v>-28.919901686747373</v>
      </c>
      <c r="AK978" s="71">
        <v>-23.916657793031369</v>
      </c>
      <c r="AL978" s="71">
        <v>-26.259817300582931</v>
      </c>
      <c r="AM978" s="71">
        <v>-38.485074207517812</v>
      </c>
      <c r="AN978" s="71">
        <v>-33.557783004965877</v>
      </c>
      <c r="AO978" s="71">
        <v>-20.308731393274005</v>
      </c>
      <c r="AP978" s="71">
        <v>-47.310821162740957</v>
      </c>
      <c r="AQ978" s="71">
        <v>-5.4446038456311019</v>
      </c>
      <c r="AR978" s="71">
        <v>57.349971658377541</v>
      </c>
      <c r="AS978" s="71">
        <v>-1.3954367123872324</v>
      </c>
      <c r="AT978" s="71">
        <v>16.731547667137114</v>
      </c>
      <c r="AU978" s="71">
        <v>20.194879163877943</v>
      </c>
      <c r="AV978" s="72">
        <v>30.009649970218732</v>
      </c>
      <c r="AW978" s="73">
        <v>-150880.94</v>
      </c>
      <c r="AX978" s="73">
        <v>-124542.97000000009</v>
      </c>
      <c r="AY978" s="73">
        <v>-127087.85999999999</v>
      </c>
      <c r="AZ978" s="73">
        <v>-242994.62000000017</v>
      </c>
      <c r="BA978" s="73">
        <v>-297168.33000000042</v>
      </c>
      <c r="BB978" s="73">
        <v>-147202.86999999976</v>
      </c>
      <c r="BC978" s="73">
        <v>-214665.48000000004</v>
      </c>
      <c r="BD978" s="73">
        <v>-20222.229999999865</v>
      </c>
      <c r="BE978" s="73">
        <v>220422.54000000004</v>
      </c>
      <c r="BF978" s="73">
        <v>-6317.1899999998859</v>
      </c>
      <c r="BG978" s="73">
        <v>66706.390000000014</v>
      </c>
      <c r="BH978" s="73">
        <v>71447.360000000044</v>
      </c>
      <c r="BI978" s="73">
        <v>57034.059999999969</v>
      </c>
      <c r="BJ978" s="71">
        <v>21.559086449172074</v>
      </c>
      <c r="BK978" s="71">
        <v>18.710909606816234</v>
      </c>
      <c r="BL978" s="71">
        <v>17.232302345184685</v>
      </c>
      <c r="BM978" s="71">
        <v>19.007762679483641</v>
      </c>
      <c r="BN978" s="71">
        <v>8.600020754544131</v>
      </c>
      <c r="BO978" s="71">
        <v>17.022965933181059</v>
      </c>
      <c r="BP978" s="71">
        <v>15.662738460697264</v>
      </c>
      <c r="BQ978" s="71">
        <v>20.870099204249133</v>
      </c>
      <c r="BR978" s="72">
        <v>13.580756535097288</v>
      </c>
      <c r="BS978" s="72">
        <v>17.536151589635743</v>
      </c>
      <c r="BT978" s="71">
        <v>18.781076011093798</v>
      </c>
      <c r="BU978" s="71">
        <v>18.845201538012741</v>
      </c>
      <c r="BV978" s="71">
        <v>16.764724180089178</v>
      </c>
      <c r="BW978" s="71">
        <v>15.988001611141726</v>
      </c>
      <c r="BX978" s="75">
        <v>7155</v>
      </c>
      <c r="BY978" s="75">
        <v>7292</v>
      </c>
      <c r="BZ978" s="75">
        <v>6961</v>
      </c>
      <c r="CA978" s="75">
        <v>6981</v>
      </c>
      <c r="CB978" s="75">
        <v>9817</v>
      </c>
      <c r="CC978" s="75">
        <v>11009</v>
      </c>
      <c r="CD978" s="75">
        <v>4376</v>
      </c>
      <c r="CE978" s="75">
        <v>6911</v>
      </c>
      <c r="CF978" s="75">
        <v>11252</v>
      </c>
      <c r="CG978" s="75">
        <v>8076</v>
      </c>
      <c r="CH978" s="75">
        <v>8598</v>
      </c>
      <c r="CI978" s="75">
        <v>8057</v>
      </c>
      <c r="CJ978" s="75">
        <v>4676</v>
      </c>
      <c r="CK978" s="75">
        <v>51946</v>
      </c>
      <c r="CL978" s="73">
        <v>678813.04000000015</v>
      </c>
      <c r="CM978" s="73">
        <v>717977.52</v>
      </c>
      <c r="CN978" s="73">
        <v>720154.96</v>
      </c>
      <c r="CO978" s="73">
        <v>866586.98000000021</v>
      </c>
      <c r="CP978" s="73">
        <v>794313.66999999993</v>
      </c>
      <c r="CQ978" s="73">
        <v>675753.37000000011</v>
      </c>
      <c r="CR978" s="73">
        <v>903850.17999999993</v>
      </c>
      <c r="CS978" s="73">
        <v>745709.96999999962</v>
      </c>
      <c r="CT978" s="73">
        <v>758793.87999999989</v>
      </c>
      <c r="CU978" s="73">
        <v>713487.04999999993</v>
      </c>
      <c r="CV978" s="73">
        <v>712053.04</v>
      </c>
      <c r="CW978" s="73">
        <v>662814.96</v>
      </c>
      <c r="CX978" s="73">
        <v>624505.32999999996</v>
      </c>
      <c r="CY978" s="77"/>
      <c r="CZ978" s="4">
        <v>1290</v>
      </c>
      <c r="DA978" s="76" t="str">
        <f t="shared" si="36"/>
        <v>1290</v>
      </c>
      <c r="DB978" s="71">
        <v>5.4932924892806687</v>
      </c>
      <c r="DC978" s="71">
        <v>3.8996168015962041</v>
      </c>
      <c r="DD978" s="71">
        <v>1.1350354295301801</v>
      </c>
      <c r="DE978" s="71">
        <v>0.66569881133294162</v>
      </c>
      <c r="DF978" s="71">
        <v>1.0425825176755033</v>
      </c>
      <c r="DG978" s="71">
        <v>0.17617882509434826</v>
      </c>
      <c r="DH978" s="71">
        <v>1.1557341127693923</v>
      </c>
      <c r="DI978" s="71">
        <v>0.25836433953172716</v>
      </c>
      <c r="DJ978" s="71">
        <v>0.24162539911791897</v>
      </c>
      <c r="DK978" s="71">
        <v>0.2537061815340006</v>
      </c>
      <c r="DL978" s="71">
        <v>0.38060045015309685</v>
      </c>
      <c r="DM978" s="71">
        <v>0.51176694149753987</v>
      </c>
      <c r="DN978" s="71">
        <v>0.26442263252589249</v>
      </c>
      <c r="DO978" s="71">
        <v>0.39081078011337012</v>
      </c>
      <c r="DQ978" s="71"/>
      <c r="DR978" s="71"/>
      <c r="DS978" s="71"/>
      <c r="DT978" s="71"/>
      <c r="DU978" s="71"/>
      <c r="DV978" s="71"/>
      <c r="DW978" s="71"/>
      <c r="DX978" s="71"/>
      <c r="DY978" s="71"/>
      <c r="DZ978" s="71"/>
      <c r="EA978" s="71"/>
      <c r="EB978" s="71"/>
      <c r="EC978" s="71"/>
      <c r="ED978" s="71"/>
    </row>
    <row r="979" spans="1:134">
      <c r="A979" s="4">
        <v>1293</v>
      </c>
      <c r="B979" s="46" t="s">
        <v>7710</v>
      </c>
      <c r="C979" s="65" t="str">
        <f t="shared" si="35"/>
        <v>1293</v>
      </c>
      <c r="D979" s="69">
        <v>240598.83</v>
      </c>
      <c r="E979" s="68">
        <v>2576600.7999999993</v>
      </c>
      <c r="F979" s="69">
        <v>-7391.5499999999884</v>
      </c>
      <c r="G979" s="69">
        <v>-545616.00999999931</v>
      </c>
      <c r="H979" s="70">
        <v>65.991759002610991</v>
      </c>
      <c r="I979" s="70">
        <v>-17.47527616443778</v>
      </c>
      <c r="J979" s="69">
        <v>455873.81</v>
      </c>
      <c r="K979" s="69">
        <v>445313.22</v>
      </c>
      <c r="L979" s="69">
        <v>354137.84</v>
      </c>
      <c r="M979" s="69">
        <v>414197.62000000005</v>
      </c>
      <c r="N979" s="69">
        <v>763224.76</v>
      </c>
      <c r="O979" s="69">
        <v>673230.13000000012</v>
      </c>
      <c r="P979" s="69">
        <v>339732.93999999994</v>
      </c>
      <c r="Q979" s="69">
        <v>314512.10000000003</v>
      </c>
      <c r="R979" s="69">
        <v>472459.25</v>
      </c>
      <c r="S979" s="69">
        <v>401610.04999999993</v>
      </c>
      <c r="T979" s="69">
        <v>436324.10999999981</v>
      </c>
      <c r="U979" s="69">
        <v>371363.52</v>
      </c>
      <c r="V979" s="69">
        <v>240598.83</v>
      </c>
      <c r="W979" s="70">
        <v>79.226367065372401</v>
      </c>
      <c r="X979" s="70">
        <v>78.5950759202276</v>
      </c>
      <c r="Y979" s="70">
        <v>76.391989218029181</v>
      </c>
      <c r="Z979" s="71">
        <v>72.217482465021163</v>
      </c>
      <c r="AA979" s="71">
        <v>114.78870730834652</v>
      </c>
      <c r="AB979" s="71">
        <v>133.58718007954582</v>
      </c>
      <c r="AC979" s="71">
        <v>53.374840950697603</v>
      </c>
      <c r="AD979" s="71">
        <v>52.564986847969116</v>
      </c>
      <c r="AE979" s="71">
        <v>63.531234487292757</v>
      </c>
      <c r="AF979" s="71">
        <v>69.981508929394437</v>
      </c>
      <c r="AG979" s="71">
        <v>72.774798278046916</v>
      </c>
      <c r="AH979" s="71">
        <v>78.149158431125144</v>
      </c>
      <c r="AI979" s="71">
        <v>86.765680372893144</v>
      </c>
      <c r="AJ979" s="71">
        <v>-40.602546539483932</v>
      </c>
      <c r="AK979" s="71">
        <v>-45.175964172023441</v>
      </c>
      <c r="AL979" s="71">
        <v>-45.834930185840371</v>
      </c>
      <c r="AM979" s="71">
        <v>-54.487835106391394</v>
      </c>
      <c r="AN979" s="71">
        <v>-52.000295737011101</v>
      </c>
      <c r="AO979" s="71">
        <v>-25.945062121249229</v>
      </c>
      <c r="AP979" s="71">
        <v>-45.404532633224939</v>
      </c>
      <c r="AQ979" s="71">
        <v>-23.131626587075328</v>
      </c>
      <c r="AR979" s="71">
        <v>7.0342424031529793</v>
      </c>
      <c r="AS979" s="71">
        <v>-15.21454984939875</v>
      </c>
      <c r="AT979" s="71">
        <v>-12.401212880032364</v>
      </c>
      <c r="AU979" s="71">
        <v>-13.559060230906095</v>
      </c>
      <c r="AV979" s="72">
        <v>-2.9805793273109948</v>
      </c>
      <c r="AW979" s="73">
        <v>-311623.41999999987</v>
      </c>
      <c r="AX979" s="73">
        <v>-366945.88000000012</v>
      </c>
      <c r="AY979" s="73">
        <v>-299674.36999999994</v>
      </c>
      <c r="AZ979" s="73">
        <v>-495883.49999999983</v>
      </c>
      <c r="BA979" s="73">
        <v>-826818.64000000036</v>
      </c>
      <c r="BB979" s="73">
        <v>-221129.14999999991</v>
      </c>
      <c r="BC979" s="73">
        <v>-282540.22000000009</v>
      </c>
      <c r="BD979" s="73">
        <v>-94644.600000000035</v>
      </c>
      <c r="BE979" s="73">
        <v>31049.810000000056</v>
      </c>
      <c r="BF979" s="73">
        <v>-72067.979999999981</v>
      </c>
      <c r="BG979" s="73">
        <v>-61769.6700000001</v>
      </c>
      <c r="BH979" s="73">
        <v>-58251.79999999993</v>
      </c>
      <c r="BI979" s="73">
        <v>-7391.5499999999884</v>
      </c>
      <c r="BJ979" s="71">
        <v>11.666324182030753</v>
      </c>
      <c r="BK979" s="71">
        <v>11.46399373967971</v>
      </c>
      <c r="BL979" s="71">
        <v>9.0643028418481464</v>
      </c>
      <c r="BM979" s="71">
        <v>6.7547893863382384</v>
      </c>
      <c r="BN979" s="71">
        <v>1.3453137012346215</v>
      </c>
      <c r="BO979" s="71">
        <v>6.6602637864963548</v>
      </c>
      <c r="BP979" s="71">
        <v>17.902492894933268</v>
      </c>
      <c r="BQ979" s="71">
        <v>19.225315618004725</v>
      </c>
      <c r="BR979" s="72">
        <v>15.053987490644563</v>
      </c>
      <c r="BS979" s="72">
        <v>8.7615178687033488</v>
      </c>
      <c r="BT979" s="71">
        <v>13.772855420344481</v>
      </c>
      <c r="BU979" s="71">
        <v>14.155598414416868</v>
      </c>
      <c r="BV979" s="71">
        <v>12.179678133058855</v>
      </c>
      <c r="BW979" s="71">
        <v>13.014849853303314</v>
      </c>
      <c r="BX979" s="75">
        <v>6415</v>
      </c>
      <c r="BY979" s="75">
        <v>6102</v>
      </c>
      <c r="BZ979" s="75">
        <v>5069</v>
      </c>
      <c r="CA979" s="75">
        <v>5872</v>
      </c>
      <c r="CB979" s="75">
        <v>8039</v>
      </c>
      <c r="CC979" s="75">
        <v>8872</v>
      </c>
      <c r="CD979" s="75">
        <v>5183</v>
      </c>
      <c r="CE979" s="75">
        <v>5794</v>
      </c>
      <c r="CF979" s="75">
        <v>7579</v>
      </c>
      <c r="CG979" s="75">
        <v>6758</v>
      </c>
      <c r="CH979" s="75">
        <v>6888</v>
      </c>
      <c r="CI979" s="75">
        <v>6350</v>
      </c>
      <c r="CJ979" s="75">
        <v>3733</v>
      </c>
      <c r="CK979" s="75">
        <v>42285</v>
      </c>
      <c r="CL979" s="73">
        <v>1285034.4100000006</v>
      </c>
      <c r="CM979" s="73">
        <v>1262515.2700000005</v>
      </c>
      <c r="CN979" s="73">
        <v>1072319.1800000002</v>
      </c>
      <c r="CO979" s="73">
        <v>1425897.12</v>
      </c>
      <c r="CP979" s="73">
        <v>1369019.38</v>
      </c>
      <c r="CQ979" s="73">
        <v>1145090.7999999998</v>
      </c>
      <c r="CR979" s="73">
        <v>1278531.02</v>
      </c>
      <c r="CS979" s="73">
        <v>1620603.33</v>
      </c>
      <c r="CT979" s="73">
        <v>1204284.71</v>
      </c>
      <c r="CU979" s="73">
        <v>1120081.27</v>
      </c>
      <c r="CV979" s="73">
        <v>1221437.67</v>
      </c>
      <c r="CW979" s="73">
        <v>1062953.73</v>
      </c>
      <c r="CX979" s="73">
        <v>1049670.8599999996</v>
      </c>
      <c r="CY979" s="77"/>
      <c r="CZ979" s="4">
        <v>1293</v>
      </c>
      <c r="DA979" s="76" t="str">
        <f t="shared" si="36"/>
        <v>1293</v>
      </c>
      <c r="DB979" s="71">
        <v>4.0677191174484388</v>
      </c>
      <c r="DC979" s="71">
        <v>4.5953090731253727</v>
      </c>
      <c r="DD979" s="71">
        <v>1.0986488694240955</v>
      </c>
      <c r="DE979" s="71">
        <v>0.98273453799231258</v>
      </c>
      <c r="DF979" s="71">
        <v>0.4341111588906616</v>
      </c>
      <c r="DG979" s="71">
        <v>0.42392191132938012</v>
      </c>
      <c r="DH979" s="71">
        <v>0.34651786485703395</v>
      </c>
      <c r="DI979" s="71">
        <v>0.43302812845576655</v>
      </c>
      <c r="DJ979" s="71">
        <v>0.71550768812469945</v>
      </c>
      <c r="DK979" s="71">
        <v>0.1643171452252277</v>
      </c>
      <c r="DL979" s="71">
        <v>0.44595454597316125</v>
      </c>
      <c r="DM979" s="71">
        <v>0.1234977581515776</v>
      </c>
      <c r="DN979" s="71">
        <v>0.70870070690727349</v>
      </c>
      <c r="DO979" s="71">
        <v>0.41476384837234348</v>
      </c>
      <c r="DQ979" s="71"/>
      <c r="DR979" s="71"/>
      <c r="DS979" s="71"/>
      <c r="DT979" s="71"/>
      <c r="DU979" s="71"/>
      <c r="DV979" s="71"/>
      <c r="DW979" s="71"/>
      <c r="DX979" s="71"/>
      <c r="DY979" s="71"/>
      <c r="DZ979" s="71"/>
      <c r="EA979" s="71"/>
      <c r="EB979" s="71"/>
      <c r="EC979" s="71"/>
      <c r="ED979" s="71"/>
    </row>
    <row r="980" spans="1:134">
      <c r="A980" s="4">
        <v>1294</v>
      </c>
      <c r="B980" s="46" t="s">
        <v>7715</v>
      </c>
      <c r="C980" s="65" t="str">
        <f t="shared" si="35"/>
        <v>1294</v>
      </c>
      <c r="D980" s="69">
        <v>491443.3</v>
      </c>
      <c r="E980" s="68">
        <v>5339918.9500000011</v>
      </c>
      <c r="F980" s="69">
        <v>82703.079999999958</v>
      </c>
      <c r="G980" s="69">
        <v>375327.17999999877</v>
      </c>
      <c r="H980" s="70">
        <v>91.041270099906541</v>
      </c>
      <c r="I980" s="70">
        <v>7.5600814203500732</v>
      </c>
      <c r="J980" s="69">
        <v>750993.80999999994</v>
      </c>
      <c r="K980" s="69">
        <v>721035.25999999989</v>
      </c>
      <c r="L980" s="69">
        <v>691878.28999999992</v>
      </c>
      <c r="M980" s="69">
        <v>785533.59</v>
      </c>
      <c r="N980" s="69">
        <v>1141428.3800000001</v>
      </c>
      <c r="O980" s="69">
        <v>1178576.8799999999</v>
      </c>
      <c r="P980" s="69">
        <v>704039.42999999982</v>
      </c>
      <c r="Q980" s="69">
        <v>733533.45000000007</v>
      </c>
      <c r="R980" s="69">
        <v>1060437.4499999997</v>
      </c>
      <c r="S980" s="69">
        <v>686042.11000000034</v>
      </c>
      <c r="T980" s="69">
        <v>844238.60000000009</v>
      </c>
      <c r="U980" s="69">
        <v>820184.60999999975</v>
      </c>
      <c r="V980" s="69">
        <v>491443.3</v>
      </c>
      <c r="W980" s="70">
        <v>86.667586443144955</v>
      </c>
      <c r="X980" s="70">
        <v>84.312292572304429</v>
      </c>
      <c r="Y980" s="70">
        <v>76.745539049694941</v>
      </c>
      <c r="Z980" s="71">
        <v>82.636233149667191</v>
      </c>
      <c r="AA980" s="71">
        <v>100.34579652054758</v>
      </c>
      <c r="AB980" s="71">
        <v>116.64372727332615</v>
      </c>
      <c r="AC980" s="71">
        <v>88.919789451499341</v>
      </c>
      <c r="AD980" s="71">
        <v>89.717713134929539</v>
      </c>
      <c r="AE980" s="71">
        <v>85.287891008298786</v>
      </c>
      <c r="AF980" s="71">
        <v>86.015903118516562</v>
      </c>
      <c r="AG980" s="71">
        <v>90.120272291258146</v>
      </c>
      <c r="AH980" s="71">
        <v>102.29996322707555</v>
      </c>
      <c r="AI980" s="71">
        <v>103.12780650428988</v>
      </c>
      <c r="AJ980" s="71">
        <v>-32.124364301246352</v>
      </c>
      <c r="AK980" s="71">
        <v>-29.585750571623926</v>
      </c>
      <c r="AL980" s="71">
        <v>-36.212761556051433</v>
      </c>
      <c r="AM980" s="71">
        <v>-36.191521969631403</v>
      </c>
      <c r="AN980" s="71">
        <v>-33.65791942063634</v>
      </c>
      <c r="AO980" s="71">
        <v>-13.525446737031931</v>
      </c>
      <c r="AP980" s="71">
        <v>-10.502467196923437</v>
      </c>
      <c r="AQ980" s="71">
        <v>13.154707810999478</v>
      </c>
      <c r="AR980" s="71">
        <v>38.116573512906648</v>
      </c>
      <c r="AS980" s="71">
        <v>-21.86747614889153</v>
      </c>
      <c r="AT980" s="71">
        <v>13.873833345643693</v>
      </c>
      <c r="AU980" s="71">
        <v>11.784090524842107</v>
      </c>
      <c r="AV980" s="72">
        <v>20.233653541606444</v>
      </c>
      <c r="AW980" s="73">
        <v>-355432.38000000024</v>
      </c>
      <c r="AX980" s="73">
        <v>-302955.28999999992</v>
      </c>
      <c r="AY980" s="73">
        <v>-392787.4</v>
      </c>
      <c r="AZ980" s="73">
        <v>-445546.69000000006</v>
      </c>
      <c r="BA980" s="73">
        <v>-579091.04</v>
      </c>
      <c r="BB980" s="73">
        <v>-158737.3900000006</v>
      </c>
      <c r="BC980" s="73">
        <v>-82618.490000000224</v>
      </c>
      <c r="BD980" s="73">
        <v>85276.330000000191</v>
      </c>
      <c r="BE980" s="73">
        <v>292653.08999999997</v>
      </c>
      <c r="BF980" s="73">
        <v>-192007.2299999994</v>
      </c>
      <c r="BG980" s="73">
        <v>102857.91999999993</v>
      </c>
      <c r="BH980" s="73">
        <v>86462.479999999749</v>
      </c>
      <c r="BI980" s="73">
        <v>82703.079999999958</v>
      </c>
      <c r="BJ980" s="71">
        <v>20.522818853732126</v>
      </c>
      <c r="BK980" s="71">
        <v>16.574344151818128</v>
      </c>
      <c r="BL980" s="71">
        <v>15.040506273623944</v>
      </c>
      <c r="BM980" s="71">
        <v>17.534950702623288</v>
      </c>
      <c r="BN980" s="71">
        <v>7.2387014982494513</v>
      </c>
      <c r="BO980" s="71">
        <v>16.381009811356595</v>
      </c>
      <c r="BP980" s="71">
        <v>23.07115337752073</v>
      </c>
      <c r="BQ980" s="71">
        <v>22.45890587384277</v>
      </c>
      <c r="BR980" s="72">
        <v>14.709620576827669</v>
      </c>
      <c r="BS980" s="72">
        <v>17.489174034581929</v>
      </c>
      <c r="BT980" s="71">
        <v>18.292297962393889</v>
      </c>
      <c r="BU980" s="71">
        <v>17.792677041629826</v>
      </c>
      <c r="BV980" s="71">
        <v>16.627366992018345</v>
      </c>
      <c r="BW980" s="71">
        <v>17.056646414422747</v>
      </c>
      <c r="BX980" s="75">
        <v>11640</v>
      </c>
      <c r="BY980" s="75">
        <v>10631</v>
      </c>
      <c r="BZ980" s="75">
        <v>10673</v>
      </c>
      <c r="CA980" s="75">
        <v>11717</v>
      </c>
      <c r="CB980" s="75">
        <v>14527</v>
      </c>
      <c r="CC980" s="75">
        <v>16783</v>
      </c>
      <c r="CD980" s="75">
        <v>10700</v>
      </c>
      <c r="CE980" s="75">
        <v>11148</v>
      </c>
      <c r="CF980" s="75">
        <v>15515</v>
      </c>
      <c r="CG980" s="75">
        <v>10854</v>
      </c>
      <c r="CH980" s="75">
        <v>12146</v>
      </c>
      <c r="CI980" s="75">
        <v>11852</v>
      </c>
      <c r="CJ980" s="75">
        <v>7004</v>
      </c>
      <c r="CK980" s="75">
        <v>79219</v>
      </c>
      <c r="CL980" s="73">
        <v>1162521.1199999996</v>
      </c>
      <c r="CM980" s="73">
        <v>1127536.3600000001</v>
      </c>
      <c r="CN980" s="73">
        <v>1155941.5799999998</v>
      </c>
      <c r="CO980" s="73">
        <v>1511249.36</v>
      </c>
      <c r="CP980" s="73">
        <v>1399192.46</v>
      </c>
      <c r="CQ980" s="73">
        <v>1133619.9800000002</v>
      </c>
      <c r="CR980" s="73">
        <v>1334811.8500000001</v>
      </c>
      <c r="CS980" s="73">
        <v>1306613.3899999999</v>
      </c>
      <c r="CT980" s="73">
        <v>1209500.6599999997</v>
      </c>
      <c r="CU980" s="73">
        <v>1121734.5799999998</v>
      </c>
      <c r="CV980" s="73">
        <v>1296558.8900000004</v>
      </c>
      <c r="CW980" s="73">
        <v>1172752.58</v>
      </c>
      <c r="CX980" s="73">
        <v>1116291.42</v>
      </c>
      <c r="CY980" s="77"/>
      <c r="CZ980" s="4">
        <v>1294</v>
      </c>
      <c r="DA980" s="76" t="str">
        <f t="shared" si="36"/>
        <v>1294</v>
      </c>
      <c r="DB980" s="71">
        <v>3.279031150894312</v>
      </c>
      <c r="DC980" s="71">
        <v>2.8626060048110058</v>
      </c>
      <c r="DD980" s="71">
        <v>1.0914417454706586</v>
      </c>
      <c r="DE980" s="71">
        <v>1.4705412202017649</v>
      </c>
      <c r="DF980" s="71">
        <v>1.5739180672774737</v>
      </c>
      <c r="DG980" s="71">
        <v>0.67678015023791382</v>
      </c>
      <c r="DH980" s="71">
        <v>0.68369808998566117</v>
      </c>
      <c r="DI980" s="71">
        <v>0.47688654529122437</v>
      </c>
      <c r="DJ980" s="71">
        <v>0.28702972293835549</v>
      </c>
      <c r="DK980" s="71">
        <v>0.20509980470003542</v>
      </c>
      <c r="DL980" s="71">
        <v>0.25868943705174191</v>
      </c>
      <c r="DM980" s="71">
        <v>0.27629667397609892</v>
      </c>
      <c r="DN980" s="71">
        <v>0.36234439790296386</v>
      </c>
      <c r="DO980" s="71">
        <v>0.35620785143182854</v>
      </c>
      <c r="DQ980" s="71"/>
      <c r="DR980" s="71"/>
      <c r="DS980" s="71"/>
      <c r="DT980" s="71"/>
      <c r="DU980" s="71"/>
      <c r="DV980" s="71"/>
      <c r="DW980" s="71"/>
      <c r="DX980" s="71"/>
      <c r="DY980" s="71"/>
      <c r="DZ980" s="71"/>
      <c r="EA980" s="71"/>
      <c r="EB980" s="71"/>
      <c r="EC980" s="71"/>
      <c r="ED980" s="71"/>
    </row>
    <row r="981" spans="1:134">
      <c r="A981" s="4">
        <v>1289</v>
      </c>
      <c r="B981" s="46" t="s">
        <v>7721</v>
      </c>
      <c r="C981" s="65" t="str">
        <f t="shared" si="35"/>
        <v>1289</v>
      </c>
      <c r="D981" s="69">
        <v>313938.57</v>
      </c>
      <c r="E981" s="68">
        <v>3807779.19</v>
      </c>
      <c r="F981" s="69">
        <v>52280.51999999999</v>
      </c>
      <c r="G981" s="69">
        <v>555123.6400000006</v>
      </c>
      <c r="H981" s="70">
        <v>98.347094252532713</v>
      </c>
      <c r="I981" s="70">
        <v>17.066782248123413</v>
      </c>
      <c r="J981" s="69">
        <v>523540.54</v>
      </c>
      <c r="K981" s="69">
        <v>496543.36999999988</v>
      </c>
      <c r="L981" s="69">
        <v>502788.13999999996</v>
      </c>
      <c r="M981" s="69">
        <v>524567.64000000013</v>
      </c>
      <c r="N981" s="69">
        <v>779681.20000000007</v>
      </c>
      <c r="O981" s="69">
        <v>870802.75</v>
      </c>
      <c r="P981" s="69">
        <v>518485.69999999984</v>
      </c>
      <c r="Q981" s="69">
        <v>457679.85000000003</v>
      </c>
      <c r="R981" s="69">
        <v>848529.09</v>
      </c>
      <c r="S981" s="69">
        <v>523828.66000000003</v>
      </c>
      <c r="T981" s="69">
        <v>592966.90000000014</v>
      </c>
      <c r="U981" s="69">
        <v>552350.41999999993</v>
      </c>
      <c r="V981" s="69">
        <v>313938.57</v>
      </c>
      <c r="W981" s="70">
        <v>104.47698776882935</v>
      </c>
      <c r="X981" s="70">
        <v>91.029666391498139</v>
      </c>
      <c r="Y981" s="70">
        <v>111.33840063442237</v>
      </c>
      <c r="Z981" s="71">
        <v>85.25673847055279</v>
      </c>
      <c r="AA981" s="71">
        <v>97.440723121230448</v>
      </c>
      <c r="AB981" s="71">
        <v>124.59903861242189</v>
      </c>
      <c r="AC981" s="71">
        <v>92.346084184007552</v>
      </c>
      <c r="AD981" s="71">
        <v>88.443446884349569</v>
      </c>
      <c r="AE981" s="71">
        <v>111.82169962969286</v>
      </c>
      <c r="AF981" s="71">
        <v>93.434515010394989</v>
      </c>
      <c r="AG981" s="71">
        <v>95.78970519586376</v>
      </c>
      <c r="AH981" s="71">
        <v>101.8442929998433</v>
      </c>
      <c r="AI981" s="71">
        <v>100.62284942880343</v>
      </c>
      <c r="AJ981" s="71">
        <v>-10.038999155085026</v>
      </c>
      <c r="AK981" s="71">
        <v>-18.915763792677232</v>
      </c>
      <c r="AL981" s="71">
        <v>-13.759457652888042</v>
      </c>
      <c r="AM981" s="71">
        <v>-26.214345077805678</v>
      </c>
      <c r="AN981" s="71">
        <v>-24.015239536550204</v>
      </c>
      <c r="AO981" s="71">
        <v>3.269956716766198</v>
      </c>
      <c r="AP981" s="71">
        <v>-8.9043427226644383</v>
      </c>
      <c r="AQ981" s="71">
        <v>8.8448710607130323</v>
      </c>
      <c r="AR981" s="71">
        <v>75.843767805902516</v>
      </c>
      <c r="AS981" s="71">
        <v>-9.4575584179398255</v>
      </c>
      <c r="AT981" s="71">
        <v>19.826439597505431</v>
      </c>
      <c r="AU981" s="71">
        <v>24.013265132188778</v>
      </c>
      <c r="AV981" s="72">
        <v>19.980474516262724</v>
      </c>
      <c r="AW981" s="73">
        <v>-58423.349999999919</v>
      </c>
      <c r="AX981" s="73">
        <v>-115836.29000000027</v>
      </c>
      <c r="AY981" s="73">
        <v>-80218.559999999881</v>
      </c>
      <c r="AZ981" s="73">
        <v>-186366.80999999982</v>
      </c>
      <c r="BA981" s="73">
        <v>-246408.88</v>
      </c>
      <c r="BB981" s="73">
        <v>38663.770000000019</v>
      </c>
      <c r="BC981" s="73">
        <v>-50680.510000000126</v>
      </c>
      <c r="BD981" s="73">
        <v>37191.640000000072</v>
      </c>
      <c r="BE981" s="73">
        <v>365981.94</v>
      </c>
      <c r="BF981" s="73">
        <v>-54716.219999999856</v>
      </c>
      <c r="BG981" s="73">
        <v>98112.090000000084</v>
      </c>
      <c r="BH981" s="73">
        <v>106954.17999999988</v>
      </c>
      <c r="BI981" s="73">
        <v>52280.51999999999</v>
      </c>
      <c r="BJ981" s="71">
        <v>13.233604325622858</v>
      </c>
      <c r="BK981" s="71">
        <v>9.164420247121658</v>
      </c>
      <c r="BL981" s="71">
        <v>5.8397025341066104</v>
      </c>
      <c r="BM981" s="71">
        <v>9.4950740415312076</v>
      </c>
      <c r="BN981" s="71">
        <v>-1.3186845582667162</v>
      </c>
      <c r="BO981" s="71">
        <v>2.2947795728293094</v>
      </c>
      <c r="BP981" s="71">
        <v>16.430784337367218</v>
      </c>
      <c r="BQ981" s="71">
        <v>16.206667577860763</v>
      </c>
      <c r="BR981" s="72">
        <v>11.04632705263899</v>
      </c>
      <c r="BS981" s="72">
        <v>11.901702165165117</v>
      </c>
      <c r="BT981" s="71">
        <v>13.167882991042561</v>
      </c>
      <c r="BU981" s="71">
        <v>11.929630112305976</v>
      </c>
      <c r="BV981" s="71">
        <v>9.3974969587529529</v>
      </c>
      <c r="BW981" s="71">
        <v>11.401533854740858</v>
      </c>
      <c r="BX981" s="75">
        <v>7395</v>
      </c>
      <c r="BY981" s="75">
        <v>6539</v>
      </c>
      <c r="BZ981" s="75">
        <v>6287</v>
      </c>
      <c r="CA981" s="75">
        <v>6669</v>
      </c>
      <c r="CB981" s="75">
        <v>9680</v>
      </c>
      <c r="CC981" s="75">
        <v>10653</v>
      </c>
      <c r="CD981" s="75">
        <v>6992</v>
      </c>
      <c r="CE981" s="75">
        <v>6339</v>
      </c>
      <c r="CF981" s="75">
        <v>10414</v>
      </c>
      <c r="CG981" s="75">
        <v>7584</v>
      </c>
      <c r="CH981" s="75">
        <v>8335</v>
      </c>
      <c r="CI981" s="75">
        <v>7811</v>
      </c>
      <c r="CJ981" s="75">
        <v>4352</v>
      </c>
      <c r="CK981" s="75">
        <v>51827</v>
      </c>
      <c r="CL981" s="73">
        <v>980669.57000000007</v>
      </c>
      <c r="CM981" s="73">
        <v>987692.51000000024</v>
      </c>
      <c r="CN981" s="73">
        <v>1113411.8500000003</v>
      </c>
      <c r="CO981" s="73">
        <v>1293015.8400000001</v>
      </c>
      <c r="CP981" s="73">
        <v>1304493.5499999996</v>
      </c>
      <c r="CQ981" s="73">
        <v>1002551.3799999999</v>
      </c>
      <c r="CR981" s="73">
        <v>905113.97999999963</v>
      </c>
      <c r="CS981" s="73">
        <v>1083542.6799999997</v>
      </c>
      <c r="CT981" s="73">
        <v>978040.21000000043</v>
      </c>
      <c r="CU981" s="73">
        <v>878317.78000000014</v>
      </c>
      <c r="CV981" s="73">
        <v>890621.89999999991</v>
      </c>
      <c r="CW981" s="73">
        <v>918932.24999999965</v>
      </c>
      <c r="CX981" s="73">
        <v>850192.37000000023</v>
      </c>
      <c r="CY981" s="77"/>
      <c r="CZ981" s="4">
        <v>1289</v>
      </c>
      <c r="DA981" s="76" t="str">
        <f t="shared" si="36"/>
        <v>1289</v>
      </c>
      <c r="DB981" s="71">
        <v>5.8124988055065696</v>
      </c>
      <c r="DC981" s="71">
        <v>10.619837547538102</v>
      </c>
      <c r="DD981" s="71">
        <v>0.55009451588954306</v>
      </c>
      <c r="DE981" s="71">
        <v>1.2624885571663715</v>
      </c>
      <c r="DF981" s="71">
        <v>1.044053664237206</v>
      </c>
      <c r="DG981" s="71">
        <v>0.34217826239063026</v>
      </c>
      <c r="DH981" s="71">
        <v>0.17711707130376828</v>
      </c>
      <c r="DI981" s="71">
        <v>0.39323063054757368</v>
      </c>
      <c r="DJ981" s="71">
        <v>0.2364568719621821</v>
      </c>
      <c r="DK981" s="71">
        <v>0.33052375522638433</v>
      </c>
      <c r="DL981" s="71">
        <v>0.29547893295754002</v>
      </c>
      <c r="DM981" s="71">
        <v>0.23523309573449586</v>
      </c>
      <c r="DN981" s="71">
        <v>0.10448616739595171</v>
      </c>
      <c r="DO981" s="71">
        <v>0.25800923511896312</v>
      </c>
      <c r="DQ981" s="71"/>
      <c r="DR981" s="71"/>
      <c r="DS981" s="71"/>
      <c r="DT981" s="71"/>
      <c r="DU981" s="71"/>
      <c r="DV981" s="71"/>
      <c r="DW981" s="71"/>
      <c r="DX981" s="71"/>
      <c r="DY981" s="71"/>
      <c r="DZ981" s="71"/>
      <c r="EA981" s="71"/>
      <c r="EB981" s="71"/>
      <c r="EC981" s="71"/>
      <c r="ED981" s="71"/>
    </row>
    <row r="982" spans="1:134">
      <c r="A982" s="4">
        <v>1295</v>
      </c>
      <c r="B982" s="46" t="s">
        <v>7727</v>
      </c>
      <c r="C982" s="65" t="str">
        <f t="shared" si="35"/>
        <v>1295</v>
      </c>
      <c r="D982" s="69">
        <v>120480.98000000001</v>
      </c>
      <c r="E982" s="68">
        <v>1554234.28</v>
      </c>
      <c r="F982" s="69">
        <v>15075.23000000001</v>
      </c>
      <c r="G982" s="69">
        <v>203227.4300000004</v>
      </c>
      <c r="H982" s="70">
        <v>92.026844902134982</v>
      </c>
      <c r="I982" s="70">
        <v>15.042664661544869</v>
      </c>
      <c r="J982" s="69">
        <v>179493.71</v>
      </c>
      <c r="K982" s="69">
        <v>194467.92999999996</v>
      </c>
      <c r="L982" s="69">
        <v>196498.30999999997</v>
      </c>
      <c r="M982" s="69">
        <v>220566.53999999995</v>
      </c>
      <c r="N982" s="69">
        <v>325640.08999999991</v>
      </c>
      <c r="O982" s="69">
        <v>364435.48</v>
      </c>
      <c r="P982" s="69">
        <v>185617.58000000002</v>
      </c>
      <c r="Q982" s="69">
        <v>203343.26999999993</v>
      </c>
      <c r="R982" s="69">
        <v>392472.41999999993</v>
      </c>
      <c r="S982" s="69">
        <v>205119.30000000002</v>
      </c>
      <c r="T982" s="69">
        <v>218143.1</v>
      </c>
      <c r="U982" s="69">
        <v>229057.63000000003</v>
      </c>
      <c r="V982" s="69">
        <v>120480.98000000001</v>
      </c>
      <c r="W982" s="70">
        <v>86.348925065657923</v>
      </c>
      <c r="X982" s="70">
        <v>87.505343599686313</v>
      </c>
      <c r="Y982" s="70">
        <v>79.551178672787628</v>
      </c>
      <c r="Z982" s="71">
        <v>91.107513943350725</v>
      </c>
      <c r="AA982" s="71">
        <v>127.36017535243214</v>
      </c>
      <c r="AB982" s="71">
        <v>130.26294292894295</v>
      </c>
      <c r="AC982" s="71">
        <v>89.163133707962714</v>
      </c>
      <c r="AD982" s="71">
        <v>84.51611176875285</v>
      </c>
      <c r="AE982" s="71">
        <v>92.742051824535409</v>
      </c>
      <c r="AF982" s="71">
        <v>87.085310146971537</v>
      </c>
      <c r="AG982" s="71">
        <v>104.14755662867722</v>
      </c>
      <c r="AH982" s="71">
        <v>92.920401064437613</v>
      </c>
      <c r="AI982" s="71">
        <v>96.056692760208222</v>
      </c>
      <c r="AJ982" s="71">
        <v>-15.605649889594686</v>
      </c>
      <c r="AK982" s="71">
        <v>-19.647560291828704</v>
      </c>
      <c r="AL982" s="71">
        <v>-17.103920178783738</v>
      </c>
      <c r="AM982" s="71">
        <v>-24.622289617551139</v>
      </c>
      <c r="AN982" s="71">
        <v>-4.19423146107113</v>
      </c>
      <c r="AO982" s="71">
        <v>8.3521085232787229</v>
      </c>
      <c r="AP982" s="71">
        <v>-6.707019430846084</v>
      </c>
      <c r="AQ982" s="71">
        <v>9.8704479993541927</v>
      </c>
      <c r="AR982" s="71">
        <v>78.18764572971331</v>
      </c>
      <c r="AS982" s="71">
        <v>-30.756497634684255</v>
      </c>
      <c r="AT982" s="71">
        <v>38.977880443514977</v>
      </c>
      <c r="AU982" s="71">
        <v>21.76515370152412</v>
      </c>
      <c r="AV982" s="72">
        <v>14.302094525203813</v>
      </c>
      <c r="AW982" s="73">
        <v>-33190.800000000017</v>
      </c>
      <c r="AX982" s="73">
        <v>-47550.770000000048</v>
      </c>
      <c r="AY982" s="73">
        <v>-40543.430000000022</v>
      </c>
      <c r="AZ982" s="73">
        <v>-72048.53</v>
      </c>
      <c r="BA982" s="73">
        <v>-14256.030000000028</v>
      </c>
      <c r="BB982" s="73">
        <v>33538.430000000051</v>
      </c>
      <c r="BC982" s="73">
        <v>-13344.420000000013</v>
      </c>
      <c r="BD982" s="73">
        <v>18267.77999999997</v>
      </c>
      <c r="BE982" s="73">
        <v>172214.48999999996</v>
      </c>
      <c r="BF982" s="73">
        <v>-91109.65</v>
      </c>
      <c r="BG982" s="73">
        <v>61180.640000000043</v>
      </c>
      <c r="BH982" s="73">
        <v>40943.360000000073</v>
      </c>
      <c r="BI982" s="73">
        <v>15075.23000000001</v>
      </c>
      <c r="BJ982" s="71">
        <v>20.008248076334326</v>
      </c>
      <c r="BK982" s="71">
        <v>13.402138576294576</v>
      </c>
      <c r="BL982" s="71">
        <v>15.75438398617074</v>
      </c>
      <c r="BM982" s="71">
        <v>15.247025156997729</v>
      </c>
      <c r="BN982" s="71">
        <v>4.112304801309195</v>
      </c>
      <c r="BO982" s="71">
        <v>13.472995206360721</v>
      </c>
      <c r="BP982" s="71">
        <v>20.474050538553353</v>
      </c>
      <c r="BQ982" s="71">
        <v>19.726624599489277</v>
      </c>
      <c r="BR982" s="72">
        <v>17.473523306380521</v>
      </c>
      <c r="BS982" s="72">
        <v>13.689979976061775</v>
      </c>
      <c r="BT982" s="71">
        <v>16.722062628648153</v>
      </c>
      <c r="BU982" s="71">
        <v>14.258395998038409</v>
      </c>
      <c r="BV982" s="71">
        <v>16.11948621032337</v>
      </c>
      <c r="BW982" s="71">
        <v>15.436299613366071</v>
      </c>
      <c r="BX982" s="75">
        <v>3491</v>
      </c>
      <c r="BY982" s="75">
        <v>3731</v>
      </c>
      <c r="BZ982" s="75">
        <v>3520</v>
      </c>
      <c r="CA982" s="75">
        <v>3821</v>
      </c>
      <c r="CB982" s="75">
        <v>4671</v>
      </c>
      <c r="CC982" s="75">
        <v>5519</v>
      </c>
      <c r="CD982" s="75">
        <v>3472</v>
      </c>
      <c r="CE982" s="75">
        <v>3357</v>
      </c>
      <c r="CF982" s="75">
        <v>5099</v>
      </c>
      <c r="CG982" s="75">
        <v>3612</v>
      </c>
      <c r="CH982" s="75">
        <v>3713</v>
      </c>
      <c r="CI982" s="75">
        <v>3842</v>
      </c>
      <c r="CJ982" s="75">
        <v>2162</v>
      </c>
      <c r="CK982" s="75">
        <v>25257</v>
      </c>
      <c r="CL982" s="73">
        <v>412178.77999999997</v>
      </c>
      <c r="CM982" s="73">
        <v>441353.68000000017</v>
      </c>
      <c r="CN982" s="73">
        <v>472401.51</v>
      </c>
      <c r="CO982" s="73">
        <v>557100.91000000015</v>
      </c>
      <c r="CP982" s="73">
        <v>681538.23</v>
      </c>
      <c r="CQ982" s="73">
        <v>572457.57999999984</v>
      </c>
      <c r="CR982" s="73">
        <v>539501.43999999983</v>
      </c>
      <c r="CS982" s="73">
        <v>747550.15</v>
      </c>
      <c r="CT982" s="73">
        <v>639376.02000000014</v>
      </c>
      <c r="CU982" s="73">
        <v>619689.34000000008</v>
      </c>
      <c r="CV982" s="73">
        <v>639171.37</v>
      </c>
      <c r="CW982" s="73">
        <v>605044.83000000007</v>
      </c>
      <c r="CX982" s="73">
        <v>613712.98999999987</v>
      </c>
      <c r="CY982" s="77"/>
      <c r="CZ982" s="4">
        <v>1295</v>
      </c>
      <c r="DA982" s="76" t="str">
        <f t="shared" si="36"/>
        <v>1295</v>
      </c>
      <c r="DB982" s="71">
        <v>0.881471743498906</v>
      </c>
      <c r="DC982" s="71">
        <v>0.43063673491912463</v>
      </c>
      <c r="DD982" s="71">
        <v>0.31789594464518339</v>
      </c>
      <c r="DE982" s="71">
        <v>0.31158944173677</v>
      </c>
      <c r="DF982" s="71">
        <v>0.12676247993341822</v>
      </c>
      <c r="DG982" s="71">
        <v>0.50422876666941052</v>
      </c>
      <c r="DH982" s="71">
        <v>0.14687328108442477</v>
      </c>
      <c r="DI982" s="71">
        <v>0.24277155408035686</v>
      </c>
      <c r="DJ982" s="71">
        <v>7.9674642720968789E-2</v>
      </c>
      <c r="DK982" s="71">
        <v>0.11596132433724798</v>
      </c>
      <c r="DL982" s="71">
        <v>0.21022031992622658</v>
      </c>
      <c r="DM982" s="71">
        <v>0.29658376573371925</v>
      </c>
      <c r="DN982" s="72">
        <v>6.9941608528839419E-2</v>
      </c>
      <c r="DO982" s="71">
        <v>0.16340373650059192</v>
      </c>
      <c r="DQ982" s="71"/>
      <c r="DR982" s="71"/>
      <c r="DS982" s="71"/>
      <c r="DT982" s="71"/>
      <c r="DU982" s="71"/>
      <c r="DV982" s="71"/>
      <c r="DW982" s="71"/>
      <c r="DX982" s="71"/>
      <c r="DY982" s="71"/>
      <c r="DZ982" s="71"/>
      <c r="EA982" s="71"/>
      <c r="EB982" s="71"/>
      <c r="EC982" s="71"/>
      <c r="ED982" s="71"/>
    </row>
    <row r="983" spans="1:134">
      <c r="A983" s="4">
        <v>1291</v>
      </c>
      <c r="B983" s="46" t="s">
        <v>7731</v>
      </c>
      <c r="C983" s="65" t="str">
        <f t="shared" si="35"/>
        <v>1291</v>
      </c>
      <c r="D983" s="69">
        <v>218813.01999999996</v>
      </c>
      <c r="E983" s="68">
        <v>2169074.709999999</v>
      </c>
      <c r="F983" s="69">
        <v>37550.700000000012</v>
      </c>
      <c r="G983" s="69">
        <v>-34216.33000000054</v>
      </c>
      <c r="H983" s="70">
        <v>82.091462632717921</v>
      </c>
      <c r="I983" s="70">
        <v>-1.5529646051663071</v>
      </c>
      <c r="J983" s="69">
        <v>321113.86999999994</v>
      </c>
      <c r="K983" s="69">
        <v>325707.98999999993</v>
      </c>
      <c r="L983" s="69">
        <v>324289.63999999996</v>
      </c>
      <c r="M983" s="69">
        <v>375353.99000000005</v>
      </c>
      <c r="N983" s="69">
        <v>417312.42999999993</v>
      </c>
      <c r="O983" s="69">
        <v>486491.14999999991</v>
      </c>
      <c r="P983" s="69">
        <v>218553.12</v>
      </c>
      <c r="Q983" s="69">
        <v>256114.61999999988</v>
      </c>
      <c r="R983" s="69">
        <v>473355.04999999993</v>
      </c>
      <c r="S983" s="69">
        <v>277338.69</v>
      </c>
      <c r="T983" s="69">
        <v>378466.44999999995</v>
      </c>
      <c r="U983" s="69">
        <v>346433.76</v>
      </c>
      <c r="V983" s="69">
        <v>218813.01999999996</v>
      </c>
      <c r="W983" s="70">
        <v>83.948384456850206</v>
      </c>
      <c r="X983" s="70">
        <v>88.556610270540432</v>
      </c>
      <c r="Y983" s="70">
        <v>94.558749803699754</v>
      </c>
      <c r="Z983" s="71">
        <v>92.739353006648983</v>
      </c>
      <c r="AA983" s="71">
        <v>88.926522460996338</v>
      </c>
      <c r="AB983" s="71">
        <v>112.36603089487349</v>
      </c>
      <c r="AC983" s="71">
        <v>66.16680375861317</v>
      </c>
      <c r="AD983" s="71">
        <v>70.732432909401396</v>
      </c>
      <c r="AE983" s="71">
        <v>78.756356051379399</v>
      </c>
      <c r="AF983" s="71">
        <v>80.335435949164506</v>
      </c>
      <c r="AG983" s="71">
        <v>91.327551203704886</v>
      </c>
      <c r="AH983" s="71">
        <v>90.755139903988606</v>
      </c>
      <c r="AI983" s="71">
        <v>105.46325421699827</v>
      </c>
      <c r="AJ983" s="71">
        <v>-28.561249219569262</v>
      </c>
      <c r="AK983" s="71">
        <v>-26.336938204019667</v>
      </c>
      <c r="AL983" s="71">
        <v>-28.955218164945574</v>
      </c>
      <c r="AM983" s="71">
        <v>-35.994200711629141</v>
      </c>
      <c r="AN983" s="71">
        <v>-36.956985127186293</v>
      </c>
      <c r="AO983" s="71">
        <v>-15.007508214328746</v>
      </c>
      <c r="AP983" s="71">
        <v>-32.589616129947217</v>
      </c>
      <c r="AQ983" s="71">
        <v>-10.430016297239286</v>
      </c>
      <c r="AR983" s="71">
        <v>49.851674225967479</v>
      </c>
      <c r="AS983" s="71">
        <v>-38.750674824595308</v>
      </c>
      <c r="AT983" s="71">
        <v>12.889317737298288</v>
      </c>
      <c r="AU983" s="71">
        <v>12.501066772488766</v>
      </c>
      <c r="AV983" s="72">
        <v>20.716219454765895</v>
      </c>
      <c r="AW983" s="73">
        <v>-128381.49000000005</v>
      </c>
      <c r="AX983" s="73">
        <v>-116451.19</v>
      </c>
      <c r="AY983" s="73">
        <v>-132168.43000000011</v>
      </c>
      <c r="AZ983" s="73">
        <v>-211083.47999999992</v>
      </c>
      <c r="BA983" s="73">
        <v>-244636.29000000004</v>
      </c>
      <c r="BB983" s="73">
        <v>-75700.669999999925</v>
      </c>
      <c r="BC983" s="73">
        <v>-105659.71999999997</v>
      </c>
      <c r="BD983" s="73">
        <v>-29823.380000000121</v>
      </c>
      <c r="BE983" s="73">
        <v>157472.65999999992</v>
      </c>
      <c r="BF983" s="73">
        <v>-175464.16000000009</v>
      </c>
      <c r="BG983" s="73">
        <v>43212.009999999893</v>
      </c>
      <c r="BH983" s="73">
        <v>38495.56</v>
      </c>
      <c r="BI983" s="73">
        <v>37550.700000000012</v>
      </c>
      <c r="BJ983" s="71">
        <v>18.817378370838593</v>
      </c>
      <c r="BK983" s="71">
        <v>13.85876909019758</v>
      </c>
      <c r="BL983" s="71">
        <v>13.928158716179258</v>
      </c>
      <c r="BM983" s="71">
        <v>14.434293853968402</v>
      </c>
      <c r="BN983" s="71">
        <v>7.6914012044384865</v>
      </c>
      <c r="BO983" s="71">
        <v>10.627261428263612</v>
      </c>
      <c r="BP983" s="71">
        <v>19.20765839769847</v>
      </c>
      <c r="BQ983" s="71">
        <v>22.314286829285596</v>
      </c>
      <c r="BR983" s="72">
        <v>12.023909177811216</v>
      </c>
      <c r="BS983" s="72">
        <v>11.630289083828693</v>
      </c>
      <c r="BT983" s="71">
        <v>13.463721231150117</v>
      </c>
      <c r="BU983" s="71">
        <v>15.645921397402702</v>
      </c>
      <c r="BV983" s="71">
        <v>14.872923909545925</v>
      </c>
      <c r="BW983" s="71">
        <v>13.736335649449671</v>
      </c>
      <c r="BX983" s="75">
        <v>6509</v>
      </c>
      <c r="BY983" s="75">
        <v>6017</v>
      </c>
      <c r="BZ983" s="75">
        <v>5955</v>
      </c>
      <c r="CA983" s="75">
        <v>6379</v>
      </c>
      <c r="CB983" s="75">
        <v>7467</v>
      </c>
      <c r="CC983" s="75">
        <v>9651</v>
      </c>
      <c r="CD983" s="75">
        <v>4352</v>
      </c>
      <c r="CE983" s="75">
        <v>5523</v>
      </c>
      <c r="CF983" s="75">
        <v>8957</v>
      </c>
      <c r="CG983" s="75">
        <v>5417</v>
      </c>
      <c r="CH983" s="75">
        <v>7107</v>
      </c>
      <c r="CI983" s="75">
        <v>6802</v>
      </c>
      <c r="CJ983" s="75">
        <v>3959</v>
      </c>
      <c r="CK983" s="75">
        <v>42117</v>
      </c>
      <c r="CL983" s="73">
        <v>626622.93000000005</v>
      </c>
      <c r="CM983" s="73">
        <v>671391.52</v>
      </c>
      <c r="CN983" s="73">
        <v>669392.79999999981</v>
      </c>
      <c r="CO983" s="73">
        <v>693845.05999999994</v>
      </c>
      <c r="CP983" s="73">
        <v>752124.78999999992</v>
      </c>
      <c r="CQ983" s="73">
        <v>615074.05000000028</v>
      </c>
      <c r="CR983" s="73">
        <v>743412.24000000022</v>
      </c>
      <c r="CS983" s="73">
        <v>736400.32000000018</v>
      </c>
      <c r="CT983" s="73">
        <v>661709.13000000012</v>
      </c>
      <c r="CU983" s="73">
        <v>656614.66</v>
      </c>
      <c r="CV983" s="73">
        <v>631688.45000000007</v>
      </c>
      <c r="CW983" s="73">
        <v>556519.22000000009</v>
      </c>
      <c r="CX983" s="73">
        <v>516878.32999999996</v>
      </c>
      <c r="CY983" s="77"/>
      <c r="CZ983" s="4">
        <v>1291</v>
      </c>
      <c r="DA983" s="76" t="str">
        <f t="shared" si="36"/>
        <v>1291</v>
      </c>
      <c r="DB983" s="71">
        <v>4.1472996517105392</v>
      </c>
      <c r="DC983" s="71">
        <v>6.0797445754509463</v>
      </c>
      <c r="DD983" s="71">
        <v>0.82720988679686569</v>
      </c>
      <c r="DE983" s="71">
        <v>1.3330185943817556</v>
      </c>
      <c r="DF983" s="71">
        <v>1.9080162116876391</v>
      </c>
      <c r="DG983" s="71">
        <v>1.030162714159611</v>
      </c>
      <c r="DH983" s="71">
        <v>0.66987492367025625</v>
      </c>
      <c r="DI983" s="71">
        <v>0.45274812275421011</v>
      </c>
      <c r="DJ983" s="71">
        <v>0.3379457573761161</v>
      </c>
      <c r="DK983" s="71">
        <v>0.31038250797835792</v>
      </c>
      <c r="DL983" s="71">
        <v>0.19203508587101681</v>
      </c>
      <c r="DM983" s="71">
        <v>0.45363133763879332</v>
      </c>
      <c r="DN983" s="72">
        <v>0.22275282765610965</v>
      </c>
      <c r="DO983" s="71">
        <v>0.36349801978903756</v>
      </c>
      <c r="DQ983" s="71"/>
      <c r="DR983" s="71"/>
      <c r="DS983" s="71"/>
      <c r="DT983" s="71"/>
      <c r="DU983" s="71"/>
      <c r="DV983" s="71"/>
      <c r="DW983" s="71"/>
      <c r="DX983" s="71"/>
      <c r="DY983" s="71"/>
      <c r="DZ983" s="71"/>
      <c r="EA983" s="71"/>
      <c r="EB983" s="71"/>
      <c r="EC983" s="71"/>
      <c r="ED983" s="71"/>
    </row>
    <row r="984" spans="1:134">
      <c r="A984" s="4">
        <v>1287</v>
      </c>
      <c r="B984" s="46" t="s">
        <v>7736</v>
      </c>
      <c r="C984" s="65" t="str">
        <f t="shared" si="35"/>
        <v>1287</v>
      </c>
      <c r="D984" s="69">
        <v>722530.69000000006</v>
      </c>
      <c r="E984" s="68">
        <v>8142057.8099999996</v>
      </c>
      <c r="F984" s="69">
        <v>129112.04999999993</v>
      </c>
      <c r="G984" s="69">
        <v>1467276.6100000013</v>
      </c>
      <c r="H984" s="70">
        <v>100.47384140297511</v>
      </c>
      <c r="I984" s="70">
        <v>21.982392621349177</v>
      </c>
      <c r="J984" s="69">
        <v>1062932.4200000004</v>
      </c>
      <c r="K984" s="69">
        <v>1078758.56</v>
      </c>
      <c r="L984" s="69">
        <v>1105593.74</v>
      </c>
      <c r="M984" s="69">
        <v>1272970.4900000005</v>
      </c>
      <c r="N984" s="69">
        <v>1968730.5800000003</v>
      </c>
      <c r="O984" s="69">
        <v>1817482.6700000002</v>
      </c>
      <c r="P984" s="69">
        <v>1154017.6399999999</v>
      </c>
      <c r="Q984" s="69">
        <v>994843.19000000018</v>
      </c>
      <c r="R984" s="69">
        <v>1811784.0700000003</v>
      </c>
      <c r="S984" s="69">
        <v>1086072.0900000001</v>
      </c>
      <c r="T984" s="69">
        <v>1279831.0799999998</v>
      </c>
      <c r="U984" s="69">
        <v>1092979.0500000003</v>
      </c>
      <c r="V984" s="69">
        <v>722530.69000000006</v>
      </c>
      <c r="W984" s="70">
        <v>101.48826109707755</v>
      </c>
      <c r="X984" s="70">
        <v>103.71948126794925</v>
      </c>
      <c r="Y984" s="70">
        <v>122.82788580391272</v>
      </c>
      <c r="Z984" s="71">
        <v>102.52687389517993</v>
      </c>
      <c r="AA984" s="71">
        <v>97.600710915966275</v>
      </c>
      <c r="AB984" s="71">
        <v>104.15958044040714</v>
      </c>
      <c r="AC984" s="71">
        <v>108.82553671797545</v>
      </c>
      <c r="AD984" s="71">
        <v>100.53810177446766</v>
      </c>
      <c r="AE984" s="71">
        <v>107.09679207488738</v>
      </c>
      <c r="AF984" s="71">
        <v>99.391111621366306</v>
      </c>
      <c r="AG984" s="71">
        <v>89.637349538453648</v>
      </c>
      <c r="AH984" s="71">
        <v>98.142072990493816</v>
      </c>
      <c r="AI984" s="71">
        <v>99.275677773186132</v>
      </c>
      <c r="AJ984" s="71">
        <v>-2.4950310124959407</v>
      </c>
      <c r="AK984" s="71">
        <v>4.3212189580714488</v>
      </c>
      <c r="AL984" s="71">
        <v>0.55792867102686383</v>
      </c>
      <c r="AM984" s="71">
        <v>-7.986177540976847</v>
      </c>
      <c r="AN984" s="71">
        <v>-6.8073276183874931</v>
      </c>
      <c r="AO984" s="71">
        <v>10.613762211678001</v>
      </c>
      <c r="AP984" s="71">
        <v>9.450064323217866</v>
      </c>
      <c r="AQ984" s="71">
        <v>24.616217377565853</v>
      </c>
      <c r="AR984" s="71">
        <v>84.580152766634086</v>
      </c>
      <c r="AS984" s="71">
        <v>-9.152947364996777</v>
      </c>
      <c r="AT984" s="71">
        <v>11.041405308951724</v>
      </c>
      <c r="AU984" s="71">
        <v>21.574201633443568</v>
      </c>
      <c r="AV984" s="72">
        <v>21.757329698979433</v>
      </c>
      <c r="AW984" s="73">
        <v>-27199.119999999413</v>
      </c>
      <c r="AX984" s="73">
        <v>44684.600000000093</v>
      </c>
      <c r="AY984" s="73">
        <v>6134.2000000001863</v>
      </c>
      <c r="AZ984" s="73">
        <v>-110485.22999999975</v>
      </c>
      <c r="BA984" s="73">
        <v>-143807.37999999919</v>
      </c>
      <c r="BB984" s="73">
        <v>188385.35000000033</v>
      </c>
      <c r="BC984" s="73">
        <v>99639.420000000158</v>
      </c>
      <c r="BD984" s="73">
        <v>196517.57000000018</v>
      </c>
      <c r="BE984" s="73">
        <v>830213.71000000066</v>
      </c>
      <c r="BF984" s="73">
        <v>-109423.0399999998</v>
      </c>
      <c r="BG984" s="73">
        <v>127260.04000000004</v>
      </c>
      <c r="BH984" s="73">
        <v>193956.86000000022</v>
      </c>
      <c r="BI984" s="73">
        <v>129112.04999999993</v>
      </c>
      <c r="BJ984" s="71">
        <v>3.6208976383670612</v>
      </c>
      <c r="BK984" s="71">
        <v>2.129117193838618</v>
      </c>
      <c r="BL984" s="71">
        <v>2.9941768726215416</v>
      </c>
      <c r="BM984" s="71">
        <v>2.7950244284525683</v>
      </c>
      <c r="BN984" s="71">
        <v>-8.1904662770744601</v>
      </c>
      <c r="BO984" s="71">
        <v>2.2934883987586643</v>
      </c>
      <c r="BP984" s="71">
        <v>11.457796410600059</v>
      </c>
      <c r="BQ984" s="71">
        <v>9.9270684051327969</v>
      </c>
      <c r="BR984" s="72">
        <v>-2.0963059094646663</v>
      </c>
      <c r="BS984" s="72">
        <v>7.3295561440364398</v>
      </c>
      <c r="BT984" s="71">
        <v>7.4860222889345529</v>
      </c>
      <c r="BU984" s="71">
        <v>6.1375115207947033</v>
      </c>
      <c r="BV984" s="71">
        <v>1.1815208313842769</v>
      </c>
      <c r="BW984" s="71">
        <v>3.9531491746878036</v>
      </c>
      <c r="BX984" s="75">
        <v>20023</v>
      </c>
      <c r="BY984" s="75">
        <v>20518</v>
      </c>
      <c r="BZ984" s="75">
        <v>20213</v>
      </c>
      <c r="CA984" s="75">
        <v>21777</v>
      </c>
      <c r="CB984" s="75">
        <v>26235</v>
      </c>
      <c r="CC984" s="75">
        <v>28467</v>
      </c>
      <c r="CD984" s="75">
        <v>20267</v>
      </c>
      <c r="CE984" s="75">
        <v>18288</v>
      </c>
      <c r="CF984" s="75">
        <v>25892</v>
      </c>
      <c r="CG984" s="75">
        <v>20529</v>
      </c>
      <c r="CH984" s="75">
        <v>21866</v>
      </c>
      <c r="CI984" s="75">
        <v>20716</v>
      </c>
      <c r="CJ984" s="75">
        <v>13354</v>
      </c>
      <c r="CK984" s="75">
        <v>140912</v>
      </c>
      <c r="CL984" s="73">
        <v>1481881.3399999996</v>
      </c>
      <c r="CM984" s="73">
        <v>1646818.43</v>
      </c>
      <c r="CN984" s="73">
        <v>1905520.5899999996</v>
      </c>
      <c r="CO984" s="73">
        <v>2135840.7600000002</v>
      </c>
      <c r="CP984" s="73">
        <v>2313570.6099999989</v>
      </c>
      <c r="CQ984" s="73">
        <v>1814085.6599999992</v>
      </c>
      <c r="CR984" s="73">
        <v>1546308.7400000002</v>
      </c>
      <c r="CS984" s="73">
        <v>2182784.2400000002</v>
      </c>
      <c r="CT984" s="73">
        <v>1431714.88</v>
      </c>
      <c r="CU984" s="73">
        <v>1288774</v>
      </c>
      <c r="CV984" s="73">
        <v>1353999.1400000001</v>
      </c>
      <c r="CW984" s="73">
        <v>1359436.7200000002</v>
      </c>
      <c r="CX984" s="73">
        <v>1579412.5399999998</v>
      </c>
      <c r="CY984" s="77"/>
      <c r="CZ984" s="4">
        <v>1287</v>
      </c>
      <c r="DA984" s="76" t="str">
        <f t="shared" si="36"/>
        <v>1287</v>
      </c>
      <c r="DB984" s="71">
        <v>4.7382910174977679</v>
      </c>
      <c r="DC984" s="71">
        <v>2.7809315182036598</v>
      </c>
      <c r="DD984" s="71">
        <v>0.95094851573407757</v>
      </c>
      <c r="DE984" s="71">
        <v>0.39133318668923028</v>
      </c>
      <c r="DF984" s="71">
        <v>0.31913403639652127</v>
      </c>
      <c r="DG984" s="71">
        <v>0.18670388775907426</v>
      </c>
      <c r="DH984" s="71">
        <v>0.38160027474687486</v>
      </c>
      <c r="DI984" s="71">
        <v>0.57765611116811599</v>
      </c>
      <c r="DJ984" s="71">
        <v>0.76253974924537082</v>
      </c>
      <c r="DK984" s="71">
        <v>0.12389098560668846</v>
      </c>
      <c r="DL984" s="71">
        <v>0.22557739264335497</v>
      </c>
      <c r="DM984" s="71">
        <v>0.10360024932889933</v>
      </c>
      <c r="DN984" s="71">
        <v>0.11002203945288426</v>
      </c>
      <c r="DO984" s="71">
        <v>0.3705219229722852</v>
      </c>
      <c r="DQ984" s="71"/>
      <c r="DR984" s="71"/>
      <c r="DS984" s="71"/>
      <c r="DT984" s="71"/>
      <c r="DU984" s="71"/>
      <c r="DV984" s="71"/>
      <c r="DW984" s="71"/>
      <c r="DX984" s="71"/>
      <c r="DY984" s="71"/>
      <c r="DZ984" s="71"/>
      <c r="EA984" s="71"/>
      <c r="EB984" s="71"/>
      <c r="EC984" s="71"/>
      <c r="ED984" s="71"/>
    </row>
    <row r="985" spans="1:134">
      <c r="A985" s="4">
        <v>1219</v>
      </c>
      <c r="B985" s="46" t="s">
        <v>7742</v>
      </c>
      <c r="C985" s="65" t="str">
        <f t="shared" si="35"/>
        <v>1219</v>
      </c>
      <c r="D985" s="69">
        <v>372951.59</v>
      </c>
      <c r="E985" s="68">
        <v>4923871.8100000005</v>
      </c>
      <c r="F985" s="69">
        <v>4294.0100000000675</v>
      </c>
      <c r="G985" s="69">
        <v>741222.7200000002</v>
      </c>
      <c r="H985" s="70">
        <v>94.856361803374128</v>
      </c>
      <c r="I985" s="70">
        <v>17.721369975122634</v>
      </c>
      <c r="J985" s="69">
        <v>751171.55999999994</v>
      </c>
      <c r="K985" s="69">
        <v>607688.85</v>
      </c>
      <c r="L985" s="69">
        <v>616922.05999999994</v>
      </c>
      <c r="M985" s="69">
        <v>714317.84</v>
      </c>
      <c r="N985" s="69">
        <v>819037.7300000001</v>
      </c>
      <c r="O985" s="69">
        <v>1114023.55</v>
      </c>
      <c r="P985" s="69">
        <v>563843.84999999986</v>
      </c>
      <c r="Q985" s="69">
        <v>677766.96</v>
      </c>
      <c r="R985" s="69">
        <v>1327916.0500000005</v>
      </c>
      <c r="S985" s="69">
        <v>612006.36999999988</v>
      </c>
      <c r="T985" s="69">
        <v>701966.14</v>
      </c>
      <c r="U985" s="69">
        <v>667420.85</v>
      </c>
      <c r="V985" s="69">
        <v>372951.59</v>
      </c>
      <c r="W985" s="70">
        <v>115.55550658857695</v>
      </c>
      <c r="X985" s="70">
        <v>97.10450031897264</v>
      </c>
      <c r="Y985" s="70">
        <v>95.737799729178334</v>
      </c>
      <c r="Z985" s="71">
        <v>89.393109555476542</v>
      </c>
      <c r="AA985" s="71">
        <v>85.389892734112962</v>
      </c>
      <c r="AB985" s="71">
        <v>93.638466514411277</v>
      </c>
      <c r="AC985" s="71">
        <v>75.599284518475812</v>
      </c>
      <c r="AD985" s="71">
        <v>95.566266395713555</v>
      </c>
      <c r="AE985" s="71">
        <v>110.3796609970787</v>
      </c>
      <c r="AF985" s="71">
        <v>90.72972124924955</v>
      </c>
      <c r="AG985" s="71">
        <v>98.083621446793657</v>
      </c>
      <c r="AH985" s="71">
        <v>96.112293219705407</v>
      </c>
      <c r="AI985" s="71">
        <v>83.220899502629237</v>
      </c>
      <c r="AJ985" s="71">
        <v>-0.25068276491087005</v>
      </c>
      <c r="AK985" s="71">
        <v>0.48027376639765418</v>
      </c>
      <c r="AL985" s="71">
        <v>5.5110636169626748</v>
      </c>
      <c r="AM985" s="71">
        <v>-2.9144733209098272</v>
      </c>
      <c r="AN985" s="71">
        <v>-13.657499803155526</v>
      </c>
      <c r="AO985" s="71">
        <v>-4.2013402757515417</v>
      </c>
      <c r="AP985" s="71">
        <v>-20.713748847130741</v>
      </c>
      <c r="AQ985" s="71">
        <v>23.666444720375026</v>
      </c>
      <c r="AR985" s="71">
        <v>136.03694126341756</v>
      </c>
      <c r="AS985" s="71">
        <v>-32.654499588855614</v>
      </c>
      <c r="AT985" s="71">
        <v>28.631774024191614</v>
      </c>
      <c r="AU985" s="71">
        <v>24.120633527331648</v>
      </c>
      <c r="AV985" s="72">
        <v>1.1647692148361921</v>
      </c>
      <c r="AW985" s="73">
        <v>-1887.7900000001537</v>
      </c>
      <c r="AX985" s="73">
        <v>2904.6199999999953</v>
      </c>
      <c r="AY985" s="73">
        <v>32223.129999999888</v>
      </c>
      <c r="AZ985" s="73">
        <v>-21443.570000000182</v>
      </c>
      <c r="BA985" s="73">
        <v>-129539.90999999968</v>
      </c>
      <c r="BB985" s="73">
        <v>-25711.639999999665</v>
      </c>
      <c r="BC985" s="73">
        <v>-147305.73999999987</v>
      </c>
      <c r="BD985" s="73">
        <v>129706.43999999994</v>
      </c>
      <c r="BE985" s="73">
        <v>765327.82000000053</v>
      </c>
      <c r="BF985" s="73">
        <v>-296749.77000000014</v>
      </c>
      <c r="BG985" s="73">
        <v>156248.6100000001</v>
      </c>
      <c r="BH985" s="73">
        <v>129701.35000000009</v>
      </c>
      <c r="BI985" s="73">
        <v>4294.0100000000675</v>
      </c>
      <c r="BJ985" s="71">
        <v>24.197042855012267</v>
      </c>
      <c r="BK985" s="71">
        <v>18.049157139496643</v>
      </c>
      <c r="BL985" s="71">
        <v>16.891389319875454</v>
      </c>
      <c r="BM985" s="71">
        <v>19.37277967440804</v>
      </c>
      <c r="BN985" s="71">
        <v>9.7596703865287679</v>
      </c>
      <c r="BO985" s="71">
        <v>12.932320197177152</v>
      </c>
      <c r="BP985" s="71">
        <v>25.307080102421693</v>
      </c>
      <c r="BQ985" s="71">
        <v>26.567970172602461</v>
      </c>
      <c r="BR985" s="72">
        <v>21.091036512000017</v>
      </c>
      <c r="BS985" s="72">
        <v>17.196642257638164</v>
      </c>
      <c r="BT985" s="71">
        <v>20.872698564119148</v>
      </c>
      <c r="BU985" s="71">
        <v>20.91426904852344</v>
      </c>
      <c r="BV985" s="71">
        <v>18.250183885438332</v>
      </c>
      <c r="BW985" s="71">
        <v>20.01846739848872</v>
      </c>
      <c r="BX985" s="75">
        <v>18329</v>
      </c>
      <c r="BY985" s="75">
        <v>14189</v>
      </c>
      <c r="BZ985" s="75">
        <v>15272</v>
      </c>
      <c r="CA985" s="75">
        <v>16088</v>
      </c>
      <c r="CB985" s="75">
        <v>17537</v>
      </c>
      <c r="CC985" s="75">
        <v>20754</v>
      </c>
      <c r="CD985" s="75">
        <v>14200</v>
      </c>
      <c r="CE985" s="75">
        <v>15405</v>
      </c>
      <c r="CF985" s="75">
        <v>20849</v>
      </c>
      <c r="CG985" s="75">
        <v>14549</v>
      </c>
      <c r="CH985" s="75">
        <v>15086</v>
      </c>
      <c r="CI985" s="75">
        <v>15675</v>
      </c>
      <c r="CJ985" s="75">
        <v>8066</v>
      </c>
      <c r="CK985" s="75">
        <v>103830</v>
      </c>
      <c r="CL985" s="73">
        <v>1045741.6200000001</v>
      </c>
      <c r="CM985" s="73">
        <v>1076031.8</v>
      </c>
      <c r="CN985" s="73">
        <v>1125425.1199999996</v>
      </c>
      <c r="CO985" s="73">
        <v>1174108.28</v>
      </c>
      <c r="CP985" s="73">
        <v>1161127.4099999999</v>
      </c>
      <c r="CQ985" s="73">
        <v>939917.3</v>
      </c>
      <c r="CR985" s="73">
        <v>764096.05000000016</v>
      </c>
      <c r="CS985" s="73">
        <v>1204178.8899999999</v>
      </c>
      <c r="CT985" s="73">
        <v>1027216.3700000001</v>
      </c>
      <c r="CU985" s="73">
        <v>974189.02000000014</v>
      </c>
      <c r="CV985" s="73">
        <v>595540.72</v>
      </c>
      <c r="CW985" s="73">
        <v>916803.27000000025</v>
      </c>
      <c r="CX985" s="73">
        <v>978536.06000000041</v>
      </c>
      <c r="CY985" s="77"/>
      <c r="CZ985" s="4">
        <v>1219</v>
      </c>
      <c r="DA985" s="76" t="str">
        <f t="shared" si="36"/>
        <v>1219</v>
      </c>
      <c r="DB985" s="71">
        <v>0.93529318968476505</v>
      </c>
      <c r="DC985" s="71">
        <v>1.4176641363571785</v>
      </c>
      <c r="DD985" s="71">
        <v>0.28114313558356213</v>
      </c>
      <c r="DE985" s="71">
        <v>0.40263872894344688</v>
      </c>
      <c r="DF985" s="71">
        <v>0.62227458734823804</v>
      </c>
      <c r="DG985" s="71">
        <v>0.2834333029521714</v>
      </c>
      <c r="DH985" s="71">
        <v>0.19576294096012734</v>
      </c>
      <c r="DI985" s="71">
        <v>0.32270667960459687</v>
      </c>
      <c r="DJ985" s="71">
        <v>0.35149335209813376</v>
      </c>
      <c r="DK985" s="71">
        <v>0.44825433556292327</v>
      </c>
      <c r="DL985" s="71">
        <v>0.17169930974591496</v>
      </c>
      <c r="DM985" s="71">
        <v>0.15717019868804014</v>
      </c>
      <c r="DN985" s="72">
        <v>0.58971156405780567</v>
      </c>
      <c r="DO985" s="71">
        <v>0.30784081966381122</v>
      </c>
      <c r="DQ985" s="71"/>
      <c r="DR985" s="71"/>
      <c r="DS985" s="71"/>
      <c r="DT985" s="71"/>
      <c r="DU985" s="71"/>
      <c r="DV985" s="71"/>
      <c r="DW985" s="71"/>
      <c r="DX985" s="71"/>
      <c r="DY985" s="71"/>
      <c r="DZ985" s="71"/>
      <c r="EA985" s="71"/>
      <c r="EB985" s="71"/>
      <c r="EC985" s="71"/>
      <c r="ED985" s="71"/>
    </row>
    <row r="986" spans="1:134">
      <c r="A986" s="4">
        <v>978</v>
      </c>
      <c r="B986" s="46" t="s">
        <v>7749</v>
      </c>
      <c r="C986" s="65" t="str">
        <f t="shared" si="35"/>
        <v>L978</v>
      </c>
      <c r="D986" s="69">
        <v>174764.93</v>
      </c>
      <c r="E986" s="68">
        <v>1891671.0699999998</v>
      </c>
      <c r="F986" s="69">
        <v>25841.690000000031</v>
      </c>
      <c r="G986" s="69">
        <v>179672.32999999961</v>
      </c>
      <c r="H986" s="70">
        <v>91.620825169347498</v>
      </c>
      <c r="I986" s="70">
        <v>10.494886812825555</v>
      </c>
      <c r="J986" s="69">
        <v>259629.63999999996</v>
      </c>
      <c r="K986" s="69">
        <v>266786.85999999993</v>
      </c>
      <c r="L986" s="69">
        <v>235768.6999999999</v>
      </c>
      <c r="M986" s="69">
        <v>277513.64999999997</v>
      </c>
      <c r="N986" s="69">
        <v>387553.92</v>
      </c>
      <c r="O986" s="69">
        <v>425119.27999999997</v>
      </c>
      <c r="P986" s="69">
        <v>232554.72999999995</v>
      </c>
      <c r="Q986" s="69">
        <v>195837.86</v>
      </c>
      <c r="R986" s="69">
        <v>452445.13999999996</v>
      </c>
      <c r="S986" s="69">
        <v>256272.23</v>
      </c>
      <c r="T986" s="69">
        <v>284734.45</v>
      </c>
      <c r="U986" s="69">
        <v>295061.72999999992</v>
      </c>
      <c r="V986" s="69">
        <v>174764.93</v>
      </c>
      <c r="W986" s="70">
        <v>99.139766304530482</v>
      </c>
      <c r="X986" s="70">
        <v>102.84895577396973</v>
      </c>
      <c r="Y986" s="70">
        <v>95.036387423239887</v>
      </c>
      <c r="Z986" s="71">
        <v>94.21089266333739</v>
      </c>
      <c r="AA986" s="71">
        <v>93.852708557413322</v>
      </c>
      <c r="AB986" s="71">
        <v>96.512024289832908</v>
      </c>
      <c r="AC986" s="71">
        <v>90.441431897495448</v>
      </c>
      <c r="AD986" s="71">
        <v>74.422782105319257</v>
      </c>
      <c r="AE986" s="71">
        <v>93.704787200459165</v>
      </c>
      <c r="AF986" s="71">
        <v>95.668370820832649</v>
      </c>
      <c r="AG986" s="71">
        <v>93.089446391790219</v>
      </c>
      <c r="AH986" s="71">
        <v>93.753510552865478</v>
      </c>
      <c r="AI986" s="71">
        <v>100.96816529928931</v>
      </c>
      <c r="AJ986" s="71">
        <v>1.3909318039890595</v>
      </c>
      <c r="AK986" s="71">
        <v>4.7453635722598086</v>
      </c>
      <c r="AL986" s="71">
        <v>-6.2217258058017695</v>
      </c>
      <c r="AM986" s="71">
        <v>-8.9664729021773368</v>
      </c>
      <c r="AN986" s="71">
        <v>-10.527877642990846</v>
      </c>
      <c r="AO986" s="71">
        <v>-4.4796603144289904</v>
      </c>
      <c r="AP986" s="71">
        <v>-7.7741060020604884</v>
      </c>
      <c r="AQ986" s="71">
        <v>-5.8041650848144393</v>
      </c>
      <c r="AR986" s="71">
        <v>65.793810014559412</v>
      </c>
      <c r="AS986" s="71">
        <v>-26.573249773442598</v>
      </c>
      <c r="AT986" s="71">
        <v>20.204009692835111</v>
      </c>
      <c r="AU986" s="71">
        <v>20.816549829430397</v>
      </c>
      <c r="AV986" s="72">
        <v>17.352355481924796</v>
      </c>
      <c r="AW986" s="73">
        <v>3561.7299999999523</v>
      </c>
      <c r="AX986" s="73">
        <v>12086.459999999963</v>
      </c>
      <c r="AY986" s="73">
        <v>-15642.090000000142</v>
      </c>
      <c r="AZ986" s="73">
        <v>-27334.090000000026</v>
      </c>
      <c r="BA986" s="73">
        <v>-45552.200000000012</v>
      </c>
      <c r="BB986" s="73">
        <v>-16156.349999999977</v>
      </c>
      <c r="BC986" s="73">
        <v>-19603.010000000068</v>
      </c>
      <c r="BD986" s="73">
        <v>-12067.149999999994</v>
      </c>
      <c r="BE986" s="73">
        <v>179548.86</v>
      </c>
      <c r="BF986" s="73">
        <v>-92745.299999999959</v>
      </c>
      <c r="BG986" s="73">
        <v>47858.450000000099</v>
      </c>
      <c r="BH986" s="73">
        <v>50838.789999999921</v>
      </c>
      <c r="BI986" s="73">
        <v>25841.690000000031</v>
      </c>
      <c r="BJ986" s="71">
        <v>11.746384075306912</v>
      </c>
      <c r="BK986" s="71">
        <v>9.9039050645100986</v>
      </c>
      <c r="BL986" s="71">
        <v>10.902943151886356</v>
      </c>
      <c r="BM986" s="71">
        <v>11.228717123830222</v>
      </c>
      <c r="BN986" s="71">
        <v>-0.21160502575408247</v>
      </c>
      <c r="BO986" s="71">
        <v>7.5385018597989859</v>
      </c>
      <c r="BP986" s="71">
        <v>16.015395472952477</v>
      </c>
      <c r="BQ986" s="71">
        <v>17.269356244957812</v>
      </c>
      <c r="BR986" s="72">
        <v>12.752166105205204</v>
      </c>
      <c r="BS986" s="72">
        <v>9.7508910300908376</v>
      </c>
      <c r="BT986" s="71">
        <v>12.803755246486867</v>
      </c>
      <c r="BU986" s="71">
        <v>10.342867523234824</v>
      </c>
      <c r="BV986" s="71">
        <v>8.9887468869735301</v>
      </c>
      <c r="BW986" s="71">
        <v>11.114991697360596</v>
      </c>
      <c r="BX986" s="75">
        <v>5742</v>
      </c>
      <c r="BY986" s="75">
        <v>5548</v>
      </c>
      <c r="BZ986" s="75">
        <v>4911</v>
      </c>
      <c r="CA986" s="75">
        <v>5324</v>
      </c>
      <c r="CB986" s="75">
        <v>6473</v>
      </c>
      <c r="CC986" s="75">
        <v>8064</v>
      </c>
      <c r="CD986" s="75">
        <v>5083</v>
      </c>
      <c r="CE986" s="75">
        <v>4655</v>
      </c>
      <c r="CF986" s="75">
        <v>7798</v>
      </c>
      <c r="CG986" s="75">
        <v>5411</v>
      </c>
      <c r="CH986" s="75">
        <v>5988</v>
      </c>
      <c r="CI986" s="75">
        <v>6056</v>
      </c>
      <c r="CJ986" s="75">
        <v>3655</v>
      </c>
      <c r="CK986" s="75">
        <v>38646</v>
      </c>
      <c r="CL986" s="73">
        <v>571348.34</v>
      </c>
      <c r="CM986" s="73">
        <v>548599.67999999993</v>
      </c>
      <c r="CN986" s="73">
        <v>539564.68000000005</v>
      </c>
      <c r="CO986" s="73">
        <v>677902.45</v>
      </c>
      <c r="CP986" s="73">
        <v>640316.34999999986</v>
      </c>
      <c r="CQ986" s="73">
        <v>478016.55999999988</v>
      </c>
      <c r="CR986" s="73">
        <v>407808.08000000013</v>
      </c>
      <c r="CS986" s="73">
        <v>717771.1399999999</v>
      </c>
      <c r="CT986" s="73">
        <v>629817.77000000014</v>
      </c>
      <c r="CU986" s="73">
        <v>634862.29000000015</v>
      </c>
      <c r="CV986" s="73">
        <v>713465.18000000017</v>
      </c>
      <c r="CW986" s="73">
        <v>694582.69000000018</v>
      </c>
      <c r="CX986" s="73">
        <v>653336.80000000005</v>
      </c>
      <c r="CY986" s="77"/>
      <c r="CZ986" s="4">
        <v>978</v>
      </c>
      <c r="DA986" s="76" t="str">
        <f t="shared" si="36"/>
        <v>L978</v>
      </c>
      <c r="DB986" s="71">
        <v>10.803678219700467</v>
      </c>
      <c r="DC986" s="71">
        <v>14.012632913910933</v>
      </c>
      <c r="DD986" s="71">
        <v>2.287919193774465</v>
      </c>
      <c r="DE986" s="71">
        <v>0.9581116715882122</v>
      </c>
      <c r="DF986" s="71">
        <v>1.7292694505588402</v>
      </c>
      <c r="DG986" s="71">
        <v>1.5684057209863818</v>
      </c>
      <c r="DH986" s="71">
        <v>0.75779178378171819</v>
      </c>
      <c r="DI986" s="71">
        <v>1.766851943268831</v>
      </c>
      <c r="DJ986" s="71">
        <v>0.82869294601524823</v>
      </c>
      <c r="DK986" s="71">
        <v>0.68813649960896228</v>
      </c>
      <c r="DL986" s="71">
        <v>0.58294778383549939</v>
      </c>
      <c r="DM986" s="71">
        <v>0.51104050554881841</v>
      </c>
      <c r="DN986" s="71">
        <v>0.12565989126467292</v>
      </c>
      <c r="DO986" s="71">
        <v>0.74760749904532786</v>
      </c>
      <c r="DQ986" s="71"/>
      <c r="DR986" s="71"/>
      <c r="DS986" s="71"/>
      <c r="DT986" s="71"/>
      <c r="DU986" s="71"/>
      <c r="DV986" s="71"/>
      <c r="DW986" s="71"/>
      <c r="DX986" s="71"/>
      <c r="DY986" s="71"/>
      <c r="DZ986" s="71"/>
      <c r="EA986" s="71"/>
      <c r="EB986" s="71"/>
      <c r="EC986" s="71"/>
      <c r="ED986" s="71"/>
    </row>
    <row r="987" spans="1:134">
      <c r="A987" s="4">
        <v>1284</v>
      </c>
      <c r="B987" s="46" t="s">
        <v>7757</v>
      </c>
      <c r="C987" s="65" t="str">
        <f t="shared" si="35"/>
        <v>1284</v>
      </c>
      <c r="D987" s="69">
        <v>393645.29000000004</v>
      </c>
      <c r="E987" s="68">
        <v>4673630.5099999988</v>
      </c>
      <c r="F987" s="69">
        <v>56347.72000000003</v>
      </c>
      <c r="G987" s="69">
        <v>968779.57999999961</v>
      </c>
      <c r="H987" s="70">
        <v>106.03716894649241</v>
      </c>
      <c r="I987" s="70">
        <v>26.14894899428517</v>
      </c>
      <c r="J987" s="69">
        <v>590981.69000000006</v>
      </c>
      <c r="K987" s="69">
        <v>622900.59</v>
      </c>
      <c r="L987" s="69">
        <v>509764.22</v>
      </c>
      <c r="M987" s="69">
        <v>761212.02999999991</v>
      </c>
      <c r="N987" s="69">
        <v>880459.72</v>
      </c>
      <c r="O987" s="69">
        <v>907658.05000000016</v>
      </c>
      <c r="P987" s="69">
        <v>598996.61</v>
      </c>
      <c r="Q987" s="69">
        <v>612559.30999999994</v>
      </c>
      <c r="R987" s="69">
        <v>1042143.5699999998</v>
      </c>
      <c r="S987" s="69">
        <v>687647.17000000016</v>
      </c>
      <c r="T987" s="69">
        <v>676164.77999999991</v>
      </c>
      <c r="U987" s="69">
        <v>662473.78000000014</v>
      </c>
      <c r="V987" s="69">
        <v>393645.29000000004</v>
      </c>
      <c r="W987" s="70">
        <v>98.676133172339448</v>
      </c>
      <c r="X987" s="70">
        <v>96.594640659624062</v>
      </c>
      <c r="Y987" s="70">
        <v>93.04594091428693</v>
      </c>
      <c r="Z987" s="71">
        <v>112.01433594852853</v>
      </c>
      <c r="AA987" s="71">
        <v>94.841278880170137</v>
      </c>
      <c r="AB987" s="71">
        <v>108.28515044780369</v>
      </c>
      <c r="AC987" s="71">
        <v>89.652850210676917</v>
      </c>
      <c r="AD987" s="71">
        <v>92.532837664764784</v>
      </c>
      <c r="AE987" s="71">
        <v>126.09931139441277</v>
      </c>
      <c r="AF987" s="71">
        <v>118.00629708835734</v>
      </c>
      <c r="AG987" s="71">
        <v>104.6204481346286</v>
      </c>
      <c r="AH987" s="71">
        <v>102.52962211948112</v>
      </c>
      <c r="AI987" s="71">
        <v>104.74292049256529</v>
      </c>
      <c r="AJ987" s="71">
        <v>-20.950257900082757</v>
      </c>
      <c r="AK987" s="71">
        <v>-20.502048043467802</v>
      </c>
      <c r="AL987" s="71">
        <v>-29.842166826338079</v>
      </c>
      <c r="AM987" s="71">
        <v>-12.133474714786907</v>
      </c>
      <c r="AN987" s="71">
        <v>-32.016965079644322</v>
      </c>
      <c r="AO987" s="71">
        <v>-13.833396895650763</v>
      </c>
      <c r="AP987" s="71">
        <v>-12.92568026652161</v>
      </c>
      <c r="AQ987" s="71">
        <v>16.710814013308074</v>
      </c>
      <c r="AR987" s="71">
        <v>109.66070124659515</v>
      </c>
      <c r="AS987" s="71">
        <v>7.4323544432073785</v>
      </c>
      <c r="AT987" s="71">
        <v>39.303223453308632</v>
      </c>
      <c r="AU987" s="71">
        <v>24.464364958616148</v>
      </c>
      <c r="AV987" s="72">
        <v>16.705640660263299</v>
      </c>
      <c r="AW987" s="73">
        <v>-156625.66999999981</v>
      </c>
      <c r="AX987" s="73">
        <v>-160642.35000000009</v>
      </c>
      <c r="AY987" s="73">
        <v>-216832.08000000007</v>
      </c>
      <c r="AZ987" s="73">
        <v>-105115.64999999991</v>
      </c>
      <c r="BA987" s="73">
        <v>-414657.10000000033</v>
      </c>
      <c r="BB987" s="73">
        <v>-129244.57000000007</v>
      </c>
      <c r="BC987" s="73">
        <v>-88917.589999999851</v>
      </c>
      <c r="BD987" s="73">
        <v>87707.079999999958</v>
      </c>
      <c r="BE987" s="73">
        <v>545081.61999999988</v>
      </c>
      <c r="BF987" s="73">
        <v>47572.610000000102</v>
      </c>
      <c r="BG987" s="73">
        <v>190774.15999999997</v>
      </c>
      <c r="BH987" s="73">
        <v>130213.98000000033</v>
      </c>
      <c r="BI987" s="73">
        <v>56347.72000000003</v>
      </c>
      <c r="BJ987" s="71">
        <v>12.327237245877477</v>
      </c>
      <c r="BK987" s="71">
        <v>10.569358529549689</v>
      </c>
      <c r="BL987" s="71">
        <v>10.417095860470207</v>
      </c>
      <c r="BM987" s="71">
        <v>9.7750109667815384</v>
      </c>
      <c r="BN987" s="71">
        <v>1.4706154228619699</v>
      </c>
      <c r="BO987" s="71">
        <v>7.8915627731554991</v>
      </c>
      <c r="BP987" s="71">
        <v>15.087409656068221</v>
      </c>
      <c r="BQ987" s="71">
        <v>13.643224203186518</v>
      </c>
      <c r="BR987" s="72">
        <v>7.919835105402627</v>
      </c>
      <c r="BS987" s="72">
        <v>9.6028785056704997</v>
      </c>
      <c r="BT987" s="71">
        <v>10.23446074068567</v>
      </c>
      <c r="BU987" s="71">
        <v>9.5226041544147151</v>
      </c>
      <c r="BV987" s="71">
        <v>8.8582295747145849</v>
      </c>
      <c r="BW987" s="71">
        <v>9.065267185624247</v>
      </c>
      <c r="BX987" s="75">
        <v>8501</v>
      </c>
      <c r="BY987" s="75">
        <v>8684</v>
      </c>
      <c r="BZ987" s="75">
        <v>7834</v>
      </c>
      <c r="CA987" s="75">
        <v>9906</v>
      </c>
      <c r="CB987" s="75">
        <v>11607</v>
      </c>
      <c r="CC987" s="75">
        <v>13735</v>
      </c>
      <c r="CD987" s="75">
        <v>8699</v>
      </c>
      <c r="CE987" s="75">
        <v>8889</v>
      </c>
      <c r="CF987" s="75">
        <v>15344</v>
      </c>
      <c r="CG987" s="75">
        <v>10328</v>
      </c>
      <c r="CH987" s="75">
        <v>11190</v>
      </c>
      <c r="CI987" s="75">
        <v>10957</v>
      </c>
      <c r="CJ987" s="75">
        <v>6108</v>
      </c>
      <c r="CK987" s="75">
        <v>71515</v>
      </c>
      <c r="CL987" s="73">
        <v>1002872.7300000003</v>
      </c>
      <c r="CM987" s="73">
        <v>1073873.7499999998</v>
      </c>
      <c r="CN987" s="73">
        <v>1282652.8400000001</v>
      </c>
      <c r="CO987" s="73">
        <v>1287122.0899999996</v>
      </c>
      <c r="CP987" s="73">
        <v>1489721.7399999995</v>
      </c>
      <c r="CQ987" s="73">
        <v>1269563.4899999998</v>
      </c>
      <c r="CR987" s="73">
        <v>1137446.8100000003</v>
      </c>
      <c r="CS987" s="73">
        <v>1228181.8999999994</v>
      </c>
      <c r="CT987" s="73">
        <v>940160.94999999972</v>
      </c>
      <c r="CU987" s="73">
        <v>889351.1</v>
      </c>
      <c r="CV987" s="73">
        <v>937027.41000000038</v>
      </c>
      <c r="CW987" s="73">
        <v>992608.05999999994</v>
      </c>
      <c r="CX987" s="73">
        <v>1016849.2000000002</v>
      </c>
      <c r="CY987" s="77"/>
      <c r="CZ987" s="4">
        <v>1284</v>
      </c>
      <c r="DA987" s="76" t="str">
        <f t="shared" si="36"/>
        <v>1284</v>
      </c>
      <c r="DB987" s="71">
        <v>1.4519950077295511</v>
      </c>
      <c r="DC987" s="71">
        <v>0.57403292479784906</v>
      </c>
      <c r="DD987" s="71">
        <v>0.46979780918092784</v>
      </c>
      <c r="DE987" s="71">
        <v>0.29193456369922116</v>
      </c>
      <c r="DF987" s="71">
        <v>0.47684659039503063</v>
      </c>
      <c r="DG987" s="71">
        <v>0.13055206698328273</v>
      </c>
      <c r="DH987" s="71">
        <v>0.13130995538236359</v>
      </c>
      <c r="DI987" s="71">
        <v>0.52832352390120352</v>
      </c>
      <c r="DJ987" s="71">
        <v>0.14610795559786541</v>
      </c>
      <c r="DK987" s="71">
        <v>0.23424235473355298</v>
      </c>
      <c r="DL987" s="71">
        <v>0.40763665194570692</v>
      </c>
      <c r="DM987" s="71">
        <v>0.10166808441293923</v>
      </c>
      <c r="DN987" s="71">
        <v>0.11036264878897532</v>
      </c>
      <c r="DO987" s="71">
        <v>0.23579860563642169</v>
      </c>
      <c r="DQ987" s="71"/>
      <c r="DR987" s="71"/>
      <c r="DS987" s="71"/>
      <c r="DT987" s="71"/>
      <c r="DU987" s="71"/>
      <c r="DV987" s="71"/>
      <c r="DW987" s="71"/>
      <c r="DX987" s="71"/>
      <c r="DY987" s="71"/>
      <c r="DZ987" s="71"/>
      <c r="EA987" s="71"/>
      <c r="EB987" s="71"/>
      <c r="EC987" s="71"/>
      <c r="ED987" s="71"/>
    </row>
    <row r="988" spans="1:134">
      <c r="A988" s="4">
        <v>989</v>
      </c>
      <c r="B988" s="46" t="s">
        <v>7764</v>
      </c>
      <c r="C988" s="65" t="str">
        <f t="shared" si="35"/>
        <v>L989</v>
      </c>
      <c r="D988" s="69">
        <v>160779</v>
      </c>
      <c r="E988" s="68">
        <v>1669748.8199999998</v>
      </c>
      <c r="F988" s="69">
        <v>44779.12000000001</v>
      </c>
      <c r="G988" s="69">
        <v>416486.65000000014</v>
      </c>
      <c r="H988" s="70">
        <v>103.78195006739594</v>
      </c>
      <c r="I988" s="70">
        <v>33.232204718985514</v>
      </c>
      <c r="J988" s="69">
        <v>200424.61999999997</v>
      </c>
      <c r="K988" s="69">
        <v>188448.45</v>
      </c>
      <c r="L988" s="69">
        <v>178877.47999999998</v>
      </c>
      <c r="M988" s="69">
        <v>204221.24999999997</v>
      </c>
      <c r="N988" s="69">
        <v>286915.12000000005</v>
      </c>
      <c r="O988" s="69">
        <v>330546.89999999991</v>
      </c>
      <c r="P988" s="69">
        <v>185717.38999999998</v>
      </c>
      <c r="Q988" s="69">
        <v>179725.24</v>
      </c>
      <c r="R988" s="69">
        <v>418761.32000000007</v>
      </c>
      <c r="S988" s="69">
        <v>204793.52999999997</v>
      </c>
      <c r="T988" s="69">
        <v>262086.77</v>
      </c>
      <c r="U988" s="69">
        <v>257885.56999999998</v>
      </c>
      <c r="V988" s="69">
        <v>160779</v>
      </c>
      <c r="W988" s="70">
        <v>95.360390950129727</v>
      </c>
      <c r="X988" s="70">
        <v>97.515534204891168</v>
      </c>
      <c r="Y988" s="70">
        <v>89.388940527342811</v>
      </c>
      <c r="Z988" s="71">
        <v>81.933782871636893</v>
      </c>
      <c r="AA988" s="71">
        <v>110.95458448980509</v>
      </c>
      <c r="AB988" s="71">
        <v>105.0174097178497</v>
      </c>
      <c r="AC988" s="71">
        <v>105.21643946689436</v>
      </c>
      <c r="AD988" s="71">
        <v>96.085508091602563</v>
      </c>
      <c r="AE988" s="71">
        <v>99.472359657701219</v>
      </c>
      <c r="AF988" s="71">
        <v>85.885373633287458</v>
      </c>
      <c r="AG988" s="71">
        <v>118.27575658505086</v>
      </c>
      <c r="AH988" s="71">
        <v>116.79741009194058</v>
      </c>
      <c r="AI988" s="71">
        <v>112.02192449498354</v>
      </c>
      <c r="AJ988" s="71">
        <v>-12.920388294340368</v>
      </c>
      <c r="AK988" s="71">
        <v>-17.807564051746596</v>
      </c>
      <c r="AL988" s="71">
        <v>-20.083620302316728</v>
      </c>
      <c r="AM988" s="71">
        <v>-12.762396286371514</v>
      </c>
      <c r="AN988" s="71">
        <v>-9.9058410218632158</v>
      </c>
      <c r="AO988" s="71">
        <v>-2.6438416490694339</v>
      </c>
      <c r="AP988" s="71">
        <v>9.7902381084127299</v>
      </c>
      <c r="AQ988" s="71">
        <v>23.326002287901005</v>
      </c>
      <c r="AR988" s="71">
        <v>112.32400147038328</v>
      </c>
      <c r="AS988" s="71">
        <v>-30.769051341407238</v>
      </c>
      <c r="AT988" s="71">
        <v>55.304438731291292</v>
      </c>
      <c r="AU988" s="71">
        <v>60.598809883152384</v>
      </c>
      <c r="AV988" s="72">
        <v>38.602729589030616</v>
      </c>
      <c r="AW988" s="73">
        <v>-29737.890000000101</v>
      </c>
      <c r="AX988" s="73">
        <v>-40828.669999999955</v>
      </c>
      <c r="AY988" s="73">
        <v>-44953.330000000104</v>
      </c>
      <c r="AZ988" s="73">
        <v>-29876.479999999981</v>
      </c>
      <c r="BA988" s="73">
        <v>-31474.269999999902</v>
      </c>
      <c r="BB988" s="73">
        <v>-6618.9800000000396</v>
      </c>
      <c r="BC988" s="73">
        <v>16560.829999999987</v>
      </c>
      <c r="BD988" s="73">
        <v>33993.410000000033</v>
      </c>
      <c r="BE988" s="73">
        <v>221533.82000000009</v>
      </c>
      <c r="BF988" s="73">
        <v>-91018.580000000075</v>
      </c>
      <c r="BG988" s="73">
        <v>93329.99000000002</v>
      </c>
      <c r="BH988" s="73">
        <v>97308.06</v>
      </c>
      <c r="BI988" s="73">
        <v>44779.12000000001</v>
      </c>
      <c r="BJ988" s="71">
        <v>10.647263632508087</v>
      </c>
      <c r="BK988" s="71">
        <v>8.4134618638900474</v>
      </c>
      <c r="BL988" s="71">
        <v>9.5138669755655769</v>
      </c>
      <c r="BM988" s="71">
        <v>8.2097227096543897</v>
      </c>
      <c r="BN988" s="71">
        <v>-4.9849261413182147</v>
      </c>
      <c r="BO988" s="71">
        <v>5.1076438694204729</v>
      </c>
      <c r="BP988" s="71">
        <v>13.573901674411168</v>
      </c>
      <c r="BQ988" s="71">
        <v>14.740092424455842</v>
      </c>
      <c r="BR988" s="72">
        <v>8.8958758572009167</v>
      </c>
      <c r="BS988" s="72">
        <v>9.4675859996560057</v>
      </c>
      <c r="BT988" s="71">
        <v>12.674726507434055</v>
      </c>
      <c r="BU988" s="71">
        <v>10.907475539897391</v>
      </c>
      <c r="BV988" s="71">
        <v>8.6976249932212752</v>
      </c>
      <c r="BW988" s="71">
        <v>9.6156771778869494</v>
      </c>
      <c r="BX988" s="75">
        <v>5393</v>
      </c>
      <c r="BY988" s="75">
        <v>5442</v>
      </c>
      <c r="BZ988" s="75">
        <v>4698</v>
      </c>
      <c r="CA988" s="75">
        <v>4830</v>
      </c>
      <c r="CB988" s="75">
        <v>6218</v>
      </c>
      <c r="CC988" s="75">
        <v>7996</v>
      </c>
      <c r="CD988" s="75">
        <v>4755</v>
      </c>
      <c r="CE988" s="75">
        <v>4515</v>
      </c>
      <c r="CF988" s="75">
        <v>7623</v>
      </c>
      <c r="CG988" s="75">
        <v>5106</v>
      </c>
      <c r="CH988" s="75">
        <v>5881</v>
      </c>
      <c r="CI988" s="75">
        <v>6054</v>
      </c>
      <c r="CJ988" s="75">
        <v>3693</v>
      </c>
      <c r="CK988" s="75">
        <v>37627</v>
      </c>
      <c r="CL988" s="73">
        <v>558974.96000000008</v>
      </c>
      <c r="CM988" s="73">
        <v>505148.29000000004</v>
      </c>
      <c r="CN988" s="73">
        <v>501152.79999999981</v>
      </c>
      <c r="CO988" s="73">
        <v>624173.9800000001</v>
      </c>
      <c r="CP988" s="73">
        <v>568996.04000000015</v>
      </c>
      <c r="CQ988" s="73">
        <v>409429.55999999988</v>
      </c>
      <c r="CR988" s="73">
        <v>394132.06</v>
      </c>
      <c r="CS988" s="73">
        <v>646417.67000000016</v>
      </c>
      <c r="CT988" s="73">
        <v>623763.78000000038</v>
      </c>
      <c r="CU988" s="73">
        <v>588358.58000000019</v>
      </c>
      <c r="CV988" s="73">
        <v>601393.42000000016</v>
      </c>
      <c r="CW988" s="73">
        <v>575799.74000000011</v>
      </c>
      <c r="CX988" s="73">
        <v>577028.35</v>
      </c>
      <c r="CY988" s="77"/>
      <c r="CZ988" s="4">
        <v>989</v>
      </c>
      <c r="DA988" s="76" t="str">
        <f t="shared" si="36"/>
        <v>L989</v>
      </c>
      <c r="DB988" s="71">
        <v>1.526893397896109</v>
      </c>
      <c r="DC988" s="71">
        <v>1.8484852475048015</v>
      </c>
      <c r="DD988" s="71">
        <v>0.3651643498395461</v>
      </c>
      <c r="DE988" s="71">
        <v>0.40108260683658808</v>
      </c>
      <c r="DF988" s="71">
        <v>1.312492992581286</v>
      </c>
      <c r="DG988" s="71">
        <v>0.60885740830475188</v>
      </c>
      <c r="DH988" s="71">
        <v>0.34979071425684916</v>
      </c>
      <c r="DI988" s="71">
        <v>0.16447745590484703</v>
      </c>
      <c r="DJ988" s="71">
        <v>0.16757406706408393</v>
      </c>
      <c r="DK988" s="71">
        <v>0.41735997031467936</v>
      </c>
      <c r="DL988" s="71">
        <v>0.28749483401021397</v>
      </c>
      <c r="DM988" s="71">
        <v>0.22774827516238763</v>
      </c>
      <c r="DN988" s="71">
        <v>0.37127853655560417</v>
      </c>
      <c r="DO988" s="71">
        <v>0.26601004919818677</v>
      </c>
      <c r="DQ988" s="71"/>
      <c r="DR988" s="71"/>
      <c r="DS988" s="71"/>
      <c r="DT988" s="71"/>
      <c r="DU988" s="71"/>
      <c r="DV988" s="71"/>
      <c r="DW988" s="71"/>
      <c r="DX988" s="71"/>
      <c r="DY988" s="71"/>
      <c r="DZ988" s="71"/>
      <c r="EA988" s="71"/>
      <c r="EB988" s="71"/>
      <c r="EC988" s="71"/>
      <c r="ED988" s="71"/>
    </row>
    <row r="989" spans="1:134">
      <c r="A989" s="4">
        <v>1306</v>
      </c>
      <c r="B989" s="46" t="s">
        <v>7773</v>
      </c>
      <c r="C989" s="65" t="str">
        <f t="shared" si="35"/>
        <v>1306</v>
      </c>
      <c r="D989" s="69">
        <v>254998.36</v>
      </c>
      <c r="E989" s="68">
        <v>3002278.3899999997</v>
      </c>
      <c r="F989" s="69">
        <v>28771.300000000017</v>
      </c>
      <c r="G989" s="69">
        <v>225284.44999999925</v>
      </c>
      <c r="H989" s="70">
        <v>88.642414854088699</v>
      </c>
      <c r="I989" s="70">
        <v>8.1125294065279583</v>
      </c>
      <c r="J989" s="69">
        <v>413086.30999999988</v>
      </c>
      <c r="K989" s="69">
        <v>400573.86999999994</v>
      </c>
      <c r="L989" s="69">
        <v>379524.36999999994</v>
      </c>
      <c r="M989" s="69">
        <v>417372.83</v>
      </c>
      <c r="N989" s="69">
        <v>687043.16000000027</v>
      </c>
      <c r="O989" s="69">
        <v>616237.52</v>
      </c>
      <c r="P989" s="69">
        <v>357390.17999999993</v>
      </c>
      <c r="Q989" s="69">
        <v>386257.37</v>
      </c>
      <c r="R989" s="69">
        <v>711880.69</v>
      </c>
      <c r="S989" s="69">
        <v>399752.64000000013</v>
      </c>
      <c r="T989" s="69">
        <v>432676.94999999995</v>
      </c>
      <c r="U989" s="69">
        <v>459322.20000000007</v>
      </c>
      <c r="V989" s="69">
        <v>254998.36</v>
      </c>
      <c r="W989" s="70">
        <v>91.229490680720133</v>
      </c>
      <c r="X989" s="70">
        <v>88.541510766746583</v>
      </c>
      <c r="Y989" s="70">
        <v>91.449129001773471</v>
      </c>
      <c r="Z989" s="71">
        <v>87.059661259886127</v>
      </c>
      <c r="AA989" s="71">
        <v>117.96528207264956</v>
      </c>
      <c r="AB989" s="71">
        <v>117.7891063958775</v>
      </c>
      <c r="AC989" s="71">
        <v>76.788743834222444</v>
      </c>
      <c r="AD989" s="71">
        <v>89.409103811007157</v>
      </c>
      <c r="AE989" s="71">
        <v>93.542262158736932</v>
      </c>
      <c r="AF989" s="71">
        <v>86.372249469843226</v>
      </c>
      <c r="AG989" s="71">
        <v>89.443581506664543</v>
      </c>
      <c r="AH989" s="71">
        <v>91.347090636741754</v>
      </c>
      <c r="AI989" s="71">
        <v>91.36526775880013</v>
      </c>
      <c r="AJ989" s="71">
        <v>-19.469010849195769</v>
      </c>
      <c r="AK989" s="71">
        <v>-25.311010620997244</v>
      </c>
      <c r="AL989" s="71">
        <v>-22.297858369618105</v>
      </c>
      <c r="AM989" s="71">
        <v>-20.927823299654236</v>
      </c>
      <c r="AN989" s="71">
        <v>-7.0231479277999327</v>
      </c>
      <c r="AO989" s="71">
        <v>1.3270169984878066</v>
      </c>
      <c r="AP989" s="71">
        <v>-23.33179485006761</v>
      </c>
      <c r="AQ989" s="71">
        <v>12.377467620268924</v>
      </c>
      <c r="AR989" s="71">
        <v>81.542900472723105</v>
      </c>
      <c r="AS989" s="71">
        <v>-31.528571426858566</v>
      </c>
      <c r="AT989" s="71">
        <v>16.168221082237565</v>
      </c>
      <c r="AU989" s="71">
        <v>17.027283772096524</v>
      </c>
      <c r="AV989" s="72">
        <v>12.717886180371174</v>
      </c>
      <c r="AW989" s="73">
        <v>-99866.920000000158</v>
      </c>
      <c r="AX989" s="73">
        <v>-135748.64999999997</v>
      </c>
      <c r="AY989" s="73">
        <v>-108910.52000000002</v>
      </c>
      <c r="AZ989" s="73">
        <v>-110464.9599999999</v>
      </c>
      <c r="BA989" s="73">
        <v>-51896.849999999744</v>
      </c>
      <c r="BB989" s="73">
        <v>13496.15000000014</v>
      </c>
      <c r="BC989" s="73">
        <v>-108761.57000000024</v>
      </c>
      <c r="BD989" s="73">
        <v>42543.119999999995</v>
      </c>
      <c r="BE989" s="73">
        <v>319752.60999999993</v>
      </c>
      <c r="BF989" s="73">
        <v>-184071.36999999988</v>
      </c>
      <c r="BG989" s="73">
        <v>60219.709999999963</v>
      </c>
      <c r="BH989" s="73">
        <v>66830.650000000081</v>
      </c>
      <c r="BI989" s="73">
        <v>28771.300000000017</v>
      </c>
      <c r="BJ989" s="71">
        <v>18.854604723511308</v>
      </c>
      <c r="BK989" s="71">
        <v>17.071517850342936</v>
      </c>
      <c r="BL989" s="71">
        <v>14.797084835409194</v>
      </c>
      <c r="BM989" s="71">
        <v>16.435556109744066</v>
      </c>
      <c r="BN989" s="71">
        <v>2.776154448119617</v>
      </c>
      <c r="BO989" s="71">
        <v>8.8103803770895848</v>
      </c>
      <c r="BP989" s="71">
        <v>22.250370833548459</v>
      </c>
      <c r="BQ989" s="71">
        <v>21.263723483234287</v>
      </c>
      <c r="BR989" s="72">
        <v>9.162793036789683</v>
      </c>
      <c r="BS989" s="72">
        <v>15.936517034806027</v>
      </c>
      <c r="BT989" s="71">
        <v>18.440427720632083</v>
      </c>
      <c r="BU989" s="71">
        <v>16.707095602610426</v>
      </c>
      <c r="BV989" s="71">
        <v>15.723574325157571</v>
      </c>
      <c r="BW989" s="71">
        <v>14.700114621023619</v>
      </c>
      <c r="BX989" s="75">
        <v>10420</v>
      </c>
      <c r="BY989" s="75">
        <v>10591</v>
      </c>
      <c r="BZ989" s="75">
        <v>9960</v>
      </c>
      <c r="CA989" s="75">
        <v>10232</v>
      </c>
      <c r="CB989" s="75">
        <v>11952</v>
      </c>
      <c r="CC989" s="75">
        <v>12948</v>
      </c>
      <c r="CD989" s="75">
        <v>9277</v>
      </c>
      <c r="CE989" s="75">
        <v>9099</v>
      </c>
      <c r="CF989" s="75">
        <v>13654</v>
      </c>
      <c r="CG989" s="75">
        <v>10994</v>
      </c>
      <c r="CH989" s="75">
        <v>11496</v>
      </c>
      <c r="CI989" s="75">
        <v>11344</v>
      </c>
      <c r="CJ989" s="75">
        <v>6457</v>
      </c>
      <c r="CK989" s="75">
        <v>72321</v>
      </c>
      <c r="CL989" s="73">
        <v>827584.18999999971</v>
      </c>
      <c r="CM989" s="73">
        <v>733036.08999999985</v>
      </c>
      <c r="CN989" s="73">
        <v>767249.7200000002</v>
      </c>
      <c r="CO989" s="73">
        <v>881996.43</v>
      </c>
      <c r="CP989" s="73">
        <v>890677.73000000021</v>
      </c>
      <c r="CQ989" s="73">
        <v>804403.18000000017</v>
      </c>
      <c r="CR989" s="73">
        <v>798493.9</v>
      </c>
      <c r="CS989" s="73">
        <v>1009946.5500000002</v>
      </c>
      <c r="CT989" s="73">
        <v>789941.64000000013</v>
      </c>
      <c r="CU989" s="73">
        <v>770069.2100000002</v>
      </c>
      <c r="CV989" s="73">
        <v>818706.62999999966</v>
      </c>
      <c r="CW989" s="73">
        <v>861546.30999999994</v>
      </c>
      <c r="CX989" s="73">
        <v>837715.00999999989</v>
      </c>
      <c r="CY989" s="77"/>
      <c r="CZ989" s="4">
        <v>1306</v>
      </c>
      <c r="DA989" s="76" t="str">
        <f t="shared" si="36"/>
        <v>1306</v>
      </c>
      <c r="DB989" s="71">
        <v>2.2917764214967571</v>
      </c>
      <c r="DC989" s="71">
        <v>1.941989270901642</v>
      </c>
      <c r="DD989" s="71">
        <v>1.1460449293335113</v>
      </c>
      <c r="DE989" s="71">
        <v>1.0126845737309365</v>
      </c>
      <c r="DF989" s="71">
        <v>0.9663413751328509</v>
      </c>
      <c r="DG989" s="71">
        <v>0.6857371994765793</v>
      </c>
      <c r="DH989" s="71">
        <v>0.71600365970388813</v>
      </c>
      <c r="DI989" s="71">
        <v>0.52684343655567145</v>
      </c>
      <c r="DJ989" s="71">
        <v>0.55366212437051154</v>
      </c>
      <c r="DK989" s="71">
        <v>0.55262468300416456</v>
      </c>
      <c r="DL989" s="71">
        <v>0.41226543244370251</v>
      </c>
      <c r="DM989" s="71">
        <v>0.21761834795997773</v>
      </c>
      <c r="DN989" s="71">
        <v>0.33756447061938583</v>
      </c>
      <c r="DO989" s="71">
        <v>0.47869567092810411</v>
      </c>
      <c r="DQ989" s="71"/>
      <c r="DR989" s="71"/>
      <c r="DS989" s="71"/>
      <c r="DT989" s="71"/>
      <c r="DU989" s="71"/>
      <c r="DV989" s="71"/>
      <c r="DW989" s="71"/>
      <c r="DX989" s="71"/>
      <c r="DY989" s="71"/>
      <c r="DZ989" s="71"/>
      <c r="EA989" s="71"/>
      <c r="EB989" s="71"/>
      <c r="EC989" s="71"/>
      <c r="ED989" s="71"/>
    </row>
    <row r="990" spans="1:134">
      <c r="A990" s="4">
        <v>1281</v>
      </c>
      <c r="B990" s="46" t="s">
        <v>7779</v>
      </c>
      <c r="C990" s="65" t="str">
        <f t="shared" si="35"/>
        <v>1281</v>
      </c>
      <c r="D990" s="69">
        <v>229939.25999999998</v>
      </c>
      <c r="E990" s="68">
        <v>2752831.5400000014</v>
      </c>
      <c r="F990" s="69">
        <v>45591.610000000015</v>
      </c>
      <c r="G990" s="69">
        <v>354527.75000000093</v>
      </c>
      <c r="H990" s="70">
        <v>94.319290134156518</v>
      </c>
      <c r="I990" s="70">
        <v>14.782437132370152</v>
      </c>
      <c r="J990" s="69">
        <v>330327.03999999998</v>
      </c>
      <c r="K990" s="69">
        <v>281429.03999999998</v>
      </c>
      <c r="L990" s="69">
        <v>302518.74999999994</v>
      </c>
      <c r="M990" s="69">
        <v>404507.59</v>
      </c>
      <c r="N990" s="69">
        <v>552367.63</v>
      </c>
      <c r="O990" s="69">
        <v>556617.63000000012</v>
      </c>
      <c r="P990" s="69">
        <v>333728.20999999996</v>
      </c>
      <c r="Q990" s="69">
        <v>323662.11999999994</v>
      </c>
      <c r="R990" s="69">
        <v>706900.23</v>
      </c>
      <c r="S990" s="69">
        <v>335515.43000000005</v>
      </c>
      <c r="T990" s="69">
        <v>429878.3299999999</v>
      </c>
      <c r="U990" s="69">
        <v>393207.95999999985</v>
      </c>
      <c r="V990" s="69">
        <v>229939.25999999998</v>
      </c>
      <c r="W990" s="70">
        <v>91.899355468793303</v>
      </c>
      <c r="X990" s="70">
        <v>81.09256945038365</v>
      </c>
      <c r="Y990" s="70">
        <v>93.713648715160474</v>
      </c>
      <c r="Z990" s="71">
        <v>100.04043783680258</v>
      </c>
      <c r="AA990" s="71">
        <v>101.93766962640707</v>
      </c>
      <c r="AB990" s="71">
        <v>101.82876734382059</v>
      </c>
      <c r="AC990" s="71">
        <v>83.726306301021495</v>
      </c>
      <c r="AD990" s="71">
        <v>92.574853490871263</v>
      </c>
      <c r="AE990" s="71">
        <v>100.99045575072046</v>
      </c>
      <c r="AF990" s="71">
        <v>87.29398909059006</v>
      </c>
      <c r="AG990" s="71">
        <v>90.259393229900624</v>
      </c>
      <c r="AH990" s="71">
        <v>102.3858487165347</v>
      </c>
      <c r="AI990" s="71">
        <v>101.84191804248593</v>
      </c>
      <c r="AJ990" s="71">
        <v>-12.769932907797399</v>
      </c>
      <c r="AK990" s="71">
        <v>-25.236749109661272</v>
      </c>
      <c r="AL990" s="71">
        <v>-4.6354992762992708</v>
      </c>
      <c r="AM990" s="71">
        <v>-19.928978633612161</v>
      </c>
      <c r="AN990" s="71">
        <v>-21.106547794708817</v>
      </c>
      <c r="AO990" s="71">
        <v>-12.2920500288201</v>
      </c>
      <c r="AP990" s="71">
        <v>-15.330045243728009</v>
      </c>
      <c r="AQ990" s="71">
        <v>17.559532965615034</v>
      </c>
      <c r="AR990" s="71">
        <v>83.414262785564389</v>
      </c>
      <c r="AS990" s="71">
        <v>-26.558564093552516</v>
      </c>
      <c r="AT990" s="71">
        <v>15.084548706884004</v>
      </c>
      <c r="AU990" s="71">
        <v>19.627135971985087</v>
      </c>
      <c r="AV990" s="72">
        <v>24.73132150043682</v>
      </c>
      <c r="AW990" s="73">
        <v>-48357.800000000047</v>
      </c>
      <c r="AX990" s="73">
        <v>-94997.930000000109</v>
      </c>
      <c r="AY990" s="73">
        <v>-14704.900000000023</v>
      </c>
      <c r="AZ990" s="73">
        <v>-100678.41000000009</v>
      </c>
      <c r="BA990" s="73">
        <v>-147756.2300000001</v>
      </c>
      <c r="BB990" s="73">
        <v>-69789.959999999963</v>
      </c>
      <c r="BC990" s="73">
        <v>-60423.660000000091</v>
      </c>
      <c r="BD990" s="73">
        <v>48344.489999999991</v>
      </c>
      <c r="BE990" s="73">
        <v>321488.42000000016</v>
      </c>
      <c r="BF990" s="73">
        <v>-121332.16000000003</v>
      </c>
      <c r="BG990" s="73">
        <v>56345.710000000021</v>
      </c>
      <c r="BH990" s="73">
        <v>64513.339999999735</v>
      </c>
      <c r="BI990" s="73">
        <v>45591.610000000015</v>
      </c>
      <c r="BJ990" s="71">
        <v>11.408017115653287</v>
      </c>
      <c r="BK990" s="71">
        <v>6.2321818953699673</v>
      </c>
      <c r="BL990" s="71">
        <v>5.9716004457558682</v>
      </c>
      <c r="BM990" s="71">
        <v>6.8733649987254957</v>
      </c>
      <c r="BN990" s="71">
        <v>-5.1105620567202266</v>
      </c>
      <c r="BO990" s="71">
        <v>2.7629580089336478</v>
      </c>
      <c r="BP990" s="71">
        <v>13.770646357256435</v>
      </c>
      <c r="BQ990" s="71">
        <v>13.303861624710848</v>
      </c>
      <c r="BR990" s="72">
        <v>-0.35260967101001289</v>
      </c>
      <c r="BS990" s="72">
        <v>7.3559405841260492</v>
      </c>
      <c r="BT990" s="71">
        <v>9.5888186728619491</v>
      </c>
      <c r="BU990" s="71">
        <v>7.5958705058933642</v>
      </c>
      <c r="BV990" s="71">
        <v>5.9562050564436149</v>
      </c>
      <c r="BW990" s="71">
        <v>5.5759211507231861</v>
      </c>
      <c r="BX990" s="75">
        <v>6207</v>
      </c>
      <c r="BY990" s="75">
        <v>5523</v>
      </c>
      <c r="BZ990" s="75">
        <v>5608</v>
      </c>
      <c r="CA990" s="75">
        <v>6330</v>
      </c>
      <c r="CB990" s="75">
        <v>7768</v>
      </c>
      <c r="CC990" s="75">
        <v>8900</v>
      </c>
      <c r="CD990" s="75">
        <v>5581</v>
      </c>
      <c r="CE990" s="75">
        <v>5701</v>
      </c>
      <c r="CF990" s="75">
        <v>10879</v>
      </c>
      <c r="CG990" s="75">
        <v>5546</v>
      </c>
      <c r="CH990" s="75">
        <v>6665</v>
      </c>
      <c r="CI990" s="75">
        <v>6559</v>
      </c>
      <c r="CJ990" s="75">
        <v>3918</v>
      </c>
      <c r="CK990" s="75">
        <v>44849</v>
      </c>
      <c r="CL990" s="73">
        <v>644020.96000000008</v>
      </c>
      <c r="CM990" s="73">
        <v>747588.69999999972</v>
      </c>
      <c r="CN990" s="73">
        <v>789435.77000000014</v>
      </c>
      <c r="CO990" s="73">
        <v>980715.75</v>
      </c>
      <c r="CP990" s="73">
        <v>903115.95000000007</v>
      </c>
      <c r="CQ990" s="73">
        <v>705143.31999999983</v>
      </c>
      <c r="CR990" s="73">
        <v>682224.79</v>
      </c>
      <c r="CS990" s="73">
        <v>851298.43999999971</v>
      </c>
      <c r="CT990" s="73">
        <v>703685.7300000001</v>
      </c>
      <c r="CU990" s="73">
        <v>744168.2</v>
      </c>
      <c r="CV990" s="73">
        <v>710708.40000000014</v>
      </c>
      <c r="CW990" s="73">
        <v>712753.40000000026</v>
      </c>
      <c r="CX990" s="73">
        <v>813923.73000000021</v>
      </c>
      <c r="CY990" s="77"/>
      <c r="CZ990" s="4">
        <v>1281</v>
      </c>
      <c r="DA990" s="76" t="str">
        <f t="shared" si="36"/>
        <v>1281</v>
      </c>
      <c r="DB990" s="71">
        <v>3.6096845273143163</v>
      </c>
      <c r="DC990" s="71">
        <v>3.6697658966281939</v>
      </c>
      <c r="DD990" s="71">
        <v>1.3396495667205188</v>
      </c>
      <c r="DE990" s="71">
        <v>0.71161493843962964</v>
      </c>
      <c r="DF990" s="71">
        <v>0.73215839820748485</v>
      </c>
      <c r="DG990" s="71">
        <v>0.8472116322005615</v>
      </c>
      <c r="DH990" s="71">
        <v>0.48294438382485183</v>
      </c>
      <c r="DI990" s="71">
        <v>1.7202339616593434</v>
      </c>
      <c r="DJ990" s="71">
        <v>0.74518354277258314</v>
      </c>
      <c r="DK990" s="71">
        <v>0.52547369545510636</v>
      </c>
      <c r="DL990" s="71">
        <v>0.65147679355963295</v>
      </c>
      <c r="DM990" s="71">
        <v>0.25911694120541678</v>
      </c>
      <c r="DN990" s="72">
        <v>0.59347165677260261</v>
      </c>
      <c r="DO990" s="71">
        <v>0.70478958892029542</v>
      </c>
      <c r="DQ990" s="71"/>
      <c r="DR990" s="71"/>
      <c r="DS990" s="71"/>
      <c r="DT990" s="71"/>
      <c r="DU990" s="71"/>
      <c r="DV990" s="71"/>
      <c r="DW990" s="71"/>
      <c r="DX990" s="71"/>
      <c r="DY990" s="71"/>
      <c r="DZ990" s="71"/>
      <c r="EA990" s="71"/>
      <c r="EB990" s="71"/>
      <c r="EC990" s="71"/>
      <c r="ED990" s="71"/>
    </row>
    <row r="991" spans="1:134">
      <c r="A991" s="4">
        <v>1210</v>
      </c>
      <c r="B991" s="46" t="s">
        <v>7785</v>
      </c>
      <c r="C991" s="65" t="str">
        <f t="shared" si="35"/>
        <v>1210</v>
      </c>
      <c r="D991" s="69">
        <v>292294.69</v>
      </c>
      <c r="E991" s="68">
        <v>3426152.1700000013</v>
      </c>
      <c r="F991" s="69">
        <v>79499.81</v>
      </c>
      <c r="G991" s="69">
        <v>847276.6800000011</v>
      </c>
      <c r="H991" s="70">
        <v>109.86597547238617</v>
      </c>
      <c r="I991" s="70">
        <v>32.854501246200172</v>
      </c>
      <c r="J991" s="69">
        <v>432653.17000000004</v>
      </c>
      <c r="K991" s="69">
        <v>396127.6700000001</v>
      </c>
      <c r="L991" s="69">
        <v>394550.7900000001</v>
      </c>
      <c r="M991" s="69">
        <v>564627.88</v>
      </c>
      <c r="N991" s="69">
        <v>596298.55000000005</v>
      </c>
      <c r="O991" s="69">
        <v>772830.32000000007</v>
      </c>
      <c r="P991" s="69">
        <v>477895.4599999999</v>
      </c>
      <c r="Q991" s="69">
        <v>439855.70999999996</v>
      </c>
      <c r="R991" s="69">
        <v>706581.64999999991</v>
      </c>
      <c r="S991" s="69">
        <v>477226.80000000005</v>
      </c>
      <c r="T991" s="69">
        <v>549315.05999999994</v>
      </c>
      <c r="U991" s="69">
        <v>482982.8</v>
      </c>
      <c r="V991" s="69">
        <v>292294.69</v>
      </c>
      <c r="W991" s="70">
        <v>98.644237738901225</v>
      </c>
      <c r="X991" s="70">
        <v>93.760125744256598</v>
      </c>
      <c r="Y991" s="70">
        <v>100.95278538898056</v>
      </c>
      <c r="Z991" s="71">
        <v>122.66360560697854</v>
      </c>
      <c r="AA991" s="71">
        <v>105.87512060768924</v>
      </c>
      <c r="AB991" s="71">
        <v>113.46444098081858</v>
      </c>
      <c r="AC991" s="71">
        <v>103.69452612096326</v>
      </c>
      <c r="AD991" s="71">
        <v>108.1093250026977</v>
      </c>
      <c r="AE991" s="71">
        <v>114.57627008268227</v>
      </c>
      <c r="AF991" s="71">
        <v>107.00041147553981</v>
      </c>
      <c r="AG991" s="71">
        <v>116.13397734584838</v>
      </c>
      <c r="AH991" s="71">
        <v>105.97065389058862</v>
      </c>
      <c r="AI991" s="71">
        <v>112.73076629800723</v>
      </c>
      <c r="AJ991" s="71">
        <v>12.151425218630841</v>
      </c>
      <c r="AK991" s="71">
        <v>0.1160314553163122</v>
      </c>
      <c r="AL991" s="71">
        <v>-3.3202890108652516</v>
      </c>
      <c r="AM991" s="71">
        <v>2.5613775285530549</v>
      </c>
      <c r="AN991" s="71">
        <v>-1.186033958347954</v>
      </c>
      <c r="AO991" s="71">
        <v>8.6741076730008082</v>
      </c>
      <c r="AP991" s="71">
        <v>4.8282085364577565</v>
      </c>
      <c r="AQ991" s="71">
        <v>34.850177067312039</v>
      </c>
      <c r="AR991" s="71">
        <v>99.326787744802303</v>
      </c>
      <c r="AS991" s="71">
        <v>-5.9906330797074752</v>
      </c>
      <c r="AT991" s="71">
        <v>49.581375606073166</v>
      </c>
      <c r="AU991" s="71">
        <v>36.182423726879499</v>
      </c>
      <c r="AV991" s="72">
        <v>37.359832153856317</v>
      </c>
      <c r="AW991" s="73">
        <v>46877.270000000251</v>
      </c>
      <c r="AX991" s="73">
        <v>459.10000000015134</v>
      </c>
      <c r="AY991" s="73">
        <v>-13550.129999999946</v>
      </c>
      <c r="AZ991" s="73">
        <v>14101.070000000182</v>
      </c>
      <c r="BA991" s="73">
        <v>-7157.1899999999441</v>
      </c>
      <c r="BB991" s="73">
        <v>71303.970000000205</v>
      </c>
      <c r="BC991" s="73">
        <v>22011.049999999988</v>
      </c>
      <c r="BD991" s="73">
        <v>113674.66999999993</v>
      </c>
      <c r="BE991" s="73">
        <v>352097.60999999987</v>
      </c>
      <c r="BF991" s="73">
        <v>-30410.700000000012</v>
      </c>
      <c r="BG991" s="73">
        <v>182080.12999999995</v>
      </c>
      <c r="BH991" s="73">
        <v>128324.10999999999</v>
      </c>
      <c r="BI991" s="73">
        <v>79499.81</v>
      </c>
      <c r="BJ991" s="71">
        <v>18.159884171710871</v>
      </c>
      <c r="BK991" s="71">
        <v>14.129840019746343</v>
      </c>
      <c r="BL991" s="71">
        <v>14.594022832157069</v>
      </c>
      <c r="BM991" s="71">
        <v>14.456576650846607</v>
      </c>
      <c r="BN991" s="71">
        <v>2.9366569076753928</v>
      </c>
      <c r="BO991" s="71">
        <v>12.11335184805521</v>
      </c>
      <c r="BP991" s="71">
        <v>20.682396087549723</v>
      </c>
      <c r="BQ991" s="71">
        <v>18.546642484360998</v>
      </c>
      <c r="BR991" s="72">
        <v>12.452820524191512</v>
      </c>
      <c r="BS991" s="72">
        <v>12.283971181617998</v>
      </c>
      <c r="BT991" s="71">
        <v>13.314124576976489</v>
      </c>
      <c r="BU991" s="71">
        <v>13.026161248129117</v>
      </c>
      <c r="BV991" s="71">
        <v>11.873804281694014</v>
      </c>
      <c r="BW991" s="71">
        <v>13.130105625276009</v>
      </c>
      <c r="BX991" s="75">
        <v>10465</v>
      </c>
      <c r="BY991" s="75">
        <v>8359</v>
      </c>
      <c r="BZ991" s="75">
        <v>8577</v>
      </c>
      <c r="CA991" s="75">
        <v>10026</v>
      </c>
      <c r="CB991" s="75">
        <v>10426</v>
      </c>
      <c r="CC991" s="75">
        <v>14252</v>
      </c>
      <c r="CD991" s="75">
        <v>9669</v>
      </c>
      <c r="CE991" s="75">
        <v>8479</v>
      </c>
      <c r="CF991" s="75">
        <v>12744</v>
      </c>
      <c r="CG991" s="75">
        <v>9692</v>
      </c>
      <c r="CH991" s="75">
        <v>10596</v>
      </c>
      <c r="CI991" s="75">
        <v>10444</v>
      </c>
      <c r="CJ991" s="75">
        <v>6278</v>
      </c>
      <c r="CK991" s="75">
        <v>67902</v>
      </c>
      <c r="CL991" s="73">
        <v>672962.99</v>
      </c>
      <c r="CM991" s="73">
        <v>786923.70999999973</v>
      </c>
      <c r="CN991" s="73">
        <v>923148.89000000013</v>
      </c>
      <c r="CO991" s="73">
        <v>1006859.3599999999</v>
      </c>
      <c r="CP991" s="73">
        <v>1056209.49</v>
      </c>
      <c r="CQ991" s="73">
        <v>957589.70000000007</v>
      </c>
      <c r="CR991" s="73">
        <v>901422.56000000029</v>
      </c>
      <c r="CS991" s="73">
        <v>1019044.8800000001</v>
      </c>
      <c r="CT991" s="73">
        <v>839891.42000000016</v>
      </c>
      <c r="CU991" s="73">
        <v>758724.17999999993</v>
      </c>
      <c r="CV991" s="73">
        <v>733405.24000000022</v>
      </c>
      <c r="CW991" s="73">
        <v>832172.75999999989</v>
      </c>
      <c r="CX991" s="73">
        <v>799408.84999999986</v>
      </c>
      <c r="CY991" s="77"/>
      <c r="CZ991" s="4">
        <v>1210</v>
      </c>
      <c r="DA991" s="76" t="str">
        <f t="shared" si="36"/>
        <v>1210</v>
      </c>
      <c r="DB991" s="71">
        <v>3.3520951575281654</v>
      </c>
      <c r="DC991" s="71">
        <v>3.432934068563716</v>
      </c>
      <c r="DD991" s="71">
        <v>1.731464998428663</v>
      </c>
      <c r="DE991" s="71">
        <v>0.6990856794015412</v>
      </c>
      <c r="DF991" s="71">
        <v>1.4965022524160299</v>
      </c>
      <c r="DG991" s="71">
        <v>0.72703109167499813</v>
      </c>
      <c r="DH991" s="71">
        <v>0.5808405730605658</v>
      </c>
      <c r="DI991" s="71">
        <v>0.17585674527041009</v>
      </c>
      <c r="DJ991" s="71">
        <v>0.4285844246113093</v>
      </c>
      <c r="DK991" s="71">
        <v>0.6448255329821091</v>
      </c>
      <c r="DL991" s="71">
        <v>0.372810270951619</v>
      </c>
      <c r="DM991" s="71">
        <v>0.12702255180277738</v>
      </c>
      <c r="DN991" s="72">
        <v>0.15094734934217421</v>
      </c>
      <c r="DO991" s="71">
        <v>0.37124450723221758</v>
      </c>
      <c r="DQ991" s="71"/>
      <c r="DR991" s="71"/>
      <c r="DS991" s="71"/>
      <c r="DT991" s="71"/>
      <c r="DU991" s="71"/>
      <c r="DV991" s="71"/>
      <c r="DW991" s="71"/>
      <c r="DX991" s="71"/>
      <c r="DY991" s="71"/>
      <c r="DZ991" s="71"/>
      <c r="EA991" s="71"/>
      <c r="EB991" s="71"/>
      <c r="EC991" s="71"/>
      <c r="ED991" s="71"/>
    </row>
    <row r="992" spans="1:134">
      <c r="A992" s="4">
        <v>1179</v>
      </c>
      <c r="B992" s="46" t="s">
        <v>7792</v>
      </c>
      <c r="C992" s="65" t="str">
        <f t="shared" si="35"/>
        <v>1179</v>
      </c>
      <c r="D992" s="69">
        <v>377843.10000000003</v>
      </c>
      <c r="E992" s="68">
        <v>4510293.2300000004</v>
      </c>
      <c r="F992" s="69">
        <v>69981.300000000047</v>
      </c>
      <c r="G992" s="69">
        <v>768851.12000000151</v>
      </c>
      <c r="H992" s="70">
        <v>100.73456184703322</v>
      </c>
      <c r="I992" s="70">
        <v>20.549592841355</v>
      </c>
      <c r="J992" s="69">
        <v>587186.11999999988</v>
      </c>
      <c r="K992" s="69">
        <v>583550.29</v>
      </c>
      <c r="L992" s="69">
        <v>511323.6</v>
      </c>
      <c r="M992" s="69">
        <v>729359.51000000013</v>
      </c>
      <c r="N992" s="69">
        <v>1077413.07</v>
      </c>
      <c r="O992" s="69">
        <v>1144320.8499999999</v>
      </c>
      <c r="P992" s="69">
        <v>569562.03</v>
      </c>
      <c r="Q992" s="69">
        <v>585908.49999999988</v>
      </c>
      <c r="R992" s="69">
        <v>901750.1</v>
      </c>
      <c r="S992" s="69">
        <v>672452.08999999985</v>
      </c>
      <c r="T992" s="69">
        <v>714514.72999999975</v>
      </c>
      <c r="U992" s="69">
        <v>688262.67999999993</v>
      </c>
      <c r="V992" s="69">
        <v>377843.10000000003</v>
      </c>
      <c r="W992" s="70">
        <v>101.6386016761692</v>
      </c>
      <c r="X992" s="70">
        <v>96.399817578035012</v>
      </c>
      <c r="Y992" s="70">
        <v>96.526880007742619</v>
      </c>
      <c r="Z992" s="71">
        <v>105.0745956729767</v>
      </c>
      <c r="AA992" s="71">
        <v>111.81084286515608</v>
      </c>
      <c r="AB992" s="71">
        <v>120.0934180683534</v>
      </c>
      <c r="AC992" s="71">
        <v>90.189299897952168</v>
      </c>
      <c r="AD992" s="71">
        <v>93.945642037851854</v>
      </c>
      <c r="AE992" s="71">
        <v>101.56927400034598</v>
      </c>
      <c r="AF992" s="71">
        <v>115.61223887351922</v>
      </c>
      <c r="AG992" s="71">
        <v>99.302340322512279</v>
      </c>
      <c r="AH992" s="71">
        <v>101.86070091172623</v>
      </c>
      <c r="AI992" s="71">
        <v>105.68120538058588</v>
      </c>
      <c r="AJ992" s="71">
        <v>0.35546191103155156</v>
      </c>
      <c r="AK992" s="71">
        <v>-8.7136747128901071</v>
      </c>
      <c r="AL992" s="71">
        <v>-10.232838387926414</v>
      </c>
      <c r="AM992" s="71">
        <v>-4.2070491371175134</v>
      </c>
      <c r="AN992" s="71">
        <v>-2.7189243238076477</v>
      </c>
      <c r="AO992" s="71">
        <v>12.785206690427042</v>
      </c>
      <c r="AP992" s="71">
        <v>-10.318830725223416</v>
      </c>
      <c r="AQ992" s="71">
        <v>18.773808263824733</v>
      </c>
      <c r="AR992" s="71">
        <v>70.764266919735476</v>
      </c>
      <c r="AS992" s="71">
        <v>0.34391840373368954</v>
      </c>
      <c r="AT992" s="71">
        <v>25.740736253235184</v>
      </c>
      <c r="AU992" s="71">
        <v>27.757218200890765</v>
      </c>
      <c r="AV992" s="72">
        <v>22.731400907809942</v>
      </c>
      <c r="AW992" s="73">
        <v>2079.8299999998417</v>
      </c>
      <c r="AX992" s="73">
        <v>-55702.399999999907</v>
      </c>
      <c r="AY992" s="73">
        <v>-58287.369999999995</v>
      </c>
      <c r="AZ992" s="73">
        <v>-32032.119999999646</v>
      </c>
      <c r="BA992" s="73">
        <v>-30112.790000000037</v>
      </c>
      <c r="BB992" s="73">
        <v>146875.80999999982</v>
      </c>
      <c r="BC992" s="73">
        <v>-65534.540000000037</v>
      </c>
      <c r="BD992" s="73">
        <v>92610.770000000019</v>
      </c>
      <c r="BE992" s="73">
        <v>373682.89</v>
      </c>
      <c r="BF992" s="73">
        <v>2304.7600000000093</v>
      </c>
      <c r="BG992" s="73">
        <v>146270.29999999981</v>
      </c>
      <c r="BH992" s="73">
        <v>149535.64000000001</v>
      </c>
      <c r="BI992" s="73">
        <v>69981.300000000047</v>
      </c>
      <c r="BJ992" s="71">
        <v>17.47571647284482</v>
      </c>
      <c r="BK992" s="71">
        <v>14.815064445440871</v>
      </c>
      <c r="BL992" s="71">
        <v>15.840582213730826</v>
      </c>
      <c r="BM992" s="71">
        <v>16.667087876082416</v>
      </c>
      <c r="BN992" s="71">
        <v>5.7539933290879457</v>
      </c>
      <c r="BO992" s="71">
        <v>11.306130665192768</v>
      </c>
      <c r="BP992" s="71">
        <v>19.386198915650024</v>
      </c>
      <c r="BQ992" s="71">
        <v>19.538654494637658</v>
      </c>
      <c r="BR992" s="72">
        <v>17.115487442695869</v>
      </c>
      <c r="BS992" s="72">
        <v>16.553716210998605</v>
      </c>
      <c r="BT992" s="71">
        <v>16.50130143190438</v>
      </c>
      <c r="BU992" s="71">
        <v>15.767688486881422</v>
      </c>
      <c r="BV992" s="71">
        <v>14.887548209814707</v>
      </c>
      <c r="BW992" s="71">
        <v>15.780179285787696</v>
      </c>
      <c r="BX992" s="75">
        <v>8280</v>
      </c>
      <c r="BY992" s="75">
        <v>7799</v>
      </c>
      <c r="BZ992" s="75">
        <v>7730</v>
      </c>
      <c r="CA992" s="75">
        <v>9735</v>
      </c>
      <c r="CB992" s="75">
        <v>13404</v>
      </c>
      <c r="CC992" s="75">
        <v>15233</v>
      </c>
      <c r="CD992" s="75">
        <v>8803</v>
      </c>
      <c r="CE992" s="75">
        <v>9068</v>
      </c>
      <c r="CF992" s="75">
        <v>13171</v>
      </c>
      <c r="CG992" s="75">
        <v>9860</v>
      </c>
      <c r="CH992" s="75">
        <v>10475</v>
      </c>
      <c r="CI992" s="75">
        <v>10162</v>
      </c>
      <c r="CJ992" s="75">
        <v>5580</v>
      </c>
      <c r="CK992" s="75">
        <v>67119</v>
      </c>
      <c r="CL992" s="73">
        <v>956133.39000000036</v>
      </c>
      <c r="CM992" s="73">
        <v>1011724.7099999997</v>
      </c>
      <c r="CN992" s="73">
        <v>1013929.4299999999</v>
      </c>
      <c r="CO992" s="73">
        <v>1178208.0699999998</v>
      </c>
      <c r="CP992" s="73">
        <v>1121853.8699999996</v>
      </c>
      <c r="CQ992" s="73">
        <v>751914.29</v>
      </c>
      <c r="CR992" s="73">
        <v>863229.63</v>
      </c>
      <c r="CS992" s="73">
        <v>894900.2200000002</v>
      </c>
      <c r="CT992" s="73">
        <v>843550.52</v>
      </c>
      <c r="CU992" s="73">
        <v>841037.29000000015</v>
      </c>
      <c r="CV992" s="73">
        <v>731587.9800000001</v>
      </c>
      <c r="CW992" s="73">
        <v>824898.84999999974</v>
      </c>
      <c r="CX992" s="73">
        <v>853687.97000000009</v>
      </c>
      <c r="CY992" s="77"/>
      <c r="CZ992" s="4">
        <v>1179</v>
      </c>
      <c r="DA992" s="76" t="str">
        <f t="shared" si="36"/>
        <v>1179</v>
      </c>
      <c r="DB992" s="71">
        <v>3.4339570136343185</v>
      </c>
      <c r="DC992" s="71">
        <v>3.6403186140603081</v>
      </c>
      <c r="DD992" s="71">
        <v>1.0143339607880324</v>
      </c>
      <c r="DE992" s="71">
        <v>1.3407827229049112</v>
      </c>
      <c r="DF992" s="71">
        <v>1.6963184816477992</v>
      </c>
      <c r="DG992" s="71">
        <v>1.2170737735940298</v>
      </c>
      <c r="DH992" s="71">
        <v>0.69543444692122314</v>
      </c>
      <c r="DI992" s="71">
        <v>0.6982121173916862</v>
      </c>
      <c r="DJ992" s="71">
        <v>0.92038805235028098</v>
      </c>
      <c r="DK992" s="71">
        <v>1.265492676016378</v>
      </c>
      <c r="DL992" s="71">
        <v>2.1454931612251653</v>
      </c>
      <c r="DM992" s="71">
        <v>0.49169111051328895</v>
      </c>
      <c r="DN992" s="71">
        <v>1.0463045168316114</v>
      </c>
      <c r="DO992" s="71">
        <v>1.052744129377678</v>
      </c>
      <c r="DQ992" s="71"/>
      <c r="DR992" s="71"/>
      <c r="DS992" s="71"/>
      <c r="DT992" s="71"/>
      <c r="DU992" s="71"/>
      <c r="DV992" s="71"/>
      <c r="DW992" s="71"/>
      <c r="DX992" s="71"/>
      <c r="DY992" s="71"/>
      <c r="DZ992" s="71"/>
      <c r="EA992" s="71"/>
      <c r="EB992" s="71"/>
      <c r="EC992" s="71"/>
      <c r="ED992" s="71"/>
    </row>
    <row r="993" spans="1:134">
      <c r="A993" s="4">
        <v>971</v>
      </c>
      <c r="B993" s="46" t="s">
        <v>7798</v>
      </c>
      <c r="C993" s="65" t="str">
        <f t="shared" si="35"/>
        <v>L971</v>
      </c>
      <c r="D993" s="69">
        <v>153508.21</v>
      </c>
      <c r="E993" s="68">
        <v>2274725.1100000003</v>
      </c>
      <c r="F993" s="69">
        <v>19317.140000000043</v>
      </c>
      <c r="G993" s="69">
        <v>305994.19000000041</v>
      </c>
      <c r="H993" s="70">
        <v>95.864593413554516</v>
      </c>
      <c r="I993" s="70">
        <v>15.542712662835623</v>
      </c>
      <c r="J993" s="69">
        <v>262867.12</v>
      </c>
      <c r="K993" s="69">
        <v>267403.28999999998</v>
      </c>
      <c r="L993" s="69">
        <v>249371.36</v>
      </c>
      <c r="M993" s="69">
        <v>283612.56999999995</v>
      </c>
      <c r="N993" s="69">
        <v>344996.21</v>
      </c>
      <c r="O993" s="69">
        <v>425362.83</v>
      </c>
      <c r="P993" s="69">
        <v>248516.72999999998</v>
      </c>
      <c r="Q993" s="69">
        <v>258756.27000000002</v>
      </c>
      <c r="R993" s="69">
        <v>801628.67</v>
      </c>
      <c r="S993" s="69">
        <v>243479.2</v>
      </c>
      <c r="T993" s="69">
        <v>290694.05999999994</v>
      </c>
      <c r="U993" s="69">
        <v>278141.96999999991</v>
      </c>
      <c r="V993" s="69">
        <v>153508.21</v>
      </c>
      <c r="W993" s="70">
        <v>88.079362241200457</v>
      </c>
      <c r="X993" s="70">
        <v>98.587967792584664</v>
      </c>
      <c r="Y993" s="70">
        <v>94.708427792957721</v>
      </c>
      <c r="Z993" s="71">
        <v>91.026070973996582</v>
      </c>
      <c r="AA993" s="71">
        <v>93.485594008421373</v>
      </c>
      <c r="AB993" s="71">
        <v>96.127344851721404</v>
      </c>
      <c r="AC993" s="71">
        <v>83.777570939579817</v>
      </c>
      <c r="AD993" s="71">
        <v>98.831171631286523</v>
      </c>
      <c r="AE993" s="71">
        <v>98.635910940391554</v>
      </c>
      <c r="AF993" s="71">
        <v>92.402830483938175</v>
      </c>
      <c r="AG993" s="71">
        <v>92.522857997245794</v>
      </c>
      <c r="AH993" s="71">
        <v>106.01836462612657</v>
      </c>
      <c r="AI993" s="71">
        <v>94.965800561166532</v>
      </c>
      <c r="AJ993" s="71">
        <v>-5.9178119178853628</v>
      </c>
      <c r="AK993" s="71">
        <v>-5.6244522694480992</v>
      </c>
      <c r="AL993" s="71">
        <v>-10.888738566344603</v>
      </c>
      <c r="AM993" s="71">
        <v>-15.623627847669319</v>
      </c>
      <c r="AN993" s="71">
        <v>-18.47742079764031</v>
      </c>
      <c r="AO993" s="71">
        <v>-11.600216425903053</v>
      </c>
      <c r="AP993" s="71">
        <v>-17.106828129693653</v>
      </c>
      <c r="AQ993" s="71">
        <v>22.279850800931357</v>
      </c>
      <c r="AR993" s="71">
        <v>160.72148512782834</v>
      </c>
      <c r="AS993" s="71">
        <v>-56.553103789333733</v>
      </c>
      <c r="AT993" s="71">
        <v>17.191936739733514</v>
      </c>
      <c r="AU993" s="71">
        <v>34.235266898205637</v>
      </c>
      <c r="AV993" s="72">
        <v>14.395249996888793</v>
      </c>
      <c r="AW993" s="73">
        <v>-16534.460000000021</v>
      </c>
      <c r="AX993" s="73">
        <v>-15936.299999999988</v>
      </c>
      <c r="AY993" s="73">
        <v>-30471.340000000026</v>
      </c>
      <c r="AZ993" s="73">
        <v>-52515.379999999946</v>
      </c>
      <c r="BA993" s="73">
        <v>-78188.790000000154</v>
      </c>
      <c r="BB993" s="73">
        <v>-45674.909999999916</v>
      </c>
      <c r="BC993" s="73">
        <v>-51286.890000000014</v>
      </c>
      <c r="BD993" s="73">
        <v>47146.369999999995</v>
      </c>
      <c r="BE993" s="73">
        <v>494163.15</v>
      </c>
      <c r="BF993" s="73">
        <v>-316927.22999999981</v>
      </c>
      <c r="BG993" s="73">
        <v>42644.519999999902</v>
      </c>
      <c r="BH993" s="73">
        <v>70937.129999999946</v>
      </c>
      <c r="BI993" s="73">
        <v>19317.140000000043</v>
      </c>
      <c r="BJ993" s="71">
        <v>13.799836815226099</v>
      </c>
      <c r="BK993" s="71">
        <v>8.7992112473052995</v>
      </c>
      <c r="BL993" s="71">
        <v>11.552968636900932</v>
      </c>
      <c r="BM993" s="71">
        <v>11.824466938774444</v>
      </c>
      <c r="BN993" s="71">
        <v>5.4578082707940947</v>
      </c>
      <c r="BO993" s="71">
        <v>10.077874114420322</v>
      </c>
      <c r="BP993" s="71">
        <v>14.866967209626772</v>
      </c>
      <c r="BQ993" s="71">
        <v>18.350910646001942</v>
      </c>
      <c r="BR993" s="72">
        <v>4.597713869141721</v>
      </c>
      <c r="BS993" s="72">
        <v>11.763556878722165</v>
      </c>
      <c r="BT993" s="71">
        <v>12.522988723826295</v>
      </c>
      <c r="BU993" s="71">
        <v>10.054173451400633</v>
      </c>
      <c r="BV993" s="71">
        <v>11.258748973666005</v>
      </c>
      <c r="BW993" s="71">
        <v>8.3972458808230961</v>
      </c>
      <c r="BX993" s="75">
        <v>7235</v>
      </c>
      <c r="BY993" s="75">
        <v>7063</v>
      </c>
      <c r="BZ993" s="75">
        <v>6317</v>
      </c>
      <c r="CA993" s="75">
        <v>6816</v>
      </c>
      <c r="CB993" s="75">
        <v>7586</v>
      </c>
      <c r="CC993" s="75">
        <v>9489</v>
      </c>
      <c r="CD993" s="75">
        <v>6248</v>
      </c>
      <c r="CE993" s="75">
        <v>6219</v>
      </c>
      <c r="CF993" s="75">
        <v>13061</v>
      </c>
      <c r="CG993" s="75">
        <v>6345</v>
      </c>
      <c r="CH993" s="75">
        <v>7205</v>
      </c>
      <c r="CI993" s="75">
        <v>7147</v>
      </c>
      <c r="CJ993" s="75">
        <v>4292</v>
      </c>
      <c r="CK993" s="75">
        <v>50517</v>
      </c>
      <c r="CL993" s="73">
        <v>506543.4200000001</v>
      </c>
      <c r="CM993" s="73">
        <v>486286.0300000002</v>
      </c>
      <c r="CN993" s="73">
        <v>529292.48</v>
      </c>
      <c r="CO993" s="73">
        <v>596464.19999999995</v>
      </c>
      <c r="CP993" s="73">
        <v>637844.02999999991</v>
      </c>
      <c r="CQ993" s="73">
        <v>531478.89999999991</v>
      </c>
      <c r="CR993" s="73">
        <v>569459.84</v>
      </c>
      <c r="CS993" s="73">
        <v>838141.39999999991</v>
      </c>
      <c r="CT993" s="73">
        <v>565957.10999999987</v>
      </c>
      <c r="CU993" s="73">
        <v>452383.81000000006</v>
      </c>
      <c r="CV993" s="73">
        <v>588696.85000000009</v>
      </c>
      <c r="CW993" s="73">
        <v>609956.10000000009</v>
      </c>
      <c r="CX993" s="73">
        <v>664886.99999999988</v>
      </c>
      <c r="CY993" s="77"/>
      <c r="CZ993" s="4">
        <v>971</v>
      </c>
      <c r="DA993" s="76" t="str">
        <f t="shared" si="36"/>
        <v>L971</v>
      </c>
      <c r="DB993" s="71">
        <v>1.5383462367217156</v>
      </c>
      <c r="DC993" s="71">
        <v>3.0549712390153254</v>
      </c>
      <c r="DD993" s="71">
        <v>0.6671556927692488</v>
      </c>
      <c r="DE993" s="71">
        <v>0.7217015147883229</v>
      </c>
      <c r="DF993" s="71">
        <v>0.97331713546879328</v>
      </c>
      <c r="DG993" s="71">
        <v>0.57207282417226502</v>
      </c>
      <c r="DH993" s="71">
        <v>0.57262494287569266</v>
      </c>
      <c r="DI993" s="71">
        <v>0.48795995923299518</v>
      </c>
      <c r="DJ993" s="71">
        <v>0.47248592712373133</v>
      </c>
      <c r="DK993" s="71">
        <v>0.60349638396741212</v>
      </c>
      <c r="DL993" s="71">
        <v>0.4153486360410466</v>
      </c>
      <c r="DM993" s="71">
        <v>0.15456159057570962</v>
      </c>
      <c r="DN993" s="72">
        <v>0.29772493874052874</v>
      </c>
      <c r="DO993" s="71">
        <v>0.44079354582995312</v>
      </c>
      <c r="DQ993" s="71"/>
      <c r="DR993" s="71"/>
      <c r="DS993" s="71"/>
      <c r="DT993" s="71"/>
      <c r="DU993" s="71"/>
      <c r="DV993" s="71"/>
      <c r="DW993" s="71"/>
      <c r="DX993" s="71"/>
      <c r="DY993" s="71"/>
      <c r="DZ993" s="71"/>
      <c r="EA993" s="71"/>
      <c r="EB993" s="71"/>
      <c r="EC993" s="71"/>
      <c r="ED993" s="71"/>
    </row>
    <row r="994" spans="1:134">
      <c r="A994" s="4">
        <v>737</v>
      </c>
      <c r="B994" s="46" t="s">
        <v>7806</v>
      </c>
      <c r="C994" s="65" t="str">
        <f t="shared" si="35"/>
        <v>L737</v>
      </c>
      <c r="D994" s="69">
        <v>516008.72</v>
      </c>
      <c r="E994" s="68">
        <v>6108417.7100000009</v>
      </c>
      <c r="F994" s="69">
        <v>-42935.170000000158</v>
      </c>
      <c r="G994" s="69">
        <v>457626.82000000123</v>
      </c>
      <c r="H994" s="70">
        <v>91.673914785254269</v>
      </c>
      <c r="I994" s="70">
        <v>8.0984561083271789</v>
      </c>
      <c r="J994" s="69">
        <v>973081.72000000009</v>
      </c>
      <c r="K994" s="69">
        <v>884495.35000000021</v>
      </c>
      <c r="L994" s="69">
        <v>811200.20000000007</v>
      </c>
      <c r="M994" s="69">
        <v>922368.50000000023</v>
      </c>
      <c r="N994" s="69">
        <v>1734164.75</v>
      </c>
      <c r="O994" s="69">
        <v>1220993.72</v>
      </c>
      <c r="P994" s="69">
        <v>780014.40999999992</v>
      </c>
      <c r="Q994" s="69">
        <v>750958.5199999999</v>
      </c>
      <c r="R994" s="69">
        <v>1393411.93</v>
      </c>
      <c r="S994" s="69">
        <v>798439.39000000025</v>
      </c>
      <c r="T994" s="69">
        <v>1015108.41</v>
      </c>
      <c r="U994" s="69">
        <v>854476.33</v>
      </c>
      <c r="V994" s="69">
        <v>516008.72</v>
      </c>
      <c r="W994" s="70">
        <v>122.10892359501371</v>
      </c>
      <c r="X994" s="70">
        <v>96.338875410669928</v>
      </c>
      <c r="Y994" s="70">
        <v>98.370393337110045</v>
      </c>
      <c r="Z994" s="71">
        <v>93.005627635619632</v>
      </c>
      <c r="AA994" s="71">
        <v>104.41572044981019</v>
      </c>
      <c r="AB994" s="71">
        <v>119.55739222330838</v>
      </c>
      <c r="AC994" s="71">
        <v>91.708553902194666</v>
      </c>
      <c r="AD994" s="71">
        <v>95.954178073956101</v>
      </c>
      <c r="AE994" s="71">
        <v>102.66002588167207</v>
      </c>
      <c r="AF994" s="71">
        <v>96.195013131483549</v>
      </c>
      <c r="AG994" s="71">
        <v>89.947563282304969</v>
      </c>
      <c r="AH994" s="71">
        <v>78.270564726565212</v>
      </c>
      <c r="AI994" s="71">
        <v>82.89787022760467</v>
      </c>
      <c r="AJ994" s="71">
        <v>10.297538043787501</v>
      </c>
      <c r="AK994" s="71">
        <v>-6.8500505513584109</v>
      </c>
      <c r="AL994" s="71">
        <v>-19.63529650590662</v>
      </c>
      <c r="AM994" s="71">
        <v>-22.614573376579472</v>
      </c>
      <c r="AN994" s="71">
        <v>-15.563478558386789</v>
      </c>
      <c r="AO994" s="71">
        <v>-1.2664666406098202</v>
      </c>
      <c r="AP994" s="71">
        <v>-9.8891971828001797</v>
      </c>
      <c r="AQ994" s="71">
        <v>17.761319902887784</v>
      </c>
      <c r="AR994" s="71">
        <v>73.882477715492783</v>
      </c>
      <c r="AS994" s="71">
        <v>-18.457952758723216</v>
      </c>
      <c r="AT994" s="71">
        <v>10.611347590713915</v>
      </c>
      <c r="AU994" s="71">
        <v>-4.021778595237091</v>
      </c>
      <c r="AV994" s="72">
        <v>-7.6814812306115643</v>
      </c>
      <c r="AW994" s="73">
        <v>90848.319999999949</v>
      </c>
      <c r="AX994" s="73">
        <v>-65043.91999999946</v>
      </c>
      <c r="AY994" s="73">
        <v>-198198.4099999998</v>
      </c>
      <c r="AZ994" s="73">
        <v>-269546.49000000022</v>
      </c>
      <c r="BA994" s="73">
        <v>-319644.10000000033</v>
      </c>
      <c r="BB994" s="73">
        <v>-7887.7399999999907</v>
      </c>
      <c r="BC994" s="73">
        <v>-85602.570000000065</v>
      </c>
      <c r="BD994" s="73">
        <v>113263.12</v>
      </c>
      <c r="BE994" s="73">
        <v>592059.22999999986</v>
      </c>
      <c r="BF994" s="73">
        <v>-180735.66999999969</v>
      </c>
      <c r="BG994" s="73">
        <v>97383.030000000144</v>
      </c>
      <c r="BH994" s="73">
        <v>-35805.150000000023</v>
      </c>
      <c r="BI994" s="73">
        <v>-42935.170000000158</v>
      </c>
      <c r="BJ994" s="71">
        <v>14.544940854686875</v>
      </c>
      <c r="BK994" s="71">
        <v>9.6663630332816801</v>
      </c>
      <c r="BL994" s="71">
        <v>9.7907079583573555</v>
      </c>
      <c r="BM994" s="71">
        <v>11.772179555510947</v>
      </c>
      <c r="BN994" s="71">
        <v>-0.14447532793618434</v>
      </c>
      <c r="BO994" s="71">
        <v>7.7089344167877485</v>
      </c>
      <c r="BP994" s="71">
        <v>15.910212238523624</v>
      </c>
      <c r="BQ994" s="71">
        <v>15.917836210230854</v>
      </c>
      <c r="BR994" s="72">
        <v>7.2032028876842293</v>
      </c>
      <c r="BS994" s="72">
        <v>11.431616778504486</v>
      </c>
      <c r="BT994" s="71">
        <v>11.805205573991831</v>
      </c>
      <c r="BU994" s="71">
        <v>10.844076499223959</v>
      </c>
      <c r="BV994" s="71">
        <v>9.390819132463152</v>
      </c>
      <c r="BW994" s="71">
        <v>9.9995282243720123</v>
      </c>
      <c r="BX994" s="75">
        <v>13267</v>
      </c>
      <c r="BY994" s="75">
        <v>12705</v>
      </c>
      <c r="BZ994" s="75">
        <v>12624</v>
      </c>
      <c r="CA994" s="75">
        <v>13177</v>
      </c>
      <c r="CB994" s="75">
        <v>16369</v>
      </c>
      <c r="CC994" s="75">
        <v>16816</v>
      </c>
      <c r="CD994" s="75">
        <v>11682</v>
      </c>
      <c r="CE994" s="75">
        <v>11905</v>
      </c>
      <c r="CF994" s="75">
        <v>18341</v>
      </c>
      <c r="CG994" s="75">
        <v>12497</v>
      </c>
      <c r="CH994" s="75">
        <v>14125</v>
      </c>
      <c r="CI994" s="75">
        <v>13284</v>
      </c>
      <c r="CJ994" s="75">
        <v>6898</v>
      </c>
      <c r="CK994" s="75">
        <v>88732</v>
      </c>
      <c r="CL994" s="73">
        <v>1351506.1099999999</v>
      </c>
      <c r="CM994" s="73">
        <v>1325433.6200000001</v>
      </c>
      <c r="CN994" s="73">
        <v>1643769.19</v>
      </c>
      <c r="CO994" s="73">
        <v>1771244.4</v>
      </c>
      <c r="CP994" s="73">
        <v>1871023.6100000003</v>
      </c>
      <c r="CQ994" s="73">
        <v>1475153.7299999997</v>
      </c>
      <c r="CR994" s="73">
        <v>1514204.9100000001</v>
      </c>
      <c r="CS994" s="73">
        <v>1653474.8299999998</v>
      </c>
      <c r="CT994" s="73">
        <v>1136571.0500000003</v>
      </c>
      <c r="CU994" s="73">
        <v>1157346.1300000004</v>
      </c>
      <c r="CV994" s="73">
        <v>1135428.93</v>
      </c>
      <c r="CW994" s="73">
        <v>1048424.7599999998</v>
      </c>
      <c r="CX994" s="73">
        <v>1238008.6200000001</v>
      </c>
      <c r="CY994" s="77"/>
      <c r="CZ994" s="4">
        <v>737</v>
      </c>
      <c r="DA994" s="76" t="str">
        <f t="shared" si="36"/>
        <v>L737</v>
      </c>
      <c r="DB994" s="71">
        <v>9.96998452446398</v>
      </c>
      <c r="DC994" s="71">
        <v>13.015000601949236</v>
      </c>
      <c r="DD994" s="71">
        <v>2.1051476727892471</v>
      </c>
      <c r="DE994" s="71">
        <v>1.1591915215280131</v>
      </c>
      <c r="DF994" s="71">
        <v>1.6494441615900013</v>
      </c>
      <c r="DG994" s="71">
        <v>1.112560182928279</v>
      </c>
      <c r="DH994" s="71">
        <v>1.0095671907636117</v>
      </c>
      <c r="DI994" s="71">
        <v>1.0769148923839857</v>
      </c>
      <c r="DJ994" s="71">
        <v>0.74094423332188275</v>
      </c>
      <c r="DK994" s="71">
        <v>0.37223009384776595</v>
      </c>
      <c r="DL994" s="71">
        <v>0.6235983231366381</v>
      </c>
      <c r="DM994" s="71">
        <v>0.58485845895188926</v>
      </c>
      <c r="DN994" s="71">
        <v>0.36758655654002237</v>
      </c>
      <c r="DO994" s="71">
        <v>0.69534020876357017</v>
      </c>
      <c r="DQ994" s="71"/>
      <c r="DR994" s="71"/>
      <c r="DS994" s="71"/>
      <c r="DT994" s="71"/>
      <c r="DU994" s="71"/>
      <c r="DV994" s="71"/>
      <c r="DW994" s="71"/>
      <c r="DX994" s="71"/>
      <c r="DY994" s="71"/>
      <c r="DZ994" s="71"/>
      <c r="EA994" s="71"/>
      <c r="EB994" s="71"/>
      <c r="EC994" s="71"/>
      <c r="ED994" s="71"/>
    </row>
    <row r="995" spans="1:134">
      <c r="A995" s="4">
        <v>995</v>
      </c>
      <c r="B995" s="46" t="s">
        <v>7814</v>
      </c>
      <c r="C995" s="65" t="str">
        <f t="shared" si="35"/>
        <v>L995</v>
      </c>
      <c r="D995" s="69">
        <v>172507.72999999998</v>
      </c>
      <c r="E995" s="68">
        <v>1974162.810000001</v>
      </c>
      <c r="F995" s="69">
        <v>30682.380000000005</v>
      </c>
      <c r="G995" s="69">
        <v>-13297.549999999814</v>
      </c>
      <c r="H995" s="70">
        <v>81.392789488530894</v>
      </c>
      <c r="I995" s="70">
        <v>-0.66907246391569863</v>
      </c>
      <c r="J995" s="69">
        <v>253797.47999999995</v>
      </c>
      <c r="K995" s="69">
        <v>270709.96999999991</v>
      </c>
      <c r="L995" s="69">
        <v>239556.10999999993</v>
      </c>
      <c r="M995" s="69">
        <v>280358.19</v>
      </c>
      <c r="N995" s="69">
        <v>343696.88</v>
      </c>
      <c r="O995" s="69">
        <v>387486.92</v>
      </c>
      <c r="P995" s="69">
        <v>230778.38999999993</v>
      </c>
      <c r="Q995" s="69">
        <v>221576.45999999996</v>
      </c>
      <c r="R995" s="69">
        <v>555078.09</v>
      </c>
      <c r="S995" s="69">
        <v>251025.75999999998</v>
      </c>
      <c r="T995" s="69">
        <v>275567.32999999996</v>
      </c>
      <c r="U995" s="69">
        <v>267629.04999999993</v>
      </c>
      <c r="V995" s="69">
        <v>172507.72999999998</v>
      </c>
      <c r="W995" s="70">
        <v>77.145037234795794</v>
      </c>
      <c r="X995" s="70">
        <v>85.059075043931045</v>
      </c>
      <c r="Y995" s="70">
        <v>82.309457683773601</v>
      </c>
      <c r="Z995" s="71">
        <v>87.182742994404961</v>
      </c>
      <c r="AA995" s="71">
        <v>94.585069805213223</v>
      </c>
      <c r="AB995" s="71">
        <v>104.27092939897271</v>
      </c>
      <c r="AC995" s="71">
        <v>73.613302687087355</v>
      </c>
      <c r="AD995" s="71">
        <v>78.983437053358401</v>
      </c>
      <c r="AE995" s="71">
        <v>86.952823103205859</v>
      </c>
      <c r="AF995" s="71">
        <v>84.365498659603389</v>
      </c>
      <c r="AG995" s="71">
        <v>75.662880816222284</v>
      </c>
      <c r="AH995" s="71">
        <v>75.245760462156298</v>
      </c>
      <c r="AI995" s="71">
        <v>98.210976223857884</v>
      </c>
      <c r="AJ995" s="71">
        <v>-22.822367224492957</v>
      </c>
      <c r="AK995" s="71">
        <v>-18.974408229670125</v>
      </c>
      <c r="AL995" s="71">
        <v>-21.872352496692749</v>
      </c>
      <c r="AM995" s="71">
        <v>-25.6172809289951</v>
      </c>
      <c r="AN995" s="71">
        <v>-29.694697115582681</v>
      </c>
      <c r="AO995" s="71">
        <v>-16.445832915997638</v>
      </c>
      <c r="AP995" s="71">
        <v>-25.288205557996722</v>
      </c>
      <c r="AQ995" s="71">
        <v>-0.43945194902390572</v>
      </c>
      <c r="AR995" s="71">
        <v>102.29090463682837</v>
      </c>
      <c r="AS995" s="71">
        <v>-46.501569122715111</v>
      </c>
      <c r="AT995" s="71">
        <v>-4.0153308058321517</v>
      </c>
      <c r="AU995" s="71">
        <v>-5.5905960096743312</v>
      </c>
      <c r="AV995" s="72">
        <v>21.633918054847044</v>
      </c>
      <c r="AW995" s="73">
        <v>-75051.010000000097</v>
      </c>
      <c r="AX995" s="73">
        <v>-63394.310000000114</v>
      </c>
      <c r="AY995" s="73">
        <v>-67065.320000000007</v>
      </c>
      <c r="AZ995" s="73">
        <v>-96554.880000000121</v>
      </c>
      <c r="BA995" s="73">
        <v>-145159.93</v>
      </c>
      <c r="BB995" s="73">
        <v>-64770.190000000061</v>
      </c>
      <c r="BC995" s="73">
        <v>-78113.120000000024</v>
      </c>
      <c r="BD995" s="73">
        <v>-978.02000000004773</v>
      </c>
      <c r="BE995" s="73">
        <v>280682.11999999994</v>
      </c>
      <c r="BF995" s="73">
        <v>-218195.02999999988</v>
      </c>
      <c r="BG995" s="73">
        <v>-11527.820000000065</v>
      </c>
      <c r="BH995" s="73">
        <v>-15848.060000000114</v>
      </c>
      <c r="BI995" s="73">
        <v>30682.380000000005</v>
      </c>
      <c r="BJ995" s="71">
        <v>17.335763651410694</v>
      </c>
      <c r="BK995" s="71">
        <v>14.807229270786344</v>
      </c>
      <c r="BL995" s="71">
        <v>14.359467843175889</v>
      </c>
      <c r="BM995" s="71">
        <v>14.634645734110759</v>
      </c>
      <c r="BN995" s="71">
        <v>4.9532385363034335</v>
      </c>
      <c r="BO995" s="71">
        <v>8.426681972073867</v>
      </c>
      <c r="BP995" s="71">
        <v>22.032659256268303</v>
      </c>
      <c r="BQ995" s="71">
        <v>20.210194163091384</v>
      </c>
      <c r="BR995" s="72">
        <v>7.2196128781152087</v>
      </c>
      <c r="BS995" s="72">
        <v>14.035066296220961</v>
      </c>
      <c r="BT995" s="71">
        <v>15.493949207490552</v>
      </c>
      <c r="BU995" s="71">
        <v>14.16976225978112</v>
      </c>
      <c r="BV995" s="71">
        <v>13.31150484650578</v>
      </c>
      <c r="BW995" s="71">
        <v>12.277171753369959</v>
      </c>
      <c r="BX995" s="75">
        <v>7643</v>
      </c>
      <c r="BY995" s="75">
        <v>7823</v>
      </c>
      <c r="BZ995" s="75">
        <v>6905</v>
      </c>
      <c r="CA995" s="75">
        <v>7255</v>
      </c>
      <c r="CB995" s="75">
        <v>8701</v>
      </c>
      <c r="CC995" s="75">
        <v>9757</v>
      </c>
      <c r="CD995" s="75">
        <v>6782</v>
      </c>
      <c r="CE995" s="75">
        <v>6938</v>
      </c>
      <c r="CF995" s="75">
        <v>11559</v>
      </c>
      <c r="CG995" s="75">
        <v>7945</v>
      </c>
      <c r="CH995" s="75">
        <v>8024</v>
      </c>
      <c r="CI995" s="75">
        <v>7978</v>
      </c>
      <c r="CJ995" s="75">
        <v>4863</v>
      </c>
      <c r="CK995" s="75">
        <v>54089</v>
      </c>
      <c r="CL995" s="73">
        <v>564555.36000000022</v>
      </c>
      <c r="CM995" s="73">
        <v>538518.24999999988</v>
      </c>
      <c r="CN995" s="73">
        <v>584620.46000000008</v>
      </c>
      <c r="CO995" s="73">
        <v>652175.24</v>
      </c>
      <c r="CP995" s="73">
        <v>659425.32999999996</v>
      </c>
      <c r="CQ995" s="73">
        <v>539305.30999999994</v>
      </c>
      <c r="CR995" s="73">
        <v>481565.02</v>
      </c>
      <c r="CS995" s="73">
        <v>817371.41000000027</v>
      </c>
      <c r="CT995" s="73">
        <v>648806.51</v>
      </c>
      <c r="CU995" s="73">
        <v>638468.1100000001</v>
      </c>
      <c r="CV995" s="73">
        <v>599604.66000000015</v>
      </c>
      <c r="CW995" s="73">
        <v>667217.85000000009</v>
      </c>
      <c r="CX995" s="73">
        <v>636550.83000000007</v>
      </c>
      <c r="CY995" s="77"/>
      <c r="CZ995" s="4">
        <v>995</v>
      </c>
      <c r="DA995" s="76" t="str">
        <f t="shared" si="36"/>
        <v>L995</v>
      </c>
      <c r="DB995" s="71">
        <v>2.488836718391922</v>
      </c>
      <c r="DC995" s="71">
        <v>1.5572819376106557</v>
      </c>
      <c r="DD995" s="71">
        <v>1.0568971131590312</v>
      </c>
      <c r="DE995" s="71">
        <v>0.81300101291133575</v>
      </c>
      <c r="DF995" s="71">
        <v>1.3783508111448859</v>
      </c>
      <c r="DG995" s="71">
        <v>0.49199435180791296</v>
      </c>
      <c r="DH995" s="71">
        <v>0.41512172989025492</v>
      </c>
      <c r="DI995" s="71">
        <v>0.65208058604669406</v>
      </c>
      <c r="DJ995" s="71">
        <v>0.19039795783235494</v>
      </c>
      <c r="DK995" s="71">
        <v>0.53460923338494493</v>
      </c>
      <c r="DL995" s="71">
        <v>0.34061029998122366</v>
      </c>
      <c r="DM995" s="71">
        <v>0.18828412841689424</v>
      </c>
      <c r="DN995" s="71">
        <v>0.38706692326454567</v>
      </c>
      <c r="DO995" s="71">
        <v>0.35135869962991317</v>
      </c>
      <c r="DQ995" s="71"/>
      <c r="DR995" s="71"/>
      <c r="DS995" s="71"/>
      <c r="DT995" s="71"/>
      <c r="DU995" s="71"/>
      <c r="DV995" s="71"/>
      <c r="DW995" s="71"/>
      <c r="DX995" s="71"/>
      <c r="DY995" s="71"/>
      <c r="DZ995" s="71"/>
      <c r="EA995" s="71"/>
      <c r="EB995" s="71"/>
      <c r="EC995" s="71"/>
      <c r="ED995" s="71"/>
    </row>
    <row r="996" spans="1:134">
      <c r="A996" s="4">
        <v>1292</v>
      </c>
      <c r="B996" s="46" t="s">
        <v>7823</v>
      </c>
      <c r="C996" s="65" t="str">
        <f t="shared" si="35"/>
        <v>1292</v>
      </c>
      <c r="D996" s="69">
        <v>394026.81</v>
      </c>
      <c r="E996" s="68">
        <v>4457821.3000000007</v>
      </c>
      <c r="F996" s="69">
        <v>50190.780000000028</v>
      </c>
      <c r="G996" s="69">
        <v>-197349.18000000063</v>
      </c>
      <c r="H996" s="70">
        <v>82.529897566834762</v>
      </c>
      <c r="I996" s="70">
        <v>-4.239354516614835</v>
      </c>
      <c r="J996" s="69">
        <v>656702.78999999992</v>
      </c>
      <c r="K996" s="69">
        <v>722310.33</v>
      </c>
      <c r="L996" s="69">
        <v>611975.30999999994</v>
      </c>
      <c r="M996" s="69">
        <v>652969.62</v>
      </c>
      <c r="N996" s="69">
        <v>1088402.8600000001</v>
      </c>
      <c r="O996" s="69">
        <v>981799.86</v>
      </c>
      <c r="P996" s="69">
        <v>546401.59999999974</v>
      </c>
      <c r="Q996" s="69">
        <v>634518.36999999988</v>
      </c>
      <c r="R996" s="69">
        <v>902270.85000000009</v>
      </c>
      <c r="S996" s="69">
        <v>603435.32999999984</v>
      </c>
      <c r="T996" s="69">
        <v>711031.71</v>
      </c>
      <c r="U996" s="69">
        <v>666136.63</v>
      </c>
      <c r="V996" s="69">
        <v>394026.81</v>
      </c>
      <c r="W996" s="70">
        <v>86.07817559692856</v>
      </c>
      <c r="X996" s="70">
        <v>92.941995593706565</v>
      </c>
      <c r="Y996" s="70">
        <v>86.905233666324236</v>
      </c>
      <c r="Z996" s="71">
        <v>77.536261733560409</v>
      </c>
      <c r="AA996" s="71">
        <v>101.7792194234967</v>
      </c>
      <c r="AB996" s="71">
        <v>113.02012349141295</v>
      </c>
      <c r="AC996" s="71">
        <v>68.049392056930543</v>
      </c>
      <c r="AD996" s="71">
        <v>78.978661585442438</v>
      </c>
      <c r="AE996" s="71">
        <v>81.705094824796092</v>
      </c>
      <c r="AF996" s="71">
        <v>81.893809544689873</v>
      </c>
      <c r="AG996" s="71">
        <v>79.891343135754227</v>
      </c>
      <c r="AH996" s="71">
        <v>99.883193620758291</v>
      </c>
      <c r="AI996" s="71">
        <v>99.240567392054999</v>
      </c>
      <c r="AJ996" s="71">
        <v>-24.434123940973262</v>
      </c>
      <c r="AK996" s="71">
        <v>-23.863922457963348</v>
      </c>
      <c r="AL996" s="71">
        <v>-33.504770095201984</v>
      </c>
      <c r="AM996" s="71">
        <v>-41.487038901566876</v>
      </c>
      <c r="AN996" s="71">
        <v>-36.596882740687498</v>
      </c>
      <c r="AO996" s="71">
        <v>-18.418873112537725</v>
      </c>
      <c r="AP996" s="71">
        <v>-32.893296084472901</v>
      </c>
      <c r="AQ996" s="71">
        <v>-1.1859861210586242</v>
      </c>
      <c r="AR996" s="71">
        <v>30.120293702081092</v>
      </c>
      <c r="AS996" s="71">
        <v>-27.64458891870656</v>
      </c>
      <c r="AT996" s="71">
        <v>0.19208968423862771</v>
      </c>
      <c r="AU996" s="71">
        <v>7.8059830762167604</v>
      </c>
      <c r="AV996" s="72">
        <v>14.597300928585067</v>
      </c>
      <c r="AW996" s="73">
        <v>-212343.95999999996</v>
      </c>
      <c r="AX996" s="73">
        <v>-226399.33999999973</v>
      </c>
      <c r="AY996" s="73">
        <v>-308354.33000000019</v>
      </c>
      <c r="AZ996" s="73">
        <v>-462970.5199999999</v>
      </c>
      <c r="BA996" s="73">
        <v>-628230.99999999977</v>
      </c>
      <c r="BB996" s="73">
        <v>-205972.20999999985</v>
      </c>
      <c r="BC996" s="73">
        <v>-267826.44000000006</v>
      </c>
      <c r="BD996" s="73">
        <v>-7615.6200000002282</v>
      </c>
      <c r="BE996" s="73">
        <v>208857.99000000034</v>
      </c>
      <c r="BF996" s="73">
        <v>-230552.51000000024</v>
      </c>
      <c r="BG996" s="73">
        <v>1363.2000000000698</v>
      </c>
      <c r="BH996" s="73">
        <v>48233.420000000042</v>
      </c>
      <c r="BI996" s="73">
        <v>50190.780000000028</v>
      </c>
      <c r="BJ996" s="71">
        <v>22.441612913268589</v>
      </c>
      <c r="BK996" s="71">
        <v>18.311916958272182</v>
      </c>
      <c r="BL996" s="71">
        <v>14.791741783352386</v>
      </c>
      <c r="BM996" s="71">
        <v>16.407465362190422</v>
      </c>
      <c r="BN996" s="71">
        <v>7.0532438224998391</v>
      </c>
      <c r="BO996" s="71">
        <v>13.429842331609404</v>
      </c>
      <c r="BP996" s="71">
        <v>19.075569993981283</v>
      </c>
      <c r="BQ996" s="71">
        <v>19.884448172756013</v>
      </c>
      <c r="BR996" s="72">
        <v>14.817512847375255</v>
      </c>
      <c r="BS996" s="72">
        <v>16.949592118564656</v>
      </c>
      <c r="BT996" s="71">
        <v>16.525306139533562</v>
      </c>
      <c r="BU996" s="71">
        <v>17.10116180389177</v>
      </c>
      <c r="BV996" s="71">
        <v>16.834884523558081</v>
      </c>
      <c r="BW996" s="71">
        <v>15.741146704602752</v>
      </c>
      <c r="BX996" s="75">
        <v>9481</v>
      </c>
      <c r="BY996" s="75">
        <v>9435</v>
      </c>
      <c r="BZ996" s="75">
        <v>7871</v>
      </c>
      <c r="CA996" s="75">
        <v>8473</v>
      </c>
      <c r="CB996" s="75">
        <v>12185</v>
      </c>
      <c r="CC996" s="75">
        <v>12680</v>
      </c>
      <c r="CD996" s="75">
        <v>8026</v>
      </c>
      <c r="CE996" s="75">
        <v>9075</v>
      </c>
      <c r="CF996" s="75">
        <v>13871</v>
      </c>
      <c r="CG996" s="75">
        <v>9350</v>
      </c>
      <c r="CH996" s="75">
        <v>10148</v>
      </c>
      <c r="CI996" s="75">
        <v>9618</v>
      </c>
      <c r="CJ996" s="75">
        <v>5667</v>
      </c>
      <c r="CK996" s="75">
        <v>65755</v>
      </c>
      <c r="CL996" s="73">
        <v>1268481.2000000002</v>
      </c>
      <c r="CM996" s="73">
        <v>1235225.3200000003</v>
      </c>
      <c r="CN996" s="73">
        <v>1306223.8400000001</v>
      </c>
      <c r="CO996" s="73">
        <v>1289373.21</v>
      </c>
      <c r="CP996" s="73">
        <v>1495593.51</v>
      </c>
      <c r="CQ996" s="73">
        <v>1325555.27</v>
      </c>
      <c r="CR996" s="73">
        <v>1553063.4200000004</v>
      </c>
      <c r="CS996" s="73">
        <v>1482967.6799999997</v>
      </c>
      <c r="CT996" s="73">
        <v>1337614.1899999997</v>
      </c>
      <c r="CU996" s="73">
        <v>1287235.1900000004</v>
      </c>
      <c r="CV996" s="73">
        <v>1384911.3199999998</v>
      </c>
      <c r="CW996" s="73">
        <v>1286684.5700000005</v>
      </c>
      <c r="CX996" s="73">
        <v>1241224.5800000003</v>
      </c>
      <c r="CY996" s="77"/>
      <c r="CZ996" s="4">
        <v>1292</v>
      </c>
      <c r="DA996" s="76" t="str">
        <f t="shared" si="36"/>
        <v>1292</v>
      </c>
      <c r="DB996" s="71">
        <v>5.0472653218005643</v>
      </c>
      <c r="DC996" s="71">
        <v>4.0682410558847799</v>
      </c>
      <c r="DD996" s="71">
        <v>1.3821320862016675</v>
      </c>
      <c r="DE996" s="71">
        <v>0.56898340539535452</v>
      </c>
      <c r="DF996" s="71">
        <v>1.2807511635125683</v>
      </c>
      <c r="DG996" s="71">
        <v>0.63967633086754228</v>
      </c>
      <c r="DH996" s="71">
        <v>0.66451158719745096</v>
      </c>
      <c r="DI996" s="71">
        <v>0.73021198468623871</v>
      </c>
      <c r="DJ996" s="71">
        <v>0.52797270297984433</v>
      </c>
      <c r="DK996" s="71">
        <v>0.2642526932111407</v>
      </c>
      <c r="DL996" s="71">
        <v>0.73503893445376134</v>
      </c>
      <c r="DM996" s="71">
        <v>0.42951230949312597</v>
      </c>
      <c r="DN996" s="71">
        <v>0.10005002876054363</v>
      </c>
      <c r="DO996" s="71">
        <v>0.51814752207101455</v>
      </c>
      <c r="DQ996" s="71"/>
      <c r="DR996" s="71"/>
      <c r="DS996" s="71"/>
      <c r="DT996" s="71"/>
      <c r="DU996" s="71"/>
      <c r="DV996" s="71"/>
      <c r="DW996" s="71"/>
      <c r="DX996" s="71"/>
      <c r="DY996" s="71"/>
      <c r="DZ996" s="71"/>
      <c r="EA996" s="71"/>
      <c r="EB996" s="71"/>
      <c r="EC996" s="71"/>
      <c r="ED996" s="71"/>
    </row>
    <row r="997" spans="1:134">
      <c r="A997" s="4">
        <v>1278</v>
      </c>
      <c r="B997" s="46" t="s">
        <v>7830</v>
      </c>
      <c r="C997" s="65" t="str">
        <f t="shared" si="35"/>
        <v>1278</v>
      </c>
      <c r="D997" s="69">
        <v>224129.20999999996</v>
      </c>
      <c r="E997" s="68">
        <v>2313989.0900000003</v>
      </c>
      <c r="F997" s="69">
        <v>76140.939999999973</v>
      </c>
      <c r="G997" s="69">
        <v>540895.27</v>
      </c>
      <c r="H997" s="70">
        <v>107.48123894748929</v>
      </c>
      <c r="I997" s="70">
        <v>30.505733193520456</v>
      </c>
      <c r="J997" s="69">
        <v>302718.86999999994</v>
      </c>
      <c r="K997" s="69">
        <v>258416.37000000002</v>
      </c>
      <c r="L997" s="69">
        <v>245941.43</v>
      </c>
      <c r="M997" s="69">
        <v>290703.57999999996</v>
      </c>
      <c r="N997" s="69">
        <v>367234.23</v>
      </c>
      <c r="O997" s="69">
        <v>478596.8299999999</v>
      </c>
      <c r="P997" s="69">
        <v>294961.73000000004</v>
      </c>
      <c r="Q997" s="69">
        <v>279498.84999999992</v>
      </c>
      <c r="R997" s="69">
        <v>474603.02999999997</v>
      </c>
      <c r="S997" s="69">
        <v>318880.99999999988</v>
      </c>
      <c r="T997" s="69">
        <v>357880.29000000004</v>
      </c>
      <c r="U997" s="69">
        <v>364034.98</v>
      </c>
      <c r="V997" s="69">
        <v>224129.20999999996</v>
      </c>
      <c r="W997" s="70">
        <v>98.077217993040378</v>
      </c>
      <c r="X997" s="70">
        <v>90.311964385510251</v>
      </c>
      <c r="Y997" s="70">
        <v>90.729229191210493</v>
      </c>
      <c r="Z997" s="71">
        <v>88.320797261502008</v>
      </c>
      <c r="AA997" s="71">
        <v>124.33199997322642</v>
      </c>
      <c r="AB997" s="71">
        <v>123.17800355516823</v>
      </c>
      <c r="AC997" s="71">
        <v>86.140461302944757</v>
      </c>
      <c r="AD997" s="71">
        <v>89.788657319437235</v>
      </c>
      <c r="AE997" s="71">
        <v>114.4845590696607</v>
      </c>
      <c r="AF997" s="71">
        <v>119.89324586668218</v>
      </c>
      <c r="AG997" s="71">
        <v>110.03259090264817</v>
      </c>
      <c r="AH997" s="71">
        <v>120.0302056663044</v>
      </c>
      <c r="AI997" s="71">
        <v>117.86576091648884</v>
      </c>
      <c r="AJ997" s="71">
        <v>-6.0624368125406169</v>
      </c>
      <c r="AK997" s="71">
        <v>-10.225719723344561</v>
      </c>
      <c r="AL997" s="71">
        <v>-18.768716751029135</v>
      </c>
      <c r="AM997" s="71">
        <v>-15.748046694541229</v>
      </c>
      <c r="AN997" s="71">
        <v>-8.4173151651752427</v>
      </c>
      <c r="AO997" s="71">
        <v>16.13223283118792</v>
      </c>
      <c r="AP997" s="71">
        <v>-10.587967362010664</v>
      </c>
      <c r="AQ997" s="71">
        <v>14.176325737614759</v>
      </c>
      <c r="AR997" s="71">
        <v>76.809878400955995</v>
      </c>
      <c r="AS997" s="71">
        <v>9.3927599084475908</v>
      </c>
      <c r="AT997" s="71">
        <v>39.890343227488302</v>
      </c>
      <c r="AU997" s="71">
        <v>55.130616163491638</v>
      </c>
      <c r="AV997" s="72">
        <v>51.450658893437961</v>
      </c>
      <c r="AW997" s="73">
        <v>-19536.530000000028</v>
      </c>
      <c r="AX997" s="73">
        <v>-29434.860000000015</v>
      </c>
      <c r="AY997" s="73">
        <v>-56825.460000000079</v>
      </c>
      <c r="AZ997" s="73">
        <v>-54337.180000000109</v>
      </c>
      <c r="BA997" s="73">
        <v>-33752.299999999988</v>
      </c>
      <c r="BB997" s="73">
        <v>73790.939999999886</v>
      </c>
      <c r="BC997" s="73">
        <v>-34928.689999999944</v>
      </c>
      <c r="BD997" s="73">
        <v>34703.049999999843</v>
      </c>
      <c r="BE997" s="73">
        <v>206177.40000000002</v>
      </c>
      <c r="BF997" s="73">
        <v>27379.989999999816</v>
      </c>
      <c r="BG997" s="73">
        <v>102051.13000000006</v>
      </c>
      <c r="BH997" s="73">
        <v>129371.45000000004</v>
      </c>
      <c r="BI997" s="73">
        <v>76140.939999999973</v>
      </c>
      <c r="BJ997" s="71">
        <v>19.877443324438637</v>
      </c>
      <c r="BK997" s="71">
        <v>15.383808613956365</v>
      </c>
      <c r="BL997" s="71">
        <v>16.604405537601803</v>
      </c>
      <c r="BM997" s="71">
        <v>14.50224574447175</v>
      </c>
      <c r="BN997" s="71">
        <v>6.0185862856449734</v>
      </c>
      <c r="BO997" s="71">
        <v>10.236922497551751</v>
      </c>
      <c r="BP997" s="71">
        <v>19.982923107707617</v>
      </c>
      <c r="BQ997" s="71">
        <v>16.499032435733103</v>
      </c>
      <c r="BR997" s="72">
        <v>12.843405110735361</v>
      </c>
      <c r="BS997" s="72">
        <v>11.395070263832253</v>
      </c>
      <c r="BT997" s="71">
        <v>12.702195518430045</v>
      </c>
      <c r="BU997" s="71">
        <v>12.646978632501543</v>
      </c>
      <c r="BV997" s="71">
        <v>12.00777769727018</v>
      </c>
      <c r="BW997" s="71">
        <v>12.523297552504253</v>
      </c>
      <c r="BX997" s="75">
        <v>8436</v>
      </c>
      <c r="BY997" s="75">
        <v>7132</v>
      </c>
      <c r="BZ997" s="75">
        <v>6767</v>
      </c>
      <c r="CA997" s="75">
        <v>7480</v>
      </c>
      <c r="CB997" s="75">
        <v>8758</v>
      </c>
      <c r="CC997" s="75">
        <v>10465</v>
      </c>
      <c r="CD997" s="75">
        <v>7760</v>
      </c>
      <c r="CE997" s="75">
        <v>7731</v>
      </c>
      <c r="CF997" s="75">
        <v>11110</v>
      </c>
      <c r="CG997" s="75">
        <v>8914</v>
      </c>
      <c r="CH997" s="75">
        <v>9097</v>
      </c>
      <c r="CI997" s="75">
        <v>9864</v>
      </c>
      <c r="CJ997" s="75">
        <v>5761</v>
      </c>
      <c r="CK997" s="75">
        <v>60237</v>
      </c>
      <c r="CL997" s="73">
        <v>490037.29999999993</v>
      </c>
      <c r="CM997" s="73">
        <v>541084.05000000005</v>
      </c>
      <c r="CN997" s="73">
        <v>584308.31000000006</v>
      </c>
      <c r="CO997" s="73">
        <v>807877.03</v>
      </c>
      <c r="CP997" s="73">
        <v>906624.20999999985</v>
      </c>
      <c r="CQ997" s="73">
        <v>868700.48999999987</v>
      </c>
      <c r="CR997" s="73">
        <v>833297.15999999992</v>
      </c>
      <c r="CS997" s="73">
        <v>874937.96999999974</v>
      </c>
      <c r="CT997" s="73">
        <v>745278.98999999987</v>
      </c>
      <c r="CU997" s="73">
        <v>702086.38000000024</v>
      </c>
      <c r="CV997" s="73">
        <v>668959.72999999986</v>
      </c>
      <c r="CW997" s="73">
        <v>674643.17</v>
      </c>
      <c r="CX997" s="73">
        <v>617140.41</v>
      </c>
      <c r="CY997" s="77"/>
      <c r="CZ997" s="4">
        <v>1278</v>
      </c>
      <c r="DA997" s="76" t="str">
        <f t="shared" si="36"/>
        <v>1278</v>
      </c>
      <c r="DB997" s="71">
        <v>2.4171463150800756</v>
      </c>
      <c r="DC997" s="71">
        <v>1.9002012374077104</v>
      </c>
      <c r="DD997" s="71">
        <v>0.75584903874014797</v>
      </c>
      <c r="DE997" s="71">
        <v>0.56945488679787282</v>
      </c>
      <c r="DF997" s="71">
        <v>0.67626577614605998</v>
      </c>
      <c r="DG997" s="71">
        <v>0.51766973548898598</v>
      </c>
      <c r="DH997" s="71">
        <v>0.84302582359036449</v>
      </c>
      <c r="DI997" s="71">
        <v>0.44402168603078096</v>
      </c>
      <c r="DJ997" s="71">
        <v>0.20638483139232172</v>
      </c>
      <c r="DK997" s="71">
        <v>0.37540898677946227</v>
      </c>
      <c r="DL997" s="71">
        <v>0.23446313301696409</v>
      </c>
      <c r="DM997" s="71">
        <v>0.14016050694374041</v>
      </c>
      <c r="DN997" s="71">
        <v>3.0072117647836252E-2</v>
      </c>
      <c r="DO997" s="71">
        <v>0.31650068726076919</v>
      </c>
      <c r="DQ997" s="71"/>
      <c r="DR997" s="71"/>
      <c r="DS997" s="71"/>
      <c r="DT997" s="71"/>
      <c r="DU997" s="71"/>
      <c r="DV997" s="71"/>
      <c r="DW997" s="71"/>
      <c r="DX997" s="71"/>
      <c r="DY997" s="71"/>
      <c r="DZ997" s="71"/>
      <c r="EA997" s="71"/>
      <c r="EB997" s="71"/>
      <c r="EC997" s="71"/>
      <c r="ED997" s="71"/>
    </row>
    <row r="998" spans="1:134">
      <c r="A998" s="4">
        <v>939</v>
      </c>
      <c r="B998" s="46" t="s">
        <v>7835</v>
      </c>
      <c r="C998" s="65" t="str">
        <f t="shared" si="35"/>
        <v>L939</v>
      </c>
      <c r="D998" s="69">
        <v>151507.1</v>
      </c>
      <c r="E998" s="68">
        <v>1772424.0499999993</v>
      </c>
      <c r="F998" s="69">
        <v>34581.570000000051</v>
      </c>
      <c r="G998" s="69">
        <v>228346.63999999943</v>
      </c>
      <c r="H998" s="70">
        <v>93.610713931457127</v>
      </c>
      <c r="I998" s="70">
        <v>14.788548716608663</v>
      </c>
      <c r="J998" s="69">
        <v>215719.59999999992</v>
      </c>
      <c r="K998" s="69">
        <v>213481.23999999993</v>
      </c>
      <c r="L998" s="69">
        <v>210289.82999999996</v>
      </c>
      <c r="M998" s="69">
        <v>235413.93999999994</v>
      </c>
      <c r="N998" s="69">
        <v>369062.29</v>
      </c>
      <c r="O998" s="69">
        <v>385087.60999999987</v>
      </c>
      <c r="P998" s="69">
        <v>209680.2099999999</v>
      </c>
      <c r="Q998" s="69">
        <v>188182.8</v>
      </c>
      <c r="R998" s="69">
        <v>547800.35000000009</v>
      </c>
      <c r="S998" s="69">
        <v>195404.05</v>
      </c>
      <c r="T998" s="69">
        <v>235397.24</v>
      </c>
      <c r="U998" s="69">
        <v>244452.30000000002</v>
      </c>
      <c r="V998" s="69">
        <v>151507.1</v>
      </c>
      <c r="W998" s="70">
        <v>90.201104513151094</v>
      </c>
      <c r="X998" s="70">
        <v>96.692703446020843</v>
      </c>
      <c r="Y998" s="70">
        <v>99.534452532710588</v>
      </c>
      <c r="Z998" s="71">
        <v>86.509689907952378</v>
      </c>
      <c r="AA998" s="71">
        <v>112.6757630323056</v>
      </c>
      <c r="AB998" s="71">
        <v>108.95421878225528</v>
      </c>
      <c r="AC998" s="71">
        <v>100.35833604877627</v>
      </c>
      <c r="AD998" s="71">
        <v>82.194651010867119</v>
      </c>
      <c r="AE998" s="71">
        <v>97.970459353609741</v>
      </c>
      <c r="AF998" s="71">
        <v>88.12096233744839</v>
      </c>
      <c r="AG998" s="71">
        <v>91.66840692000379</v>
      </c>
      <c r="AH998" s="71">
        <v>92.192027960883166</v>
      </c>
      <c r="AI998" s="71">
        <v>99.233093816393207</v>
      </c>
      <c r="AJ998" s="71">
        <v>-22.263414504768541</v>
      </c>
      <c r="AK998" s="71">
        <v>-20.253296293742306</v>
      </c>
      <c r="AL998" s="71">
        <v>-26.419673006929035</v>
      </c>
      <c r="AM998" s="71">
        <v>-24.566146445289206</v>
      </c>
      <c r="AN998" s="71">
        <v>-19.665413070912997</v>
      </c>
      <c r="AO998" s="71">
        <v>-13.608743282869307</v>
      </c>
      <c r="AP998" s="71">
        <v>0.46252578577901104</v>
      </c>
      <c r="AQ998" s="71">
        <v>4.1685683411864849</v>
      </c>
      <c r="AR998" s="71">
        <v>129.48412980850753</v>
      </c>
      <c r="AS998" s="71">
        <v>-50.650580571005897</v>
      </c>
      <c r="AT998" s="71">
        <v>19.706529442252616</v>
      </c>
      <c r="AU998" s="71">
        <v>18.396089774049852</v>
      </c>
      <c r="AV998" s="72">
        <v>29.575722256721914</v>
      </c>
      <c r="AW998" s="73">
        <v>-61781.140000000072</v>
      </c>
      <c r="AX998" s="73">
        <v>-54217.900000000081</v>
      </c>
      <c r="AY998" s="73">
        <v>-75506.44</v>
      </c>
      <c r="AZ998" s="73">
        <v>-76666.020000000019</v>
      </c>
      <c r="BA998" s="73">
        <v>-90344.18</v>
      </c>
      <c r="BB998" s="73">
        <v>-55969.829999999958</v>
      </c>
      <c r="BC998" s="73">
        <v>965.35999999986961</v>
      </c>
      <c r="BD998" s="73">
        <v>7530.6099999999278</v>
      </c>
      <c r="BE998" s="73">
        <v>309090.88000000012</v>
      </c>
      <c r="BF998" s="73">
        <v>-200556.12999999995</v>
      </c>
      <c r="BG998" s="73">
        <v>38751.960000000021</v>
      </c>
      <c r="BH998" s="73">
        <v>37982.389999999927</v>
      </c>
      <c r="BI998" s="73">
        <v>34581.570000000051</v>
      </c>
      <c r="BJ998" s="71">
        <v>11.755955851660648</v>
      </c>
      <c r="BK998" s="71">
        <v>8.9553934754630955</v>
      </c>
      <c r="BL998" s="71">
        <v>9.740141921613823</v>
      </c>
      <c r="BM998" s="71">
        <v>10.971372869714665</v>
      </c>
      <c r="BN998" s="71">
        <v>-2.3224337597264775</v>
      </c>
      <c r="BO998" s="71">
        <v>9.4957539145010976</v>
      </c>
      <c r="BP998" s="71">
        <v>18.750722481115286</v>
      </c>
      <c r="BQ998" s="71">
        <v>18.254163586140614</v>
      </c>
      <c r="BR998" s="72">
        <v>8.7833490006720201</v>
      </c>
      <c r="BS998" s="72">
        <v>11.776458840425748</v>
      </c>
      <c r="BT998" s="71">
        <v>13.108797147558562</v>
      </c>
      <c r="BU998" s="71">
        <v>14.44783495790627</v>
      </c>
      <c r="BV998" s="71">
        <v>6.6373545104374543</v>
      </c>
      <c r="BW998" s="71">
        <v>10.833203599027739</v>
      </c>
      <c r="BX998" s="75">
        <v>5290</v>
      </c>
      <c r="BY998" s="75">
        <v>5096</v>
      </c>
      <c r="BZ998" s="75">
        <v>4654</v>
      </c>
      <c r="CA998" s="75">
        <v>4793</v>
      </c>
      <c r="CB998" s="75">
        <v>6326</v>
      </c>
      <c r="CC998" s="75">
        <v>7304</v>
      </c>
      <c r="CD998" s="75">
        <v>4763</v>
      </c>
      <c r="CE998" s="75">
        <v>4655</v>
      </c>
      <c r="CF998" s="75">
        <v>8235</v>
      </c>
      <c r="CG998" s="75">
        <v>4930</v>
      </c>
      <c r="CH998" s="75">
        <v>5663</v>
      </c>
      <c r="CI998" s="75">
        <v>5885</v>
      </c>
      <c r="CJ998" s="75">
        <v>3081</v>
      </c>
      <c r="CK998" s="75">
        <v>37212</v>
      </c>
      <c r="CL998" s="73">
        <v>537270.18000000005</v>
      </c>
      <c r="CM998" s="73">
        <v>508108.56</v>
      </c>
      <c r="CN998" s="73">
        <v>508796.09</v>
      </c>
      <c r="CO998" s="73">
        <v>535454.74</v>
      </c>
      <c r="CP998" s="73">
        <v>595905.13</v>
      </c>
      <c r="CQ998" s="73">
        <v>486252.75</v>
      </c>
      <c r="CR998" s="73">
        <v>622476.29</v>
      </c>
      <c r="CS998" s="73">
        <v>829625.89999999991</v>
      </c>
      <c r="CT998" s="73">
        <v>568719.84</v>
      </c>
      <c r="CU998" s="73">
        <v>549663.39</v>
      </c>
      <c r="CV998" s="73">
        <v>586386.73999999976</v>
      </c>
      <c r="CW998" s="73">
        <v>566401.56000000006</v>
      </c>
      <c r="CX998" s="73">
        <v>551583.47000000009</v>
      </c>
      <c r="CY998" s="77"/>
      <c r="CZ998" s="4">
        <v>939</v>
      </c>
      <c r="DA998" s="76" t="str">
        <f t="shared" si="36"/>
        <v>L939</v>
      </c>
      <c r="DB998" s="71">
        <v>0.69685261334607018</v>
      </c>
      <c r="DC998" s="71">
        <v>7.9640539490637705</v>
      </c>
      <c r="DD998" s="71">
        <v>1.2599873741236305</v>
      </c>
      <c r="DE998" s="71">
        <v>0.52102279618493785</v>
      </c>
      <c r="DF998" s="71">
        <v>3.6739452718001755</v>
      </c>
      <c r="DG998" s="71">
        <v>0.67017501057936146</v>
      </c>
      <c r="DH998" s="71">
        <v>0.42511332941348406</v>
      </c>
      <c r="DI998" s="71">
        <v>0.31709969508621583</v>
      </c>
      <c r="DJ998" s="71">
        <v>0.33411209065599562</v>
      </c>
      <c r="DK998" s="71">
        <v>0.33375831767156017</v>
      </c>
      <c r="DL998" s="71">
        <v>0.20377298930927962</v>
      </c>
      <c r="DM998" s="71">
        <v>0.28233847454762112</v>
      </c>
      <c r="DN998" s="71">
        <v>0.24001146268744167</v>
      </c>
      <c r="DO998" s="71">
        <v>0.31064561531284074</v>
      </c>
      <c r="DQ998" s="71"/>
      <c r="DR998" s="71"/>
      <c r="DS998" s="71"/>
      <c r="DT998" s="71"/>
      <c r="DU998" s="71"/>
      <c r="DV998" s="71"/>
      <c r="DW998" s="71"/>
      <c r="DX998" s="71"/>
      <c r="DY998" s="71"/>
      <c r="DZ998" s="71"/>
      <c r="EA998" s="71"/>
      <c r="EB998" s="71"/>
      <c r="EC998" s="71"/>
      <c r="ED998" s="71"/>
    </row>
    <row r="999" spans="1:134">
      <c r="A999" s="4">
        <v>947</v>
      </c>
      <c r="B999" s="46" t="s">
        <v>7843</v>
      </c>
      <c r="C999" s="65" t="str">
        <f t="shared" si="35"/>
        <v>L947</v>
      </c>
      <c r="D999" s="69">
        <v>220515.69999999998</v>
      </c>
      <c r="E999" s="68">
        <v>2320180.13</v>
      </c>
      <c r="F999" s="69">
        <v>48871.189999999973</v>
      </c>
      <c r="G999" s="69">
        <v>589582.5</v>
      </c>
      <c r="H999" s="70">
        <v>108.22189849512078</v>
      </c>
      <c r="I999" s="70">
        <v>34.068144424767311</v>
      </c>
      <c r="J999" s="69">
        <v>298809.10999999993</v>
      </c>
      <c r="K999" s="69">
        <v>282445.68999999994</v>
      </c>
      <c r="L999" s="69">
        <v>229929.38999999996</v>
      </c>
      <c r="M999" s="69">
        <v>325958.38999999996</v>
      </c>
      <c r="N999" s="69">
        <v>456428.6999999999</v>
      </c>
      <c r="O999" s="69">
        <v>491805.16</v>
      </c>
      <c r="P999" s="69">
        <v>257030.80999999994</v>
      </c>
      <c r="Q999" s="69">
        <v>248736.8</v>
      </c>
      <c r="R999" s="69">
        <v>629998.40999999992</v>
      </c>
      <c r="S999" s="69">
        <v>296721.02999999997</v>
      </c>
      <c r="T999" s="69">
        <v>342187.38999999996</v>
      </c>
      <c r="U999" s="69">
        <v>324989.98999999993</v>
      </c>
      <c r="V999" s="69">
        <v>220515.69999999998</v>
      </c>
      <c r="W999" s="70">
        <v>132.24545759443453</v>
      </c>
      <c r="X999" s="70">
        <v>134.75687268271713</v>
      </c>
      <c r="Y999" s="70">
        <v>107.00165385541874</v>
      </c>
      <c r="Z999" s="71">
        <v>133.93185367679595</v>
      </c>
      <c r="AA999" s="71">
        <v>96.881531828927791</v>
      </c>
      <c r="AB999" s="71">
        <v>109.0458808590155</v>
      </c>
      <c r="AC999" s="71">
        <v>114.74389084008737</v>
      </c>
      <c r="AD999" s="71">
        <v>92.147014721910466</v>
      </c>
      <c r="AE999" s="71">
        <v>98.166225504198508</v>
      </c>
      <c r="AF999" s="71">
        <v>127.16266582575257</v>
      </c>
      <c r="AG999" s="71">
        <v>136.85843773399927</v>
      </c>
      <c r="AH999" s="71">
        <v>103.37403127835736</v>
      </c>
      <c r="AI999" s="71">
        <v>104.78201025251043</v>
      </c>
      <c r="AJ999" s="71">
        <v>35.936781497293445</v>
      </c>
      <c r="AK999" s="71">
        <v>52.502954806710591</v>
      </c>
      <c r="AL999" s="71">
        <v>20.362388436260037</v>
      </c>
      <c r="AM999" s="71">
        <v>43.939217571940567</v>
      </c>
      <c r="AN999" s="71">
        <v>42.649660212623395</v>
      </c>
      <c r="AO999" s="71">
        <v>62.602353603045827</v>
      </c>
      <c r="AP999" s="71">
        <v>19.662726572485845</v>
      </c>
      <c r="AQ999" s="71">
        <v>15.3152585134414</v>
      </c>
      <c r="AR999" s="71">
        <v>89.657153490012021</v>
      </c>
      <c r="AS999" s="71">
        <v>-18.804226729926832</v>
      </c>
      <c r="AT999" s="71">
        <v>80.010610601448036</v>
      </c>
      <c r="AU999" s="71">
        <v>34.99283685177037</v>
      </c>
      <c r="AV999" s="72">
        <v>28.472329234415938</v>
      </c>
      <c r="AW999" s="73">
        <v>78994.349999999919</v>
      </c>
      <c r="AX999" s="73">
        <v>97238.989999999874</v>
      </c>
      <c r="AY999" s="73">
        <v>38898.46000000005</v>
      </c>
      <c r="AZ999" s="73">
        <v>99502.809999999939</v>
      </c>
      <c r="BA999" s="73">
        <v>136511.29999999976</v>
      </c>
      <c r="BB999" s="73">
        <v>192965.11999999994</v>
      </c>
      <c r="BC999" s="73">
        <v>42234.759999999951</v>
      </c>
      <c r="BD999" s="73">
        <v>33035.249999999971</v>
      </c>
      <c r="BE999" s="73">
        <v>297820.90000000002</v>
      </c>
      <c r="BF999" s="73">
        <v>-68717.979999999981</v>
      </c>
      <c r="BG999" s="73">
        <v>152094.49</v>
      </c>
      <c r="BH999" s="73">
        <v>84243.889999999956</v>
      </c>
      <c r="BI999" s="73">
        <v>48871.189999999973</v>
      </c>
      <c r="BJ999" s="71">
        <v>7.722505314931956</v>
      </c>
      <c r="BK999" s="71">
        <v>7.4137390247555661</v>
      </c>
      <c r="BL999" s="71">
        <v>7.3599442512444195</v>
      </c>
      <c r="BM999" s="71">
        <v>5.5290117428726724</v>
      </c>
      <c r="BN999" s="71">
        <v>-8.3787938718822073</v>
      </c>
      <c r="BO999" s="71">
        <v>9.9185007906320806</v>
      </c>
      <c r="BP999" s="71">
        <v>15.592290523579239</v>
      </c>
      <c r="BQ999" s="71">
        <v>16.430445052140481</v>
      </c>
      <c r="BR999" s="72">
        <v>6.3477986032889424</v>
      </c>
      <c r="BS999" s="72">
        <v>9.8538059785247238</v>
      </c>
      <c r="BT999" s="71">
        <v>10.977230262945092</v>
      </c>
      <c r="BU999" s="71">
        <v>7.7945619883779962</v>
      </c>
      <c r="BV999" s="71">
        <v>-1.656324535675435</v>
      </c>
      <c r="BW999" s="71">
        <v>7.5443866679119331</v>
      </c>
      <c r="BX999" s="75">
        <v>8698</v>
      </c>
      <c r="BY999" s="75">
        <v>8240</v>
      </c>
      <c r="BZ999" s="75">
        <v>6873</v>
      </c>
      <c r="CA999" s="75">
        <v>8236</v>
      </c>
      <c r="CB999" s="75">
        <v>9898</v>
      </c>
      <c r="CC999" s="75">
        <v>13047</v>
      </c>
      <c r="CD999" s="75">
        <v>7650</v>
      </c>
      <c r="CE999" s="75">
        <v>7542</v>
      </c>
      <c r="CF999" s="75">
        <v>11697</v>
      </c>
      <c r="CG999" s="75">
        <v>8880</v>
      </c>
      <c r="CH999" s="75">
        <v>9876</v>
      </c>
      <c r="CI999" s="75">
        <v>9230</v>
      </c>
      <c r="CJ999" s="75">
        <v>5330</v>
      </c>
      <c r="CK999" s="75">
        <v>60205</v>
      </c>
      <c r="CL999" s="73">
        <v>441186.11000000004</v>
      </c>
      <c r="CM999" s="73">
        <v>421934.54</v>
      </c>
      <c r="CN999" s="73">
        <v>440200.25</v>
      </c>
      <c r="CO999" s="73">
        <v>542438.67999999993</v>
      </c>
      <c r="CP999" s="73">
        <v>576714.64999999991</v>
      </c>
      <c r="CQ999" s="73">
        <v>533203.09000000008</v>
      </c>
      <c r="CR999" s="73">
        <v>544964.51</v>
      </c>
      <c r="CS999" s="73">
        <v>919231.72</v>
      </c>
      <c r="CT999" s="73">
        <v>627351.27000000014</v>
      </c>
      <c r="CU999" s="73">
        <v>573047.09</v>
      </c>
      <c r="CV999" s="73">
        <v>558759.30000000005</v>
      </c>
      <c r="CW999" s="73">
        <v>642651.47</v>
      </c>
      <c r="CX999" s="73">
        <v>625335.74999999988</v>
      </c>
      <c r="CY999" s="77"/>
      <c r="CZ999" s="4">
        <v>947</v>
      </c>
      <c r="DA999" s="76" t="str">
        <f t="shared" si="36"/>
        <v>L947</v>
      </c>
      <c r="DB999" s="71">
        <v>3.179330984398864</v>
      </c>
      <c r="DC999" s="71">
        <v>0.7457160750049886</v>
      </c>
      <c r="DD999" s="71">
        <v>0.30633138395556181</v>
      </c>
      <c r="DE999" s="71">
        <v>0.40729459179995164</v>
      </c>
      <c r="DF999" s="71">
        <v>0.23610681859197449</v>
      </c>
      <c r="DG999" s="71">
        <v>0.44999512013528264</v>
      </c>
      <c r="DH999" s="71">
        <v>0.14793669157358327</v>
      </c>
      <c r="DI999" s="71">
        <v>0.69343879731068114</v>
      </c>
      <c r="DJ999" s="71">
        <v>0.43603645371874622</v>
      </c>
      <c r="DK999" s="71">
        <v>9.244220923830368E-2</v>
      </c>
      <c r="DL999" s="71">
        <v>0.32209435012030518</v>
      </c>
      <c r="DM999" s="71">
        <v>4.904681757903577E-2</v>
      </c>
      <c r="DN999" s="71">
        <v>2.7101166990157632E-2</v>
      </c>
      <c r="DO999" s="71">
        <v>0.27702016063756718</v>
      </c>
      <c r="DQ999" s="71"/>
      <c r="DR999" s="71"/>
      <c r="DS999" s="71"/>
      <c r="DT999" s="71"/>
      <c r="DU999" s="71"/>
      <c r="DV999" s="71"/>
      <c r="DW999" s="71"/>
      <c r="DX999" s="71"/>
      <c r="DY999" s="71"/>
      <c r="DZ999" s="71"/>
      <c r="EA999" s="71"/>
      <c r="EB999" s="71"/>
      <c r="EC999" s="71"/>
      <c r="ED999" s="71"/>
    </row>
    <row r="1000" spans="1:134">
      <c r="A1000" s="4">
        <v>990</v>
      </c>
      <c r="B1000" s="46" t="s">
        <v>7851</v>
      </c>
      <c r="C1000" s="65" t="str">
        <f t="shared" si="35"/>
        <v>L990</v>
      </c>
      <c r="D1000" s="69">
        <v>152829.64999999997</v>
      </c>
      <c r="E1000" s="68">
        <v>1821297.4000000001</v>
      </c>
      <c r="F1000" s="69">
        <v>47414.05</v>
      </c>
      <c r="G1000" s="69">
        <v>395297.13000000082</v>
      </c>
      <c r="H1000" s="70">
        <v>105.54661580876046</v>
      </c>
      <c r="I1000" s="70">
        <v>27.720691104778062</v>
      </c>
      <c r="J1000" s="69">
        <v>197816.36999999994</v>
      </c>
      <c r="K1000" s="69">
        <v>207181.82999999993</v>
      </c>
      <c r="L1000" s="69">
        <v>196578.37</v>
      </c>
      <c r="M1000" s="69">
        <v>210592.78999999995</v>
      </c>
      <c r="N1000" s="69">
        <v>272300.13999999996</v>
      </c>
      <c r="O1000" s="69">
        <v>358127.80999999994</v>
      </c>
      <c r="P1000" s="69">
        <v>202688.44</v>
      </c>
      <c r="Q1000" s="69">
        <v>196071.38</v>
      </c>
      <c r="R1000" s="69">
        <v>521743.07</v>
      </c>
      <c r="S1000" s="69">
        <v>209996.3299999999</v>
      </c>
      <c r="T1000" s="69">
        <v>275371.19999999995</v>
      </c>
      <c r="U1000" s="69">
        <v>262597.32999999996</v>
      </c>
      <c r="V1000" s="69">
        <v>152829.64999999997</v>
      </c>
      <c r="W1000" s="70">
        <v>88.673501435264455</v>
      </c>
      <c r="X1000" s="70">
        <v>99.974335900716355</v>
      </c>
      <c r="Y1000" s="70">
        <v>97.188600393593859</v>
      </c>
      <c r="Z1000" s="71">
        <v>83.894947770878119</v>
      </c>
      <c r="AA1000" s="71">
        <v>98.048164510318088</v>
      </c>
      <c r="AB1000" s="71">
        <v>98.357244628407315</v>
      </c>
      <c r="AC1000" s="71">
        <v>90.484882660596526</v>
      </c>
      <c r="AD1000" s="71">
        <v>85.904034849549973</v>
      </c>
      <c r="AE1000" s="71">
        <v>109.09103359424333</v>
      </c>
      <c r="AF1000" s="71">
        <v>95.690287485714407</v>
      </c>
      <c r="AG1000" s="71">
        <v>118.58482501967411</v>
      </c>
      <c r="AH1000" s="71">
        <v>121.21036398106848</v>
      </c>
      <c r="AI1000" s="71">
        <v>120.56615813869973</v>
      </c>
      <c r="AJ1000" s="71">
        <v>-20.512502453139614</v>
      </c>
      <c r="AK1000" s="71">
        <v>-15.793874101126448</v>
      </c>
      <c r="AL1000" s="71">
        <v>-7.9142282644297124</v>
      </c>
      <c r="AM1000" s="71">
        <v>-18.506184241845702</v>
      </c>
      <c r="AN1000" s="71">
        <v>-15.961833297682205</v>
      </c>
      <c r="AO1000" s="71">
        <v>-8.4470926003002429</v>
      </c>
      <c r="AP1000" s="71">
        <v>-10.87229994065434</v>
      </c>
      <c r="AQ1000" s="71">
        <v>7.3009030078792225</v>
      </c>
      <c r="AR1000" s="71">
        <v>157.10583439651154</v>
      </c>
      <c r="AS1000" s="71">
        <v>-40.963580049063516</v>
      </c>
      <c r="AT1000" s="71">
        <v>51.382873804725349</v>
      </c>
      <c r="AU1000" s="71">
        <v>54.558816319340295</v>
      </c>
      <c r="AV1000" s="72">
        <v>44.978210056196644</v>
      </c>
      <c r="AW1000" s="73">
        <v>-51048.390000000072</v>
      </c>
      <c r="AX1000" s="73">
        <v>-38859.45000000007</v>
      </c>
      <c r="AY1000" s="73">
        <v>-16894.75</v>
      </c>
      <c r="AZ1000" s="73">
        <v>-47822.880000000063</v>
      </c>
      <c r="BA1000" s="73">
        <v>-51700.48000000004</v>
      </c>
      <c r="BB1000" s="73">
        <v>-28400.27999999997</v>
      </c>
      <c r="BC1000" s="73">
        <v>-24725.079999999958</v>
      </c>
      <c r="BD1000" s="73">
        <v>13340.969999999943</v>
      </c>
      <c r="BE1000" s="73">
        <v>318813.76999999996</v>
      </c>
      <c r="BF1000" s="73">
        <v>-145710.08000000007</v>
      </c>
      <c r="BG1000" s="73">
        <v>93467.4</v>
      </c>
      <c r="BH1000" s="73">
        <v>92696.099999999919</v>
      </c>
      <c r="BI1000" s="73">
        <v>47414.05</v>
      </c>
      <c r="BJ1000" s="71">
        <v>13.768243743134075</v>
      </c>
      <c r="BK1000" s="71">
        <v>7.310181338965716</v>
      </c>
      <c r="BL1000" s="71">
        <v>11.633699002801215</v>
      </c>
      <c r="BM1000" s="71">
        <v>11.358537975149794</v>
      </c>
      <c r="BN1000" s="71">
        <v>5.2403977493863252</v>
      </c>
      <c r="BO1000" s="71">
        <v>10.479130259356104</v>
      </c>
      <c r="BP1000" s="71">
        <v>14.363052575851656</v>
      </c>
      <c r="BQ1000" s="71">
        <v>18.014836395686185</v>
      </c>
      <c r="BR1000" s="72">
        <v>8.42944954132963</v>
      </c>
      <c r="BS1000" s="72">
        <v>13.454637934930449</v>
      </c>
      <c r="BT1000" s="71">
        <v>13.514287119277764</v>
      </c>
      <c r="BU1000" s="71">
        <v>12.889319073647156</v>
      </c>
      <c r="BV1000" s="71">
        <v>9.9731129828952998</v>
      </c>
      <c r="BW1000" s="71">
        <v>10.696950608256863</v>
      </c>
      <c r="BX1000" s="75">
        <v>6177</v>
      </c>
      <c r="BY1000" s="75">
        <v>6302</v>
      </c>
      <c r="BZ1000" s="75">
        <v>5788</v>
      </c>
      <c r="CA1000" s="75">
        <v>6447</v>
      </c>
      <c r="CB1000" s="75">
        <v>6966</v>
      </c>
      <c r="CC1000" s="75">
        <v>8999</v>
      </c>
      <c r="CD1000" s="75">
        <v>5959</v>
      </c>
      <c r="CE1000" s="75">
        <v>5846</v>
      </c>
      <c r="CF1000" s="75">
        <v>10422</v>
      </c>
      <c r="CG1000" s="75">
        <v>5868</v>
      </c>
      <c r="CH1000" s="75">
        <v>7017</v>
      </c>
      <c r="CI1000" s="75">
        <v>7037</v>
      </c>
      <c r="CJ1000" s="75">
        <v>4063</v>
      </c>
      <c r="CK1000" s="75">
        <v>46212</v>
      </c>
      <c r="CL1000" s="73">
        <v>456054.19</v>
      </c>
      <c r="CM1000" s="73">
        <v>438139.2099999999</v>
      </c>
      <c r="CN1000" s="73">
        <v>526885.6</v>
      </c>
      <c r="CO1000" s="73">
        <v>574021.70999999985</v>
      </c>
      <c r="CP1000" s="73">
        <v>583060.12999999989</v>
      </c>
      <c r="CQ1000" s="73">
        <v>512563.35000000009</v>
      </c>
      <c r="CR1000" s="73">
        <v>520517.91</v>
      </c>
      <c r="CS1000" s="73">
        <v>756368.4</v>
      </c>
      <c r="CT1000" s="73">
        <v>516343.79999999993</v>
      </c>
      <c r="CU1000" s="73">
        <v>533410.61</v>
      </c>
      <c r="CV1000" s="73">
        <v>580642.79</v>
      </c>
      <c r="CW1000" s="73">
        <v>606431.17999999993</v>
      </c>
      <c r="CX1000" s="73">
        <v>610140.98</v>
      </c>
      <c r="CY1000" s="77"/>
      <c r="CZ1000" s="4">
        <v>990</v>
      </c>
      <c r="DA1000" s="76" t="str">
        <f t="shared" si="36"/>
        <v>L990</v>
      </c>
      <c r="DB1000" s="71">
        <v>2.0845743928982632</v>
      </c>
      <c r="DC1000" s="71">
        <v>1.1452988838372213</v>
      </c>
      <c r="DD1000" s="71">
        <v>0.18520964387540986</v>
      </c>
      <c r="DE1000" s="71">
        <v>0.39558002928591801</v>
      </c>
      <c r="DF1000" s="71">
        <v>0.48333047226203413</v>
      </c>
      <c r="DG1000" s="71">
        <v>0.2125671748727449</v>
      </c>
      <c r="DH1000" s="71">
        <v>0.22768209498325592</v>
      </c>
      <c r="DI1000" s="71">
        <v>0.5756007805710095</v>
      </c>
      <c r="DJ1000" s="71">
        <v>5.3528903219754294E-2</v>
      </c>
      <c r="DK1000" s="71">
        <v>0.51706932451329102</v>
      </c>
      <c r="DL1000" s="71">
        <v>3.3523696401335172E-2</v>
      </c>
      <c r="DM1000" s="71">
        <v>0.21768746403860165</v>
      </c>
      <c r="DN1000" s="72">
        <v>2.4639642790720898E-2</v>
      </c>
      <c r="DO1000" s="71">
        <v>0.20103791901483117</v>
      </c>
      <c r="DQ1000" s="71"/>
      <c r="DR1000" s="71"/>
      <c r="DS1000" s="71"/>
      <c r="DT1000" s="71"/>
      <c r="DU1000" s="71"/>
      <c r="DV1000" s="71"/>
      <c r="DW1000" s="71"/>
      <c r="DX1000" s="71"/>
      <c r="DY1000" s="71"/>
      <c r="DZ1000" s="71"/>
      <c r="EA1000" s="71"/>
      <c r="EB1000" s="71"/>
      <c r="EC1000" s="71"/>
      <c r="ED1000" s="71"/>
    </row>
    <row r="1001" spans="1:134">
      <c r="A1001" s="4">
        <v>987</v>
      </c>
      <c r="B1001" s="46" t="s">
        <v>7859</v>
      </c>
      <c r="C1001" s="65" t="str">
        <f t="shared" si="35"/>
        <v>L987</v>
      </c>
      <c r="D1001" s="69">
        <v>212205.34999999998</v>
      </c>
      <c r="E1001" s="68">
        <v>2427389.64</v>
      </c>
      <c r="F1001" s="69">
        <v>34155.440000000002</v>
      </c>
      <c r="G1001" s="69">
        <v>341406.38000000082</v>
      </c>
      <c r="H1001" s="70">
        <v>90.523795508130149</v>
      </c>
      <c r="I1001" s="70">
        <v>16.366688388477325</v>
      </c>
      <c r="J1001" s="69">
        <v>321094.78999999992</v>
      </c>
      <c r="K1001" s="69">
        <v>332683.78000000009</v>
      </c>
      <c r="L1001" s="69">
        <v>296689.46000000008</v>
      </c>
      <c r="M1001" s="69">
        <v>326577.88</v>
      </c>
      <c r="N1001" s="69">
        <v>520292.12999999995</v>
      </c>
      <c r="O1001" s="69">
        <v>504626.86000000004</v>
      </c>
      <c r="P1001" s="69">
        <v>289623.11</v>
      </c>
      <c r="Q1001" s="69">
        <v>282423.38999999996</v>
      </c>
      <c r="R1001" s="69">
        <v>625550.02</v>
      </c>
      <c r="S1001" s="69">
        <v>294943.84999999998</v>
      </c>
      <c r="T1001" s="69">
        <v>364564.98000000004</v>
      </c>
      <c r="U1001" s="69">
        <v>358078.94</v>
      </c>
      <c r="V1001" s="69">
        <v>212205.34999999998</v>
      </c>
      <c r="W1001" s="70">
        <v>93.039232638437412</v>
      </c>
      <c r="X1001" s="70">
        <v>100.73162338066932</v>
      </c>
      <c r="Y1001" s="70">
        <v>97.612170798086026</v>
      </c>
      <c r="Z1001" s="71">
        <v>79.218986061081736</v>
      </c>
      <c r="AA1001" s="71">
        <v>108.78363326464057</v>
      </c>
      <c r="AB1001" s="71">
        <v>95.904946388016469</v>
      </c>
      <c r="AC1001" s="71">
        <v>88.905135770025353</v>
      </c>
      <c r="AD1001" s="71">
        <v>85.503773119778344</v>
      </c>
      <c r="AE1001" s="71">
        <v>100.51913523928224</v>
      </c>
      <c r="AF1001" s="71">
        <v>72.283873097094997</v>
      </c>
      <c r="AG1001" s="71">
        <v>95.526142847018846</v>
      </c>
      <c r="AH1001" s="71">
        <v>91.403925931744766</v>
      </c>
      <c r="AI1001" s="71">
        <v>95.728750824844553</v>
      </c>
      <c r="AJ1001" s="71">
        <v>-11.937377052120745</v>
      </c>
      <c r="AK1001" s="71">
        <v>-6.9334335714996476</v>
      </c>
      <c r="AL1001" s="71">
        <v>-18.139603284409834</v>
      </c>
      <c r="AM1001" s="71">
        <v>-14.847036301451478</v>
      </c>
      <c r="AN1001" s="71">
        <v>-5.6813190225637804</v>
      </c>
      <c r="AO1001" s="71">
        <v>-6.6631940662998712</v>
      </c>
      <c r="AP1001" s="71">
        <v>-7.5216512505277606</v>
      </c>
      <c r="AQ1001" s="71">
        <v>9.5080645195687161</v>
      </c>
      <c r="AR1001" s="71">
        <v>84.946587084398686</v>
      </c>
      <c r="AS1001" s="71">
        <v>-26.902768419275525</v>
      </c>
      <c r="AT1001" s="71">
        <v>25.823537384345396</v>
      </c>
      <c r="AU1001" s="71">
        <v>17.256472047242255</v>
      </c>
      <c r="AV1001" s="72">
        <v>19.183070634520405</v>
      </c>
      <c r="AW1001" s="73">
        <v>-43526.180000000051</v>
      </c>
      <c r="AX1001" s="73">
        <v>-24784.84999999986</v>
      </c>
      <c r="AY1001" s="73">
        <v>-65743.989999999932</v>
      </c>
      <c r="AZ1001" s="73">
        <v>-56941.219999999972</v>
      </c>
      <c r="BA1001" s="73">
        <v>-31339.98000000004</v>
      </c>
      <c r="BB1001" s="73">
        <v>-31206.999999999825</v>
      </c>
      <c r="BC1001" s="73">
        <v>-23556.260000000126</v>
      </c>
      <c r="BD1001" s="73">
        <v>24521.479999999952</v>
      </c>
      <c r="BE1001" s="73">
        <v>287317.22000000015</v>
      </c>
      <c r="BF1001" s="73">
        <v>-108551.38999999996</v>
      </c>
      <c r="BG1001" s="73">
        <v>74821.910000000033</v>
      </c>
      <c r="BH1001" s="73">
        <v>52697.98000000004</v>
      </c>
      <c r="BI1001" s="73">
        <v>34155.440000000002</v>
      </c>
      <c r="BJ1001" s="71">
        <v>14.902606812395405</v>
      </c>
      <c r="BK1001" s="71">
        <v>11.918862042313503</v>
      </c>
      <c r="BL1001" s="71">
        <v>11.366971281277674</v>
      </c>
      <c r="BM1001" s="71">
        <v>11.387739830147424</v>
      </c>
      <c r="BN1001" s="71">
        <v>2.2720834470299334</v>
      </c>
      <c r="BO1001" s="71">
        <v>11.894171306490433</v>
      </c>
      <c r="BP1001" s="71">
        <v>19.278653664798306</v>
      </c>
      <c r="BQ1001" s="71">
        <v>19.13936813632078</v>
      </c>
      <c r="BR1001" s="72">
        <v>12.184833059247955</v>
      </c>
      <c r="BS1001" s="72">
        <v>11.683416506200361</v>
      </c>
      <c r="BT1001" s="71">
        <v>12.864019726915988</v>
      </c>
      <c r="BU1001" s="71">
        <v>11.943641028800309</v>
      </c>
      <c r="BV1001" s="71">
        <v>9.9902345593140236</v>
      </c>
      <c r="BW1001" s="71">
        <v>12.211754887102396</v>
      </c>
      <c r="BX1001" s="75">
        <v>7042</v>
      </c>
      <c r="BY1001" s="75">
        <v>7343</v>
      </c>
      <c r="BZ1001" s="75">
        <v>6419</v>
      </c>
      <c r="CA1001" s="75">
        <v>6959</v>
      </c>
      <c r="CB1001" s="75">
        <v>8833</v>
      </c>
      <c r="CC1001" s="75">
        <v>10338</v>
      </c>
      <c r="CD1001" s="75">
        <v>6388</v>
      </c>
      <c r="CE1001" s="75">
        <v>6394</v>
      </c>
      <c r="CF1001" s="75">
        <v>9880</v>
      </c>
      <c r="CG1001" s="75">
        <v>6522</v>
      </c>
      <c r="CH1001" s="75">
        <v>7324</v>
      </c>
      <c r="CI1001" s="75">
        <v>7312</v>
      </c>
      <c r="CJ1001" s="75">
        <v>4137</v>
      </c>
      <c r="CK1001" s="75">
        <v>47957</v>
      </c>
      <c r="CL1001" s="73">
        <v>638100.49</v>
      </c>
      <c r="CM1001" s="73">
        <v>618112.66</v>
      </c>
      <c r="CN1001" s="73">
        <v>588751.28000000014</v>
      </c>
      <c r="CO1001" s="73">
        <v>762814.47999999986</v>
      </c>
      <c r="CP1001" s="73">
        <v>640901.24</v>
      </c>
      <c r="CQ1001" s="73">
        <v>472876.33999999997</v>
      </c>
      <c r="CR1001" s="73">
        <v>494322.89999999997</v>
      </c>
      <c r="CS1001" s="73">
        <v>778584.33999999985</v>
      </c>
      <c r="CT1001" s="73">
        <v>668852.88999999978</v>
      </c>
      <c r="CU1001" s="73">
        <v>664312.79</v>
      </c>
      <c r="CV1001" s="73">
        <v>615841.59</v>
      </c>
      <c r="CW1001" s="73">
        <v>687813.4800000001</v>
      </c>
      <c r="CX1001" s="73">
        <v>645276.9</v>
      </c>
      <c r="CY1001" s="77"/>
      <c r="CZ1001" s="4">
        <v>987</v>
      </c>
      <c r="DA1001" s="76" t="str">
        <f t="shared" si="36"/>
        <v>L987</v>
      </c>
      <c r="DB1001" s="71">
        <v>8.8408519996326227</v>
      </c>
      <c r="DC1001" s="71">
        <v>8.1055999060477006</v>
      </c>
      <c r="DD1001" s="71">
        <v>2.7413135014450951</v>
      </c>
      <c r="DE1001" s="71">
        <v>3.4248314710162528</v>
      </c>
      <c r="DF1001" s="71">
        <v>4.2626879340350134</v>
      </c>
      <c r="DG1001" s="71">
        <v>1.1974773705174757</v>
      </c>
      <c r="DH1001" s="71">
        <v>1.0813273857742165</v>
      </c>
      <c r="DI1001" s="71">
        <v>0.88897792464810654</v>
      </c>
      <c r="DJ1001" s="71">
        <v>1.4445280899312138</v>
      </c>
      <c r="DK1001" s="71">
        <v>0.26988279662984699</v>
      </c>
      <c r="DL1001" s="71">
        <v>0.83572437884388506</v>
      </c>
      <c r="DM1001" s="71">
        <v>0.24521185225970082</v>
      </c>
      <c r="DN1001" s="71">
        <v>0.35944967041389025</v>
      </c>
      <c r="DO1001" s="71">
        <v>0.83055910986893633</v>
      </c>
      <c r="DQ1001" s="71"/>
      <c r="DR1001" s="71"/>
      <c r="DS1001" s="71"/>
      <c r="DT1001" s="71"/>
      <c r="DU1001" s="71"/>
      <c r="DV1001" s="71"/>
      <c r="DW1001" s="71"/>
      <c r="DX1001" s="71"/>
      <c r="DY1001" s="71"/>
      <c r="DZ1001" s="71"/>
      <c r="EA1001" s="71"/>
      <c r="EB1001" s="71"/>
      <c r="EC1001" s="71"/>
      <c r="ED1001" s="71"/>
    </row>
    <row r="1002" spans="1:134">
      <c r="A1002" s="4">
        <v>991</v>
      </c>
      <c r="B1002" s="46" t="s">
        <v>7867</v>
      </c>
      <c r="C1002" s="65" t="str">
        <f t="shared" si="35"/>
        <v>L991</v>
      </c>
      <c r="D1002" s="69">
        <v>129524.68999999999</v>
      </c>
      <c r="E1002" s="68">
        <v>1626789.2400000005</v>
      </c>
      <c r="F1002" s="69">
        <v>5155.2500000000291</v>
      </c>
      <c r="G1002" s="69">
        <v>91481.290000000969</v>
      </c>
      <c r="H1002" s="70">
        <v>85.841126473937891</v>
      </c>
      <c r="I1002" s="70">
        <v>5.9584977723850852</v>
      </c>
      <c r="J1002" s="69">
        <v>222514.63999999996</v>
      </c>
      <c r="K1002" s="69">
        <v>230472.63999999993</v>
      </c>
      <c r="L1002" s="69">
        <v>207857.58000000002</v>
      </c>
      <c r="M1002" s="69">
        <v>225122.84999999995</v>
      </c>
      <c r="N1002" s="69">
        <v>359434.35</v>
      </c>
      <c r="O1002" s="69">
        <v>373288.04999999987</v>
      </c>
      <c r="P1002" s="69">
        <v>181483.12999999998</v>
      </c>
      <c r="Q1002" s="69">
        <v>193406.71999999997</v>
      </c>
      <c r="R1002" s="69">
        <v>412190.19999999995</v>
      </c>
      <c r="S1002" s="69">
        <v>233524.9</v>
      </c>
      <c r="T1002" s="69">
        <v>243033.18</v>
      </c>
      <c r="U1002" s="69">
        <v>233626.42000000007</v>
      </c>
      <c r="V1002" s="69">
        <v>129524.68999999999</v>
      </c>
      <c r="W1002" s="70">
        <v>95.605445195532951</v>
      </c>
      <c r="X1002" s="70">
        <v>95.242807468264672</v>
      </c>
      <c r="Y1002" s="70">
        <v>98.363158083204496</v>
      </c>
      <c r="Z1002" s="71">
        <v>69.629998413395143</v>
      </c>
      <c r="AA1002" s="71">
        <v>96.0741559376916</v>
      </c>
      <c r="AB1002" s="71">
        <v>95.603977872592267</v>
      </c>
      <c r="AC1002" s="71">
        <v>81.79276794040554</v>
      </c>
      <c r="AD1002" s="71">
        <v>82.405688007089466</v>
      </c>
      <c r="AE1002" s="71">
        <v>86.945778306846677</v>
      </c>
      <c r="AF1002" s="71">
        <v>93.249305992666379</v>
      </c>
      <c r="AG1002" s="71">
        <v>87.089252942661247</v>
      </c>
      <c r="AH1002" s="71">
        <v>81.515006707253008</v>
      </c>
      <c r="AI1002" s="71">
        <v>87.305246821639898</v>
      </c>
      <c r="AJ1002" s="71">
        <v>-17.288763546140483</v>
      </c>
      <c r="AK1002" s="71">
        <v>-9.3037105993930336</v>
      </c>
      <c r="AL1002" s="71">
        <v>0.16043396099856277</v>
      </c>
      <c r="AM1002" s="71">
        <v>-8.900825405859047</v>
      </c>
      <c r="AN1002" s="71">
        <v>-9.2424063492732138</v>
      </c>
      <c r="AO1002" s="71">
        <v>-8.1293191738846193</v>
      </c>
      <c r="AP1002" s="71">
        <v>-17.897152892652635</v>
      </c>
      <c r="AQ1002" s="71">
        <v>3.1073030380412314</v>
      </c>
      <c r="AR1002" s="71">
        <v>103.84792128533479</v>
      </c>
      <c r="AS1002" s="71">
        <v>-35.196577634130868</v>
      </c>
      <c r="AT1002" s="71">
        <v>13.358628601962641</v>
      </c>
      <c r="AU1002" s="71">
        <v>3.668136892670959</v>
      </c>
      <c r="AV1002" s="72">
        <v>4.1451099241099909</v>
      </c>
      <c r="AW1002" s="73">
        <v>-46511.250000000116</v>
      </c>
      <c r="AX1002" s="73">
        <v>-23642.100000000122</v>
      </c>
      <c r="AY1002" s="73">
        <v>332.93999999997322</v>
      </c>
      <c r="AZ1002" s="73">
        <v>-21995.579999999987</v>
      </c>
      <c r="BA1002" s="73">
        <v>-36596.6700000001</v>
      </c>
      <c r="BB1002" s="73">
        <v>-24438.95000000007</v>
      </c>
      <c r="BC1002" s="73">
        <v>-39560.520000000019</v>
      </c>
      <c r="BD1002" s="73">
        <v>5828.6199999999953</v>
      </c>
      <c r="BE1002" s="73">
        <v>209985.43999999994</v>
      </c>
      <c r="BF1002" s="73">
        <v>-126834.00000000003</v>
      </c>
      <c r="BG1002" s="73">
        <v>28639.989999999962</v>
      </c>
      <c r="BH1002" s="73">
        <v>8266.5100000000675</v>
      </c>
      <c r="BI1002" s="73">
        <v>5155.2500000000291</v>
      </c>
      <c r="BJ1002" s="71">
        <v>11.723478133862512</v>
      </c>
      <c r="BK1002" s="71">
        <v>6.743714188227262</v>
      </c>
      <c r="BL1002" s="71">
        <v>7.8297016245633699</v>
      </c>
      <c r="BM1002" s="71">
        <v>8.1466397159486288</v>
      </c>
      <c r="BN1002" s="71">
        <v>0.22839189414902084</v>
      </c>
      <c r="BO1002" s="71">
        <v>2.0107888738447146</v>
      </c>
      <c r="BP1002" s="71">
        <v>15.374695650263792</v>
      </c>
      <c r="BQ1002" s="71">
        <v>17.383625807531914</v>
      </c>
      <c r="BR1002" s="72">
        <v>12.397269133374987</v>
      </c>
      <c r="BS1002" s="72">
        <v>3.3373539730031165</v>
      </c>
      <c r="BT1002" s="71">
        <v>10.985962119894932</v>
      </c>
      <c r="BU1002" s="71">
        <v>10.198224095193623</v>
      </c>
      <c r="BV1002" s="71">
        <v>8.5763899808720794</v>
      </c>
      <c r="BW1002" s="71">
        <v>9.7504251974402543</v>
      </c>
      <c r="BX1002" s="75">
        <v>6561</v>
      </c>
      <c r="BY1002" s="75">
        <v>6413</v>
      </c>
      <c r="BZ1002" s="75">
        <v>5742</v>
      </c>
      <c r="CA1002" s="75">
        <v>5897</v>
      </c>
      <c r="CB1002" s="75">
        <v>7615</v>
      </c>
      <c r="CC1002" s="75">
        <v>8459</v>
      </c>
      <c r="CD1002" s="75">
        <v>4876</v>
      </c>
      <c r="CE1002" s="75">
        <v>5535</v>
      </c>
      <c r="CF1002" s="75">
        <v>7696</v>
      </c>
      <c r="CG1002" s="75">
        <v>6162</v>
      </c>
      <c r="CH1002" s="75">
        <v>6590</v>
      </c>
      <c r="CI1002" s="75">
        <v>6593</v>
      </c>
      <c r="CJ1002" s="75">
        <v>3588</v>
      </c>
      <c r="CK1002" s="75">
        <v>41040</v>
      </c>
      <c r="CL1002" s="73">
        <v>630062.78</v>
      </c>
      <c r="CM1002" s="73">
        <v>584644.91000000015</v>
      </c>
      <c r="CN1002" s="73">
        <v>521690.41000000021</v>
      </c>
      <c r="CO1002" s="73">
        <v>615703.7200000002</v>
      </c>
      <c r="CP1002" s="73">
        <v>584955.33999999985</v>
      </c>
      <c r="CQ1002" s="73">
        <v>467411.35</v>
      </c>
      <c r="CR1002" s="73">
        <v>481449.32000000007</v>
      </c>
      <c r="CS1002" s="73">
        <v>721569.35</v>
      </c>
      <c r="CT1002" s="73">
        <v>676056.9</v>
      </c>
      <c r="CU1002" s="73">
        <v>609613.18999999994</v>
      </c>
      <c r="CV1002" s="73">
        <v>634104.68999999994</v>
      </c>
      <c r="CW1002" s="73">
        <v>596830.41999999993</v>
      </c>
      <c r="CX1002" s="73">
        <v>633299.36</v>
      </c>
      <c r="CY1002" s="77"/>
      <c r="CZ1002" s="4">
        <v>991</v>
      </c>
      <c r="DA1002" s="76" t="str">
        <f t="shared" si="36"/>
        <v>L991</v>
      </c>
      <c r="DB1002" s="71">
        <v>2.2114729366978447</v>
      </c>
      <c r="DC1002" s="71">
        <v>3.3446309064148845</v>
      </c>
      <c r="DD1002" s="71">
        <v>0.59611714972027474</v>
      </c>
      <c r="DE1002" s="71">
        <v>0.29117145198594813</v>
      </c>
      <c r="DF1002" s="71">
        <v>0.3015758356901837</v>
      </c>
      <c r="DG1002" s="71">
        <v>0.19745353554316583</v>
      </c>
      <c r="DH1002" s="71">
        <v>0.13291394263788783</v>
      </c>
      <c r="DI1002" s="71">
        <v>0</v>
      </c>
      <c r="DJ1002" s="71">
        <v>1.4350488216913844E-2</v>
      </c>
      <c r="DK1002" s="71">
        <v>1.8782433323378545</v>
      </c>
      <c r="DL1002" s="71">
        <v>6.6832428423023546E-2</v>
      </c>
      <c r="DM1002" s="71">
        <v>1.8610823106174883E-2</v>
      </c>
      <c r="DN1002" s="72">
        <v>5.2030816488457185E-2</v>
      </c>
      <c r="DO1002" s="71">
        <v>0.30444793057262154</v>
      </c>
      <c r="DQ1002" s="71"/>
      <c r="DR1002" s="71"/>
      <c r="DS1002" s="71"/>
      <c r="DT1002" s="71"/>
      <c r="DU1002" s="71"/>
      <c r="DV1002" s="71"/>
      <c r="DW1002" s="71"/>
      <c r="DX1002" s="71"/>
      <c r="DY1002" s="71"/>
      <c r="DZ1002" s="71"/>
      <c r="EA1002" s="71"/>
      <c r="EB1002" s="71"/>
      <c r="EC1002" s="71"/>
      <c r="ED1002" s="71"/>
    </row>
    <row r="1003" spans="1:134">
      <c r="A1003" s="4">
        <v>944</v>
      </c>
      <c r="B1003" s="46" t="s">
        <v>7874</v>
      </c>
      <c r="C1003" s="65" t="str">
        <f t="shared" si="35"/>
        <v>L944</v>
      </c>
      <c r="D1003" s="69">
        <v>158876.68999999997</v>
      </c>
      <c r="E1003" s="68">
        <v>2028732.5999999996</v>
      </c>
      <c r="F1003" s="69">
        <v>26834.679999999993</v>
      </c>
      <c r="G1003" s="69">
        <v>287706.44000000018</v>
      </c>
      <c r="H1003" s="70">
        <v>93.311072678133428</v>
      </c>
      <c r="I1003" s="70">
        <v>16.525107239054936</v>
      </c>
      <c r="J1003" s="69">
        <v>251068.57999999993</v>
      </c>
      <c r="K1003" s="69">
        <v>248517.27999999994</v>
      </c>
      <c r="L1003" s="69">
        <v>260140.47999999998</v>
      </c>
      <c r="M1003" s="69">
        <v>271934.52999999997</v>
      </c>
      <c r="N1003" s="69">
        <v>475492.41000000003</v>
      </c>
      <c r="O1003" s="69">
        <v>423013.60999999993</v>
      </c>
      <c r="P1003" s="69">
        <v>234043.74999999994</v>
      </c>
      <c r="Q1003" s="69">
        <v>271765.19999999995</v>
      </c>
      <c r="R1003" s="69">
        <v>527384.6</v>
      </c>
      <c r="S1003" s="69">
        <v>227223.34999999995</v>
      </c>
      <c r="T1003" s="69">
        <v>287868.82999999996</v>
      </c>
      <c r="U1003" s="69">
        <v>321570.18</v>
      </c>
      <c r="V1003" s="69">
        <v>158876.68999999997</v>
      </c>
      <c r="W1003" s="70">
        <v>96.299635931082094</v>
      </c>
      <c r="X1003" s="70">
        <v>93.966533489867771</v>
      </c>
      <c r="Y1003" s="70">
        <v>105.18668463082963</v>
      </c>
      <c r="Z1003" s="71">
        <v>94.197755660246685</v>
      </c>
      <c r="AA1003" s="71">
        <v>103.36170654931813</v>
      </c>
      <c r="AB1003" s="71">
        <v>75.527804481810335</v>
      </c>
      <c r="AC1003" s="71">
        <v>73.835437749979889</v>
      </c>
      <c r="AD1003" s="71">
        <v>96.493002374443677</v>
      </c>
      <c r="AE1003" s="71">
        <v>101.29320065324075</v>
      </c>
      <c r="AF1003" s="71">
        <v>80.171535766047569</v>
      </c>
      <c r="AG1003" s="71">
        <v>102.12411972665106</v>
      </c>
      <c r="AH1003" s="71">
        <v>99.396298802521486</v>
      </c>
      <c r="AI1003" s="71">
        <v>95.674063806499746</v>
      </c>
      <c r="AJ1003" s="71">
        <v>-3.3203060620633162</v>
      </c>
      <c r="AK1003" s="71">
        <v>-6.8838511330304613</v>
      </c>
      <c r="AL1003" s="71">
        <v>14.777392098684917</v>
      </c>
      <c r="AM1003" s="71">
        <v>-3.048548790050476</v>
      </c>
      <c r="AN1003" s="71">
        <v>4.7706415064456387</v>
      </c>
      <c r="AO1003" s="71">
        <v>-19.483336051714339</v>
      </c>
      <c r="AP1003" s="71">
        <v>-22.741338587524773</v>
      </c>
      <c r="AQ1003" s="71">
        <v>24.870386733776904</v>
      </c>
      <c r="AR1003" s="71">
        <v>110.61349701336631</v>
      </c>
      <c r="AS1003" s="71">
        <v>-39.120459816210897</v>
      </c>
      <c r="AT1003" s="71">
        <v>34.315027900331295</v>
      </c>
      <c r="AU1003" s="71">
        <v>28.397429130104989</v>
      </c>
      <c r="AV1003" s="72">
        <v>20.322835134060746</v>
      </c>
      <c r="AW1003" s="73">
        <v>-8622.5400000000955</v>
      </c>
      <c r="AX1003" s="73">
        <v>-18372.28</v>
      </c>
      <c r="AY1003" s="73">
        <v>33492.639999999927</v>
      </c>
      <c r="AZ1003" s="73">
        <v>-8550.7300000000396</v>
      </c>
      <c r="BA1003" s="73">
        <v>21651.140000000014</v>
      </c>
      <c r="BB1003" s="73">
        <v>-99494.52999999997</v>
      </c>
      <c r="BC1003" s="73">
        <v>-68891.540000000095</v>
      </c>
      <c r="BD1003" s="73">
        <v>54127.369999999937</v>
      </c>
      <c r="BE1003" s="73">
        <v>276980.61</v>
      </c>
      <c r="BF1003" s="73">
        <v>-146010.9899999999</v>
      </c>
      <c r="BG1003" s="73">
        <v>73545.209999999963</v>
      </c>
      <c r="BH1003" s="73">
        <v>71121.099999999977</v>
      </c>
      <c r="BI1003" s="73">
        <v>26834.679999999993</v>
      </c>
      <c r="BJ1003" s="71">
        <v>13.686959088392053</v>
      </c>
      <c r="BK1003" s="71">
        <v>11.570890317423906</v>
      </c>
      <c r="BL1003" s="71">
        <v>9.7896071786808339</v>
      </c>
      <c r="BM1003" s="71">
        <v>11.005772718352841</v>
      </c>
      <c r="BN1003" s="71">
        <v>1.0092624828883237</v>
      </c>
      <c r="BO1003" s="71">
        <v>9.1686623558228817</v>
      </c>
      <c r="BP1003" s="71">
        <v>19.484015336870218</v>
      </c>
      <c r="BQ1003" s="71">
        <v>20.644109285168231</v>
      </c>
      <c r="BR1003" s="72">
        <v>11.512164473840526</v>
      </c>
      <c r="BS1003" s="72">
        <v>11.793385996722913</v>
      </c>
      <c r="BT1003" s="71">
        <v>11.763511197203696</v>
      </c>
      <c r="BU1003" s="71">
        <v>11.53442449094112</v>
      </c>
      <c r="BV1003" s="71">
        <v>9.7936322077630695</v>
      </c>
      <c r="BW1003" s="71">
        <v>12.094590166731775</v>
      </c>
      <c r="BX1003" s="75">
        <v>5951</v>
      </c>
      <c r="BY1003" s="75">
        <v>5688</v>
      </c>
      <c r="BZ1003" s="75">
        <v>5490</v>
      </c>
      <c r="CA1003" s="75">
        <v>5698</v>
      </c>
      <c r="CB1003" s="75">
        <v>7976</v>
      </c>
      <c r="CC1003" s="75">
        <v>8879</v>
      </c>
      <c r="CD1003" s="75">
        <v>5121</v>
      </c>
      <c r="CE1003" s="75">
        <v>5591</v>
      </c>
      <c r="CF1003" s="75">
        <v>8596</v>
      </c>
      <c r="CG1003" s="75">
        <v>5213</v>
      </c>
      <c r="CH1003" s="75">
        <v>6178</v>
      </c>
      <c r="CI1003" s="75">
        <v>6731</v>
      </c>
      <c r="CJ1003" s="75">
        <v>3347</v>
      </c>
      <c r="CK1003" s="75">
        <v>40777</v>
      </c>
      <c r="CL1003" s="73">
        <v>678868.81000000029</v>
      </c>
      <c r="CM1003" s="73">
        <v>677434.66</v>
      </c>
      <c r="CN1003" s="73">
        <v>606080.44999999984</v>
      </c>
      <c r="CO1003" s="73">
        <v>762845.51000000036</v>
      </c>
      <c r="CP1003" s="73">
        <v>834500.58</v>
      </c>
      <c r="CQ1003" s="73">
        <v>581865.77999999991</v>
      </c>
      <c r="CR1003" s="73">
        <v>746214.38</v>
      </c>
      <c r="CS1003" s="73">
        <v>766281.54999999981</v>
      </c>
      <c r="CT1003" s="73">
        <v>774465.29</v>
      </c>
      <c r="CU1003" s="73">
        <v>760775.41</v>
      </c>
      <c r="CV1003" s="73">
        <v>649942.00999999989</v>
      </c>
      <c r="CW1003" s="73">
        <v>701448.48</v>
      </c>
      <c r="CX1003" s="73">
        <v>694880.96</v>
      </c>
      <c r="CY1003" s="77"/>
      <c r="CZ1003" s="4">
        <v>944</v>
      </c>
      <c r="DA1003" s="76" t="str">
        <f t="shared" si="36"/>
        <v>L944</v>
      </c>
      <c r="DB1003" s="71">
        <v>2.3505505073941051</v>
      </c>
      <c r="DC1003" s="71">
        <v>3.1721127924084191</v>
      </c>
      <c r="DD1003" s="71">
        <v>0.55361569100307295</v>
      </c>
      <c r="DE1003" s="71">
        <v>1.022729590065129</v>
      </c>
      <c r="DF1003" s="71">
        <v>0.59085174958482634</v>
      </c>
      <c r="DG1003" s="71">
        <v>0.54276362235369791</v>
      </c>
      <c r="DH1003" s="71">
        <v>0.43983990323408667</v>
      </c>
      <c r="DI1003" s="71">
        <v>0.17847681520682418</v>
      </c>
      <c r="DJ1003" s="71">
        <v>0.32361949692329123</v>
      </c>
      <c r="DK1003" s="71">
        <v>0.20727187786653709</v>
      </c>
      <c r="DL1003" s="71">
        <v>0.25305794318804714</v>
      </c>
      <c r="DM1003" s="71">
        <v>9.2557009394971093E-2</v>
      </c>
      <c r="DN1003" s="72">
        <v>0.3678756568433994</v>
      </c>
      <c r="DO1003" s="71">
        <v>0.26179603041025357</v>
      </c>
      <c r="DQ1003" s="71"/>
      <c r="DR1003" s="71"/>
      <c r="DS1003" s="71"/>
      <c r="DT1003" s="71"/>
      <c r="DU1003" s="71"/>
      <c r="DV1003" s="71"/>
      <c r="DW1003" s="71"/>
      <c r="DX1003" s="71"/>
      <c r="DY1003" s="71"/>
      <c r="DZ1003" s="71"/>
      <c r="EA1003" s="71"/>
      <c r="EB1003" s="71"/>
      <c r="EC1003" s="71"/>
      <c r="ED1003" s="71"/>
    </row>
    <row r="1004" spans="1:134">
      <c r="A1004" s="4">
        <v>988</v>
      </c>
      <c r="B1004" s="46" t="s">
        <v>7882</v>
      </c>
      <c r="C1004" s="65" t="str">
        <f t="shared" si="35"/>
        <v>L988</v>
      </c>
      <c r="D1004" s="69">
        <v>240341.40999999995</v>
      </c>
      <c r="E1004" s="68">
        <v>3078061.0499999989</v>
      </c>
      <c r="F1004" s="69">
        <v>16834.439999999944</v>
      </c>
      <c r="G1004" s="69">
        <v>85645.529999998398</v>
      </c>
      <c r="H1004" s="70">
        <v>84.960443973341825</v>
      </c>
      <c r="I1004" s="70">
        <v>2.8620868133981014</v>
      </c>
      <c r="J1004" s="69">
        <v>416385.4</v>
      </c>
      <c r="K1004" s="69">
        <v>433781.52</v>
      </c>
      <c r="L1004" s="69">
        <v>393101.74</v>
      </c>
      <c r="M1004" s="69">
        <v>431841.67999999988</v>
      </c>
      <c r="N1004" s="69">
        <v>536002.34000000008</v>
      </c>
      <c r="O1004" s="69">
        <v>616359.5399999998</v>
      </c>
      <c r="P1004" s="69">
        <v>375692.09</v>
      </c>
      <c r="Q1004" s="69">
        <v>382606.81999999995</v>
      </c>
      <c r="R1004" s="69">
        <v>756387.72000000009</v>
      </c>
      <c r="S1004" s="69">
        <v>420975.13</v>
      </c>
      <c r="T1004" s="69">
        <v>460294.87</v>
      </c>
      <c r="U1004" s="69">
        <v>441763.00999999983</v>
      </c>
      <c r="V1004" s="69">
        <v>240341.40999999995</v>
      </c>
      <c r="W1004" s="70">
        <v>85.94648996923884</v>
      </c>
      <c r="X1004" s="70">
        <v>91.505040427522701</v>
      </c>
      <c r="Y1004" s="70">
        <v>84.403757981353436</v>
      </c>
      <c r="Z1004" s="71">
        <v>82.272348706289762</v>
      </c>
      <c r="AA1004" s="71">
        <v>95.515858316457312</v>
      </c>
      <c r="AB1004" s="71">
        <v>109.02890712339186</v>
      </c>
      <c r="AC1004" s="71">
        <v>74.514108102504665</v>
      </c>
      <c r="AD1004" s="71">
        <v>74.835919011031194</v>
      </c>
      <c r="AE1004" s="71">
        <v>88.83524163745966</v>
      </c>
      <c r="AF1004" s="71">
        <v>94.532828729049868</v>
      </c>
      <c r="AG1004" s="71">
        <v>83.878569549437287</v>
      </c>
      <c r="AH1004" s="71">
        <v>89.669050365535981</v>
      </c>
      <c r="AI1004" s="71">
        <v>89.250140935595468</v>
      </c>
      <c r="AJ1004" s="71">
        <v>-12.14980982741789</v>
      </c>
      <c r="AK1004" s="71">
        <v>-16.57045254206696</v>
      </c>
      <c r="AL1004" s="71">
        <v>-18.292631597282181</v>
      </c>
      <c r="AM1004" s="71">
        <v>-22.368657092830791</v>
      </c>
      <c r="AN1004" s="71">
        <v>-25.713382636887296</v>
      </c>
      <c r="AO1004" s="71">
        <v>-11.158383347739608</v>
      </c>
      <c r="AP1004" s="71">
        <v>-24.287351531716041</v>
      </c>
      <c r="AQ1004" s="71">
        <v>-4.4840708932252893</v>
      </c>
      <c r="AR1004" s="71">
        <v>69.222432224912907</v>
      </c>
      <c r="AS1004" s="71">
        <v>-30.931254441436007</v>
      </c>
      <c r="AT1004" s="71">
        <v>7.354987811936109</v>
      </c>
      <c r="AU1004" s="71">
        <v>14.182383610287118</v>
      </c>
      <c r="AV1004" s="72">
        <v>7.5319530303685545</v>
      </c>
      <c r="AW1004" s="73">
        <v>-57586.709999999846</v>
      </c>
      <c r="AX1004" s="73">
        <v>-86156</v>
      </c>
      <c r="AY1004" s="73">
        <v>-88007.54999999993</v>
      </c>
      <c r="AZ1004" s="73">
        <v>-124430.6500000002</v>
      </c>
      <c r="BA1004" s="73">
        <v>-185507.5199999999</v>
      </c>
      <c r="BB1004" s="73">
        <v>-72966.630000000121</v>
      </c>
      <c r="BC1004" s="73">
        <v>-120515.73999999987</v>
      </c>
      <c r="BD1004" s="73">
        <v>-17961.780000000028</v>
      </c>
      <c r="BE1004" s="73">
        <v>309409.32000000007</v>
      </c>
      <c r="BF1004" s="73">
        <v>-188526.49999999977</v>
      </c>
      <c r="BG1004" s="73">
        <v>31535.22000000003</v>
      </c>
      <c r="BH1004" s="73">
        <v>54870.569999999891</v>
      </c>
      <c r="BI1004" s="73">
        <v>16834.439999999944</v>
      </c>
      <c r="BJ1004" s="71">
        <v>19.865082142852337</v>
      </c>
      <c r="BK1004" s="71">
        <v>14.584852176823503</v>
      </c>
      <c r="BL1004" s="71">
        <v>16.133282883548812</v>
      </c>
      <c r="BM1004" s="71">
        <v>18.348537626090604</v>
      </c>
      <c r="BN1004" s="71">
        <v>9.3447191748298248</v>
      </c>
      <c r="BO1004" s="71">
        <v>15.417202837846773</v>
      </c>
      <c r="BP1004" s="71">
        <v>21.067124411984839</v>
      </c>
      <c r="BQ1004" s="71">
        <v>21.901425129086032</v>
      </c>
      <c r="BR1004" s="72">
        <v>9.5808025179673706</v>
      </c>
      <c r="BS1004" s="72">
        <v>13.681455002754227</v>
      </c>
      <c r="BT1004" s="71">
        <v>17.750565391717497</v>
      </c>
      <c r="BU1004" s="71">
        <v>15.748376332055567</v>
      </c>
      <c r="BV1004" s="71">
        <v>14.116882766720973</v>
      </c>
      <c r="BW1004" s="71">
        <v>13.986057704649209</v>
      </c>
      <c r="BX1004" s="75">
        <v>11539</v>
      </c>
      <c r="BY1004" s="75">
        <v>11282</v>
      </c>
      <c r="BZ1004" s="75">
        <v>10011</v>
      </c>
      <c r="CA1004" s="75">
        <v>10638</v>
      </c>
      <c r="CB1004" s="75">
        <v>12264</v>
      </c>
      <c r="CC1004" s="75">
        <v>13978</v>
      </c>
      <c r="CD1004" s="75">
        <v>9598</v>
      </c>
      <c r="CE1004" s="75">
        <v>10428</v>
      </c>
      <c r="CF1004" s="75">
        <v>15872</v>
      </c>
      <c r="CG1004" s="75">
        <v>11593</v>
      </c>
      <c r="CH1004" s="75">
        <v>12696</v>
      </c>
      <c r="CI1004" s="75">
        <v>12122</v>
      </c>
      <c r="CJ1004" s="75">
        <v>6638</v>
      </c>
      <c r="CK1004" s="75">
        <v>78947</v>
      </c>
      <c r="CL1004" s="73">
        <v>700855.03</v>
      </c>
      <c r="CM1004" s="73">
        <v>656671.61999999976</v>
      </c>
      <c r="CN1004" s="73">
        <v>640925.43999999971</v>
      </c>
      <c r="CO1004" s="73">
        <v>845942.02000000025</v>
      </c>
      <c r="CP1004" s="73">
        <v>788043.00999999989</v>
      </c>
      <c r="CQ1004" s="73">
        <v>681356.44</v>
      </c>
      <c r="CR1004" s="73">
        <v>751615.94999999984</v>
      </c>
      <c r="CS1004" s="73">
        <v>1049546.9400000004</v>
      </c>
      <c r="CT1004" s="73">
        <v>803633.19000000029</v>
      </c>
      <c r="CU1004" s="73">
        <v>833644.79000000015</v>
      </c>
      <c r="CV1004" s="73">
        <v>782481.81000000029</v>
      </c>
      <c r="CW1004" s="73">
        <v>833039.39999999991</v>
      </c>
      <c r="CX1004" s="73">
        <v>776006.37000000023</v>
      </c>
      <c r="CY1004" s="77"/>
      <c r="CZ1004" s="4">
        <v>988</v>
      </c>
      <c r="DA1004" s="76" t="str">
        <f t="shared" si="36"/>
        <v>L988</v>
      </c>
      <c r="DB1004" s="71">
        <v>1.3486018951184378</v>
      </c>
      <c r="DC1004" s="71">
        <v>2.5467515136233714</v>
      </c>
      <c r="DD1004" s="71">
        <v>0.7527022463184081</v>
      </c>
      <c r="DE1004" s="71">
        <v>0.53689067943334345</v>
      </c>
      <c r="DF1004" s="71">
        <v>0.47350275460240726</v>
      </c>
      <c r="DG1004" s="71">
        <v>0.17418772381512193</v>
      </c>
      <c r="DH1004" s="71">
        <v>0.36400048047927297</v>
      </c>
      <c r="DI1004" s="71">
        <v>0.23264673276163841</v>
      </c>
      <c r="DJ1004" s="71">
        <v>0.20081379933185509</v>
      </c>
      <c r="DK1004" s="71">
        <v>0.78699429300823687</v>
      </c>
      <c r="DL1004" s="71">
        <v>0.14030847570396093</v>
      </c>
      <c r="DM1004" s="71">
        <v>8.0344565238365917E-2</v>
      </c>
      <c r="DN1004" s="71">
        <v>0.13696205149415794</v>
      </c>
      <c r="DO1004" s="71">
        <v>0.27329277503625937</v>
      </c>
      <c r="DQ1004" s="71"/>
      <c r="DR1004" s="71"/>
      <c r="DS1004" s="71"/>
      <c r="DT1004" s="71"/>
      <c r="DU1004" s="71"/>
      <c r="DV1004" s="71"/>
      <c r="DW1004" s="71"/>
      <c r="DX1004" s="71"/>
      <c r="DY1004" s="71"/>
      <c r="DZ1004" s="71"/>
      <c r="EA1004" s="71"/>
      <c r="EB1004" s="71"/>
      <c r="EC1004" s="71"/>
      <c r="ED1004" s="71"/>
    </row>
    <row r="1005" spans="1:134">
      <c r="A1005" s="4">
        <v>1312</v>
      </c>
      <c r="B1005" s="46" t="s">
        <v>7890</v>
      </c>
      <c r="C1005" s="65" t="str">
        <f t="shared" si="35"/>
        <v>1312</v>
      </c>
      <c r="D1005" s="69">
        <v>291131.10000000003</v>
      </c>
      <c r="E1005" s="68">
        <v>3622645.3100000005</v>
      </c>
      <c r="F1005" s="69">
        <v>47328.850000000093</v>
      </c>
      <c r="G1005" s="69">
        <v>747310.03000000212</v>
      </c>
      <c r="H1005" s="70">
        <v>103.44521779147885</v>
      </c>
      <c r="I1005" s="70">
        <v>25.990361374483008</v>
      </c>
      <c r="J1005" s="69">
        <v>478524.94999999995</v>
      </c>
      <c r="K1005" s="69">
        <v>448740.76</v>
      </c>
      <c r="L1005" s="69">
        <v>435720.92999999993</v>
      </c>
      <c r="M1005" s="69">
        <v>563231.52</v>
      </c>
      <c r="N1005" s="69">
        <v>737130.27000000014</v>
      </c>
      <c r="O1005" s="69">
        <v>834347.18999999983</v>
      </c>
      <c r="P1005" s="69">
        <v>497610.91</v>
      </c>
      <c r="Q1005" s="69">
        <v>434043.87999999995</v>
      </c>
      <c r="R1005" s="69">
        <v>808733.83000000007</v>
      </c>
      <c r="S1005" s="69">
        <v>497530.67000000016</v>
      </c>
      <c r="T1005" s="69">
        <v>582373.5199999999</v>
      </c>
      <c r="U1005" s="69">
        <v>511221.39999999997</v>
      </c>
      <c r="V1005" s="69">
        <v>291131.10000000003</v>
      </c>
      <c r="W1005" s="70">
        <v>98.303441325636626</v>
      </c>
      <c r="X1005" s="70">
        <v>96.478486178963209</v>
      </c>
      <c r="Y1005" s="70">
        <v>99.293808137754226</v>
      </c>
      <c r="Z1005" s="71">
        <v>107.3603886399363</v>
      </c>
      <c r="AA1005" s="71">
        <v>108.8926562076791</v>
      </c>
      <c r="AB1005" s="71">
        <v>106.85574816670884</v>
      </c>
      <c r="AC1005" s="71">
        <v>111.56425973361412</v>
      </c>
      <c r="AD1005" s="71">
        <v>98.119102065607251</v>
      </c>
      <c r="AE1005" s="71">
        <v>115.85049652825259</v>
      </c>
      <c r="AF1005" s="71">
        <v>96.302842966116486</v>
      </c>
      <c r="AG1005" s="71">
        <v>101.31624555303405</v>
      </c>
      <c r="AH1005" s="71">
        <v>96.437575132728796</v>
      </c>
      <c r="AI1005" s="71">
        <v>99.034329639485506</v>
      </c>
      <c r="AJ1005" s="71">
        <v>4.5797579374738717</v>
      </c>
      <c r="AK1005" s="71">
        <v>-2.8726016830625256</v>
      </c>
      <c r="AL1005" s="71">
        <v>2.7416362728417187</v>
      </c>
      <c r="AM1005" s="71">
        <v>5.7232575296950916</v>
      </c>
      <c r="AN1005" s="71">
        <v>5.7417492008262183</v>
      </c>
      <c r="AO1005" s="71">
        <v>17.701679866152411</v>
      </c>
      <c r="AP1005" s="71">
        <v>14.430417035224853</v>
      </c>
      <c r="AQ1005" s="71">
        <v>23.199228635077795</v>
      </c>
      <c r="AR1005" s="71">
        <v>94.636458035155584</v>
      </c>
      <c r="AS1005" s="71">
        <v>-12.561861086286253</v>
      </c>
      <c r="AT1005" s="71">
        <v>30.888754827697461</v>
      </c>
      <c r="AU1005" s="71">
        <v>23.21347636777924</v>
      </c>
      <c r="AV1005" s="72">
        <v>19.412802794067787</v>
      </c>
      <c r="AW1005" s="73">
        <v>20955.569999999949</v>
      </c>
      <c r="AX1005" s="73">
        <v>-13271.780000000144</v>
      </c>
      <c r="AY1005" s="73">
        <v>11627.110000000044</v>
      </c>
      <c r="AZ1005" s="73">
        <v>30490.160000000033</v>
      </c>
      <c r="BA1005" s="73">
        <v>40056.420000000158</v>
      </c>
      <c r="BB1005" s="73">
        <v>132814.33999999985</v>
      </c>
      <c r="BC1005" s="73">
        <v>62751.960000000137</v>
      </c>
      <c r="BD1005" s="73">
        <v>81733.330000000016</v>
      </c>
      <c r="BE1005" s="73">
        <v>393223.89000000013</v>
      </c>
      <c r="BF1005" s="73">
        <v>-71478.089999999967</v>
      </c>
      <c r="BG1005" s="73">
        <v>137435.73999999993</v>
      </c>
      <c r="BH1005" s="73">
        <v>96314.349999999977</v>
      </c>
      <c r="BI1005" s="73">
        <v>47328.850000000093</v>
      </c>
      <c r="BJ1005" s="71">
        <v>14.233369805195705</v>
      </c>
      <c r="BK1005" s="71">
        <v>8.3498142975384084</v>
      </c>
      <c r="BL1005" s="71">
        <v>9.1291967922620785</v>
      </c>
      <c r="BM1005" s="71">
        <v>11.050828365474041</v>
      </c>
      <c r="BN1005" s="71">
        <v>-1.8336784886718374</v>
      </c>
      <c r="BO1005" s="71">
        <v>6.3105336808547712</v>
      </c>
      <c r="BP1005" s="71">
        <v>16.034130823955444</v>
      </c>
      <c r="BQ1005" s="71">
        <v>15.080282932294701</v>
      </c>
      <c r="BR1005" s="72">
        <v>9.8323406386959835</v>
      </c>
      <c r="BS1005" s="72">
        <v>11.329330142457666</v>
      </c>
      <c r="BT1005" s="71">
        <v>12.593521334389138</v>
      </c>
      <c r="BU1005" s="71">
        <v>10.061172047089107</v>
      </c>
      <c r="BV1005" s="71">
        <v>9.3890788936611571</v>
      </c>
      <c r="BW1005" s="71">
        <v>10.522893614080154</v>
      </c>
      <c r="BX1005" s="75">
        <v>9045</v>
      </c>
      <c r="BY1005" s="75">
        <v>8624</v>
      </c>
      <c r="BZ1005" s="75">
        <v>8600</v>
      </c>
      <c r="CA1005" s="75">
        <v>9554</v>
      </c>
      <c r="CB1005" s="75">
        <v>12681</v>
      </c>
      <c r="CC1005" s="75">
        <v>15022</v>
      </c>
      <c r="CD1005" s="75">
        <v>9232</v>
      </c>
      <c r="CE1005" s="75">
        <v>8623</v>
      </c>
      <c r="CF1005" s="75">
        <v>13698</v>
      </c>
      <c r="CG1005" s="75">
        <v>9828</v>
      </c>
      <c r="CH1005" s="75">
        <v>10477</v>
      </c>
      <c r="CI1005" s="75">
        <v>10045</v>
      </c>
      <c r="CJ1005" s="75">
        <v>5389</v>
      </c>
      <c r="CK1005" s="75">
        <v>67292</v>
      </c>
      <c r="CL1005" s="73">
        <v>741734.36999999988</v>
      </c>
      <c r="CM1005" s="73">
        <v>638787.14</v>
      </c>
      <c r="CN1005" s="73">
        <v>943084.92999999993</v>
      </c>
      <c r="CO1005" s="73">
        <v>1033316.18</v>
      </c>
      <c r="CP1005" s="73">
        <v>929134.96999999974</v>
      </c>
      <c r="CQ1005" s="73">
        <v>726071.3899999999</v>
      </c>
      <c r="CR1005" s="73">
        <v>700796.80999999959</v>
      </c>
      <c r="CS1005" s="73">
        <v>938108.61000000034</v>
      </c>
      <c r="CT1005" s="73">
        <v>901071.64000000013</v>
      </c>
      <c r="CU1005" s="73">
        <v>797155.69999999984</v>
      </c>
      <c r="CV1005" s="73">
        <v>810969.84</v>
      </c>
      <c r="CW1005" s="73">
        <v>778408.56999999972</v>
      </c>
      <c r="CX1005" s="73">
        <v>728924.65</v>
      </c>
      <c r="CY1005" s="77"/>
      <c r="CZ1005" s="4">
        <v>1312</v>
      </c>
      <c r="DA1005" s="76" t="str">
        <f t="shared" si="36"/>
        <v>1312</v>
      </c>
      <c r="DB1005" s="71">
        <v>4.917174784751321</v>
      </c>
      <c r="DC1005" s="71">
        <v>3.914827830128075</v>
      </c>
      <c r="DD1005" s="71">
        <v>2.1365992673632377</v>
      </c>
      <c r="DE1005" s="71">
        <v>1.1519525196476379</v>
      </c>
      <c r="DF1005" s="71">
        <v>0.83905526002859654</v>
      </c>
      <c r="DG1005" s="71">
        <v>0.46977695178567114</v>
      </c>
      <c r="DH1005" s="71">
        <v>1.0582932039308561</v>
      </c>
      <c r="DI1005" s="71">
        <v>0.45625846253204749</v>
      </c>
      <c r="DJ1005" s="71">
        <v>0.26355349399269451</v>
      </c>
      <c r="DK1005" s="71">
        <v>0.28765871023096656</v>
      </c>
      <c r="DL1005" s="71">
        <v>0.33037915744961655</v>
      </c>
      <c r="DM1005" s="71">
        <v>0.17128130718253615</v>
      </c>
      <c r="DN1005" s="71">
        <v>0.48323546672800122</v>
      </c>
      <c r="DO1005" s="71">
        <v>0.41471166887998695</v>
      </c>
      <c r="DQ1005" s="71"/>
      <c r="DR1005" s="71"/>
      <c r="DS1005" s="71"/>
      <c r="DT1005" s="71"/>
      <c r="DU1005" s="71"/>
      <c r="DV1005" s="71"/>
      <c r="DW1005" s="71"/>
      <c r="DX1005" s="71"/>
      <c r="DY1005" s="71"/>
      <c r="DZ1005" s="71"/>
      <c r="EA1005" s="71"/>
      <c r="EB1005" s="71"/>
      <c r="EC1005" s="71"/>
      <c r="ED1005" s="71"/>
    </row>
    <row r="1006" spans="1:134">
      <c r="A1006" s="4">
        <v>1307</v>
      </c>
      <c r="B1006" s="46" t="s">
        <v>7896</v>
      </c>
      <c r="C1006" s="65" t="str">
        <f t="shared" si="35"/>
        <v>1307</v>
      </c>
      <c r="D1006" s="69">
        <v>217056.02</v>
      </c>
      <c r="E1006" s="68">
        <v>2281299.5</v>
      </c>
      <c r="F1006" s="69">
        <v>63259.960000000021</v>
      </c>
      <c r="G1006" s="69">
        <v>377405.77</v>
      </c>
      <c r="H1006" s="70">
        <v>99.682004635169221</v>
      </c>
      <c r="I1006" s="70">
        <v>19.822838011027024</v>
      </c>
      <c r="J1006" s="69">
        <v>329937.91999999993</v>
      </c>
      <c r="K1006" s="69">
        <v>257253.29999999996</v>
      </c>
      <c r="L1006" s="69">
        <v>287486.88999999996</v>
      </c>
      <c r="M1006" s="69">
        <v>378028.19</v>
      </c>
      <c r="N1006" s="69">
        <v>356795.02</v>
      </c>
      <c r="O1006" s="69">
        <v>457361.45999999996</v>
      </c>
      <c r="P1006" s="69">
        <v>284273.51999999996</v>
      </c>
      <c r="Q1006" s="69">
        <v>259094.60999999996</v>
      </c>
      <c r="R1006" s="69">
        <v>551260.26999999979</v>
      </c>
      <c r="S1006" s="69">
        <v>314513.7</v>
      </c>
      <c r="T1006" s="69">
        <v>299308.37</v>
      </c>
      <c r="U1006" s="69">
        <v>355793.00999999995</v>
      </c>
      <c r="V1006" s="69">
        <v>217056.02</v>
      </c>
      <c r="W1006" s="70">
        <v>96.352653237750474</v>
      </c>
      <c r="X1006" s="70">
        <v>87.242927598241877</v>
      </c>
      <c r="Y1006" s="70">
        <v>92.964419982164287</v>
      </c>
      <c r="Z1006" s="71">
        <v>108.42562739897834</v>
      </c>
      <c r="AA1006" s="71">
        <v>87.352984900377791</v>
      </c>
      <c r="AB1006" s="71">
        <v>103.46314630559273</v>
      </c>
      <c r="AC1006" s="71">
        <v>88.661962154720044</v>
      </c>
      <c r="AD1006" s="71">
        <v>89.495037080903643</v>
      </c>
      <c r="AE1006" s="71">
        <v>116.56556262975104</v>
      </c>
      <c r="AF1006" s="71">
        <v>100.12250162781116</v>
      </c>
      <c r="AG1006" s="71">
        <v>82.967442038515983</v>
      </c>
      <c r="AH1006" s="71">
        <v>106.17387520423091</v>
      </c>
      <c r="AI1006" s="71">
        <v>111.00454583866059</v>
      </c>
      <c r="AJ1006" s="71">
        <v>-2.0927952733614696</v>
      </c>
      <c r="AK1006" s="71">
        <v>-16.544604917170989</v>
      </c>
      <c r="AL1006" s="71">
        <v>0.62336479575675341</v>
      </c>
      <c r="AM1006" s="71">
        <v>-6.4624227197214061</v>
      </c>
      <c r="AN1006" s="71">
        <v>-19.258879401247352</v>
      </c>
      <c r="AO1006" s="71">
        <v>-8.1377564506226356</v>
      </c>
      <c r="AP1006" s="71">
        <v>-11.984954496193556</v>
      </c>
      <c r="AQ1006" s="71">
        <v>11.911636948851246</v>
      </c>
      <c r="AR1006" s="71">
        <v>98.533143811092529</v>
      </c>
      <c r="AS1006" s="71">
        <v>-15.663702841974548</v>
      </c>
      <c r="AT1006" s="71">
        <v>6.5139748085302207</v>
      </c>
      <c r="AU1006" s="71">
        <v>34.770508360708455</v>
      </c>
      <c r="AV1006" s="72">
        <v>41.132367110054723</v>
      </c>
      <c r="AW1006" s="73">
        <v>-7052.520000000135</v>
      </c>
      <c r="AX1006" s="73">
        <v>-50999.149999999994</v>
      </c>
      <c r="AY1006" s="73">
        <v>1780.9899999999907</v>
      </c>
      <c r="AZ1006" s="73">
        <v>-26117.609999999928</v>
      </c>
      <c r="BA1006" s="73">
        <v>-85104.989999999816</v>
      </c>
      <c r="BB1006" s="73">
        <v>-30531.219999999914</v>
      </c>
      <c r="BC1006" s="73">
        <v>-38709.350000000035</v>
      </c>
      <c r="BD1006" s="73">
        <v>27577.479999999952</v>
      </c>
      <c r="BE1006" s="73">
        <v>273593.64999999973</v>
      </c>
      <c r="BF1006" s="73">
        <v>-58414.339999999967</v>
      </c>
      <c r="BG1006" s="73">
        <v>18304.520000000019</v>
      </c>
      <c r="BH1006" s="73">
        <v>91793.850000000035</v>
      </c>
      <c r="BI1006" s="73">
        <v>63259.960000000021</v>
      </c>
      <c r="BJ1006" s="71">
        <v>16.673381009612275</v>
      </c>
      <c r="BK1006" s="71">
        <v>13.184175222733174</v>
      </c>
      <c r="BL1006" s="71">
        <v>11.855990112805625</v>
      </c>
      <c r="BM1006" s="71">
        <v>11.360053110687005</v>
      </c>
      <c r="BN1006" s="71">
        <v>3.4737518762696062</v>
      </c>
      <c r="BO1006" s="71">
        <v>9.6078264126451405</v>
      </c>
      <c r="BP1006" s="71">
        <v>17.066903846035906</v>
      </c>
      <c r="BQ1006" s="71">
        <v>16.669123123075966</v>
      </c>
      <c r="BR1006" s="72">
        <v>11.485221686970029</v>
      </c>
      <c r="BS1006" s="72">
        <v>9.0188904859206733</v>
      </c>
      <c r="BT1006" s="71">
        <v>11.748029359173884</v>
      </c>
      <c r="BU1006" s="71">
        <v>12.760476523203321</v>
      </c>
      <c r="BV1006" s="71">
        <v>10.748130267592179</v>
      </c>
      <c r="BW1006" s="71">
        <v>11.178910811828555</v>
      </c>
      <c r="BX1006" s="75">
        <v>8527</v>
      </c>
      <c r="BY1006" s="75">
        <v>6148</v>
      </c>
      <c r="BZ1006" s="75">
        <v>6271</v>
      </c>
      <c r="CA1006" s="75">
        <v>7044</v>
      </c>
      <c r="CB1006" s="75">
        <v>7202</v>
      </c>
      <c r="CC1006" s="75">
        <v>10046</v>
      </c>
      <c r="CD1006" s="75">
        <v>6647</v>
      </c>
      <c r="CE1006" s="75">
        <v>5644</v>
      </c>
      <c r="CF1006" s="75">
        <v>9498</v>
      </c>
      <c r="CG1006" s="75">
        <v>7135</v>
      </c>
      <c r="CH1006" s="75">
        <v>6714</v>
      </c>
      <c r="CI1006" s="75">
        <v>8701</v>
      </c>
      <c r="CJ1006" s="75">
        <v>5202</v>
      </c>
      <c r="CK1006" s="75">
        <v>49541</v>
      </c>
      <c r="CL1006" s="73">
        <v>499023.41000000009</v>
      </c>
      <c r="CM1006" s="73">
        <v>569766.52000000014</v>
      </c>
      <c r="CN1006" s="73">
        <v>606593.12000000023</v>
      </c>
      <c r="CO1006" s="73">
        <v>676463.12</v>
      </c>
      <c r="CP1006" s="73">
        <v>738342.34000000032</v>
      </c>
      <c r="CQ1006" s="73">
        <v>700513.93999999983</v>
      </c>
      <c r="CR1006" s="73">
        <v>587635.80999999982</v>
      </c>
      <c r="CS1006" s="73">
        <v>718732.87000000011</v>
      </c>
      <c r="CT1006" s="73">
        <v>576489.91000000015</v>
      </c>
      <c r="CU1006" s="73">
        <v>458010.77999999997</v>
      </c>
      <c r="CV1006" s="73">
        <v>534266.78999999992</v>
      </c>
      <c r="CW1006" s="73">
        <v>576600.39</v>
      </c>
      <c r="CX1006" s="73">
        <v>557179.6</v>
      </c>
      <c r="CY1006" s="77"/>
      <c r="CZ1006" s="4">
        <v>1307</v>
      </c>
      <c r="DA1006" s="76" t="str">
        <f t="shared" si="36"/>
        <v>1307</v>
      </c>
      <c r="DB1006" s="71">
        <v>2.5823694192279021</v>
      </c>
      <c r="DC1006" s="71">
        <v>5.9354092821846205</v>
      </c>
      <c r="DD1006" s="71">
        <v>1.752329660576823</v>
      </c>
      <c r="DE1006" s="71">
        <v>0.76643009390355232</v>
      </c>
      <c r="DF1006" s="71">
        <v>1.2656376555949951</v>
      </c>
      <c r="DG1006" s="71">
        <v>0.14570788638015617</v>
      </c>
      <c r="DH1006" s="71">
        <v>0.62145402152979112</v>
      </c>
      <c r="DI1006" s="71">
        <v>0.57345990667662294</v>
      </c>
      <c r="DJ1006" s="71">
        <v>0.47665177827301314</v>
      </c>
      <c r="DK1006" s="71">
        <v>1.0247281416724587</v>
      </c>
      <c r="DL1006" s="71">
        <v>7.1521221024209033E-2</v>
      </c>
      <c r="DM1006" s="71">
        <v>0.23016788265724855</v>
      </c>
      <c r="DN1006" s="72">
        <v>0.17438545633769875</v>
      </c>
      <c r="DO1006" s="71">
        <v>0.46471472158013483</v>
      </c>
      <c r="DQ1006" s="71"/>
      <c r="DR1006" s="71"/>
      <c r="DS1006" s="71"/>
      <c r="DT1006" s="71"/>
      <c r="DU1006" s="71"/>
      <c r="DV1006" s="71"/>
      <c r="DW1006" s="71"/>
      <c r="DX1006" s="71"/>
      <c r="DY1006" s="71"/>
      <c r="DZ1006" s="71"/>
      <c r="EA1006" s="71"/>
      <c r="EB1006" s="71"/>
      <c r="EC1006" s="71"/>
      <c r="ED1006" s="71"/>
    </row>
    <row r="1007" spans="1:134">
      <c r="A1007" s="4">
        <v>977</v>
      </c>
      <c r="B1007" s="46" t="s">
        <v>7902</v>
      </c>
      <c r="C1007" s="65" t="str">
        <f t="shared" si="35"/>
        <v>L977</v>
      </c>
      <c r="D1007" s="69">
        <v>287898.69</v>
      </c>
      <c r="E1007" s="68">
        <v>3405445.92</v>
      </c>
      <c r="F1007" s="69">
        <v>99732.38</v>
      </c>
      <c r="G1007" s="69">
        <v>772789.35999999987</v>
      </c>
      <c r="H1007" s="70">
        <v>104.09638257232163</v>
      </c>
      <c r="I1007" s="70">
        <v>29.353975438406586</v>
      </c>
      <c r="J1007" s="69">
        <v>379797.75999999989</v>
      </c>
      <c r="K1007" s="69">
        <v>421718.55999999994</v>
      </c>
      <c r="L1007" s="69">
        <v>375809.86</v>
      </c>
      <c r="M1007" s="69">
        <v>401096.50999999989</v>
      </c>
      <c r="N1007" s="69">
        <v>457213.11000000004</v>
      </c>
      <c r="O1007" s="69">
        <v>499764.45000000007</v>
      </c>
      <c r="P1007" s="69">
        <v>382992.41</v>
      </c>
      <c r="Q1007" s="69">
        <v>378277.08999999997</v>
      </c>
      <c r="R1007" s="69">
        <v>950109.56</v>
      </c>
      <c r="S1007" s="69">
        <v>446964.83</v>
      </c>
      <c r="T1007" s="69">
        <v>474773.73999999993</v>
      </c>
      <c r="U1007" s="69">
        <v>484429.59999999986</v>
      </c>
      <c r="V1007" s="69">
        <v>287898.69</v>
      </c>
      <c r="W1007" s="70">
        <v>92.717383498248253</v>
      </c>
      <c r="X1007" s="70">
        <v>108.40979434988698</v>
      </c>
      <c r="Y1007" s="70">
        <v>105.30815094246779</v>
      </c>
      <c r="Z1007" s="71">
        <v>100.74983294874241</v>
      </c>
      <c r="AA1007" s="71">
        <v>104.1343480605083</v>
      </c>
      <c r="AB1007" s="71">
        <v>92.653579829656962</v>
      </c>
      <c r="AC1007" s="71">
        <v>107.02504253149098</v>
      </c>
      <c r="AD1007" s="71">
        <v>103.9114170166237</v>
      </c>
      <c r="AE1007" s="71">
        <v>101.99881954596906</v>
      </c>
      <c r="AF1007" s="71">
        <v>113.00436035213461</v>
      </c>
      <c r="AG1007" s="71">
        <v>93.48972198610285</v>
      </c>
      <c r="AH1007" s="71">
        <v>105.86207617020318</v>
      </c>
      <c r="AI1007" s="71">
        <v>111.98579455093783</v>
      </c>
      <c r="AJ1007" s="71">
        <v>-1.1568130384666198</v>
      </c>
      <c r="AK1007" s="71">
        <v>-0.90807397294402348</v>
      </c>
      <c r="AL1007" s="71">
        <v>0.62812742635480756</v>
      </c>
      <c r="AM1007" s="71">
        <v>10.921820895845169</v>
      </c>
      <c r="AN1007" s="71">
        <v>1.387966338563773</v>
      </c>
      <c r="AO1007" s="71">
        <v>-1.0430444667127392</v>
      </c>
      <c r="AP1007" s="71">
        <v>10.605195104788523</v>
      </c>
      <c r="AQ1007" s="71">
        <v>34.087695260859618</v>
      </c>
      <c r="AR1007" s="71">
        <v>111.33315759856504</v>
      </c>
      <c r="AS1007" s="71">
        <v>-28.041010449396232</v>
      </c>
      <c r="AT1007" s="71">
        <v>22.28988261582532</v>
      </c>
      <c r="AU1007" s="71">
        <v>35.635642207983075</v>
      </c>
      <c r="AV1007" s="72">
        <v>53.002251040582138</v>
      </c>
      <c r="AW1007" s="73">
        <v>-4444.9700000001467</v>
      </c>
      <c r="AX1007" s="73">
        <v>-3864.6100000000442</v>
      </c>
      <c r="AY1007" s="73">
        <v>2345.8300000000163</v>
      </c>
      <c r="AZ1007" s="73">
        <v>39493.619999999879</v>
      </c>
      <c r="BA1007" s="73">
        <v>6259.0899999999674</v>
      </c>
      <c r="BB1007" s="73">
        <v>1315.179999999993</v>
      </c>
      <c r="BC1007" s="73">
        <v>36722.589999999851</v>
      </c>
      <c r="BD1007" s="73">
        <v>96165.379999999946</v>
      </c>
      <c r="BE1007" s="73">
        <v>500530.52999999997</v>
      </c>
      <c r="BF1007" s="73">
        <v>-174173.45</v>
      </c>
      <c r="BG1007" s="73">
        <v>86537.419999999751</v>
      </c>
      <c r="BH1007" s="73">
        <v>127274.50999999989</v>
      </c>
      <c r="BI1007" s="73">
        <v>99732.38</v>
      </c>
      <c r="BJ1007" s="71">
        <v>16.475264167346086</v>
      </c>
      <c r="BK1007" s="71">
        <v>15.113933099686808</v>
      </c>
      <c r="BL1007" s="71">
        <v>13.701111692670061</v>
      </c>
      <c r="BM1007" s="71">
        <v>11.772915056026454</v>
      </c>
      <c r="BN1007" s="71">
        <v>6.451110686100078</v>
      </c>
      <c r="BO1007" s="71">
        <v>9.1702434878981247</v>
      </c>
      <c r="BP1007" s="71">
        <v>18.291352237995635</v>
      </c>
      <c r="BQ1007" s="71">
        <v>19.757248200952109</v>
      </c>
      <c r="BR1007" s="72">
        <v>8.4905549875255346</v>
      </c>
      <c r="BS1007" s="72">
        <v>11.795706329109803</v>
      </c>
      <c r="BT1007" s="71">
        <v>11.749555231455968</v>
      </c>
      <c r="BU1007" s="71">
        <v>14.244497667682346</v>
      </c>
      <c r="BV1007" s="71">
        <v>10.469469305772758</v>
      </c>
      <c r="BW1007" s="71">
        <v>11.188435305691321</v>
      </c>
      <c r="BX1007" s="75">
        <v>17465</v>
      </c>
      <c r="BY1007" s="75">
        <v>18964</v>
      </c>
      <c r="BZ1007" s="75">
        <v>16335</v>
      </c>
      <c r="CA1007" s="75">
        <v>16889</v>
      </c>
      <c r="CB1007" s="75">
        <v>17474</v>
      </c>
      <c r="CC1007" s="75">
        <v>17222</v>
      </c>
      <c r="CD1007" s="75">
        <v>16532</v>
      </c>
      <c r="CE1007" s="75">
        <v>15784</v>
      </c>
      <c r="CF1007" s="75">
        <v>23622</v>
      </c>
      <c r="CG1007" s="75">
        <v>18881</v>
      </c>
      <c r="CH1007" s="75">
        <v>19675</v>
      </c>
      <c r="CI1007" s="75">
        <v>19403</v>
      </c>
      <c r="CJ1007" s="75">
        <v>11746</v>
      </c>
      <c r="CK1007" s="75">
        <v>125643</v>
      </c>
      <c r="CL1007" s="73">
        <v>657147.05000000016</v>
      </c>
      <c r="CM1007" s="73">
        <v>589058.4700000002</v>
      </c>
      <c r="CN1007" s="73">
        <v>730334.79</v>
      </c>
      <c r="CO1007" s="73">
        <v>762343.24999999988</v>
      </c>
      <c r="CP1007" s="73">
        <v>825266.3899999999</v>
      </c>
      <c r="CQ1007" s="73">
        <v>678686.66</v>
      </c>
      <c r="CR1007" s="73">
        <v>612321.45000000007</v>
      </c>
      <c r="CS1007" s="73">
        <v>1141040.3499999999</v>
      </c>
      <c r="CT1007" s="73">
        <v>876252.33000000007</v>
      </c>
      <c r="CU1007" s="73">
        <v>800992.57000000007</v>
      </c>
      <c r="CV1007" s="73">
        <v>768515.7</v>
      </c>
      <c r="CW1007" s="73">
        <v>841715.80999999994</v>
      </c>
      <c r="CX1007" s="73">
        <v>879815.78</v>
      </c>
      <c r="CY1007" s="77"/>
      <c r="CZ1007" s="4">
        <v>977</v>
      </c>
      <c r="DA1007" s="76" t="str">
        <f t="shared" si="36"/>
        <v>L977</v>
      </c>
      <c r="DB1007" s="71">
        <v>1.2188727136289819</v>
      </c>
      <c r="DC1007" s="71">
        <v>1.4197164803055193</v>
      </c>
      <c r="DD1007" s="71">
        <v>0.62500177224110587</v>
      </c>
      <c r="DE1007" s="71">
        <v>0.77078534616411976</v>
      </c>
      <c r="DF1007" s="71">
        <v>1.5240152925057193</v>
      </c>
      <c r="DG1007" s="71">
        <v>0.60394870762824127</v>
      </c>
      <c r="DH1007" s="71">
        <v>0.35348035035647402</v>
      </c>
      <c r="DI1007" s="71">
        <v>0.3779411510680955</v>
      </c>
      <c r="DJ1007" s="71">
        <v>0.49023321956603227</v>
      </c>
      <c r="DK1007" s="71">
        <v>0.31513368908811545</v>
      </c>
      <c r="DL1007" s="71">
        <v>0.83864353774575595</v>
      </c>
      <c r="DM1007" s="71">
        <v>0.34584914274008499</v>
      </c>
      <c r="DN1007" s="71">
        <v>0.20051547025769417</v>
      </c>
      <c r="DO1007" s="71">
        <v>0.44217351543342803</v>
      </c>
      <c r="DQ1007" s="71"/>
      <c r="DR1007" s="71"/>
      <c r="DS1007" s="71"/>
      <c r="DT1007" s="71"/>
      <c r="DU1007" s="71"/>
      <c r="DV1007" s="71"/>
      <c r="DW1007" s="71"/>
      <c r="DX1007" s="71"/>
      <c r="DY1007" s="71"/>
      <c r="DZ1007" s="71"/>
      <c r="EA1007" s="71"/>
      <c r="EB1007" s="71"/>
      <c r="EC1007" s="71"/>
      <c r="ED1007" s="71"/>
    </row>
    <row r="1008" spans="1:134">
      <c r="A1008" s="4">
        <v>1304</v>
      </c>
      <c r="B1008" s="46" t="s">
        <v>7909</v>
      </c>
      <c r="C1008" s="65" t="str">
        <f t="shared" si="35"/>
        <v>1304</v>
      </c>
      <c r="D1008" s="69">
        <v>656174.39</v>
      </c>
      <c r="E1008" s="68">
        <v>6764437.2100000018</v>
      </c>
      <c r="F1008" s="69">
        <v>74579.240000000107</v>
      </c>
      <c r="G1008" s="69">
        <v>273579.81000000518</v>
      </c>
      <c r="H1008" s="70">
        <v>97.904512105294955</v>
      </c>
      <c r="I1008" s="70">
        <v>4.2148485653067169</v>
      </c>
      <c r="J1008" s="69">
        <v>1055677.23</v>
      </c>
      <c r="K1008" s="69">
        <v>1010925.63</v>
      </c>
      <c r="L1008" s="69">
        <v>936164.79000000015</v>
      </c>
      <c r="M1008" s="69">
        <v>1129420.7</v>
      </c>
      <c r="N1008" s="69">
        <v>1491791.3399999999</v>
      </c>
      <c r="O1008" s="69">
        <v>1740041.7100000002</v>
      </c>
      <c r="P1008" s="69">
        <v>852537.06</v>
      </c>
      <c r="Q1008" s="69">
        <v>975045.54</v>
      </c>
      <c r="R1008" s="69">
        <v>2071410.7999999998</v>
      </c>
      <c r="S1008" s="69">
        <v>898327.49</v>
      </c>
      <c r="T1008" s="69">
        <v>157753.53999999998</v>
      </c>
      <c r="U1008" s="69">
        <v>1153188.3899999999</v>
      </c>
      <c r="V1008" s="69">
        <v>656174.39</v>
      </c>
      <c r="W1008" s="70">
        <v>109.23048563018583</v>
      </c>
      <c r="X1008" s="70">
        <v>100.31149118510089</v>
      </c>
      <c r="Y1008" s="70">
        <v>98.68005622474459</v>
      </c>
      <c r="Z1008" s="71">
        <v>96.859581259331478</v>
      </c>
      <c r="AA1008" s="71">
        <v>91.116766302626857</v>
      </c>
      <c r="AB1008" s="71">
        <v>89.888321247472717</v>
      </c>
      <c r="AC1008" s="71">
        <v>89.120605119684811</v>
      </c>
      <c r="AD1008" s="71">
        <v>93.376984003395549</v>
      </c>
      <c r="AE1008" s="71">
        <v>98.523259851734394</v>
      </c>
      <c r="AF1008" s="71">
        <v>78.341786154546895</v>
      </c>
      <c r="AG1008" s="71">
        <v>64.716145969437605</v>
      </c>
      <c r="AH1008" s="71">
        <v>164.64854777583633</v>
      </c>
      <c r="AI1008" s="71">
        <v>91.758121588216497</v>
      </c>
      <c r="AJ1008" s="71">
        <v>0.21297211003434846</v>
      </c>
      <c r="AK1008" s="71">
        <v>-1.5023238051662391</v>
      </c>
      <c r="AL1008" s="71">
        <v>-10.71207972892838</v>
      </c>
      <c r="AM1008" s="71">
        <v>-3.5904292608252009</v>
      </c>
      <c r="AN1008" s="71">
        <v>-13.742624201324672</v>
      </c>
      <c r="AO1008" s="71">
        <v>-12.479335747360299</v>
      </c>
      <c r="AP1008" s="71">
        <v>-8.0783409768575893</v>
      </c>
      <c r="AQ1008" s="71">
        <v>22.711072189955829</v>
      </c>
      <c r="AR1008" s="71">
        <v>108.85619032646568</v>
      </c>
      <c r="AS1008" s="71">
        <v>-39.554927272598576</v>
      </c>
      <c r="AT1008" s="71">
        <v>-80.64153293333932</v>
      </c>
      <c r="AU1008" s="71">
        <v>28.944113300929409</v>
      </c>
      <c r="AV1008" s="72">
        <v>12.82322247701002</v>
      </c>
      <c r="AW1008" s="73">
        <v>2243.5200000000186</v>
      </c>
      <c r="AX1008" s="73">
        <v>-15419.020000000135</v>
      </c>
      <c r="AY1008" s="73">
        <v>-112313.86999999976</v>
      </c>
      <c r="AZ1008" s="73">
        <v>-42061.229999999981</v>
      </c>
      <c r="BA1008" s="73">
        <v>-237673.91000000015</v>
      </c>
      <c r="BB1008" s="73">
        <v>-213365.2099999995</v>
      </c>
      <c r="BC1008" s="73">
        <v>-74923.420000000275</v>
      </c>
      <c r="BD1008" s="73">
        <v>180459.10000000009</v>
      </c>
      <c r="BE1008" s="73">
        <v>1079622.7199999997</v>
      </c>
      <c r="BF1008" s="73">
        <v>-587860.63000000012</v>
      </c>
      <c r="BG1008" s="73">
        <v>-657153.64999999991</v>
      </c>
      <c r="BH1008" s="73">
        <v>258856.44999999995</v>
      </c>
      <c r="BI1008" s="73">
        <v>74579.240000000107</v>
      </c>
      <c r="BJ1008" s="71">
        <v>13.265452867066251</v>
      </c>
      <c r="BK1008" s="71">
        <v>12.743039923281957</v>
      </c>
      <c r="BL1008" s="71">
        <v>8.7628777670515028</v>
      </c>
      <c r="BM1008" s="71">
        <v>11.615715358089076</v>
      </c>
      <c r="BN1008" s="71">
        <v>1.3133373156063106</v>
      </c>
      <c r="BO1008" s="71">
        <v>5.0176264917552285</v>
      </c>
      <c r="BP1008" s="71">
        <v>18.143538921947229</v>
      </c>
      <c r="BQ1008" s="71">
        <v>20.604920542804354</v>
      </c>
      <c r="BR1008" s="72">
        <v>14.488385607684407</v>
      </c>
      <c r="BS1008" s="72">
        <v>12.482798473522429</v>
      </c>
      <c r="BT1008" s="71">
        <v>12.740649923736278</v>
      </c>
      <c r="BU1008" s="71">
        <v>14.397189000118647</v>
      </c>
      <c r="BV1008" s="71">
        <v>12.098893297824761</v>
      </c>
      <c r="BW1008" s="71">
        <v>13.57791375622708</v>
      </c>
      <c r="BX1008" s="75">
        <v>23751</v>
      </c>
      <c r="BY1008" s="75">
        <v>23399</v>
      </c>
      <c r="BZ1008" s="75">
        <v>20631</v>
      </c>
      <c r="CA1008" s="75">
        <v>23798</v>
      </c>
      <c r="CB1008" s="75">
        <v>28258</v>
      </c>
      <c r="CC1008" s="75">
        <v>30621</v>
      </c>
      <c r="CD1008" s="75">
        <v>20082</v>
      </c>
      <c r="CE1008" s="75">
        <v>21038</v>
      </c>
      <c r="CF1008" s="75">
        <v>32677</v>
      </c>
      <c r="CG1008" s="75">
        <v>22469</v>
      </c>
      <c r="CH1008" s="75">
        <v>3472</v>
      </c>
      <c r="CI1008" s="75">
        <v>22248</v>
      </c>
      <c r="CJ1008" s="75">
        <v>13336</v>
      </c>
      <c r="CK1008" s="75">
        <v>135322</v>
      </c>
      <c r="CL1008" s="73">
        <v>1910984.38</v>
      </c>
      <c r="CM1008" s="73">
        <v>1863709.7800000005</v>
      </c>
      <c r="CN1008" s="73">
        <v>2157904.3600000003</v>
      </c>
      <c r="CO1008" s="73">
        <v>1727918.4199999997</v>
      </c>
      <c r="CP1008" s="73">
        <v>1993871.6400000004</v>
      </c>
      <c r="CQ1008" s="73">
        <v>1528249.7000000004</v>
      </c>
      <c r="CR1008" s="73">
        <v>1604154.1700000006</v>
      </c>
      <c r="CS1008" s="73">
        <v>2088462.3200000003</v>
      </c>
      <c r="CT1008" s="73">
        <v>1772981.3100000005</v>
      </c>
      <c r="CU1008" s="73">
        <v>1533408.11</v>
      </c>
      <c r="CV1008" s="73">
        <v>1764658.9999999998</v>
      </c>
      <c r="CW1008" s="73">
        <v>1493491.9999999998</v>
      </c>
      <c r="CX1008" s="73">
        <v>1531557.2599999995</v>
      </c>
      <c r="CY1008" s="77"/>
      <c r="CZ1008" s="4">
        <v>1304</v>
      </c>
      <c r="DA1008" s="76" t="str">
        <f t="shared" si="36"/>
        <v>1304</v>
      </c>
      <c r="DB1008" s="71">
        <v>2.1386854623444087</v>
      </c>
      <c r="DC1008" s="71">
        <v>2.3758300694777601</v>
      </c>
      <c r="DD1008" s="71">
        <v>0.60769064302851883</v>
      </c>
      <c r="DE1008" s="71">
        <v>0.82183741279703793</v>
      </c>
      <c r="DF1008" s="71">
        <v>0.5887363932820936</v>
      </c>
      <c r="DG1008" s="71">
        <v>0.39836052137843181</v>
      </c>
      <c r="DH1008" s="71">
        <v>0.11698091036810043</v>
      </c>
      <c r="DI1008" s="71">
        <v>0.23560708401717698</v>
      </c>
      <c r="DJ1008" s="71">
        <v>0.1079490436701851</v>
      </c>
      <c r="DK1008" s="71">
        <v>0.1983146435172598</v>
      </c>
      <c r="DL1008" s="71">
        <v>2.6944792765204131E-2</v>
      </c>
      <c r="DM1008" s="71">
        <v>5.6113422371903282E-2</v>
      </c>
      <c r="DN1008" s="71">
        <v>0.10372155213971862</v>
      </c>
      <c r="DO1008" s="71">
        <v>0.1282913926211246</v>
      </c>
      <c r="DQ1008" s="71"/>
      <c r="DR1008" s="71"/>
      <c r="DS1008" s="71"/>
      <c r="DT1008" s="71"/>
      <c r="DU1008" s="71"/>
      <c r="DV1008" s="71"/>
      <c r="DW1008" s="71"/>
      <c r="DX1008" s="71"/>
      <c r="DY1008" s="71"/>
      <c r="DZ1008" s="71"/>
      <c r="EA1008" s="71"/>
      <c r="EB1008" s="71"/>
      <c r="EC1008" s="71"/>
      <c r="ED1008" s="71"/>
    </row>
    <row r="1009" spans="1:134">
      <c r="A1009" s="4">
        <v>998</v>
      </c>
      <c r="B1009" s="46" t="s">
        <v>7915</v>
      </c>
      <c r="C1009" s="65" t="str">
        <f t="shared" si="35"/>
        <v>L998</v>
      </c>
      <c r="D1009" s="69">
        <v>261108.69</v>
      </c>
      <c r="E1009" s="68">
        <v>2826033.07</v>
      </c>
      <c r="F1009" s="69">
        <v>44867.310000000027</v>
      </c>
      <c r="G1009" s="69">
        <v>93432.820000001229</v>
      </c>
      <c r="H1009" s="70">
        <v>84.012991446923209</v>
      </c>
      <c r="I1009" s="70">
        <v>3.4191909336172222</v>
      </c>
      <c r="J1009" s="69">
        <v>400273.74999999988</v>
      </c>
      <c r="K1009" s="69">
        <v>396904.86</v>
      </c>
      <c r="L1009" s="69">
        <v>348586.97999999992</v>
      </c>
      <c r="M1009" s="69">
        <v>380594.5</v>
      </c>
      <c r="N1009" s="69">
        <v>502382.61</v>
      </c>
      <c r="O1009" s="69">
        <v>518829.08999999997</v>
      </c>
      <c r="P1009" s="69">
        <v>346153.98999999993</v>
      </c>
      <c r="Q1009" s="69">
        <v>364077.85999999987</v>
      </c>
      <c r="R1009" s="69">
        <v>625778.51000000013</v>
      </c>
      <c r="S1009" s="69">
        <v>349124.44</v>
      </c>
      <c r="T1009" s="69">
        <v>435185.39000000007</v>
      </c>
      <c r="U1009" s="69">
        <v>444604.18999999989</v>
      </c>
      <c r="V1009" s="69">
        <v>261108.69</v>
      </c>
      <c r="W1009" s="70">
        <v>96.115961727634286</v>
      </c>
      <c r="X1009" s="70">
        <v>90.732729209041707</v>
      </c>
      <c r="Y1009" s="70">
        <v>88.19656860027699</v>
      </c>
      <c r="Z1009" s="71">
        <v>84.015403234885255</v>
      </c>
      <c r="AA1009" s="71">
        <v>104.27073315404358</v>
      </c>
      <c r="AB1009" s="71">
        <v>93.60472770609735</v>
      </c>
      <c r="AC1009" s="71">
        <v>80.748725087620016</v>
      </c>
      <c r="AD1009" s="71">
        <v>79.567747376319602</v>
      </c>
      <c r="AE1009" s="71">
        <v>81.596470496873522</v>
      </c>
      <c r="AF1009" s="71">
        <v>80.291119496326985</v>
      </c>
      <c r="AG1009" s="71">
        <v>88.57930337419522</v>
      </c>
      <c r="AH1009" s="71">
        <v>85.730895787961003</v>
      </c>
      <c r="AI1009" s="71">
        <v>98.192958084378219</v>
      </c>
      <c r="AJ1009" s="71">
        <v>-5.6165290702941633</v>
      </c>
      <c r="AK1009" s="71">
        <v>-17.743924823883184</v>
      </c>
      <c r="AL1009" s="71">
        <v>-16.901836974242347</v>
      </c>
      <c r="AM1009" s="71">
        <v>-15.092622660361899</v>
      </c>
      <c r="AN1009" s="71">
        <v>-11.373730211414323</v>
      </c>
      <c r="AO1009" s="71">
        <v>-17.30942736498713</v>
      </c>
      <c r="AP1009" s="71">
        <v>-16.298309724118877</v>
      </c>
      <c r="AQ1009" s="71">
        <v>1.2529176644133999</v>
      </c>
      <c r="AR1009" s="71">
        <v>38.833417583574438</v>
      </c>
      <c r="AS1009" s="71">
        <v>-32.327820862979095</v>
      </c>
      <c r="AT1009" s="71">
        <v>15.82187668718511</v>
      </c>
      <c r="AU1009" s="71">
        <v>10.916276563212456</v>
      </c>
      <c r="AV1009" s="72">
        <v>20.748716087549958</v>
      </c>
      <c r="AW1009" s="73">
        <v>-23819.309999999881</v>
      </c>
      <c r="AX1009" s="73">
        <v>-85618.600000000035</v>
      </c>
      <c r="AY1009" s="73">
        <v>-70901.209999999905</v>
      </c>
      <c r="AZ1009" s="73">
        <v>-67652.179999999877</v>
      </c>
      <c r="BA1009" s="73">
        <v>-64472.579999999842</v>
      </c>
      <c r="BB1009" s="73">
        <v>-98598.670000000042</v>
      </c>
      <c r="BC1009" s="73">
        <v>-67402.760000000068</v>
      </c>
      <c r="BD1009" s="73">
        <v>4505.1499999999651</v>
      </c>
      <c r="BE1009" s="73">
        <v>175037.96000000025</v>
      </c>
      <c r="BF1009" s="73">
        <v>-166780.97999999992</v>
      </c>
      <c r="BG1009" s="73">
        <v>59448.610000000102</v>
      </c>
      <c r="BH1009" s="73">
        <v>43757.529999999912</v>
      </c>
      <c r="BI1009" s="73">
        <v>44867.310000000027</v>
      </c>
      <c r="BJ1009" s="71">
        <v>19.921913244680319</v>
      </c>
      <c r="BK1009" s="71">
        <v>17.42037266864434</v>
      </c>
      <c r="BL1009" s="71">
        <v>17.903729018773205</v>
      </c>
      <c r="BM1009" s="71">
        <v>17.071071900813092</v>
      </c>
      <c r="BN1009" s="71">
        <v>6.9662672611056475</v>
      </c>
      <c r="BO1009" s="71">
        <v>15.54629187404737</v>
      </c>
      <c r="BP1009" s="71">
        <v>22.094055995835429</v>
      </c>
      <c r="BQ1009" s="71">
        <v>19.411089167651578</v>
      </c>
      <c r="BR1009" s="72">
        <v>12.879533513491371</v>
      </c>
      <c r="BS1009" s="72">
        <v>15.21680286486675</v>
      </c>
      <c r="BT1009" s="71">
        <v>15.675777733354472</v>
      </c>
      <c r="BU1009" s="71">
        <v>17.479603738572916</v>
      </c>
      <c r="BV1009" s="71">
        <v>14.902108326912575</v>
      </c>
      <c r="BW1009" s="71">
        <v>15.029860149377303</v>
      </c>
      <c r="BX1009" s="75">
        <v>12523</v>
      </c>
      <c r="BY1009" s="75">
        <v>12714</v>
      </c>
      <c r="BZ1009" s="75">
        <v>11090</v>
      </c>
      <c r="CA1009" s="75">
        <v>11465</v>
      </c>
      <c r="CB1009" s="75">
        <v>13176</v>
      </c>
      <c r="CC1009" s="75">
        <v>14058</v>
      </c>
      <c r="CD1009" s="75">
        <v>11290</v>
      </c>
      <c r="CE1009" s="75">
        <v>11605</v>
      </c>
      <c r="CF1009" s="75">
        <v>15046</v>
      </c>
      <c r="CG1009" s="75">
        <v>11192</v>
      </c>
      <c r="CH1009" s="75">
        <v>12926</v>
      </c>
      <c r="CI1009" s="75">
        <v>13400</v>
      </c>
      <c r="CJ1009" s="75">
        <v>8194</v>
      </c>
      <c r="CK1009" s="75">
        <v>83653</v>
      </c>
      <c r="CL1009" s="73">
        <v>694780.19000000006</v>
      </c>
      <c r="CM1009" s="73">
        <v>669731.47999999975</v>
      </c>
      <c r="CN1009" s="73">
        <v>704363.90999999992</v>
      </c>
      <c r="CO1009" s="73">
        <v>869737.25999999978</v>
      </c>
      <c r="CP1009" s="73">
        <v>780179.5499999997</v>
      </c>
      <c r="CQ1009" s="73">
        <v>737875.79999999993</v>
      </c>
      <c r="CR1009" s="73">
        <v>887858.64000000048</v>
      </c>
      <c r="CS1009" s="73">
        <v>1109104.92</v>
      </c>
      <c r="CT1009" s="73">
        <v>865714.92000000016</v>
      </c>
      <c r="CU1009" s="73">
        <v>885214.71999999986</v>
      </c>
      <c r="CV1009" s="73">
        <v>858167.66999999993</v>
      </c>
      <c r="CW1009" s="73">
        <v>794450.25000000012</v>
      </c>
      <c r="CX1009" s="73">
        <v>710036.19999999984</v>
      </c>
      <c r="CY1009" s="77"/>
      <c r="CZ1009" s="4">
        <v>998</v>
      </c>
      <c r="DA1009" s="76" t="str">
        <f t="shared" si="36"/>
        <v>L998</v>
      </c>
      <c r="DB1009" s="71">
        <v>2.7243137857389206</v>
      </c>
      <c r="DC1009" s="71">
        <v>2.6514161972381936</v>
      </c>
      <c r="DD1009" s="71">
        <v>1.0631744816311488</v>
      </c>
      <c r="DE1009" s="71">
        <v>0.99748290030803077</v>
      </c>
      <c r="DF1009" s="71">
        <v>0.84712845158923855</v>
      </c>
      <c r="DG1009" s="71">
        <v>0.78720714462511798</v>
      </c>
      <c r="DH1009" s="71">
        <v>0.61276646855823336</v>
      </c>
      <c r="DI1009" s="71">
        <v>0.64892789251129834</v>
      </c>
      <c r="DJ1009" s="71">
        <v>0.59203519704178176</v>
      </c>
      <c r="DK1009" s="71">
        <v>0.79714891553743017</v>
      </c>
      <c r="DL1009" s="71">
        <v>0.60215380242867789</v>
      </c>
      <c r="DM1009" s="71">
        <v>0.14230928739617493</v>
      </c>
      <c r="DN1009" s="72">
        <v>0.21376819505759073</v>
      </c>
      <c r="DO1009" s="71">
        <v>0.52201447409364865</v>
      </c>
      <c r="DQ1009" s="71"/>
      <c r="DR1009" s="71"/>
      <c r="DS1009" s="71"/>
      <c r="DT1009" s="71"/>
      <c r="DU1009" s="71"/>
      <c r="DV1009" s="71"/>
      <c r="DW1009" s="71"/>
      <c r="DX1009" s="71"/>
      <c r="DY1009" s="71"/>
      <c r="DZ1009" s="71"/>
      <c r="EA1009" s="71"/>
      <c r="EB1009" s="71"/>
      <c r="EC1009" s="71"/>
      <c r="ED1009" s="71"/>
    </row>
    <row r="1010" spans="1:134">
      <c r="A1010" s="4">
        <v>979</v>
      </c>
      <c r="B1010" s="46" t="s">
        <v>7922</v>
      </c>
      <c r="C1010" s="65" t="str">
        <f t="shared" si="35"/>
        <v>L979</v>
      </c>
      <c r="D1010" s="69">
        <v>275022.11999999994</v>
      </c>
      <c r="E1010" s="68">
        <v>3295777.2599999988</v>
      </c>
      <c r="F1010" s="69">
        <v>57426.819999999949</v>
      </c>
      <c r="G1010" s="69">
        <v>523601.4599999981</v>
      </c>
      <c r="H1010" s="70">
        <v>95.56463577541183</v>
      </c>
      <c r="I1010" s="70">
        <v>18.887743699371363</v>
      </c>
      <c r="J1010" s="69">
        <v>459370.79999999987</v>
      </c>
      <c r="K1010" s="69">
        <v>414088.87000000005</v>
      </c>
      <c r="L1010" s="69">
        <v>410173.51999999996</v>
      </c>
      <c r="M1010" s="69">
        <v>444921.41</v>
      </c>
      <c r="N1010" s="69">
        <v>461815.15</v>
      </c>
      <c r="O1010" s="69">
        <v>589978.69000000006</v>
      </c>
      <c r="P1010" s="69">
        <v>395404.87999999989</v>
      </c>
      <c r="Q1010" s="69">
        <v>395165.16</v>
      </c>
      <c r="R1010" s="69">
        <v>844620</v>
      </c>
      <c r="S1010" s="69">
        <v>431952.60999999993</v>
      </c>
      <c r="T1010" s="69">
        <v>464517.04000000004</v>
      </c>
      <c r="U1010" s="69">
        <v>489095.45</v>
      </c>
      <c r="V1010" s="69">
        <v>275022.11999999994</v>
      </c>
      <c r="W1010" s="70">
        <v>100.4172319211163</v>
      </c>
      <c r="X1010" s="70">
        <v>95.166143558642275</v>
      </c>
      <c r="Y1010" s="70">
        <v>95.645509987733448</v>
      </c>
      <c r="Z1010" s="71">
        <v>88.183372917583398</v>
      </c>
      <c r="AA1010" s="71">
        <v>107.43642387154</v>
      </c>
      <c r="AB1010" s="71">
        <v>105.59792926937341</v>
      </c>
      <c r="AC1010" s="71">
        <v>88.136352324718942</v>
      </c>
      <c r="AD1010" s="71">
        <v>94.420652645733298</v>
      </c>
      <c r="AE1010" s="71">
        <v>96.896116319062259</v>
      </c>
      <c r="AF1010" s="71">
        <v>98.184771280531237</v>
      </c>
      <c r="AG1010" s="71">
        <v>91.672538427659205</v>
      </c>
      <c r="AH1010" s="71">
        <v>104.23381602734226</v>
      </c>
      <c r="AI1010" s="71">
        <v>93.532068890085412</v>
      </c>
      <c r="AJ1010" s="71">
        <v>-9.0293171560780987</v>
      </c>
      <c r="AK1010" s="71">
        <v>-15.951810941091027</v>
      </c>
      <c r="AL1010" s="71">
        <v>-10.920694276200393</v>
      </c>
      <c r="AM1010" s="71">
        <v>-4.4247985885538572</v>
      </c>
      <c r="AN1010" s="71">
        <v>-4.6000282885308774</v>
      </c>
      <c r="AO1010" s="71">
        <v>1.6438996494520186</v>
      </c>
      <c r="AP1010" s="71">
        <v>-6.3845338741276407</v>
      </c>
      <c r="AQ1010" s="71">
        <v>20.521136397365435</v>
      </c>
      <c r="AR1010" s="71">
        <v>87.39784025442377</v>
      </c>
      <c r="AS1010" s="71">
        <v>-28.445743598537632</v>
      </c>
      <c r="AT1010" s="71">
        <v>21.236502233110134</v>
      </c>
      <c r="AU1010" s="71">
        <v>33.341798476165273</v>
      </c>
      <c r="AV1010" s="72">
        <v>26.391571876782251</v>
      </c>
      <c r="AW1010" s="73">
        <v>-45594.960000000079</v>
      </c>
      <c r="AX1010" s="73">
        <v>-78591.429999999993</v>
      </c>
      <c r="AY1010" s="73">
        <v>-50285.299999999872</v>
      </c>
      <c r="AZ1010" s="73">
        <v>-20598.309999999881</v>
      </c>
      <c r="BA1010" s="73">
        <v>-22140.730000000098</v>
      </c>
      <c r="BB1010" s="73">
        <v>22476.400000000256</v>
      </c>
      <c r="BC1010" s="73">
        <v>-26966.440000000177</v>
      </c>
      <c r="BD1010" s="73">
        <v>67284.779999999912</v>
      </c>
      <c r="BE1010" s="73">
        <v>393910.43</v>
      </c>
      <c r="BF1010" s="73">
        <v>-171718.8299999999</v>
      </c>
      <c r="BG1010" s="73">
        <v>81367.550000000047</v>
      </c>
      <c r="BH1010" s="73">
        <v>122297.15000000008</v>
      </c>
      <c r="BI1010" s="73">
        <v>57426.819999999949</v>
      </c>
      <c r="BJ1010" s="71">
        <v>23.25744775156058</v>
      </c>
      <c r="BK1010" s="71">
        <v>19.268810975329416</v>
      </c>
      <c r="BL1010" s="71">
        <v>17.731692197947126</v>
      </c>
      <c r="BM1010" s="71">
        <v>17.754377089785024</v>
      </c>
      <c r="BN1010" s="71">
        <v>9.9750496094363648</v>
      </c>
      <c r="BO1010" s="71">
        <v>16.531510083805269</v>
      </c>
      <c r="BP1010" s="71">
        <v>22.867364627168811</v>
      </c>
      <c r="BQ1010" s="71">
        <v>25.23187303585086</v>
      </c>
      <c r="BR1010" s="72">
        <v>13.353434897452656</v>
      </c>
      <c r="BS1010" s="72">
        <v>16.09263814151852</v>
      </c>
      <c r="BT1010" s="71">
        <v>16.538303393148624</v>
      </c>
      <c r="BU1010" s="71">
        <v>17.552393533583178</v>
      </c>
      <c r="BV1010" s="71">
        <v>16.184027839606184</v>
      </c>
      <c r="BW1010" s="71">
        <v>16.075989562095071</v>
      </c>
      <c r="BX1010" s="75">
        <v>17914</v>
      </c>
      <c r="BY1010" s="75">
        <v>16751</v>
      </c>
      <c r="BZ1010" s="75">
        <v>15141</v>
      </c>
      <c r="CA1010" s="75">
        <v>15513</v>
      </c>
      <c r="CB1010" s="75">
        <v>16057</v>
      </c>
      <c r="CC1010" s="75">
        <v>17786</v>
      </c>
      <c r="CD1010" s="75">
        <v>15019</v>
      </c>
      <c r="CE1010" s="75">
        <v>14920</v>
      </c>
      <c r="CF1010" s="75">
        <v>19904</v>
      </c>
      <c r="CG1010" s="75">
        <v>16189</v>
      </c>
      <c r="CH1010" s="75">
        <v>17005</v>
      </c>
      <c r="CI1010" s="75">
        <v>17785</v>
      </c>
      <c r="CJ1010" s="75">
        <v>10234</v>
      </c>
      <c r="CK1010" s="75">
        <v>111056</v>
      </c>
      <c r="CL1010" s="73">
        <v>590662.6100000001</v>
      </c>
      <c r="CM1010" s="73">
        <v>560553.95999999973</v>
      </c>
      <c r="CN1010" s="73">
        <v>627327.64</v>
      </c>
      <c r="CO1010" s="73">
        <v>645949.78999999992</v>
      </c>
      <c r="CP1010" s="73">
        <v>719999.19999999984</v>
      </c>
      <c r="CQ1010" s="73">
        <v>582861.77999999991</v>
      </c>
      <c r="CR1010" s="73">
        <v>543599.04000000015</v>
      </c>
      <c r="CS1010" s="73">
        <v>870771.35000000009</v>
      </c>
      <c r="CT1010" s="73">
        <v>689214.3</v>
      </c>
      <c r="CU1010" s="73">
        <v>636931.74</v>
      </c>
      <c r="CV1010" s="73">
        <v>685133.30999999994</v>
      </c>
      <c r="CW1010" s="73">
        <v>641284.00000000012</v>
      </c>
      <c r="CX1010" s="73">
        <v>610948.38</v>
      </c>
      <c r="CY1010" s="77"/>
      <c r="CZ1010" s="4">
        <v>979</v>
      </c>
      <c r="DA1010" s="76" t="str">
        <f t="shared" si="36"/>
        <v>L979</v>
      </c>
      <c r="DB1010" s="71">
        <v>2.308599871649113</v>
      </c>
      <c r="DC1010" s="71">
        <v>1.2532307761262578</v>
      </c>
      <c r="DD1010" s="71">
        <v>0.63761455643577603</v>
      </c>
      <c r="DE1010" s="71">
        <v>1.332720822816968</v>
      </c>
      <c r="DF1010" s="71">
        <v>1.1429168570088128</v>
      </c>
      <c r="DG1010" s="71">
        <v>0.72585695726590016</v>
      </c>
      <c r="DH1010" s="71">
        <v>0.78431695636333576</v>
      </c>
      <c r="DI1010" s="71">
        <v>0.43915396139870355</v>
      </c>
      <c r="DJ1010" s="71">
        <v>0.44952603621994397</v>
      </c>
      <c r="DK1010" s="71">
        <v>0.72281517633103143</v>
      </c>
      <c r="DL1010" s="71">
        <v>0.20208495698931048</v>
      </c>
      <c r="DM1010" s="71">
        <v>0.43528974178301372</v>
      </c>
      <c r="DN1010" s="71">
        <v>0.26708356309996217</v>
      </c>
      <c r="DO1010" s="71">
        <v>0.47119960851626863</v>
      </c>
      <c r="DQ1010" s="71"/>
      <c r="DR1010" s="71"/>
      <c r="DS1010" s="71"/>
      <c r="DT1010" s="71"/>
      <c r="DU1010" s="71"/>
      <c r="DV1010" s="71"/>
      <c r="DW1010" s="71"/>
      <c r="DX1010" s="71"/>
      <c r="DY1010" s="71"/>
      <c r="DZ1010" s="71"/>
      <c r="EA1010" s="71"/>
      <c r="EB1010" s="71"/>
      <c r="EC1010" s="71"/>
      <c r="ED1010" s="71"/>
    </row>
    <row r="1011" spans="1:134">
      <c r="A1011" s="4">
        <v>1319</v>
      </c>
      <c r="B1011" s="46" t="s">
        <v>7929</v>
      </c>
      <c r="C1011" s="65" t="str">
        <f t="shared" si="35"/>
        <v>1319</v>
      </c>
      <c r="D1011" s="69">
        <v>668607.66999999993</v>
      </c>
      <c r="E1011" s="68">
        <v>6440335.1699999999</v>
      </c>
      <c r="F1011" s="69">
        <v>165205.75999999995</v>
      </c>
      <c r="G1011" s="69">
        <v>1871660.2300000004</v>
      </c>
      <c r="H1011" s="70">
        <v>115.30893180510927</v>
      </c>
      <c r="I1011" s="70">
        <v>40.967244432583797</v>
      </c>
      <c r="J1011" s="69">
        <v>923104.35000000009</v>
      </c>
      <c r="K1011" s="69">
        <v>704243.09</v>
      </c>
      <c r="L1011" s="69">
        <v>731929.51</v>
      </c>
      <c r="M1011" s="69">
        <v>873091.67</v>
      </c>
      <c r="N1011" s="69">
        <v>1326259.9200000002</v>
      </c>
      <c r="O1011" s="69">
        <v>1366478.3700000003</v>
      </c>
      <c r="P1011" s="69">
        <v>861650.63</v>
      </c>
      <c r="Q1011" s="69">
        <v>773397.05</v>
      </c>
      <c r="R1011" s="69">
        <v>1404884.4299999997</v>
      </c>
      <c r="S1011" s="69">
        <v>837735.1599999998</v>
      </c>
      <c r="T1011" s="69">
        <v>949032.44000000041</v>
      </c>
      <c r="U1011" s="69">
        <v>945027.79</v>
      </c>
      <c r="V1011" s="69">
        <v>668607.66999999993</v>
      </c>
      <c r="W1011" s="70">
        <v>143.74401010079464</v>
      </c>
      <c r="X1011" s="70">
        <v>101.38720187295651</v>
      </c>
      <c r="Y1011" s="70">
        <v>104.9893252079108</v>
      </c>
      <c r="Z1011" s="71">
        <v>104.31466600453282</v>
      </c>
      <c r="AA1011" s="71">
        <v>101.25949523417439</v>
      </c>
      <c r="AB1011" s="71">
        <v>94.195851480378423</v>
      </c>
      <c r="AC1011" s="71">
        <v>104.90691487132295</v>
      </c>
      <c r="AD1011" s="71">
        <v>100.13019201462996</v>
      </c>
      <c r="AE1011" s="71">
        <v>118.95734627976169</v>
      </c>
      <c r="AF1011" s="71">
        <v>135.32007036173871</v>
      </c>
      <c r="AG1011" s="71">
        <v>124.33163712435282</v>
      </c>
      <c r="AH1011" s="71">
        <v>115.66400630956142</v>
      </c>
      <c r="AI1011" s="71">
        <v>109.40696401471473</v>
      </c>
      <c r="AJ1011" s="71">
        <v>30.945765841589768</v>
      </c>
      <c r="AK1011" s="71">
        <v>3.1353482802486177</v>
      </c>
      <c r="AL1011" s="71">
        <v>7.7222256783978427</v>
      </c>
      <c r="AM1011" s="71">
        <v>9.2571264175578261</v>
      </c>
      <c r="AN1011" s="71">
        <v>9.3204108850580383</v>
      </c>
      <c r="AO1011" s="71">
        <v>10.424306842563213</v>
      </c>
      <c r="AP1011" s="71">
        <v>6.690615420340662</v>
      </c>
      <c r="AQ1011" s="71">
        <v>28.938946459090275</v>
      </c>
      <c r="AR1011" s="71">
        <v>113.8261646006975</v>
      </c>
      <c r="AS1011" s="71">
        <v>7.0123363681815487</v>
      </c>
      <c r="AT1011" s="71">
        <v>62.085088312688107</v>
      </c>
      <c r="AU1011" s="71">
        <v>49.420038826248259</v>
      </c>
      <c r="AV1011" s="72">
        <v>32.817865152716628</v>
      </c>
      <c r="AW1011" s="73">
        <v>218152.69000000006</v>
      </c>
      <c r="AX1011" s="73">
        <v>21409.219999999856</v>
      </c>
      <c r="AY1011" s="73">
        <v>52469.439999999944</v>
      </c>
      <c r="AZ1011" s="73">
        <v>73975.220000000205</v>
      </c>
      <c r="BA1011" s="73">
        <v>113073.91999999969</v>
      </c>
      <c r="BB1011" s="73">
        <v>142594.92000000062</v>
      </c>
      <c r="BC1011" s="73">
        <v>54034.490000000107</v>
      </c>
      <c r="BD1011" s="73">
        <v>173580.57000000007</v>
      </c>
      <c r="BE1011" s="73">
        <v>747862.66999999958</v>
      </c>
      <c r="BF1011" s="73">
        <v>54895.359999999753</v>
      </c>
      <c r="BG1011" s="73">
        <v>363517.48000000045</v>
      </c>
      <c r="BH1011" s="73">
        <v>312563.90000000002</v>
      </c>
      <c r="BI1011" s="73">
        <v>165205.75999999995</v>
      </c>
      <c r="BJ1011" s="71">
        <v>17.958898662544168</v>
      </c>
      <c r="BK1011" s="71">
        <v>14.443236526302947</v>
      </c>
      <c r="BL1011" s="71">
        <v>14.220395910230138</v>
      </c>
      <c r="BM1011" s="71">
        <v>15.321475041317388</v>
      </c>
      <c r="BN1011" s="71">
        <v>4.2156292990317814</v>
      </c>
      <c r="BO1011" s="71">
        <v>10.413663320851013</v>
      </c>
      <c r="BP1011" s="71">
        <v>23.834985753018181</v>
      </c>
      <c r="BQ1011" s="71">
        <v>23.513729928655458</v>
      </c>
      <c r="BR1011" s="72">
        <v>17.083173943985265</v>
      </c>
      <c r="BS1011" s="72">
        <v>18.319920442752611</v>
      </c>
      <c r="BT1011" s="71">
        <v>17.898239302694481</v>
      </c>
      <c r="BU1011" s="71">
        <v>18.803735606647891</v>
      </c>
      <c r="BV1011" s="71">
        <v>17.546526877754342</v>
      </c>
      <c r="BW1011" s="71">
        <v>17.93452373329999</v>
      </c>
      <c r="BX1011" s="75">
        <v>20390</v>
      </c>
      <c r="BY1011" s="75">
        <v>16408</v>
      </c>
      <c r="BZ1011" s="75">
        <v>16543</v>
      </c>
      <c r="CA1011" s="75">
        <v>18340</v>
      </c>
      <c r="CB1011" s="75">
        <v>23262</v>
      </c>
      <c r="CC1011" s="75">
        <v>26098</v>
      </c>
      <c r="CD1011" s="75">
        <v>19643</v>
      </c>
      <c r="CE1011" s="75">
        <v>17819</v>
      </c>
      <c r="CF1011" s="75">
        <v>24733</v>
      </c>
      <c r="CG1011" s="75">
        <v>17596</v>
      </c>
      <c r="CH1011" s="75">
        <v>19806</v>
      </c>
      <c r="CI1011" s="75">
        <v>20335</v>
      </c>
      <c r="CJ1011" s="75">
        <v>14352</v>
      </c>
      <c r="CK1011" s="75">
        <v>134284</v>
      </c>
      <c r="CL1011" s="73">
        <v>1160998.8000000003</v>
      </c>
      <c r="CM1011" s="73">
        <v>1351635.01</v>
      </c>
      <c r="CN1011" s="73">
        <v>1434681.67</v>
      </c>
      <c r="CO1011" s="73">
        <v>1532115.4700000002</v>
      </c>
      <c r="CP1011" s="73">
        <v>1552778.31</v>
      </c>
      <c r="CQ1011" s="73">
        <v>1130877.92</v>
      </c>
      <c r="CR1011" s="73">
        <v>1108421</v>
      </c>
      <c r="CS1011" s="73">
        <v>1454076.5599999998</v>
      </c>
      <c r="CT1011" s="73">
        <v>1272110.9699999997</v>
      </c>
      <c r="CU1011" s="73">
        <v>1235884.3800000001</v>
      </c>
      <c r="CV1011" s="73">
        <v>1214966.9599999997</v>
      </c>
      <c r="CW1011" s="73">
        <v>1340161.9300000002</v>
      </c>
      <c r="CX1011" s="73">
        <v>1239696.6199999999</v>
      </c>
      <c r="CY1011" s="77"/>
      <c r="CZ1011" s="4">
        <v>1319</v>
      </c>
      <c r="DA1011" s="76" t="str">
        <f t="shared" si="36"/>
        <v>1319</v>
      </c>
      <c r="DB1011" s="71">
        <v>3.0018680579396895</v>
      </c>
      <c r="DC1011" s="71">
        <v>2.2635566613722542</v>
      </c>
      <c r="DD1011" s="71">
        <v>0.85567792706340695</v>
      </c>
      <c r="DE1011" s="71">
        <v>1.2049473508409672</v>
      </c>
      <c r="DF1011" s="71">
        <v>1.2531562615621084</v>
      </c>
      <c r="DG1011" s="71">
        <v>0.84028940517023365</v>
      </c>
      <c r="DH1011" s="71">
        <v>0.81294830299077692</v>
      </c>
      <c r="DI1011" s="71">
        <v>0.7292049971260639</v>
      </c>
      <c r="DJ1011" s="71">
        <v>0.62267231872326667</v>
      </c>
      <c r="DK1011" s="71">
        <v>0.3161080073770689</v>
      </c>
      <c r="DL1011" s="71">
        <v>0.39427221486011521</v>
      </c>
      <c r="DM1011" s="71">
        <v>0.20732161376095445</v>
      </c>
      <c r="DN1011" s="71">
        <v>0.49922889973300139</v>
      </c>
      <c r="DO1011" s="71">
        <v>0.51333670651162022</v>
      </c>
      <c r="DQ1011" s="71"/>
      <c r="DR1011" s="71"/>
      <c r="DS1011" s="71"/>
      <c r="DT1011" s="71"/>
      <c r="DU1011" s="71"/>
      <c r="DV1011" s="71"/>
      <c r="DW1011" s="71"/>
      <c r="DX1011" s="71"/>
      <c r="DY1011" s="71"/>
      <c r="DZ1011" s="71"/>
      <c r="EA1011" s="71"/>
      <c r="EB1011" s="71"/>
      <c r="EC1011" s="71"/>
      <c r="ED1011" s="71"/>
    </row>
    <row r="1012" spans="1:134">
      <c r="A1012" s="4">
        <v>1216</v>
      </c>
      <c r="B1012" s="46" t="s">
        <v>7936</v>
      </c>
      <c r="C1012" s="65" t="str">
        <f t="shared" si="35"/>
        <v>1216</v>
      </c>
      <c r="D1012" s="69">
        <v>1058032.78</v>
      </c>
      <c r="E1012" s="68">
        <v>10865740.9</v>
      </c>
      <c r="F1012" s="69">
        <v>-353183.15999999968</v>
      </c>
      <c r="G1012" s="69">
        <v>-2791573.8300000019</v>
      </c>
      <c r="H1012" s="70">
        <v>83.854894900636566</v>
      </c>
      <c r="I1012" s="70">
        <v>-20.440136917017515</v>
      </c>
      <c r="J1012" s="69">
        <v>2778027.2799999993</v>
      </c>
      <c r="K1012" s="69">
        <v>2772135.3400000003</v>
      </c>
      <c r="L1012" s="69">
        <v>2520463.67</v>
      </c>
      <c r="M1012" s="69">
        <v>2007801.0999999992</v>
      </c>
      <c r="N1012" s="69">
        <v>2137302.87</v>
      </c>
      <c r="O1012" s="69">
        <v>2360932.6</v>
      </c>
      <c r="P1012" s="69">
        <v>1377693.6199999996</v>
      </c>
      <c r="Q1012" s="69">
        <v>1283569.8299999996</v>
      </c>
      <c r="R1012" s="69">
        <v>2657537.2000000002</v>
      </c>
      <c r="S1012" s="69">
        <v>1255692.8899999997</v>
      </c>
      <c r="T1012" s="69">
        <v>1470816.9900000002</v>
      </c>
      <c r="U1012" s="69">
        <v>1762397.5900000003</v>
      </c>
      <c r="V1012" s="69">
        <v>1058032.78</v>
      </c>
      <c r="W1012" s="70">
        <v>214.59710408501351</v>
      </c>
      <c r="X1012" s="70">
        <v>215.62017611814409</v>
      </c>
      <c r="Y1012" s="70">
        <v>195.66097656472482</v>
      </c>
      <c r="Z1012" s="71">
        <v>121.99001024487069</v>
      </c>
      <c r="AA1012" s="71">
        <v>106.22506693825258</v>
      </c>
      <c r="AB1012" s="71">
        <v>98.607006832867967</v>
      </c>
      <c r="AC1012" s="71">
        <v>107.54414550714546</v>
      </c>
      <c r="AD1012" s="71">
        <v>92.948741235004107</v>
      </c>
      <c r="AE1012" s="71">
        <v>69.271659399613057</v>
      </c>
      <c r="AF1012" s="71">
        <v>50.869407970671411</v>
      </c>
      <c r="AG1012" s="71">
        <v>96.57558589694986</v>
      </c>
      <c r="AH1012" s="71">
        <v>113.12595737521714</v>
      </c>
      <c r="AI1012" s="71">
        <v>116.2600902198258</v>
      </c>
      <c r="AJ1012" s="71">
        <v>110.49922705185229</v>
      </c>
      <c r="AK1012" s="71">
        <v>102.21296993108639</v>
      </c>
      <c r="AL1012" s="71">
        <v>82.313536061963589</v>
      </c>
      <c r="AM1012" s="71">
        <v>9.5063986242233778</v>
      </c>
      <c r="AN1012" s="71">
        <v>3.4063625051597546</v>
      </c>
      <c r="AO1012" s="71">
        <v>4.9877222002840726</v>
      </c>
      <c r="AP1012" s="71">
        <v>9.2667084140338751</v>
      </c>
      <c r="AQ1012" s="71">
        <v>16.440590380369557</v>
      </c>
      <c r="AR1012" s="71">
        <v>111.348213491998</v>
      </c>
      <c r="AS1012" s="71">
        <v>-66.583003680928144</v>
      </c>
      <c r="AT1012" s="71">
        <v>-38.602180403912492</v>
      </c>
      <c r="AU1012" s="71">
        <v>-28.713816630587729</v>
      </c>
      <c r="AV1012" s="72">
        <v>-25.026868673266243</v>
      </c>
      <c r="AW1012" s="73">
        <v>1458294.5099999998</v>
      </c>
      <c r="AX1012" s="73">
        <v>1401236.4600000007</v>
      </c>
      <c r="AY1012" s="73">
        <v>1137975.1700000002</v>
      </c>
      <c r="AZ1012" s="73">
        <v>174299.92999999947</v>
      </c>
      <c r="BA1012" s="73">
        <v>70406.000000000233</v>
      </c>
      <c r="BB1012" s="73">
        <v>147268.89999999991</v>
      </c>
      <c r="BC1012" s="73">
        <v>116839.65999999968</v>
      </c>
      <c r="BD1012" s="73">
        <v>181231.00999999954</v>
      </c>
      <c r="BE1012" s="73">
        <v>1400116.0200000003</v>
      </c>
      <c r="BF1012" s="73">
        <v>-2501954.5000000005</v>
      </c>
      <c r="BG1012" s="73">
        <v>-924735.48999999836</v>
      </c>
      <c r="BH1012" s="73">
        <v>-709887.36999999918</v>
      </c>
      <c r="BI1012" s="73">
        <v>-353183.15999999968</v>
      </c>
      <c r="BJ1012" s="71">
        <v>15.551466404942401</v>
      </c>
      <c r="BK1012" s="71">
        <v>12.659367955347289</v>
      </c>
      <c r="BL1012" s="71">
        <v>13.702614975808327</v>
      </c>
      <c r="BM1012" s="71">
        <v>14.439795965727747</v>
      </c>
      <c r="BN1012" s="71">
        <v>3.0484254920735756</v>
      </c>
      <c r="BO1012" s="71">
        <v>14.739673386926786</v>
      </c>
      <c r="BP1012" s="71">
        <v>21.54899303397422</v>
      </c>
      <c r="BQ1012" s="71">
        <v>23.908058044547413</v>
      </c>
      <c r="BR1012" s="72">
        <v>11.937422801577133</v>
      </c>
      <c r="BS1012" s="72">
        <v>14.735012605839401</v>
      </c>
      <c r="BT1012" s="71">
        <v>15.905885493136608</v>
      </c>
      <c r="BU1012" s="71">
        <v>15.805811389576672</v>
      </c>
      <c r="BV1012" s="71">
        <v>14.001527170390165</v>
      </c>
      <c r="BW1012" s="71">
        <v>14.835766667793965</v>
      </c>
      <c r="BX1012" s="75">
        <v>36574</v>
      </c>
      <c r="BY1012" s="75">
        <v>33459</v>
      </c>
      <c r="BZ1012" s="75">
        <v>30903</v>
      </c>
      <c r="CA1012" s="75">
        <v>36457</v>
      </c>
      <c r="CB1012" s="75">
        <v>39127</v>
      </c>
      <c r="CC1012" s="75">
        <v>43807</v>
      </c>
      <c r="CD1012" s="75">
        <v>32270</v>
      </c>
      <c r="CE1012" s="75">
        <v>31155</v>
      </c>
      <c r="CF1012" s="75">
        <v>40440</v>
      </c>
      <c r="CG1012" s="75">
        <v>30386</v>
      </c>
      <c r="CH1012" s="75">
        <v>33192</v>
      </c>
      <c r="CI1012" s="75">
        <v>42293</v>
      </c>
      <c r="CJ1012" s="75">
        <v>26358</v>
      </c>
      <c r="CK1012" s="75">
        <v>236094</v>
      </c>
      <c r="CL1012" s="73">
        <v>1795307.3699999996</v>
      </c>
      <c r="CM1012" s="73">
        <v>1569880.1200000006</v>
      </c>
      <c r="CN1012" s="73">
        <v>1706825.4299999995</v>
      </c>
      <c r="CO1012" s="73">
        <v>1645659.0499999996</v>
      </c>
      <c r="CP1012" s="73">
        <v>1559402.1999999997</v>
      </c>
      <c r="CQ1012" s="73">
        <v>1718975.7299999995</v>
      </c>
      <c r="CR1012" s="73">
        <v>1382671.9500000004</v>
      </c>
      <c r="CS1012" s="73">
        <v>2510372.2099999995</v>
      </c>
      <c r="CT1012" s="73">
        <v>3044747.9999999995</v>
      </c>
      <c r="CU1012" s="73">
        <v>2306612.8400000003</v>
      </c>
      <c r="CV1012" s="73">
        <v>2285314.3300000005</v>
      </c>
      <c r="CW1012" s="73">
        <v>2174235.6399999992</v>
      </c>
      <c r="CX1012" s="73">
        <v>2396771.7399999998</v>
      </c>
      <c r="CY1012" s="77"/>
      <c r="CZ1012" s="4">
        <v>1216</v>
      </c>
      <c r="DA1012" s="76" t="str">
        <f t="shared" si="36"/>
        <v>1216</v>
      </c>
      <c r="DB1012" s="71">
        <v>1.2653013783896696</v>
      </c>
      <c r="DC1012" s="71">
        <v>0.93640234754459439</v>
      </c>
      <c r="DD1012" s="71">
        <v>0.64707705915361324</v>
      </c>
      <c r="DE1012" s="71">
        <v>0.64135713392889504</v>
      </c>
      <c r="DF1012" s="71">
        <v>0.4114800003654478</v>
      </c>
      <c r="DG1012" s="71">
        <v>0.34720638784224461</v>
      </c>
      <c r="DH1012" s="71">
        <v>0.23088610397549672</v>
      </c>
      <c r="DI1012" s="71">
        <v>0.17366137385058217</v>
      </c>
      <c r="DJ1012" s="71">
        <v>0.16988859227922251</v>
      </c>
      <c r="DK1012" s="71">
        <v>0.1376572847433942</v>
      </c>
      <c r="DL1012" s="71">
        <v>0.15374842216235965</v>
      </c>
      <c r="DM1012" s="71">
        <v>0.12532707163575563</v>
      </c>
      <c r="DN1012" s="72">
        <v>0.25716339517998293</v>
      </c>
      <c r="DO1012" s="71">
        <v>0.17343912707380596</v>
      </c>
      <c r="DQ1012" s="71"/>
      <c r="DR1012" s="71"/>
      <c r="DS1012" s="71"/>
      <c r="DT1012" s="71"/>
      <c r="DU1012" s="71"/>
      <c r="DV1012" s="71"/>
      <c r="DW1012" s="71"/>
      <c r="DX1012" s="71"/>
      <c r="DY1012" s="71"/>
      <c r="DZ1012" s="71"/>
      <c r="EA1012" s="71"/>
      <c r="EB1012" s="71"/>
      <c r="EC1012" s="71"/>
      <c r="ED1012" s="71"/>
    </row>
    <row r="1013" spans="1:134">
      <c r="A1013" s="4">
        <v>993</v>
      </c>
      <c r="B1013" s="46" t="s">
        <v>7943</v>
      </c>
      <c r="C1013" s="65" t="str">
        <f t="shared" si="35"/>
        <v>L993</v>
      </c>
      <c r="D1013" s="69">
        <v>287124.14</v>
      </c>
      <c r="E1013" s="68">
        <v>3436631.0700000017</v>
      </c>
      <c r="F1013" s="69">
        <v>30477.910000000033</v>
      </c>
      <c r="G1013" s="69">
        <v>222458.18000000343</v>
      </c>
      <c r="H1013" s="70">
        <v>91.575800390314228</v>
      </c>
      <c r="I1013" s="70">
        <v>6.9211640945675335</v>
      </c>
      <c r="J1013" s="69">
        <v>502478.03</v>
      </c>
      <c r="K1013" s="69">
        <v>497258.9</v>
      </c>
      <c r="L1013" s="69">
        <v>437673.82</v>
      </c>
      <c r="M1013" s="69">
        <v>450958.78999999986</v>
      </c>
      <c r="N1013" s="69">
        <v>664932.7899999998</v>
      </c>
      <c r="O1013" s="69">
        <v>577179.23999999987</v>
      </c>
      <c r="P1013" s="69">
        <v>415179.10000000003</v>
      </c>
      <c r="Q1013" s="69">
        <v>418621.74000000005</v>
      </c>
      <c r="R1013" s="69">
        <v>818269.65999999992</v>
      </c>
      <c r="S1013" s="69">
        <v>481279.36999999988</v>
      </c>
      <c r="T1013" s="69">
        <v>517881.44999999984</v>
      </c>
      <c r="U1013" s="69">
        <v>498275.61000000004</v>
      </c>
      <c r="V1013" s="69">
        <v>287124.14</v>
      </c>
      <c r="W1013" s="70">
        <v>123.1737437770762</v>
      </c>
      <c r="X1013" s="70">
        <v>127.78663713579115</v>
      </c>
      <c r="Y1013" s="70">
        <v>120.21931038842371</v>
      </c>
      <c r="Z1013" s="71">
        <v>130.11073262065949</v>
      </c>
      <c r="AA1013" s="71">
        <v>97.434398053179407</v>
      </c>
      <c r="AB1013" s="71">
        <v>98.17383950303973</v>
      </c>
      <c r="AC1013" s="71">
        <v>95.985872202840824</v>
      </c>
      <c r="AD1013" s="71">
        <v>91.375124091331571</v>
      </c>
      <c r="AE1013" s="71">
        <v>101.31411219659728</v>
      </c>
      <c r="AF1013" s="71">
        <v>85.14973316569052</v>
      </c>
      <c r="AG1013" s="71">
        <v>85.76876650607943</v>
      </c>
      <c r="AH1013" s="71">
        <v>86.53171049832163</v>
      </c>
      <c r="AI1013" s="71">
        <v>92.745737605515387</v>
      </c>
      <c r="AJ1013" s="71">
        <v>-12.454105651624637</v>
      </c>
      <c r="AK1013" s="71">
        <v>-4.9043319322344185</v>
      </c>
      <c r="AL1013" s="71">
        <v>-26.14057202848884</v>
      </c>
      <c r="AM1013" s="71">
        <v>-27.911608102177698</v>
      </c>
      <c r="AN1013" s="71">
        <v>-41.275300506334922</v>
      </c>
      <c r="AO1013" s="71">
        <v>-26.948434865181792</v>
      </c>
      <c r="AP1013" s="71">
        <v>-23.387347971958029</v>
      </c>
      <c r="AQ1013" s="71">
        <v>20.4276795982286</v>
      </c>
      <c r="AR1013" s="71">
        <v>55.945695343766829</v>
      </c>
      <c r="AS1013" s="71">
        <v>-21.748984989777931</v>
      </c>
      <c r="AT1013" s="71">
        <v>5.8936994876986226</v>
      </c>
      <c r="AU1013" s="71">
        <v>13.456809286708825</v>
      </c>
      <c r="AV1013" s="72">
        <v>11.875455953512359</v>
      </c>
      <c r="AW1013" s="73">
        <v>-71481.529999999912</v>
      </c>
      <c r="AX1013" s="73">
        <v>-25644.940000000061</v>
      </c>
      <c r="AY1013" s="73">
        <v>-154902.96000000002</v>
      </c>
      <c r="AZ1013" s="73">
        <v>-174604.88000000018</v>
      </c>
      <c r="BA1013" s="73">
        <v>-467355.32000000007</v>
      </c>
      <c r="BB1013" s="73">
        <v>-203875.70000000019</v>
      </c>
      <c r="BC1013" s="73">
        <v>-126740.65999999986</v>
      </c>
      <c r="BD1013" s="73">
        <v>71009.179999999993</v>
      </c>
      <c r="BE1013" s="73">
        <v>293555.16999999993</v>
      </c>
      <c r="BF1013" s="73">
        <v>-133766.16000000015</v>
      </c>
      <c r="BG1013" s="73">
        <v>28823.59999999986</v>
      </c>
      <c r="BH1013" s="73">
        <v>59099.140000000014</v>
      </c>
      <c r="BI1013" s="73">
        <v>30477.910000000033</v>
      </c>
      <c r="BJ1013" s="71">
        <v>7.731806914509046</v>
      </c>
      <c r="BK1013" s="71">
        <v>5.3483396717930809</v>
      </c>
      <c r="BL1013" s="71">
        <v>6.9482995647798393</v>
      </c>
      <c r="BM1013" s="71">
        <v>5.3858432135224401</v>
      </c>
      <c r="BN1013" s="71">
        <v>-2.585131024451127</v>
      </c>
      <c r="BO1013" s="71">
        <v>0.13145754314006952</v>
      </c>
      <c r="BP1013" s="71">
        <v>14.664200422043633</v>
      </c>
      <c r="BQ1013" s="71">
        <v>16.654040395570988</v>
      </c>
      <c r="BR1013" s="72">
        <v>11.268337852872804</v>
      </c>
      <c r="BS1013" s="72">
        <v>11.476097751396837</v>
      </c>
      <c r="BT1013" s="71">
        <v>14.16646624874906</v>
      </c>
      <c r="BU1013" s="71">
        <v>12.173701576403422</v>
      </c>
      <c r="BV1013" s="71">
        <v>9.5007108475030932</v>
      </c>
      <c r="BW1013" s="71">
        <v>11.365473322100078</v>
      </c>
      <c r="BX1013" s="75">
        <v>9365</v>
      </c>
      <c r="BY1013" s="75">
        <v>9160</v>
      </c>
      <c r="BZ1013" s="75">
        <v>8509</v>
      </c>
      <c r="CA1013" s="75">
        <v>9053</v>
      </c>
      <c r="CB1013" s="75">
        <v>11114</v>
      </c>
      <c r="CC1013" s="75">
        <v>10625</v>
      </c>
      <c r="CD1013" s="75">
        <v>8059</v>
      </c>
      <c r="CE1013" s="75">
        <v>8441</v>
      </c>
      <c r="CF1013" s="75">
        <v>12702</v>
      </c>
      <c r="CG1013" s="75">
        <v>10247</v>
      </c>
      <c r="CH1013" s="75">
        <v>10403</v>
      </c>
      <c r="CI1013" s="75">
        <v>10522</v>
      </c>
      <c r="CJ1013" s="75">
        <v>5551</v>
      </c>
      <c r="CK1013" s="75">
        <v>65925</v>
      </c>
      <c r="CL1013" s="73">
        <v>961067.75</v>
      </c>
      <c r="CM1013" s="73">
        <v>916282.3</v>
      </c>
      <c r="CN1013" s="73">
        <v>989957.07999999984</v>
      </c>
      <c r="CO1013" s="73">
        <v>999850.64000000013</v>
      </c>
      <c r="CP1013" s="73">
        <v>926870.59999999986</v>
      </c>
      <c r="CQ1013" s="73">
        <v>835092.98999999987</v>
      </c>
      <c r="CR1013" s="73">
        <v>729258.52</v>
      </c>
      <c r="CS1013" s="73">
        <v>1086505.3899999999</v>
      </c>
      <c r="CT1013" s="73">
        <v>1006975.9399999996</v>
      </c>
      <c r="CU1013" s="73">
        <v>982553.17999999993</v>
      </c>
      <c r="CV1013" s="73">
        <v>955343.1399999999</v>
      </c>
      <c r="CW1013" s="73">
        <v>1014145.03</v>
      </c>
      <c r="CX1013" s="73">
        <v>998196.91999999993</v>
      </c>
      <c r="CY1013" s="77"/>
      <c r="CZ1013" s="4">
        <v>993</v>
      </c>
      <c r="DA1013" s="76" t="str">
        <f t="shared" si="36"/>
        <v>L993</v>
      </c>
      <c r="DB1013" s="71">
        <v>3.5595411070108454</v>
      </c>
      <c r="DC1013" s="71">
        <v>4.3106729832282618</v>
      </c>
      <c r="DD1013" s="71">
        <v>1.6441851782751913</v>
      </c>
      <c r="DE1013" s="71">
        <v>0.96752730001990972</v>
      </c>
      <c r="DF1013" s="71">
        <v>1.7361078425721685</v>
      </c>
      <c r="DG1013" s="71">
        <v>0.80065437874612622</v>
      </c>
      <c r="DH1013" s="71">
        <v>0.22620071235523809</v>
      </c>
      <c r="DI1013" s="71">
        <v>0.8943699226485986</v>
      </c>
      <c r="DJ1013" s="71">
        <v>1.1506375956580439</v>
      </c>
      <c r="DK1013" s="71">
        <v>0.24843126590900999</v>
      </c>
      <c r="DL1013" s="71">
        <v>0.26280163705952109</v>
      </c>
      <c r="DM1013" s="71">
        <v>0.18225927657023677</v>
      </c>
      <c r="DN1013" s="71">
        <v>0.19474997145595413</v>
      </c>
      <c r="DO1013" s="71">
        <v>0.52746962661661811</v>
      </c>
      <c r="DQ1013" s="71"/>
      <c r="DR1013" s="71"/>
      <c r="DS1013" s="71"/>
      <c r="DT1013" s="71"/>
      <c r="DU1013" s="71"/>
      <c r="DV1013" s="71"/>
      <c r="DW1013" s="71"/>
      <c r="DX1013" s="71"/>
      <c r="DY1013" s="71"/>
      <c r="DZ1013" s="71"/>
      <c r="EA1013" s="71"/>
      <c r="EB1013" s="71"/>
      <c r="EC1013" s="71"/>
      <c r="ED1013" s="71"/>
    </row>
    <row r="1014" spans="1:134">
      <c r="A1014" s="4">
        <v>945</v>
      </c>
      <c r="B1014" s="46" t="s">
        <v>7950</v>
      </c>
      <c r="C1014" s="65" t="str">
        <f t="shared" si="35"/>
        <v>L945</v>
      </c>
      <c r="D1014" s="69">
        <v>347594.74</v>
      </c>
      <c r="E1014" s="68">
        <v>4007055.55</v>
      </c>
      <c r="F1014" s="69">
        <v>94341.16</v>
      </c>
      <c r="G1014" s="69">
        <v>971736.02</v>
      </c>
      <c r="H1014" s="70">
        <v>109.61636597769615</v>
      </c>
      <c r="I1014" s="70">
        <v>32.014290765624942</v>
      </c>
      <c r="J1014" s="69">
        <v>520135.56</v>
      </c>
      <c r="K1014" s="69">
        <v>561775.02999999991</v>
      </c>
      <c r="L1014" s="69">
        <v>494375.68999999994</v>
      </c>
      <c r="M1014" s="69">
        <v>566932.01</v>
      </c>
      <c r="N1014" s="69">
        <v>981413.55</v>
      </c>
      <c r="O1014" s="69">
        <v>792160.04</v>
      </c>
      <c r="P1014" s="69">
        <v>476409.78</v>
      </c>
      <c r="Q1014" s="69">
        <v>474671.61999999994</v>
      </c>
      <c r="R1014" s="69">
        <v>1064149.02</v>
      </c>
      <c r="S1014" s="69">
        <v>485209.42999999988</v>
      </c>
      <c r="T1014" s="69">
        <v>571296.81999999995</v>
      </c>
      <c r="U1014" s="69">
        <v>587724.14</v>
      </c>
      <c r="V1014" s="69">
        <v>347594.74</v>
      </c>
      <c r="W1014" s="70">
        <v>132.34225691283203</v>
      </c>
      <c r="X1014" s="70">
        <v>139.87591652987572</v>
      </c>
      <c r="Y1014" s="70">
        <v>118.91647066433325</v>
      </c>
      <c r="Z1014" s="71">
        <v>183.66923515970365</v>
      </c>
      <c r="AA1014" s="71">
        <v>121.51344087188758</v>
      </c>
      <c r="AB1014" s="71">
        <v>79.260790468175628</v>
      </c>
      <c r="AC1014" s="71">
        <v>89.056616216961032</v>
      </c>
      <c r="AD1014" s="71">
        <v>103.47922015097666</v>
      </c>
      <c r="AE1014" s="71">
        <v>130.13340226241996</v>
      </c>
      <c r="AF1014" s="71">
        <v>119.1132527491213</v>
      </c>
      <c r="AG1014" s="71">
        <v>98.52524206521737</v>
      </c>
      <c r="AH1014" s="71">
        <v>113.65318123247015</v>
      </c>
      <c r="AI1014" s="71">
        <v>102.29215618086209</v>
      </c>
      <c r="AJ1014" s="71">
        <v>30.016532792872152</v>
      </c>
      <c r="AK1014" s="71">
        <v>42.222693168419887</v>
      </c>
      <c r="AL1014" s="71">
        <v>15.961229702649682</v>
      </c>
      <c r="AM1014" s="71">
        <v>54.457770363278968</v>
      </c>
      <c r="AN1014" s="71">
        <v>53.920017713574978</v>
      </c>
      <c r="AO1014" s="71">
        <v>24.39521162000964</v>
      </c>
      <c r="AP1014" s="71">
        <v>-12.373512778296902</v>
      </c>
      <c r="AQ1014" s="71">
        <v>31.380866120982319</v>
      </c>
      <c r="AR1014" s="71">
        <v>120.53352520931693</v>
      </c>
      <c r="AS1014" s="71">
        <v>-10.515672187507541</v>
      </c>
      <c r="AT1014" s="71">
        <v>26.985988675222927</v>
      </c>
      <c r="AU1014" s="71">
        <v>46.04117327198982</v>
      </c>
      <c r="AV1014" s="72">
        <v>37.251658989381319</v>
      </c>
      <c r="AW1014" s="73">
        <v>120082.16000000009</v>
      </c>
      <c r="AX1014" s="73">
        <v>166778.26999999984</v>
      </c>
      <c r="AY1014" s="73">
        <v>68047.259999999951</v>
      </c>
      <c r="AZ1014" s="73">
        <v>199885.40000000002</v>
      </c>
      <c r="BA1014" s="73">
        <v>343838.84000000032</v>
      </c>
      <c r="BB1014" s="73">
        <v>161067.95999999996</v>
      </c>
      <c r="BC1014" s="73">
        <v>-67272.610000000102</v>
      </c>
      <c r="BD1014" s="73">
        <v>113377.28999999992</v>
      </c>
      <c r="BE1014" s="73">
        <v>581615.12000000011</v>
      </c>
      <c r="BF1014" s="73">
        <v>-57018.959999999905</v>
      </c>
      <c r="BG1014" s="73">
        <v>121407.1700000001</v>
      </c>
      <c r="BH1014" s="73">
        <v>185286.85000000009</v>
      </c>
      <c r="BI1014" s="73">
        <v>94341.16</v>
      </c>
      <c r="BJ1014" s="71">
        <v>8.3061453250298314</v>
      </c>
      <c r="BK1014" s="71">
        <v>5.6815434023844862</v>
      </c>
      <c r="BL1014" s="71">
        <v>8.0980140120926762</v>
      </c>
      <c r="BM1014" s="71">
        <v>7.1373527744931025</v>
      </c>
      <c r="BN1014" s="71">
        <v>-5.6963929692179773</v>
      </c>
      <c r="BO1014" s="71">
        <v>7.3716527499186846</v>
      </c>
      <c r="BP1014" s="71">
        <v>14.826232317809589</v>
      </c>
      <c r="BQ1014" s="71">
        <v>12.693695998482497</v>
      </c>
      <c r="BR1014" s="72">
        <v>6.2639716704435093</v>
      </c>
      <c r="BS1014" s="72">
        <v>9.0438544185105787</v>
      </c>
      <c r="BT1014" s="71">
        <v>9.6364092974530884</v>
      </c>
      <c r="BU1014" s="71">
        <v>8.7220396051567324</v>
      </c>
      <c r="BV1014" s="71">
        <v>4.2324382967008951</v>
      </c>
      <c r="BW1014" s="71">
        <v>7.5309874789612046</v>
      </c>
      <c r="BX1014" s="75">
        <v>11892</v>
      </c>
      <c r="BY1014" s="75">
        <v>11923</v>
      </c>
      <c r="BZ1014" s="75">
        <v>10933</v>
      </c>
      <c r="CA1014" s="75">
        <v>12254</v>
      </c>
      <c r="CB1014" s="75">
        <v>15854</v>
      </c>
      <c r="CC1014" s="75">
        <v>15415</v>
      </c>
      <c r="CD1014" s="75">
        <v>10928</v>
      </c>
      <c r="CE1014" s="75">
        <v>10668</v>
      </c>
      <c r="CF1014" s="75">
        <v>16386</v>
      </c>
      <c r="CG1014" s="75">
        <v>11991</v>
      </c>
      <c r="CH1014" s="75">
        <v>13304</v>
      </c>
      <c r="CI1014" s="75">
        <v>13376</v>
      </c>
      <c r="CJ1014" s="75">
        <v>7998</v>
      </c>
      <c r="CK1014" s="75">
        <v>84651</v>
      </c>
      <c r="CL1014" s="73">
        <v>810299.46000000008</v>
      </c>
      <c r="CM1014" s="73">
        <v>725175.98999999987</v>
      </c>
      <c r="CN1014" s="73">
        <v>840059.92999999993</v>
      </c>
      <c r="CO1014" s="73">
        <v>921331.00000000035</v>
      </c>
      <c r="CP1014" s="73">
        <v>1073502.0099999995</v>
      </c>
      <c r="CQ1014" s="73">
        <v>1125505.4099999999</v>
      </c>
      <c r="CR1014" s="73">
        <v>1266927.1299999994</v>
      </c>
      <c r="CS1014" s="73">
        <v>1607043.0099999998</v>
      </c>
      <c r="CT1014" s="73">
        <v>1160656.1400000004</v>
      </c>
      <c r="CU1014" s="73">
        <v>1040254.9300000002</v>
      </c>
      <c r="CV1014" s="73">
        <v>1122180.4699999997</v>
      </c>
      <c r="CW1014" s="73">
        <v>909965.88999999978</v>
      </c>
      <c r="CX1014" s="73">
        <v>979090.78</v>
      </c>
      <c r="CY1014" s="77"/>
      <c r="CZ1014" s="4">
        <v>945</v>
      </c>
      <c r="DA1014" s="76" t="str">
        <f t="shared" si="36"/>
        <v>L945</v>
      </c>
      <c r="DB1014" s="71">
        <v>6.5377804186229085</v>
      </c>
      <c r="DC1014" s="71">
        <v>4.1189146294719388</v>
      </c>
      <c r="DD1014" s="71">
        <v>1.0606925059738501</v>
      </c>
      <c r="DE1014" s="71">
        <v>0.82384583461169658</v>
      </c>
      <c r="DF1014" s="71">
        <v>1.5557762754858333</v>
      </c>
      <c r="DG1014" s="71">
        <v>0.61002795554075673</v>
      </c>
      <c r="DH1014" s="71">
        <v>0.115413875680758</v>
      </c>
      <c r="DI1014" s="71">
        <v>0.2793694390244823</v>
      </c>
      <c r="DJ1014" s="71">
        <v>0.30845430951787534</v>
      </c>
      <c r="DK1014" s="71">
        <v>0.11901875592646592</v>
      </c>
      <c r="DL1014" s="71">
        <v>0.36981840834206081</v>
      </c>
      <c r="DM1014" s="71">
        <v>6.518422354748335E-2</v>
      </c>
      <c r="DN1014" s="71">
        <v>0.50897993162252064</v>
      </c>
      <c r="DO1014" s="71">
        <v>0.2496904581552076</v>
      </c>
      <c r="DQ1014" s="71"/>
      <c r="DR1014" s="71"/>
      <c r="DS1014" s="71"/>
      <c r="DT1014" s="71"/>
      <c r="DU1014" s="71"/>
      <c r="DV1014" s="71"/>
      <c r="DW1014" s="71"/>
      <c r="DX1014" s="71"/>
      <c r="DY1014" s="71"/>
      <c r="DZ1014" s="71"/>
      <c r="EA1014" s="71"/>
      <c r="EB1014" s="71"/>
      <c r="EC1014" s="71"/>
      <c r="ED1014" s="71"/>
    </row>
    <row r="1015" spans="1:134">
      <c r="A1015" s="4">
        <v>931</v>
      </c>
      <c r="B1015" s="46" t="s">
        <v>7958</v>
      </c>
      <c r="C1015" s="65" t="str">
        <f t="shared" si="35"/>
        <v>L931</v>
      </c>
      <c r="D1015" s="69">
        <v>164531.15</v>
      </c>
      <c r="E1015" s="68">
        <v>1981672.1399999992</v>
      </c>
      <c r="F1015" s="69">
        <v>30881.24000000002</v>
      </c>
      <c r="G1015" s="69">
        <v>475071.98999999976</v>
      </c>
      <c r="H1015" s="70">
        <v>101.53216408082102</v>
      </c>
      <c r="I1015" s="70">
        <v>31.532718883640086</v>
      </c>
      <c r="J1015" s="69">
        <v>251678.21999999994</v>
      </c>
      <c r="K1015" s="69">
        <v>257352.83000000005</v>
      </c>
      <c r="L1015" s="69">
        <v>234235.38999999998</v>
      </c>
      <c r="M1015" s="69">
        <v>264453.53999999998</v>
      </c>
      <c r="N1015" s="69">
        <v>385462.19</v>
      </c>
      <c r="O1015" s="69">
        <v>386424.2900000001</v>
      </c>
      <c r="P1015" s="69">
        <v>219508.29999999993</v>
      </c>
      <c r="Q1015" s="69">
        <v>206451.11999999994</v>
      </c>
      <c r="R1015" s="69">
        <v>572976.79</v>
      </c>
      <c r="S1015" s="69">
        <v>237337.51</v>
      </c>
      <c r="T1015" s="69">
        <v>281479.28000000003</v>
      </c>
      <c r="U1015" s="69">
        <v>299387.99</v>
      </c>
      <c r="V1015" s="69">
        <v>164531.15</v>
      </c>
      <c r="W1015" s="70">
        <v>111.33909262987855</v>
      </c>
      <c r="X1015" s="70">
        <v>108.57227013965411</v>
      </c>
      <c r="Y1015" s="70">
        <v>111.42078110292239</v>
      </c>
      <c r="Z1015" s="71">
        <v>101.54786051140989</v>
      </c>
      <c r="AA1015" s="71">
        <v>102.3090837374629</v>
      </c>
      <c r="AB1015" s="71">
        <v>80.217145539254346</v>
      </c>
      <c r="AC1015" s="71">
        <v>106.13230598953895</v>
      </c>
      <c r="AD1015" s="71">
        <v>87.517151170206688</v>
      </c>
      <c r="AE1015" s="71">
        <v>107.84039605746945</v>
      </c>
      <c r="AF1015" s="71">
        <v>83.679053664662192</v>
      </c>
      <c r="AG1015" s="71">
        <v>113.69488390819096</v>
      </c>
      <c r="AH1015" s="71">
        <v>108.65253773534434</v>
      </c>
      <c r="AI1015" s="71">
        <v>96.230162223162381</v>
      </c>
      <c r="AJ1015" s="71">
        <v>7.6371280750177517</v>
      </c>
      <c r="AK1015" s="71">
        <v>9.9521283054382792</v>
      </c>
      <c r="AL1015" s="71">
        <v>15.89051870834548</v>
      </c>
      <c r="AM1015" s="71">
        <v>1.1297856559080444</v>
      </c>
      <c r="AN1015" s="71">
        <v>9.5962382767791112</v>
      </c>
      <c r="AO1015" s="71">
        <v>-4.3073686891252798</v>
      </c>
      <c r="AP1015" s="71">
        <v>10.669508572352804</v>
      </c>
      <c r="AQ1015" s="71">
        <v>12.750471807237428</v>
      </c>
      <c r="AR1015" s="71">
        <v>114.19086143278641</v>
      </c>
      <c r="AS1015" s="71">
        <v>-27.466673178251867</v>
      </c>
      <c r="AT1015" s="71">
        <v>50.817765722422671</v>
      </c>
      <c r="AU1015" s="71">
        <v>42.467061260105574</v>
      </c>
      <c r="AV1015" s="72">
        <v>23.106068683473136</v>
      </c>
      <c r="AW1015" s="73">
        <v>17857.209999999963</v>
      </c>
      <c r="AX1015" s="73">
        <v>23293.850000000064</v>
      </c>
      <c r="AY1015" s="73">
        <v>32117.570000000065</v>
      </c>
      <c r="AZ1015" s="73">
        <v>2954.3800000000629</v>
      </c>
      <c r="BA1015" s="73">
        <v>33781.009999999951</v>
      </c>
      <c r="BB1015" s="73">
        <v>-13529.449999999895</v>
      </c>
      <c r="BC1015" s="73">
        <v>21162.51999999996</v>
      </c>
      <c r="BD1015" s="73">
        <v>23346.679999999906</v>
      </c>
      <c r="BE1015" s="73">
        <v>305469.21000000008</v>
      </c>
      <c r="BF1015" s="73">
        <v>-89874.160000000033</v>
      </c>
      <c r="BG1015" s="73">
        <v>94843.919999999984</v>
      </c>
      <c r="BH1015" s="73">
        <v>89242.580000000016</v>
      </c>
      <c r="BI1015" s="73">
        <v>30881.24000000002</v>
      </c>
      <c r="BJ1015" s="71">
        <v>10.894394618556131</v>
      </c>
      <c r="BK1015" s="71">
        <v>8.1111358047997015</v>
      </c>
      <c r="BL1015" s="71">
        <v>8.6280180036409853</v>
      </c>
      <c r="BM1015" s="71">
        <v>8.4870825136630028</v>
      </c>
      <c r="BN1015" s="71">
        <v>-2.114192805908822</v>
      </c>
      <c r="BO1015" s="71">
        <v>8.8121788896126478</v>
      </c>
      <c r="BP1015" s="71">
        <v>13.744406224763535</v>
      </c>
      <c r="BQ1015" s="71">
        <v>15.961900654784152</v>
      </c>
      <c r="BR1015" s="72">
        <v>8.6480076152647971</v>
      </c>
      <c r="BS1015" s="72">
        <v>4.8899718622538373</v>
      </c>
      <c r="BT1015" s="71">
        <v>12.210184642784203</v>
      </c>
      <c r="BU1015" s="71">
        <v>10.335118844390543</v>
      </c>
      <c r="BV1015" s="71">
        <v>8.0627419745762197</v>
      </c>
      <c r="BW1015" s="71">
        <v>8.7494465409916096</v>
      </c>
      <c r="BX1015" s="75">
        <v>5927</v>
      </c>
      <c r="BY1015" s="75">
        <v>6285</v>
      </c>
      <c r="BZ1015" s="75">
        <v>5383</v>
      </c>
      <c r="CA1015" s="75">
        <v>5993</v>
      </c>
      <c r="CB1015" s="75">
        <v>7477</v>
      </c>
      <c r="CC1015" s="75">
        <v>8615</v>
      </c>
      <c r="CD1015" s="75">
        <v>5233</v>
      </c>
      <c r="CE1015" s="75">
        <v>5064</v>
      </c>
      <c r="CF1015" s="75">
        <v>9723</v>
      </c>
      <c r="CG1015" s="75">
        <v>5360</v>
      </c>
      <c r="CH1015" s="75">
        <v>6096</v>
      </c>
      <c r="CI1015" s="75">
        <v>6440</v>
      </c>
      <c r="CJ1015" s="75">
        <v>3694</v>
      </c>
      <c r="CK1015" s="75">
        <v>41610</v>
      </c>
      <c r="CL1015" s="73">
        <v>501104.99999999994</v>
      </c>
      <c r="CM1015" s="73">
        <v>442737.57</v>
      </c>
      <c r="CN1015" s="73">
        <v>473936.66</v>
      </c>
      <c r="CO1015" s="73">
        <v>620658.67999999993</v>
      </c>
      <c r="CP1015" s="73">
        <v>611619.89</v>
      </c>
      <c r="CQ1015" s="73">
        <v>431035.90000000014</v>
      </c>
      <c r="CR1015" s="73">
        <v>399786.88000000006</v>
      </c>
      <c r="CS1015" s="73">
        <v>591533.60999999975</v>
      </c>
      <c r="CT1015" s="73">
        <v>597175.19999999995</v>
      </c>
      <c r="CU1015" s="73">
        <v>581908.47</v>
      </c>
      <c r="CV1015" s="73">
        <v>563031.81000000017</v>
      </c>
      <c r="CW1015" s="73">
        <v>547888.68000000005</v>
      </c>
      <c r="CX1015" s="73">
        <v>587302.69999999972</v>
      </c>
      <c r="CY1015" s="77"/>
      <c r="CZ1015" s="4">
        <v>931</v>
      </c>
      <c r="DA1015" s="76" t="str">
        <f t="shared" si="36"/>
        <v>L931</v>
      </c>
      <c r="DB1015" s="71">
        <v>6.8736985134614761</v>
      </c>
      <c r="DC1015" s="71">
        <v>4.9229696346331311</v>
      </c>
      <c r="DD1015" s="71">
        <v>1.688875318682626</v>
      </c>
      <c r="DE1015" s="71">
        <v>1.6543134258595309</v>
      </c>
      <c r="DF1015" s="71">
        <v>3.0536859709163382</v>
      </c>
      <c r="DG1015" s="71">
        <v>1.3479966034644393</v>
      </c>
      <c r="DH1015" s="71">
        <v>1.5868010648449344</v>
      </c>
      <c r="DI1015" s="71">
        <v>2.4258813490851163</v>
      </c>
      <c r="DJ1015" s="71">
        <v>0.67976352156224773</v>
      </c>
      <c r="DK1015" s="71">
        <v>0.57697315320320519</v>
      </c>
      <c r="DL1015" s="71">
        <v>0.67379093826510317</v>
      </c>
      <c r="DM1015" s="71">
        <v>0.61092762154176572</v>
      </c>
      <c r="DN1015" s="71">
        <v>0.13614415437878497</v>
      </c>
      <c r="DO1015" s="71">
        <v>0.89980115054840559</v>
      </c>
      <c r="DQ1015" s="71"/>
      <c r="DR1015" s="71"/>
      <c r="DS1015" s="71"/>
      <c r="DT1015" s="71"/>
      <c r="DU1015" s="71"/>
      <c r="DV1015" s="71"/>
      <c r="DW1015" s="71"/>
      <c r="DX1015" s="71"/>
      <c r="DY1015" s="71"/>
      <c r="DZ1015" s="71"/>
      <c r="EA1015" s="71"/>
      <c r="EB1015" s="71"/>
      <c r="EC1015" s="71"/>
      <c r="ED1015" s="71"/>
    </row>
    <row r="1016" spans="1:134">
      <c r="A1016" s="4">
        <v>1328</v>
      </c>
      <c r="B1016" s="46" t="s">
        <v>7966</v>
      </c>
      <c r="C1016" s="65" t="str">
        <f t="shared" si="35"/>
        <v>1328</v>
      </c>
      <c r="D1016" s="69">
        <v>156297.99</v>
      </c>
      <c r="E1016" s="68">
        <v>1784585.2099999995</v>
      </c>
      <c r="F1016" s="69">
        <v>-9999.9700000000012</v>
      </c>
      <c r="G1016" s="69">
        <v>238044.93999999925</v>
      </c>
      <c r="H1016" s="70">
        <v>91.053456450225696</v>
      </c>
      <c r="I1016" s="70">
        <v>15.392094510413191</v>
      </c>
      <c r="J1016" s="69">
        <v>265334.30000000005</v>
      </c>
      <c r="K1016" s="69">
        <v>226089.38999999993</v>
      </c>
      <c r="L1016" s="69">
        <v>225639.59999999995</v>
      </c>
      <c r="M1016" s="69">
        <v>233682.40999999995</v>
      </c>
      <c r="N1016" s="69">
        <v>471169.76000000007</v>
      </c>
      <c r="O1016" s="69">
        <v>420466.77999999997</v>
      </c>
      <c r="P1016" s="69">
        <v>173003.02999999997</v>
      </c>
      <c r="Q1016" s="69">
        <v>212188.38999999996</v>
      </c>
      <c r="R1016" s="69">
        <v>510663.31</v>
      </c>
      <c r="S1016" s="69">
        <v>187328.39999999997</v>
      </c>
      <c r="T1016" s="69">
        <v>268070.67</v>
      </c>
      <c r="U1016" s="69">
        <v>277033.41999999993</v>
      </c>
      <c r="V1016" s="69">
        <v>156297.99</v>
      </c>
      <c r="W1016" s="70">
        <v>127.71530145018126</v>
      </c>
      <c r="X1016" s="70">
        <v>87.79182716576058</v>
      </c>
      <c r="Y1016" s="70">
        <v>92.511970499895838</v>
      </c>
      <c r="Z1016" s="71">
        <v>79.523039693147652</v>
      </c>
      <c r="AA1016" s="71">
        <v>109.28800382150312</v>
      </c>
      <c r="AB1016" s="71">
        <v>113.35139500249991</v>
      </c>
      <c r="AC1016" s="71">
        <v>67.090450098029635</v>
      </c>
      <c r="AD1016" s="71">
        <v>94.148130390918752</v>
      </c>
      <c r="AE1016" s="71">
        <v>100.44960634497806</v>
      </c>
      <c r="AF1016" s="71">
        <v>65.435933155936951</v>
      </c>
      <c r="AG1016" s="71">
        <v>112.87648875103564</v>
      </c>
      <c r="AH1016" s="71">
        <v>109.8307722677833</v>
      </c>
      <c r="AI1016" s="71">
        <v>81.275360234006968</v>
      </c>
      <c r="AJ1016" s="71">
        <v>10.027979902771623</v>
      </c>
      <c r="AK1016" s="71">
        <v>-4.7509715035320426</v>
      </c>
      <c r="AL1016" s="71">
        <v>-8.940395079285846</v>
      </c>
      <c r="AM1016" s="71">
        <v>-19.532557436109499</v>
      </c>
      <c r="AN1016" s="71">
        <v>0.19467765397054304</v>
      </c>
      <c r="AO1016" s="71">
        <v>6.2571933021595916</v>
      </c>
      <c r="AP1016" s="71">
        <v>-29.748939288472354</v>
      </c>
      <c r="AQ1016" s="71">
        <v>21.004461556569765</v>
      </c>
      <c r="AR1016" s="71">
        <v>118.85078326953051</v>
      </c>
      <c r="AS1016" s="71">
        <v>-46.797798211495568</v>
      </c>
      <c r="AT1016" s="71">
        <v>49.491550433238388</v>
      </c>
      <c r="AU1016" s="71">
        <v>42.90691769167654</v>
      </c>
      <c r="AV1016" s="72">
        <v>-6.0132848292306136</v>
      </c>
      <c r="AW1016" s="73">
        <v>24182.640000000101</v>
      </c>
      <c r="AX1016" s="73">
        <v>-11277.220000000088</v>
      </c>
      <c r="AY1016" s="73">
        <v>-22153.700000000041</v>
      </c>
      <c r="AZ1016" s="73">
        <v>-56723.749999999971</v>
      </c>
      <c r="BA1016" s="73">
        <v>929.46000000002095</v>
      </c>
      <c r="BB1016" s="73">
        <v>28512.669999999984</v>
      </c>
      <c r="BC1016" s="73">
        <v>-73260.910000000033</v>
      </c>
      <c r="BD1016" s="73">
        <v>36832.54999999993</v>
      </c>
      <c r="BE1016" s="73">
        <v>277324.7300000001</v>
      </c>
      <c r="BF1016" s="73">
        <v>-164778.07999999996</v>
      </c>
      <c r="BG1016" s="73">
        <v>88749.050000000047</v>
      </c>
      <c r="BH1016" s="73">
        <v>83177.56999999992</v>
      </c>
      <c r="BI1016" s="73">
        <v>-9999.9700000000012</v>
      </c>
      <c r="BJ1016" s="71">
        <v>6.629655860621936</v>
      </c>
      <c r="BK1016" s="71">
        <v>6.8806732569833251</v>
      </c>
      <c r="BL1016" s="71">
        <v>7.0322684554655766</v>
      </c>
      <c r="BM1016" s="71">
        <v>8.9426511864068559</v>
      </c>
      <c r="BN1016" s="71">
        <v>-2.6119568731720721</v>
      </c>
      <c r="BO1016" s="71">
        <v>3.6457892859570862</v>
      </c>
      <c r="BP1016" s="71">
        <v>16.339868530350852</v>
      </c>
      <c r="BQ1016" s="71">
        <v>16.303603538954185</v>
      </c>
      <c r="BR1016" s="72">
        <v>9.7625797848890681</v>
      </c>
      <c r="BS1016" s="72">
        <v>9.6920142822699002</v>
      </c>
      <c r="BT1016" s="71">
        <v>9.9450816313145776</v>
      </c>
      <c r="BU1016" s="71">
        <v>9.0259528286689505</v>
      </c>
      <c r="BV1016" s="71">
        <v>6.762197572191381</v>
      </c>
      <c r="BW1016" s="71">
        <v>9.3499304624689881</v>
      </c>
      <c r="BX1016" s="75">
        <v>5733</v>
      </c>
      <c r="BY1016" s="75">
        <v>4980</v>
      </c>
      <c r="BZ1016" s="75">
        <v>4892</v>
      </c>
      <c r="CA1016" s="75">
        <v>4963</v>
      </c>
      <c r="CB1016" s="75">
        <v>7728</v>
      </c>
      <c r="CC1016" s="75">
        <v>8692</v>
      </c>
      <c r="CD1016" s="75">
        <v>4192</v>
      </c>
      <c r="CE1016" s="75">
        <v>4784</v>
      </c>
      <c r="CF1016" s="75">
        <v>8021</v>
      </c>
      <c r="CG1016" s="75">
        <v>4294</v>
      </c>
      <c r="CH1016" s="75">
        <v>5542</v>
      </c>
      <c r="CI1016" s="75">
        <v>5555</v>
      </c>
      <c r="CJ1016" s="75">
        <v>3275</v>
      </c>
      <c r="CK1016" s="75">
        <v>35663</v>
      </c>
      <c r="CL1016" s="73">
        <v>680993.32000000007</v>
      </c>
      <c r="CM1016" s="73">
        <v>656192.13000000012</v>
      </c>
      <c r="CN1016" s="73">
        <v>606264.83999999985</v>
      </c>
      <c r="CO1016" s="73">
        <v>736040.08</v>
      </c>
      <c r="CP1016" s="73">
        <v>578821.65000000014</v>
      </c>
      <c r="CQ1016" s="73">
        <v>403576.7900000001</v>
      </c>
      <c r="CR1016" s="73">
        <v>492316.67999999993</v>
      </c>
      <c r="CS1016" s="73">
        <v>798773.24000000011</v>
      </c>
      <c r="CT1016" s="73">
        <v>676107.64000000013</v>
      </c>
      <c r="CU1016" s="73">
        <v>710076.36</v>
      </c>
      <c r="CV1016" s="73">
        <v>661073.98</v>
      </c>
      <c r="CW1016" s="73">
        <v>605204.60000000009</v>
      </c>
      <c r="CX1016" s="73">
        <v>574543.32999999996</v>
      </c>
      <c r="CY1016" s="77"/>
      <c r="CZ1016" s="4">
        <v>1328</v>
      </c>
      <c r="DA1016" s="76" t="str">
        <f t="shared" si="36"/>
        <v>1328</v>
      </c>
      <c r="DB1016" s="71">
        <v>3.7589875056797966</v>
      </c>
      <c r="DC1016" s="71">
        <v>8.083637013912206</v>
      </c>
      <c r="DD1016" s="71">
        <v>1.2323841206226509</v>
      </c>
      <c r="DE1016" s="71">
        <v>1.266154153009404</v>
      </c>
      <c r="DF1016" s="71">
        <v>1.8841412888054954</v>
      </c>
      <c r="DG1016" s="71">
        <v>1.0203516823975121</v>
      </c>
      <c r="DH1016" s="71">
        <v>0.96520397902073107</v>
      </c>
      <c r="DI1016" s="71">
        <v>0.45076021377023784</v>
      </c>
      <c r="DJ1016" s="71">
        <v>0.16975452447129913</v>
      </c>
      <c r="DK1016" s="71">
        <v>0.56628144683098802</v>
      </c>
      <c r="DL1016" s="71">
        <v>0.39321486438222542</v>
      </c>
      <c r="DM1016" s="71">
        <v>0.15003901373087425</v>
      </c>
      <c r="DN1016" s="71">
        <v>0.11781826954880455</v>
      </c>
      <c r="DO1016" s="71">
        <v>0.35082784062252453</v>
      </c>
      <c r="DQ1016" s="71"/>
      <c r="DR1016" s="71"/>
      <c r="DS1016" s="71"/>
      <c r="DT1016" s="71"/>
      <c r="DU1016" s="71"/>
      <c r="DV1016" s="71"/>
      <c r="DW1016" s="71"/>
      <c r="DX1016" s="71"/>
      <c r="DY1016" s="71"/>
      <c r="DZ1016" s="71"/>
      <c r="EA1016" s="71"/>
      <c r="EB1016" s="71"/>
      <c r="EC1016" s="71"/>
      <c r="ED1016" s="71"/>
    </row>
    <row r="1017" spans="1:134">
      <c r="A1017" s="4">
        <v>1309</v>
      </c>
      <c r="B1017" s="46" t="s">
        <v>7972</v>
      </c>
      <c r="C1017" s="65" t="str">
        <f t="shared" si="35"/>
        <v>1309</v>
      </c>
      <c r="D1017" s="69">
        <v>364888.92999999993</v>
      </c>
      <c r="E1017" s="68">
        <v>4218941.9899999984</v>
      </c>
      <c r="F1017" s="69">
        <v>25705.899999999965</v>
      </c>
      <c r="G1017" s="69">
        <v>424829.39999999758</v>
      </c>
      <c r="H1017" s="70">
        <v>89.099257143155441</v>
      </c>
      <c r="I1017" s="70">
        <v>11.197068877705529</v>
      </c>
      <c r="J1017" s="69">
        <v>590820.85</v>
      </c>
      <c r="K1017" s="69">
        <v>546437.35000000009</v>
      </c>
      <c r="L1017" s="69">
        <v>509062.86999999994</v>
      </c>
      <c r="M1017" s="69">
        <v>618684.2300000001</v>
      </c>
      <c r="N1017" s="69">
        <v>1160233.0299999998</v>
      </c>
      <c r="O1017" s="69">
        <v>1107268.78</v>
      </c>
      <c r="P1017" s="69">
        <v>558219.12000000011</v>
      </c>
      <c r="Q1017" s="69">
        <v>486127.18</v>
      </c>
      <c r="R1017" s="69">
        <v>1115212.33</v>
      </c>
      <c r="S1017" s="69">
        <v>493915.44</v>
      </c>
      <c r="T1017" s="69">
        <v>602245.55000000005</v>
      </c>
      <c r="U1017" s="69">
        <v>598333.43999999994</v>
      </c>
      <c r="V1017" s="69">
        <v>364888.92999999993</v>
      </c>
      <c r="W1017" s="70">
        <v>101.26678095502824</v>
      </c>
      <c r="X1017" s="70">
        <v>87.345394912146062</v>
      </c>
      <c r="Y1017" s="70">
        <v>76.051010910796506</v>
      </c>
      <c r="Z1017" s="71">
        <v>88.785788011942373</v>
      </c>
      <c r="AA1017" s="71">
        <v>106.44569305669545</v>
      </c>
      <c r="AB1017" s="71">
        <v>98.441002614381546</v>
      </c>
      <c r="AC1017" s="71">
        <v>80.271215499140808</v>
      </c>
      <c r="AD1017" s="71">
        <v>87.12784891889946</v>
      </c>
      <c r="AE1017" s="71">
        <v>96.514621216684688</v>
      </c>
      <c r="AF1017" s="71">
        <v>67.399150214575116</v>
      </c>
      <c r="AG1017" s="71">
        <v>109.66108476483197</v>
      </c>
      <c r="AH1017" s="71">
        <v>94.184039081418163</v>
      </c>
      <c r="AI1017" s="71">
        <v>89.222713132924497</v>
      </c>
      <c r="AJ1017" s="71">
        <v>-16.903917441188909</v>
      </c>
      <c r="AK1017" s="71">
        <v>-19.222745615694336</v>
      </c>
      <c r="AL1017" s="71">
        <v>-22.41009919550584</v>
      </c>
      <c r="AM1017" s="71">
        <v>-14.531298456839604</v>
      </c>
      <c r="AN1017" s="71">
        <v>-15.872105602807551</v>
      </c>
      <c r="AO1017" s="71">
        <v>-11.426230444377271</v>
      </c>
      <c r="AP1017" s="71">
        <v>-22.435896304708358</v>
      </c>
      <c r="AQ1017" s="71">
        <v>9.0438726198316601</v>
      </c>
      <c r="AR1017" s="71">
        <v>91.330578285818433</v>
      </c>
      <c r="AS1017" s="71">
        <v>-37.208240548664087</v>
      </c>
      <c r="AT1017" s="71">
        <v>41.916959408150674</v>
      </c>
      <c r="AU1017" s="71">
        <v>20.728176000099751</v>
      </c>
      <c r="AV1017" s="72">
        <v>7.578769492093973</v>
      </c>
      <c r="AW1017" s="73">
        <v>-120188.41999999993</v>
      </c>
      <c r="AX1017" s="73">
        <v>-130036.93000000005</v>
      </c>
      <c r="AY1017" s="73">
        <v>-147031.37000000005</v>
      </c>
      <c r="AZ1017" s="73">
        <v>-105188.0399999998</v>
      </c>
      <c r="BA1017" s="73">
        <v>-218896.96999999997</v>
      </c>
      <c r="BB1017" s="73">
        <v>-128947.0299999998</v>
      </c>
      <c r="BC1017" s="73">
        <v>-161468.32999999984</v>
      </c>
      <c r="BD1017" s="73">
        <v>40318.379999999888</v>
      </c>
      <c r="BE1017" s="73">
        <v>532340.35000000009</v>
      </c>
      <c r="BF1017" s="73">
        <v>-292677.33</v>
      </c>
      <c r="BG1017" s="73">
        <v>177880.8000000001</v>
      </c>
      <c r="BH1017" s="73">
        <v>102729.63</v>
      </c>
      <c r="BI1017" s="73">
        <v>25705.899999999965</v>
      </c>
      <c r="BJ1017" s="71">
        <v>11.517402241904984</v>
      </c>
      <c r="BK1017" s="71">
        <v>7.7976137483468246</v>
      </c>
      <c r="BL1017" s="71">
        <v>9.0084427532476745</v>
      </c>
      <c r="BM1017" s="71">
        <v>10.481133065164089</v>
      </c>
      <c r="BN1017" s="71">
        <v>1.407325276616084</v>
      </c>
      <c r="BO1017" s="71">
        <v>8.4420590863953002</v>
      </c>
      <c r="BP1017" s="71">
        <v>21.019884290562612</v>
      </c>
      <c r="BQ1017" s="71">
        <v>19.160589620535418</v>
      </c>
      <c r="BR1017" s="72">
        <v>14.204741056295806</v>
      </c>
      <c r="BS1017" s="72">
        <v>11.837874662451689</v>
      </c>
      <c r="BT1017" s="71">
        <v>14.129057891096856</v>
      </c>
      <c r="BU1017" s="71">
        <v>13.985823680718319</v>
      </c>
      <c r="BV1017" s="71">
        <v>11.106685968883536</v>
      </c>
      <c r="BW1017" s="71">
        <v>13.558577331326322</v>
      </c>
      <c r="BX1017" s="75">
        <v>10708</v>
      </c>
      <c r="BY1017" s="75">
        <v>10322</v>
      </c>
      <c r="BZ1017" s="75">
        <v>9945</v>
      </c>
      <c r="CA1017" s="75">
        <v>10941</v>
      </c>
      <c r="CB1017" s="75">
        <v>15529</v>
      </c>
      <c r="CC1017" s="75">
        <v>17178</v>
      </c>
      <c r="CD1017" s="75">
        <v>10977</v>
      </c>
      <c r="CE1017" s="75">
        <v>10309</v>
      </c>
      <c r="CF1017" s="75">
        <v>15564</v>
      </c>
      <c r="CG1017" s="75">
        <v>10735</v>
      </c>
      <c r="CH1017" s="75">
        <v>11807</v>
      </c>
      <c r="CI1017" s="75">
        <v>11994</v>
      </c>
      <c r="CJ1017" s="75">
        <v>6740</v>
      </c>
      <c r="CK1017" s="75">
        <v>78126</v>
      </c>
      <c r="CL1017" s="73">
        <v>1299730.0899999999</v>
      </c>
      <c r="CM1017" s="73">
        <v>1649989.1700000002</v>
      </c>
      <c r="CN1017" s="73">
        <v>1632910.96</v>
      </c>
      <c r="CO1017" s="73">
        <v>1678683.2899999998</v>
      </c>
      <c r="CP1017" s="73">
        <v>1463460.95</v>
      </c>
      <c r="CQ1017" s="73">
        <v>1109931.01</v>
      </c>
      <c r="CR1017" s="73">
        <v>1207042.4800000002</v>
      </c>
      <c r="CS1017" s="73">
        <v>1482411.9100000001</v>
      </c>
      <c r="CT1017" s="73">
        <v>1173484.9900000005</v>
      </c>
      <c r="CU1017" s="73">
        <v>1038795.6100000001</v>
      </c>
      <c r="CV1017" s="73">
        <v>1181190.5799999998</v>
      </c>
      <c r="CW1017" s="73">
        <v>1195746.1499999997</v>
      </c>
      <c r="CX1017" s="73">
        <v>1151810.1300000001</v>
      </c>
      <c r="CY1017" s="77"/>
      <c r="CZ1017" s="4">
        <v>1309</v>
      </c>
      <c r="DA1017" s="76" t="str">
        <f t="shared" si="36"/>
        <v>1309</v>
      </c>
      <c r="DB1017" s="71">
        <v>4.7824491229450841</v>
      </c>
      <c r="DC1017" s="71">
        <v>5.0483080440500707</v>
      </c>
      <c r="DD1017" s="71">
        <v>1.5839060027093443</v>
      </c>
      <c r="DE1017" s="71">
        <v>0.48768182869104909</v>
      </c>
      <c r="DF1017" s="71">
        <v>0.72125335478565822</v>
      </c>
      <c r="DG1017" s="71">
        <v>0.42933480843912508</v>
      </c>
      <c r="DH1017" s="71">
        <v>0.36590450738786567</v>
      </c>
      <c r="DI1017" s="71">
        <v>0.25033535511967714</v>
      </c>
      <c r="DJ1017" s="71">
        <v>0.22450285861960839</v>
      </c>
      <c r="DK1017" s="71">
        <v>0.24019184094990895</v>
      </c>
      <c r="DL1017" s="71">
        <v>0.3275901857483452</v>
      </c>
      <c r="DM1017" s="71">
        <v>0.13691869473990451</v>
      </c>
      <c r="DN1017" s="71">
        <v>7.1059181177767466E-2</v>
      </c>
      <c r="DO1017" s="71">
        <v>0.2371275874426059</v>
      </c>
      <c r="DQ1017" s="71"/>
      <c r="DR1017" s="71"/>
      <c r="DS1017" s="71"/>
      <c r="DT1017" s="71"/>
      <c r="DU1017" s="71"/>
      <c r="DV1017" s="71"/>
      <c r="DW1017" s="71"/>
      <c r="DX1017" s="71"/>
      <c r="DY1017" s="71"/>
      <c r="DZ1017" s="71"/>
      <c r="EA1017" s="71"/>
      <c r="EB1017" s="71"/>
      <c r="EC1017" s="71"/>
      <c r="ED1017" s="71"/>
    </row>
    <row r="1018" spans="1:134">
      <c r="A1018" s="4">
        <v>937</v>
      </c>
      <c r="B1018" s="46" t="s">
        <v>7978</v>
      </c>
      <c r="C1018" s="65" t="str">
        <f t="shared" si="35"/>
        <v>L937</v>
      </c>
      <c r="D1018" s="69">
        <v>197682.93</v>
      </c>
      <c r="E1018" s="68">
        <v>3105383.24</v>
      </c>
      <c r="F1018" s="69">
        <v>5913.0400000000081</v>
      </c>
      <c r="G1018" s="69">
        <v>513898.81000000052</v>
      </c>
      <c r="H1018" s="70">
        <v>96.166454059173802</v>
      </c>
      <c r="I1018" s="70">
        <v>19.830287384748079</v>
      </c>
      <c r="J1018" s="69">
        <v>400223.43</v>
      </c>
      <c r="K1018" s="69">
        <v>429431.51000000007</v>
      </c>
      <c r="L1018" s="69">
        <v>401562.05</v>
      </c>
      <c r="M1018" s="69">
        <v>414173.77999999997</v>
      </c>
      <c r="N1018" s="69">
        <v>753752.22</v>
      </c>
      <c r="O1018" s="69">
        <v>626545.80999999994</v>
      </c>
      <c r="P1018" s="69">
        <v>366400.05999999988</v>
      </c>
      <c r="Q1018" s="69">
        <v>355373.82</v>
      </c>
      <c r="R1018" s="69">
        <v>886954.49999999988</v>
      </c>
      <c r="S1018" s="69">
        <v>370308.68</v>
      </c>
      <c r="T1018" s="69">
        <v>463831.61000000004</v>
      </c>
      <c r="U1018" s="69">
        <v>464831.64</v>
      </c>
      <c r="V1018" s="69">
        <v>197682.93</v>
      </c>
      <c r="W1018" s="70">
        <v>101.63670773758081</v>
      </c>
      <c r="X1018" s="70">
        <v>110.68195945767305</v>
      </c>
      <c r="Y1018" s="70">
        <v>97.590362239280466</v>
      </c>
      <c r="Z1018" s="71">
        <v>87.128351232267704</v>
      </c>
      <c r="AA1018" s="71">
        <v>98.500008907772255</v>
      </c>
      <c r="AB1018" s="71">
        <v>88.645201655706245</v>
      </c>
      <c r="AC1018" s="71">
        <v>89.968736507607574</v>
      </c>
      <c r="AD1018" s="71">
        <v>92.112612683226885</v>
      </c>
      <c r="AE1018" s="71">
        <v>102.65027725283153</v>
      </c>
      <c r="AF1018" s="71">
        <v>81.413417059863249</v>
      </c>
      <c r="AG1018" s="71">
        <v>104.74364251282167</v>
      </c>
      <c r="AH1018" s="71">
        <v>106.26411840069387</v>
      </c>
      <c r="AI1018" s="71">
        <v>83.425133873980243</v>
      </c>
      <c r="AJ1018" s="71">
        <v>-1.173494811294884</v>
      </c>
      <c r="AK1018" s="71">
        <v>0.20658215598268193</v>
      </c>
      <c r="AL1018" s="71">
        <v>-0.68336352933455746</v>
      </c>
      <c r="AM1018" s="71">
        <v>-7.8331063878460334</v>
      </c>
      <c r="AN1018" s="71">
        <v>-2.3413012922705367</v>
      </c>
      <c r="AO1018" s="71">
        <v>-11.120875042292511</v>
      </c>
      <c r="AP1018" s="71">
        <v>-7.9818776566022205</v>
      </c>
      <c r="AQ1018" s="71">
        <v>19.34663482511947</v>
      </c>
      <c r="AR1018" s="71">
        <v>100.49847336428766</v>
      </c>
      <c r="AS1018" s="71">
        <v>-35.415273111908554</v>
      </c>
      <c r="AT1018" s="71">
        <v>33.256260843391459</v>
      </c>
      <c r="AU1018" s="71">
        <v>36.736289862144304</v>
      </c>
      <c r="AV1018" s="72">
        <v>3.0834037606216613</v>
      </c>
      <c r="AW1018" s="73">
        <v>-4752.37000000017</v>
      </c>
      <c r="AX1018" s="73">
        <v>885.30000000004657</v>
      </c>
      <c r="AY1018" s="73">
        <v>-2763.0100000000675</v>
      </c>
      <c r="AZ1018" s="73">
        <v>-35199.9200000001</v>
      </c>
      <c r="BA1018" s="73">
        <v>-18070.700000000303</v>
      </c>
      <c r="BB1018" s="73">
        <v>-72836.54999999993</v>
      </c>
      <c r="BC1018" s="73">
        <v>-31782.440000000177</v>
      </c>
      <c r="BD1018" s="73">
        <v>57607.719999999914</v>
      </c>
      <c r="BE1018" s="73">
        <v>444579.80999999988</v>
      </c>
      <c r="BF1018" s="73">
        <v>-203060.13000000006</v>
      </c>
      <c r="BG1018" s="73">
        <v>115756.70000000007</v>
      </c>
      <c r="BH1018" s="73">
        <v>124884.10999999999</v>
      </c>
      <c r="BI1018" s="73">
        <v>5913.0400000000081</v>
      </c>
      <c r="BJ1018" s="71">
        <v>13.886295487469027</v>
      </c>
      <c r="BK1018" s="71">
        <v>12.327345523981545</v>
      </c>
      <c r="BL1018" s="71">
        <v>10.935107722656983</v>
      </c>
      <c r="BM1018" s="71">
        <v>13.905162125680768</v>
      </c>
      <c r="BN1018" s="71">
        <v>1.68406090021141</v>
      </c>
      <c r="BO1018" s="71">
        <v>12.49237288884329</v>
      </c>
      <c r="BP1018" s="71">
        <v>19.537105661174621</v>
      </c>
      <c r="BQ1018" s="71">
        <v>19.701835278317638</v>
      </c>
      <c r="BR1018" s="72">
        <v>15.389145168633236</v>
      </c>
      <c r="BS1018" s="72">
        <v>13.087757118922976</v>
      </c>
      <c r="BT1018" s="71">
        <v>15.521798833358709</v>
      </c>
      <c r="BU1018" s="71">
        <v>14.261792689095198</v>
      </c>
      <c r="BV1018" s="71">
        <v>13.601283837772666</v>
      </c>
      <c r="BW1018" s="71">
        <v>14.301001608466652</v>
      </c>
      <c r="BX1018" s="75">
        <v>8933</v>
      </c>
      <c r="BY1018" s="75">
        <v>9255</v>
      </c>
      <c r="BZ1018" s="75">
        <v>8885</v>
      </c>
      <c r="CA1018" s="75">
        <v>9307</v>
      </c>
      <c r="CB1018" s="75">
        <v>12514</v>
      </c>
      <c r="CC1018" s="75">
        <v>12433</v>
      </c>
      <c r="CD1018" s="75">
        <v>8490</v>
      </c>
      <c r="CE1018" s="75">
        <v>7943</v>
      </c>
      <c r="CF1018" s="75">
        <v>13732</v>
      </c>
      <c r="CG1018" s="75">
        <v>8071</v>
      </c>
      <c r="CH1018" s="75">
        <v>9332</v>
      </c>
      <c r="CI1018" s="75">
        <v>9465</v>
      </c>
      <c r="CJ1018" s="75">
        <v>4800</v>
      </c>
      <c r="CK1018" s="75">
        <v>61833</v>
      </c>
      <c r="CL1018" s="73">
        <v>732456.47</v>
      </c>
      <c r="CM1018" s="73">
        <v>693400.90000000026</v>
      </c>
      <c r="CN1018" s="73">
        <v>632140.8600000001</v>
      </c>
      <c r="CO1018" s="73">
        <v>755733.13000000035</v>
      </c>
      <c r="CP1018" s="73">
        <v>758432.44000000041</v>
      </c>
      <c r="CQ1018" s="73">
        <v>606995.52000000014</v>
      </c>
      <c r="CR1018" s="73">
        <v>588524.17000000004</v>
      </c>
      <c r="CS1018" s="73">
        <v>825801.17000000016</v>
      </c>
      <c r="CT1018" s="73">
        <v>686144.35000000021</v>
      </c>
      <c r="CU1018" s="73">
        <v>642011.84</v>
      </c>
      <c r="CV1018" s="73">
        <v>580101.57000000007</v>
      </c>
      <c r="CW1018" s="73">
        <v>519889.60000000009</v>
      </c>
      <c r="CX1018" s="73">
        <v>519668.22000000009</v>
      </c>
      <c r="CY1018" s="77"/>
      <c r="CZ1018" s="4">
        <v>937</v>
      </c>
      <c r="DA1018" s="76" t="str">
        <f t="shared" si="36"/>
        <v>L937</v>
      </c>
      <c r="DB1018" s="71">
        <v>5.6875494271010192</v>
      </c>
      <c r="DC1018" s="71">
        <v>6.5801065267883914</v>
      </c>
      <c r="DD1018" s="71">
        <v>0.84088666896459363</v>
      </c>
      <c r="DE1018" s="71">
        <v>1.0395986743687331</v>
      </c>
      <c r="DF1018" s="71">
        <v>1.2012839727807485</v>
      </c>
      <c r="DG1018" s="71">
        <v>0.61287730596527645</v>
      </c>
      <c r="DH1018" s="71">
        <v>0.41069736245951421</v>
      </c>
      <c r="DI1018" s="71">
        <v>0.82583369015071861</v>
      </c>
      <c r="DJ1018" s="71">
        <v>0.56978989260282464</v>
      </c>
      <c r="DK1018" s="71">
        <v>0.54435776952512527</v>
      </c>
      <c r="DL1018" s="71">
        <v>0.20872426581924641</v>
      </c>
      <c r="DM1018" s="71">
        <v>0.1988889889005965</v>
      </c>
      <c r="DN1018" s="71">
        <v>0.20042480804396517</v>
      </c>
      <c r="DO1018" s="71">
        <v>0.44367244217271096</v>
      </c>
      <c r="DQ1018" s="71"/>
      <c r="DR1018" s="71"/>
      <c r="DS1018" s="71"/>
      <c r="DT1018" s="71"/>
      <c r="DU1018" s="71"/>
      <c r="DV1018" s="71"/>
      <c r="DW1018" s="71"/>
      <c r="DX1018" s="71"/>
      <c r="DY1018" s="71"/>
      <c r="DZ1018" s="71"/>
      <c r="EA1018" s="71"/>
      <c r="EB1018" s="71"/>
      <c r="EC1018" s="71"/>
      <c r="ED1018" s="71"/>
    </row>
    <row r="1019" spans="1:134">
      <c r="A1019" s="4">
        <v>952</v>
      </c>
      <c r="B1019" s="46" t="s">
        <v>7986</v>
      </c>
      <c r="C1019" s="65" t="str">
        <f t="shared" si="35"/>
        <v>L952</v>
      </c>
      <c r="D1019" s="69">
        <v>127657.9</v>
      </c>
      <c r="E1019" s="68">
        <v>1482674.7699999998</v>
      </c>
      <c r="F1019" s="69">
        <v>29401.910000000018</v>
      </c>
      <c r="G1019" s="69">
        <v>58460.69000000041</v>
      </c>
      <c r="H1019" s="70">
        <v>87.569711433890589</v>
      </c>
      <c r="I1019" s="70">
        <v>4.1047684348128666</v>
      </c>
      <c r="J1019" s="69">
        <v>181608.91999999995</v>
      </c>
      <c r="K1019" s="69">
        <v>168798.23</v>
      </c>
      <c r="L1019" s="69">
        <v>153205.88999999998</v>
      </c>
      <c r="M1019" s="69">
        <v>174926.06999999998</v>
      </c>
      <c r="N1019" s="69">
        <v>246889.41</v>
      </c>
      <c r="O1019" s="69">
        <v>321909.75</v>
      </c>
      <c r="P1019" s="69">
        <v>173105.33</v>
      </c>
      <c r="Q1019" s="69">
        <v>164332.83999999994</v>
      </c>
      <c r="R1019" s="69">
        <v>394904.89</v>
      </c>
      <c r="S1019" s="69">
        <v>209055.50999999998</v>
      </c>
      <c r="T1019" s="69">
        <v>200288.76</v>
      </c>
      <c r="U1019" s="69">
        <v>213329.53999999998</v>
      </c>
      <c r="V1019" s="69">
        <v>127657.9</v>
      </c>
      <c r="W1019" s="70">
        <v>72.379615177444734</v>
      </c>
      <c r="X1019" s="70">
        <v>74.054285923139034</v>
      </c>
      <c r="Y1019" s="70">
        <v>74.853196514377004</v>
      </c>
      <c r="Z1019" s="71">
        <v>68.173637076541496</v>
      </c>
      <c r="AA1019" s="71">
        <v>94.375953067428583</v>
      </c>
      <c r="AB1019" s="71">
        <v>127.75562856133575</v>
      </c>
      <c r="AC1019" s="71">
        <v>72.511800764651298</v>
      </c>
      <c r="AD1019" s="71">
        <v>66.002550755889615</v>
      </c>
      <c r="AE1019" s="71">
        <v>94.163787823538328</v>
      </c>
      <c r="AF1019" s="71">
        <v>102.52599593238773</v>
      </c>
      <c r="AG1019" s="71">
        <v>79.176741480855625</v>
      </c>
      <c r="AH1019" s="71">
        <v>100.86961255020219</v>
      </c>
      <c r="AI1019" s="71">
        <v>108.4699682876042</v>
      </c>
      <c r="AJ1019" s="71">
        <v>-27.997584707216149</v>
      </c>
      <c r="AK1019" s="71">
        <v>-46.736446650122801</v>
      </c>
      <c r="AL1019" s="71">
        <v>-42.205679212959133</v>
      </c>
      <c r="AM1019" s="71">
        <v>-45.858960863626706</v>
      </c>
      <c r="AN1019" s="71">
        <v>-45.719027391872523</v>
      </c>
      <c r="AO1019" s="71">
        <v>-26.676030621567527</v>
      </c>
      <c r="AP1019" s="71">
        <v>-26.542771774570561</v>
      </c>
      <c r="AQ1019" s="71">
        <v>-19.720732831083243</v>
      </c>
      <c r="AR1019" s="71">
        <v>88.266723303308382</v>
      </c>
      <c r="AS1019" s="71">
        <v>-31.717531709192993</v>
      </c>
      <c r="AT1019" s="71">
        <v>0.1977152438243035</v>
      </c>
      <c r="AU1019" s="71">
        <v>25.645020982109969</v>
      </c>
      <c r="AV1019" s="72">
        <v>29.923783781528247</v>
      </c>
      <c r="AW1019" s="73">
        <v>-70617.229999999981</v>
      </c>
      <c r="AX1019" s="73">
        <v>-148113.09000000005</v>
      </c>
      <c r="AY1019" s="73">
        <v>-111882.24999999997</v>
      </c>
      <c r="AZ1019" s="73">
        <v>-148167.23000000007</v>
      </c>
      <c r="BA1019" s="73">
        <v>-207946.59999999995</v>
      </c>
      <c r="BB1019" s="73">
        <v>-109433.52999999997</v>
      </c>
      <c r="BC1019" s="73">
        <v>-62549.259999999951</v>
      </c>
      <c r="BD1019" s="73">
        <v>-40368.630000000005</v>
      </c>
      <c r="BE1019" s="73">
        <v>185146.69000000003</v>
      </c>
      <c r="BF1019" s="73">
        <v>-97107.279999999941</v>
      </c>
      <c r="BG1019" s="73">
        <v>395.22000000000116</v>
      </c>
      <c r="BH1019" s="73">
        <v>43542.03999999995</v>
      </c>
      <c r="BI1019" s="73">
        <v>29401.910000000018</v>
      </c>
      <c r="BJ1019" s="71">
        <v>16.29263420571651</v>
      </c>
      <c r="BK1019" s="71">
        <v>10.389255657640733</v>
      </c>
      <c r="BL1019" s="71">
        <v>10.19702343342396</v>
      </c>
      <c r="BM1019" s="71">
        <v>10.864352510781419</v>
      </c>
      <c r="BN1019" s="71">
        <v>2.7113226086793842</v>
      </c>
      <c r="BO1019" s="71">
        <v>9.2185206119149861</v>
      </c>
      <c r="BP1019" s="71">
        <v>20.295644533206548</v>
      </c>
      <c r="BQ1019" s="71">
        <v>18.991919851610227</v>
      </c>
      <c r="BR1019" s="72">
        <v>17.293573544593485</v>
      </c>
      <c r="BS1019" s="72">
        <v>14.239284933486019</v>
      </c>
      <c r="BT1019" s="71">
        <v>18.212462211966479</v>
      </c>
      <c r="BU1019" s="71">
        <v>17.938791551571594</v>
      </c>
      <c r="BV1019" s="71">
        <v>16.366869378677848</v>
      </c>
      <c r="BW1019" s="71">
        <v>16.059102454528841</v>
      </c>
      <c r="BX1019" s="75">
        <v>4546</v>
      </c>
      <c r="BY1019" s="75">
        <v>4105</v>
      </c>
      <c r="BZ1019" s="75">
        <v>3786</v>
      </c>
      <c r="CA1019" s="75">
        <v>3599</v>
      </c>
      <c r="CB1019" s="75">
        <v>4858</v>
      </c>
      <c r="CC1019" s="75">
        <v>6590</v>
      </c>
      <c r="CD1019" s="75">
        <v>4120</v>
      </c>
      <c r="CE1019" s="75">
        <v>3860</v>
      </c>
      <c r="CF1019" s="75">
        <v>7224</v>
      </c>
      <c r="CG1019" s="75">
        <v>4433</v>
      </c>
      <c r="CH1019" s="75">
        <v>4717</v>
      </c>
      <c r="CI1019" s="75">
        <v>4926</v>
      </c>
      <c r="CJ1019" s="75">
        <v>2674</v>
      </c>
      <c r="CK1019" s="75">
        <v>31954</v>
      </c>
      <c r="CL1019" s="73">
        <v>368301.39000000007</v>
      </c>
      <c r="CM1019" s="73">
        <v>395012.78000000014</v>
      </c>
      <c r="CN1019" s="73">
        <v>389909.41</v>
      </c>
      <c r="CO1019" s="73">
        <v>458858.62999999989</v>
      </c>
      <c r="CP1019" s="73">
        <v>495723.08000000013</v>
      </c>
      <c r="CQ1019" s="73">
        <v>418814.40000000014</v>
      </c>
      <c r="CR1019" s="73">
        <v>462195.33</v>
      </c>
      <c r="CS1019" s="73">
        <v>626583.17999999993</v>
      </c>
      <c r="CT1019" s="73">
        <v>524787.12000000011</v>
      </c>
      <c r="CU1019" s="73">
        <v>530102.22999999986</v>
      </c>
      <c r="CV1019" s="73">
        <v>504253.09999999992</v>
      </c>
      <c r="CW1019" s="73">
        <v>502781.24000000005</v>
      </c>
      <c r="CX1019" s="73">
        <v>503606.96000000008</v>
      </c>
      <c r="CY1019" s="77"/>
      <c r="CZ1019" s="4">
        <v>952</v>
      </c>
      <c r="DA1019" s="76" t="str">
        <f t="shared" si="36"/>
        <v>L952</v>
      </c>
      <c r="DB1019" s="71">
        <v>1.2138254656228216</v>
      </c>
      <c r="DC1019" s="71">
        <v>2.6991366759356641</v>
      </c>
      <c r="DD1019" s="71">
        <v>0.90648134062426655</v>
      </c>
      <c r="DE1019" s="71">
        <v>0.38573099520235532</v>
      </c>
      <c r="DF1019" s="71">
        <v>0.51796675310174278</v>
      </c>
      <c r="DG1019" s="71">
        <v>0.12958435319468353</v>
      </c>
      <c r="DH1019" s="71">
        <v>0.2549877531219934</v>
      </c>
      <c r="DI1019" s="71">
        <v>0.19980878786282597</v>
      </c>
      <c r="DJ1019" s="71">
        <v>0.31435900075120443</v>
      </c>
      <c r="DK1019" s="71">
        <v>0.47562416391945517</v>
      </c>
      <c r="DL1019" s="71">
        <v>0.15163023549035018</v>
      </c>
      <c r="DM1019" s="71">
        <v>0.14583198248755938</v>
      </c>
      <c r="DN1019" s="71">
        <v>9.9872494557129238E-2</v>
      </c>
      <c r="DO1019" s="71">
        <v>0.25256422515705884</v>
      </c>
      <c r="DQ1019" s="71"/>
      <c r="DR1019" s="71"/>
      <c r="DS1019" s="71"/>
      <c r="DT1019" s="71"/>
      <c r="DU1019" s="71"/>
      <c r="DV1019" s="71"/>
      <c r="DW1019" s="71"/>
      <c r="DX1019" s="71"/>
      <c r="DY1019" s="71"/>
      <c r="DZ1019" s="71"/>
      <c r="EA1019" s="71"/>
      <c r="EB1019" s="71"/>
      <c r="EC1019" s="71"/>
      <c r="ED1019" s="71"/>
    </row>
    <row r="1020" spans="1:134">
      <c r="A1020" s="4">
        <v>1323</v>
      </c>
      <c r="B1020" s="46" t="s">
        <v>7993</v>
      </c>
      <c r="C1020" s="65" t="str">
        <f t="shared" si="35"/>
        <v>1323</v>
      </c>
      <c r="D1020" s="69">
        <v>711150.41999999993</v>
      </c>
      <c r="E1020" s="68">
        <v>6969390.7099999981</v>
      </c>
      <c r="F1020" s="69">
        <v>231828.29999999993</v>
      </c>
      <c r="G1020" s="69">
        <v>1946527.0299999984</v>
      </c>
      <c r="H1020" s="70">
        <v>111.17871979739719</v>
      </c>
      <c r="I1020" s="70">
        <v>38.753331844355344</v>
      </c>
      <c r="J1020" s="69">
        <v>974858.04999999993</v>
      </c>
      <c r="K1020" s="69">
        <v>766256.87999999977</v>
      </c>
      <c r="L1020" s="69">
        <v>722693.10000000009</v>
      </c>
      <c r="M1020" s="69">
        <v>1090543.94</v>
      </c>
      <c r="N1020" s="69">
        <v>1294590.32</v>
      </c>
      <c r="O1020" s="69">
        <v>1500258.7799999998</v>
      </c>
      <c r="P1020" s="69">
        <v>873668.02999999991</v>
      </c>
      <c r="Q1020" s="69">
        <v>874643.43</v>
      </c>
      <c r="R1020" s="69">
        <v>1656090.4200000004</v>
      </c>
      <c r="S1020" s="69">
        <v>814436.47999999986</v>
      </c>
      <c r="T1020" s="69">
        <v>940089.18999999983</v>
      </c>
      <c r="U1020" s="69">
        <v>1099312.7399999998</v>
      </c>
      <c r="V1020" s="69">
        <v>711150.41999999993</v>
      </c>
      <c r="W1020" s="70">
        <v>114.55826112889031</v>
      </c>
      <c r="X1020" s="70">
        <v>94.137803110316042</v>
      </c>
      <c r="Y1020" s="70">
        <v>83.566921219658965</v>
      </c>
      <c r="Z1020" s="71">
        <v>103.56201672216739</v>
      </c>
      <c r="AA1020" s="71">
        <v>103.81735283123017</v>
      </c>
      <c r="AB1020" s="71">
        <v>98.539735124009752</v>
      </c>
      <c r="AC1020" s="71">
        <v>99.022708371152049</v>
      </c>
      <c r="AD1020" s="71">
        <v>120.04073633882521</v>
      </c>
      <c r="AE1020" s="71">
        <v>127.41826538589937</v>
      </c>
      <c r="AF1020" s="71">
        <v>105.72354686612</v>
      </c>
      <c r="AG1020" s="71">
        <v>96.149181315438852</v>
      </c>
      <c r="AH1020" s="71">
        <v>110.96031877576289</v>
      </c>
      <c r="AI1020" s="71">
        <v>114.8526006673608</v>
      </c>
      <c r="AJ1020" s="71">
        <v>-1.4227915216999842</v>
      </c>
      <c r="AK1020" s="71">
        <v>15.972149438107252</v>
      </c>
      <c r="AL1020" s="71">
        <v>-14.157648471537222</v>
      </c>
      <c r="AM1020" s="71">
        <v>2.8442402006284562</v>
      </c>
      <c r="AN1020" s="71">
        <v>1.8143546462717763</v>
      </c>
      <c r="AO1020" s="71">
        <v>4.5741296555760425</v>
      </c>
      <c r="AP1020" s="71">
        <v>2.6079654811213659</v>
      </c>
      <c r="AQ1020" s="71">
        <v>49.105411950841237</v>
      </c>
      <c r="AR1020" s="71">
        <v>155.96046516976315</v>
      </c>
      <c r="AS1020" s="71">
        <v>-12.085760212863871</v>
      </c>
      <c r="AT1020" s="71">
        <v>23.559818899520259</v>
      </c>
      <c r="AU1020" s="71">
        <v>42.538532705666213</v>
      </c>
      <c r="AV1020" s="72">
        <v>48.365867195947466</v>
      </c>
      <c r="AW1020" s="73">
        <v>-14070.389999999898</v>
      </c>
      <c r="AX1020" s="73">
        <v>105531.96999999962</v>
      </c>
      <c r="AY1020" s="73">
        <v>-119190.99000000011</v>
      </c>
      <c r="AZ1020" s="73">
        <v>30159.869999999879</v>
      </c>
      <c r="BA1020" s="73">
        <v>23069.890000000596</v>
      </c>
      <c r="BB1020" s="73">
        <v>76924.300000000047</v>
      </c>
      <c r="BC1020" s="73">
        <v>22205.8400000002</v>
      </c>
      <c r="BD1020" s="73">
        <v>288049.41000000015</v>
      </c>
      <c r="BE1020" s="73">
        <v>1009080.1800000004</v>
      </c>
      <c r="BF1020" s="73">
        <v>-111962.34000000043</v>
      </c>
      <c r="BG1020" s="73">
        <v>179251.89</v>
      </c>
      <c r="BH1020" s="73">
        <v>328073.74999999977</v>
      </c>
      <c r="BI1020" s="73">
        <v>231828.29999999993</v>
      </c>
      <c r="BJ1020" s="71">
        <v>20.839419423014025</v>
      </c>
      <c r="BK1020" s="71">
        <v>15.742644764642506</v>
      </c>
      <c r="BL1020" s="71">
        <v>14.370864255160843</v>
      </c>
      <c r="BM1020" s="71">
        <v>14.045950825921278</v>
      </c>
      <c r="BN1020" s="71">
        <v>2.73493319752966</v>
      </c>
      <c r="BO1020" s="71">
        <v>9.5585263080353329</v>
      </c>
      <c r="BP1020" s="71">
        <v>22.67192107429441</v>
      </c>
      <c r="BQ1020" s="71">
        <v>19.699943065375553</v>
      </c>
      <c r="BR1020" s="72">
        <v>9.5053222620944666</v>
      </c>
      <c r="BS1020" s="72">
        <v>15.600488429412948</v>
      </c>
      <c r="BT1020" s="71">
        <v>17.062476634771443</v>
      </c>
      <c r="BU1020" s="71">
        <v>16.662363707428611</v>
      </c>
      <c r="BV1020" s="71">
        <v>14.783794979288857</v>
      </c>
      <c r="BW1020" s="71">
        <v>14.418519647802235</v>
      </c>
      <c r="BX1020" s="75">
        <v>21235</v>
      </c>
      <c r="BY1020" s="75">
        <v>16076</v>
      </c>
      <c r="BZ1020" s="75">
        <v>15150</v>
      </c>
      <c r="CA1020" s="75">
        <v>18698</v>
      </c>
      <c r="CB1020" s="75">
        <v>20820</v>
      </c>
      <c r="CC1020" s="75">
        <v>25167</v>
      </c>
      <c r="CD1020" s="75">
        <v>17061</v>
      </c>
      <c r="CE1020" s="75">
        <v>16543</v>
      </c>
      <c r="CF1020" s="75">
        <v>23542</v>
      </c>
      <c r="CG1020" s="75">
        <v>17276</v>
      </c>
      <c r="CH1020" s="75">
        <v>19256</v>
      </c>
      <c r="CI1020" s="75">
        <v>24165</v>
      </c>
      <c r="CJ1020" s="75">
        <v>14811</v>
      </c>
      <c r="CK1020" s="75">
        <v>132654</v>
      </c>
      <c r="CL1020" s="73">
        <v>1295102.69</v>
      </c>
      <c r="CM1020" s="73">
        <v>1237343.0199999998</v>
      </c>
      <c r="CN1020" s="73">
        <v>1568499.1600000001</v>
      </c>
      <c r="CO1020" s="73">
        <v>1645449.6700000002</v>
      </c>
      <c r="CP1020" s="73">
        <v>1830643.8400000003</v>
      </c>
      <c r="CQ1020" s="73">
        <v>1526571.7300000004</v>
      </c>
      <c r="CR1020" s="73">
        <v>1481487.8599999996</v>
      </c>
      <c r="CS1020" s="73">
        <v>1735489.6599999997</v>
      </c>
      <c r="CT1020" s="73">
        <v>1371626.1400000001</v>
      </c>
      <c r="CU1020" s="73">
        <v>1257579.5400000003</v>
      </c>
      <c r="CV1020" s="73">
        <v>1308561.8199999996</v>
      </c>
      <c r="CW1020" s="73">
        <v>1291487.74</v>
      </c>
      <c r="CX1020" s="73">
        <v>1369054.23</v>
      </c>
      <c r="CY1020" s="77"/>
      <c r="CZ1020" s="4">
        <v>1323</v>
      </c>
      <c r="DA1020" s="76" t="str">
        <f t="shared" si="36"/>
        <v>1323</v>
      </c>
      <c r="DB1020" s="71">
        <v>2.7473763509819578</v>
      </c>
      <c r="DC1020" s="71">
        <v>2.2853669776407206</v>
      </c>
      <c r="DD1020" s="71">
        <v>0.8530702510204593</v>
      </c>
      <c r="DE1020" s="71">
        <v>0.81019386808216176</v>
      </c>
      <c r="DF1020" s="71">
        <v>1.3142682939039487</v>
      </c>
      <c r="DG1020" s="71">
        <v>0.40450799627714668</v>
      </c>
      <c r="DH1020" s="71">
        <v>0.44099038962173848</v>
      </c>
      <c r="DI1020" s="71">
        <v>0.53505738985660167</v>
      </c>
      <c r="DJ1020" s="71">
        <v>0.83636313391848172</v>
      </c>
      <c r="DK1020" s="71">
        <v>0.27770222141634082</v>
      </c>
      <c r="DL1020" s="71">
        <v>0.29129261667018913</v>
      </c>
      <c r="DM1020" s="71">
        <v>0.19256184180469957</v>
      </c>
      <c r="DN1020" s="71">
        <v>5.5674999249149884E-2</v>
      </c>
      <c r="DO1020" s="71">
        <v>0.42783547556598972</v>
      </c>
      <c r="DQ1020" s="71"/>
      <c r="DR1020" s="71"/>
      <c r="DS1020" s="71"/>
      <c r="DT1020" s="71"/>
      <c r="DU1020" s="71"/>
      <c r="DV1020" s="71"/>
      <c r="DW1020" s="71"/>
      <c r="DX1020" s="71"/>
      <c r="DY1020" s="71"/>
      <c r="DZ1020" s="71"/>
      <c r="EA1020" s="71"/>
      <c r="EB1020" s="71"/>
      <c r="EC1020" s="71"/>
      <c r="ED1020" s="71"/>
    </row>
    <row r="1021" spans="1:134">
      <c r="A1021" s="4">
        <v>1321</v>
      </c>
      <c r="B1021" s="46" t="s">
        <v>8000</v>
      </c>
      <c r="C1021" s="65" t="str">
        <f t="shared" si="35"/>
        <v>1321</v>
      </c>
      <c r="D1021" s="69">
        <v>229548.76</v>
      </c>
      <c r="E1021" s="68">
        <v>2483185.5599999996</v>
      </c>
      <c r="F1021" s="69">
        <v>-9451.929999999993</v>
      </c>
      <c r="G1021" s="69">
        <v>-379163.37000000011</v>
      </c>
      <c r="H1021" s="70">
        <v>71.895679036398462</v>
      </c>
      <c r="I1021" s="70">
        <v>-13.246581016941217</v>
      </c>
      <c r="J1021" s="69">
        <v>417226.52999999997</v>
      </c>
      <c r="K1021" s="69">
        <v>359155.25</v>
      </c>
      <c r="L1021" s="69">
        <v>316931.35999999993</v>
      </c>
      <c r="M1021" s="69">
        <v>379295.40999999992</v>
      </c>
      <c r="N1021" s="69">
        <v>521715.45999999985</v>
      </c>
      <c r="O1021" s="69">
        <v>572052.53999999992</v>
      </c>
      <c r="P1021" s="69">
        <v>312130.47000000009</v>
      </c>
      <c r="Q1021" s="69">
        <v>341680.46</v>
      </c>
      <c r="R1021" s="69">
        <v>619736.31999999995</v>
      </c>
      <c r="S1021" s="69">
        <v>331549.25</v>
      </c>
      <c r="T1021" s="69">
        <v>317755.27999999997</v>
      </c>
      <c r="U1021" s="69">
        <v>330785.01999999996</v>
      </c>
      <c r="V1021" s="69">
        <v>229548.76</v>
      </c>
      <c r="W1021" s="70">
        <v>97.588763066279924</v>
      </c>
      <c r="X1021" s="70">
        <v>75.593227572190827</v>
      </c>
      <c r="Y1021" s="70">
        <v>70.927172046980459</v>
      </c>
      <c r="Z1021" s="71">
        <v>73.331339720145607</v>
      </c>
      <c r="AA1021" s="71">
        <v>104.50484417980208</v>
      </c>
      <c r="AB1021" s="71">
        <v>111.19201639074807</v>
      </c>
      <c r="AC1021" s="71">
        <v>66.179581889213466</v>
      </c>
      <c r="AD1021" s="71">
        <v>65.978740356895557</v>
      </c>
      <c r="AE1021" s="71">
        <v>81.672850726154081</v>
      </c>
      <c r="AF1021" s="71">
        <v>72.467499842912048</v>
      </c>
      <c r="AG1021" s="71">
        <v>71.258098491286944</v>
      </c>
      <c r="AH1021" s="71">
        <v>63.532948254885312</v>
      </c>
      <c r="AI1021" s="71">
        <v>81.551658300379387</v>
      </c>
      <c r="AJ1021" s="71">
        <v>-7.5884504691525967</v>
      </c>
      <c r="AK1021" s="71">
        <v>-31.790421608417795</v>
      </c>
      <c r="AL1021" s="71">
        <v>-30.062477443298363</v>
      </c>
      <c r="AM1021" s="71">
        <v>-32.750434658544037</v>
      </c>
      <c r="AN1021" s="71">
        <v>-28.063854019590561</v>
      </c>
      <c r="AO1021" s="71">
        <v>-17.837766179572224</v>
      </c>
      <c r="AP1021" s="71">
        <v>-30.477011887626769</v>
      </c>
      <c r="AQ1021" s="71">
        <v>-14.960267722477328</v>
      </c>
      <c r="AR1021" s="71">
        <v>43.959851376726775</v>
      </c>
      <c r="AS1021" s="71">
        <v>-39.753791149589311</v>
      </c>
      <c r="AT1021" s="71">
        <v>-19.630232876478093</v>
      </c>
      <c r="AU1021" s="71">
        <v>-16.55607912456405</v>
      </c>
      <c r="AV1021" s="72">
        <v>-3.9547710092385113</v>
      </c>
      <c r="AW1021" s="73">
        <v>-34260.899999999907</v>
      </c>
      <c r="AX1021" s="73">
        <v>-167391.39999999991</v>
      </c>
      <c r="AY1021" s="73">
        <v>-136232.19000000006</v>
      </c>
      <c r="AZ1021" s="73">
        <v>-184716.28000000014</v>
      </c>
      <c r="BA1021" s="73">
        <v>-203516.17000000016</v>
      </c>
      <c r="BB1021" s="73">
        <v>-116356.67000000004</v>
      </c>
      <c r="BC1021" s="73">
        <v>-136829.61999999988</v>
      </c>
      <c r="BD1021" s="73">
        <v>-60108.739999999874</v>
      </c>
      <c r="BE1021" s="73">
        <v>189243.85000000003</v>
      </c>
      <c r="BF1021" s="73">
        <v>-218774.59000000008</v>
      </c>
      <c r="BG1021" s="73">
        <v>-77611.40000000014</v>
      </c>
      <c r="BH1021" s="73">
        <v>-65630.940000000177</v>
      </c>
      <c r="BI1021" s="73">
        <v>-9451.929999999993</v>
      </c>
      <c r="BJ1021" s="71">
        <v>17.229408421886504</v>
      </c>
      <c r="BK1021" s="71">
        <v>17.706604547204186</v>
      </c>
      <c r="BL1021" s="71">
        <v>15.903900975649112</v>
      </c>
      <c r="BM1021" s="71">
        <v>15.222782773402855</v>
      </c>
      <c r="BN1021" s="71">
        <v>1.8706369627001127</v>
      </c>
      <c r="BO1021" s="71">
        <v>7.1419547958465106</v>
      </c>
      <c r="BP1021" s="71">
        <v>19.618792010474841</v>
      </c>
      <c r="BQ1021" s="71">
        <v>21.208489867797571</v>
      </c>
      <c r="BR1021" s="72">
        <v>14.470751163901275</v>
      </c>
      <c r="BS1021" s="72">
        <v>13.558331712846389</v>
      </c>
      <c r="BT1021" s="71">
        <v>16.018170963896328</v>
      </c>
      <c r="BU1021" s="71">
        <v>6.8281396994549652</v>
      </c>
      <c r="BV1021" s="71">
        <v>14.188649271511622</v>
      </c>
      <c r="BW1021" s="71">
        <v>13.539196829345258</v>
      </c>
      <c r="BX1021" s="75">
        <v>8842</v>
      </c>
      <c r="BY1021" s="75">
        <v>7816</v>
      </c>
      <c r="BZ1021" s="75">
        <v>7214</v>
      </c>
      <c r="CA1021" s="75">
        <v>7639</v>
      </c>
      <c r="CB1021" s="75">
        <v>9087</v>
      </c>
      <c r="CC1021" s="75">
        <v>10935</v>
      </c>
      <c r="CD1021" s="75">
        <v>6116</v>
      </c>
      <c r="CE1021" s="75">
        <v>7036</v>
      </c>
      <c r="CF1021" s="75">
        <v>9986</v>
      </c>
      <c r="CG1021" s="75">
        <v>6969</v>
      </c>
      <c r="CH1021" s="75">
        <v>7112</v>
      </c>
      <c r="CI1021" s="75">
        <v>6662</v>
      </c>
      <c r="CJ1021" s="75">
        <v>4464</v>
      </c>
      <c r="CK1021" s="75">
        <v>48345</v>
      </c>
      <c r="CL1021" s="73">
        <v>697869.7</v>
      </c>
      <c r="CM1021" s="73">
        <v>751403.87999999989</v>
      </c>
      <c r="CN1021" s="73">
        <v>849218.68999999983</v>
      </c>
      <c r="CO1021" s="73">
        <v>1057322.5299999998</v>
      </c>
      <c r="CP1021" s="73">
        <v>1159444</v>
      </c>
      <c r="CQ1021" s="73">
        <v>1060224.3399999999</v>
      </c>
      <c r="CR1021" s="73">
        <v>1111131.3499999994</v>
      </c>
      <c r="CS1021" s="73">
        <v>1411944.6299999997</v>
      </c>
      <c r="CT1021" s="73">
        <v>1129777.4099999999</v>
      </c>
      <c r="CU1021" s="73">
        <v>1084454.94</v>
      </c>
      <c r="CV1021" s="73">
        <v>1131661.58</v>
      </c>
      <c r="CW1021" s="73">
        <v>1074315.4100000001</v>
      </c>
      <c r="CX1021" s="73">
        <v>1004984.4200000002</v>
      </c>
      <c r="CY1021" s="77"/>
      <c r="CZ1021" s="4">
        <v>1321</v>
      </c>
      <c r="DA1021" s="76" t="str">
        <f t="shared" si="36"/>
        <v>1321</v>
      </c>
      <c r="DB1021" s="71">
        <v>3.4071117900602528</v>
      </c>
      <c r="DC1021" s="71">
        <v>2.1390476026536795</v>
      </c>
      <c r="DD1021" s="71">
        <v>0.79277638801064143</v>
      </c>
      <c r="DE1021" s="71">
        <v>0.34264889381845326</v>
      </c>
      <c r="DF1021" s="71">
        <v>0.95013948345664678</v>
      </c>
      <c r="DG1021" s="71">
        <v>0.29680784867065146</v>
      </c>
      <c r="DH1021" s="71">
        <v>0.32853467845714734</v>
      </c>
      <c r="DI1021" s="71">
        <v>0.20697659807006191</v>
      </c>
      <c r="DJ1021" s="71">
        <v>0.36647946806678849</v>
      </c>
      <c r="DK1021" s="71">
        <v>0.24848411514727164</v>
      </c>
      <c r="DL1021" s="71">
        <v>6.9159123681765564E-2</v>
      </c>
      <c r="DM1021" s="71">
        <v>0.48277674728747194</v>
      </c>
      <c r="DN1021" s="71">
        <v>0.4557532966665559</v>
      </c>
      <c r="DO1021" s="71">
        <v>0.30956625018758005</v>
      </c>
      <c r="DQ1021" s="71"/>
      <c r="DR1021" s="71"/>
      <c r="DS1021" s="71"/>
      <c r="DT1021" s="71"/>
      <c r="DU1021" s="71"/>
      <c r="DV1021" s="71"/>
      <c r="DW1021" s="71"/>
      <c r="DX1021" s="71"/>
      <c r="DY1021" s="71"/>
      <c r="DZ1021" s="71"/>
      <c r="EA1021" s="71"/>
      <c r="EB1021" s="71"/>
      <c r="EC1021" s="71"/>
      <c r="ED1021" s="71"/>
    </row>
    <row r="1022" spans="1:134">
      <c r="A1022" s="4">
        <v>1305</v>
      </c>
      <c r="B1022" s="46" t="s">
        <v>8005</v>
      </c>
      <c r="C1022" s="65" t="str">
        <f t="shared" si="35"/>
        <v>1305</v>
      </c>
      <c r="D1022" s="69">
        <v>181939.65</v>
      </c>
      <c r="E1022" s="68">
        <v>2657231.9400000009</v>
      </c>
      <c r="F1022" s="69">
        <v>-23705.729999999952</v>
      </c>
      <c r="G1022" s="69">
        <v>295547.46000000089</v>
      </c>
      <c r="H1022" s="70">
        <v>93.582409880711893</v>
      </c>
      <c r="I1022" s="70">
        <v>12.514265241731227</v>
      </c>
      <c r="J1022" s="69">
        <v>341604.99999999983</v>
      </c>
      <c r="K1022" s="69">
        <v>341798.52999999997</v>
      </c>
      <c r="L1022" s="69">
        <v>321629.29999999993</v>
      </c>
      <c r="M1022" s="69">
        <v>346303.96999999991</v>
      </c>
      <c r="N1022" s="69">
        <v>615661.87</v>
      </c>
      <c r="O1022" s="69">
        <v>555251.18999999994</v>
      </c>
      <c r="P1022" s="69">
        <v>292368.32999999996</v>
      </c>
      <c r="Q1022" s="69">
        <v>279489.02999999997</v>
      </c>
      <c r="R1022" s="69">
        <v>649195.91</v>
      </c>
      <c r="S1022" s="69">
        <v>375513.99999999994</v>
      </c>
      <c r="T1022" s="69">
        <v>452056.2099999999</v>
      </c>
      <c r="U1022" s="69">
        <v>426668.81000000006</v>
      </c>
      <c r="V1022" s="69">
        <v>181939.65</v>
      </c>
      <c r="W1022" s="70">
        <v>89.06897036119031</v>
      </c>
      <c r="X1022" s="70">
        <v>84.705051800781888</v>
      </c>
      <c r="Y1022" s="70">
        <v>92.69040487232752</v>
      </c>
      <c r="Z1022" s="71">
        <v>84.985298448136177</v>
      </c>
      <c r="AA1022" s="71">
        <v>116.75430865205078</v>
      </c>
      <c r="AB1022" s="71">
        <v>103.44433345759107</v>
      </c>
      <c r="AC1022" s="71">
        <v>66.348260520763986</v>
      </c>
      <c r="AD1022" s="71">
        <v>71.115669285641928</v>
      </c>
      <c r="AE1022" s="71">
        <v>108.64779924605284</v>
      </c>
      <c r="AF1022" s="71">
        <v>103.43026421412122</v>
      </c>
      <c r="AG1022" s="71">
        <v>111.11802999762628</v>
      </c>
      <c r="AH1022" s="71">
        <v>102.6761816302464</v>
      </c>
      <c r="AI1022" s="71">
        <v>81.647099903478619</v>
      </c>
      <c r="AJ1022" s="71">
        <v>-23.685520765980673</v>
      </c>
      <c r="AK1022" s="71">
        <v>-21.436389405037847</v>
      </c>
      <c r="AL1022" s="71">
        <v>-25.578579616099127</v>
      </c>
      <c r="AM1022" s="71">
        <v>-26.976754856775621</v>
      </c>
      <c r="AN1022" s="71">
        <v>-10.748128928912958</v>
      </c>
      <c r="AO1022" s="71">
        <v>-12.87897232397216</v>
      </c>
      <c r="AP1022" s="71">
        <v>-36.038772840503761</v>
      </c>
      <c r="AQ1022" s="71">
        <v>-10.20303521155903</v>
      </c>
      <c r="AR1022" s="71">
        <v>105.99277434225169</v>
      </c>
      <c r="AS1022" s="71">
        <v>-20.88178274361805</v>
      </c>
      <c r="AT1022" s="71">
        <v>49.443211434131349</v>
      </c>
      <c r="AU1022" s="71">
        <v>44.428426133659848</v>
      </c>
      <c r="AV1022" s="72">
        <v>-11.527479975480103</v>
      </c>
      <c r="AW1022" s="73">
        <v>-106023.03000000009</v>
      </c>
      <c r="AX1022" s="73">
        <v>-93261.07</v>
      </c>
      <c r="AY1022" s="73">
        <v>-110543.72000000009</v>
      </c>
      <c r="AZ1022" s="73">
        <v>-127934.02000000031</v>
      </c>
      <c r="BA1022" s="73">
        <v>-74140.89000000013</v>
      </c>
      <c r="BB1022" s="73">
        <v>-73025.180000000051</v>
      </c>
      <c r="BC1022" s="73">
        <v>-164734.10999999999</v>
      </c>
      <c r="BD1022" s="73">
        <v>-31756.490000000049</v>
      </c>
      <c r="BE1022" s="73">
        <v>334041.21000000002</v>
      </c>
      <c r="BF1022" s="73">
        <v>-99109.940000000119</v>
      </c>
      <c r="BG1022" s="73">
        <v>149562.56999999989</v>
      </c>
      <c r="BH1022" s="73">
        <v>131249.95000000001</v>
      </c>
      <c r="BI1022" s="73">
        <v>-23705.729999999952</v>
      </c>
      <c r="BJ1022" s="71">
        <v>21.345673523690134</v>
      </c>
      <c r="BK1022" s="71">
        <v>19.136986291233665</v>
      </c>
      <c r="BL1022" s="71">
        <v>16.115268156982211</v>
      </c>
      <c r="BM1022" s="71">
        <v>17.759153802255931</v>
      </c>
      <c r="BN1022" s="71">
        <v>9.6518862817257141</v>
      </c>
      <c r="BO1022" s="71">
        <v>16.270210775003935</v>
      </c>
      <c r="BP1022" s="71">
        <v>29.316144942317706</v>
      </c>
      <c r="BQ1022" s="71">
        <v>27.774896173073376</v>
      </c>
      <c r="BR1022" s="72">
        <v>26.503648168100437</v>
      </c>
      <c r="BS1022" s="72">
        <v>19.434628585956546</v>
      </c>
      <c r="BT1022" s="71">
        <v>26.001778787927833</v>
      </c>
      <c r="BU1022" s="71">
        <v>27.353511446250341</v>
      </c>
      <c r="BV1022" s="71">
        <v>25.451138830651207</v>
      </c>
      <c r="BW1022" s="71">
        <v>24.545269221556012</v>
      </c>
      <c r="BX1022" s="75">
        <v>6764</v>
      </c>
      <c r="BY1022" s="75">
        <v>6203</v>
      </c>
      <c r="BZ1022" s="75">
        <v>6200</v>
      </c>
      <c r="CA1022" s="75">
        <v>6690</v>
      </c>
      <c r="CB1022" s="75">
        <v>9897</v>
      </c>
      <c r="CC1022" s="75">
        <v>10777</v>
      </c>
      <c r="CD1022" s="75">
        <v>6428</v>
      </c>
      <c r="CE1022" s="75">
        <v>6204</v>
      </c>
      <c r="CF1022" s="75">
        <v>11920</v>
      </c>
      <c r="CG1022" s="75">
        <v>7940</v>
      </c>
      <c r="CH1022" s="75">
        <v>8777</v>
      </c>
      <c r="CI1022" s="75">
        <v>8942</v>
      </c>
      <c r="CJ1022" s="75">
        <v>3685</v>
      </c>
      <c r="CK1022" s="75">
        <v>53896</v>
      </c>
      <c r="CL1022" s="73">
        <v>1034655.9700000001</v>
      </c>
      <c r="CM1022" s="73">
        <v>1074363.3400000003</v>
      </c>
      <c r="CN1022" s="73">
        <v>1080432.8899999994</v>
      </c>
      <c r="CO1022" s="73">
        <v>1268265.3899999997</v>
      </c>
      <c r="CP1022" s="73">
        <v>1223563.7799999998</v>
      </c>
      <c r="CQ1022" s="73">
        <v>1138514.56</v>
      </c>
      <c r="CR1022" s="73">
        <v>1245617.44</v>
      </c>
      <c r="CS1022" s="73">
        <v>1284491.1699999997</v>
      </c>
      <c r="CT1022" s="73">
        <v>1034464.1100000001</v>
      </c>
      <c r="CU1022" s="73">
        <v>982372.77</v>
      </c>
      <c r="CV1022" s="73">
        <v>924396.2300000001</v>
      </c>
      <c r="CW1022" s="73">
        <v>962686.09000000008</v>
      </c>
      <c r="CX1022" s="73">
        <v>1083134.28</v>
      </c>
      <c r="CY1022" s="77"/>
      <c r="CZ1022" s="4">
        <v>1305</v>
      </c>
      <c r="DA1022" s="76" t="str">
        <f t="shared" si="36"/>
        <v>1305</v>
      </c>
      <c r="DB1022" s="71">
        <v>5.0782586838783805</v>
      </c>
      <c r="DC1022" s="71">
        <v>7.4998665736590251</v>
      </c>
      <c r="DD1022" s="71">
        <v>3.2930438508348994</v>
      </c>
      <c r="DE1022" s="71">
        <v>0.63974431299577872</v>
      </c>
      <c r="DF1022" s="71">
        <v>1.3408501373844124</v>
      </c>
      <c r="DG1022" s="71">
        <v>0.69269454161843957</v>
      </c>
      <c r="DH1022" s="71">
        <v>0.95984722733722572</v>
      </c>
      <c r="DI1022" s="71">
        <v>0.92843979926679265</v>
      </c>
      <c r="DJ1022" s="71">
        <v>5.8822932628240607E-2</v>
      </c>
      <c r="DK1022" s="71">
        <v>0.53894244968863203</v>
      </c>
      <c r="DL1022" s="71">
        <v>0.37235537486889042</v>
      </c>
      <c r="DM1022" s="71">
        <v>0.4594367887456306</v>
      </c>
      <c r="DN1022" s="71">
        <v>3.2860304078005727E-2</v>
      </c>
      <c r="DO1022" s="71">
        <v>0.4365090240551926</v>
      </c>
      <c r="DQ1022" s="71"/>
      <c r="DR1022" s="71"/>
      <c r="DS1022" s="71"/>
      <c r="DT1022" s="71"/>
      <c r="DU1022" s="71"/>
      <c r="DV1022" s="71"/>
      <c r="DW1022" s="71"/>
      <c r="DX1022" s="71"/>
      <c r="DY1022" s="71"/>
      <c r="DZ1022" s="71"/>
      <c r="EA1022" s="71"/>
      <c r="EB1022" s="71"/>
      <c r="EC1022" s="71"/>
      <c r="ED1022" s="71"/>
    </row>
    <row r="1023" spans="1:134">
      <c r="A1023" s="4">
        <v>929</v>
      </c>
      <c r="B1023" s="46" t="s">
        <v>8012</v>
      </c>
      <c r="C1023" s="65" t="str">
        <f t="shared" si="35"/>
        <v>L929</v>
      </c>
      <c r="D1023" s="69">
        <v>449213.99999999994</v>
      </c>
      <c r="E1023" s="68">
        <v>6041529.3100000033</v>
      </c>
      <c r="F1023" s="69">
        <v>-28556.630000000005</v>
      </c>
      <c r="G1023" s="69">
        <v>494472.13000000454</v>
      </c>
      <c r="H1023" s="70">
        <v>91.492640437067436</v>
      </c>
      <c r="I1023" s="70">
        <v>8.9141343590765754</v>
      </c>
      <c r="J1023" s="69">
        <v>865295.71999999986</v>
      </c>
      <c r="K1023" s="69">
        <v>805154.56</v>
      </c>
      <c r="L1023" s="69">
        <v>785325.07999999961</v>
      </c>
      <c r="M1023" s="69">
        <v>791624.08000000007</v>
      </c>
      <c r="N1023" s="69">
        <v>1322496.1300000001</v>
      </c>
      <c r="O1023" s="69">
        <v>1324588.6900000002</v>
      </c>
      <c r="P1023" s="69">
        <v>776066.09000000008</v>
      </c>
      <c r="Q1023" s="69">
        <v>759234.14</v>
      </c>
      <c r="R1023" s="69">
        <v>1463965.8499999999</v>
      </c>
      <c r="S1023" s="69">
        <v>762804.90000000014</v>
      </c>
      <c r="T1023" s="69">
        <v>991402.65000000026</v>
      </c>
      <c r="U1023" s="69">
        <v>838841.67999999993</v>
      </c>
      <c r="V1023" s="69">
        <v>449213.99999999994</v>
      </c>
      <c r="W1023" s="70">
        <v>101.51955093432238</v>
      </c>
      <c r="X1023" s="70">
        <v>90.494231160589649</v>
      </c>
      <c r="Y1023" s="70">
        <v>108.10164009673177</v>
      </c>
      <c r="Z1023" s="71">
        <v>93.169130474247837</v>
      </c>
      <c r="AA1023" s="71">
        <v>94.320130865345973</v>
      </c>
      <c r="AB1023" s="71">
        <v>114.46498285274684</v>
      </c>
      <c r="AC1023" s="71">
        <v>99.7139688843464</v>
      </c>
      <c r="AD1023" s="71">
        <v>92.879004923135398</v>
      </c>
      <c r="AE1023" s="71">
        <v>90.928332208587591</v>
      </c>
      <c r="AF1023" s="71">
        <v>81.872984426695993</v>
      </c>
      <c r="AG1023" s="71">
        <v>100.0929487857058</v>
      </c>
      <c r="AH1023" s="71">
        <v>87.544759770063663</v>
      </c>
      <c r="AI1023" s="71">
        <v>86.859008735131681</v>
      </c>
      <c r="AJ1023" s="71">
        <v>12.724233162025843</v>
      </c>
      <c r="AK1023" s="71">
        <v>-2.3279029580472343</v>
      </c>
      <c r="AL1023" s="71">
        <v>12.068890327089687</v>
      </c>
      <c r="AM1023" s="71">
        <v>-19.387147516869728</v>
      </c>
      <c r="AN1023" s="71">
        <v>-18.02820125727812</v>
      </c>
      <c r="AO1023" s="71">
        <v>6.1692499454361283</v>
      </c>
      <c r="AP1023" s="71">
        <v>-3.3849607520511804</v>
      </c>
      <c r="AQ1023" s="71">
        <v>18.35856461711338</v>
      </c>
      <c r="AR1023" s="71">
        <v>88.099897200494269</v>
      </c>
      <c r="AS1023" s="71">
        <v>-37.943737964219316</v>
      </c>
      <c r="AT1023" s="71">
        <v>20.55438794728812</v>
      </c>
      <c r="AU1023" s="71">
        <v>5.5565408519882009</v>
      </c>
      <c r="AV1023" s="72">
        <v>-5.9770584893424683</v>
      </c>
      <c r="AW1023" s="73">
        <v>97673.979999999865</v>
      </c>
      <c r="AX1023" s="73">
        <v>-19189.939999999944</v>
      </c>
      <c r="AY1023" s="73">
        <v>84572.999999999767</v>
      </c>
      <c r="AZ1023" s="73">
        <v>-190383.1999999996</v>
      </c>
      <c r="BA1023" s="73">
        <v>-290858.89000000013</v>
      </c>
      <c r="BB1023" s="73">
        <v>88489.220000000205</v>
      </c>
      <c r="BC1023" s="73">
        <v>-27189.89999999979</v>
      </c>
      <c r="BD1023" s="73">
        <v>117764.60000000009</v>
      </c>
      <c r="BE1023" s="73">
        <v>685674.16999999993</v>
      </c>
      <c r="BF1023" s="73">
        <v>-466410.12999999989</v>
      </c>
      <c r="BG1023" s="73">
        <v>169033.04000000004</v>
      </c>
      <c r="BH1023" s="73">
        <v>44156.979999999865</v>
      </c>
      <c r="BI1023" s="73">
        <v>-28556.630000000005</v>
      </c>
      <c r="BJ1023" s="71">
        <v>10.047593947436717</v>
      </c>
      <c r="BK1023" s="71">
        <v>7.228407674004</v>
      </c>
      <c r="BL1023" s="71">
        <v>6.430357366042303</v>
      </c>
      <c r="BM1023" s="71">
        <v>8.6116907591920988</v>
      </c>
      <c r="BN1023" s="71">
        <v>-1.4172950403756603</v>
      </c>
      <c r="BO1023" s="71">
        <v>6.2279966212192051</v>
      </c>
      <c r="BP1023" s="71">
        <v>16.563327072357016</v>
      </c>
      <c r="BQ1023" s="71">
        <v>16.243725740656391</v>
      </c>
      <c r="BR1023" s="72">
        <v>5.5043474805045376</v>
      </c>
      <c r="BS1023" s="72">
        <v>13.591231379591463</v>
      </c>
      <c r="BT1023" s="71">
        <v>13.482359716894205</v>
      </c>
      <c r="BU1023" s="71">
        <v>11.602333248917642</v>
      </c>
      <c r="BV1023" s="71">
        <v>11.591547135210092</v>
      </c>
      <c r="BW1023" s="71">
        <v>10.432828735921653</v>
      </c>
      <c r="BX1023" s="75">
        <v>11852</v>
      </c>
      <c r="BY1023" s="75">
        <v>10495</v>
      </c>
      <c r="BZ1023" s="75">
        <v>10525</v>
      </c>
      <c r="CA1023" s="75">
        <v>11019</v>
      </c>
      <c r="CB1023" s="75">
        <v>14300</v>
      </c>
      <c r="CC1023" s="75">
        <v>17708</v>
      </c>
      <c r="CD1023" s="75">
        <v>10216</v>
      </c>
      <c r="CE1023" s="75">
        <v>10872</v>
      </c>
      <c r="CF1023" s="75">
        <v>19407</v>
      </c>
      <c r="CG1023" s="75">
        <v>11336</v>
      </c>
      <c r="CH1023" s="75">
        <v>12463</v>
      </c>
      <c r="CI1023" s="75">
        <v>11945</v>
      </c>
      <c r="CJ1023" s="75">
        <v>6320</v>
      </c>
      <c r="CK1023" s="75">
        <v>82559</v>
      </c>
      <c r="CL1023" s="73">
        <v>959397.95</v>
      </c>
      <c r="CM1023" s="73">
        <v>1294862.3199999998</v>
      </c>
      <c r="CN1023" s="73">
        <v>1462729.1800000002</v>
      </c>
      <c r="CO1023" s="73">
        <v>1663298.16</v>
      </c>
      <c r="CP1023" s="73">
        <v>1668331.4100000001</v>
      </c>
      <c r="CQ1023" s="73">
        <v>1190659.3799999999</v>
      </c>
      <c r="CR1023" s="73">
        <v>1273270.0999999996</v>
      </c>
      <c r="CS1023" s="73">
        <v>1570911.8900000004</v>
      </c>
      <c r="CT1023" s="73">
        <v>1168899.3499999999</v>
      </c>
      <c r="CU1023" s="73">
        <v>1163620.78</v>
      </c>
      <c r="CV1023" s="73">
        <v>1081025.8399999999</v>
      </c>
      <c r="CW1023" s="73">
        <v>982482.75999999989</v>
      </c>
      <c r="CX1023" s="73">
        <v>1143906.0399999998</v>
      </c>
      <c r="CY1023" s="77"/>
      <c r="CZ1023" s="4">
        <v>929</v>
      </c>
      <c r="DA1023" s="76" t="str">
        <f t="shared" si="36"/>
        <v>L929</v>
      </c>
      <c r="DB1023" s="71">
        <v>8.8590572471075095</v>
      </c>
      <c r="DC1023" s="71">
        <v>5.2635629779047877</v>
      </c>
      <c r="DD1023" s="71">
        <v>2.2053683756184324</v>
      </c>
      <c r="DE1023" s="71">
        <v>0.98239323050044636</v>
      </c>
      <c r="DF1023" s="71">
        <v>1.2548244805657043</v>
      </c>
      <c r="DG1023" s="71">
        <v>0.48007519397547987</v>
      </c>
      <c r="DH1023" s="71">
        <v>0.55596423481674695</v>
      </c>
      <c r="DI1023" s="71">
        <v>0.61203888865181688</v>
      </c>
      <c r="DJ1023" s="71">
        <v>0.34172833265201163</v>
      </c>
      <c r="DK1023" s="71">
        <v>0.3726483565406043</v>
      </c>
      <c r="DL1023" s="71">
        <v>0.71543524877742692</v>
      </c>
      <c r="DM1023" s="71">
        <v>0.58613517172292229</v>
      </c>
      <c r="DN1023" s="72">
        <v>0.3222388509303804</v>
      </c>
      <c r="DO1023" s="71">
        <v>0.50119709580359384</v>
      </c>
      <c r="DQ1023" s="71"/>
      <c r="DR1023" s="71"/>
      <c r="DS1023" s="71"/>
      <c r="DT1023" s="71"/>
      <c r="DU1023" s="71"/>
      <c r="DV1023" s="71"/>
      <c r="DW1023" s="71"/>
      <c r="DX1023" s="71"/>
      <c r="DY1023" s="71"/>
      <c r="DZ1023" s="71"/>
      <c r="EA1023" s="71"/>
      <c r="EB1023" s="71"/>
      <c r="EC1023" s="71"/>
      <c r="ED1023" s="71"/>
    </row>
    <row r="1024" spans="1:134">
      <c r="A1024" s="4">
        <v>1315</v>
      </c>
      <c r="B1024" s="46" t="s">
        <v>8020</v>
      </c>
      <c r="C1024" s="65" t="str">
        <f t="shared" si="35"/>
        <v>1315</v>
      </c>
      <c r="D1024" s="69">
        <v>590627.78</v>
      </c>
      <c r="E1024" s="68">
        <v>5511229.7200000007</v>
      </c>
      <c r="F1024" s="69">
        <v>155280.48000000004</v>
      </c>
      <c r="G1024" s="69">
        <v>1565409.8500000015</v>
      </c>
      <c r="H1024" s="70">
        <v>115.72244301124881</v>
      </c>
      <c r="I1024" s="70">
        <v>39.672613083577012</v>
      </c>
      <c r="J1024" s="69">
        <v>774729.16999999981</v>
      </c>
      <c r="K1024" s="69">
        <v>622166.79</v>
      </c>
      <c r="L1024" s="69">
        <v>670950.42999999993</v>
      </c>
      <c r="M1024" s="69">
        <v>770237.84999999963</v>
      </c>
      <c r="N1024" s="69">
        <v>1086157.2400000002</v>
      </c>
      <c r="O1024" s="69">
        <v>938378.61</v>
      </c>
      <c r="P1024" s="69">
        <v>675590.39999999991</v>
      </c>
      <c r="Q1024" s="69">
        <v>586404.56999999995</v>
      </c>
      <c r="R1024" s="69">
        <v>1228058.8099999998</v>
      </c>
      <c r="S1024" s="69">
        <v>704037.58000000007</v>
      </c>
      <c r="T1024" s="69">
        <v>860942.86999999988</v>
      </c>
      <c r="U1024" s="69">
        <v>865567.70999999985</v>
      </c>
      <c r="V1024" s="69">
        <v>590627.78</v>
      </c>
      <c r="W1024" s="70">
        <v>140.66390580463855</v>
      </c>
      <c r="X1024" s="70">
        <v>112.72450944746133</v>
      </c>
      <c r="Y1024" s="70">
        <v>124.45228163047122</v>
      </c>
      <c r="Z1024" s="71">
        <v>115.69743947005394</v>
      </c>
      <c r="AA1024" s="71">
        <v>93.377562225207583</v>
      </c>
      <c r="AB1024" s="71">
        <v>90.826433222390563</v>
      </c>
      <c r="AC1024" s="71">
        <v>113.90349639000026</v>
      </c>
      <c r="AD1024" s="71">
        <v>95.467164178258869</v>
      </c>
      <c r="AE1024" s="71">
        <v>120.27180035097626</v>
      </c>
      <c r="AF1024" s="71">
        <v>129.46641020102314</v>
      </c>
      <c r="AG1024" s="71">
        <v>118.55262763888909</v>
      </c>
      <c r="AH1024" s="71">
        <v>115.22771872096213</v>
      </c>
      <c r="AI1024" s="71">
        <v>115.17207254546918</v>
      </c>
      <c r="AJ1024" s="71">
        <v>30.681984485813786</v>
      </c>
      <c r="AK1024" s="71">
        <v>21.037712749920146</v>
      </c>
      <c r="AL1024" s="71">
        <v>34.943176881540495</v>
      </c>
      <c r="AM1024" s="71">
        <v>15.005976075034976</v>
      </c>
      <c r="AN1024" s="71">
        <v>13.130419657262383</v>
      </c>
      <c r="AO1024" s="71">
        <v>17.667750211051892</v>
      </c>
      <c r="AP1024" s="71">
        <v>15.046863786613596</v>
      </c>
      <c r="AQ1024" s="71">
        <v>17.884712423952777</v>
      </c>
      <c r="AR1024" s="71">
        <v>122.97480665124509</v>
      </c>
      <c r="AS1024" s="71">
        <v>-2.3345404454223173</v>
      </c>
      <c r="AT1024" s="71">
        <v>52.357475166118704</v>
      </c>
      <c r="AU1024" s="71">
        <v>46.931927052706342</v>
      </c>
      <c r="AV1024" s="72">
        <v>35.668184918110214</v>
      </c>
      <c r="AW1024" s="73">
        <v>181893.68999999983</v>
      </c>
      <c r="AX1024" s="73">
        <v>108139.57000000012</v>
      </c>
      <c r="AY1024" s="73">
        <v>173740.82999999996</v>
      </c>
      <c r="AZ1024" s="73">
        <v>100500.60999999964</v>
      </c>
      <c r="BA1024" s="73">
        <v>126068.62000000011</v>
      </c>
      <c r="BB1024" s="73">
        <v>151084.67000000004</v>
      </c>
      <c r="BC1024" s="73">
        <v>88359.789999999804</v>
      </c>
      <c r="BD1024" s="73">
        <v>88965.539999999979</v>
      </c>
      <c r="BE1024" s="73">
        <v>677297.57</v>
      </c>
      <c r="BF1024" s="73">
        <v>-16828.920000000275</v>
      </c>
      <c r="BG1024" s="73">
        <v>295862.04999999981</v>
      </c>
      <c r="BH1024" s="73">
        <v>276473.33999999997</v>
      </c>
      <c r="BI1024" s="73">
        <v>155280.48000000004</v>
      </c>
      <c r="BJ1024" s="71">
        <v>10.918534429618001</v>
      </c>
      <c r="BK1024" s="71">
        <v>10.172735212057393</v>
      </c>
      <c r="BL1024" s="71">
        <v>10.595739270045209</v>
      </c>
      <c r="BM1024" s="71">
        <v>9.4461907853563627</v>
      </c>
      <c r="BN1024" s="71">
        <v>1.2169665910133851</v>
      </c>
      <c r="BO1024" s="71">
        <v>9.1521492242522751</v>
      </c>
      <c r="BP1024" s="71">
        <v>17.681232715591477</v>
      </c>
      <c r="BQ1024" s="71">
        <v>16.408783497545578</v>
      </c>
      <c r="BR1024" s="72">
        <v>10.779454241025269</v>
      </c>
      <c r="BS1024" s="72">
        <v>14.016578085748527</v>
      </c>
      <c r="BT1024" s="71">
        <v>13.244230157690804</v>
      </c>
      <c r="BU1024" s="71">
        <v>11.892908662342863</v>
      </c>
      <c r="BV1024" s="71">
        <v>11.957846455540663</v>
      </c>
      <c r="BW1024" s="71">
        <v>11.993067243114671</v>
      </c>
      <c r="BX1024" s="75">
        <v>15825</v>
      </c>
      <c r="BY1024" s="75">
        <v>13226</v>
      </c>
      <c r="BZ1024" s="75">
        <v>13686</v>
      </c>
      <c r="CA1024" s="75">
        <v>14697</v>
      </c>
      <c r="CB1024" s="75">
        <v>18791</v>
      </c>
      <c r="CC1024" s="75">
        <v>18957</v>
      </c>
      <c r="CD1024" s="75">
        <v>13001</v>
      </c>
      <c r="CE1024" s="75">
        <v>12440</v>
      </c>
      <c r="CF1024" s="75">
        <v>20555</v>
      </c>
      <c r="CG1024" s="75">
        <v>14026</v>
      </c>
      <c r="CH1024" s="75">
        <v>16300</v>
      </c>
      <c r="CI1024" s="75">
        <v>17295</v>
      </c>
      <c r="CJ1024" s="75">
        <v>12053</v>
      </c>
      <c r="CK1024" s="75">
        <v>105670</v>
      </c>
      <c r="CL1024" s="73">
        <v>870131.27000000037</v>
      </c>
      <c r="CM1024" s="73">
        <v>851694.08000000007</v>
      </c>
      <c r="CN1024" s="73">
        <v>960111.33000000019</v>
      </c>
      <c r="CO1024" s="73">
        <v>980024.42000000027</v>
      </c>
      <c r="CP1024" s="73">
        <v>1094019.6999999997</v>
      </c>
      <c r="CQ1024" s="73">
        <v>874846.02999999991</v>
      </c>
      <c r="CR1024" s="73">
        <v>808338.0199999999</v>
      </c>
      <c r="CS1024" s="73">
        <v>1181096.56</v>
      </c>
      <c r="CT1024" s="73">
        <v>801482.89</v>
      </c>
      <c r="CU1024" s="73">
        <v>842909.42999999982</v>
      </c>
      <c r="CV1024" s="73">
        <v>914966.63999999978</v>
      </c>
      <c r="CW1024" s="73">
        <v>967775.22000000009</v>
      </c>
      <c r="CX1024" s="73">
        <v>752296.60000000009</v>
      </c>
      <c r="CY1024" s="77"/>
      <c r="CZ1024" s="4">
        <v>1315</v>
      </c>
      <c r="DA1024" s="76" t="str">
        <f t="shared" si="36"/>
        <v>1315</v>
      </c>
      <c r="DB1024" s="71">
        <v>1.5582363666795305</v>
      </c>
      <c r="DC1024" s="71">
        <v>1.2705443725987817</v>
      </c>
      <c r="DD1024" s="71">
        <v>1.069690940504197</v>
      </c>
      <c r="DE1024" s="71">
        <v>0.57665859512747231</v>
      </c>
      <c r="DF1024" s="71">
        <v>0.74121272326180465</v>
      </c>
      <c r="DG1024" s="71">
        <v>0.34787885661783458</v>
      </c>
      <c r="DH1024" s="71">
        <v>0.21002908834159592</v>
      </c>
      <c r="DI1024" s="71">
        <v>0.15123326209377652</v>
      </c>
      <c r="DJ1024" s="71">
        <v>0.21393686063629838</v>
      </c>
      <c r="DK1024" s="71">
        <v>0.13069663536428822</v>
      </c>
      <c r="DL1024" s="71">
        <v>0.24578487382834385</v>
      </c>
      <c r="DM1024" s="71">
        <v>3.461435751550377E-2</v>
      </c>
      <c r="DN1024" s="71">
        <v>6.9989389345098518E-2</v>
      </c>
      <c r="DO1024" s="71">
        <v>0.15752959213688481</v>
      </c>
      <c r="DQ1024" s="71"/>
      <c r="DR1024" s="71"/>
      <c r="DS1024" s="71"/>
      <c r="DT1024" s="71"/>
      <c r="DU1024" s="71"/>
      <c r="DV1024" s="71"/>
      <c r="DW1024" s="71"/>
      <c r="DX1024" s="71"/>
      <c r="DY1024" s="71"/>
      <c r="DZ1024" s="71"/>
      <c r="EA1024" s="71"/>
      <c r="EB1024" s="71"/>
      <c r="EC1024" s="71"/>
      <c r="ED1024" s="71"/>
    </row>
    <row r="1025" spans="1:134">
      <c r="A1025" s="4">
        <v>953</v>
      </c>
      <c r="B1025" s="46" t="s">
        <v>8028</v>
      </c>
      <c r="C1025" s="65" t="str">
        <f t="shared" si="35"/>
        <v>L953</v>
      </c>
      <c r="D1025" s="69">
        <v>262034.12</v>
      </c>
      <c r="E1025" s="68">
        <v>3033166.689999999</v>
      </c>
      <c r="F1025" s="69">
        <v>25582.53</v>
      </c>
      <c r="G1025" s="69">
        <v>502292.21999999974</v>
      </c>
      <c r="H1025" s="70">
        <v>99.009472791270966</v>
      </c>
      <c r="I1025" s="70">
        <v>19.846587649999094</v>
      </c>
      <c r="J1025" s="69">
        <v>442846.70000000007</v>
      </c>
      <c r="K1025" s="69">
        <v>446470.70999999996</v>
      </c>
      <c r="L1025" s="69">
        <v>413105.44</v>
      </c>
      <c r="M1025" s="69">
        <v>428238.28</v>
      </c>
      <c r="N1025" s="69">
        <v>622774.94999999995</v>
      </c>
      <c r="O1025" s="69">
        <v>643873.31999999983</v>
      </c>
      <c r="P1025" s="69">
        <v>382637.11999999994</v>
      </c>
      <c r="Q1025" s="69">
        <v>399454.35</v>
      </c>
      <c r="R1025" s="69">
        <v>616031.12000000011</v>
      </c>
      <c r="S1025" s="69">
        <v>436418.16000000003</v>
      </c>
      <c r="T1025" s="69">
        <v>474619.3000000001</v>
      </c>
      <c r="U1025" s="69">
        <v>461972.52</v>
      </c>
      <c r="V1025" s="69">
        <v>262034.12</v>
      </c>
      <c r="W1025" s="70">
        <v>115.52055061868872</v>
      </c>
      <c r="X1025" s="70">
        <v>112.23365338806759</v>
      </c>
      <c r="Y1025" s="70">
        <v>112.41379994207783</v>
      </c>
      <c r="Z1025" s="71">
        <v>96.729777038617328</v>
      </c>
      <c r="AA1025" s="71">
        <v>92.931917357848874</v>
      </c>
      <c r="AB1025" s="71">
        <v>109.11881325982162</v>
      </c>
      <c r="AC1025" s="71">
        <v>100.763157097375</v>
      </c>
      <c r="AD1025" s="71">
        <v>85.328024815259809</v>
      </c>
      <c r="AE1025" s="71">
        <v>101.5943117223502</v>
      </c>
      <c r="AF1025" s="71">
        <v>112.36390623363712</v>
      </c>
      <c r="AG1025" s="71">
        <v>99.142308103849359</v>
      </c>
      <c r="AH1025" s="71">
        <v>99.71534410792502</v>
      </c>
      <c r="AI1025" s="71">
        <v>93.967770640854766</v>
      </c>
      <c r="AJ1025" s="71">
        <v>4.6507558364706547</v>
      </c>
      <c r="AK1025" s="71">
        <v>-5.795644371579856</v>
      </c>
      <c r="AL1025" s="71">
        <v>-6.4760466372072667</v>
      </c>
      <c r="AM1025" s="71">
        <v>-15.46666913019228</v>
      </c>
      <c r="AN1025" s="71">
        <v>-19.055203919944507</v>
      </c>
      <c r="AO1025" s="71">
        <v>4.2943989886246925</v>
      </c>
      <c r="AP1025" s="71">
        <v>1.441810644964403</v>
      </c>
      <c r="AQ1025" s="71">
        <v>11.096838843337231</v>
      </c>
      <c r="AR1025" s="71">
        <v>63.32565131761487</v>
      </c>
      <c r="AS1025" s="71">
        <v>0.41052252045972182</v>
      </c>
      <c r="AT1025" s="71">
        <v>25.290788993654424</v>
      </c>
      <c r="AU1025" s="71">
        <v>25.863869147625618</v>
      </c>
      <c r="AV1025" s="72">
        <v>10.819352071178724</v>
      </c>
      <c r="AW1025" s="73">
        <v>19680.430000000109</v>
      </c>
      <c r="AX1025" s="73">
        <v>-27467.790000000037</v>
      </c>
      <c r="AY1025" s="73">
        <v>-28605.400000000081</v>
      </c>
      <c r="AZ1025" s="73">
        <v>-78352.759999999835</v>
      </c>
      <c r="BA1025" s="73">
        <v>-146607.37</v>
      </c>
      <c r="BB1025" s="73">
        <v>32870.769999999902</v>
      </c>
      <c r="BC1025" s="73">
        <v>5438.4899999999325</v>
      </c>
      <c r="BD1025" s="73">
        <v>39899.249999999942</v>
      </c>
      <c r="BE1025" s="73">
        <v>238851.47000000015</v>
      </c>
      <c r="BF1025" s="73">
        <v>1784.270000000135</v>
      </c>
      <c r="BG1025" s="73">
        <v>95805.100000000151</v>
      </c>
      <c r="BH1025" s="73">
        <v>94931.110000000044</v>
      </c>
      <c r="BI1025" s="73">
        <v>25582.53</v>
      </c>
      <c r="BJ1025" s="71">
        <v>15.365689345778385</v>
      </c>
      <c r="BK1025" s="71">
        <v>10.229092561173267</v>
      </c>
      <c r="BL1025" s="71">
        <v>8.508850865279399</v>
      </c>
      <c r="BM1025" s="71">
        <v>10.998901129263064</v>
      </c>
      <c r="BN1025" s="71">
        <v>1.3717107106834083</v>
      </c>
      <c r="BO1025" s="71">
        <v>7.7319215698785282</v>
      </c>
      <c r="BP1025" s="71">
        <v>15.196465686110782</v>
      </c>
      <c r="BQ1025" s="71">
        <v>15.424211270007548</v>
      </c>
      <c r="BR1025" s="72">
        <v>10.839132576313402</v>
      </c>
      <c r="BS1025" s="72">
        <v>11.332340676766719</v>
      </c>
      <c r="BT1025" s="71">
        <v>10.805733588591901</v>
      </c>
      <c r="BU1025" s="71">
        <v>10.549696063366524</v>
      </c>
      <c r="BV1025" s="71">
        <v>9.0819286406784663</v>
      </c>
      <c r="BW1025" s="71">
        <v>10.477080662939505</v>
      </c>
      <c r="BX1025" s="75">
        <v>8479</v>
      </c>
      <c r="BY1025" s="75">
        <v>8732</v>
      </c>
      <c r="BZ1025" s="75">
        <v>7632</v>
      </c>
      <c r="CA1025" s="75">
        <v>8417</v>
      </c>
      <c r="CB1025" s="75">
        <v>10122</v>
      </c>
      <c r="CC1025" s="75">
        <v>11383</v>
      </c>
      <c r="CD1025" s="75">
        <v>7562</v>
      </c>
      <c r="CE1025" s="75">
        <v>7917</v>
      </c>
      <c r="CF1025" s="75">
        <v>10978</v>
      </c>
      <c r="CG1025" s="75">
        <v>9015</v>
      </c>
      <c r="CH1025" s="75">
        <v>9502</v>
      </c>
      <c r="CI1025" s="75">
        <v>9288</v>
      </c>
      <c r="CJ1025" s="75">
        <v>5236</v>
      </c>
      <c r="CK1025" s="75">
        <v>59498</v>
      </c>
      <c r="CL1025" s="73">
        <v>744858.69</v>
      </c>
      <c r="CM1025" s="73">
        <v>653942.83999999973</v>
      </c>
      <c r="CN1025" s="73">
        <v>740229.62999999989</v>
      </c>
      <c r="CO1025" s="73">
        <v>853137.38000000012</v>
      </c>
      <c r="CP1025" s="73">
        <v>1205972.5899999999</v>
      </c>
      <c r="CQ1025" s="73">
        <v>899182.96000000031</v>
      </c>
      <c r="CR1025" s="73">
        <v>916312.92000000016</v>
      </c>
      <c r="CS1025" s="73">
        <v>1146999.5699999996</v>
      </c>
      <c r="CT1025" s="73">
        <v>885312.46999999986</v>
      </c>
      <c r="CU1025" s="73">
        <v>795031.02999999991</v>
      </c>
      <c r="CV1025" s="73">
        <v>930792.29</v>
      </c>
      <c r="CW1025" s="73">
        <v>729979.09</v>
      </c>
      <c r="CX1025" s="73">
        <v>864492.82000000007</v>
      </c>
      <c r="CY1025" s="77"/>
      <c r="CZ1025" s="4">
        <v>953</v>
      </c>
      <c r="DA1025" s="76" t="str">
        <f t="shared" si="36"/>
        <v>L953</v>
      </c>
      <c r="DB1025" s="71">
        <v>7.0119861010326243</v>
      </c>
      <c r="DC1025" s="71">
        <v>8.3074611776441518</v>
      </c>
      <c r="DD1025" s="71">
        <v>2.8833300006748623</v>
      </c>
      <c r="DE1025" s="71">
        <v>2.2600306564418911</v>
      </c>
      <c r="DF1025" s="71">
        <v>1.2835107628181359</v>
      </c>
      <c r="DG1025" s="71">
        <v>0.7257778349227495</v>
      </c>
      <c r="DH1025" s="71">
        <v>0.75497404638611332</v>
      </c>
      <c r="DI1025" s="71">
        <v>1.3400029370932156</v>
      </c>
      <c r="DJ1025" s="71">
        <v>0.83635147894385775</v>
      </c>
      <c r="DK1025" s="71">
        <v>0.58083033470064227</v>
      </c>
      <c r="DL1025" s="71">
        <v>0.16340184223710227</v>
      </c>
      <c r="DM1025" s="71">
        <v>8.5894803695875932E-2</v>
      </c>
      <c r="DN1025" s="71">
        <v>0.5684492133549508</v>
      </c>
      <c r="DO1025" s="71">
        <v>0.61272577283584639</v>
      </c>
      <c r="DQ1025" s="71"/>
      <c r="DR1025" s="71"/>
      <c r="DS1025" s="71"/>
      <c r="DT1025" s="71"/>
      <c r="DU1025" s="71"/>
      <c r="DV1025" s="71"/>
      <c r="DW1025" s="71"/>
      <c r="DX1025" s="71"/>
      <c r="DY1025" s="71"/>
      <c r="DZ1025" s="71"/>
      <c r="EA1025" s="71"/>
      <c r="EB1025" s="71"/>
      <c r="EC1025" s="71"/>
      <c r="ED1025" s="71"/>
    </row>
    <row r="1026" spans="1:134">
      <c r="A1026" s="4">
        <v>1333</v>
      </c>
      <c r="B1026" s="46" t="s">
        <v>8036</v>
      </c>
      <c r="C1026" s="65" t="str">
        <f t="shared" si="35"/>
        <v>1333</v>
      </c>
      <c r="D1026" s="69">
        <v>605341.34999999986</v>
      </c>
      <c r="E1026" s="68">
        <v>7480369.1500000022</v>
      </c>
      <c r="F1026" s="69">
        <v>67945.649999999907</v>
      </c>
      <c r="G1026" s="69">
        <v>1163355.3200000022</v>
      </c>
      <c r="H1026" s="70">
        <v>100.56900292699007</v>
      </c>
      <c r="I1026" s="70">
        <v>18.416222463771348</v>
      </c>
      <c r="J1026" s="69">
        <v>1038130.4199999999</v>
      </c>
      <c r="K1026" s="69">
        <v>973284.46000000008</v>
      </c>
      <c r="L1026" s="69">
        <v>955528.21000000008</v>
      </c>
      <c r="M1026" s="69">
        <v>1269945.2200000004</v>
      </c>
      <c r="N1026" s="69">
        <v>1397333.8500000003</v>
      </c>
      <c r="O1026" s="69">
        <v>1879827.9700000002</v>
      </c>
      <c r="P1026" s="69">
        <v>1056617.0100000002</v>
      </c>
      <c r="Q1026" s="69">
        <v>1003015.1699999999</v>
      </c>
      <c r="R1026" s="69">
        <v>1569656.98</v>
      </c>
      <c r="S1026" s="69">
        <v>986536.01000000013</v>
      </c>
      <c r="T1026" s="69">
        <v>1174865.4299999997</v>
      </c>
      <c r="U1026" s="69">
        <v>1084337.2</v>
      </c>
      <c r="V1026" s="69">
        <v>605341.34999999986</v>
      </c>
      <c r="W1026" s="70">
        <v>97.141742038010818</v>
      </c>
      <c r="X1026" s="70">
        <v>93.058731604515373</v>
      </c>
      <c r="Y1026" s="70">
        <v>109.88119132722454</v>
      </c>
      <c r="Z1026" s="71">
        <v>97.039444428853841</v>
      </c>
      <c r="AA1026" s="71">
        <v>90.87763325115516</v>
      </c>
      <c r="AB1026" s="71">
        <v>129.66092007392501</v>
      </c>
      <c r="AC1026" s="71">
        <v>89.304073987452242</v>
      </c>
      <c r="AD1026" s="71">
        <v>100.59530357217648</v>
      </c>
      <c r="AE1026" s="71">
        <v>114.10882033894134</v>
      </c>
      <c r="AF1026" s="71">
        <v>109.21390257354268</v>
      </c>
      <c r="AG1026" s="71">
        <v>98.964478059820394</v>
      </c>
      <c r="AH1026" s="71">
        <v>95.102447998359096</v>
      </c>
      <c r="AI1026" s="71">
        <v>92.904013447653284</v>
      </c>
      <c r="AJ1026" s="71">
        <v>-17.782234385297347</v>
      </c>
      <c r="AK1026" s="71">
        <v>-31.138792379698376</v>
      </c>
      <c r="AL1026" s="71">
        <v>-23.67046604510832</v>
      </c>
      <c r="AM1026" s="71">
        <v>-24.341835686005552</v>
      </c>
      <c r="AN1026" s="71">
        <v>-37.042181126811492</v>
      </c>
      <c r="AO1026" s="71">
        <v>1.3875552613417552</v>
      </c>
      <c r="AP1026" s="71">
        <v>-10.958937090307931</v>
      </c>
      <c r="AQ1026" s="71">
        <v>21.630614042564634</v>
      </c>
      <c r="AR1026" s="71">
        <v>96.804083406093611</v>
      </c>
      <c r="AS1026" s="71">
        <v>-10.363281859081807</v>
      </c>
      <c r="AT1026" s="71">
        <v>22.727895506171624</v>
      </c>
      <c r="AU1026" s="71">
        <v>18.785234297999985</v>
      </c>
      <c r="AV1026" s="72">
        <v>12.643504590751276</v>
      </c>
      <c r="AW1026" s="73">
        <v>-224529.07000000007</v>
      </c>
      <c r="AX1026" s="73">
        <v>-440115.75999999966</v>
      </c>
      <c r="AY1026" s="73">
        <v>-296317.77999999991</v>
      </c>
      <c r="AZ1026" s="73">
        <v>-408585.08999999939</v>
      </c>
      <c r="BA1026" s="73">
        <v>-822142.42000000016</v>
      </c>
      <c r="BB1026" s="73">
        <v>50864.650000000373</v>
      </c>
      <c r="BC1026" s="73">
        <v>-130045.6100000001</v>
      </c>
      <c r="BD1026" s="73">
        <v>178374.78000000003</v>
      </c>
      <c r="BE1026" s="73">
        <v>772083.6</v>
      </c>
      <c r="BF1026" s="73">
        <v>-114057.62</v>
      </c>
      <c r="BG1026" s="73">
        <v>217572.52999999968</v>
      </c>
      <c r="BH1026" s="73">
        <v>171481.98999999987</v>
      </c>
      <c r="BI1026" s="73">
        <v>67945.649999999907</v>
      </c>
      <c r="BJ1026" s="71">
        <v>16.541523993842151</v>
      </c>
      <c r="BK1026" s="71">
        <v>12.980544077123959</v>
      </c>
      <c r="BL1026" s="71">
        <v>12.224517712549957</v>
      </c>
      <c r="BM1026" s="71">
        <v>14.137795589798742</v>
      </c>
      <c r="BN1026" s="71">
        <v>3.7867830664313749</v>
      </c>
      <c r="BO1026" s="71">
        <v>12.682199696055893</v>
      </c>
      <c r="BP1026" s="71">
        <v>19.014829033460924</v>
      </c>
      <c r="BQ1026" s="71">
        <v>18.103327114084987</v>
      </c>
      <c r="BR1026" s="72">
        <v>14.104506221386441</v>
      </c>
      <c r="BS1026" s="72">
        <v>14.984909021929845</v>
      </c>
      <c r="BT1026" s="71">
        <v>14.4998860957845</v>
      </c>
      <c r="BU1026" s="71">
        <v>13.454003995922548</v>
      </c>
      <c r="BV1026" s="71">
        <v>14.0916090552215</v>
      </c>
      <c r="BW1026" s="71">
        <v>13.975523932821389</v>
      </c>
      <c r="BX1026" s="75">
        <v>21098</v>
      </c>
      <c r="BY1026" s="75">
        <v>17719</v>
      </c>
      <c r="BZ1026" s="75">
        <v>17616</v>
      </c>
      <c r="CA1026" s="75">
        <v>20805</v>
      </c>
      <c r="CB1026" s="75">
        <v>21982</v>
      </c>
      <c r="CC1026" s="75">
        <v>26997</v>
      </c>
      <c r="CD1026" s="75">
        <v>19459</v>
      </c>
      <c r="CE1026" s="75">
        <v>21544</v>
      </c>
      <c r="CF1026" s="75">
        <v>28831</v>
      </c>
      <c r="CG1026" s="75">
        <v>21362</v>
      </c>
      <c r="CH1026" s="75">
        <v>23394</v>
      </c>
      <c r="CI1026" s="75">
        <v>24260</v>
      </c>
      <c r="CJ1026" s="75">
        <v>13384</v>
      </c>
      <c r="CK1026" s="75">
        <v>152234</v>
      </c>
      <c r="CL1026" s="73">
        <v>1144218.9700000004</v>
      </c>
      <c r="CM1026" s="73">
        <v>1298008.5600000003</v>
      </c>
      <c r="CN1026" s="73">
        <v>1531667.7200000004</v>
      </c>
      <c r="CO1026" s="73">
        <v>1506850.3599999996</v>
      </c>
      <c r="CP1026" s="73">
        <v>1684454.0099999995</v>
      </c>
      <c r="CQ1026" s="73">
        <v>1087903.1099999999</v>
      </c>
      <c r="CR1026" s="73">
        <v>1148590.8300000003</v>
      </c>
      <c r="CS1026" s="73">
        <v>1123661.06</v>
      </c>
      <c r="CT1026" s="73">
        <v>964749.61</v>
      </c>
      <c r="CU1026" s="73">
        <v>1083092.98</v>
      </c>
      <c r="CV1026" s="73">
        <v>972909.55</v>
      </c>
      <c r="CW1026" s="73">
        <v>858359.58000000007</v>
      </c>
      <c r="CX1026" s="73">
        <v>1130368.78</v>
      </c>
      <c r="CY1026" s="77"/>
      <c r="CZ1026" s="4">
        <v>1333</v>
      </c>
      <c r="DA1026" s="76" t="str">
        <f t="shared" si="36"/>
        <v>1333</v>
      </c>
      <c r="DB1026" s="71">
        <v>2.9033776312059745</v>
      </c>
      <c r="DC1026" s="71">
        <v>3.2049545104264539</v>
      </c>
      <c r="DD1026" s="71">
        <v>0.9229752735244805</v>
      </c>
      <c r="DE1026" s="71">
        <v>1.0471134849195989</v>
      </c>
      <c r="DF1026" s="71">
        <v>0.97081864837954057</v>
      </c>
      <c r="DG1026" s="71">
        <v>0.59569249021875392</v>
      </c>
      <c r="DH1026" s="71">
        <v>0.83915724793018653</v>
      </c>
      <c r="DI1026" s="71">
        <v>0.98251836523288516</v>
      </c>
      <c r="DJ1026" s="71">
        <v>0.37214580520419133</v>
      </c>
      <c r="DK1026" s="71">
        <v>0.45457710356007514</v>
      </c>
      <c r="DL1026" s="71">
        <v>0.26657973840527543</v>
      </c>
      <c r="DM1026" s="71">
        <v>0.34053371878142924</v>
      </c>
      <c r="DN1026" s="72">
        <v>0.61691037565956441</v>
      </c>
      <c r="DO1026" s="71">
        <v>0.5296897020625827</v>
      </c>
      <c r="DQ1026" s="71"/>
      <c r="DR1026" s="71"/>
      <c r="DS1026" s="71"/>
      <c r="DT1026" s="71"/>
      <c r="DU1026" s="71"/>
      <c r="DV1026" s="71"/>
      <c r="DW1026" s="71"/>
      <c r="DX1026" s="71"/>
      <c r="DY1026" s="71"/>
      <c r="DZ1026" s="71"/>
      <c r="EA1026" s="71"/>
      <c r="EB1026" s="71"/>
      <c r="EC1026" s="71"/>
      <c r="ED1026" s="71"/>
    </row>
    <row r="1027" spans="1:134">
      <c r="A1027" s="4">
        <v>1222</v>
      </c>
      <c r="B1027" s="46" t="s">
        <v>8043</v>
      </c>
      <c r="C1027" s="65" t="str">
        <f t="shared" si="35"/>
        <v>1222</v>
      </c>
      <c r="D1027" s="69">
        <v>731687.1599999998</v>
      </c>
      <c r="E1027" s="68">
        <v>6762782.0700000012</v>
      </c>
      <c r="F1027" s="69">
        <v>313161.25999999978</v>
      </c>
      <c r="G1027" s="69">
        <v>1593622.6199999992</v>
      </c>
      <c r="H1027" s="70">
        <v>109.43482379587779</v>
      </c>
      <c r="I1027" s="70">
        <v>30.829434367709396</v>
      </c>
      <c r="J1027" s="69">
        <v>890751.43000000017</v>
      </c>
      <c r="K1027" s="69">
        <v>705088.60000000009</v>
      </c>
      <c r="L1027" s="69">
        <v>776599.66999999993</v>
      </c>
      <c r="M1027" s="69">
        <v>863512.1100000001</v>
      </c>
      <c r="N1027" s="69">
        <v>1105010.5800000003</v>
      </c>
      <c r="O1027" s="69">
        <v>1406650.4199999997</v>
      </c>
      <c r="P1027" s="69">
        <v>698397.82999999984</v>
      </c>
      <c r="Q1027" s="69">
        <v>776028.8899999999</v>
      </c>
      <c r="R1027" s="69">
        <v>1353740.5900000003</v>
      </c>
      <c r="S1027" s="69">
        <v>614790.67000000004</v>
      </c>
      <c r="T1027" s="69">
        <v>1098882.8399999999</v>
      </c>
      <c r="U1027" s="69">
        <v>1489254.0899999999</v>
      </c>
      <c r="V1027" s="69">
        <v>731687.1599999998</v>
      </c>
      <c r="W1027" s="70">
        <v>113.09260506093798</v>
      </c>
      <c r="X1027" s="70">
        <v>99.720907202702435</v>
      </c>
      <c r="Y1027" s="70">
        <v>104.35570034245497</v>
      </c>
      <c r="Z1027" s="71">
        <v>91.764892681411013</v>
      </c>
      <c r="AA1027" s="71">
        <v>97.077235708447319</v>
      </c>
      <c r="AB1027" s="71">
        <v>96.486000262802079</v>
      </c>
      <c r="AC1027" s="71">
        <v>79.999677296977154</v>
      </c>
      <c r="AD1027" s="71">
        <v>87.683495742130475</v>
      </c>
      <c r="AE1027" s="71">
        <v>85.188865707714314</v>
      </c>
      <c r="AF1027" s="71">
        <v>82.682381704031755</v>
      </c>
      <c r="AG1027" s="71">
        <v>150.30242135975934</v>
      </c>
      <c r="AH1027" s="71">
        <v>174.9477791858038</v>
      </c>
      <c r="AI1027" s="71">
        <v>144.41184617603093</v>
      </c>
      <c r="AJ1027" s="71">
        <v>1.8075773472326917</v>
      </c>
      <c r="AK1027" s="71">
        <v>4.5084141008987277</v>
      </c>
      <c r="AL1027" s="71">
        <v>-0.10900933768925869</v>
      </c>
      <c r="AM1027" s="71">
        <v>0.96376896684788882</v>
      </c>
      <c r="AN1027" s="71">
        <v>-6.6288898940387364</v>
      </c>
      <c r="AO1027" s="71">
        <v>-4.1146098132445967</v>
      </c>
      <c r="AP1027" s="71">
        <v>-16.712751069381049</v>
      </c>
      <c r="AQ1027" s="71">
        <v>11.982699951880903</v>
      </c>
      <c r="AR1027" s="71">
        <v>83.554783182091526</v>
      </c>
      <c r="AS1027" s="71">
        <v>-45.344209929496834</v>
      </c>
      <c r="AT1027" s="71">
        <v>58.982087868597624</v>
      </c>
      <c r="AU1027" s="71">
        <v>123.76314836837557</v>
      </c>
      <c r="AV1027" s="72">
        <v>74.824822071943402</v>
      </c>
      <c r="AW1027" s="73">
        <v>15815.150000000256</v>
      </c>
      <c r="AX1027" s="73">
        <v>30416.989999999991</v>
      </c>
      <c r="AY1027" s="73">
        <v>-847.48999999999069</v>
      </c>
      <c r="AZ1027" s="73">
        <v>8242.8199999999488</v>
      </c>
      <c r="BA1027" s="73">
        <v>-78378.889999999665</v>
      </c>
      <c r="BB1027" s="73">
        <v>-31373.280000000028</v>
      </c>
      <c r="BC1027" s="73">
        <v>-140143.29000000004</v>
      </c>
      <c r="BD1027" s="73">
        <v>83038.910000000033</v>
      </c>
      <c r="BE1027" s="73">
        <v>616227.48000000045</v>
      </c>
      <c r="BF1027" s="73">
        <v>-510050.20999999938</v>
      </c>
      <c r="BG1027" s="73">
        <v>407683.68999999983</v>
      </c>
      <c r="BH1027" s="73">
        <v>823704.7799999998</v>
      </c>
      <c r="BI1027" s="73">
        <v>313161.25999999978</v>
      </c>
      <c r="BJ1027" s="71">
        <v>21.098230540873004</v>
      </c>
      <c r="BK1027" s="71">
        <v>16.456621731220832</v>
      </c>
      <c r="BL1027" s="71">
        <v>15.694287010246079</v>
      </c>
      <c r="BM1027" s="71">
        <v>16.610705708707208</v>
      </c>
      <c r="BN1027" s="71">
        <v>5.7776899064777094</v>
      </c>
      <c r="BO1027" s="71">
        <v>9.39137410450342</v>
      </c>
      <c r="BP1027" s="71">
        <v>24.382395657189445</v>
      </c>
      <c r="BQ1027" s="71">
        <v>27.487944134807506</v>
      </c>
      <c r="BR1027" s="72">
        <v>19.214465947236263</v>
      </c>
      <c r="BS1027" s="72">
        <v>16.382327833987951</v>
      </c>
      <c r="BT1027" s="71">
        <v>21.293683626686924</v>
      </c>
      <c r="BU1027" s="71">
        <v>20.049954267143416</v>
      </c>
      <c r="BV1027" s="71">
        <v>18.986385866975468</v>
      </c>
      <c r="BW1027" s="71">
        <v>19.690381006474816</v>
      </c>
      <c r="BX1027" s="75">
        <v>22176</v>
      </c>
      <c r="BY1027" s="75">
        <v>16569</v>
      </c>
      <c r="BZ1027" s="75">
        <v>18053</v>
      </c>
      <c r="CA1027" s="75">
        <v>18972</v>
      </c>
      <c r="CB1027" s="75">
        <v>22194</v>
      </c>
      <c r="CC1027" s="75">
        <v>26838</v>
      </c>
      <c r="CD1027" s="75">
        <v>18371</v>
      </c>
      <c r="CE1027" s="75">
        <v>18136</v>
      </c>
      <c r="CF1027" s="75">
        <v>22846</v>
      </c>
      <c r="CG1027" s="75">
        <v>14480</v>
      </c>
      <c r="CH1027" s="75">
        <v>15226</v>
      </c>
      <c r="CI1027" s="75">
        <v>26104</v>
      </c>
      <c r="CJ1027" s="75">
        <v>13947</v>
      </c>
      <c r="CK1027" s="75">
        <v>129110</v>
      </c>
      <c r="CL1027" s="73">
        <v>1521634.4800000002</v>
      </c>
      <c r="CM1027" s="73">
        <v>1481656.6400000006</v>
      </c>
      <c r="CN1027" s="73">
        <v>1472549.5199999998</v>
      </c>
      <c r="CO1027" s="73">
        <v>1583739.8300000005</v>
      </c>
      <c r="CP1027" s="73">
        <v>1517218.9200000004</v>
      </c>
      <c r="CQ1027" s="73">
        <v>1229126.1900000002</v>
      </c>
      <c r="CR1027" s="73">
        <v>1288225.7199999997</v>
      </c>
      <c r="CS1027" s="73">
        <v>1487361.9100000004</v>
      </c>
      <c r="CT1027" s="73">
        <v>1347297.7400000002</v>
      </c>
      <c r="CU1027" s="73">
        <v>1347430.5299999998</v>
      </c>
      <c r="CV1027" s="73">
        <v>1311842.1999999997</v>
      </c>
      <c r="CW1027" s="73">
        <v>1140325.3099999994</v>
      </c>
      <c r="CX1027" s="73">
        <v>1171418.9200000002</v>
      </c>
      <c r="CY1027" s="77"/>
      <c r="CZ1027" s="4">
        <v>1222</v>
      </c>
      <c r="DA1027" s="76" t="str">
        <f t="shared" si="36"/>
        <v>1222</v>
      </c>
      <c r="DB1027" s="71">
        <v>1.3276645638660189</v>
      </c>
      <c r="DC1027" s="71">
        <v>1.1356262606950294</v>
      </c>
      <c r="DD1027" s="71">
        <v>0.2168815859671166</v>
      </c>
      <c r="DE1027" s="71">
        <v>0.41377410590915176</v>
      </c>
      <c r="DF1027" s="71">
        <v>0.24440124314981435</v>
      </c>
      <c r="DG1027" s="71">
        <v>0.21450808641717878</v>
      </c>
      <c r="DH1027" s="71">
        <v>0.32282796538411196</v>
      </c>
      <c r="DI1027" s="71">
        <v>0.2767052659612349</v>
      </c>
      <c r="DJ1027" s="71">
        <v>0.22588196518770368</v>
      </c>
      <c r="DK1027" s="71">
        <v>7.3960980274945756E-2</v>
      </c>
      <c r="DL1027" s="71">
        <v>0.23075809094739377</v>
      </c>
      <c r="DM1027" s="71">
        <v>0.20654674177888888</v>
      </c>
      <c r="DN1027" s="71">
        <v>0.3211836326713724</v>
      </c>
      <c r="DO1027" s="71">
        <v>0.23481850272534985</v>
      </c>
      <c r="DQ1027" s="71"/>
      <c r="DR1027" s="71"/>
      <c r="DS1027" s="71"/>
      <c r="DT1027" s="71"/>
      <c r="DU1027" s="71"/>
      <c r="DV1027" s="71"/>
      <c r="DW1027" s="71"/>
      <c r="DX1027" s="71"/>
      <c r="DY1027" s="71"/>
      <c r="DZ1027" s="71"/>
      <c r="EA1027" s="71"/>
      <c r="EB1027" s="71"/>
      <c r="EC1027" s="71"/>
      <c r="ED1027" s="71"/>
    </row>
    <row r="1028" spans="1:134">
      <c r="A1028" s="4">
        <v>994</v>
      </c>
      <c r="B1028" s="46" t="s">
        <v>8049</v>
      </c>
      <c r="C1028" s="65" t="str">
        <f t="shared" si="35"/>
        <v>L994</v>
      </c>
      <c r="D1028" s="69">
        <v>242638.56999999998</v>
      </c>
      <c r="E1028" s="68">
        <v>2729218.379999999</v>
      </c>
      <c r="F1028" s="69">
        <v>22595.01999999999</v>
      </c>
      <c r="G1028" s="69">
        <v>302328.22999999812</v>
      </c>
      <c r="H1028" s="70">
        <v>89.675872176534824</v>
      </c>
      <c r="I1028" s="70">
        <v>12.457433641979954</v>
      </c>
      <c r="J1028" s="69">
        <v>393752.66999999993</v>
      </c>
      <c r="K1028" s="69">
        <v>385773.26</v>
      </c>
      <c r="L1028" s="69">
        <v>336290.67999999993</v>
      </c>
      <c r="M1028" s="69">
        <v>417019.36999999982</v>
      </c>
      <c r="N1028" s="69">
        <v>513213.6</v>
      </c>
      <c r="O1028" s="69">
        <v>624799.69999999972</v>
      </c>
      <c r="P1028" s="69">
        <v>333651.88999999984</v>
      </c>
      <c r="Q1028" s="69">
        <v>265113.94999999995</v>
      </c>
      <c r="R1028" s="69">
        <v>678998.47999999986</v>
      </c>
      <c r="S1028" s="69">
        <v>328838.84999999992</v>
      </c>
      <c r="T1028" s="69">
        <v>404526.87999999995</v>
      </c>
      <c r="U1028" s="69">
        <v>475449.75999999995</v>
      </c>
      <c r="V1028" s="69">
        <v>242638.56999999998</v>
      </c>
      <c r="W1028" s="70">
        <v>102.97174654617515</v>
      </c>
      <c r="X1028" s="70">
        <v>97.15976625840112</v>
      </c>
      <c r="Y1028" s="70">
        <v>87.971030564373962</v>
      </c>
      <c r="Z1028" s="71">
        <v>82.836097988804141</v>
      </c>
      <c r="AA1028" s="71">
        <v>96.043177772466777</v>
      </c>
      <c r="AB1028" s="71">
        <v>126.63842133959922</v>
      </c>
      <c r="AC1028" s="71">
        <v>104.86315107869957</v>
      </c>
      <c r="AD1028" s="71">
        <v>73.000618209181241</v>
      </c>
      <c r="AE1028" s="71">
        <v>87.000641753534211</v>
      </c>
      <c r="AF1028" s="71">
        <v>84.785730646734564</v>
      </c>
      <c r="AG1028" s="71">
        <v>92.639645214422245</v>
      </c>
      <c r="AH1028" s="71">
        <v>97.409800492150737</v>
      </c>
      <c r="AI1028" s="71">
        <v>90.192915657852666</v>
      </c>
      <c r="AJ1028" s="71">
        <v>6.8566147826026214</v>
      </c>
      <c r="AK1028" s="71">
        <v>-8.4013229969241756</v>
      </c>
      <c r="AL1028" s="71">
        <v>-15.074381675498316</v>
      </c>
      <c r="AM1028" s="71">
        <v>-16.221409498262908</v>
      </c>
      <c r="AN1028" s="71">
        <v>-14.985028849493354</v>
      </c>
      <c r="AO1028" s="71">
        <v>14.785580322773196</v>
      </c>
      <c r="AP1028" s="71">
        <v>12.674112852995689</v>
      </c>
      <c r="AQ1028" s="71">
        <v>-7.2327656925838202</v>
      </c>
      <c r="AR1028" s="71">
        <v>101.10817069969417</v>
      </c>
      <c r="AS1028" s="71">
        <v>-43.299044975943133</v>
      </c>
      <c r="AT1028" s="71">
        <v>22.945295136935549</v>
      </c>
      <c r="AU1028" s="71">
        <v>25.670647318478611</v>
      </c>
      <c r="AV1028" s="72">
        <v>10.26843095378165</v>
      </c>
      <c r="AW1028" s="73">
        <v>25265.729999999923</v>
      </c>
      <c r="AX1028" s="73">
        <v>-35382.669999999867</v>
      </c>
      <c r="AY1028" s="73">
        <v>-59691.929999999993</v>
      </c>
      <c r="AZ1028" s="73">
        <v>-80744.280000000203</v>
      </c>
      <c r="BA1028" s="73">
        <v>-90460.780000000028</v>
      </c>
      <c r="BB1028" s="73">
        <v>90907.819999999832</v>
      </c>
      <c r="BC1028" s="73">
        <v>37530.729999999981</v>
      </c>
      <c r="BD1028" s="73">
        <v>-20670.090000000026</v>
      </c>
      <c r="BE1028" s="73">
        <v>341369.98999999987</v>
      </c>
      <c r="BF1028" s="73">
        <v>-251114.0799999999</v>
      </c>
      <c r="BG1028" s="73">
        <v>75496.899999999907</v>
      </c>
      <c r="BH1028" s="73">
        <v>97119.760000000068</v>
      </c>
      <c r="BI1028" s="73">
        <v>22595.01999999999</v>
      </c>
      <c r="BJ1028" s="71">
        <v>14.465532518314925</v>
      </c>
      <c r="BK1028" s="71">
        <v>11.235108142704478</v>
      </c>
      <c r="BL1028" s="71">
        <v>11.643760855304865</v>
      </c>
      <c r="BM1028" s="71">
        <v>12.338691784947024</v>
      </c>
      <c r="BN1028" s="71">
        <v>3.6314611731425384</v>
      </c>
      <c r="BO1028" s="71">
        <v>13.046971190116619</v>
      </c>
      <c r="BP1028" s="71">
        <v>18.024263286652968</v>
      </c>
      <c r="BQ1028" s="71">
        <v>19.898145983618186</v>
      </c>
      <c r="BR1028" s="72">
        <v>11.264977678582538</v>
      </c>
      <c r="BS1028" s="72">
        <v>12.821507797683848</v>
      </c>
      <c r="BT1028" s="71">
        <v>15.218817232728423</v>
      </c>
      <c r="BU1028" s="71">
        <v>13.140643626904357</v>
      </c>
      <c r="BV1028" s="71">
        <v>10.551043725068892</v>
      </c>
      <c r="BW1028" s="71">
        <v>12.606088325942007</v>
      </c>
      <c r="BX1028" s="75">
        <v>12451</v>
      </c>
      <c r="BY1028" s="75">
        <v>12187</v>
      </c>
      <c r="BZ1028" s="75">
        <v>10566</v>
      </c>
      <c r="CA1028" s="75">
        <v>12492</v>
      </c>
      <c r="CB1028" s="75">
        <v>13921</v>
      </c>
      <c r="CC1028" s="75">
        <v>15899</v>
      </c>
      <c r="CD1028" s="75">
        <v>10581</v>
      </c>
      <c r="CE1028" s="75">
        <v>9343</v>
      </c>
      <c r="CF1028" s="75">
        <v>14888</v>
      </c>
      <c r="CG1028" s="75">
        <v>10409</v>
      </c>
      <c r="CH1028" s="75">
        <v>12086</v>
      </c>
      <c r="CI1028" s="75">
        <v>13611</v>
      </c>
      <c r="CJ1028" s="75">
        <v>7022</v>
      </c>
      <c r="CK1028" s="75">
        <v>77940</v>
      </c>
      <c r="CL1028" s="73">
        <v>472654.08000000002</v>
      </c>
      <c r="CM1028" s="73">
        <v>466118.00000000006</v>
      </c>
      <c r="CN1028" s="73">
        <v>476808.33000000007</v>
      </c>
      <c r="CO1028" s="73">
        <v>521933.19000000006</v>
      </c>
      <c r="CP1028" s="73">
        <v>543372.74999999988</v>
      </c>
      <c r="CQ1028" s="73">
        <v>453942.36999999994</v>
      </c>
      <c r="CR1028" s="73">
        <v>339195.64999999991</v>
      </c>
      <c r="CS1028" s="73">
        <v>727155.86</v>
      </c>
      <c r="CT1028" s="73">
        <v>777257.52</v>
      </c>
      <c r="CU1028" s="73">
        <v>717396.23000000021</v>
      </c>
      <c r="CV1028" s="73">
        <v>717772.65999999992</v>
      </c>
      <c r="CW1028" s="73">
        <v>569127.59000000008</v>
      </c>
      <c r="CX1028" s="73">
        <v>642214.3899999999</v>
      </c>
      <c r="CY1028" s="77"/>
      <c r="CZ1028" s="4">
        <v>994</v>
      </c>
      <c r="DA1028" s="76" t="str">
        <f t="shared" si="36"/>
        <v>L994</v>
      </c>
      <c r="DB1028" s="71">
        <v>1.0373404554295826</v>
      </c>
      <c r="DC1028" s="71">
        <v>2.7833910772631829</v>
      </c>
      <c r="DD1028" s="71">
        <v>0.62047694526565911</v>
      </c>
      <c r="DE1028" s="71">
        <v>0.49682746591632276</v>
      </c>
      <c r="DF1028" s="71">
        <v>0.41087024172885461</v>
      </c>
      <c r="DG1028" s="71">
        <v>0.40659986391890512</v>
      </c>
      <c r="DH1028" s="71">
        <v>0.2766898703466395</v>
      </c>
      <c r="DI1028" s="71">
        <v>0.21097582947324062</v>
      </c>
      <c r="DJ1028" s="71">
        <v>0.18096639179629814</v>
      </c>
      <c r="DK1028" s="71">
        <v>8.1549478461436134E-2</v>
      </c>
      <c r="DL1028" s="71">
        <v>0.250683079597599</v>
      </c>
      <c r="DM1028" s="71">
        <v>0.19999985975487325</v>
      </c>
      <c r="DN1028" s="71">
        <v>9.8031793274909115E-2</v>
      </c>
      <c r="DO1028" s="71">
        <v>0.19010408779279653</v>
      </c>
      <c r="DQ1028" s="71"/>
      <c r="DR1028" s="71"/>
      <c r="DS1028" s="71"/>
      <c r="DT1028" s="71"/>
      <c r="DU1028" s="71"/>
      <c r="DV1028" s="71"/>
      <c r="DW1028" s="71"/>
      <c r="DX1028" s="71"/>
      <c r="DY1028" s="71"/>
      <c r="DZ1028" s="71"/>
      <c r="EA1028" s="71"/>
      <c r="EB1028" s="71"/>
      <c r="EC1028" s="71"/>
      <c r="ED1028" s="71"/>
    </row>
    <row r="1029" spans="1:134">
      <c r="A1029" s="4">
        <v>949</v>
      </c>
      <c r="B1029" s="46" t="s">
        <v>8057</v>
      </c>
      <c r="C1029" s="65" t="str">
        <f t="shared" si="35"/>
        <v>L949</v>
      </c>
      <c r="D1029" s="69">
        <v>186110.35</v>
      </c>
      <c r="E1029" s="68">
        <v>2017363.2500000005</v>
      </c>
      <c r="F1029" s="69">
        <v>63582.85000000002</v>
      </c>
      <c r="G1029" s="69">
        <v>598780.76000000141</v>
      </c>
      <c r="H1029" s="70">
        <v>106.30329487020651</v>
      </c>
      <c r="I1029" s="70">
        <v>42.209794934096621</v>
      </c>
      <c r="J1029" s="69">
        <v>213061.72999999992</v>
      </c>
      <c r="K1029" s="69">
        <v>217371.65999999992</v>
      </c>
      <c r="L1029" s="69">
        <v>200562.29999999996</v>
      </c>
      <c r="M1029" s="69">
        <v>221883.86999999997</v>
      </c>
      <c r="N1029" s="69">
        <v>344389.63999999996</v>
      </c>
      <c r="O1029" s="69">
        <v>400975.40999999992</v>
      </c>
      <c r="P1029" s="69">
        <v>199695.11999999997</v>
      </c>
      <c r="Q1029" s="69">
        <v>215335.5499999999</v>
      </c>
      <c r="R1029" s="69">
        <v>601431.82999999996</v>
      </c>
      <c r="S1029" s="69">
        <v>217956.26999999996</v>
      </c>
      <c r="T1029" s="69">
        <v>281397.55</v>
      </c>
      <c r="U1029" s="69">
        <v>315436.58</v>
      </c>
      <c r="V1029" s="69">
        <v>186110.35</v>
      </c>
      <c r="W1029" s="70">
        <v>98.149036420238403</v>
      </c>
      <c r="X1029" s="70">
        <v>100.24090790849989</v>
      </c>
      <c r="Y1029" s="70">
        <v>97.498468631437916</v>
      </c>
      <c r="Z1029" s="71">
        <v>86.36548768258821</v>
      </c>
      <c r="AA1029" s="71">
        <v>100.5166017019671</v>
      </c>
      <c r="AB1029" s="71">
        <v>101.04797587169084</v>
      </c>
      <c r="AC1029" s="71">
        <v>97.538137806577097</v>
      </c>
      <c r="AD1029" s="71">
        <v>102.0860221602168</v>
      </c>
      <c r="AE1029" s="71">
        <v>115.07286004340183</v>
      </c>
      <c r="AF1029" s="71">
        <v>70.09614347805649</v>
      </c>
      <c r="AG1029" s="71">
        <v>126.87186778404332</v>
      </c>
      <c r="AH1029" s="71">
        <v>115.2180839826283</v>
      </c>
      <c r="AI1029" s="71">
        <v>121.71245936470321</v>
      </c>
      <c r="AJ1029" s="71">
        <v>-0.88414107962190291</v>
      </c>
      <c r="AK1029" s="71">
        <v>0.94642881689477321</v>
      </c>
      <c r="AL1029" s="71">
        <v>-2.495851040882302</v>
      </c>
      <c r="AM1029" s="71">
        <v>-3.8604253465045701</v>
      </c>
      <c r="AN1029" s="71">
        <v>-3.9898143621786564</v>
      </c>
      <c r="AO1029" s="71">
        <v>7.9864891730307752</v>
      </c>
      <c r="AP1029" s="71">
        <v>3.6325094148569548</v>
      </c>
      <c r="AQ1029" s="71">
        <v>29.88666921692289</v>
      </c>
      <c r="AR1029" s="71">
        <v>162.90778986377563</v>
      </c>
      <c r="AS1029" s="71">
        <v>-33.81976356162405</v>
      </c>
      <c r="AT1029" s="71">
        <v>66.705164006963557</v>
      </c>
      <c r="AU1029" s="71">
        <v>49.727455482844988</v>
      </c>
      <c r="AV1029" s="72">
        <v>51.892717961274016</v>
      </c>
      <c r="AW1029" s="73">
        <v>-1900.5700000000943</v>
      </c>
      <c r="AX1029" s="73">
        <v>2037.979999999865</v>
      </c>
      <c r="AY1029" s="73">
        <v>-5133.8700000000536</v>
      </c>
      <c r="AZ1029" s="73">
        <v>-8909.6100000000151</v>
      </c>
      <c r="BA1029" s="73">
        <v>-14304.520000000019</v>
      </c>
      <c r="BB1029" s="73">
        <v>32587.929999999935</v>
      </c>
      <c r="BC1029" s="73">
        <v>6999.6799999999639</v>
      </c>
      <c r="BD1029" s="73">
        <v>49548.289999999921</v>
      </c>
      <c r="BE1029" s="73">
        <v>372670.31999999989</v>
      </c>
      <c r="BF1029" s="73">
        <v>-111381.13000000006</v>
      </c>
      <c r="BG1029" s="73">
        <v>112598.00999999998</v>
      </c>
      <c r="BH1029" s="73">
        <v>104762.74000000005</v>
      </c>
      <c r="BI1029" s="73">
        <v>63582.85000000002</v>
      </c>
      <c r="BJ1029" s="71">
        <v>7.906965942669304</v>
      </c>
      <c r="BK1029" s="71">
        <v>6.7864481685603888</v>
      </c>
      <c r="BL1029" s="71">
        <v>10.112935378008483</v>
      </c>
      <c r="BM1029" s="71">
        <v>8.4470129850157445</v>
      </c>
      <c r="BN1029" s="71">
        <v>-0.54893351964014103</v>
      </c>
      <c r="BO1029" s="71">
        <v>7.2124075972744581</v>
      </c>
      <c r="BP1029" s="71">
        <v>14.744594772434461</v>
      </c>
      <c r="BQ1029" s="71">
        <v>15.64677541295049</v>
      </c>
      <c r="BR1029" s="72">
        <v>8.9347691146976729</v>
      </c>
      <c r="BS1029" s="72">
        <v>8.7856972807056071</v>
      </c>
      <c r="BT1029" s="71">
        <v>11.87318045614407</v>
      </c>
      <c r="BU1029" s="71">
        <v>10.461396482506533</v>
      </c>
      <c r="BV1029" s="71">
        <v>7.9486681978159961</v>
      </c>
      <c r="BW1029" s="71">
        <v>9.2848021966810883</v>
      </c>
      <c r="BX1029" s="75">
        <v>6271</v>
      </c>
      <c r="BY1029" s="75">
        <v>6214</v>
      </c>
      <c r="BZ1029" s="75">
        <v>5570</v>
      </c>
      <c r="CA1029" s="75">
        <v>5986</v>
      </c>
      <c r="CB1029" s="75">
        <v>7967</v>
      </c>
      <c r="CC1029" s="75">
        <v>10229</v>
      </c>
      <c r="CD1029" s="75">
        <v>5549</v>
      </c>
      <c r="CE1029" s="75">
        <v>6069</v>
      </c>
      <c r="CF1029" s="75">
        <v>10985</v>
      </c>
      <c r="CG1029" s="75">
        <v>6066</v>
      </c>
      <c r="CH1029" s="75">
        <v>7374</v>
      </c>
      <c r="CI1029" s="75">
        <v>7760</v>
      </c>
      <c r="CJ1029" s="75">
        <v>4448</v>
      </c>
      <c r="CK1029" s="75">
        <v>48251</v>
      </c>
      <c r="CL1029" s="73">
        <v>421528.44000000006</v>
      </c>
      <c r="CM1029" s="73">
        <v>509506.17</v>
      </c>
      <c r="CN1029" s="73">
        <v>463722.48999999993</v>
      </c>
      <c r="CO1029" s="73">
        <v>551722.07999999996</v>
      </c>
      <c r="CP1029" s="73">
        <v>570427.30000000005</v>
      </c>
      <c r="CQ1029" s="73">
        <v>419287.11999999988</v>
      </c>
      <c r="CR1029" s="73">
        <v>483147.92</v>
      </c>
      <c r="CS1029" s="73">
        <v>684031.89</v>
      </c>
      <c r="CT1029" s="73">
        <v>640611.5</v>
      </c>
      <c r="CU1029" s="73">
        <v>630979.05000000016</v>
      </c>
      <c r="CV1029" s="73">
        <v>538816.01</v>
      </c>
      <c r="CW1029" s="73">
        <v>590812.50999999989</v>
      </c>
      <c r="CX1029" s="73">
        <v>559804.55999999994</v>
      </c>
      <c r="CY1029" s="77"/>
      <c r="CZ1029" s="4">
        <v>949</v>
      </c>
      <c r="DA1029" s="76" t="str">
        <f t="shared" si="36"/>
        <v>L949</v>
      </c>
      <c r="DB1029" s="71">
        <v>4.1609891451530236</v>
      </c>
      <c r="DC1029" s="71">
        <v>3.0974250698706398</v>
      </c>
      <c r="DD1029" s="71">
        <v>0.89449479567531365</v>
      </c>
      <c r="DE1029" s="71">
        <v>1.3899382228644239</v>
      </c>
      <c r="DF1029" s="71">
        <v>1.2640240333159156</v>
      </c>
      <c r="DG1029" s="71">
        <v>0.64453115742615708</v>
      </c>
      <c r="DH1029" s="71">
        <v>0.68417909140866362</v>
      </c>
      <c r="DI1029" s="71">
        <v>0.50145677361444418</v>
      </c>
      <c r="DJ1029" s="71">
        <v>0.26649284832493247</v>
      </c>
      <c r="DK1029" s="71">
        <v>0.49901666575254272</v>
      </c>
      <c r="DL1029" s="71">
        <v>6.6067166119570017E-2</v>
      </c>
      <c r="DM1029" s="71">
        <v>0.37529959322206935</v>
      </c>
      <c r="DN1029" s="71">
        <v>0.20900892067116347</v>
      </c>
      <c r="DO1029" s="71">
        <v>0.34284087923001277</v>
      </c>
      <c r="DQ1029" s="71"/>
      <c r="DR1029" s="71"/>
      <c r="DS1029" s="71"/>
      <c r="DT1029" s="71"/>
      <c r="DU1029" s="71"/>
      <c r="DV1029" s="71"/>
      <c r="DW1029" s="71"/>
      <c r="DX1029" s="71"/>
      <c r="DY1029" s="71"/>
      <c r="DZ1029" s="71"/>
      <c r="EA1029" s="71"/>
      <c r="EB1029" s="71"/>
      <c r="EC1029" s="71"/>
      <c r="ED1029" s="71"/>
    </row>
    <row r="1030" spans="1:134">
      <c r="A1030" s="4">
        <v>5003</v>
      </c>
      <c r="B1030" s="46" t="s">
        <v>8065</v>
      </c>
      <c r="C1030" s="65" t="str">
        <f t="shared" si="35"/>
        <v>5003</v>
      </c>
      <c r="D1030" s="69">
        <v>269967.12999999989</v>
      </c>
      <c r="E1030" s="68">
        <v>3389262.0500000003</v>
      </c>
      <c r="F1030" s="69">
        <v>44877.179999999906</v>
      </c>
      <c r="G1030" s="69">
        <v>343735.39999999991</v>
      </c>
      <c r="H1030" s="70">
        <v>93.499802131342079</v>
      </c>
      <c r="I1030" s="70">
        <v>11.286566807747356</v>
      </c>
      <c r="J1030" s="69">
        <v>407194.91999999993</v>
      </c>
      <c r="K1030" s="69">
        <v>431287.00999999989</v>
      </c>
      <c r="L1030" s="69">
        <v>388668.68999999994</v>
      </c>
      <c r="M1030" s="69">
        <v>505040.8899999999</v>
      </c>
      <c r="N1030" s="69">
        <v>688836.76</v>
      </c>
      <c r="O1030" s="69">
        <v>815608.06</v>
      </c>
      <c r="P1030" s="69">
        <v>460020.15999999992</v>
      </c>
      <c r="Q1030" s="69">
        <v>430546.95</v>
      </c>
      <c r="R1030" s="69">
        <v>876239.09</v>
      </c>
      <c r="S1030" s="69">
        <v>413540.11999999994</v>
      </c>
      <c r="T1030" s="69">
        <v>473420.8899999999</v>
      </c>
      <c r="U1030" s="69">
        <v>465527.70999999996</v>
      </c>
      <c r="V1030" s="69">
        <v>269967.12999999989</v>
      </c>
      <c r="W1030" s="70">
        <v>80.272710142698571</v>
      </c>
      <c r="X1030" s="70">
        <v>89.910254980154534</v>
      </c>
      <c r="Y1030" s="70">
        <v>87.997772886072951</v>
      </c>
      <c r="Z1030" s="71">
        <v>103.42711396567404</v>
      </c>
      <c r="AA1030" s="71">
        <v>97.691792220618396</v>
      </c>
      <c r="AB1030" s="71">
        <v>120.35524929707017</v>
      </c>
      <c r="AC1030" s="71">
        <v>90.977333324286079</v>
      </c>
      <c r="AD1030" s="71">
        <v>87.683732834084623</v>
      </c>
      <c r="AE1030" s="71">
        <v>102.05972733303388</v>
      </c>
      <c r="AF1030" s="71">
        <v>90.321337426711267</v>
      </c>
      <c r="AG1030" s="71">
        <v>88.263507242996013</v>
      </c>
      <c r="AH1030" s="71">
        <v>91.281925028933031</v>
      </c>
      <c r="AI1030" s="71">
        <v>101.70127698712021</v>
      </c>
      <c r="AJ1030" s="71">
        <v>-22.616568656883018</v>
      </c>
      <c r="AK1030" s="71">
        <v>-13.40710247784016</v>
      </c>
      <c r="AL1030" s="71">
        <v>-19.125108720153793</v>
      </c>
      <c r="AM1030" s="71">
        <v>-19.613719646051429</v>
      </c>
      <c r="AN1030" s="71">
        <v>-17.602198832102221</v>
      </c>
      <c r="AO1030" s="71">
        <v>3.6698220486194977</v>
      </c>
      <c r="AP1030" s="71">
        <v>-10.323220328257987</v>
      </c>
      <c r="AQ1030" s="71">
        <v>6.9963057620459734</v>
      </c>
      <c r="AR1030" s="71">
        <v>112.21371559225086</v>
      </c>
      <c r="AS1030" s="71">
        <v>-37.475138762242764</v>
      </c>
      <c r="AT1030" s="71">
        <v>11.833363546379495</v>
      </c>
      <c r="AU1030" s="71">
        <v>14.258305495318169</v>
      </c>
      <c r="AV1030" s="72">
        <v>19.937442786761437</v>
      </c>
      <c r="AW1030" s="73">
        <v>-119009.35000000009</v>
      </c>
      <c r="AX1030" s="73">
        <v>-66775.790000000037</v>
      </c>
      <c r="AY1030" s="73">
        <v>-91911.480000000098</v>
      </c>
      <c r="AZ1030" s="73">
        <v>-123226.63000000012</v>
      </c>
      <c r="BA1030" s="73">
        <v>-146996.81999999983</v>
      </c>
      <c r="BB1030" s="73">
        <v>38385.260000000009</v>
      </c>
      <c r="BC1030" s="73">
        <v>-52955.620000000112</v>
      </c>
      <c r="BD1030" s="73">
        <v>28152.729999999981</v>
      </c>
      <c r="BE1030" s="73">
        <v>463335.00999999995</v>
      </c>
      <c r="BF1030" s="73">
        <v>-247860.98000000004</v>
      </c>
      <c r="BG1030" s="73">
        <v>50093.830000000016</v>
      </c>
      <c r="BH1030" s="73">
        <v>58093.249999999942</v>
      </c>
      <c r="BI1030" s="73">
        <v>44877.179999999906</v>
      </c>
      <c r="BJ1030" s="71">
        <v>20.302921193044185</v>
      </c>
      <c r="BK1030" s="71">
        <v>13.599038533189358</v>
      </c>
      <c r="BL1030" s="71">
        <v>12.910234402305038</v>
      </c>
      <c r="BM1030" s="71">
        <v>16.387048562834003</v>
      </c>
      <c r="BN1030" s="71">
        <v>6.4094275713418973</v>
      </c>
      <c r="BO1030" s="71">
        <v>12.618065427428688</v>
      </c>
      <c r="BP1030" s="71">
        <v>20.389436024569132</v>
      </c>
      <c r="BQ1030" s="71">
        <v>20.986728720967971</v>
      </c>
      <c r="BR1030" s="72">
        <v>6.4484015919396658</v>
      </c>
      <c r="BS1030" s="72">
        <v>13.507681707034809</v>
      </c>
      <c r="BT1030" s="71">
        <v>14.23967882265255</v>
      </c>
      <c r="BU1030" s="71">
        <v>14.219061099274153</v>
      </c>
      <c r="BV1030" s="71">
        <v>12.796443892306526</v>
      </c>
      <c r="BW1030" s="71">
        <v>12.046873197584631</v>
      </c>
      <c r="BX1030" s="75">
        <v>9875</v>
      </c>
      <c r="BY1030" s="75">
        <v>9648</v>
      </c>
      <c r="BZ1030" s="75">
        <v>9010</v>
      </c>
      <c r="CA1030" s="75">
        <v>10166</v>
      </c>
      <c r="CB1030" s="75">
        <v>13678</v>
      </c>
      <c r="CC1030" s="75">
        <v>15763</v>
      </c>
      <c r="CD1030" s="75">
        <v>9507</v>
      </c>
      <c r="CE1030" s="75">
        <v>9754</v>
      </c>
      <c r="CF1030" s="75">
        <v>15516</v>
      </c>
      <c r="CG1030" s="75">
        <v>9580</v>
      </c>
      <c r="CH1030" s="75">
        <v>10661</v>
      </c>
      <c r="CI1030" s="75">
        <v>10587</v>
      </c>
      <c r="CJ1030" s="75">
        <v>5778</v>
      </c>
      <c r="CK1030" s="75">
        <v>71383</v>
      </c>
      <c r="CL1030" s="73">
        <v>900389.6399999999</v>
      </c>
      <c r="CM1030" s="73">
        <v>742851.64999999979</v>
      </c>
      <c r="CN1030" s="73">
        <v>838089.78000000026</v>
      </c>
      <c r="CO1030" s="73">
        <v>905793.68</v>
      </c>
      <c r="CP1030" s="73">
        <v>853851.03</v>
      </c>
      <c r="CQ1030" s="73">
        <v>732557.06</v>
      </c>
      <c r="CR1030" s="73">
        <v>907456.83000000007</v>
      </c>
      <c r="CS1030" s="73">
        <v>1163953.8899999997</v>
      </c>
      <c r="CT1030" s="73">
        <v>892318.29</v>
      </c>
      <c r="CU1030" s="73">
        <v>804280.55</v>
      </c>
      <c r="CV1030" s="73">
        <v>854062.02</v>
      </c>
      <c r="CW1030" s="73">
        <v>897009.16000000015</v>
      </c>
      <c r="CX1030" s="73">
        <v>855091.47999999986</v>
      </c>
      <c r="CY1030" s="77"/>
      <c r="CZ1030" s="4">
        <v>5003</v>
      </c>
      <c r="DA1030" s="76" t="str">
        <f t="shared" si="36"/>
        <v>5003</v>
      </c>
      <c r="DB1030" s="71">
        <v>2.6844056121635802</v>
      </c>
      <c r="DC1030" s="71">
        <v>2.8800464312604883</v>
      </c>
      <c r="DD1030" s="71">
        <v>0.53836784138093763</v>
      </c>
      <c r="DE1030" s="71">
        <v>0.45372015905183333</v>
      </c>
      <c r="DF1030" s="71">
        <v>0.58401402657618517</v>
      </c>
      <c r="DG1030" s="71">
        <v>0.76929905775592278</v>
      </c>
      <c r="DH1030" s="71">
        <v>0.39051446684725238</v>
      </c>
      <c r="DI1030" s="71">
        <v>0.72274721486697269</v>
      </c>
      <c r="DJ1030" s="71">
        <v>0.18737490538145696</v>
      </c>
      <c r="DK1030" s="71">
        <v>0.75251438040047991</v>
      </c>
      <c r="DL1030" s="71">
        <v>0.1038662450199335</v>
      </c>
      <c r="DM1030" s="71">
        <v>8.0010749780110746E-2</v>
      </c>
      <c r="DN1030" s="71">
        <v>5.954760119798766E-2</v>
      </c>
      <c r="DO1030" s="71">
        <v>0.31452017736843629</v>
      </c>
      <c r="DQ1030" s="71"/>
      <c r="DR1030" s="71"/>
      <c r="DS1030" s="71"/>
      <c r="DT1030" s="71"/>
      <c r="DU1030" s="71"/>
      <c r="DV1030" s="71"/>
      <c r="DW1030" s="71"/>
      <c r="DX1030" s="71"/>
      <c r="DY1030" s="71"/>
      <c r="DZ1030" s="71"/>
      <c r="EA1030" s="71"/>
      <c r="EB1030" s="71"/>
      <c r="EC1030" s="71"/>
      <c r="ED1030" s="71"/>
    </row>
    <row r="1031" spans="1:134">
      <c r="A1031" s="4">
        <v>5036</v>
      </c>
      <c r="B1031" s="46" t="s">
        <v>8071</v>
      </c>
      <c r="C1031" s="65" t="str">
        <f t="shared" ref="C1031:C1094" si="37">LEFT(B1031,4)</f>
        <v>5036</v>
      </c>
      <c r="D1031" s="69">
        <v>183915.15999999997</v>
      </c>
      <c r="E1031" s="68">
        <v>2188315.62</v>
      </c>
      <c r="F1031" s="69">
        <v>39450.51999999999</v>
      </c>
      <c r="G1031" s="69">
        <v>171986.1100000001</v>
      </c>
      <c r="H1031" s="70">
        <v>89.879950991522989</v>
      </c>
      <c r="I1031" s="70">
        <v>8.5296628922521656</v>
      </c>
      <c r="J1031" s="69">
        <v>278336.15999999992</v>
      </c>
      <c r="K1031" s="69">
        <v>274374.21999999997</v>
      </c>
      <c r="L1031" s="69">
        <v>255876.56999999989</v>
      </c>
      <c r="M1031" s="69">
        <v>283703.91000000003</v>
      </c>
      <c r="N1031" s="69">
        <v>366805.09999999992</v>
      </c>
      <c r="O1031" s="69">
        <v>356821.56</v>
      </c>
      <c r="P1031" s="69">
        <v>267692.47999999992</v>
      </c>
      <c r="Q1031" s="69">
        <v>269702.69999999995</v>
      </c>
      <c r="R1031" s="69">
        <v>568137.42000000004</v>
      </c>
      <c r="S1031" s="69">
        <v>292628.10000000003</v>
      </c>
      <c r="T1031" s="69">
        <v>302875.84999999998</v>
      </c>
      <c r="U1031" s="69">
        <v>303363.90999999997</v>
      </c>
      <c r="V1031" s="69">
        <v>183915.15999999997</v>
      </c>
      <c r="W1031" s="70">
        <v>99.549187320817936</v>
      </c>
      <c r="X1031" s="70">
        <v>85.621265659815151</v>
      </c>
      <c r="Y1031" s="70">
        <v>98.171359353542783</v>
      </c>
      <c r="Z1031" s="71">
        <v>90.822371247681588</v>
      </c>
      <c r="AA1031" s="71">
        <v>101.12351961416124</v>
      </c>
      <c r="AB1031" s="71">
        <v>93.093141589885448</v>
      </c>
      <c r="AC1031" s="71">
        <v>84.603894927619777</v>
      </c>
      <c r="AD1031" s="71">
        <v>85.41066219677063</v>
      </c>
      <c r="AE1031" s="71">
        <v>88.970284455596286</v>
      </c>
      <c r="AF1031" s="71">
        <v>98.459948945982816</v>
      </c>
      <c r="AG1031" s="71">
        <v>90.463822118926799</v>
      </c>
      <c r="AH1031" s="71">
        <v>87.02703509514744</v>
      </c>
      <c r="AI1031" s="71">
        <v>100.29909681100465</v>
      </c>
      <c r="AJ1031" s="71">
        <v>1.3081540357974042</v>
      </c>
      <c r="AK1031" s="71">
        <v>-15.929833545040129</v>
      </c>
      <c r="AL1031" s="71">
        <v>-24.149120653960289</v>
      </c>
      <c r="AM1031" s="71">
        <v>-17.144330659247451</v>
      </c>
      <c r="AN1031" s="71">
        <v>-26.15008469871567</v>
      </c>
      <c r="AO1031" s="71">
        <v>-22.623479761429287</v>
      </c>
      <c r="AP1031" s="71">
        <v>-19.255461961920016</v>
      </c>
      <c r="AQ1031" s="71">
        <v>9.2338494692430153</v>
      </c>
      <c r="AR1031" s="71">
        <v>80.157650551425036</v>
      </c>
      <c r="AS1031" s="71">
        <v>-35.585310846092632</v>
      </c>
      <c r="AT1031" s="71">
        <v>18.308230835301998</v>
      </c>
      <c r="AU1031" s="71">
        <v>13.287852222801044</v>
      </c>
      <c r="AV1031" s="72">
        <v>27.308080371778164</v>
      </c>
      <c r="AW1031" s="73">
        <v>3594.0499999999302</v>
      </c>
      <c r="AX1031" s="73">
        <v>-51989.140000000014</v>
      </c>
      <c r="AY1031" s="73">
        <v>-81465.030000000086</v>
      </c>
      <c r="AZ1031" s="73">
        <v>-58703.449999999895</v>
      </c>
      <c r="BA1031" s="73">
        <v>-129877.37</v>
      </c>
      <c r="BB1031" s="73">
        <v>-97762.340000000026</v>
      </c>
      <c r="BC1031" s="73">
        <v>-63837.660000000149</v>
      </c>
      <c r="BD1031" s="73">
        <v>22798.739999999903</v>
      </c>
      <c r="BE1031" s="73">
        <v>252781.72000000009</v>
      </c>
      <c r="BF1031" s="73">
        <v>-161659.73999999993</v>
      </c>
      <c r="BG1031" s="73">
        <v>46870.119999999908</v>
      </c>
      <c r="BH1031" s="73">
        <v>35582.409999999974</v>
      </c>
      <c r="BI1031" s="73">
        <v>39450.51999999999</v>
      </c>
      <c r="BJ1031" s="71">
        <v>18.708642608335381</v>
      </c>
      <c r="BK1031" s="71">
        <v>15.422139292523955</v>
      </c>
      <c r="BL1031" s="71">
        <v>14.475633831812555</v>
      </c>
      <c r="BM1031" s="71">
        <v>14.223839034789968</v>
      </c>
      <c r="BN1031" s="71">
        <v>3.7137258224649958</v>
      </c>
      <c r="BO1031" s="71">
        <v>14.552077389308856</v>
      </c>
      <c r="BP1031" s="71">
        <v>20.131063326535205</v>
      </c>
      <c r="BQ1031" s="71">
        <v>19.734664069092688</v>
      </c>
      <c r="BR1031" s="72">
        <v>16.161990154587997</v>
      </c>
      <c r="BS1031" s="72">
        <v>15.991862330135252</v>
      </c>
      <c r="BT1031" s="71">
        <v>17.074142094216977</v>
      </c>
      <c r="BU1031" s="71">
        <v>16.309851667055405</v>
      </c>
      <c r="BV1031" s="71">
        <v>14.233722114149074</v>
      </c>
      <c r="BW1031" s="71">
        <v>15.559387216045604</v>
      </c>
      <c r="BX1031" s="75">
        <v>8344</v>
      </c>
      <c r="BY1031" s="75">
        <v>8306</v>
      </c>
      <c r="BZ1031" s="75">
        <v>7733</v>
      </c>
      <c r="CA1031" s="75">
        <v>8068</v>
      </c>
      <c r="CB1031" s="75">
        <v>9019</v>
      </c>
      <c r="CC1031" s="75">
        <v>9845</v>
      </c>
      <c r="CD1031" s="75">
        <v>8328</v>
      </c>
      <c r="CE1031" s="75">
        <v>8225</v>
      </c>
      <c r="CF1031" s="75">
        <v>11863</v>
      </c>
      <c r="CG1031" s="75">
        <v>8708</v>
      </c>
      <c r="CH1031" s="75">
        <v>9024</v>
      </c>
      <c r="CI1031" s="75">
        <v>9204</v>
      </c>
      <c r="CJ1031" s="75">
        <v>4885</v>
      </c>
      <c r="CK1031" s="75">
        <v>60237</v>
      </c>
      <c r="CL1031" s="73">
        <v>510557.00000000006</v>
      </c>
      <c r="CM1031" s="73">
        <v>506043.65000000014</v>
      </c>
      <c r="CN1031" s="73">
        <v>477115.82000000018</v>
      </c>
      <c r="CO1031" s="73">
        <v>414904.93000000005</v>
      </c>
      <c r="CP1031" s="73">
        <v>444753.75000000006</v>
      </c>
      <c r="CQ1031" s="73">
        <v>427284.62000000005</v>
      </c>
      <c r="CR1031" s="73">
        <v>468765.44000000012</v>
      </c>
      <c r="CS1031" s="73">
        <v>770941.42</v>
      </c>
      <c r="CT1031" s="73">
        <v>633647.15999999992</v>
      </c>
      <c r="CU1031" s="73">
        <v>623286.91999999993</v>
      </c>
      <c r="CV1031" s="73">
        <v>590627.15000000014</v>
      </c>
      <c r="CW1031" s="73">
        <v>654834.37999999989</v>
      </c>
      <c r="CX1031" s="73">
        <v>635229.93000000005</v>
      </c>
      <c r="CY1031" s="77"/>
      <c r="CZ1031" s="4">
        <v>5036</v>
      </c>
      <c r="DA1031" s="76" t="str">
        <f t="shared" ref="DA1031:DA1094" si="38">LEFT(B1031,4)</f>
        <v>5036</v>
      </c>
      <c r="DB1031" s="71">
        <v>1.9240900845604845</v>
      </c>
      <c r="DC1031" s="71">
        <v>1.9048352369359687</v>
      </c>
      <c r="DD1031" s="71">
        <v>0.9112096302369439</v>
      </c>
      <c r="DE1031" s="71">
        <v>0.84066056904816522</v>
      </c>
      <c r="DF1031" s="71">
        <v>0.84501378344880618</v>
      </c>
      <c r="DG1031" s="71">
        <v>0.47843882251908909</v>
      </c>
      <c r="DH1031" s="71">
        <v>0.16112878225700941</v>
      </c>
      <c r="DI1031" s="71">
        <v>0.28295316465419762</v>
      </c>
      <c r="DJ1031" s="71">
        <v>0.12259386932419401</v>
      </c>
      <c r="DK1031" s="71">
        <v>7.0052191172819619E-2</v>
      </c>
      <c r="DL1031" s="71">
        <v>4.0683729089182233E-2</v>
      </c>
      <c r="DM1031" s="71">
        <v>4.8550235043601724E-2</v>
      </c>
      <c r="DN1031" s="71">
        <v>9.1189951369087835E-2</v>
      </c>
      <c r="DO1031" s="71">
        <v>0.11593045649247774</v>
      </c>
      <c r="DQ1031" s="71"/>
      <c r="DR1031" s="71"/>
      <c r="DS1031" s="71"/>
      <c r="DT1031" s="71"/>
      <c r="DU1031" s="71"/>
      <c r="DV1031" s="71"/>
      <c r="DW1031" s="71"/>
      <c r="DX1031" s="71"/>
      <c r="DY1031" s="71"/>
      <c r="DZ1031" s="71"/>
      <c r="EA1031" s="71"/>
      <c r="EB1031" s="71"/>
      <c r="EC1031" s="71"/>
      <c r="ED1031" s="71"/>
    </row>
    <row r="1032" spans="1:134">
      <c r="A1032" s="4">
        <v>948</v>
      </c>
      <c r="B1032" s="46" t="s">
        <v>8078</v>
      </c>
      <c r="C1032" s="65" t="str">
        <f t="shared" si="37"/>
        <v>L948</v>
      </c>
      <c r="D1032" s="69">
        <v>176784.04</v>
      </c>
      <c r="E1032" s="68">
        <v>2258645.4999999995</v>
      </c>
      <c r="F1032" s="69">
        <v>-49574.889999999956</v>
      </c>
      <c r="G1032" s="69">
        <v>81447.129999999423</v>
      </c>
      <c r="H1032" s="70">
        <v>86.348500637904934</v>
      </c>
      <c r="I1032" s="70">
        <v>3.7409145221801499</v>
      </c>
      <c r="J1032" s="69">
        <v>365324.53999999992</v>
      </c>
      <c r="K1032" s="69">
        <v>318678.53999999992</v>
      </c>
      <c r="L1032" s="69">
        <v>302271.65000000002</v>
      </c>
      <c r="M1032" s="69">
        <v>339246.64999999991</v>
      </c>
      <c r="N1032" s="69">
        <v>685930.14</v>
      </c>
      <c r="O1032" s="69">
        <v>560644.34</v>
      </c>
      <c r="P1032" s="69">
        <v>297130.48999999993</v>
      </c>
      <c r="Q1032" s="69">
        <v>282138.52999999997</v>
      </c>
      <c r="R1032" s="69">
        <v>560266.34</v>
      </c>
      <c r="S1032" s="69">
        <v>286401.95999999996</v>
      </c>
      <c r="T1032" s="69">
        <v>313924.38999999996</v>
      </c>
      <c r="U1032" s="69">
        <v>341999.75</v>
      </c>
      <c r="V1032" s="69">
        <v>176784.04</v>
      </c>
      <c r="W1032" s="70">
        <v>110.33260857359966</v>
      </c>
      <c r="X1032" s="70">
        <v>97.0142046092284</v>
      </c>
      <c r="Y1032" s="70">
        <v>94.569620346548234</v>
      </c>
      <c r="Z1032" s="71">
        <v>84.18062872322281</v>
      </c>
      <c r="AA1032" s="71">
        <v>148.68420649338498</v>
      </c>
      <c r="AB1032" s="71">
        <v>123.65527719082988</v>
      </c>
      <c r="AC1032" s="71">
        <v>86.850594661062786</v>
      </c>
      <c r="AD1032" s="71">
        <v>79.098290822644614</v>
      </c>
      <c r="AE1032" s="71">
        <v>85.136972001806541</v>
      </c>
      <c r="AF1032" s="71">
        <v>95.061522324118016</v>
      </c>
      <c r="AG1032" s="71">
        <v>89.846907641163412</v>
      </c>
      <c r="AH1032" s="71">
        <v>96.502188977400763</v>
      </c>
      <c r="AI1032" s="71">
        <v>69.663196976514513</v>
      </c>
      <c r="AJ1032" s="71">
        <v>0.6314426103248838</v>
      </c>
      <c r="AK1032" s="71">
        <v>-16.490147741942817</v>
      </c>
      <c r="AL1032" s="71">
        <v>-25.207696773115863</v>
      </c>
      <c r="AM1032" s="71">
        <v>-15.561355765735396</v>
      </c>
      <c r="AN1032" s="71">
        <v>14.983115038175111</v>
      </c>
      <c r="AO1032" s="71">
        <v>2.3916064370627099</v>
      </c>
      <c r="AP1032" s="71">
        <v>-12.924326168355194</v>
      </c>
      <c r="AQ1032" s="71">
        <v>-0.85113701468012559</v>
      </c>
      <c r="AR1032" s="71">
        <v>85.563639450477453</v>
      </c>
      <c r="AS1032" s="71">
        <v>-39.445194068156098</v>
      </c>
      <c r="AT1032" s="71">
        <v>15.371713369837092</v>
      </c>
      <c r="AU1032" s="71">
        <v>22.995752183949424</v>
      </c>
      <c r="AV1032" s="72">
        <v>-21.901009162748718</v>
      </c>
      <c r="AW1032" s="73">
        <v>2292.3400000000256</v>
      </c>
      <c r="AX1032" s="73">
        <v>-62927.380000000063</v>
      </c>
      <c r="AY1032" s="73">
        <v>-101876.41999999998</v>
      </c>
      <c r="AZ1032" s="73">
        <v>-62520.400000000081</v>
      </c>
      <c r="BA1032" s="73">
        <v>89381.560000000172</v>
      </c>
      <c r="BB1032" s="73">
        <v>24792.619999999879</v>
      </c>
      <c r="BC1032" s="73">
        <v>-44102.000000000116</v>
      </c>
      <c r="BD1032" s="73">
        <v>-2422.0000000000582</v>
      </c>
      <c r="BE1032" s="73">
        <v>258339.54999999993</v>
      </c>
      <c r="BF1032" s="73">
        <v>-186561.26000000007</v>
      </c>
      <c r="BG1032" s="73">
        <v>41826.159999999974</v>
      </c>
      <c r="BH1032" s="73">
        <v>63941.570000000007</v>
      </c>
      <c r="BI1032" s="73">
        <v>-49574.889999999956</v>
      </c>
      <c r="BJ1032" s="71">
        <v>6.2013893277596637</v>
      </c>
      <c r="BK1032" s="71">
        <v>14.903199283756539</v>
      </c>
      <c r="BL1032" s="71">
        <v>13.350046606815031</v>
      </c>
      <c r="BM1032" s="71">
        <v>12.623163918705178</v>
      </c>
      <c r="BN1032" s="71">
        <v>-11.275600751921928</v>
      </c>
      <c r="BO1032" s="71">
        <v>8.0974990137551277</v>
      </c>
      <c r="BP1032" s="71">
        <v>18.850964662208309</v>
      </c>
      <c r="BQ1032" s="71">
        <v>19.825147280559872</v>
      </c>
      <c r="BR1032" s="72">
        <v>14.651694583499388</v>
      </c>
      <c r="BS1032" s="72">
        <v>12.941140811294316</v>
      </c>
      <c r="BT1032" s="71">
        <v>15.532875707579134</v>
      </c>
      <c r="BU1032" s="71">
        <v>15.593847014943993</v>
      </c>
      <c r="BV1032" s="71">
        <v>13.78963726556524</v>
      </c>
      <c r="BW1032" s="71">
        <v>14.309326814158542</v>
      </c>
      <c r="BX1032" s="75">
        <v>7051</v>
      </c>
      <c r="BY1032" s="75">
        <v>7102</v>
      </c>
      <c r="BZ1032" s="75">
        <v>6379</v>
      </c>
      <c r="CA1032" s="75">
        <v>6860</v>
      </c>
      <c r="CB1032" s="75">
        <v>8403</v>
      </c>
      <c r="CC1032" s="75">
        <v>10278</v>
      </c>
      <c r="CD1032" s="75">
        <v>6893</v>
      </c>
      <c r="CE1032" s="75">
        <v>6794</v>
      </c>
      <c r="CF1032" s="75">
        <v>10193</v>
      </c>
      <c r="CG1032" s="75">
        <v>6906</v>
      </c>
      <c r="CH1032" s="75">
        <v>7638</v>
      </c>
      <c r="CI1032" s="75">
        <v>7970</v>
      </c>
      <c r="CJ1032" s="75">
        <v>4223</v>
      </c>
      <c r="CK1032" s="75">
        <v>50617</v>
      </c>
      <c r="CL1032" s="73">
        <v>762511.94999999984</v>
      </c>
      <c r="CM1032" s="73">
        <v>719760.24999999988</v>
      </c>
      <c r="CN1032" s="73">
        <v>720632.55999999982</v>
      </c>
      <c r="CO1032" s="73">
        <v>850657.52999999991</v>
      </c>
      <c r="CP1032" s="73">
        <v>938892.26000000013</v>
      </c>
      <c r="CQ1032" s="73">
        <v>807507.34</v>
      </c>
      <c r="CR1032" s="73">
        <v>789897.72000000032</v>
      </c>
      <c r="CS1032" s="73">
        <v>1064703.6800000004</v>
      </c>
      <c r="CT1032" s="73">
        <v>900026.39000000013</v>
      </c>
      <c r="CU1032" s="73">
        <v>825685.49000000034</v>
      </c>
      <c r="CV1032" s="73">
        <v>829595</v>
      </c>
      <c r="CW1032" s="73">
        <v>728994.33</v>
      </c>
      <c r="CX1032" s="73">
        <v>738311.74000000011</v>
      </c>
      <c r="CY1032" s="77"/>
      <c r="CZ1032" s="4">
        <v>948</v>
      </c>
      <c r="DA1032" s="76" t="str">
        <f t="shared" si="38"/>
        <v>L948</v>
      </c>
      <c r="DB1032" s="71">
        <v>1.7173126679307735</v>
      </c>
      <c r="DC1032" s="71">
        <v>1.8885036138437834</v>
      </c>
      <c r="DD1032" s="71">
        <v>0.61653013438741056</v>
      </c>
      <c r="DE1032" s="71">
        <v>0.78232642014601139</v>
      </c>
      <c r="DF1032" s="71">
        <v>0.4353995615995811</v>
      </c>
      <c r="DG1032" s="71">
        <v>0.35267960036346641</v>
      </c>
      <c r="DH1032" s="71">
        <v>0.22783738463377223</v>
      </c>
      <c r="DI1032" s="71">
        <v>0.17970538805001149</v>
      </c>
      <c r="DJ1032" s="71">
        <v>6.9489132557448777E-2</v>
      </c>
      <c r="DK1032" s="71">
        <v>0.11287222291246392</v>
      </c>
      <c r="DL1032" s="71">
        <v>0.1542535600370176</v>
      </c>
      <c r="DM1032" s="71">
        <v>0.16907902431140409</v>
      </c>
      <c r="DN1032" s="71">
        <v>0.28884571488215621</v>
      </c>
      <c r="DO1032" s="71">
        <v>0.15369738913183065</v>
      </c>
      <c r="DQ1032" s="71"/>
      <c r="DR1032" s="71"/>
      <c r="DS1032" s="71"/>
      <c r="DT1032" s="71"/>
      <c r="DU1032" s="71"/>
      <c r="DV1032" s="71"/>
      <c r="DW1032" s="71"/>
      <c r="DX1032" s="71"/>
      <c r="DY1032" s="71"/>
      <c r="DZ1032" s="71"/>
      <c r="EA1032" s="71"/>
      <c r="EB1032" s="71"/>
      <c r="EC1032" s="71"/>
      <c r="ED1032" s="71"/>
    </row>
    <row r="1033" spans="1:134">
      <c r="A1033" s="4">
        <v>986</v>
      </c>
      <c r="B1033" s="46" t="s">
        <v>8086</v>
      </c>
      <c r="C1033" s="65" t="str">
        <f t="shared" si="37"/>
        <v>L986</v>
      </c>
      <c r="D1033" s="69">
        <v>190632.86000000002</v>
      </c>
      <c r="E1033" s="68">
        <v>2240095.6</v>
      </c>
      <c r="F1033" s="69">
        <v>-3407.8499999999476</v>
      </c>
      <c r="G1033" s="69">
        <v>264155.570000001</v>
      </c>
      <c r="H1033" s="70">
        <v>93.646437508884432</v>
      </c>
      <c r="I1033" s="70">
        <v>13.36860258861201</v>
      </c>
      <c r="J1033" s="69">
        <v>336301.65999999986</v>
      </c>
      <c r="K1033" s="69">
        <v>288832.07999999996</v>
      </c>
      <c r="L1033" s="69">
        <v>270920.70999999996</v>
      </c>
      <c r="M1033" s="69">
        <v>373949.17</v>
      </c>
      <c r="N1033" s="69">
        <v>573431.79999999981</v>
      </c>
      <c r="O1033" s="69">
        <v>594347.12</v>
      </c>
      <c r="P1033" s="69">
        <v>252586.51999999993</v>
      </c>
      <c r="Q1033" s="69">
        <v>247845.18</v>
      </c>
      <c r="R1033" s="69">
        <v>579599.81000000006</v>
      </c>
      <c r="S1033" s="69">
        <v>300337.28000000003</v>
      </c>
      <c r="T1033" s="69">
        <v>329715.68999999994</v>
      </c>
      <c r="U1033" s="69">
        <v>339378.26</v>
      </c>
      <c r="V1033" s="69">
        <v>190632.86000000002</v>
      </c>
      <c r="W1033" s="70">
        <v>101.94940827270034</v>
      </c>
      <c r="X1033" s="70">
        <v>94.611716628907018</v>
      </c>
      <c r="Y1033" s="70">
        <v>90.905554590645636</v>
      </c>
      <c r="Z1033" s="71">
        <v>111.05270977186991</v>
      </c>
      <c r="AA1033" s="71">
        <v>109.59029301718444</v>
      </c>
      <c r="AB1033" s="71">
        <v>108.81184804285422</v>
      </c>
      <c r="AC1033" s="71">
        <v>91.910934861052667</v>
      </c>
      <c r="AD1033" s="71">
        <v>83.987578000722962</v>
      </c>
      <c r="AE1033" s="71">
        <v>95.73308862212464</v>
      </c>
      <c r="AF1033" s="71">
        <v>99.376391777168052</v>
      </c>
      <c r="AG1033" s="71">
        <v>99.067686727438371</v>
      </c>
      <c r="AH1033" s="71">
        <v>96.032913430864923</v>
      </c>
      <c r="AI1033" s="71">
        <v>83.503890709112284</v>
      </c>
      <c r="AJ1033" s="71">
        <v>-6.9513191515264143</v>
      </c>
      <c r="AK1033" s="71">
        <v>-10.948992697703519</v>
      </c>
      <c r="AL1033" s="71">
        <v>-16.501423111964574</v>
      </c>
      <c r="AM1033" s="71">
        <v>-16.140928134847233</v>
      </c>
      <c r="AN1033" s="71">
        <v>0.30720570572559946</v>
      </c>
      <c r="AO1033" s="71">
        <v>2.1275030982062182</v>
      </c>
      <c r="AP1033" s="71">
        <v>-7.4796138434001342</v>
      </c>
      <c r="AQ1033" s="71">
        <v>3.6961178154734098</v>
      </c>
      <c r="AR1033" s="71">
        <v>74.854937629319878</v>
      </c>
      <c r="AS1033" s="71">
        <v>-24.843608778638281</v>
      </c>
      <c r="AT1033" s="71">
        <v>27.291250256780607</v>
      </c>
      <c r="AU1033" s="71">
        <v>21.30780478072014</v>
      </c>
      <c r="AV1033" s="72">
        <v>-1.7562551693404704</v>
      </c>
      <c r="AW1033" s="73">
        <v>-25123.840000000142</v>
      </c>
      <c r="AX1033" s="73">
        <v>-35512.460000000137</v>
      </c>
      <c r="AY1033" s="73">
        <v>-53540.760000000068</v>
      </c>
      <c r="AZ1033" s="73">
        <v>-71976.550000000163</v>
      </c>
      <c r="BA1033" s="73">
        <v>1807.1499999997905</v>
      </c>
      <c r="BB1033" s="73">
        <v>21737.480000000214</v>
      </c>
      <c r="BC1033" s="73">
        <v>-20419.820000000036</v>
      </c>
      <c r="BD1033" s="73">
        <v>8834.1300000000338</v>
      </c>
      <c r="BE1033" s="73">
        <v>248125.15000000002</v>
      </c>
      <c r="BF1033" s="73">
        <v>-99279.140000000072</v>
      </c>
      <c r="BG1033" s="73">
        <v>70691.06</v>
      </c>
      <c r="BH1033" s="73">
        <v>59612.040000000037</v>
      </c>
      <c r="BI1033" s="73">
        <v>-3407.8499999999476</v>
      </c>
      <c r="BJ1033" s="71">
        <v>5.8644119388064704</v>
      </c>
      <c r="BK1033" s="71">
        <v>9.3143171246990963</v>
      </c>
      <c r="BL1033" s="71">
        <v>9.782553428601279</v>
      </c>
      <c r="BM1033" s="71">
        <v>3.207357557417402</v>
      </c>
      <c r="BN1033" s="71">
        <v>-7.508786710798339</v>
      </c>
      <c r="BO1033" s="71">
        <v>10.910420260351811</v>
      </c>
      <c r="BP1033" s="71">
        <v>18.089815452182638</v>
      </c>
      <c r="BQ1033" s="71">
        <v>17.039061466777028</v>
      </c>
      <c r="BR1033" s="72">
        <v>8.630619516442275</v>
      </c>
      <c r="BS1033" s="72">
        <v>10.992971638745964</v>
      </c>
      <c r="BT1033" s="71">
        <v>7.1971210228065381</v>
      </c>
      <c r="BU1033" s="71">
        <v>8.4305066752801476</v>
      </c>
      <c r="BV1033" s="71">
        <v>2.4742856453745397</v>
      </c>
      <c r="BW1033" s="71">
        <v>8.7364719895927845</v>
      </c>
      <c r="BX1033" s="75">
        <v>7733</v>
      </c>
      <c r="BY1033" s="75">
        <v>7561</v>
      </c>
      <c r="BZ1033" s="75">
        <v>6956</v>
      </c>
      <c r="CA1033" s="75">
        <v>7094</v>
      </c>
      <c r="CB1033" s="75">
        <v>9886</v>
      </c>
      <c r="CC1033" s="75">
        <v>12177</v>
      </c>
      <c r="CD1033" s="75">
        <v>6230</v>
      </c>
      <c r="CE1033" s="75">
        <v>6329</v>
      </c>
      <c r="CF1033" s="75">
        <v>10364</v>
      </c>
      <c r="CG1033" s="75">
        <v>7964</v>
      </c>
      <c r="CH1033" s="75">
        <v>8632</v>
      </c>
      <c r="CI1033" s="75">
        <v>8772</v>
      </c>
      <c r="CJ1033" s="75">
        <v>4590</v>
      </c>
      <c r="CK1033" s="75">
        <v>52881</v>
      </c>
      <c r="CL1033" s="73">
        <v>563215.42000000004</v>
      </c>
      <c r="CM1033" s="73">
        <v>514284.62</v>
      </c>
      <c r="CN1033" s="73">
        <v>553854.21</v>
      </c>
      <c r="CO1033" s="73">
        <v>642557.57999999996</v>
      </c>
      <c r="CP1033" s="73">
        <v>853167</v>
      </c>
      <c r="CQ1033" s="73">
        <v>706146.52999999991</v>
      </c>
      <c r="CR1033" s="73">
        <v>779218.13000000024</v>
      </c>
      <c r="CS1033" s="73">
        <v>980075.94000000006</v>
      </c>
      <c r="CT1033" s="73">
        <v>758183.66999999993</v>
      </c>
      <c r="CU1033" s="73">
        <v>720510.9</v>
      </c>
      <c r="CV1033" s="73">
        <v>743530.68</v>
      </c>
      <c r="CW1033" s="73">
        <v>765520.22</v>
      </c>
      <c r="CX1033" s="73">
        <v>671907.75</v>
      </c>
      <c r="CY1033" s="77"/>
      <c r="CZ1033" s="4">
        <v>986</v>
      </c>
      <c r="DA1033" s="76" t="str">
        <f t="shared" si="38"/>
        <v>L986</v>
      </c>
      <c r="DB1033" s="71">
        <v>1.5663868660617852</v>
      </c>
      <c r="DC1033" s="71">
        <v>0.699814354014479</v>
      </c>
      <c r="DD1033" s="71">
        <v>0.232189301579243</v>
      </c>
      <c r="DE1033" s="71">
        <v>0.28256591864082375</v>
      </c>
      <c r="DF1033" s="71">
        <v>0.16958198571428615</v>
      </c>
      <c r="DG1033" s="71">
        <v>0.34887954086709561</v>
      </c>
      <c r="DH1033" s="71">
        <v>0.21173800567104017</v>
      </c>
      <c r="DI1033" s="71">
        <v>0.23326392216735625</v>
      </c>
      <c r="DJ1033" s="71">
        <v>0.21176274661495986</v>
      </c>
      <c r="DK1033" s="71">
        <v>8.9286203543058038E-2</v>
      </c>
      <c r="DL1033" s="71">
        <v>0.18815829085645522</v>
      </c>
      <c r="DM1033" s="71">
        <v>0.29881489190946636</v>
      </c>
      <c r="DN1033" s="72">
        <v>0.34387543519623076</v>
      </c>
      <c r="DO1033" s="71">
        <v>0.2186713321022106</v>
      </c>
      <c r="DQ1033" s="71"/>
      <c r="DR1033" s="71"/>
      <c r="DS1033" s="71"/>
      <c r="DT1033" s="71"/>
      <c r="DU1033" s="71"/>
      <c r="DV1033" s="71"/>
      <c r="DW1033" s="71"/>
      <c r="DX1033" s="71"/>
      <c r="DY1033" s="71"/>
      <c r="DZ1033" s="71"/>
      <c r="EA1033" s="71"/>
      <c r="EB1033" s="71"/>
      <c r="EC1033" s="71"/>
      <c r="ED1033" s="71"/>
    </row>
    <row r="1034" spans="1:134">
      <c r="A1034" s="4">
        <v>5067</v>
      </c>
      <c r="B1034" s="46" t="s">
        <v>8094</v>
      </c>
      <c r="C1034" s="65" t="str">
        <f t="shared" si="37"/>
        <v>5067</v>
      </c>
      <c r="D1034" s="69">
        <v>167752.27000000002</v>
      </c>
      <c r="E1034" s="68">
        <v>2099259.3099999996</v>
      </c>
      <c r="F1034" s="69">
        <v>34947.200000000041</v>
      </c>
      <c r="G1034" s="69">
        <v>357362.20999999926</v>
      </c>
      <c r="H1034" s="70">
        <v>97.370502333234995</v>
      </c>
      <c r="I1034" s="70">
        <v>20.515690048510859</v>
      </c>
      <c r="J1034" s="69">
        <v>238286.46999999994</v>
      </c>
      <c r="K1034" s="69">
        <v>230398.74</v>
      </c>
      <c r="L1034" s="69">
        <v>233040.46999999994</v>
      </c>
      <c r="M1034" s="69">
        <v>299252.56999999995</v>
      </c>
      <c r="N1034" s="69">
        <v>424480.63999999996</v>
      </c>
      <c r="O1034" s="69">
        <v>523528.49</v>
      </c>
      <c r="P1034" s="69">
        <v>260277.75999999995</v>
      </c>
      <c r="Q1034" s="69">
        <v>235722.28999999995</v>
      </c>
      <c r="R1034" s="69">
        <v>555400.42999999993</v>
      </c>
      <c r="S1034" s="69">
        <v>271188.12</v>
      </c>
      <c r="T1034" s="69">
        <v>293353.34999999998</v>
      </c>
      <c r="U1034" s="69">
        <v>315565.09000000003</v>
      </c>
      <c r="V1034" s="69">
        <v>167752.27000000002</v>
      </c>
      <c r="W1034" s="70">
        <v>87.220017090237533</v>
      </c>
      <c r="X1034" s="70">
        <v>82.137984133114912</v>
      </c>
      <c r="Y1034" s="70">
        <v>84.307024015192994</v>
      </c>
      <c r="Z1034" s="71">
        <v>84.00537665725183</v>
      </c>
      <c r="AA1034" s="71">
        <v>118.62016994398404</v>
      </c>
      <c r="AB1034" s="71">
        <v>118.69561224022031</v>
      </c>
      <c r="AC1034" s="71">
        <v>94.456963430502029</v>
      </c>
      <c r="AD1034" s="71">
        <v>83.507928227042925</v>
      </c>
      <c r="AE1034" s="71">
        <v>102.57858784895583</v>
      </c>
      <c r="AF1034" s="71">
        <v>98.878338001091208</v>
      </c>
      <c r="AG1034" s="71">
        <v>94.547233103678209</v>
      </c>
      <c r="AH1034" s="71">
        <v>102.68664087679934</v>
      </c>
      <c r="AI1034" s="71">
        <v>101.76734947094342</v>
      </c>
      <c r="AJ1034" s="71">
        <v>-15.774363851796592</v>
      </c>
      <c r="AK1034" s="71">
        <v>-18.901779063232304</v>
      </c>
      <c r="AL1034" s="71">
        <v>-32.141274220884895</v>
      </c>
      <c r="AM1034" s="71">
        <v>-18.27117922409769</v>
      </c>
      <c r="AN1034" s="71">
        <v>-8.0248939107059432</v>
      </c>
      <c r="AO1034" s="71">
        <v>0.1341954721226335</v>
      </c>
      <c r="AP1034" s="71">
        <v>-0.44694078060474318</v>
      </c>
      <c r="AQ1034" s="71">
        <v>6.9178225316553377</v>
      </c>
      <c r="AR1034" s="71">
        <v>117.09556688772173</v>
      </c>
      <c r="AS1034" s="71">
        <v>-32.045906003693972</v>
      </c>
      <c r="AT1034" s="71">
        <v>24.704974185918751</v>
      </c>
      <c r="AU1034" s="71">
        <v>33.133176930952636</v>
      </c>
      <c r="AV1034" s="72">
        <v>26.314658017197722</v>
      </c>
      <c r="AW1034" s="73">
        <v>-44627.950000000099</v>
      </c>
      <c r="AX1034" s="73">
        <v>-53699.649999999965</v>
      </c>
      <c r="AY1034" s="73">
        <v>-110379.58000000005</v>
      </c>
      <c r="AZ1034" s="73">
        <v>-66900.479999999981</v>
      </c>
      <c r="BA1034" s="73">
        <v>-36982.319999999949</v>
      </c>
      <c r="BB1034" s="73">
        <v>8183.4900000001653</v>
      </c>
      <c r="BC1034" s="73">
        <v>-1168.5100000000675</v>
      </c>
      <c r="BD1034" s="73">
        <v>15251.75999999998</v>
      </c>
      <c r="BE1034" s="73">
        <v>299568.2</v>
      </c>
      <c r="BF1034" s="73">
        <v>-127887.34999999992</v>
      </c>
      <c r="BG1034" s="73">
        <v>58115.459999999963</v>
      </c>
      <c r="BH1034" s="73">
        <v>78535.45000000007</v>
      </c>
      <c r="BI1034" s="73">
        <v>34947.200000000041</v>
      </c>
      <c r="BJ1034" s="71">
        <v>17.059326317326949</v>
      </c>
      <c r="BK1034" s="71">
        <v>16.221664105040521</v>
      </c>
      <c r="BL1034" s="71">
        <v>14.986138617681728</v>
      </c>
      <c r="BM1034" s="71">
        <v>14.469244701272878</v>
      </c>
      <c r="BN1034" s="71">
        <v>2.6865885165136634</v>
      </c>
      <c r="BO1034" s="71">
        <v>12.757013219453295</v>
      </c>
      <c r="BP1034" s="71">
        <v>21.485411468361168</v>
      </c>
      <c r="BQ1034" s="71">
        <v>20.94767156901078</v>
      </c>
      <c r="BR1034" s="72">
        <v>13.358875474729503</v>
      </c>
      <c r="BS1034" s="72">
        <v>16.595867506895516</v>
      </c>
      <c r="BT1034" s="71">
        <v>17.959463287331928</v>
      </c>
      <c r="BU1034" s="71">
        <v>16.810983425977177</v>
      </c>
      <c r="BV1034" s="71">
        <v>15.47941361122508</v>
      </c>
      <c r="BW1034" s="71">
        <v>15.430578785825787</v>
      </c>
      <c r="BX1034" s="75">
        <v>6979</v>
      </c>
      <c r="BY1034" s="75">
        <v>7317</v>
      </c>
      <c r="BZ1034" s="75">
        <v>6312</v>
      </c>
      <c r="CA1034" s="75">
        <v>7099</v>
      </c>
      <c r="CB1034" s="75">
        <v>9027</v>
      </c>
      <c r="CC1034" s="75">
        <v>10707</v>
      </c>
      <c r="CD1034" s="75">
        <v>6617</v>
      </c>
      <c r="CE1034" s="75">
        <v>6538</v>
      </c>
      <c r="CF1034" s="75">
        <v>10920</v>
      </c>
      <c r="CG1034" s="75">
        <v>7223</v>
      </c>
      <c r="CH1034" s="75">
        <v>7668</v>
      </c>
      <c r="CI1034" s="75">
        <v>8075</v>
      </c>
      <c r="CJ1034" s="75">
        <v>4399</v>
      </c>
      <c r="CK1034" s="75">
        <v>51440</v>
      </c>
      <c r="CL1034" s="73">
        <v>523464.62</v>
      </c>
      <c r="CM1034" s="73">
        <v>507792.15999999992</v>
      </c>
      <c r="CN1034" s="73">
        <v>528126.6399999999</v>
      </c>
      <c r="CO1034" s="73">
        <v>617516.39000000013</v>
      </c>
      <c r="CP1034" s="73">
        <v>720817.22999999986</v>
      </c>
      <c r="CQ1034" s="73">
        <v>544902.57999999996</v>
      </c>
      <c r="CR1034" s="73">
        <v>553841.1</v>
      </c>
      <c r="CS1034" s="73">
        <v>772468.89000000013</v>
      </c>
      <c r="CT1034" s="73">
        <v>548996.73999999976</v>
      </c>
      <c r="CU1034" s="73">
        <v>568263.2100000002</v>
      </c>
      <c r="CV1034" s="73">
        <v>545108.09</v>
      </c>
      <c r="CW1034" s="73">
        <v>546603.69000000006</v>
      </c>
      <c r="CX1034" s="73">
        <v>567593.60000000009</v>
      </c>
      <c r="CY1034" s="77"/>
      <c r="CZ1034" s="4">
        <v>5067</v>
      </c>
      <c r="DA1034" s="76" t="str">
        <f t="shared" si="38"/>
        <v>5067</v>
      </c>
      <c r="DB1034" s="71">
        <v>0.50104082877165945</v>
      </c>
      <c r="DC1034" s="71">
        <v>0.95589358591039086</v>
      </c>
      <c r="DD1034" s="71">
        <v>0.27384744521472953</v>
      </c>
      <c r="DE1034" s="71">
        <v>1.0192739273456248</v>
      </c>
      <c r="DF1034" s="71">
        <v>0.43113796763247353</v>
      </c>
      <c r="DG1034" s="71">
        <v>0.61478239539147683</v>
      </c>
      <c r="DH1034" s="71">
        <v>0.34104600323654399</v>
      </c>
      <c r="DI1034" s="71">
        <v>9.6606394708007276E-2</v>
      </c>
      <c r="DJ1034" s="71">
        <v>0.13651083846565054</v>
      </c>
      <c r="DK1034" s="71">
        <v>7.3212197790700886E-2</v>
      </c>
      <c r="DL1034" s="71">
        <v>0.32358863774088081</v>
      </c>
      <c r="DM1034" s="71">
        <v>0.21906965733792758</v>
      </c>
      <c r="DN1034" s="71">
        <v>0.15363482511329585</v>
      </c>
      <c r="DO1034" s="71">
        <v>0.189578446088352</v>
      </c>
      <c r="DQ1034" s="71"/>
      <c r="DR1034" s="71"/>
      <c r="DS1034" s="71"/>
      <c r="DT1034" s="71"/>
      <c r="DU1034" s="71"/>
      <c r="DV1034" s="71"/>
      <c r="DW1034" s="71"/>
      <c r="DX1034" s="71"/>
      <c r="DY1034" s="71"/>
      <c r="DZ1034" s="71"/>
      <c r="EA1034" s="71"/>
      <c r="EB1034" s="71"/>
      <c r="EC1034" s="71"/>
      <c r="ED1034" s="71"/>
    </row>
    <row r="1035" spans="1:134">
      <c r="A1035" s="4">
        <v>372</v>
      </c>
      <c r="B1035" s="46" t="s">
        <v>8100</v>
      </c>
      <c r="C1035" s="65" t="str">
        <f t="shared" si="37"/>
        <v>L372</v>
      </c>
      <c r="D1035" s="69">
        <v>145317.36999999997</v>
      </c>
      <c r="E1035" s="68">
        <v>1741718.82</v>
      </c>
      <c r="F1035" s="69">
        <v>39993.279999999999</v>
      </c>
      <c r="G1035" s="69">
        <v>259754.49000000046</v>
      </c>
      <c r="H1035" s="70">
        <v>93.161346163536223</v>
      </c>
      <c r="I1035" s="70">
        <v>17.527715393797671</v>
      </c>
      <c r="J1035" s="69">
        <v>222943.53999999992</v>
      </c>
      <c r="K1035" s="69">
        <v>228439.51</v>
      </c>
      <c r="L1035" s="69">
        <v>189168.54999999993</v>
      </c>
      <c r="M1035" s="69">
        <v>225908.03999999992</v>
      </c>
      <c r="N1035" s="69">
        <v>332931.33999999997</v>
      </c>
      <c r="O1035" s="69">
        <v>360973.37999999995</v>
      </c>
      <c r="P1035" s="69">
        <v>197187.34999999998</v>
      </c>
      <c r="Q1035" s="69">
        <v>187272.74999999994</v>
      </c>
      <c r="R1035" s="69">
        <v>481513.55</v>
      </c>
      <c r="S1035" s="69">
        <v>224894.18999999992</v>
      </c>
      <c r="T1035" s="69">
        <v>242611.70999999996</v>
      </c>
      <c r="U1035" s="69">
        <v>262921.89999999991</v>
      </c>
      <c r="V1035" s="69">
        <v>145317.36999999997</v>
      </c>
      <c r="W1035" s="70">
        <v>93.275324873626332</v>
      </c>
      <c r="X1035" s="70">
        <v>101.45022663964407</v>
      </c>
      <c r="Y1035" s="70">
        <v>89.252751618030473</v>
      </c>
      <c r="Z1035" s="71">
        <v>84.078023236507406</v>
      </c>
      <c r="AA1035" s="71">
        <v>98.697414300903986</v>
      </c>
      <c r="AB1035" s="71">
        <v>111.11826848988269</v>
      </c>
      <c r="AC1035" s="71">
        <v>88.296094820220148</v>
      </c>
      <c r="AD1035" s="71">
        <v>74.245386927341599</v>
      </c>
      <c r="AE1035" s="71">
        <v>101.18998958104473</v>
      </c>
      <c r="AF1035" s="71">
        <v>91.148760975669347</v>
      </c>
      <c r="AG1035" s="71">
        <v>87.585150064676299</v>
      </c>
      <c r="AH1035" s="71">
        <v>107.35993899360057</v>
      </c>
      <c r="AI1035" s="71">
        <v>97.182895607818025</v>
      </c>
      <c r="AJ1035" s="71">
        <v>-13.397198680429522</v>
      </c>
      <c r="AK1035" s="71">
        <v>-13.654400505344311</v>
      </c>
      <c r="AL1035" s="71">
        <v>-32.215528965515148</v>
      </c>
      <c r="AM1035" s="71">
        <v>-18.750393151020607</v>
      </c>
      <c r="AN1035" s="71">
        <v>-23.459180512817511</v>
      </c>
      <c r="AO1035" s="71">
        <v>-10.22852752363792</v>
      </c>
      <c r="AP1035" s="71">
        <v>-12.083737497657033</v>
      </c>
      <c r="AQ1035" s="71">
        <v>-2.9757818632086042</v>
      </c>
      <c r="AR1035" s="71">
        <v>112.22597450301181</v>
      </c>
      <c r="AS1035" s="71">
        <v>-33.462597928115599</v>
      </c>
      <c r="AT1035" s="71">
        <v>16.47544923098949</v>
      </c>
      <c r="AU1035" s="71">
        <v>41.237668585401501</v>
      </c>
      <c r="AV1035" s="72">
        <v>37.971635928684513</v>
      </c>
      <c r="AW1035" s="73">
        <v>-34488.710000000079</v>
      </c>
      <c r="AX1035" s="73">
        <v>-36124.650000000023</v>
      </c>
      <c r="AY1035" s="73">
        <v>-89905.030000000028</v>
      </c>
      <c r="AZ1035" s="73">
        <v>-52133.97000000003</v>
      </c>
      <c r="BA1035" s="73">
        <v>-102040.93000000005</v>
      </c>
      <c r="BB1035" s="73">
        <v>-36713.629999999946</v>
      </c>
      <c r="BC1035" s="73">
        <v>-27102.609999999986</v>
      </c>
      <c r="BD1035" s="73">
        <v>-5743.7500000000291</v>
      </c>
      <c r="BE1035" s="73">
        <v>254626.35999999996</v>
      </c>
      <c r="BF1035" s="73">
        <v>-113102.46000000017</v>
      </c>
      <c r="BG1035" s="73">
        <v>34317.420000000013</v>
      </c>
      <c r="BH1035" s="73">
        <v>76766.249999999942</v>
      </c>
      <c r="BI1035" s="73">
        <v>39993.279999999999</v>
      </c>
      <c r="BJ1035" s="71">
        <v>17.653600695038431</v>
      </c>
      <c r="BK1035" s="71">
        <v>13.205120752763371</v>
      </c>
      <c r="BL1035" s="71">
        <v>13.731318775051111</v>
      </c>
      <c r="BM1035" s="71">
        <v>13.888588498594046</v>
      </c>
      <c r="BN1035" s="71">
        <v>0.38473168719788298</v>
      </c>
      <c r="BO1035" s="71">
        <v>13.364176799239416</v>
      </c>
      <c r="BP1035" s="71">
        <v>16.525295794358311</v>
      </c>
      <c r="BQ1035" s="71">
        <v>21.787236425819358</v>
      </c>
      <c r="BR1035" s="72">
        <v>10.979811869887495</v>
      </c>
      <c r="BS1035" s="72">
        <v>12.648683727828308</v>
      </c>
      <c r="BT1035" s="71">
        <v>15.94072377926739</v>
      </c>
      <c r="BU1035" s="71">
        <v>13.639365901127597</v>
      </c>
      <c r="BV1035" s="71">
        <v>10.686148821641336</v>
      </c>
      <c r="BW1035" s="71">
        <v>12.54024649202111</v>
      </c>
      <c r="BX1035" s="75">
        <v>6883</v>
      </c>
      <c r="BY1035" s="75">
        <v>7360</v>
      </c>
      <c r="BZ1035" s="75">
        <v>6281</v>
      </c>
      <c r="CA1035" s="75">
        <v>6768</v>
      </c>
      <c r="CB1035" s="75">
        <v>7762</v>
      </c>
      <c r="CC1035" s="75">
        <v>8030</v>
      </c>
      <c r="CD1035" s="75">
        <v>5404</v>
      </c>
      <c r="CE1035" s="75">
        <v>5133</v>
      </c>
      <c r="CF1035" s="75">
        <v>8635</v>
      </c>
      <c r="CG1035" s="75">
        <v>6857</v>
      </c>
      <c r="CH1035" s="75">
        <v>6928</v>
      </c>
      <c r="CI1035" s="75">
        <v>7301</v>
      </c>
      <c r="CJ1035" s="75">
        <v>3909</v>
      </c>
      <c r="CK1035" s="75">
        <v>44167</v>
      </c>
      <c r="CL1035" s="73">
        <v>457822.00999999995</v>
      </c>
      <c r="CM1035" s="73">
        <v>449631.01000000007</v>
      </c>
      <c r="CN1035" s="73">
        <v>477695.87</v>
      </c>
      <c r="CO1035" s="73">
        <v>501488.26999999984</v>
      </c>
      <c r="CP1035" s="73">
        <v>590968.97000000009</v>
      </c>
      <c r="CQ1035" s="73">
        <v>494540.75999999995</v>
      </c>
      <c r="CR1035" s="73">
        <v>541661.28</v>
      </c>
      <c r="CS1035" s="73">
        <v>666640.19000000018</v>
      </c>
      <c r="CT1035" s="73">
        <v>505551.67999999982</v>
      </c>
      <c r="CU1035" s="73">
        <v>470930.56999999995</v>
      </c>
      <c r="CV1035" s="73">
        <v>480359.52</v>
      </c>
      <c r="CW1035" s="73">
        <v>415498.82999999996</v>
      </c>
      <c r="CX1035" s="73">
        <v>491440.37</v>
      </c>
      <c r="CY1035" s="77"/>
      <c r="CZ1035" s="4">
        <v>372</v>
      </c>
      <c r="DA1035" s="76" t="str">
        <f t="shared" si="38"/>
        <v>L372</v>
      </c>
      <c r="DB1035" s="71">
        <v>2.9826747392795299</v>
      </c>
      <c r="DC1035" s="71">
        <v>1.6090629886124419</v>
      </c>
      <c r="DD1035" s="71">
        <v>0.63576216976291466</v>
      </c>
      <c r="DE1035" s="71">
        <v>1.4764810811624074</v>
      </c>
      <c r="DF1035" s="71">
        <v>2.2744897915595268</v>
      </c>
      <c r="DG1035" s="71">
        <v>0.80910502366025139</v>
      </c>
      <c r="DH1035" s="71">
        <v>0.27495660551268963</v>
      </c>
      <c r="DI1035" s="71">
        <v>0.66564347596894924</v>
      </c>
      <c r="DJ1035" s="71">
        <v>1.096270551199833</v>
      </c>
      <c r="DK1035" s="71">
        <v>0.24624852148389209</v>
      </c>
      <c r="DL1035" s="71">
        <v>0.9376732360449499</v>
      </c>
      <c r="DM1035" s="71">
        <v>0.80859345708135832</v>
      </c>
      <c r="DN1035" s="71">
        <v>0.25141575506835928</v>
      </c>
      <c r="DO1035" s="71">
        <v>0.71042701459846713</v>
      </c>
      <c r="DQ1035" s="71"/>
      <c r="DR1035" s="71"/>
      <c r="DS1035" s="71"/>
      <c r="DT1035" s="71"/>
      <c r="DU1035" s="71"/>
      <c r="DV1035" s="71"/>
      <c r="DW1035" s="71"/>
      <c r="DX1035" s="71"/>
      <c r="DY1035" s="71"/>
      <c r="DZ1035" s="71"/>
      <c r="EA1035" s="71"/>
      <c r="EB1035" s="71"/>
      <c r="EC1035" s="71"/>
      <c r="ED1035" s="71"/>
    </row>
    <row r="1036" spans="1:134">
      <c r="A1036" s="4">
        <v>950</v>
      </c>
      <c r="B1036" s="46" t="s">
        <v>8108</v>
      </c>
      <c r="C1036" s="65" t="str">
        <f t="shared" si="37"/>
        <v>L950</v>
      </c>
      <c r="D1036" s="69">
        <v>155235.63999999996</v>
      </c>
      <c r="E1036" s="68">
        <v>2135004.5000000009</v>
      </c>
      <c r="F1036" s="69">
        <v>-11641.98000000001</v>
      </c>
      <c r="G1036" s="69">
        <v>156519.62000000104</v>
      </c>
      <c r="H1036" s="70">
        <v>88.473606470318245</v>
      </c>
      <c r="I1036" s="70">
        <v>7.9110849712433096</v>
      </c>
      <c r="J1036" s="69">
        <v>295496.48</v>
      </c>
      <c r="K1036" s="69">
        <v>255884.20999999993</v>
      </c>
      <c r="L1036" s="69">
        <v>267404.19999999995</v>
      </c>
      <c r="M1036" s="69">
        <v>306579.30999999994</v>
      </c>
      <c r="N1036" s="69">
        <v>357578.87</v>
      </c>
      <c r="O1036" s="69">
        <v>477428.8</v>
      </c>
      <c r="P1036" s="69">
        <v>271516.27</v>
      </c>
      <c r="Q1036" s="69">
        <v>252158.51999999996</v>
      </c>
      <c r="R1036" s="69">
        <v>626210.59999999986</v>
      </c>
      <c r="S1036" s="69">
        <v>266950.01999999996</v>
      </c>
      <c r="T1036" s="69">
        <v>278712.09000000003</v>
      </c>
      <c r="U1036" s="69">
        <v>284221.36</v>
      </c>
      <c r="V1036" s="69">
        <v>155235.63999999996</v>
      </c>
      <c r="W1036" s="70">
        <v>90.472344346118518</v>
      </c>
      <c r="X1036" s="70">
        <v>81.678422600212343</v>
      </c>
      <c r="Y1036" s="70">
        <v>91.94977856251819</v>
      </c>
      <c r="Z1036" s="71">
        <v>83.497993582928572</v>
      </c>
      <c r="AA1036" s="71">
        <v>98.396875710184489</v>
      </c>
      <c r="AB1036" s="71">
        <v>111.77376578958535</v>
      </c>
      <c r="AC1036" s="71">
        <v>88.913718981278706</v>
      </c>
      <c r="AD1036" s="71">
        <v>78.916535950215504</v>
      </c>
      <c r="AE1036" s="71">
        <v>93.624249162341385</v>
      </c>
      <c r="AF1036" s="71">
        <v>87.809938427096824</v>
      </c>
      <c r="AG1036" s="71">
        <v>86.661490025485307</v>
      </c>
      <c r="AH1036" s="71">
        <v>94.318136332453875</v>
      </c>
      <c r="AI1036" s="71">
        <v>80.66675093506089</v>
      </c>
      <c r="AJ1036" s="71">
        <v>-21.457934588059768</v>
      </c>
      <c r="AK1036" s="71">
        <v>-27.983463487544103</v>
      </c>
      <c r="AL1036" s="71">
        <v>-25.003413216625447</v>
      </c>
      <c r="AM1036" s="71">
        <v>-29.240603032611755</v>
      </c>
      <c r="AN1036" s="71">
        <v>-27.500277161570295</v>
      </c>
      <c r="AO1036" s="71">
        <v>-16.421655148786851</v>
      </c>
      <c r="AP1036" s="71">
        <v>-9.8146295156206325</v>
      </c>
      <c r="AQ1036" s="71">
        <v>-1.0431733869875726</v>
      </c>
      <c r="AR1036" s="71">
        <v>135.11905018918279</v>
      </c>
      <c r="AS1036" s="71">
        <v>-47.262037619282729</v>
      </c>
      <c r="AT1036" s="71">
        <v>12.141004416321156</v>
      </c>
      <c r="AU1036" s="71">
        <v>21.115769963125896</v>
      </c>
      <c r="AV1036" s="72">
        <v>-6.9763578842986895</v>
      </c>
      <c r="AW1036" s="73">
        <v>-80730.549999999988</v>
      </c>
      <c r="AX1036" s="73">
        <v>-99428.920000000013</v>
      </c>
      <c r="AY1036" s="73">
        <v>-89150.960000000079</v>
      </c>
      <c r="AZ1036" s="73">
        <v>-126690.78999999986</v>
      </c>
      <c r="BA1036" s="73">
        <v>-135596.30000000005</v>
      </c>
      <c r="BB1036" s="73">
        <v>-77442.509999999951</v>
      </c>
      <c r="BC1036" s="73">
        <v>-29548.380000000005</v>
      </c>
      <c r="BD1036" s="73">
        <v>-2658.1800000001094</v>
      </c>
      <c r="BE1036" s="73">
        <v>359872.92999999988</v>
      </c>
      <c r="BF1036" s="73">
        <v>-239231.88000000006</v>
      </c>
      <c r="BG1036" s="73">
        <v>30174.910000000033</v>
      </c>
      <c r="BH1036" s="73">
        <v>49552.199999999895</v>
      </c>
      <c r="BI1036" s="73">
        <v>-11641.98000000001</v>
      </c>
      <c r="BJ1036" s="71">
        <v>13.721076401713225</v>
      </c>
      <c r="BK1036" s="71">
        <v>12.107546840468014</v>
      </c>
      <c r="BL1036" s="71">
        <v>13.325570846114882</v>
      </c>
      <c r="BM1036" s="71">
        <v>13.02987380151702</v>
      </c>
      <c r="BN1036" s="71">
        <v>2.2985593492774354</v>
      </c>
      <c r="BO1036" s="71">
        <v>9.8657289563646948</v>
      </c>
      <c r="BP1036" s="71">
        <v>17.425382945307764</v>
      </c>
      <c r="BQ1036" s="71">
        <v>19.408835917612695</v>
      </c>
      <c r="BR1036" s="72">
        <v>11.104502230799646</v>
      </c>
      <c r="BS1036" s="72">
        <v>8.9110970182684799</v>
      </c>
      <c r="BT1036" s="71">
        <v>15.971727237931386</v>
      </c>
      <c r="BU1036" s="71">
        <v>14.508248555457648</v>
      </c>
      <c r="BV1036" s="71">
        <v>10.86846418115312</v>
      </c>
      <c r="BW1036" s="71">
        <v>12.054788539284008</v>
      </c>
      <c r="BX1036" s="75">
        <v>7275</v>
      </c>
      <c r="BY1036" s="75">
        <v>6759</v>
      </c>
      <c r="BZ1036" s="75">
        <v>6508</v>
      </c>
      <c r="CA1036" s="75">
        <v>6871</v>
      </c>
      <c r="CB1036" s="75">
        <v>8169</v>
      </c>
      <c r="CC1036" s="75">
        <v>10109</v>
      </c>
      <c r="CD1036" s="75">
        <v>6534</v>
      </c>
      <c r="CE1036" s="75">
        <v>6465</v>
      </c>
      <c r="CF1036" s="75">
        <v>11054</v>
      </c>
      <c r="CG1036" s="75">
        <v>6849</v>
      </c>
      <c r="CH1036" s="75">
        <v>7670</v>
      </c>
      <c r="CI1036" s="75">
        <v>7476</v>
      </c>
      <c r="CJ1036" s="75">
        <v>4264</v>
      </c>
      <c r="CK1036" s="75">
        <v>50312</v>
      </c>
      <c r="CL1036" s="73">
        <v>595347.18000000005</v>
      </c>
      <c r="CM1036" s="73">
        <v>582599.02</v>
      </c>
      <c r="CN1036" s="73">
        <v>591327.32000000007</v>
      </c>
      <c r="CO1036" s="73">
        <v>617820.20999999985</v>
      </c>
      <c r="CP1036" s="73">
        <v>803433.67000000027</v>
      </c>
      <c r="CQ1036" s="73">
        <v>619081.27</v>
      </c>
      <c r="CR1036" s="73">
        <v>699804.59000000008</v>
      </c>
      <c r="CS1036" s="73">
        <v>1006720.0599999999</v>
      </c>
      <c r="CT1036" s="73">
        <v>729515.37999999966</v>
      </c>
      <c r="CU1036" s="73">
        <v>673114.87</v>
      </c>
      <c r="CV1036" s="73">
        <v>662861.96</v>
      </c>
      <c r="CW1036" s="73">
        <v>640357.51000000013</v>
      </c>
      <c r="CX1036" s="73">
        <v>756139.65</v>
      </c>
      <c r="CY1036" s="77"/>
      <c r="CZ1036" s="4">
        <v>950</v>
      </c>
      <c r="DA1036" s="76" t="str">
        <f t="shared" si="38"/>
        <v>L950</v>
      </c>
      <c r="DB1036" s="71">
        <v>4.2383837138693421</v>
      </c>
      <c r="DC1036" s="71">
        <v>3.3033515989433444</v>
      </c>
      <c r="DD1036" s="71">
        <v>0.59678999715644054</v>
      </c>
      <c r="DE1036" s="71">
        <v>0.52188414202568578</v>
      </c>
      <c r="DF1036" s="71">
        <v>0.96826061360584192</v>
      </c>
      <c r="DG1036" s="71">
        <v>0.35203600890762865</v>
      </c>
      <c r="DH1036" s="71">
        <v>0.62163545474158355</v>
      </c>
      <c r="DI1036" s="71">
        <v>0.11737752821415597</v>
      </c>
      <c r="DJ1036" s="71">
        <v>0.10560985035851481</v>
      </c>
      <c r="DK1036" s="71">
        <v>0.13000362880117869</v>
      </c>
      <c r="DL1036" s="71">
        <v>5.9123483165784203E-2</v>
      </c>
      <c r="DM1036" s="71">
        <v>0.14208365693304417</v>
      </c>
      <c r="DN1036" s="71">
        <v>5.7838531207601469E-2</v>
      </c>
      <c r="DO1036" s="71">
        <v>0.17222314362019867</v>
      </c>
      <c r="DQ1036" s="71"/>
      <c r="DR1036" s="71"/>
      <c r="DS1036" s="71"/>
      <c r="DT1036" s="71"/>
      <c r="DU1036" s="71"/>
      <c r="DV1036" s="71"/>
      <c r="DW1036" s="71"/>
      <c r="DX1036" s="71"/>
      <c r="DY1036" s="71"/>
      <c r="DZ1036" s="71"/>
      <c r="EA1036" s="71"/>
      <c r="EB1036" s="71"/>
      <c r="EC1036" s="71"/>
      <c r="ED1036" s="71"/>
    </row>
    <row r="1037" spans="1:134">
      <c r="A1037" s="4">
        <v>5040</v>
      </c>
      <c r="B1037" s="46" t="s">
        <v>8115</v>
      </c>
      <c r="C1037" s="65" t="str">
        <f t="shared" si="37"/>
        <v>5040</v>
      </c>
      <c r="D1037" s="69">
        <v>203634.99</v>
      </c>
      <c r="E1037" s="68">
        <v>2373011.6700000004</v>
      </c>
      <c r="F1037" s="69">
        <v>21645.640000000043</v>
      </c>
      <c r="G1037" s="69">
        <v>267474.85999999987</v>
      </c>
      <c r="H1037" s="70">
        <v>92.132599101965212</v>
      </c>
      <c r="I1037" s="70">
        <v>12.703404601128753</v>
      </c>
      <c r="J1037" s="69">
        <v>338407.65</v>
      </c>
      <c r="K1037" s="69">
        <v>373511.82</v>
      </c>
      <c r="L1037" s="69">
        <v>325928.48</v>
      </c>
      <c r="M1037" s="69">
        <v>390313.87</v>
      </c>
      <c r="N1037" s="69">
        <v>531356.58999999985</v>
      </c>
      <c r="O1037" s="69">
        <v>586957.71999999986</v>
      </c>
      <c r="P1037" s="69">
        <v>362248.42999999988</v>
      </c>
      <c r="Q1037" s="69">
        <v>323903.81000000006</v>
      </c>
      <c r="R1037" s="69">
        <v>513481.52999999997</v>
      </c>
      <c r="S1037" s="69">
        <v>306692.06999999995</v>
      </c>
      <c r="T1037" s="69">
        <v>351762.68</v>
      </c>
      <c r="U1037" s="69">
        <v>311288.15999999997</v>
      </c>
      <c r="V1037" s="69">
        <v>203634.99</v>
      </c>
      <c r="W1037" s="70">
        <v>98.019280767692862</v>
      </c>
      <c r="X1037" s="70">
        <v>108.10013478748559</v>
      </c>
      <c r="Y1037" s="70">
        <v>98.458431269992602</v>
      </c>
      <c r="Z1037" s="71">
        <v>92.494583423643476</v>
      </c>
      <c r="AA1037" s="71">
        <v>94.65943759598342</v>
      </c>
      <c r="AB1037" s="71">
        <v>118.56697789171575</v>
      </c>
      <c r="AC1037" s="71">
        <v>95.77232577794318</v>
      </c>
      <c r="AD1037" s="71">
        <v>106.21576668232461</v>
      </c>
      <c r="AE1037" s="71">
        <v>90.98751615766497</v>
      </c>
      <c r="AF1037" s="71">
        <v>86.275571666746586</v>
      </c>
      <c r="AG1037" s="71">
        <v>94.271049956589309</v>
      </c>
      <c r="AH1037" s="71">
        <v>83.994563615428447</v>
      </c>
      <c r="AI1037" s="71">
        <v>88.965164331338457</v>
      </c>
      <c r="AJ1037" s="71">
        <v>-16.252815452847457</v>
      </c>
      <c r="AK1037" s="71">
        <v>-10.655748116026164</v>
      </c>
      <c r="AL1037" s="71">
        <v>-17.040884198175899</v>
      </c>
      <c r="AM1037" s="71">
        <v>-8.7642018503588996</v>
      </c>
      <c r="AN1037" s="71">
        <v>-18.576800187769837</v>
      </c>
      <c r="AO1037" s="71">
        <v>-3.8100659312412244E-2</v>
      </c>
      <c r="AP1037" s="71">
        <v>-1.6347920375347602</v>
      </c>
      <c r="AQ1037" s="71">
        <v>33.727278499821423</v>
      </c>
      <c r="AR1037" s="71">
        <v>66.500019066316014</v>
      </c>
      <c r="AS1037" s="71">
        <v>-27.356600839591806</v>
      </c>
      <c r="AT1037" s="71">
        <v>21.337245190190799</v>
      </c>
      <c r="AU1037" s="71">
        <v>6.3957815219489067</v>
      </c>
      <c r="AV1037" s="72">
        <v>11.893904780691855</v>
      </c>
      <c r="AW1037" s="73">
        <v>-65674.770000000019</v>
      </c>
      <c r="AX1037" s="73">
        <v>-44547.330000000133</v>
      </c>
      <c r="AY1037" s="73">
        <v>-66949.960000000021</v>
      </c>
      <c r="AZ1037" s="73">
        <v>-37493.94</v>
      </c>
      <c r="BA1037" s="73">
        <v>-121200.67000000016</v>
      </c>
      <c r="BB1037" s="73">
        <v>9505.1199999998789</v>
      </c>
      <c r="BC1037" s="73">
        <v>-6020.4300000001676</v>
      </c>
      <c r="BD1037" s="73">
        <v>81691.590000000084</v>
      </c>
      <c r="BE1037" s="73">
        <v>205084.25000000006</v>
      </c>
      <c r="BF1037" s="73">
        <v>-115496.41999999993</v>
      </c>
      <c r="BG1037" s="73">
        <v>61857.729999999981</v>
      </c>
      <c r="BH1037" s="73">
        <v>18712.500000000058</v>
      </c>
      <c r="BI1037" s="73">
        <v>21645.640000000043</v>
      </c>
      <c r="BJ1037" s="71">
        <v>15.084687229954325</v>
      </c>
      <c r="BK1037" s="71">
        <v>11.381816128966229</v>
      </c>
      <c r="BL1037" s="71">
        <v>10.17619741864269</v>
      </c>
      <c r="BM1037" s="71">
        <v>13.363060455941167</v>
      </c>
      <c r="BN1037" s="71">
        <v>0.16977431787221153</v>
      </c>
      <c r="BO1037" s="71">
        <v>12.163784722356628</v>
      </c>
      <c r="BP1037" s="71">
        <v>19.345504325547292</v>
      </c>
      <c r="BQ1037" s="71">
        <v>19.212717260671301</v>
      </c>
      <c r="BR1037" s="72">
        <v>13.434233778536994</v>
      </c>
      <c r="BS1037" s="72">
        <v>14.647134590152096</v>
      </c>
      <c r="BT1037" s="71">
        <v>15.270680077575207</v>
      </c>
      <c r="BU1037" s="71">
        <v>16.081900378102912</v>
      </c>
      <c r="BV1037" s="71">
        <v>11.934633623480689</v>
      </c>
      <c r="BW1037" s="71">
        <v>14.247141598441079</v>
      </c>
      <c r="BX1037" s="75">
        <v>8089</v>
      </c>
      <c r="BY1037" s="75">
        <v>7559</v>
      </c>
      <c r="BZ1037" s="75">
        <v>7152</v>
      </c>
      <c r="CA1037" s="75">
        <v>7972</v>
      </c>
      <c r="CB1037" s="75">
        <v>9493</v>
      </c>
      <c r="CC1037" s="75">
        <v>10666</v>
      </c>
      <c r="CD1037" s="75">
        <v>7349</v>
      </c>
      <c r="CE1037" s="75">
        <v>7022</v>
      </c>
      <c r="CF1037" s="75">
        <v>10291</v>
      </c>
      <c r="CG1037" s="75">
        <v>8001</v>
      </c>
      <c r="CH1037" s="75">
        <v>8198</v>
      </c>
      <c r="CI1037" s="75">
        <v>7529</v>
      </c>
      <c r="CJ1037" s="75">
        <v>4654</v>
      </c>
      <c r="CK1037" s="75">
        <v>53044</v>
      </c>
      <c r="CL1037" s="73">
        <v>794063.12000000011</v>
      </c>
      <c r="CM1037" s="73">
        <v>722905.34</v>
      </c>
      <c r="CN1037" s="73">
        <v>747269.93</v>
      </c>
      <c r="CO1037" s="73">
        <v>896732.0900000002</v>
      </c>
      <c r="CP1037" s="73">
        <v>994318.83000000007</v>
      </c>
      <c r="CQ1037" s="73">
        <v>868839.94000000029</v>
      </c>
      <c r="CR1037" s="73">
        <v>790794.09999999986</v>
      </c>
      <c r="CS1037" s="73">
        <v>943834.47</v>
      </c>
      <c r="CT1037" s="73">
        <v>827862.7300000001</v>
      </c>
      <c r="CU1037" s="73">
        <v>801594.0199999999</v>
      </c>
      <c r="CV1037" s="73">
        <v>764859.35</v>
      </c>
      <c r="CW1037" s="73">
        <v>767441.67</v>
      </c>
      <c r="CX1037" s="73">
        <v>755844.37</v>
      </c>
      <c r="CY1037" s="77"/>
      <c r="CZ1037" s="4">
        <v>5040</v>
      </c>
      <c r="DA1037" s="76" t="str">
        <f t="shared" si="38"/>
        <v>5040</v>
      </c>
      <c r="DB1037" s="71">
        <v>3.2469422648011981</v>
      </c>
      <c r="DC1037" s="71">
        <v>5.1355984809896134</v>
      </c>
      <c r="DD1037" s="71">
        <v>0.83198840772425087</v>
      </c>
      <c r="DE1037" s="71">
        <v>0.52815965595944225</v>
      </c>
      <c r="DF1037" s="71">
        <v>0.3447963925097679</v>
      </c>
      <c r="DG1037" s="71">
        <v>0.56708970255209112</v>
      </c>
      <c r="DH1037" s="71">
        <v>0.15197196323998777</v>
      </c>
      <c r="DI1037" s="71">
        <v>0.20371364234674075</v>
      </c>
      <c r="DJ1037" s="71">
        <v>0.23150262919346812</v>
      </c>
      <c r="DK1037" s="71">
        <v>4.0912988574995784E-2</v>
      </c>
      <c r="DL1037" s="71">
        <v>1.4431687527885022E-2</v>
      </c>
      <c r="DM1037" s="71">
        <v>0.15433861703086241</v>
      </c>
      <c r="DN1037" s="72">
        <v>0.14368366493168133</v>
      </c>
      <c r="DO1037" s="71">
        <v>0.14107792468396535</v>
      </c>
      <c r="DQ1037" s="71"/>
      <c r="DR1037" s="71"/>
      <c r="DS1037" s="71"/>
      <c r="DT1037" s="71"/>
      <c r="DU1037" s="71"/>
      <c r="DV1037" s="71"/>
      <c r="DW1037" s="71"/>
      <c r="DX1037" s="71"/>
      <c r="DY1037" s="71"/>
      <c r="DZ1037" s="71"/>
      <c r="EA1037" s="71"/>
      <c r="EB1037" s="71"/>
      <c r="EC1037" s="71"/>
      <c r="ED1037" s="71"/>
    </row>
    <row r="1038" spans="1:134">
      <c r="A1038" s="4">
        <v>5004</v>
      </c>
      <c r="B1038" s="46" t="s">
        <v>8121</v>
      </c>
      <c r="C1038" s="65" t="str">
        <f t="shared" si="37"/>
        <v>5004</v>
      </c>
      <c r="D1038" s="69">
        <v>173421.63999999998</v>
      </c>
      <c r="E1038" s="68">
        <v>2081472.1299999992</v>
      </c>
      <c r="F1038" s="69">
        <v>32981.110000000015</v>
      </c>
      <c r="G1038" s="69">
        <v>264167.93999999925</v>
      </c>
      <c r="H1038" s="70">
        <v>91.402979237860862</v>
      </c>
      <c r="I1038" s="70">
        <v>14.536253284047017</v>
      </c>
      <c r="J1038" s="69">
        <v>262058.41999999995</v>
      </c>
      <c r="K1038" s="69">
        <v>239747.34</v>
      </c>
      <c r="L1038" s="69">
        <v>217260.58999999991</v>
      </c>
      <c r="M1038" s="69">
        <v>243967.23</v>
      </c>
      <c r="N1038" s="69">
        <v>372000.98000000004</v>
      </c>
      <c r="O1038" s="69">
        <v>387668.73</v>
      </c>
      <c r="P1038" s="69">
        <v>222848.67999999996</v>
      </c>
      <c r="Q1038" s="69">
        <v>241595.13</v>
      </c>
      <c r="R1038" s="69">
        <v>549707.32999999984</v>
      </c>
      <c r="S1038" s="69">
        <v>264869.87</v>
      </c>
      <c r="T1038" s="69">
        <v>314700.88</v>
      </c>
      <c r="U1038" s="69">
        <v>314328.60000000003</v>
      </c>
      <c r="V1038" s="69">
        <v>173421.63999999998</v>
      </c>
      <c r="W1038" s="70">
        <v>89.322072839893465</v>
      </c>
      <c r="X1038" s="70">
        <v>71.132467617515729</v>
      </c>
      <c r="Y1038" s="70">
        <v>82.879360320477559</v>
      </c>
      <c r="Z1038" s="71">
        <v>76.874180364686524</v>
      </c>
      <c r="AA1038" s="71">
        <v>115.29263875486757</v>
      </c>
      <c r="AB1038" s="71">
        <v>98.061884868469122</v>
      </c>
      <c r="AC1038" s="71">
        <v>74.609527877619314</v>
      </c>
      <c r="AD1038" s="71">
        <v>86.269994639261583</v>
      </c>
      <c r="AE1038" s="71">
        <v>98.158206262322153</v>
      </c>
      <c r="AF1038" s="71">
        <v>88.773122733589588</v>
      </c>
      <c r="AG1038" s="71">
        <v>103.25150210419707</v>
      </c>
      <c r="AH1038" s="71">
        <v>90.040600433719007</v>
      </c>
      <c r="AI1038" s="71">
        <v>93.11754451217621</v>
      </c>
      <c r="AJ1038" s="71">
        <v>-28.06146354050858</v>
      </c>
      <c r="AK1038" s="71">
        <v>-33.145771330402475</v>
      </c>
      <c r="AL1038" s="71">
        <v>-32.405603854543962</v>
      </c>
      <c r="AM1038" s="71">
        <v>-31.171441678017352</v>
      </c>
      <c r="AN1038" s="71">
        <v>-27.276237979986316</v>
      </c>
      <c r="AO1038" s="71">
        <v>-23.875279938495218</v>
      </c>
      <c r="AP1038" s="71">
        <v>-25.783738026666324</v>
      </c>
      <c r="AQ1038" s="71">
        <v>10.974970597470769</v>
      </c>
      <c r="AR1038" s="71">
        <v>105.25060794927211</v>
      </c>
      <c r="AS1038" s="71">
        <v>-33.55190444996493</v>
      </c>
      <c r="AT1038" s="71">
        <v>35.631806918771616</v>
      </c>
      <c r="AU1038" s="71">
        <v>20.695122218130724</v>
      </c>
      <c r="AV1038" s="72">
        <v>23.484039828103764</v>
      </c>
      <c r="AW1038" s="73">
        <v>-102222.58000000005</v>
      </c>
      <c r="AX1038" s="73">
        <v>-118864.73999999996</v>
      </c>
      <c r="AY1038" s="73">
        <v>-104157.46000000008</v>
      </c>
      <c r="AZ1038" s="73">
        <v>-110489.17000000001</v>
      </c>
      <c r="BA1038" s="73">
        <v>-139467.15999999986</v>
      </c>
      <c r="BB1038" s="73">
        <v>-118601.20000000001</v>
      </c>
      <c r="BC1038" s="73">
        <v>-77420.66</v>
      </c>
      <c r="BD1038" s="73">
        <v>23892.76999999996</v>
      </c>
      <c r="BE1038" s="73">
        <v>281884.81999999989</v>
      </c>
      <c r="BF1038" s="73">
        <v>-133741.80999999994</v>
      </c>
      <c r="BG1038" s="73">
        <v>82675.010000000038</v>
      </c>
      <c r="BH1038" s="73">
        <v>53896.700000000012</v>
      </c>
      <c r="BI1038" s="73">
        <v>32981.110000000015</v>
      </c>
      <c r="BJ1038" s="71">
        <v>12.467250880838376</v>
      </c>
      <c r="BK1038" s="71">
        <v>11.222155992759339</v>
      </c>
      <c r="BL1038" s="71">
        <v>13.172942276523163</v>
      </c>
      <c r="BM1038" s="71">
        <v>12.696178213754076</v>
      </c>
      <c r="BN1038" s="71">
        <v>-1.6687951080455585</v>
      </c>
      <c r="BO1038" s="71">
        <v>6.0702384896694674</v>
      </c>
      <c r="BP1038" s="71">
        <v>12.322508965915052</v>
      </c>
      <c r="BQ1038" s="71">
        <v>17.201307440876757</v>
      </c>
      <c r="BR1038" s="72">
        <v>10.865591234924771</v>
      </c>
      <c r="BS1038" s="72">
        <v>8.8492203768753654</v>
      </c>
      <c r="BT1038" s="71">
        <v>11.216749509029212</v>
      </c>
      <c r="BU1038" s="71">
        <v>9.6546445862691641</v>
      </c>
      <c r="BV1038" s="71">
        <v>8.2584971999223491</v>
      </c>
      <c r="BW1038" s="71">
        <v>9.6896018375105033</v>
      </c>
      <c r="BX1038" s="75">
        <v>6349</v>
      </c>
      <c r="BY1038" s="75">
        <v>6134</v>
      </c>
      <c r="BZ1038" s="75">
        <v>5362</v>
      </c>
      <c r="CA1038" s="75">
        <v>5804</v>
      </c>
      <c r="CB1038" s="75">
        <v>7407</v>
      </c>
      <c r="CC1038" s="75">
        <v>8712</v>
      </c>
      <c r="CD1038" s="75">
        <v>5615</v>
      </c>
      <c r="CE1038" s="75">
        <v>5835</v>
      </c>
      <c r="CF1038" s="75">
        <v>9477</v>
      </c>
      <c r="CG1038" s="75">
        <v>6573</v>
      </c>
      <c r="CH1038" s="75">
        <v>7168</v>
      </c>
      <c r="CI1038" s="75">
        <v>7420</v>
      </c>
      <c r="CJ1038" s="75">
        <v>4189</v>
      </c>
      <c r="CK1038" s="75">
        <v>46277</v>
      </c>
      <c r="CL1038" s="73">
        <v>634180.57000000018</v>
      </c>
      <c r="CM1038" s="73">
        <v>636794.86</v>
      </c>
      <c r="CN1038" s="73">
        <v>633936.51000000013</v>
      </c>
      <c r="CO1038" s="73">
        <v>764524.75000000023</v>
      </c>
      <c r="CP1038" s="73">
        <v>761100.0700000003</v>
      </c>
      <c r="CQ1038" s="73">
        <v>636364.19999999995</v>
      </c>
      <c r="CR1038" s="73">
        <v>671445.82</v>
      </c>
      <c r="CS1038" s="73">
        <v>896134.3899999999</v>
      </c>
      <c r="CT1038" s="73">
        <v>673155.34000000008</v>
      </c>
      <c r="CU1038" s="73">
        <v>607106.43000000005</v>
      </c>
      <c r="CV1038" s="73">
        <v>647473.3899999999</v>
      </c>
      <c r="CW1038" s="73">
        <v>611809.81999999983</v>
      </c>
      <c r="CX1038" s="73">
        <v>632691.59000000008</v>
      </c>
      <c r="CY1038" s="77"/>
      <c r="CZ1038" s="4">
        <v>5004</v>
      </c>
      <c r="DA1038" s="76" t="str">
        <f t="shared" si="38"/>
        <v>5004</v>
      </c>
      <c r="DB1038" s="71">
        <v>0.97927984162647708</v>
      </c>
      <c r="DC1038" s="71">
        <v>1.3335690998848884</v>
      </c>
      <c r="DD1038" s="71">
        <v>0.56833799664593432</v>
      </c>
      <c r="DE1038" s="71">
        <v>0.78398332687119254</v>
      </c>
      <c r="DF1038" s="71">
        <v>0.52493711568363055</v>
      </c>
      <c r="DG1038" s="71">
        <v>9.350404923844928E-2</v>
      </c>
      <c r="DH1038" s="71">
        <v>0.38309664375517632</v>
      </c>
      <c r="DI1038" s="71">
        <v>0.32476223385239283</v>
      </c>
      <c r="DJ1038" s="71">
        <v>0.39790152101427695</v>
      </c>
      <c r="DK1038" s="71">
        <v>0.19843173442972259</v>
      </c>
      <c r="DL1038" s="71">
        <v>0.1900465446616538</v>
      </c>
      <c r="DM1038" s="71">
        <v>0.14468761342910974</v>
      </c>
      <c r="DN1038" s="71">
        <v>9.2798005749984536E-2</v>
      </c>
      <c r="DO1038" s="71">
        <v>0.26752083788957964</v>
      </c>
      <c r="DQ1038" s="71"/>
      <c r="DR1038" s="71"/>
      <c r="DS1038" s="71"/>
      <c r="DT1038" s="71"/>
      <c r="DU1038" s="71"/>
      <c r="DV1038" s="71"/>
      <c r="DW1038" s="71"/>
      <c r="DX1038" s="71"/>
      <c r="DY1038" s="71"/>
      <c r="DZ1038" s="71"/>
      <c r="EA1038" s="71"/>
      <c r="EB1038" s="71"/>
      <c r="EC1038" s="71"/>
      <c r="ED1038" s="71"/>
    </row>
    <row r="1039" spans="1:134">
      <c r="A1039" s="4">
        <v>5025</v>
      </c>
      <c r="B1039" s="46" t="s">
        <v>8128</v>
      </c>
      <c r="C1039" s="65" t="str">
        <f t="shared" si="37"/>
        <v>5025</v>
      </c>
      <c r="D1039" s="69">
        <v>289810.36</v>
      </c>
      <c r="E1039" s="68">
        <v>3767486.060000001</v>
      </c>
      <c r="F1039" s="69">
        <v>17919.369999999995</v>
      </c>
      <c r="G1039" s="69">
        <v>34040.320000001229</v>
      </c>
      <c r="H1039" s="70">
        <v>85.106862911639794</v>
      </c>
      <c r="I1039" s="70">
        <v>0.91176683339186937</v>
      </c>
      <c r="J1039" s="69">
        <v>571490.77999999991</v>
      </c>
      <c r="K1039" s="69">
        <v>493556.32999999996</v>
      </c>
      <c r="L1039" s="69">
        <v>529901.72000000009</v>
      </c>
      <c r="M1039" s="69">
        <v>582646.81999999995</v>
      </c>
      <c r="N1039" s="69">
        <v>717373.97000000009</v>
      </c>
      <c r="O1039" s="69">
        <v>962001.51</v>
      </c>
      <c r="P1039" s="69">
        <v>700571.42</v>
      </c>
      <c r="Q1039" s="69">
        <v>574012.38</v>
      </c>
      <c r="R1039" s="69">
        <v>881880.87999999977</v>
      </c>
      <c r="S1039" s="69">
        <v>420805.93999999994</v>
      </c>
      <c r="T1039" s="69">
        <v>462032.55</v>
      </c>
      <c r="U1039" s="69">
        <v>438372.53000000014</v>
      </c>
      <c r="V1039" s="69">
        <v>289810.36</v>
      </c>
      <c r="W1039" s="70">
        <v>108.82545676404433</v>
      </c>
      <c r="X1039" s="70">
        <v>88.958054528899197</v>
      </c>
      <c r="Y1039" s="70">
        <v>94.361130352282544</v>
      </c>
      <c r="Z1039" s="71">
        <v>85.270348448054506</v>
      </c>
      <c r="AA1039" s="71">
        <v>98.257887313872985</v>
      </c>
      <c r="AB1039" s="71">
        <v>106.79428314802976</v>
      </c>
      <c r="AC1039" s="71">
        <v>83.311765158931578</v>
      </c>
      <c r="AD1039" s="71">
        <v>84.266198879363287</v>
      </c>
      <c r="AE1039" s="71">
        <v>86.466716561628985</v>
      </c>
      <c r="AF1039" s="71">
        <v>85.37625691203408</v>
      </c>
      <c r="AG1039" s="71">
        <v>89.448272267166658</v>
      </c>
      <c r="AH1039" s="71">
        <v>80.49096284516223</v>
      </c>
      <c r="AI1039" s="71">
        <v>87.62822180377394</v>
      </c>
      <c r="AJ1039" s="71">
        <v>9.2250792319848784</v>
      </c>
      <c r="AK1039" s="71">
        <v>-7.2662460623419411</v>
      </c>
      <c r="AL1039" s="71">
        <v>-8.2530296010016926</v>
      </c>
      <c r="AM1039" s="71">
        <v>-12.928496428248115</v>
      </c>
      <c r="AN1039" s="71">
        <v>-14.211776189560421</v>
      </c>
      <c r="AO1039" s="71">
        <v>-8.406169594584556</v>
      </c>
      <c r="AP1039" s="71">
        <v>-15.613748442295872</v>
      </c>
      <c r="AQ1039" s="71">
        <v>2.6844021821575081</v>
      </c>
      <c r="AR1039" s="71">
        <v>80.301505655505537</v>
      </c>
      <c r="AS1039" s="71">
        <v>-43.283595446896115</v>
      </c>
      <c r="AT1039" s="71">
        <v>14.2407280152532</v>
      </c>
      <c r="AU1039" s="71">
        <v>0.34795498929067747</v>
      </c>
      <c r="AV1039" s="72">
        <v>6.590645022845365</v>
      </c>
      <c r="AW1039" s="73">
        <v>48267.739999999991</v>
      </c>
      <c r="AX1039" s="73">
        <v>-38673.100000000093</v>
      </c>
      <c r="AY1039" s="73">
        <v>-47666.909999999916</v>
      </c>
      <c r="AZ1039" s="73">
        <v>-86512.199999999837</v>
      </c>
      <c r="BA1039" s="73">
        <v>-118832.20999999996</v>
      </c>
      <c r="BB1039" s="73">
        <v>-67408.300000000047</v>
      </c>
      <c r="BC1039" s="73">
        <v>-129624.74000000011</v>
      </c>
      <c r="BD1039" s="73">
        <v>15005.979999999749</v>
      </c>
      <c r="BE1039" s="73">
        <v>392766.33999999991</v>
      </c>
      <c r="BF1039" s="73">
        <v>-321141.55000000005</v>
      </c>
      <c r="BG1039" s="73">
        <v>57594.869999999995</v>
      </c>
      <c r="BH1039" s="73">
        <v>1520.0500000000466</v>
      </c>
      <c r="BI1039" s="73">
        <v>17919.369999999995</v>
      </c>
      <c r="BJ1039" s="71">
        <v>14.520414869915536</v>
      </c>
      <c r="BK1039" s="71">
        <v>11.273711320220242</v>
      </c>
      <c r="BL1039" s="71">
        <v>9.7317891155213001</v>
      </c>
      <c r="BM1039" s="71">
        <v>13.073042856275503</v>
      </c>
      <c r="BN1039" s="71">
        <v>7.1697557096456865</v>
      </c>
      <c r="BO1039" s="71">
        <v>14.56923937124246</v>
      </c>
      <c r="BP1039" s="71">
        <v>19.49094628395137</v>
      </c>
      <c r="BQ1039" s="71">
        <v>22.868258354073308</v>
      </c>
      <c r="BR1039" s="72">
        <v>12.754750472457625</v>
      </c>
      <c r="BS1039" s="72">
        <v>16.540757629814976</v>
      </c>
      <c r="BT1039" s="71">
        <v>15.513828155530568</v>
      </c>
      <c r="BU1039" s="71">
        <v>14.237387246218557</v>
      </c>
      <c r="BV1039" s="71">
        <v>13.113358291651164</v>
      </c>
      <c r="BW1039" s="71">
        <v>14.768966218780456</v>
      </c>
      <c r="BX1039" s="75">
        <v>10706</v>
      </c>
      <c r="BY1039" s="75">
        <v>9840</v>
      </c>
      <c r="BZ1039" s="75">
        <v>9831</v>
      </c>
      <c r="CA1039" s="75">
        <v>10253</v>
      </c>
      <c r="CB1039" s="75">
        <v>11595</v>
      </c>
      <c r="CC1039" s="75">
        <v>13871</v>
      </c>
      <c r="CD1039" s="75">
        <v>11777</v>
      </c>
      <c r="CE1039" s="75">
        <v>10680</v>
      </c>
      <c r="CF1039" s="75">
        <v>14672</v>
      </c>
      <c r="CG1039" s="75">
        <v>9199</v>
      </c>
      <c r="CH1039" s="75">
        <v>10177</v>
      </c>
      <c r="CI1039" s="75">
        <v>9798</v>
      </c>
      <c r="CJ1039" s="75">
        <v>5891</v>
      </c>
      <c r="CK1039" s="75">
        <v>72194</v>
      </c>
      <c r="CL1039" s="73">
        <v>893082.24999999988</v>
      </c>
      <c r="CM1039" s="73">
        <v>846822.62000000011</v>
      </c>
      <c r="CN1039" s="73">
        <v>897684.8</v>
      </c>
      <c r="CO1039" s="73">
        <v>964729.15999999992</v>
      </c>
      <c r="CP1039" s="73">
        <v>1129057.98</v>
      </c>
      <c r="CQ1039" s="73">
        <v>814060.58000000031</v>
      </c>
      <c r="CR1039" s="73">
        <v>830620.94</v>
      </c>
      <c r="CS1039" s="73">
        <v>1210244.27</v>
      </c>
      <c r="CT1039" s="73">
        <v>884523.85</v>
      </c>
      <c r="CU1039" s="73">
        <v>824540.87</v>
      </c>
      <c r="CV1039" s="73">
        <v>896032.64000000013</v>
      </c>
      <c r="CW1039" s="73">
        <v>957393.93999999983</v>
      </c>
      <c r="CX1039" s="73">
        <v>944985.12999999966</v>
      </c>
      <c r="CY1039" s="77"/>
      <c r="CZ1039" s="4">
        <v>5025</v>
      </c>
      <c r="DA1039" s="76" t="str">
        <f t="shared" si="38"/>
        <v>5025</v>
      </c>
      <c r="DB1039" s="71">
        <v>4.341558439480198</v>
      </c>
      <c r="DC1039" s="71">
        <v>4.5014590772653023</v>
      </c>
      <c r="DD1039" s="71">
        <v>1.4283230565922578</v>
      </c>
      <c r="DE1039" s="71">
        <v>1.9330885435161773</v>
      </c>
      <c r="DF1039" s="71">
        <v>1.5485585278031004</v>
      </c>
      <c r="DG1039" s="71">
        <v>0.48467671489336062</v>
      </c>
      <c r="DH1039" s="71">
        <v>0.4093113638520024</v>
      </c>
      <c r="DI1039" s="71">
        <v>0.31316678887314309</v>
      </c>
      <c r="DJ1039" s="71">
        <v>0.19856940912471288</v>
      </c>
      <c r="DK1039" s="71">
        <v>0.2360622066869757</v>
      </c>
      <c r="DL1039" s="71">
        <v>0.30911945576001687</v>
      </c>
      <c r="DM1039" s="71">
        <v>0.5926226646891064</v>
      </c>
      <c r="DN1039" s="71">
        <v>0.87031929841384426</v>
      </c>
      <c r="DO1039" s="71">
        <v>0.37072438670572089</v>
      </c>
      <c r="DQ1039" s="71"/>
      <c r="DR1039" s="71"/>
      <c r="DS1039" s="71"/>
      <c r="DT1039" s="71"/>
      <c r="DU1039" s="71"/>
      <c r="DV1039" s="71"/>
      <c r="DW1039" s="71"/>
      <c r="DX1039" s="71"/>
      <c r="DY1039" s="71"/>
      <c r="DZ1039" s="71"/>
      <c r="EA1039" s="71"/>
      <c r="EB1039" s="71"/>
      <c r="EC1039" s="71"/>
      <c r="ED1039" s="71"/>
    </row>
    <row r="1040" spans="1:134">
      <c r="A1040" s="4">
        <v>5059</v>
      </c>
      <c r="B1040" s="46" t="s">
        <v>8135</v>
      </c>
      <c r="C1040" s="65" t="str">
        <f t="shared" si="37"/>
        <v>5059</v>
      </c>
      <c r="D1040" s="69">
        <v>307733.31999999995</v>
      </c>
      <c r="E1040" s="68">
        <v>4200362.0300000012</v>
      </c>
      <c r="F1040" s="69">
        <v>13838.789999999921</v>
      </c>
      <c r="G1040" s="69">
        <v>269252.6100000008</v>
      </c>
      <c r="H1040" s="70">
        <v>88.460144226264632</v>
      </c>
      <c r="I1040" s="70">
        <v>6.8492779323349628</v>
      </c>
      <c r="J1040" s="69">
        <v>536667.21000000008</v>
      </c>
      <c r="K1040" s="69">
        <v>491858.15999999992</v>
      </c>
      <c r="L1040" s="69">
        <v>489779.68999999989</v>
      </c>
      <c r="M1040" s="69">
        <v>598152.82000000007</v>
      </c>
      <c r="N1040" s="69">
        <v>695174.05</v>
      </c>
      <c r="O1040" s="69">
        <v>962475.4700000002</v>
      </c>
      <c r="P1040" s="69">
        <v>565282.42000000004</v>
      </c>
      <c r="Q1040" s="69">
        <v>544641.71</v>
      </c>
      <c r="R1040" s="69">
        <v>1235024.57</v>
      </c>
      <c r="S1040" s="69">
        <v>483351.23999999987</v>
      </c>
      <c r="T1040" s="69">
        <v>534673.77999999991</v>
      </c>
      <c r="U1040" s="69">
        <v>529654.99</v>
      </c>
      <c r="V1040" s="69">
        <v>307733.31999999995</v>
      </c>
      <c r="W1040" s="70">
        <v>99.988879260528535</v>
      </c>
      <c r="X1040" s="70">
        <v>90.38111698292272</v>
      </c>
      <c r="Y1040" s="70">
        <v>92.936905510850991</v>
      </c>
      <c r="Z1040" s="71">
        <v>94.427215240225266</v>
      </c>
      <c r="AA1040" s="71">
        <v>98.291288640759561</v>
      </c>
      <c r="AB1040" s="71">
        <v>105.84078293930132</v>
      </c>
      <c r="AC1040" s="71">
        <v>90.185241876300125</v>
      </c>
      <c r="AD1040" s="71">
        <v>79.811915920907623</v>
      </c>
      <c r="AE1040" s="71">
        <v>95.650172879175145</v>
      </c>
      <c r="AF1040" s="71">
        <v>87.277320347604004</v>
      </c>
      <c r="AG1040" s="71">
        <v>85.179610550045979</v>
      </c>
      <c r="AH1040" s="71">
        <v>85.726477670846251</v>
      </c>
      <c r="AI1040" s="71">
        <v>88.287606653264788</v>
      </c>
      <c r="AJ1040" s="71">
        <v>9.4405155679009987</v>
      </c>
      <c r="AK1040" s="71">
        <v>-1.7585654084355307</v>
      </c>
      <c r="AL1040" s="71">
        <v>-8.1906536684134839</v>
      </c>
      <c r="AM1040" s="71">
        <v>-2.6613876835690053</v>
      </c>
      <c r="AN1040" s="71">
        <v>-11.670223411268299</v>
      </c>
      <c r="AO1040" s="71">
        <v>1.8037298875656305</v>
      </c>
      <c r="AP1040" s="71">
        <v>-7.8976063256059659</v>
      </c>
      <c r="AQ1040" s="71">
        <v>0.86474431013903175</v>
      </c>
      <c r="AR1040" s="71">
        <v>105.98369392132537</v>
      </c>
      <c r="AS1040" s="71">
        <v>-47.597237313056453</v>
      </c>
      <c r="AT1040" s="71">
        <v>11.109573792531723</v>
      </c>
      <c r="AU1040" s="71">
        <v>10.27039612005094</v>
      </c>
      <c r="AV1040" s="72">
        <v>4.7087606564164108</v>
      </c>
      <c r="AW1040" s="73">
        <v>46293.780000000028</v>
      </c>
      <c r="AX1040" s="73">
        <v>-8804.4800000000396</v>
      </c>
      <c r="AY1040" s="73">
        <v>-43695.070000000123</v>
      </c>
      <c r="AZ1040" s="73">
        <v>-16354.419999999809</v>
      </c>
      <c r="BA1040" s="73">
        <v>-91842.149999999674</v>
      </c>
      <c r="BB1040" s="73">
        <v>31666.260000000009</v>
      </c>
      <c r="BC1040" s="73">
        <v>-48471.899999999907</v>
      </c>
      <c r="BD1040" s="73">
        <v>4669.3799999998882</v>
      </c>
      <c r="BE1040" s="73">
        <v>635450.62000000034</v>
      </c>
      <c r="BF1040" s="73">
        <v>-439026.1599999998</v>
      </c>
      <c r="BG1040" s="73">
        <v>53460.72000000003</v>
      </c>
      <c r="BH1040" s="73">
        <v>49331.160000000033</v>
      </c>
      <c r="BI1040" s="73">
        <v>13838.789999999921</v>
      </c>
      <c r="BJ1040" s="71">
        <v>17.277152050827116</v>
      </c>
      <c r="BK1040" s="71">
        <v>15.108386676716883</v>
      </c>
      <c r="BL1040" s="71">
        <v>15.324641739814023</v>
      </c>
      <c r="BM1040" s="71">
        <v>15.363908442283872</v>
      </c>
      <c r="BN1040" s="71">
        <v>6.4300810243614599</v>
      </c>
      <c r="BO1040" s="71">
        <v>13.267252752443756</v>
      </c>
      <c r="BP1040" s="71">
        <v>16.16128324610796</v>
      </c>
      <c r="BQ1040" s="71">
        <v>22.226946400791125</v>
      </c>
      <c r="BR1040" s="72">
        <v>10.142529533194667</v>
      </c>
      <c r="BS1040" s="72">
        <v>12.217040153911441</v>
      </c>
      <c r="BT1040" s="71">
        <v>12.546063276442057</v>
      </c>
      <c r="BU1040" s="71">
        <v>12.21763893485357</v>
      </c>
      <c r="BV1040" s="71">
        <v>11.503835741944723</v>
      </c>
      <c r="BW1040" s="71">
        <v>11.724739704505479</v>
      </c>
      <c r="BX1040" s="75">
        <v>10576</v>
      </c>
      <c r="BY1040" s="75">
        <v>10104</v>
      </c>
      <c r="BZ1040" s="75">
        <v>9587</v>
      </c>
      <c r="CA1040" s="75">
        <v>10697</v>
      </c>
      <c r="CB1040" s="75">
        <v>11335</v>
      </c>
      <c r="CC1040" s="75">
        <v>15140</v>
      </c>
      <c r="CD1040" s="75">
        <v>10345</v>
      </c>
      <c r="CE1040" s="75">
        <v>9832</v>
      </c>
      <c r="CF1040" s="75">
        <v>17551</v>
      </c>
      <c r="CG1040" s="75">
        <v>9372</v>
      </c>
      <c r="CH1040" s="75">
        <v>10493</v>
      </c>
      <c r="CI1040" s="75">
        <v>10587</v>
      </c>
      <c r="CJ1040" s="75">
        <v>5957</v>
      </c>
      <c r="CK1040" s="75">
        <v>74137</v>
      </c>
      <c r="CL1040" s="73">
        <v>913660.69000000006</v>
      </c>
      <c r="CM1040" s="73">
        <v>842888.41</v>
      </c>
      <c r="CN1040" s="73">
        <v>1026045.6500000001</v>
      </c>
      <c r="CO1040" s="73">
        <v>1130328.9100000001</v>
      </c>
      <c r="CP1040" s="73">
        <v>1225544.5599999996</v>
      </c>
      <c r="CQ1040" s="73">
        <v>945453.19000000006</v>
      </c>
      <c r="CR1040" s="73">
        <v>853294.42</v>
      </c>
      <c r="CS1040" s="73">
        <v>1354527.58</v>
      </c>
      <c r="CT1040" s="73">
        <v>879571.73</v>
      </c>
      <c r="CU1040" s="73">
        <v>958774.46</v>
      </c>
      <c r="CV1040" s="73">
        <v>848760.98999999987</v>
      </c>
      <c r="CW1040" s="73">
        <v>827236.92999999993</v>
      </c>
      <c r="CX1040" s="73">
        <v>938949.87999999989</v>
      </c>
      <c r="CY1040" s="77"/>
      <c r="CZ1040" s="4">
        <v>5059</v>
      </c>
      <c r="DA1040" s="76" t="str">
        <f t="shared" si="38"/>
        <v>5059</v>
      </c>
      <c r="DB1040" s="71">
        <v>4.6442635014755469</v>
      </c>
      <c r="DC1040" s="71">
        <v>2.300349368451466</v>
      </c>
      <c r="DD1040" s="71">
        <v>1.4661272960969958</v>
      </c>
      <c r="DE1040" s="71">
        <v>1.0874638703954107</v>
      </c>
      <c r="DF1040" s="71">
        <v>1.8294065310972496</v>
      </c>
      <c r="DG1040" s="71">
        <v>0.66287975992455161</v>
      </c>
      <c r="DH1040" s="71">
        <v>1.1422800596082092</v>
      </c>
      <c r="DI1040" s="71">
        <v>0.45360854420924102</v>
      </c>
      <c r="DJ1040" s="71">
        <v>0.46159119936099574</v>
      </c>
      <c r="DK1040" s="71">
        <v>0.79053599128016683</v>
      </c>
      <c r="DL1040" s="71">
        <v>0.2508433380478241</v>
      </c>
      <c r="DM1040" s="71">
        <v>0.25424060239695384</v>
      </c>
      <c r="DN1040" s="72">
        <v>0.46746603615134813</v>
      </c>
      <c r="DO1040" s="71">
        <v>0.53727212171308603</v>
      </c>
      <c r="DQ1040" s="71"/>
      <c r="DR1040" s="71"/>
      <c r="DS1040" s="71"/>
      <c r="DT1040" s="71"/>
      <c r="DU1040" s="71"/>
      <c r="DV1040" s="71"/>
      <c r="DW1040" s="71"/>
      <c r="DX1040" s="71"/>
      <c r="DY1040" s="71"/>
      <c r="DZ1040" s="71"/>
      <c r="EA1040" s="71"/>
      <c r="EB1040" s="71"/>
      <c r="EC1040" s="71"/>
      <c r="ED1040" s="71"/>
    </row>
    <row r="1041" spans="1:134">
      <c r="A1041" s="4">
        <v>731</v>
      </c>
      <c r="B1041" s="46" t="s">
        <v>8142</v>
      </c>
      <c r="C1041" s="65" t="str">
        <f t="shared" si="37"/>
        <v>L731</v>
      </c>
      <c r="D1041" s="69">
        <v>202913.92000000001</v>
      </c>
      <c r="E1041" s="68">
        <v>2499112.71</v>
      </c>
      <c r="F1041" s="69">
        <v>64656.99000000002</v>
      </c>
      <c r="G1041" s="69">
        <v>525473.63999999966</v>
      </c>
      <c r="H1041" s="70">
        <v>101.50343317278865</v>
      </c>
      <c r="I1041" s="70">
        <v>26.624606696704657</v>
      </c>
      <c r="J1041" s="69">
        <v>283027.61</v>
      </c>
      <c r="K1041" s="69">
        <v>285757.33999999997</v>
      </c>
      <c r="L1041" s="69">
        <v>310406.12</v>
      </c>
      <c r="M1041" s="69">
        <v>345715.16999999993</v>
      </c>
      <c r="N1041" s="69">
        <v>490264.06000000006</v>
      </c>
      <c r="O1041" s="69">
        <v>516953.24</v>
      </c>
      <c r="P1041" s="69">
        <v>270155.10999999993</v>
      </c>
      <c r="Q1041" s="69">
        <v>292065.47000000003</v>
      </c>
      <c r="R1041" s="69">
        <v>739839.34</v>
      </c>
      <c r="S1041" s="69">
        <v>293292.33999999997</v>
      </c>
      <c r="T1041" s="69">
        <v>335710.21</v>
      </c>
      <c r="U1041" s="69">
        <v>365136.32</v>
      </c>
      <c r="V1041" s="69">
        <v>202913.92000000001</v>
      </c>
      <c r="W1041" s="70">
        <v>83.96898178666757</v>
      </c>
      <c r="X1041" s="70">
        <v>87.480780132058001</v>
      </c>
      <c r="Y1041" s="70">
        <v>98.286139469829052</v>
      </c>
      <c r="Z1041" s="71">
        <v>87.594673442776312</v>
      </c>
      <c r="AA1041" s="71">
        <v>104.63035869342208</v>
      </c>
      <c r="AB1041" s="71">
        <v>100.02940279061146</v>
      </c>
      <c r="AC1041" s="71">
        <v>89.605869330479521</v>
      </c>
      <c r="AD1041" s="71">
        <v>85.837277823202214</v>
      </c>
      <c r="AE1041" s="71">
        <v>115.42613869428979</v>
      </c>
      <c r="AF1041" s="71">
        <v>92.019971798357929</v>
      </c>
      <c r="AG1041" s="71">
        <v>92.510530840724059</v>
      </c>
      <c r="AH1041" s="71">
        <v>113.54597654745386</v>
      </c>
      <c r="AI1041" s="71">
        <v>115.16465406638761</v>
      </c>
      <c r="AJ1041" s="71">
        <v>-20.445615688055796</v>
      </c>
      <c r="AK1041" s="71">
        <v>-18.32651366521668</v>
      </c>
      <c r="AL1041" s="71">
        <v>-11.570843761324955</v>
      </c>
      <c r="AM1041" s="71">
        <v>-9.7447669469085785</v>
      </c>
      <c r="AN1041" s="71">
        <v>-7.7489384422980478</v>
      </c>
      <c r="AO1041" s="71">
        <v>-8.1671808348568025</v>
      </c>
      <c r="AP1041" s="71">
        <v>-5.9621350114536842</v>
      </c>
      <c r="AQ1041" s="71">
        <v>7.2624255772059998</v>
      </c>
      <c r="AR1041" s="71">
        <v>154.6175682630813</v>
      </c>
      <c r="AS1041" s="71">
        <v>-35.082301213461463</v>
      </c>
      <c r="AT1041" s="71">
        <v>18.709174408989892</v>
      </c>
      <c r="AU1041" s="71">
        <v>45.677049629001317</v>
      </c>
      <c r="AV1041" s="72">
        <v>46.765822154448266</v>
      </c>
      <c r="AW1041" s="73">
        <v>-72738.589999999909</v>
      </c>
      <c r="AX1041" s="73">
        <v>-64120.390000000014</v>
      </c>
      <c r="AY1041" s="73">
        <v>-40616.249999999942</v>
      </c>
      <c r="AZ1041" s="73">
        <v>-37326.520000000019</v>
      </c>
      <c r="BA1041" s="73">
        <v>-41153.920000000042</v>
      </c>
      <c r="BB1041" s="73">
        <v>-40073.659999999916</v>
      </c>
      <c r="BC1041" s="73">
        <v>-17128.220000000147</v>
      </c>
      <c r="BD1041" s="73">
        <v>19774.900000000023</v>
      </c>
      <c r="BE1041" s="73">
        <v>449270.49</v>
      </c>
      <c r="BF1041" s="73">
        <v>-158498.69000000006</v>
      </c>
      <c r="BG1041" s="73">
        <v>52909.649999999965</v>
      </c>
      <c r="BH1041" s="73">
        <v>114488.51999999999</v>
      </c>
      <c r="BI1041" s="73">
        <v>64656.99000000002</v>
      </c>
      <c r="BJ1041" s="71">
        <v>11.180743753743336</v>
      </c>
      <c r="BK1041" s="71">
        <v>8.73611718062139</v>
      </c>
      <c r="BL1041" s="71">
        <v>3.8668467518183451</v>
      </c>
      <c r="BM1041" s="71">
        <v>6.2138342686355266</v>
      </c>
      <c r="BN1041" s="71">
        <v>-2.5836172022047661</v>
      </c>
      <c r="BO1041" s="71">
        <v>4.6538932690242909</v>
      </c>
      <c r="BP1041" s="71">
        <v>14.861924123755642</v>
      </c>
      <c r="BQ1041" s="71">
        <v>14.860501838353768</v>
      </c>
      <c r="BR1041" s="72">
        <v>3.1220801887407639</v>
      </c>
      <c r="BS1041" s="72">
        <v>6.9204065987152426</v>
      </c>
      <c r="BT1041" s="71">
        <v>10.173825181045034</v>
      </c>
      <c r="BU1041" s="71">
        <v>8.2582857557911407</v>
      </c>
      <c r="BV1041" s="71">
        <v>4.4962061041126713</v>
      </c>
      <c r="BW1041" s="71">
        <v>6.4401163725345647</v>
      </c>
      <c r="BX1041" s="75">
        <v>8511</v>
      </c>
      <c r="BY1041" s="75">
        <v>8730</v>
      </c>
      <c r="BZ1041" s="75">
        <v>7988</v>
      </c>
      <c r="CA1041" s="75">
        <v>8372</v>
      </c>
      <c r="CB1041" s="75">
        <v>10725</v>
      </c>
      <c r="CC1041" s="75">
        <v>12491</v>
      </c>
      <c r="CD1041" s="75">
        <v>7685</v>
      </c>
      <c r="CE1041" s="75">
        <v>8319</v>
      </c>
      <c r="CF1041" s="75">
        <v>14679</v>
      </c>
      <c r="CG1041" s="75">
        <v>9050</v>
      </c>
      <c r="CH1041" s="75">
        <v>9799</v>
      </c>
      <c r="CI1041" s="75">
        <v>9980</v>
      </c>
      <c r="CJ1041" s="75">
        <v>5701</v>
      </c>
      <c r="CK1041" s="75">
        <v>65213</v>
      </c>
      <c r="CL1041" s="73">
        <v>878421.89000000013</v>
      </c>
      <c r="CM1041" s="73">
        <v>831615.26999999967</v>
      </c>
      <c r="CN1041" s="73">
        <v>825943.29000000015</v>
      </c>
      <c r="CO1041" s="73">
        <v>1056929.8900000001</v>
      </c>
      <c r="CP1041" s="73">
        <v>1189006.6200000003</v>
      </c>
      <c r="CQ1041" s="73">
        <v>998433.5900000002</v>
      </c>
      <c r="CR1041" s="73">
        <v>1133675.4700000002</v>
      </c>
      <c r="CS1041" s="73">
        <v>1232085.8400000003</v>
      </c>
      <c r="CT1041" s="73">
        <v>935848.79000000027</v>
      </c>
      <c r="CU1041" s="73">
        <v>922010.59</v>
      </c>
      <c r="CV1041" s="73">
        <v>879604.31000000017</v>
      </c>
      <c r="CW1041" s="73">
        <v>922688.2300000001</v>
      </c>
      <c r="CX1041" s="73">
        <v>1046507.7000000001</v>
      </c>
      <c r="CY1041" s="77"/>
      <c r="CZ1041" s="4">
        <v>731</v>
      </c>
      <c r="DA1041" s="76" t="str">
        <f t="shared" si="38"/>
        <v>L731</v>
      </c>
      <c r="DB1041" s="71">
        <v>4.1281221840084852</v>
      </c>
      <c r="DC1041" s="71">
        <v>4.7638739157745347</v>
      </c>
      <c r="DD1041" s="71">
        <v>2.9069507465472588</v>
      </c>
      <c r="DE1041" s="71">
        <v>0.46913771224455392</v>
      </c>
      <c r="DF1041" s="71">
        <v>0.92147296192200068</v>
      </c>
      <c r="DG1041" s="71">
        <v>0.59064328211486095</v>
      </c>
      <c r="DH1041" s="71">
        <v>0.41884218583170552</v>
      </c>
      <c r="DI1041" s="71">
        <v>1.2325423566569262</v>
      </c>
      <c r="DJ1041" s="71">
        <v>0.153944458899512</v>
      </c>
      <c r="DK1041" s="71">
        <v>0.29978985737870067</v>
      </c>
      <c r="DL1041" s="71">
        <v>0.13822151348472331</v>
      </c>
      <c r="DM1041" s="71">
        <v>0.27685666358852523</v>
      </c>
      <c r="DN1041" s="72">
        <v>0.15585802863562384</v>
      </c>
      <c r="DO1041" s="71">
        <v>0.34207980474794242</v>
      </c>
      <c r="DQ1041" s="71"/>
      <c r="DR1041" s="71"/>
      <c r="DS1041" s="71"/>
      <c r="DT1041" s="71"/>
      <c r="DU1041" s="71"/>
      <c r="DV1041" s="71"/>
      <c r="DW1041" s="71"/>
      <c r="DX1041" s="71"/>
      <c r="DY1041" s="71"/>
      <c r="DZ1041" s="71"/>
      <c r="EA1041" s="71"/>
      <c r="EB1041" s="71"/>
      <c r="EC1041" s="71"/>
      <c r="ED1041" s="71"/>
    </row>
    <row r="1042" spans="1:134">
      <c r="A1042" s="4">
        <v>1229</v>
      </c>
      <c r="B1042" s="46" t="s">
        <v>8150</v>
      </c>
      <c r="C1042" s="65" t="str">
        <f t="shared" si="37"/>
        <v>1229</v>
      </c>
      <c r="D1042" s="69">
        <v>250118.14999999997</v>
      </c>
      <c r="E1042" s="68">
        <v>2960118.3600000003</v>
      </c>
      <c r="F1042" s="69">
        <v>18210.78</v>
      </c>
      <c r="G1042" s="69">
        <v>384729.67000000039</v>
      </c>
      <c r="H1042" s="70">
        <v>92.521885574655798</v>
      </c>
      <c r="I1042" s="70">
        <v>14.938703097278893</v>
      </c>
      <c r="J1042" s="69">
        <v>419293.53999999986</v>
      </c>
      <c r="K1042" s="69">
        <v>330389.49</v>
      </c>
      <c r="L1042" s="69">
        <v>346494.12999999995</v>
      </c>
      <c r="M1042" s="69">
        <v>418537.50000000006</v>
      </c>
      <c r="N1042" s="69">
        <v>688042.95999999985</v>
      </c>
      <c r="O1042" s="69">
        <v>584469.84</v>
      </c>
      <c r="P1042" s="69">
        <v>332897.49</v>
      </c>
      <c r="Q1042" s="69">
        <v>371703.99</v>
      </c>
      <c r="R1042" s="69">
        <v>885632.86</v>
      </c>
      <c r="S1042" s="69">
        <v>321936.95999999996</v>
      </c>
      <c r="T1042" s="69">
        <v>383698.25999999995</v>
      </c>
      <c r="U1042" s="69">
        <v>414130.64999999991</v>
      </c>
      <c r="V1042" s="69">
        <v>250118.14999999997</v>
      </c>
      <c r="W1042" s="70">
        <v>112.14142727655737</v>
      </c>
      <c r="X1042" s="70">
        <v>90.655305351666755</v>
      </c>
      <c r="Y1042" s="70">
        <v>81.875724811816212</v>
      </c>
      <c r="Z1042" s="71">
        <v>99.156787006570909</v>
      </c>
      <c r="AA1042" s="71">
        <v>114.32856830037532</v>
      </c>
      <c r="AB1042" s="71">
        <v>87.1674838360141</v>
      </c>
      <c r="AC1042" s="71">
        <v>80.186933168772185</v>
      </c>
      <c r="AD1042" s="71">
        <v>91.499020634978805</v>
      </c>
      <c r="AE1042" s="71">
        <v>101.0383073783546</v>
      </c>
      <c r="AF1042" s="71">
        <v>89.39030317354397</v>
      </c>
      <c r="AG1042" s="71">
        <v>93.074648804798073</v>
      </c>
      <c r="AH1042" s="71">
        <v>94.378546992532364</v>
      </c>
      <c r="AI1042" s="71">
        <v>86.171458498862961</v>
      </c>
      <c r="AJ1042" s="71">
        <v>17.424669569646344</v>
      </c>
      <c r="AK1042" s="71">
        <v>2.6138447375809948</v>
      </c>
      <c r="AL1042" s="71">
        <v>1.5943427793140952</v>
      </c>
      <c r="AM1042" s="71">
        <v>-1.4815818959661775</v>
      </c>
      <c r="AN1042" s="71">
        <v>15.841230178601705</v>
      </c>
      <c r="AO1042" s="71">
        <v>-5.7694908977982129</v>
      </c>
      <c r="AP1042" s="71">
        <v>-16.069882220373501</v>
      </c>
      <c r="AQ1042" s="71">
        <v>14.700021622126069</v>
      </c>
      <c r="AR1042" s="71">
        <v>122.49440487278838</v>
      </c>
      <c r="AS1042" s="71">
        <v>-43.769310378242551</v>
      </c>
      <c r="AT1042" s="71">
        <v>21.830193087919824</v>
      </c>
      <c r="AU1042" s="71">
        <v>22.793672795597097</v>
      </c>
      <c r="AV1042" s="72">
        <v>7.8526094276348379</v>
      </c>
      <c r="AW1042" s="73">
        <v>62219.049999999872</v>
      </c>
      <c r="AX1042" s="73">
        <v>8415.8900000000722</v>
      </c>
      <c r="AY1042" s="73">
        <v>5437.6099999998114</v>
      </c>
      <c r="AZ1042" s="73">
        <v>-6294.2300000000978</v>
      </c>
      <c r="BA1042" s="73">
        <v>94089.529999999795</v>
      </c>
      <c r="BB1042" s="73">
        <v>-27314.289999999921</v>
      </c>
      <c r="BC1042" s="73">
        <v>-63739.01999999996</v>
      </c>
      <c r="BD1042" s="73">
        <v>47637.79999999993</v>
      </c>
      <c r="BE1042" s="73">
        <v>487585.61</v>
      </c>
      <c r="BF1042" s="73">
        <v>-250591.95999999996</v>
      </c>
      <c r="BG1042" s="73">
        <v>68753.129999999946</v>
      </c>
      <c r="BH1042" s="73">
        <v>76873.329999999842</v>
      </c>
      <c r="BI1042" s="73">
        <v>18210.78</v>
      </c>
      <c r="BJ1042" s="71">
        <v>10.790798276767642</v>
      </c>
      <c r="BK1042" s="71">
        <v>11.472476828382996</v>
      </c>
      <c r="BL1042" s="71">
        <v>11.073360955694444</v>
      </c>
      <c r="BM1042" s="71">
        <v>11.341941527586213</v>
      </c>
      <c r="BN1042" s="71">
        <v>-2.3380100972898865</v>
      </c>
      <c r="BO1042" s="71">
        <v>9.7195737377289699</v>
      </c>
      <c r="BP1042" s="71">
        <v>20.427718662743967</v>
      </c>
      <c r="BQ1042" s="71">
        <v>20.301031209815122</v>
      </c>
      <c r="BR1042" s="72">
        <v>11.068895348399463</v>
      </c>
      <c r="BS1042" s="72">
        <v>13.675405525869845</v>
      </c>
      <c r="BT1042" s="71">
        <v>14.294914568153548</v>
      </c>
      <c r="BU1042" s="71">
        <v>14.536746877108055</v>
      </c>
      <c r="BV1042" s="71">
        <v>7.5033679672920961</v>
      </c>
      <c r="BW1042" s="71">
        <v>12.534226271095669</v>
      </c>
      <c r="BX1042" s="75">
        <v>10224</v>
      </c>
      <c r="BY1042" s="75">
        <v>9582</v>
      </c>
      <c r="BZ1042" s="75">
        <v>8949</v>
      </c>
      <c r="CA1042" s="75">
        <v>10104</v>
      </c>
      <c r="CB1042" s="75">
        <v>14124</v>
      </c>
      <c r="CC1042" s="75">
        <v>13959</v>
      </c>
      <c r="CD1042" s="75">
        <v>8676</v>
      </c>
      <c r="CE1042" s="75">
        <v>9307</v>
      </c>
      <c r="CF1042" s="75">
        <v>15854</v>
      </c>
      <c r="CG1042" s="75">
        <v>9272</v>
      </c>
      <c r="CH1042" s="75">
        <v>10406</v>
      </c>
      <c r="CI1042" s="75">
        <v>10958</v>
      </c>
      <c r="CJ1042" s="75">
        <v>6410</v>
      </c>
      <c r="CK1042" s="75">
        <v>70883</v>
      </c>
      <c r="CL1042" s="73">
        <v>798890.90000000026</v>
      </c>
      <c r="CM1042" s="73">
        <v>751114.77999999991</v>
      </c>
      <c r="CN1042" s="73">
        <v>777257.85999999987</v>
      </c>
      <c r="CO1042" s="73">
        <v>819082.83999999962</v>
      </c>
      <c r="CP1042" s="73">
        <v>893614.88999999978</v>
      </c>
      <c r="CQ1042" s="73">
        <v>826735.90000000014</v>
      </c>
      <c r="CR1042" s="73">
        <v>836042.00999999989</v>
      </c>
      <c r="CS1042" s="73">
        <v>1136532.78</v>
      </c>
      <c r="CT1042" s="73">
        <v>863733.3400000002</v>
      </c>
      <c r="CU1042" s="73">
        <v>843517.4800000001</v>
      </c>
      <c r="CV1042" s="73">
        <v>848525.44000000006</v>
      </c>
      <c r="CW1042" s="73">
        <v>968256.63</v>
      </c>
      <c r="CX1042" s="73">
        <v>958922.05999999982</v>
      </c>
      <c r="CY1042" s="77"/>
      <c r="CZ1042" s="4">
        <v>1229</v>
      </c>
      <c r="DA1042" s="76" t="str">
        <f t="shared" si="38"/>
        <v>1229</v>
      </c>
      <c r="DB1042" s="71">
        <v>3.0494469523231875</v>
      </c>
      <c r="DC1042" s="71">
        <v>1.3437593960669774</v>
      </c>
      <c r="DD1042" s="71">
        <v>1.2586458432962344</v>
      </c>
      <c r="DE1042" s="71">
        <v>1.4269939425707525</v>
      </c>
      <c r="DF1042" s="71">
        <v>1.2324375729984549</v>
      </c>
      <c r="DG1042" s="71">
        <v>0.24579766539072131</v>
      </c>
      <c r="DH1042" s="71">
        <v>0.29594326777555452</v>
      </c>
      <c r="DI1042" s="71">
        <v>0.30632001617923266</v>
      </c>
      <c r="DJ1042" s="71">
        <v>0.23678424617218455</v>
      </c>
      <c r="DK1042" s="71">
        <v>6.8299378994490054E-2</v>
      </c>
      <c r="DL1042" s="71">
        <v>0.41419603847966374</v>
      </c>
      <c r="DM1042" s="71">
        <v>0.25072131081206622</v>
      </c>
      <c r="DN1042" s="71">
        <v>0.125254720783537</v>
      </c>
      <c r="DO1042" s="71">
        <v>0.24970897423813673</v>
      </c>
      <c r="DQ1042" s="71"/>
      <c r="DR1042" s="71"/>
      <c r="DS1042" s="71"/>
      <c r="DT1042" s="71"/>
      <c r="DU1042" s="71"/>
      <c r="DV1042" s="71"/>
      <c r="DW1042" s="71"/>
      <c r="DX1042" s="71"/>
      <c r="DY1042" s="71"/>
      <c r="DZ1042" s="71"/>
      <c r="EA1042" s="71"/>
      <c r="EB1042" s="71"/>
      <c r="EC1042" s="71"/>
      <c r="ED1042" s="71"/>
    </row>
    <row r="1043" spans="1:134">
      <c r="A1043" s="4">
        <v>1350</v>
      </c>
      <c r="B1043" s="46" t="s">
        <v>8156</v>
      </c>
      <c r="C1043" s="65" t="str">
        <f t="shared" si="37"/>
        <v>1350</v>
      </c>
      <c r="D1043" s="69">
        <v>376320.27</v>
      </c>
      <c r="E1043" s="68">
        <v>3694174.0200000005</v>
      </c>
      <c r="F1043" s="69">
        <v>107283.71000000008</v>
      </c>
      <c r="G1043" s="69">
        <v>301855.57999999961</v>
      </c>
      <c r="H1043" s="70">
        <v>84.21099053541181</v>
      </c>
      <c r="I1043" s="70">
        <v>8.8982088603686513</v>
      </c>
      <c r="J1043" s="69">
        <v>493778.22</v>
      </c>
      <c r="K1043" s="69">
        <v>476057.72999999992</v>
      </c>
      <c r="L1043" s="69">
        <v>472822.97000000009</v>
      </c>
      <c r="M1043" s="69">
        <v>540140.4</v>
      </c>
      <c r="N1043" s="69">
        <v>796979.75999999989</v>
      </c>
      <c r="O1043" s="69">
        <v>805808.40999999992</v>
      </c>
      <c r="P1043" s="69">
        <v>494361.80000000005</v>
      </c>
      <c r="Q1043" s="69">
        <v>457255.88</v>
      </c>
      <c r="R1043" s="69">
        <v>840430.05999999982</v>
      </c>
      <c r="S1043" s="69">
        <v>382445.9499999999</v>
      </c>
      <c r="T1043" s="69">
        <v>531696.83000000007</v>
      </c>
      <c r="U1043" s="69">
        <v>611663.23</v>
      </c>
      <c r="V1043" s="69">
        <v>376320.27</v>
      </c>
      <c r="W1043" s="70">
        <v>85.806014020935336</v>
      </c>
      <c r="X1043" s="70">
        <v>75.340429154968916</v>
      </c>
      <c r="Y1043" s="70">
        <v>84.21038681560087</v>
      </c>
      <c r="Z1043" s="71">
        <v>79.328085066855508</v>
      </c>
      <c r="AA1043" s="71">
        <v>94.431363360784431</v>
      </c>
      <c r="AB1043" s="71">
        <v>107.04761245445876</v>
      </c>
      <c r="AC1043" s="71">
        <v>75.990422825199374</v>
      </c>
      <c r="AD1043" s="71">
        <v>76.439517820807296</v>
      </c>
      <c r="AE1043" s="71">
        <v>82.079084318640028</v>
      </c>
      <c r="AF1043" s="71">
        <v>61.538079397652155</v>
      </c>
      <c r="AG1043" s="71">
        <v>93.542435320483023</v>
      </c>
      <c r="AH1043" s="71">
        <v>105.33685915405027</v>
      </c>
      <c r="AI1043" s="71">
        <v>109.530612299783</v>
      </c>
      <c r="AJ1043" s="71">
        <v>-25.538104796032567</v>
      </c>
      <c r="AK1043" s="71">
        <v>-29.449162140709884</v>
      </c>
      <c r="AL1043" s="71">
        <v>-25.207697924264828</v>
      </c>
      <c r="AM1043" s="71">
        <v>-29.766628229958702</v>
      </c>
      <c r="AN1043" s="71">
        <v>-31.361439513768286</v>
      </c>
      <c r="AO1043" s="71">
        <v>-19.16090720057927</v>
      </c>
      <c r="AP1043" s="71">
        <v>-19.521822406361032</v>
      </c>
      <c r="AQ1043" s="71">
        <v>-0.75672862355095072</v>
      </c>
      <c r="AR1043" s="71">
        <v>43.161824651775227</v>
      </c>
      <c r="AS1043" s="71">
        <v>-41.350586764111142</v>
      </c>
      <c r="AT1043" s="71">
        <v>28.998950048552686</v>
      </c>
      <c r="AU1043" s="71">
        <v>54.090691236670409</v>
      </c>
      <c r="AV1043" s="72">
        <v>39.8770003600998</v>
      </c>
      <c r="AW1043" s="73">
        <v>-169350.50999999989</v>
      </c>
      <c r="AX1043" s="73">
        <v>-198714.87999999995</v>
      </c>
      <c r="AY1043" s="73">
        <v>-159358.35999999999</v>
      </c>
      <c r="AZ1043" s="73">
        <v>-228924.77000000002</v>
      </c>
      <c r="BA1043" s="73">
        <v>-364001.79000000039</v>
      </c>
      <c r="BB1043" s="73">
        <v>-181364.66000000015</v>
      </c>
      <c r="BC1043" s="73">
        <v>-119918.75999999989</v>
      </c>
      <c r="BD1043" s="73">
        <v>-3486.5699999999488</v>
      </c>
      <c r="BE1043" s="73">
        <v>253381.05999999994</v>
      </c>
      <c r="BF1043" s="73">
        <v>-269642.3299999999</v>
      </c>
      <c r="BG1043" s="73">
        <v>119525.38999999996</v>
      </c>
      <c r="BH1043" s="73">
        <v>214713.08000000002</v>
      </c>
      <c r="BI1043" s="73">
        <v>107283.71000000008</v>
      </c>
      <c r="BJ1043" s="71">
        <v>13.223956803101588</v>
      </c>
      <c r="BK1043" s="71">
        <v>10.162140332688917</v>
      </c>
      <c r="BL1043" s="71">
        <v>10.319082359702655</v>
      </c>
      <c r="BM1043" s="71">
        <v>11.609769830777692</v>
      </c>
      <c r="BN1043" s="71">
        <v>-2.3259483102379992</v>
      </c>
      <c r="BO1043" s="71">
        <v>9.9200823790751258</v>
      </c>
      <c r="BP1043" s="71">
        <v>19.206323923677378</v>
      </c>
      <c r="BQ1043" s="71">
        <v>20.04050319796125</v>
      </c>
      <c r="BR1043" s="72">
        <v>13.335593937733009</v>
      </c>
      <c r="BS1043" s="72">
        <v>8.855951573245143</v>
      </c>
      <c r="BT1043" s="71">
        <v>14.865529994028861</v>
      </c>
      <c r="BU1043" s="71">
        <v>11.714335186018241</v>
      </c>
      <c r="BV1043" s="71">
        <v>10.195913431747124</v>
      </c>
      <c r="BW1043" s="71">
        <v>12.668623626645903</v>
      </c>
      <c r="BX1043" s="75">
        <v>10358</v>
      </c>
      <c r="BY1043" s="75">
        <v>10108</v>
      </c>
      <c r="BZ1043" s="75">
        <v>9329</v>
      </c>
      <c r="CA1043" s="75">
        <v>9963</v>
      </c>
      <c r="CB1043" s="75">
        <v>11963</v>
      </c>
      <c r="CC1043" s="75">
        <v>14440</v>
      </c>
      <c r="CD1043" s="75">
        <v>10124</v>
      </c>
      <c r="CE1043" s="75">
        <v>9386</v>
      </c>
      <c r="CF1043" s="75">
        <v>13098</v>
      </c>
      <c r="CG1043" s="75">
        <v>9179</v>
      </c>
      <c r="CH1043" s="75">
        <v>10923</v>
      </c>
      <c r="CI1043" s="75">
        <v>11520</v>
      </c>
      <c r="CJ1043" s="75">
        <v>7038</v>
      </c>
      <c r="CK1043" s="75">
        <v>71268</v>
      </c>
      <c r="CL1043" s="73">
        <v>1108049.8099999998</v>
      </c>
      <c r="CM1043" s="73">
        <v>1104002.1499999999</v>
      </c>
      <c r="CN1043" s="73">
        <v>1059230.0099999998</v>
      </c>
      <c r="CO1043" s="73">
        <v>1250346.54</v>
      </c>
      <c r="CP1043" s="73">
        <v>1458949.2300000002</v>
      </c>
      <c r="CQ1043" s="73">
        <v>1184818.53</v>
      </c>
      <c r="CR1043" s="73">
        <v>1200009.7800000003</v>
      </c>
      <c r="CS1043" s="73">
        <v>1370440.7000000002</v>
      </c>
      <c r="CT1043" s="73">
        <v>1175872.2800000003</v>
      </c>
      <c r="CU1043" s="73">
        <v>1092101.1399999999</v>
      </c>
      <c r="CV1043" s="73">
        <v>890433.47999999986</v>
      </c>
      <c r="CW1043" s="73">
        <v>1022401.5200000001</v>
      </c>
      <c r="CX1043" s="73">
        <v>932832.51999999979</v>
      </c>
      <c r="CY1043" s="77"/>
      <c r="CZ1043" s="4">
        <v>1350</v>
      </c>
      <c r="DA1043" s="76" t="str">
        <f t="shared" si="38"/>
        <v>1350</v>
      </c>
      <c r="DB1043" s="71">
        <v>4.3224053270014089</v>
      </c>
      <c r="DC1043" s="71">
        <v>1.8314795159699582</v>
      </c>
      <c r="DD1043" s="71">
        <v>1.764181528772065</v>
      </c>
      <c r="DE1043" s="71">
        <v>0.54123191814262384</v>
      </c>
      <c r="DF1043" s="71">
        <v>0.82061733043358753</v>
      </c>
      <c r="DG1043" s="71">
        <v>0.33091489685165076</v>
      </c>
      <c r="DH1043" s="71">
        <v>0.63908850495278646</v>
      </c>
      <c r="DI1043" s="71">
        <v>0.56515576455887517</v>
      </c>
      <c r="DJ1043" s="71">
        <v>0.27747334287808045</v>
      </c>
      <c r="DK1043" s="71">
        <v>0.17346183303548648</v>
      </c>
      <c r="DL1043" s="71">
        <v>0.25430725849041141</v>
      </c>
      <c r="DM1043" s="71">
        <v>0.27594084601928048</v>
      </c>
      <c r="DN1043" s="71">
        <v>0.30001919966039237</v>
      </c>
      <c r="DO1043" s="71">
        <v>0.34962649179314814</v>
      </c>
      <c r="DQ1043" s="71"/>
      <c r="DR1043" s="71"/>
      <c r="DS1043" s="71"/>
      <c r="DT1043" s="71"/>
      <c r="DU1043" s="71"/>
      <c r="DV1043" s="71"/>
      <c r="DW1043" s="71"/>
      <c r="DX1043" s="71"/>
      <c r="DY1043" s="71"/>
      <c r="DZ1043" s="71"/>
      <c r="EA1043" s="71"/>
      <c r="EB1043" s="71"/>
      <c r="EC1043" s="71"/>
      <c r="ED1043" s="71"/>
    </row>
    <row r="1044" spans="1:134">
      <c r="A1044" s="4">
        <v>5041</v>
      </c>
      <c r="B1044" s="46" t="s">
        <v>8162</v>
      </c>
      <c r="C1044" s="65" t="str">
        <f t="shared" si="37"/>
        <v>5041</v>
      </c>
      <c r="D1044" s="69">
        <v>201848.62999999998</v>
      </c>
      <c r="E1044" s="68">
        <v>1968148.7500000005</v>
      </c>
      <c r="F1044" s="69">
        <v>44842.650000000023</v>
      </c>
      <c r="G1044" s="69">
        <v>339951.12000000104</v>
      </c>
      <c r="H1044" s="70">
        <v>97.516843859812013</v>
      </c>
      <c r="I1044" s="70">
        <v>20.878983836870056</v>
      </c>
      <c r="J1044" s="69">
        <v>293291.87999999995</v>
      </c>
      <c r="K1044" s="69">
        <v>277212.24</v>
      </c>
      <c r="L1044" s="69">
        <v>245140.22999999995</v>
      </c>
      <c r="M1044" s="69">
        <v>271541.99</v>
      </c>
      <c r="N1044" s="69">
        <v>505149.68999999994</v>
      </c>
      <c r="O1044" s="69">
        <v>457257.31</v>
      </c>
      <c r="P1044" s="69">
        <v>239374.53000000003</v>
      </c>
      <c r="Q1044" s="69">
        <v>215061.25</v>
      </c>
      <c r="R1044" s="69">
        <v>476307.37999999995</v>
      </c>
      <c r="S1044" s="69">
        <v>230609.78999999989</v>
      </c>
      <c r="T1044" s="69">
        <v>284622.27999999997</v>
      </c>
      <c r="U1044" s="69">
        <v>320324.89</v>
      </c>
      <c r="V1044" s="69">
        <v>201848.62999999998</v>
      </c>
      <c r="W1044" s="70">
        <v>124.03298797062806</v>
      </c>
      <c r="X1044" s="70">
        <v>112.06245409487654</v>
      </c>
      <c r="Y1044" s="70">
        <v>104.11026640337163</v>
      </c>
      <c r="Z1044" s="71">
        <v>99.737657796800534</v>
      </c>
      <c r="AA1044" s="71">
        <v>92.110876801448896</v>
      </c>
      <c r="AB1044" s="71">
        <v>105.82009601215667</v>
      </c>
      <c r="AC1044" s="71">
        <v>98.960958129330734</v>
      </c>
      <c r="AD1044" s="71">
        <v>90.13674791781277</v>
      </c>
      <c r="AE1044" s="71">
        <v>91.757009527310373</v>
      </c>
      <c r="AF1044" s="71">
        <v>105.05503887288251</v>
      </c>
      <c r="AG1044" s="71">
        <v>100.46231354263493</v>
      </c>
      <c r="AH1044" s="71">
        <v>103.45553824694831</v>
      </c>
      <c r="AI1044" s="71">
        <v>97.872995182821882</v>
      </c>
      <c r="AJ1044" s="71">
        <v>26.100943740997874</v>
      </c>
      <c r="AK1044" s="71">
        <v>20.52010214366755</v>
      </c>
      <c r="AL1044" s="71">
        <v>15.997164663626773</v>
      </c>
      <c r="AM1044" s="71">
        <v>10.693738181754764</v>
      </c>
      <c r="AN1044" s="71">
        <v>9.6827486159750453</v>
      </c>
      <c r="AO1044" s="71">
        <v>27.291324833331785</v>
      </c>
      <c r="AP1044" s="71">
        <v>3.6993098366878474</v>
      </c>
      <c r="AQ1044" s="71">
        <v>15.175292927851846</v>
      </c>
      <c r="AR1044" s="71">
        <v>83.286331103570177</v>
      </c>
      <c r="AS1044" s="71">
        <v>-33.01837135710641</v>
      </c>
      <c r="AT1044" s="71">
        <v>32.678779984059304</v>
      </c>
      <c r="AU1044" s="71">
        <v>36.335916662027444</v>
      </c>
      <c r="AV1044" s="72">
        <v>28.561109583214627</v>
      </c>
      <c r="AW1044" s="73">
        <v>60706.879999999976</v>
      </c>
      <c r="AX1044" s="73">
        <v>47198.959999999963</v>
      </c>
      <c r="AY1044" s="73">
        <v>33807.280000000057</v>
      </c>
      <c r="AZ1044" s="73">
        <v>26232.73000000001</v>
      </c>
      <c r="BA1044" s="73">
        <v>44668.340000000084</v>
      </c>
      <c r="BB1044" s="73">
        <v>101275.63999999996</v>
      </c>
      <c r="BC1044" s="73">
        <v>8539.3100000000268</v>
      </c>
      <c r="BD1044" s="73">
        <v>28336.090000000026</v>
      </c>
      <c r="BE1044" s="73">
        <v>216436.73</v>
      </c>
      <c r="BF1044" s="73">
        <v>-113678.33000000016</v>
      </c>
      <c r="BG1044" s="73">
        <v>70102.459999999992</v>
      </c>
      <c r="BH1044" s="73">
        <v>85372.210000000021</v>
      </c>
      <c r="BI1044" s="73">
        <v>44842.650000000023</v>
      </c>
      <c r="BJ1044" s="71">
        <v>7.713219456742852</v>
      </c>
      <c r="BK1044" s="71">
        <v>8.4841780337843868</v>
      </c>
      <c r="BL1044" s="71">
        <v>10.483627350976507</v>
      </c>
      <c r="BM1044" s="71">
        <v>8.818470365351093</v>
      </c>
      <c r="BN1044" s="71">
        <v>-3.8548016202315134</v>
      </c>
      <c r="BO1044" s="71">
        <v>4.6537603757202799</v>
      </c>
      <c r="BP1044" s="71">
        <v>16.505185547030411</v>
      </c>
      <c r="BQ1044" s="71">
        <v>16.267193268635282</v>
      </c>
      <c r="BR1044" s="72">
        <v>10.784923658545408</v>
      </c>
      <c r="BS1044" s="72">
        <v>8.1947377646965194</v>
      </c>
      <c r="BT1044" s="71">
        <v>11.076332821887835</v>
      </c>
      <c r="BU1044" s="71">
        <v>9.3416527571326178</v>
      </c>
      <c r="BV1044" s="71">
        <v>6.5600329531412012</v>
      </c>
      <c r="BW1044" s="71">
        <v>9.7287523660463453</v>
      </c>
      <c r="BX1044" s="75">
        <v>6463</v>
      </c>
      <c r="BY1044" s="75">
        <v>6624</v>
      </c>
      <c r="BZ1044" s="75">
        <v>5832</v>
      </c>
      <c r="CA1044" s="75">
        <v>6328</v>
      </c>
      <c r="CB1044" s="75">
        <v>9179</v>
      </c>
      <c r="CC1044" s="75">
        <v>9476</v>
      </c>
      <c r="CD1044" s="75">
        <v>5939</v>
      </c>
      <c r="CE1044" s="75">
        <v>5318</v>
      </c>
      <c r="CF1044" s="75">
        <v>8611</v>
      </c>
      <c r="CG1044" s="75">
        <v>5671</v>
      </c>
      <c r="CH1044" s="75">
        <v>6746</v>
      </c>
      <c r="CI1044" s="75">
        <v>7461</v>
      </c>
      <c r="CJ1044" s="75">
        <v>4250</v>
      </c>
      <c r="CK1044" s="75">
        <v>43996</v>
      </c>
      <c r="CL1044" s="73">
        <v>543445.90999999992</v>
      </c>
      <c r="CM1044" s="73">
        <v>494771.89999999997</v>
      </c>
      <c r="CN1044" s="73">
        <v>439296.81</v>
      </c>
      <c r="CO1044" s="73">
        <v>617724.76000000013</v>
      </c>
      <c r="CP1044" s="73">
        <v>638876.40999999992</v>
      </c>
      <c r="CQ1044" s="73">
        <v>568297.41999999981</v>
      </c>
      <c r="CR1044" s="73">
        <v>484616.23000000004</v>
      </c>
      <c r="CS1044" s="73">
        <v>911168.26000000013</v>
      </c>
      <c r="CT1044" s="73">
        <v>768777.99</v>
      </c>
      <c r="CU1044" s="73">
        <v>678429.04000000015</v>
      </c>
      <c r="CV1044" s="73">
        <v>671326.33</v>
      </c>
      <c r="CW1044" s="73">
        <v>712855.8400000002</v>
      </c>
      <c r="CX1044" s="73">
        <v>653323.39</v>
      </c>
      <c r="CY1044" s="77"/>
      <c r="CZ1044" s="4">
        <v>5041</v>
      </c>
      <c r="DA1044" s="76" t="str">
        <f t="shared" si="38"/>
        <v>5041</v>
      </c>
      <c r="DB1044" s="71">
        <v>15.250625759397666</v>
      </c>
      <c r="DC1044" s="71">
        <v>5.2432156077749026</v>
      </c>
      <c r="DD1044" s="71">
        <v>3.0780617104977197</v>
      </c>
      <c r="DE1044" s="71">
        <v>2.6252997507688987</v>
      </c>
      <c r="DF1044" s="71">
        <v>1.9042269622061576</v>
      </c>
      <c r="DG1044" s="71">
        <v>0.16587346306001374</v>
      </c>
      <c r="DH1044" s="71">
        <v>1.9568084103113878E-2</v>
      </c>
      <c r="DI1044" s="71">
        <v>9.0574658632616101E-2</v>
      </c>
      <c r="DJ1044" s="71">
        <v>0.25617066098731189</v>
      </c>
      <c r="DK1044" s="71">
        <v>0.26791846073221914</v>
      </c>
      <c r="DL1044" s="71">
        <v>0.89897135436732367</v>
      </c>
      <c r="DM1044" s="71">
        <v>9.6255679357730536E-2</v>
      </c>
      <c r="DN1044" s="71">
        <v>0.5034553134249895</v>
      </c>
      <c r="DO1044" s="71">
        <v>0.30323410674583129</v>
      </c>
      <c r="DQ1044" s="71"/>
      <c r="DR1044" s="71"/>
      <c r="DS1044" s="71"/>
      <c r="DT1044" s="71"/>
      <c r="DU1044" s="71"/>
      <c r="DV1044" s="71"/>
      <c r="DW1044" s="71"/>
      <c r="DX1044" s="71"/>
      <c r="DY1044" s="71"/>
      <c r="DZ1044" s="71"/>
      <c r="EA1044" s="71"/>
      <c r="EB1044" s="71"/>
      <c r="EC1044" s="71"/>
      <c r="ED1044" s="71"/>
    </row>
    <row r="1045" spans="1:134">
      <c r="A1045" s="4">
        <v>5050</v>
      </c>
      <c r="B1045" s="46" t="s">
        <v>8169</v>
      </c>
      <c r="C1045" s="65" t="str">
        <f t="shared" si="37"/>
        <v>5050</v>
      </c>
      <c r="D1045" s="69">
        <v>136732.16</v>
      </c>
      <c r="E1045" s="68">
        <v>1786506.5099999993</v>
      </c>
      <c r="F1045" s="69">
        <v>16780.560000000041</v>
      </c>
      <c r="G1045" s="69">
        <v>281329.65999999945</v>
      </c>
      <c r="H1045" s="70">
        <v>96.772550562429288</v>
      </c>
      <c r="I1045" s="70">
        <v>18.690804339702648</v>
      </c>
      <c r="J1045" s="69">
        <v>225195.92999999996</v>
      </c>
      <c r="K1045" s="69">
        <v>212270.48999999993</v>
      </c>
      <c r="L1045" s="69">
        <v>214701.38</v>
      </c>
      <c r="M1045" s="69">
        <v>253838.74999999991</v>
      </c>
      <c r="N1045" s="69">
        <v>338738.11999999994</v>
      </c>
      <c r="O1045" s="69">
        <v>385152.32</v>
      </c>
      <c r="P1045" s="69">
        <v>235223.94999999998</v>
      </c>
      <c r="Q1045" s="69">
        <v>218680.40000000005</v>
      </c>
      <c r="R1045" s="69">
        <v>417522.72</v>
      </c>
      <c r="S1045" s="69">
        <v>245297.2999999999</v>
      </c>
      <c r="T1045" s="69">
        <v>254998.00999999998</v>
      </c>
      <c r="U1045" s="69">
        <v>278051.96999999997</v>
      </c>
      <c r="V1045" s="69">
        <v>136732.16</v>
      </c>
      <c r="W1045" s="70">
        <v>94.584856914171723</v>
      </c>
      <c r="X1045" s="70">
        <v>88.712318242610266</v>
      </c>
      <c r="Y1045" s="70">
        <v>91.723394216612718</v>
      </c>
      <c r="Z1045" s="71">
        <v>86.267068144468041</v>
      </c>
      <c r="AA1045" s="71">
        <v>98.867938888370304</v>
      </c>
      <c r="AB1045" s="71">
        <v>94.161342502113015</v>
      </c>
      <c r="AC1045" s="71">
        <v>89.985916266148308</v>
      </c>
      <c r="AD1045" s="71">
        <v>92.394052527807162</v>
      </c>
      <c r="AE1045" s="71">
        <v>98.048227620398904</v>
      </c>
      <c r="AF1045" s="71">
        <v>102.50709754544445</v>
      </c>
      <c r="AG1045" s="71">
        <v>98.553177435083754</v>
      </c>
      <c r="AH1045" s="71">
        <v>102.13951509453562</v>
      </c>
      <c r="AI1045" s="71">
        <v>90.012321941201961</v>
      </c>
      <c r="AJ1045" s="71">
        <v>-11.593008152512496</v>
      </c>
      <c r="AK1045" s="71">
        <v>-18.739804935403736</v>
      </c>
      <c r="AL1045" s="71">
        <v>-23.61343895317426</v>
      </c>
      <c r="AM1045" s="71">
        <v>-14.578612612403463</v>
      </c>
      <c r="AN1045" s="71">
        <v>-18.865717562268468</v>
      </c>
      <c r="AO1045" s="71">
        <v>-16.619531313880564</v>
      </c>
      <c r="AP1045" s="71">
        <v>-8.8718127026034654</v>
      </c>
      <c r="AQ1045" s="71">
        <v>14.360452315993722</v>
      </c>
      <c r="AR1045" s="71">
        <v>93.066831753331172</v>
      </c>
      <c r="AS1045" s="71">
        <v>-21.748587726700364</v>
      </c>
      <c r="AT1045" s="71">
        <v>28.605877203325882</v>
      </c>
      <c r="AU1045" s="71">
        <v>33.762053593055128</v>
      </c>
      <c r="AV1045" s="72">
        <v>13.989442408438112</v>
      </c>
      <c r="AW1045" s="73">
        <v>-29530.450000000099</v>
      </c>
      <c r="AX1045" s="73">
        <v>-48952.72000000003</v>
      </c>
      <c r="AY1045" s="73">
        <v>-66370.81</v>
      </c>
      <c r="AZ1045" s="73">
        <v>-43321.900000000169</v>
      </c>
      <c r="BA1045" s="73">
        <v>-78702.62000000017</v>
      </c>
      <c r="BB1045" s="73">
        <v>-73246.099999999919</v>
      </c>
      <c r="BC1045" s="73">
        <v>-22900.300000000076</v>
      </c>
      <c r="BD1045" s="73">
        <v>27460.100000000151</v>
      </c>
      <c r="BE1045" s="73">
        <v>201264.59000000008</v>
      </c>
      <c r="BF1045" s="73">
        <v>-68176.020000000164</v>
      </c>
      <c r="BG1045" s="73">
        <v>56719.350000000006</v>
      </c>
      <c r="BH1045" s="73">
        <v>70181.379999999917</v>
      </c>
      <c r="BI1045" s="73">
        <v>16780.560000000041</v>
      </c>
      <c r="BJ1045" s="71">
        <v>12.334764003517316</v>
      </c>
      <c r="BK1045" s="71">
        <v>9.5358138847287393</v>
      </c>
      <c r="BL1045" s="71">
        <v>10.721591093423454</v>
      </c>
      <c r="BM1045" s="71">
        <v>9.8523643880289082</v>
      </c>
      <c r="BN1045" s="71">
        <v>-0.75789075523017901</v>
      </c>
      <c r="BO1045" s="71">
        <v>8.9896881186759003</v>
      </c>
      <c r="BP1045" s="71">
        <v>16.706004515144055</v>
      </c>
      <c r="BQ1045" s="71">
        <v>16.248584828513359</v>
      </c>
      <c r="BR1045" s="72">
        <v>12.090919590261407</v>
      </c>
      <c r="BS1045" s="72">
        <v>10.150614801398183</v>
      </c>
      <c r="BT1045" s="71">
        <v>11.501785836602865</v>
      </c>
      <c r="BU1045" s="71">
        <v>10.701346839291443</v>
      </c>
      <c r="BV1045" s="71">
        <v>7.0873444570952042</v>
      </c>
      <c r="BW1045" s="71">
        <v>10.794395434561688</v>
      </c>
      <c r="BX1045" s="75">
        <v>6172</v>
      </c>
      <c r="BY1045" s="75">
        <v>5785</v>
      </c>
      <c r="BZ1045" s="75">
        <v>5353</v>
      </c>
      <c r="CA1045" s="75">
        <v>6038</v>
      </c>
      <c r="CB1045" s="75">
        <v>7289</v>
      </c>
      <c r="CC1045" s="75">
        <v>9090</v>
      </c>
      <c r="CD1045" s="75">
        <v>5997</v>
      </c>
      <c r="CE1045" s="75">
        <v>5663</v>
      </c>
      <c r="CF1045" s="75">
        <v>8511</v>
      </c>
      <c r="CG1045" s="75">
        <v>6306</v>
      </c>
      <c r="CH1045" s="75">
        <v>6537</v>
      </c>
      <c r="CI1045" s="75">
        <v>6957</v>
      </c>
      <c r="CJ1045" s="75">
        <v>3557</v>
      </c>
      <c r="CK1045" s="75">
        <v>43528</v>
      </c>
      <c r="CL1045" s="73">
        <v>565549.57000000007</v>
      </c>
      <c r="CM1045" s="73">
        <v>538283.55000000005</v>
      </c>
      <c r="CN1045" s="73">
        <v>505503.78999999986</v>
      </c>
      <c r="CO1045" s="73">
        <v>594413.51</v>
      </c>
      <c r="CP1045" s="73">
        <v>624860.03999999992</v>
      </c>
      <c r="CQ1045" s="73">
        <v>569586.35</v>
      </c>
      <c r="CR1045" s="73">
        <v>614055.03</v>
      </c>
      <c r="CS1045" s="73">
        <v>771412.98</v>
      </c>
      <c r="CT1045" s="73">
        <v>630917.71</v>
      </c>
      <c r="CU1045" s="73">
        <v>535898.39999999991</v>
      </c>
      <c r="CV1045" s="73">
        <v>593404.31000000006</v>
      </c>
      <c r="CW1045" s="73">
        <v>630267.66000000015</v>
      </c>
      <c r="CX1045" s="73">
        <v>608678.3899999999</v>
      </c>
      <c r="CY1045" s="77"/>
      <c r="CZ1045" s="4">
        <v>5050</v>
      </c>
      <c r="DA1045" s="76" t="str">
        <f t="shared" si="38"/>
        <v>5050</v>
      </c>
      <c r="DB1045" s="71">
        <v>3.3026213587545996</v>
      </c>
      <c r="DC1045" s="71">
        <v>4.7654498580649118</v>
      </c>
      <c r="DD1045" s="71">
        <v>1.0575666020577075</v>
      </c>
      <c r="DE1045" s="71">
        <v>1.2734541899257035</v>
      </c>
      <c r="DF1045" s="71">
        <v>1.0833996283931093</v>
      </c>
      <c r="DG1045" s="71">
        <v>0.67715075290800852</v>
      </c>
      <c r="DH1045" s="71">
        <v>0.31023915352888498</v>
      </c>
      <c r="DI1045" s="71">
        <v>0.15834362019076001</v>
      </c>
      <c r="DJ1045" s="71">
        <v>0.43700275334931804</v>
      </c>
      <c r="DK1045" s="71">
        <v>0.12877556766794607</v>
      </c>
      <c r="DL1045" s="71">
        <v>0.25130984176228593</v>
      </c>
      <c r="DM1045" s="71">
        <v>0.17884767887635733</v>
      </c>
      <c r="DN1045" s="71">
        <v>8.369008219080093E-2</v>
      </c>
      <c r="DO1045" s="71">
        <v>0.24936837574535409</v>
      </c>
      <c r="DQ1045" s="71"/>
      <c r="DR1045" s="71"/>
      <c r="DS1045" s="71"/>
      <c r="DT1045" s="71"/>
      <c r="DU1045" s="71"/>
      <c r="DV1045" s="71"/>
      <c r="DW1045" s="71"/>
      <c r="DX1045" s="71"/>
      <c r="DY1045" s="71"/>
      <c r="DZ1045" s="71"/>
      <c r="EA1045" s="71"/>
      <c r="EB1045" s="71"/>
      <c r="EC1045" s="71"/>
      <c r="ED1045" s="71"/>
    </row>
    <row r="1046" spans="1:134">
      <c r="A1046" s="4">
        <v>5071</v>
      </c>
      <c r="B1046" s="46" t="s">
        <v>8176</v>
      </c>
      <c r="C1046" s="65" t="str">
        <f t="shared" si="37"/>
        <v>5071</v>
      </c>
      <c r="D1046" s="69">
        <v>178244.56</v>
      </c>
      <c r="E1046" s="68">
        <v>2379108.1699999995</v>
      </c>
      <c r="F1046" s="69">
        <v>5607.1900000000023</v>
      </c>
      <c r="G1046" s="69">
        <v>393753.65000000014</v>
      </c>
      <c r="H1046" s="70">
        <v>97.4245743529804</v>
      </c>
      <c r="I1046" s="70">
        <v>19.832913770987371</v>
      </c>
      <c r="J1046" s="69">
        <v>289780.28999999998</v>
      </c>
      <c r="K1046" s="69">
        <v>248690.70999999996</v>
      </c>
      <c r="L1046" s="69">
        <v>273766.57</v>
      </c>
      <c r="M1046" s="69">
        <v>338836.42999999993</v>
      </c>
      <c r="N1046" s="69">
        <v>480845.59999999992</v>
      </c>
      <c r="O1046" s="69">
        <v>554406.07000000018</v>
      </c>
      <c r="P1046" s="69">
        <v>314243.67999999993</v>
      </c>
      <c r="Q1046" s="69">
        <v>254030.58999999991</v>
      </c>
      <c r="R1046" s="69">
        <v>669769.36</v>
      </c>
      <c r="S1046" s="69">
        <v>303994.36999999994</v>
      </c>
      <c r="T1046" s="69">
        <v>341689.48</v>
      </c>
      <c r="U1046" s="69">
        <v>317136.12999999995</v>
      </c>
      <c r="V1046" s="69">
        <v>178244.56</v>
      </c>
      <c r="W1046" s="70">
        <v>96.897491745163222</v>
      </c>
      <c r="X1046" s="70">
        <v>85.374929735988005</v>
      </c>
      <c r="Y1046" s="70">
        <v>104.03938535009283</v>
      </c>
      <c r="Z1046" s="71">
        <v>103.02490937108742</v>
      </c>
      <c r="AA1046" s="71">
        <v>109.24165902369415</v>
      </c>
      <c r="AB1046" s="71">
        <v>132.42750361486827</v>
      </c>
      <c r="AC1046" s="71">
        <v>112.96401139019349</v>
      </c>
      <c r="AD1046" s="71">
        <v>90.398371206122732</v>
      </c>
      <c r="AE1046" s="71">
        <v>100.6409524662712</v>
      </c>
      <c r="AF1046" s="71">
        <v>94.95073766111129</v>
      </c>
      <c r="AG1046" s="71">
        <v>96.613326636186542</v>
      </c>
      <c r="AH1046" s="71">
        <v>92.326437077044787</v>
      </c>
      <c r="AI1046" s="71">
        <v>89.130274985666219</v>
      </c>
      <c r="AJ1046" s="71">
        <v>0.59768043046239949</v>
      </c>
      <c r="AK1046" s="71">
        <v>-23.758391833657711</v>
      </c>
      <c r="AL1046" s="71">
        <v>-12.586079539522043</v>
      </c>
      <c r="AM1046" s="71">
        <v>-10.87330561093227</v>
      </c>
      <c r="AN1046" s="71">
        <v>-13.9838881055113</v>
      </c>
      <c r="AO1046" s="71">
        <v>10.117323519704446</v>
      </c>
      <c r="AP1046" s="71">
        <v>11.818947090195397</v>
      </c>
      <c r="AQ1046" s="71">
        <v>10.254107284727088</v>
      </c>
      <c r="AR1046" s="71">
        <v>125.91944109196471</v>
      </c>
      <c r="AS1046" s="71">
        <v>-31.751316769355508</v>
      </c>
      <c r="AT1046" s="71">
        <v>19.388328591254322</v>
      </c>
      <c r="AU1046" s="71">
        <v>16.082875853826593</v>
      </c>
      <c r="AV1046" s="72">
        <v>3.2479584229069269</v>
      </c>
      <c r="AW1046" s="73">
        <v>1721.6699999999837</v>
      </c>
      <c r="AX1046" s="73">
        <v>-77496.94</v>
      </c>
      <c r="AY1046" s="73">
        <v>-39417.609999999928</v>
      </c>
      <c r="AZ1046" s="73">
        <v>-41337.470000000088</v>
      </c>
      <c r="BA1046" s="73">
        <v>-78136.690000000235</v>
      </c>
      <c r="BB1046" s="73">
        <v>59253.340000000375</v>
      </c>
      <c r="BC1046" s="73">
        <v>33214.669999999867</v>
      </c>
      <c r="BD1046" s="73">
        <v>23625.939999999886</v>
      </c>
      <c r="BE1046" s="73">
        <v>373305.55999999994</v>
      </c>
      <c r="BF1046" s="73">
        <v>-141427.21999999991</v>
      </c>
      <c r="BG1046" s="73">
        <v>55489.409999999974</v>
      </c>
      <c r="BH1046" s="73">
        <v>43938.099999999919</v>
      </c>
      <c r="BI1046" s="73">
        <v>5607.1900000000023</v>
      </c>
      <c r="BJ1046" s="71">
        <v>7.5101562095210257</v>
      </c>
      <c r="BK1046" s="71">
        <v>8.5192035064480329</v>
      </c>
      <c r="BL1046" s="71">
        <v>2.1771133818999653</v>
      </c>
      <c r="BM1046" s="71">
        <v>5.3607114947274042</v>
      </c>
      <c r="BN1046" s="71">
        <v>0.31210147691037937</v>
      </c>
      <c r="BO1046" s="71">
        <v>5.5883168034818063</v>
      </c>
      <c r="BP1046" s="71">
        <v>14.402875991055875</v>
      </c>
      <c r="BQ1046" s="71">
        <v>17.23874095000356</v>
      </c>
      <c r="BR1046" s="72">
        <v>7.2148976546521553</v>
      </c>
      <c r="BS1046" s="72">
        <v>9.4349247512137921</v>
      </c>
      <c r="BT1046" s="71">
        <v>9.3747400700908763</v>
      </c>
      <c r="BU1046" s="71">
        <v>8.269916665028429</v>
      </c>
      <c r="BV1046" s="71">
        <v>6.5741377450267606</v>
      </c>
      <c r="BW1046" s="71">
        <v>8.3517706313827169</v>
      </c>
      <c r="BX1046" s="75">
        <v>6630</v>
      </c>
      <c r="BY1046" s="75">
        <v>6366</v>
      </c>
      <c r="BZ1046" s="75">
        <v>5753</v>
      </c>
      <c r="CA1046" s="75">
        <v>6415</v>
      </c>
      <c r="CB1046" s="75">
        <v>8820</v>
      </c>
      <c r="CC1046" s="75">
        <v>10375</v>
      </c>
      <c r="CD1046" s="75">
        <v>6792</v>
      </c>
      <c r="CE1046" s="75">
        <v>6324</v>
      </c>
      <c r="CF1046" s="75">
        <v>12179</v>
      </c>
      <c r="CG1046" s="75">
        <v>6791</v>
      </c>
      <c r="CH1046" s="75">
        <v>7279</v>
      </c>
      <c r="CI1046" s="75">
        <v>7835</v>
      </c>
      <c r="CJ1046" s="75">
        <v>4291</v>
      </c>
      <c r="CK1046" s="75">
        <v>51491</v>
      </c>
      <c r="CL1046" s="73">
        <v>847605.64</v>
      </c>
      <c r="CM1046" s="73">
        <v>790509.80999999994</v>
      </c>
      <c r="CN1046" s="73">
        <v>811397.0900000002</v>
      </c>
      <c r="CO1046" s="73">
        <v>943217.2</v>
      </c>
      <c r="CP1046" s="73">
        <v>1086678.0100000002</v>
      </c>
      <c r="CQ1046" s="73">
        <v>855043.71000000008</v>
      </c>
      <c r="CR1046" s="73">
        <v>953057.33999999985</v>
      </c>
      <c r="CS1046" s="73">
        <v>1086594.47</v>
      </c>
      <c r="CT1046" s="73">
        <v>872209.75000000023</v>
      </c>
      <c r="CU1046" s="73">
        <v>782451.77000000048</v>
      </c>
      <c r="CV1046" s="73">
        <v>876887.05000000028</v>
      </c>
      <c r="CW1046" s="73">
        <v>813898.85000000009</v>
      </c>
      <c r="CX1046" s="73">
        <v>871784.27</v>
      </c>
      <c r="CY1046" s="77"/>
      <c r="CZ1046" s="4">
        <v>5071</v>
      </c>
      <c r="DA1046" s="76" t="str">
        <f t="shared" si="38"/>
        <v>5071</v>
      </c>
      <c r="DB1046" s="71">
        <v>6.5357161571270197</v>
      </c>
      <c r="DC1046" s="71">
        <v>3.1356760210686674</v>
      </c>
      <c r="DD1046" s="71">
        <v>0.83212057324786071</v>
      </c>
      <c r="DE1046" s="71">
        <v>0.42258290267864024</v>
      </c>
      <c r="DF1046" s="71">
        <v>0.25403140832213317</v>
      </c>
      <c r="DG1046" s="71">
        <v>0.27982145179918055</v>
      </c>
      <c r="DH1046" s="71">
        <v>5.3532153613968556E-2</v>
      </c>
      <c r="DI1046" s="71">
        <v>1.1938641171505271</v>
      </c>
      <c r="DJ1046" s="71">
        <v>0.22665398096259801</v>
      </c>
      <c r="DK1046" s="71">
        <v>5.6562481612448118E-2</v>
      </c>
      <c r="DL1046" s="71">
        <v>0.11706356627669737</v>
      </c>
      <c r="DM1046" s="71">
        <v>6.8925109117441874E-2</v>
      </c>
      <c r="DN1046" s="71">
        <v>2.7870032492151624E-2</v>
      </c>
      <c r="DO1046" s="71">
        <v>0.23352691330253617</v>
      </c>
      <c r="DQ1046" s="71"/>
      <c r="DR1046" s="71"/>
      <c r="DS1046" s="71"/>
      <c r="DT1046" s="71"/>
      <c r="DU1046" s="71"/>
      <c r="DV1046" s="71"/>
      <c r="DW1046" s="71"/>
      <c r="DX1046" s="71"/>
      <c r="DY1046" s="71"/>
      <c r="DZ1046" s="71"/>
      <c r="EA1046" s="71"/>
      <c r="EB1046" s="71"/>
      <c r="EC1046" s="71"/>
      <c r="ED1046" s="71"/>
    </row>
    <row r="1047" spans="1:134">
      <c r="A1047" s="4">
        <v>5043</v>
      </c>
      <c r="B1047" s="46" t="s">
        <v>8183</v>
      </c>
      <c r="C1047" s="65" t="str">
        <f t="shared" si="37"/>
        <v>5043</v>
      </c>
      <c r="D1047" s="69">
        <v>201015.12</v>
      </c>
      <c r="E1047" s="68">
        <v>2243251.1499999994</v>
      </c>
      <c r="F1047" s="69">
        <v>72183.710000000021</v>
      </c>
      <c r="G1047" s="69">
        <v>463570.7100000002</v>
      </c>
      <c r="H1047" s="70">
        <v>101.83064805791047</v>
      </c>
      <c r="I1047" s="70">
        <v>26.047974657742511</v>
      </c>
      <c r="J1047" s="69">
        <v>262757.97999999992</v>
      </c>
      <c r="K1047" s="69">
        <v>273869.93</v>
      </c>
      <c r="L1047" s="69">
        <v>244033.52999999994</v>
      </c>
      <c r="M1047" s="69">
        <v>246524.76999999993</v>
      </c>
      <c r="N1047" s="69">
        <v>434730.37999999995</v>
      </c>
      <c r="O1047" s="69">
        <v>520633.34</v>
      </c>
      <c r="P1047" s="69">
        <v>232065.46</v>
      </c>
      <c r="Q1047" s="69">
        <v>253434.46999999988</v>
      </c>
      <c r="R1047" s="69">
        <v>502833.80999999994</v>
      </c>
      <c r="S1047" s="69">
        <v>278140.87</v>
      </c>
      <c r="T1047" s="69">
        <v>401230.89999999997</v>
      </c>
      <c r="U1047" s="69">
        <v>374530.52</v>
      </c>
      <c r="V1047" s="69">
        <v>201015.12</v>
      </c>
      <c r="W1047" s="70">
        <v>82.859948824033197</v>
      </c>
      <c r="X1047" s="70">
        <v>91.147734247032787</v>
      </c>
      <c r="Y1047" s="70">
        <v>91.626151351093711</v>
      </c>
      <c r="Z1047" s="71">
        <v>75.527569256678035</v>
      </c>
      <c r="AA1047" s="71">
        <v>119.28497848182964</v>
      </c>
      <c r="AB1047" s="71">
        <v>106.57878733647419</v>
      </c>
      <c r="AC1047" s="71">
        <v>75.371528951719995</v>
      </c>
      <c r="AD1047" s="71">
        <v>79.549151498478125</v>
      </c>
      <c r="AE1047" s="71">
        <v>96.174842415645841</v>
      </c>
      <c r="AF1047" s="71">
        <v>103.10646530712388</v>
      </c>
      <c r="AG1047" s="71">
        <v>123.90611708023727</v>
      </c>
      <c r="AH1047" s="71">
        <v>126.26887518656773</v>
      </c>
      <c r="AI1047" s="71">
        <v>123.00998883471526</v>
      </c>
      <c r="AJ1047" s="71">
        <v>-24.765090962899716</v>
      </c>
      <c r="AK1047" s="71">
        <v>-19.436573604564867</v>
      </c>
      <c r="AL1047" s="71">
        <v>-21.821818409796833</v>
      </c>
      <c r="AM1047" s="71">
        <v>-30.776910530972255</v>
      </c>
      <c r="AN1047" s="71">
        <v>-12.102587450651148</v>
      </c>
      <c r="AO1047" s="71">
        <v>-12.904913730280033</v>
      </c>
      <c r="AP1047" s="71">
        <v>-22.463284108177174</v>
      </c>
      <c r="AQ1047" s="71">
        <v>0.50568023751644819</v>
      </c>
      <c r="AR1047" s="71">
        <v>70.210566914725888</v>
      </c>
      <c r="AS1047" s="71">
        <v>-18.651823288470602</v>
      </c>
      <c r="AT1047" s="71">
        <v>61.30078663856964</v>
      </c>
      <c r="AU1047" s="71">
        <v>75.578418112515706</v>
      </c>
      <c r="AV1047" s="72">
        <v>56.029589367996536</v>
      </c>
      <c r="AW1047" s="73">
        <v>-86492.100000000093</v>
      </c>
      <c r="AX1047" s="73">
        <v>-66073.320000000065</v>
      </c>
      <c r="AY1047" s="73">
        <v>-68116.899999999994</v>
      </c>
      <c r="AZ1047" s="73">
        <v>-109606.07000000004</v>
      </c>
      <c r="BA1047" s="73">
        <v>-59844.000000000058</v>
      </c>
      <c r="BB1047" s="73">
        <v>-68046.98000000004</v>
      </c>
      <c r="BC1047" s="73">
        <v>-67232.049999999959</v>
      </c>
      <c r="BD1047" s="73">
        <v>1275.1199999998789</v>
      </c>
      <c r="BE1047" s="73">
        <v>207415.12999999989</v>
      </c>
      <c r="BF1047" s="73">
        <v>-63773.210000000021</v>
      </c>
      <c r="BG1047" s="73">
        <v>152483.87999999995</v>
      </c>
      <c r="BH1047" s="73">
        <v>161218.13000000009</v>
      </c>
      <c r="BI1047" s="73">
        <v>72183.710000000021</v>
      </c>
      <c r="BJ1047" s="71">
        <v>13.762596670205998</v>
      </c>
      <c r="BK1047" s="71">
        <v>12.761633426492988</v>
      </c>
      <c r="BL1047" s="71">
        <v>12.159156029464643</v>
      </c>
      <c r="BM1047" s="71">
        <v>8.5985120714401244</v>
      </c>
      <c r="BN1047" s="71">
        <v>2.2157860506641445</v>
      </c>
      <c r="BO1047" s="71">
        <v>10.087121879003416</v>
      </c>
      <c r="BP1047" s="71">
        <v>19.336716278342241</v>
      </c>
      <c r="BQ1047" s="71">
        <v>20.611068670990392</v>
      </c>
      <c r="BR1047" s="72">
        <v>11.234893568893312</v>
      </c>
      <c r="BS1047" s="72">
        <v>14.441127945736536</v>
      </c>
      <c r="BT1047" s="71">
        <v>13.9656013258301</v>
      </c>
      <c r="BU1047" s="71">
        <v>13.801734438341303</v>
      </c>
      <c r="BV1047" s="71">
        <v>12.405264242072834</v>
      </c>
      <c r="BW1047" s="71">
        <v>13.25290129299735</v>
      </c>
      <c r="BX1047" s="75">
        <v>6461</v>
      </c>
      <c r="BY1047" s="75">
        <v>7241</v>
      </c>
      <c r="BZ1047" s="75">
        <v>6648</v>
      </c>
      <c r="CA1047" s="75">
        <v>6281</v>
      </c>
      <c r="CB1047" s="75">
        <v>8737</v>
      </c>
      <c r="CC1047" s="75">
        <v>10475</v>
      </c>
      <c r="CD1047" s="75">
        <v>5413</v>
      </c>
      <c r="CE1047" s="75">
        <v>6326</v>
      </c>
      <c r="CF1047" s="75">
        <v>9647</v>
      </c>
      <c r="CG1047" s="75">
        <v>6981</v>
      </c>
      <c r="CH1047" s="75">
        <v>8631</v>
      </c>
      <c r="CI1047" s="75">
        <v>8754</v>
      </c>
      <c r="CJ1047" s="75">
        <v>4710</v>
      </c>
      <c r="CK1047" s="75">
        <v>50462</v>
      </c>
      <c r="CL1047" s="73">
        <v>590788.32999999984</v>
      </c>
      <c r="CM1047" s="73">
        <v>567445.72</v>
      </c>
      <c r="CN1047" s="73">
        <v>592572.42000000016</v>
      </c>
      <c r="CO1047" s="73">
        <v>716909.2300000001</v>
      </c>
      <c r="CP1047" s="73">
        <v>700975.24000000011</v>
      </c>
      <c r="CQ1047" s="73">
        <v>530452.93000000005</v>
      </c>
      <c r="CR1047" s="73">
        <v>722190.87000000023</v>
      </c>
      <c r="CS1047" s="73">
        <v>898211.00999999978</v>
      </c>
      <c r="CT1047" s="73">
        <v>727482.2</v>
      </c>
      <c r="CU1047" s="73">
        <v>624364.5</v>
      </c>
      <c r="CV1047" s="73">
        <v>629416.82999999996</v>
      </c>
      <c r="CW1047" s="73">
        <v>670616.49999999965</v>
      </c>
      <c r="CX1047" s="73">
        <v>644984.48999999976</v>
      </c>
      <c r="CY1047" s="77"/>
      <c r="CZ1047" s="4">
        <v>5043</v>
      </c>
      <c r="DA1047" s="76" t="str">
        <f t="shared" si="38"/>
        <v>5043</v>
      </c>
      <c r="DB1047" s="71">
        <v>1.7274774417171517</v>
      </c>
      <c r="DC1047" s="71">
        <v>1.0565021628559255</v>
      </c>
      <c r="DD1047" s="71">
        <v>0.53978687325867281</v>
      </c>
      <c r="DE1047" s="71">
        <v>0.34515215205341165</v>
      </c>
      <c r="DF1047" s="71">
        <v>0.88835508219528903</v>
      </c>
      <c r="DG1047" s="71">
        <v>0.44816706108597276</v>
      </c>
      <c r="DH1047" s="71">
        <v>0.18379728097987796</v>
      </c>
      <c r="DI1047" s="71">
        <v>0.19855869111475632</v>
      </c>
      <c r="DJ1047" s="71">
        <v>0.71537879925250913</v>
      </c>
      <c r="DK1047" s="71">
        <v>8.7297357348573232E-2</v>
      </c>
      <c r="DL1047" s="71">
        <v>0.4774783634452896</v>
      </c>
      <c r="DM1047" s="71">
        <v>0.48146814148018408</v>
      </c>
      <c r="DN1047" s="71">
        <v>0.15971210368146882</v>
      </c>
      <c r="DO1047" s="71">
        <v>0.39194020037684568</v>
      </c>
      <c r="DQ1047" s="71"/>
      <c r="DR1047" s="71"/>
      <c r="DS1047" s="71"/>
      <c r="DT1047" s="71"/>
      <c r="DU1047" s="71"/>
      <c r="DV1047" s="71"/>
      <c r="DW1047" s="71"/>
      <c r="DX1047" s="71"/>
      <c r="DY1047" s="71"/>
      <c r="DZ1047" s="71"/>
      <c r="EA1047" s="71"/>
      <c r="EB1047" s="71"/>
      <c r="EC1047" s="71"/>
      <c r="ED1047" s="71"/>
    </row>
    <row r="1048" spans="1:134">
      <c r="A1048" s="4">
        <v>938</v>
      </c>
      <c r="B1048" s="46" t="s">
        <v>8190</v>
      </c>
      <c r="C1048" s="65" t="str">
        <f t="shared" si="37"/>
        <v>L938</v>
      </c>
      <c r="D1048" s="69">
        <v>314084.11000000004</v>
      </c>
      <c r="E1048" s="68">
        <v>3794537.8999999994</v>
      </c>
      <c r="F1048" s="69">
        <v>14003.9200000001</v>
      </c>
      <c r="G1048" s="69">
        <v>577300.91000000015</v>
      </c>
      <c r="H1048" s="70">
        <v>97.649861419297409</v>
      </c>
      <c r="I1048" s="70">
        <v>17.943997032061976</v>
      </c>
      <c r="J1048" s="69">
        <v>538895.69999999995</v>
      </c>
      <c r="K1048" s="69">
        <v>492442.35999999993</v>
      </c>
      <c r="L1048" s="69">
        <v>455689.79000000004</v>
      </c>
      <c r="M1048" s="69">
        <v>554810.9800000001</v>
      </c>
      <c r="N1048" s="69">
        <v>669160.41</v>
      </c>
      <c r="O1048" s="69">
        <v>779433.45</v>
      </c>
      <c r="P1048" s="69">
        <v>474899.06999999983</v>
      </c>
      <c r="Q1048" s="69">
        <v>456002.66999999993</v>
      </c>
      <c r="R1048" s="69">
        <v>1032815.0700000001</v>
      </c>
      <c r="S1048" s="69">
        <v>470141.87000000005</v>
      </c>
      <c r="T1048" s="69">
        <v>532956.82999999984</v>
      </c>
      <c r="U1048" s="69">
        <v>513638.27999999991</v>
      </c>
      <c r="V1048" s="69">
        <v>314084.11000000004</v>
      </c>
      <c r="W1048" s="70">
        <v>110.77961153907565</v>
      </c>
      <c r="X1048" s="70">
        <v>100.65889890738519</v>
      </c>
      <c r="Y1048" s="70">
        <v>100.67660324659298</v>
      </c>
      <c r="Z1048" s="71">
        <v>92.474604922570478</v>
      </c>
      <c r="AA1048" s="71">
        <v>94.859877724479091</v>
      </c>
      <c r="AB1048" s="71">
        <v>95.271838940903635</v>
      </c>
      <c r="AC1048" s="71">
        <v>99.702019493237842</v>
      </c>
      <c r="AD1048" s="71">
        <v>102.67417881199768</v>
      </c>
      <c r="AE1048" s="71">
        <v>100.32450092475149</v>
      </c>
      <c r="AF1048" s="71">
        <v>89.562752756855033</v>
      </c>
      <c r="AG1048" s="71">
        <v>99.2187632018302</v>
      </c>
      <c r="AH1048" s="71">
        <v>95.108300458807605</v>
      </c>
      <c r="AI1048" s="71">
        <v>94.092755669212067</v>
      </c>
      <c r="AJ1048" s="71">
        <v>12.604085431681611</v>
      </c>
      <c r="AK1048" s="71">
        <v>-2.49610092203153</v>
      </c>
      <c r="AL1048" s="71">
        <v>6.8129883472318076</v>
      </c>
      <c r="AM1048" s="71">
        <v>-5.8968053717138087</v>
      </c>
      <c r="AN1048" s="71">
        <v>-12.944740694563306</v>
      </c>
      <c r="AO1048" s="71">
        <v>-8.8265665035624501</v>
      </c>
      <c r="AP1048" s="71">
        <v>-0.18173307845331665</v>
      </c>
      <c r="AQ1048" s="71">
        <v>27.747964490980269</v>
      </c>
      <c r="AR1048" s="71">
        <v>112.72087928564893</v>
      </c>
      <c r="AS1048" s="71">
        <v>-35.378327023923163</v>
      </c>
      <c r="AT1048" s="71">
        <v>23.633958536492351</v>
      </c>
      <c r="AU1048" s="71">
        <v>16.654818091323254</v>
      </c>
      <c r="AV1048" s="72">
        <v>4.6667259174956177</v>
      </c>
      <c r="AW1048" s="73">
        <v>60320.079999999958</v>
      </c>
      <c r="AX1048" s="73">
        <v>-12606.530000000144</v>
      </c>
      <c r="AY1048" s="73">
        <v>29065.840000000026</v>
      </c>
      <c r="AZ1048" s="73">
        <v>-34766.219999999972</v>
      </c>
      <c r="BA1048" s="73">
        <v>-99501.260000000126</v>
      </c>
      <c r="BB1048" s="73">
        <v>-64241.600000000093</v>
      </c>
      <c r="BC1048" s="73">
        <v>-864.62000000016997</v>
      </c>
      <c r="BD1048" s="73">
        <v>99047.729999999865</v>
      </c>
      <c r="BE1048" s="73">
        <v>547289.11999999988</v>
      </c>
      <c r="BF1048" s="73">
        <v>-257387.83999999968</v>
      </c>
      <c r="BG1048" s="73">
        <v>101880.41999999975</v>
      </c>
      <c r="BH1048" s="73">
        <v>73332.179999999877</v>
      </c>
      <c r="BI1048" s="73">
        <v>14003.9200000001</v>
      </c>
      <c r="BJ1048" s="71">
        <v>11.305362592631825</v>
      </c>
      <c r="BK1048" s="71">
        <v>9.2355580639562511</v>
      </c>
      <c r="BL1048" s="71">
        <v>9.1642345942354311</v>
      </c>
      <c r="BM1048" s="71">
        <v>11.764692231435125</v>
      </c>
      <c r="BN1048" s="71">
        <v>5.2266176402393398</v>
      </c>
      <c r="BO1048" s="71">
        <v>11.257911398560994</v>
      </c>
      <c r="BP1048" s="71">
        <v>17.45212755156896</v>
      </c>
      <c r="BQ1048" s="71">
        <v>20.288566748213032</v>
      </c>
      <c r="BR1048" s="72">
        <v>8.7151400979563842</v>
      </c>
      <c r="BS1048" s="72">
        <v>12.730290290846064</v>
      </c>
      <c r="BT1048" s="71">
        <v>14.089910645794422</v>
      </c>
      <c r="BU1048" s="71">
        <v>13.410297273560289</v>
      </c>
      <c r="BV1048" s="71">
        <v>9.8421496908754325</v>
      </c>
      <c r="BW1048" s="71">
        <v>11.607942813772326</v>
      </c>
      <c r="BX1048" s="75">
        <v>11940</v>
      </c>
      <c r="BY1048" s="75">
        <v>11249</v>
      </c>
      <c r="BZ1048" s="75">
        <v>9986</v>
      </c>
      <c r="CA1048" s="75">
        <v>11236</v>
      </c>
      <c r="CB1048" s="75">
        <v>12631</v>
      </c>
      <c r="CC1048" s="75">
        <v>14450</v>
      </c>
      <c r="CD1048" s="75">
        <v>9582</v>
      </c>
      <c r="CE1048" s="75">
        <v>10252</v>
      </c>
      <c r="CF1048" s="75">
        <v>17845</v>
      </c>
      <c r="CG1048" s="75">
        <v>10396</v>
      </c>
      <c r="CH1048" s="75">
        <v>12143</v>
      </c>
      <c r="CI1048" s="75">
        <v>12078</v>
      </c>
      <c r="CJ1048" s="75">
        <v>7064</v>
      </c>
      <c r="CK1048" s="75">
        <v>79360</v>
      </c>
      <c r="CL1048" s="73">
        <v>832668.53999999992</v>
      </c>
      <c r="CM1048" s="73">
        <v>822957.37</v>
      </c>
      <c r="CN1048" s="73">
        <v>902840.4</v>
      </c>
      <c r="CO1048" s="73">
        <v>1023677.3599999999</v>
      </c>
      <c r="CP1048" s="73">
        <v>1106722.4100000001</v>
      </c>
      <c r="CQ1048" s="73">
        <v>929608.29999999993</v>
      </c>
      <c r="CR1048" s="73">
        <v>892523.95</v>
      </c>
      <c r="CS1048" s="73">
        <v>1156483.8799999997</v>
      </c>
      <c r="CT1048" s="73">
        <v>933745.29999999993</v>
      </c>
      <c r="CU1048" s="73">
        <v>844848.16</v>
      </c>
      <c r="CV1048" s="73">
        <v>691603.86</v>
      </c>
      <c r="CW1048" s="73">
        <v>906677.25000000023</v>
      </c>
      <c r="CX1048" s="73">
        <v>871704.65</v>
      </c>
      <c r="CY1048" s="77"/>
      <c r="CZ1048" s="4">
        <v>938</v>
      </c>
      <c r="DA1048" s="76" t="str">
        <f t="shared" si="38"/>
        <v>L938</v>
      </c>
      <c r="DB1048" s="71">
        <v>5.8791545789092305</v>
      </c>
      <c r="DC1048" s="71">
        <v>7.9204943407180952</v>
      </c>
      <c r="DD1048" s="71">
        <v>2.7108565769155848</v>
      </c>
      <c r="DE1048" s="71">
        <v>0.41847376221696181</v>
      </c>
      <c r="DF1048" s="71">
        <v>0.35719720321752918</v>
      </c>
      <c r="DG1048" s="71">
        <v>0.16839471982923468</v>
      </c>
      <c r="DH1048" s="71">
        <v>0.45790549200137759</v>
      </c>
      <c r="DI1048" s="71">
        <v>0.30432752907953292</v>
      </c>
      <c r="DJ1048" s="71">
        <v>0.21099416991902892</v>
      </c>
      <c r="DK1048" s="71">
        <v>0.2925076163755666</v>
      </c>
      <c r="DL1048" s="71">
        <v>0.3471606948920174</v>
      </c>
      <c r="DM1048" s="71">
        <v>0.55698091464360844</v>
      </c>
      <c r="DN1048" s="71">
        <v>0.40198042685830188</v>
      </c>
      <c r="DO1048" s="71">
        <v>0.34536885059145467</v>
      </c>
      <c r="DQ1048" s="71"/>
      <c r="DR1048" s="71"/>
      <c r="DS1048" s="71"/>
      <c r="DT1048" s="71"/>
      <c r="DU1048" s="71"/>
      <c r="DV1048" s="71"/>
      <c r="DW1048" s="71"/>
      <c r="DX1048" s="71"/>
      <c r="DY1048" s="71"/>
      <c r="DZ1048" s="71"/>
      <c r="EA1048" s="71"/>
      <c r="EB1048" s="71"/>
      <c r="EC1048" s="71"/>
      <c r="ED1048" s="71"/>
    </row>
    <row r="1049" spans="1:134">
      <c r="A1049" s="4">
        <v>858</v>
      </c>
      <c r="B1049" s="46" t="s">
        <v>8198</v>
      </c>
      <c r="C1049" s="65" t="str">
        <f t="shared" si="37"/>
        <v>L858</v>
      </c>
      <c r="D1049" s="69">
        <v>160986.35999999999</v>
      </c>
      <c r="E1049" s="68">
        <v>2464998.1999999988</v>
      </c>
      <c r="F1049" s="69">
        <v>-13343.670000000013</v>
      </c>
      <c r="G1049" s="69">
        <v>203225.87999999803</v>
      </c>
      <c r="H1049" s="70">
        <v>86.303927481736224</v>
      </c>
      <c r="I1049" s="70">
        <v>8.9852492314521637</v>
      </c>
      <c r="J1049" s="69">
        <v>311518.12000000005</v>
      </c>
      <c r="K1049" s="69">
        <v>289308.46999999991</v>
      </c>
      <c r="L1049" s="69">
        <v>298084.40999999986</v>
      </c>
      <c r="M1049" s="69">
        <v>344006.3899999999</v>
      </c>
      <c r="N1049" s="69">
        <v>459958.73999999993</v>
      </c>
      <c r="O1049" s="69">
        <v>536260.69999999995</v>
      </c>
      <c r="P1049" s="69">
        <v>300389.23999999993</v>
      </c>
      <c r="Q1049" s="69">
        <v>318819.37</v>
      </c>
      <c r="R1049" s="69">
        <v>812465.94</v>
      </c>
      <c r="S1049" s="69">
        <v>292519.62999999989</v>
      </c>
      <c r="T1049" s="69">
        <v>272463.80999999994</v>
      </c>
      <c r="U1049" s="69">
        <v>307353.85000000003</v>
      </c>
      <c r="V1049" s="69">
        <v>160986.35999999999</v>
      </c>
      <c r="W1049" s="70">
        <v>88.37584191497713</v>
      </c>
      <c r="X1049" s="70">
        <v>89.682565623241857</v>
      </c>
      <c r="Y1049" s="70">
        <v>92.155878930199691</v>
      </c>
      <c r="Z1049" s="71">
        <v>91.822658921964276</v>
      </c>
      <c r="AA1049" s="71">
        <v>113.01842414462877</v>
      </c>
      <c r="AB1049" s="71">
        <v>128.22548477298531</v>
      </c>
      <c r="AC1049" s="71">
        <v>88.353666110806884</v>
      </c>
      <c r="AD1049" s="71">
        <v>89.367992134166002</v>
      </c>
      <c r="AE1049" s="71">
        <v>97.421261186694409</v>
      </c>
      <c r="AF1049" s="71">
        <v>69.266656696094657</v>
      </c>
      <c r="AG1049" s="71">
        <v>74.373105194143548</v>
      </c>
      <c r="AH1049" s="71">
        <v>92.031129553597069</v>
      </c>
      <c r="AI1049" s="71">
        <v>79.360977800622095</v>
      </c>
      <c r="AJ1049" s="71">
        <v>-11.227424758789828</v>
      </c>
      <c r="AK1049" s="71">
        <v>-20.114277143320525</v>
      </c>
      <c r="AL1049" s="71">
        <v>-8.6418454123242334</v>
      </c>
      <c r="AM1049" s="71">
        <v>-22.039537005036745</v>
      </c>
      <c r="AN1049" s="71">
        <v>-9.4035585968401563</v>
      </c>
      <c r="AO1049" s="71">
        <v>6.6218195246433575</v>
      </c>
      <c r="AP1049" s="71">
        <v>-11.091309506470138</v>
      </c>
      <c r="AQ1049" s="71">
        <v>11.176212971948463</v>
      </c>
      <c r="AR1049" s="71">
        <v>155.62759504349248</v>
      </c>
      <c r="AS1049" s="71">
        <v>-52.306381181768579</v>
      </c>
      <c r="AT1049" s="71">
        <v>-5.1168487115472505</v>
      </c>
      <c r="AU1049" s="71">
        <v>25.712016621673083</v>
      </c>
      <c r="AV1049" s="72">
        <v>-7.6542578464536604</v>
      </c>
      <c r="AW1049" s="73">
        <v>-39398.949999999953</v>
      </c>
      <c r="AX1049" s="73">
        <v>-72844.439999999944</v>
      </c>
      <c r="AY1049" s="73">
        <v>-28196.710000000079</v>
      </c>
      <c r="AZ1049" s="73">
        <v>-97251.109999999986</v>
      </c>
      <c r="BA1049" s="73">
        <v>-47625.630000000237</v>
      </c>
      <c r="BB1049" s="73">
        <v>42717.089999999967</v>
      </c>
      <c r="BC1049" s="73">
        <v>-37473.390000000014</v>
      </c>
      <c r="BD1049" s="73">
        <v>32049.960000000079</v>
      </c>
      <c r="BE1049" s="73">
        <v>494634.0799999999</v>
      </c>
      <c r="BF1049" s="73">
        <v>-320811.12000000011</v>
      </c>
      <c r="BG1049" s="73">
        <v>-14693.400000000081</v>
      </c>
      <c r="BH1049" s="73">
        <v>62863.420000000013</v>
      </c>
      <c r="BI1049" s="73">
        <v>-13343.670000000013</v>
      </c>
      <c r="BJ1049" s="71">
        <v>15.037357710797103</v>
      </c>
      <c r="BK1049" s="71">
        <v>11.566496876908989</v>
      </c>
      <c r="BL1049" s="71">
        <v>12.375049132570506</v>
      </c>
      <c r="BM1049" s="71">
        <v>12.551714318486606</v>
      </c>
      <c r="BN1049" s="71">
        <v>3.7901418699860674</v>
      </c>
      <c r="BO1049" s="71">
        <v>9.846257106536104</v>
      </c>
      <c r="BP1049" s="71">
        <v>16.763471458235742</v>
      </c>
      <c r="BQ1049" s="71">
        <v>20.424563336047179</v>
      </c>
      <c r="BR1049" s="72">
        <v>7.293041568869171</v>
      </c>
      <c r="BS1049" s="72">
        <v>12.620004095269389</v>
      </c>
      <c r="BT1049" s="71">
        <v>14.113383411091444</v>
      </c>
      <c r="BU1049" s="71">
        <v>13.931792514070477</v>
      </c>
      <c r="BV1049" s="71">
        <v>10.042959547410268</v>
      </c>
      <c r="BW1049" s="71">
        <v>10.760143988605511</v>
      </c>
      <c r="BX1049" s="75">
        <v>8350</v>
      </c>
      <c r="BY1049" s="75">
        <v>7509</v>
      </c>
      <c r="BZ1049" s="75">
        <v>7785</v>
      </c>
      <c r="CA1049" s="75">
        <v>8076</v>
      </c>
      <c r="CB1049" s="75">
        <v>9859</v>
      </c>
      <c r="CC1049" s="75">
        <v>11509</v>
      </c>
      <c r="CD1049" s="75">
        <v>7817</v>
      </c>
      <c r="CE1049" s="75">
        <v>8698</v>
      </c>
      <c r="CF1049" s="75">
        <v>13498</v>
      </c>
      <c r="CG1049" s="75">
        <v>8198</v>
      </c>
      <c r="CH1049" s="75">
        <v>7037</v>
      </c>
      <c r="CI1049" s="75">
        <v>8290</v>
      </c>
      <c r="CJ1049" s="75">
        <v>4363</v>
      </c>
      <c r="CK1049" s="75">
        <v>57901</v>
      </c>
      <c r="CL1049" s="73">
        <v>698185.61999999988</v>
      </c>
      <c r="CM1049" s="73">
        <v>687433.05999999994</v>
      </c>
      <c r="CN1049" s="73">
        <v>719975.59</v>
      </c>
      <c r="CO1049" s="73">
        <v>776157.80999999994</v>
      </c>
      <c r="CP1049" s="73">
        <v>737053.55</v>
      </c>
      <c r="CQ1049" s="73">
        <v>650833.51000000013</v>
      </c>
      <c r="CR1049" s="73">
        <v>549439.18000000005</v>
      </c>
      <c r="CS1049" s="73">
        <v>939618.20000000007</v>
      </c>
      <c r="CT1049" s="73">
        <v>677622.24000000011</v>
      </c>
      <c r="CU1049" s="73">
        <v>623475.9800000001</v>
      </c>
      <c r="CV1049" s="73">
        <v>718293.74</v>
      </c>
      <c r="CW1049" s="73">
        <v>740534.78000000014</v>
      </c>
      <c r="CX1049" s="73">
        <v>695092.92</v>
      </c>
      <c r="CY1049" s="77"/>
      <c r="CZ1049" s="4">
        <v>858</v>
      </c>
      <c r="DA1049" s="76" t="str">
        <f t="shared" si="38"/>
        <v>L858</v>
      </c>
      <c r="DB1049" s="71">
        <v>1.8442841419036122</v>
      </c>
      <c r="DC1049" s="71">
        <v>4.0452338102405676</v>
      </c>
      <c r="DD1049" s="71">
        <v>0.93235752705246255</v>
      </c>
      <c r="DE1049" s="71">
        <v>0.91407815219196087</v>
      </c>
      <c r="DF1049" s="71">
        <v>0.86491950629896885</v>
      </c>
      <c r="DG1049" s="71">
        <v>0.5476990203502079</v>
      </c>
      <c r="DH1049" s="71">
        <v>0.35636008676537057</v>
      </c>
      <c r="DI1049" s="71">
        <v>0.39211770251794287</v>
      </c>
      <c r="DJ1049" s="71">
        <v>0.28338334410384486</v>
      </c>
      <c r="DK1049" s="71">
        <v>0.20931956687914288</v>
      </c>
      <c r="DL1049" s="71">
        <v>0.52066081056318514</v>
      </c>
      <c r="DM1049" s="71">
        <v>0.20221849586412699</v>
      </c>
      <c r="DN1049" s="71">
        <v>0.48957199080131464</v>
      </c>
      <c r="DO1049" s="71">
        <v>0.32695423128989642</v>
      </c>
      <c r="DQ1049" s="71"/>
      <c r="DR1049" s="71"/>
      <c r="DS1049" s="71"/>
      <c r="DT1049" s="71"/>
      <c r="DU1049" s="71"/>
      <c r="DV1049" s="71"/>
      <c r="DW1049" s="71"/>
      <c r="DX1049" s="71"/>
      <c r="DY1049" s="71"/>
      <c r="DZ1049" s="71"/>
      <c r="EA1049" s="71"/>
      <c r="EB1049" s="71"/>
      <c r="EC1049" s="71"/>
      <c r="ED1049" s="71"/>
    </row>
    <row r="1050" spans="1:134">
      <c r="A1050" s="4">
        <v>5022</v>
      </c>
      <c r="B1050" s="46" t="s">
        <v>8208</v>
      </c>
      <c r="C1050" s="65" t="str">
        <f t="shared" si="37"/>
        <v>5022</v>
      </c>
      <c r="D1050" s="69">
        <v>211341.64</v>
      </c>
      <c r="E1050" s="68">
        <v>2537626.1399999997</v>
      </c>
      <c r="F1050" s="69">
        <v>43328.830000000016</v>
      </c>
      <c r="G1050" s="69">
        <v>502450.13999999943</v>
      </c>
      <c r="H1050" s="70">
        <v>101.08355664475646</v>
      </c>
      <c r="I1050" s="70">
        <v>24.688289366619863</v>
      </c>
      <c r="J1050" s="69">
        <v>308432.56999999995</v>
      </c>
      <c r="K1050" s="69">
        <v>350956.31999999989</v>
      </c>
      <c r="L1050" s="69">
        <v>300491.83999999985</v>
      </c>
      <c r="M1050" s="69">
        <v>320621.17999999993</v>
      </c>
      <c r="N1050" s="69">
        <v>341289.6999999999</v>
      </c>
      <c r="O1050" s="69">
        <v>430643.60999999987</v>
      </c>
      <c r="P1050" s="69">
        <v>286232.10999999993</v>
      </c>
      <c r="Q1050" s="69">
        <v>296808.09999999998</v>
      </c>
      <c r="R1050" s="69">
        <v>693216.37000000011</v>
      </c>
      <c r="S1050" s="69">
        <v>334488.84999999992</v>
      </c>
      <c r="T1050" s="69">
        <v>366744.97000000003</v>
      </c>
      <c r="U1050" s="69">
        <v>348794.10000000003</v>
      </c>
      <c r="V1050" s="69">
        <v>211341.64</v>
      </c>
      <c r="W1050" s="70">
        <v>97.456064342420234</v>
      </c>
      <c r="X1050" s="70">
        <v>112.89446556453822</v>
      </c>
      <c r="Y1050" s="70">
        <v>97.202772423860353</v>
      </c>
      <c r="Z1050" s="71">
        <v>90.496638911257861</v>
      </c>
      <c r="AA1050" s="71">
        <v>96.049709963336412</v>
      </c>
      <c r="AB1050" s="71">
        <v>93.599619351987656</v>
      </c>
      <c r="AC1050" s="71">
        <v>97.508428150379984</v>
      </c>
      <c r="AD1050" s="71">
        <v>99.117898818802033</v>
      </c>
      <c r="AE1050" s="71">
        <v>105.18532739816226</v>
      </c>
      <c r="AF1050" s="71">
        <v>100.24912603375202</v>
      </c>
      <c r="AG1050" s="71">
        <v>101.49863889357924</v>
      </c>
      <c r="AH1050" s="71">
        <v>99.01132623003997</v>
      </c>
      <c r="AI1050" s="71">
        <v>100.10435184306412</v>
      </c>
      <c r="AJ1050" s="71">
        <v>2.6537177772837595</v>
      </c>
      <c r="AK1050" s="71">
        <v>6.3864295374699953</v>
      </c>
      <c r="AL1050" s="71">
        <v>-13.846412854269353</v>
      </c>
      <c r="AM1050" s="71">
        <v>-5.4732140253742623</v>
      </c>
      <c r="AN1050" s="71">
        <v>-14.360838561419421</v>
      </c>
      <c r="AO1050" s="71">
        <v>-9.6326422693214013</v>
      </c>
      <c r="AP1050" s="71">
        <v>-0.22923787069855095</v>
      </c>
      <c r="AQ1050" s="71">
        <v>27.492675814388811</v>
      </c>
      <c r="AR1050" s="71">
        <v>111.43537960553842</v>
      </c>
      <c r="AS1050" s="71">
        <v>-29.216230800109066</v>
      </c>
      <c r="AT1050" s="71">
        <v>34.506866674305023</v>
      </c>
      <c r="AU1050" s="71">
        <v>27.112386305741087</v>
      </c>
      <c r="AV1050" s="72">
        <v>25.789003826553468</v>
      </c>
      <c r="AW1050" s="73">
        <v>7973.3399999999092</v>
      </c>
      <c r="AX1050" s="73">
        <v>21068.079999999958</v>
      </c>
      <c r="AY1050" s="73">
        <v>-48294.380000000179</v>
      </c>
      <c r="AZ1050" s="73">
        <v>-18564.350000000093</v>
      </c>
      <c r="BA1050" s="73">
        <v>-57183.460000000079</v>
      </c>
      <c r="BB1050" s="73">
        <v>-34399.20000000007</v>
      </c>
      <c r="BC1050" s="73">
        <v>-657.65999999997439</v>
      </c>
      <c r="BD1050" s="73">
        <v>64004.059999999969</v>
      </c>
      <c r="BE1050" s="73">
        <v>365354.32000000012</v>
      </c>
      <c r="BF1050" s="73">
        <v>-138061.3600000001</v>
      </c>
      <c r="BG1050" s="73">
        <v>94086.050000000047</v>
      </c>
      <c r="BH1050" s="73">
        <v>74395.900000000023</v>
      </c>
      <c r="BI1050" s="73">
        <v>43328.830000000016</v>
      </c>
      <c r="BJ1050" s="71">
        <v>19.052272585993141</v>
      </c>
      <c r="BK1050" s="71">
        <v>15.618134169500607</v>
      </c>
      <c r="BL1050" s="71">
        <v>16.281296161920569</v>
      </c>
      <c r="BM1050" s="71">
        <v>16.4469974479737</v>
      </c>
      <c r="BN1050" s="71">
        <v>7.3769484111447063</v>
      </c>
      <c r="BO1050" s="71">
        <v>13.252332860076294</v>
      </c>
      <c r="BP1050" s="71">
        <v>19.446545965089719</v>
      </c>
      <c r="BQ1050" s="71">
        <v>21.747680985721033</v>
      </c>
      <c r="BR1050" s="72">
        <v>11.954196356739041</v>
      </c>
      <c r="BS1050" s="72">
        <v>16.345701710190777</v>
      </c>
      <c r="BT1050" s="71">
        <v>14.390874346299441</v>
      </c>
      <c r="BU1050" s="71">
        <v>15.269826271783572</v>
      </c>
      <c r="BV1050" s="71">
        <v>13.597014526298416</v>
      </c>
      <c r="BW1050" s="71">
        <v>13.930222360029838</v>
      </c>
      <c r="BX1050" s="75">
        <v>11245</v>
      </c>
      <c r="BY1050" s="75">
        <v>13211</v>
      </c>
      <c r="BZ1050" s="75">
        <v>11340</v>
      </c>
      <c r="CA1050" s="75">
        <v>11597</v>
      </c>
      <c r="CB1050" s="75">
        <v>11969</v>
      </c>
      <c r="CC1050" s="75">
        <v>12589</v>
      </c>
      <c r="CD1050" s="75">
        <v>9807</v>
      </c>
      <c r="CE1050" s="75">
        <v>10434</v>
      </c>
      <c r="CF1050" s="75">
        <v>17581</v>
      </c>
      <c r="CG1050" s="75">
        <v>12646</v>
      </c>
      <c r="CH1050" s="75">
        <v>13211</v>
      </c>
      <c r="CI1050" s="75">
        <v>13099</v>
      </c>
      <c r="CJ1050" s="75">
        <v>7666</v>
      </c>
      <c r="CK1050" s="75">
        <v>84444</v>
      </c>
      <c r="CL1050" s="73">
        <v>463100.92999999993</v>
      </c>
      <c r="CM1050" s="73">
        <v>409886.74</v>
      </c>
      <c r="CN1050" s="73">
        <v>530807.32000000007</v>
      </c>
      <c r="CO1050" s="73">
        <v>575842.42999999993</v>
      </c>
      <c r="CP1050" s="73">
        <v>623392.27999999991</v>
      </c>
      <c r="CQ1050" s="73">
        <v>554105.13</v>
      </c>
      <c r="CR1050" s="73">
        <v>642876.38000000012</v>
      </c>
      <c r="CS1050" s="73">
        <v>792745.56000000017</v>
      </c>
      <c r="CT1050" s="73">
        <v>640764.53</v>
      </c>
      <c r="CU1050" s="73">
        <v>574380.33999999985</v>
      </c>
      <c r="CV1050" s="73">
        <v>585491.22</v>
      </c>
      <c r="CW1050" s="73">
        <v>618886.48999999987</v>
      </c>
      <c r="CX1050" s="73">
        <v>594580.03000000026</v>
      </c>
      <c r="CY1050" s="77"/>
      <c r="CZ1050" s="4">
        <v>5022</v>
      </c>
      <c r="DA1050" s="76" t="str">
        <f t="shared" si="38"/>
        <v>5022</v>
      </c>
      <c r="DB1050" s="71">
        <v>2.1347310997152156</v>
      </c>
      <c r="DC1050" s="71">
        <v>1.6740890076138473</v>
      </c>
      <c r="DD1050" s="71">
        <v>0.98880836217520951</v>
      </c>
      <c r="DE1050" s="71">
        <v>1.6344001665262755</v>
      </c>
      <c r="DF1050" s="71">
        <v>1.1575392376760358</v>
      </c>
      <c r="DG1050" s="71">
        <v>0.8148492490785687</v>
      </c>
      <c r="DH1050" s="71">
        <v>0.92001249722913725</v>
      </c>
      <c r="DI1050" s="71">
        <v>0.68916112128862006</v>
      </c>
      <c r="DJ1050" s="71">
        <v>0.29645257309836232</v>
      </c>
      <c r="DK1050" s="71">
        <v>0.38075691385864385</v>
      </c>
      <c r="DL1050" s="71">
        <v>0.3027704435968851</v>
      </c>
      <c r="DM1050" s="71">
        <v>0.34900023849220252</v>
      </c>
      <c r="DN1050" s="71">
        <v>0.42477778255554732</v>
      </c>
      <c r="DO1050" s="71">
        <v>0.4430878301598381</v>
      </c>
      <c r="DQ1050" s="71"/>
      <c r="DR1050" s="71"/>
      <c r="DS1050" s="71"/>
      <c r="DT1050" s="71"/>
      <c r="DU1050" s="71"/>
      <c r="DV1050" s="71"/>
      <c r="DW1050" s="71"/>
      <c r="DX1050" s="71"/>
      <c r="DY1050" s="71"/>
      <c r="DZ1050" s="71"/>
      <c r="EA1050" s="71"/>
      <c r="EB1050" s="71"/>
      <c r="EC1050" s="71"/>
      <c r="ED1050" s="71"/>
    </row>
    <row r="1051" spans="1:134">
      <c r="A1051" s="4">
        <v>932</v>
      </c>
      <c r="B1051" s="46" t="s">
        <v>8215</v>
      </c>
      <c r="C1051" s="65" t="str">
        <f t="shared" si="37"/>
        <v>L932</v>
      </c>
      <c r="D1051" s="69">
        <v>127484.32999999996</v>
      </c>
      <c r="E1051" s="68">
        <v>1635828.9199999995</v>
      </c>
      <c r="F1051" s="69">
        <v>7405.0799999999872</v>
      </c>
      <c r="G1051" s="69">
        <v>247516.6099999994</v>
      </c>
      <c r="H1051" s="70">
        <v>92.911385928251562</v>
      </c>
      <c r="I1051" s="70">
        <v>17.82859722680119</v>
      </c>
      <c r="J1051" s="69">
        <v>218817.34999999998</v>
      </c>
      <c r="K1051" s="69">
        <v>230672.03999999989</v>
      </c>
      <c r="L1051" s="69">
        <v>184135.90999999995</v>
      </c>
      <c r="M1051" s="69">
        <v>218180.50999999995</v>
      </c>
      <c r="N1051" s="69">
        <v>375653.83999999991</v>
      </c>
      <c r="O1051" s="69">
        <v>331037.14999999997</v>
      </c>
      <c r="P1051" s="69">
        <v>144850.93999999997</v>
      </c>
      <c r="Q1051" s="69">
        <v>149652.05999999997</v>
      </c>
      <c r="R1051" s="69">
        <v>537169.18999999983</v>
      </c>
      <c r="S1051" s="69">
        <v>186987.70999999996</v>
      </c>
      <c r="T1051" s="69">
        <v>266172.71999999991</v>
      </c>
      <c r="U1051" s="69">
        <v>223511.96999999997</v>
      </c>
      <c r="V1051" s="69">
        <v>127484.32999999996</v>
      </c>
      <c r="W1051" s="70">
        <v>102.12605146196947</v>
      </c>
      <c r="X1051" s="70">
        <v>111.53306751657649</v>
      </c>
      <c r="Y1051" s="70">
        <v>91.056800643450657</v>
      </c>
      <c r="Z1051" s="71">
        <v>92.030836965104427</v>
      </c>
      <c r="AA1051" s="71">
        <v>98.420795335124666</v>
      </c>
      <c r="AB1051" s="71">
        <v>86.050190110067518</v>
      </c>
      <c r="AC1051" s="71">
        <v>68.878495095533466</v>
      </c>
      <c r="AD1051" s="71">
        <v>81.964669085827992</v>
      </c>
      <c r="AE1051" s="71">
        <v>112.86681225625618</v>
      </c>
      <c r="AF1051" s="71">
        <v>74.08526008412818</v>
      </c>
      <c r="AG1051" s="71">
        <v>114.8227102324232</v>
      </c>
      <c r="AH1051" s="71">
        <v>85.830156309195843</v>
      </c>
      <c r="AI1051" s="71">
        <v>86.605047515568785</v>
      </c>
      <c r="AJ1051" s="71">
        <v>0.38898565065166313</v>
      </c>
      <c r="AK1051" s="71">
        <v>16.011847014784621</v>
      </c>
      <c r="AL1051" s="71">
        <v>-4.2673413887668321</v>
      </c>
      <c r="AM1051" s="71">
        <v>-1.1181580410763559</v>
      </c>
      <c r="AN1051" s="71">
        <v>4.8980391150499569</v>
      </c>
      <c r="AO1051" s="71">
        <v>-6.6150455334559988</v>
      </c>
      <c r="AP1051" s="71">
        <v>-29.481773018757384</v>
      </c>
      <c r="AQ1051" s="71">
        <v>0.68257337482131586</v>
      </c>
      <c r="AR1051" s="71">
        <v>143.24108720693135</v>
      </c>
      <c r="AS1051" s="71">
        <v>-40.038514478732438</v>
      </c>
      <c r="AT1051" s="71">
        <v>50.185522392236727</v>
      </c>
      <c r="AU1051" s="71">
        <v>9.4185209053082133</v>
      </c>
      <c r="AV1051" s="72">
        <v>6.1668273244544602</v>
      </c>
      <c r="AW1051" s="73">
        <v>847.86999999999534</v>
      </c>
      <c r="AX1051" s="73">
        <v>31837.139999999927</v>
      </c>
      <c r="AY1051" s="73">
        <v>-8207.9700000000594</v>
      </c>
      <c r="AZ1051" s="73">
        <v>-2467.1900000000896</v>
      </c>
      <c r="BA1051" s="73">
        <v>17561.510000000009</v>
      </c>
      <c r="BB1051" s="73">
        <v>-20745.22000000003</v>
      </c>
      <c r="BC1051" s="73">
        <v>-60558.27999999997</v>
      </c>
      <c r="BD1051" s="73">
        <v>1014.5599999999686</v>
      </c>
      <c r="BE1051" s="73">
        <v>316331.00999999989</v>
      </c>
      <c r="BF1051" s="73">
        <v>-124858.65000000008</v>
      </c>
      <c r="BG1051" s="73">
        <v>88943.439999999915</v>
      </c>
      <c r="BH1051" s="73">
        <v>19239.449999999924</v>
      </c>
      <c r="BI1051" s="73">
        <v>7405.0799999999872</v>
      </c>
      <c r="BJ1051" s="71">
        <v>10.71929755928466</v>
      </c>
      <c r="BK1051" s="71">
        <v>6.2254421470472323</v>
      </c>
      <c r="BL1051" s="71">
        <v>9.5001079760317104</v>
      </c>
      <c r="BM1051" s="71">
        <v>5.8620560022541515</v>
      </c>
      <c r="BN1051" s="71">
        <v>-1.8630970652754131</v>
      </c>
      <c r="BO1051" s="71">
        <v>7.7833904426817462</v>
      </c>
      <c r="BP1051" s="71">
        <v>15.00770326475619</v>
      </c>
      <c r="BQ1051" s="71">
        <v>13.54345229816763</v>
      </c>
      <c r="BR1051" s="72">
        <v>9.2930224897462708</v>
      </c>
      <c r="BS1051" s="72">
        <v>6.1715721653008835</v>
      </c>
      <c r="BT1051" s="71">
        <v>10.47752011944138</v>
      </c>
      <c r="BU1051" s="71">
        <v>9.1298452128939278</v>
      </c>
      <c r="BV1051" s="71">
        <v>6.0900883074388545</v>
      </c>
      <c r="BW1051" s="71">
        <v>8.2473889361672779</v>
      </c>
      <c r="BX1051" s="75">
        <v>4768</v>
      </c>
      <c r="BY1051" s="75">
        <v>4753</v>
      </c>
      <c r="BZ1051" s="75">
        <v>3925</v>
      </c>
      <c r="CA1051" s="75">
        <v>4406</v>
      </c>
      <c r="CB1051" s="75">
        <v>5781</v>
      </c>
      <c r="CC1051" s="75">
        <v>6582</v>
      </c>
      <c r="CD1051" s="75">
        <v>3207</v>
      </c>
      <c r="CE1051" s="75">
        <v>3382</v>
      </c>
      <c r="CF1051" s="75">
        <v>7257</v>
      </c>
      <c r="CG1051" s="75">
        <v>3741</v>
      </c>
      <c r="CH1051" s="75">
        <v>4598</v>
      </c>
      <c r="CI1051" s="75">
        <v>4237</v>
      </c>
      <c r="CJ1051" s="75">
        <v>2537</v>
      </c>
      <c r="CK1051" s="75">
        <v>28959</v>
      </c>
      <c r="CL1051" s="73">
        <v>508013.84</v>
      </c>
      <c r="CM1051" s="73">
        <v>519556.7</v>
      </c>
      <c r="CN1051" s="73">
        <v>487805.49999999994</v>
      </c>
      <c r="CO1051" s="73">
        <v>456154.48000000004</v>
      </c>
      <c r="CP1051" s="73">
        <v>533819.46000000008</v>
      </c>
      <c r="CQ1051" s="73">
        <v>403029.10999999993</v>
      </c>
      <c r="CR1051" s="73">
        <v>442482.33999999991</v>
      </c>
      <c r="CS1051" s="73">
        <v>740903.77</v>
      </c>
      <c r="CT1051" s="73">
        <v>646832.32000000007</v>
      </c>
      <c r="CU1051" s="73">
        <v>642981.25</v>
      </c>
      <c r="CV1051" s="73">
        <v>589752.78</v>
      </c>
      <c r="CW1051" s="73">
        <v>565739.68000000005</v>
      </c>
      <c r="CX1051" s="73">
        <v>682238.70000000019</v>
      </c>
      <c r="CY1051" s="77"/>
      <c r="CZ1051" s="4">
        <v>932</v>
      </c>
      <c r="DA1051" s="76" t="str">
        <f t="shared" si="38"/>
        <v>L932</v>
      </c>
      <c r="DB1051" s="71">
        <v>2.9745214476845137</v>
      </c>
      <c r="DC1051" s="71">
        <v>2.1230596452420292</v>
      </c>
      <c r="DD1051" s="71">
        <v>0.74164362821966934</v>
      </c>
      <c r="DE1051" s="71">
        <v>0.43635864848541706</v>
      </c>
      <c r="DF1051" s="71">
        <v>0.93987990330689519</v>
      </c>
      <c r="DG1051" s="71">
        <v>0.56501753622969997</v>
      </c>
      <c r="DH1051" s="71">
        <v>0</v>
      </c>
      <c r="DI1051" s="71">
        <v>0.81213886491260623</v>
      </c>
      <c r="DJ1051" s="71">
        <v>0.20707287366639099</v>
      </c>
      <c r="DK1051" s="71">
        <v>2.9781491730509792E-2</v>
      </c>
      <c r="DL1051" s="71">
        <v>7.5355398890273359E-2</v>
      </c>
      <c r="DM1051" s="71">
        <v>8.5986194323343992E-3</v>
      </c>
      <c r="DN1051" s="71">
        <v>0</v>
      </c>
      <c r="DO1051" s="71">
        <v>0.15905545413729191</v>
      </c>
      <c r="DQ1051" s="71"/>
      <c r="DR1051" s="71"/>
      <c r="DS1051" s="71"/>
      <c r="DT1051" s="71"/>
      <c r="DU1051" s="71"/>
      <c r="DV1051" s="71"/>
      <c r="DW1051" s="71"/>
      <c r="DX1051" s="71"/>
      <c r="DY1051" s="71"/>
      <c r="DZ1051" s="71"/>
      <c r="EA1051" s="71"/>
      <c r="EB1051" s="71"/>
      <c r="EC1051" s="71"/>
      <c r="ED1051" s="71"/>
    </row>
    <row r="1052" spans="1:134">
      <c r="A1052" s="4">
        <v>1367</v>
      </c>
      <c r="B1052" s="46" t="s">
        <v>8222</v>
      </c>
      <c r="C1052" s="65" t="str">
        <f t="shared" si="37"/>
        <v>1367</v>
      </c>
      <c r="D1052" s="69">
        <v>171153.42000000004</v>
      </c>
      <c r="E1052" s="68">
        <v>2170982.0899999994</v>
      </c>
      <c r="F1052" s="69">
        <v>1533.5200000001059</v>
      </c>
      <c r="G1052" s="69">
        <v>251694.51999999955</v>
      </c>
      <c r="H1052" s="70">
        <v>90.779392123037411</v>
      </c>
      <c r="I1052" s="70">
        <v>13.113955612185801</v>
      </c>
      <c r="J1052" s="69">
        <v>297203.48999999987</v>
      </c>
      <c r="K1052" s="69">
        <v>266434.88999999996</v>
      </c>
      <c r="L1052" s="69">
        <v>246775.93999999997</v>
      </c>
      <c r="M1052" s="69">
        <v>302323.84999999992</v>
      </c>
      <c r="N1052" s="69">
        <v>443045.57999999996</v>
      </c>
      <c r="O1052" s="69">
        <v>475199.53999999986</v>
      </c>
      <c r="P1052" s="69">
        <v>225005.27999999994</v>
      </c>
      <c r="Q1052" s="69">
        <v>229371.48999999996</v>
      </c>
      <c r="R1052" s="69">
        <v>681266.64999999979</v>
      </c>
      <c r="S1052" s="69">
        <v>249387.95999999993</v>
      </c>
      <c r="T1052" s="69">
        <v>295492.85999999993</v>
      </c>
      <c r="U1052" s="69">
        <v>319304.43</v>
      </c>
      <c r="V1052" s="69">
        <v>171153.42000000004</v>
      </c>
      <c r="W1052" s="70">
        <v>105.06623766961687</v>
      </c>
      <c r="X1052" s="70">
        <v>80.494658650678133</v>
      </c>
      <c r="Y1052" s="70">
        <v>89.100291877760256</v>
      </c>
      <c r="Z1052" s="71">
        <v>96.575872447053811</v>
      </c>
      <c r="AA1052" s="71">
        <v>102.70532083940446</v>
      </c>
      <c r="AB1052" s="71">
        <v>93.89982904741025</v>
      </c>
      <c r="AC1052" s="71">
        <v>83.426896255805289</v>
      </c>
      <c r="AD1052" s="71">
        <v>86.142286792117702</v>
      </c>
      <c r="AE1052" s="71">
        <v>104.79428835571183</v>
      </c>
      <c r="AF1052" s="71">
        <v>80.375439880181048</v>
      </c>
      <c r="AG1052" s="71">
        <v>86.249727704781534</v>
      </c>
      <c r="AH1052" s="71">
        <v>92.247272904521182</v>
      </c>
      <c r="AI1052" s="71">
        <v>82.923506887562041</v>
      </c>
      <c r="AJ1052" s="71">
        <v>17.074846819682566</v>
      </c>
      <c r="AK1052" s="71">
        <v>-4.4474839841386444</v>
      </c>
      <c r="AL1052" s="71">
        <v>-2.6167550712296817</v>
      </c>
      <c r="AM1052" s="71">
        <v>-9.1399092336323147</v>
      </c>
      <c r="AN1052" s="71">
        <v>-12.220175117594057</v>
      </c>
      <c r="AO1052" s="71">
        <v>-8.1795608393408941</v>
      </c>
      <c r="AP1052" s="71">
        <v>-13.092534232916508</v>
      </c>
      <c r="AQ1052" s="71">
        <v>10.634166919571598</v>
      </c>
      <c r="AR1052" s="71">
        <v>136.60647336711486</v>
      </c>
      <c r="AS1052" s="71">
        <v>-46.935785157431098</v>
      </c>
      <c r="AT1052" s="71">
        <v>13.086303505561126</v>
      </c>
      <c r="AU1052" s="71">
        <v>20.840422312683259</v>
      </c>
      <c r="AV1052" s="72">
        <v>0.9040920316543577</v>
      </c>
      <c r="AW1052" s="73">
        <v>43345.809999999881</v>
      </c>
      <c r="AX1052" s="73">
        <v>-12401.190000000061</v>
      </c>
      <c r="AY1052" s="73">
        <v>-6631.0399999999499</v>
      </c>
      <c r="AZ1052" s="73">
        <v>-30411.73000000004</v>
      </c>
      <c r="BA1052" s="73">
        <v>-61678.119999999995</v>
      </c>
      <c r="BB1052" s="73">
        <v>-36812.95000000007</v>
      </c>
      <c r="BC1052" s="73">
        <v>-33896.850000000093</v>
      </c>
      <c r="BD1052" s="73">
        <v>22047.209999999905</v>
      </c>
      <c r="BE1052" s="73">
        <v>393334.26999999973</v>
      </c>
      <c r="BF1052" s="73">
        <v>-220585.94000000003</v>
      </c>
      <c r="BG1052" s="73">
        <v>34194.319999999978</v>
      </c>
      <c r="BH1052" s="73">
        <v>55067.989999999932</v>
      </c>
      <c r="BI1052" s="73">
        <v>1533.5200000001059</v>
      </c>
      <c r="BJ1052" s="71">
        <v>11.659256973345562</v>
      </c>
      <c r="BK1052" s="71">
        <v>9.4012999089545346</v>
      </c>
      <c r="BL1052" s="71">
        <v>6.0843708059485486</v>
      </c>
      <c r="BM1052" s="71">
        <v>4.540528039151674</v>
      </c>
      <c r="BN1052" s="71">
        <v>-3.8249851801342536</v>
      </c>
      <c r="BO1052" s="71">
        <v>1.1542417915615779</v>
      </c>
      <c r="BP1052" s="71">
        <v>17.035471952019076</v>
      </c>
      <c r="BQ1052" s="71">
        <v>17.052074682535164</v>
      </c>
      <c r="BR1052" s="72">
        <v>7.0907727039852517</v>
      </c>
      <c r="BS1052" s="72">
        <v>10.990425279791246</v>
      </c>
      <c r="BT1052" s="71">
        <v>13.191037969098794</v>
      </c>
      <c r="BU1052" s="71">
        <v>11.465554088586014</v>
      </c>
      <c r="BV1052" s="71">
        <v>9.0435703085401702</v>
      </c>
      <c r="BW1052" s="71">
        <v>9.7456529791223598</v>
      </c>
      <c r="BX1052" s="75">
        <v>8956</v>
      </c>
      <c r="BY1052" s="75">
        <v>8568</v>
      </c>
      <c r="BZ1052" s="75">
        <v>7408</v>
      </c>
      <c r="CA1052" s="75">
        <v>8243</v>
      </c>
      <c r="CB1052" s="75">
        <v>10684</v>
      </c>
      <c r="CC1052" s="75">
        <v>12403</v>
      </c>
      <c r="CD1052" s="75">
        <v>7249</v>
      </c>
      <c r="CE1052" s="75">
        <v>7221</v>
      </c>
      <c r="CF1052" s="75">
        <v>12817</v>
      </c>
      <c r="CG1052" s="75">
        <v>7999</v>
      </c>
      <c r="CH1052" s="75">
        <v>8867</v>
      </c>
      <c r="CI1052" s="75">
        <v>9342</v>
      </c>
      <c r="CJ1052" s="75">
        <v>5094</v>
      </c>
      <c r="CK1052" s="75">
        <v>58589</v>
      </c>
      <c r="CL1052" s="73">
        <v>963136.37999999989</v>
      </c>
      <c r="CM1052" s="73">
        <v>904683.12999999977</v>
      </c>
      <c r="CN1052" s="73">
        <v>844721.20000000007</v>
      </c>
      <c r="CO1052" s="73">
        <v>891474.14</v>
      </c>
      <c r="CP1052" s="73">
        <v>792661.01000000013</v>
      </c>
      <c r="CQ1052" s="73">
        <v>594969.41999999993</v>
      </c>
      <c r="CR1052" s="73">
        <v>530543.18000000005</v>
      </c>
      <c r="CS1052" s="73">
        <v>762106.93</v>
      </c>
      <c r="CT1052" s="73">
        <v>618619.59</v>
      </c>
      <c r="CU1052" s="73">
        <v>658933.24000000011</v>
      </c>
      <c r="CV1052" s="73">
        <v>706276.02000000014</v>
      </c>
      <c r="CW1052" s="73">
        <v>712648.81</v>
      </c>
      <c r="CX1052" s="73">
        <v>775543.07</v>
      </c>
      <c r="CY1052" s="77"/>
      <c r="CZ1052" s="4">
        <v>1367</v>
      </c>
      <c r="DA1052" s="76" t="str">
        <f t="shared" si="38"/>
        <v>1367</v>
      </c>
      <c r="DB1052" s="71">
        <v>2.8552063167442947</v>
      </c>
      <c r="DC1052" s="71">
        <v>3.8097355101584713</v>
      </c>
      <c r="DD1052" s="71">
        <v>0.45376072165743792</v>
      </c>
      <c r="DE1052" s="71">
        <v>1.0038453546854149</v>
      </c>
      <c r="DF1052" s="71">
        <v>0.46694850316534353</v>
      </c>
      <c r="DG1052" s="71">
        <v>0.18069870505751373</v>
      </c>
      <c r="DH1052" s="71">
        <v>0.11263930536108931</v>
      </c>
      <c r="DI1052" s="71">
        <v>0.14738240352162982</v>
      </c>
      <c r="DJ1052" s="71">
        <v>6.6161155984931996E-2</v>
      </c>
      <c r="DK1052" s="71">
        <v>9.1137475408646057E-2</v>
      </c>
      <c r="DL1052" s="71">
        <v>5.7621043384022019E-2</v>
      </c>
      <c r="DM1052" s="71">
        <v>7.2302445918706409E-2</v>
      </c>
      <c r="DN1052" s="71">
        <v>9.791151106970121E-2</v>
      </c>
      <c r="DO1052" s="71">
        <v>8.4861546711688551E-2</v>
      </c>
      <c r="DQ1052" s="71"/>
      <c r="DR1052" s="71"/>
      <c r="DS1052" s="71"/>
      <c r="DT1052" s="71"/>
      <c r="DU1052" s="71"/>
      <c r="DV1052" s="71"/>
      <c r="DW1052" s="71"/>
      <c r="DX1052" s="71"/>
      <c r="DY1052" s="71"/>
      <c r="DZ1052" s="71"/>
      <c r="EA1052" s="71"/>
      <c r="EB1052" s="71"/>
      <c r="EC1052" s="71"/>
      <c r="ED1052" s="71"/>
    </row>
    <row r="1053" spans="1:134">
      <c r="A1053" s="4">
        <v>5008</v>
      </c>
      <c r="B1053" s="46" t="s">
        <v>8227</v>
      </c>
      <c r="C1053" s="65" t="str">
        <f t="shared" si="37"/>
        <v>5008</v>
      </c>
      <c r="D1053" s="69">
        <v>138809.16999999998</v>
      </c>
      <c r="E1053" s="68">
        <v>1713250.6599999997</v>
      </c>
      <c r="F1053" s="69">
        <v>4701.1499999999942</v>
      </c>
      <c r="G1053" s="69">
        <v>295699.94999999995</v>
      </c>
      <c r="H1053" s="70">
        <v>97.388816879520874</v>
      </c>
      <c r="I1053" s="70">
        <v>20.859920418649438</v>
      </c>
      <c r="J1053" s="69">
        <v>231551.69999999998</v>
      </c>
      <c r="K1053" s="69">
        <v>225431.83</v>
      </c>
      <c r="L1053" s="69">
        <v>229570.30999999994</v>
      </c>
      <c r="M1053" s="69">
        <v>248635.20999999993</v>
      </c>
      <c r="N1053" s="69">
        <v>398731.06</v>
      </c>
      <c r="O1053" s="69">
        <v>372753.6</v>
      </c>
      <c r="P1053" s="69">
        <v>204437.35</v>
      </c>
      <c r="Q1053" s="69">
        <v>217224.69999999998</v>
      </c>
      <c r="R1053" s="69">
        <v>411834.01000000007</v>
      </c>
      <c r="S1053" s="69">
        <v>234734.05000000005</v>
      </c>
      <c r="T1053" s="69">
        <v>254118.15</v>
      </c>
      <c r="U1053" s="69">
        <v>252093.22999999992</v>
      </c>
      <c r="V1053" s="69">
        <v>138809.16999999998</v>
      </c>
      <c r="W1053" s="70">
        <v>103.57629154437814</v>
      </c>
      <c r="X1053" s="70">
        <v>97.358093007496009</v>
      </c>
      <c r="Y1053" s="70">
        <v>100.68499739601764</v>
      </c>
      <c r="Z1053" s="71">
        <v>91.78218516138304</v>
      </c>
      <c r="AA1053" s="71">
        <v>110.64736232699069</v>
      </c>
      <c r="AB1053" s="71">
        <v>86.350287888963578</v>
      </c>
      <c r="AC1053" s="71">
        <v>80.694321031573836</v>
      </c>
      <c r="AD1053" s="71">
        <v>92.030661587213913</v>
      </c>
      <c r="AE1053" s="71">
        <v>107.27913283169347</v>
      </c>
      <c r="AF1053" s="71">
        <v>100.64327060486957</v>
      </c>
      <c r="AG1053" s="71">
        <v>102.20015918196871</v>
      </c>
      <c r="AH1053" s="71">
        <v>104.65270091381905</v>
      </c>
      <c r="AI1053" s="71">
        <v>85.082634942273501</v>
      </c>
      <c r="AJ1053" s="71">
        <v>-4.5151802635419518</v>
      </c>
      <c r="AK1053" s="71">
        <v>-14.229262411126243</v>
      </c>
      <c r="AL1053" s="71">
        <v>-10.316257335309242</v>
      </c>
      <c r="AM1053" s="71">
        <v>-15.513922360066745</v>
      </c>
      <c r="AN1053" s="71">
        <v>-3.8285020708546003</v>
      </c>
      <c r="AO1053" s="71">
        <v>-16.32933291519727</v>
      </c>
      <c r="AP1053" s="71">
        <v>-16.774753552333966</v>
      </c>
      <c r="AQ1053" s="71">
        <v>16.364762478152663</v>
      </c>
      <c r="AR1053" s="71">
        <v>115.14565641746147</v>
      </c>
      <c r="AS1053" s="71">
        <v>-17.423908920702381</v>
      </c>
      <c r="AT1053" s="71">
        <v>34.024149205216034</v>
      </c>
      <c r="AU1053" s="71">
        <v>35.656238398483666</v>
      </c>
      <c r="AV1053" s="72">
        <v>3.5054950479471714</v>
      </c>
      <c r="AW1053" s="73">
        <v>-10949.359999999957</v>
      </c>
      <c r="AX1053" s="73">
        <v>-37398.869999999966</v>
      </c>
      <c r="AY1053" s="73">
        <v>-26407.309999999998</v>
      </c>
      <c r="AZ1053" s="73">
        <v>-45656.130000000092</v>
      </c>
      <c r="BA1053" s="73">
        <v>-15838.160000000149</v>
      </c>
      <c r="BB1053" s="73">
        <v>-64828.77999999997</v>
      </c>
      <c r="BC1053" s="73">
        <v>-41206.080000000016</v>
      </c>
      <c r="BD1053" s="73">
        <v>30549.030000000028</v>
      </c>
      <c r="BE1053" s="73">
        <v>220412.99000000002</v>
      </c>
      <c r="BF1053" s="73">
        <v>-49529.890000000072</v>
      </c>
      <c r="BG1053" s="73">
        <v>64511.909999999974</v>
      </c>
      <c r="BH1053" s="73">
        <v>66260.839999999909</v>
      </c>
      <c r="BI1053" s="73">
        <v>4701.1499999999942</v>
      </c>
      <c r="BJ1053" s="71">
        <v>12.356594741877938</v>
      </c>
      <c r="BK1053" s="71">
        <v>9.1497437962914177</v>
      </c>
      <c r="BL1053" s="71">
        <v>10.754133028360405</v>
      </c>
      <c r="BM1053" s="71">
        <v>8.9586239663894318</v>
      </c>
      <c r="BN1053" s="71">
        <v>1.691407657311351</v>
      </c>
      <c r="BO1053" s="71">
        <v>10.268422441851662</v>
      </c>
      <c r="BP1053" s="71">
        <v>13.489850398247924</v>
      </c>
      <c r="BQ1053" s="71">
        <v>14.373695727271352</v>
      </c>
      <c r="BR1053" s="72">
        <v>9.995073415504601</v>
      </c>
      <c r="BS1053" s="72">
        <v>5.9468099505962382</v>
      </c>
      <c r="BT1053" s="71">
        <v>12.377688566196918</v>
      </c>
      <c r="BU1053" s="71">
        <v>9.9595504881354486</v>
      </c>
      <c r="BV1053" s="71">
        <v>9.4386614641621431</v>
      </c>
      <c r="BW1053" s="71">
        <v>9.2688268516191261</v>
      </c>
      <c r="BX1053" s="75">
        <v>5588</v>
      </c>
      <c r="BY1053" s="75">
        <v>5288</v>
      </c>
      <c r="BZ1053" s="75">
        <v>4839</v>
      </c>
      <c r="CA1053" s="75">
        <v>5255</v>
      </c>
      <c r="CB1053" s="75">
        <v>6957</v>
      </c>
      <c r="CC1053" s="75">
        <v>7600</v>
      </c>
      <c r="CD1053" s="75">
        <v>4553</v>
      </c>
      <c r="CE1053" s="75">
        <v>4754</v>
      </c>
      <c r="CF1053" s="75">
        <v>7505</v>
      </c>
      <c r="CG1053" s="75">
        <v>5051</v>
      </c>
      <c r="CH1053" s="75">
        <v>5419</v>
      </c>
      <c r="CI1053" s="75">
        <v>5515</v>
      </c>
      <c r="CJ1053" s="75">
        <v>3125</v>
      </c>
      <c r="CK1053" s="75">
        <v>35922</v>
      </c>
      <c r="CL1053" s="73">
        <v>529429.56000000006</v>
      </c>
      <c r="CM1053" s="73">
        <v>559584.56000000006</v>
      </c>
      <c r="CN1053" s="73">
        <v>477484.88000000024</v>
      </c>
      <c r="CO1053" s="73">
        <v>595622.23</v>
      </c>
      <c r="CP1053" s="73">
        <v>535617.49</v>
      </c>
      <c r="CQ1053" s="73">
        <v>387204.06999999989</v>
      </c>
      <c r="CR1053" s="73">
        <v>545238.47999999975</v>
      </c>
      <c r="CS1053" s="73">
        <v>793168.79000000015</v>
      </c>
      <c r="CT1053" s="73">
        <v>650663.89</v>
      </c>
      <c r="CU1053" s="73">
        <v>630131.94000000018</v>
      </c>
      <c r="CV1053" s="73">
        <v>697791.50999999989</v>
      </c>
      <c r="CW1053" s="73">
        <v>588305.00999999989</v>
      </c>
      <c r="CX1053" s="73">
        <v>616553.51</v>
      </c>
      <c r="CY1053" s="77"/>
      <c r="CZ1053" s="4">
        <v>5008</v>
      </c>
      <c r="DA1053" s="76" t="str">
        <f t="shared" si="38"/>
        <v>5008</v>
      </c>
      <c r="DB1053" s="71">
        <v>6.1829247033654822</v>
      </c>
      <c r="DC1053" s="71">
        <v>6.3302793093909804</v>
      </c>
      <c r="DD1053" s="71">
        <v>1.4536586009158867</v>
      </c>
      <c r="DE1053" s="71">
        <v>2.0277200676791849</v>
      </c>
      <c r="DF1053" s="71">
        <v>2.2392197499673072</v>
      </c>
      <c r="DG1053" s="71">
        <v>1.5392374230908241</v>
      </c>
      <c r="DH1053" s="71">
        <v>0.726532425257433</v>
      </c>
      <c r="DI1053" s="71">
        <v>0.94714882836817627</v>
      </c>
      <c r="DJ1053" s="71">
        <v>0.75616508159609153</v>
      </c>
      <c r="DK1053" s="71">
        <v>0.74649185093698533</v>
      </c>
      <c r="DL1053" s="71">
        <v>1.0011447219121883</v>
      </c>
      <c r="DM1053" s="71">
        <v>0.73449791517250207</v>
      </c>
      <c r="DN1053" s="71">
        <v>0.57982714747068997</v>
      </c>
      <c r="DO1053" s="71">
        <v>0.79436884802321328</v>
      </c>
      <c r="DQ1053" s="71"/>
      <c r="DR1053" s="71"/>
      <c r="DS1053" s="71"/>
      <c r="DT1053" s="71"/>
      <c r="DU1053" s="71"/>
      <c r="DV1053" s="71"/>
      <c r="DW1053" s="71"/>
      <c r="DX1053" s="71"/>
      <c r="DY1053" s="71"/>
      <c r="DZ1053" s="71"/>
      <c r="EA1053" s="71"/>
      <c r="EB1053" s="71"/>
      <c r="EC1053" s="71"/>
      <c r="ED1053" s="71"/>
    </row>
    <row r="1054" spans="1:134">
      <c r="A1054" s="4">
        <v>5010</v>
      </c>
      <c r="B1054" s="46" t="s">
        <v>8233</v>
      </c>
      <c r="C1054" s="65" t="str">
        <f t="shared" si="37"/>
        <v>5010</v>
      </c>
      <c r="D1054" s="69">
        <v>122560.90999999997</v>
      </c>
      <c r="E1054" s="68">
        <v>1323594.4099999992</v>
      </c>
      <c r="F1054" s="69">
        <v>44253.749999999985</v>
      </c>
      <c r="G1054" s="69">
        <v>239539.58999999939</v>
      </c>
      <c r="H1054" s="70">
        <v>90.90379191165492</v>
      </c>
      <c r="I1054" s="70">
        <v>22.096630685152931</v>
      </c>
      <c r="J1054" s="69">
        <v>151513.95000000001</v>
      </c>
      <c r="K1054" s="69">
        <v>165102.76999999996</v>
      </c>
      <c r="L1054" s="69">
        <v>141388.72999999995</v>
      </c>
      <c r="M1054" s="69">
        <v>177843.29</v>
      </c>
      <c r="N1054" s="69">
        <v>291977.37999999995</v>
      </c>
      <c r="O1054" s="69">
        <v>325143.81999999989</v>
      </c>
      <c r="P1054" s="69">
        <v>118951.97999999997</v>
      </c>
      <c r="Q1054" s="69">
        <v>118279.19999999998</v>
      </c>
      <c r="R1054" s="69">
        <v>463336.79</v>
      </c>
      <c r="S1054" s="69">
        <v>153862.11999999997</v>
      </c>
      <c r="T1054" s="69">
        <v>178218.52</v>
      </c>
      <c r="U1054" s="69">
        <v>168384.88999999993</v>
      </c>
      <c r="V1054" s="69">
        <v>122560.90999999997</v>
      </c>
      <c r="W1054" s="70">
        <v>84.028476475548814</v>
      </c>
      <c r="X1054" s="70">
        <v>97.414885953214409</v>
      </c>
      <c r="Y1054" s="70">
        <v>90.042575382930963</v>
      </c>
      <c r="Z1054" s="71">
        <v>93.177530084261647</v>
      </c>
      <c r="AA1054" s="71">
        <v>99.985473930142646</v>
      </c>
      <c r="AB1054" s="71">
        <v>98.942062994217395</v>
      </c>
      <c r="AC1054" s="71">
        <v>78.563177570121837</v>
      </c>
      <c r="AD1054" s="71">
        <v>87.551338959410927</v>
      </c>
      <c r="AE1054" s="71">
        <v>103.75238364378087</v>
      </c>
      <c r="AF1054" s="71">
        <v>59.760374763619907</v>
      </c>
      <c r="AG1054" s="71">
        <v>97.713314550823682</v>
      </c>
      <c r="AH1054" s="71">
        <v>92.221189478589665</v>
      </c>
      <c r="AI1054" s="71">
        <v>121.93824818760221</v>
      </c>
      <c r="AJ1054" s="71">
        <v>-15.537858355480061</v>
      </c>
      <c r="AK1054" s="71">
        <v>-6.4848947035314968</v>
      </c>
      <c r="AL1054" s="71">
        <v>-18.709106961584855</v>
      </c>
      <c r="AM1054" s="71">
        <v>-14.053778799473726</v>
      </c>
      <c r="AN1054" s="71">
        <v>-10.4985625476682</v>
      </c>
      <c r="AO1054" s="71">
        <v>-2.0474771029554861</v>
      </c>
      <c r="AP1054" s="71">
        <v>-20.348894826668172</v>
      </c>
      <c r="AQ1054" s="71">
        <v>16.1591902349411</v>
      </c>
      <c r="AR1054" s="71">
        <v>173.9654884109915</v>
      </c>
      <c r="AS1054" s="71">
        <v>-48.450777234708085</v>
      </c>
      <c r="AT1054" s="71">
        <v>24.934932979233594</v>
      </c>
      <c r="AU1054" s="71">
        <v>16.663535036635182</v>
      </c>
      <c r="AV1054" s="72">
        <v>56.513031503121795</v>
      </c>
      <c r="AW1054" s="73">
        <v>-27872.869999999937</v>
      </c>
      <c r="AX1054" s="73">
        <v>-11449.21000000005</v>
      </c>
      <c r="AY1054" s="73">
        <v>-32540.630000000034</v>
      </c>
      <c r="AZ1054" s="73">
        <v>-29080.630000000034</v>
      </c>
      <c r="BA1054" s="73">
        <v>-34199.890000000014</v>
      </c>
      <c r="BB1054" s="73">
        <v>-3265.5900000000838</v>
      </c>
      <c r="BC1054" s="73">
        <v>-30389.300000000061</v>
      </c>
      <c r="BD1054" s="73">
        <v>16454.11</v>
      </c>
      <c r="BE1054" s="73">
        <v>294214.46999999997</v>
      </c>
      <c r="BF1054" s="73">
        <v>-144613.99999999997</v>
      </c>
      <c r="BG1054" s="73">
        <v>35569.450000000012</v>
      </c>
      <c r="BH1054" s="73">
        <v>24051.109999999928</v>
      </c>
      <c r="BI1054" s="73">
        <v>44253.749999999985</v>
      </c>
      <c r="BJ1054" s="71">
        <v>8.7077531280051659</v>
      </c>
      <c r="BK1054" s="71">
        <v>5.7342597578555541</v>
      </c>
      <c r="BL1054" s="71">
        <v>7.138655220772872</v>
      </c>
      <c r="BM1054" s="71">
        <v>9.3401625806291761</v>
      </c>
      <c r="BN1054" s="71">
        <v>-1.8243740135341373</v>
      </c>
      <c r="BO1054" s="71">
        <v>5.361643474440136</v>
      </c>
      <c r="BP1054" s="71">
        <v>14.118563644344025</v>
      </c>
      <c r="BQ1054" s="71">
        <v>10.988917376071361</v>
      </c>
      <c r="BR1054" s="72">
        <v>9.2201780333320471</v>
      </c>
      <c r="BS1054" s="72">
        <v>5.7242088658298957</v>
      </c>
      <c r="BT1054" s="71">
        <v>10.779651590886369</v>
      </c>
      <c r="BU1054" s="71">
        <v>9.1490786459250764</v>
      </c>
      <c r="BV1054" s="71">
        <v>6.7687845791125767</v>
      </c>
      <c r="BW1054" s="71">
        <v>7.8207169421555083</v>
      </c>
      <c r="BX1054" s="75">
        <v>3610</v>
      </c>
      <c r="BY1054" s="75">
        <v>3809</v>
      </c>
      <c r="BZ1054" s="75">
        <v>3297</v>
      </c>
      <c r="CA1054" s="75">
        <v>3752</v>
      </c>
      <c r="CB1054" s="75">
        <v>5402</v>
      </c>
      <c r="CC1054" s="75">
        <v>6426</v>
      </c>
      <c r="CD1054" s="75">
        <v>2787</v>
      </c>
      <c r="CE1054" s="75">
        <v>2982</v>
      </c>
      <c r="CF1054" s="75">
        <v>7818</v>
      </c>
      <c r="CG1054" s="75">
        <v>3445</v>
      </c>
      <c r="CH1054" s="75">
        <v>3986</v>
      </c>
      <c r="CI1054" s="75">
        <v>3992</v>
      </c>
      <c r="CJ1054" s="75">
        <v>2558</v>
      </c>
      <c r="CK1054" s="75">
        <v>27568</v>
      </c>
      <c r="CL1054" s="73">
        <v>483784.20000000007</v>
      </c>
      <c r="CM1054" s="73">
        <v>493534.00000000017</v>
      </c>
      <c r="CN1054" s="73">
        <v>450399.6</v>
      </c>
      <c r="CO1054" s="73">
        <v>530815.40000000014</v>
      </c>
      <c r="CP1054" s="73">
        <v>491150.82000000012</v>
      </c>
      <c r="CQ1054" s="73">
        <v>356647.3299999999</v>
      </c>
      <c r="CR1054" s="73">
        <v>360882.9499999999</v>
      </c>
      <c r="CS1054" s="73">
        <v>535015.67999999993</v>
      </c>
      <c r="CT1054" s="73">
        <v>532937.08999999985</v>
      </c>
      <c r="CU1054" s="73">
        <v>518675.82999999996</v>
      </c>
      <c r="CV1054" s="73">
        <v>493225.67</v>
      </c>
      <c r="CW1054" s="73">
        <v>509117.03</v>
      </c>
      <c r="CX1054" s="73">
        <v>525435.89</v>
      </c>
      <c r="CY1054" s="77"/>
      <c r="CZ1054" s="4">
        <v>5010</v>
      </c>
      <c r="DA1054" s="76" t="str">
        <f t="shared" si="38"/>
        <v>5010</v>
      </c>
      <c r="DB1054" s="71">
        <v>2.4783759345175982</v>
      </c>
      <c r="DC1054" s="71">
        <v>1.0527282269882641</v>
      </c>
      <c r="DD1054" s="71">
        <v>0.56245525534852037</v>
      </c>
      <c r="DE1054" s="71">
        <v>0.63428213079382556</v>
      </c>
      <c r="DF1054" s="71">
        <v>0.86852562662953736</v>
      </c>
      <c r="DG1054" s="71">
        <v>0.44641629115314768</v>
      </c>
      <c r="DH1054" s="71">
        <v>0.67758945750046895</v>
      </c>
      <c r="DI1054" s="71">
        <v>0.3459286365086916</v>
      </c>
      <c r="DJ1054" s="71">
        <v>8.7281278173286528E-2</v>
      </c>
      <c r="DK1054" s="71">
        <v>2.6295784966155793E-2</v>
      </c>
      <c r="DL1054" s="71">
        <v>0.15324774404045641</v>
      </c>
      <c r="DM1054" s="71">
        <v>7.0853302126342152E-2</v>
      </c>
      <c r="DN1054" s="72">
        <v>3.3781434808246018E-2</v>
      </c>
      <c r="DO1054" s="71">
        <v>0.16132340822758592</v>
      </c>
      <c r="DQ1054" s="71"/>
      <c r="DR1054" s="71"/>
      <c r="DS1054" s="71"/>
      <c r="DT1054" s="71"/>
      <c r="DU1054" s="71"/>
      <c r="DV1054" s="71"/>
      <c r="DW1054" s="71"/>
      <c r="DX1054" s="71"/>
      <c r="DY1054" s="71"/>
      <c r="DZ1054" s="71"/>
      <c r="EA1054" s="71"/>
      <c r="EB1054" s="71"/>
      <c r="EC1054" s="71"/>
      <c r="ED1054" s="71"/>
    </row>
    <row r="1055" spans="1:134">
      <c r="A1055" s="4">
        <v>5015</v>
      </c>
      <c r="B1055" s="46" t="s">
        <v>8240</v>
      </c>
      <c r="C1055" s="65" t="str">
        <f t="shared" si="37"/>
        <v>5015</v>
      </c>
      <c r="D1055" s="69">
        <v>172433.69999999998</v>
      </c>
      <c r="E1055" s="68">
        <v>1922430.9999999993</v>
      </c>
      <c r="F1055" s="69">
        <v>37602.320000000007</v>
      </c>
      <c r="G1055" s="69">
        <v>305274.36999999941</v>
      </c>
      <c r="H1055" s="70">
        <v>92.759760275954278</v>
      </c>
      <c r="I1055" s="70">
        <v>18.877229597729151</v>
      </c>
      <c r="J1055" s="69">
        <v>246981.68999999997</v>
      </c>
      <c r="K1055" s="69">
        <v>251031.44</v>
      </c>
      <c r="L1055" s="69">
        <v>233886.58</v>
      </c>
      <c r="M1055" s="69">
        <v>247692.98999999993</v>
      </c>
      <c r="N1055" s="69">
        <v>410305.43999999989</v>
      </c>
      <c r="O1055" s="69">
        <v>419656.41</v>
      </c>
      <c r="P1055" s="69">
        <v>217512.09999999992</v>
      </c>
      <c r="Q1055" s="69">
        <v>218875.11999999994</v>
      </c>
      <c r="R1055" s="69">
        <v>530817.19000000006</v>
      </c>
      <c r="S1055" s="69">
        <v>219236.63999999993</v>
      </c>
      <c r="T1055" s="69">
        <v>288850.57000000007</v>
      </c>
      <c r="U1055" s="69">
        <v>274705.68</v>
      </c>
      <c r="V1055" s="69">
        <v>172433.69999999998</v>
      </c>
      <c r="W1055" s="70">
        <v>93.712185325965109</v>
      </c>
      <c r="X1055" s="70">
        <v>103.3398551414319</v>
      </c>
      <c r="Y1055" s="70">
        <v>111.25879659709884</v>
      </c>
      <c r="Z1055" s="71">
        <v>88.15998532452403</v>
      </c>
      <c r="AA1055" s="71">
        <v>116.81829982036412</v>
      </c>
      <c r="AB1055" s="71">
        <v>97.002067509758803</v>
      </c>
      <c r="AC1055" s="71">
        <v>96.140977069667883</v>
      </c>
      <c r="AD1055" s="71">
        <v>105.46169318765199</v>
      </c>
      <c r="AE1055" s="71">
        <v>98.802889867858752</v>
      </c>
      <c r="AF1055" s="71">
        <v>68.988816390292186</v>
      </c>
      <c r="AG1055" s="71">
        <v>94.697004132672731</v>
      </c>
      <c r="AH1055" s="71">
        <v>90.956055856127776</v>
      </c>
      <c r="AI1055" s="71">
        <v>97.62961645887566</v>
      </c>
      <c r="AJ1055" s="71">
        <v>-10.616716550096639</v>
      </c>
      <c r="AK1055" s="71">
        <v>-6.5398150092406233</v>
      </c>
      <c r="AL1055" s="71">
        <v>-14.226153759266403</v>
      </c>
      <c r="AM1055" s="71">
        <v>-12.841590931947177</v>
      </c>
      <c r="AN1055" s="71">
        <v>2.0047432695475154</v>
      </c>
      <c r="AO1055" s="71">
        <v>-6.3871476212537743</v>
      </c>
      <c r="AP1055" s="71">
        <v>-2.3892218565075951</v>
      </c>
      <c r="AQ1055" s="71">
        <v>34.918746135053901</v>
      </c>
      <c r="AR1055" s="71">
        <v>95.483350259576085</v>
      </c>
      <c r="AS1055" s="71">
        <v>-37.392338959713413</v>
      </c>
      <c r="AT1055" s="71">
        <v>21.198714813630069</v>
      </c>
      <c r="AU1055" s="71">
        <v>15.803357907559645</v>
      </c>
      <c r="AV1055" s="72">
        <v>27.888404019895074</v>
      </c>
      <c r="AW1055" s="73">
        <v>-29335.850000000006</v>
      </c>
      <c r="AX1055" s="73">
        <v>-17565.760000000009</v>
      </c>
      <c r="AY1055" s="73">
        <v>-38791.620000000024</v>
      </c>
      <c r="AZ1055" s="73">
        <v>-36494.15000000014</v>
      </c>
      <c r="BA1055" s="73">
        <v>8066.4099999999162</v>
      </c>
      <c r="BB1055" s="73">
        <v>-22766.95000000007</v>
      </c>
      <c r="BC1055" s="73">
        <v>-5324.0500000000175</v>
      </c>
      <c r="BD1055" s="73">
        <v>56647.759999999951</v>
      </c>
      <c r="BE1055" s="73">
        <v>259276.32</v>
      </c>
      <c r="BF1055" s="73">
        <v>-130938.78000000006</v>
      </c>
      <c r="BG1055" s="73">
        <v>50522.490000000049</v>
      </c>
      <c r="BH1055" s="73">
        <v>37488.310000000027</v>
      </c>
      <c r="BI1055" s="73">
        <v>37602.320000000007</v>
      </c>
      <c r="BJ1055" s="71">
        <v>7.3161951335376898</v>
      </c>
      <c r="BK1055" s="71">
        <v>8.5840180611902266</v>
      </c>
      <c r="BL1055" s="71">
        <v>7.8718287618922194</v>
      </c>
      <c r="BM1055" s="71">
        <v>6.6569517621709142</v>
      </c>
      <c r="BN1055" s="71">
        <v>-2.1160957719091336</v>
      </c>
      <c r="BO1055" s="71">
        <v>6.7062576628028108</v>
      </c>
      <c r="BP1055" s="71">
        <v>13.886871892926806</v>
      </c>
      <c r="BQ1055" s="71">
        <v>5.9211216692780493</v>
      </c>
      <c r="BR1055" s="72">
        <v>7.2106921152598886</v>
      </c>
      <c r="BS1055" s="72">
        <v>6.6807993724719203</v>
      </c>
      <c r="BT1055" s="71">
        <v>10.679478696975616</v>
      </c>
      <c r="BU1055" s="71">
        <v>9.073787384949707</v>
      </c>
      <c r="BV1055" s="71">
        <v>5.7519859704353742</v>
      </c>
      <c r="BW1055" s="71">
        <v>6.9268519750436166</v>
      </c>
      <c r="BX1055" s="75">
        <v>5994</v>
      </c>
      <c r="BY1055" s="75">
        <v>6013</v>
      </c>
      <c r="BZ1055" s="75">
        <v>5201</v>
      </c>
      <c r="CA1055" s="75">
        <v>5618</v>
      </c>
      <c r="CB1055" s="75">
        <v>7428</v>
      </c>
      <c r="CC1055" s="75">
        <v>8876</v>
      </c>
      <c r="CD1055" s="75">
        <v>5178</v>
      </c>
      <c r="CE1055" s="75">
        <v>5030</v>
      </c>
      <c r="CF1055" s="75">
        <v>9262</v>
      </c>
      <c r="CG1055" s="75">
        <v>5568</v>
      </c>
      <c r="CH1055" s="75">
        <v>6554</v>
      </c>
      <c r="CI1055" s="75">
        <v>6168</v>
      </c>
      <c r="CJ1055" s="75">
        <v>3990</v>
      </c>
      <c r="CK1055" s="75">
        <v>41750</v>
      </c>
      <c r="CL1055" s="73">
        <v>584190.01999999979</v>
      </c>
      <c r="CM1055" s="73">
        <v>637531.54999999993</v>
      </c>
      <c r="CN1055" s="73">
        <v>565431.75</v>
      </c>
      <c r="CO1055" s="73">
        <v>661059.6100000001</v>
      </c>
      <c r="CP1055" s="73">
        <v>679175.3</v>
      </c>
      <c r="CQ1055" s="73">
        <v>504722.87</v>
      </c>
      <c r="CR1055" s="73">
        <v>568864.49</v>
      </c>
      <c r="CS1055" s="73">
        <v>721200.35000000021</v>
      </c>
      <c r="CT1055" s="73">
        <v>698039.35999999987</v>
      </c>
      <c r="CU1055" s="73">
        <v>689892.58000000007</v>
      </c>
      <c r="CV1055" s="73">
        <v>647042.76</v>
      </c>
      <c r="CW1055" s="73">
        <v>659676.9</v>
      </c>
      <c r="CX1055" s="73">
        <v>706612.16000000015</v>
      </c>
      <c r="CY1055" s="77"/>
      <c r="CZ1055" s="4">
        <v>5015</v>
      </c>
      <c r="DA1055" s="76" t="str">
        <f t="shared" si="38"/>
        <v>5015</v>
      </c>
      <c r="DB1055" s="71">
        <v>3.6307812842666527</v>
      </c>
      <c r="DC1055" s="71">
        <v>6.2600953812528282</v>
      </c>
      <c r="DD1055" s="71">
        <v>1.1809130536575305</v>
      </c>
      <c r="DE1055" s="71">
        <v>1.3524803342725262</v>
      </c>
      <c r="DF1055" s="71">
        <v>1.9253198547490389</v>
      </c>
      <c r="DG1055" s="71">
        <v>0.45652871077678053</v>
      </c>
      <c r="DH1055" s="71">
        <v>0.43879570307737625</v>
      </c>
      <c r="DI1055" s="71">
        <v>0.45518858755268882</v>
      </c>
      <c r="DJ1055" s="71">
        <v>0.30975034556116554</v>
      </c>
      <c r="DK1055" s="71">
        <v>0.10239596354011118</v>
      </c>
      <c r="DL1055" s="71">
        <v>0.25347271768962776</v>
      </c>
      <c r="DM1055" s="71">
        <v>0.40929514906652542</v>
      </c>
      <c r="DN1055" s="71">
        <v>0.41834065062308262</v>
      </c>
      <c r="DO1055" s="71">
        <v>0.33336044693765254</v>
      </c>
      <c r="DQ1055" s="71"/>
      <c r="DR1055" s="71"/>
      <c r="DS1055" s="71"/>
      <c r="DT1055" s="71"/>
      <c r="DU1055" s="71"/>
      <c r="DV1055" s="71"/>
      <c r="DW1055" s="71"/>
      <c r="DX1055" s="71"/>
      <c r="DY1055" s="71"/>
      <c r="DZ1055" s="71"/>
      <c r="EA1055" s="71"/>
      <c r="EB1055" s="71"/>
      <c r="EC1055" s="71"/>
      <c r="ED1055" s="71"/>
    </row>
    <row r="1056" spans="1:134">
      <c r="A1056" s="4">
        <v>5024</v>
      </c>
      <c r="B1056" s="46" t="s">
        <v>8247</v>
      </c>
      <c r="C1056" s="65" t="str">
        <f t="shared" si="37"/>
        <v>5024</v>
      </c>
      <c r="D1056" s="69">
        <v>111139.99999999999</v>
      </c>
      <c r="E1056" s="68">
        <v>1091192.2699999998</v>
      </c>
      <c r="F1056" s="69">
        <v>38015.999999999985</v>
      </c>
      <c r="G1056" s="69">
        <v>70294.65000000014</v>
      </c>
      <c r="H1056" s="70">
        <v>77.611375306741522</v>
      </c>
      <c r="I1056" s="70">
        <v>6.8855729137658361</v>
      </c>
      <c r="J1056" s="69">
        <v>130022.94</v>
      </c>
      <c r="K1056" s="69">
        <v>125847.40999999996</v>
      </c>
      <c r="L1056" s="69">
        <v>118080.01000000001</v>
      </c>
      <c r="M1056" s="69">
        <v>125757.03999999995</v>
      </c>
      <c r="N1056" s="69">
        <v>240830.84999999998</v>
      </c>
      <c r="O1056" s="69">
        <v>238986.81999999995</v>
      </c>
      <c r="P1056" s="69">
        <v>126497.33</v>
      </c>
      <c r="Q1056" s="69">
        <v>111558.30999999997</v>
      </c>
      <c r="R1056" s="69">
        <v>301550.24</v>
      </c>
      <c r="S1056" s="69">
        <v>120180.10999999996</v>
      </c>
      <c r="T1056" s="69">
        <v>161054.15999999997</v>
      </c>
      <c r="U1056" s="69">
        <v>159212.12</v>
      </c>
      <c r="V1056" s="69">
        <v>111139.99999999999</v>
      </c>
      <c r="W1056" s="70">
        <v>67.552780261131161</v>
      </c>
      <c r="X1056" s="70">
        <v>76.568797196379265</v>
      </c>
      <c r="Y1056" s="70">
        <v>72.870335167288061</v>
      </c>
      <c r="Z1056" s="71">
        <v>60.428120728328381</v>
      </c>
      <c r="AA1056" s="71">
        <v>141.11332660341802</v>
      </c>
      <c r="AB1056" s="71">
        <v>133.47922728624044</v>
      </c>
      <c r="AC1056" s="71">
        <v>66.453415519188951</v>
      </c>
      <c r="AD1056" s="71">
        <v>66.047938800933139</v>
      </c>
      <c r="AE1056" s="71">
        <v>88.353025440752162</v>
      </c>
      <c r="AF1056" s="71">
        <v>53.740369921663209</v>
      </c>
      <c r="AG1056" s="71">
        <v>87.621124575055305</v>
      </c>
      <c r="AH1056" s="71">
        <v>87.283099575061811</v>
      </c>
      <c r="AI1056" s="71">
        <v>96.174558710513907</v>
      </c>
      <c r="AJ1056" s="71">
        <v>-45.996478262516462</v>
      </c>
      <c r="AK1056" s="71">
        <v>-44.176809456026533</v>
      </c>
      <c r="AL1056" s="71">
        <v>-50.841547015718277</v>
      </c>
      <c r="AM1056" s="71">
        <v>-47.508973793396947</v>
      </c>
      <c r="AN1056" s="71">
        <v>-23.812591975494602</v>
      </c>
      <c r="AO1056" s="71">
        <v>-22.365571578618816</v>
      </c>
      <c r="AP1056" s="71">
        <v>-28.198856697331955</v>
      </c>
      <c r="AQ1056" s="71">
        <v>-13.46328723634741</v>
      </c>
      <c r="AR1056" s="71">
        <v>91.714567720709226</v>
      </c>
      <c r="AS1056" s="71">
        <v>-49.576896086125203</v>
      </c>
      <c r="AT1056" s="71">
        <v>28.043751113546378</v>
      </c>
      <c r="AU1056" s="71">
        <v>31.290871171486344</v>
      </c>
      <c r="AV1056" s="72">
        <v>51.988403260215499</v>
      </c>
      <c r="AW1056" s="73">
        <v>-110744.57999999999</v>
      </c>
      <c r="AX1056" s="73">
        <v>-99591.890000000058</v>
      </c>
      <c r="AY1056" s="73">
        <v>-122122.84999999995</v>
      </c>
      <c r="AZ1056" s="73">
        <v>-113821.13000000003</v>
      </c>
      <c r="BA1056" s="73">
        <v>-75219.920000000042</v>
      </c>
      <c r="BB1056" s="73">
        <v>-64039.660000000091</v>
      </c>
      <c r="BC1056" s="73">
        <v>-49679.990000000005</v>
      </c>
      <c r="BD1056" s="73">
        <v>-17356.12000000001</v>
      </c>
      <c r="BE1056" s="73">
        <v>144258.99000000002</v>
      </c>
      <c r="BF1056" s="73">
        <v>-118163.2300000001</v>
      </c>
      <c r="BG1056" s="73">
        <v>35273.589999999997</v>
      </c>
      <c r="BH1056" s="73">
        <v>37945.40999999996</v>
      </c>
      <c r="BI1056" s="73">
        <v>38015.999999999985</v>
      </c>
      <c r="BJ1056" s="71">
        <v>-0.17452002468618227</v>
      </c>
      <c r="BK1056" s="71">
        <v>0.171538601380401</v>
      </c>
      <c r="BL1056" s="71">
        <v>4.3103845477359473</v>
      </c>
      <c r="BM1056" s="71">
        <v>8.0508536960225925</v>
      </c>
      <c r="BN1056" s="71">
        <v>-1.8342226305483091</v>
      </c>
      <c r="BO1056" s="71">
        <v>0.67631852898187494</v>
      </c>
      <c r="BP1056" s="71">
        <v>7.6555482314233201</v>
      </c>
      <c r="BQ1056" s="71">
        <v>9.6990203649735687</v>
      </c>
      <c r="BR1056" s="72">
        <v>7.3646273719374307</v>
      </c>
      <c r="BS1056" s="72">
        <v>0.93442239188248521</v>
      </c>
      <c r="BT1056" s="71">
        <v>8.6094603139237496</v>
      </c>
      <c r="BU1056" s="71">
        <v>7.9958058800858147</v>
      </c>
      <c r="BV1056" s="71">
        <v>5.8529481014136273</v>
      </c>
      <c r="BW1056" s="71">
        <v>5.585664148031448</v>
      </c>
      <c r="BX1056" s="75">
        <v>3151</v>
      </c>
      <c r="BY1056" s="75">
        <v>2943</v>
      </c>
      <c r="BZ1056" s="75">
        <v>2718</v>
      </c>
      <c r="CA1056" s="75">
        <v>2880</v>
      </c>
      <c r="CB1056" s="75">
        <v>4433</v>
      </c>
      <c r="CC1056" s="75">
        <v>5248</v>
      </c>
      <c r="CD1056" s="75">
        <v>3003</v>
      </c>
      <c r="CE1056" s="75">
        <v>2795</v>
      </c>
      <c r="CF1056" s="75">
        <v>5229</v>
      </c>
      <c r="CG1056" s="75">
        <v>3121</v>
      </c>
      <c r="CH1056" s="75">
        <v>3676</v>
      </c>
      <c r="CI1056" s="75">
        <v>3449</v>
      </c>
      <c r="CJ1056" s="75">
        <v>2147</v>
      </c>
      <c r="CK1056" s="75">
        <v>23420</v>
      </c>
      <c r="CL1056" s="73">
        <v>584738.49</v>
      </c>
      <c r="CM1056" s="73">
        <v>614003.38</v>
      </c>
      <c r="CN1056" s="73">
        <v>549339.40999999992</v>
      </c>
      <c r="CO1056" s="73">
        <v>608761.73</v>
      </c>
      <c r="CP1056" s="73">
        <v>571925.93000000005</v>
      </c>
      <c r="CQ1056" s="73">
        <v>450969.19000000024</v>
      </c>
      <c r="CR1056" s="73">
        <v>468641.84000000008</v>
      </c>
      <c r="CS1056" s="73">
        <v>582138.5</v>
      </c>
      <c r="CT1056" s="73">
        <v>590461.1399999999</v>
      </c>
      <c r="CU1056" s="73">
        <v>509930.99000000005</v>
      </c>
      <c r="CV1056" s="73">
        <v>547444.26</v>
      </c>
      <c r="CW1056" s="73">
        <v>576007.87000000011</v>
      </c>
      <c r="CX1056" s="73">
        <v>579177.65</v>
      </c>
      <c r="CY1056" s="77"/>
      <c r="CZ1056" s="4">
        <v>5024</v>
      </c>
      <c r="DA1056" s="76" t="str">
        <f t="shared" si="38"/>
        <v>5024</v>
      </c>
      <c r="DB1056" s="71">
        <v>4.7606449926688521</v>
      </c>
      <c r="DC1056" s="71">
        <v>9.64829761687899</v>
      </c>
      <c r="DD1056" s="71">
        <v>1.4861008110895626</v>
      </c>
      <c r="DE1056" s="71">
        <v>2.0118667561636339</v>
      </c>
      <c r="DF1056" s="71">
        <v>0.76227599280458325</v>
      </c>
      <c r="DG1056" s="71">
        <v>0.57625345458168176</v>
      </c>
      <c r="DH1056" s="71">
        <v>0.128957500093448</v>
      </c>
      <c r="DI1056" s="71">
        <v>9.1280223402866248E-2</v>
      </c>
      <c r="DJ1056" s="71">
        <v>6.5670427261977818E-2</v>
      </c>
      <c r="DK1056" s="71">
        <v>6.4375659378340467E-3</v>
      </c>
      <c r="DL1056" s="71">
        <v>0.1112621785634712</v>
      </c>
      <c r="DM1056" s="71">
        <v>0.14589222759667939</v>
      </c>
      <c r="DN1056" s="71">
        <v>0</v>
      </c>
      <c r="DO1056" s="71">
        <v>8.1201039381776155E-2</v>
      </c>
      <c r="DQ1056" s="71"/>
      <c r="DR1056" s="71"/>
      <c r="DS1056" s="71"/>
      <c r="DT1056" s="71"/>
      <c r="DU1056" s="71"/>
      <c r="DV1056" s="71"/>
      <c r="DW1056" s="71"/>
      <c r="DX1056" s="71"/>
      <c r="DY1056" s="71"/>
      <c r="DZ1056" s="71"/>
      <c r="EA1056" s="71"/>
      <c r="EB1056" s="71"/>
      <c r="EC1056" s="71"/>
      <c r="ED1056" s="71"/>
    </row>
    <row r="1057" spans="1:134">
      <c r="A1057" s="4">
        <v>941</v>
      </c>
      <c r="B1057" s="46" t="s">
        <v>8254</v>
      </c>
      <c r="C1057" s="65" t="str">
        <f t="shared" si="37"/>
        <v>L941</v>
      </c>
      <c r="D1057" s="69">
        <v>161328.83000000002</v>
      </c>
      <c r="E1057" s="68">
        <v>1802309.65</v>
      </c>
      <c r="F1057" s="69">
        <v>18348.350000000035</v>
      </c>
      <c r="G1057" s="69">
        <v>209774.12000000034</v>
      </c>
      <c r="H1057" s="70">
        <v>85.132513458510118</v>
      </c>
      <c r="I1057" s="70">
        <v>13.172335313611526</v>
      </c>
      <c r="J1057" s="69">
        <v>247418.90999999995</v>
      </c>
      <c r="K1057" s="69">
        <v>216368.12</v>
      </c>
      <c r="L1057" s="69">
        <v>221919.24999999994</v>
      </c>
      <c r="M1057" s="69">
        <v>230216.2399999999</v>
      </c>
      <c r="N1057" s="69">
        <v>351882.44999999995</v>
      </c>
      <c r="O1057" s="69">
        <v>397241.68000000005</v>
      </c>
      <c r="P1057" s="69">
        <v>194009.74999999994</v>
      </c>
      <c r="Q1057" s="69">
        <v>195699.08999999994</v>
      </c>
      <c r="R1057" s="69">
        <v>539843.01</v>
      </c>
      <c r="S1057" s="69">
        <v>209770.44999999998</v>
      </c>
      <c r="T1057" s="69">
        <v>231407.05999999991</v>
      </c>
      <c r="U1057" s="69">
        <v>270251.4599999999</v>
      </c>
      <c r="V1057" s="69">
        <v>161328.83000000002</v>
      </c>
      <c r="W1057" s="70">
        <v>99.090537338647962</v>
      </c>
      <c r="X1057" s="70">
        <v>86.949309606959062</v>
      </c>
      <c r="Y1057" s="70">
        <v>100.5600391116072</v>
      </c>
      <c r="Z1057" s="71">
        <v>77.663586661312422</v>
      </c>
      <c r="AA1057" s="71">
        <v>81.761466073535644</v>
      </c>
      <c r="AB1057" s="71">
        <v>111.57737088474416</v>
      </c>
      <c r="AC1057" s="71">
        <v>83.791913362064562</v>
      </c>
      <c r="AD1057" s="71">
        <v>83.00246813673327</v>
      </c>
      <c r="AE1057" s="71">
        <v>94.61402633131668</v>
      </c>
      <c r="AF1057" s="71">
        <v>57.303112655678198</v>
      </c>
      <c r="AG1057" s="71">
        <v>89.377337055292713</v>
      </c>
      <c r="AH1057" s="71">
        <v>94.561777198960556</v>
      </c>
      <c r="AI1057" s="71">
        <v>95.799913793110122</v>
      </c>
      <c r="AJ1057" s="71">
        <v>-10.580015228425665</v>
      </c>
      <c r="AK1057" s="71">
        <v>-20.359055431123807</v>
      </c>
      <c r="AL1057" s="71">
        <v>-4.4666552759815463</v>
      </c>
      <c r="AM1057" s="71">
        <v>-20.970577622787623</v>
      </c>
      <c r="AN1057" s="71">
        <v>-30.490397615940743</v>
      </c>
      <c r="AO1057" s="71">
        <v>-1.5720773721867531</v>
      </c>
      <c r="AP1057" s="71">
        <v>-13.533339979938063</v>
      </c>
      <c r="AQ1057" s="71">
        <v>19.221043726912225</v>
      </c>
      <c r="AR1057" s="71">
        <v>121.37246472244576</v>
      </c>
      <c r="AS1057" s="71">
        <v>-47.481607398355273</v>
      </c>
      <c r="AT1057" s="71">
        <v>18.073736278365061</v>
      </c>
      <c r="AU1057" s="71">
        <v>21.865633955130992</v>
      </c>
      <c r="AV1057" s="72">
        <v>12.832765703402327</v>
      </c>
      <c r="AW1057" s="73">
        <v>-29274.170000000071</v>
      </c>
      <c r="AX1057" s="73">
        <v>-55311.380000000005</v>
      </c>
      <c r="AY1057" s="73">
        <v>-10375.820000000065</v>
      </c>
      <c r="AZ1057" s="73">
        <v>-61088.23000000001</v>
      </c>
      <c r="BA1057" s="73">
        <v>-154341.30000000016</v>
      </c>
      <c r="BB1057" s="73">
        <v>-1553.1699999999255</v>
      </c>
      <c r="BC1057" s="73">
        <v>-30365.46000000005</v>
      </c>
      <c r="BD1057" s="73">
        <v>31550.979999999981</v>
      </c>
      <c r="BE1057" s="73">
        <v>295981.15000000002</v>
      </c>
      <c r="BF1057" s="73">
        <v>-189652.37999999998</v>
      </c>
      <c r="BG1057" s="73">
        <v>35421.849999999919</v>
      </c>
      <c r="BH1057" s="73">
        <v>48489.629999999888</v>
      </c>
      <c r="BI1057" s="73">
        <v>18348.350000000035</v>
      </c>
      <c r="BJ1057" s="71">
        <v>12.055695089536533</v>
      </c>
      <c r="BK1057" s="71">
        <v>10.214777050182402</v>
      </c>
      <c r="BL1057" s="71">
        <v>5.7254270641516669</v>
      </c>
      <c r="BM1057" s="71">
        <v>8.0670380083730961</v>
      </c>
      <c r="BN1057" s="71">
        <v>-1.2963139774560697</v>
      </c>
      <c r="BO1057" s="71">
        <v>9.3872955400844376</v>
      </c>
      <c r="BP1057" s="71">
        <v>14.421613337152408</v>
      </c>
      <c r="BQ1057" s="71">
        <v>14.052962857810778</v>
      </c>
      <c r="BR1057" s="72">
        <v>9.4184992383328758</v>
      </c>
      <c r="BS1057" s="72">
        <v>10.308461587888058</v>
      </c>
      <c r="BT1057" s="71">
        <v>12.896775335473698</v>
      </c>
      <c r="BU1057" s="71">
        <v>10.514163370876661</v>
      </c>
      <c r="BV1057" s="71">
        <v>9.2475127874823269</v>
      </c>
      <c r="BW1057" s="71">
        <v>9.6512831380856472</v>
      </c>
      <c r="BX1057" s="75">
        <v>6556</v>
      </c>
      <c r="BY1057" s="75">
        <v>5708</v>
      </c>
      <c r="BZ1057" s="75">
        <v>5136</v>
      </c>
      <c r="CA1057" s="75">
        <v>5596</v>
      </c>
      <c r="CB1057" s="75">
        <v>7132</v>
      </c>
      <c r="CC1057" s="75">
        <v>8985</v>
      </c>
      <c r="CD1057" s="75">
        <v>5141</v>
      </c>
      <c r="CE1057" s="75">
        <v>5291</v>
      </c>
      <c r="CF1057" s="75">
        <v>9214</v>
      </c>
      <c r="CG1057" s="75">
        <v>5675</v>
      </c>
      <c r="CH1057" s="75">
        <v>6230</v>
      </c>
      <c r="CI1057" s="75">
        <v>6941</v>
      </c>
      <c r="CJ1057" s="75">
        <v>4030</v>
      </c>
      <c r="CK1057" s="75">
        <v>42522</v>
      </c>
      <c r="CL1057" s="73">
        <v>597282.03000000026</v>
      </c>
      <c r="CM1057" s="73">
        <v>590478.18000000005</v>
      </c>
      <c r="CN1057" s="73">
        <v>512060.64</v>
      </c>
      <c r="CO1057" s="73">
        <v>614858.31999999995</v>
      </c>
      <c r="CP1057" s="73">
        <v>606408.73</v>
      </c>
      <c r="CQ1057" s="73">
        <v>479058.39999999997</v>
      </c>
      <c r="CR1057" s="73">
        <v>505999.96999999991</v>
      </c>
      <c r="CS1057" s="73">
        <v>747914.47999999986</v>
      </c>
      <c r="CT1057" s="73">
        <v>671861.43</v>
      </c>
      <c r="CU1057" s="73">
        <v>605015.75000000012</v>
      </c>
      <c r="CV1057" s="73">
        <v>595594.9</v>
      </c>
      <c r="CW1057" s="73">
        <v>584008.92000000016</v>
      </c>
      <c r="CX1057" s="73">
        <v>604442.85000000021</v>
      </c>
      <c r="CY1057" s="77"/>
      <c r="CZ1057" s="4">
        <v>941</v>
      </c>
      <c r="DA1057" s="76" t="str">
        <f t="shared" si="38"/>
        <v>L941</v>
      </c>
      <c r="DB1057" s="71">
        <v>2.9202212569756383</v>
      </c>
      <c r="DC1057" s="71">
        <v>2.7831801313740705</v>
      </c>
      <c r="DD1057" s="71">
        <v>1.6327151661572181</v>
      </c>
      <c r="DE1057" s="71">
        <v>1.4460063033919013</v>
      </c>
      <c r="DF1057" s="71">
        <v>1.3843115490638145</v>
      </c>
      <c r="DG1057" s="71">
        <v>0.30552950410470014</v>
      </c>
      <c r="DH1057" s="71">
        <v>0.58452342277829605</v>
      </c>
      <c r="DI1057" s="71">
        <v>0.21572693893938005</v>
      </c>
      <c r="DJ1057" s="71">
        <v>0.13977174505753678</v>
      </c>
      <c r="DK1057" s="71">
        <v>0.10419154542033229</v>
      </c>
      <c r="DL1057" s="71">
        <v>0.40545215194955431</v>
      </c>
      <c r="DM1057" s="71">
        <v>0.37375893727530746</v>
      </c>
      <c r="DN1057" s="71">
        <v>0.44982532804234776</v>
      </c>
      <c r="DO1057" s="71">
        <v>0.29000644748593779</v>
      </c>
      <c r="DQ1057" s="71"/>
      <c r="DR1057" s="71"/>
      <c r="DS1057" s="71"/>
      <c r="DT1057" s="71"/>
      <c r="DU1057" s="71"/>
      <c r="DV1057" s="71"/>
      <c r="DW1057" s="71"/>
      <c r="DX1057" s="71"/>
      <c r="DY1057" s="71"/>
      <c r="DZ1057" s="71"/>
      <c r="EA1057" s="71"/>
      <c r="EB1057" s="71"/>
      <c r="EC1057" s="71"/>
      <c r="ED1057" s="71"/>
    </row>
    <row r="1058" spans="1:134">
      <c r="A1058" s="4">
        <v>1357</v>
      </c>
      <c r="B1058" s="46" t="s">
        <v>8262</v>
      </c>
      <c r="C1058" s="65" t="str">
        <f t="shared" si="37"/>
        <v>1357</v>
      </c>
      <c r="D1058" s="69">
        <v>329898.48999999987</v>
      </c>
      <c r="E1058" s="68">
        <v>3204081.8299999996</v>
      </c>
      <c r="F1058" s="69">
        <v>35205.239999999991</v>
      </c>
      <c r="G1058" s="69">
        <v>-108644.93000000017</v>
      </c>
      <c r="H1058" s="70">
        <v>79.642728117777551</v>
      </c>
      <c r="I1058" s="70">
        <v>-3.2796224340579272</v>
      </c>
      <c r="J1058" s="69">
        <v>579753.09999999963</v>
      </c>
      <c r="K1058" s="69">
        <v>498189.98999999987</v>
      </c>
      <c r="L1058" s="69">
        <v>465862.12999999995</v>
      </c>
      <c r="M1058" s="69">
        <v>576272.21000000008</v>
      </c>
      <c r="N1058" s="69">
        <v>674217.11</v>
      </c>
      <c r="O1058" s="69">
        <v>752698.03999999992</v>
      </c>
      <c r="P1058" s="69">
        <v>442299.48999999993</v>
      </c>
      <c r="Q1058" s="69">
        <v>399076.42999999988</v>
      </c>
      <c r="R1058" s="69">
        <v>687391.9</v>
      </c>
      <c r="S1058" s="69">
        <v>384694.35</v>
      </c>
      <c r="T1058" s="69">
        <v>465284.56</v>
      </c>
      <c r="U1058" s="69">
        <v>495436.60999999993</v>
      </c>
      <c r="V1058" s="69">
        <v>329898.48999999987</v>
      </c>
      <c r="W1058" s="70">
        <v>113.04524439977189</v>
      </c>
      <c r="X1058" s="70">
        <v>96.969257795818294</v>
      </c>
      <c r="Y1058" s="70">
        <v>92.956438554499698</v>
      </c>
      <c r="Z1058" s="71">
        <v>96.145991844017544</v>
      </c>
      <c r="AA1058" s="71">
        <v>91.7075074026735</v>
      </c>
      <c r="AB1058" s="71">
        <v>86.626116009563901</v>
      </c>
      <c r="AC1058" s="71">
        <v>77.648154385508718</v>
      </c>
      <c r="AD1058" s="71">
        <v>75.575565832844561</v>
      </c>
      <c r="AE1058" s="71">
        <v>77.833131517367363</v>
      </c>
      <c r="AF1058" s="71">
        <v>78.797495847216751</v>
      </c>
      <c r="AG1058" s="71">
        <v>78.191275128676864</v>
      </c>
      <c r="AH1058" s="71">
        <v>82.66038600044952</v>
      </c>
      <c r="AI1058" s="71">
        <v>91.738246509632916</v>
      </c>
      <c r="AJ1058" s="71">
        <v>6.0215143430477402</v>
      </c>
      <c r="AK1058" s="71">
        <v>-1.0109425839214592</v>
      </c>
      <c r="AL1058" s="71">
        <v>-1.3754803705162133</v>
      </c>
      <c r="AM1058" s="71">
        <v>3.5958630269729897</v>
      </c>
      <c r="AN1058" s="71">
        <v>-12.525917528850083</v>
      </c>
      <c r="AO1058" s="71">
        <v>-13.678178383023742</v>
      </c>
      <c r="AP1058" s="71">
        <v>-20.505076780268205</v>
      </c>
      <c r="AQ1058" s="71">
        <v>-5.6914406087432479</v>
      </c>
      <c r="AR1058" s="71">
        <v>47.282353583460043</v>
      </c>
      <c r="AS1058" s="71">
        <v>-41.06744795598626</v>
      </c>
      <c r="AT1058" s="71">
        <v>2.3032000284778364</v>
      </c>
      <c r="AU1058" s="71">
        <v>6.7316475201568693</v>
      </c>
      <c r="AV1058" s="72">
        <v>11.94640189417302</v>
      </c>
      <c r="AW1058" s="73">
        <v>32927.199999999721</v>
      </c>
      <c r="AX1058" s="73">
        <v>-5087.8500000002095</v>
      </c>
      <c r="AY1058" s="73">
        <v>-6497.2100000000792</v>
      </c>
      <c r="AZ1058" s="73">
        <v>20002.690000000061</v>
      </c>
      <c r="BA1058" s="73">
        <v>-96536.290000000037</v>
      </c>
      <c r="BB1058" s="73">
        <v>-108252.47999999998</v>
      </c>
      <c r="BC1058" s="73">
        <v>-114087.59999999992</v>
      </c>
      <c r="BD1058" s="73">
        <v>-24083.9200000001</v>
      </c>
      <c r="BE1058" s="73">
        <v>220674.82</v>
      </c>
      <c r="BF1058" s="73">
        <v>-268076.21000000008</v>
      </c>
      <c r="BG1058" s="73">
        <v>10475.170000000042</v>
      </c>
      <c r="BH1058" s="73">
        <v>31247.570000000007</v>
      </c>
      <c r="BI1058" s="73">
        <v>35205.239999999991</v>
      </c>
      <c r="BJ1058" s="71">
        <v>15.267010574921999</v>
      </c>
      <c r="BK1058" s="71">
        <v>9.4495635363190296</v>
      </c>
      <c r="BL1058" s="71">
        <v>11.106930684906441</v>
      </c>
      <c r="BM1058" s="71">
        <v>13.78059669405874</v>
      </c>
      <c r="BN1058" s="71">
        <v>3.4248374224489435</v>
      </c>
      <c r="BO1058" s="71">
        <v>4.922678143143413</v>
      </c>
      <c r="BP1058" s="71">
        <v>20.184372058541765</v>
      </c>
      <c r="BQ1058" s="71">
        <v>20.519134609557462</v>
      </c>
      <c r="BR1058" s="72">
        <v>14.675129182701435</v>
      </c>
      <c r="BS1058" s="72">
        <v>13.093826939777099</v>
      </c>
      <c r="BT1058" s="71">
        <v>14.582921271229726</v>
      </c>
      <c r="BU1058" s="71">
        <v>14.40561885382192</v>
      </c>
      <c r="BV1058" s="71">
        <v>11.932720056331137</v>
      </c>
      <c r="BW1058" s="71">
        <v>14.225280061679843</v>
      </c>
      <c r="BX1058" s="75">
        <v>13099</v>
      </c>
      <c r="BY1058" s="75">
        <v>10439</v>
      </c>
      <c r="BZ1058" s="75">
        <v>10466</v>
      </c>
      <c r="CA1058" s="75">
        <v>11376</v>
      </c>
      <c r="CB1058" s="75">
        <v>12634</v>
      </c>
      <c r="CC1058" s="75">
        <v>12795</v>
      </c>
      <c r="CD1058" s="75">
        <v>9990</v>
      </c>
      <c r="CE1058" s="75">
        <v>9025</v>
      </c>
      <c r="CF1058" s="75">
        <v>12051</v>
      </c>
      <c r="CG1058" s="75">
        <v>9257</v>
      </c>
      <c r="CH1058" s="75">
        <v>10904</v>
      </c>
      <c r="CI1058" s="75">
        <v>12739</v>
      </c>
      <c r="CJ1058" s="75">
        <v>7890</v>
      </c>
      <c r="CK1058" s="75">
        <v>71856</v>
      </c>
      <c r="CL1058" s="73">
        <v>1113344.5199999998</v>
      </c>
      <c r="CM1058" s="73">
        <v>1116126.5399999996</v>
      </c>
      <c r="CN1058" s="73">
        <v>1109233.1400000001</v>
      </c>
      <c r="CO1058" s="73">
        <v>1151520.7299999997</v>
      </c>
      <c r="CP1058" s="73">
        <v>1154184.93</v>
      </c>
      <c r="CQ1058" s="73">
        <v>891246.94</v>
      </c>
      <c r="CR1058" s="73">
        <v>845864.57000000007</v>
      </c>
      <c r="CS1058" s="73">
        <v>1163319.7599999998</v>
      </c>
      <c r="CT1058" s="73">
        <v>1137139.3500000003</v>
      </c>
      <c r="CU1058" s="73">
        <v>1215831.5900000001</v>
      </c>
      <c r="CV1058" s="73">
        <v>1180678.24</v>
      </c>
      <c r="CW1058" s="73">
        <v>1173108.4899999998</v>
      </c>
      <c r="CX1058" s="73">
        <v>1188728.51</v>
      </c>
      <c r="CY1058" s="77"/>
      <c r="CZ1058" s="4">
        <v>1357</v>
      </c>
      <c r="DA1058" s="76" t="str">
        <f t="shared" si="38"/>
        <v>1357</v>
      </c>
      <c r="DB1058" s="71">
        <v>15.967529538880834</v>
      </c>
      <c r="DC1058" s="71">
        <v>15.279591398626732</v>
      </c>
      <c r="DD1058" s="71">
        <v>10.986464532209085</v>
      </c>
      <c r="DE1058" s="71">
        <v>5.2090348272191234</v>
      </c>
      <c r="DF1058" s="71">
        <v>4.5700955844753599</v>
      </c>
      <c r="DG1058" s="71">
        <v>2.8735923252563138</v>
      </c>
      <c r="DH1058" s="71">
        <v>0.50976808297246579</v>
      </c>
      <c r="DI1058" s="71">
        <v>0.7550407731645804</v>
      </c>
      <c r="DJ1058" s="71">
        <v>0.87584195704457501</v>
      </c>
      <c r="DK1058" s="71">
        <v>0.36597320597929817</v>
      </c>
      <c r="DL1058" s="71">
        <v>0.2924395901492044</v>
      </c>
      <c r="DM1058" s="71">
        <v>0.11375064022633731</v>
      </c>
      <c r="DN1058" s="71">
        <v>7.9274986919196447E-2</v>
      </c>
      <c r="DO1058" s="71">
        <v>0.46392142089301552</v>
      </c>
      <c r="DQ1058" s="71"/>
      <c r="DR1058" s="71"/>
      <c r="DS1058" s="71"/>
      <c r="DT1058" s="71"/>
      <c r="DU1058" s="71"/>
      <c r="DV1058" s="71"/>
      <c r="DW1058" s="71"/>
      <c r="DX1058" s="71"/>
      <c r="DY1058" s="71"/>
      <c r="DZ1058" s="71"/>
      <c r="EA1058" s="71"/>
      <c r="EB1058" s="71"/>
      <c r="EC1058" s="71"/>
      <c r="ED1058" s="71"/>
    </row>
    <row r="1059" spans="1:134">
      <c r="A1059" s="4">
        <v>5001</v>
      </c>
      <c r="B1059" s="46" t="s">
        <v>8269</v>
      </c>
      <c r="C1059" s="65" t="str">
        <f t="shared" si="37"/>
        <v>5001</v>
      </c>
      <c r="D1059" s="69">
        <v>191841.37</v>
      </c>
      <c r="E1059" s="68">
        <v>2143485.5999999996</v>
      </c>
      <c r="F1059" s="69">
        <v>50840.630000000005</v>
      </c>
      <c r="G1059" s="69">
        <v>310507.51999999979</v>
      </c>
      <c r="H1059" s="70">
        <v>94.862061468568982</v>
      </c>
      <c r="I1059" s="70">
        <v>16.940056369904855</v>
      </c>
      <c r="J1059" s="69">
        <v>259617.87000000002</v>
      </c>
      <c r="K1059" s="69">
        <v>267942.69999999995</v>
      </c>
      <c r="L1059" s="69">
        <v>267927.09999999998</v>
      </c>
      <c r="M1059" s="69">
        <v>274328.55999999988</v>
      </c>
      <c r="N1059" s="69">
        <v>367205.03999999992</v>
      </c>
      <c r="O1059" s="69">
        <v>470045.11</v>
      </c>
      <c r="P1059" s="69">
        <v>221092.36</v>
      </c>
      <c r="Q1059" s="69">
        <v>225447.96999999991</v>
      </c>
      <c r="R1059" s="69">
        <v>556552.17999999993</v>
      </c>
      <c r="S1059" s="69">
        <v>264245.90999999997</v>
      </c>
      <c r="T1059" s="69">
        <v>336914.5799999999</v>
      </c>
      <c r="U1059" s="69">
        <v>347391.22999999992</v>
      </c>
      <c r="V1059" s="69">
        <v>191841.37</v>
      </c>
      <c r="W1059" s="70">
        <v>96.326721280652976</v>
      </c>
      <c r="X1059" s="70">
        <v>98.648923931636546</v>
      </c>
      <c r="Y1059" s="70">
        <v>110.21118164411486</v>
      </c>
      <c r="Z1059" s="71">
        <v>85.195615072060107</v>
      </c>
      <c r="AA1059" s="71">
        <v>86.01548354898685</v>
      </c>
      <c r="AB1059" s="71">
        <v>95.310869931829274</v>
      </c>
      <c r="AC1059" s="71">
        <v>79.511481550798194</v>
      </c>
      <c r="AD1059" s="71">
        <v>81.027801178232778</v>
      </c>
      <c r="AE1059" s="71">
        <v>91.929407001867247</v>
      </c>
      <c r="AF1059" s="71">
        <v>90.97563317748471</v>
      </c>
      <c r="AG1059" s="71">
        <v>108.27738416361474</v>
      </c>
      <c r="AH1059" s="71">
        <v>107.36408415374746</v>
      </c>
      <c r="AI1059" s="71">
        <v>111.09016861229229</v>
      </c>
      <c r="AJ1059" s="71">
        <v>5.0417542578127694</v>
      </c>
      <c r="AK1059" s="71">
        <v>-5.2735320285294929</v>
      </c>
      <c r="AL1059" s="71">
        <v>0.26407687437342009</v>
      </c>
      <c r="AM1059" s="71">
        <v>-15.034518472725612</v>
      </c>
      <c r="AN1059" s="71">
        <v>-22.834216612350509</v>
      </c>
      <c r="AO1059" s="71">
        <v>-7.5473699514989061</v>
      </c>
      <c r="AP1059" s="71">
        <v>-19.200747544993767</v>
      </c>
      <c r="AQ1059" s="71">
        <v>1.7636528826568965</v>
      </c>
      <c r="AR1059" s="71">
        <v>128.05890932580479</v>
      </c>
      <c r="AS1059" s="71">
        <v>-42.672292657388311</v>
      </c>
      <c r="AT1059" s="71">
        <v>41.485314825217756</v>
      </c>
      <c r="AU1059" s="71">
        <v>36.929950639329981</v>
      </c>
      <c r="AV1059" s="72">
        <v>36.056995161869374</v>
      </c>
      <c r="AW1059" s="73">
        <v>12461.040000000008</v>
      </c>
      <c r="AX1059" s="73">
        <v>-14916.679999999935</v>
      </c>
      <c r="AY1059" s="73">
        <v>705.67000000004191</v>
      </c>
      <c r="AZ1059" s="73">
        <v>-48542.040000000095</v>
      </c>
      <c r="BA1059" s="73">
        <v>-108660.07000000007</v>
      </c>
      <c r="BB1059" s="73">
        <v>-33020.890000000014</v>
      </c>
      <c r="BC1059" s="73">
        <v>-52539.330000000075</v>
      </c>
      <c r="BD1059" s="73">
        <v>3907.2099999999045</v>
      </c>
      <c r="BE1059" s="73">
        <v>312513.39999999991</v>
      </c>
      <c r="BF1059" s="73">
        <v>-196693.34999999998</v>
      </c>
      <c r="BG1059" s="73">
        <v>98787.689999999828</v>
      </c>
      <c r="BH1059" s="73">
        <v>93691.269999999902</v>
      </c>
      <c r="BI1059" s="73">
        <v>50840.630000000005</v>
      </c>
      <c r="BJ1059" s="71">
        <v>11.641209006319915</v>
      </c>
      <c r="BK1059" s="71">
        <v>9.6302638590942156</v>
      </c>
      <c r="BL1059" s="71">
        <v>10.147569914805898</v>
      </c>
      <c r="BM1059" s="71">
        <v>10.826929961996923</v>
      </c>
      <c r="BN1059" s="71">
        <v>0.94204805817564718</v>
      </c>
      <c r="BO1059" s="71">
        <v>10.488044891387544</v>
      </c>
      <c r="BP1059" s="71">
        <v>18.778241133273312</v>
      </c>
      <c r="BQ1059" s="71">
        <v>17.732078138060672</v>
      </c>
      <c r="BR1059" s="72">
        <v>12.22791178242055</v>
      </c>
      <c r="BS1059" s="72">
        <v>7.9950474774384404</v>
      </c>
      <c r="BT1059" s="71">
        <v>12.913448862424346</v>
      </c>
      <c r="BU1059" s="71">
        <v>11.980163343787861</v>
      </c>
      <c r="BV1059" s="71">
        <v>9.175954436049043</v>
      </c>
      <c r="BW1059" s="71">
        <v>11.38054213484355</v>
      </c>
      <c r="BX1059" s="75">
        <v>7566</v>
      </c>
      <c r="BY1059" s="75">
        <v>7537</v>
      </c>
      <c r="BZ1059" s="75">
        <v>7037</v>
      </c>
      <c r="CA1059" s="75">
        <v>7116</v>
      </c>
      <c r="CB1059" s="75">
        <v>8710</v>
      </c>
      <c r="CC1059" s="75">
        <v>10667</v>
      </c>
      <c r="CD1059" s="75">
        <v>6052</v>
      </c>
      <c r="CE1059" s="75">
        <v>6292</v>
      </c>
      <c r="CF1059" s="75">
        <v>10145</v>
      </c>
      <c r="CG1059" s="75">
        <v>7182</v>
      </c>
      <c r="CH1059" s="75">
        <v>8478</v>
      </c>
      <c r="CI1059" s="75">
        <v>8846</v>
      </c>
      <c r="CJ1059" s="75">
        <v>4749</v>
      </c>
      <c r="CK1059" s="75">
        <v>51744</v>
      </c>
      <c r="CL1059" s="73">
        <v>616609.47</v>
      </c>
      <c r="CM1059" s="73">
        <v>581800.48000000021</v>
      </c>
      <c r="CN1059" s="73">
        <v>580659.83999999985</v>
      </c>
      <c r="CO1059" s="73">
        <v>626361.95999999985</v>
      </c>
      <c r="CP1059" s="73">
        <v>572555.39999999991</v>
      </c>
      <c r="CQ1059" s="73">
        <v>493455.68999999994</v>
      </c>
      <c r="CR1059" s="73">
        <v>399858.98999999993</v>
      </c>
      <c r="CS1059" s="73">
        <v>815137.93999999983</v>
      </c>
      <c r="CT1059" s="73">
        <v>684720.76000000024</v>
      </c>
      <c r="CU1059" s="73">
        <v>567879.9600000002</v>
      </c>
      <c r="CV1059" s="73">
        <v>603426.93000000028</v>
      </c>
      <c r="CW1059" s="73">
        <v>618735.49</v>
      </c>
      <c r="CX1059" s="73">
        <v>660615.76000000013</v>
      </c>
      <c r="CY1059" s="77"/>
      <c r="CZ1059" s="4">
        <v>5001</v>
      </c>
      <c r="DA1059" s="76" t="str">
        <f t="shared" si="38"/>
        <v>5001</v>
      </c>
      <c r="DB1059" s="71">
        <v>3.160983250572976</v>
      </c>
      <c r="DC1059" s="71">
        <v>4.3981578905610714</v>
      </c>
      <c r="DD1059" s="71">
        <v>0.52243505485567887</v>
      </c>
      <c r="DE1059" s="71">
        <v>0.58106315433031486</v>
      </c>
      <c r="DF1059" s="71">
        <v>0.53028057718222599</v>
      </c>
      <c r="DG1059" s="71">
        <v>0.24697378988515831</v>
      </c>
      <c r="DH1059" s="71">
        <v>3.598452506027295E-2</v>
      </c>
      <c r="DI1059" s="71">
        <v>7.3440985183528457E-2</v>
      </c>
      <c r="DJ1059" s="71">
        <v>0.13360383865428527</v>
      </c>
      <c r="DK1059" s="71">
        <v>0.19019454611134703</v>
      </c>
      <c r="DL1059" s="71">
        <v>2.7260916366402255E-2</v>
      </c>
      <c r="DM1059" s="71">
        <v>5.7227442802733605E-2</v>
      </c>
      <c r="DN1059" s="71">
        <v>0.1270178101267376</v>
      </c>
      <c r="DO1059" s="71">
        <v>9.4373186419419816E-2</v>
      </c>
      <c r="DQ1059" s="71"/>
      <c r="DR1059" s="71"/>
      <c r="DS1059" s="71"/>
      <c r="DT1059" s="71"/>
      <c r="DU1059" s="71"/>
      <c r="DV1059" s="71"/>
      <c r="DW1059" s="71"/>
      <c r="DX1059" s="71"/>
      <c r="DY1059" s="71"/>
      <c r="DZ1059" s="71"/>
      <c r="EA1059" s="71"/>
      <c r="EB1059" s="71"/>
      <c r="EC1059" s="71"/>
      <c r="ED1059" s="71"/>
    </row>
    <row r="1060" spans="1:134">
      <c r="A1060" s="4">
        <v>1347</v>
      </c>
      <c r="B1060" s="46" t="s">
        <v>8276</v>
      </c>
      <c r="C1060" s="65" t="str">
        <f t="shared" si="37"/>
        <v>1347</v>
      </c>
      <c r="D1060" s="69">
        <v>202927.22</v>
      </c>
      <c r="E1060" s="68">
        <v>1944685.44</v>
      </c>
      <c r="F1060" s="69">
        <v>53271.180000000051</v>
      </c>
      <c r="G1060" s="69">
        <v>283634.50000000047</v>
      </c>
      <c r="H1060" s="70">
        <v>94.810911594199681</v>
      </c>
      <c r="I1060" s="70">
        <v>17.075605158743691</v>
      </c>
      <c r="J1060" s="69">
        <v>268471.49999999988</v>
      </c>
      <c r="K1060" s="69">
        <v>231096.55999999997</v>
      </c>
      <c r="L1060" s="69">
        <v>241849.15000000002</v>
      </c>
      <c r="M1060" s="69">
        <v>270227.91999999993</v>
      </c>
      <c r="N1060" s="69">
        <v>433788.75999999995</v>
      </c>
      <c r="O1060" s="69">
        <v>485372.95</v>
      </c>
      <c r="P1060" s="69">
        <v>197389.34999999998</v>
      </c>
      <c r="Q1060" s="69">
        <v>189908.1999999999</v>
      </c>
      <c r="R1060" s="69">
        <v>515109.48</v>
      </c>
      <c r="S1060" s="69">
        <v>233634.94999999992</v>
      </c>
      <c r="T1060" s="69">
        <v>307634.0799999999</v>
      </c>
      <c r="U1060" s="69">
        <v>298082.16000000003</v>
      </c>
      <c r="V1060" s="69">
        <v>202927.22</v>
      </c>
      <c r="W1060" s="70">
        <v>106.42965771530069</v>
      </c>
      <c r="X1060" s="70">
        <v>88.213209163930699</v>
      </c>
      <c r="Y1060" s="70">
        <v>67.234856437953624</v>
      </c>
      <c r="Z1060" s="71">
        <v>93.570555035559295</v>
      </c>
      <c r="AA1060" s="71">
        <v>105.07582913269226</v>
      </c>
      <c r="AB1060" s="71">
        <v>107.10111704371734</v>
      </c>
      <c r="AC1060" s="71">
        <v>76.237808457087652</v>
      </c>
      <c r="AD1060" s="71">
        <v>79.913621607683254</v>
      </c>
      <c r="AE1060" s="71">
        <v>106.78100466435139</v>
      </c>
      <c r="AF1060" s="71">
        <v>80.355812525451981</v>
      </c>
      <c r="AG1060" s="71">
        <v>115.35749100323436</v>
      </c>
      <c r="AH1060" s="71">
        <v>90.345428551107787</v>
      </c>
      <c r="AI1060" s="71">
        <v>109.80802860768574</v>
      </c>
      <c r="AJ1060" s="71">
        <v>2.3518452260566924</v>
      </c>
      <c r="AK1060" s="71">
        <v>-19.223891880181554</v>
      </c>
      <c r="AL1060" s="71">
        <v>-11.112550613834561</v>
      </c>
      <c r="AM1060" s="71">
        <v>-20.930491681939579</v>
      </c>
      <c r="AN1060" s="71">
        <v>-14.058782383868296</v>
      </c>
      <c r="AO1060" s="71">
        <v>-2.1334247397060691</v>
      </c>
      <c r="AP1060" s="71">
        <v>-24.772392768293237</v>
      </c>
      <c r="AQ1060" s="71">
        <v>0.76841219133707561</v>
      </c>
      <c r="AR1060" s="71">
        <v>107.6839301478783</v>
      </c>
      <c r="AS1060" s="71">
        <v>-32.049051849433361</v>
      </c>
      <c r="AT1060" s="71">
        <v>48.791733126221672</v>
      </c>
      <c r="AU1060" s="71">
        <v>13.799610828614227</v>
      </c>
      <c r="AV1060" s="72">
        <v>35.595743412694915</v>
      </c>
      <c r="AW1060" s="73">
        <v>6168.949999999837</v>
      </c>
      <c r="AX1060" s="73">
        <v>-54998.630000000034</v>
      </c>
      <c r="AY1060" s="73">
        <v>-30235.549999999988</v>
      </c>
      <c r="AZ1060" s="73">
        <v>-71532.040000000154</v>
      </c>
      <c r="BA1060" s="73">
        <v>-70932.350000000151</v>
      </c>
      <c r="BB1060" s="73">
        <v>-150.48999999993248</v>
      </c>
      <c r="BC1060" s="73">
        <v>-65000.160000000091</v>
      </c>
      <c r="BD1060" s="73">
        <v>1448.149999999936</v>
      </c>
      <c r="BE1060" s="73">
        <v>267083.79999999993</v>
      </c>
      <c r="BF1060" s="73">
        <v>-110193.88000000009</v>
      </c>
      <c r="BG1060" s="73">
        <v>100879.25999999992</v>
      </c>
      <c r="BH1060" s="73">
        <v>36146.150000000052</v>
      </c>
      <c r="BI1060" s="73">
        <v>53271.180000000051</v>
      </c>
      <c r="BJ1060" s="71">
        <v>9.8683815320077137</v>
      </c>
      <c r="BK1060" s="71">
        <v>6.203069092464947</v>
      </c>
      <c r="BL1060" s="71">
        <v>4.2592627128597487</v>
      </c>
      <c r="BM1060" s="71">
        <v>6.1334572226064967</v>
      </c>
      <c r="BN1060" s="71">
        <v>-3.5948208589416364</v>
      </c>
      <c r="BO1060" s="71">
        <v>5.2442344370291778</v>
      </c>
      <c r="BP1060" s="71">
        <v>14.577498073790437</v>
      </c>
      <c r="BQ1060" s="71">
        <v>18.220100103930619</v>
      </c>
      <c r="BR1060" s="72">
        <v>10.015876607319067</v>
      </c>
      <c r="BS1060" s="72">
        <v>9.0298613336083466</v>
      </c>
      <c r="BT1060" s="71">
        <v>11.846005683849754</v>
      </c>
      <c r="BU1060" s="71">
        <v>8.5346016207834072</v>
      </c>
      <c r="BV1060" s="71">
        <v>8.0084382468607505</v>
      </c>
      <c r="BW1060" s="71">
        <v>9.6438841894679364</v>
      </c>
      <c r="BX1060" s="75">
        <v>6240</v>
      </c>
      <c r="BY1060" s="75">
        <v>5629</v>
      </c>
      <c r="BZ1060" s="75">
        <v>5362</v>
      </c>
      <c r="CA1060" s="75">
        <v>5902</v>
      </c>
      <c r="CB1060" s="75">
        <v>8862</v>
      </c>
      <c r="CC1060" s="75">
        <v>10966</v>
      </c>
      <c r="CD1060" s="75">
        <v>5276</v>
      </c>
      <c r="CE1060" s="75">
        <v>5142</v>
      </c>
      <c r="CF1060" s="75">
        <v>9249</v>
      </c>
      <c r="CG1060" s="75">
        <v>6047</v>
      </c>
      <c r="CH1060" s="75">
        <v>7136</v>
      </c>
      <c r="CI1060" s="75">
        <v>7298</v>
      </c>
      <c r="CJ1060" s="75">
        <v>4809</v>
      </c>
      <c r="CK1060" s="75">
        <v>44957</v>
      </c>
      <c r="CL1060" s="73">
        <v>666775.94000000006</v>
      </c>
      <c r="CM1060" s="73">
        <v>612430.13000000024</v>
      </c>
      <c r="CN1060" s="73">
        <v>554273.51000000013</v>
      </c>
      <c r="CO1060" s="73">
        <v>672530.63000000012</v>
      </c>
      <c r="CP1060" s="73">
        <v>664788.33000000007</v>
      </c>
      <c r="CQ1060" s="73">
        <v>466245.69000000006</v>
      </c>
      <c r="CR1060" s="73">
        <v>422178.12</v>
      </c>
      <c r="CS1060" s="73">
        <v>607778.49000000011</v>
      </c>
      <c r="CT1060" s="73">
        <v>674949.96000000008</v>
      </c>
      <c r="CU1060" s="73">
        <v>628795.34000000008</v>
      </c>
      <c r="CV1060" s="73">
        <v>638878.04000000015</v>
      </c>
      <c r="CW1060" s="73">
        <v>646730.24999999988</v>
      </c>
      <c r="CX1060" s="73">
        <v>607389.55000000005</v>
      </c>
      <c r="CY1060" s="77"/>
      <c r="CZ1060" s="4">
        <v>1347</v>
      </c>
      <c r="DA1060" s="76" t="str">
        <f t="shared" si="38"/>
        <v>1347</v>
      </c>
      <c r="DB1060" s="71">
        <v>1.6651789696281845</v>
      </c>
      <c r="DC1060" s="71">
        <v>3.6962458545497632</v>
      </c>
      <c r="DD1060" s="71">
        <v>1.2947157055757463</v>
      </c>
      <c r="DE1060" s="71">
        <v>0.7105592535077887</v>
      </c>
      <c r="DF1060" s="71">
        <v>0.65466705604381759</v>
      </c>
      <c r="DG1060" s="71">
        <v>0.93707176607469556</v>
      </c>
      <c r="DH1060" s="71">
        <v>0.36843560701065842</v>
      </c>
      <c r="DI1060" s="71">
        <v>0.18294122418190745</v>
      </c>
      <c r="DJ1060" s="71">
        <v>5.1037669902059324E-2</v>
      </c>
      <c r="DK1060" s="71">
        <v>0.18531007909546421</v>
      </c>
      <c r="DL1060" s="71">
        <v>0.40752835036710217</v>
      </c>
      <c r="DM1060" s="71">
        <v>0.11541352181773144</v>
      </c>
      <c r="DN1060" s="72">
        <v>0</v>
      </c>
      <c r="DO1060" s="71">
        <v>0.17314797322038106</v>
      </c>
      <c r="DQ1060" s="71"/>
      <c r="DR1060" s="71"/>
      <c r="DS1060" s="71"/>
      <c r="DT1060" s="71"/>
      <c r="DU1060" s="71"/>
      <c r="DV1060" s="71"/>
      <c r="DW1060" s="71"/>
      <c r="DX1060" s="71"/>
      <c r="DY1060" s="71"/>
      <c r="DZ1060" s="71"/>
      <c r="EA1060" s="71"/>
      <c r="EB1060" s="71"/>
      <c r="EC1060" s="71"/>
      <c r="ED1060" s="71"/>
    </row>
    <row r="1061" spans="1:134">
      <c r="A1061" s="4">
        <v>5006</v>
      </c>
      <c r="B1061" s="46" t="s">
        <v>8283</v>
      </c>
      <c r="C1061" s="65" t="str">
        <f t="shared" si="37"/>
        <v>5006</v>
      </c>
      <c r="D1061" s="69">
        <v>185971.67999999993</v>
      </c>
      <c r="E1061" s="68">
        <v>2288471.66</v>
      </c>
      <c r="F1061" s="69">
        <v>27214.099999999919</v>
      </c>
      <c r="G1061" s="69">
        <v>682297.00000000023</v>
      </c>
      <c r="H1061" s="70">
        <v>108.6176684560949</v>
      </c>
      <c r="I1061" s="70">
        <v>42.479626717557629</v>
      </c>
      <c r="J1061" s="69">
        <v>291228.24999999994</v>
      </c>
      <c r="K1061" s="69">
        <v>292876.30999999994</v>
      </c>
      <c r="L1061" s="69">
        <v>259414.57</v>
      </c>
      <c r="M1061" s="69">
        <v>247293.00999999998</v>
      </c>
      <c r="N1061" s="69">
        <v>455257.23999999987</v>
      </c>
      <c r="O1061" s="69">
        <v>433914.25999999989</v>
      </c>
      <c r="P1061" s="69">
        <v>245203.13999999996</v>
      </c>
      <c r="Q1061" s="69">
        <v>232513.54999999996</v>
      </c>
      <c r="R1061" s="69">
        <v>727139.69</v>
      </c>
      <c r="S1061" s="69">
        <v>269491.34999999998</v>
      </c>
      <c r="T1061" s="69">
        <v>322752.38999999996</v>
      </c>
      <c r="U1061" s="69">
        <v>305399.86</v>
      </c>
      <c r="V1061" s="69">
        <v>185971.67999999993</v>
      </c>
      <c r="W1061" s="70">
        <v>127.41139534852989</v>
      </c>
      <c r="X1061" s="70">
        <v>125.54374128208974</v>
      </c>
      <c r="Y1061" s="70">
        <v>112.70572744941103</v>
      </c>
      <c r="Z1061" s="71">
        <v>86.66369184172288</v>
      </c>
      <c r="AA1061" s="71">
        <v>88.5644319272172</v>
      </c>
      <c r="AB1061" s="71">
        <v>81.767721216698732</v>
      </c>
      <c r="AC1061" s="71">
        <v>104.01640723276375</v>
      </c>
      <c r="AD1061" s="71">
        <v>105.41350781007139</v>
      </c>
      <c r="AE1061" s="71">
        <v>122.35567139602088</v>
      </c>
      <c r="AF1061" s="71">
        <v>83.775409687492498</v>
      </c>
      <c r="AG1061" s="71">
        <v>136.52792782343263</v>
      </c>
      <c r="AH1061" s="71">
        <v>104.109151575307</v>
      </c>
      <c r="AI1061" s="71">
        <v>90.768891516706759</v>
      </c>
      <c r="AJ1061" s="71">
        <v>20.537004002334335</v>
      </c>
      <c r="AK1061" s="71">
        <v>19.00829586205688</v>
      </c>
      <c r="AL1061" s="71">
        <v>11.23347392386156</v>
      </c>
      <c r="AM1061" s="71">
        <v>-9.7828539966595685</v>
      </c>
      <c r="AN1061" s="71">
        <v>-4.8312870033693773</v>
      </c>
      <c r="AO1061" s="71">
        <v>-5.5540264908875647</v>
      </c>
      <c r="AP1061" s="71">
        <v>8.1213958434558364</v>
      </c>
      <c r="AQ1061" s="71">
        <v>33.966974599901413</v>
      </c>
      <c r="AR1061" s="71">
        <v>174.5597862364209</v>
      </c>
      <c r="AS1061" s="71">
        <v>-28.017838793780658</v>
      </c>
      <c r="AT1061" s="71">
        <v>79.957891001692573</v>
      </c>
      <c r="AU1061" s="71">
        <v>33.655270252043159</v>
      </c>
      <c r="AV1061" s="72">
        <v>17.141921664464732</v>
      </c>
      <c r="AW1061" s="73">
        <v>49619.249999999884</v>
      </c>
      <c r="AX1061" s="73">
        <v>46778.919999999925</v>
      </c>
      <c r="AY1061" s="73">
        <v>26198.290000000008</v>
      </c>
      <c r="AZ1061" s="73">
        <v>-26815.650000000052</v>
      </c>
      <c r="BA1061" s="73">
        <v>-23097.880000000005</v>
      </c>
      <c r="BB1061" s="73">
        <v>-20553.140000000014</v>
      </c>
      <c r="BC1061" s="73">
        <v>18418.109999999986</v>
      </c>
      <c r="BD1061" s="73">
        <v>58953.200000000012</v>
      </c>
      <c r="BE1061" s="73">
        <v>462301.30999999988</v>
      </c>
      <c r="BF1061" s="73">
        <v>-104894.95000000007</v>
      </c>
      <c r="BG1061" s="73">
        <v>143403.54999999999</v>
      </c>
      <c r="BH1061" s="73">
        <v>76901.680000000022</v>
      </c>
      <c r="BI1061" s="73">
        <v>27214.099999999919</v>
      </c>
      <c r="BJ1061" s="71">
        <v>9.4816202214840164</v>
      </c>
      <c r="BK1061" s="71">
        <v>8.3902686324407654</v>
      </c>
      <c r="BL1061" s="71">
        <v>9.8362815524680123</v>
      </c>
      <c r="BM1061" s="71">
        <v>8.2076437320453337</v>
      </c>
      <c r="BN1061" s="71">
        <v>-2.5114000084020236</v>
      </c>
      <c r="BO1061" s="71">
        <v>7.8544553241430037</v>
      </c>
      <c r="BP1061" s="71">
        <v>14.498910381220535</v>
      </c>
      <c r="BQ1061" s="71">
        <v>7.1534138088188399</v>
      </c>
      <c r="BR1061" s="72">
        <v>9.5494690747292577</v>
      </c>
      <c r="BS1061" s="72">
        <v>4.4117070082406755</v>
      </c>
      <c r="BT1061" s="71">
        <v>11.666442913567534</v>
      </c>
      <c r="BU1061" s="71">
        <v>10.445010327469726</v>
      </c>
      <c r="BV1061" s="71">
        <v>6.8451210906106947</v>
      </c>
      <c r="BW1061" s="71">
        <v>7.8669116568843087</v>
      </c>
      <c r="BX1061" s="75">
        <v>5692</v>
      </c>
      <c r="BY1061" s="75">
        <v>5553</v>
      </c>
      <c r="BZ1061" s="75">
        <v>5103</v>
      </c>
      <c r="CA1061" s="75">
        <v>4944</v>
      </c>
      <c r="CB1061" s="75">
        <v>7089</v>
      </c>
      <c r="CC1061" s="75">
        <v>8413</v>
      </c>
      <c r="CD1061" s="75">
        <v>4818</v>
      </c>
      <c r="CE1061" s="75">
        <v>4798</v>
      </c>
      <c r="CF1061" s="75">
        <v>9503</v>
      </c>
      <c r="CG1061" s="75">
        <v>5693</v>
      </c>
      <c r="CH1061" s="75">
        <v>6391</v>
      </c>
      <c r="CI1061" s="75">
        <v>6290</v>
      </c>
      <c r="CJ1061" s="75">
        <v>3606</v>
      </c>
      <c r="CK1061" s="75">
        <v>41099</v>
      </c>
      <c r="CL1061" s="73">
        <v>651293.62000000011</v>
      </c>
      <c r="CM1061" s="73">
        <v>656989.73</v>
      </c>
      <c r="CN1061" s="73">
        <v>613117.2699999999</v>
      </c>
      <c r="CO1061" s="73">
        <v>718028.58999999973</v>
      </c>
      <c r="CP1061" s="73">
        <v>701898.05000000028</v>
      </c>
      <c r="CQ1061" s="73">
        <v>611348.32000000007</v>
      </c>
      <c r="CR1061" s="73">
        <v>554314.55999999994</v>
      </c>
      <c r="CS1061" s="73">
        <v>939272.7699999999</v>
      </c>
      <c r="CT1061" s="73">
        <v>786623.16999999993</v>
      </c>
      <c r="CU1061" s="73">
        <v>787115.27</v>
      </c>
      <c r="CV1061" s="73">
        <v>702004.08000000019</v>
      </c>
      <c r="CW1061" s="73">
        <v>703015.39000000013</v>
      </c>
      <c r="CX1061" s="73">
        <v>645245.07999999996</v>
      </c>
      <c r="CY1061" s="77"/>
      <c r="CZ1061" s="4">
        <v>5006</v>
      </c>
      <c r="DA1061" s="76" t="str">
        <f t="shared" si="38"/>
        <v>5006</v>
      </c>
      <c r="DB1061" s="71">
        <v>4.7887363027958996</v>
      </c>
      <c r="DC1061" s="71">
        <v>3.9253645432355184</v>
      </c>
      <c r="DD1061" s="71">
        <v>1.225221839997334</v>
      </c>
      <c r="DE1061" s="71">
        <v>0.77759247144201737</v>
      </c>
      <c r="DF1061" s="71">
        <v>0.98894198398388256</v>
      </c>
      <c r="DG1061" s="71">
        <v>1.109102545901353</v>
      </c>
      <c r="DH1061" s="71">
        <v>0.53263418759285619</v>
      </c>
      <c r="DI1061" s="71">
        <v>1.2660586442962241</v>
      </c>
      <c r="DJ1061" s="71">
        <v>0.49023158407672307</v>
      </c>
      <c r="DK1061" s="71">
        <v>0.27943160569929282</v>
      </c>
      <c r="DL1061" s="71">
        <v>0.32418941790018962</v>
      </c>
      <c r="DM1061" s="71">
        <v>3.7731437078682227E-2</v>
      </c>
      <c r="DN1061" s="71">
        <v>7.8850571465598984E-2</v>
      </c>
      <c r="DO1061" s="71">
        <v>0.4314488887139043</v>
      </c>
      <c r="DQ1061" s="71"/>
      <c r="DR1061" s="71"/>
      <c r="DS1061" s="71"/>
      <c r="DT1061" s="71"/>
      <c r="DU1061" s="71"/>
      <c r="DV1061" s="71"/>
      <c r="DW1061" s="71"/>
      <c r="DX1061" s="71"/>
      <c r="DY1061" s="71"/>
      <c r="DZ1061" s="71"/>
      <c r="EA1061" s="71"/>
      <c r="EB1061" s="71"/>
      <c r="EC1061" s="71"/>
      <c r="ED1061" s="71"/>
    </row>
    <row r="1062" spans="1:134">
      <c r="A1062" s="4">
        <v>5013</v>
      </c>
      <c r="B1062" s="46" t="s">
        <v>8290</v>
      </c>
      <c r="C1062" s="65" t="str">
        <f t="shared" si="37"/>
        <v>5013</v>
      </c>
      <c r="D1062" s="69">
        <v>144108.17999999996</v>
      </c>
      <c r="E1062" s="68">
        <v>1817102.5599999996</v>
      </c>
      <c r="F1062" s="69">
        <v>28363.800000000003</v>
      </c>
      <c r="G1062" s="69">
        <v>292232.49000000022</v>
      </c>
      <c r="H1062" s="70">
        <v>97.598535844629851</v>
      </c>
      <c r="I1062" s="70">
        <v>19.164419038010251</v>
      </c>
      <c r="J1062" s="69">
        <v>200825.14999999991</v>
      </c>
      <c r="K1062" s="69">
        <v>230480.99999999991</v>
      </c>
      <c r="L1062" s="69">
        <v>215980.15999999995</v>
      </c>
      <c r="M1062" s="69">
        <v>230728.99999999997</v>
      </c>
      <c r="N1062" s="69">
        <v>331797.98999999993</v>
      </c>
      <c r="O1062" s="69">
        <v>372641.08999999997</v>
      </c>
      <c r="P1062" s="69">
        <v>200823.74999999997</v>
      </c>
      <c r="Q1062" s="69">
        <v>207468.37999999995</v>
      </c>
      <c r="R1062" s="69">
        <v>534182.5</v>
      </c>
      <c r="S1062" s="69">
        <v>208517.46</v>
      </c>
      <c r="T1062" s="69">
        <v>272780.99</v>
      </c>
      <c r="U1062" s="69">
        <v>249221.29999999996</v>
      </c>
      <c r="V1062" s="69">
        <v>144108.17999999996</v>
      </c>
      <c r="W1062" s="70">
        <v>92.45487482689667</v>
      </c>
      <c r="X1062" s="70">
        <v>106.57116683722379</v>
      </c>
      <c r="Y1062" s="70">
        <v>105.07794919073812</v>
      </c>
      <c r="Z1062" s="71">
        <v>89.658288023895793</v>
      </c>
      <c r="AA1062" s="71">
        <v>96.390401339206022</v>
      </c>
      <c r="AB1062" s="71">
        <v>97.781426120819859</v>
      </c>
      <c r="AC1062" s="71">
        <v>84.2740755274652</v>
      </c>
      <c r="AD1062" s="71">
        <v>89.397970312833863</v>
      </c>
      <c r="AE1062" s="71">
        <v>103.62150800614882</v>
      </c>
      <c r="AF1062" s="71">
        <v>99.484364900767119</v>
      </c>
      <c r="AG1062" s="71">
        <v>108.71859896980671</v>
      </c>
      <c r="AH1062" s="71">
        <v>91.066618508771612</v>
      </c>
      <c r="AI1062" s="71">
        <v>101.65929377636141</v>
      </c>
      <c r="AJ1062" s="71">
        <v>-3.0595694819926633</v>
      </c>
      <c r="AK1062" s="71">
        <v>2.3597306273791974</v>
      </c>
      <c r="AL1062" s="71">
        <v>0.15469757551431762</v>
      </c>
      <c r="AM1062" s="71">
        <v>-4.3871539339098486</v>
      </c>
      <c r="AN1062" s="71">
        <v>-3.6244457173892131</v>
      </c>
      <c r="AO1062" s="71">
        <v>3.1862167940946984</v>
      </c>
      <c r="AP1062" s="71">
        <v>-14.642089385940771</v>
      </c>
      <c r="AQ1062" s="71">
        <v>11.979745794762596</v>
      </c>
      <c r="AR1062" s="71">
        <v>153.83898905477147</v>
      </c>
      <c r="AS1062" s="71">
        <v>-44.251644064495011</v>
      </c>
      <c r="AT1062" s="71">
        <v>41.222376236209037</v>
      </c>
      <c r="AU1062" s="71">
        <v>18.143431312576986</v>
      </c>
      <c r="AV1062" s="72">
        <v>24.505552667006381</v>
      </c>
      <c r="AW1062" s="73">
        <v>-6338.310000000085</v>
      </c>
      <c r="AX1062" s="73">
        <v>5313.3499999998894</v>
      </c>
      <c r="AY1062" s="73">
        <v>333.60000000003492</v>
      </c>
      <c r="AZ1062" s="73">
        <v>-10586.900000000052</v>
      </c>
      <c r="BA1062" s="73">
        <v>-12478.100000000093</v>
      </c>
      <c r="BB1062" s="73">
        <v>17477.419999999984</v>
      </c>
      <c r="BC1062" s="73">
        <v>-34448.81999999992</v>
      </c>
      <c r="BD1062" s="73">
        <v>22195.249999999971</v>
      </c>
      <c r="BE1062" s="73">
        <v>323741.02999999991</v>
      </c>
      <c r="BF1062" s="73">
        <v>-165515.92000000013</v>
      </c>
      <c r="BG1062" s="73">
        <v>79623.930000000022</v>
      </c>
      <c r="BH1062" s="73">
        <v>38273.219999999943</v>
      </c>
      <c r="BI1062" s="73">
        <v>28363.800000000003</v>
      </c>
      <c r="BJ1062" s="71">
        <v>12.017217010074106</v>
      </c>
      <c r="BK1062" s="71">
        <v>9.8372452834351591</v>
      </c>
      <c r="BL1062" s="71">
        <v>12.694344885874076</v>
      </c>
      <c r="BM1062" s="71">
        <v>10.366002643573726</v>
      </c>
      <c r="BN1062" s="71">
        <v>2.6023267629609403</v>
      </c>
      <c r="BO1062" s="71">
        <v>8.0287022643589143</v>
      </c>
      <c r="BP1062" s="71">
        <v>15.487885590322966</v>
      </c>
      <c r="BQ1062" s="71">
        <v>16.181047832456937</v>
      </c>
      <c r="BR1062" s="72">
        <v>12.056419863315611</v>
      </c>
      <c r="BS1062" s="72">
        <v>7.5512272217644458</v>
      </c>
      <c r="BT1062" s="71">
        <v>11.775714299251124</v>
      </c>
      <c r="BU1062" s="71">
        <v>12.02531316203395</v>
      </c>
      <c r="BV1062" s="71">
        <v>9.1768109481789342</v>
      </c>
      <c r="BW1062" s="71">
        <v>10.582099313967596</v>
      </c>
      <c r="BX1062" s="75">
        <v>5424</v>
      </c>
      <c r="BY1062" s="75">
        <v>5756</v>
      </c>
      <c r="BZ1062" s="75">
        <v>5023</v>
      </c>
      <c r="CA1062" s="75">
        <v>5460</v>
      </c>
      <c r="CB1062" s="75">
        <v>6992</v>
      </c>
      <c r="CC1062" s="75">
        <v>7891</v>
      </c>
      <c r="CD1062" s="75">
        <v>5074</v>
      </c>
      <c r="CE1062" s="75">
        <v>5185</v>
      </c>
      <c r="CF1062" s="75">
        <v>8950</v>
      </c>
      <c r="CG1062" s="75">
        <v>5171</v>
      </c>
      <c r="CH1062" s="75">
        <v>6152</v>
      </c>
      <c r="CI1062" s="75">
        <v>6060</v>
      </c>
      <c r="CJ1062" s="75">
        <v>3395</v>
      </c>
      <c r="CK1062" s="75">
        <v>39987</v>
      </c>
      <c r="CL1062" s="73">
        <v>552126.44999999995</v>
      </c>
      <c r="CM1062" s="73">
        <v>546865.78000000014</v>
      </c>
      <c r="CN1062" s="73">
        <v>482448.87999999983</v>
      </c>
      <c r="CO1062" s="73">
        <v>563867.74999999977</v>
      </c>
      <c r="CP1062" s="73">
        <v>621141.24999999988</v>
      </c>
      <c r="CQ1062" s="73">
        <v>463402.58</v>
      </c>
      <c r="CR1062" s="73">
        <v>509169.13000000012</v>
      </c>
      <c r="CS1062" s="73">
        <v>761706.83000000019</v>
      </c>
      <c r="CT1062" s="73">
        <v>629876.29000000027</v>
      </c>
      <c r="CU1062" s="73">
        <v>610412.75999999989</v>
      </c>
      <c r="CV1062" s="73">
        <v>590066.11</v>
      </c>
      <c r="CW1062" s="73">
        <v>554405.8200000003</v>
      </c>
      <c r="CX1062" s="73">
        <v>640905.73</v>
      </c>
      <c r="CY1062" s="77"/>
      <c r="CZ1062" s="4">
        <v>5013</v>
      </c>
      <c r="DA1062" s="76" t="str">
        <f t="shared" si="38"/>
        <v>5013</v>
      </c>
      <c r="DB1062" s="71">
        <v>1.7964334934007418</v>
      </c>
      <c r="DC1062" s="71">
        <v>2.7509477138591016</v>
      </c>
      <c r="DD1062" s="71">
        <v>1.8598488891596321</v>
      </c>
      <c r="DE1062" s="71">
        <v>1.1308466374031787</v>
      </c>
      <c r="DF1062" s="71">
        <v>1.3234914747339077</v>
      </c>
      <c r="DG1062" s="71">
        <v>0.27005175597944303</v>
      </c>
      <c r="DH1062" s="71">
        <v>0.38571496643080383</v>
      </c>
      <c r="DI1062" s="71">
        <v>0.4173649359716412</v>
      </c>
      <c r="DJ1062" s="71">
        <v>0.51292952228605315</v>
      </c>
      <c r="DK1062" s="71">
        <v>0.38570886399330245</v>
      </c>
      <c r="DL1062" s="71">
        <v>0.21406235603305435</v>
      </c>
      <c r="DM1062" s="71">
        <v>0.12103956314151079</v>
      </c>
      <c r="DN1062" s="71">
        <v>5.6255401534241953E-2</v>
      </c>
      <c r="DO1062" s="71">
        <v>0.33751843865326575</v>
      </c>
      <c r="DQ1062" s="71"/>
      <c r="DR1062" s="71"/>
      <c r="DS1062" s="71"/>
      <c r="DT1062" s="71"/>
      <c r="DU1062" s="71"/>
      <c r="DV1062" s="71"/>
      <c r="DW1062" s="71"/>
      <c r="DX1062" s="71"/>
      <c r="DY1062" s="71"/>
      <c r="DZ1062" s="71"/>
      <c r="EA1062" s="71"/>
      <c r="EB1062" s="71"/>
      <c r="EC1062" s="71"/>
      <c r="ED1062" s="71"/>
    </row>
    <row r="1063" spans="1:134">
      <c r="A1063" s="4">
        <v>5018</v>
      </c>
      <c r="B1063" s="46" t="s">
        <v>8297</v>
      </c>
      <c r="C1063" s="65" t="str">
        <f t="shared" si="37"/>
        <v>5018</v>
      </c>
      <c r="D1063" s="69">
        <v>207856.28999999998</v>
      </c>
      <c r="E1063" s="68">
        <v>2418913.5099999998</v>
      </c>
      <c r="F1063" s="69">
        <v>59847.200000000012</v>
      </c>
      <c r="G1063" s="69">
        <v>684231.82999999984</v>
      </c>
      <c r="H1063" s="70">
        <v>109.83734966615512</v>
      </c>
      <c r="I1063" s="70">
        <v>39.444229906203887</v>
      </c>
      <c r="J1063" s="69">
        <v>261241.44999999992</v>
      </c>
      <c r="K1063" s="69">
        <v>259646.79999999996</v>
      </c>
      <c r="L1063" s="69">
        <v>249967.33999999997</v>
      </c>
      <c r="M1063" s="69">
        <v>259939.88999999998</v>
      </c>
      <c r="N1063" s="69">
        <v>467528.31999999995</v>
      </c>
      <c r="O1063" s="69">
        <v>467540.76</v>
      </c>
      <c r="P1063" s="69">
        <v>282954.82</v>
      </c>
      <c r="Q1063" s="69">
        <v>274188.65999999992</v>
      </c>
      <c r="R1063" s="69">
        <v>671101.70000000007</v>
      </c>
      <c r="S1063" s="69">
        <v>283671.74</v>
      </c>
      <c r="T1063" s="69">
        <v>360615.56</v>
      </c>
      <c r="U1063" s="69">
        <v>338524.74</v>
      </c>
      <c r="V1063" s="69">
        <v>207856.28999999998</v>
      </c>
      <c r="W1063" s="70">
        <v>102.59407506167987</v>
      </c>
      <c r="X1063" s="70">
        <v>107.185012648297</v>
      </c>
      <c r="Y1063" s="70">
        <v>101.68967013972228</v>
      </c>
      <c r="Z1063" s="71">
        <v>85.510196636362849</v>
      </c>
      <c r="AA1063" s="71">
        <v>93.245407117176853</v>
      </c>
      <c r="AB1063" s="71">
        <v>97.302458245608861</v>
      </c>
      <c r="AC1063" s="71">
        <v>102.39864866050785</v>
      </c>
      <c r="AD1063" s="71">
        <v>103.34614626013557</v>
      </c>
      <c r="AE1063" s="71">
        <v>119.2357519709264</v>
      </c>
      <c r="AF1063" s="71">
        <v>97.025161534342345</v>
      </c>
      <c r="AG1063" s="71">
        <v>119.46073365588457</v>
      </c>
      <c r="AH1063" s="71">
        <v>107.16149869278382</v>
      </c>
      <c r="AI1063" s="71">
        <v>110.76527209175939</v>
      </c>
      <c r="AJ1063" s="71">
        <v>12.169527559119352</v>
      </c>
      <c r="AK1063" s="71">
        <v>3.0855413292358636</v>
      </c>
      <c r="AL1063" s="71">
        <v>3.6743678583393891</v>
      </c>
      <c r="AM1063" s="71">
        <v>-8.6002220403024303</v>
      </c>
      <c r="AN1063" s="71">
        <v>-8.2641912880473622</v>
      </c>
      <c r="AO1063" s="71">
        <v>3.937445205565826</v>
      </c>
      <c r="AP1063" s="71">
        <v>8.1195748884862908</v>
      </c>
      <c r="AQ1063" s="71">
        <v>31.138272278896252</v>
      </c>
      <c r="AR1063" s="71">
        <v>170.4021773948221</v>
      </c>
      <c r="AS1063" s="71">
        <v>-28.194573262285559</v>
      </c>
      <c r="AT1063" s="71">
        <v>57.079848701084956</v>
      </c>
      <c r="AU1063" s="71">
        <v>39.272650825166131</v>
      </c>
      <c r="AV1063" s="72">
        <v>40.434813834744901</v>
      </c>
      <c r="AW1063" s="73">
        <v>28342.679999999993</v>
      </c>
      <c r="AX1063" s="73">
        <v>7771.7099999999336</v>
      </c>
      <c r="AY1063" s="73">
        <v>8859.1999999998952</v>
      </c>
      <c r="AZ1063" s="73">
        <v>-24458.930000000022</v>
      </c>
      <c r="BA1063" s="73">
        <v>-42115.670000000158</v>
      </c>
      <c r="BB1063" s="73">
        <v>19135.97000000003</v>
      </c>
      <c r="BC1063" s="73">
        <v>21249.370000000054</v>
      </c>
      <c r="BD1063" s="73">
        <v>65105.029999999912</v>
      </c>
      <c r="BE1063" s="73">
        <v>422915.20000000007</v>
      </c>
      <c r="BF1063" s="73">
        <v>-111384.39000000013</v>
      </c>
      <c r="BG1063" s="73">
        <v>131040.88000000009</v>
      </c>
      <c r="BH1063" s="73">
        <v>95458.539999999979</v>
      </c>
      <c r="BI1063" s="73">
        <v>59847.200000000012</v>
      </c>
      <c r="BJ1063" s="71">
        <v>10.368545912198179</v>
      </c>
      <c r="BK1063" s="71">
        <v>9.7827192053822234</v>
      </c>
      <c r="BL1063" s="71">
        <v>12.252366220331822</v>
      </c>
      <c r="BM1063" s="71">
        <v>12.064292722418379</v>
      </c>
      <c r="BN1063" s="71">
        <v>2.3462430734942918</v>
      </c>
      <c r="BO1063" s="71">
        <v>9.8679209855964114</v>
      </c>
      <c r="BP1063" s="71">
        <v>14.704232833310925</v>
      </c>
      <c r="BQ1063" s="71">
        <v>17.142886633783895</v>
      </c>
      <c r="BR1063" s="72">
        <v>9.130159177227366</v>
      </c>
      <c r="BS1063" s="72">
        <v>7.479031658269454</v>
      </c>
      <c r="BT1063" s="71">
        <v>12.624930161396335</v>
      </c>
      <c r="BU1063" s="71">
        <v>10.256083633847593</v>
      </c>
      <c r="BV1063" s="71">
        <v>8.6789170948296643</v>
      </c>
      <c r="BW1063" s="71">
        <v>9.6530400540624139</v>
      </c>
      <c r="BX1063" s="75">
        <v>6865</v>
      </c>
      <c r="BY1063" s="75">
        <v>6746</v>
      </c>
      <c r="BZ1063" s="75">
        <v>6044</v>
      </c>
      <c r="CA1063" s="75">
        <v>6540</v>
      </c>
      <c r="CB1063" s="75">
        <v>9161</v>
      </c>
      <c r="CC1063" s="75">
        <v>10783</v>
      </c>
      <c r="CD1063" s="75">
        <v>6867</v>
      </c>
      <c r="CE1063" s="75">
        <v>6818</v>
      </c>
      <c r="CF1063" s="75">
        <v>11090</v>
      </c>
      <c r="CG1063" s="75">
        <v>6779</v>
      </c>
      <c r="CH1063" s="75">
        <v>8004</v>
      </c>
      <c r="CI1063" s="75">
        <v>7694</v>
      </c>
      <c r="CJ1063" s="75">
        <v>4661</v>
      </c>
      <c r="CK1063" s="75">
        <v>51913</v>
      </c>
      <c r="CL1063" s="73">
        <v>542791.99000000011</v>
      </c>
      <c r="CM1063" s="73">
        <v>575444.99</v>
      </c>
      <c r="CN1063" s="73">
        <v>544256.37</v>
      </c>
      <c r="CO1063" s="73">
        <v>626986.08000000031</v>
      </c>
      <c r="CP1063" s="73">
        <v>628935.14999999991</v>
      </c>
      <c r="CQ1063" s="73">
        <v>588960.88</v>
      </c>
      <c r="CR1063" s="73">
        <v>480405.3299999999</v>
      </c>
      <c r="CS1063" s="73">
        <v>878530.86000000022</v>
      </c>
      <c r="CT1063" s="73">
        <v>729322.22999999986</v>
      </c>
      <c r="CU1063" s="73">
        <v>693872.9700000002</v>
      </c>
      <c r="CV1063" s="73">
        <v>668590.61</v>
      </c>
      <c r="CW1063" s="73">
        <v>614262.6100000001</v>
      </c>
      <c r="CX1063" s="73">
        <v>557429.14000000013</v>
      </c>
      <c r="CY1063" s="77"/>
      <c r="CZ1063" s="4">
        <v>5018</v>
      </c>
      <c r="DA1063" s="76" t="str">
        <f t="shared" si="38"/>
        <v>5018</v>
      </c>
      <c r="DB1063" s="71">
        <v>1.4653615056718656</v>
      </c>
      <c r="DC1063" s="71">
        <v>1.4767859188893153</v>
      </c>
      <c r="DD1063" s="71">
        <v>0.742092988017374</v>
      </c>
      <c r="DE1063" s="71">
        <v>0.57384924355843847</v>
      </c>
      <c r="DF1063" s="71">
        <v>0.56947732332388878</v>
      </c>
      <c r="DG1063" s="71">
        <v>0.35256643030085277</v>
      </c>
      <c r="DH1063" s="71">
        <v>0.34423338717818114</v>
      </c>
      <c r="DI1063" s="71">
        <v>0.35464503376030221</v>
      </c>
      <c r="DJ1063" s="71">
        <v>0.21220538440856698</v>
      </c>
      <c r="DK1063" s="71">
        <v>0.51136128287512994</v>
      </c>
      <c r="DL1063" s="71">
        <v>0.29077567923150993</v>
      </c>
      <c r="DM1063" s="71">
        <v>3.9897764034431689E-2</v>
      </c>
      <c r="DN1063" s="71">
        <v>1.7310353613454468E-2</v>
      </c>
      <c r="DO1063" s="71">
        <v>0.25048626989187545</v>
      </c>
      <c r="DQ1063" s="71"/>
      <c r="DR1063" s="71"/>
      <c r="DS1063" s="71"/>
      <c r="DT1063" s="71"/>
      <c r="DU1063" s="71"/>
      <c r="DV1063" s="71"/>
      <c r="DW1063" s="71"/>
      <c r="DX1063" s="71"/>
      <c r="DY1063" s="71"/>
      <c r="DZ1063" s="71"/>
      <c r="EA1063" s="71"/>
      <c r="EB1063" s="71"/>
      <c r="EC1063" s="71"/>
      <c r="ED1063" s="71"/>
    </row>
    <row r="1064" spans="1:134">
      <c r="A1064" s="4">
        <v>5020</v>
      </c>
      <c r="B1064" s="46" t="s">
        <v>8304</v>
      </c>
      <c r="C1064" s="65" t="str">
        <f t="shared" si="37"/>
        <v>5020</v>
      </c>
      <c r="D1064" s="69">
        <v>168530.15000000002</v>
      </c>
      <c r="E1064" s="68">
        <v>1693316.9700000002</v>
      </c>
      <c r="F1064" s="69">
        <v>53530.490000000063</v>
      </c>
      <c r="G1064" s="69">
        <v>430703.48000000045</v>
      </c>
      <c r="H1064" s="70">
        <v>97.731217147380789</v>
      </c>
      <c r="I1064" s="70">
        <v>34.112060690877023</v>
      </c>
      <c r="J1064" s="69">
        <v>201865.10999999996</v>
      </c>
      <c r="K1064" s="69">
        <v>214413.38999999998</v>
      </c>
      <c r="L1064" s="69">
        <v>215457.00999999995</v>
      </c>
      <c r="M1064" s="69">
        <v>221835.06</v>
      </c>
      <c r="N1064" s="69">
        <v>322674.58000000007</v>
      </c>
      <c r="O1064" s="69">
        <v>334997.73</v>
      </c>
      <c r="P1064" s="69">
        <v>184270.57999999996</v>
      </c>
      <c r="Q1064" s="69">
        <v>170960.53999999998</v>
      </c>
      <c r="R1064" s="69">
        <v>448924.70999999996</v>
      </c>
      <c r="S1064" s="69">
        <v>207557.61000000002</v>
      </c>
      <c r="T1064" s="69">
        <v>243642.56999999995</v>
      </c>
      <c r="U1064" s="69">
        <v>269430.81000000006</v>
      </c>
      <c r="V1064" s="69">
        <v>168530.15000000002</v>
      </c>
      <c r="W1064" s="70">
        <v>120.41636546187431</v>
      </c>
      <c r="X1064" s="70">
        <v>106.16920370211669</v>
      </c>
      <c r="Y1064" s="70">
        <v>113.34352032836301</v>
      </c>
      <c r="Z1064" s="71">
        <v>88.918560244818494</v>
      </c>
      <c r="AA1064" s="71">
        <v>69.901883948072935</v>
      </c>
      <c r="AB1064" s="71">
        <v>81.353263641850887</v>
      </c>
      <c r="AC1064" s="71">
        <v>76.25914240861475</v>
      </c>
      <c r="AD1064" s="71">
        <v>74.933587490755443</v>
      </c>
      <c r="AE1064" s="71">
        <v>94.558920638306958</v>
      </c>
      <c r="AF1064" s="71">
        <v>85.70625344776434</v>
      </c>
      <c r="AG1064" s="71">
        <v>157.8885116290719</v>
      </c>
      <c r="AH1064" s="71">
        <v>109.47905650978382</v>
      </c>
      <c r="AI1064" s="71">
        <v>115.83286255870216</v>
      </c>
      <c r="AJ1064" s="71">
        <v>-4.8282258023073288</v>
      </c>
      <c r="AK1064" s="71">
        <v>4.5243187648337457</v>
      </c>
      <c r="AL1064" s="71">
        <v>0.105254613810013</v>
      </c>
      <c r="AM1064" s="71">
        <v>-3.4437704567397587</v>
      </c>
      <c r="AN1064" s="71">
        <v>-27.743414318961822</v>
      </c>
      <c r="AO1064" s="71">
        <v>-23.614611625095794</v>
      </c>
      <c r="AP1064" s="71">
        <v>-19.470479536117857</v>
      </c>
      <c r="AQ1064" s="71">
        <v>-4.4553477423707193</v>
      </c>
      <c r="AR1064" s="71">
        <v>128.75559424160764</v>
      </c>
      <c r="AS1064" s="71">
        <v>-30.068350921567966</v>
      </c>
      <c r="AT1064" s="71">
        <v>323.78118969869831</v>
      </c>
      <c r="AU1064" s="71">
        <v>42.316591054877392</v>
      </c>
      <c r="AV1064" s="72">
        <v>46.548389795239473</v>
      </c>
      <c r="AW1064" s="73">
        <v>-10240.960000000079</v>
      </c>
      <c r="AX1064" s="73">
        <v>9280.8499999999767</v>
      </c>
      <c r="AY1064" s="73">
        <v>226.53999999997905</v>
      </c>
      <c r="AZ1064" s="73">
        <v>-7911.9599999999627</v>
      </c>
      <c r="BA1064" s="73">
        <v>-123880.16999999993</v>
      </c>
      <c r="BB1064" s="73">
        <v>-77362.219999999972</v>
      </c>
      <c r="BC1064" s="73">
        <v>-44553.06</v>
      </c>
      <c r="BD1064" s="73">
        <v>-7972.0699999999488</v>
      </c>
      <c r="BE1064" s="73">
        <v>252678.26999999987</v>
      </c>
      <c r="BF1064" s="73">
        <v>-89243.069999999978</v>
      </c>
      <c r="BG1064" s="73">
        <v>186150.02999999994</v>
      </c>
      <c r="BH1064" s="73">
        <v>80112.889999999985</v>
      </c>
      <c r="BI1064" s="73">
        <v>53530.490000000063</v>
      </c>
      <c r="BJ1064" s="71">
        <v>10.896606980286629</v>
      </c>
      <c r="BK1064" s="71">
        <v>12.329849053615751</v>
      </c>
      <c r="BL1064" s="71">
        <v>9.9573346983253739</v>
      </c>
      <c r="BM1064" s="71">
        <v>10.902824980715947</v>
      </c>
      <c r="BN1064" s="71">
        <v>7.2349151061677528</v>
      </c>
      <c r="BO1064" s="71">
        <v>11.020081150974109</v>
      </c>
      <c r="BP1064" s="71">
        <v>17.075358730090539</v>
      </c>
      <c r="BQ1064" s="71">
        <v>17.969465911343335</v>
      </c>
      <c r="BR1064" s="72">
        <v>11.861690224864118</v>
      </c>
      <c r="BS1064" s="72">
        <v>8.9215850824728857</v>
      </c>
      <c r="BT1064" s="71">
        <v>11.124600779315466</v>
      </c>
      <c r="BU1064" s="71">
        <v>10.824953342360704</v>
      </c>
      <c r="BV1064" s="71">
        <v>8.3879615274581134</v>
      </c>
      <c r="BW1064" s="71">
        <v>10.663357524509278</v>
      </c>
      <c r="BX1064" s="75">
        <v>4903</v>
      </c>
      <c r="BY1064" s="75">
        <v>5159</v>
      </c>
      <c r="BZ1064" s="75">
        <v>4966</v>
      </c>
      <c r="CA1064" s="75">
        <v>5387</v>
      </c>
      <c r="CB1064" s="75">
        <v>6540</v>
      </c>
      <c r="CC1064" s="75">
        <v>7643</v>
      </c>
      <c r="CD1064" s="75">
        <v>4418</v>
      </c>
      <c r="CE1064" s="75">
        <v>4415</v>
      </c>
      <c r="CF1064" s="75">
        <v>7924</v>
      </c>
      <c r="CG1064" s="75">
        <v>4975</v>
      </c>
      <c r="CH1064" s="75">
        <v>5480</v>
      </c>
      <c r="CI1064" s="75">
        <v>6189</v>
      </c>
      <c r="CJ1064" s="75">
        <v>3599</v>
      </c>
      <c r="CK1064" s="75">
        <v>37000</v>
      </c>
      <c r="CL1064" s="73">
        <v>542849.10999999987</v>
      </c>
      <c r="CM1064" s="73">
        <v>545572.12000000011</v>
      </c>
      <c r="CN1064" s="73">
        <v>498278.55</v>
      </c>
      <c r="CO1064" s="73">
        <v>582340.03</v>
      </c>
      <c r="CP1064" s="73">
        <v>565115.14</v>
      </c>
      <c r="CQ1064" s="73">
        <v>496213.67</v>
      </c>
      <c r="CR1064" s="73">
        <v>415574.83999999991</v>
      </c>
      <c r="CS1064" s="73">
        <v>753375.35000000009</v>
      </c>
      <c r="CT1064" s="73">
        <v>650097.86</v>
      </c>
      <c r="CU1064" s="73">
        <v>631488.49999999988</v>
      </c>
      <c r="CV1064" s="73">
        <v>622442.44999999995</v>
      </c>
      <c r="CW1064" s="73">
        <v>611735.82000000018</v>
      </c>
      <c r="CX1064" s="73">
        <v>595726.51</v>
      </c>
      <c r="CY1064" s="77"/>
      <c r="CZ1064" s="4">
        <v>5020</v>
      </c>
      <c r="DA1064" s="76" t="str">
        <f t="shared" si="38"/>
        <v>5020</v>
      </c>
      <c r="DB1064" s="71">
        <v>1.6737549343980862</v>
      </c>
      <c r="DC1064" s="71">
        <v>4.8229062286333448</v>
      </c>
      <c r="DD1064" s="71">
        <v>0.88174534898314461</v>
      </c>
      <c r="DE1064" s="71">
        <v>0.34180416448489814</v>
      </c>
      <c r="DF1064" s="71">
        <v>0.70221837799475162</v>
      </c>
      <c r="DG1064" s="71">
        <v>0.23548409185913757</v>
      </c>
      <c r="DH1064" s="71">
        <v>2.8702696145847816E-2</v>
      </c>
      <c r="DI1064" s="71">
        <v>0.15832541752842183</v>
      </c>
      <c r="DJ1064" s="71">
        <v>0.19995302845551804</v>
      </c>
      <c r="DK1064" s="71">
        <v>4.2452189944279094E-2</v>
      </c>
      <c r="DL1064" s="71">
        <v>3.4791112017773136E-2</v>
      </c>
      <c r="DM1064" s="71">
        <v>0.10617821411629583</v>
      </c>
      <c r="DN1064" s="72">
        <v>0.15360862394696356</v>
      </c>
      <c r="DO1064" s="71">
        <v>0.11429130061388099</v>
      </c>
      <c r="DQ1064" s="71"/>
      <c r="DR1064" s="71"/>
      <c r="DS1064" s="71"/>
      <c r="DT1064" s="71"/>
      <c r="DU1064" s="71"/>
      <c r="DV1064" s="71"/>
      <c r="DW1064" s="71"/>
      <c r="DX1064" s="71"/>
      <c r="DY1064" s="71"/>
      <c r="DZ1064" s="71"/>
      <c r="EA1064" s="71"/>
      <c r="EB1064" s="71"/>
      <c r="EC1064" s="71"/>
      <c r="ED1064" s="71"/>
    </row>
    <row r="1065" spans="1:134">
      <c r="A1065" s="4">
        <v>5038</v>
      </c>
      <c r="B1065" s="46" t="s">
        <v>8311</v>
      </c>
      <c r="C1065" s="65" t="str">
        <f t="shared" si="37"/>
        <v>5038</v>
      </c>
      <c r="D1065" s="69">
        <v>164197.31</v>
      </c>
      <c r="E1065" s="68">
        <v>1676490.4599999993</v>
      </c>
      <c r="F1065" s="69">
        <v>38200.100000000006</v>
      </c>
      <c r="G1065" s="69">
        <v>10353.30999999959</v>
      </c>
      <c r="H1065" s="70">
        <v>81.274316553995916</v>
      </c>
      <c r="I1065" s="70">
        <v>0.62139602373068037</v>
      </c>
      <c r="J1065" s="69">
        <v>233315.55000000002</v>
      </c>
      <c r="K1065" s="69">
        <v>266669.91999999993</v>
      </c>
      <c r="L1065" s="69">
        <v>229873.51000000004</v>
      </c>
      <c r="M1065" s="69">
        <v>258025.85999999993</v>
      </c>
      <c r="N1065" s="69">
        <v>351161.62</v>
      </c>
      <c r="O1065" s="69">
        <v>374769.27999999991</v>
      </c>
      <c r="P1065" s="69">
        <v>224675.6</v>
      </c>
      <c r="Q1065" s="69">
        <v>186545.38</v>
      </c>
      <c r="R1065" s="69">
        <v>395146.13999999996</v>
      </c>
      <c r="S1065" s="69">
        <v>195979.24999999997</v>
      </c>
      <c r="T1065" s="69">
        <v>259211.91999999998</v>
      </c>
      <c r="U1065" s="69">
        <v>250734.86</v>
      </c>
      <c r="V1065" s="69">
        <v>164197.31</v>
      </c>
      <c r="W1065" s="70">
        <v>86.306271873810942</v>
      </c>
      <c r="X1065" s="70">
        <v>96.340259085035086</v>
      </c>
      <c r="Y1065" s="70">
        <v>87.940397221860408</v>
      </c>
      <c r="Z1065" s="71">
        <v>82.24262100164853</v>
      </c>
      <c r="AA1065" s="71">
        <v>93.031196022199808</v>
      </c>
      <c r="AB1065" s="71">
        <v>80.885268856981838</v>
      </c>
      <c r="AC1065" s="71">
        <v>75.53006753948344</v>
      </c>
      <c r="AD1065" s="71">
        <v>66.843387929101638</v>
      </c>
      <c r="AE1065" s="71">
        <v>87.476987975589964</v>
      </c>
      <c r="AF1065" s="71">
        <v>72.446194142843638</v>
      </c>
      <c r="AG1065" s="71">
        <v>88.537419996269179</v>
      </c>
      <c r="AH1065" s="71">
        <v>80.4198168561974</v>
      </c>
      <c r="AI1065" s="71">
        <v>102.99195786478541</v>
      </c>
      <c r="AJ1065" s="71">
        <v>-17.088832169379099</v>
      </c>
      <c r="AK1065" s="71">
        <v>-11.925194224045455</v>
      </c>
      <c r="AL1065" s="71">
        <v>-15.338355058232278</v>
      </c>
      <c r="AM1065" s="71">
        <v>-24.668502371609556</v>
      </c>
      <c r="AN1065" s="71">
        <v>-22.084093985816633</v>
      </c>
      <c r="AO1065" s="71">
        <v>-29.649392487350891</v>
      </c>
      <c r="AP1065" s="71">
        <v>-22.129868143959129</v>
      </c>
      <c r="AQ1065" s="71">
        <v>-16.155958184720511</v>
      </c>
      <c r="AR1065" s="71">
        <v>71.805732189139064</v>
      </c>
      <c r="AS1065" s="71">
        <v>-40.899432179426363</v>
      </c>
      <c r="AT1065" s="71">
        <v>16.095991383493825</v>
      </c>
      <c r="AU1065" s="71">
        <v>2.654878923183368</v>
      </c>
      <c r="AV1065" s="72">
        <v>30.318211014355011</v>
      </c>
      <c r="AW1065" s="73">
        <v>-48088.699999999983</v>
      </c>
      <c r="AX1065" s="73">
        <v>-36106.700000000128</v>
      </c>
      <c r="AY1065" s="73">
        <v>-41646.739999999845</v>
      </c>
      <c r="AZ1065" s="73">
        <v>-84494.69</v>
      </c>
      <c r="BA1065" s="73">
        <v>-99513.520000000077</v>
      </c>
      <c r="BB1065" s="73">
        <v>-150816.89999999991</v>
      </c>
      <c r="BC1065" s="73">
        <v>-63850.43000000008</v>
      </c>
      <c r="BD1065" s="73">
        <v>-35945.540000000037</v>
      </c>
      <c r="BE1065" s="73">
        <v>165150.24000000002</v>
      </c>
      <c r="BF1065" s="73">
        <v>-135623.73999999996</v>
      </c>
      <c r="BG1065" s="73">
        <v>35938.129999999946</v>
      </c>
      <c r="BH1065" s="73">
        <v>6484.5500000000175</v>
      </c>
      <c r="BI1065" s="73">
        <v>38200.100000000006</v>
      </c>
      <c r="BJ1065" s="71">
        <v>14.239883200448626</v>
      </c>
      <c r="BK1065" s="71">
        <v>9.2767560453911209</v>
      </c>
      <c r="BL1065" s="71">
        <v>11.284924532724988</v>
      </c>
      <c r="BM1065" s="71">
        <v>9.7963017566999149</v>
      </c>
      <c r="BN1065" s="71">
        <v>0.34246269245868222</v>
      </c>
      <c r="BO1065" s="71">
        <v>10.070081438868119</v>
      </c>
      <c r="BP1065" s="71">
        <v>18.16777487872768</v>
      </c>
      <c r="BQ1065" s="71">
        <v>16.756565165810922</v>
      </c>
      <c r="BR1065" s="72">
        <v>11.457856747203722</v>
      </c>
      <c r="BS1065" s="72">
        <v>1.9529371835862088</v>
      </c>
      <c r="BT1065" s="71">
        <v>9.4318368405876694</v>
      </c>
      <c r="BU1065" s="71">
        <v>10.865757015572974</v>
      </c>
      <c r="BV1065" s="71">
        <v>10.475836158029027</v>
      </c>
      <c r="BW1065" s="71">
        <v>9.9172135738925657</v>
      </c>
      <c r="BX1065" s="75">
        <v>5872</v>
      </c>
      <c r="BY1065" s="75">
        <v>5896</v>
      </c>
      <c r="BZ1065" s="75">
        <v>5216</v>
      </c>
      <c r="CA1065" s="75">
        <v>5576</v>
      </c>
      <c r="CB1065" s="75">
        <v>6788</v>
      </c>
      <c r="CC1065" s="75">
        <v>7703</v>
      </c>
      <c r="CD1065" s="75">
        <v>5285</v>
      </c>
      <c r="CE1065" s="75">
        <v>4704</v>
      </c>
      <c r="CF1065" s="75">
        <v>7102</v>
      </c>
      <c r="CG1065" s="75">
        <v>4640</v>
      </c>
      <c r="CH1065" s="75">
        <v>5633</v>
      </c>
      <c r="CI1065" s="75">
        <v>5497</v>
      </c>
      <c r="CJ1065" s="75">
        <v>3540</v>
      </c>
      <c r="CK1065" s="75">
        <v>36401</v>
      </c>
      <c r="CL1065" s="73">
        <v>553418.88999999978</v>
      </c>
      <c r="CM1065" s="73">
        <v>546731.68999999994</v>
      </c>
      <c r="CN1065" s="73">
        <v>542548.71999999986</v>
      </c>
      <c r="CO1065" s="73">
        <v>628076.23999999987</v>
      </c>
      <c r="CP1065" s="73">
        <v>652156.9600000002</v>
      </c>
      <c r="CQ1065" s="73">
        <v>474681.89999999985</v>
      </c>
      <c r="CR1065" s="73">
        <v>466347.77999999985</v>
      </c>
      <c r="CS1065" s="73">
        <v>695902.01999999979</v>
      </c>
      <c r="CT1065" s="73">
        <v>624663.20999999985</v>
      </c>
      <c r="CU1065" s="73">
        <v>674217.70999999985</v>
      </c>
      <c r="CV1065" s="73">
        <v>662773.03</v>
      </c>
      <c r="CW1065" s="73">
        <v>753151.45</v>
      </c>
      <c r="CX1065" s="73">
        <v>797947.66999999981</v>
      </c>
      <c r="CY1065" s="77"/>
      <c r="CZ1065" s="4">
        <v>5038</v>
      </c>
      <c r="DA1065" s="76" t="str">
        <f t="shared" si="38"/>
        <v>5038</v>
      </c>
      <c r="DB1065" s="71">
        <v>1.56853808711951</v>
      </c>
      <c r="DC1065" s="71">
        <v>2.4602643174088308</v>
      </c>
      <c r="DD1065" s="71">
        <v>0.60538352064954504</v>
      </c>
      <c r="DE1065" s="71">
        <v>0.62294290308893996</v>
      </c>
      <c r="DF1065" s="71">
        <v>0.96443188276909619</v>
      </c>
      <c r="DG1065" s="71">
        <v>0.2712539918348118</v>
      </c>
      <c r="DH1065" s="71">
        <v>0.37929886994915413</v>
      </c>
      <c r="DI1065" s="71">
        <v>0.18218313601813971</v>
      </c>
      <c r="DJ1065" s="71">
        <v>0.1255333829966167</v>
      </c>
      <c r="DK1065" s="71">
        <v>0.10843193788152372</v>
      </c>
      <c r="DL1065" s="71">
        <v>0.15951866342284712</v>
      </c>
      <c r="DM1065" s="71">
        <v>6.1006929449567836E-2</v>
      </c>
      <c r="DN1065" s="72">
        <v>3.3828906414356388E-2</v>
      </c>
      <c r="DO1065" s="71">
        <v>0.15153096018098264</v>
      </c>
      <c r="DQ1065" s="71"/>
      <c r="DR1065" s="71"/>
      <c r="DS1065" s="71"/>
      <c r="DT1065" s="71"/>
      <c r="DU1065" s="71"/>
      <c r="DV1065" s="71"/>
      <c r="DW1065" s="71"/>
      <c r="DX1065" s="71"/>
      <c r="DY1065" s="71"/>
      <c r="DZ1065" s="71"/>
      <c r="EA1065" s="71"/>
      <c r="EB1065" s="71"/>
      <c r="EC1065" s="71"/>
      <c r="ED1065" s="71"/>
    </row>
    <row r="1066" spans="1:134">
      <c r="A1066" s="4">
        <v>5017</v>
      </c>
      <c r="B1066" s="46" t="s">
        <v>8318</v>
      </c>
      <c r="C1066" s="65" t="str">
        <f t="shared" si="37"/>
        <v>5017</v>
      </c>
      <c r="D1066" s="69">
        <v>210048.81999999998</v>
      </c>
      <c r="E1066" s="68">
        <v>2232190.1199999996</v>
      </c>
      <c r="F1066" s="69">
        <v>52389.640000000014</v>
      </c>
      <c r="G1066" s="69">
        <v>343648.51000000071</v>
      </c>
      <c r="H1066" s="70">
        <v>97.172670201274258</v>
      </c>
      <c r="I1066" s="70">
        <v>18.196501902862551</v>
      </c>
      <c r="J1066" s="69">
        <v>283018.5</v>
      </c>
      <c r="K1066" s="69">
        <v>281744.29999999987</v>
      </c>
      <c r="L1066" s="69">
        <v>258254.99999999994</v>
      </c>
      <c r="M1066" s="69">
        <v>291789.7699999999</v>
      </c>
      <c r="N1066" s="69">
        <v>432171.89999999985</v>
      </c>
      <c r="O1066" s="69">
        <v>469301.35</v>
      </c>
      <c r="P1066" s="69">
        <v>237431.82999999996</v>
      </c>
      <c r="Q1066" s="69">
        <v>272822.07</v>
      </c>
      <c r="R1066" s="69">
        <v>553773.91999999993</v>
      </c>
      <c r="S1066" s="69">
        <v>287427.34999999998</v>
      </c>
      <c r="T1066" s="69">
        <v>319417.33</v>
      </c>
      <c r="U1066" s="69">
        <v>351268.79999999993</v>
      </c>
      <c r="V1066" s="69">
        <v>210048.81999999998</v>
      </c>
      <c r="W1066" s="70">
        <v>97.771057833006495</v>
      </c>
      <c r="X1066" s="70">
        <v>95.329044216640185</v>
      </c>
      <c r="Y1066" s="70">
        <v>90.776149204150585</v>
      </c>
      <c r="Z1066" s="71">
        <v>87.769214244189158</v>
      </c>
      <c r="AA1066" s="71">
        <v>125.08661443682125</v>
      </c>
      <c r="AB1066" s="71">
        <v>112.54491648580891</v>
      </c>
      <c r="AC1066" s="71">
        <v>85.940209392576776</v>
      </c>
      <c r="AD1066" s="71">
        <v>98.329152694114924</v>
      </c>
      <c r="AE1066" s="71">
        <v>91.957986213433855</v>
      </c>
      <c r="AF1066" s="71">
        <v>96.101973656769431</v>
      </c>
      <c r="AG1066" s="71">
        <v>101.62050621096195</v>
      </c>
      <c r="AH1066" s="71">
        <v>101.93913287521011</v>
      </c>
      <c r="AI1066" s="71">
        <v>114.6525054898144</v>
      </c>
      <c r="AJ1066" s="71">
        <v>-6.7695292798166324</v>
      </c>
      <c r="AK1066" s="71">
        <v>-15.285305619516777</v>
      </c>
      <c r="AL1066" s="71">
        <v>-15.865523228777946</v>
      </c>
      <c r="AM1066" s="71">
        <v>-24.784234284651106</v>
      </c>
      <c r="AN1066" s="71">
        <v>-1.8711116993475274</v>
      </c>
      <c r="AO1066" s="71">
        <v>-3.05857676394925</v>
      </c>
      <c r="AP1066" s="71">
        <v>-13.686707739112268</v>
      </c>
      <c r="AQ1066" s="71">
        <v>22.79589853468369</v>
      </c>
      <c r="AR1066" s="71">
        <v>84.997511870063477</v>
      </c>
      <c r="AS1066" s="71">
        <v>-31.401382462358196</v>
      </c>
      <c r="AT1066" s="71">
        <v>30.821364926876548</v>
      </c>
      <c r="AU1066" s="71">
        <v>29.560784232147498</v>
      </c>
      <c r="AV1066" s="72">
        <v>33.229679362787515</v>
      </c>
      <c r="AW1066" s="73">
        <v>-20550.169999999984</v>
      </c>
      <c r="AX1066" s="73">
        <v>-50835.900000000198</v>
      </c>
      <c r="AY1066" s="73">
        <v>-48700.020000000019</v>
      </c>
      <c r="AZ1066" s="73">
        <v>-96147.209999999963</v>
      </c>
      <c r="BA1066" s="73">
        <v>-8235.1200000001118</v>
      </c>
      <c r="BB1066" s="73">
        <v>-5946.4500000000698</v>
      </c>
      <c r="BC1066" s="73">
        <v>-37649.589999999967</v>
      </c>
      <c r="BD1066" s="73">
        <v>50646.840000000026</v>
      </c>
      <c r="BE1066" s="73">
        <v>254432.6399999999</v>
      </c>
      <c r="BF1066" s="73">
        <v>-131571.40000000008</v>
      </c>
      <c r="BG1066" s="73">
        <v>75254.360000000015</v>
      </c>
      <c r="BH1066" s="73">
        <v>80146.01999999996</v>
      </c>
      <c r="BI1066" s="73">
        <v>52389.640000000014</v>
      </c>
      <c r="BJ1066" s="71">
        <v>7.5043319629673935</v>
      </c>
      <c r="BK1066" s="71">
        <v>9.4763996324302315</v>
      </c>
      <c r="BL1066" s="71">
        <v>10.809114279897614</v>
      </c>
      <c r="BM1066" s="71">
        <v>3.6234382805146597</v>
      </c>
      <c r="BN1066" s="71">
        <v>-1.6982724968963985</v>
      </c>
      <c r="BO1066" s="71">
        <v>5.1822566544719955</v>
      </c>
      <c r="BP1066" s="71">
        <v>12.87460861402332</v>
      </c>
      <c r="BQ1066" s="71">
        <v>16.249888629697786</v>
      </c>
      <c r="BR1066" s="72">
        <v>10.470150397348911</v>
      </c>
      <c r="BS1066" s="72">
        <v>7.8147325888491874</v>
      </c>
      <c r="BT1066" s="71">
        <v>11.734660456002313</v>
      </c>
      <c r="BU1066" s="71">
        <v>8.339569147298997</v>
      </c>
      <c r="BV1066" s="71">
        <v>6.7041848793934538</v>
      </c>
      <c r="BW1066" s="71">
        <v>9.1743771231268916</v>
      </c>
      <c r="BX1066" s="75">
        <v>6798</v>
      </c>
      <c r="BY1066" s="75">
        <v>7076</v>
      </c>
      <c r="BZ1066" s="75">
        <v>6217</v>
      </c>
      <c r="CA1066" s="75">
        <v>6869</v>
      </c>
      <c r="CB1066" s="75">
        <v>8334</v>
      </c>
      <c r="CC1066" s="75">
        <v>9724</v>
      </c>
      <c r="CD1066" s="75">
        <v>5768</v>
      </c>
      <c r="CE1066" s="75">
        <v>6233</v>
      </c>
      <c r="CF1066" s="75">
        <v>9619</v>
      </c>
      <c r="CG1066" s="75">
        <v>6639</v>
      </c>
      <c r="CH1066" s="75">
        <v>7530</v>
      </c>
      <c r="CI1066" s="75">
        <v>8182</v>
      </c>
      <c r="CJ1066" s="75">
        <v>4659</v>
      </c>
      <c r="CK1066" s="75">
        <v>48630</v>
      </c>
      <c r="CL1066" s="73">
        <v>612609.64</v>
      </c>
      <c r="CM1066" s="73">
        <v>639554.32999999984</v>
      </c>
      <c r="CN1066" s="73">
        <v>588291.84000000008</v>
      </c>
      <c r="CO1066" s="73">
        <v>585413.56000000006</v>
      </c>
      <c r="CP1066" s="73">
        <v>633651.06000000029</v>
      </c>
      <c r="CQ1066" s="73">
        <v>496773.16000000009</v>
      </c>
      <c r="CR1066" s="73">
        <v>578151.66</v>
      </c>
      <c r="CS1066" s="73">
        <v>740127.61999999976</v>
      </c>
      <c r="CT1066" s="73">
        <v>724308.00000000023</v>
      </c>
      <c r="CU1066" s="73">
        <v>686955.54999999993</v>
      </c>
      <c r="CV1066" s="73">
        <v>678678.7</v>
      </c>
      <c r="CW1066" s="73">
        <v>709953.72000000009</v>
      </c>
      <c r="CX1066" s="73">
        <v>715174.97000000009</v>
      </c>
      <c r="CY1066" s="77"/>
      <c r="CZ1066" s="4">
        <v>5017</v>
      </c>
      <c r="DA1066" s="76" t="str">
        <f t="shared" si="38"/>
        <v>5017</v>
      </c>
      <c r="DB1066" s="71">
        <v>1.6370879858539997</v>
      </c>
      <c r="DC1066" s="71">
        <v>1.8429839452931478</v>
      </c>
      <c r="DD1066" s="71">
        <v>0.19885343228994479</v>
      </c>
      <c r="DE1066" s="71">
        <v>0.11895672338288812</v>
      </c>
      <c r="DF1066" s="71">
        <v>0.19386722335785359</v>
      </c>
      <c r="DG1066" s="71">
        <v>0.22227110339935477</v>
      </c>
      <c r="DH1066" s="71">
        <v>7.2705450878520109E-2</v>
      </c>
      <c r="DI1066" s="71">
        <v>6.0723531590688426E-2</v>
      </c>
      <c r="DJ1066" s="71">
        <v>5.6492512874967801E-2</v>
      </c>
      <c r="DK1066" s="71">
        <v>0</v>
      </c>
      <c r="DL1066" s="71">
        <v>0</v>
      </c>
      <c r="DM1066" s="71">
        <v>1.2770335801376743E-2</v>
      </c>
      <c r="DN1066" s="71">
        <v>0.51893035520096853</v>
      </c>
      <c r="DO1066" s="71">
        <v>7.9717236627583787E-2</v>
      </c>
      <c r="DQ1066" s="71"/>
      <c r="DR1066" s="71"/>
      <c r="DS1066" s="71"/>
      <c r="DT1066" s="71"/>
      <c r="DU1066" s="71"/>
      <c r="DV1066" s="71"/>
      <c r="DW1066" s="71"/>
      <c r="DX1066" s="71"/>
      <c r="DY1066" s="71"/>
      <c r="DZ1066" s="71"/>
      <c r="EA1066" s="71"/>
      <c r="EB1066" s="71"/>
      <c r="EC1066" s="71"/>
      <c r="ED1066" s="71"/>
    </row>
    <row r="1067" spans="1:134">
      <c r="A1067" s="4">
        <v>5045</v>
      </c>
      <c r="B1067" s="46" t="s">
        <v>8325</v>
      </c>
      <c r="C1067" s="65" t="str">
        <f t="shared" si="37"/>
        <v>5045</v>
      </c>
      <c r="D1067" s="69">
        <v>191045.33000000002</v>
      </c>
      <c r="E1067" s="68">
        <v>2200559.0499999998</v>
      </c>
      <c r="F1067" s="69">
        <v>31524.440000000031</v>
      </c>
      <c r="G1067" s="69">
        <v>289522.01000000024</v>
      </c>
      <c r="H1067" s="70">
        <v>93.652982497245162</v>
      </c>
      <c r="I1067" s="70">
        <v>15.149994685608004</v>
      </c>
      <c r="J1067" s="69">
        <v>302616.25999999995</v>
      </c>
      <c r="K1067" s="69">
        <v>302277.01999999996</v>
      </c>
      <c r="L1067" s="69">
        <v>293984.55000000005</v>
      </c>
      <c r="M1067" s="69">
        <v>345616.28999999992</v>
      </c>
      <c r="N1067" s="69">
        <v>478213.16</v>
      </c>
      <c r="O1067" s="69">
        <v>496285.72000000003</v>
      </c>
      <c r="P1067" s="69">
        <v>265567.28999999998</v>
      </c>
      <c r="Q1067" s="69">
        <v>249062.03999999998</v>
      </c>
      <c r="R1067" s="69">
        <v>506650.65999999992</v>
      </c>
      <c r="S1067" s="69">
        <v>298099.51999999996</v>
      </c>
      <c r="T1067" s="69">
        <v>346614.05999999982</v>
      </c>
      <c r="U1067" s="69">
        <v>343520.14999999997</v>
      </c>
      <c r="V1067" s="69">
        <v>191045.33000000002</v>
      </c>
      <c r="W1067" s="70">
        <v>97.954838441805606</v>
      </c>
      <c r="X1067" s="70">
        <v>96.924023209652574</v>
      </c>
      <c r="Y1067" s="70">
        <v>96.837099212015559</v>
      </c>
      <c r="Z1067" s="71">
        <v>86.250850666942796</v>
      </c>
      <c r="AA1067" s="71">
        <v>86.479334002602002</v>
      </c>
      <c r="AB1067" s="71">
        <v>97.508208686632443</v>
      </c>
      <c r="AC1067" s="71">
        <v>84.332835454273265</v>
      </c>
      <c r="AD1067" s="71">
        <v>81.089776723834191</v>
      </c>
      <c r="AE1067" s="71">
        <v>96.106575108401785</v>
      </c>
      <c r="AF1067" s="71">
        <v>104.2561561864235</v>
      </c>
      <c r="AG1067" s="71">
        <v>97.289037266460227</v>
      </c>
      <c r="AH1067" s="71">
        <v>93.87162588019811</v>
      </c>
      <c r="AI1067" s="71">
        <v>99.336049794840704</v>
      </c>
      <c r="AJ1067" s="71">
        <v>-5.0483929095982987</v>
      </c>
      <c r="AK1067" s="71">
        <v>-5.0186607115783595</v>
      </c>
      <c r="AL1067" s="71">
        <v>-3.9918467159076765</v>
      </c>
      <c r="AM1067" s="71">
        <v>-1.010096236507374</v>
      </c>
      <c r="AN1067" s="71">
        <v>-13.920268385689072</v>
      </c>
      <c r="AO1067" s="71">
        <v>0.31113516563507915</v>
      </c>
      <c r="AP1067" s="71">
        <v>-11.757601369228155</v>
      </c>
      <c r="AQ1067" s="71">
        <v>2.8372586254116428</v>
      </c>
      <c r="AR1067" s="71">
        <v>81.230108174899812</v>
      </c>
      <c r="AS1067" s="71">
        <v>-20.769259699037011</v>
      </c>
      <c r="AT1067" s="71">
        <v>27.367890203778146</v>
      </c>
      <c r="AU1067" s="71">
        <v>22.496257397216681</v>
      </c>
      <c r="AV1067" s="72">
        <v>19.761950926928783</v>
      </c>
      <c r="AW1067" s="73">
        <v>-16089.520000000019</v>
      </c>
      <c r="AX1067" s="73">
        <v>-15971.830000000016</v>
      </c>
      <c r="AY1067" s="73">
        <v>-12223.34999999986</v>
      </c>
      <c r="AZ1067" s="73">
        <v>-3526.6800000001094</v>
      </c>
      <c r="BA1067" s="73">
        <v>-77323.610000000161</v>
      </c>
      <c r="BB1067" s="73">
        <v>6275.5100000001257</v>
      </c>
      <c r="BC1067" s="73">
        <v>-35384.740000000049</v>
      </c>
      <c r="BD1067" s="73">
        <v>6871.5699999999779</v>
      </c>
      <c r="BE1067" s="73">
        <v>227088.58000000002</v>
      </c>
      <c r="BF1067" s="73">
        <v>-78142.730000000098</v>
      </c>
      <c r="BG1067" s="73">
        <v>74477.919999999925</v>
      </c>
      <c r="BH1067" s="73">
        <v>63086.969999999972</v>
      </c>
      <c r="BI1067" s="73">
        <v>31524.440000000031</v>
      </c>
      <c r="BJ1067" s="71">
        <v>11.364433035736658</v>
      </c>
      <c r="BK1067" s="71">
        <v>12.123961653571467</v>
      </c>
      <c r="BL1067" s="71">
        <v>10.70949909515709</v>
      </c>
      <c r="BM1067" s="71">
        <v>9.7422759127005367</v>
      </c>
      <c r="BN1067" s="71">
        <v>-3.0755881031805377E-2</v>
      </c>
      <c r="BO1067" s="71">
        <v>13.04084599966734</v>
      </c>
      <c r="BP1067" s="71">
        <v>16.683502742145016</v>
      </c>
      <c r="BQ1067" s="71">
        <v>16.822969476172347</v>
      </c>
      <c r="BR1067" s="72">
        <v>10.788612220688234</v>
      </c>
      <c r="BS1067" s="72">
        <v>12.136933738010526</v>
      </c>
      <c r="BT1067" s="71">
        <v>13.547034171325432</v>
      </c>
      <c r="BU1067" s="71">
        <v>11.522831579091042</v>
      </c>
      <c r="BV1067" s="71">
        <v>7.9206247639090641</v>
      </c>
      <c r="BW1067" s="71">
        <v>11.302936120362574</v>
      </c>
      <c r="BX1067" s="75">
        <v>8602</v>
      </c>
      <c r="BY1067" s="75">
        <v>8311</v>
      </c>
      <c r="BZ1067" s="75">
        <v>7577</v>
      </c>
      <c r="CA1067" s="75">
        <v>8317</v>
      </c>
      <c r="CB1067" s="75">
        <v>10671</v>
      </c>
      <c r="CC1067" s="75">
        <v>11928</v>
      </c>
      <c r="CD1067" s="75">
        <v>7141</v>
      </c>
      <c r="CE1067" s="75">
        <v>6753</v>
      </c>
      <c r="CF1067" s="75">
        <v>10612</v>
      </c>
      <c r="CG1067" s="75">
        <v>8166</v>
      </c>
      <c r="CH1067" s="75">
        <v>8862</v>
      </c>
      <c r="CI1067" s="75">
        <v>8714</v>
      </c>
      <c r="CJ1067" s="75">
        <v>4746</v>
      </c>
      <c r="CK1067" s="75">
        <v>54994</v>
      </c>
      <c r="CL1067" s="73">
        <v>589026.99000000011</v>
      </c>
      <c r="CM1067" s="73">
        <v>598056.71000000008</v>
      </c>
      <c r="CN1067" s="73">
        <v>536983.77000000025</v>
      </c>
      <c r="CO1067" s="73">
        <v>636396.66</v>
      </c>
      <c r="CP1067" s="73">
        <v>575800.48000000021</v>
      </c>
      <c r="CQ1067" s="73">
        <v>427331.77</v>
      </c>
      <c r="CR1067" s="73">
        <v>395162.06999999995</v>
      </c>
      <c r="CS1067" s="73">
        <v>653219.82000000007</v>
      </c>
      <c r="CT1067" s="73">
        <v>586232.48999999987</v>
      </c>
      <c r="CU1067" s="73">
        <v>618391.30999999982</v>
      </c>
      <c r="CV1067" s="73">
        <v>588455.7799999998</v>
      </c>
      <c r="CW1067" s="73">
        <v>688245.24</v>
      </c>
      <c r="CX1067" s="73">
        <v>665716.05999999971</v>
      </c>
      <c r="CY1067" s="77"/>
      <c r="CZ1067" s="4">
        <v>5045</v>
      </c>
      <c r="DA1067" s="76" t="str">
        <f t="shared" si="38"/>
        <v>5045</v>
      </c>
      <c r="DB1067" s="71">
        <v>1.2075073646213135</v>
      </c>
      <c r="DC1067" s="71">
        <v>1.299271386409943</v>
      </c>
      <c r="DD1067" s="71">
        <v>0.91376183252539311</v>
      </c>
      <c r="DE1067" s="71">
        <v>0.449757447632814</v>
      </c>
      <c r="DF1067" s="71">
        <v>8.8488215987685803E-2</v>
      </c>
      <c r="DG1067" s="71">
        <v>0.2118679421539274</v>
      </c>
      <c r="DH1067" s="71">
        <v>2.8334713624469245E-2</v>
      </c>
      <c r="DI1067" s="71">
        <v>0.16757338922393669</v>
      </c>
      <c r="DJ1067" s="71">
        <v>0.56722271588886508</v>
      </c>
      <c r="DK1067" s="71">
        <v>0</v>
      </c>
      <c r="DL1067" s="71">
        <v>6.4128430262204592E-2</v>
      </c>
      <c r="DM1067" s="71">
        <v>1.1710967471619009E-2</v>
      </c>
      <c r="DN1067" s="71">
        <v>0</v>
      </c>
      <c r="DO1067" s="71">
        <v>0.1643212670991511</v>
      </c>
      <c r="DQ1067" s="71"/>
      <c r="DR1067" s="71"/>
      <c r="DS1067" s="71"/>
      <c r="DT1067" s="71"/>
      <c r="DU1067" s="71"/>
      <c r="DV1067" s="71"/>
      <c r="DW1067" s="71"/>
      <c r="DX1067" s="71"/>
      <c r="DY1067" s="71"/>
      <c r="DZ1067" s="71"/>
      <c r="EA1067" s="71"/>
      <c r="EB1067" s="71"/>
      <c r="EC1067" s="71"/>
      <c r="ED1067" s="71"/>
    </row>
    <row r="1068" spans="1:134">
      <c r="A1068" s="4">
        <v>5005</v>
      </c>
      <c r="B1068" s="46" t="s">
        <v>8331</v>
      </c>
      <c r="C1068" s="65" t="str">
        <f t="shared" si="37"/>
        <v>5005</v>
      </c>
      <c r="D1068" s="69">
        <v>210464.62999999995</v>
      </c>
      <c r="E1068" s="68">
        <v>2441129.9199999995</v>
      </c>
      <c r="F1068" s="69">
        <v>21462.469999999943</v>
      </c>
      <c r="G1068" s="69">
        <v>213810.0299999998</v>
      </c>
      <c r="H1068" s="70">
        <v>91.871924667025979</v>
      </c>
      <c r="I1068" s="70">
        <v>9.5994307310747207</v>
      </c>
      <c r="J1068" s="69">
        <v>354752.09</v>
      </c>
      <c r="K1068" s="69">
        <v>363459.42000000004</v>
      </c>
      <c r="L1068" s="69">
        <v>382426.95999999996</v>
      </c>
      <c r="M1068" s="69">
        <v>356169.92</v>
      </c>
      <c r="N1068" s="69">
        <v>573601.32999999996</v>
      </c>
      <c r="O1068" s="69">
        <v>535123.12</v>
      </c>
      <c r="P1068" s="69">
        <v>316941.62</v>
      </c>
      <c r="Q1068" s="69">
        <v>293061.56000000006</v>
      </c>
      <c r="R1068" s="69">
        <v>482855.27999999997</v>
      </c>
      <c r="S1068" s="69">
        <v>352377.81000000006</v>
      </c>
      <c r="T1068" s="69">
        <v>408452.54000000004</v>
      </c>
      <c r="U1068" s="69">
        <v>376976.48000000004</v>
      </c>
      <c r="V1068" s="69">
        <v>210464.62999999995</v>
      </c>
      <c r="W1068" s="70">
        <v>109.09293631073811</v>
      </c>
      <c r="X1068" s="70">
        <v>104.3246628644085</v>
      </c>
      <c r="Y1068" s="70">
        <v>116.55323804615634</v>
      </c>
      <c r="Z1068" s="71">
        <v>85.135051035578712</v>
      </c>
      <c r="AA1068" s="71">
        <v>101.37287252174166</v>
      </c>
      <c r="AB1068" s="71">
        <v>107.34869963341551</v>
      </c>
      <c r="AC1068" s="71">
        <v>91.142102916622392</v>
      </c>
      <c r="AD1068" s="71">
        <v>75.765308204541654</v>
      </c>
      <c r="AE1068" s="71">
        <v>92.478806305316681</v>
      </c>
      <c r="AF1068" s="71">
        <v>90.200399332893795</v>
      </c>
      <c r="AG1068" s="71">
        <v>105.13256621948233</v>
      </c>
      <c r="AH1068" s="71">
        <v>94.241583723378071</v>
      </c>
      <c r="AI1068" s="71">
        <v>95.127057999426057</v>
      </c>
      <c r="AJ1068" s="71">
        <v>3.347260393155449</v>
      </c>
      <c r="AK1068" s="71">
        <v>8.9868375978981785</v>
      </c>
      <c r="AL1068" s="71">
        <v>3.9061897585606742</v>
      </c>
      <c r="AM1068" s="71">
        <v>-3.8289776043541335</v>
      </c>
      <c r="AN1068" s="71">
        <v>6.938688403756621</v>
      </c>
      <c r="AO1068" s="71">
        <v>9.1208040927974956</v>
      </c>
      <c r="AP1068" s="71">
        <v>-7.7098727014833663</v>
      </c>
      <c r="AQ1068" s="71">
        <v>-6.9525174931415412</v>
      </c>
      <c r="AR1068" s="71">
        <v>50.212091180495499</v>
      </c>
      <c r="AS1068" s="71">
        <v>-18.000788721987615</v>
      </c>
      <c r="AT1068" s="71">
        <v>33.844369114423415</v>
      </c>
      <c r="AU1068" s="71">
        <v>16.498952819214164</v>
      </c>
      <c r="AV1068" s="72">
        <v>11.355674453667586</v>
      </c>
      <c r="AW1068" s="73">
        <v>11489.880000000005</v>
      </c>
      <c r="AX1068" s="73">
        <v>29970.140000000014</v>
      </c>
      <c r="AY1068" s="73">
        <v>14376.740000000049</v>
      </c>
      <c r="AZ1068" s="73">
        <v>-14180.640000000014</v>
      </c>
      <c r="BA1068" s="73">
        <v>37227.959999999963</v>
      </c>
      <c r="BB1068" s="73">
        <v>50896.629999999946</v>
      </c>
      <c r="BC1068" s="73">
        <v>-26477.150000000023</v>
      </c>
      <c r="BD1068" s="73">
        <v>-21897.589999999909</v>
      </c>
      <c r="BE1068" s="73">
        <v>161406.26999999996</v>
      </c>
      <c r="BF1068" s="73">
        <v>-77355.35999999987</v>
      </c>
      <c r="BG1068" s="73">
        <v>103282.78000000003</v>
      </c>
      <c r="BH1068" s="73">
        <v>53388.610000000044</v>
      </c>
      <c r="BI1068" s="73">
        <v>21462.469999999943</v>
      </c>
      <c r="BJ1068" s="71">
        <v>14.591788715872104</v>
      </c>
      <c r="BK1068" s="71">
        <v>9.4642407120648997</v>
      </c>
      <c r="BL1068" s="71">
        <v>9.4533105666088524</v>
      </c>
      <c r="BM1068" s="71">
        <v>13.245751216552602</v>
      </c>
      <c r="BN1068" s="71">
        <v>4.5898927250322838</v>
      </c>
      <c r="BO1068" s="71">
        <v>13.662502203101759</v>
      </c>
      <c r="BP1068" s="71">
        <v>19.754474551322708</v>
      </c>
      <c r="BQ1068" s="71">
        <v>20.148943525152472</v>
      </c>
      <c r="BR1068" s="72">
        <v>15.958631487391248</v>
      </c>
      <c r="BS1068" s="72">
        <v>14.517162500448777</v>
      </c>
      <c r="BT1068" s="71">
        <v>15.955025955260833</v>
      </c>
      <c r="BU1068" s="71">
        <v>15.498686183153264</v>
      </c>
      <c r="BV1068" s="71">
        <v>13.759853847327655</v>
      </c>
      <c r="BW1068" s="71">
        <v>15.153086732219329</v>
      </c>
      <c r="BX1068" s="75">
        <v>7671</v>
      </c>
      <c r="BY1068" s="75">
        <v>6978</v>
      </c>
      <c r="BZ1068" s="75">
        <v>7303</v>
      </c>
      <c r="CA1068" s="75">
        <v>7341</v>
      </c>
      <c r="CB1068" s="75">
        <v>9149</v>
      </c>
      <c r="CC1068" s="75">
        <v>9633</v>
      </c>
      <c r="CD1068" s="75">
        <v>6845</v>
      </c>
      <c r="CE1068" s="75">
        <v>6987</v>
      </c>
      <c r="CF1068" s="75">
        <v>9344</v>
      </c>
      <c r="CG1068" s="75">
        <v>7643</v>
      </c>
      <c r="CH1068" s="75">
        <v>8460</v>
      </c>
      <c r="CI1068" s="75">
        <v>8358</v>
      </c>
      <c r="CJ1068" s="75">
        <v>4683</v>
      </c>
      <c r="CK1068" s="75">
        <v>52320</v>
      </c>
      <c r="CL1068" s="73">
        <v>670583.02</v>
      </c>
      <c r="CM1068" s="73">
        <v>672968.30999999982</v>
      </c>
      <c r="CN1068" s="73">
        <v>591156.54999999993</v>
      </c>
      <c r="CO1068" s="73">
        <v>494959.99</v>
      </c>
      <c r="CP1068" s="73">
        <v>654779.05000000016</v>
      </c>
      <c r="CQ1068" s="73">
        <v>515695.67</v>
      </c>
      <c r="CR1068" s="73">
        <v>439137.4499999999</v>
      </c>
      <c r="CS1068" s="73">
        <v>542198.73999999987</v>
      </c>
      <c r="CT1068" s="73">
        <v>605588.79999999993</v>
      </c>
      <c r="CU1068" s="73">
        <v>620248.40000000026</v>
      </c>
      <c r="CV1068" s="73">
        <v>708673.17</v>
      </c>
      <c r="CW1068" s="73">
        <v>659087.4</v>
      </c>
      <c r="CX1068" s="73">
        <v>617456.33000000007</v>
      </c>
      <c r="CY1068" s="77"/>
      <c r="CZ1068" s="4">
        <v>5005</v>
      </c>
      <c r="DA1068" s="76" t="str">
        <f t="shared" si="38"/>
        <v>5005</v>
      </c>
      <c r="DB1068" s="71">
        <v>5.7301398664106014</v>
      </c>
      <c r="DC1068" s="71">
        <v>9.2902795406884042</v>
      </c>
      <c r="DD1068" s="71">
        <v>9.134425895117845</v>
      </c>
      <c r="DE1068" s="71">
        <v>1.2108759498027919</v>
      </c>
      <c r="DF1068" s="71">
        <v>1.1150460916007527</v>
      </c>
      <c r="DG1068" s="71">
        <v>0.54098350664094874</v>
      </c>
      <c r="DH1068" s="71">
        <v>0.19140475935121964</v>
      </c>
      <c r="DI1068" s="71">
        <v>0.81521681376834909</v>
      </c>
      <c r="DJ1068" s="71">
        <v>0.50173376284681104</v>
      </c>
      <c r="DK1068" s="71">
        <v>0.87042840658743836</v>
      </c>
      <c r="DL1068" s="71">
        <v>0.42567829081998482</v>
      </c>
      <c r="DM1068" s="71">
        <v>0.11628978665086195</v>
      </c>
      <c r="DN1068" s="71">
        <v>7.240200934332934E-2</v>
      </c>
      <c r="DO1068" s="71">
        <v>0.44247941246185785</v>
      </c>
      <c r="DQ1068" s="71"/>
      <c r="DR1068" s="71"/>
      <c r="DS1068" s="71"/>
      <c r="DT1068" s="71"/>
      <c r="DU1068" s="71"/>
      <c r="DV1068" s="71"/>
      <c r="DW1068" s="71"/>
      <c r="DX1068" s="71"/>
      <c r="DY1068" s="71"/>
      <c r="DZ1068" s="71"/>
      <c r="EA1068" s="71"/>
      <c r="EB1068" s="71"/>
      <c r="EC1068" s="71"/>
      <c r="ED1068" s="71"/>
    </row>
    <row r="1069" spans="1:134">
      <c r="A1069" s="4">
        <v>1302</v>
      </c>
      <c r="B1069" s="46" t="s">
        <v>8338</v>
      </c>
      <c r="C1069" s="65" t="str">
        <f t="shared" si="37"/>
        <v>1302</v>
      </c>
      <c r="D1069" s="69">
        <v>102382.55999999998</v>
      </c>
      <c r="E1069" s="68">
        <v>1271018.6599999997</v>
      </c>
      <c r="F1069" s="68">
        <v>7138.9199999999983</v>
      </c>
      <c r="G1069" s="69">
        <v>141076.98999999953</v>
      </c>
      <c r="H1069" s="70">
        <v>69.506139899057914</v>
      </c>
      <c r="I1069" s="70">
        <v>12.485333866835745</v>
      </c>
      <c r="J1069" s="69">
        <v>153685.32</v>
      </c>
      <c r="K1069" s="69">
        <v>144665.74999999997</v>
      </c>
      <c r="L1069" s="69">
        <v>146713.60999999996</v>
      </c>
      <c r="M1069" s="69">
        <v>165679.58999999994</v>
      </c>
      <c r="N1069" s="69">
        <v>312884.53999999998</v>
      </c>
      <c r="O1069" s="69">
        <v>341452.37</v>
      </c>
      <c r="P1069" s="69">
        <v>149411.30999999997</v>
      </c>
      <c r="Q1069" s="69">
        <v>130493.90999999999</v>
      </c>
      <c r="R1069" s="69">
        <v>418761.36999999994</v>
      </c>
      <c r="S1069" s="69">
        <v>145674.06999999995</v>
      </c>
      <c r="T1069" s="69">
        <v>164785.27000000002</v>
      </c>
      <c r="U1069" s="69">
        <v>159510.17000000001</v>
      </c>
      <c r="V1069" s="69">
        <v>102382.55999999998</v>
      </c>
      <c r="W1069" s="70">
        <v>73.674413767100631</v>
      </c>
      <c r="X1069" s="70">
        <v>64.242026945896839</v>
      </c>
      <c r="Y1069" s="70">
        <v>69.211836173467901</v>
      </c>
      <c r="Z1069" s="71">
        <v>67.20944185629169</v>
      </c>
      <c r="AA1069" s="71">
        <v>139.01688197087034</v>
      </c>
      <c r="AB1069" s="71">
        <v>129.35418086233236</v>
      </c>
      <c r="AC1069" s="71">
        <v>78.067353106467692</v>
      </c>
      <c r="AD1069" s="71">
        <v>57.86520943474148</v>
      </c>
      <c r="AE1069" s="71">
        <v>84.481712422004179</v>
      </c>
      <c r="AF1069" s="71">
        <v>44.177681753654831</v>
      </c>
      <c r="AG1069" s="71">
        <v>77.568087662184297</v>
      </c>
      <c r="AH1069" s="71">
        <v>65.857841901967831</v>
      </c>
      <c r="AI1069" s="71">
        <v>77.757523623174862</v>
      </c>
      <c r="AJ1069" s="71">
        <v>-42.597270782958731</v>
      </c>
      <c r="AK1069" s="71">
        <v>-47.876004588285802</v>
      </c>
      <c r="AL1069" s="71">
        <v>-39.069518801414681</v>
      </c>
      <c r="AM1069" s="71">
        <v>-43.417517970224814</v>
      </c>
      <c r="AN1069" s="71">
        <v>-21.519916038966368</v>
      </c>
      <c r="AO1069" s="71">
        <v>-16.437227736108738</v>
      </c>
      <c r="AP1069" s="71">
        <v>1.1945676582802767</v>
      </c>
      <c r="AQ1069" s="71">
        <v>-3.9255072086473275</v>
      </c>
      <c r="AR1069" s="71">
        <v>145.1840112396911</v>
      </c>
      <c r="AS1069" s="71">
        <v>-51.36835484011398</v>
      </c>
      <c r="AT1069" s="71">
        <v>24.189021432660507</v>
      </c>
      <c r="AU1069" s="71">
        <v>7.6352814999366192</v>
      </c>
      <c r="AV1069" s="72">
        <v>7.4954296160877565</v>
      </c>
      <c r="AW1069" s="73">
        <v>-114046.41000000003</v>
      </c>
      <c r="AX1069" s="73">
        <v>-132875.81000000008</v>
      </c>
      <c r="AY1069" s="73">
        <v>-94074.920000000071</v>
      </c>
      <c r="AZ1069" s="73">
        <v>-127131.15999999995</v>
      </c>
      <c r="BA1069" s="73">
        <v>-85795.640000000189</v>
      </c>
      <c r="BB1069" s="73">
        <v>-62909.349999999977</v>
      </c>
      <c r="BC1069" s="73">
        <v>1763.7499999999418</v>
      </c>
      <c r="BD1069" s="73">
        <v>-5331.8499999999913</v>
      </c>
      <c r="BE1069" s="73">
        <v>247966.63999999993</v>
      </c>
      <c r="BF1069" s="73">
        <v>-153871.77000000014</v>
      </c>
      <c r="BG1069" s="73">
        <v>32096.189999999973</v>
      </c>
      <c r="BH1069" s="73">
        <v>11315.109999999986</v>
      </c>
      <c r="BI1069" s="73">
        <v>7138.9199999999983</v>
      </c>
      <c r="BJ1069" s="71">
        <v>11.139373772362575</v>
      </c>
      <c r="BK1069" s="71">
        <v>11.203039589856822</v>
      </c>
      <c r="BL1069" s="71">
        <v>9.1436492932183526</v>
      </c>
      <c r="BM1069" s="71">
        <v>12.374780500112367</v>
      </c>
      <c r="BN1069" s="71">
        <v>-1.6482726782385764</v>
      </c>
      <c r="BO1069" s="71">
        <v>8.1747565059176708</v>
      </c>
      <c r="BP1069" s="71">
        <v>18.496376439046863</v>
      </c>
      <c r="BQ1069" s="71">
        <v>12.949913372799967</v>
      </c>
      <c r="BR1069" s="72">
        <v>11.199732837854469</v>
      </c>
      <c r="BS1069" s="72">
        <v>7.2757481581155758</v>
      </c>
      <c r="BT1069" s="71">
        <v>8.2493224077853036</v>
      </c>
      <c r="BU1069" s="71">
        <v>13.319855835767967</v>
      </c>
      <c r="BV1069" s="71">
        <v>11.719179392372645</v>
      </c>
      <c r="BW1069" s="71">
        <v>10.068739697532003</v>
      </c>
      <c r="BX1069" s="75">
        <v>3222</v>
      </c>
      <c r="BY1069" s="75">
        <v>3341</v>
      </c>
      <c r="BZ1069" s="75">
        <v>3113</v>
      </c>
      <c r="CA1069" s="75">
        <v>3258</v>
      </c>
      <c r="CB1069" s="75">
        <v>4916</v>
      </c>
      <c r="CC1069" s="75">
        <v>6017</v>
      </c>
      <c r="CD1069" s="75">
        <v>2903</v>
      </c>
      <c r="CE1069" s="75">
        <v>2696</v>
      </c>
      <c r="CF1069" s="75">
        <v>5630</v>
      </c>
      <c r="CG1069" s="75">
        <v>2935</v>
      </c>
      <c r="CH1069" s="75">
        <v>3238</v>
      </c>
      <c r="CI1069" s="75">
        <v>3233</v>
      </c>
      <c r="CJ1069" s="75">
        <v>1966</v>
      </c>
      <c r="CK1069" s="75">
        <v>22601</v>
      </c>
      <c r="CL1069" s="73">
        <v>656475.20000000007</v>
      </c>
      <c r="CM1069" s="73">
        <v>633880.74999999988</v>
      </c>
      <c r="CN1069" s="73">
        <v>636144.95000000007</v>
      </c>
      <c r="CO1069" s="73">
        <v>701280.95</v>
      </c>
      <c r="CP1069" s="73">
        <v>663301.2300000001</v>
      </c>
      <c r="CQ1069" s="73">
        <v>542590.53999999992</v>
      </c>
      <c r="CR1069" s="73">
        <v>524557.00000000012</v>
      </c>
      <c r="CS1069" s="73">
        <v>660103.61999999988</v>
      </c>
      <c r="CT1069" s="73">
        <v>571838.40999999992</v>
      </c>
      <c r="CU1069" s="73">
        <v>532679.02</v>
      </c>
      <c r="CV1069" s="73">
        <v>524913.43999999994</v>
      </c>
      <c r="CW1069" s="73">
        <v>567629.07999999996</v>
      </c>
      <c r="CX1069" s="73">
        <v>554373.5199999999</v>
      </c>
      <c r="CY1069" s="77"/>
      <c r="CZ1069" s="4">
        <v>1302</v>
      </c>
      <c r="DA1069" s="76" t="str">
        <f t="shared" si="38"/>
        <v>1302</v>
      </c>
      <c r="DB1069" s="71">
        <v>1.6789379502003055</v>
      </c>
      <c r="DC1069" s="71">
        <v>1.5305716145334891</v>
      </c>
      <c r="DD1069" s="71">
        <v>0.27507372071345459</v>
      </c>
      <c r="DE1069" s="71">
        <v>0.43510224204699988</v>
      </c>
      <c r="DF1069" s="71">
        <v>0.58831340427427181</v>
      </c>
      <c r="DG1069" s="71">
        <v>0.1828296048534529</v>
      </c>
      <c r="DH1069" s="71">
        <v>0.10796566137795198</v>
      </c>
      <c r="DI1069" s="71">
        <v>0.26034506157386583</v>
      </c>
      <c r="DJ1069" s="71">
        <v>8.8181579484515507E-2</v>
      </c>
      <c r="DK1069" s="71">
        <v>9.8966041557760925E-2</v>
      </c>
      <c r="DL1069" s="71">
        <v>0.42926096436835831</v>
      </c>
      <c r="DM1069" s="71">
        <v>0.2460954922016261</v>
      </c>
      <c r="DN1069" s="71">
        <v>0.1393834319459063</v>
      </c>
      <c r="DO1069" s="71">
        <v>0.17737575790482074</v>
      </c>
      <c r="DQ1069" s="71"/>
      <c r="DR1069" s="71"/>
      <c r="DS1069" s="71"/>
      <c r="DT1069" s="71"/>
      <c r="DU1069" s="71"/>
      <c r="DV1069" s="71"/>
      <c r="DW1069" s="71"/>
      <c r="DX1069" s="71"/>
      <c r="DY1069" s="71"/>
      <c r="DZ1069" s="71"/>
      <c r="EA1069" s="71"/>
      <c r="EB1069" s="71"/>
      <c r="EC1069" s="71"/>
      <c r="ED1069" s="71"/>
    </row>
    <row r="1070" spans="1:134">
      <c r="A1070" s="4">
        <v>5002</v>
      </c>
      <c r="B1070" s="46" t="s">
        <v>8344</v>
      </c>
      <c r="C1070" s="65" t="str">
        <f t="shared" si="37"/>
        <v>5002</v>
      </c>
      <c r="D1070" s="69">
        <v>137546.16999999998</v>
      </c>
      <c r="E1070" s="68">
        <v>1832951.94</v>
      </c>
      <c r="F1070" s="69">
        <v>32561.040000000008</v>
      </c>
      <c r="G1070" s="69">
        <v>503591.35000000056</v>
      </c>
      <c r="H1070" s="70">
        <v>104.31909567804158</v>
      </c>
      <c r="I1070" s="70">
        <v>37.882223513185444</v>
      </c>
      <c r="J1070" s="69">
        <v>189932.32</v>
      </c>
      <c r="K1070" s="69">
        <v>201065.60000000001</v>
      </c>
      <c r="L1070" s="69">
        <v>176478.63999999996</v>
      </c>
      <c r="M1070" s="69">
        <v>205194.34999999995</v>
      </c>
      <c r="N1070" s="69">
        <v>370607.29999999993</v>
      </c>
      <c r="O1070" s="69">
        <v>358515.47999999986</v>
      </c>
      <c r="P1070" s="69">
        <v>183206.73</v>
      </c>
      <c r="Q1070" s="69">
        <v>192178.65</v>
      </c>
      <c r="R1070" s="69">
        <v>634641.86</v>
      </c>
      <c r="S1070" s="69">
        <v>187371.53999999998</v>
      </c>
      <c r="T1070" s="69">
        <v>259448.09</v>
      </c>
      <c r="U1070" s="69">
        <v>238558.89999999997</v>
      </c>
      <c r="V1070" s="69">
        <v>137546.16999999998</v>
      </c>
      <c r="W1070" s="70">
        <v>87.932427534990595</v>
      </c>
      <c r="X1070" s="70">
        <v>100.2683537478507</v>
      </c>
      <c r="Y1070" s="70">
        <v>92.208362577110634</v>
      </c>
      <c r="Z1070" s="71">
        <v>80.915369038443828</v>
      </c>
      <c r="AA1070" s="71">
        <v>122.2754850620952</v>
      </c>
      <c r="AB1070" s="71">
        <v>109.88961468654284</v>
      </c>
      <c r="AC1070" s="71">
        <v>97.910545990394553</v>
      </c>
      <c r="AD1070" s="71">
        <v>98.867861911957164</v>
      </c>
      <c r="AE1070" s="71">
        <v>128.84799661189069</v>
      </c>
      <c r="AF1070" s="71">
        <v>61.28964916156059</v>
      </c>
      <c r="AG1070" s="71">
        <v>105.06557867519699</v>
      </c>
      <c r="AH1070" s="71">
        <v>114.86625405917043</v>
      </c>
      <c r="AI1070" s="71">
        <v>112.11958052920268</v>
      </c>
      <c r="AJ1070" s="71">
        <v>-13.656821036911037</v>
      </c>
      <c r="AK1070" s="71">
        <v>-3.658166115796746</v>
      </c>
      <c r="AL1070" s="71">
        <v>-29.008381283282382</v>
      </c>
      <c r="AM1070" s="71">
        <v>-26.830604619783237</v>
      </c>
      <c r="AN1070" s="71">
        <v>-2.7780557762273284</v>
      </c>
      <c r="AO1070" s="71">
        <v>1.6617620174538938</v>
      </c>
      <c r="AP1070" s="71">
        <v>2.7053455439823182</v>
      </c>
      <c r="AQ1070" s="71">
        <v>23.764097198711621</v>
      </c>
      <c r="AR1070" s="71">
        <v>213.35728931531511</v>
      </c>
      <c r="AS1070" s="71">
        <v>-43.126526790700638</v>
      </c>
      <c r="AT1070" s="71">
        <v>32.439586277024105</v>
      </c>
      <c r="AU1070" s="71">
        <v>46.504300144576582</v>
      </c>
      <c r="AV1070" s="72">
        <v>31.014906587247172</v>
      </c>
      <c r="AW1070" s="73">
        <v>-30041.419999999955</v>
      </c>
      <c r="AX1070" s="73">
        <v>-7634.6000000000058</v>
      </c>
      <c r="AY1070" s="73">
        <v>-72112.169999999984</v>
      </c>
      <c r="AZ1070" s="73">
        <v>-75243.050000000017</v>
      </c>
      <c r="BA1070" s="73">
        <v>-10561.910000000033</v>
      </c>
      <c r="BB1070" s="73">
        <v>11100.669999999867</v>
      </c>
      <c r="BC1070" s="73">
        <v>4825.820000000007</v>
      </c>
      <c r="BD1070" s="73">
        <v>36900.459999999934</v>
      </c>
      <c r="BE1070" s="73">
        <v>432112.07000000007</v>
      </c>
      <c r="BF1070" s="73">
        <v>-142081.77000000002</v>
      </c>
      <c r="BG1070" s="73">
        <v>63548.890000000014</v>
      </c>
      <c r="BH1070" s="73">
        <v>75724.839999999938</v>
      </c>
      <c r="BI1070" s="73">
        <v>32561.040000000008</v>
      </c>
      <c r="BJ1070" s="71">
        <v>11.774098481745423</v>
      </c>
      <c r="BK1070" s="71">
        <v>11.659017711625181</v>
      </c>
      <c r="BL1070" s="71">
        <v>13.371124190540268</v>
      </c>
      <c r="BM1070" s="71">
        <v>12.973083196359234</v>
      </c>
      <c r="BN1070" s="71">
        <v>0.47511198279419675</v>
      </c>
      <c r="BO1070" s="71">
        <v>9.0757563810965962</v>
      </c>
      <c r="BP1070" s="71">
        <v>14.802408886890406</v>
      </c>
      <c r="BQ1070" s="71">
        <v>14.871382988916428</v>
      </c>
      <c r="BR1070" s="72">
        <v>10.488403992087681</v>
      </c>
      <c r="BS1070" s="72">
        <v>11.131300070684613</v>
      </c>
      <c r="BT1070" s="71">
        <v>12.367927836791084</v>
      </c>
      <c r="BU1070" s="71">
        <v>13.224891921938244</v>
      </c>
      <c r="BV1070" s="71">
        <v>10.530013240008598</v>
      </c>
      <c r="BW1070" s="71">
        <v>10.408260683570036</v>
      </c>
      <c r="BX1070" s="75">
        <v>4074</v>
      </c>
      <c r="BY1070" s="75">
        <v>4206</v>
      </c>
      <c r="BZ1070" s="75">
        <v>3831</v>
      </c>
      <c r="CA1070" s="75">
        <v>4343</v>
      </c>
      <c r="CB1070" s="75">
        <v>5687</v>
      </c>
      <c r="CC1070" s="75">
        <v>6238</v>
      </c>
      <c r="CD1070" s="75">
        <v>3777</v>
      </c>
      <c r="CE1070" s="75">
        <v>3980</v>
      </c>
      <c r="CF1070" s="75">
        <v>8426</v>
      </c>
      <c r="CG1070" s="75">
        <v>3969</v>
      </c>
      <c r="CH1070" s="75">
        <v>4846</v>
      </c>
      <c r="CI1070" s="75">
        <v>5023</v>
      </c>
      <c r="CJ1070" s="75">
        <v>2647</v>
      </c>
      <c r="CK1070" s="75">
        <v>32668</v>
      </c>
      <c r="CL1070" s="73">
        <v>503706.26</v>
      </c>
      <c r="CM1070" s="73">
        <v>458317.89999999997</v>
      </c>
      <c r="CN1070" s="73">
        <v>480490.89999999985</v>
      </c>
      <c r="CO1070" s="73">
        <v>530699.10999999987</v>
      </c>
      <c r="CP1070" s="73">
        <v>560963.80000000016</v>
      </c>
      <c r="CQ1070" s="73">
        <v>425465.73999999987</v>
      </c>
      <c r="CR1070" s="73">
        <v>502042.48000000004</v>
      </c>
      <c r="CS1070" s="73">
        <v>669912.69000000018</v>
      </c>
      <c r="CT1070" s="73">
        <v>436342.6999999999</v>
      </c>
      <c r="CU1070" s="73">
        <v>525602.91</v>
      </c>
      <c r="CV1070" s="73">
        <v>484691.56000000011</v>
      </c>
      <c r="CW1070" s="73">
        <v>487478.08000000013</v>
      </c>
      <c r="CX1070" s="73">
        <v>615879.47</v>
      </c>
      <c r="CY1070" s="77"/>
      <c r="CZ1070" s="4">
        <v>5002</v>
      </c>
      <c r="DA1070" s="76" t="str">
        <f t="shared" si="38"/>
        <v>5002</v>
      </c>
      <c r="DB1070" s="71">
        <v>2.4300411540460614</v>
      </c>
      <c r="DC1070" s="71">
        <v>3.6489823258853264</v>
      </c>
      <c r="DD1070" s="71">
        <v>0.78734086713107554</v>
      </c>
      <c r="DE1070" s="71">
        <v>0.27228804379881028</v>
      </c>
      <c r="DF1070" s="71">
        <v>0.39628842423982508</v>
      </c>
      <c r="DG1070" s="71">
        <v>0.17593991655775401</v>
      </c>
      <c r="DH1070" s="71">
        <v>1.1093656297391019</v>
      </c>
      <c r="DI1070" s="71">
        <v>0.20667660283551731</v>
      </c>
      <c r="DJ1070" s="71">
        <v>0.12819642903505096</v>
      </c>
      <c r="DK1070" s="71">
        <v>0.32567397843010742</v>
      </c>
      <c r="DL1070" s="71">
        <v>0.24636734042385197</v>
      </c>
      <c r="DM1070" s="71">
        <v>0.12836398331526314</v>
      </c>
      <c r="DN1070" s="72">
        <v>0</v>
      </c>
      <c r="DO1070" s="71">
        <v>0.26415978771791188</v>
      </c>
      <c r="DQ1070" s="71"/>
      <c r="DR1070" s="71"/>
      <c r="DS1070" s="71"/>
      <c r="DT1070" s="71"/>
      <c r="DU1070" s="71"/>
      <c r="DV1070" s="71"/>
      <c r="DW1070" s="71"/>
      <c r="DX1070" s="71"/>
      <c r="DY1070" s="71"/>
      <c r="DZ1070" s="71"/>
      <c r="EA1070" s="71"/>
      <c r="EB1070" s="71"/>
      <c r="EC1070" s="71"/>
      <c r="ED1070" s="71"/>
    </row>
    <row r="1071" spans="1:134">
      <c r="A1071" s="4">
        <v>5019</v>
      </c>
      <c r="B1071" s="46" t="s">
        <v>8351</v>
      </c>
      <c r="C1071" s="65" t="str">
        <f t="shared" si="37"/>
        <v>5019</v>
      </c>
      <c r="D1071" s="69">
        <v>108322.76</v>
      </c>
      <c r="E1071" s="68">
        <v>1464416.4699999997</v>
      </c>
      <c r="F1071" s="69">
        <v>31182.800000000003</v>
      </c>
      <c r="G1071" s="69">
        <v>365459.55999999982</v>
      </c>
      <c r="H1071" s="70">
        <v>100.66770576421553</v>
      </c>
      <c r="I1071" s="70">
        <v>33.255130995081508</v>
      </c>
      <c r="J1071" s="69">
        <v>148096.07999999999</v>
      </c>
      <c r="K1071" s="69">
        <v>143117.71</v>
      </c>
      <c r="L1071" s="69">
        <v>144028.67000000001</v>
      </c>
      <c r="M1071" s="69">
        <v>170992.10999999996</v>
      </c>
      <c r="N1071" s="69">
        <v>270127.55</v>
      </c>
      <c r="O1071" s="69">
        <v>284162.74</v>
      </c>
      <c r="P1071" s="69">
        <v>133919.34999999998</v>
      </c>
      <c r="Q1071" s="69">
        <v>144676.66</v>
      </c>
      <c r="R1071" s="69">
        <v>543541.25999999989</v>
      </c>
      <c r="S1071" s="69">
        <v>156732.39000000001</v>
      </c>
      <c r="T1071" s="69">
        <v>189469.48</v>
      </c>
      <c r="U1071" s="69">
        <v>187754.56999999998</v>
      </c>
      <c r="V1071" s="69">
        <v>108322.76</v>
      </c>
      <c r="W1071" s="70">
        <v>80.300832992728061</v>
      </c>
      <c r="X1071" s="70">
        <v>82.113971736265228</v>
      </c>
      <c r="Y1071" s="70">
        <v>79.031890729651394</v>
      </c>
      <c r="Z1071" s="71">
        <v>80.273672242007123</v>
      </c>
      <c r="AA1071" s="71">
        <v>116.99020456165113</v>
      </c>
      <c r="AB1071" s="71">
        <v>107.62192515618698</v>
      </c>
      <c r="AC1071" s="71">
        <v>78.784043569952473</v>
      </c>
      <c r="AD1071" s="71">
        <v>101.69952275124905</v>
      </c>
      <c r="AE1071" s="71">
        <v>109.9659490542255</v>
      </c>
      <c r="AF1071" s="71">
        <v>72.570218811500212</v>
      </c>
      <c r="AG1071" s="71">
        <v>113.77736998951167</v>
      </c>
      <c r="AH1071" s="71">
        <v>111.25732196094495</v>
      </c>
      <c r="AI1071" s="71">
        <v>111.76148890078423</v>
      </c>
      <c r="AJ1071" s="71">
        <v>-34.887109021034092</v>
      </c>
      <c r="AK1071" s="71">
        <v>-26.047059047242271</v>
      </c>
      <c r="AL1071" s="71">
        <v>-34.437610571833751</v>
      </c>
      <c r="AM1071" s="71">
        <v>-36.024938255604667</v>
      </c>
      <c r="AN1071" s="71">
        <v>-23.114311068890093</v>
      </c>
      <c r="AO1071" s="71">
        <v>-23.717047523853331</v>
      </c>
      <c r="AP1071" s="71">
        <v>-19.00399714069173</v>
      </c>
      <c r="AQ1071" s="71">
        <v>29.702598737800013</v>
      </c>
      <c r="AR1071" s="71">
        <v>274.26521856187026</v>
      </c>
      <c r="AS1071" s="71">
        <v>-55.621931463899244</v>
      </c>
      <c r="AT1071" s="71">
        <v>54.612381444406942</v>
      </c>
      <c r="AU1071" s="71">
        <v>51.436616587467142</v>
      </c>
      <c r="AV1071" s="72">
        <v>40.423666281392954</v>
      </c>
      <c r="AW1071" s="73">
        <v>-79349.020000000048</v>
      </c>
      <c r="AX1071" s="73">
        <v>-50407.669999999984</v>
      </c>
      <c r="AY1071" s="73">
        <v>-75653.179999999935</v>
      </c>
      <c r="AZ1071" s="73">
        <v>-96287.209999999992</v>
      </c>
      <c r="BA1071" s="73">
        <v>-81209.02999999997</v>
      </c>
      <c r="BB1071" s="73">
        <v>-83464.089999999967</v>
      </c>
      <c r="BC1071" s="73">
        <v>-31421.340000000026</v>
      </c>
      <c r="BD1071" s="73">
        <v>33131.740000000005</v>
      </c>
      <c r="BE1071" s="73">
        <v>398312.35999999987</v>
      </c>
      <c r="BF1071" s="73">
        <v>-196442.93999999994</v>
      </c>
      <c r="BG1071" s="73">
        <v>66924.650000000023</v>
      </c>
      <c r="BH1071" s="73">
        <v>63772.289999999964</v>
      </c>
      <c r="BI1071" s="73">
        <v>31182.800000000003</v>
      </c>
      <c r="BJ1071" s="71">
        <v>15.797338210165545</v>
      </c>
      <c r="BK1071" s="71">
        <v>10.865574173790357</v>
      </c>
      <c r="BL1071" s="71">
        <v>10.913644033978187</v>
      </c>
      <c r="BM1071" s="71">
        <v>13.878387823765255</v>
      </c>
      <c r="BN1071" s="71">
        <v>1.2429227873932067</v>
      </c>
      <c r="BO1071" s="71">
        <v>5.3943314544142318</v>
      </c>
      <c r="BP1071" s="71">
        <v>11.641007924932909</v>
      </c>
      <c r="BQ1071" s="71">
        <v>13.779184552713577</v>
      </c>
      <c r="BR1071" s="72">
        <v>10.656086621858099</v>
      </c>
      <c r="BS1071" s="72">
        <v>11.891973634988458</v>
      </c>
      <c r="BT1071" s="71">
        <v>13.259872658219262</v>
      </c>
      <c r="BU1071" s="71">
        <v>13.315366320400923</v>
      </c>
      <c r="BV1071" s="71">
        <v>10.876385666765875</v>
      </c>
      <c r="BW1071" s="71">
        <v>10.18388747902744</v>
      </c>
      <c r="BX1071" s="75">
        <v>4033</v>
      </c>
      <c r="BY1071" s="75">
        <v>4260</v>
      </c>
      <c r="BZ1071" s="75">
        <v>3881</v>
      </c>
      <c r="CA1071" s="75">
        <v>4122</v>
      </c>
      <c r="CB1071" s="75">
        <v>6004</v>
      </c>
      <c r="CC1071" s="75">
        <v>6514</v>
      </c>
      <c r="CD1071" s="75">
        <v>3701</v>
      </c>
      <c r="CE1071" s="75">
        <v>4052</v>
      </c>
      <c r="CF1071" s="75">
        <v>8922</v>
      </c>
      <c r="CG1071" s="75">
        <v>4261</v>
      </c>
      <c r="CH1071" s="75">
        <v>5015</v>
      </c>
      <c r="CI1071" s="75">
        <v>4994</v>
      </c>
      <c r="CJ1071" s="75">
        <v>2599</v>
      </c>
      <c r="CK1071" s="75">
        <v>33544</v>
      </c>
      <c r="CL1071" s="73">
        <v>536891.04999999993</v>
      </c>
      <c r="CM1071" s="73">
        <v>508314.18999999994</v>
      </c>
      <c r="CN1071" s="73">
        <v>525488.59</v>
      </c>
      <c r="CO1071" s="73">
        <v>588429.0199999999</v>
      </c>
      <c r="CP1071" s="73">
        <v>563603.27</v>
      </c>
      <c r="CQ1071" s="73">
        <v>466910.93000000011</v>
      </c>
      <c r="CR1071" s="73">
        <v>503579.1700000001</v>
      </c>
      <c r="CS1071" s="73">
        <v>710613.59</v>
      </c>
      <c r="CT1071" s="73">
        <v>484717.49999999994</v>
      </c>
      <c r="CU1071" s="73">
        <v>521458.37999999989</v>
      </c>
      <c r="CV1071" s="73">
        <v>567787.04999999993</v>
      </c>
      <c r="CW1071" s="73">
        <v>605568.4800000001</v>
      </c>
      <c r="CX1071" s="73">
        <v>606320.44000000006</v>
      </c>
      <c r="CY1071" s="77"/>
      <c r="CZ1071" s="4">
        <v>5019</v>
      </c>
      <c r="DA1071" s="76" t="str">
        <f t="shared" si="38"/>
        <v>5019</v>
      </c>
      <c r="DB1071" s="71">
        <v>0.5183063604412389</v>
      </c>
      <c r="DC1071" s="71">
        <v>1.2977205598812283</v>
      </c>
      <c r="DD1071" s="71">
        <v>0.19606260965792607</v>
      </c>
      <c r="DE1071" s="71">
        <v>0.85444672607439798</v>
      </c>
      <c r="DF1071" s="71">
        <v>0.75481316677898336</v>
      </c>
      <c r="DG1071" s="71">
        <v>0.27691809478505214</v>
      </c>
      <c r="DH1071" s="71">
        <v>0.72470932992032933</v>
      </c>
      <c r="DI1071" s="71">
        <v>8.6466891381143565E-2</v>
      </c>
      <c r="DJ1071" s="71">
        <v>7.783104534173077E-2</v>
      </c>
      <c r="DK1071" s="71">
        <v>5.8202911255020737E-2</v>
      </c>
      <c r="DL1071" s="71">
        <v>4.4520767364008826E-2</v>
      </c>
      <c r="DM1071" s="71">
        <v>2.6847481820527635E-2</v>
      </c>
      <c r="DN1071" s="71">
        <v>3.8770523980540587E-2</v>
      </c>
      <c r="DO1071" s="71">
        <v>0.123770942030624</v>
      </c>
      <c r="DQ1071" s="71"/>
      <c r="DR1071" s="71"/>
      <c r="DS1071" s="71"/>
      <c r="DT1071" s="71"/>
      <c r="DU1071" s="71"/>
      <c r="DV1071" s="71"/>
      <c r="DW1071" s="71"/>
      <c r="DX1071" s="71"/>
      <c r="DY1071" s="71"/>
      <c r="DZ1071" s="71"/>
      <c r="EA1071" s="71"/>
      <c r="EB1071" s="71"/>
      <c r="EC1071" s="71"/>
      <c r="ED1071" s="71"/>
    </row>
    <row r="1072" spans="1:134">
      <c r="A1072" s="4">
        <v>5046</v>
      </c>
      <c r="B1072" s="46" t="s">
        <v>8358</v>
      </c>
      <c r="C1072" s="65" t="str">
        <f t="shared" si="37"/>
        <v>5046</v>
      </c>
      <c r="D1072" s="69">
        <v>124308.22999999998</v>
      </c>
      <c r="E1072" s="68">
        <v>1611434.5999999992</v>
      </c>
      <c r="F1072" s="68">
        <v>20318.719999999987</v>
      </c>
      <c r="G1072" s="69">
        <v>276938.98999999953</v>
      </c>
      <c r="H1072" s="70">
        <v>97.680991575953044</v>
      </c>
      <c r="I1072" s="70">
        <v>20.752334284561602</v>
      </c>
      <c r="J1072" s="69">
        <v>190128.56000000003</v>
      </c>
      <c r="K1072" s="69">
        <v>166672.23999999996</v>
      </c>
      <c r="L1072" s="69">
        <v>172898.28999999998</v>
      </c>
      <c r="M1072" s="69">
        <v>207928.83999999997</v>
      </c>
      <c r="N1072" s="69">
        <v>318256.62</v>
      </c>
      <c r="O1072" s="69">
        <v>346353.65999999986</v>
      </c>
      <c r="P1072" s="69">
        <v>156712.92000000001</v>
      </c>
      <c r="Q1072" s="69">
        <v>176248.28999999998</v>
      </c>
      <c r="R1072" s="69">
        <v>532424.69999999984</v>
      </c>
      <c r="S1072" s="69">
        <v>181011.54000000004</v>
      </c>
      <c r="T1072" s="69">
        <v>215049.21</v>
      </c>
      <c r="U1072" s="69">
        <v>225679.70999999993</v>
      </c>
      <c r="V1072" s="69">
        <v>124308.22999999998</v>
      </c>
      <c r="W1072" s="70">
        <v>97.336077276205387</v>
      </c>
      <c r="X1072" s="70">
        <v>85.111019672024113</v>
      </c>
      <c r="Y1072" s="70">
        <v>96.898798655979633</v>
      </c>
      <c r="Z1072" s="71">
        <v>97.675896348934202</v>
      </c>
      <c r="AA1072" s="71">
        <v>115.59557987969316</v>
      </c>
      <c r="AB1072" s="71">
        <v>103.92015288891771</v>
      </c>
      <c r="AC1072" s="71">
        <v>83.127432642838102</v>
      </c>
      <c r="AD1072" s="71">
        <v>91.051247295628997</v>
      </c>
      <c r="AE1072" s="71">
        <v>105.00027516920971</v>
      </c>
      <c r="AF1072" s="71">
        <v>84.767236212011738</v>
      </c>
      <c r="AG1072" s="71">
        <v>104.09958953146284</v>
      </c>
      <c r="AH1072" s="71">
        <v>104.20018040210384</v>
      </c>
      <c r="AI1072" s="71">
        <v>100.38870225561307</v>
      </c>
      <c r="AJ1072" s="71">
        <v>-9.2470219022155238</v>
      </c>
      <c r="AK1072" s="71">
        <v>-20.037797189179486</v>
      </c>
      <c r="AL1072" s="71">
        <v>-12.841361896175329</v>
      </c>
      <c r="AM1072" s="71">
        <v>-17.198843509122462</v>
      </c>
      <c r="AN1072" s="71">
        <v>-0.53861788713165382</v>
      </c>
      <c r="AO1072" s="71">
        <v>-4.6539108427274716</v>
      </c>
      <c r="AP1072" s="71">
        <v>-16.645836935785496</v>
      </c>
      <c r="AQ1072" s="71">
        <v>17.502909933629041</v>
      </c>
      <c r="AR1072" s="71">
        <v>166.31730565015664</v>
      </c>
      <c r="AS1072" s="71">
        <v>-49.992917956787821</v>
      </c>
      <c r="AT1072" s="71">
        <v>34.168244914440216</v>
      </c>
      <c r="AU1072" s="71">
        <v>32.498272582668086</v>
      </c>
      <c r="AV1072" s="72">
        <v>19.53920159831506</v>
      </c>
      <c r="AW1072" s="73">
        <v>-19372.620000000024</v>
      </c>
      <c r="AX1072" s="73">
        <v>-41766.540000000008</v>
      </c>
      <c r="AY1072" s="73">
        <v>-25473.660000000033</v>
      </c>
      <c r="AZ1072" s="73">
        <v>-43189.440000000002</v>
      </c>
      <c r="BA1072" s="73">
        <v>-1701.4900000000489</v>
      </c>
      <c r="BB1072" s="73">
        <v>-11122.1700000001</v>
      </c>
      <c r="BC1072" s="73">
        <v>-31295.589999999938</v>
      </c>
      <c r="BD1072" s="73">
        <v>26253.459999999992</v>
      </c>
      <c r="BE1072" s="73">
        <v>332503.51999999979</v>
      </c>
      <c r="BF1072" s="73">
        <v>-180960.26999999984</v>
      </c>
      <c r="BG1072" s="73">
        <v>54765.97</v>
      </c>
      <c r="BH1072" s="73">
        <v>55353.179999999935</v>
      </c>
      <c r="BI1072" s="73">
        <v>20318.719999999987</v>
      </c>
      <c r="BJ1072" s="71">
        <v>16.994337652318709</v>
      </c>
      <c r="BK1072" s="71">
        <v>14.638141938390316</v>
      </c>
      <c r="BL1072" s="71">
        <v>14.677616185908512</v>
      </c>
      <c r="BM1072" s="71">
        <v>13.93827072083516</v>
      </c>
      <c r="BN1072" s="71">
        <v>1.7641678566364103</v>
      </c>
      <c r="BO1072" s="71">
        <v>11.516611986866479</v>
      </c>
      <c r="BP1072" s="71">
        <v>17.484871767174837</v>
      </c>
      <c r="BQ1072" s="71">
        <v>18.483027420770608</v>
      </c>
      <c r="BR1072" s="72">
        <v>12.663808027561874</v>
      </c>
      <c r="BS1072" s="72">
        <v>13.269432780158823</v>
      </c>
      <c r="BT1072" s="71">
        <v>16.023507324514153</v>
      </c>
      <c r="BU1072" s="71">
        <v>15.827274978962794</v>
      </c>
      <c r="BV1072" s="71">
        <v>14.660791265414986</v>
      </c>
      <c r="BW1072" s="71">
        <v>13.252778187954096</v>
      </c>
      <c r="BX1072" s="75">
        <v>4912</v>
      </c>
      <c r="BY1072" s="75">
        <v>4459</v>
      </c>
      <c r="BZ1072" s="75">
        <v>4346</v>
      </c>
      <c r="CA1072" s="75">
        <v>5002</v>
      </c>
      <c r="CB1072" s="75">
        <v>6516</v>
      </c>
      <c r="CC1072" s="75">
        <v>7393</v>
      </c>
      <c r="CD1072" s="75">
        <v>4072</v>
      </c>
      <c r="CE1072" s="75">
        <v>4476</v>
      </c>
      <c r="CF1072" s="75">
        <v>8446</v>
      </c>
      <c r="CG1072" s="75">
        <v>4466</v>
      </c>
      <c r="CH1072" s="75">
        <v>5210</v>
      </c>
      <c r="CI1072" s="75">
        <v>5368</v>
      </c>
      <c r="CJ1072" s="75">
        <v>2844</v>
      </c>
      <c r="CK1072" s="75">
        <v>34882</v>
      </c>
      <c r="CL1072" s="73">
        <v>427807.33</v>
      </c>
      <c r="CM1072" s="73">
        <v>426510.20000000007</v>
      </c>
      <c r="CN1072" s="73">
        <v>453332.27999999997</v>
      </c>
      <c r="CO1072" s="73">
        <v>531136.74999999988</v>
      </c>
      <c r="CP1072" s="73">
        <v>479214.82000000012</v>
      </c>
      <c r="CQ1072" s="73">
        <v>374371.05</v>
      </c>
      <c r="CR1072" s="73">
        <v>441654.36000000004</v>
      </c>
      <c r="CS1072" s="73">
        <v>627337.59999999986</v>
      </c>
      <c r="CT1072" s="73">
        <v>412818.56000000011</v>
      </c>
      <c r="CU1072" s="73">
        <v>443304.72</v>
      </c>
      <c r="CV1072" s="73">
        <v>437584.01</v>
      </c>
      <c r="CW1072" s="73">
        <v>458652.19000000006</v>
      </c>
      <c r="CX1072" s="73">
        <v>448872.12999999995</v>
      </c>
      <c r="CY1072" s="77"/>
      <c r="CZ1072" s="4">
        <v>5046</v>
      </c>
      <c r="DA1072" s="76" t="str">
        <f t="shared" si="38"/>
        <v>5046</v>
      </c>
      <c r="DB1072" s="71">
        <v>1.4549896492020602</v>
      </c>
      <c r="DC1072" s="71">
        <v>0.2458406694517194</v>
      </c>
      <c r="DD1072" s="71">
        <v>0.36771642439659386</v>
      </c>
      <c r="DE1072" s="71">
        <v>0.26407898110933575</v>
      </c>
      <c r="DF1072" s="71">
        <v>0.87067933889712412</v>
      </c>
      <c r="DG1072" s="71">
        <v>6.6764137558750505E-2</v>
      </c>
      <c r="DH1072" s="71">
        <v>7.2639495025591028E-2</v>
      </c>
      <c r="DI1072" s="71">
        <v>0.24885189409065461</v>
      </c>
      <c r="DJ1072" s="71">
        <v>2.7673981258994127E-4</v>
      </c>
      <c r="DK1072" s="71">
        <v>0</v>
      </c>
      <c r="DL1072" s="71">
        <v>1.7627713248002361E-2</v>
      </c>
      <c r="DM1072" s="71">
        <v>8.1263226146652857E-3</v>
      </c>
      <c r="DN1072" s="71">
        <v>0</v>
      </c>
      <c r="DO1072" s="71">
        <v>3.8038390022650283E-2</v>
      </c>
      <c r="DQ1072" s="71"/>
      <c r="DR1072" s="71"/>
      <c r="DS1072" s="71"/>
      <c r="DT1072" s="71"/>
      <c r="DU1072" s="71"/>
      <c r="DV1072" s="71"/>
      <c r="DW1072" s="71"/>
      <c r="DX1072" s="71"/>
      <c r="DY1072" s="71"/>
      <c r="DZ1072" s="71"/>
      <c r="EA1072" s="71"/>
      <c r="EB1072" s="71"/>
      <c r="EC1072" s="71"/>
      <c r="ED1072" s="71"/>
    </row>
    <row r="1073" spans="1:134">
      <c r="A1073" s="4">
        <v>1332</v>
      </c>
      <c r="B1073" s="46" t="s">
        <v>8365</v>
      </c>
      <c r="C1073" s="65" t="str">
        <f t="shared" si="37"/>
        <v>1332</v>
      </c>
      <c r="D1073" s="69">
        <v>216110.19</v>
      </c>
      <c r="E1073" s="68">
        <v>2256161.19</v>
      </c>
      <c r="F1073" s="69">
        <v>57547.16</v>
      </c>
      <c r="G1073" s="69">
        <v>552037.31999999983</v>
      </c>
      <c r="H1073" s="70">
        <v>106.80052540684277</v>
      </c>
      <c r="I1073" s="70">
        <v>32.394201484895561</v>
      </c>
      <c r="J1073" s="69">
        <v>287203.18999999994</v>
      </c>
      <c r="K1073" s="69">
        <v>240820.56</v>
      </c>
      <c r="L1073" s="69">
        <v>262573.91999999987</v>
      </c>
      <c r="M1073" s="69">
        <v>289277.57</v>
      </c>
      <c r="N1073" s="69">
        <v>453653.92</v>
      </c>
      <c r="O1073" s="69">
        <v>450777.59999999998</v>
      </c>
      <c r="P1073" s="69">
        <v>244416.86</v>
      </c>
      <c r="Q1073" s="69">
        <v>250108.34999999992</v>
      </c>
      <c r="R1073" s="69">
        <v>580588.84</v>
      </c>
      <c r="S1073" s="69">
        <v>286111.5199999999</v>
      </c>
      <c r="T1073" s="69">
        <v>327527.74999999988</v>
      </c>
      <c r="U1073" s="69">
        <v>351297.68000000005</v>
      </c>
      <c r="V1073" s="69">
        <v>216110.19</v>
      </c>
      <c r="W1073" s="70">
        <v>113.32042583827892</v>
      </c>
      <c r="X1073" s="70">
        <v>90.893206886162332</v>
      </c>
      <c r="Y1073" s="70">
        <v>103.4271793974779</v>
      </c>
      <c r="Z1073" s="71">
        <v>91.401621644207154</v>
      </c>
      <c r="AA1073" s="71">
        <v>128.37892120036904</v>
      </c>
      <c r="AB1073" s="71">
        <v>114.35247022310813</v>
      </c>
      <c r="AC1073" s="71">
        <v>93.954270613578856</v>
      </c>
      <c r="AD1073" s="71">
        <v>89.913146584438294</v>
      </c>
      <c r="AE1073" s="71">
        <v>107.55795647544173</v>
      </c>
      <c r="AF1073" s="71">
        <v>119.80769098059358</v>
      </c>
      <c r="AG1073" s="71">
        <v>112.32967411295911</v>
      </c>
      <c r="AH1073" s="71">
        <v>114.0299616303362</v>
      </c>
      <c r="AI1073" s="71">
        <v>110.29616640749906</v>
      </c>
      <c r="AJ1073" s="71">
        <v>0.90053074776017539</v>
      </c>
      <c r="AK1073" s="71">
        <v>-10.58895094076675</v>
      </c>
      <c r="AL1073" s="71">
        <v>6.0124347253227794</v>
      </c>
      <c r="AM1073" s="71">
        <v>-10.990369383531407</v>
      </c>
      <c r="AN1073" s="71">
        <v>13.214892587284988</v>
      </c>
      <c r="AO1073" s="71">
        <v>18.065021386728965</v>
      </c>
      <c r="AP1073" s="71">
        <v>-2.9622771229219858</v>
      </c>
      <c r="AQ1073" s="71">
        <v>14.218880823861003</v>
      </c>
      <c r="AR1073" s="71">
        <v>134.47498785096559</v>
      </c>
      <c r="AS1073" s="71">
        <v>-22.577395133261103</v>
      </c>
      <c r="AT1073" s="71">
        <v>47.6396937450384</v>
      </c>
      <c r="AU1073" s="71">
        <v>49.038272542951233</v>
      </c>
      <c r="AV1073" s="72">
        <v>36.292924018921681</v>
      </c>
      <c r="AW1073" s="73">
        <v>2563.269999999844</v>
      </c>
      <c r="AX1073" s="73">
        <v>-28520.380000000005</v>
      </c>
      <c r="AY1073" s="73">
        <v>14891.729999999865</v>
      </c>
      <c r="AZ1073" s="73">
        <v>-35718.239999999932</v>
      </c>
      <c r="BA1073" s="73">
        <v>52957.26999999996</v>
      </c>
      <c r="BB1073" s="73">
        <v>73357.899999999965</v>
      </c>
      <c r="BC1073" s="73">
        <v>-7461.3300000000163</v>
      </c>
      <c r="BD1073" s="73">
        <v>31135.489999999962</v>
      </c>
      <c r="BE1073" s="73">
        <v>332976.56999999995</v>
      </c>
      <c r="BF1073" s="73">
        <v>-83433.679999999993</v>
      </c>
      <c r="BG1073" s="73">
        <v>105685.1399999999</v>
      </c>
      <c r="BH1073" s="73">
        <v>115587.97</v>
      </c>
      <c r="BI1073" s="73">
        <v>57547.16</v>
      </c>
      <c r="BJ1073" s="71">
        <v>17.679900084451003</v>
      </c>
      <c r="BK1073" s="71">
        <v>17.250264320191015</v>
      </c>
      <c r="BL1073" s="71">
        <v>14.824425527827568</v>
      </c>
      <c r="BM1073" s="71">
        <v>13.710717042076109</v>
      </c>
      <c r="BN1073" s="71">
        <v>4.1316072129983601</v>
      </c>
      <c r="BO1073" s="71">
        <v>13.256984297731091</v>
      </c>
      <c r="BP1073" s="71">
        <v>22.151768216183026</v>
      </c>
      <c r="BQ1073" s="71">
        <v>21.394362251793133</v>
      </c>
      <c r="BR1073" s="72">
        <v>15.034605737140676</v>
      </c>
      <c r="BS1073" s="72">
        <v>14.949040683024531</v>
      </c>
      <c r="BT1073" s="71">
        <v>20.614020237031596</v>
      </c>
      <c r="BU1073" s="71">
        <v>15.463030677399793</v>
      </c>
      <c r="BV1073" s="71">
        <v>15.871340373961463</v>
      </c>
      <c r="BW1073" s="71">
        <v>16.003106098314866</v>
      </c>
      <c r="BX1073" s="75">
        <v>7205</v>
      </c>
      <c r="BY1073" s="75">
        <v>6560</v>
      </c>
      <c r="BZ1073" s="75">
        <v>6149</v>
      </c>
      <c r="CA1073" s="75">
        <v>6176</v>
      </c>
      <c r="CB1073" s="75">
        <v>9044</v>
      </c>
      <c r="CC1073" s="75">
        <v>8948</v>
      </c>
      <c r="CD1073" s="75">
        <v>5907</v>
      </c>
      <c r="CE1073" s="75">
        <v>5931</v>
      </c>
      <c r="CF1073" s="75">
        <v>9840</v>
      </c>
      <c r="CG1073" s="75">
        <v>7092</v>
      </c>
      <c r="CH1073" s="75">
        <v>7446</v>
      </c>
      <c r="CI1073" s="75">
        <v>7853</v>
      </c>
      <c r="CJ1073" s="75">
        <v>4624</v>
      </c>
      <c r="CK1073" s="75">
        <v>48693</v>
      </c>
      <c r="CL1073" s="73">
        <v>508098.29</v>
      </c>
      <c r="CM1073" s="73">
        <v>531330.5399999998</v>
      </c>
      <c r="CN1073" s="73">
        <v>542140.34000000008</v>
      </c>
      <c r="CO1073" s="73">
        <v>612961.9</v>
      </c>
      <c r="CP1073" s="73">
        <v>543611.17999999993</v>
      </c>
      <c r="CQ1073" s="73">
        <v>426631.61000000016</v>
      </c>
      <c r="CR1073" s="73">
        <v>485345.95</v>
      </c>
      <c r="CS1073" s="73">
        <v>675727.73</v>
      </c>
      <c r="CT1073" s="73">
        <v>464944.89000000007</v>
      </c>
      <c r="CU1073" s="73">
        <v>556810</v>
      </c>
      <c r="CV1073" s="73">
        <v>576562.35000000009</v>
      </c>
      <c r="CW1073" s="73">
        <v>552978.79</v>
      </c>
      <c r="CX1073" s="73">
        <v>525384.11999999988</v>
      </c>
      <c r="CY1073" s="77"/>
      <c r="CZ1073" s="4">
        <v>1332</v>
      </c>
      <c r="DA1073" s="76" t="str">
        <f t="shared" si="38"/>
        <v>1332</v>
      </c>
      <c r="DB1073" s="71">
        <v>0.59438809595787367</v>
      </c>
      <c r="DC1073" s="71">
        <v>0.25499771569952323</v>
      </c>
      <c r="DD1073" s="71">
        <v>0.44924830354224299</v>
      </c>
      <c r="DE1073" s="71">
        <v>1.2400682327462664</v>
      </c>
      <c r="DF1073" s="71">
        <v>0.35693117130182811</v>
      </c>
      <c r="DG1073" s="71">
        <v>0.33188515970123988</v>
      </c>
      <c r="DH1073" s="71">
        <v>0.15444216887018392</v>
      </c>
      <c r="DI1073" s="71">
        <v>0.35527449165823194</v>
      </c>
      <c r="DJ1073" s="71">
        <v>9.7864418771770254E-2</v>
      </c>
      <c r="DK1073" s="71">
        <v>0.29345823493174794</v>
      </c>
      <c r="DL1073" s="71">
        <v>9.0729204487838444E-2</v>
      </c>
      <c r="DM1073" s="71">
        <v>5.7800679919167326E-2</v>
      </c>
      <c r="DN1073" s="71">
        <v>4.0916108787972541E-2</v>
      </c>
      <c r="DO1073" s="71">
        <v>0.14458252897823909</v>
      </c>
      <c r="DQ1073" s="71"/>
      <c r="DR1073" s="71"/>
      <c r="DS1073" s="71"/>
      <c r="DT1073" s="71"/>
      <c r="DU1073" s="71"/>
      <c r="DV1073" s="71"/>
      <c r="DW1073" s="71"/>
      <c r="DX1073" s="71"/>
      <c r="DY1073" s="71"/>
      <c r="DZ1073" s="71"/>
      <c r="EA1073" s="71"/>
      <c r="EB1073" s="71"/>
      <c r="EC1073" s="71"/>
      <c r="ED1073" s="71"/>
    </row>
    <row r="1074" spans="1:134">
      <c r="A1074" s="4">
        <v>1362</v>
      </c>
      <c r="B1074" s="46" t="s">
        <v>8372</v>
      </c>
      <c r="C1074" s="65" t="str">
        <f t="shared" si="37"/>
        <v>1362</v>
      </c>
      <c r="D1074" s="69">
        <v>169447.12000000002</v>
      </c>
      <c r="E1074" s="68">
        <v>2069467.2600000005</v>
      </c>
      <c r="F1074" s="69">
        <v>39048.61000000003</v>
      </c>
      <c r="G1074" s="69">
        <v>433459.59000000078</v>
      </c>
      <c r="H1074" s="70">
        <v>97.830063381893368</v>
      </c>
      <c r="I1074" s="70">
        <v>26.494960747953034</v>
      </c>
      <c r="J1074" s="69">
        <v>241590.14999999994</v>
      </c>
      <c r="K1074" s="69">
        <v>253941.37999999998</v>
      </c>
      <c r="L1074" s="69">
        <v>220264.33999999997</v>
      </c>
      <c r="M1074" s="69">
        <v>274982.15999999997</v>
      </c>
      <c r="N1074" s="69">
        <v>457299.66000000003</v>
      </c>
      <c r="O1074" s="69">
        <v>469762.43</v>
      </c>
      <c r="P1074" s="69">
        <v>197581.91999999998</v>
      </c>
      <c r="Q1074" s="69">
        <v>203984.00999999998</v>
      </c>
      <c r="R1074" s="69">
        <v>720501.04</v>
      </c>
      <c r="S1074" s="69">
        <v>227757.79999999996</v>
      </c>
      <c r="T1074" s="69">
        <v>257246.93</v>
      </c>
      <c r="U1074" s="69">
        <v>292948.44</v>
      </c>
      <c r="V1074" s="69">
        <v>169447.12000000002</v>
      </c>
      <c r="W1074" s="70">
        <v>96.55640135510761</v>
      </c>
      <c r="X1074" s="70">
        <v>97.253022983724051</v>
      </c>
      <c r="Y1074" s="70">
        <v>56.920961984583386</v>
      </c>
      <c r="Z1074" s="71">
        <v>88.732319785309372</v>
      </c>
      <c r="AA1074" s="71">
        <v>116.69179123010041</v>
      </c>
      <c r="AB1074" s="71">
        <v>98.809725267454326</v>
      </c>
      <c r="AC1074" s="71">
        <v>77.347626812468476</v>
      </c>
      <c r="AD1074" s="71">
        <v>84.198366345223135</v>
      </c>
      <c r="AE1074" s="71">
        <v>112.0043704555264</v>
      </c>
      <c r="AF1074" s="71">
        <v>69.554968288433557</v>
      </c>
      <c r="AG1074" s="71">
        <v>113.68750976547592</v>
      </c>
      <c r="AH1074" s="71">
        <v>113.28927033366543</v>
      </c>
      <c r="AI1074" s="71">
        <v>104.55348436933707</v>
      </c>
      <c r="AJ1074" s="71">
        <v>-16.603938719069887</v>
      </c>
      <c r="AK1074" s="71">
        <v>-12.747744944840944</v>
      </c>
      <c r="AL1074" s="71">
        <v>-20.945325398543336</v>
      </c>
      <c r="AM1074" s="71">
        <v>-19.281674186726995</v>
      </c>
      <c r="AN1074" s="71">
        <v>-7.1918043625323165</v>
      </c>
      <c r="AO1074" s="71">
        <v>-7.4587896674616623</v>
      </c>
      <c r="AP1074" s="71">
        <v>-20.665752338777622</v>
      </c>
      <c r="AQ1074" s="71">
        <v>4.8287172620334218</v>
      </c>
      <c r="AR1074" s="71">
        <v>180.6357120015706</v>
      </c>
      <c r="AS1074" s="71">
        <v>-46.404563562775515</v>
      </c>
      <c r="AT1074" s="71">
        <v>44.709015245790006</v>
      </c>
      <c r="AU1074" s="71">
        <v>44.661245705138072</v>
      </c>
      <c r="AV1074" s="72">
        <v>29.945595237246224</v>
      </c>
      <c r="AW1074" s="73">
        <v>-48099.970000000118</v>
      </c>
      <c r="AX1074" s="73">
        <v>-37101.390000000043</v>
      </c>
      <c r="AY1074" s="73">
        <v>-58358.45000000007</v>
      </c>
      <c r="AZ1074" s="73">
        <v>-65686.649999999965</v>
      </c>
      <c r="BA1074" s="73">
        <v>-35436.62999999983</v>
      </c>
      <c r="BB1074" s="73">
        <v>-32690.750000000058</v>
      </c>
      <c r="BC1074" s="73">
        <v>-51468.049999999959</v>
      </c>
      <c r="BD1074" s="73">
        <v>9396.1000000000058</v>
      </c>
      <c r="BE1074" s="73">
        <v>463762.14</v>
      </c>
      <c r="BF1074" s="73">
        <v>-197199.64999999994</v>
      </c>
      <c r="BG1074" s="73">
        <v>79478.50999999998</v>
      </c>
      <c r="BH1074" s="73">
        <v>90441.93</v>
      </c>
      <c r="BI1074" s="73">
        <v>39048.61000000003</v>
      </c>
      <c r="BJ1074" s="71">
        <v>14.306773199068129</v>
      </c>
      <c r="BK1074" s="71">
        <v>9.3675866681084745</v>
      </c>
      <c r="BL1074" s="71">
        <v>10.073401468170958</v>
      </c>
      <c r="BM1074" s="71">
        <v>11.11207231564787</v>
      </c>
      <c r="BN1074" s="71">
        <v>-0.97532354982728853</v>
      </c>
      <c r="BO1074" s="71">
        <v>7.9714624101225251</v>
      </c>
      <c r="BP1074" s="71">
        <v>18.936378909323285</v>
      </c>
      <c r="BQ1074" s="71">
        <v>15.716135748634901</v>
      </c>
      <c r="BR1074" s="72">
        <v>12.854800486656906</v>
      </c>
      <c r="BS1074" s="72">
        <v>10.295629412573915</v>
      </c>
      <c r="BT1074" s="71">
        <v>13.001490274351646</v>
      </c>
      <c r="BU1074" s="71">
        <v>9.8879326923039077</v>
      </c>
      <c r="BV1074" s="71">
        <v>9.542854375523028</v>
      </c>
      <c r="BW1074" s="71">
        <v>11.140188636042565</v>
      </c>
      <c r="BX1074" s="75">
        <v>5285</v>
      </c>
      <c r="BY1074" s="75">
        <v>5203</v>
      </c>
      <c r="BZ1074" s="75">
        <v>4736</v>
      </c>
      <c r="CA1074" s="75">
        <v>5370</v>
      </c>
      <c r="CB1074" s="75">
        <v>7654</v>
      </c>
      <c r="CC1074" s="75">
        <v>9413</v>
      </c>
      <c r="CD1074" s="75">
        <v>4667</v>
      </c>
      <c r="CE1074" s="75">
        <v>4672</v>
      </c>
      <c r="CF1074" s="75">
        <v>10266</v>
      </c>
      <c r="CG1074" s="75">
        <v>5459</v>
      </c>
      <c r="CH1074" s="75">
        <v>5759</v>
      </c>
      <c r="CI1074" s="75">
        <v>6170</v>
      </c>
      <c r="CJ1074" s="75">
        <v>3670</v>
      </c>
      <c r="CK1074" s="75">
        <v>40663</v>
      </c>
      <c r="CL1074" s="73">
        <v>650180.9700000002</v>
      </c>
      <c r="CM1074" s="73">
        <v>611109.99000000011</v>
      </c>
      <c r="CN1074" s="73">
        <v>654996.95000000007</v>
      </c>
      <c r="CO1074" s="73">
        <v>709131.16000000027</v>
      </c>
      <c r="CP1074" s="73">
        <v>729304.08000000019</v>
      </c>
      <c r="CQ1074" s="73">
        <v>533624.07000000018</v>
      </c>
      <c r="CR1074" s="73">
        <v>505407.33999999997</v>
      </c>
      <c r="CS1074" s="73">
        <v>855736.81</v>
      </c>
      <c r="CT1074" s="73">
        <v>565467.2200000002</v>
      </c>
      <c r="CU1074" s="73">
        <v>604005.42000000004</v>
      </c>
      <c r="CV1074" s="73">
        <v>610560.03999999992</v>
      </c>
      <c r="CW1074" s="73">
        <v>605648.49999999977</v>
      </c>
      <c r="CX1074" s="73">
        <v>576543.71000000008</v>
      </c>
      <c r="CY1074" s="77"/>
      <c r="CZ1074" s="4">
        <v>1362</v>
      </c>
      <c r="DA1074" s="76" t="str">
        <f t="shared" si="38"/>
        <v>1362</v>
      </c>
      <c r="DB1074" s="71">
        <v>2.6624230515307894</v>
      </c>
      <c r="DC1074" s="71">
        <v>3.9688022785255748</v>
      </c>
      <c r="DD1074" s="71">
        <v>0.65538857489880054</v>
      </c>
      <c r="DE1074" s="71">
        <v>0.39887633655744392</v>
      </c>
      <c r="DF1074" s="71">
        <v>0.31520233305189604</v>
      </c>
      <c r="DG1074" s="71">
        <v>0.3578318985358383</v>
      </c>
      <c r="DH1074" s="71">
        <v>1.2673506770817053</v>
      </c>
      <c r="DI1074" s="71">
        <v>0.451747172226239</v>
      </c>
      <c r="DJ1074" s="71">
        <v>9.5302194525170997E-2</v>
      </c>
      <c r="DK1074" s="71">
        <v>0.2278090409767253</v>
      </c>
      <c r="DL1074" s="71">
        <v>7.7957252080578063E-2</v>
      </c>
      <c r="DM1074" s="71">
        <v>9.1065227425351891E-2</v>
      </c>
      <c r="DN1074" s="72">
        <v>6.6427452494639744E-2</v>
      </c>
      <c r="DO1074" s="71">
        <v>0.25531231690133688</v>
      </c>
      <c r="DQ1074" s="71"/>
      <c r="DR1074" s="71"/>
      <c r="DS1074" s="71"/>
      <c r="DT1074" s="71"/>
      <c r="DU1074" s="71"/>
      <c r="DV1074" s="71"/>
      <c r="DW1074" s="71"/>
      <c r="DX1074" s="71"/>
      <c r="DY1074" s="71"/>
      <c r="DZ1074" s="71"/>
      <c r="EA1074" s="71"/>
      <c r="EB1074" s="71"/>
      <c r="EC1074" s="71"/>
      <c r="ED1074" s="71"/>
    </row>
    <row r="1075" spans="1:134">
      <c r="A1075" s="4">
        <v>5016</v>
      </c>
      <c r="B1075" s="46" t="s">
        <v>8378</v>
      </c>
      <c r="C1075" s="65" t="str">
        <f t="shared" si="37"/>
        <v>5016</v>
      </c>
      <c r="D1075" s="69">
        <v>181296.42</v>
      </c>
      <c r="E1075" s="68">
        <v>2283170.0099999998</v>
      </c>
      <c r="F1075" s="69">
        <v>12545.029999999999</v>
      </c>
      <c r="G1075" s="69">
        <v>385929.46999999951</v>
      </c>
      <c r="H1075" s="70">
        <v>93.90403321413487</v>
      </c>
      <c r="I1075" s="70">
        <v>20.341620467376242</v>
      </c>
      <c r="J1075" s="69">
        <v>296906.19000000006</v>
      </c>
      <c r="K1075" s="69">
        <v>272576.64000000001</v>
      </c>
      <c r="L1075" s="69">
        <v>252694.34999999992</v>
      </c>
      <c r="M1075" s="69">
        <v>275887.00999999995</v>
      </c>
      <c r="N1075" s="69">
        <v>508547.81000000006</v>
      </c>
      <c r="O1075" s="69">
        <v>461287.79</v>
      </c>
      <c r="P1075" s="69">
        <v>214338.90999999992</v>
      </c>
      <c r="Q1075" s="69">
        <v>224529.64</v>
      </c>
      <c r="R1075" s="69">
        <v>767028.82000000007</v>
      </c>
      <c r="S1075" s="69">
        <v>258464.91000000003</v>
      </c>
      <c r="T1075" s="69">
        <v>341216.23000000004</v>
      </c>
      <c r="U1075" s="69">
        <v>296295.07999999996</v>
      </c>
      <c r="V1075" s="69">
        <v>181296.42</v>
      </c>
      <c r="W1075" s="70">
        <v>109.18802165222836</v>
      </c>
      <c r="X1075" s="70">
        <v>94.431590308210332</v>
      </c>
      <c r="Y1075" s="70">
        <v>92.817021725057089</v>
      </c>
      <c r="Z1075" s="71">
        <v>85.879036971321398</v>
      </c>
      <c r="AA1075" s="71">
        <v>131.76693696568026</v>
      </c>
      <c r="AB1075" s="71">
        <v>105.07973844070126</v>
      </c>
      <c r="AC1075" s="71">
        <v>73.861601332622499</v>
      </c>
      <c r="AD1075" s="71">
        <v>77.959425416759899</v>
      </c>
      <c r="AE1075" s="71">
        <v>106.48507073138333</v>
      </c>
      <c r="AF1075" s="71">
        <v>72.024728328685512</v>
      </c>
      <c r="AG1075" s="71">
        <v>122.6481114699544</v>
      </c>
      <c r="AH1075" s="71">
        <v>97.666350864765178</v>
      </c>
      <c r="AI1075" s="71">
        <v>94.212065424041626</v>
      </c>
      <c r="AJ1075" s="71">
        <v>5.9235804948558402</v>
      </c>
      <c r="AK1075" s="71">
        <v>-8.8957002003897898</v>
      </c>
      <c r="AL1075" s="71">
        <v>-21.52033266681579</v>
      </c>
      <c r="AM1075" s="71">
        <v>-22.45661968751892</v>
      </c>
      <c r="AN1075" s="71">
        <v>-9.7142393214813225</v>
      </c>
      <c r="AO1075" s="71">
        <v>-12.911078895097972</v>
      </c>
      <c r="AP1075" s="71">
        <v>-23.199437963505609</v>
      </c>
      <c r="AQ1075" s="71">
        <v>5.9037534127637015</v>
      </c>
      <c r="AR1075" s="71">
        <v>160.66230000654866</v>
      </c>
      <c r="AS1075" s="71">
        <v>-46.3946937271742</v>
      </c>
      <c r="AT1075" s="71">
        <v>54.653474851150904</v>
      </c>
      <c r="AU1075" s="71">
        <v>23.284732627881599</v>
      </c>
      <c r="AV1075" s="72">
        <v>7.4340306174663251</v>
      </c>
      <c r="AW1075" s="73">
        <v>16603.930000000109</v>
      </c>
      <c r="AX1075" s="73">
        <v>-26615.209999999963</v>
      </c>
      <c r="AY1075" s="73">
        <v>-69292.680000000109</v>
      </c>
      <c r="AZ1075" s="73">
        <v>-79897.080000000016</v>
      </c>
      <c r="BA1075" s="73">
        <v>-54706.89000000013</v>
      </c>
      <c r="BB1075" s="73">
        <v>-55877.009999999951</v>
      </c>
      <c r="BC1075" s="73">
        <v>-64746.1700000001</v>
      </c>
      <c r="BD1075" s="73">
        <v>12516.720000000001</v>
      </c>
      <c r="BE1075" s="73">
        <v>472767.31000000011</v>
      </c>
      <c r="BF1075" s="73">
        <v>-223698.00999999989</v>
      </c>
      <c r="BG1075" s="73">
        <v>120583.47</v>
      </c>
      <c r="BH1075" s="73">
        <v>55961.119999999937</v>
      </c>
      <c r="BI1075" s="73">
        <v>12545.029999999999</v>
      </c>
      <c r="BJ1075" s="71">
        <v>9.9568617670666111</v>
      </c>
      <c r="BK1075" s="71">
        <v>8.2219584262275607</v>
      </c>
      <c r="BL1075" s="71">
        <v>7.1806398289470614</v>
      </c>
      <c r="BM1075" s="71">
        <v>9.7079404135958249</v>
      </c>
      <c r="BN1075" s="71">
        <v>0.36227200659886805</v>
      </c>
      <c r="BO1075" s="71">
        <v>8.9805751027404845</v>
      </c>
      <c r="BP1075" s="71">
        <v>15.277383382028859</v>
      </c>
      <c r="BQ1075" s="71">
        <v>17.555039687192707</v>
      </c>
      <c r="BR1075" s="72">
        <v>13.154007256780289</v>
      </c>
      <c r="BS1075" s="72">
        <v>14.293422249734032</v>
      </c>
      <c r="BT1075" s="71">
        <v>14.102924011081338</v>
      </c>
      <c r="BU1075" s="71">
        <v>15.920640172231533</v>
      </c>
      <c r="BV1075" s="71">
        <v>13.454064432371137</v>
      </c>
      <c r="BW1075" s="71">
        <v>12.840356856756443</v>
      </c>
      <c r="BX1075" s="75">
        <v>6040</v>
      </c>
      <c r="BY1075" s="75">
        <v>5841</v>
      </c>
      <c r="BZ1075" s="75">
        <v>5453</v>
      </c>
      <c r="CA1075" s="75">
        <v>6093</v>
      </c>
      <c r="CB1075" s="75">
        <v>8863</v>
      </c>
      <c r="CC1075" s="75">
        <v>9233</v>
      </c>
      <c r="CD1075" s="75">
        <v>5190</v>
      </c>
      <c r="CE1075" s="75">
        <v>5239</v>
      </c>
      <c r="CF1075" s="75">
        <v>11370</v>
      </c>
      <c r="CG1075" s="75">
        <v>5792</v>
      </c>
      <c r="CH1075" s="75">
        <v>6794</v>
      </c>
      <c r="CI1075" s="75">
        <v>6794</v>
      </c>
      <c r="CJ1075" s="75">
        <v>3766</v>
      </c>
      <c r="CK1075" s="75">
        <v>44945</v>
      </c>
      <c r="CL1075" s="73">
        <v>712031.79</v>
      </c>
      <c r="CM1075" s="73">
        <v>680515.98999999987</v>
      </c>
      <c r="CN1075" s="73">
        <v>669146.55999999994</v>
      </c>
      <c r="CO1075" s="73">
        <v>781118.45</v>
      </c>
      <c r="CP1075" s="73">
        <v>704685.08000000019</v>
      </c>
      <c r="CQ1075" s="73">
        <v>566064.92000000027</v>
      </c>
      <c r="CR1075" s="73">
        <v>654595.44999999984</v>
      </c>
      <c r="CS1075" s="73">
        <v>878904.41999999981</v>
      </c>
      <c r="CT1075" s="73">
        <v>622594.2300000001</v>
      </c>
      <c r="CU1075" s="73">
        <v>644480.55000000028</v>
      </c>
      <c r="CV1075" s="73">
        <v>594870.65</v>
      </c>
      <c r="CW1075" s="73">
        <v>656827.60999999987</v>
      </c>
      <c r="CX1075" s="73">
        <v>647776.86</v>
      </c>
      <c r="CY1075" s="77"/>
      <c r="CZ1075" s="4">
        <v>5016</v>
      </c>
      <c r="DA1075" s="76" t="str">
        <f t="shared" si="38"/>
        <v>5016</v>
      </c>
      <c r="DB1075" s="71">
        <v>1.5519896370562118</v>
      </c>
      <c r="DC1075" s="71">
        <v>3.9066855832463094</v>
      </c>
      <c r="DD1075" s="71">
        <v>0.80729363646397556</v>
      </c>
      <c r="DE1075" s="71">
        <v>0.45314621993034521</v>
      </c>
      <c r="DF1075" s="71">
        <v>0.47938112982558179</v>
      </c>
      <c r="DG1075" s="71">
        <v>6.3906644536585178E-2</v>
      </c>
      <c r="DH1075" s="71">
        <v>8.190240005506981E-2</v>
      </c>
      <c r="DI1075" s="71">
        <v>2.979417725905939E-2</v>
      </c>
      <c r="DJ1075" s="71">
        <v>6.4734807441612363E-2</v>
      </c>
      <c r="DK1075" s="71">
        <v>4.3015024801542567E-2</v>
      </c>
      <c r="DL1075" s="71">
        <v>1.6920698598603331E-2</v>
      </c>
      <c r="DM1075" s="71">
        <v>9.1882030437162449E-3</v>
      </c>
      <c r="DN1075" s="72">
        <v>5.4226942925739735E-2</v>
      </c>
      <c r="DO1075" s="71">
        <v>4.5100681967815498E-2</v>
      </c>
      <c r="DQ1075" s="71"/>
      <c r="DR1075" s="71"/>
      <c r="DS1075" s="71"/>
      <c r="DT1075" s="71"/>
      <c r="DU1075" s="71"/>
      <c r="DV1075" s="71"/>
      <c r="DW1075" s="71"/>
      <c r="DX1075" s="71"/>
      <c r="DY1075" s="71"/>
      <c r="DZ1075" s="71"/>
      <c r="EA1075" s="71"/>
      <c r="EB1075" s="71"/>
      <c r="EC1075" s="71"/>
      <c r="ED1075" s="71"/>
    </row>
    <row r="1076" spans="1:134">
      <c r="A1076" s="4">
        <v>5023</v>
      </c>
      <c r="B1076" s="46" t="s">
        <v>8385</v>
      </c>
      <c r="C1076" s="65" t="str">
        <f t="shared" si="37"/>
        <v>5023</v>
      </c>
      <c r="D1076" s="69">
        <v>142713.15999999997</v>
      </c>
      <c r="E1076" s="68">
        <v>1707044.07</v>
      </c>
      <c r="F1076" s="69">
        <v>27216.169999999984</v>
      </c>
      <c r="G1076" s="69">
        <v>234705.20000000042</v>
      </c>
      <c r="H1076" s="70">
        <v>92.586696346928051</v>
      </c>
      <c r="I1076" s="70">
        <v>15.940976957295195</v>
      </c>
      <c r="J1076" s="69">
        <v>206238.11</v>
      </c>
      <c r="K1076" s="69">
        <v>183147.28000000003</v>
      </c>
      <c r="L1076" s="69">
        <v>176666.33000000002</v>
      </c>
      <c r="M1076" s="69">
        <v>212465.01999999996</v>
      </c>
      <c r="N1076" s="69">
        <v>321524.38</v>
      </c>
      <c r="O1076" s="69">
        <v>381338.77999999991</v>
      </c>
      <c r="P1076" s="69">
        <v>212908.57999999993</v>
      </c>
      <c r="Q1076" s="69">
        <v>188898.27</v>
      </c>
      <c r="R1076" s="69">
        <v>454826.91999999993</v>
      </c>
      <c r="S1076" s="69">
        <v>202316.72999999995</v>
      </c>
      <c r="T1076" s="69">
        <v>262981.41999999993</v>
      </c>
      <c r="U1076" s="69">
        <v>242398.98999999996</v>
      </c>
      <c r="V1076" s="69">
        <v>142713.15999999997</v>
      </c>
      <c r="W1076" s="70">
        <v>84.842498602558351</v>
      </c>
      <c r="X1076" s="70">
        <v>77.780280647396552</v>
      </c>
      <c r="Y1076" s="70">
        <v>76.965928148280184</v>
      </c>
      <c r="Z1076" s="71">
        <v>72.259933852399271</v>
      </c>
      <c r="AA1076" s="71">
        <v>123.82816457344575</v>
      </c>
      <c r="AB1076" s="71">
        <v>119.46379113241569</v>
      </c>
      <c r="AC1076" s="71">
        <v>86.183680616361485</v>
      </c>
      <c r="AD1076" s="71">
        <v>77.208719732658039</v>
      </c>
      <c r="AE1076" s="71">
        <v>100.70022566386376</v>
      </c>
      <c r="AF1076" s="71">
        <v>69.689508998679273</v>
      </c>
      <c r="AG1076" s="71">
        <v>108.10371943805488</v>
      </c>
      <c r="AH1076" s="71">
        <v>105.76146257891675</v>
      </c>
      <c r="AI1076" s="71">
        <v>103.72525009961826</v>
      </c>
      <c r="AJ1076" s="71">
        <v>-25.460098541467303</v>
      </c>
      <c r="AK1076" s="71">
        <v>-36.523255500411778</v>
      </c>
      <c r="AL1076" s="71">
        <v>-35.434910298453538</v>
      </c>
      <c r="AM1076" s="71">
        <v>-33.548826962462797</v>
      </c>
      <c r="AN1076" s="71">
        <v>-23.747692920072573</v>
      </c>
      <c r="AO1076" s="71">
        <v>-11.782233605852955</v>
      </c>
      <c r="AP1076" s="71">
        <v>-11.308036272010025</v>
      </c>
      <c r="AQ1076" s="71">
        <v>-4.5900823588577726</v>
      </c>
      <c r="AR1076" s="71">
        <v>92.996696803288884</v>
      </c>
      <c r="AS1076" s="71">
        <v>-36.245559025853481</v>
      </c>
      <c r="AT1076" s="71">
        <v>42.27151163341123</v>
      </c>
      <c r="AU1076" s="71">
        <v>33.956101010173526</v>
      </c>
      <c r="AV1076" s="72">
        <v>23.564397652267811</v>
      </c>
      <c r="AW1076" s="73">
        <v>-70443.380000000063</v>
      </c>
      <c r="AX1076" s="73">
        <v>-105379.29999999987</v>
      </c>
      <c r="AY1076" s="73">
        <v>-96958.829999999958</v>
      </c>
      <c r="AZ1076" s="73">
        <v>-107266.01000000001</v>
      </c>
      <c r="BA1076" s="73">
        <v>-100134.17999999988</v>
      </c>
      <c r="BB1076" s="73">
        <v>-34353.280000000144</v>
      </c>
      <c r="BC1076" s="73">
        <v>-27145.390000000043</v>
      </c>
      <c r="BD1076" s="73">
        <v>-9087.719999999943</v>
      </c>
      <c r="BE1076" s="73">
        <v>219161.2699999999</v>
      </c>
      <c r="BF1076" s="73">
        <v>-115020.74000000008</v>
      </c>
      <c r="BG1076" s="73">
        <v>78136.669999999984</v>
      </c>
      <c r="BH1076" s="73">
        <v>61444.939999999915</v>
      </c>
      <c r="BI1076" s="73">
        <v>27216.169999999984</v>
      </c>
      <c r="BJ1076" s="71">
        <v>9.7911519577237005</v>
      </c>
      <c r="BK1076" s="71">
        <v>14.034087344682778</v>
      </c>
      <c r="BL1076" s="71">
        <v>10.672084655739308</v>
      </c>
      <c r="BM1076" s="71">
        <v>12.838104466756549</v>
      </c>
      <c r="BN1076" s="71">
        <v>1.8187251588411222</v>
      </c>
      <c r="BO1076" s="71">
        <v>11.032401224918505</v>
      </c>
      <c r="BP1076" s="71">
        <v>15.049788246287497</v>
      </c>
      <c r="BQ1076" s="71">
        <v>17.521685404607226</v>
      </c>
      <c r="BR1076" s="72">
        <v>12.639235607600332</v>
      </c>
      <c r="BS1076" s="72">
        <v>7.1337628265433377</v>
      </c>
      <c r="BT1076" s="71">
        <v>10.513459704751224</v>
      </c>
      <c r="BU1076" s="71">
        <v>11.80314226412337</v>
      </c>
      <c r="BV1076" s="71">
        <v>11.089598758457239</v>
      </c>
      <c r="BW1076" s="71">
        <v>10.748612822375092</v>
      </c>
      <c r="BX1076" s="75">
        <v>4245</v>
      </c>
      <c r="BY1076" s="75">
        <v>4002</v>
      </c>
      <c r="BZ1076" s="75">
        <v>3497</v>
      </c>
      <c r="CA1076" s="75">
        <v>3983</v>
      </c>
      <c r="CB1076" s="75">
        <v>5694</v>
      </c>
      <c r="CC1076" s="75">
        <v>7071</v>
      </c>
      <c r="CD1076" s="75">
        <v>4021</v>
      </c>
      <c r="CE1076" s="75">
        <v>3759</v>
      </c>
      <c r="CF1076" s="75">
        <v>6581</v>
      </c>
      <c r="CG1076" s="75">
        <v>4256</v>
      </c>
      <c r="CH1076" s="75">
        <v>4965</v>
      </c>
      <c r="CI1076" s="75">
        <v>4768</v>
      </c>
      <c r="CJ1076" s="75">
        <v>2910</v>
      </c>
      <c r="CK1076" s="75">
        <v>31260</v>
      </c>
      <c r="CL1076" s="73">
        <v>502710.22999999992</v>
      </c>
      <c r="CM1076" s="73">
        <v>519396.75999999989</v>
      </c>
      <c r="CN1076" s="73">
        <v>468500.85</v>
      </c>
      <c r="CO1076" s="73">
        <v>507644.39999999997</v>
      </c>
      <c r="CP1076" s="73">
        <v>605946.37</v>
      </c>
      <c r="CQ1076" s="73">
        <v>459195.49999999994</v>
      </c>
      <c r="CR1076" s="73">
        <v>483998.12000000005</v>
      </c>
      <c r="CS1076" s="73">
        <v>642399.66</v>
      </c>
      <c r="CT1076" s="73">
        <v>523925.41000000003</v>
      </c>
      <c r="CU1076" s="73">
        <v>554202.67999999993</v>
      </c>
      <c r="CV1076" s="73">
        <v>482803.18999999994</v>
      </c>
      <c r="CW1076" s="73">
        <v>480058.33999999985</v>
      </c>
      <c r="CX1076" s="73">
        <v>425637.80999999994</v>
      </c>
      <c r="CY1076" s="77"/>
      <c r="CZ1076" s="4">
        <v>5023</v>
      </c>
      <c r="DA1076" s="76" t="str">
        <f t="shared" si="38"/>
        <v>5023</v>
      </c>
      <c r="DB1076" s="71">
        <v>1.1121060776250633</v>
      </c>
      <c r="DC1076" s="71">
        <v>4.3222377979858457</v>
      </c>
      <c r="DD1076" s="71">
        <v>1.0748262379778253</v>
      </c>
      <c r="DE1076" s="71">
        <v>0.16883306861880601</v>
      </c>
      <c r="DF1076" s="71">
        <v>0.26881337364155677</v>
      </c>
      <c r="DG1076" s="71">
        <v>0.3095238107117475</v>
      </c>
      <c r="DH1076" s="71">
        <v>0.21122972481181454</v>
      </c>
      <c r="DI1076" s="71">
        <v>0.10188669948050279</v>
      </c>
      <c r="DJ1076" s="71">
        <v>0</v>
      </c>
      <c r="DK1076" s="71">
        <v>0.11165169313704856</v>
      </c>
      <c r="DL1076" s="71">
        <v>0.11823574807001414</v>
      </c>
      <c r="DM1076" s="71">
        <v>7.1826865523345051E-2</v>
      </c>
      <c r="DN1076" s="71">
        <v>8.3303834552307568E-2</v>
      </c>
      <c r="DO1076" s="71">
        <v>8.6491689476941053E-2</v>
      </c>
      <c r="DQ1076" s="71"/>
      <c r="DR1076" s="71"/>
      <c r="DS1076" s="71"/>
      <c r="DT1076" s="71"/>
      <c r="DU1076" s="71"/>
      <c r="DV1076" s="71"/>
      <c r="DW1076" s="71"/>
      <c r="DX1076" s="71"/>
      <c r="DY1076" s="71"/>
      <c r="DZ1076" s="71"/>
      <c r="EA1076" s="71"/>
      <c r="EB1076" s="71"/>
      <c r="EC1076" s="71"/>
      <c r="ED1076" s="71"/>
    </row>
    <row r="1077" spans="1:134">
      <c r="A1077" s="4">
        <v>5039</v>
      </c>
      <c r="B1077" s="46" t="s">
        <v>8392</v>
      </c>
      <c r="C1077" s="65" t="str">
        <f t="shared" si="37"/>
        <v>5039</v>
      </c>
      <c r="D1077" s="69">
        <v>352622.11</v>
      </c>
      <c r="E1077" s="68">
        <v>2857869.8699999996</v>
      </c>
      <c r="F1077" s="69">
        <v>142420.54999999999</v>
      </c>
      <c r="G1077" s="69">
        <v>693667.48</v>
      </c>
      <c r="H1077" s="70">
        <v>105.67100253090062</v>
      </c>
      <c r="I1077" s="70">
        <v>32.051876626935979</v>
      </c>
      <c r="J1077" s="69">
        <v>438248.87000000005</v>
      </c>
      <c r="K1077" s="69">
        <v>330957.74</v>
      </c>
      <c r="L1077" s="69">
        <v>293791.24</v>
      </c>
      <c r="M1077" s="69">
        <v>401871.92</v>
      </c>
      <c r="N1077" s="69">
        <v>564093.08999999985</v>
      </c>
      <c r="O1077" s="69">
        <v>585344.15</v>
      </c>
      <c r="P1077" s="69">
        <v>326849.94999999995</v>
      </c>
      <c r="Q1077" s="69">
        <v>287115.99999999994</v>
      </c>
      <c r="R1077" s="69">
        <v>705167.62</v>
      </c>
      <c r="S1077" s="69">
        <v>296828.69999999995</v>
      </c>
      <c r="T1077" s="69">
        <v>406256.82999999996</v>
      </c>
      <c r="U1077" s="69">
        <v>483028.65999999992</v>
      </c>
      <c r="V1077" s="69">
        <v>352622.11</v>
      </c>
      <c r="W1077" s="70">
        <v>118.49968824835064</v>
      </c>
      <c r="X1077" s="70">
        <v>99.493874965702204</v>
      </c>
      <c r="Y1077" s="70">
        <v>91.545002908463346</v>
      </c>
      <c r="Z1077" s="71">
        <v>97.059682889342156</v>
      </c>
      <c r="AA1077" s="71">
        <v>121.64197195847566</v>
      </c>
      <c r="AB1077" s="71">
        <v>94.290929441206288</v>
      </c>
      <c r="AC1077" s="71">
        <v>91.792371426214686</v>
      </c>
      <c r="AD1077" s="71">
        <v>87.215781437997776</v>
      </c>
      <c r="AE1077" s="71">
        <v>111.22742015181213</v>
      </c>
      <c r="AF1077" s="71">
        <v>96.298526727308712</v>
      </c>
      <c r="AG1077" s="71">
        <v>100.55429521236363</v>
      </c>
      <c r="AH1077" s="71">
        <v>124.27701089389571</v>
      </c>
      <c r="AI1077" s="71">
        <v>124.02866338652645</v>
      </c>
      <c r="AJ1077" s="71">
        <v>3.2017637951030631</v>
      </c>
      <c r="AK1077" s="71">
        <v>-0.72822892293918917</v>
      </c>
      <c r="AL1077" s="71">
        <v>-10.946852630621407</v>
      </c>
      <c r="AM1077" s="71">
        <v>9.4741722328683942E-2</v>
      </c>
      <c r="AN1077" s="71">
        <v>15.025933455754515</v>
      </c>
      <c r="AO1077" s="71">
        <v>-3.243023439853554</v>
      </c>
      <c r="AP1077" s="71">
        <v>-5.2548258592998387</v>
      </c>
      <c r="AQ1077" s="71">
        <v>10.129914604399781</v>
      </c>
      <c r="AR1077" s="71">
        <v>155.89326162767492</v>
      </c>
      <c r="AS1077" s="71">
        <v>-36.413162231013864</v>
      </c>
      <c r="AT1077" s="71">
        <v>32.585039757056734</v>
      </c>
      <c r="AU1077" s="71">
        <v>61.265115537429303</v>
      </c>
      <c r="AV1077" s="72">
        <v>67.754278322197024</v>
      </c>
      <c r="AW1077" s="73">
        <v>13596.369999999995</v>
      </c>
      <c r="AX1077" s="73">
        <v>-2427.8099999998813</v>
      </c>
      <c r="AY1077" s="73">
        <v>-36114.270000000077</v>
      </c>
      <c r="AZ1077" s="73">
        <v>380.38000000000466</v>
      </c>
      <c r="BA1077" s="73">
        <v>73687.949999999721</v>
      </c>
      <c r="BB1077" s="73">
        <v>-9036.9999999998836</v>
      </c>
      <c r="BC1077" s="73">
        <v>-18127.989999999932</v>
      </c>
      <c r="BD1077" s="73">
        <v>26409.359999999957</v>
      </c>
      <c r="BE1077" s="73">
        <v>429596.62000000005</v>
      </c>
      <c r="BF1077" s="73">
        <v>-169979.70000000019</v>
      </c>
      <c r="BG1077" s="73">
        <v>99844.559999999939</v>
      </c>
      <c r="BH1077" s="73">
        <v>183504.0799999999</v>
      </c>
      <c r="BI1077" s="73">
        <v>142420.54999999999</v>
      </c>
      <c r="BJ1077" s="71">
        <v>20.764083001939543</v>
      </c>
      <c r="BK1077" s="71">
        <v>16.908708225698387</v>
      </c>
      <c r="BL1077" s="71">
        <v>16.878653466957001</v>
      </c>
      <c r="BM1077" s="71">
        <v>15.579165225941068</v>
      </c>
      <c r="BN1077" s="71">
        <v>3.8645739970812469</v>
      </c>
      <c r="BO1077" s="71">
        <v>13.264512902547114</v>
      </c>
      <c r="BP1077" s="71">
        <v>22.67413566398913</v>
      </c>
      <c r="BQ1077" s="71">
        <v>20.205195822650797</v>
      </c>
      <c r="BR1077" s="72">
        <v>14.73351980841171</v>
      </c>
      <c r="BS1077" s="72">
        <v>15.889499649319131</v>
      </c>
      <c r="BT1077" s="71">
        <v>18.196138774955305</v>
      </c>
      <c r="BU1077" s="71">
        <v>18.209889506025966</v>
      </c>
      <c r="BV1077" s="71">
        <v>18.597696218748808</v>
      </c>
      <c r="BW1077" s="71">
        <v>16.473200747685464</v>
      </c>
      <c r="BX1077" s="75">
        <v>13951</v>
      </c>
      <c r="BY1077" s="75">
        <v>10512</v>
      </c>
      <c r="BZ1077" s="75">
        <v>9173</v>
      </c>
      <c r="CA1077" s="75">
        <v>11319</v>
      </c>
      <c r="CB1077" s="75">
        <v>13246</v>
      </c>
      <c r="CC1077" s="75">
        <v>15404</v>
      </c>
      <c r="CD1077" s="75">
        <v>10324</v>
      </c>
      <c r="CE1077" s="75">
        <v>9050</v>
      </c>
      <c r="CF1077" s="75">
        <v>13828</v>
      </c>
      <c r="CG1077" s="75">
        <v>9200</v>
      </c>
      <c r="CH1077" s="75">
        <v>11556</v>
      </c>
      <c r="CI1077" s="75">
        <v>13337</v>
      </c>
      <c r="CJ1077" s="75">
        <v>9318</v>
      </c>
      <c r="CK1077" s="75">
        <v>76613</v>
      </c>
      <c r="CL1077" s="73">
        <v>554548.91999999993</v>
      </c>
      <c r="CM1077" s="73">
        <v>570603.2300000001</v>
      </c>
      <c r="CN1077" s="73">
        <v>627748.87</v>
      </c>
      <c r="CO1077" s="73">
        <v>737805.44999999984</v>
      </c>
      <c r="CP1077" s="73">
        <v>699451.76</v>
      </c>
      <c r="CQ1077" s="73">
        <v>506774.53</v>
      </c>
      <c r="CR1077" s="73">
        <v>533843.84999999986</v>
      </c>
      <c r="CS1077" s="73">
        <v>804409.69999999984</v>
      </c>
      <c r="CT1077" s="73">
        <v>523384.60999999993</v>
      </c>
      <c r="CU1077" s="73">
        <v>570225.96000000008</v>
      </c>
      <c r="CV1077" s="73">
        <v>595066.39</v>
      </c>
      <c r="CW1077" s="73">
        <v>601485.87999999989</v>
      </c>
      <c r="CX1077" s="73">
        <v>599469.28999999992</v>
      </c>
      <c r="CY1077" s="77"/>
      <c r="CZ1077" s="4">
        <v>5039</v>
      </c>
      <c r="DA1077" s="76" t="str">
        <f t="shared" si="38"/>
        <v>5039</v>
      </c>
      <c r="DB1077" s="71">
        <v>0.79253974234960112</v>
      </c>
      <c r="DC1077" s="71">
        <v>0.75716485969111957</v>
      </c>
      <c r="DD1077" s="71">
        <v>0.15506101442917916</v>
      </c>
      <c r="DE1077" s="71">
        <v>0.41014379562977721</v>
      </c>
      <c r="DF1077" s="71">
        <v>0.37166026277859326</v>
      </c>
      <c r="DG1077" s="71">
        <v>0.40879556102968789</v>
      </c>
      <c r="DH1077" s="71">
        <v>5.2412713842203015E-2</v>
      </c>
      <c r="DI1077" s="71">
        <v>1.6737332745492176E-2</v>
      </c>
      <c r="DJ1077" s="71">
        <v>0.34408829596351626</v>
      </c>
      <c r="DK1077" s="71">
        <v>6.3518774891712718E-2</v>
      </c>
      <c r="DL1077" s="71">
        <v>4.4450062536194809E-3</v>
      </c>
      <c r="DM1077" s="71">
        <v>1.5275666381785709E-2</v>
      </c>
      <c r="DN1077" s="71">
        <v>6.4529424890475584E-2</v>
      </c>
      <c r="DO1077" s="71">
        <v>0.10898295694516114</v>
      </c>
      <c r="DQ1077" s="71"/>
      <c r="DR1077" s="71"/>
      <c r="DS1077" s="71"/>
      <c r="DT1077" s="71"/>
      <c r="DU1077" s="71"/>
      <c r="DV1077" s="71"/>
      <c r="DW1077" s="71"/>
      <c r="DX1077" s="71"/>
      <c r="DY1077" s="71"/>
      <c r="DZ1077" s="71"/>
      <c r="EA1077" s="71"/>
      <c r="EB1077" s="71"/>
      <c r="EC1077" s="71"/>
      <c r="ED1077" s="71"/>
    </row>
    <row r="1078" spans="1:134">
      <c r="A1078" s="4">
        <v>1335</v>
      </c>
      <c r="B1078" s="46" t="s">
        <v>8399</v>
      </c>
      <c r="C1078" s="65" t="str">
        <f t="shared" si="37"/>
        <v>1335</v>
      </c>
      <c r="D1078" s="69">
        <v>256784.4</v>
      </c>
      <c r="E1078" s="68">
        <v>2801228.0499999993</v>
      </c>
      <c r="F1078" s="69">
        <v>75874.070000000036</v>
      </c>
      <c r="G1078" s="69">
        <v>19546.309999999125</v>
      </c>
      <c r="H1078" s="70">
        <v>80.250833575556896</v>
      </c>
      <c r="I1078" s="70">
        <v>0.70267959554564108</v>
      </c>
      <c r="J1078" s="69">
        <v>342294.86999999994</v>
      </c>
      <c r="K1078" s="69">
        <v>358248.21999999986</v>
      </c>
      <c r="L1078" s="69">
        <v>344627.19999999995</v>
      </c>
      <c r="M1078" s="69">
        <v>383400.30999999994</v>
      </c>
      <c r="N1078" s="69">
        <v>492393.16999999975</v>
      </c>
      <c r="O1078" s="69">
        <v>571871.11999999988</v>
      </c>
      <c r="P1078" s="69">
        <v>366991.37999999989</v>
      </c>
      <c r="Q1078" s="69">
        <v>379941.4699999998</v>
      </c>
      <c r="R1078" s="69">
        <v>628021.64999999991</v>
      </c>
      <c r="S1078" s="69">
        <v>348962.27999999991</v>
      </c>
      <c r="T1078" s="69">
        <v>399588.74999999988</v>
      </c>
      <c r="U1078" s="69">
        <v>420938.11999999994</v>
      </c>
      <c r="V1078" s="69">
        <v>256784.4</v>
      </c>
      <c r="W1078" s="70">
        <v>73.283804699702785</v>
      </c>
      <c r="X1078" s="70">
        <v>78.709320500411138</v>
      </c>
      <c r="Y1078" s="70">
        <v>77.62516729144437</v>
      </c>
      <c r="Z1078" s="71">
        <v>74.373417605705782</v>
      </c>
      <c r="AA1078" s="71">
        <v>117.80659011358736</v>
      </c>
      <c r="AB1078" s="71">
        <v>97.89821417963195</v>
      </c>
      <c r="AC1078" s="71">
        <v>67.755661607287948</v>
      </c>
      <c r="AD1078" s="71">
        <v>64.426236484703765</v>
      </c>
      <c r="AE1078" s="71">
        <v>82.26012436657598</v>
      </c>
      <c r="AF1078" s="71">
        <v>80.248652559970438</v>
      </c>
      <c r="AG1078" s="71">
        <v>82.185694145538818</v>
      </c>
      <c r="AH1078" s="71">
        <v>98.068972215736693</v>
      </c>
      <c r="AI1078" s="71">
        <v>104.60424106754138</v>
      </c>
      <c r="AJ1078" s="71">
        <v>-33.100032078458376</v>
      </c>
      <c r="AK1078" s="71">
        <v>-32.878503698623639</v>
      </c>
      <c r="AL1078" s="71">
        <v>-31.246585169111761</v>
      </c>
      <c r="AM1078" s="71">
        <v>-33.396828652779263</v>
      </c>
      <c r="AN1078" s="71">
        <v>-19.953768596010303</v>
      </c>
      <c r="AO1078" s="71">
        <v>-27.720142525533966</v>
      </c>
      <c r="AP1078" s="71">
        <v>-27.631434606415716</v>
      </c>
      <c r="AQ1078" s="71">
        <v>-15.550615789751088</v>
      </c>
      <c r="AR1078" s="71">
        <v>42.734214168532425</v>
      </c>
      <c r="AS1078" s="71">
        <v>-34.729911328388198</v>
      </c>
      <c r="AT1078" s="71">
        <v>9.6834251244204204</v>
      </c>
      <c r="AU1078" s="71">
        <v>38.101036973015368</v>
      </c>
      <c r="AV1078" s="72">
        <v>41.940153445079709</v>
      </c>
      <c r="AW1078" s="73">
        <v>-169356.90000000002</v>
      </c>
      <c r="AX1078" s="73">
        <v>-175482.76000000024</v>
      </c>
      <c r="AY1078" s="73">
        <v>-156623.83000000013</v>
      </c>
      <c r="AZ1078" s="73">
        <v>-192248.42000000004</v>
      </c>
      <c r="BA1078" s="73">
        <v>-122731.83000000037</v>
      </c>
      <c r="BB1078" s="73">
        <v>-212165.01000000013</v>
      </c>
      <c r="BC1078" s="73">
        <v>-140122.96999999991</v>
      </c>
      <c r="BD1078" s="73">
        <v>-69962.900000000256</v>
      </c>
      <c r="BE1078" s="73">
        <v>188027.88000000006</v>
      </c>
      <c r="BF1078" s="73">
        <v>-185681.20999999996</v>
      </c>
      <c r="BG1078" s="73">
        <v>35277.77999999997</v>
      </c>
      <c r="BH1078" s="73">
        <v>116133.65999999986</v>
      </c>
      <c r="BI1078" s="73">
        <v>75874.070000000036</v>
      </c>
      <c r="BJ1078" s="71">
        <v>20.339369206656475</v>
      </c>
      <c r="BK1078" s="71">
        <v>17.020581323512772</v>
      </c>
      <c r="BL1078" s="71">
        <v>16.492726682623069</v>
      </c>
      <c r="BM1078" s="71">
        <v>16.597292077562535</v>
      </c>
      <c r="BN1078" s="71">
        <v>6.4165667133447304</v>
      </c>
      <c r="BO1078" s="71">
        <v>10.9980963442347</v>
      </c>
      <c r="BP1078" s="71">
        <v>20.010100191594081</v>
      </c>
      <c r="BQ1078" s="71">
        <v>22.587111647063693</v>
      </c>
      <c r="BR1078" s="72">
        <v>14.231088515534523</v>
      </c>
      <c r="BS1078" s="72">
        <v>13.640549088908124</v>
      </c>
      <c r="BT1078" s="71">
        <v>14.672864991502806</v>
      </c>
      <c r="BU1078" s="71">
        <v>15.05361048768502</v>
      </c>
      <c r="BV1078" s="71">
        <v>13.093772850828188</v>
      </c>
      <c r="BW1078" s="71">
        <v>14.653975332098863</v>
      </c>
      <c r="BX1078" s="75">
        <v>5928</v>
      </c>
      <c r="BY1078" s="75">
        <v>6070</v>
      </c>
      <c r="BZ1078" s="75">
        <v>5802</v>
      </c>
      <c r="CA1078" s="75">
        <v>5962</v>
      </c>
      <c r="CB1078" s="75">
        <v>7462</v>
      </c>
      <c r="CC1078" s="75">
        <v>8719</v>
      </c>
      <c r="CD1078" s="75">
        <v>5873</v>
      </c>
      <c r="CE1078" s="75">
        <v>6174</v>
      </c>
      <c r="CF1078" s="75">
        <v>9039</v>
      </c>
      <c r="CG1078" s="75">
        <v>5828</v>
      </c>
      <c r="CH1078" s="75">
        <v>6481</v>
      </c>
      <c r="CI1078" s="75">
        <v>6591</v>
      </c>
      <c r="CJ1078" s="75">
        <v>4005</v>
      </c>
      <c r="CK1078" s="75">
        <v>43991</v>
      </c>
      <c r="CL1078" s="73">
        <v>853534.60000000021</v>
      </c>
      <c r="CM1078" s="73">
        <v>836895.42000000016</v>
      </c>
      <c r="CN1078" s="73">
        <v>939186.81000000017</v>
      </c>
      <c r="CO1078" s="73">
        <v>1119337.1100000003</v>
      </c>
      <c r="CP1078" s="73">
        <v>1040283.6199999999</v>
      </c>
      <c r="CQ1078" s="73">
        <v>837112.3899999999</v>
      </c>
      <c r="CR1078" s="73">
        <v>959333.78000000026</v>
      </c>
      <c r="CS1078" s="73">
        <v>1119000.6799999997</v>
      </c>
      <c r="CT1078" s="73">
        <v>924385.22</v>
      </c>
      <c r="CU1078" s="73">
        <v>887494.19000000018</v>
      </c>
      <c r="CV1078" s="73">
        <v>878257.90000000014</v>
      </c>
      <c r="CW1078" s="73">
        <v>799939.0399999998</v>
      </c>
      <c r="CX1078" s="73">
        <v>765713.97999999975</v>
      </c>
      <c r="CY1078" s="77"/>
      <c r="CZ1078" s="4">
        <v>1335</v>
      </c>
      <c r="DA1078" s="76" t="str">
        <f t="shared" si="38"/>
        <v>1335</v>
      </c>
      <c r="DB1078" s="71">
        <v>3.8262837448023341</v>
      </c>
      <c r="DC1078" s="71">
        <v>3.5548526249269186</v>
      </c>
      <c r="DD1078" s="71">
        <v>2.4178264803237157</v>
      </c>
      <c r="DE1078" s="71">
        <v>2.3996096383376182</v>
      </c>
      <c r="DF1078" s="71">
        <v>2.6309449283754436</v>
      </c>
      <c r="DG1078" s="71">
        <v>1.384617196157351</v>
      </c>
      <c r="DH1078" s="71">
        <v>0.74468972384839693</v>
      </c>
      <c r="DI1078" s="71">
        <v>1.6183046232299609</v>
      </c>
      <c r="DJ1078" s="71">
        <v>0.63274171642115828</v>
      </c>
      <c r="DK1078" s="71">
        <v>0.48805486764915529</v>
      </c>
      <c r="DL1078" s="71">
        <v>0.7292894334695097</v>
      </c>
      <c r="DM1078" s="71">
        <v>0.3015287650468369</v>
      </c>
      <c r="DN1078" s="71">
        <v>0.43701005353451344</v>
      </c>
      <c r="DO1078" s="71">
        <v>0.7103459530653593</v>
      </c>
      <c r="DQ1078" s="71"/>
      <c r="DR1078" s="71"/>
      <c r="DS1078" s="71"/>
      <c r="DT1078" s="71"/>
      <c r="DU1078" s="71"/>
      <c r="DV1078" s="71"/>
      <c r="DW1078" s="71"/>
      <c r="DX1078" s="71"/>
      <c r="DY1078" s="71"/>
      <c r="DZ1078" s="71"/>
      <c r="EA1078" s="71"/>
      <c r="EB1078" s="71"/>
      <c r="EC1078" s="71"/>
      <c r="ED1078" s="71"/>
    </row>
    <row r="1079" spans="1:134">
      <c r="A1079" s="4">
        <v>5037</v>
      </c>
      <c r="B1079" s="46" t="s">
        <v>8405</v>
      </c>
      <c r="C1079" s="65" t="str">
        <f t="shared" si="37"/>
        <v>5037</v>
      </c>
      <c r="D1079" s="69">
        <v>243565.24000000002</v>
      </c>
      <c r="E1079" s="68">
        <v>2806326.3299999987</v>
      </c>
      <c r="F1079" s="69">
        <v>58085.320000000036</v>
      </c>
      <c r="G1079" s="69">
        <v>513060.09999999823</v>
      </c>
      <c r="H1079" s="70">
        <v>94.205794207437421</v>
      </c>
      <c r="I1079" s="70">
        <v>22.372461308166478</v>
      </c>
      <c r="J1079" s="69">
        <v>326803.3899999999</v>
      </c>
      <c r="K1079" s="69">
        <v>315326.56999999995</v>
      </c>
      <c r="L1079" s="69">
        <v>304365.04999999993</v>
      </c>
      <c r="M1079" s="69">
        <v>372972.35</v>
      </c>
      <c r="N1079" s="69">
        <v>472100.95999999996</v>
      </c>
      <c r="O1079" s="69">
        <v>446248.6</v>
      </c>
      <c r="P1079" s="69">
        <v>315295.00999999995</v>
      </c>
      <c r="Q1079" s="69">
        <v>424034.75999999989</v>
      </c>
      <c r="R1079" s="69">
        <v>648305.27</v>
      </c>
      <c r="S1079" s="69">
        <v>352295.80999999994</v>
      </c>
      <c r="T1079" s="69">
        <v>423450.95999999985</v>
      </c>
      <c r="U1079" s="69">
        <v>399379.27999999991</v>
      </c>
      <c r="V1079" s="69">
        <v>243565.24000000002</v>
      </c>
      <c r="W1079" s="70">
        <v>84.062441407053996</v>
      </c>
      <c r="X1079" s="70">
        <v>80.952937317104229</v>
      </c>
      <c r="Y1079" s="70">
        <v>74.67119831901816</v>
      </c>
      <c r="Z1079" s="71">
        <v>78.273937600952394</v>
      </c>
      <c r="AA1079" s="71">
        <v>130.71219433925037</v>
      </c>
      <c r="AB1079" s="71">
        <v>103.17017761835814</v>
      </c>
      <c r="AC1079" s="71">
        <v>86.275824937796031</v>
      </c>
      <c r="AD1079" s="71">
        <v>89.472994427622893</v>
      </c>
      <c r="AE1079" s="71">
        <v>95.24904966778837</v>
      </c>
      <c r="AF1079" s="71">
        <v>80.213760396867499</v>
      </c>
      <c r="AG1079" s="71">
        <v>102.69951334292475</v>
      </c>
      <c r="AH1079" s="71">
        <v>102.56532709562715</v>
      </c>
      <c r="AI1079" s="71">
        <v>111.72309385654458</v>
      </c>
      <c r="AJ1079" s="71">
        <v>-24.351799096018034</v>
      </c>
      <c r="AK1079" s="71">
        <v>-34.347312263240582</v>
      </c>
      <c r="AL1079" s="71">
        <v>-39.206404673574902</v>
      </c>
      <c r="AM1079" s="71">
        <v>-34.357402673763126</v>
      </c>
      <c r="AN1079" s="71">
        <v>-15.978631955512668</v>
      </c>
      <c r="AO1079" s="71">
        <v>-27.323282444271022</v>
      </c>
      <c r="AP1079" s="71">
        <v>-8.2216936727564018</v>
      </c>
      <c r="AQ1079" s="71">
        <v>17.562213522777071</v>
      </c>
      <c r="AR1079" s="71">
        <v>62.383384480051788</v>
      </c>
      <c r="AS1079" s="71">
        <v>-15.623081258501903</v>
      </c>
      <c r="AT1079" s="71">
        <v>38.481572377918873</v>
      </c>
      <c r="AU1079" s="71">
        <v>42.125070785978558</v>
      </c>
      <c r="AV1079" s="72">
        <v>31.316230889036412</v>
      </c>
      <c r="AW1079" s="73">
        <v>-105200.7900000001</v>
      </c>
      <c r="AX1079" s="73">
        <v>-164968.41999999993</v>
      </c>
      <c r="AY1079" s="73">
        <v>-196288.09999999998</v>
      </c>
      <c r="AZ1079" s="73">
        <v>-195214.11</v>
      </c>
      <c r="BA1079" s="73">
        <v>-89735.109999999986</v>
      </c>
      <c r="BB1079" s="73">
        <v>-156676.72999999998</v>
      </c>
      <c r="BC1079" s="73">
        <v>-28244.790000000037</v>
      </c>
      <c r="BD1079" s="73">
        <v>63345.089999999909</v>
      </c>
      <c r="BE1079" s="73">
        <v>249061.66999999998</v>
      </c>
      <c r="BF1079" s="73">
        <v>-65230.470000000205</v>
      </c>
      <c r="BG1079" s="73">
        <v>117669.50999999995</v>
      </c>
      <c r="BH1079" s="73">
        <v>118373.77000000002</v>
      </c>
      <c r="BI1079" s="73">
        <v>58085.320000000036</v>
      </c>
      <c r="BJ1079" s="71">
        <v>21.112946376755456</v>
      </c>
      <c r="BK1079" s="71">
        <v>18.780113957305545</v>
      </c>
      <c r="BL1079" s="71">
        <v>17.277607552014398</v>
      </c>
      <c r="BM1079" s="71">
        <v>17.634022180365719</v>
      </c>
      <c r="BN1079" s="71">
        <v>5.8665890508452367</v>
      </c>
      <c r="BO1079" s="71">
        <v>13.287786968966714</v>
      </c>
      <c r="BP1079" s="71">
        <v>20.77514375884147</v>
      </c>
      <c r="BQ1079" s="71">
        <v>26.0343251012442</v>
      </c>
      <c r="BR1079" s="72">
        <v>15.055655292415709</v>
      </c>
      <c r="BS1079" s="72">
        <v>17.204407997561873</v>
      </c>
      <c r="BT1079" s="71">
        <v>18.888567986631006</v>
      </c>
      <c r="BU1079" s="71">
        <v>16.080945425305714</v>
      </c>
      <c r="BV1079" s="71">
        <v>15.97767436805664</v>
      </c>
      <c r="BW1079" s="71">
        <v>16.939686227928057</v>
      </c>
      <c r="BX1079" s="75">
        <v>6191</v>
      </c>
      <c r="BY1079" s="75">
        <v>5615</v>
      </c>
      <c r="BZ1079" s="75">
        <v>5331</v>
      </c>
      <c r="CA1079" s="75">
        <v>6052</v>
      </c>
      <c r="CB1079" s="75">
        <v>7451</v>
      </c>
      <c r="CC1079" s="75">
        <v>7258</v>
      </c>
      <c r="CD1079" s="75">
        <v>5222</v>
      </c>
      <c r="CE1079" s="75">
        <v>6851</v>
      </c>
      <c r="CF1079" s="75">
        <v>9014</v>
      </c>
      <c r="CG1079" s="75">
        <v>6016</v>
      </c>
      <c r="CH1079" s="75">
        <v>7095</v>
      </c>
      <c r="CI1079" s="75">
        <v>6578</v>
      </c>
      <c r="CJ1079" s="75">
        <v>4279</v>
      </c>
      <c r="CK1079" s="75">
        <v>45055</v>
      </c>
      <c r="CL1079" s="73">
        <v>781179.43999999959</v>
      </c>
      <c r="CM1079" s="73">
        <v>851615.35999999987</v>
      </c>
      <c r="CN1079" s="73">
        <v>854925.73999999987</v>
      </c>
      <c r="CO1079" s="73">
        <v>1031717.0100000002</v>
      </c>
      <c r="CP1079" s="73">
        <v>1034353.84</v>
      </c>
      <c r="CQ1079" s="73">
        <v>841074.76000000013</v>
      </c>
      <c r="CR1079" s="73">
        <v>1023065.7999999998</v>
      </c>
      <c r="CS1079" s="73">
        <v>1147527.71</v>
      </c>
      <c r="CT1079" s="73">
        <v>908853.46999999962</v>
      </c>
      <c r="CU1079" s="73">
        <v>875673.2699999999</v>
      </c>
      <c r="CV1079" s="73">
        <v>777423.84999999974</v>
      </c>
      <c r="CW1079" s="73">
        <v>781157.98999999976</v>
      </c>
      <c r="CX1079" s="73">
        <v>729941.9299999997</v>
      </c>
      <c r="CY1079" s="77"/>
      <c r="CZ1079" s="4">
        <v>5037</v>
      </c>
      <c r="DA1079" s="76" t="str">
        <f t="shared" si="38"/>
        <v>5037</v>
      </c>
      <c r="DB1079" s="71">
        <v>1.3164984528421975</v>
      </c>
      <c r="DC1079" s="71">
        <v>1.3107511335224296</v>
      </c>
      <c r="DD1079" s="71">
        <v>0.58474671749493201</v>
      </c>
      <c r="DE1079" s="71">
        <v>1.3038731808517117</v>
      </c>
      <c r="DF1079" s="71">
        <v>0.64980757521137811</v>
      </c>
      <c r="DG1079" s="71">
        <v>0.58709236206646009</v>
      </c>
      <c r="DH1079" s="71">
        <v>0.60175369254680466</v>
      </c>
      <c r="DI1079" s="71">
        <v>0.35507276993692805</v>
      </c>
      <c r="DJ1079" s="71">
        <v>0.47145785583453403</v>
      </c>
      <c r="DK1079" s="71">
        <v>0.39197874251425496</v>
      </c>
      <c r="DL1079" s="71">
        <v>0.40137596178893858</v>
      </c>
      <c r="DM1079" s="71">
        <v>0.50205433997569959</v>
      </c>
      <c r="DN1079" s="72">
        <v>0.24026133680656975</v>
      </c>
      <c r="DO1079" s="71">
        <v>0.43226844121662189</v>
      </c>
      <c r="DQ1079" s="71"/>
      <c r="DR1079" s="71"/>
      <c r="DS1079" s="71"/>
      <c r="DT1079" s="71"/>
      <c r="DU1079" s="71"/>
      <c r="DV1079" s="71"/>
      <c r="DW1079" s="71"/>
      <c r="DX1079" s="71"/>
      <c r="DY1079" s="71"/>
      <c r="DZ1079" s="71"/>
      <c r="EA1079" s="71"/>
      <c r="EB1079" s="71"/>
      <c r="EC1079" s="71"/>
      <c r="ED1079" s="71"/>
    </row>
    <row r="1080" spans="1:134">
      <c r="A1080" s="4">
        <v>1330</v>
      </c>
      <c r="B1080" s="46" t="s">
        <v>8412</v>
      </c>
      <c r="C1080" s="65" t="str">
        <f t="shared" si="37"/>
        <v>1330</v>
      </c>
      <c r="D1080" s="69">
        <v>162752.95999999996</v>
      </c>
      <c r="E1080" s="68">
        <v>1871679.9999999995</v>
      </c>
      <c r="F1080" s="69">
        <v>40797.270000000019</v>
      </c>
      <c r="G1080" s="69">
        <v>308104.39999999967</v>
      </c>
      <c r="H1080" s="70">
        <v>94.792276914507681</v>
      </c>
      <c r="I1080" s="70">
        <v>19.705116912799081</v>
      </c>
      <c r="J1080" s="69">
        <v>224321.15999999989</v>
      </c>
      <c r="K1080" s="69">
        <v>228964.94999999998</v>
      </c>
      <c r="L1080" s="69">
        <v>216499.24999999997</v>
      </c>
      <c r="M1080" s="69">
        <v>236210.51999999996</v>
      </c>
      <c r="N1080" s="69">
        <v>405140.02999999997</v>
      </c>
      <c r="O1080" s="69">
        <v>431779.00999999995</v>
      </c>
      <c r="P1080" s="69">
        <v>189419.16999999995</v>
      </c>
      <c r="Q1080" s="69">
        <v>186834.95</v>
      </c>
      <c r="R1080" s="69">
        <v>533451.48</v>
      </c>
      <c r="S1080" s="69">
        <v>224184.37999999995</v>
      </c>
      <c r="T1080" s="69">
        <v>290518.98999999993</v>
      </c>
      <c r="U1080" s="69">
        <v>284518.06999999995</v>
      </c>
      <c r="V1080" s="69">
        <v>162752.95999999996</v>
      </c>
      <c r="W1080" s="70">
        <v>91.545237833763196</v>
      </c>
      <c r="X1080" s="70">
        <v>98.067185363018055</v>
      </c>
      <c r="Y1080" s="70">
        <v>97.069362666585775</v>
      </c>
      <c r="Z1080" s="71">
        <v>107.89487701169018</v>
      </c>
      <c r="AA1080" s="71">
        <v>109.51827253068373</v>
      </c>
      <c r="AB1080" s="71">
        <v>83.477844218261708</v>
      </c>
      <c r="AC1080" s="71">
        <v>79.657795641802878</v>
      </c>
      <c r="AD1080" s="71">
        <v>79.834095275167556</v>
      </c>
      <c r="AE1080" s="71">
        <v>95.210213832837169</v>
      </c>
      <c r="AF1080" s="71">
        <v>80.591159294513474</v>
      </c>
      <c r="AG1080" s="71">
        <v>111.3915784330492</v>
      </c>
      <c r="AH1080" s="71">
        <v>113.3966116119699</v>
      </c>
      <c r="AI1080" s="71">
        <v>106.71646739103065</v>
      </c>
      <c r="AJ1080" s="71">
        <v>-20.853747676687405</v>
      </c>
      <c r="AK1080" s="71">
        <v>-12.174955397993504</v>
      </c>
      <c r="AL1080" s="71">
        <v>4.2427575227539815</v>
      </c>
      <c r="AM1080" s="71">
        <v>1.421407963570287</v>
      </c>
      <c r="AN1080" s="71">
        <v>8.558142508529464</v>
      </c>
      <c r="AO1080" s="71">
        <v>-9.1816112386047024</v>
      </c>
      <c r="AP1080" s="71">
        <v>-16.985436187522584</v>
      </c>
      <c r="AQ1080" s="71">
        <v>2.8799850840914409</v>
      </c>
      <c r="AR1080" s="71">
        <v>102.62210393062622</v>
      </c>
      <c r="AS1080" s="71">
        <v>-39.904906425393158</v>
      </c>
      <c r="AT1080" s="71">
        <v>44.988214800697143</v>
      </c>
      <c r="AU1080" s="71">
        <v>45.800798845392521</v>
      </c>
      <c r="AV1080" s="72">
        <v>33.45253509696844</v>
      </c>
      <c r="AW1080" s="73">
        <v>-59104.970000000118</v>
      </c>
      <c r="AX1080" s="73">
        <v>-31740.809999999998</v>
      </c>
      <c r="AY1080" s="73">
        <v>8811.6799999999639</v>
      </c>
      <c r="AZ1080" s="73">
        <v>3310.4599999999627</v>
      </c>
      <c r="BA1080" s="73">
        <v>31939.069999999949</v>
      </c>
      <c r="BB1080" s="73">
        <v>-38473.039999999979</v>
      </c>
      <c r="BC1080" s="73">
        <v>-38756.660000000033</v>
      </c>
      <c r="BD1080" s="73">
        <v>5230.1900000000605</v>
      </c>
      <c r="BE1080" s="73">
        <v>270177.40000000002</v>
      </c>
      <c r="BF1080" s="73">
        <v>-148865.00999999995</v>
      </c>
      <c r="BG1080" s="73">
        <v>90144.779999999912</v>
      </c>
      <c r="BH1080" s="73">
        <v>89376.43</v>
      </c>
      <c r="BI1080" s="73">
        <v>40797.270000000019</v>
      </c>
      <c r="BJ1080" s="71">
        <v>17.017772605405295</v>
      </c>
      <c r="BK1080" s="71">
        <v>13.495346373132538</v>
      </c>
      <c r="BL1080" s="71">
        <v>12.852393385835473</v>
      </c>
      <c r="BM1080" s="71">
        <v>14.233436335144408</v>
      </c>
      <c r="BN1080" s="71">
        <v>2.6775317310097604</v>
      </c>
      <c r="BO1080" s="71">
        <v>5.6062003413346329</v>
      </c>
      <c r="BP1080" s="71">
        <v>19.68514518926251</v>
      </c>
      <c r="BQ1080" s="71">
        <v>21.540588460458014</v>
      </c>
      <c r="BR1080" s="72">
        <v>17.58840287540604</v>
      </c>
      <c r="BS1080" s="72">
        <v>12.109647294530104</v>
      </c>
      <c r="BT1080" s="71">
        <v>16.330259470757106</v>
      </c>
      <c r="BU1080" s="71">
        <v>15.466490312114601</v>
      </c>
      <c r="BV1080" s="71">
        <v>12.720537347618704</v>
      </c>
      <c r="BW1080" s="71">
        <v>15.144363120542668</v>
      </c>
      <c r="BX1080" s="75">
        <v>5607</v>
      </c>
      <c r="BY1080" s="75">
        <v>5621</v>
      </c>
      <c r="BZ1080" s="75">
        <v>5010</v>
      </c>
      <c r="CA1080" s="75">
        <v>5518</v>
      </c>
      <c r="CB1080" s="75">
        <v>7354</v>
      </c>
      <c r="CC1080" s="75">
        <v>8343</v>
      </c>
      <c r="CD1080" s="75">
        <v>4720</v>
      </c>
      <c r="CE1080" s="75">
        <v>4268</v>
      </c>
      <c r="CF1080" s="75">
        <v>8729</v>
      </c>
      <c r="CG1080" s="75">
        <v>5307</v>
      </c>
      <c r="CH1080" s="75">
        <v>6200</v>
      </c>
      <c r="CI1080" s="75">
        <v>6049</v>
      </c>
      <c r="CJ1080" s="75">
        <v>3764</v>
      </c>
      <c r="CK1080" s="75">
        <v>39037</v>
      </c>
      <c r="CL1080" s="73">
        <v>534382.55999999994</v>
      </c>
      <c r="CM1080" s="73">
        <v>497441.28000000003</v>
      </c>
      <c r="CN1080" s="73">
        <v>491659.26000000007</v>
      </c>
      <c r="CO1080" s="73">
        <v>524207.41000000003</v>
      </c>
      <c r="CP1080" s="73">
        <v>561530.49999999988</v>
      </c>
      <c r="CQ1080" s="73">
        <v>434402.98999999993</v>
      </c>
      <c r="CR1080" s="73">
        <v>435029.78999999992</v>
      </c>
      <c r="CS1080" s="73">
        <v>535657.84</v>
      </c>
      <c r="CT1080" s="73">
        <v>494277.14999999985</v>
      </c>
      <c r="CU1080" s="73">
        <v>489104.38</v>
      </c>
      <c r="CV1080" s="73">
        <v>446680.66</v>
      </c>
      <c r="CW1080" s="73">
        <v>438180.47</v>
      </c>
      <c r="CX1080" s="73">
        <v>430213.34</v>
      </c>
      <c r="CY1080" s="77"/>
      <c r="CZ1080" s="4">
        <v>1330</v>
      </c>
      <c r="DA1080" s="76" t="str">
        <f t="shared" si="38"/>
        <v>1330</v>
      </c>
      <c r="DB1080" s="71">
        <v>1.1606870315836424</v>
      </c>
      <c r="DC1080" s="71">
        <v>0.552342903497542</v>
      </c>
      <c r="DD1080" s="71">
        <v>2.4000348720880065</v>
      </c>
      <c r="DE1080" s="71">
        <v>0.60157921452092056</v>
      </c>
      <c r="DF1080" s="71">
        <v>0.57048578573637443</v>
      </c>
      <c r="DG1080" s="71">
        <v>0.42298092518518149</v>
      </c>
      <c r="DH1080" s="71">
        <v>0.16814579528277263</v>
      </c>
      <c r="DI1080" s="71">
        <v>0.32485700268318646</v>
      </c>
      <c r="DJ1080" s="71">
        <v>0.27715083937105978</v>
      </c>
      <c r="DK1080" s="71">
        <v>0.13994463562798459</v>
      </c>
      <c r="DL1080" s="71">
        <v>7.0030987462416858E-2</v>
      </c>
      <c r="DM1080" s="71">
        <v>0.15017062823125713</v>
      </c>
      <c r="DN1080" s="72">
        <v>8.44755670922262E-2</v>
      </c>
      <c r="DO1080" s="71">
        <v>0.18614072509357665</v>
      </c>
      <c r="DQ1080" s="71"/>
      <c r="DR1080" s="71"/>
      <c r="DS1080" s="71"/>
      <c r="DT1080" s="71"/>
      <c r="DU1080" s="71"/>
      <c r="DV1080" s="71"/>
      <c r="DW1080" s="71"/>
      <c r="DX1080" s="71"/>
      <c r="DY1080" s="71"/>
      <c r="DZ1080" s="71"/>
      <c r="EA1080" s="71"/>
      <c r="EB1080" s="71"/>
      <c r="EC1080" s="71"/>
      <c r="ED1080" s="71"/>
    </row>
    <row r="1081" spans="1:134">
      <c r="A1081" s="4">
        <v>1280</v>
      </c>
      <c r="B1081" s="46" t="s">
        <v>8418</v>
      </c>
      <c r="C1081" s="65" t="str">
        <f t="shared" si="37"/>
        <v>1280</v>
      </c>
      <c r="D1081" s="69">
        <v>358328.36000000004</v>
      </c>
      <c r="E1081" s="68">
        <v>3514287.1900000004</v>
      </c>
      <c r="F1081" s="69">
        <v>-28514.010000000009</v>
      </c>
      <c r="G1081" s="69">
        <v>-1411955.7700000005</v>
      </c>
      <c r="H1081" s="70">
        <v>76.192844417949743</v>
      </c>
      <c r="I1081" s="70">
        <v>-28.661919062148733</v>
      </c>
      <c r="J1081" s="69">
        <v>717670.63000000012</v>
      </c>
      <c r="K1081" s="69">
        <v>716321.79</v>
      </c>
      <c r="L1081" s="69">
        <v>654279.58000000007</v>
      </c>
      <c r="M1081" s="69">
        <v>741367.27999999991</v>
      </c>
      <c r="N1081" s="69">
        <v>932587.49</v>
      </c>
      <c r="O1081" s="69">
        <v>974742.73000000021</v>
      </c>
      <c r="P1081" s="69">
        <v>412420.14999999985</v>
      </c>
      <c r="Q1081" s="69">
        <v>-86.009999999999991</v>
      </c>
      <c r="R1081" s="69">
        <v>998025.73</v>
      </c>
      <c r="S1081" s="69">
        <v>548883.15999999992</v>
      </c>
      <c r="T1081" s="69">
        <v>548835.40000000014</v>
      </c>
      <c r="U1081" s="69">
        <v>647880.39999999979</v>
      </c>
      <c r="V1081" s="69">
        <v>358328.36000000004</v>
      </c>
      <c r="W1081" s="70">
        <v>102.92795637828493</v>
      </c>
      <c r="X1081" s="70">
        <v>101.17812444808713</v>
      </c>
      <c r="Y1081" s="70">
        <v>101.5233137047146</v>
      </c>
      <c r="Z1081" s="71">
        <v>92.019660179210248</v>
      </c>
      <c r="AA1081" s="71">
        <v>92.356390125913762</v>
      </c>
      <c r="AB1081" s="71">
        <v>77.415224726898998</v>
      </c>
      <c r="AC1081" s="71">
        <v>68.832370382307303</v>
      </c>
      <c r="AD1081" s="71">
        <v>0</v>
      </c>
      <c r="AE1081" s="71">
        <v>83.701269203259869</v>
      </c>
      <c r="AF1081" s="71">
        <v>70.559521701959483</v>
      </c>
      <c r="AG1081" s="71">
        <v>68.548692685014572</v>
      </c>
      <c r="AH1081" s="71">
        <v>83.221047458752423</v>
      </c>
      <c r="AI1081" s="71">
        <v>77.264324371698763</v>
      </c>
      <c r="AJ1081" s="71">
        <v>-4.5434660633811408</v>
      </c>
      <c r="AK1081" s="71">
        <v>-5.3113357931456555</v>
      </c>
      <c r="AL1081" s="71">
        <v>-4.0014044432758356</v>
      </c>
      <c r="AM1081" s="71">
        <v>-10.092674846662097</v>
      </c>
      <c r="AN1081" s="71">
        <v>-16.42869389657552</v>
      </c>
      <c r="AO1081" s="71">
        <v>-23.201130141124835</v>
      </c>
      <c r="AP1081" s="71">
        <v>-49.056786913332949</v>
      </c>
      <c r="AQ1081" s="71">
        <v>-100.01244312705376</v>
      </c>
      <c r="AR1081" s="71">
        <v>22.118303204294332</v>
      </c>
      <c r="AS1081" s="71">
        <v>-44.886404975794783</v>
      </c>
      <c r="AT1081" s="71">
        <v>-11.727421695186402</v>
      </c>
      <c r="AU1081" s="71">
        <v>7.3213514643380329</v>
      </c>
      <c r="AV1081" s="72">
        <v>-7.3709635270821083</v>
      </c>
      <c r="AW1081" s="73">
        <v>-34159.129999999888</v>
      </c>
      <c r="AX1081" s="73">
        <v>-40180.369999999879</v>
      </c>
      <c r="AY1081" s="73">
        <v>-27271.619999999995</v>
      </c>
      <c r="AZ1081" s="73">
        <v>-83223.239999999991</v>
      </c>
      <c r="BA1081" s="73">
        <v>-183330.79999999981</v>
      </c>
      <c r="BB1081" s="73">
        <v>-273805.56999999937</v>
      </c>
      <c r="BC1081" s="73">
        <v>-397148.23999999993</v>
      </c>
      <c r="BD1081" s="73">
        <v>-691310.97000000009</v>
      </c>
      <c r="BE1081" s="73">
        <v>180764.35000000021</v>
      </c>
      <c r="BF1081" s="73">
        <v>-447029.30000000028</v>
      </c>
      <c r="BG1081" s="73">
        <v>-72915.329999999958</v>
      </c>
      <c r="BH1081" s="73">
        <v>44197.729999999865</v>
      </c>
      <c r="BI1081" s="73">
        <v>-28514.010000000009</v>
      </c>
      <c r="BJ1081" s="71">
        <v>15.262536162342064</v>
      </c>
      <c r="BK1081" s="71">
        <v>14.803116838868331</v>
      </c>
      <c r="BL1081" s="71">
        <v>10.802224865335869</v>
      </c>
      <c r="BM1081" s="71">
        <v>11.013357517577038</v>
      </c>
      <c r="BN1081" s="71">
        <v>1.2753548775507628</v>
      </c>
      <c r="BO1081" s="71">
        <v>-2.605159541272847</v>
      </c>
      <c r="BP1081" s="71">
        <v>15.687441893857324</v>
      </c>
      <c r="BQ1081" s="71">
        <v>5811.1393611949779</v>
      </c>
      <c r="BR1081" s="72">
        <v>12.651316137616995</v>
      </c>
      <c r="BS1081" s="72">
        <v>10.087825491881544</v>
      </c>
      <c r="BT1081" s="71">
        <v>11.94141982958287</v>
      </c>
      <c r="BU1081" s="71">
        <v>15.631154147857686</v>
      </c>
      <c r="BV1081" s="71">
        <v>10.373792150953022</v>
      </c>
      <c r="BW1081" s="71">
        <v>11.487739762662793</v>
      </c>
      <c r="BX1081" s="75">
        <v>15754</v>
      </c>
      <c r="BY1081" s="75">
        <v>16174</v>
      </c>
      <c r="BZ1081" s="75">
        <v>14226</v>
      </c>
      <c r="CA1081" s="75">
        <v>15333</v>
      </c>
      <c r="CB1081" s="75">
        <v>17092</v>
      </c>
      <c r="CC1081" s="75">
        <v>16688</v>
      </c>
      <c r="CD1081" s="75">
        <v>9257</v>
      </c>
      <c r="CE1081" s="75">
        <v>2</v>
      </c>
      <c r="CF1081" s="75">
        <v>15074</v>
      </c>
      <c r="CG1081" s="75">
        <v>12964</v>
      </c>
      <c r="CH1081" s="75">
        <v>11189</v>
      </c>
      <c r="CI1081" s="75">
        <v>12813</v>
      </c>
      <c r="CJ1081" s="75">
        <v>7694</v>
      </c>
      <c r="CK1081" s="75">
        <v>68993</v>
      </c>
      <c r="CL1081" s="73">
        <v>1726688.06</v>
      </c>
      <c r="CM1081" s="73">
        <v>1737590.3599999996</v>
      </c>
      <c r="CN1081" s="73">
        <v>1611841.5599999998</v>
      </c>
      <c r="CO1081" s="73">
        <v>1682894.2599999993</v>
      </c>
      <c r="CP1081" s="73">
        <v>1641482.6199999994</v>
      </c>
      <c r="CQ1081" s="73">
        <v>1361954.7299999995</v>
      </c>
      <c r="CR1081" s="73">
        <v>1309384.8</v>
      </c>
      <c r="CS1081" s="73">
        <v>1708779.7699999998</v>
      </c>
      <c r="CT1081" s="73">
        <v>2022516.9600000002</v>
      </c>
      <c r="CU1081" s="73">
        <v>2013963.7000000002</v>
      </c>
      <c r="CV1081" s="73">
        <v>1659666.6300000006</v>
      </c>
      <c r="CW1081" s="73">
        <v>1685020.83</v>
      </c>
      <c r="CX1081" s="73">
        <v>1679459.82</v>
      </c>
      <c r="CY1081" s="77"/>
      <c r="CZ1081" s="4">
        <v>1280</v>
      </c>
      <c r="DA1081" s="76" t="str">
        <f t="shared" si="38"/>
        <v>1280</v>
      </c>
      <c r="DB1081" s="71">
        <v>3.1285497940363181</v>
      </c>
      <c r="DC1081" s="71">
        <v>2.5411318981332829</v>
      </c>
      <c r="DD1081" s="71">
        <v>0.42415094638875928</v>
      </c>
      <c r="DE1081" s="71">
        <v>0.27683135091072697</v>
      </c>
      <c r="DF1081" s="71">
        <v>0.64889340145558938</v>
      </c>
      <c r="DG1081" s="71">
        <v>0.33472558604358787</v>
      </c>
      <c r="DH1081" s="71">
        <v>0.59362384263105727</v>
      </c>
      <c r="DI1081" s="71">
        <v>0</v>
      </c>
      <c r="DJ1081" s="71">
        <v>3.9182718641815398E-2</v>
      </c>
      <c r="DK1081" s="71">
        <v>7.6184882120086742E-2</v>
      </c>
      <c r="DL1081" s="71">
        <v>4.7228642661117558E-2</v>
      </c>
      <c r="DM1081" s="71">
        <v>8.3629326775965074E-2</v>
      </c>
      <c r="DN1081" s="71">
        <v>0.3030935096278049</v>
      </c>
      <c r="DO1081" s="71">
        <v>0.14735057727967482</v>
      </c>
      <c r="DQ1081" s="71"/>
      <c r="DR1081" s="71"/>
      <c r="DS1081" s="71"/>
      <c r="DT1081" s="71"/>
      <c r="DU1081" s="71"/>
      <c r="DV1081" s="71"/>
      <c r="DW1081" s="71"/>
      <c r="DX1081" s="71"/>
      <c r="DY1081" s="71"/>
      <c r="DZ1081" s="71"/>
      <c r="EA1081" s="71"/>
      <c r="EB1081" s="71"/>
      <c r="EC1081" s="71"/>
      <c r="ED1081" s="71"/>
    </row>
    <row r="1082" spans="1:134">
      <c r="A1082" s="4">
        <v>5031</v>
      </c>
      <c r="B1082" s="46" t="s">
        <v>8423</v>
      </c>
      <c r="C1082" s="65" t="str">
        <f t="shared" si="37"/>
        <v>5031</v>
      </c>
      <c r="D1082" s="69">
        <v>199419.45999999996</v>
      </c>
      <c r="E1082" s="68">
        <v>2501449.5500000003</v>
      </c>
      <c r="F1082" s="69">
        <v>25614.429999999993</v>
      </c>
      <c r="G1082" s="69">
        <v>463256.23000000091</v>
      </c>
      <c r="H1082" s="70">
        <v>97.251411830698729</v>
      </c>
      <c r="I1082" s="70">
        <v>22.728767946310469</v>
      </c>
      <c r="J1082" s="69">
        <v>314717.50999999995</v>
      </c>
      <c r="K1082" s="69">
        <v>333603.23</v>
      </c>
      <c r="L1082" s="69">
        <v>276203.56999999995</v>
      </c>
      <c r="M1082" s="69">
        <v>323506.22999999992</v>
      </c>
      <c r="N1082" s="69">
        <v>452932.3299999999</v>
      </c>
      <c r="O1082" s="69">
        <v>439700.71</v>
      </c>
      <c r="P1082" s="69">
        <v>240547.68999999992</v>
      </c>
      <c r="Q1082" s="69">
        <v>270634.51999999996</v>
      </c>
      <c r="R1082" s="69">
        <v>601941.59</v>
      </c>
      <c r="S1082" s="69">
        <v>293870.42</v>
      </c>
      <c r="T1082" s="69">
        <v>455422.06999999989</v>
      </c>
      <c r="U1082" s="69">
        <v>439613.80000000005</v>
      </c>
      <c r="V1082" s="69">
        <v>199419.45999999996</v>
      </c>
      <c r="W1082" s="70">
        <v>93.897979080330174</v>
      </c>
      <c r="X1082" s="70">
        <v>95.266755355273403</v>
      </c>
      <c r="Y1082" s="70">
        <v>78.221723303847909</v>
      </c>
      <c r="Z1082" s="71">
        <v>76.187294115898212</v>
      </c>
      <c r="AA1082" s="71">
        <v>90.301162367138204</v>
      </c>
      <c r="AB1082" s="71">
        <v>92.711655449498721</v>
      </c>
      <c r="AC1082" s="71">
        <v>77.286702965109114</v>
      </c>
      <c r="AD1082" s="71">
        <v>82.145391879986391</v>
      </c>
      <c r="AE1082" s="71">
        <v>88.467537800607573</v>
      </c>
      <c r="AF1082" s="71">
        <v>88.468365930203291</v>
      </c>
      <c r="AG1082" s="71">
        <v>140.40864754992492</v>
      </c>
      <c r="AH1082" s="71">
        <v>115.53329625521246</v>
      </c>
      <c r="AI1082" s="71">
        <v>93.186525513417791</v>
      </c>
      <c r="AJ1082" s="71">
        <v>-23.244334395902367</v>
      </c>
      <c r="AK1082" s="71">
        <v>-19.348306294566807</v>
      </c>
      <c r="AL1082" s="71">
        <v>-34.042677418128498</v>
      </c>
      <c r="AM1082" s="71">
        <v>-30.743328564812543</v>
      </c>
      <c r="AN1082" s="71">
        <v>-34.505710227353639</v>
      </c>
      <c r="AO1082" s="71">
        <v>-27.518639152696387</v>
      </c>
      <c r="AP1082" s="71">
        <v>-19.718441476851801</v>
      </c>
      <c r="AQ1082" s="71">
        <v>7.6573304077293791</v>
      </c>
      <c r="AR1082" s="71">
        <v>89.697998898447267</v>
      </c>
      <c r="AS1082" s="71">
        <v>-36.721056363010931</v>
      </c>
      <c r="AT1082" s="71">
        <v>84.654626422342389</v>
      </c>
      <c r="AU1082" s="71">
        <v>54.240671328639969</v>
      </c>
      <c r="AV1082" s="72">
        <v>14.737450348819014</v>
      </c>
      <c r="AW1082" s="73">
        <v>-95307.609999999986</v>
      </c>
      <c r="AX1082" s="73">
        <v>-80031.270000000019</v>
      </c>
      <c r="AY1082" s="73">
        <v>-142557.46999999991</v>
      </c>
      <c r="AZ1082" s="73">
        <v>-143605.78000000009</v>
      </c>
      <c r="BA1082" s="73">
        <v>-238627.6999999999</v>
      </c>
      <c r="BB1082" s="73">
        <v>-161441.31</v>
      </c>
      <c r="BC1082" s="73">
        <v>-59082.380000000092</v>
      </c>
      <c r="BD1082" s="73">
        <v>19249.390000000014</v>
      </c>
      <c r="BE1082" s="73">
        <v>284625.85999999993</v>
      </c>
      <c r="BF1082" s="73">
        <v>-170534.32999999996</v>
      </c>
      <c r="BG1082" s="73">
        <v>208787.53999999989</v>
      </c>
      <c r="BH1082" s="73">
        <v>154595.72000000009</v>
      </c>
      <c r="BI1082" s="73">
        <v>25614.429999999993</v>
      </c>
      <c r="BJ1082" s="71">
        <v>9.4698838272476866</v>
      </c>
      <c r="BK1082" s="71">
        <v>13.801406987256389</v>
      </c>
      <c r="BL1082" s="71">
        <v>10.379864537594319</v>
      </c>
      <c r="BM1082" s="71">
        <v>13.072007176470152</v>
      </c>
      <c r="BN1082" s="71">
        <v>-0.74776839176960808</v>
      </c>
      <c r="BO1082" s="71">
        <v>8.7746307497308376</v>
      </c>
      <c r="BP1082" s="71">
        <v>17.557818689051455</v>
      </c>
      <c r="BQ1082" s="71">
        <v>18.351131457695516</v>
      </c>
      <c r="BR1082" s="72">
        <v>11.948207167954902</v>
      </c>
      <c r="BS1082" s="72">
        <v>9.0373822332337674</v>
      </c>
      <c r="BT1082" s="71">
        <v>15.155839501889982</v>
      </c>
      <c r="BU1082" s="71">
        <v>13.305909556163371</v>
      </c>
      <c r="BV1082" s="71">
        <v>9.6860343108232296</v>
      </c>
      <c r="BW1082" s="71">
        <v>12.173298741087585</v>
      </c>
      <c r="BX1082" s="75">
        <v>9206</v>
      </c>
      <c r="BY1082" s="75">
        <v>9578</v>
      </c>
      <c r="BZ1082" s="75">
        <v>8061</v>
      </c>
      <c r="CA1082" s="75">
        <v>9150</v>
      </c>
      <c r="CB1082" s="75">
        <v>10968</v>
      </c>
      <c r="CC1082" s="75">
        <v>10932</v>
      </c>
      <c r="CD1082" s="75">
        <v>7130</v>
      </c>
      <c r="CE1082" s="75">
        <v>7206</v>
      </c>
      <c r="CF1082" s="75">
        <v>11660</v>
      </c>
      <c r="CG1082" s="75">
        <v>8124</v>
      </c>
      <c r="CH1082" s="75">
        <v>9811</v>
      </c>
      <c r="CI1082" s="75">
        <v>10336</v>
      </c>
      <c r="CJ1082" s="75">
        <v>5350</v>
      </c>
      <c r="CK1082" s="75">
        <v>59617</v>
      </c>
      <c r="CL1082" s="73">
        <v>693012.6599999998</v>
      </c>
      <c r="CM1082" s="73">
        <v>659465.90000000014</v>
      </c>
      <c r="CN1082" s="73">
        <v>701580.75000000012</v>
      </c>
      <c r="CO1082" s="73">
        <v>802840.75999999978</v>
      </c>
      <c r="CP1082" s="73">
        <v>769730.55999999971</v>
      </c>
      <c r="CQ1082" s="73">
        <v>646358.25999999989</v>
      </c>
      <c r="CR1082" s="73">
        <v>618492.72000000009</v>
      </c>
      <c r="CS1082" s="73">
        <v>705293.95</v>
      </c>
      <c r="CT1082" s="73">
        <v>651795.44999999984</v>
      </c>
      <c r="CU1082" s="73">
        <v>588545.44999999984</v>
      </c>
      <c r="CV1082" s="73">
        <v>560287.97999999963</v>
      </c>
      <c r="CW1082" s="73">
        <v>499775.89999999991</v>
      </c>
      <c r="CX1082" s="73">
        <v>476309.14</v>
      </c>
      <c r="CY1082" s="77"/>
      <c r="CZ1082" s="4">
        <v>5031</v>
      </c>
      <c r="DA1082" s="76" t="str">
        <f t="shared" si="38"/>
        <v>5031</v>
      </c>
      <c r="DB1082" s="71">
        <v>0.90556500366443937</v>
      </c>
      <c r="DC1082" s="71">
        <v>1.3907995495153196</v>
      </c>
      <c r="DD1082" s="71">
        <v>0.6520123199484763</v>
      </c>
      <c r="DE1082" s="71">
        <v>0.28204284518057171</v>
      </c>
      <c r="DF1082" s="71">
        <v>0.32391444135484421</v>
      </c>
      <c r="DG1082" s="71">
        <v>0.14615458450189675</v>
      </c>
      <c r="DH1082" s="71">
        <v>5.0322384094760281E-2</v>
      </c>
      <c r="DI1082" s="71">
        <v>6.1255707468526772E-2</v>
      </c>
      <c r="DJ1082" s="71">
        <v>0.12532246471966357</v>
      </c>
      <c r="DK1082" s="71">
        <v>0.11448065822716362</v>
      </c>
      <c r="DL1082" s="71">
        <v>7.8139922102896595E-2</v>
      </c>
      <c r="DM1082" s="71">
        <v>6.1849629012805926E-2</v>
      </c>
      <c r="DN1082" s="71">
        <v>1.5300016588594976E-2</v>
      </c>
      <c r="DO1082" s="71">
        <v>8.1322019836822815E-2</v>
      </c>
      <c r="DQ1082" s="71"/>
      <c r="DR1082" s="71"/>
      <c r="DS1082" s="71"/>
      <c r="DT1082" s="71"/>
      <c r="DU1082" s="71"/>
      <c r="DV1082" s="71"/>
      <c r="DW1082" s="71"/>
      <c r="DX1082" s="71"/>
      <c r="DY1082" s="71"/>
      <c r="DZ1082" s="71"/>
      <c r="EA1082" s="71"/>
      <c r="EB1082" s="71"/>
      <c r="EC1082" s="71"/>
      <c r="ED1082" s="71"/>
    </row>
    <row r="1083" spans="1:134">
      <c r="A1083" s="4">
        <v>1318</v>
      </c>
      <c r="B1083" s="46" t="s">
        <v>8429</v>
      </c>
      <c r="C1083" s="65" t="str">
        <f t="shared" si="37"/>
        <v>1318</v>
      </c>
      <c r="D1083" s="69">
        <v>185830.25</v>
      </c>
      <c r="E1083" s="68">
        <v>2156704.66</v>
      </c>
      <c r="F1083" s="69">
        <v>55098.36000000003</v>
      </c>
      <c r="G1083" s="69">
        <v>500906.3200000003</v>
      </c>
      <c r="H1083" s="70">
        <v>104.76443360448187</v>
      </c>
      <c r="I1083" s="70">
        <v>30.251650089225258</v>
      </c>
      <c r="J1083" s="69">
        <v>262790.14999999991</v>
      </c>
      <c r="K1083" s="69">
        <v>278303.93999999994</v>
      </c>
      <c r="L1083" s="69">
        <v>269810.93999999994</v>
      </c>
      <c r="M1083" s="69">
        <v>268388.13999999996</v>
      </c>
      <c r="N1083" s="69">
        <v>427534.64</v>
      </c>
      <c r="O1083" s="69">
        <v>552406.97</v>
      </c>
      <c r="P1083" s="69">
        <v>224065.14999999997</v>
      </c>
      <c r="Q1083" s="69">
        <v>221860.86000000002</v>
      </c>
      <c r="R1083" s="69">
        <v>618338.57999999996</v>
      </c>
      <c r="S1083" s="69">
        <v>274789.66000000003</v>
      </c>
      <c r="T1083" s="69">
        <v>311696.61</v>
      </c>
      <c r="U1083" s="69">
        <v>320123.55000000005</v>
      </c>
      <c r="V1083" s="69">
        <v>185830.25</v>
      </c>
      <c r="W1083" s="70">
        <v>98.427154519892269</v>
      </c>
      <c r="X1083" s="70">
        <v>104.99725532081057</v>
      </c>
      <c r="Y1083" s="70">
        <v>89.842222509497006</v>
      </c>
      <c r="Z1083" s="71">
        <v>93.307763604959106</v>
      </c>
      <c r="AA1083" s="71">
        <v>98.352871263969178</v>
      </c>
      <c r="AB1083" s="71">
        <v>110.97760104498597</v>
      </c>
      <c r="AC1083" s="71">
        <v>88.443924519065035</v>
      </c>
      <c r="AD1083" s="71">
        <v>93.325672912258199</v>
      </c>
      <c r="AE1083" s="71">
        <v>107.70955306254318</v>
      </c>
      <c r="AF1083" s="71">
        <v>96.699642638091305</v>
      </c>
      <c r="AG1083" s="71">
        <v>113.10062774252501</v>
      </c>
      <c r="AH1083" s="71">
        <v>119.72395280710046</v>
      </c>
      <c r="AI1083" s="71">
        <v>111.72447831989504</v>
      </c>
      <c r="AJ1083" s="71">
        <v>-9.6771407302828969</v>
      </c>
      <c r="AK1083" s="71">
        <v>-10.86694330084087</v>
      </c>
      <c r="AL1083" s="71">
        <v>-19.64643841323457</v>
      </c>
      <c r="AM1083" s="71">
        <v>-23.709148800084311</v>
      </c>
      <c r="AN1083" s="71">
        <v>-29.571976615903061</v>
      </c>
      <c r="AO1083" s="71">
        <v>1.158037992457972</v>
      </c>
      <c r="AP1083" s="71">
        <v>-15.615493732920404</v>
      </c>
      <c r="AQ1083" s="71">
        <v>19.077178522652225</v>
      </c>
      <c r="AR1083" s="71">
        <v>137.40582875380741</v>
      </c>
      <c r="AS1083" s="71">
        <v>-29.874777619014658</v>
      </c>
      <c r="AT1083" s="71">
        <v>45.107377135381668</v>
      </c>
      <c r="AU1083" s="71">
        <v>55.320861967853531</v>
      </c>
      <c r="AV1083" s="72">
        <v>42.146074687668047</v>
      </c>
      <c r="AW1083" s="73">
        <v>-28155.190000000119</v>
      </c>
      <c r="AX1083" s="73">
        <v>-33930.320000000065</v>
      </c>
      <c r="AY1083" s="73">
        <v>-65968.75</v>
      </c>
      <c r="AZ1083" s="73">
        <v>-83407.830000000016</v>
      </c>
      <c r="BA1083" s="73">
        <v>-179517.24</v>
      </c>
      <c r="BB1083" s="73">
        <v>9324.9000000000233</v>
      </c>
      <c r="BC1083" s="73">
        <v>-41463.630000000063</v>
      </c>
      <c r="BD1083" s="73">
        <v>35544</v>
      </c>
      <c r="BE1083" s="73">
        <v>357882.22</v>
      </c>
      <c r="BF1083" s="73">
        <v>-117066.00999999995</v>
      </c>
      <c r="BG1083" s="73">
        <v>96892.5</v>
      </c>
      <c r="BH1083" s="73">
        <v>114018.88000000003</v>
      </c>
      <c r="BI1083" s="73">
        <v>55098.36000000003</v>
      </c>
      <c r="BJ1083" s="71">
        <v>20.261713448457158</v>
      </c>
      <c r="BK1083" s="71">
        <v>14.612323055489735</v>
      </c>
      <c r="BL1083" s="71">
        <v>10.956520881722568</v>
      </c>
      <c r="BM1083" s="71">
        <v>13.581607609927513</v>
      </c>
      <c r="BN1083" s="71">
        <v>6.6299453043946333</v>
      </c>
      <c r="BO1083" s="71">
        <v>0.86867826045824303</v>
      </c>
      <c r="BP1083" s="71">
        <v>17.402881131985875</v>
      </c>
      <c r="BQ1083" s="71">
        <v>22.386542895641629</v>
      </c>
      <c r="BR1083" s="72">
        <v>17.203662292796739</v>
      </c>
      <c r="BS1083" s="72">
        <v>17.083726352863451</v>
      </c>
      <c r="BT1083" s="71">
        <v>19.011963078675166</v>
      </c>
      <c r="BU1083" s="71">
        <v>18.949770035016151</v>
      </c>
      <c r="BV1083" s="71">
        <v>16.611912639565386</v>
      </c>
      <c r="BW1083" s="71">
        <v>16.740443746135735</v>
      </c>
      <c r="BX1083" s="75">
        <v>7579</v>
      </c>
      <c r="BY1083" s="75">
        <v>8207</v>
      </c>
      <c r="BZ1083" s="75">
        <v>7536</v>
      </c>
      <c r="CA1083" s="75">
        <v>7772</v>
      </c>
      <c r="CB1083" s="75">
        <v>10355</v>
      </c>
      <c r="CC1083" s="75">
        <v>11734</v>
      </c>
      <c r="CD1083" s="75">
        <v>6371</v>
      </c>
      <c r="CE1083" s="75">
        <v>7036</v>
      </c>
      <c r="CF1083" s="75">
        <v>11861</v>
      </c>
      <c r="CG1083" s="75">
        <v>8064</v>
      </c>
      <c r="CH1083" s="75">
        <v>8599</v>
      </c>
      <c r="CI1083" s="75">
        <v>8864</v>
      </c>
      <c r="CJ1083" s="75">
        <v>5012</v>
      </c>
      <c r="CK1083" s="75">
        <v>55807</v>
      </c>
      <c r="CL1083" s="73">
        <v>867616.93</v>
      </c>
      <c r="CM1083" s="73">
        <v>831836.74</v>
      </c>
      <c r="CN1083" s="73">
        <v>753121.31</v>
      </c>
      <c r="CO1083" s="73">
        <v>819530.8</v>
      </c>
      <c r="CP1083" s="73">
        <v>820648.25000000012</v>
      </c>
      <c r="CQ1083" s="73">
        <v>577331.58000000019</v>
      </c>
      <c r="CR1083" s="73">
        <v>578594.14</v>
      </c>
      <c r="CS1083" s="73">
        <v>784752.94000000006</v>
      </c>
      <c r="CT1083" s="73">
        <v>595343.36000000022</v>
      </c>
      <c r="CU1083" s="73">
        <v>627158.22999999986</v>
      </c>
      <c r="CV1083" s="73">
        <v>539382.35</v>
      </c>
      <c r="CW1083" s="73">
        <v>593528.87</v>
      </c>
      <c r="CX1083" s="73">
        <v>654999.99999999977</v>
      </c>
      <c r="CY1083" s="77"/>
      <c r="CZ1083" s="4">
        <v>1318</v>
      </c>
      <c r="DA1083" s="76" t="str">
        <f t="shared" si="38"/>
        <v>1318</v>
      </c>
      <c r="DB1083" s="71">
        <v>5.8177110005227364E-2</v>
      </c>
      <c r="DC1083" s="71">
        <v>0.61125035318673615</v>
      </c>
      <c r="DD1083" s="71">
        <v>0.59748262548656139</v>
      </c>
      <c r="DE1083" s="71">
        <v>0.25952095197579728</v>
      </c>
      <c r="DF1083" s="71">
        <v>0.23126734073229419</v>
      </c>
      <c r="DG1083" s="71">
        <v>8.462689526720836E-2</v>
      </c>
      <c r="DH1083" s="71">
        <v>0.3376012037660257</v>
      </c>
      <c r="DI1083" s="71">
        <v>7.7200639521274859E-4</v>
      </c>
      <c r="DJ1083" s="71">
        <v>2.4358220686248964E-2</v>
      </c>
      <c r="DK1083" s="71">
        <v>0.3752766526694461</v>
      </c>
      <c r="DL1083" s="71">
        <v>6.6229530032079001E-2</v>
      </c>
      <c r="DM1083" s="71">
        <v>3.4137282252811318E-2</v>
      </c>
      <c r="DN1083" s="72">
        <v>0.1341967740732023</v>
      </c>
      <c r="DO1083" s="71">
        <v>0.11546683539353868</v>
      </c>
      <c r="DQ1083" s="71"/>
      <c r="DR1083" s="71"/>
      <c r="DS1083" s="71"/>
      <c r="DT1083" s="71"/>
      <c r="DU1083" s="71"/>
      <c r="DV1083" s="71"/>
      <c r="DW1083" s="71"/>
      <c r="DX1083" s="71"/>
      <c r="DY1083" s="71"/>
      <c r="DZ1083" s="71"/>
      <c r="EA1083" s="71"/>
      <c r="EB1083" s="71"/>
      <c r="EC1083" s="71"/>
      <c r="ED1083" s="71"/>
    </row>
    <row r="1084" spans="1:134">
      <c r="A1084" s="4">
        <v>391</v>
      </c>
      <c r="B1084" s="46" t="s">
        <v>8434</v>
      </c>
      <c r="C1084" s="65" t="str">
        <f t="shared" si="37"/>
        <v>L391</v>
      </c>
      <c r="D1084" s="69">
        <v>490524.38</v>
      </c>
      <c r="E1084" s="68">
        <v>6896509.2099999972</v>
      </c>
      <c r="F1084" s="68">
        <v>-95605.179999999935</v>
      </c>
      <c r="G1084" s="69">
        <v>32401.040000000037</v>
      </c>
      <c r="H1084" s="70">
        <v>83.810412323416656</v>
      </c>
      <c r="I1084" s="70">
        <v>0.47203568471736457</v>
      </c>
      <c r="J1084" s="69">
        <v>1078880.6100000001</v>
      </c>
      <c r="K1084" s="69">
        <v>963259.14</v>
      </c>
      <c r="L1084" s="69">
        <v>894648.79000000015</v>
      </c>
      <c r="M1084" s="69">
        <v>1147112.93</v>
      </c>
      <c r="N1084" s="69">
        <v>1464037.2800000003</v>
      </c>
      <c r="O1084" s="69">
        <v>1683232.5199999993</v>
      </c>
      <c r="P1084" s="69">
        <v>886486.27</v>
      </c>
      <c r="Q1084" s="69">
        <v>871588.58999999985</v>
      </c>
      <c r="R1084" s="69">
        <v>1938763.1700000002</v>
      </c>
      <c r="S1084" s="69">
        <v>804454.99</v>
      </c>
      <c r="T1084" s="69">
        <v>976041.53000000014</v>
      </c>
      <c r="U1084" s="69">
        <v>928650.27999999991</v>
      </c>
      <c r="V1084" s="69">
        <v>490524.38</v>
      </c>
      <c r="W1084" s="70">
        <v>94.860980923307309</v>
      </c>
      <c r="X1084" s="70">
        <v>88.29402919486121</v>
      </c>
      <c r="Y1084" s="70">
        <v>83.208763310847331</v>
      </c>
      <c r="Z1084" s="71">
        <v>91.456862860859786</v>
      </c>
      <c r="AA1084" s="71">
        <v>83.405716523717231</v>
      </c>
      <c r="AB1084" s="71">
        <v>109.1389882860434</v>
      </c>
      <c r="AC1084" s="71">
        <v>80.584960241841912</v>
      </c>
      <c r="AD1084" s="71">
        <v>86.937102447190753</v>
      </c>
      <c r="AE1084" s="71">
        <v>93.589845916669802</v>
      </c>
      <c r="AF1084" s="71">
        <v>76.015463221057885</v>
      </c>
      <c r="AG1084" s="71">
        <v>83.840878487752619</v>
      </c>
      <c r="AH1084" s="71">
        <v>79.687060952765151</v>
      </c>
      <c r="AI1084" s="71">
        <v>73.572188091789855</v>
      </c>
      <c r="AJ1084" s="71">
        <v>-17.648424018291287</v>
      </c>
      <c r="AK1084" s="71">
        <v>-20.923185162041669</v>
      </c>
      <c r="AL1084" s="71">
        <v>-26.047133990887737</v>
      </c>
      <c r="AM1084" s="71">
        <v>-26.082888777278811</v>
      </c>
      <c r="AN1084" s="71">
        <v>-38.85135742875169</v>
      </c>
      <c r="AO1084" s="71">
        <v>-13.205473316339678</v>
      </c>
      <c r="AP1084" s="71">
        <v>-19.568112818406536</v>
      </c>
      <c r="AQ1084" s="71">
        <v>6.0106618493052322</v>
      </c>
      <c r="AR1084" s="71">
        <v>116.12634722300351</v>
      </c>
      <c r="AS1084" s="71">
        <v>-48.851001414817851</v>
      </c>
      <c r="AT1084" s="71">
        <v>3.8869246178523609</v>
      </c>
      <c r="AU1084" s="71">
        <v>-1.6581741036001962</v>
      </c>
      <c r="AV1084" s="72">
        <v>-16.311270839163949</v>
      </c>
      <c r="AW1084" s="73">
        <v>-231210.41999999993</v>
      </c>
      <c r="AX1084" s="73">
        <v>-254871.79000000015</v>
      </c>
      <c r="AY1084" s="73">
        <v>-315106.60999999952</v>
      </c>
      <c r="AZ1084" s="73">
        <v>-404777.98</v>
      </c>
      <c r="BA1084" s="73">
        <v>-929584.30000000028</v>
      </c>
      <c r="BB1084" s="73">
        <v>-239682.69000000064</v>
      </c>
      <c r="BC1084" s="73">
        <v>-215671.46999999997</v>
      </c>
      <c r="BD1084" s="73">
        <v>49417.899999999674</v>
      </c>
      <c r="BE1084" s="73">
        <v>1041712.3500000001</v>
      </c>
      <c r="BF1084" s="73">
        <v>-768312.82999999984</v>
      </c>
      <c r="BG1084" s="73">
        <v>36518.550000000279</v>
      </c>
      <c r="BH1084" s="73">
        <v>-15658.279999999912</v>
      </c>
      <c r="BI1084" s="73">
        <v>-95605.179999999935</v>
      </c>
      <c r="BJ1084" s="71">
        <v>16.770037469040997</v>
      </c>
      <c r="BK1084" s="71">
        <v>12.912197319631957</v>
      </c>
      <c r="BL1084" s="71">
        <v>12.529981045925521</v>
      </c>
      <c r="BM1084" s="71">
        <v>15.13680530984217</v>
      </c>
      <c r="BN1084" s="71">
        <v>5.4374863540509537</v>
      </c>
      <c r="BO1084" s="71">
        <v>12.013350193301491</v>
      </c>
      <c r="BP1084" s="71">
        <v>20.086867948003949</v>
      </c>
      <c r="BQ1084" s="71">
        <v>21.773986016131651</v>
      </c>
      <c r="BR1084" s="72">
        <v>9.7069487125572618</v>
      </c>
      <c r="BS1084" s="72">
        <v>16.06765186246443</v>
      </c>
      <c r="BT1084" s="71">
        <v>17.396520831132534</v>
      </c>
      <c r="BU1084" s="71">
        <v>17.036184467908651</v>
      </c>
      <c r="BV1084" s="71">
        <v>15.061011574363299</v>
      </c>
      <c r="BW1084" s="71">
        <v>14.033395405085479</v>
      </c>
      <c r="BX1084" s="75">
        <v>15648</v>
      </c>
      <c r="BY1084" s="75">
        <v>13980</v>
      </c>
      <c r="BZ1084" s="75">
        <v>13429</v>
      </c>
      <c r="CA1084" s="75">
        <v>15185</v>
      </c>
      <c r="CB1084" s="75">
        <v>18296</v>
      </c>
      <c r="CC1084" s="75">
        <v>21739</v>
      </c>
      <c r="CD1084" s="75">
        <v>12815</v>
      </c>
      <c r="CE1084" s="75">
        <v>12707</v>
      </c>
      <c r="CF1084" s="75">
        <v>22689</v>
      </c>
      <c r="CG1084" s="75">
        <v>13372</v>
      </c>
      <c r="CH1084" s="75">
        <v>14752</v>
      </c>
      <c r="CI1084" s="75">
        <v>14688</v>
      </c>
      <c r="CJ1084" s="75">
        <v>7925</v>
      </c>
      <c r="CK1084" s="75">
        <v>98948</v>
      </c>
      <c r="CL1084" s="73">
        <v>1656238.0399999998</v>
      </c>
      <c r="CM1084" s="73">
        <v>1630627.3000000003</v>
      </c>
      <c r="CN1084" s="73">
        <v>1666021.73</v>
      </c>
      <c r="CO1084" s="73">
        <v>2000244.37</v>
      </c>
      <c r="CP1084" s="73">
        <v>2139850.4100000011</v>
      </c>
      <c r="CQ1084" s="73">
        <v>1704647.4700000004</v>
      </c>
      <c r="CR1084" s="73">
        <v>1706247.8800000001</v>
      </c>
      <c r="CS1084" s="73">
        <v>2250529.8999999994</v>
      </c>
      <c r="CT1084" s="73">
        <v>1549606.3300000003</v>
      </c>
      <c r="CU1084" s="73">
        <v>1598740.48</v>
      </c>
      <c r="CV1084" s="73">
        <v>1618282.68</v>
      </c>
      <c r="CW1084" s="73">
        <v>1826620.2500000002</v>
      </c>
      <c r="CX1084" s="73">
        <v>1769286.0600000008</v>
      </c>
      <c r="CY1084" s="77"/>
      <c r="CZ1084" s="4">
        <v>391</v>
      </c>
      <c r="DA1084" s="76" t="str">
        <f t="shared" si="38"/>
        <v>L391</v>
      </c>
      <c r="DB1084" s="71">
        <v>4.0167809970989916</v>
      </c>
      <c r="DC1084" s="71">
        <v>5.011785732597156</v>
      </c>
      <c r="DD1084" s="71">
        <v>1.1379755282923256</v>
      </c>
      <c r="DE1084" s="71">
        <v>0.93842049640029701</v>
      </c>
      <c r="DF1084" s="71">
        <v>1.1117875049158932</v>
      </c>
      <c r="DG1084" s="71">
        <v>0.68854146769545344</v>
      </c>
      <c r="DH1084" s="71">
        <v>1.4700465703249321</v>
      </c>
      <c r="DI1084" s="71">
        <v>0.74883479685897358</v>
      </c>
      <c r="DJ1084" s="71">
        <v>0.68122704503551001</v>
      </c>
      <c r="DK1084" s="71">
        <v>0.49672307857474529</v>
      </c>
      <c r="DL1084" s="71">
        <v>0.32618583813532392</v>
      </c>
      <c r="DM1084" s="71">
        <v>0.2553460467160959</v>
      </c>
      <c r="DN1084" s="71">
        <v>0.18274485764597603</v>
      </c>
      <c r="DO1084" s="71">
        <v>0.62514220531043041</v>
      </c>
      <c r="DQ1084" s="71"/>
      <c r="DR1084" s="71"/>
      <c r="DS1084" s="71"/>
      <c r="DT1084" s="71"/>
      <c r="DU1084" s="71"/>
      <c r="DV1084" s="71"/>
      <c r="DW1084" s="71"/>
      <c r="DX1084" s="71"/>
      <c r="DY1084" s="71"/>
      <c r="DZ1084" s="71"/>
      <c r="EA1084" s="71"/>
      <c r="EB1084" s="71"/>
      <c r="EC1084" s="71"/>
      <c r="ED1084" s="71"/>
    </row>
    <row r="1085" spans="1:134">
      <c r="A1085" s="4">
        <v>1331</v>
      </c>
      <c r="B1085" s="46" t="s">
        <v>8441</v>
      </c>
      <c r="C1085" s="65" t="str">
        <f t="shared" si="37"/>
        <v>1331</v>
      </c>
      <c r="D1085" s="69">
        <v>121573.02999999997</v>
      </c>
      <c r="E1085" s="68">
        <v>1613636.9599999995</v>
      </c>
      <c r="F1085" s="69">
        <v>19051.399999999994</v>
      </c>
      <c r="G1085" s="69">
        <v>153845.43999999948</v>
      </c>
      <c r="H1085" s="70">
        <v>86.462419229488262</v>
      </c>
      <c r="I1085" s="70">
        <v>10.538863796112441</v>
      </c>
      <c r="J1085" s="69">
        <v>203188.68999999997</v>
      </c>
      <c r="K1085" s="69">
        <v>187025.22999999995</v>
      </c>
      <c r="L1085" s="69">
        <v>182966.86</v>
      </c>
      <c r="M1085" s="69">
        <v>220030.40999999995</v>
      </c>
      <c r="N1085" s="69">
        <v>296796.31</v>
      </c>
      <c r="O1085" s="69">
        <v>348196.86</v>
      </c>
      <c r="P1085" s="69">
        <v>159908.64000000001</v>
      </c>
      <c r="Q1085" s="69">
        <v>186256.02999999994</v>
      </c>
      <c r="R1085" s="69">
        <v>536894.43999999994</v>
      </c>
      <c r="S1085" s="69">
        <v>178312.43999999994</v>
      </c>
      <c r="T1085" s="69">
        <v>217429.28999999995</v>
      </c>
      <c r="U1085" s="69">
        <v>213263.09</v>
      </c>
      <c r="V1085" s="69">
        <v>121573.02999999997</v>
      </c>
      <c r="W1085" s="70">
        <v>84.607367255966608</v>
      </c>
      <c r="X1085" s="70">
        <v>80.367756039570864</v>
      </c>
      <c r="Y1085" s="70">
        <v>83.120347322085337</v>
      </c>
      <c r="Z1085" s="71">
        <v>82.762033568042199</v>
      </c>
      <c r="AA1085" s="71">
        <v>92.223256449575203</v>
      </c>
      <c r="AB1085" s="71">
        <v>112.88830966267514</v>
      </c>
      <c r="AC1085" s="71">
        <v>63.901740465878945</v>
      </c>
      <c r="AD1085" s="71">
        <v>89.001822851231495</v>
      </c>
      <c r="AE1085" s="71">
        <v>96.93901079372084</v>
      </c>
      <c r="AF1085" s="71">
        <v>71.520140158464386</v>
      </c>
      <c r="AG1085" s="71">
        <v>93.666976800161066</v>
      </c>
      <c r="AH1085" s="71">
        <v>89.741026534437154</v>
      </c>
      <c r="AI1085" s="71">
        <v>90.837942283247571</v>
      </c>
      <c r="AJ1085" s="71">
        <v>-24.232785351502816</v>
      </c>
      <c r="AK1085" s="71">
        <v>-26.136661679786698</v>
      </c>
      <c r="AL1085" s="71">
        <v>-28.001759751084933</v>
      </c>
      <c r="AM1085" s="71">
        <v>-30.635370687097573</v>
      </c>
      <c r="AN1085" s="71">
        <v>-32.812547892594537</v>
      </c>
      <c r="AO1085" s="71">
        <v>-10.985040954919768</v>
      </c>
      <c r="AP1085" s="71">
        <v>-32.007290601636186</v>
      </c>
      <c r="AQ1085" s="71">
        <v>12.677015153342875</v>
      </c>
      <c r="AR1085" s="71">
        <v>177.27723843264488</v>
      </c>
      <c r="AS1085" s="71">
        <v>-56.958767589794469</v>
      </c>
      <c r="AT1085" s="71">
        <v>25.159271636627878</v>
      </c>
      <c r="AU1085" s="71">
        <v>21.76146654268787</v>
      </c>
      <c r="AV1085" s="72">
        <v>18.582810281108486</v>
      </c>
      <c r="AW1085" s="73">
        <v>-64986.260000000038</v>
      </c>
      <c r="AX1085" s="73">
        <v>-66179.18000000008</v>
      </c>
      <c r="AY1085" s="73">
        <v>-71159.989999999991</v>
      </c>
      <c r="AZ1085" s="73">
        <v>-97177.959999999934</v>
      </c>
      <c r="BA1085" s="73">
        <v>-144947.34999999992</v>
      </c>
      <c r="BB1085" s="73">
        <v>-41331.510000000009</v>
      </c>
      <c r="BC1085" s="73">
        <v>-75276.34</v>
      </c>
      <c r="BD1085" s="73">
        <v>20955.209999999992</v>
      </c>
      <c r="BE1085" s="73">
        <v>343263.52999999991</v>
      </c>
      <c r="BF1085" s="73">
        <v>-235970.40000000008</v>
      </c>
      <c r="BG1085" s="73">
        <v>43707.209999999963</v>
      </c>
      <c r="BH1085" s="73">
        <v>38114.829999999958</v>
      </c>
      <c r="BI1085" s="73">
        <v>19051.399999999994</v>
      </c>
      <c r="BJ1085" s="71">
        <v>19.676456796090104</v>
      </c>
      <c r="BK1085" s="71">
        <v>18.511325042701614</v>
      </c>
      <c r="BL1085" s="71">
        <v>19.298605399764771</v>
      </c>
      <c r="BM1085" s="71">
        <v>18.923471202177936</v>
      </c>
      <c r="BN1085" s="71">
        <v>7.9766929243903881</v>
      </c>
      <c r="BO1085" s="71">
        <v>10.203525002487465</v>
      </c>
      <c r="BP1085" s="71">
        <v>15.778681487909708</v>
      </c>
      <c r="BQ1085" s="71">
        <v>23.564551985090247</v>
      </c>
      <c r="BR1085" s="72">
        <v>17.707085689317744</v>
      </c>
      <c r="BS1085" s="72">
        <v>15.370493487001056</v>
      </c>
      <c r="BT1085" s="71">
        <v>19.635521115632169</v>
      </c>
      <c r="BU1085" s="71">
        <v>18.372361283514806</v>
      </c>
      <c r="BV1085" s="71">
        <v>13.067682660798184</v>
      </c>
      <c r="BW1085" s="71">
        <v>16.288767049596768</v>
      </c>
      <c r="BX1085" s="75">
        <v>4994</v>
      </c>
      <c r="BY1085" s="75">
        <v>4600</v>
      </c>
      <c r="BZ1085" s="75">
        <v>4342</v>
      </c>
      <c r="CA1085" s="75">
        <v>4842</v>
      </c>
      <c r="CB1085" s="75">
        <v>6027</v>
      </c>
      <c r="CC1085" s="75">
        <v>6934</v>
      </c>
      <c r="CD1085" s="75">
        <v>3970</v>
      </c>
      <c r="CE1085" s="75">
        <v>4146</v>
      </c>
      <c r="CF1085" s="75">
        <v>8812</v>
      </c>
      <c r="CG1085" s="75">
        <v>4310</v>
      </c>
      <c r="CH1085" s="75">
        <v>4882</v>
      </c>
      <c r="CI1085" s="75">
        <v>4779</v>
      </c>
      <c r="CJ1085" s="75">
        <v>2809</v>
      </c>
      <c r="CK1085" s="75">
        <v>33708</v>
      </c>
      <c r="CL1085" s="73">
        <v>456336.31</v>
      </c>
      <c r="CM1085" s="73">
        <v>514706.83</v>
      </c>
      <c r="CN1085" s="73">
        <v>563572.76</v>
      </c>
      <c r="CO1085" s="73">
        <v>607941.57999999984</v>
      </c>
      <c r="CP1085" s="73">
        <v>595900.14</v>
      </c>
      <c r="CQ1085" s="73">
        <v>457393.74999999988</v>
      </c>
      <c r="CR1085" s="73">
        <v>527079.38</v>
      </c>
      <c r="CS1085" s="73">
        <v>648768.89</v>
      </c>
      <c r="CT1085" s="73">
        <v>540694.59</v>
      </c>
      <c r="CU1085" s="73">
        <v>517606.27</v>
      </c>
      <c r="CV1085" s="73">
        <v>585371.7200000002</v>
      </c>
      <c r="CW1085" s="73">
        <v>515238.43</v>
      </c>
      <c r="CX1085" s="73">
        <v>538604.14999999991</v>
      </c>
      <c r="CY1085" s="77"/>
      <c r="CZ1085" s="4">
        <v>1331</v>
      </c>
      <c r="DA1085" s="76" t="str">
        <f t="shared" si="38"/>
        <v>1331</v>
      </c>
      <c r="DB1085" s="71">
        <v>0.99432353173499244</v>
      </c>
      <c r="DC1085" s="71">
        <v>1.2002644484087828</v>
      </c>
      <c r="DD1085" s="71">
        <v>0.57820532354655674</v>
      </c>
      <c r="DE1085" s="71">
        <v>0.69794520621913114</v>
      </c>
      <c r="DF1085" s="71">
        <v>0.5716271833141735</v>
      </c>
      <c r="DG1085" s="71">
        <v>0.79820322199177718</v>
      </c>
      <c r="DH1085" s="71">
        <v>0.13603126484761566</v>
      </c>
      <c r="DI1085" s="71">
        <v>0.45181640486487767</v>
      </c>
      <c r="DJ1085" s="71">
        <v>0.44026933913209698</v>
      </c>
      <c r="DK1085" s="71">
        <v>0.31811241203436919</v>
      </c>
      <c r="DL1085" s="71">
        <v>0.25381200484775623</v>
      </c>
      <c r="DM1085" s="71">
        <v>0.30492736894068534</v>
      </c>
      <c r="DN1085" s="72">
        <v>0.30409982747089992</v>
      </c>
      <c r="DO1085" s="71">
        <v>0.34373828066108986</v>
      </c>
      <c r="DQ1085" s="71"/>
      <c r="DR1085" s="71"/>
      <c r="DS1085" s="71"/>
      <c r="DT1085" s="71"/>
      <c r="DU1085" s="71"/>
      <c r="DV1085" s="71"/>
      <c r="DW1085" s="71"/>
      <c r="DX1085" s="71"/>
      <c r="DY1085" s="71"/>
      <c r="DZ1085" s="71"/>
      <c r="EA1085" s="71"/>
      <c r="EB1085" s="71"/>
      <c r="EC1085" s="71"/>
      <c r="ED1085" s="71"/>
    </row>
    <row r="1086" spans="1:134">
      <c r="A1086" s="4">
        <v>1334</v>
      </c>
      <c r="B1086" s="46" t="s">
        <v>8446</v>
      </c>
      <c r="C1086" s="65" t="str">
        <f t="shared" si="37"/>
        <v>1334</v>
      </c>
      <c r="D1086" s="69">
        <v>184948.81</v>
      </c>
      <c r="E1086" s="68">
        <v>2268399.1800000006</v>
      </c>
      <c r="F1086" s="69">
        <v>10854.339999999997</v>
      </c>
      <c r="G1086" s="69">
        <v>24014.280000000726</v>
      </c>
      <c r="H1086" s="70">
        <v>80.208616307644206</v>
      </c>
      <c r="I1086" s="70">
        <v>1.0699715543443844</v>
      </c>
      <c r="J1086" s="69">
        <v>320509.88</v>
      </c>
      <c r="K1086" s="69">
        <v>300990.13999999996</v>
      </c>
      <c r="L1086" s="69">
        <v>268860.11999999994</v>
      </c>
      <c r="M1086" s="69">
        <v>278633.08</v>
      </c>
      <c r="N1086" s="69">
        <v>388281.68999999994</v>
      </c>
      <c r="O1086" s="69">
        <v>444890.26</v>
      </c>
      <c r="P1086" s="69">
        <v>243119.01999999993</v>
      </c>
      <c r="Q1086" s="69">
        <v>250915.4599999999</v>
      </c>
      <c r="R1086" s="69">
        <v>617003.77</v>
      </c>
      <c r="S1086" s="69">
        <v>296086.17</v>
      </c>
      <c r="T1086" s="69">
        <v>341456.93999999994</v>
      </c>
      <c r="U1086" s="69">
        <v>334869.01</v>
      </c>
      <c r="V1086" s="69">
        <v>184948.81</v>
      </c>
      <c r="W1086" s="70">
        <v>88.232289114220293</v>
      </c>
      <c r="X1086" s="70">
        <v>82.733807620284537</v>
      </c>
      <c r="Y1086" s="70">
        <v>54.062028289609607</v>
      </c>
      <c r="Z1086" s="71">
        <v>64.804933433895755</v>
      </c>
      <c r="AA1086" s="71">
        <v>97.426961825282532</v>
      </c>
      <c r="AB1086" s="71">
        <v>101.95714356159004</v>
      </c>
      <c r="AC1086" s="71">
        <v>62.722607363911955</v>
      </c>
      <c r="AD1086" s="71">
        <v>68.340204904756717</v>
      </c>
      <c r="AE1086" s="71">
        <v>93.931991598390368</v>
      </c>
      <c r="AF1086" s="71">
        <v>75.900698638195564</v>
      </c>
      <c r="AG1086" s="71">
        <v>86.828628914229157</v>
      </c>
      <c r="AH1086" s="71">
        <v>79.877255104651013</v>
      </c>
      <c r="AI1086" s="71">
        <v>86.458853866197416</v>
      </c>
      <c r="AJ1086" s="71">
        <v>-17.907626464013436</v>
      </c>
      <c r="AK1086" s="71">
        <v>-21.270083325660593</v>
      </c>
      <c r="AL1086" s="71">
        <v>-31.85972039941548</v>
      </c>
      <c r="AM1086" s="71">
        <v>-44.652938649564113</v>
      </c>
      <c r="AN1086" s="71">
        <v>-34.741837172651145</v>
      </c>
      <c r="AO1086" s="71">
        <v>-28.779906330639637</v>
      </c>
      <c r="AP1086" s="71">
        <v>-32.944532145423686</v>
      </c>
      <c r="AQ1086" s="71">
        <v>-13.169899322739298</v>
      </c>
      <c r="AR1086" s="71">
        <v>113.98166746675207</v>
      </c>
      <c r="AS1086" s="71">
        <v>-41.780779669441358</v>
      </c>
      <c r="AT1086" s="71">
        <v>14.76192904075868</v>
      </c>
      <c r="AU1086" s="71">
        <v>3.2580481972633857</v>
      </c>
      <c r="AV1086" s="72">
        <v>6.2347414021823866</v>
      </c>
      <c r="AW1086" s="73">
        <v>-69916.009999999893</v>
      </c>
      <c r="AX1086" s="73">
        <v>-81317.060000000056</v>
      </c>
      <c r="AY1086" s="73">
        <v>-125708.43999999989</v>
      </c>
      <c r="AZ1086" s="73">
        <v>-224795.77999999991</v>
      </c>
      <c r="BA1086" s="73">
        <v>-206711.60000000009</v>
      </c>
      <c r="BB1086" s="73">
        <v>-170522.25999999989</v>
      </c>
      <c r="BC1086" s="73">
        <v>-119445.03</v>
      </c>
      <c r="BD1086" s="73">
        <v>-38057.440000000002</v>
      </c>
      <c r="BE1086" s="73">
        <v>328659.55000000005</v>
      </c>
      <c r="BF1086" s="73">
        <v>-212485.00000000006</v>
      </c>
      <c r="BG1086" s="73">
        <v>43921.910000000033</v>
      </c>
      <c r="BH1086" s="73">
        <v>10565.950000000012</v>
      </c>
      <c r="BI1086" s="73">
        <v>10854.339999999997</v>
      </c>
      <c r="BJ1086" s="71">
        <v>24.03368591079299</v>
      </c>
      <c r="BK1086" s="71">
        <v>19.341642762901266</v>
      </c>
      <c r="BL1086" s="71">
        <v>19.486879950873945</v>
      </c>
      <c r="BM1086" s="71">
        <v>21.159563963427686</v>
      </c>
      <c r="BN1086" s="71">
        <v>11.107446711786947</v>
      </c>
      <c r="BO1086" s="71">
        <v>12.74917193239345</v>
      </c>
      <c r="BP1086" s="71">
        <v>26.487988252049039</v>
      </c>
      <c r="BQ1086" s="71">
        <v>26.576189712505283</v>
      </c>
      <c r="BR1086" s="72">
        <v>19.939275682658568</v>
      </c>
      <c r="BS1086" s="72">
        <v>20.457892436825801</v>
      </c>
      <c r="BT1086" s="71">
        <v>21.984273753530591</v>
      </c>
      <c r="BU1086" s="71">
        <v>18.426406899430074</v>
      </c>
      <c r="BV1086" s="71">
        <v>18.243343736688896</v>
      </c>
      <c r="BW1086" s="71">
        <v>19.935609658256155</v>
      </c>
      <c r="BX1086" s="75">
        <v>7022</v>
      </c>
      <c r="BY1086" s="75">
        <v>6514</v>
      </c>
      <c r="BZ1086" s="75">
        <v>5700</v>
      </c>
      <c r="CA1086" s="75">
        <v>5934</v>
      </c>
      <c r="CB1086" s="75">
        <v>7095</v>
      </c>
      <c r="CC1086" s="75">
        <v>8563</v>
      </c>
      <c r="CD1086" s="75">
        <v>5124</v>
      </c>
      <c r="CE1086" s="75">
        <v>5357</v>
      </c>
      <c r="CF1086" s="75">
        <v>10074</v>
      </c>
      <c r="CG1086" s="75">
        <v>6316</v>
      </c>
      <c r="CH1086" s="75">
        <v>7042</v>
      </c>
      <c r="CI1086" s="75">
        <v>6740</v>
      </c>
      <c r="CJ1086" s="75">
        <v>3724</v>
      </c>
      <c r="CK1086" s="75">
        <v>44377</v>
      </c>
      <c r="CL1086" s="73">
        <v>545014.60000000009</v>
      </c>
      <c r="CM1086" s="73">
        <v>513193.42000000004</v>
      </c>
      <c r="CN1086" s="73">
        <v>517245.77000000008</v>
      </c>
      <c r="CO1086" s="73">
        <v>684684.2699999999</v>
      </c>
      <c r="CP1086" s="73">
        <v>650783.70000000019</v>
      </c>
      <c r="CQ1086" s="73">
        <v>545879.43000000005</v>
      </c>
      <c r="CR1086" s="73">
        <v>610604.33999999962</v>
      </c>
      <c r="CS1086" s="73">
        <v>854385.58000000007</v>
      </c>
      <c r="CT1086" s="73">
        <v>636824.70999999985</v>
      </c>
      <c r="CU1086" s="73">
        <v>600336.47</v>
      </c>
      <c r="CV1086" s="73">
        <v>619780.81999999983</v>
      </c>
      <c r="CW1086" s="73">
        <v>578244.21999999986</v>
      </c>
      <c r="CX1086" s="73">
        <v>573999.14000000013</v>
      </c>
      <c r="CY1086" s="77"/>
      <c r="CZ1086" s="4">
        <v>1334</v>
      </c>
      <c r="DA1086" s="76" t="str">
        <f t="shared" si="38"/>
        <v>1334</v>
      </c>
      <c r="DB1086" s="71">
        <v>2.4565429370432534</v>
      </c>
      <c r="DC1086" s="71">
        <v>5.1301613256253846</v>
      </c>
      <c r="DD1086" s="71">
        <v>1.5429567353280991</v>
      </c>
      <c r="DE1086" s="71">
        <v>1.149531539344709</v>
      </c>
      <c r="DF1086" s="71">
        <v>1.9762137536307935</v>
      </c>
      <c r="DG1086" s="71">
        <v>0.97807896538230255</v>
      </c>
      <c r="DH1086" s="71">
        <v>0.79255027288153734</v>
      </c>
      <c r="DI1086" s="71">
        <v>0.78771898668813178</v>
      </c>
      <c r="DJ1086" s="71">
        <v>0.47788204657775196</v>
      </c>
      <c r="DK1086" s="71">
        <v>0.42345681924409678</v>
      </c>
      <c r="DL1086" s="71">
        <v>0.57168519467537593</v>
      </c>
      <c r="DM1086" s="71">
        <v>0.25402782652593942</v>
      </c>
      <c r="DN1086" s="71">
        <v>0.25850388176046774</v>
      </c>
      <c r="DO1086" s="71">
        <v>0.50287388397303689</v>
      </c>
      <c r="DQ1086" s="71"/>
      <c r="DR1086" s="71"/>
      <c r="DS1086" s="71"/>
      <c r="DT1086" s="71"/>
      <c r="DU1086" s="71"/>
      <c r="DV1086" s="71"/>
      <c r="DW1086" s="71"/>
      <c r="DX1086" s="71"/>
      <c r="DY1086" s="71"/>
      <c r="DZ1086" s="71"/>
      <c r="EA1086" s="71"/>
      <c r="EB1086" s="71"/>
      <c r="EC1086" s="71"/>
      <c r="ED1086" s="71"/>
    </row>
    <row r="1087" spans="1:134">
      <c r="A1087" s="4">
        <v>1339</v>
      </c>
      <c r="B1087" s="46" t="s">
        <v>8452</v>
      </c>
      <c r="C1087" s="65" t="str">
        <f t="shared" si="37"/>
        <v>1339</v>
      </c>
      <c r="D1087" s="68">
        <v>110684.07999999999</v>
      </c>
      <c r="E1087" s="68">
        <v>1579663.32</v>
      </c>
      <c r="F1087" s="68">
        <v>16744.78</v>
      </c>
      <c r="G1087" s="69">
        <v>209990.6800000004</v>
      </c>
      <c r="H1087" s="70">
        <v>94.330307436782121</v>
      </c>
      <c r="I1087" s="70">
        <v>15.331450294575522</v>
      </c>
      <c r="J1087" s="69">
        <v>165295.03999999998</v>
      </c>
      <c r="K1087" s="69">
        <v>179087.09</v>
      </c>
      <c r="L1087" s="69">
        <v>189929.46999999997</v>
      </c>
      <c r="M1087" s="69">
        <v>216814.01000000004</v>
      </c>
      <c r="N1087" s="69">
        <v>277823.05</v>
      </c>
      <c r="O1087" s="69">
        <v>346078.17999999988</v>
      </c>
      <c r="P1087" s="69">
        <v>183568.92999999996</v>
      </c>
      <c r="Q1087" s="69">
        <v>188300.51999999996</v>
      </c>
      <c r="R1087" s="69">
        <v>422421.09999999992</v>
      </c>
      <c r="S1087" s="69">
        <v>212653.19999999998</v>
      </c>
      <c r="T1087" s="69">
        <v>240346.46000000002</v>
      </c>
      <c r="U1087" s="69">
        <v>221689.02999999997</v>
      </c>
      <c r="V1087" s="68">
        <v>110684.07999999999</v>
      </c>
      <c r="W1087" s="70">
        <v>75.724427470302402</v>
      </c>
      <c r="X1087" s="70">
        <v>83.982665947443095</v>
      </c>
      <c r="Y1087" s="70">
        <v>99.652114353242609</v>
      </c>
      <c r="Z1087" s="71">
        <v>93.781171952386515</v>
      </c>
      <c r="AA1087" s="71">
        <v>86.920318010739337</v>
      </c>
      <c r="AB1087" s="71">
        <v>120.49406768842073</v>
      </c>
      <c r="AC1087" s="71">
        <v>81.059984278766635</v>
      </c>
      <c r="AD1087" s="71">
        <v>85.831727886368739</v>
      </c>
      <c r="AE1087" s="71">
        <v>96.295624215997236</v>
      </c>
      <c r="AF1087" s="71">
        <v>105.65709956233921</v>
      </c>
      <c r="AG1087" s="71">
        <v>102.32313464530283</v>
      </c>
      <c r="AH1087" s="71">
        <v>93.362218739400021</v>
      </c>
      <c r="AI1087" s="72">
        <v>95.019250947794546</v>
      </c>
      <c r="AJ1087" s="71">
        <v>-23.509473980663742</v>
      </c>
      <c r="AK1087" s="71">
        <v>-17.16156371017129</v>
      </c>
      <c r="AL1087" s="71">
        <v>-19.121490778235849</v>
      </c>
      <c r="AM1087" s="71">
        <v>-25.057951036347305</v>
      </c>
      <c r="AN1087" s="71">
        <v>-27.004390224433937</v>
      </c>
      <c r="AO1087" s="71">
        <v>1.7772648369052346</v>
      </c>
      <c r="AP1087" s="71">
        <v>-18.572292540669309</v>
      </c>
      <c r="AQ1087" s="71">
        <v>10.176739267846857</v>
      </c>
      <c r="AR1087" s="71">
        <v>96.364628110990864</v>
      </c>
      <c r="AS1087" s="71">
        <v>-28.898436865771203</v>
      </c>
      <c r="AT1087" s="71">
        <v>33.787216466841066</v>
      </c>
      <c r="AU1087" s="71">
        <v>19.486405094371918</v>
      </c>
      <c r="AV1087" s="72">
        <v>17.825106212202989</v>
      </c>
      <c r="AW1087" s="73">
        <v>-50803.669999999955</v>
      </c>
      <c r="AX1087" s="73">
        <v>-37101.309999999939</v>
      </c>
      <c r="AY1087" s="73">
        <v>-44903.580000000045</v>
      </c>
      <c r="AZ1087" s="73">
        <v>-72494.879999999976</v>
      </c>
      <c r="BA1087" s="73">
        <v>-102750.96999999991</v>
      </c>
      <c r="BB1087" s="73">
        <v>9131.3299999999581</v>
      </c>
      <c r="BC1087" s="73">
        <v>-41868.990000000078</v>
      </c>
      <c r="BD1087" s="73">
        <v>17392.829999999929</v>
      </c>
      <c r="BE1087" s="73">
        <v>207300.3299999999</v>
      </c>
      <c r="BF1087" s="73">
        <v>-86430.519999999873</v>
      </c>
      <c r="BG1087" s="73">
        <v>60698.160000000091</v>
      </c>
      <c r="BH1087" s="73">
        <v>36154.089999999909</v>
      </c>
      <c r="BI1087" s="79">
        <v>16744.78</v>
      </c>
      <c r="BJ1087" s="71">
        <v>22.40189260252734</v>
      </c>
      <c r="BK1087" s="71">
        <v>18.606079620297209</v>
      </c>
      <c r="BL1087" s="71">
        <v>17.664196845958411</v>
      </c>
      <c r="BM1087" s="71">
        <v>18.792899261148644</v>
      </c>
      <c r="BN1087" s="71">
        <v>9.2096074221488493</v>
      </c>
      <c r="BO1087" s="71">
        <v>15.178372844135762</v>
      </c>
      <c r="BP1087" s="71">
        <v>25.381940189005832</v>
      </c>
      <c r="BQ1087" s="71">
        <v>25.253111597107612</v>
      </c>
      <c r="BR1087" s="72">
        <v>20.476194364955312</v>
      </c>
      <c r="BS1087" s="72">
        <v>20.453212503843694</v>
      </c>
      <c r="BT1087" s="71">
        <v>19.725066031585744</v>
      </c>
      <c r="BU1087" s="71">
        <v>20.268822354794246</v>
      </c>
      <c r="BV1087" s="71">
        <v>18.482471883668314</v>
      </c>
      <c r="BW1087" s="71">
        <v>19.836493618949486</v>
      </c>
      <c r="BX1087" s="75">
        <v>4593</v>
      </c>
      <c r="BY1087" s="75">
        <v>5154</v>
      </c>
      <c r="BZ1087" s="75">
        <v>5009</v>
      </c>
      <c r="CA1087" s="75">
        <v>5695</v>
      </c>
      <c r="CB1087" s="75">
        <v>6823</v>
      </c>
      <c r="CC1087" s="75">
        <v>7921</v>
      </c>
      <c r="CD1087" s="75">
        <v>4993</v>
      </c>
      <c r="CE1087" s="75">
        <v>5217</v>
      </c>
      <c r="CF1087" s="75">
        <v>9051</v>
      </c>
      <c r="CG1087" s="75">
        <v>6252</v>
      </c>
      <c r="CH1087" s="75">
        <v>6344</v>
      </c>
      <c r="CI1087" s="75">
        <v>5778</v>
      </c>
      <c r="CJ1087" s="75">
        <v>3018</v>
      </c>
      <c r="CK1087" s="75">
        <v>40653</v>
      </c>
      <c r="CL1087" s="73">
        <v>359732.56000000006</v>
      </c>
      <c r="CM1087" s="73">
        <v>356940.24999999994</v>
      </c>
      <c r="CN1087" s="73">
        <v>329819.60999999993</v>
      </c>
      <c r="CO1087" s="73">
        <v>349368.32000000001</v>
      </c>
      <c r="CP1087" s="73">
        <v>405464.37</v>
      </c>
      <c r="CQ1087" s="73">
        <v>343398.50000000006</v>
      </c>
      <c r="CR1087" s="73">
        <v>349983.09999999992</v>
      </c>
      <c r="CS1087" s="73">
        <v>538793.89</v>
      </c>
      <c r="CT1087" s="73">
        <v>442308.13000000006</v>
      </c>
      <c r="CU1087" s="73">
        <v>441113.42999999993</v>
      </c>
      <c r="CV1087" s="73">
        <v>421936.06</v>
      </c>
      <c r="CW1087" s="73">
        <v>451763.69</v>
      </c>
      <c r="CX1087" s="73">
        <v>471593.30000000016</v>
      </c>
      <c r="CY1087" s="77"/>
      <c r="CZ1087" s="4">
        <v>1339</v>
      </c>
      <c r="DA1087" s="76" t="str">
        <f t="shared" si="38"/>
        <v>1339</v>
      </c>
      <c r="DB1087" s="71">
        <v>2.0730645238286733</v>
      </c>
      <c r="DC1087" s="71">
        <v>1.9005845116793953</v>
      </c>
      <c r="DD1087" s="71">
        <v>0.80846779075062314</v>
      </c>
      <c r="DE1087" s="71">
        <v>1.3060901343120062</v>
      </c>
      <c r="DF1087" s="71">
        <v>0.711713087126984</v>
      </c>
      <c r="DG1087" s="71">
        <v>0.66405736805673476</v>
      </c>
      <c r="DH1087" s="71">
        <v>0.5702492602501249</v>
      </c>
      <c r="DI1087" s="71">
        <v>0.6504291441020188</v>
      </c>
      <c r="DJ1087" s="71">
        <v>0.14678198365366443</v>
      </c>
      <c r="DK1087" s="71">
        <v>0.25340418747324972</v>
      </c>
      <c r="DL1087" s="71">
        <v>0.28549558878028264</v>
      </c>
      <c r="DM1087" s="71">
        <v>0.58557679123002837</v>
      </c>
      <c r="DN1087" s="72">
        <v>0.10800210705106605</v>
      </c>
      <c r="DO1087" s="71">
        <v>0.35126444142047575</v>
      </c>
      <c r="DQ1087" s="71"/>
      <c r="DR1087" s="71"/>
      <c r="DS1087" s="71"/>
      <c r="DT1087" s="71"/>
      <c r="DU1087" s="71"/>
      <c r="DV1087" s="71"/>
      <c r="DW1087" s="71"/>
      <c r="DX1087" s="71"/>
      <c r="DY1087" s="71"/>
      <c r="DZ1087" s="71"/>
      <c r="EA1087" s="71"/>
      <c r="EB1087" s="71"/>
      <c r="EC1087" s="71"/>
      <c r="ED1087" s="71"/>
    </row>
    <row r="1088" spans="1:134">
      <c r="A1088" s="4">
        <v>1359</v>
      </c>
      <c r="B1088" s="46" t="s">
        <v>8459</v>
      </c>
      <c r="C1088" s="65" t="str">
        <f t="shared" si="37"/>
        <v>1359</v>
      </c>
      <c r="D1088" s="69">
        <v>164431.50999999998</v>
      </c>
      <c r="E1088" s="68">
        <v>1841396.3499999994</v>
      </c>
      <c r="F1088" s="69">
        <v>40185.25999999998</v>
      </c>
      <c r="G1088" s="69">
        <v>39125.859999999171</v>
      </c>
      <c r="H1088" s="70">
        <v>83.325914993814607</v>
      </c>
      <c r="I1088" s="70">
        <v>2.1709205259194508</v>
      </c>
      <c r="J1088" s="69">
        <v>253150.44999999998</v>
      </c>
      <c r="K1088" s="69">
        <v>301962.83999999991</v>
      </c>
      <c r="L1088" s="69">
        <v>225193.59999999998</v>
      </c>
      <c r="M1088" s="69">
        <v>262035.74</v>
      </c>
      <c r="N1088" s="69">
        <v>361785.85999999993</v>
      </c>
      <c r="O1088" s="69">
        <v>468646.21999999986</v>
      </c>
      <c r="P1088" s="69">
        <v>265488.64999999991</v>
      </c>
      <c r="Q1088" s="69">
        <v>208941.42999999993</v>
      </c>
      <c r="R1088" s="69">
        <v>382792.41</v>
      </c>
      <c r="S1088" s="69">
        <v>265020.54999999993</v>
      </c>
      <c r="T1088" s="69">
        <v>263790.06999999995</v>
      </c>
      <c r="U1088" s="69">
        <v>290931.72999999986</v>
      </c>
      <c r="V1088" s="69">
        <v>164431.50999999998</v>
      </c>
      <c r="W1088" s="70">
        <v>88.048250508545138</v>
      </c>
      <c r="X1088" s="70">
        <v>96.423152056542648</v>
      </c>
      <c r="Y1088" s="70">
        <v>79.491418371588964</v>
      </c>
      <c r="Z1088" s="71">
        <v>75.001237494741403</v>
      </c>
      <c r="AA1088" s="71">
        <v>103.7917955960045</v>
      </c>
      <c r="AB1088" s="71">
        <v>115.44359584745456</v>
      </c>
      <c r="AC1088" s="71">
        <v>80.960735243460945</v>
      </c>
      <c r="AD1088" s="71">
        <v>73.927959836821316</v>
      </c>
      <c r="AE1088" s="71">
        <v>84.918564166495813</v>
      </c>
      <c r="AF1088" s="71">
        <v>88.627330863114381</v>
      </c>
      <c r="AG1088" s="71">
        <v>82.274023720051019</v>
      </c>
      <c r="AH1088" s="71">
        <v>79.246123657631188</v>
      </c>
      <c r="AI1088" s="71">
        <v>101.64569313417988</v>
      </c>
      <c r="AJ1088" s="71">
        <v>-10.269331536950855</v>
      </c>
      <c r="AK1088" s="71">
        <v>-7.4995201330014361</v>
      </c>
      <c r="AL1088" s="71">
        <v>-33.501468368876672</v>
      </c>
      <c r="AM1088" s="71">
        <v>-35.026289191470795</v>
      </c>
      <c r="AN1088" s="71">
        <v>-22.342973577140725</v>
      </c>
      <c r="AO1088" s="71">
        <v>-8.5571081124382502</v>
      </c>
      <c r="AP1088" s="71">
        <v>-15.600758818174466</v>
      </c>
      <c r="AQ1088" s="71">
        <v>-6.685604229354281</v>
      </c>
      <c r="AR1088" s="71">
        <v>45.273877238938589</v>
      </c>
      <c r="AS1088" s="71">
        <v>-21.581354190326064</v>
      </c>
      <c r="AT1088" s="71">
        <v>6.5947627350885663</v>
      </c>
      <c r="AU1088" s="71">
        <v>0.10484227843499117</v>
      </c>
      <c r="AV1088" s="72">
        <v>32.343237723472519</v>
      </c>
      <c r="AW1088" s="73">
        <v>-28972.100000000006</v>
      </c>
      <c r="AX1088" s="73">
        <v>-24481.780000000086</v>
      </c>
      <c r="AY1088" s="73">
        <v>-113450.86999999994</v>
      </c>
      <c r="AZ1088" s="73">
        <v>-141259.27999999985</v>
      </c>
      <c r="BA1088" s="73">
        <v>-104090.67000000004</v>
      </c>
      <c r="BB1088" s="73">
        <v>-32404.940000000177</v>
      </c>
      <c r="BC1088" s="73">
        <v>-49074.190000000061</v>
      </c>
      <c r="BD1088" s="73">
        <v>-14969.820000000007</v>
      </c>
      <c r="BE1088" s="73">
        <v>119295.34000000003</v>
      </c>
      <c r="BF1088" s="73">
        <v>-72935.489999999991</v>
      </c>
      <c r="BG1088" s="73">
        <v>16320.060000000056</v>
      </c>
      <c r="BH1088" s="73">
        <v>304.69999999995343</v>
      </c>
      <c r="BI1088" s="73">
        <v>40185.25999999998</v>
      </c>
      <c r="BJ1088" s="71">
        <v>22.902355472753907</v>
      </c>
      <c r="BK1088" s="71">
        <v>18.97711047038818</v>
      </c>
      <c r="BL1088" s="71">
        <v>16.60913711460757</v>
      </c>
      <c r="BM1088" s="71">
        <v>17.177259665702042</v>
      </c>
      <c r="BN1088" s="71">
        <v>10.514179531680185</v>
      </c>
      <c r="BO1088" s="71">
        <v>9.3182692530150746</v>
      </c>
      <c r="BP1088" s="71">
        <v>24.607693237632372</v>
      </c>
      <c r="BQ1088" s="71">
        <v>25.308405367307763</v>
      </c>
      <c r="BR1088" s="72">
        <v>21.27034259732352</v>
      </c>
      <c r="BS1088" s="72">
        <v>15.669478612227998</v>
      </c>
      <c r="BT1088" s="71">
        <v>18.176782039690544</v>
      </c>
      <c r="BU1088" s="71">
        <v>19.056084601792207</v>
      </c>
      <c r="BV1088" s="71">
        <v>16.617219302985184</v>
      </c>
      <c r="BW1088" s="71">
        <v>18.817579930509773</v>
      </c>
      <c r="BX1088" s="75">
        <v>5657</v>
      </c>
      <c r="BY1088" s="75">
        <v>6045</v>
      </c>
      <c r="BZ1088" s="75">
        <v>5170</v>
      </c>
      <c r="CA1088" s="75">
        <v>5167</v>
      </c>
      <c r="CB1088" s="75">
        <v>6691</v>
      </c>
      <c r="CC1088" s="75">
        <v>8889</v>
      </c>
      <c r="CD1088" s="75">
        <v>6004</v>
      </c>
      <c r="CE1088" s="75">
        <v>5183</v>
      </c>
      <c r="CF1088" s="75">
        <v>7388</v>
      </c>
      <c r="CG1088" s="75">
        <v>5766</v>
      </c>
      <c r="CH1088" s="75">
        <v>6157</v>
      </c>
      <c r="CI1088" s="75">
        <v>6392</v>
      </c>
      <c r="CJ1088" s="75">
        <v>3711</v>
      </c>
      <c r="CK1088" s="75">
        <v>40601</v>
      </c>
      <c r="CL1088" s="73">
        <v>598470.15000000014</v>
      </c>
      <c r="CM1088" s="73">
        <v>579594.71000000031</v>
      </c>
      <c r="CN1088" s="73">
        <v>576148.58000000007</v>
      </c>
      <c r="CO1088" s="73">
        <v>744537.12999999989</v>
      </c>
      <c r="CP1088" s="73">
        <v>759013.4499999996</v>
      </c>
      <c r="CQ1088" s="73">
        <v>613816.4099999998</v>
      </c>
      <c r="CR1088" s="73">
        <v>650925.41999999993</v>
      </c>
      <c r="CS1088" s="73">
        <v>793044.43</v>
      </c>
      <c r="CT1088" s="73">
        <v>701548.53000000014</v>
      </c>
      <c r="CU1088" s="73">
        <v>666543.93000000005</v>
      </c>
      <c r="CV1088" s="73">
        <v>701951.1100000001</v>
      </c>
      <c r="CW1088" s="73">
        <v>662924</v>
      </c>
      <c r="CX1088" s="73">
        <v>679798.04999999993</v>
      </c>
      <c r="CY1088" s="77"/>
      <c r="CZ1088" s="4">
        <v>1359</v>
      </c>
      <c r="DA1088" s="76" t="str">
        <f t="shared" si="38"/>
        <v>1359</v>
      </c>
      <c r="DB1088" s="71">
        <v>3.0471841688309693</v>
      </c>
      <c r="DC1088" s="71">
        <v>2.4092778121742877</v>
      </c>
      <c r="DD1088" s="71">
        <v>0.82075887594741226</v>
      </c>
      <c r="DE1088" s="71">
        <v>0.89348641590885158</v>
      </c>
      <c r="DF1088" s="71">
        <v>0.98394999477102352</v>
      </c>
      <c r="DG1088" s="71">
        <v>1.1321897361299413</v>
      </c>
      <c r="DH1088" s="71">
        <v>0.40814132529985575</v>
      </c>
      <c r="DI1088" s="71">
        <v>0.52408283990907401</v>
      </c>
      <c r="DJ1088" s="71">
        <v>0.50535775184408815</v>
      </c>
      <c r="DK1088" s="71">
        <v>2.745334583012396E-2</v>
      </c>
      <c r="DL1088" s="71">
        <v>0.225614299420581</v>
      </c>
      <c r="DM1088" s="71">
        <v>0.53892363932841247</v>
      </c>
      <c r="DN1088" s="72">
        <v>0.53249167353904991</v>
      </c>
      <c r="DO1088" s="71">
        <v>0.39245180648402289</v>
      </c>
      <c r="DQ1088" s="71"/>
      <c r="DR1088" s="71"/>
      <c r="DS1088" s="71"/>
      <c r="DT1088" s="71"/>
      <c r="DU1088" s="71"/>
      <c r="DV1088" s="71"/>
      <c r="DW1088" s="71"/>
      <c r="DX1088" s="71"/>
      <c r="DY1088" s="71"/>
      <c r="DZ1088" s="71"/>
      <c r="EA1088" s="71"/>
      <c r="EB1088" s="71"/>
      <c r="EC1088" s="71"/>
      <c r="ED1088" s="71"/>
    </row>
    <row r="1089" spans="1:134">
      <c r="A1089" s="4">
        <v>1366</v>
      </c>
      <c r="B1089" s="46" t="s">
        <v>8465</v>
      </c>
      <c r="C1089" s="65" t="str">
        <f t="shared" si="37"/>
        <v>1366</v>
      </c>
      <c r="D1089" s="69">
        <v>243812.16</v>
      </c>
      <c r="E1089" s="68">
        <v>2766580.68</v>
      </c>
      <c r="F1089" s="69">
        <v>47910.730000000069</v>
      </c>
      <c r="G1089" s="69">
        <v>264135.78000000026</v>
      </c>
      <c r="H1089" s="70">
        <v>89.947699885075068</v>
      </c>
      <c r="I1089" s="70">
        <v>10.555108725870465</v>
      </c>
      <c r="J1089" s="69">
        <v>354459.40999999992</v>
      </c>
      <c r="K1089" s="69">
        <v>314681.83999999991</v>
      </c>
      <c r="L1089" s="69">
        <v>287822.60999999987</v>
      </c>
      <c r="M1089" s="69">
        <v>392785.01000000007</v>
      </c>
      <c r="N1089" s="69">
        <v>567914.63000000012</v>
      </c>
      <c r="O1089" s="69">
        <v>566458.60000000009</v>
      </c>
      <c r="P1089" s="69">
        <v>306423.38999999996</v>
      </c>
      <c r="Q1089" s="69">
        <v>306461.43999999994</v>
      </c>
      <c r="R1089" s="69">
        <v>750598.44999999984</v>
      </c>
      <c r="S1089" s="69">
        <v>342496.19999999995</v>
      </c>
      <c r="T1089" s="69">
        <v>421616.39999999991</v>
      </c>
      <c r="U1089" s="69">
        <v>395172.63999999996</v>
      </c>
      <c r="V1089" s="69">
        <v>243812.16</v>
      </c>
      <c r="W1089" s="70">
        <v>86.728773993981221</v>
      </c>
      <c r="X1089" s="70">
        <v>85.213263467097917</v>
      </c>
      <c r="Y1089" s="70">
        <v>70.655043294907728</v>
      </c>
      <c r="Z1089" s="71">
        <v>92.806151279020014</v>
      </c>
      <c r="AA1089" s="71">
        <v>126.10162581087019</v>
      </c>
      <c r="AB1089" s="71">
        <v>113.65364411970975</v>
      </c>
      <c r="AC1089" s="71">
        <v>76.254913048921978</v>
      </c>
      <c r="AD1089" s="71">
        <v>89.264255140521072</v>
      </c>
      <c r="AE1089" s="71">
        <v>95.701997094937269</v>
      </c>
      <c r="AF1089" s="71">
        <v>77.776254961104286</v>
      </c>
      <c r="AG1089" s="71">
        <v>93.633683730809082</v>
      </c>
      <c r="AH1089" s="71">
        <v>90.974780746936673</v>
      </c>
      <c r="AI1089" s="71">
        <v>110.1836652014597</v>
      </c>
      <c r="AJ1089" s="71">
        <v>-24.534305246916276</v>
      </c>
      <c r="AK1089" s="71">
        <v>-27.131428565077144</v>
      </c>
      <c r="AL1089" s="71">
        <v>-33.76340549939173</v>
      </c>
      <c r="AM1089" s="71">
        <v>-28.675175442521315</v>
      </c>
      <c r="AN1089" s="71">
        <v>-14.406682756308697</v>
      </c>
      <c r="AO1089" s="71">
        <v>-14.23041800926439</v>
      </c>
      <c r="AP1089" s="71">
        <v>-25.851270842212038</v>
      </c>
      <c r="AQ1089" s="71">
        <v>16.582121630195857</v>
      </c>
      <c r="AR1089" s="71">
        <v>84.697263679535382</v>
      </c>
      <c r="AS1089" s="71">
        <v>-35.142003377614692</v>
      </c>
      <c r="AT1089" s="71">
        <v>17.889565820334919</v>
      </c>
      <c r="AU1089" s="71">
        <v>16.806086491377805</v>
      </c>
      <c r="AV1089" s="72">
        <v>24.456549398337767</v>
      </c>
      <c r="AW1089" s="73">
        <v>-115236.67000000004</v>
      </c>
      <c r="AX1089" s="73">
        <v>-117166.6700000001</v>
      </c>
      <c r="AY1089" s="73">
        <v>-146714.5400000001</v>
      </c>
      <c r="AZ1089" s="73">
        <v>-157913.87000000005</v>
      </c>
      <c r="BA1089" s="73">
        <v>-95565.15000000014</v>
      </c>
      <c r="BB1089" s="73">
        <v>-84978.379999999888</v>
      </c>
      <c r="BC1089" s="73">
        <v>-106831.69000000012</v>
      </c>
      <c r="BD1089" s="73">
        <v>43589.710000000021</v>
      </c>
      <c r="BE1089" s="73">
        <v>344204.52999999985</v>
      </c>
      <c r="BF1089" s="73">
        <v>-185574.68999999994</v>
      </c>
      <c r="BG1089" s="73">
        <v>63979.660000000033</v>
      </c>
      <c r="BH1089" s="73">
        <v>56857.52999999997</v>
      </c>
      <c r="BI1089" s="73">
        <v>47910.730000000069</v>
      </c>
      <c r="BJ1089" s="71">
        <v>15.954172269798491</v>
      </c>
      <c r="BK1089" s="71">
        <v>11.724488917792206</v>
      </c>
      <c r="BL1089" s="71">
        <v>13.959276524241464</v>
      </c>
      <c r="BM1089" s="71">
        <v>13.488594393860293</v>
      </c>
      <c r="BN1089" s="71">
        <v>-1.3511928662304105</v>
      </c>
      <c r="BO1089" s="71">
        <v>4.6101656974346756</v>
      </c>
      <c r="BP1089" s="71">
        <v>18.238222801337667</v>
      </c>
      <c r="BQ1089" s="71">
        <v>16.326673560298111</v>
      </c>
      <c r="BR1089" s="72">
        <v>8.1648040375526936</v>
      </c>
      <c r="BS1089" s="72">
        <v>13.263048035122015</v>
      </c>
      <c r="BT1089" s="71">
        <v>13.855233329981999</v>
      </c>
      <c r="BU1089" s="71">
        <v>11.852030102244735</v>
      </c>
      <c r="BV1089" s="71">
        <v>6.6153355741647921</v>
      </c>
      <c r="BW1089" s="71">
        <v>10.653235983209095</v>
      </c>
      <c r="BX1089" s="75">
        <v>6112</v>
      </c>
      <c r="BY1089" s="75">
        <v>5936</v>
      </c>
      <c r="BZ1089" s="75">
        <v>5344</v>
      </c>
      <c r="CA1089" s="75">
        <v>6253</v>
      </c>
      <c r="CB1089" s="75">
        <v>8871</v>
      </c>
      <c r="CC1089" s="75">
        <v>10225</v>
      </c>
      <c r="CD1089" s="75">
        <v>5719</v>
      </c>
      <c r="CE1089" s="75">
        <v>5796</v>
      </c>
      <c r="CF1089" s="75">
        <v>10215</v>
      </c>
      <c r="CG1089" s="75">
        <v>6500</v>
      </c>
      <c r="CH1089" s="75">
        <v>6830</v>
      </c>
      <c r="CI1089" s="75">
        <v>7297</v>
      </c>
      <c r="CJ1089" s="75">
        <v>3661</v>
      </c>
      <c r="CK1089" s="75">
        <v>46018</v>
      </c>
      <c r="CL1089" s="73">
        <v>692439.8899999999</v>
      </c>
      <c r="CM1089" s="73">
        <v>761609.37000000046</v>
      </c>
      <c r="CN1089" s="73">
        <v>878076.52000000014</v>
      </c>
      <c r="CO1089" s="73">
        <v>992834.7799999998</v>
      </c>
      <c r="CP1089" s="73">
        <v>935833.81</v>
      </c>
      <c r="CQ1089" s="73">
        <v>727785.04</v>
      </c>
      <c r="CR1089" s="73">
        <v>884956.4299999997</v>
      </c>
      <c r="CS1089" s="73">
        <v>1067664.9199999997</v>
      </c>
      <c r="CT1089" s="73">
        <v>851127.47000000032</v>
      </c>
      <c r="CU1089" s="73">
        <v>838140.81</v>
      </c>
      <c r="CV1089" s="73">
        <v>844533.55</v>
      </c>
      <c r="CW1089" s="73">
        <v>881953.84999999986</v>
      </c>
      <c r="CX1089" s="73">
        <v>909201.85000000009</v>
      </c>
      <c r="CY1089" s="77"/>
      <c r="CZ1089" s="4">
        <v>1366</v>
      </c>
      <c r="DA1089" s="76" t="str">
        <f t="shared" si="38"/>
        <v>1366</v>
      </c>
      <c r="DB1089" s="71">
        <v>8.0599051460174636</v>
      </c>
      <c r="DC1089" s="71">
        <v>11.456069697473763</v>
      </c>
      <c r="DD1089" s="71">
        <v>2.3768116580405407</v>
      </c>
      <c r="DE1089" s="71">
        <v>2.7725563460118021</v>
      </c>
      <c r="DF1089" s="71">
        <v>1.9338039979985833</v>
      </c>
      <c r="DG1089" s="71">
        <v>1.4732588871919003</v>
      </c>
      <c r="DH1089" s="71">
        <v>1.5673277650889044</v>
      </c>
      <c r="DI1089" s="71">
        <v>1.9734875112636041</v>
      </c>
      <c r="DJ1089" s="71">
        <v>0.97708582808249866</v>
      </c>
      <c r="DK1089" s="71">
        <v>0.58879058164575138</v>
      </c>
      <c r="DL1089" s="71">
        <v>1.1824648249534802</v>
      </c>
      <c r="DM1089" s="71">
        <v>0.68537455255480317</v>
      </c>
      <c r="DN1089" s="72">
        <v>0.64972615760064756</v>
      </c>
      <c r="DO1089" s="71">
        <v>1.0667176505045357</v>
      </c>
      <c r="DQ1089" s="71"/>
      <c r="DR1089" s="71"/>
      <c r="DS1089" s="71"/>
      <c r="DT1089" s="71"/>
      <c r="DU1089" s="71"/>
      <c r="DV1089" s="71"/>
      <c r="DW1089" s="71"/>
      <c r="DX1089" s="71"/>
      <c r="DY1089" s="71"/>
      <c r="DZ1089" s="71"/>
      <c r="EA1089" s="71"/>
      <c r="EB1089" s="71"/>
      <c r="EC1089" s="71"/>
      <c r="ED1089" s="71"/>
    </row>
    <row r="1090" spans="1:134">
      <c r="A1090" s="4">
        <v>697</v>
      </c>
      <c r="B1090" s="46" t="s">
        <v>8471</v>
      </c>
      <c r="C1090" s="65" t="str">
        <f t="shared" si="37"/>
        <v>L697</v>
      </c>
      <c r="D1090" s="69">
        <v>180754.06</v>
      </c>
      <c r="E1090" s="68">
        <v>2032962.3499999996</v>
      </c>
      <c r="F1090" s="69">
        <v>48748.110000000015</v>
      </c>
      <c r="G1090" s="69">
        <v>215382.65000000014</v>
      </c>
      <c r="H1090" s="70">
        <v>88.967091511053482</v>
      </c>
      <c r="I1090" s="70">
        <v>11.849970045330082</v>
      </c>
      <c r="J1090" s="69">
        <v>270106.47999999992</v>
      </c>
      <c r="K1090" s="69">
        <v>255186.72999999998</v>
      </c>
      <c r="L1090" s="69">
        <v>253637.31000000003</v>
      </c>
      <c r="M1090" s="69">
        <v>296435.58999999997</v>
      </c>
      <c r="N1090" s="69">
        <v>342165.2</v>
      </c>
      <c r="O1090" s="69">
        <v>376907.74</v>
      </c>
      <c r="P1090" s="69">
        <v>254890.43999999997</v>
      </c>
      <c r="Q1090" s="69">
        <v>276512.05999999994</v>
      </c>
      <c r="R1090" s="69">
        <v>447018.45</v>
      </c>
      <c r="S1090" s="69">
        <v>263549.18999999994</v>
      </c>
      <c r="T1090" s="69">
        <v>299337.77999999991</v>
      </c>
      <c r="U1090" s="69">
        <v>310900.36999999994</v>
      </c>
      <c r="V1090" s="69">
        <v>180754.06</v>
      </c>
      <c r="W1090" s="70">
        <v>97.729692047342823</v>
      </c>
      <c r="X1090" s="70">
        <v>91.261006669402164</v>
      </c>
      <c r="Y1090" s="70">
        <v>93.704452564056098</v>
      </c>
      <c r="Z1090" s="71">
        <v>88.034383360916692</v>
      </c>
      <c r="AA1090" s="71">
        <v>101.18024626470672</v>
      </c>
      <c r="AB1090" s="71">
        <v>103.69387952608264</v>
      </c>
      <c r="AC1090" s="71">
        <v>86.933573570490267</v>
      </c>
      <c r="AD1090" s="71">
        <v>85.538934348606787</v>
      </c>
      <c r="AE1090" s="71">
        <v>84.806956542485906</v>
      </c>
      <c r="AF1090" s="71">
        <v>85.489612011947941</v>
      </c>
      <c r="AG1090" s="71">
        <v>86.369043000275397</v>
      </c>
      <c r="AH1090" s="71">
        <v>99.038801699841457</v>
      </c>
      <c r="AI1090" s="71">
        <v>104.64469535591367</v>
      </c>
      <c r="AJ1090" s="71">
        <v>1.8143438682830748</v>
      </c>
      <c r="AK1090" s="71">
        <v>-12.535731285923191</v>
      </c>
      <c r="AL1090" s="71">
        <v>-15.554728317828936</v>
      </c>
      <c r="AM1090" s="71">
        <v>-13.284939618870473</v>
      </c>
      <c r="AN1090" s="71">
        <v>-11.868561075735307</v>
      </c>
      <c r="AO1090" s="71">
        <v>-3.5441018199182994</v>
      </c>
      <c r="AP1090" s="71">
        <v>-7.2676207315174661</v>
      </c>
      <c r="AQ1090" s="71">
        <v>12.136810187953341</v>
      </c>
      <c r="AR1090" s="71">
        <v>44.975761020792234</v>
      </c>
      <c r="AS1090" s="71">
        <v>-26.385990150859328</v>
      </c>
      <c r="AT1090" s="71">
        <v>16.160626494365495</v>
      </c>
      <c r="AU1090" s="71">
        <v>29.501686102448744</v>
      </c>
      <c r="AV1090" s="72">
        <v>36.928721773526128</v>
      </c>
      <c r="AW1090" s="73">
        <v>4813.3299999998999</v>
      </c>
      <c r="AX1090" s="73">
        <v>-36574.390000000014</v>
      </c>
      <c r="AY1090" s="73">
        <v>-46719.719999999943</v>
      </c>
      <c r="AZ1090" s="73">
        <v>-45414.590000000026</v>
      </c>
      <c r="BA1090" s="73">
        <v>-46078.999999999942</v>
      </c>
      <c r="BB1090" s="73">
        <v>-8107.5099999998929</v>
      </c>
      <c r="BC1090" s="73">
        <v>-19976.26999999999</v>
      </c>
      <c r="BD1090" s="73">
        <v>29927.500000000058</v>
      </c>
      <c r="BE1090" s="73">
        <v>138678.32000000007</v>
      </c>
      <c r="BF1090" s="73">
        <v>-94465.799999999988</v>
      </c>
      <c r="BG1090" s="73">
        <v>41644.79999999993</v>
      </c>
      <c r="BH1090" s="73">
        <v>70825.989999999962</v>
      </c>
      <c r="BI1090" s="73">
        <v>48748.110000000015</v>
      </c>
      <c r="BJ1090" s="71">
        <v>31.059867495930803</v>
      </c>
      <c r="BK1090" s="71">
        <v>26.124938046884331</v>
      </c>
      <c r="BL1090" s="71">
        <v>24.136017474212309</v>
      </c>
      <c r="BM1090" s="71">
        <v>25.464233741721184</v>
      </c>
      <c r="BN1090" s="71">
        <v>16.653985739790262</v>
      </c>
      <c r="BO1090" s="71">
        <v>20.54040701470376</v>
      </c>
      <c r="BP1090" s="71">
        <v>32.158469612715962</v>
      </c>
      <c r="BQ1090" s="71">
        <v>30.085046764836719</v>
      </c>
      <c r="BR1090" s="72">
        <v>24.396943254450445</v>
      </c>
      <c r="BS1090" s="72">
        <v>21.966318035483333</v>
      </c>
      <c r="BT1090" s="71">
        <v>22.645420995643608</v>
      </c>
      <c r="BU1090" s="71">
        <v>24.111432251010186</v>
      </c>
      <c r="BV1090" s="71">
        <v>24.070905746803614</v>
      </c>
      <c r="BW1090" s="71">
        <v>24.07695612228645</v>
      </c>
      <c r="BX1090" s="75">
        <v>9731</v>
      </c>
      <c r="BY1090" s="75">
        <v>9488</v>
      </c>
      <c r="BZ1090" s="75">
        <v>8881</v>
      </c>
      <c r="CA1090" s="75">
        <v>9945</v>
      </c>
      <c r="CB1090" s="75">
        <v>10853</v>
      </c>
      <c r="CC1090" s="75">
        <v>11171</v>
      </c>
      <c r="CD1090" s="75">
        <v>9081</v>
      </c>
      <c r="CE1090" s="75">
        <v>9694</v>
      </c>
      <c r="CF1090" s="75">
        <v>11657</v>
      </c>
      <c r="CG1090" s="75">
        <v>9584</v>
      </c>
      <c r="CH1090" s="75">
        <v>9988</v>
      </c>
      <c r="CI1090" s="75">
        <v>10795</v>
      </c>
      <c r="CJ1090" s="75">
        <v>5856</v>
      </c>
      <c r="CK1090" s="75">
        <v>66655</v>
      </c>
      <c r="CL1090" s="73">
        <v>350096.54000000004</v>
      </c>
      <c r="CM1090" s="73">
        <v>350069.86</v>
      </c>
      <c r="CN1090" s="73">
        <v>409811.33999999991</v>
      </c>
      <c r="CO1090" s="73">
        <v>538257.80999999982</v>
      </c>
      <c r="CP1090" s="73">
        <v>524358.11</v>
      </c>
      <c r="CQ1090" s="73">
        <v>473383.10999999981</v>
      </c>
      <c r="CR1090" s="73">
        <v>480086.49000000005</v>
      </c>
      <c r="CS1090" s="73">
        <v>598962.82999999996</v>
      </c>
      <c r="CT1090" s="73">
        <v>553468.65000000014</v>
      </c>
      <c r="CU1090" s="73">
        <v>502435.17000000004</v>
      </c>
      <c r="CV1090" s="73">
        <v>489753.91000000003</v>
      </c>
      <c r="CW1090" s="73">
        <v>497099.22000000003</v>
      </c>
      <c r="CX1090" s="73">
        <v>490185.45</v>
      </c>
      <c r="CY1090" s="77"/>
      <c r="CZ1090" s="4">
        <v>697</v>
      </c>
      <c r="DA1090" s="76" t="str">
        <f t="shared" si="38"/>
        <v>L697</v>
      </c>
      <c r="DB1090" s="71">
        <v>1.481899876704114</v>
      </c>
      <c r="DC1090" s="71">
        <v>2.5355286529827317</v>
      </c>
      <c r="DD1090" s="71">
        <v>2.024855477546097</v>
      </c>
      <c r="DE1090" s="71">
        <v>1.8616055579199404</v>
      </c>
      <c r="DF1090" s="71">
        <v>2.4289069136404762</v>
      </c>
      <c r="DG1090" s="71">
        <v>1.2579324421005598</v>
      </c>
      <c r="DH1090" s="71">
        <v>0.81451445534250577</v>
      </c>
      <c r="DI1090" s="71">
        <v>0.29835428371792233</v>
      </c>
      <c r="DJ1090" s="71">
        <v>0.22463052832944558</v>
      </c>
      <c r="DK1090" s="71">
        <v>0.14494092653132742</v>
      </c>
      <c r="DL1090" s="71">
        <v>0.20092402251114622</v>
      </c>
      <c r="DM1090" s="71">
        <v>0.10352281617889075</v>
      </c>
      <c r="DN1090" s="71">
        <v>0.10277846104892902</v>
      </c>
      <c r="DO1090" s="71">
        <v>0.26609922725855728</v>
      </c>
      <c r="DQ1090" s="71"/>
      <c r="DR1090" s="71"/>
      <c r="DS1090" s="71"/>
      <c r="DT1090" s="71"/>
      <c r="DU1090" s="71"/>
      <c r="DV1090" s="71"/>
      <c r="DW1090" s="71"/>
      <c r="DX1090" s="71"/>
      <c r="DY1090" s="71"/>
      <c r="DZ1090" s="71"/>
      <c r="EA1090" s="71"/>
      <c r="EB1090" s="71"/>
      <c r="EC1090" s="71"/>
      <c r="ED1090" s="71"/>
    </row>
    <row r="1091" spans="1:134">
      <c r="A1091" s="4">
        <v>832</v>
      </c>
      <c r="B1091" s="46" t="s">
        <v>8479</v>
      </c>
      <c r="C1091" s="65" t="str">
        <f t="shared" si="37"/>
        <v>L832</v>
      </c>
      <c r="D1091" s="69">
        <v>149496.99</v>
      </c>
      <c r="E1091" s="68">
        <v>1736130.8099999996</v>
      </c>
      <c r="F1091" s="69">
        <v>47481.62000000001</v>
      </c>
      <c r="G1091" s="69">
        <v>311440.0399999998</v>
      </c>
      <c r="H1091" s="70">
        <v>97.725504108750627</v>
      </c>
      <c r="I1091" s="70">
        <v>21.860185140386633</v>
      </c>
      <c r="J1091" s="69">
        <v>193271.76999999993</v>
      </c>
      <c r="K1091" s="69">
        <v>194814.91999999993</v>
      </c>
      <c r="L1091" s="69">
        <v>170905.12999999995</v>
      </c>
      <c r="M1091" s="69">
        <v>201234.68000000002</v>
      </c>
      <c r="N1091" s="69">
        <v>289122.29000000004</v>
      </c>
      <c r="O1091" s="69">
        <v>318801.86</v>
      </c>
      <c r="P1091" s="69">
        <v>214572.25999999995</v>
      </c>
      <c r="Q1091" s="69">
        <v>207351.34999999995</v>
      </c>
      <c r="R1091" s="69">
        <v>410422.89999999991</v>
      </c>
      <c r="S1091" s="69">
        <v>264663.80999999994</v>
      </c>
      <c r="T1091" s="69">
        <v>241011.33999999994</v>
      </c>
      <c r="U1091" s="69">
        <v>248612.16</v>
      </c>
      <c r="V1091" s="69">
        <v>149496.99</v>
      </c>
      <c r="W1091" s="70">
        <v>94.591759906180201</v>
      </c>
      <c r="X1091" s="70">
        <v>91.288873037122599</v>
      </c>
      <c r="Y1091" s="70">
        <v>85.593942654931681</v>
      </c>
      <c r="Z1091" s="71">
        <v>81.0873679609779</v>
      </c>
      <c r="AA1091" s="71">
        <v>113.79445913457931</v>
      </c>
      <c r="AB1091" s="71">
        <v>97.773131175335465</v>
      </c>
      <c r="AC1091" s="71">
        <v>94.069907668269508</v>
      </c>
      <c r="AD1091" s="71">
        <v>91.136947577714139</v>
      </c>
      <c r="AE1091" s="71">
        <v>97.215862723549776</v>
      </c>
      <c r="AF1091" s="71">
        <v>111.00118007830531</v>
      </c>
      <c r="AG1091" s="71">
        <v>90.60877948889393</v>
      </c>
      <c r="AH1091" s="71">
        <v>94.322513160609816</v>
      </c>
      <c r="AI1091" s="71">
        <v>114.34234815848818</v>
      </c>
      <c r="AJ1091" s="71">
        <v>7.7637593801758609</v>
      </c>
      <c r="AK1091" s="71">
        <v>-3.0511082579399718</v>
      </c>
      <c r="AL1091" s="71">
        <v>-19.801649952921863</v>
      </c>
      <c r="AM1091" s="71">
        <v>-12.172657303871937</v>
      </c>
      <c r="AN1091" s="71">
        <v>-0.4199776222261753</v>
      </c>
      <c r="AO1091" s="71">
        <v>-7.6560160320734205</v>
      </c>
      <c r="AP1091" s="71">
        <v>-1.0780338427858638</v>
      </c>
      <c r="AQ1091" s="71">
        <v>19.016093729542895</v>
      </c>
      <c r="AR1091" s="71">
        <v>71.454587768926729</v>
      </c>
      <c r="AS1091" s="71">
        <v>-8.1752004167271792</v>
      </c>
      <c r="AT1091" s="71">
        <v>20.135795911547504</v>
      </c>
      <c r="AU1091" s="71">
        <v>22.274026298056569</v>
      </c>
      <c r="AV1091" s="72">
        <v>46.543594362300531</v>
      </c>
      <c r="AW1091" s="73">
        <v>13924.119999999966</v>
      </c>
      <c r="AX1091" s="73">
        <v>-6131.0800000001036</v>
      </c>
      <c r="AY1091" s="73">
        <v>-42197.9200000001</v>
      </c>
      <c r="AZ1091" s="73">
        <v>-27890.639999999956</v>
      </c>
      <c r="BA1091" s="73">
        <v>-1219.3699999998789</v>
      </c>
      <c r="BB1091" s="73">
        <v>-21468.169999999984</v>
      </c>
      <c r="BC1091" s="73">
        <v>-2338.3699999999953</v>
      </c>
      <c r="BD1091" s="73">
        <v>33130.079999999958</v>
      </c>
      <c r="BE1091" s="73">
        <v>171045.86999999991</v>
      </c>
      <c r="BF1091" s="73">
        <v>-23563.130000000005</v>
      </c>
      <c r="BG1091" s="73">
        <v>40395.579999999958</v>
      </c>
      <c r="BH1091" s="73">
        <v>45288.390000000043</v>
      </c>
      <c r="BI1091" s="73">
        <v>47481.62000000001</v>
      </c>
      <c r="BJ1091" s="71">
        <v>24.637333593998601</v>
      </c>
      <c r="BK1091" s="71">
        <v>22.479833201169477</v>
      </c>
      <c r="BL1091" s="71">
        <v>20.102585711200813</v>
      </c>
      <c r="BM1091" s="71">
        <v>19.63670380060454</v>
      </c>
      <c r="BN1091" s="71">
        <v>10.761584687866973</v>
      </c>
      <c r="BO1091" s="71">
        <v>14.810889510995107</v>
      </c>
      <c r="BP1091" s="71">
        <v>26.035343728381644</v>
      </c>
      <c r="BQ1091" s="71">
        <v>27.648699673808974</v>
      </c>
      <c r="BR1091" s="72">
        <v>23.409488077541404</v>
      </c>
      <c r="BS1091" s="72">
        <v>20.522315429840667</v>
      </c>
      <c r="BT1091" s="71">
        <v>23.589605797914377</v>
      </c>
      <c r="BU1091" s="71">
        <v>21.614369556478621</v>
      </c>
      <c r="BV1091" s="71">
        <v>21.048222815992148</v>
      </c>
      <c r="BW1091" s="71">
        <v>21.936219179950566</v>
      </c>
      <c r="BX1091" s="75">
        <v>6022</v>
      </c>
      <c r="BY1091" s="75">
        <v>6004</v>
      </c>
      <c r="BZ1091" s="75">
        <v>5153</v>
      </c>
      <c r="CA1091" s="75">
        <v>5544</v>
      </c>
      <c r="CB1091" s="75">
        <v>7093</v>
      </c>
      <c r="CC1091" s="75">
        <v>7969</v>
      </c>
      <c r="CD1091" s="75">
        <v>6475</v>
      </c>
      <c r="CE1091" s="75">
        <v>6015</v>
      </c>
      <c r="CF1091" s="75">
        <v>8339</v>
      </c>
      <c r="CG1091" s="75">
        <v>7324</v>
      </c>
      <c r="CH1091" s="75">
        <v>6910</v>
      </c>
      <c r="CI1091" s="75">
        <v>6790</v>
      </c>
      <c r="CJ1091" s="75">
        <v>4087</v>
      </c>
      <c r="CK1091" s="75">
        <v>45940</v>
      </c>
      <c r="CL1091" s="73">
        <v>392199.7699999999</v>
      </c>
      <c r="CM1091" s="73">
        <v>353475.35999999993</v>
      </c>
      <c r="CN1091" s="73">
        <v>378108.57000000007</v>
      </c>
      <c r="CO1091" s="73">
        <v>462427.20000000007</v>
      </c>
      <c r="CP1091" s="73">
        <v>439503.82000000007</v>
      </c>
      <c r="CQ1091" s="73">
        <v>391749.56000000006</v>
      </c>
      <c r="CR1091" s="73">
        <v>463952.22</v>
      </c>
      <c r="CS1091" s="73">
        <v>595044.45000000007</v>
      </c>
      <c r="CT1091" s="73">
        <v>534843.99</v>
      </c>
      <c r="CU1091" s="73">
        <v>493809.76999999996</v>
      </c>
      <c r="CV1091" s="73">
        <v>503423.97000000009</v>
      </c>
      <c r="CW1091" s="73">
        <v>518105.40999999992</v>
      </c>
      <c r="CX1091" s="73">
        <v>512485.97000000009</v>
      </c>
      <c r="CY1091" s="77"/>
      <c r="CZ1091" s="4">
        <v>832</v>
      </c>
      <c r="DA1091" s="76" t="str">
        <f t="shared" si="38"/>
        <v>L832</v>
      </c>
      <c r="DB1091" s="71">
        <v>1.4283640335686532</v>
      </c>
      <c r="DC1091" s="71">
        <v>1.5597281122060782</v>
      </c>
      <c r="DD1091" s="71">
        <v>0.51738411428587794</v>
      </c>
      <c r="DE1091" s="71">
        <v>0.73102951560294982</v>
      </c>
      <c r="DF1091" s="71">
        <v>1.1911686698542683</v>
      </c>
      <c r="DG1091" s="71">
        <v>0.70401160490425785</v>
      </c>
      <c r="DH1091" s="71">
        <v>1.1220747414526449</v>
      </c>
      <c r="DI1091" s="71">
        <v>0.14922930599348197</v>
      </c>
      <c r="DJ1091" s="71">
        <v>0.28518344342668273</v>
      </c>
      <c r="DK1091" s="71">
        <v>0.15888125731411457</v>
      </c>
      <c r="DL1091" s="71">
        <v>0.21102959707040153</v>
      </c>
      <c r="DM1091" s="71">
        <v>7.5316455447110756E-2</v>
      </c>
      <c r="DN1091" s="71">
        <v>0.67010205309884352</v>
      </c>
      <c r="DO1091" s="71">
        <v>0.34629246815715714</v>
      </c>
      <c r="DQ1091" s="71"/>
      <c r="DR1091" s="71"/>
      <c r="DS1091" s="71"/>
      <c r="DT1091" s="71"/>
      <c r="DU1091" s="71"/>
      <c r="DV1091" s="71"/>
      <c r="DW1091" s="71"/>
      <c r="DX1091" s="71"/>
      <c r="DY1091" s="71"/>
      <c r="DZ1091" s="71"/>
      <c r="EA1091" s="71"/>
      <c r="EB1091" s="71"/>
      <c r="EC1091" s="71"/>
      <c r="ED1091" s="71"/>
    </row>
    <row r="1092" spans="1:134">
      <c r="A1092" s="4">
        <v>1320</v>
      </c>
      <c r="B1092" s="46" t="s">
        <v>8487</v>
      </c>
      <c r="C1092" s="65" t="str">
        <f t="shared" si="37"/>
        <v>1320</v>
      </c>
      <c r="D1092" s="69">
        <v>147118.68</v>
      </c>
      <c r="E1092" s="68">
        <v>2453313.5500000003</v>
      </c>
      <c r="F1092" s="69">
        <v>-28069.880000000005</v>
      </c>
      <c r="G1092" s="69">
        <v>-169199.27000000048</v>
      </c>
      <c r="H1092" s="70">
        <v>75.264719717166059</v>
      </c>
      <c r="I1092" s="70">
        <v>-6.4517995378188591</v>
      </c>
      <c r="J1092" s="69">
        <v>332180.14</v>
      </c>
      <c r="K1092" s="69">
        <v>332602.87999999995</v>
      </c>
      <c r="L1092" s="69">
        <v>344331.25999999995</v>
      </c>
      <c r="M1092" s="69">
        <v>371804.41000000003</v>
      </c>
      <c r="N1092" s="69">
        <v>467714.83999999991</v>
      </c>
      <c r="O1092" s="69">
        <v>444105.83000000007</v>
      </c>
      <c r="P1092" s="69">
        <v>330189.20999999996</v>
      </c>
      <c r="Q1092" s="69">
        <v>341911.39999999991</v>
      </c>
      <c r="R1092" s="69">
        <v>607754.19000000018</v>
      </c>
      <c r="S1092" s="69">
        <v>360649.98</v>
      </c>
      <c r="T1092" s="69">
        <v>379134.37000000005</v>
      </c>
      <c r="U1092" s="69">
        <v>286555.71999999997</v>
      </c>
      <c r="V1092" s="69">
        <v>147118.68</v>
      </c>
      <c r="W1092" s="70">
        <v>79.910301506194074</v>
      </c>
      <c r="X1092" s="70">
        <v>78.439547992787652</v>
      </c>
      <c r="Y1092" s="70">
        <v>81.713201935087227</v>
      </c>
      <c r="Z1092" s="71">
        <v>73.464015955705008</v>
      </c>
      <c r="AA1092" s="71">
        <v>93.704916145065354</v>
      </c>
      <c r="AB1092" s="71">
        <v>83.06888231380789</v>
      </c>
      <c r="AC1092" s="71">
        <v>71.554079044096397</v>
      </c>
      <c r="AD1092" s="71">
        <v>70.425145144546391</v>
      </c>
      <c r="AE1092" s="71">
        <v>85.094647375939047</v>
      </c>
      <c r="AF1092" s="71">
        <v>79.274874953631937</v>
      </c>
      <c r="AG1092" s="71">
        <v>80.79871015775278</v>
      </c>
      <c r="AH1092" s="71">
        <v>63.587505489874296</v>
      </c>
      <c r="AI1092" s="71">
        <v>65.794670753796254</v>
      </c>
      <c r="AJ1092" s="71">
        <v>-9.6950743384190847</v>
      </c>
      <c r="AK1092" s="71">
        <v>-16.03998521953033</v>
      </c>
      <c r="AL1092" s="71">
        <v>-30.93136169466495</v>
      </c>
      <c r="AM1092" s="71">
        <v>-42.691952707703763</v>
      </c>
      <c r="AN1092" s="71">
        <v>-35.293947075697417</v>
      </c>
      <c r="AO1092" s="71">
        <v>-41.099617899231724</v>
      </c>
      <c r="AP1092" s="71">
        <v>-24.906306070520611</v>
      </c>
      <c r="AQ1092" s="71">
        <v>-9.459980553743307</v>
      </c>
      <c r="AR1092" s="71">
        <v>50.051414630049187</v>
      </c>
      <c r="AS1092" s="71">
        <v>-30.38330723455206</v>
      </c>
      <c r="AT1092" s="71">
        <v>5.8746443914619695</v>
      </c>
      <c r="AU1092" s="71">
        <v>-17.846808844420814</v>
      </c>
      <c r="AV1092" s="72">
        <v>-16.022667233522558</v>
      </c>
      <c r="AW1092" s="73">
        <v>-35662.629999999946</v>
      </c>
      <c r="AX1092" s="73">
        <v>-63541.5</v>
      </c>
      <c r="AY1092" s="73">
        <v>-154203.63</v>
      </c>
      <c r="AZ1092" s="73">
        <v>-276977.79000000027</v>
      </c>
      <c r="BA1092" s="73">
        <v>-255103.29000000033</v>
      </c>
      <c r="BB1092" s="73">
        <v>-301991.04999999981</v>
      </c>
      <c r="BC1092" s="73">
        <v>-109513.76999999996</v>
      </c>
      <c r="BD1092" s="73">
        <v>-35724.260000000126</v>
      </c>
      <c r="BE1092" s="73">
        <v>202723.56000000029</v>
      </c>
      <c r="BF1092" s="73">
        <v>-157401.03000000003</v>
      </c>
      <c r="BG1092" s="73">
        <v>21036.95000000007</v>
      </c>
      <c r="BH1092" s="73">
        <v>-62250.839999999967</v>
      </c>
      <c r="BI1092" s="73">
        <v>-28069.880000000005</v>
      </c>
      <c r="BJ1092" s="71">
        <v>20.690459366063894</v>
      </c>
      <c r="BK1092" s="71">
        <v>16.961724282804269</v>
      </c>
      <c r="BL1092" s="71">
        <v>18.019244081143473</v>
      </c>
      <c r="BM1092" s="71">
        <v>17.476139945009301</v>
      </c>
      <c r="BN1092" s="71">
        <v>5.4172732487118385</v>
      </c>
      <c r="BO1092" s="71">
        <v>-5.4909982403306214</v>
      </c>
      <c r="BP1092" s="71">
        <v>23.084063666183855</v>
      </c>
      <c r="BQ1092" s="71">
        <v>22.470937231662152</v>
      </c>
      <c r="BR1092" s="72">
        <v>17.741380102029066</v>
      </c>
      <c r="BS1092" s="72">
        <v>16.415212814401112</v>
      </c>
      <c r="BT1092" s="71">
        <v>18.576506703086689</v>
      </c>
      <c r="BU1092" s="71">
        <v>15.858391249805528</v>
      </c>
      <c r="BV1092" s="71">
        <v>15.106225172065372</v>
      </c>
      <c r="BW1092" s="71">
        <v>17.112760727017186</v>
      </c>
      <c r="BX1092" s="75">
        <v>5803</v>
      </c>
      <c r="BY1092" s="75">
        <v>5647</v>
      </c>
      <c r="BZ1092" s="75">
        <v>5933</v>
      </c>
      <c r="CA1092" s="75">
        <v>5913</v>
      </c>
      <c r="CB1092" s="75">
        <v>7071</v>
      </c>
      <c r="CC1092" s="75">
        <v>6738</v>
      </c>
      <c r="CD1092" s="75">
        <v>5272</v>
      </c>
      <c r="CE1092" s="75">
        <v>5368</v>
      </c>
      <c r="CF1092" s="75">
        <v>8457</v>
      </c>
      <c r="CG1092" s="75">
        <v>5795</v>
      </c>
      <c r="CH1092" s="75">
        <v>6205</v>
      </c>
      <c r="CI1092" s="75">
        <v>4946</v>
      </c>
      <c r="CJ1092" s="75">
        <v>2429</v>
      </c>
      <c r="CK1092" s="75">
        <v>38472</v>
      </c>
      <c r="CL1092" s="73">
        <v>831151.9099999998</v>
      </c>
      <c r="CM1092" s="73">
        <v>753811.17</v>
      </c>
      <c r="CN1092" s="73">
        <v>858778.70000000007</v>
      </c>
      <c r="CO1092" s="73">
        <v>961758.7699999999</v>
      </c>
      <c r="CP1092" s="73">
        <v>1191878.27</v>
      </c>
      <c r="CQ1092" s="73">
        <v>1101318.56</v>
      </c>
      <c r="CR1092" s="73">
        <v>1069892.8100000003</v>
      </c>
      <c r="CS1092" s="73">
        <v>1239821.6100000001</v>
      </c>
      <c r="CT1092" s="73">
        <v>1056492.43</v>
      </c>
      <c r="CU1092" s="73">
        <v>887658.2300000001</v>
      </c>
      <c r="CV1092" s="73">
        <v>890464.3400000002</v>
      </c>
      <c r="CW1092" s="73">
        <v>979274.21000000008</v>
      </c>
      <c r="CX1092" s="73">
        <v>904374.1599999998</v>
      </c>
      <c r="CY1092" s="77"/>
      <c r="CZ1092" s="4">
        <v>1320</v>
      </c>
      <c r="DA1092" s="76" t="str">
        <f t="shared" si="38"/>
        <v>1320</v>
      </c>
      <c r="DB1092" s="71">
        <v>0.58556175712993364</v>
      </c>
      <c r="DC1092" s="71">
        <v>1.0215260782416515</v>
      </c>
      <c r="DD1092" s="71">
        <v>0.79775735592514907</v>
      </c>
      <c r="DE1092" s="71">
        <v>0.84286643169459652</v>
      </c>
      <c r="DF1092" s="71">
        <v>0.28721442365027983</v>
      </c>
      <c r="DG1092" s="71">
        <v>0.39475270704036475</v>
      </c>
      <c r="DH1092" s="71">
        <v>0.46930422406549854</v>
      </c>
      <c r="DI1092" s="71">
        <v>0.58121208324508089</v>
      </c>
      <c r="DJ1092" s="71">
        <v>0.22814771227364058</v>
      </c>
      <c r="DK1092" s="71">
        <v>5.5429042088625251E-2</v>
      </c>
      <c r="DL1092" s="71">
        <v>0.10551038278347746</v>
      </c>
      <c r="DM1092" s="71">
        <v>0.14274470968649314</v>
      </c>
      <c r="DN1092" s="71">
        <v>0.26960909500139935</v>
      </c>
      <c r="DO1092" s="71">
        <v>0.25777000282935864</v>
      </c>
      <c r="DQ1092" s="71"/>
      <c r="DR1092" s="71"/>
      <c r="DS1092" s="71"/>
      <c r="DT1092" s="71"/>
      <c r="DU1092" s="71"/>
      <c r="DV1092" s="71"/>
      <c r="DW1092" s="71"/>
      <c r="DX1092" s="71"/>
      <c r="DY1092" s="71"/>
      <c r="DZ1092" s="71"/>
      <c r="EA1092" s="71"/>
      <c r="EB1092" s="71"/>
      <c r="EC1092" s="71"/>
      <c r="ED1092" s="71"/>
    </row>
    <row r="1093" spans="1:134">
      <c r="A1093" s="4">
        <v>5012</v>
      </c>
      <c r="B1093" s="46" t="s">
        <v>8493</v>
      </c>
      <c r="C1093" s="65" t="str">
        <f t="shared" si="37"/>
        <v>5012</v>
      </c>
      <c r="D1093" s="69">
        <v>217240.45</v>
      </c>
      <c r="E1093" s="68">
        <v>2466446.2600000002</v>
      </c>
      <c r="F1093" s="69">
        <v>101304.34000000003</v>
      </c>
      <c r="G1093" s="69">
        <v>472150.7200000002</v>
      </c>
      <c r="H1093" s="70">
        <v>95.611466755312108</v>
      </c>
      <c r="I1093" s="70">
        <v>23.675062724153719</v>
      </c>
      <c r="J1093" s="69">
        <v>243196.65</v>
      </c>
      <c r="K1093" s="69">
        <v>270211.18999999994</v>
      </c>
      <c r="L1093" s="69">
        <v>248409.83999999994</v>
      </c>
      <c r="M1093" s="69">
        <v>316201.86999999982</v>
      </c>
      <c r="N1093" s="69">
        <v>405915.48999999993</v>
      </c>
      <c r="O1093" s="69">
        <v>542779.48</v>
      </c>
      <c r="P1093" s="69">
        <v>267029.98</v>
      </c>
      <c r="Q1093" s="69">
        <v>299827.08999999991</v>
      </c>
      <c r="R1093" s="69">
        <v>646890.84000000008</v>
      </c>
      <c r="S1093" s="69">
        <v>302573.2</v>
      </c>
      <c r="T1093" s="69">
        <v>387558.92000000004</v>
      </c>
      <c r="U1093" s="69">
        <v>345325.78</v>
      </c>
      <c r="V1093" s="69">
        <v>217240.45</v>
      </c>
      <c r="W1093" s="70">
        <v>75.687500479666809</v>
      </c>
      <c r="X1093" s="70">
        <v>78.983832123736192</v>
      </c>
      <c r="Y1093" s="70">
        <v>78.024014689643877</v>
      </c>
      <c r="Z1093" s="71">
        <v>81.145939256664732</v>
      </c>
      <c r="AA1093" s="71">
        <v>132.80144138014893</v>
      </c>
      <c r="AB1093" s="71">
        <v>138.31920652985522</v>
      </c>
      <c r="AC1093" s="71">
        <v>78.661273457917773</v>
      </c>
      <c r="AD1093" s="71">
        <v>83.398752185344279</v>
      </c>
      <c r="AE1093" s="71">
        <v>99.229166671843714</v>
      </c>
      <c r="AF1093" s="71">
        <v>78.925074649948598</v>
      </c>
      <c r="AG1093" s="71">
        <v>112.76135829377567</v>
      </c>
      <c r="AH1093" s="71">
        <v>101.19238661879857</v>
      </c>
      <c r="AI1093" s="71">
        <v>135.40448537585658</v>
      </c>
      <c r="AJ1093" s="71">
        <v>-28.359610135404843</v>
      </c>
      <c r="AK1093" s="71">
        <v>-33.138329854253811</v>
      </c>
      <c r="AL1093" s="71">
        <v>-34.609797449235572</v>
      </c>
      <c r="AM1093" s="71">
        <v>-33.85744824841359</v>
      </c>
      <c r="AN1093" s="71">
        <v>-14.423668139764478</v>
      </c>
      <c r="AO1093" s="71">
        <v>-4.4890136217400229</v>
      </c>
      <c r="AP1093" s="71">
        <v>-15.355501531449633</v>
      </c>
      <c r="AQ1093" s="71">
        <v>6.6912727129484262</v>
      </c>
      <c r="AR1093" s="71">
        <v>83.880252891372507</v>
      </c>
      <c r="AS1093" s="71">
        <v>-30.272194360636384</v>
      </c>
      <c r="AT1093" s="71">
        <v>63.524341655098347</v>
      </c>
      <c r="AU1093" s="71">
        <v>33.265909084857292</v>
      </c>
      <c r="AV1093" s="72">
        <v>87.379454080355146</v>
      </c>
      <c r="AW1093" s="73">
        <v>-96271.980000000069</v>
      </c>
      <c r="AX1093" s="73">
        <v>-133923.4800000001</v>
      </c>
      <c r="AY1093" s="73">
        <v>-131478.63000000003</v>
      </c>
      <c r="AZ1093" s="73">
        <v>-161859.32000000018</v>
      </c>
      <c r="BA1093" s="73">
        <v>-68403.3299999999</v>
      </c>
      <c r="BB1093" s="73">
        <v>-19685.879999999888</v>
      </c>
      <c r="BC1093" s="73">
        <v>-48442.359999999986</v>
      </c>
      <c r="BD1093" s="73">
        <v>18804.01999999996</v>
      </c>
      <c r="BE1093" s="73">
        <v>295090.78000000014</v>
      </c>
      <c r="BF1093" s="73">
        <v>-131361.57999999984</v>
      </c>
      <c r="BG1093" s="73">
        <v>150555.11000000002</v>
      </c>
      <c r="BH1093" s="73">
        <v>86200.410000000062</v>
      </c>
      <c r="BI1093" s="73">
        <v>101304.34000000003</v>
      </c>
      <c r="BJ1093" s="71">
        <v>18.294060240521574</v>
      </c>
      <c r="BK1093" s="71">
        <v>14.22938825132718</v>
      </c>
      <c r="BL1093" s="71">
        <v>14.86966933769104</v>
      </c>
      <c r="BM1093" s="71">
        <v>15.757544243815776</v>
      </c>
      <c r="BN1093" s="71">
        <v>4.5046319430318391</v>
      </c>
      <c r="BO1093" s="71">
        <v>13.243740505496923</v>
      </c>
      <c r="BP1093" s="71">
        <v>22.446469795140846</v>
      </c>
      <c r="BQ1093" s="71">
        <v>23.743411692934259</v>
      </c>
      <c r="BR1093" s="72">
        <v>14.607060771864283</v>
      </c>
      <c r="BS1093" s="72">
        <v>17.138288638797281</v>
      </c>
      <c r="BT1093" s="71">
        <v>13.754420427153612</v>
      </c>
      <c r="BU1093" s="71">
        <v>17.259607609704869</v>
      </c>
      <c r="BV1093" s="71">
        <v>15.510023198158247</v>
      </c>
      <c r="BW1093" s="71">
        <v>15.728213385457956</v>
      </c>
      <c r="BX1093" s="75">
        <v>4935</v>
      </c>
      <c r="BY1093" s="75">
        <v>5615</v>
      </c>
      <c r="BZ1093" s="75">
        <v>5191</v>
      </c>
      <c r="CA1093" s="75">
        <v>5739</v>
      </c>
      <c r="CB1093" s="75">
        <v>7291</v>
      </c>
      <c r="CC1093" s="75">
        <v>9332</v>
      </c>
      <c r="CD1093" s="75">
        <v>5474</v>
      </c>
      <c r="CE1093" s="75">
        <v>6091</v>
      </c>
      <c r="CF1093" s="75">
        <v>10001</v>
      </c>
      <c r="CG1093" s="75">
        <v>6245</v>
      </c>
      <c r="CH1093" s="75">
        <v>7763</v>
      </c>
      <c r="CI1093" s="75">
        <v>7170</v>
      </c>
      <c r="CJ1093" s="75">
        <v>4234</v>
      </c>
      <c r="CK1093" s="75">
        <v>46978</v>
      </c>
      <c r="CL1093" s="73">
        <v>638222.32999999996</v>
      </c>
      <c r="CM1093" s="73">
        <v>606522.51000000024</v>
      </c>
      <c r="CN1093" s="73">
        <v>718499.4700000002</v>
      </c>
      <c r="CO1093" s="73">
        <v>873520.14</v>
      </c>
      <c r="CP1093" s="73">
        <v>928890.43000000017</v>
      </c>
      <c r="CQ1093" s="73">
        <v>816986.05999999982</v>
      </c>
      <c r="CR1093" s="73">
        <v>793731.54999999993</v>
      </c>
      <c r="CS1093" s="73">
        <v>1112602.6299999997</v>
      </c>
      <c r="CT1093" s="73">
        <v>874679.62999999989</v>
      </c>
      <c r="CU1093" s="73">
        <v>810159.30999999982</v>
      </c>
      <c r="CV1093" s="73">
        <v>745471.09</v>
      </c>
      <c r="CW1093" s="73">
        <v>700856.95000000007</v>
      </c>
      <c r="CX1093" s="73">
        <v>659381.96</v>
      </c>
      <c r="CY1093" s="77"/>
      <c r="CZ1093" s="4">
        <v>5012</v>
      </c>
      <c r="DA1093" s="76" t="str">
        <f t="shared" si="38"/>
        <v>5012</v>
      </c>
      <c r="DB1093" s="71">
        <v>0.73885545136891084</v>
      </c>
      <c r="DC1093" s="71">
        <v>0.20844534140896739</v>
      </c>
      <c r="DD1093" s="71">
        <v>0.11520598113882098</v>
      </c>
      <c r="DE1093" s="71">
        <v>0.18851663879225969</v>
      </c>
      <c r="DF1093" s="71">
        <v>0.26196931978034887</v>
      </c>
      <c r="DG1093" s="71">
        <v>0.13086964834672479</v>
      </c>
      <c r="DH1093" s="71">
        <v>0.48609938931935887</v>
      </c>
      <c r="DI1093" s="71">
        <v>0.1610169877739849</v>
      </c>
      <c r="DJ1093" s="71">
        <v>6.271112600238446E-2</v>
      </c>
      <c r="DK1093" s="71">
        <v>0.1093647740794973</v>
      </c>
      <c r="DL1093" s="71">
        <v>5.2698143975948776E-2</v>
      </c>
      <c r="DM1093" s="71">
        <v>2.6142713056358853E-2</v>
      </c>
      <c r="DN1093" s="72">
        <v>9.7399048235108296E-2</v>
      </c>
      <c r="DO1093" s="71">
        <v>0.12323781436970407</v>
      </c>
      <c r="DQ1093" s="71"/>
      <c r="DR1093" s="71"/>
      <c r="DS1093" s="71"/>
      <c r="DT1093" s="71"/>
      <c r="DU1093" s="71"/>
      <c r="DV1093" s="71"/>
      <c r="DW1093" s="71"/>
      <c r="DX1093" s="71"/>
      <c r="DY1093" s="71"/>
      <c r="DZ1093" s="71"/>
      <c r="EA1093" s="71"/>
      <c r="EB1093" s="71"/>
      <c r="EC1093" s="71"/>
      <c r="ED1093" s="71"/>
    </row>
    <row r="1094" spans="1:134">
      <c r="A1094" s="4">
        <v>418</v>
      </c>
      <c r="B1094" s="46" t="s">
        <v>8501</v>
      </c>
      <c r="C1094" s="65" t="str">
        <f t="shared" si="37"/>
        <v>L418</v>
      </c>
      <c r="D1094" s="69">
        <v>243442.52</v>
      </c>
      <c r="E1094" s="68">
        <v>2784856.2499999995</v>
      </c>
      <c r="F1094" s="69">
        <v>60687.48000000004</v>
      </c>
      <c r="G1094" s="69">
        <v>469563.87999999989</v>
      </c>
      <c r="H1094" s="70">
        <v>92.067308749670929</v>
      </c>
      <c r="I1094" s="70">
        <v>20.28097557286037</v>
      </c>
      <c r="J1094" s="69">
        <v>338952.51999999996</v>
      </c>
      <c r="K1094" s="69">
        <v>388095.88</v>
      </c>
      <c r="L1094" s="69">
        <v>326968.89999999997</v>
      </c>
      <c r="M1094" s="69">
        <v>446316.50999999989</v>
      </c>
      <c r="N1094" s="69">
        <v>597638.11999999988</v>
      </c>
      <c r="O1094" s="69">
        <v>556887.27999999991</v>
      </c>
      <c r="P1094" s="69">
        <v>305894.32999999996</v>
      </c>
      <c r="Q1094" s="69">
        <v>331695.25</v>
      </c>
      <c r="R1094" s="69">
        <v>781850.59000000008</v>
      </c>
      <c r="S1094" s="69">
        <v>328280.51000000007</v>
      </c>
      <c r="T1094" s="69">
        <v>407966.55999999982</v>
      </c>
      <c r="U1094" s="69">
        <v>385726.49</v>
      </c>
      <c r="V1094" s="69">
        <v>243442.52</v>
      </c>
      <c r="W1094" s="70">
        <v>92.650162998565662</v>
      </c>
      <c r="X1094" s="70">
        <v>111.82954826730807</v>
      </c>
      <c r="Y1094" s="70">
        <v>91.908936509367408</v>
      </c>
      <c r="Z1094" s="71">
        <v>106.00651752319106</v>
      </c>
      <c r="AA1094" s="71">
        <v>101.08373696283519</v>
      </c>
      <c r="AB1094" s="71">
        <v>106.77784138342528</v>
      </c>
      <c r="AC1094" s="71">
        <v>79.320578517302081</v>
      </c>
      <c r="AD1094" s="71">
        <v>87.511306585787352</v>
      </c>
      <c r="AE1094" s="71">
        <v>95.51978415675103</v>
      </c>
      <c r="AF1094" s="71">
        <v>74.355477370132036</v>
      </c>
      <c r="AG1094" s="71">
        <v>97.085557051469905</v>
      </c>
      <c r="AH1094" s="71">
        <v>104.64864424973175</v>
      </c>
      <c r="AI1094" s="71">
        <v>115.21110282788794</v>
      </c>
      <c r="AJ1094" s="71">
        <v>-29.276400191151552</v>
      </c>
      <c r="AK1094" s="71">
        <v>-17.022088928762614</v>
      </c>
      <c r="AL1094" s="71">
        <v>-18.12440374748444</v>
      </c>
      <c r="AM1094" s="71">
        <v>-16.646490186005547</v>
      </c>
      <c r="AN1094" s="71">
        <v>-22.955923556782622</v>
      </c>
      <c r="AO1094" s="71">
        <v>-6.0685409678959861</v>
      </c>
      <c r="AP1094" s="71">
        <v>-22.989461520451361</v>
      </c>
      <c r="AQ1094" s="71">
        <v>20.158301863929395</v>
      </c>
      <c r="AR1094" s="71">
        <v>84.742759517659394</v>
      </c>
      <c r="AS1094" s="71">
        <v>-22.431241834476033</v>
      </c>
      <c r="AT1094" s="71">
        <v>26.380952085921283</v>
      </c>
      <c r="AU1094" s="71">
        <v>32.987081556027455</v>
      </c>
      <c r="AV1094" s="72">
        <v>33.207007587861902</v>
      </c>
      <c r="AW1094" s="73">
        <v>-140311.15000000014</v>
      </c>
      <c r="AX1094" s="73">
        <v>-79613.989999999991</v>
      </c>
      <c r="AY1094" s="73">
        <v>-72379.520000000135</v>
      </c>
      <c r="AZ1094" s="73">
        <v>-89133.660000000033</v>
      </c>
      <c r="BA1094" s="73">
        <v>-178065.76</v>
      </c>
      <c r="BB1094" s="73">
        <v>-26113.660000000033</v>
      </c>
      <c r="BC1094" s="73">
        <v>-91316.670000000158</v>
      </c>
      <c r="BD1094" s="73">
        <v>55646.700000000128</v>
      </c>
      <c r="BE1094" s="73">
        <v>358640.18000000017</v>
      </c>
      <c r="BF1094" s="73">
        <v>-94931.769999999844</v>
      </c>
      <c r="BG1094" s="73">
        <v>85159.559999999823</v>
      </c>
      <c r="BH1094" s="73">
        <v>95678.399999999907</v>
      </c>
      <c r="BI1094" s="73">
        <v>60687.48000000004</v>
      </c>
      <c r="BJ1094" s="71">
        <v>16.268858611327985</v>
      </c>
      <c r="BK1094" s="71">
        <v>6.9136534287599396</v>
      </c>
      <c r="BL1094" s="71">
        <v>10.401559185530937</v>
      </c>
      <c r="BM1094" s="71">
        <v>8.2167442679239553</v>
      </c>
      <c r="BN1094" s="71">
        <v>0.34562565607154516</v>
      </c>
      <c r="BO1094" s="71">
        <v>6.2538203878014222</v>
      </c>
      <c r="BP1094" s="71">
        <v>12.265644976133139</v>
      </c>
      <c r="BQ1094" s="71">
        <v>11.683255737171065</v>
      </c>
      <c r="BR1094" s="72">
        <v>7.7672945121648214</v>
      </c>
      <c r="BS1094" s="72">
        <v>13.149247015282967</v>
      </c>
      <c r="BT1094" s="71">
        <v>14.351661963581087</v>
      </c>
      <c r="BU1094" s="71">
        <v>11.905234003111037</v>
      </c>
      <c r="BV1094" s="71">
        <v>9.3060311077179865</v>
      </c>
      <c r="BW1094" s="71">
        <v>9.5449556211122282</v>
      </c>
      <c r="BX1094" s="75">
        <v>4414</v>
      </c>
      <c r="BY1094" s="75">
        <v>4430</v>
      </c>
      <c r="BZ1094" s="75">
        <v>4287</v>
      </c>
      <c r="CA1094" s="75">
        <v>4976</v>
      </c>
      <c r="CB1094" s="75">
        <v>6385</v>
      </c>
      <c r="CC1094" s="75">
        <v>7740</v>
      </c>
      <c r="CD1094" s="75">
        <v>4092</v>
      </c>
      <c r="CE1094" s="75">
        <v>4008</v>
      </c>
      <c r="CF1094" s="75">
        <v>9049</v>
      </c>
      <c r="CG1094" s="75">
        <v>4901</v>
      </c>
      <c r="CH1094" s="75">
        <v>5778</v>
      </c>
      <c r="CI1094" s="75">
        <v>5777</v>
      </c>
      <c r="CJ1094" s="75">
        <v>3186</v>
      </c>
      <c r="CK1094" s="75">
        <v>36791</v>
      </c>
      <c r="CL1094" s="73">
        <v>756343.99000000022</v>
      </c>
      <c r="CM1094" s="73">
        <v>640577.45000000007</v>
      </c>
      <c r="CN1094" s="73">
        <v>807750.36999999988</v>
      </c>
      <c r="CO1094" s="73">
        <v>902919.95999999985</v>
      </c>
      <c r="CP1094" s="73">
        <v>855299.32999999984</v>
      </c>
      <c r="CQ1094" s="73">
        <v>688684.35000000021</v>
      </c>
      <c r="CR1094" s="73">
        <v>634866.30000000005</v>
      </c>
      <c r="CS1094" s="73">
        <v>802482.34000000008</v>
      </c>
      <c r="CT1094" s="73">
        <v>687378.15999999992</v>
      </c>
      <c r="CU1094" s="73">
        <v>644249.20000000007</v>
      </c>
      <c r="CV1094" s="73">
        <v>687284.91</v>
      </c>
      <c r="CW1094" s="73">
        <v>692056.18999999983</v>
      </c>
      <c r="CX1094" s="73">
        <v>712217.81</v>
      </c>
      <c r="CY1094" s="77"/>
      <c r="CZ1094" s="4">
        <v>418</v>
      </c>
      <c r="DA1094" s="76" t="str">
        <f t="shared" si="38"/>
        <v>L418</v>
      </c>
      <c r="DB1094" s="71">
        <v>7.5052574291667504</v>
      </c>
      <c r="DC1094" s="71">
        <v>13.520351568450446</v>
      </c>
      <c r="DD1094" s="71">
        <v>4.5269359531950712</v>
      </c>
      <c r="DE1094" s="71">
        <v>3.2526097533253666</v>
      </c>
      <c r="DF1094" s="71">
        <v>3.103320141343882</v>
      </c>
      <c r="DG1094" s="71">
        <v>1.7014064153035511</v>
      </c>
      <c r="DH1094" s="71">
        <v>1.9508764361648823</v>
      </c>
      <c r="DI1094" s="71">
        <v>1.7301055220266877</v>
      </c>
      <c r="DJ1094" s="71">
        <v>1.0627518798040676</v>
      </c>
      <c r="DK1094" s="71">
        <v>0.85383588306239699</v>
      </c>
      <c r="DL1094" s="71">
        <v>0.8952253047475649</v>
      </c>
      <c r="DM1094" s="71">
        <v>0.29648761681943375</v>
      </c>
      <c r="DN1094" s="71">
        <v>1.624003743750714</v>
      </c>
      <c r="DO1094" s="71">
        <v>1.1349404199044337</v>
      </c>
      <c r="DQ1094" s="71"/>
      <c r="DR1094" s="71"/>
      <c r="DS1094" s="71"/>
      <c r="DT1094" s="71"/>
      <c r="DU1094" s="71"/>
      <c r="DV1094" s="71"/>
      <c r="DW1094" s="71"/>
      <c r="DX1094" s="71"/>
      <c r="DY1094" s="71"/>
      <c r="DZ1094" s="71"/>
      <c r="EA1094" s="71"/>
      <c r="EB1094" s="71"/>
      <c r="EC1094" s="71"/>
      <c r="ED1094" s="71"/>
    </row>
    <row r="1095" spans="1:134">
      <c r="A1095" s="4">
        <v>1346</v>
      </c>
      <c r="B1095" s="46" t="s">
        <v>8508</v>
      </c>
      <c r="C1095" s="65" t="str">
        <f t="shared" ref="C1095:C1158" si="39">LEFT(B1095,4)</f>
        <v>1346</v>
      </c>
      <c r="D1095" s="69">
        <v>574851.37000000011</v>
      </c>
      <c r="E1095" s="68">
        <v>6113475.5</v>
      </c>
      <c r="F1095" s="68">
        <v>136028.12000000017</v>
      </c>
      <c r="G1095" s="69">
        <v>403609.78000000119</v>
      </c>
      <c r="H1095" s="70">
        <v>88.11173949227252</v>
      </c>
      <c r="I1095" s="70">
        <v>7.0686387349929047</v>
      </c>
      <c r="J1095" s="69">
        <v>865004.46</v>
      </c>
      <c r="K1095" s="69">
        <v>817455.24</v>
      </c>
      <c r="L1095" s="69">
        <v>739395.98</v>
      </c>
      <c r="M1095" s="69">
        <v>869572.42</v>
      </c>
      <c r="N1095" s="69">
        <v>1663407.6300000001</v>
      </c>
      <c r="O1095" s="69">
        <v>1256222.6400000001</v>
      </c>
      <c r="P1095" s="69">
        <v>712063.73</v>
      </c>
      <c r="Q1095" s="69">
        <v>738764.62999999989</v>
      </c>
      <c r="R1095" s="69">
        <v>1192463.1599999999</v>
      </c>
      <c r="S1095" s="69">
        <v>770425.02</v>
      </c>
      <c r="T1095" s="69">
        <v>1120003.2600000002</v>
      </c>
      <c r="U1095" s="69">
        <v>1004904.3300000001</v>
      </c>
      <c r="V1095" s="69">
        <v>574851.37000000011</v>
      </c>
      <c r="W1095" s="70">
        <v>87.487057051988998</v>
      </c>
      <c r="X1095" s="70">
        <v>83.268313602473739</v>
      </c>
      <c r="Y1095" s="70">
        <v>87.260123887225419</v>
      </c>
      <c r="Z1095" s="71">
        <v>80.75441788061228</v>
      </c>
      <c r="AA1095" s="71">
        <v>89.032635107934837</v>
      </c>
      <c r="AB1095" s="71">
        <v>105.15126653648392</v>
      </c>
      <c r="AC1095" s="71">
        <v>68.16701689793922</v>
      </c>
      <c r="AD1095" s="71">
        <v>72.511136525664355</v>
      </c>
      <c r="AE1095" s="71">
        <v>90.402610102615682</v>
      </c>
      <c r="AF1095" s="71">
        <v>75.875109866870631</v>
      </c>
      <c r="AG1095" s="71">
        <v>99.544040383463368</v>
      </c>
      <c r="AH1095" s="71">
        <v>107.79214645272785</v>
      </c>
      <c r="AI1095" s="71">
        <v>119.00046882781507</v>
      </c>
      <c r="AJ1095" s="71">
        <v>-22.815972535548333</v>
      </c>
      <c r="AK1095" s="71">
        <v>-31.350301232057063</v>
      </c>
      <c r="AL1095" s="71">
        <v>-26.353154837736071</v>
      </c>
      <c r="AM1095" s="71">
        <v>-30.259130035896032</v>
      </c>
      <c r="AN1095" s="71">
        <v>-37.770843780802174</v>
      </c>
      <c r="AO1095" s="71">
        <v>-14.393822384666121</v>
      </c>
      <c r="AP1095" s="71">
        <v>-25.08202731184851</v>
      </c>
      <c r="AQ1095" s="71">
        <v>-1.9433676457721427</v>
      </c>
      <c r="AR1095" s="71">
        <v>40.391995508824309</v>
      </c>
      <c r="AS1095" s="71">
        <v>-25.913612288309274</v>
      </c>
      <c r="AT1095" s="71">
        <v>24.144250677016508</v>
      </c>
      <c r="AU1095" s="71">
        <v>29.545127751262299</v>
      </c>
      <c r="AV1095" s="72">
        <v>30.998384885030639</v>
      </c>
      <c r="AW1095" s="73">
        <v>-255699.50999999978</v>
      </c>
      <c r="AX1095" s="73">
        <v>-373307.80000000005</v>
      </c>
      <c r="AY1095" s="73">
        <v>-264579.10999999964</v>
      </c>
      <c r="AZ1095" s="73">
        <v>-377289.6</v>
      </c>
      <c r="BA1095" s="73">
        <v>-1009592.22</v>
      </c>
      <c r="BB1095" s="73">
        <v>-197181.52000000002</v>
      </c>
      <c r="BC1095" s="73">
        <v>-238394.0900000002</v>
      </c>
      <c r="BD1095" s="73">
        <v>-14641.45000000007</v>
      </c>
      <c r="BE1095" s="73">
        <v>343082.00000000035</v>
      </c>
      <c r="BF1095" s="73">
        <v>-269475.8899999999</v>
      </c>
      <c r="BG1095" s="73">
        <v>217824.34000000032</v>
      </c>
      <c r="BH1095" s="73">
        <v>229186.75000000023</v>
      </c>
      <c r="BI1095" s="73">
        <v>136028.12000000017</v>
      </c>
      <c r="BJ1095" s="71">
        <v>14.75872450626588</v>
      </c>
      <c r="BK1095" s="71">
        <v>15.438331162238768</v>
      </c>
      <c r="BL1095" s="71">
        <v>12.168513294790326</v>
      </c>
      <c r="BM1095" s="71">
        <v>12.070870121976427</v>
      </c>
      <c r="BN1095" s="71">
        <v>3.5996172811303504</v>
      </c>
      <c r="BO1095" s="71">
        <v>10.821662707842719</v>
      </c>
      <c r="BP1095" s="71">
        <v>19.334780769192953</v>
      </c>
      <c r="BQ1095" s="71">
        <v>20.077750811279142</v>
      </c>
      <c r="BR1095" s="72">
        <v>13.766742001602067</v>
      </c>
      <c r="BS1095" s="72">
        <v>13.677178289077059</v>
      </c>
      <c r="BT1095" s="71">
        <v>15.931508654665592</v>
      </c>
      <c r="BU1095" s="71">
        <v>14.92865649329298</v>
      </c>
      <c r="BV1095" s="71">
        <v>15.021612986595898</v>
      </c>
      <c r="BW1095" s="71">
        <v>14.573931203052283</v>
      </c>
      <c r="BX1095" s="75">
        <v>10716</v>
      </c>
      <c r="BY1095" s="75">
        <v>9691</v>
      </c>
      <c r="BZ1095" s="75">
        <v>9136</v>
      </c>
      <c r="CA1095" s="75">
        <v>10750</v>
      </c>
      <c r="CB1095" s="75">
        <v>14912</v>
      </c>
      <c r="CC1095" s="75">
        <v>15622</v>
      </c>
      <c r="CD1095" s="75">
        <v>9613</v>
      </c>
      <c r="CE1095" s="75">
        <v>10323</v>
      </c>
      <c r="CF1095" s="75">
        <v>15946</v>
      </c>
      <c r="CG1095" s="75">
        <v>10628</v>
      </c>
      <c r="CH1095" s="75">
        <v>13866</v>
      </c>
      <c r="CI1095" s="75">
        <v>12978</v>
      </c>
      <c r="CJ1095" s="75">
        <v>7352</v>
      </c>
      <c r="CK1095" s="75">
        <v>80706</v>
      </c>
      <c r="CL1095" s="73">
        <v>1951193.5799999998</v>
      </c>
      <c r="CM1095" s="73">
        <v>2005577.0900000005</v>
      </c>
      <c r="CN1095" s="73">
        <v>1934200.4899999995</v>
      </c>
      <c r="CO1095" s="73">
        <v>2829914.37</v>
      </c>
      <c r="CP1095" s="73">
        <v>2948640.2899999986</v>
      </c>
      <c r="CQ1095" s="73">
        <v>2326235.54</v>
      </c>
      <c r="CR1095" s="73">
        <v>2525772.2599999998</v>
      </c>
      <c r="CS1095" s="73">
        <v>2857751.97</v>
      </c>
      <c r="CT1095" s="73">
        <v>2409891.9599999995</v>
      </c>
      <c r="CU1095" s="73">
        <v>1964513.0099999995</v>
      </c>
      <c r="CV1095" s="73">
        <v>2028625.6199999994</v>
      </c>
      <c r="CW1095" s="73">
        <v>1877198.8200000003</v>
      </c>
      <c r="CX1095" s="73">
        <v>1705230.4199999995</v>
      </c>
      <c r="CY1095" s="77"/>
      <c r="CZ1095" s="4">
        <v>1346</v>
      </c>
      <c r="DA1095" s="76" t="str">
        <f t="shared" ref="DA1095:DA1158" si="40">LEFT(B1095,4)</f>
        <v>1346</v>
      </c>
      <c r="DB1095" s="71">
        <v>6.6827326996676648</v>
      </c>
      <c r="DC1095" s="71">
        <v>5.3865503665950669</v>
      </c>
      <c r="DD1095" s="71">
        <v>2.2829184680003758</v>
      </c>
      <c r="DE1095" s="71">
        <v>2.3723207496903407</v>
      </c>
      <c r="DF1095" s="71">
        <v>1.6466504967948714</v>
      </c>
      <c r="DG1095" s="71">
        <v>1.022530793058168</v>
      </c>
      <c r="DH1095" s="71">
        <v>1.1632046925626682</v>
      </c>
      <c r="DI1095" s="71">
        <v>0.89079385327515037</v>
      </c>
      <c r="DJ1095" s="71">
        <v>0.66555138437935546</v>
      </c>
      <c r="DK1095" s="71">
        <v>0.98707272816540437</v>
      </c>
      <c r="DL1095" s="71">
        <v>0.33738279427653078</v>
      </c>
      <c r="DM1095" s="71">
        <v>0.59146715732563504</v>
      </c>
      <c r="DN1095" s="71">
        <v>0.50401584344297634</v>
      </c>
      <c r="DO1095" s="71">
        <v>0.70384306916694594</v>
      </c>
      <c r="DQ1095" s="71"/>
      <c r="DR1095" s="71"/>
      <c r="DS1095" s="71"/>
      <c r="DT1095" s="71"/>
      <c r="DU1095" s="71"/>
      <c r="DV1095" s="71"/>
      <c r="DW1095" s="71"/>
      <c r="DX1095" s="71"/>
      <c r="DY1095" s="71"/>
      <c r="DZ1095" s="71"/>
      <c r="EA1095" s="71"/>
      <c r="EB1095" s="71"/>
      <c r="EC1095" s="71"/>
      <c r="ED1095" s="71"/>
    </row>
    <row r="1096" spans="1:134">
      <c r="A1096" s="4">
        <v>1313</v>
      </c>
      <c r="B1096" s="46" t="s">
        <v>8514</v>
      </c>
      <c r="C1096" s="65" t="str">
        <f t="shared" si="39"/>
        <v>1313</v>
      </c>
      <c r="D1096" s="69">
        <v>135312.76999999999</v>
      </c>
      <c r="E1096" s="68">
        <v>1741314.3300000003</v>
      </c>
      <c r="F1096" s="69">
        <v>19905.809999999998</v>
      </c>
      <c r="G1096" s="69">
        <v>16992.750000000931</v>
      </c>
      <c r="H1096" s="70">
        <v>83.066771634699293</v>
      </c>
      <c r="I1096" s="70">
        <v>0.98547453080073399</v>
      </c>
      <c r="J1096" s="69">
        <v>239399.73999999996</v>
      </c>
      <c r="K1096" s="69">
        <v>266590.52</v>
      </c>
      <c r="L1096" s="69">
        <v>244333.71999999997</v>
      </c>
      <c r="M1096" s="69">
        <v>258888.08999999997</v>
      </c>
      <c r="N1096" s="69">
        <v>457671.56999999995</v>
      </c>
      <c r="O1096" s="69">
        <v>437608.11000000004</v>
      </c>
      <c r="P1096" s="69">
        <v>204648.75</v>
      </c>
      <c r="Q1096" s="69">
        <v>202863.06</v>
      </c>
      <c r="R1096" s="69">
        <v>436095.87</v>
      </c>
      <c r="S1096" s="69">
        <v>255885.87999999998</v>
      </c>
      <c r="T1096" s="69">
        <v>259398.67999999991</v>
      </c>
      <c r="U1096" s="69">
        <v>247109.31999999998</v>
      </c>
      <c r="V1096" s="69">
        <v>135312.76999999999</v>
      </c>
      <c r="W1096" s="70">
        <v>80.391679163377546</v>
      </c>
      <c r="X1096" s="70">
        <v>99.744226281048682</v>
      </c>
      <c r="Y1096" s="70">
        <v>94.958137402165676</v>
      </c>
      <c r="Z1096" s="71">
        <v>89.162867019544208</v>
      </c>
      <c r="AA1096" s="71">
        <v>93.169695199645943</v>
      </c>
      <c r="AB1096" s="71">
        <v>109.38865938540823</v>
      </c>
      <c r="AC1096" s="71">
        <v>65.894178255488995</v>
      </c>
      <c r="AD1096" s="71">
        <v>76.426034954750406</v>
      </c>
      <c r="AE1096" s="71">
        <v>89.525662864621594</v>
      </c>
      <c r="AF1096" s="71">
        <v>88.666936343606224</v>
      </c>
      <c r="AG1096" s="71">
        <v>78.48337613336399</v>
      </c>
      <c r="AH1096" s="71">
        <v>93.855131063614166</v>
      </c>
      <c r="AI1096" s="71">
        <v>89.75314774647002</v>
      </c>
      <c r="AJ1096" s="71">
        <v>-25.271792933594416</v>
      </c>
      <c r="AK1096" s="71">
        <v>-17.377438118583257</v>
      </c>
      <c r="AL1096" s="71">
        <v>-28.783367186441357</v>
      </c>
      <c r="AM1096" s="71">
        <v>-24.91258178168977</v>
      </c>
      <c r="AN1096" s="71">
        <v>-28.051869445505307</v>
      </c>
      <c r="AO1096" s="71">
        <v>-11.973813660425281</v>
      </c>
      <c r="AP1096" s="71">
        <v>-32.033050505181983</v>
      </c>
      <c r="AQ1096" s="71">
        <v>-0.70402845991263119</v>
      </c>
      <c r="AR1096" s="71">
        <v>54.27500039267801</v>
      </c>
      <c r="AS1096" s="71">
        <v>-28.925678600015814</v>
      </c>
      <c r="AT1096" s="71">
        <v>-1.9993777646639566</v>
      </c>
      <c r="AU1096" s="71">
        <v>25.997859289918914</v>
      </c>
      <c r="AV1096" s="72">
        <v>17.248361797243426</v>
      </c>
      <c r="AW1096" s="73">
        <v>-80960.870000000024</v>
      </c>
      <c r="AX1096" s="73">
        <v>-56070.159999999974</v>
      </c>
      <c r="AY1096" s="73">
        <v>-98751.47000000003</v>
      </c>
      <c r="AZ1096" s="73">
        <v>-85894.159999999974</v>
      </c>
      <c r="BA1096" s="73">
        <v>-178417.67000000004</v>
      </c>
      <c r="BB1096" s="73">
        <v>-45993.479999999981</v>
      </c>
      <c r="BC1096" s="73">
        <v>-96451.640000000014</v>
      </c>
      <c r="BD1096" s="73">
        <v>-1438.3400000000256</v>
      </c>
      <c r="BE1096" s="73">
        <v>153421.51000000007</v>
      </c>
      <c r="BF1096" s="73">
        <v>-104139.9</v>
      </c>
      <c r="BG1096" s="73">
        <v>-5292.1700000001292</v>
      </c>
      <c r="BH1096" s="73">
        <v>50987.479999999923</v>
      </c>
      <c r="BI1096" s="73">
        <v>19905.809999999998</v>
      </c>
      <c r="BJ1096" s="71">
        <v>11.796557029179631</v>
      </c>
      <c r="BK1096" s="71">
        <v>6.4311747789134266</v>
      </c>
      <c r="BL1096" s="71">
        <v>3.1878643902546964</v>
      </c>
      <c r="BM1096" s="71">
        <v>9.0274523042102714</v>
      </c>
      <c r="BN1096" s="71">
        <v>-8.4999346238727114</v>
      </c>
      <c r="BO1096" s="71">
        <v>-5.4650323417117299</v>
      </c>
      <c r="BP1096" s="71">
        <v>4.5673711147852023</v>
      </c>
      <c r="BQ1096" s="71">
        <v>14.149345377791555</v>
      </c>
      <c r="BR1096" s="72">
        <v>13.15636221363086</v>
      </c>
      <c r="BS1096" s="72">
        <v>10.095224580316364</v>
      </c>
      <c r="BT1096" s="71">
        <v>9.9285680822677218</v>
      </c>
      <c r="BU1096" s="71">
        <v>10.833519867785379</v>
      </c>
      <c r="BV1096" s="71">
        <v>11.942296547253664</v>
      </c>
      <c r="BW1096" s="71">
        <v>9.4533111204387978</v>
      </c>
      <c r="BX1096" s="75">
        <v>4016</v>
      </c>
      <c r="BY1096" s="75">
        <v>4439</v>
      </c>
      <c r="BZ1096" s="75">
        <v>4049</v>
      </c>
      <c r="CA1096" s="75">
        <v>4204</v>
      </c>
      <c r="CB1096" s="75">
        <v>6211</v>
      </c>
      <c r="CC1096" s="75">
        <v>6238</v>
      </c>
      <c r="CD1096" s="75">
        <v>3596</v>
      </c>
      <c r="CE1096" s="75">
        <v>4094</v>
      </c>
      <c r="CF1096" s="75">
        <v>7897</v>
      </c>
      <c r="CG1096" s="75">
        <v>4866</v>
      </c>
      <c r="CH1096" s="75">
        <v>5125</v>
      </c>
      <c r="CI1096" s="75">
        <v>5071</v>
      </c>
      <c r="CJ1096" s="75">
        <v>2793</v>
      </c>
      <c r="CK1096" s="75">
        <v>33442</v>
      </c>
      <c r="CL1096" s="73">
        <v>818013.32</v>
      </c>
      <c r="CM1096" s="73">
        <v>802648.6599999998</v>
      </c>
      <c r="CN1096" s="73">
        <v>758128.09999999974</v>
      </c>
      <c r="CO1096" s="73">
        <v>920171.71999999986</v>
      </c>
      <c r="CP1096" s="73">
        <v>831433.61</v>
      </c>
      <c r="CQ1096" s="73">
        <v>594151.13</v>
      </c>
      <c r="CR1096" s="73">
        <v>615200.0299999998</v>
      </c>
      <c r="CS1096" s="73">
        <v>691710.21000000008</v>
      </c>
      <c r="CT1096" s="73">
        <v>623390.28999999992</v>
      </c>
      <c r="CU1096" s="73">
        <v>613764.52999999991</v>
      </c>
      <c r="CV1096" s="73">
        <v>581522.71</v>
      </c>
      <c r="CW1096" s="73">
        <v>560294.21000000008</v>
      </c>
      <c r="CX1096" s="73">
        <v>595117.72000000009</v>
      </c>
      <c r="CY1096" s="77"/>
      <c r="CZ1096" s="4">
        <v>1313</v>
      </c>
      <c r="DA1096" s="76" t="str">
        <f t="shared" si="40"/>
        <v>1313</v>
      </c>
      <c r="DB1096" s="71">
        <v>2.0270673327865256</v>
      </c>
      <c r="DC1096" s="71">
        <v>3.7995420219413933</v>
      </c>
      <c r="DD1096" s="71">
        <v>1.5970516260914398</v>
      </c>
      <c r="DE1096" s="71">
        <v>1.4762223293517949</v>
      </c>
      <c r="DF1096" s="71">
        <v>1.5250836291453536</v>
      </c>
      <c r="DG1096" s="71">
        <v>0.5754829496004138</v>
      </c>
      <c r="DH1096" s="71">
        <v>0.74374951482100227</v>
      </c>
      <c r="DI1096" s="71">
        <v>0.15044819938135348</v>
      </c>
      <c r="DJ1096" s="71">
        <v>0.28994689880889046</v>
      </c>
      <c r="DK1096" s="71">
        <v>0.15967632024864772</v>
      </c>
      <c r="DL1096" s="71">
        <v>3.6614032253199383E-2</v>
      </c>
      <c r="DM1096" s="71">
        <v>4.2520276881000865E-2</v>
      </c>
      <c r="DN1096" s="71">
        <v>2.6529727135989105E-2</v>
      </c>
      <c r="DO1096" s="71">
        <v>0.21556816009029992</v>
      </c>
      <c r="DQ1096" s="71"/>
      <c r="DR1096" s="71"/>
      <c r="DS1096" s="71"/>
      <c r="DT1096" s="71"/>
      <c r="DU1096" s="71"/>
      <c r="DV1096" s="71"/>
      <c r="DW1096" s="71"/>
      <c r="DX1096" s="71"/>
      <c r="DY1096" s="71"/>
      <c r="DZ1096" s="71"/>
      <c r="EA1096" s="71"/>
      <c r="EB1096" s="71"/>
      <c r="EC1096" s="71"/>
      <c r="ED1096" s="71"/>
    </row>
    <row r="1097" spans="1:134">
      <c r="A1097" s="4">
        <v>1364</v>
      </c>
      <c r="B1097" s="46" t="s">
        <v>8519</v>
      </c>
      <c r="C1097" s="65" t="str">
        <f t="shared" si="39"/>
        <v>1364</v>
      </c>
      <c r="D1097" s="69">
        <v>197911.73999999996</v>
      </c>
      <c r="E1097" s="68">
        <v>2404161.7299999995</v>
      </c>
      <c r="F1097" s="69">
        <v>6975.3499999999476</v>
      </c>
      <c r="G1097" s="69">
        <v>382243.68999999994</v>
      </c>
      <c r="H1097" s="70">
        <v>100.22688790393308</v>
      </c>
      <c r="I1097" s="70">
        <v>18.905004181079477</v>
      </c>
      <c r="J1097" s="69">
        <v>328408.28999999998</v>
      </c>
      <c r="K1097" s="69">
        <v>316387.13</v>
      </c>
      <c r="L1097" s="69">
        <v>341943.76999999984</v>
      </c>
      <c r="M1097" s="69">
        <v>313152.37</v>
      </c>
      <c r="N1097" s="69">
        <v>516251.17</v>
      </c>
      <c r="O1097" s="69">
        <v>519955.29</v>
      </c>
      <c r="P1097" s="69">
        <v>277460.7</v>
      </c>
      <c r="Q1097" s="69">
        <v>324343.55</v>
      </c>
      <c r="R1097" s="69">
        <v>572010.21999999986</v>
      </c>
      <c r="S1097" s="69">
        <v>316007.19999999995</v>
      </c>
      <c r="T1097" s="69">
        <v>370631.1399999999</v>
      </c>
      <c r="U1097" s="69">
        <v>345797.17999999993</v>
      </c>
      <c r="V1097" s="69">
        <v>197911.73999999996</v>
      </c>
      <c r="W1097" s="70">
        <v>100.38937622801552</v>
      </c>
      <c r="X1097" s="70">
        <v>75.133522973246585</v>
      </c>
      <c r="Y1097" s="70">
        <v>108.64795836217908</v>
      </c>
      <c r="Z1097" s="71">
        <v>86.421026199350706</v>
      </c>
      <c r="AA1097" s="71">
        <v>95.140061683939919</v>
      </c>
      <c r="AB1097" s="71">
        <v>117.25773008280333</v>
      </c>
      <c r="AC1097" s="71">
        <v>75.986259365934629</v>
      </c>
      <c r="AD1097" s="71">
        <v>104.15006693464714</v>
      </c>
      <c r="AE1097" s="71">
        <v>125.37939411744594</v>
      </c>
      <c r="AF1097" s="71">
        <v>97.549458771662131</v>
      </c>
      <c r="AG1097" s="71">
        <v>95.959238614730111</v>
      </c>
      <c r="AH1097" s="71">
        <v>100.3673422438472</v>
      </c>
      <c r="AI1097" s="71">
        <v>93.701446154128448</v>
      </c>
      <c r="AJ1097" s="71">
        <v>11.438481097911479</v>
      </c>
      <c r="AK1097" s="71">
        <v>2.3762381427703039</v>
      </c>
      <c r="AL1097" s="71">
        <v>5.2847179103297837</v>
      </c>
      <c r="AM1097" s="71">
        <v>-24.196479688404981</v>
      </c>
      <c r="AN1097" s="71">
        <v>-17.39206351469419</v>
      </c>
      <c r="AO1097" s="71">
        <v>7.2656863252752668</v>
      </c>
      <c r="AP1097" s="71">
        <v>-24.395052267312977</v>
      </c>
      <c r="AQ1097" s="71">
        <v>26.791530368436113</v>
      </c>
      <c r="AR1097" s="71">
        <v>120.22131461690937</v>
      </c>
      <c r="AS1097" s="71">
        <v>-15.612564319252209</v>
      </c>
      <c r="AT1097" s="71">
        <v>20.979535938511738</v>
      </c>
      <c r="AU1097" s="71">
        <v>29.21593017469921</v>
      </c>
      <c r="AV1097" s="72">
        <v>3.6532323670725786</v>
      </c>
      <c r="AW1097" s="73">
        <v>33709.109999999986</v>
      </c>
      <c r="AX1097" s="73">
        <v>7343.6099999999278</v>
      </c>
      <c r="AY1097" s="73">
        <v>17163.709999999905</v>
      </c>
      <c r="AZ1097" s="73">
        <v>-99958.220000000147</v>
      </c>
      <c r="BA1097" s="73">
        <v>-108690.20000000013</v>
      </c>
      <c r="BB1097" s="73">
        <v>43765.999999999884</v>
      </c>
      <c r="BC1097" s="73">
        <v>-89526.789999999863</v>
      </c>
      <c r="BD1097" s="73">
        <v>68535.01999999999</v>
      </c>
      <c r="BE1097" s="73">
        <v>312266.86999999994</v>
      </c>
      <c r="BF1097" s="73">
        <v>-58464.660000000091</v>
      </c>
      <c r="BG1097" s="73">
        <v>64272.599999999919</v>
      </c>
      <c r="BH1097" s="73">
        <v>78185.299999999872</v>
      </c>
      <c r="BI1097" s="73">
        <v>6975.3499999999476</v>
      </c>
      <c r="BJ1097" s="71">
        <v>14.504409583028563</v>
      </c>
      <c r="BK1097" s="71">
        <v>10.708949527972891</v>
      </c>
      <c r="BL1097" s="71">
        <v>5.8574239794853771</v>
      </c>
      <c r="BM1097" s="71">
        <v>10.862277526295927</v>
      </c>
      <c r="BN1097" s="71">
        <v>3.9701503427383589</v>
      </c>
      <c r="BO1097" s="71">
        <v>6.8810978367707349</v>
      </c>
      <c r="BP1097" s="71">
        <v>12.518504718586726</v>
      </c>
      <c r="BQ1097" s="71">
        <v>13.6480886216752</v>
      </c>
      <c r="BR1097" s="72">
        <v>12.146799953767379</v>
      </c>
      <c r="BS1097" s="72">
        <v>11.663954488324402</v>
      </c>
      <c r="BT1097" s="71">
        <v>12.240087738506286</v>
      </c>
      <c r="BU1097" s="71">
        <v>11.569646917433573</v>
      </c>
      <c r="BV1097" s="71">
        <v>11.216700053249486</v>
      </c>
      <c r="BW1097" s="71">
        <v>10.735820117718877</v>
      </c>
      <c r="BX1097" s="75">
        <v>4731</v>
      </c>
      <c r="BY1097" s="75">
        <v>5013</v>
      </c>
      <c r="BZ1097" s="75">
        <v>4734</v>
      </c>
      <c r="CA1097" s="75">
        <v>4820</v>
      </c>
      <c r="CB1097" s="75">
        <v>6985</v>
      </c>
      <c r="CC1097" s="75">
        <v>8073</v>
      </c>
      <c r="CD1097" s="75">
        <v>4727</v>
      </c>
      <c r="CE1097" s="75">
        <v>5325</v>
      </c>
      <c r="CF1097" s="75">
        <v>9563</v>
      </c>
      <c r="CG1097" s="75">
        <v>5542</v>
      </c>
      <c r="CH1097" s="75">
        <v>6508</v>
      </c>
      <c r="CI1097" s="75">
        <v>5828</v>
      </c>
      <c r="CJ1097" s="75">
        <v>3086</v>
      </c>
      <c r="CK1097" s="75">
        <v>40579</v>
      </c>
      <c r="CL1097" s="73">
        <v>671624.4</v>
      </c>
      <c r="CM1097" s="73">
        <v>744356.41000000015</v>
      </c>
      <c r="CN1097" s="73">
        <v>782730.83</v>
      </c>
      <c r="CO1097" s="73">
        <v>813440.5299999998</v>
      </c>
      <c r="CP1097" s="73">
        <v>784190.03</v>
      </c>
      <c r="CQ1097" s="73">
        <v>598669.05999999994</v>
      </c>
      <c r="CR1097" s="73">
        <v>699792.0199999999</v>
      </c>
      <c r="CS1097" s="73">
        <v>754623.33999999985</v>
      </c>
      <c r="CT1097" s="73">
        <v>604694.71999999986</v>
      </c>
      <c r="CU1097" s="73">
        <v>607066.31999999995</v>
      </c>
      <c r="CV1097" s="73">
        <v>535470.24999999988</v>
      </c>
      <c r="CW1097" s="73">
        <v>476063.00999999995</v>
      </c>
      <c r="CX1097" s="73">
        <v>494290.29000000004</v>
      </c>
      <c r="CY1097" s="77"/>
      <c r="CZ1097" s="4">
        <v>1364</v>
      </c>
      <c r="DA1097" s="76" t="str">
        <f t="shared" si="40"/>
        <v>1364</v>
      </c>
      <c r="DB1097" s="71">
        <v>4.7097500704744961</v>
      </c>
      <c r="DC1097" s="71">
        <v>7.385857531498111</v>
      </c>
      <c r="DD1097" s="71">
        <v>1.0059934491011395</v>
      </c>
      <c r="DE1097" s="71">
        <v>0.84186018929129813</v>
      </c>
      <c r="DF1097" s="71">
        <v>0.77501804269319752</v>
      </c>
      <c r="DG1097" s="71">
        <v>0.82124199869945469</v>
      </c>
      <c r="DH1097" s="71">
        <v>0.60652343875446646</v>
      </c>
      <c r="DI1097" s="71">
        <v>0.17289837180578047</v>
      </c>
      <c r="DJ1097" s="71">
        <v>0.22092852510739858</v>
      </c>
      <c r="DK1097" s="71">
        <v>1.2516687119535626</v>
      </c>
      <c r="DL1097" s="71">
        <v>0.59521143012194999</v>
      </c>
      <c r="DM1097" s="71">
        <v>0.24796972002206732</v>
      </c>
      <c r="DN1097" s="71">
        <v>0.25693878972207512</v>
      </c>
      <c r="DO1097" s="71">
        <v>0.45804303170461591</v>
      </c>
      <c r="DQ1097" s="71"/>
      <c r="DR1097" s="71"/>
      <c r="DS1097" s="71"/>
      <c r="DT1097" s="71"/>
      <c r="DU1097" s="71"/>
      <c r="DV1097" s="71"/>
      <c r="DW1097" s="71"/>
      <c r="DX1097" s="71"/>
      <c r="DY1097" s="71"/>
      <c r="DZ1097" s="71"/>
      <c r="EA1097" s="71"/>
      <c r="EB1097" s="71"/>
      <c r="EC1097" s="71"/>
      <c r="ED1097" s="71"/>
    </row>
    <row r="1098" spans="1:134">
      <c r="A1098" s="4">
        <v>1374</v>
      </c>
      <c r="B1098" s="46" t="s">
        <v>8525</v>
      </c>
      <c r="C1098" s="65" t="str">
        <f t="shared" si="39"/>
        <v>1374</v>
      </c>
      <c r="D1098" s="69">
        <v>101736.21999999999</v>
      </c>
      <c r="E1098" s="68">
        <v>1322342.7099999997</v>
      </c>
      <c r="F1098" s="69">
        <v>-15567.800000000003</v>
      </c>
      <c r="G1098" s="69">
        <v>-101869.2100000002</v>
      </c>
      <c r="H1098" s="70">
        <v>78.551858299262904</v>
      </c>
      <c r="I1098" s="70">
        <v>-7.1526721950199823</v>
      </c>
      <c r="J1098" s="69">
        <v>218002.39</v>
      </c>
      <c r="K1098" s="69">
        <v>189469.11</v>
      </c>
      <c r="L1098" s="69">
        <v>185993.40999999997</v>
      </c>
      <c r="M1098" s="69">
        <v>212712.93</v>
      </c>
      <c r="N1098" s="69">
        <v>273525.41999999993</v>
      </c>
      <c r="O1098" s="69">
        <v>314726.28999999992</v>
      </c>
      <c r="P1098" s="69">
        <v>137138.37</v>
      </c>
      <c r="Q1098" s="69">
        <v>152537.76</v>
      </c>
      <c r="R1098" s="69">
        <v>319837.11999999988</v>
      </c>
      <c r="S1098" s="69">
        <v>171289.25</v>
      </c>
      <c r="T1098" s="69">
        <v>235232.29999999996</v>
      </c>
      <c r="U1098" s="69">
        <v>204571.68999999994</v>
      </c>
      <c r="V1098" s="69">
        <v>101736.21999999999</v>
      </c>
      <c r="W1098" s="70">
        <v>98.950050258131313</v>
      </c>
      <c r="X1098" s="70">
        <v>79.740612295883423</v>
      </c>
      <c r="Y1098" s="70">
        <v>73.767855676088288</v>
      </c>
      <c r="Z1098" s="71">
        <v>80.043462877477651</v>
      </c>
      <c r="AA1098" s="71">
        <v>99.242619155153378</v>
      </c>
      <c r="AB1098" s="71">
        <v>117.62099855825217</v>
      </c>
      <c r="AC1098" s="71">
        <v>55.72493901685435</v>
      </c>
      <c r="AD1098" s="71">
        <v>64.209319900336425</v>
      </c>
      <c r="AE1098" s="71">
        <v>91.709082236292289</v>
      </c>
      <c r="AF1098" s="71">
        <v>86.459724484879814</v>
      </c>
      <c r="AG1098" s="71">
        <v>95.169697749894027</v>
      </c>
      <c r="AH1098" s="71">
        <v>75.606951809786565</v>
      </c>
      <c r="AI1098" s="71">
        <v>75.288469935735932</v>
      </c>
      <c r="AJ1098" s="71">
        <v>-12.021351457489548</v>
      </c>
      <c r="AK1098" s="71">
        <v>-44.833218041680965</v>
      </c>
      <c r="AL1098" s="71">
        <v>-17.576937564533779</v>
      </c>
      <c r="AM1098" s="71">
        <v>-30.893242007064437</v>
      </c>
      <c r="AN1098" s="71">
        <v>-34.844081250431472</v>
      </c>
      <c r="AO1098" s="71">
        <v>-15.14198832702588</v>
      </c>
      <c r="AP1098" s="71">
        <v>-45.010528279315508</v>
      </c>
      <c r="AQ1098" s="71">
        <v>-21.936115128060372</v>
      </c>
      <c r="AR1098" s="71">
        <v>70.022721287489318</v>
      </c>
      <c r="AS1098" s="71">
        <v>-33.865118691569954</v>
      </c>
      <c r="AT1098" s="71">
        <v>19.02760914615742</v>
      </c>
      <c r="AU1098" s="71">
        <v>-5.8895011007069957</v>
      </c>
      <c r="AV1098" s="72">
        <v>-13.271326933211668</v>
      </c>
      <c r="AW1098" s="73">
        <v>-29787.72</v>
      </c>
      <c r="AX1098" s="73">
        <v>-153978.71000000002</v>
      </c>
      <c r="AY1098" s="73">
        <v>-39663.589999999997</v>
      </c>
      <c r="AZ1098" s="73">
        <v>-95090.44</v>
      </c>
      <c r="BA1098" s="73">
        <v>-146263.93000000017</v>
      </c>
      <c r="BB1098" s="73">
        <v>-51586.47000000003</v>
      </c>
      <c r="BC1098" s="73">
        <v>-112251.85999999999</v>
      </c>
      <c r="BD1098" s="73">
        <v>-42863.430000000051</v>
      </c>
      <c r="BE1098" s="73">
        <v>131722.77999999991</v>
      </c>
      <c r="BF1098" s="73">
        <v>-87710.609999999986</v>
      </c>
      <c r="BG1098" s="73">
        <v>37603.949999999953</v>
      </c>
      <c r="BH1098" s="73">
        <v>-12802.240000000049</v>
      </c>
      <c r="BI1098" s="73">
        <v>-15567.800000000003</v>
      </c>
      <c r="BJ1098" s="71">
        <v>18.917073493754629</v>
      </c>
      <c r="BK1098" s="71">
        <v>11.298116642784562</v>
      </c>
      <c r="BL1098" s="71">
        <v>11.907043858535001</v>
      </c>
      <c r="BM1098" s="71">
        <v>8.3637508833531928</v>
      </c>
      <c r="BN1098" s="71">
        <v>3.7551332548837175</v>
      </c>
      <c r="BO1098" s="71">
        <v>4.3903651917082005</v>
      </c>
      <c r="BP1098" s="71">
        <v>14.096863889310473</v>
      </c>
      <c r="BQ1098" s="71">
        <v>16.932729245458301</v>
      </c>
      <c r="BR1098" s="72">
        <v>12.157445241977676</v>
      </c>
      <c r="BS1098" s="72">
        <v>10.322968211817182</v>
      </c>
      <c r="BT1098" s="71">
        <v>9.7699000082452194</v>
      </c>
      <c r="BU1098" s="71">
        <v>13.843525869732247</v>
      </c>
      <c r="BV1098" s="71">
        <v>13.46043639392855</v>
      </c>
      <c r="BW1098" s="71">
        <v>11.250570501394645</v>
      </c>
      <c r="BX1098" s="75">
        <v>4052</v>
      </c>
      <c r="BY1098" s="75">
        <v>3526</v>
      </c>
      <c r="BZ1098" s="75">
        <v>3310</v>
      </c>
      <c r="CA1098" s="75">
        <v>3390</v>
      </c>
      <c r="CB1098" s="75">
        <v>4918</v>
      </c>
      <c r="CC1098" s="75">
        <v>5817</v>
      </c>
      <c r="CD1098" s="75">
        <v>2816</v>
      </c>
      <c r="CE1098" s="75">
        <v>3073</v>
      </c>
      <c r="CF1098" s="75">
        <v>6054</v>
      </c>
      <c r="CG1098" s="75">
        <v>3392</v>
      </c>
      <c r="CH1098" s="75">
        <v>4179</v>
      </c>
      <c r="CI1098" s="75">
        <v>3924</v>
      </c>
      <c r="CJ1098" s="75">
        <v>2006</v>
      </c>
      <c r="CK1098" s="75">
        <v>25444</v>
      </c>
      <c r="CL1098" s="73">
        <v>578809.4</v>
      </c>
      <c r="CM1098" s="73">
        <v>593646.54999999993</v>
      </c>
      <c r="CN1098" s="73">
        <v>555562.60000000009</v>
      </c>
      <c r="CO1098" s="73">
        <v>618674.89000000013</v>
      </c>
      <c r="CP1098" s="73">
        <v>582279.08000000007</v>
      </c>
      <c r="CQ1098" s="73">
        <v>456336.72999999992</v>
      </c>
      <c r="CR1098" s="73">
        <v>514827.22999999992</v>
      </c>
      <c r="CS1098" s="73">
        <v>602471.60000000021</v>
      </c>
      <c r="CT1098" s="73">
        <v>501843.06000000006</v>
      </c>
      <c r="CU1098" s="73">
        <v>513208.1700000001</v>
      </c>
      <c r="CV1098" s="73">
        <v>478083.54</v>
      </c>
      <c r="CW1098" s="73">
        <v>487932.73999999993</v>
      </c>
      <c r="CX1098" s="73">
        <v>509123.59</v>
      </c>
      <c r="CY1098" s="77"/>
      <c r="CZ1098" s="4">
        <v>1374</v>
      </c>
      <c r="DA1098" s="76" t="str">
        <f t="shared" si="40"/>
        <v>1374</v>
      </c>
      <c r="DB1098" s="71">
        <v>1.5371098672407522</v>
      </c>
      <c r="DC1098" s="71">
        <v>2.3587835934965189</v>
      </c>
      <c r="DD1098" s="71">
        <v>1.0435540090683131</v>
      </c>
      <c r="DE1098" s="71">
        <v>0.5206722355035337</v>
      </c>
      <c r="DF1098" s="71">
        <v>0.43155519658378677</v>
      </c>
      <c r="DG1098" s="71">
        <v>0.9945890040546792</v>
      </c>
      <c r="DH1098" s="71">
        <v>1.6064600677333716</v>
      </c>
      <c r="DI1098" s="71">
        <v>2.5737359215355117E-3</v>
      </c>
      <c r="DJ1098" s="71">
        <v>0.511455855034742</v>
      </c>
      <c r="DK1098" s="71">
        <v>0.88931654227939316</v>
      </c>
      <c r="DL1098" s="71">
        <v>0.57788267192695497</v>
      </c>
      <c r="DM1098" s="71">
        <v>0.64531382422158001</v>
      </c>
      <c r="DN1098" s="71">
        <v>0.18947252119518149</v>
      </c>
      <c r="DO1098" s="71">
        <v>0.62330600312921658</v>
      </c>
      <c r="DQ1098" s="71"/>
      <c r="DR1098" s="71"/>
      <c r="DS1098" s="71"/>
      <c r="DT1098" s="71"/>
      <c r="DU1098" s="71"/>
      <c r="DV1098" s="71"/>
      <c r="DW1098" s="71"/>
      <c r="DX1098" s="71"/>
      <c r="DY1098" s="71"/>
      <c r="DZ1098" s="71"/>
      <c r="EA1098" s="71"/>
      <c r="EB1098" s="71"/>
      <c r="EC1098" s="71"/>
      <c r="ED1098" s="71"/>
    </row>
    <row r="1099" spans="1:134">
      <c r="A1099" s="4">
        <v>1317</v>
      </c>
      <c r="B1099" s="46" t="s">
        <v>8531</v>
      </c>
      <c r="C1099" s="65" t="str">
        <f t="shared" si="39"/>
        <v>1317</v>
      </c>
      <c r="D1099" s="69">
        <v>459362.53</v>
      </c>
      <c r="E1099" s="68">
        <v>5427317.2199999997</v>
      </c>
      <c r="F1099" s="69">
        <v>106514.91999999993</v>
      </c>
      <c r="G1099" s="69">
        <v>1125714.3899999987</v>
      </c>
      <c r="H1099" s="70">
        <v>104.0658492044323</v>
      </c>
      <c r="I1099" s="70">
        <v>26.169649651267292</v>
      </c>
      <c r="J1099" s="69">
        <v>667323.16999999993</v>
      </c>
      <c r="K1099" s="69">
        <v>624886.74999999988</v>
      </c>
      <c r="L1099" s="69">
        <v>585532.04</v>
      </c>
      <c r="M1099" s="69">
        <v>749945.40000000026</v>
      </c>
      <c r="N1099" s="69">
        <v>1126692.8500000001</v>
      </c>
      <c r="O1099" s="69">
        <v>1199465.2800000003</v>
      </c>
      <c r="P1099" s="69">
        <v>673190.40000000026</v>
      </c>
      <c r="Q1099" s="69">
        <v>646807.19000000006</v>
      </c>
      <c r="R1099" s="69">
        <v>1168281.4699999997</v>
      </c>
      <c r="S1099" s="69">
        <v>768037.2200000002</v>
      </c>
      <c r="T1099" s="69">
        <v>893124.86</v>
      </c>
      <c r="U1099" s="69">
        <v>818513.54999999993</v>
      </c>
      <c r="V1099" s="69">
        <v>459362.53</v>
      </c>
      <c r="W1099" s="70">
        <v>97.65718151040771</v>
      </c>
      <c r="X1099" s="70">
        <v>88.421983215399933</v>
      </c>
      <c r="Y1099" s="70">
        <v>93.813809376351685</v>
      </c>
      <c r="Z1099" s="71">
        <v>94.341132921593129</v>
      </c>
      <c r="AA1099" s="71">
        <v>98.805071401933148</v>
      </c>
      <c r="AB1099" s="71">
        <v>116.02769963842945</v>
      </c>
      <c r="AC1099" s="71">
        <v>93.280653196918266</v>
      </c>
      <c r="AD1099" s="71">
        <v>80.546922918963432</v>
      </c>
      <c r="AE1099" s="71">
        <v>113.787720780911</v>
      </c>
      <c r="AF1099" s="71">
        <v>112.10199411580047</v>
      </c>
      <c r="AG1099" s="71">
        <v>116.69753562231296</v>
      </c>
      <c r="AH1099" s="71">
        <v>102.16365369071822</v>
      </c>
      <c r="AI1099" s="71">
        <v>111.43772499720667</v>
      </c>
      <c r="AJ1099" s="71">
        <v>-15.938944442181935</v>
      </c>
      <c r="AK1099" s="71">
        <v>-8.8073600223128494</v>
      </c>
      <c r="AL1099" s="71">
        <v>-17.047143021218002</v>
      </c>
      <c r="AM1099" s="71">
        <v>-8.6177794762839497</v>
      </c>
      <c r="AN1099" s="71">
        <v>-14.105409211684993</v>
      </c>
      <c r="AO1099" s="71">
        <v>-0.79242309085266749</v>
      </c>
      <c r="AP1099" s="71">
        <v>-7.3755830437276622</v>
      </c>
      <c r="AQ1099" s="71">
        <v>0.71788255245117671</v>
      </c>
      <c r="AR1099" s="71">
        <v>62.296756832051024</v>
      </c>
      <c r="AS1099" s="71">
        <v>14.465634215816191</v>
      </c>
      <c r="AT1099" s="71">
        <v>47.23902205874586</v>
      </c>
      <c r="AU1099" s="71">
        <v>40.550700984372632</v>
      </c>
      <c r="AV1099" s="72">
        <v>30.187230118973996</v>
      </c>
      <c r="AW1099" s="73">
        <v>-126532.16000000015</v>
      </c>
      <c r="AX1099" s="73">
        <v>-60351.390000000014</v>
      </c>
      <c r="AY1099" s="73">
        <v>-120329.16999999993</v>
      </c>
      <c r="AZ1099" s="73">
        <v>-70723.429999999818</v>
      </c>
      <c r="BA1099" s="73">
        <v>-185022.86999999941</v>
      </c>
      <c r="BB1099" s="73">
        <v>6950.7199999999721</v>
      </c>
      <c r="BC1099" s="73">
        <v>-53605.429999999702</v>
      </c>
      <c r="BD1099" s="73">
        <v>4610.2199999999721</v>
      </c>
      <c r="BE1099" s="73">
        <v>448438.69999999984</v>
      </c>
      <c r="BF1099" s="73">
        <v>97060.970000000321</v>
      </c>
      <c r="BG1099" s="73">
        <v>286543.2300000001</v>
      </c>
      <c r="BH1099" s="73">
        <v>236151.77999999991</v>
      </c>
      <c r="BI1099" s="73">
        <v>106514.91999999993</v>
      </c>
      <c r="BJ1099" s="71">
        <v>19.807677991570628</v>
      </c>
      <c r="BK1099" s="71">
        <v>14.076097676293514</v>
      </c>
      <c r="BL1099" s="71">
        <v>15.939547272843733</v>
      </c>
      <c r="BM1099" s="71">
        <v>15.547653153230474</v>
      </c>
      <c r="BN1099" s="71">
        <v>6.7696729729278484</v>
      </c>
      <c r="BO1099" s="71">
        <v>11.923932706900331</v>
      </c>
      <c r="BP1099" s="71">
        <v>21.54121126563804</v>
      </c>
      <c r="BQ1099" s="71">
        <v>21.816877458154295</v>
      </c>
      <c r="BR1099" s="72">
        <v>17.421685876483075</v>
      </c>
      <c r="BS1099" s="72">
        <v>16.95785754153713</v>
      </c>
      <c r="BT1099" s="71">
        <v>18.943130536850674</v>
      </c>
      <c r="BU1099" s="71">
        <v>18.939645511249729</v>
      </c>
      <c r="BV1099" s="71">
        <v>18.276787214545891</v>
      </c>
      <c r="BW1099" s="71">
        <v>17.579299687824491</v>
      </c>
      <c r="BX1099" s="75">
        <v>6982</v>
      </c>
      <c r="BY1099" s="75">
        <v>6658</v>
      </c>
      <c r="BZ1099" s="75">
        <v>6589</v>
      </c>
      <c r="CA1099" s="75">
        <v>8003</v>
      </c>
      <c r="CB1099" s="75">
        <v>10733</v>
      </c>
      <c r="CC1099" s="75">
        <v>12990</v>
      </c>
      <c r="CD1099" s="75">
        <v>7935</v>
      </c>
      <c r="CE1099" s="75">
        <v>7937</v>
      </c>
      <c r="CF1099" s="75">
        <v>14056</v>
      </c>
      <c r="CG1099" s="75">
        <v>9262</v>
      </c>
      <c r="CH1099" s="75">
        <v>10636</v>
      </c>
      <c r="CI1099" s="75">
        <v>9782</v>
      </c>
      <c r="CJ1099" s="75">
        <v>5496</v>
      </c>
      <c r="CK1099" s="75">
        <v>65104</v>
      </c>
      <c r="CL1099" s="73">
        <v>1578364.6800000002</v>
      </c>
      <c r="CM1099" s="73">
        <v>1592233.8099999998</v>
      </c>
      <c r="CN1099" s="73">
        <v>1660129.6500000006</v>
      </c>
      <c r="CO1099" s="73">
        <v>1780347.2200000004</v>
      </c>
      <c r="CP1099" s="73">
        <v>1606428.5700000005</v>
      </c>
      <c r="CQ1099" s="73">
        <v>1207245.0400000005</v>
      </c>
      <c r="CR1099" s="73">
        <v>1342974.19</v>
      </c>
      <c r="CS1099" s="73">
        <v>1415763.4600000007</v>
      </c>
      <c r="CT1099" s="73">
        <v>1097429.5100000005</v>
      </c>
      <c r="CU1099" s="73">
        <v>1095910.7800000003</v>
      </c>
      <c r="CV1099" s="73">
        <v>1229518.67</v>
      </c>
      <c r="CW1099" s="73">
        <v>1283076.7199999997</v>
      </c>
      <c r="CX1099" s="73">
        <v>1286263.0800000003</v>
      </c>
      <c r="CY1099" s="77"/>
      <c r="CZ1099" s="4">
        <v>1317</v>
      </c>
      <c r="DA1099" s="76" t="str">
        <f t="shared" si="40"/>
        <v>1317</v>
      </c>
      <c r="DB1099" s="71">
        <v>5.8822732829595274</v>
      </c>
      <c r="DC1099" s="71">
        <v>5.8809286593470542</v>
      </c>
      <c r="DD1099" s="71">
        <v>1.8188903371224721</v>
      </c>
      <c r="DE1099" s="71">
        <v>1.2240361336770957</v>
      </c>
      <c r="DF1099" s="71">
        <v>2.8791926327173636</v>
      </c>
      <c r="DG1099" s="71">
        <v>1.1379054713695684</v>
      </c>
      <c r="DH1099" s="71">
        <v>1.2324909233742294</v>
      </c>
      <c r="DI1099" s="71">
        <v>1.7033905362471247</v>
      </c>
      <c r="DJ1099" s="71">
        <v>1.6594620301774994</v>
      </c>
      <c r="DK1099" s="71">
        <v>0.93224129960839142</v>
      </c>
      <c r="DL1099" s="71">
        <v>0.86168951309446296</v>
      </c>
      <c r="DM1099" s="71">
        <v>1.2897821090562958</v>
      </c>
      <c r="DN1099" s="71">
        <v>0.82371732080552396</v>
      </c>
      <c r="DO1099" s="71">
        <v>1.2518922584797489</v>
      </c>
      <c r="DQ1099" s="71"/>
      <c r="DR1099" s="71"/>
      <c r="DS1099" s="71"/>
      <c r="DT1099" s="71"/>
      <c r="DU1099" s="71"/>
      <c r="DV1099" s="71"/>
      <c r="DW1099" s="71"/>
      <c r="DX1099" s="71"/>
      <c r="DY1099" s="71"/>
      <c r="DZ1099" s="71"/>
      <c r="EA1099" s="71"/>
      <c r="EB1099" s="71"/>
      <c r="EC1099" s="71"/>
      <c r="ED1099" s="71"/>
    </row>
    <row r="1100" spans="1:134">
      <c r="A1100" s="4">
        <v>1368</v>
      </c>
      <c r="B1100" s="46" t="s">
        <v>8537</v>
      </c>
      <c r="C1100" s="65" t="str">
        <f t="shared" si="39"/>
        <v>1368</v>
      </c>
      <c r="D1100" s="69">
        <v>501957.70000000013</v>
      </c>
      <c r="E1100" s="68">
        <v>6192356.3000000007</v>
      </c>
      <c r="F1100" s="69">
        <v>102944.85000000015</v>
      </c>
      <c r="G1100" s="69">
        <v>1757469.4899999993</v>
      </c>
      <c r="H1100" s="70">
        <v>113.82944241529675</v>
      </c>
      <c r="I1100" s="70">
        <v>39.628282869298268</v>
      </c>
      <c r="J1100" s="69">
        <v>780918.68999999983</v>
      </c>
      <c r="K1100" s="69">
        <v>632316.47999999975</v>
      </c>
      <c r="L1100" s="69">
        <v>693593.85</v>
      </c>
      <c r="M1100" s="69">
        <v>1150083.5899999999</v>
      </c>
      <c r="N1100" s="69">
        <v>1128891.5500000003</v>
      </c>
      <c r="O1100" s="69">
        <v>1264264.3799999999</v>
      </c>
      <c r="P1100" s="69">
        <v>755562.52000000014</v>
      </c>
      <c r="Q1100" s="69">
        <v>747132.92999999993</v>
      </c>
      <c r="R1100" s="69">
        <v>1395233.6699999997</v>
      </c>
      <c r="S1100" s="69">
        <v>835758.94</v>
      </c>
      <c r="T1100" s="69">
        <v>968359.13999999978</v>
      </c>
      <c r="U1100" s="69">
        <v>988351.39999999991</v>
      </c>
      <c r="V1100" s="69">
        <v>501957.70000000013</v>
      </c>
      <c r="W1100" s="70">
        <v>112.24841067442722</v>
      </c>
      <c r="X1100" s="70">
        <v>84.045715296553084</v>
      </c>
      <c r="Y1100" s="70">
        <v>98.629152824873984</v>
      </c>
      <c r="Z1100" s="71">
        <v>134.87239405982302</v>
      </c>
      <c r="AA1100" s="71">
        <v>92.333305876871776</v>
      </c>
      <c r="AB1100" s="71">
        <v>102.51059435043597</v>
      </c>
      <c r="AC1100" s="71">
        <v>91.285073232914598</v>
      </c>
      <c r="AD1100" s="71">
        <v>101.86618575838919</v>
      </c>
      <c r="AE1100" s="71">
        <v>136.89814223951055</v>
      </c>
      <c r="AF1100" s="71">
        <v>120.60892129719478</v>
      </c>
      <c r="AG1100" s="71">
        <v>122.17354576574164</v>
      </c>
      <c r="AH1100" s="71">
        <v>110.93008761646257</v>
      </c>
      <c r="AI1100" s="71">
        <v>103.88497952037199</v>
      </c>
      <c r="AJ1100" s="71">
        <v>-3.8272228504891981</v>
      </c>
      <c r="AK1100" s="71">
        <v>-0.16305539129217728</v>
      </c>
      <c r="AL1100" s="71">
        <v>-4.8973226137661419</v>
      </c>
      <c r="AM1100" s="71">
        <v>13.576787200340522</v>
      </c>
      <c r="AN1100" s="71">
        <v>-9.0722161774182357</v>
      </c>
      <c r="AO1100" s="71">
        <v>11.034128714497271</v>
      </c>
      <c r="AP1100" s="71">
        <v>-7.1680394912693508</v>
      </c>
      <c r="AQ1100" s="71">
        <v>27.77157132764032</v>
      </c>
      <c r="AR1100" s="71">
        <v>141.54707270432979</v>
      </c>
      <c r="AS1100" s="71">
        <v>3.3143392328455867</v>
      </c>
      <c r="AT1100" s="71">
        <v>58.397942977540481</v>
      </c>
      <c r="AU1100" s="71">
        <v>54.596092218006454</v>
      </c>
      <c r="AV1100" s="72">
        <v>25.799883387214262</v>
      </c>
      <c r="AW1100" s="73">
        <v>-31076.880000000005</v>
      </c>
      <c r="AX1100" s="73">
        <v>-1032.7100000001956</v>
      </c>
      <c r="AY1100" s="73">
        <v>-35716.689999999944</v>
      </c>
      <c r="AZ1100" s="73">
        <v>137479.14999999979</v>
      </c>
      <c r="BA1100" s="73">
        <v>-112633.86999999941</v>
      </c>
      <c r="BB1100" s="73">
        <v>136522.05999999982</v>
      </c>
      <c r="BC1100" s="73">
        <v>-58340.919999999693</v>
      </c>
      <c r="BD1100" s="73">
        <v>162391.80000000016</v>
      </c>
      <c r="BE1100" s="73">
        <v>817609.74999999965</v>
      </c>
      <c r="BF1100" s="73">
        <v>26811.270000000251</v>
      </c>
      <c r="BG1100" s="73">
        <v>357013.35999999975</v>
      </c>
      <c r="BH1100" s="73">
        <v>349039.37999999989</v>
      </c>
      <c r="BI1100" s="73">
        <v>102944.85000000015</v>
      </c>
      <c r="BJ1100" s="71">
        <v>26.035924335034988</v>
      </c>
      <c r="BK1100" s="71">
        <v>24.499050411134096</v>
      </c>
      <c r="BL1100" s="71">
        <v>23.223412379771858</v>
      </c>
      <c r="BM1100" s="71">
        <v>27.369775646023484</v>
      </c>
      <c r="BN1100" s="71">
        <v>19.368750456356544</v>
      </c>
      <c r="BO1100" s="71">
        <v>27.393624940733467</v>
      </c>
      <c r="BP1100" s="71">
        <v>33.679091487182404</v>
      </c>
      <c r="BQ1100" s="71">
        <v>33.584689826582988</v>
      </c>
      <c r="BR1100" s="72">
        <v>28.893047310342851</v>
      </c>
      <c r="BS1100" s="72">
        <v>25.406038388143966</v>
      </c>
      <c r="BT1100" s="71">
        <v>30.181345412772131</v>
      </c>
      <c r="BU1100" s="71">
        <v>29.680559571647564</v>
      </c>
      <c r="BV1100" s="71">
        <v>28.213436961307099</v>
      </c>
      <c r="BW1100" s="71">
        <v>28.454996614594755</v>
      </c>
      <c r="BX1100" s="75">
        <v>18176</v>
      </c>
      <c r="BY1100" s="75">
        <v>15685</v>
      </c>
      <c r="BZ1100" s="75">
        <v>17012</v>
      </c>
      <c r="CA1100" s="75">
        <v>22855</v>
      </c>
      <c r="CB1100" s="75">
        <v>22706</v>
      </c>
      <c r="CC1100" s="75">
        <v>25316</v>
      </c>
      <c r="CD1100" s="75">
        <v>16763</v>
      </c>
      <c r="CE1100" s="75">
        <v>17783</v>
      </c>
      <c r="CF1100" s="75">
        <v>27489</v>
      </c>
      <c r="CG1100" s="75">
        <v>19295</v>
      </c>
      <c r="CH1100" s="75">
        <v>21530</v>
      </c>
      <c r="CI1100" s="75">
        <v>22716</v>
      </c>
      <c r="CJ1100" s="75">
        <v>11676</v>
      </c>
      <c r="CK1100" s="75">
        <v>137252</v>
      </c>
      <c r="CL1100" s="73">
        <v>1093655.32</v>
      </c>
      <c r="CM1100" s="73">
        <v>1240021.32</v>
      </c>
      <c r="CN1100" s="73">
        <v>1539369.8</v>
      </c>
      <c r="CO1100" s="73">
        <v>1800862.4300000006</v>
      </c>
      <c r="CP1100" s="73">
        <v>1780547.2200000002</v>
      </c>
      <c r="CQ1100" s="73">
        <v>1237810.3199999998</v>
      </c>
      <c r="CR1100" s="73">
        <v>1426882.8800000001</v>
      </c>
      <c r="CS1100" s="73">
        <v>1642417.5099999998</v>
      </c>
      <c r="CT1100" s="73">
        <v>1130313.0399999998</v>
      </c>
      <c r="CU1100" s="73">
        <v>1086551.71</v>
      </c>
      <c r="CV1100" s="73">
        <v>1008784.7</v>
      </c>
      <c r="CW1100" s="73">
        <v>1024236.4899999999</v>
      </c>
      <c r="CX1100" s="73">
        <v>1225104</v>
      </c>
      <c r="CY1100" s="77"/>
      <c r="CZ1100" s="4">
        <v>1368</v>
      </c>
      <c r="DA1100" s="76" t="str">
        <f t="shared" si="40"/>
        <v>1368</v>
      </c>
      <c r="DB1100" s="71">
        <v>1.8494103432364666</v>
      </c>
      <c r="DC1100" s="71">
        <v>2.3201296673042382</v>
      </c>
      <c r="DD1100" s="71">
        <v>1.0320858881407409</v>
      </c>
      <c r="DE1100" s="71">
        <v>0.93242867898533399</v>
      </c>
      <c r="DF1100" s="71">
        <v>0.53027189160922816</v>
      </c>
      <c r="DG1100" s="71">
        <v>0.44569444089492372</v>
      </c>
      <c r="DH1100" s="71">
        <v>0.73960390605570259</v>
      </c>
      <c r="DI1100" s="71">
        <v>0.70485663769751039</v>
      </c>
      <c r="DJ1100" s="71">
        <v>0.47586317644457388</v>
      </c>
      <c r="DK1100" s="71">
        <v>0.24975794260549697</v>
      </c>
      <c r="DL1100" s="71">
        <v>0.35395359389791342</v>
      </c>
      <c r="DM1100" s="71">
        <v>0.1754652209186465</v>
      </c>
      <c r="DN1100" s="71">
        <v>0.19351429948195276</v>
      </c>
      <c r="DO1100" s="71">
        <v>0.41667929589980596</v>
      </c>
      <c r="DQ1100" s="71"/>
      <c r="DR1100" s="71"/>
      <c r="DS1100" s="71"/>
      <c r="DT1100" s="71"/>
      <c r="DU1100" s="71"/>
      <c r="DV1100" s="71"/>
      <c r="DW1100" s="71"/>
      <c r="DX1100" s="71"/>
      <c r="DY1100" s="71"/>
      <c r="DZ1100" s="71"/>
      <c r="EA1100" s="71"/>
      <c r="EB1100" s="71"/>
      <c r="EC1100" s="71"/>
      <c r="ED1100" s="71"/>
    </row>
    <row r="1101" spans="1:134">
      <c r="A1101" s="4">
        <v>273</v>
      </c>
      <c r="B1101" s="46" t="s">
        <v>8543</v>
      </c>
      <c r="C1101" s="65" t="str">
        <f t="shared" si="39"/>
        <v>L273</v>
      </c>
      <c r="D1101" s="69">
        <v>433335.96000000008</v>
      </c>
      <c r="E1101" s="68">
        <v>5375335.8700000001</v>
      </c>
      <c r="F1101" s="69">
        <v>108711.94000000006</v>
      </c>
      <c r="G1101" s="69">
        <v>641505.24000000115</v>
      </c>
      <c r="H1101" s="70">
        <v>93.94592781823323</v>
      </c>
      <c r="I1101" s="70">
        <v>13.551503848374935</v>
      </c>
      <c r="J1101" s="69">
        <v>630591.55000000005</v>
      </c>
      <c r="K1101" s="69">
        <v>759717.70000000007</v>
      </c>
      <c r="L1101" s="69">
        <v>631016.88</v>
      </c>
      <c r="M1101" s="69">
        <v>752376.67</v>
      </c>
      <c r="N1101" s="69">
        <v>968359.20999999985</v>
      </c>
      <c r="O1101" s="69">
        <v>1046370.7199999999</v>
      </c>
      <c r="P1101" s="69">
        <v>729491.01</v>
      </c>
      <c r="Q1101" s="69">
        <v>674590.25999999989</v>
      </c>
      <c r="R1101" s="69">
        <v>1142085.71</v>
      </c>
      <c r="S1101" s="69">
        <v>843168.02</v>
      </c>
      <c r="T1101" s="69">
        <v>831330.59</v>
      </c>
      <c r="U1101" s="69">
        <v>721334.32</v>
      </c>
      <c r="V1101" s="69">
        <v>433335.96000000008</v>
      </c>
      <c r="W1101" s="70">
        <v>87.627907453478855</v>
      </c>
      <c r="X1101" s="70">
        <v>98.769459364683925</v>
      </c>
      <c r="Y1101" s="70">
        <v>91.104410205660017</v>
      </c>
      <c r="Z1101" s="71">
        <v>93.118585184128904</v>
      </c>
      <c r="AA1101" s="71">
        <v>105.52817987970984</v>
      </c>
      <c r="AB1101" s="71">
        <v>96.600605012006184</v>
      </c>
      <c r="AC1101" s="71">
        <v>87.338621948613451</v>
      </c>
      <c r="AD1101" s="71">
        <v>79.898210626141676</v>
      </c>
      <c r="AE1101" s="71">
        <v>97.981518824289921</v>
      </c>
      <c r="AF1101" s="71">
        <v>113.87679980214938</v>
      </c>
      <c r="AG1101" s="71">
        <v>92.293469461927998</v>
      </c>
      <c r="AH1101" s="71">
        <v>86.413314587467852</v>
      </c>
      <c r="AI1101" s="71">
        <v>108.1591574818779</v>
      </c>
      <c r="AJ1101" s="71">
        <v>-8.2067804335574266</v>
      </c>
      <c r="AK1101" s="71">
        <v>-7.4373676448855957</v>
      </c>
      <c r="AL1101" s="71">
        <v>-12.387301635786695</v>
      </c>
      <c r="AM1101" s="71">
        <v>-11.711708762207529</v>
      </c>
      <c r="AN1101" s="71">
        <v>-10.894530078545062</v>
      </c>
      <c r="AO1101" s="71">
        <v>-11.652072681881709</v>
      </c>
      <c r="AP1101" s="71">
        <v>-11.495200790867754</v>
      </c>
      <c r="AQ1101" s="71">
        <v>1.9416584874909271</v>
      </c>
      <c r="AR1101" s="71">
        <v>40.573554417194899</v>
      </c>
      <c r="AS1101" s="71">
        <v>11.610844500830918</v>
      </c>
      <c r="AT1101" s="71">
        <v>18.19023024864488</v>
      </c>
      <c r="AU1101" s="71">
        <v>10.643920352929515</v>
      </c>
      <c r="AV1101" s="72">
        <v>33.488569330143861</v>
      </c>
      <c r="AW1101" s="73">
        <v>-56378.090000000084</v>
      </c>
      <c r="AX1101" s="73">
        <v>-61042.989999999874</v>
      </c>
      <c r="AY1101" s="73">
        <v>-89217.619999999763</v>
      </c>
      <c r="AZ1101" s="73">
        <v>-99805.040000000154</v>
      </c>
      <c r="BA1101" s="73">
        <v>-118392.59999999998</v>
      </c>
      <c r="BB1101" s="73">
        <v>-119781.50000000012</v>
      </c>
      <c r="BC1101" s="73">
        <v>-94747.920000000158</v>
      </c>
      <c r="BD1101" s="73">
        <v>12848.759999999893</v>
      </c>
      <c r="BE1101" s="73">
        <v>329638.65000000037</v>
      </c>
      <c r="BF1101" s="73">
        <v>87714.530000000261</v>
      </c>
      <c r="BG1101" s="73">
        <v>127947.07999999996</v>
      </c>
      <c r="BH1101" s="73">
        <v>69392.200000000186</v>
      </c>
      <c r="BI1101" s="73">
        <v>108711.94000000006</v>
      </c>
      <c r="BJ1101" s="71">
        <v>20.560789274891821</v>
      </c>
      <c r="BK1101" s="71">
        <v>18.03292927397888</v>
      </c>
      <c r="BL1101" s="71">
        <v>18.604470736711068</v>
      </c>
      <c r="BM1101" s="71">
        <v>18.091525407272258</v>
      </c>
      <c r="BN1101" s="71">
        <v>6.5124378045143025</v>
      </c>
      <c r="BO1101" s="71">
        <v>14.971176391249273</v>
      </c>
      <c r="BP1101" s="71">
        <v>22.660620550024607</v>
      </c>
      <c r="BQ1101" s="71">
        <v>21.190243790477606</v>
      </c>
      <c r="BR1101" s="72">
        <v>13.901300162626001</v>
      </c>
      <c r="BS1101" s="72">
        <v>14.393426495282867</v>
      </c>
      <c r="BT1101" s="71">
        <v>15.156808023527397</v>
      </c>
      <c r="BU1101" s="71">
        <v>14.788899838417606</v>
      </c>
      <c r="BV1101" s="71">
        <v>14.460114741897009</v>
      </c>
      <c r="BW1101" s="71">
        <v>15.05385920798134</v>
      </c>
      <c r="BX1101" s="75">
        <v>14667</v>
      </c>
      <c r="BY1101" s="75">
        <v>19287</v>
      </c>
      <c r="BZ1101" s="75">
        <v>17093</v>
      </c>
      <c r="CA1101" s="75">
        <v>18114</v>
      </c>
      <c r="CB1101" s="75">
        <v>21441</v>
      </c>
      <c r="CC1101" s="75">
        <v>21198</v>
      </c>
      <c r="CD1101" s="75">
        <v>16710</v>
      </c>
      <c r="CE1101" s="75">
        <v>16719</v>
      </c>
      <c r="CF1101" s="75">
        <v>24586</v>
      </c>
      <c r="CG1101" s="75">
        <v>21346</v>
      </c>
      <c r="CH1101" s="75">
        <v>20302</v>
      </c>
      <c r="CI1101" s="75">
        <v>17330</v>
      </c>
      <c r="CJ1101" s="75">
        <v>9514</v>
      </c>
      <c r="CK1101" s="75">
        <v>126507</v>
      </c>
      <c r="CL1101" s="73">
        <v>935373.75999999989</v>
      </c>
      <c r="CM1101" s="73">
        <v>936398.21</v>
      </c>
      <c r="CN1101" s="73">
        <v>1041605.07</v>
      </c>
      <c r="CO1101" s="73">
        <v>1337694.1399999997</v>
      </c>
      <c r="CP1101" s="73">
        <v>1498494.7299999995</v>
      </c>
      <c r="CQ1101" s="73">
        <v>1537508.9599999995</v>
      </c>
      <c r="CR1101" s="73">
        <v>1472499.4399999997</v>
      </c>
      <c r="CS1101" s="73">
        <v>1524526.2699999998</v>
      </c>
      <c r="CT1101" s="73">
        <v>1187796.7100000002</v>
      </c>
      <c r="CU1101" s="73">
        <v>1138104.2699999998</v>
      </c>
      <c r="CV1101" s="73">
        <v>979455.5</v>
      </c>
      <c r="CW1101" s="73">
        <v>1041095.33</v>
      </c>
      <c r="CX1101" s="73">
        <v>1054613.7400000002</v>
      </c>
      <c r="CY1101" s="77"/>
      <c r="CZ1101" s="4">
        <v>273</v>
      </c>
      <c r="DA1101" s="76" t="str">
        <f t="shared" si="40"/>
        <v>L273</v>
      </c>
      <c r="DB1101" s="71">
        <v>1.3612504783652839</v>
      </c>
      <c r="DC1101" s="71">
        <v>1.673246749372264</v>
      </c>
      <c r="DD1101" s="71">
        <v>0.60438296299266836</v>
      </c>
      <c r="DE1101" s="71">
        <v>0.76091378514126129</v>
      </c>
      <c r="DF1101" s="71">
        <v>0.36724364868666581</v>
      </c>
      <c r="DG1101" s="71">
        <v>0.68884147935623252</v>
      </c>
      <c r="DH1101" s="71">
        <v>0.22008476642188946</v>
      </c>
      <c r="DI1101" s="71">
        <v>0.19555084377016466</v>
      </c>
      <c r="DJ1101" s="71">
        <v>0.32766179969319542</v>
      </c>
      <c r="DK1101" s="71">
        <v>8.1070560408923423E-2</v>
      </c>
      <c r="DL1101" s="71">
        <v>9.0589036814821305E-2</v>
      </c>
      <c r="DM1101" s="71">
        <v>0.13729762900843057</v>
      </c>
      <c r="DN1101" s="71">
        <v>0.11325408307432659</v>
      </c>
      <c r="DO1101" s="71">
        <v>0.178430109874648</v>
      </c>
      <c r="DQ1101" s="71"/>
      <c r="DR1101" s="71"/>
      <c r="DS1101" s="71"/>
      <c r="DT1101" s="71"/>
      <c r="DU1101" s="71"/>
      <c r="DV1101" s="71"/>
      <c r="DW1101" s="71"/>
      <c r="DX1101" s="71"/>
      <c r="DY1101" s="71"/>
      <c r="DZ1101" s="71"/>
      <c r="EA1101" s="71"/>
      <c r="EB1101" s="71"/>
      <c r="EC1101" s="71"/>
      <c r="ED1101" s="71"/>
    </row>
    <row r="1102" spans="1:134">
      <c r="A1102" s="4">
        <v>1341</v>
      </c>
      <c r="B1102" s="46" t="s">
        <v>8550</v>
      </c>
      <c r="C1102" s="65" t="str">
        <f t="shared" si="39"/>
        <v>1341</v>
      </c>
      <c r="D1102" s="69">
        <v>142197.43000000002</v>
      </c>
      <c r="E1102" s="68">
        <v>1810053.0500000005</v>
      </c>
      <c r="F1102" s="69">
        <v>17132.070000000036</v>
      </c>
      <c r="G1102" s="69">
        <v>458798.93000000063</v>
      </c>
      <c r="H1102" s="70">
        <v>112.38533728406838</v>
      </c>
      <c r="I1102" s="70">
        <v>33.953563819661149</v>
      </c>
      <c r="J1102" s="69">
        <v>217359.65</v>
      </c>
      <c r="K1102" s="69">
        <v>195902.73999999996</v>
      </c>
      <c r="L1102" s="69">
        <v>186242.76999999996</v>
      </c>
      <c r="M1102" s="69">
        <v>244523.57999999996</v>
      </c>
      <c r="N1102" s="69">
        <v>309774.93999999994</v>
      </c>
      <c r="O1102" s="69">
        <v>364955.84999999986</v>
      </c>
      <c r="P1102" s="69">
        <v>238085.99999999994</v>
      </c>
      <c r="Q1102" s="69">
        <v>239654.34999999995</v>
      </c>
      <c r="R1102" s="69">
        <v>366951.83999999991</v>
      </c>
      <c r="S1102" s="69">
        <v>273043.32</v>
      </c>
      <c r="T1102" s="69">
        <v>288049.92999999993</v>
      </c>
      <c r="U1102" s="69">
        <v>262070.17999999991</v>
      </c>
      <c r="V1102" s="69">
        <v>142197.43000000002</v>
      </c>
      <c r="W1102" s="70">
        <v>91.58336135451907</v>
      </c>
      <c r="X1102" s="70">
        <v>77.319210056901184</v>
      </c>
      <c r="Y1102" s="70">
        <v>74.804641851393754</v>
      </c>
      <c r="Z1102" s="71">
        <v>86.278221094316095</v>
      </c>
      <c r="AA1102" s="71">
        <v>106.57821147616993</v>
      </c>
      <c r="AB1102" s="71">
        <v>115.78605074470838</v>
      </c>
      <c r="AC1102" s="71">
        <v>79.002834941702957</v>
      </c>
      <c r="AD1102" s="71">
        <v>99.986192017749644</v>
      </c>
      <c r="AE1102" s="71">
        <v>126.93997829498112</v>
      </c>
      <c r="AF1102" s="71">
        <v>172.17364451823605</v>
      </c>
      <c r="AG1102" s="71">
        <v>130.83516459458323</v>
      </c>
      <c r="AH1102" s="71">
        <v>101.40010437854221</v>
      </c>
      <c r="AI1102" s="71">
        <v>99.264445541507826</v>
      </c>
      <c r="AJ1102" s="71">
        <v>-23.863473284866611</v>
      </c>
      <c r="AK1102" s="71">
        <v>-25.015575604964479</v>
      </c>
      <c r="AL1102" s="71">
        <v>-30.346769866405353</v>
      </c>
      <c r="AM1102" s="71">
        <v>-28.046283935705894</v>
      </c>
      <c r="AN1102" s="71">
        <v>-25.396703452422809</v>
      </c>
      <c r="AO1102" s="71">
        <v>-15.124434491742033</v>
      </c>
      <c r="AP1102" s="71">
        <v>-22.562988597811039</v>
      </c>
      <c r="AQ1102" s="71">
        <v>21.149007592035197</v>
      </c>
      <c r="AR1102" s="71">
        <v>124.75013630710458</v>
      </c>
      <c r="AS1102" s="71">
        <v>40.281484343370977</v>
      </c>
      <c r="AT1102" s="71">
        <v>86.357447581011186</v>
      </c>
      <c r="AU1102" s="71">
        <v>25.732835730956928</v>
      </c>
      <c r="AV1102" s="72">
        <v>13.698493331806706</v>
      </c>
      <c r="AW1102" s="73">
        <v>-68127.040000000008</v>
      </c>
      <c r="AX1102" s="73">
        <v>-65355.170000000042</v>
      </c>
      <c r="AY1102" s="73">
        <v>-81142.920000000042</v>
      </c>
      <c r="AZ1102" s="73">
        <v>-95310.960000000021</v>
      </c>
      <c r="BA1102" s="73">
        <v>-105450.62000000005</v>
      </c>
      <c r="BB1102" s="73">
        <v>-60881.32000000024</v>
      </c>
      <c r="BC1102" s="73">
        <v>-69371.63</v>
      </c>
      <c r="BD1102" s="73">
        <v>41836.509999999893</v>
      </c>
      <c r="BE1102" s="73">
        <v>203680.81999999989</v>
      </c>
      <c r="BF1102" s="73">
        <v>78403.719999999943</v>
      </c>
      <c r="BG1102" s="73">
        <v>133481.41999999995</v>
      </c>
      <c r="BH1102" s="73">
        <v>53636.019999999931</v>
      </c>
      <c r="BI1102" s="73">
        <v>17132.070000000036</v>
      </c>
      <c r="BJ1102" s="71">
        <v>13.443916753777607</v>
      </c>
      <c r="BK1102" s="71">
        <v>12.522700610333679</v>
      </c>
      <c r="BL1102" s="71">
        <v>11.200889000809342</v>
      </c>
      <c r="BM1102" s="71">
        <v>13.059456631950766</v>
      </c>
      <c r="BN1102" s="71">
        <v>1.6582685928030543</v>
      </c>
      <c r="BO1102" s="71">
        <v>4.4349664946663632</v>
      </c>
      <c r="BP1102" s="71">
        <v>14.339947540258061</v>
      </c>
      <c r="BQ1102" s="71">
        <v>15.198427322664248</v>
      </c>
      <c r="BR1102" s="72">
        <v>10.994565377917123</v>
      </c>
      <c r="BS1102" s="72">
        <v>8.9964746199773575</v>
      </c>
      <c r="BT1102" s="71">
        <v>12.014828465932561</v>
      </c>
      <c r="BU1102" s="71">
        <v>9.8463209028958296</v>
      </c>
      <c r="BV1102" s="71">
        <v>10.189806005851104</v>
      </c>
      <c r="BW1102" s="71">
        <v>10.234809295616925</v>
      </c>
      <c r="BX1102" s="75">
        <v>3876</v>
      </c>
      <c r="BY1102" s="75">
        <v>3610</v>
      </c>
      <c r="BZ1102" s="75">
        <v>3796</v>
      </c>
      <c r="CA1102" s="75">
        <v>4128</v>
      </c>
      <c r="CB1102" s="75">
        <v>5287</v>
      </c>
      <c r="CC1102" s="75">
        <v>7038</v>
      </c>
      <c r="CD1102" s="75">
        <v>4333</v>
      </c>
      <c r="CE1102" s="75">
        <v>4767</v>
      </c>
      <c r="CF1102" s="75">
        <v>6987</v>
      </c>
      <c r="CG1102" s="75">
        <v>5105</v>
      </c>
      <c r="CH1102" s="75">
        <v>5537</v>
      </c>
      <c r="CI1102" s="75">
        <v>5394</v>
      </c>
      <c r="CJ1102" s="75">
        <v>2778</v>
      </c>
      <c r="CK1102" s="75">
        <v>34901</v>
      </c>
      <c r="CL1102" s="73">
        <v>444071.64</v>
      </c>
      <c r="CM1102" s="73">
        <v>517432.40999999986</v>
      </c>
      <c r="CN1102" s="73">
        <v>605020.75</v>
      </c>
      <c r="CO1102" s="73">
        <v>607404.15999999992</v>
      </c>
      <c r="CP1102" s="73">
        <v>679008.69</v>
      </c>
      <c r="CQ1102" s="73">
        <v>699114.09</v>
      </c>
      <c r="CR1102" s="73">
        <v>666567.07000000007</v>
      </c>
      <c r="CS1102" s="73">
        <v>703820.71000000008</v>
      </c>
      <c r="CT1102" s="73">
        <v>637911.72</v>
      </c>
      <c r="CU1102" s="73">
        <v>611672.51</v>
      </c>
      <c r="CV1102" s="73">
        <v>572340.97000000009</v>
      </c>
      <c r="CW1102" s="73">
        <v>587992.71</v>
      </c>
      <c r="CX1102" s="73">
        <v>584616.79000000027</v>
      </c>
      <c r="CY1102" s="77"/>
      <c r="CZ1102" s="4">
        <v>1341</v>
      </c>
      <c r="DA1102" s="76" t="str">
        <f t="shared" si="40"/>
        <v>1341</v>
      </c>
      <c r="DB1102" s="71">
        <v>10.089325806308439</v>
      </c>
      <c r="DC1102" s="71">
        <v>9.1754534962174343</v>
      </c>
      <c r="DD1102" s="71">
        <v>3.0988866076192161</v>
      </c>
      <c r="DE1102" s="71">
        <v>1.9032432645732427</v>
      </c>
      <c r="DF1102" s="71">
        <v>0.63720885239620506</v>
      </c>
      <c r="DG1102" s="71">
        <v>1.5308500452212892</v>
      </c>
      <c r="DH1102" s="71">
        <v>0.22102764894831309</v>
      </c>
      <c r="DI1102" s="71">
        <v>1.5956162097150353</v>
      </c>
      <c r="DJ1102" s="71">
        <v>2.1148978024065315</v>
      </c>
      <c r="DK1102" s="71">
        <v>0.64382024741818067</v>
      </c>
      <c r="DL1102" s="71">
        <v>0.81585607118196002</v>
      </c>
      <c r="DM1102" s="71">
        <v>2.6406540008834933</v>
      </c>
      <c r="DN1102" s="71">
        <v>0.21768291002272691</v>
      </c>
      <c r="DO1102" s="71">
        <v>1.2947053102691681</v>
      </c>
      <c r="DQ1102" s="71"/>
      <c r="DR1102" s="71"/>
      <c r="DS1102" s="71"/>
      <c r="DT1102" s="71"/>
      <c r="DU1102" s="71"/>
      <c r="DV1102" s="71"/>
      <c r="DW1102" s="71"/>
      <c r="DX1102" s="71"/>
      <c r="DY1102" s="71"/>
      <c r="DZ1102" s="71"/>
      <c r="EA1102" s="71"/>
      <c r="EB1102" s="71"/>
      <c r="EC1102" s="71"/>
      <c r="ED1102" s="71"/>
    </row>
    <row r="1103" spans="1:134">
      <c r="A1103" s="4">
        <v>1308</v>
      </c>
      <c r="B1103" s="46" t="s">
        <v>8556</v>
      </c>
      <c r="C1103" s="65" t="str">
        <f t="shared" si="39"/>
        <v>1308</v>
      </c>
      <c r="D1103" s="69">
        <v>450377.19000000006</v>
      </c>
      <c r="E1103" s="68">
        <v>6535130.0199999977</v>
      </c>
      <c r="F1103" s="68">
        <v>-98393.679999999935</v>
      </c>
      <c r="G1103" s="69">
        <v>76388.140000000596</v>
      </c>
      <c r="H1103" s="70">
        <v>87.445771799310862</v>
      </c>
      <c r="I1103" s="70">
        <v>1.1827092864098221</v>
      </c>
      <c r="J1103" s="69">
        <v>971797.10999999975</v>
      </c>
      <c r="K1103" s="69">
        <v>942119.88000000012</v>
      </c>
      <c r="L1103" s="69">
        <v>913011.64000000013</v>
      </c>
      <c r="M1103" s="69">
        <v>1129058.69</v>
      </c>
      <c r="N1103" s="69">
        <v>1443447.7800000003</v>
      </c>
      <c r="O1103" s="69">
        <v>1440347.9600000002</v>
      </c>
      <c r="P1103" s="69">
        <v>717158.97</v>
      </c>
      <c r="Q1103" s="69">
        <v>894913.87999999989</v>
      </c>
      <c r="R1103" s="69">
        <v>1503669.71</v>
      </c>
      <c r="S1103" s="69">
        <v>951773.44999999972</v>
      </c>
      <c r="T1103" s="69">
        <v>1063188.33</v>
      </c>
      <c r="U1103" s="69">
        <v>954048.48999999976</v>
      </c>
      <c r="V1103" s="69">
        <v>450377.19000000006</v>
      </c>
      <c r="W1103" s="70">
        <v>94.991709763996553</v>
      </c>
      <c r="X1103" s="70">
        <v>85.83021485122481</v>
      </c>
      <c r="Y1103" s="70">
        <v>103.38046165051533</v>
      </c>
      <c r="Z1103" s="71">
        <v>89.799600227393839</v>
      </c>
      <c r="AA1103" s="71">
        <v>95.71280707718843</v>
      </c>
      <c r="AB1103" s="71">
        <v>93.127557057310014</v>
      </c>
      <c r="AC1103" s="71">
        <v>61.566104409578983</v>
      </c>
      <c r="AD1103" s="71">
        <v>89.026877358484867</v>
      </c>
      <c r="AE1103" s="71">
        <v>102.75477481303874</v>
      </c>
      <c r="AF1103" s="71">
        <v>97.018017889131258</v>
      </c>
      <c r="AG1103" s="71">
        <v>91.670899163366627</v>
      </c>
      <c r="AH1103" s="71">
        <v>87.311124360861697</v>
      </c>
      <c r="AI1103" s="71">
        <v>74.270543867202917</v>
      </c>
      <c r="AJ1103" s="71">
        <v>-20.672520907277271</v>
      </c>
      <c r="AK1103" s="71">
        <v>-29.707185534129078</v>
      </c>
      <c r="AL1103" s="71">
        <v>-24.502981680753877</v>
      </c>
      <c r="AM1103" s="71">
        <v>-29.421598432433306</v>
      </c>
      <c r="AN1103" s="71">
        <v>-30.613212952796999</v>
      </c>
      <c r="AO1103" s="71">
        <v>-26.528428409461423</v>
      </c>
      <c r="AP1103" s="71">
        <v>-39.449818116164934</v>
      </c>
      <c r="AQ1103" s="71">
        <v>11.213738890371516</v>
      </c>
      <c r="AR1103" s="71">
        <v>52.929432095482753</v>
      </c>
      <c r="AS1103" s="71">
        <v>-11.861428632375636</v>
      </c>
      <c r="AT1103" s="71">
        <v>10.282350915674598</v>
      </c>
      <c r="AU1103" s="71">
        <v>6.7499449213945129</v>
      </c>
      <c r="AV1103" s="72">
        <v>-17.929829256425357</v>
      </c>
      <c r="AW1103" s="73">
        <v>-253247.6300000007</v>
      </c>
      <c r="AX1103" s="73">
        <v>-398159.18999999994</v>
      </c>
      <c r="AY1103" s="73">
        <v>-296323.05999999982</v>
      </c>
      <c r="AZ1103" s="73">
        <v>-470663.98000000045</v>
      </c>
      <c r="BA1103" s="73">
        <v>-636830.73999999953</v>
      </c>
      <c r="BB1103" s="73">
        <v>-501540.2100000002</v>
      </c>
      <c r="BC1103" s="73">
        <v>-467245.35000000009</v>
      </c>
      <c r="BD1103" s="73">
        <v>90234.630000000121</v>
      </c>
      <c r="BE1103" s="73">
        <v>520425.54999999993</v>
      </c>
      <c r="BF1103" s="73">
        <v>-128086.86000000034</v>
      </c>
      <c r="BG1103" s="73">
        <v>99128.059999999939</v>
      </c>
      <c r="BH1103" s="73">
        <v>60325.789999999921</v>
      </c>
      <c r="BI1103" s="73">
        <v>-98393.679999999935</v>
      </c>
      <c r="BJ1103" s="71">
        <v>17.078188197358845</v>
      </c>
      <c r="BK1103" s="71">
        <v>13.633000913435822</v>
      </c>
      <c r="BL1103" s="71">
        <v>15.662328957234088</v>
      </c>
      <c r="BM1103" s="71">
        <v>18.890950050215402</v>
      </c>
      <c r="BN1103" s="71">
        <v>7.9048922647878417</v>
      </c>
      <c r="BO1103" s="71">
        <v>13.737577748576438</v>
      </c>
      <c r="BP1103" s="71">
        <v>21.624076254240208</v>
      </c>
      <c r="BQ1103" s="71">
        <v>18.699087609214772</v>
      </c>
      <c r="BR1103" s="72">
        <v>15.160548919488855</v>
      </c>
      <c r="BS1103" s="72">
        <v>15.992163995879217</v>
      </c>
      <c r="BT1103" s="71">
        <v>16.745257737529265</v>
      </c>
      <c r="BU1103" s="71">
        <v>16.124956308499772</v>
      </c>
      <c r="BV1103" s="71">
        <v>14.849723126462841</v>
      </c>
      <c r="BW1103" s="71">
        <v>15.438116798624062</v>
      </c>
      <c r="BX1103" s="75">
        <v>12590</v>
      </c>
      <c r="BY1103" s="75">
        <v>12136</v>
      </c>
      <c r="BZ1103" s="75">
        <v>12784</v>
      </c>
      <c r="CA1103" s="75">
        <v>14532</v>
      </c>
      <c r="CB1103" s="75">
        <v>16328</v>
      </c>
      <c r="CC1103" s="75">
        <v>18677</v>
      </c>
      <c r="CD1103" s="75">
        <v>10648</v>
      </c>
      <c r="CE1103" s="75">
        <v>12791</v>
      </c>
      <c r="CF1103" s="75">
        <v>20469</v>
      </c>
      <c r="CG1103" s="75">
        <v>14025</v>
      </c>
      <c r="CH1103" s="75">
        <v>15412</v>
      </c>
      <c r="CI1103" s="75">
        <v>14499</v>
      </c>
      <c r="CJ1103" s="75">
        <v>7231</v>
      </c>
      <c r="CK1103" s="75">
        <v>95075</v>
      </c>
      <c r="CL1103" s="73">
        <v>1340843.8200000003</v>
      </c>
      <c r="CM1103" s="73">
        <v>1492520.5799999996</v>
      </c>
      <c r="CN1103" s="73">
        <v>1657486.3300000003</v>
      </c>
      <c r="CO1103" s="73">
        <v>1775272.99</v>
      </c>
      <c r="CP1103" s="73">
        <v>1896127.1699999995</v>
      </c>
      <c r="CQ1103" s="73">
        <v>1519406.3800000001</v>
      </c>
      <c r="CR1103" s="73">
        <v>1513632.3299999998</v>
      </c>
      <c r="CS1103" s="73">
        <v>1716370.3400000005</v>
      </c>
      <c r="CT1103" s="73">
        <v>1259360.9300000002</v>
      </c>
      <c r="CU1103" s="73">
        <v>1218617.76</v>
      </c>
      <c r="CV1103" s="73">
        <v>997098.33000000007</v>
      </c>
      <c r="CW1103" s="73">
        <v>722827.12</v>
      </c>
      <c r="CX1103" s="73">
        <v>1050063.0400000003</v>
      </c>
      <c r="CY1103" s="77"/>
      <c r="CZ1103" s="4">
        <v>1308</v>
      </c>
      <c r="DA1103" s="76" t="str">
        <f t="shared" si="40"/>
        <v>1308</v>
      </c>
      <c r="DB1103" s="71">
        <v>6.0809472997439542</v>
      </c>
      <c r="DC1103" s="71">
        <v>7.771100518555575</v>
      </c>
      <c r="DD1103" s="71">
        <v>2.4418955112977403</v>
      </c>
      <c r="DE1103" s="71">
        <v>0.92690632173555976</v>
      </c>
      <c r="DF1103" s="71">
        <v>1.8982734384749067</v>
      </c>
      <c r="DG1103" s="71">
        <v>0.91442942327381627</v>
      </c>
      <c r="DH1103" s="71">
        <v>1.1399004292454313</v>
      </c>
      <c r="DI1103" s="71">
        <v>1.0892009766707025</v>
      </c>
      <c r="DJ1103" s="71">
        <v>0.85411068797183876</v>
      </c>
      <c r="DK1103" s="71">
        <v>0.42459392202979879</v>
      </c>
      <c r="DL1103" s="71">
        <v>0.6850478600620924</v>
      </c>
      <c r="DM1103" s="71">
        <v>0.30107460395925795</v>
      </c>
      <c r="DN1103" s="71">
        <v>0.22703631979368502</v>
      </c>
      <c r="DO1103" s="71">
        <v>0.7036861883897777</v>
      </c>
      <c r="DQ1103" s="71"/>
      <c r="DR1103" s="71"/>
      <c r="DS1103" s="71"/>
      <c r="DT1103" s="71"/>
      <c r="DU1103" s="71"/>
      <c r="DV1103" s="71"/>
      <c r="DW1103" s="71"/>
      <c r="DX1103" s="71"/>
      <c r="DY1103" s="71"/>
      <c r="DZ1103" s="71"/>
      <c r="EA1103" s="71"/>
      <c r="EB1103" s="71"/>
      <c r="EC1103" s="71"/>
      <c r="ED1103" s="71"/>
    </row>
    <row r="1104" spans="1:134">
      <c r="A1104" s="4">
        <v>1361</v>
      </c>
      <c r="B1104" s="46" t="s">
        <v>8563</v>
      </c>
      <c r="C1104" s="65" t="str">
        <f t="shared" si="39"/>
        <v>1361</v>
      </c>
      <c r="D1104" s="69">
        <v>284363.05000000005</v>
      </c>
      <c r="E1104" s="68">
        <v>3736506.2900000024</v>
      </c>
      <c r="F1104" s="69">
        <v>-76273.189999999886</v>
      </c>
      <c r="G1104" s="69">
        <v>-146971.58999999659</v>
      </c>
      <c r="H1104" s="70">
        <v>84.271438615920886</v>
      </c>
      <c r="I1104" s="70">
        <v>-3.7845352681652566</v>
      </c>
      <c r="J1104" s="69">
        <v>634666.47000000009</v>
      </c>
      <c r="K1104" s="69">
        <v>578300.77</v>
      </c>
      <c r="L1104" s="69">
        <v>488839.12000000005</v>
      </c>
      <c r="M1104" s="69">
        <v>568516.63</v>
      </c>
      <c r="N1104" s="69">
        <v>772761.87000000011</v>
      </c>
      <c r="O1104" s="69">
        <v>820049.71999999974</v>
      </c>
      <c r="P1104" s="69">
        <v>451330.7699999999</v>
      </c>
      <c r="Q1104" s="69">
        <v>485680.22999999992</v>
      </c>
      <c r="R1104" s="69">
        <v>840524.21000000008</v>
      </c>
      <c r="S1104" s="69">
        <v>528626.91</v>
      </c>
      <c r="T1104" s="69">
        <v>611284.74000000022</v>
      </c>
      <c r="U1104" s="69">
        <v>534696.38</v>
      </c>
      <c r="V1104" s="69">
        <v>284363.05000000005</v>
      </c>
      <c r="W1104" s="70">
        <v>98.435581634871568</v>
      </c>
      <c r="X1104" s="70">
        <v>74.456793672406178</v>
      </c>
      <c r="Y1104" s="70">
        <v>95.994121231198676</v>
      </c>
      <c r="Z1104" s="71">
        <v>64.649515383952945</v>
      </c>
      <c r="AA1104" s="71">
        <v>82.964165021358568</v>
      </c>
      <c r="AB1104" s="71">
        <v>115.46033571450434</v>
      </c>
      <c r="AC1104" s="71">
        <v>66.560838658116353</v>
      </c>
      <c r="AD1104" s="71">
        <v>78.643823146985142</v>
      </c>
      <c r="AE1104" s="71">
        <v>103.87589432220805</v>
      </c>
      <c r="AF1104" s="71">
        <v>91.006561226993554</v>
      </c>
      <c r="AG1104" s="71">
        <v>82.292562770246164</v>
      </c>
      <c r="AH1104" s="71">
        <v>84.939981768233068</v>
      </c>
      <c r="AI1104" s="71">
        <v>75.647525269869107</v>
      </c>
      <c r="AJ1104" s="71">
        <v>-26.978975461016308</v>
      </c>
      <c r="AK1104" s="71">
        <v>-31.308752066985555</v>
      </c>
      <c r="AL1104" s="71">
        <v>-42.465813239790798</v>
      </c>
      <c r="AM1104" s="71">
        <v>-39.853195519470262</v>
      </c>
      <c r="AN1104" s="71">
        <v>-48.386557513276287</v>
      </c>
      <c r="AO1104" s="71">
        <v>-26.45336865749216</v>
      </c>
      <c r="AP1104" s="71">
        <v>-36.983654090682791</v>
      </c>
      <c r="AQ1104" s="71">
        <v>-9.5662876209641983</v>
      </c>
      <c r="AR1104" s="71">
        <v>66.739535332419024</v>
      </c>
      <c r="AS1104" s="71">
        <v>-14.791147550718353</v>
      </c>
      <c r="AT1104" s="71">
        <v>-0.95271029266695839</v>
      </c>
      <c r="AU1104" s="71">
        <v>1.282738370405978</v>
      </c>
      <c r="AV1104" s="72">
        <v>-21.149618795936842</v>
      </c>
      <c r="AW1104" s="73">
        <v>-234489.32999999996</v>
      </c>
      <c r="AX1104" s="73">
        <v>-263583.43999999994</v>
      </c>
      <c r="AY1104" s="73">
        <v>-360810.70999999979</v>
      </c>
      <c r="AZ1104" s="73">
        <v>-376698.3899999999</v>
      </c>
      <c r="BA1104" s="73">
        <v>-724425.62999999989</v>
      </c>
      <c r="BB1104" s="73">
        <v>-278675.64000000036</v>
      </c>
      <c r="BC1104" s="73">
        <v>-264881.44999999995</v>
      </c>
      <c r="BD1104" s="73">
        <v>-51376.380000000063</v>
      </c>
      <c r="BE1104" s="73">
        <v>336430.08000000007</v>
      </c>
      <c r="BF1104" s="73">
        <v>-91762.749999999884</v>
      </c>
      <c r="BG1104" s="73">
        <v>-5879.7899999995716</v>
      </c>
      <c r="BH1104" s="73">
        <v>6771.890000000014</v>
      </c>
      <c r="BI1104" s="73">
        <v>-76273.189999999886</v>
      </c>
      <c r="BJ1104" s="71">
        <v>8.2682857509659513</v>
      </c>
      <c r="BK1104" s="71">
        <v>5.4956868187428736</v>
      </c>
      <c r="BL1104" s="71">
        <v>6.6737599648629971</v>
      </c>
      <c r="BM1104" s="71">
        <v>9.0839802390389526</v>
      </c>
      <c r="BN1104" s="71">
        <v>-1.6146167787697578</v>
      </c>
      <c r="BO1104" s="71">
        <v>-0.89016906267963192</v>
      </c>
      <c r="BP1104" s="71">
        <v>-1.8628075251090903</v>
      </c>
      <c r="BQ1104" s="71">
        <v>10.623019893636028</v>
      </c>
      <c r="BR1104" s="72">
        <v>9.4147295473142893</v>
      </c>
      <c r="BS1104" s="72">
        <v>9.1071387946384572</v>
      </c>
      <c r="BT1104" s="71">
        <v>7.3780887685656236</v>
      </c>
      <c r="BU1104" s="71">
        <v>7.5187355212616733</v>
      </c>
      <c r="BV1104" s="71">
        <v>7.8462055372628257</v>
      </c>
      <c r="BW1104" s="71">
        <v>6.0201485109951687</v>
      </c>
      <c r="BX1104" s="75">
        <v>5032</v>
      </c>
      <c r="BY1104" s="75">
        <v>4744</v>
      </c>
      <c r="BZ1104" s="75">
        <v>4329</v>
      </c>
      <c r="CA1104" s="75">
        <v>4757</v>
      </c>
      <c r="CB1104" s="75">
        <v>5894</v>
      </c>
      <c r="CC1104" s="75">
        <v>7588</v>
      </c>
      <c r="CD1104" s="75">
        <v>4283</v>
      </c>
      <c r="CE1104" s="75">
        <v>4783</v>
      </c>
      <c r="CF1104" s="75">
        <v>9235</v>
      </c>
      <c r="CG1104" s="75">
        <v>5750</v>
      </c>
      <c r="CH1104" s="75">
        <v>6281</v>
      </c>
      <c r="CI1104" s="75">
        <v>5962</v>
      </c>
      <c r="CJ1104" s="75">
        <v>3089</v>
      </c>
      <c r="CK1104" s="75">
        <v>39383</v>
      </c>
      <c r="CL1104" s="73">
        <v>1428327.14</v>
      </c>
      <c r="CM1104" s="73">
        <v>1435063.33</v>
      </c>
      <c r="CN1104" s="73">
        <v>1463738.1600000001</v>
      </c>
      <c r="CO1104" s="73">
        <v>1474772.0999999999</v>
      </c>
      <c r="CP1104" s="73">
        <v>1750368.98</v>
      </c>
      <c r="CQ1104" s="73">
        <v>1414462.1300000004</v>
      </c>
      <c r="CR1104" s="73">
        <v>1285290.73</v>
      </c>
      <c r="CS1104" s="73">
        <v>1267595.3400000001</v>
      </c>
      <c r="CT1104" s="73">
        <v>929493.18999999983</v>
      </c>
      <c r="CU1104" s="73">
        <v>990675.11</v>
      </c>
      <c r="CV1104" s="73">
        <v>899314.28999999969</v>
      </c>
      <c r="CW1104" s="73">
        <v>810976.73999999976</v>
      </c>
      <c r="CX1104" s="73">
        <v>1034906.9999999999</v>
      </c>
      <c r="CY1104" s="77"/>
      <c r="CZ1104" s="4">
        <v>1361</v>
      </c>
      <c r="DA1104" s="76" t="str">
        <f t="shared" si="40"/>
        <v>1361</v>
      </c>
      <c r="DB1104" s="71">
        <v>7.56686105196132</v>
      </c>
      <c r="DC1104" s="71">
        <v>10.710127940216061</v>
      </c>
      <c r="DD1104" s="71">
        <v>1.9590172976814104</v>
      </c>
      <c r="DE1104" s="71">
        <v>1.9455040955436467</v>
      </c>
      <c r="DF1104" s="71">
        <v>1.3555689474073787</v>
      </c>
      <c r="DG1104" s="71">
        <v>0.71257909307315981</v>
      </c>
      <c r="DH1104" s="71">
        <v>3.2443314016783908</v>
      </c>
      <c r="DI1104" s="71">
        <v>0.29777439550289458</v>
      </c>
      <c r="DJ1104" s="71">
        <v>0.57186642879640048</v>
      </c>
      <c r="DK1104" s="71">
        <v>1.1132858195744517</v>
      </c>
      <c r="DL1104" s="71">
        <v>0.44863413851853329</v>
      </c>
      <c r="DM1104" s="71">
        <v>1.0095945371465644</v>
      </c>
      <c r="DN1104" s="72">
        <v>0.43834338966743153</v>
      </c>
      <c r="DO1104" s="71">
        <v>0.96569385208267711</v>
      </c>
      <c r="DQ1104" s="71"/>
      <c r="DR1104" s="71"/>
      <c r="DS1104" s="71"/>
      <c r="DT1104" s="71"/>
      <c r="DU1104" s="71"/>
      <c r="DV1104" s="71"/>
      <c r="DW1104" s="71"/>
      <c r="DX1104" s="71"/>
      <c r="DY1104" s="71"/>
      <c r="DZ1104" s="71"/>
      <c r="EA1104" s="71"/>
      <c r="EB1104" s="71"/>
      <c r="EC1104" s="71"/>
      <c r="ED1104" s="71"/>
    </row>
    <row r="1105" spans="1:134">
      <c r="A1105" s="4">
        <v>1369</v>
      </c>
      <c r="B1105" s="46" t="s">
        <v>8570</v>
      </c>
      <c r="C1105" s="65" t="str">
        <f t="shared" si="39"/>
        <v>1369</v>
      </c>
      <c r="D1105" s="69">
        <v>160140.55000000002</v>
      </c>
      <c r="E1105" s="68">
        <v>2370903.5599999991</v>
      </c>
      <c r="F1105" s="68">
        <v>-44274.369999999966</v>
      </c>
      <c r="G1105" s="69">
        <v>-18537.310000000056</v>
      </c>
      <c r="H1105" s="70">
        <v>84.987304025634486</v>
      </c>
      <c r="I1105" s="70">
        <v>-0.77580116054514203</v>
      </c>
      <c r="J1105" s="69">
        <v>380042.88</v>
      </c>
      <c r="K1105" s="69">
        <v>338741.68999999994</v>
      </c>
      <c r="L1105" s="69">
        <v>393367.29999999993</v>
      </c>
      <c r="M1105" s="69">
        <v>372340.33</v>
      </c>
      <c r="N1105" s="69">
        <v>478288.38999999984</v>
      </c>
      <c r="O1105" s="69">
        <v>516125.4</v>
      </c>
      <c r="P1105" s="69">
        <v>279427.48</v>
      </c>
      <c r="Q1105" s="69">
        <v>318516.4499999999</v>
      </c>
      <c r="R1105" s="69">
        <v>630274.49999999988</v>
      </c>
      <c r="S1105" s="69">
        <v>336831.41</v>
      </c>
      <c r="T1105" s="69">
        <v>344022.92000000004</v>
      </c>
      <c r="U1105" s="69">
        <v>301690.24999999994</v>
      </c>
      <c r="V1105" s="69">
        <v>160140.55000000002</v>
      </c>
      <c r="W1105" s="70">
        <v>95.408424292156397</v>
      </c>
      <c r="X1105" s="70">
        <v>72.42530893450008</v>
      </c>
      <c r="Y1105" s="70">
        <v>140.20979167291762</v>
      </c>
      <c r="Z1105" s="71">
        <v>86.529605232044645</v>
      </c>
      <c r="AA1105" s="71">
        <v>70.384863504102043</v>
      </c>
      <c r="AB1105" s="71">
        <v>98.553091086162851</v>
      </c>
      <c r="AC1105" s="71">
        <v>73.57965160359322</v>
      </c>
      <c r="AD1105" s="71">
        <v>83.169826678332612</v>
      </c>
      <c r="AE1105" s="71">
        <v>99.111154141912309</v>
      </c>
      <c r="AF1105" s="71">
        <v>88.938770519100117</v>
      </c>
      <c r="AG1105" s="71">
        <v>82.033192662934525</v>
      </c>
      <c r="AH1105" s="71">
        <v>79.617689835251809</v>
      </c>
      <c r="AI1105" s="71">
        <v>74.818683169254896</v>
      </c>
      <c r="AJ1105" s="71">
        <v>-16.924447615920833</v>
      </c>
      <c r="AK1105" s="71">
        <v>-29.254970464087094</v>
      </c>
      <c r="AL1105" s="71">
        <v>-0.32732551575141988</v>
      </c>
      <c r="AM1105" s="71">
        <v>-29.922016904072869</v>
      </c>
      <c r="AN1105" s="71">
        <v>-45.737102324735481</v>
      </c>
      <c r="AO1105" s="71">
        <v>-17.272307439894163</v>
      </c>
      <c r="AP1105" s="71">
        <v>-28.010823180718848</v>
      </c>
      <c r="AQ1105" s="71">
        <v>10.91884429856611</v>
      </c>
      <c r="AR1105" s="71">
        <v>78.918682781600594</v>
      </c>
      <c r="AS1105" s="71">
        <v>-30.035673909237779</v>
      </c>
      <c r="AT1105" s="71">
        <v>-3.6527810354255341</v>
      </c>
      <c r="AU1105" s="71">
        <v>-5.4098414881704642</v>
      </c>
      <c r="AV1105" s="72">
        <v>-21.659069700000355</v>
      </c>
      <c r="AW1105" s="73">
        <v>-77423.690000000061</v>
      </c>
      <c r="AX1105" s="73">
        <v>-140078.78999999992</v>
      </c>
      <c r="AY1105" s="73">
        <v>-1291.8200000000652</v>
      </c>
      <c r="AZ1105" s="73">
        <v>-158982.50999999983</v>
      </c>
      <c r="BA1105" s="73">
        <v>-403137.45000000013</v>
      </c>
      <c r="BB1105" s="73">
        <v>-90562.269999999902</v>
      </c>
      <c r="BC1105" s="73">
        <v>-108724.59000000003</v>
      </c>
      <c r="BD1105" s="73">
        <v>31354.739999999874</v>
      </c>
      <c r="BE1105" s="73">
        <v>278005.80999999994</v>
      </c>
      <c r="BF1105" s="73">
        <v>-144601.66999999975</v>
      </c>
      <c r="BG1105" s="73">
        <v>-13042.830000000016</v>
      </c>
      <c r="BH1105" s="73">
        <v>-17254.400000000081</v>
      </c>
      <c r="BI1105" s="73">
        <v>-44274.369999999966</v>
      </c>
      <c r="BJ1105" s="71">
        <v>9.1918155795392344</v>
      </c>
      <c r="BK1105" s="71">
        <v>4.2427308290935537</v>
      </c>
      <c r="BL1105" s="71">
        <v>3.7662123883239378</v>
      </c>
      <c r="BM1105" s="71">
        <v>8.0666020896342623</v>
      </c>
      <c r="BN1105" s="71">
        <v>0.51850879564148888</v>
      </c>
      <c r="BO1105" s="71">
        <v>4.1976674103513858</v>
      </c>
      <c r="BP1105" s="71">
        <v>13.196433339429053</v>
      </c>
      <c r="BQ1105" s="71">
        <v>12.636003909186011</v>
      </c>
      <c r="BR1105" s="72">
        <v>10.646825243918489</v>
      </c>
      <c r="BS1105" s="72">
        <v>9.9426536655269846</v>
      </c>
      <c r="BT1105" s="71">
        <v>11.671001211694087</v>
      </c>
      <c r="BU1105" s="71">
        <v>12.115676851964697</v>
      </c>
      <c r="BV1105" s="71">
        <v>9.6735219518561149</v>
      </c>
      <c r="BW1105" s="71">
        <v>9.8570851979328165</v>
      </c>
      <c r="BX1105" s="75">
        <v>4379</v>
      </c>
      <c r="BY1105" s="75">
        <v>4273</v>
      </c>
      <c r="BZ1105" s="75">
        <v>4308</v>
      </c>
      <c r="CA1105" s="75">
        <v>4375</v>
      </c>
      <c r="CB1105" s="75">
        <v>5828</v>
      </c>
      <c r="CC1105" s="75">
        <v>6133</v>
      </c>
      <c r="CD1105" s="75">
        <v>3807</v>
      </c>
      <c r="CE1105" s="75">
        <v>4197</v>
      </c>
      <c r="CF1105" s="75">
        <v>9144</v>
      </c>
      <c r="CG1105" s="75">
        <v>4990</v>
      </c>
      <c r="CH1105" s="75">
        <v>5305</v>
      </c>
      <c r="CI1105" s="75">
        <v>4747</v>
      </c>
      <c r="CJ1105" s="75">
        <v>2450</v>
      </c>
      <c r="CK1105" s="75">
        <v>34640</v>
      </c>
      <c r="CL1105" s="73">
        <v>798052.62000000023</v>
      </c>
      <c r="CM1105" s="73">
        <v>805316.86999999965</v>
      </c>
      <c r="CN1105" s="73">
        <v>749983.97</v>
      </c>
      <c r="CO1105" s="73">
        <v>805080.98</v>
      </c>
      <c r="CP1105" s="73">
        <v>911525.2300000001</v>
      </c>
      <c r="CQ1105" s="73">
        <v>697291.11</v>
      </c>
      <c r="CR1105" s="73">
        <v>681461.11</v>
      </c>
      <c r="CS1105" s="73">
        <v>817881.87000000011</v>
      </c>
      <c r="CT1105" s="73">
        <v>670046.56999999995</v>
      </c>
      <c r="CU1105" s="73">
        <v>626972.28999999992</v>
      </c>
      <c r="CV1105" s="73">
        <v>614156.40999999992</v>
      </c>
      <c r="CW1105" s="73">
        <v>548849.02999999991</v>
      </c>
      <c r="CX1105" s="73">
        <v>719352.44</v>
      </c>
      <c r="CY1105" s="77"/>
      <c r="CZ1105" s="4">
        <v>1369</v>
      </c>
      <c r="DA1105" s="76" t="str">
        <f t="shared" si="40"/>
        <v>1369</v>
      </c>
      <c r="DB1105" s="71">
        <v>8.9820425237754762</v>
      </c>
      <c r="DC1105" s="71">
        <v>7.6550442392235327</v>
      </c>
      <c r="DD1105" s="71">
        <v>0.59695979989408099</v>
      </c>
      <c r="DE1105" s="71">
        <v>1.0515985506143346</v>
      </c>
      <c r="DF1105" s="71">
        <v>0.6675589199279065</v>
      </c>
      <c r="DG1105" s="71">
        <v>0.84607220578494924</v>
      </c>
      <c r="DH1105" s="71">
        <v>0.54230856971450081</v>
      </c>
      <c r="DI1105" s="71">
        <v>0.4134141173724018</v>
      </c>
      <c r="DJ1105" s="71">
        <v>0.54166644371203398</v>
      </c>
      <c r="DK1105" s="71">
        <v>1.154543099513853</v>
      </c>
      <c r="DL1105" s="71">
        <v>0.50285409329232456</v>
      </c>
      <c r="DM1105" s="71">
        <v>0.3515497395943934</v>
      </c>
      <c r="DN1105" s="71">
        <v>0.87736744684349321</v>
      </c>
      <c r="DO1105" s="71">
        <v>0.60286957064129754</v>
      </c>
      <c r="DQ1105" s="71"/>
      <c r="DR1105" s="71"/>
      <c r="DS1105" s="71"/>
      <c r="DT1105" s="71"/>
      <c r="DU1105" s="71"/>
      <c r="DV1105" s="71"/>
      <c r="DW1105" s="71"/>
      <c r="DX1105" s="71"/>
      <c r="DY1105" s="71"/>
      <c r="DZ1105" s="71"/>
      <c r="EA1105" s="71"/>
      <c r="EB1105" s="71"/>
      <c r="EC1105" s="71"/>
      <c r="ED1105" s="71"/>
    </row>
    <row r="1106" spans="1:134">
      <c r="A1106" s="4">
        <v>1378</v>
      </c>
      <c r="B1106" s="46" t="s">
        <v>8576</v>
      </c>
      <c r="C1106" s="65" t="str">
        <f t="shared" si="39"/>
        <v>1378</v>
      </c>
      <c r="D1106" s="69">
        <v>228886.47</v>
      </c>
      <c r="E1106" s="68">
        <v>3323516.36</v>
      </c>
      <c r="F1106" s="68">
        <v>-49918.81999999992</v>
      </c>
      <c r="G1106" s="69">
        <v>-27098.049999998417</v>
      </c>
      <c r="H1106" s="70">
        <v>86.38965734336881</v>
      </c>
      <c r="I1106" s="70">
        <v>-0.80874868558803437</v>
      </c>
      <c r="J1106" s="69">
        <v>515573.96</v>
      </c>
      <c r="K1106" s="69">
        <v>545491.82999999996</v>
      </c>
      <c r="L1106" s="69">
        <v>612082.53</v>
      </c>
      <c r="M1106" s="69">
        <v>579621.2699999999</v>
      </c>
      <c r="N1106" s="69">
        <v>1006846.9099999999</v>
      </c>
      <c r="O1106" s="69">
        <v>698512.60000000009</v>
      </c>
      <c r="P1106" s="69">
        <v>438739.68</v>
      </c>
      <c r="Q1106" s="69">
        <v>470256.9</v>
      </c>
      <c r="R1106" s="69">
        <v>719817.38</v>
      </c>
      <c r="S1106" s="69">
        <v>447531.12</v>
      </c>
      <c r="T1106" s="69">
        <v>592153.60000000021</v>
      </c>
      <c r="U1106" s="69">
        <v>426131.21</v>
      </c>
      <c r="V1106" s="69">
        <v>228886.47</v>
      </c>
      <c r="W1106" s="70">
        <v>102.80651248501496</v>
      </c>
      <c r="X1106" s="70">
        <v>96.650424226592676</v>
      </c>
      <c r="Y1106" s="70">
        <v>143.49723104917928</v>
      </c>
      <c r="Z1106" s="71">
        <v>89.360216860345815</v>
      </c>
      <c r="AA1106" s="71">
        <v>85.166885678092768</v>
      </c>
      <c r="AB1106" s="71">
        <v>99.557729499242228</v>
      </c>
      <c r="AC1106" s="71">
        <v>78.63779156930778</v>
      </c>
      <c r="AD1106" s="71">
        <v>81.359171972079096</v>
      </c>
      <c r="AE1106" s="71">
        <v>97.073637769760239</v>
      </c>
      <c r="AF1106" s="71">
        <v>101.9240517651908</v>
      </c>
      <c r="AG1106" s="71">
        <v>91.376497231608383</v>
      </c>
      <c r="AH1106" s="71">
        <v>73.254777988198356</v>
      </c>
      <c r="AI1106" s="71">
        <v>76.080148183771755</v>
      </c>
      <c r="AJ1106" s="71">
        <v>-7.6161766439246765</v>
      </c>
      <c r="AK1106" s="71">
        <v>-26.50106013871687</v>
      </c>
      <c r="AL1106" s="71">
        <v>-2.4856062591593453</v>
      </c>
      <c r="AM1106" s="71">
        <v>-34.417479947007749</v>
      </c>
      <c r="AN1106" s="71">
        <v>-34.406462791411926</v>
      </c>
      <c r="AO1106" s="71">
        <v>-21.283941349356429</v>
      </c>
      <c r="AP1106" s="71">
        <v>-25.157667717167843</v>
      </c>
      <c r="AQ1106" s="71">
        <v>-2.4175745641739965</v>
      </c>
      <c r="AR1106" s="71">
        <v>45.989873844917014</v>
      </c>
      <c r="AS1106" s="71">
        <v>-1.603574318775236</v>
      </c>
      <c r="AT1106" s="71">
        <v>6.936380797893249</v>
      </c>
      <c r="AU1106" s="71">
        <v>-15.12259564416205</v>
      </c>
      <c r="AV1106" s="72">
        <v>-17.90454549840139</v>
      </c>
      <c r="AW1106" s="73">
        <v>-42504.220000000147</v>
      </c>
      <c r="AX1106" s="73">
        <v>-196684.63000000012</v>
      </c>
      <c r="AY1106" s="73">
        <v>-15601.759999999893</v>
      </c>
      <c r="AZ1106" s="73">
        <v>-304183.24000000011</v>
      </c>
      <c r="BA1106" s="73">
        <v>-528117.92999999993</v>
      </c>
      <c r="BB1106" s="73">
        <v>-177109.9600000002</v>
      </c>
      <c r="BC1106" s="73">
        <v>-147478.93</v>
      </c>
      <c r="BD1106" s="73">
        <v>-11650.469999999914</v>
      </c>
      <c r="BE1106" s="73">
        <v>226757.58000000002</v>
      </c>
      <c r="BF1106" s="73">
        <v>-7293.4499999998952</v>
      </c>
      <c r="BG1106" s="73">
        <v>38409.780000000261</v>
      </c>
      <c r="BH1106" s="73">
        <v>-75923.739999999991</v>
      </c>
      <c r="BI1106" s="73">
        <v>-49918.81999999992</v>
      </c>
      <c r="BJ1106" s="71">
        <v>14.243828948811728</v>
      </c>
      <c r="BK1106" s="71">
        <v>7.5621921276900537</v>
      </c>
      <c r="BL1106" s="71">
        <v>5.1972057788926307</v>
      </c>
      <c r="BM1106" s="71">
        <v>11.919627293849711</v>
      </c>
      <c r="BN1106" s="71">
        <v>3.4685621665758255</v>
      </c>
      <c r="BO1106" s="71">
        <v>8.2807231731355806</v>
      </c>
      <c r="BP1106" s="71">
        <v>13.288251843794566</v>
      </c>
      <c r="BQ1106" s="71">
        <v>11.594588246931027</v>
      </c>
      <c r="BR1106" s="72">
        <v>12.83872424564165</v>
      </c>
      <c r="BS1106" s="72">
        <v>13.212486687313881</v>
      </c>
      <c r="BT1106" s="71">
        <v>10.329240738166673</v>
      </c>
      <c r="BU1106" s="71">
        <v>10.976719243086064</v>
      </c>
      <c r="BV1106" s="71">
        <v>11.720302129775789</v>
      </c>
      <c r="BW1106" s="71">
        <v>10.544226626032119</v>
      </c>
      <c r="BX1106" s="75">
        <v>5486</v>
      </c>
      <c r="BY1106" s="75">
        <v>4747</v>
      </c>
      <c r="BZ1106" s="75">
        <v>5681</v>
      </c>
      <c r="CA1106" s="75">
        <v>6270</v>
      </c>
      <c r="CB1106" s="75">
        <v>9904</v>
      </c>
      <c r="CC1106" s="75">
        <v>7865</v>
      </c>
      <c r="CD1106" s="75">
        <v>5082</v>
      </c>
      <c r="CE1106" s="75">
        <v>6079</v>
      </c>
      <c r="CF1106" s="75">
        <v>10997</v>
      </c>
      <c r="CG1106" s="75">
        <v>6798</v>
      </c>
      <c r="CH1106" s="75">
        <v>8294</v>
      </c>
      <c r="CI1106" s="75">
        <v>6898</v>
      </c>
      <c r="CJ1106" s="75">
        <v>3583</v>
      </c>
      <c r="CK1106" s="75">
        <v>47731</v>
      </c>
      <c r="CL1106" s="73">
        <v>949188.64000000013</v>
      </c>
      <c r="CM1106" s="73">
        <v>982721.87999999954</v>
      </c>
      <c r="CN1106" s="73">
        <v>1015226.6500000001</v>
      </c>
      <c r="CO1106" s="73">
        <v>1045908.8500000001</v>
      </c>
      <c r="CP1106" s="73">
        <v>1154333.2600000002</v>
      </c>
      <c r="CQ1106" s="73">
        <v>883579.44999999984</v>
      </c>
      <c r="CR1106" s="73">
        <v>828988.30999999994</v>
      </c>
      <c r="CS1106" s="73">
        <v>835967.58999999985</v>
      </c>
      <c r="CT1106" s="73">
        <v>737004.62000000011</v>
      </c>
      <c r="CU1106" s="73">
        <v>705571.95000000007</v>
      </c>
      <c r="CV1106" s="73">
        <v>622866.19000000006</v>
      </c>
      <c r="CW1106" s="73">
        <v>549255.69999999995</v>
      </c>
      <c r="CX1106" s="73">
        <v>641267.39</v>
      </c>
      <c r="CY1106" s="77"/>
      <c r="CZ1106" s="4">
        <v>1378</v>
      </c>
      <c r="DA1106" s="76" t="str">
        <f t="shared" si="40"/>
        <v>1378</v>
      </c>
      <c r="DB1106" s="71">
        <v>8.8582794492280534</v>
      </c>
      <c r="DC1106" s="71">
        <v>16.751322334299761</v>
      </c>
      <c r="DD1106" s="71">
        <v>3.1273594160281344</v>
      </c>
      <c r="DE1106" s="71">
        <v>1.5901001678600855</v>
      </c>
      <c r="DF1106" s="71">
        <v>1.5126670412819896</v>
      </c>
      <c r="DG1106" s="71">
        <v>1.2575391265224385</v>
      </c>
      <c r="DH1106" s="71">
        <v>0.81735016959240869</v>
      </c>
      <c r="DI1106" s="71">
        <v>1.116281678629309</v>
      </c>
      <c r="DJ1106" s="71">
        <v>0.9734416114433706</v>
      </c>
      <c r="DK1106" s="71">
        <v>1.0719710438414338</v>
      </c>
      <c r="DL1106" s="71">
        <v>1.8022242530776431</v>
      </c>
      <c r="DM1106" s="71">
        <v>0.16555499561614018</v>
      </c>
      <c r="DN1106" s="71">
        <v>0.32996640358441814</v>
      </c>
      <c r="DO1106" s="71">
        <v>0.98526294864935882</v>
      </c>
      <c r="DQ1106" s="71"/>
      <c r="DR1106" s="71"/>
      <c r="DS1106" s="71"/>
      <c r="DT1106" s="71"/>
      <c r="DU1106" s="71"/>
      <c r="DV1106" s="71"/>
      <c r="DW1106" s="71"/>
      <c r="DX1106" s="71"/>
      <c r="DY1106" s="71"/>
      <c r="DZ1106" s="71"/>
      <c r="EA1106" s="71"/>
      <c r="EB1106" s="71"/>
      <c r="EC1106" s="71"/>
      <c r="ED1106" s="71"/>
    </row>
    <row r="1107" spans="1:134">
      <c r="A1107" s="4">
        <v>1354</v>
      </c>
      <c r="B1107" s="46" t="s">
        <v>8582</v>
      </c>
      <c r="C1107" s="65" t="str">
        <f t="shared" si="39"/>
        <v>1354</v>
      </c>
      <c r="D1107" s="69">
        <v>172068.36</v>
      </c>
      <c r="E1107" s="68">
        <v>1950959.94</v>
      </c>
      <c r="F1107" s="68">
        <v>32981.600000000006</v>
      </c>
      <c r="G1107" s="69">
        <v>123742.1100000001</v>
      </c>
      <c r="H1107" s="70">
        <v>89.100231426733075</v>
      </c>
      <c r="I1107" s="70">
        <v>6.7721597265718581</v>
      </c>
      <c r="J1107" s="69">
        <v>256571.59999999995</v>
      </c>
      <c r="K1107" s="69">
        <v>241403.37</v>
      </c>
      <c r="L1107" s="69">
        <v>218065.12</v>
      </c>
      <c r="M1107" s="69">
        <v>271813.40000000002</v>
      </c>
      <c r="N1107" s="69">
        <v>361692.55999999994</v>
      </c>
      <c r="O1107" s="69">
        <v>490895.44999999995</v>
      </c>
      <c r="P1107" s="69">
        <v>209314.63999999993</v>
      </c>
      <c r="Q1107" s="69">
        <v>226177.87999999995</v>
      </c>
      <c r="R1107" s="69">
        <v>400386.56999999983</v>
      </c>
      <c r="S1107" s="69">
        <v>271927.71999999991</v>
      </c>
      <c r="T1107" s="69">
        <v>365825.67999999993</v>
      </c>
      <c r="U1107" s="69">
        <v>305259.08999999991</v>
      </c>
      <c r="V1107" s="69">
        <v>172068.36</v>
      </c>
      <c r="W1107" s="70">
        <v>76.610765869977783</v>
      </c>
      <c r="X1107" s="70">
        <v>82.423717734898247</v>
      </c>
      <c r="Y1107" s="70">
        <v>66.348736317944372</v>
      </c>
      <c r="Z1107" s="71">
        <v>77.923536789531838</v>
      </c>
      <c r="AA1107" s="71">
        <v>97.308649171614206</v>
      </c>
      <c r="AB1107" s="71">
        <v>113.52940387703754</v>
      </c>
      <c r="AC1107" s="71">
        <v>67.50837345226185</v>
      </c>
      <c r="AD1107" s="71">
        <v>69.879213984263686</v>
      </c>
      <c r="AE1107" s="71">
        <v>91.520163510050722</v>
      </c>
      <c r="AF1107" s="71">
        <v>93.499165124503136</v>
      </c>
      <c r="AG1107" s="71">
        <v>108.30768445152958</v>
      </c>
      <c r="AH1107" s="71">
        <v>93.585794299963069</v>
      </c>
      <c r="AI1107" s="71">
        <v>105.15590224584335</v>
      </c>
      <c r="AJ1107" s="71">
        <v>-31.527635166826485</v>
      </c>
      <c r="AK1107" s="71">
        <v>-33.457262627672613</v>
      </c>
      <c r="AL1107" s="71">
        <v>-29.699085558291905</v>
      </c>
      <c r="AM1107" s="71">
        <v>-23.945757027402781</v>
      </c>
      <c r="AN1107" s="71">
        <v>-29.81924037049528</v>
      </c>
      <c r="AO1107" s="71">
        <v>-15.29556599841052</v>
      </c>
      <c r="AP1107" s="71">
        <v>-31.895366452949791</v>
      </c>
      <c r="AQ1107" s="71">
        <v>-15.803993224201607</v>
      </c>
      <c r="AR1107" s="71">
        <v>46.609053918056965</v>
      </c>
      <c r="AS1107" s="71">
        <v>-13.981211792919513</v>
      </c>
      <c r="AT1107" s="71">
        <v>41.441143871541456</v>
      </c>
      <c r="AU1107" s="71">
        <v>15.501531499025623</v>
      </c>
      <c r="AV1107" s="72">
        <v>23.71296879731759</v>
      </c>
      <c r="AW1107" s="73">
        <v>-118136.65000000011</v>
      </c>
      <c r="AX1107" s="73">
        <v>-121376.07</v>
      </c>
      <c r="AY1107" s="73">
        <v>-92123.049999999988</v>
      </c>
      <c r="AZ1107" s="73">
        <v>-85580.73000000004</v>
      </c>
      <c r="BA1107" s="73">
        <v>-153664.08000000007</v>
      </c>
      <c r="BB1107" s="73">
        <v>-75754.489999999991</v>
      </c>
      <c r="BC1107" s="73">
        <v>-98028.090000000113</v>
      </c>
      <c r="BD1107" s="73">
        <v>-42454.6700000001</v>
      </c>
      <c r="BE1107" s="73">
        <v>127288.44999999984</v>
      </c>
      <c r="BF1107" s="73">
        <v>-44198.239999999991</v>
      </c>
      <c r="BG1107" s="73">
        <v>107184.04999999996</v>
      </c>
      <c r="BH1107" s="73">
        <v>40969.010000000009</v>
      </c>
      <c r="BI1107" s="73">
        <v>32981.600000000006</v>
      </c>
      <c r="BJ1107" s="71">
        <v>19.541015096552858</v>
      </c>
      <c r="BK1107" s="71">
        <v>14.210806928148727</v>
      </c>
      <c r="BL1107" s="71">
        <v>17.670416058359127</v>
      </c>
      <c r="BM1107" s="71">
        <v>16.519086853576734</v>
      </c>
      <c r="BN1107" s="71">
        <v>4.2975307388327719</v>
      </c>
      <c r="BO1107" s="71">
        <v>11.355167959249721</v>
      </c>
      <c r="BP1107" s="71">
        <v>17.448765241245415</v>
      </c>
      <c r="BQ1107" s="71">
        <v>19.346113161832967</v>
      </c>
      <c r="BR1107" s="72">
        <v>13.449963334490164</v>
      </c>
      <c r="BS1107" s="72">
        <v>13.726889741779129</v>
      </c>
      <c r="BT1107" s="71">
        <v>12.466014360605913</v>
      </c>
      <c r="BU1107" s="71">
        <v>11.555146563951766</v>
      </c>
      <c r="BV1107" s="71">
        <v>10.830638191054904</v>
      </c>
      <c r="BW1107" s="71">
        <v>12.625515593440284</v>
      </c>
      <c r="BX1107" s="75">
        <v>4734</v>
      </c>
      <c r="BY1107" s="75">
        <v>4693</v>
      </c>
      <c r="BZ1107" s="75">
        <v>4292</v>
      </c>
      <c r="CA1107" s="75">
        <v>4757</v>
      </c>
      <c r="CB1107" s="75">
        <v>5686</v>
      </c>
      <c r="CC1107" s="75">
        <v>8268</v>
      </c>
      <c r="CD1107" s="75">
        <v>4020</v>
      </c>
      <c r="CE1107" s="75">
        <v>4243</v>
      </c>
      <c r="CF1107" s="75">
        <v>7350</v>
      </c>
      <c r="CG1107" s="75">
        <v>5406</v>
      </c>
      <c r="CH1107" s="75">
        <v>6218</v>
      </c>
      <c r="CI1107" s="75">
        <v>5170</v>
      </c>
      <c r="CJ1107" s="75">
        <v>2995</v>
      </c>
      <c r="CK1107" s="75">
        <v>35402</v>
      </c>
      <c r="CL1107" s="73">
        <v>435634.01000000013</v>
      </c>
      <c r="CM1107" s="73">
        <v>522423.39</v>
      </c>
      <c r="CN1107" s="73">
        <v>596233.47000000032</v>
      </c>
      <c r="CO1107" s="73">
        <v>655853.07999999973</v>
      </c>
      <c r="CP1107" s="73">
        <v>772839.53999999992</v>
      </c>
      <c r="CQ1107" s="73">
        <v>718088.21999999986</v>
      </c>
      <c r="CR1107" s="73">
        <v>747595.97</v>
      </c>
      <c r="CS1107" s="73">
        <v>858249.27</v>
      </c>
      <c r="CT1107" s="73">
        <v>756028.7799999998</v>
      </c>
      <c r="CU1107" s="73">
        <v>677211.37</v>
      </c>
      <c r="CV1107" s="73">
        <v>647278.21000000008</v>
      </c>
      <c r="CW1107" s="73">
        <v>667458.68000000005</v>
      </c>
      <c r="CX1107" s="73">
        <v>706762.21999999986</v>
      </c>
      <c r="CY1107" s="77"/>
      <c r="CZ1107" s="4">
        <v>1354</v>
      </c>
      <c r="DA1107" s="76" t="str">
        <f t="shared" si="40"/>
        <v>1354</v>
      </c>
      <c r="DB1107" s="71">
        <v>3.0420076962557658</v>
      </c>
      <c r="DC1107" s="71">
        <v>1.3941380872441773</v>
      </c>
      <c r="DD1107" s="71">
        <v>1.0485919660431315</v>
      </c>
      <c r="DE1107" s="71">
        <v>0.39688465069441653</v>
      </c>
      <c r="DF1107" s="71">
        <v>0.72464524127182395</v>
      </c>
      <c r="DG1107" s="71">
        <v>0.79290329997208364</v>
      </c>
      <c r="DH1107" s="71">
        <v>0.80115268776518955</v>
      </c>
      <c r="DI1107" s="71">
        <v>0.41702800944415519</v>
      </c>
      <c r="DJ1107" s="71">
        <v>0.58562970745913612</v>
      </c>
      <c r="DK1107" s="71">
        <v>0.75123993056636973</v>
      </c>
      <c r="DL1107" s="71">
        <v>0.35519274362713482</v>
      </c>
      <c r="DM1107" s="71">
        <v>9.8354010467595301E-2</v>
      </c>
      <c r="DN1107" s="71">
        <v>0.13086852127588466</v>
      </c>
      <c r="DO1107" s="71">
        <v>0.45259882219582459</v>
      </c>
      <c r="DQ1107" s="71"/>
      <c r="DR1107" s="71"/>
      <c r="DS1107" s="71"/>
      <c r="DT1107" s="71"/>
      <c r="DU1107" s="71"/>
      <c r="DV1107" s="71"/>
      <c r="DW1107" s="71"/>
      <c r="DX1107" s="71"/>
      <c r="DY1107" s="71"/>
      <c r="DZ1107" s="71"/>
      <c r="EA1107" s="71"/>
      <c r="EB1107" s="71"/>
      <c r="EC1107" s="71"/>
      <c r="ED1107" s="71"/>
    </row>
    <row r="1108" spans="1:134">
      <c r="A1108" s="4">
        <v>1355</v>
      </c>
      <c r="B1108" s="46" t="s">
        <v>8588</v>
      </c>
      <c r="C1108" s="65" t="str">
        <f t="shared" si="39"/>
        <v>1355</v>
      </c>
      <c r="D1108" s="69">
        <v>197808.53000000003</v>
      </c>
      <c r="E1108" s="68">
        <v>2215461.13</v>
      </c>
      <c r="F1108" s="69">
        <v>-89241.229999999865</v>
      </c>
      <c r="G1108" s="69">
        <v>-828406.14000000013</v>
      </c>
      <c r="H1108" s="70">
        <v>76.044652428080198</v>
      </c>
      <c r="I1108" s="70">
        <v>-27.21558026411579</v>
      </c>
      <c r="J1108" s="69">
        <v>531562.32999999973</v>
      </c>
      <c r="K1108" s="69">
        <v>452855.05</v>
      </c>
      <c r="L1108" s="69">
        <v>477705.16999999993</v>
      </c>
      <c r="M1108" s="69">
        <v>303064.25999999989</v>
      </c>
      <c r="N1108" s="69">
        <v>453776.36999999994</v>
      </c>
      <c r="O1108" s="69">
        <v>505945.79999999987</v>
      </c>
      <c r="P1108" s="69">
        <v>263138.04000000004</v>
      </c>
      <c r="Q1108" s="69">
        <v>256660.29</v>
      </c>
      <c r="R1108" s="69">
        <v>484712.50999999989</v>
      </c>
      <c r="S1108" s="69">
        <v>324921.69999999995</v>
      </c>
      <c r="T1108" s="69">
        <v>355172.73000000004</v>
      </c>
      <c r="U1108" s="69">
        <v>333047.33000000007</v>
      </c>
      <c r="V1108" s="69">
        <v>197808.53000000003</v>
      </c>
      <c r="W1108" s="70">
        <v>183.52835154995108</v>
      </c>
      <c r="X1108" s="70">
        <v>156.34600404163294</v>
      </c>
      <c r="Y1108" s="70">
        <v>155.57950867109437</v>
      </c>
      <c r="Z1108" s="71">
        <v>79.154988057261363</v>
      </c>
      <c r="AA1108" s="71">
        <v>126.23626843072813</v>
      </c>
      <c r="AB1108" s="71">
        <v>126.98362709039257</v>
      </c>
      <c r="AC1108" s="71">
        <v>75.732338956920159</v>
      </c>
      <c r="AD1108" s="71">
        <v>80.344841070658617</v>
      </c>
      <c r="AE1108" s="71">
        <v>71.183652402234259</v>
      </c>
      <c r="AF1108" s="71">
        <v>54.32937318495852</v>
      </c>
      <c r="AG1108" s="71">
        <v>75.930706636227569</v>
      </c>
      <c r="AH1108" s="71">
        <v>101.18427136056967</v>
      </c>
      <c r="AI1108" s="71">
        <v>115.97405604560464</v>
      </c>
      <c r="AJ1108" s="71">
        <v>27.446155997333555</v>
      </c>
      <c r="AK1108" s="71">
        <v>23.676781075994846</v>
      </c>
      <c r="AL1108" s="71">
        <v>28.32984954381206</v>
      </c>
      <c r="AM1108" s="71">
        <v>-37.916153200770019</v>
      </c>
      <c r="AN1108" s="71">
        <v>-22.37380835965741</v>
      </c>
      <c r="AO1108" s="71">
        <v>-13.510850644896966</v>
      </c>
      <c r="AP1108" s="71">
        <v>-23.574400283003925</v>
      </c>
      <c r="AQ1108" s="71">
        <v>-1.2248132409862222</v>
      </c>
      <c r="AR1108" s="71">
        <v>84.42287137668059</v>
      </c>
      <c r="AS1108" s="71">
        <v>-58.963068394587111</v>
      </c>
      <c r="AT1108" s="71">
        <v>-43.418595513995896</v>
      </c>
      <c r="AU1108" s="71">
        <v>-29.190567389338295</v>
      </c>
      <c r="AV1108" s="72">
        <v>-31.089115002221178</v>
      </c>
      <c r="AW1108" s="73">
        <v>114474.55999999982</v>
      </c>
      <c r="AX1108" s="73">
        <v>86694.930000000051</v>
      </c>
      <c r="AY1108" s="73">
        <v>105457.26999999996</v>
      </c>
      <c r="AZ1108" s="73">
        <v>-185088.90000000014</v>
      </c>
      <c r="BA1108" s="73">
        <v>-130783.51000000007</v>
      </c>
      <c r="BB1108" s="73">
        <v>-72811.129999999946</v>
      </c>
      <c r="BC1108" s="73">
        <v>-81168.109999999928</v>
      </c>
      <c r="BD1108" s="73">
        <v>-3182.5899999999674</v>
      </c>
      <c r="BE1108" s="73">
        <v>221885.8299999999</v>
      </c>
      <c r="BF1108" s="73">
        <v>-466857.04000000004</v>
      </c>
      <c r="BG1108" s="73">
        <v>-272547.16000000009</v>
      </c>
      <c r="BH1108" s="73">
        <v>-137295.84000000003</v>
      </c>
      <c r="BI1108" s="73">
        <v>-89241.229999999865</v>
      </c>
      <c r="BJ1108" s="71">
        <v>18.387160952628967</v>
      </c>
      <c r="BK1108" s="71">
        <v>13.127366159632896</v>
      </c>
      <c r="BL1108" s="71">
        <v>12.074574689597025</v>
      </c>
      <c r="BM1108" s="71">
        <v>15.383690036232633</v>
      </c>
      <c r="BN1108" s="71">
        <v>1.5414791202717808</v>
      </c>
      <c r="BO1108" s="71">
        <v>7.5432068984318583</v>
      </c>
      <c r="BP1108" s="71">
        <v>16.678998304272035</v>
      </c>
      <c r="BQ1108" s="71">
        <v>17.695977775630169</v>
      </c>
      <c r="BR1108" s="72">
        <v>11.641098854864319</v>
      </c>
      <c r="BS1108" s="72">
        <v>10.301114638436539</v>
      </c>
      <c r="BT1108" s="71">
        <v>13.150395655356817</v>
      </c>
      <c r="BU1108" s="71">
        <v>12.061442506039525</v>
      </c>
      <c r="BV1108" s="71">
        <v>10.607151648673838</v>
      </c>
      <c r="BW1108" s="71">
        <v>11.625080507278065</v>
      </c>
      <c r="BX1108" s="75">
        <v>4993</v>
      </c>
      <c r="BY1108" s="75">
        <v>4731</v>
      </c>
      <c r="BZ1108" s="75">
        <v>4686</v>
      </c>
      <c r="CA1108" s="75">
        <v>5461</v>
      </c>
      <c r="CB1108" s="75">
        <v>7487</v>
      </c>
      <c r="CC1108" s="75">
        <v>9223</v>
      </c>
      <c r="CD1108" s="75">
        <v>5073</v>
      </c>
      <c r="CE1108" s="75">
        <v>5150</v>
      </c>
      <c r="CF1108" s="75">
        <v>8176</v>
      </c>
      <c r="CG1108" s="75">
        <v>6494</v>
      </c>
      <c r="CH1108" s="75">
        <v>6987</v>
      </c>
      <c r="CI1108" s="75">
        <v>6479</v>
      </c>
      <c r="CJ1108" s="75">
        <v>3728</v>
      </c>
      <c r="CK1108" s="75">
        <v>42087</v>
      </c>
      <c r="CL1108" s="73">
        <v>527810.00999999989</v>
      </c>
      <c r="CM1108" s="73">
        <v>649682.54999999993</v>
      </c>
      <c r="CN1108" s="73">
        <v>663991.81000000006</v>
      </c>
      <c r="CO1108" s="73">
        <v>743467.25</v>
      </c>
      <c r="CP1108" s="73">
        <v>689444.39999999991</v>
      </c>
      <c r="CQ1108" s="73">
        <v>569663.77</v>
      </c>
      <c r="CR1108" s="73">
        <v>626319.4</v>
      </c>
      <c r="CS1108" s="73">
        <v>803752.46999999974</v>
      </c>
      <c r="CT1108" s="73">
        <v>729098.65</v>
      </c>
      <c r="CU1108" s="73">
        <v>694884.0199999999</v>
      </c>
      <c r="CV1108" s="73">
        <v>585216.06000000006</v>
      </c>
      <c r="CW1108" s="73">
        <v>617750.1399999999</v>
      </c>
      <c r="CX1108" s="73">
        <v>641578.93999999994</v>
      </c>
      <c r="CY1108" s="77"/>
      <c r="CZ1108" s="4">
        <v>1355</v>
      </c>
      <c r="DA1108" s="76" t="str">
        <f t="shared" si="40"/>
        <v>1355</v>
      </c>
      <c r="DB1108" s="71">
        <v>1.0907747748870764</v>
      </c>
      <c r="DC1108" s="71">
        <v>2.4053033325007211</v>
      </c>
      <c r="DD1108" s="71">
        <v>0.91451390258331866</v>
      </c>
      <c r="DE1108" s="71">
        <v>0.39122826782572795</v>
      </c>
      <c r="DF1108" s="71">
        <v>0.44013090436766289</v>
      </c>
      <c r="DG1108" s="71">
        <v>0.17666352582196601</v>
      </c>
      <c r="DH1108" s="71">
        <v>0.2915291279208263</v>
      </c>
      <c r="DI1108" s="71">
        <v>0.17150218383490526</v>
      </c>
      <c r="DJ1108" s="71">
        <v>0.17241552452142395</v>
      </c>
      <c r="DK1108" s="71">
        <v>9.6629668993876774E-2</v>
      </c>
      <c r="DL1108" s="71">
        <v>2.984847630953567E-2</v>
      </c>
      <c r="DM1108" s="71">
        <v>2.5831360707466711E-2</v>
      </c>
      <c r="DN1108" s="71">
        <v>0</v>
      </c>
      <c r="DO1108" s="71">
        <v>0.11521879225818767</v>
      </c>
      <c r="DQ1108" s="71"/>
      <c r="DR1108" s="71"/>
      <c r="DS1108" s="71"/>
      <c r="DT1108" s="71"/>
      <c r="DU1108" s="71"/>
      <c r="DV1108" s="71"/>
      <c r="DW1108" s="71"/>
      <c r="DX1108" s="71"/>
      <c r="DY1108" s="71"/>
      <c r="DZ1108" s="71"/>
      <c r="EA1108" s="71"/>
      <c r="EB1108" s="71"/>
      <c r="EC1108" s="71"/>
      <c r="ED1108" s="71"/>
    </row>
    <row r="1109" spans="1:134">
      <c r="A1109" s="4">
        <v>1365</v>
      </c>
      <c r="B1109" s="46" t="s">
        <v>8594</v>
      </c>
      <c r="C1109" s="65" t="str">
        <f t="shared" si="39"/>
        <v>1365</v>
      </c>
      <c r="D1109" s="69">
        <v>407455.96</v>
      </c>
      <c r="E1109" s="68">
        <v>5441536.0199999977</v>
      </c>
      <c r="F1109" s="69">
        <v>-359879.81000000011</v>
      </c>
      <c r="G1109" s="69">
        <v>-183461.48000000324</v>
      </c>
      <c r="H1109" s="70">
        <v>92.059624739755321</v>
      </c>
      <c r="I1109" s="70">
        <v>-3.261538871795111</v>
      </c>
      <c r="J1109" s="69">
        <v>1406928.3399999999</v>
      </c>
      <c r="K1109" s="69">
        <v>690333.70999999985</v>
      </c>
      <c r="L1109" s="69">
        <v>613685.1399999999</v>
      </c>
      <c r="M1109" s="69">
        <v>790975.38000000024</v>
      </c>
      <c r="N1109" s="69">
        <v>1047634.9399999998</v>
      </c>
      <c r="O1109" s="69">
        <v>1151959.95</v>
      </c>
      <c r="P1109" s="69">
        <v>671541.1399999999</v>
      </c>
      <c r="Q1109" s="69">
        <v>689682.12999999989</v>
      </c>
      <c r="R1109" s="69">
        <v>1350785.8799999997</v>
      </c>
      <c r="S1109" s="69">
        <v>707240.91</v>
      </c>
      <c r="T1109" s="69">
        <v>830661.82000000007</v>
      </c>
      <c r="U1109" s="69">
        <v>784168.18000000017</v>
      </c>
      <c r="V1109" s="69">
        <v>407455.96</v>
      </c>
      <c r="W1109" s="70">
        <v>188.25433780993237</v>
      </c>
      <c r="X1109" s="70">
        <v>92.962728313872915</v>
      </c>
      <c r="Y1109" s="70">
        <v>91.274719324817625</v>
      </c>
      <c r="Z1109" s="71">
        <v>87.530515874772888</v>
      </c>
      <c r="AA1109" s="71">
        <v>86.339429254156485</v>
      </c>
      <c r="AB1109" s="71">
        <v>127.41012905349483</v>
      </c>
      <c r="AC1109" s="71">
        <v>91.906979559296445</v>
      </c>
      <c r="AD1109" s="71">
        <v>88.58935144384138</v>
      </c>
      <c r="AE1109" s="71">
        <v>104.37215066526548</v>
      </c>
      <c r="AF1109" s="71">
        <v>74.145292172044549</v>
      </c>
      <c r="AG1109" s="71">
        <v>92.035440545014623</v>
      </c>
      <c r="AH1109" s="71">
        <v>101.17898571599639</v>
      </c>
      <c r="AI1109" s="71">
        <v>85.58996804040251</v>
      </c>
      <c r="AJ1109" s="71">
        <v>70.576286358317191</v>
      </c>
      <c r="AK1109" s="71">
        <v>-24.428061775701682</v>
      </c>
      <c r="AL1109" s="71">
        <v>-26.363732421330223</v>
      </c>
      <c r="AM1109" s="71">
        <v>-27.558190854664989</v>
      </c>
      <c r="AN1109" s="71">
        <v>-40.525045058326334</v>
      </c>
      <c r="AO1109" s="71">
        <v>-4.1159924195396709</v>
      </c>
      <c r="AP1109" s="71">
        <v>-8.9370485735825298</v>
      </c>
      <c r="AQ1109" s="71">
        <v>13.613726712453754</v>
      </c>
      <c r="AR1109" s="71">
        <v>98.903085431697079</v>
      </c>
      <c r="AS1109" s="71">
        <v>-29.789894713568298</v>
      </c>
      <c r="AT1109" s="71">
        <v>22.529007571938585</v>
      </c>
      <c r="AU1109" s="71">
        <v>-31.740492902385775</v>
      </c>
      <c r="AV1109" s="72">
        <v>-46.899913189241794</v>
      </c>
      <c r="AW1109" s="73">
        <v>582119.46999999951</v>
      </c>
      <c r="AX1109" s="73">
        <v>-223145.19000000006</v>
      </c>
      <c r="AY1109" s="73">
        <v>-219715.52000000002</v>
      </c>
      <c r="AZ1109" s="73">
        <v>-300901.51999999967</v>
      </c>
      <c r="BA1109" s="73">
        <v>-713837.49999999965</v>
      </c>
      <c r="BB1109" s="73">
        <v>-37811.770000000019</v>
      </c>
      <c r="BC1109" s="73">
        <v>-65906.010000000126</v>
      </c>
      <c r="BD1109" s="73">
        <v>82640.929999999818</v>
      </c>
      <c r="BE1109" s="73">
        <v>671668.26999999979</v>
      </c>
      <c r="BF1109" s="73">
        <v>-300079.77000000037</v>
      </c>
      <c r="BG1109" s="73">
        <v>152731.07000000007</v>
      </c>
      <c r="BH1109" s="73">
        <v>-364636.15999999968</v>
      </c>
      <c r="BI1109" s="73">
        <v>-359879.81000000011</v>
      </c>
      <c r="BJ1109" s="71">
        <v>13.223150906424239</v>
      </c>
      <c r="BK1109" s="71">
        <v>10.269850645811943</v>
      </c>
      <c r="BL1109" s="71">
        <v>11.399578285233869</v>
      </c>
      <c r="BM1109" s="71">
        <v>11.057396369243454</v>
      </c>
      <c r="BN1109" s="71">
        <v>1.1645458334321841</v>
      </c>
      <c r="BO1109" s="71">
        <v>6.6039908367233568</v>
      </c>
      <c r="BP1109" s="71">
        <v>15.62619171852363</v>
      </c>
      <c r="BQ1109" s="71">
        <v>15.140580024107031</v>
      </c>
      <c r="BR1109" s="72">
        <v>5.2591457052187538</v>
      </c>
      <c r="BS1109" s="72">
        <v>10.23436670495367</v>
      </c>
      <c r="BT1109" s="71">
        <v>13.439687420336373</v>
      </c>
      <c r="BU1109" s="71">
        <v>11.444149438412296</v>
      </c>
      <c r="BV1109" s="71">
        <v>9.4273687392180463</v>
      </c>
      <c r="BW1109" s="71">
        <v>9.4589978539243145</v>
      </c>
      <c r="BX1109" s="75">
        <v>14168</v>
      </c>
      <c r="BY1109" s="75">
        <v>13457</v>
      </c>
      <c r="BZ1109" s="75">
        <v>12719</v>
      </c>
      <c r="CA1109" s="75">
        <v>14540</v>
      </c>
      <c r="CB1109" s="75">
        <v>18143</v>
      </c>
      <c r="CC1109" s="75">
        <v>20338</v>
      </c>
      <c r="CD1109" s="75">
        <v>12581</v>
      </c>
      <c r="CE1109" s="75">
        <v>13072</v>
      </c>
      <c r="CF1109" s="75">
        <v>23049</v>
      </c>
      <c r="CG1109" s="75">
        <v>14711</v>
      </c>
      <c r="CH1109" s="75">
        <v>15648</v>
      </c>
      <c r="CI1109" s="75">
        <v>15234</v>
      </c>
      <c r="CJ1109" s="75">
        <v>8095</v>
      </c>
      <c r="CK1109" s="75">
        <v>102390</v>
      </c>
      <c r="CL1109" s="73">
        <v>1202281.2900000005</v>
      </c>
      <c r="CM1109" s="73">
        <v>1160315.3999999999</v>
      </c>
      <c r="CN1109" s="73">
        <v>1346823.5299999998</v>
      </c>
      <c r="CO1109" s="73">
        <v>1393547.5900000005</v>
      </c>
      <c r="CP1109" s="73">
        <v>1894820.5400000005</v>
      </c>
      <c r="CQ1109" s="73">
        <v>1441539.5</v>
      </c>
      <c r="CR1109" s="73">
        <v>1177209.74</v>
      </c>
      <c r="CS1109" s="73">
        <v>1469860.2400000002</v>
      </c>
      <c r="CT1109" s="73">
        <v>1148239.6299999999</v>
      </c>
      <c r="CU1109" s="73">
        <v>1057234.4100000001</v>
      </c>
      <c r="CV1109" s="73">
        <v>1105917.3300000003</v>
      </c>
      <c r="CW1109" s="73">
        <v>1055210.3799999999</v>
      </c>
      <c r="CX1109" s="73">
        <v>1133200.3</v>
      </c>
      <c r="CY1109" s="77"/>
      <c r="CZ1109" s="4">
        <v>1365</v>
      </c>
      <c r="DA1109" s="76" t="str">
        <f t="shared" si="40"/>
        <v>1365</v>
      </c>
      <c r="DB1109" s="71">
        <v>5.2921295442571115</v>
      </c>
      <c r="DC1109" s="71">
        <v>5.4598105694719106</v>
      </c>
      <c r="DD1109" s="71">
        <v>1.1389997223813881</v>
      </c>
      <c r="DE1109" s="71">
        <v>0.9425693713021831</v>
      </c>
      <c r="DF1109" s="71">
        <v>1.1720862265637721</v>
      </c>
      <c r="DG1109" s="71">
        <v>0.74070415481350871</v>
      </c>
      <c r="DH1109" s="71">
        <v>0.16943681520186782</v>
      </c>
      <c r="DI1109" s="71">
        <v>0.45935894188545584</v>
      </c>
      <c r="DJ1109" s="71">
        <v>0.41017740514347295</v>
      </c>
      <c r="DK1109" s="71">
        <v>0.21668080164582598</v>
      </c>
      <c r="DL1109" s="71">
        <v>0.25461212353049056</v>
      </c>
      <c r="DM1109" s="71">
        <v>0.12143677287625218</v>
      </c>
      <c r="DN1109" s="71">
        <v>7.9512661351183692E-2</v>
      </c>
      <c r="DO1109" s="71">
        <v>0.27127281210658244</v>
      </c>
      <c r="DQ1109" s="71"/>
      <c r="DR1109" s="71"/>
      <c r="DS1109" s="71"/>
      <c r="DT1109" s="71"/>
      <c r="DU1109" s="71"/>
      <c r="DV1109" s="71"/>
      <c r="DW1109" s="71"/>
      <c r="DX1109" s="71"/>
      <c r="DY1109" s="71"/>
      <c r="DZ1109" s="71"/>
      <c r="EA1109" s="71"/>
      <c r="EB1109" s="71"/>
      <c r="EC1109" s="71"/>
      <c r="ED1109" s="71"/>
    </row>
    <row r="1110" spans="1:134">
      <c r="A1110" s="4">
        <v>1329</v>
      </c>
      <c r="B1110" s="46" t="s">
        <v>8600</v>
      </c>
      <c r="C1110" s="65" t="str">
        <f t="shared" si="39"/>
        <v>1329</v>
      </c>
      <c r="D1110" s="69">
        <v>399627.31</v>
      </c>
      <c r="E1110" s="68">
        <v>5154659.99</v>
      </c>
      <c r="F1110" s="69">
        <v>2434.4500000000116</v>
      </c>
      <c r="G1110" s="69">
        <v>122761.80999999959</v>
      </c>
      <c r="H1110" s="70">
        <v>84.7075498883476</v>
      </c>
      <c r="I1110" s="70">
        <v>2.4396719808030598</v>
      </c>
      <c r="J1110" s="69">
        <v>754817.07999999973</v>
      </c>
      <c r="K1110" s="69">
        <v>693486.87</v>
      </c>
      <c r="L1110" s="69">
        <v>677954.69000000006</v>
      </c>
      <c r="M1110" s="69">
        <v>748246.9</v>
      </c>
      <c r="N1110" s="69">
        <v>1005271.2300000001</v>
      </c>
      <c r="O1110" s="69">
        <v>1141829.0499999998</v>
      </c>
      <c r="P1110" s="69">
        <v>673132.5399999998</v>
      </c>
      <c r="Q1110" s="69">
        <v>638658.49000000022</v>
      </c>
      <c r="R1110" s="69">
        <v>1403274.0399999998</v>
      </c>
      <c r="S1110" s="69">
        <v>650407.0199999999</v>
      </c>
      <c r="T1110" s="69">
        <v>705223.52999999991</v>
      </c>
      <c r="U1110" s="69">
        <v>684337.05999999982</v>
      </c>
      <c r="V1110" s="69">
        <v>399627.31</v>
      </c>
      <c r="W1110" s="70">
        <v>98.175754829835739</v>
      </c>
      <c r="X1110" s="70">
        <v>90.190808399669706</v>
      </c>
      <c r="Y1110" s="70">
        <v>97.270018837727193</v>
      </c>
      <c r="Z1110" s="71">
        <v>87.689922686009183</v>
      </c>
      <c r="AA1110" s="71">
        <v>112.61503138861639</v>
      </c>
      <c r="AB1110" s="71">
        <v>111.40278347905462</v>
      </c>
      <c r="AC1110" s="71">
        <v>77.393904211993572</v>
      </c>
      <c r="AD1110" s="71">
        <v>77.449128849918353</v>
      </c>
      <c r="AE1110" s="71">
        <v>94.196673607502845</v>
      </c>
      <c r="AF1110" s="71">
        <v>84.452589114506722</v>
      </c>
      <c r="AG1110" s="71">
        <v>87.76409485807811</v>
      </c>
      <c r="AH1110" s="71">
        <v>79.326579384589664</v>
      </c>
      <c r="AI1110" s="71">
        <v>85.982565566837977</v>
      </c>
      <c r="AJ1110" s="71">
        <v>-8.3373869967819374</v>
      </c>
      <c r="AK1110" s="71">
        <v>-17.003618806476752</v>
      </c>
      <c r="AL1110" s="71">
        <v>-21.852308674548137</v>
      </c>
      <c r="AM1110" s="71">
        <v>-19.869967024628</v>
      </c>
      <c r="AN1110" s="71">
        <v>-17.368636476490597</v>
      </c>
      <c r="AO1110" s="71">
        <v>-8.8760337863875378</v>
      </c>
      <c r="AP1110" s="71">
        <v>-23.343878781908757</v>
      </c>
      <c r="AQ1110" s="71">
        <v>-0.85647134111718204</v>
      </c>
      <c r="AR1110" s="71">
        <v>90.070358215637441</v>
      </c>
      <c r="AS1110" s="71">
        <v>-40.94383052558662</v>
      </c>
      <c r="AT1110" s="71">
        <v>14.819504128496085</v>
      </c>
      <c r="AU1110" s="71">
        <v>3.9110199344537966</v>
      </c>
      <c r="AV1110" s="72">
        <v>0.61291383737360761</v>
      </c>
      <c r="AW1110" s="73">
        <v>-68656.150000000256</v>
      </c>
      <c r="AX1110" s="73">
        <v>-142075.90999999957</v>
      </c>
      <c r="AY1110" s="73">
        <v>-189575.33999999985</v>
      </c>
      <c r="AZ1110" s="73">
        <v>-185543.92999999982</v>
      </c>
      <c r="BA1110" s="73">
        <v>-211302.22000000009</v>
      </c>
      <c r="BB1110" s="73">
        <v>-92801.25</v>
      </c>
      <c r="BC1110" s="73">
        <v>-204987.21000000008</v>
      </c>
      <c r="BD1110" s="73">
        <v>-5517.1799999995856</v>
      </c>
      <c r="BE1110" s="73">
        <v>664982.14999999991</v>
      </c>
      <c r="BF1110" s="73">
        <v>-450929.26000000013</v>
      </c>
      <c r="BG1110" s="73">
        <v>91021.669999999925</v>
      </c>
      <c r="BH1110" s="73">
        <v>25757.189999999828</v>
      </c>
      <c r="BI1110" s="73">
        <v>2434.4500000000116</v>
      </c>
      <c r="BJ1110" s="71">
        <v>19.328179507816142</v>
      </c>
      <c r="BK1110" s="71">
        <v>14.585305782948051</v>
      </c>
      <c r="BL1110" s="71">
        <v>15.472914967035901</v>
      </c>
      <c r="BM1110" s="71">
        <v>14.224715532982167</v>
      </c>
      <c r="BN1110" s="71">
        <v>2.0924845120526419</v>
      </c>
      <c r="BO1110" s="71">
        <v>12.902278612020057</v>
      </c>
      <c r="BP1110" s="71">
        <v>25.260674768277447</v>
      </c>
      <c r="BQ1110" s="71">
        <v>23.188345704115601</v>
      </c>
      <c r="BR1110" s="72">
        <v>12.36527254337909</v>
      </c>
      <c r="BS1110" s="72">
        <v>19.619303507839028</v>
      </c>
      <c r="BT1110" s="71">
        <v>20.585973820579493</v>
      </c>
      <c r="BU1110" s="71">
        <v>19.576111455412381</v>
      </c>
      <c r="BV1110" s="71">
        <v>17.081968548690874</v>
      </c>
      <c r="BW1110" s="71">
        <v>17.187270847366108</v>
      </c>
      <c r="BX1110" s="75">
        <v>15814</v>
      </c>
      <c r="BY1110" s="75">
        <v>15016</v>
      </c>
      <c r="BZ1110" s="75">
        <v>14944</v>
      </c>
      <c r="CA1110" s="75">
        <v>15124</v>
      </c>
      <c r="CB1110" s="75">
        <v>17171</v>
      </c>
      <c r="CC1110" s="75">
        <v>20197</v>
      </c>
      <c r="CD1110" s="75">
        <v>13545</v>
      </c>
      <c r="CE1110" s="75">
        <v>12986</v>
      </c>
      <c r="CF1110" s="75">
        <v>21313</v>
      </c>
      <c r="CG1110" s="75">
        <v>14026</v>
      </c>
      <c r="CH1110" s="75">
        <v>14390</v>
      </c>
      <c r="CI1110" s="75">
        <v>14215</v>
      </c>
      <c r="CJ1110" s="75">
        <v>7946</v>
      </c>
      <c r="CK1110" s="75">
        <v>98421</v>
      </c>
      <c r="CL1110" s="73">
        <v>935893.29999999993</v>
      </c>
      <c r="CM1110" s="73">
        <v>1059566.6800000004</v>
      </c>
      <c r="CN1110" s="73">
        <v>1129227.0999999999</v>
      </c>
      <c r="CO1110" s="73">
        <v>1118271.7900000005</v>
      </c>
      <c r="CP1110" s="73">
        <v>1258202.8600000001</v>
      </c>
      <c r="CQ1110" s="73">
        <v>978029.62999999977</v>
      </c>
      <c r="CR1110" s="73">
        <v>962194.00999999989</v>
      </c>
      <c r="CS1110" s="73">
        <v>1427144.59</v>
      </c>
      <c r="CT1110" s="73">
        <v>1096701.2300000002</v>
      </c>
      <c r="CU1110" s="73">
        <v>1015053.6799999999</v>
      </c>
      <c r="CV1110" s="73">
        <v>1042850.5199999999</v>
      </c>
      <c r="CW1110" s="73">
        <v>1068175.4299999997</v>
      </c>
      <c r="CX1110" s="73">
        <v>1155658.4000000001</v>
      </c>
      <c r="CY1110" s="77"/>
      <c r="CZ1110" s="4">
        <v>1329</v>
      </c>
      <c r="DA1110" s="76" t="str">
        <f t="shared" si="40"/>
        <v>1329</v>
      </c>
      <c r="DB1110" s="71">
        <v>3.9662213352550846</v>
      </c>
      <c r="DC1110" s="71">
        <v>4.6229939460555602</v>
      </c>
      <c r="DD1110" s="71">
        <v>1.6588133950238628</v>
      </c>
      <c r="DE1110" s="71">
        <v>1.9186202340897776</v>
      </c>
      <c r="DF1110" s="71">
        <v>1.6561074531241102</v>
      </c>
      <c r="DG1110" s="71">
        <v>0.94574956810684496</v>
      </c>
      <c r="DH1110" s="71">
        <v>0.60075061055760792</v>
      </c>
      <c r="DI1110" s="71">
        <v>1.0447057061854699</v>
      </c>
      <c r="DJ1110" s="71">
        <v>0.33144049871703152</v>
      </c>
      <c r="DK1110" s="71">
        <v>0.51031801781963748</v>
      </c>
      <c r="DL1110" s="71">
        <v>0.55629405414351241</v>
      </c>
      <c r="DM1110" s="71">
        <v>0.51801274594719204</v>
      </c>
      <c r="DN1110" s="71">
        <v>0.25599165218384795</v>
      </c>
      <c r="DO1110" s="71">
        <v>0.52770582342674177</v>
      </c>
      <c r="DQ1110" s="71"/>
      <c r="DR1110" s="71"/>
      <c r="DS1110" s="71"/>
      <c r="DT1110" s="71"/>
      <c r="DU1110" s="71"/>
      <c r="DV1110" s="71"/>
      <c r="DW1110" s="71"/>
      <c r="DX1110" s="71"/>
      <c r="DY1110" s="71"/>
      <c r="DZ1110" s="71"/>
      <c r="EA1110" s="71"/>
      <c r="EB1110" s="71"/>
      <c r="EC1110" s="71"/>
      <c r="ED1110" s="71"/>
    </row>
    <row r="1111" spans="1:134">
      <c r="A1111" s="4">
        <v>992</v>
      </c>
      <c r="B1111" s="46" t="s">
        <v>8607</v>
      </c>
      <c r="C1111" s="65" t="str">
        <f t="shared" si="39"/>
        <v>L992</v>
      </c>
      <c r="D1111" s="69">
        <v>299743.83999999997</v>
      </c>
      <c r="E1111" s="68">
        <v>3587557.9499999997</v>
      </c>
      <c r="F1111" s="69">
        <v>29603.869999999937</v>
      </c>
      <c r="G1111" s="69">
        <v>802239.04999999935</v>
      </c>
      <c r="H1111" s="70">
        <v>106.68372773456281</v>
      </c>
      <c r="I1111" s="70">
        <v>28.802412894264972</v>
      </c>
      <c r="J1111" s="69">
        <v>489260.78</v>
      </c>
      <c r="K1111" s="69">
        <v>449997.11999999988</v>
      </c>
      <c r="L1111" s="69">
        <v>409921.08999999991</v>
      </c>
      <c r="M1111" s="69">
        <v>486381</v>
      </c>
      <c r="N1111" s="69">
        <v>744553.81999999983</v>
      </c>
      <c r="O1111" s="69">
        <v>610327.44999999995</v>
      </c>
      <c r="P1111" s="69">
        <v>400116.06</v>
      </c>
      <c r="Q1111" s="69">
        <v>409911.61000000004</v>
      </c>
      <c r="R1111" s="69">
        <v>856316.98</v>
      </c>
      <c r="S1111" s="69">
        <v>528190.2699999999</v>
      </c>
      <c r="T1111" s="69">
        <v>592211.46</v>
      </c>
      <c r="U1111" s="69">
        <v>501067.72999999992</v>
      </c>
      <c r="V1111" s="69">
        <v>299743.83999999997</v>
      </c>
      <c r="W1111" s="70">
        <v>121.32864238655914</v>
      </c>
      <c r="X1111" s="70">
        <v>106.25919245302143</v>
      </c>
      <c r="Y1111" s="70">
        <v>100.29109393036984</v>
      </c>
      <c r="Z1111" s="71">
        <v>95.262396939917565</v>
      </c>
      <c r="AA1111" s="71">
        <v>104.53564300278406</v>
      </c>
      <c r="AB1111" s="71">
        <v>100.35361507391821</v>
      </c>
      <c r="AC1111" s="71">
        <v>100.47491766083292</v>
      </c>
      <c r="AD1111" s="71">
        <v>103.05990186249841</v>
      </c>
      <c r="AE1111" s="71">
        <v>109.89116823194868</v>
      </c>
      <c r="AF1111" s="71">
        <v>122.96736406060182</v>
      </c>
      <c r="AG1111" s="71">
        <v>110.42005607369494</v>
      </c>
      <c r="AH1111" s="71">
        <v>98.842268853396533</v>
      </c>
      <c r="AI1111" s="71">
        <v>95.219898140792566</v>
      </c>
      <c r="AJ1111" s="71">
        <v>18.512708812127478</v>
      </c>
      <c r="AK1111" s="71">
        <v>8.7148508142456329</v>
      </c>
      <c r="AL1111" s="71">
        <v>8.051924041112235</v>
      </c>
      <c r="AM1111" s="71">
        <v>12.494717063462325</v>
      </c>
      <c r="AN1111" s="71">
        <v>15.158319024135558</v>
      </c>
      <c r="AO1111" s="71">
        <v>10.944142908970388</v>
      </c>
      <c r="AP1111" s="71">
        <v>1.1625770831183324</v>
      </c>
      <c r="AQ1111" s="71">
        <v>29.349219874949782</v>
      </c>
      <c r="AR1111" s="71">
        <v>111.1788304707821</v>
      </c>
      <c r="AS1111" s="71">
        <v>-8.4061897885760359</v>
      </c>
      <c r="AT1111" s="71">
        <v>40.167616586454912</v>
      </c>
      <c r="AU1111" s="71">
        <v>25.866045436323471</v>
      </c>
      <c r="AV1111" s="72">
        <v>10.958715217152037</v>
      </c>
      <c r="AW1111" s="73">
        <v>76426.760000000009</v>
      </c>
      <c r="AX1111" s="73">
        <v>36072.879999999888</v>
      </c>
      <c r="AY1111" s="73">
        <v>30546.919999999925</v>
      </c>
      <c r="AZ1111" s="73">
        <v>54022.02999999997</v>
      </c>
      <c r="BA1111" s="73">
        <v>98005.809999999939</v>
      </c>
      <c r="BB1111" s="73">
        <v>66904.020000000019</v>
      </c>
      <c r="BC1111" s="73">
        <v>4598.2000000001281</v>
      </c>
      <c r="BD1111" s="73">
        <v>93008.570000000065</v>
      </c>
      <c r="BE1111" s="73">
        <v>450823.22000000015</v>
      </c>
      <c r="BF1111" s="73">
        <v>-48475.630000000121</v>
      </c>
      <c r="BG1111" s="73">
        <v>169709.11999999994</v>
      </c>
      <c r="BH1111" s="73">
        <v>102971.6999999999</v>
      </c>
      <c r="BI1111" s="73">
        <v>29603.869999999937</v>
      </c>
      <c r="BJ1111" s="71">
        <v>14.447620081216694</v>
      </c>
      <c r="BK1111" s="71">
        <v>10.883809324201025</v>
      </c>
      <c r="BL1111" s="71">
        <v>9.833902547082312</v>
      </c>
      <c r="BM1111" s="71">
        <v>12.216167540936828</v>
      </c>
      <c r="BN1111" s="71">
        <v>0.7482957096415781</v>
      </c>
      <c r="BO1111" s="71">
        <v>6.2330305012865352</v>
      </c>
      <c r="BP1111" s="71">
        <v>19.92559439634142</v>
      </c>
      <c r="BQ1111" s="71">
        <v>16.365118372475528</v>
      </c>
      <c r="BR1111" s="72">
        <v>7.3636532505792482</v>
      </c>
      <c r="BS1111" s="72">
        <v>12.220551810985647</v>
      </c>
      <c r="BT1111" s="71">
        <v>13.390103627576195</v>
      </c>
      <c r="BU1111" s="71">
        <v>13.543547151466527</v>
      </c>
      <c r="BV1111" s="71">
        <v>11.072506630487435</v>
      </c>
      <c r="BW1111" s="71">
        <v>11.284506689970133</v>
      </c>
      <c r="BX1111" s="75">
        <v>11929</v>
      </c>
      <c r="BY1111" s="75">
        <v>10865</v>
      </c>
      <c r="BZ1111" s="75">
        <v>9708</v>
      </c>
      <c r="CA1111" s="75">
        <v>10582</v>
      </c>
      <c r="CB1111" s="75">
        <v>14740</v>
      </c>
      <c r="CC1111" s="75">
        <v>13383</v>
      </c>
      <c r="CD1111" s="75">
        <v>9388</v>
      </c>
      <c r="CE1111" s="75">
        <v>9781</v>
      </c>
      <c r="CF1111" s="75">
        <v>18059</v>
      </c>
      <c r="CG1111" s="75">
        <v>12632</v>
      </c>
      <c r="CH1111" s="75">
        <v>12877</v>
      </c>
      <c r="CI1111" s="75">
        <v>12415</v>
      </c>
      <c r="CJ1111" s="75">
        <v>6853</v>
      </c>
      <c r="CK1111" s="75">
        <v>82005</v>
      </c>
      <c r="CL1111" s="73">
        <v>867905.35000000009</v>
      </c>
      <c r="CM1111" s="73">
        <v>867312.76000000013</v>
      </c>
      <c r="CN1111" s="73">
        <v>947890.45000000007</v>
      </c>
      <c r="CO1111" s="73">
        <v>1074322.7399999998</v>
      </c>
      <c r="CP1111" s="73">
        <v>998073.71000000054</v>
      </c>
      <c r="CQ1111" s="73">
        <v>899247.64999999967</v>
      </c>
      <c r="CR1111" s="73">
        <v>941341.64</v>
      </c>
      <c r="CS1111" s="73">
        <v>1019532.21</v>
      </c>
      <c r="CT1111" s="73">
        <v>922684.38000000059</v>
      </c>
      <c r="CU1111" s="73">
        <v>782221.97000000009</v>
      </c>
      <c r="CV1111" s="73">
        <v>844746.42</v>
      </c>
      <c r="CW1111" s="73">
        <v>907028.09000000008</v>
      </c>
      <c r="CX1111" s="73">
        <v>939527.31999999983</v>
      </c>
      <c r="CY1111" s="77"/>
      <c r="CZ1111" s="4">
        <v>992</v>
      </c>
      <c r="DA1111" s="76" t="str">
        <f t="shared" si="40"/>
        <v>L992</v>
      </c>
      <c r="DB1111" s="71">
        <v>2.7106462960454722</v>
      </c>
      <c r="DC1111" s="71">
        <v>3.0341439093850076</v>
      </c>
      <c r="DD1111" s="71">
        <v>1.1205091246694476</v>
      </c>
      <c r="DE1111" s="71">
        <v>1.408846198017988</v>
      </c>
      <c r="DF1111" s="71">
        <v>0.84572754377664727</v>
      </c>
      <c r="DG1111" s="71">
        <v>0.72657216701339566</v>
      </c>
      <c r="DH1111" s="71">
        <v>0.19153978296598231</v>
      </c>
      <c r="DI1111" s="71">
        <v>0.51546856211568259</v>
      </c>
      <c r="DJ1111" s="71">
        <v>0.46660255426284897</v>
      </c>
      <c r="DK1111" s="71">
        <v>0.39515730430908658</v>
      </c>
      <c r="DL1111" s="71">
        <v>0.52298577156208303</v>
      </c>
      <c r="DM1111" s="71">
        <v>0.60008764012060234</v>
      </c>
      <c r="DN1111" s="71">
        <v>0.97934006328616097</v>
      </c>
      <c r="DO1111" s="71">
        <v>0.50389230979475064</v>
      </c>
      <c r="DQ1111" s="71"/>
      <c r="DR1111" s="71"/>
      <c r="DS1111" s="71"/>
      <c r="DT1111" s="71"/>
      <c r="DU1111" s="71"/>
      <c r="DV1111" s="71"/>
      <c r="DW1111" s="71"/>
      <c r="DX1111" s="71"/>
      <c r="DY1111" s="71"/>
      <c r="DZ1111" s="71"/>
      <c r="EA1111" s="71"/>
      <c r="EB1111" s="71"/>
      <c r="EC1111" s="71"/>
      <c r="ED1111" s="71"/>
    </row>
    <row r="1112" spans="1:134">
      <c r="A1112" s="4">
        <v>1322</v>
      </c>
      <c r="B1112" s="46" t="s">
        <v>8615</v>
      </c>
      <c r="C1112" s="65" t="str">
        <f t="shared" si="39"/>
        <v>1322</v>
      </c>
      <c r="D1112" s="69">
        <v>278945.49999999994</v>
      </c>
      <c r="E1112" s="68">
        <v>2868588.6500000004</v>
      </c>
      <c r="F1112" s="69">
        <v>8766.3899999999558</v>
      </c>
      <c r="G1112" s="69">
        <v>-76306.079999999609</v>
      </c>
      <c r="H1112" s="70">
        <v>82.819705827952745</v>
      </c>
      <c r="I1112" s="70">
        <v>-2.5911309909539493</v>
      </c>
      <c r="J1112" s="69">
        <v>490186.54999999987</v>
      </c>
      <c r="K1112" s="69">
        <v>437615.35999999993</v>
      </c>
      <c r="L1112" s="69">
        <v>397411.86999999988</v>
      </c>
      <c r="M1112" s="69">
        <v>495143.44999999995</v>
      </c>
      <c r="N1112" s="69">
        <v>885469.28</v>
      </c>
      <c r="O1112" s="69">
        <v>562089.75999999978</v>
      </c>
      <c r="P1112" s="69">
        <v>408781.24999999994</v>
      </c>
      <c r="Q1112" s="69">
        <v>362455.35000000003</v>
      </c>
      <c r="R1112" s="69">
        <v>659154.82000000007</v>
      </c>
      <c r="S1112" s="69">
        <v>313986.07</v>
      </c>
      <c r="T1112" s="69">
        <v>451484.85999999987</v>
      </c>
      <c r="U1112" s="69">
        <v>393780.79999999993</v>
      </c>
      <c r="V1112" s="69">
        <v>278945.49999999994</v>
      </c>
      <c r="W1112" s="70">
        <v>111.53645112829406</v>
      </c>
      <c r="X1112" s="70">
        <v>91.930775010111049</v>
      </c>
      <c r="Y1112" s="70">
        <v>100.27427323338436</v>
      </c>
      <c r="Z1112" s="71">
        <v>90.180734891992742</v>
      </c>
      <c r="AA1112" s="71">
        <v>78.674423304555418</v>
      </c>
      <c r="AB1112" s="71">
        <v>83.985502251425444</v>
      </c>
      <c r="AC1112" s="71">
        <v>72.812033753616234</v>
      </c>
      <c r="AD1112" s="71">
        <v>77.538734620329691</v>
      </c>
      <c r="AE1112" s="71">
        <v>103.92548888142019</v>
      </c>
      <c r="AF1112" s="71">
        <v>65.053847665737891</v>
      </c>
      <c r="AG1112" s="71">
        <v>91.871896271486293</v>
      </c>
      <c r="AH1112" s="71">
        <v>80.120440444227043</v>
      </c>
      <c r="AI1112" s="71">
        <v>83.278104286420472</v>
      </c>
      <c r="AJ1112" s="71">
        <v>3.5728194053544327</v>
      </c>
      <c r="AK1112" s="71">
        <v>-7.5639344790708218</v>
      </c>
      <c r="AL1112" s="71">
        <v>-12.721977465022105</v>
      </c>
      <c r="AM1112" s="71">
        <v>-9.6620452819993865</v>
      </c>
      <c r="AN1112" s="71">
        <v>-35.990128880015583</v>
      </c>
      <c r="AO1112" s="71">
        <v>-23.647262181509376</v>
      </c>
      <c r="AP1112" s="71">
        <v>-29.604185684640427</v>
      </c>
      <c r="AQ1112" s="71">
        <v>-6.032633999517401</v>
      </c>
      <c r="AR1112" s="71">
        <v>44.681544015923812</v>
      </c>
      <c r="AS1112" s="71">
        <v>-30.36579472863864</v>
      </c>
      <c r="AT1112" s="71">
        <v>12.803696347551142</v>
      </c>
      <c r="AU1112" s="71">
        <v>-1.9381849237674165</v>
      </c>
      <c r="AV1112" s="72">
        <v>3.2446587006671024</v>
      </c>
      <c r="AW1112" s="73">
        <v>16909.339999999851</v>
      </c>
      <c r="AX1112" s="73">
        <v>-35809.550000000105</v>
      </c>
      <c r="AY1112" s="73">
        <v>-57928.270000000077</v>
      </c>
      <c r="AZ1112" s="73">
        <v>-52957.789999999921</v>
      </c>
      <c r="BA1112" s="73">
        <v>-497851.11999999918</v>
      </c>
      <c r="BB1112" s="73">
        <v>-166438.98000000045</v>
      </c>
      <c r="BC1112" s="73">
        <v>-171908.46000000014</v>
      </c>
      <c r="BD1112" s="73">
        <v>-23269.359999999986</v>
      </c>
      <c r="BE1112" s="73">
        <v>203564.70000000013</v>
      </c>
      <c r="BF1112" s="73">
        <v>-136921.73999999993</v>
      </c>
      <c r="BG1112" s="73">
        <v>51245.439999999769</v>
      </c>
      <c r="BH1112" s="73">
        <v>-7783.0499999999884</v>
      </c>
      <c r="BI1112" s="73">
        <v>8766.3899999999558</v>
      </c>
      <c r="BJ1112" s="71">
        <v>11.345531412532868</v>
      </c>
      <c r="BK1112" s="71">
        <v>5.528937362569696</v>
      </c>
      <c r="BL1112" s="71">
        <v>6.3564271757730477</v>
      </c>
      <c r="BM1112" s="71">
        <v>2.7799996709780341</v>
      </c>
      <c r="BN1112" s="71">
        <v>-4.9446431118117342</v>
      </c>
      <c r="BO1112" s="71">
        <v>4.5604009359875599</v>
      </c>
      <c r="BP1112" s="71">
        <v>17.025545291380446</v>
      </c>
      <c r="BQ1112" s="71">
        <v>16.639424269416971</v>
      </c>
      <c r="BR1112" s="72">
        <v>7.1314428589712637</v>
      </c>
      <c r="BS1112" s="72">
        <v>10.720374476558591</v>
      </c>
      <c r="BT1112" s="71">
        <v>12.278883230663451</v>
      </c>
      <c r="BU1112" s="71">
        <v>13.593736393868021</v>
      </c>
      <c r="BV1112" s="71">
        <v>6.5058596896711549</v>
      </c>
      <c r="BW1112" s="71">
        <v>10.264663307071887</v>
      </c>
      <c r="BX1112" s="75">
        <v>5356</v>
      </c>
      <c r="BY1112" s="75">
        <v>4579</v>
      </c>
      <c r="BZ1112" s="75">
        <v>4359</v>
      </c>
      <c r="CA1112" s="75">
        <v>4806</v>
      </c>
      <c r="CB1112" s="75">
        <v>6634</v>
      </c>
      <c r="CC1112" s="75">
        <v>6506</v>
      </c>
      <c r="CD1112" s="75">
        <v>4806</v>
      </c>
      <c r="CE1112" s="75">
        <v>4491</v>
      </c>
      <c r="CF1112" s="75">
        <v>6353</v>
      </c>
      <c r="CG1112" s="75">
        <v>4462</v>
      </c>
      <c r="CH1112" s="75">
        <v>5536</v>
      </c>
      <c r="CI1112" s="75">
        <v>4957</v>
      </c>
      <c r="CJ1112" s="75">
        <v>2921</v>
      </c>
      <c r="CK1112" s="75">
        <v>33526</v>
      </c>
      <c r="CL1112" s="73">
        <v>918312.81000000017</v>
      </c>
      <c r="CM1112" s="73">
        <v>1181396.3599999996</v>
      </c>
      <c r="CN1112" s="73">
        <v>1150428.7000000002</v>
      </c>
      <c r="CO1112" s="73">
        <v>1155992.1799999997</v>
      </c>
      <c r="CP1112" s="73">
        <v>1189454.1500000004</v>
      </c>
      <c r="CQ1112" s="73">
        <v>1072163.52</v>
      </c>
      <c r="CR1112" s="73">
        <v>1206181.72</v>
      </c>
      <c r="CS1112" s="73">
        <v>1284367.45</v>
      </c>
      <c r="CT1112" s="73">
        <v>1037514.2500000002</v>
      </c>
      <c r="CU1112" s="73">
        <v>1017170.76</v>
      </c>
      <c r="CV1112" s="73">
        <v>953256.52999999991</v>
      </c>
      <c r="CW1112" s="73">
        <v>958287.65000000037</v>
      </c>
      <c r="CX1112" s="73">
        <v>978338.58000000007</v>
      </c>
      <c r="CY1112" s="77"/>
      <c r="CZ1112" s="4">
        <v>1322</v>
      </c>
      <c r="DA1112" s="76" t="str">
        <f t="shared" si="40"/>
        <v>1322</v>
      </c>
      <c r="DB1112" s="71">
        <v>16.053071373872346</v>
      </c>
      <c r="DC1112" s="71">
        <v>17.781148167395749</v>
      </c>
      <c r="DD1112" s="71">
        <v>1.8535943562576689</v>
      </c>
      <c r="DE1112" s="71">
        <v>2.0370707109687385</v>
      </c>
      <c r="DF1112" s="71">
        <v>3.5957325568231733</v>
      </c>
      <c r="DG1112" s="71">
        <v>1.7899990703521071</v>
      </c>
      <c r="DH1112" s="71">
        <v>1.576119258671536</v>
      </c>
      <c r="DI1112" s="71">
        <v>3.4856771157789797</v>
      </c>
      <c r="DJ1112" s="71">
        <v>2.7034165145310327</v>
      </c>
      <c r="DK1112" s="71">
        <v>0.89568008903539875</v>
      </c>
      <c r="DL1112" s="71">
        <v>0.91278192964577409</v>
      </c>
      <c r="DM1112" s="71">
        <v>0.93719592302423227</v>
      </c>
      <c r="DN1112" s="72">
        <v>1.3881015095515572</v>
      </c>
      <c r="DO1112" s="71">
        <v>1.7871452579887461</v>
      </c>
      <c r="DQ1112" s="71"/>
      <c r="DR1112" s="71"/>
      <c r="DS1112" s="71"/>
      <c r="DT1112" s="71"/>
      <c r="DU1112" s="71"/>
      <c r="DV1112" s="71"/>
      <c r="DW1112" s="71"/>
      <c r="DX1112" s="71"/>
      <c r="DY1112" s="71"/>
      <c r="DZ1112" s="71"/>
      <c r="EA1112" s="71"/>
      <c r="EB1112" s="71"/>
      <c r="EC1112" s="71"/>
      <c r="ED1112" s="71"/>
    </row>
    <row r="1113" spans="1:134">
      <c r="A1113" s="4">
        <v>5047</v>
      </c>
      <c r="B1113" s="46" t="s">
        <v>8621</v>
      </c>
      <c r="C1113" s="65" t="str">
        <f t="shared" si="39"/>
        <v>5047</v>
      </c>
      <c r="D1113" s="69">
        <v>416364.60000000003</v>
      </c>
      <c r="E1113" s="68">
        <v>5643504.7700000005</v>
      </c>
      <c r="F1113" s="68">
        <v>29212.969999999972</v>
      </c>
      <c r="G1113" s="69">
        <v>1572272.0700000012</v>
      </c>
      <c r="H1113" s="70">
        <v>115.31801627056328</v>
      </c>
      <c r="I1113" s="70">
        <v>38.619066652711886</v>
      </c>
      <c r="J1113" s="69">
        <v>695464.42</v>
      </c>
      <c r="K1113" s="69">
        <v>658391.24</v>
      </c>
      <c r="L1113" s="69">
        <v>678148.31000000017</v>
      </c>
      <c r="M1113" s="69">
        <v>755173.25999999978</v>
      </c>
      <c r="N1113" s="69">
        <v>1040185.81</v>
      </c>
      <c r="O1113" s="69">
        <v>962087</v>
      </c>
      <c r="P1113" s="69">
        <v>712964.12000000023</v>
      </c>
      <c r="Q1113" s="69">
        <v>696986.23999999987</v>
      </c>
      <c r="R1113" s="69">
        <v>1383872.1400000001</v>
      </c>
      <c r="S1113" s="69">
        <v>775910.08000000007</v>
      </c>
      <c r="T1113" s="69">
        <v>872681.64999999991</v>
      </c>
      <c r="U1113" s="69">
        <v>784725.94000000006</v>
      </c>
      <c r="V1113" s="69">
        <v>416364.60000000003</v>
      </c>
      <c r="W1113" s="70">
        <v>126.35715549804702</v>
      </c>
      <c r="X1113" s="70">
        <v>110.48003751860711</v>
      </c>
      <c r="Y1113" s="70">
        <v>122.25208482733395</v>
      </c>
      <c r="Z1113" s="71">
        <v>110.37260183756716</v>
      </c>
      <c r="AA1113" s="71">
        <v>93.174468023387419</v>
      </c>
      <c r="AB1113" s="71">
        <v>103.66034560912412</v>
      </c>
      <c r="AC1113" s="71">
        <v>120.42428838124972</v>
      </c>
      <c r="AD1113" s="71">
        <v>123.97848053247105</v>
      </c>
      <c r="AE1113" s="71">
        <v>122.87958446496556</v>
      </c>
      <c r="AF1113" s="71">
        <v>121.87986513215434</v>
      </c>
      <c r="AG1113" s="71">
        <v>114.13776285788279</v>
      </c>
      <c r="AH1113" s="71">
        <v>104.99892032110229</v>
      </c>
      <c r="AI1113" s="71">
        <v>89.567183221984592</v>
      </c>
      <c r="AJ1113" s="71">
        <v>22.403805663008324</v>
      </c>
      <c r="AK1113" s="71">
        <v>10.416720158163685</v>
      </c>
      <c r="AL1113" s="71">
        <v>27.079920642266163</v>
      </c>
      <c r="AM1113" s="71">
        <v>13.129547326168156</v>
      </c>
      <c r="AN1113" s="71">
        <v>2.816880943415967</v>
      </c>
      <c r="AO1113" s="71">
        <v>22.343605125509704</v>
      </c>
      <c r="AP1113" s="71">
        <v>18.423212410061772</v>
      </c>
      <c r="AQ1113" s="71">
        <v>53.967915457265669</v>
      </c>
      <c r="AR1113" s="71">
        <v>137.82795105076048</v>
      </c>
      <c r="AS1113" s="71">
        <v>-9.2940542294332911</v>
      </c>
      <c r="AT1113" s="71">
        <v>45.760703728166831</v>
      </c>
      <c r="AU1113" s="71">
        <v>32.253439166743568</v>
      </c>
      <c r="AV1113" s="72">
        <v>7.5456146213306541</v>
      </c>
      <c r="AW1113" s="73">
        <v>127292.19999999995</v>
      </c>
      <c r="AX1113" s="73">
        <v>62112.670000000042</v>
      </c>
      <c r="AY1113" s="73">
        <v>144509.08000000019</v>
      </c>
      <c r="AZ1113" s="73">
        <v>87643.62</v>
      </c>
      <c r="BA1113" s="73">
        <v>28512.030000000144</v>
      </c>
      <c r="BB1113" s="73">
        <v>186861.54000000015</v>
      </c>
      <c r="BC1113" s="73">
        <v>110916.51000000024</v>
      </c>
      <c r="BD1113" s="73">
        <v>244303.46000000008</v>
      </c>
      <c r="BE1113" s="73">
        <v>801992.62000000023</v>
      </c>
      <c r="BF1113" s="73">
        <v>-79502.509999999893</v>
      </c>
      <c r="BG1113" s="73">
        <v>273973.19999999995</v>
      </c>
      <c r="BH1113" s="73">
        <v>191375.81999999995</v>
      </c>
      <c r="BI1113" s="73">
        <v>29212.969999999972</v>
      </c>
      <c r="BJ1113" s="71">
        <v>15.621768511800116</v>
      </c>
      <c r="BK1113" s="71">
        <v>12.668524410413214</v>
      </c>
      <c r="BL1113" s="71">
        <v>11.860570703354803</v>
      </c>
      <c r="BM1113" s="71">
        <v>14.323891827726019</v>
      </c>
      <c r="BN1113" s="71">
        <v>4.4409869527175987</v>
      </c>
      <c r="BO1113" s="71">
        <v>10.332347549043877</v>
      </c>
      <c r="BP1113" s="71">
        <v>21.666126077626561</v>
      </c>
      <c r="BQ1113" s="71">
        <v>18.498195272119585</v>
      </c>
      <c r="BR1113" s="72">
        <v>9.1248703738774584</v>
      </c>
      <c r="BS1113" s="72">
        <v>14.858360216739339</v>
      </c>
      <c r="BT1113" s="71">
        <v>14.753260610883391</v>
      </c>
      <c r="BU1113" s="71">
        <v>14.279087090175288</v>
      </c>
      <c r="BV1113" s="71">
        <v>12.695737369702407</v>
      </c>
      <c r="BW1113" s="71">
        <v>13.014641928936214</v>
      </c>
      <c r="BX1113" s="75">
        <v>14520</v>
      </c>
      <c r="BY1113" s="75">
        <v>14557</v>
      </c>
      <c r="BZ1113" s="75">
        <v>13467</v>
      </c>
      <c r="CA1113" s="75">
        <v>13926</v>
      </c>
      <c r="CB1113" s="75">
        <v>18358</v>
      </c>
      <c r="CC1113" s="75">
        <v>17459</v>
      </c>
      <c r="CD1113" s="75">
        <v>12513</v>
      </c>
      <c r="CE1113" s="75">
        <v>13049</v>
      </c>
      <c r="CF1113" s="75">
        <v>22783</v>
      </c>
      <c r="CG1113" s="75">
        <v>14709</v>
      </c>
      <c r="CH1113" s="75">
        <v>16467</v>
      </c>
      <c r="CI1113" s="75">
        <v>15249</v>
      </c>
      <c r="CJ1113" s="75">
        <v>8761</v>
      </c>
      <c r="CK1113" s="75">
        <v>103531</v>
      </c>
      <c r="CL1113" s="73">
        <v>939449.12000000011</v>
      </c>
      <c r="CM1113" s="73">
        <v>1053368.58</v>
      </c>
      <c r="CN1113" s="73">
        <v>1068935.46</v>
      </c>
      <c r="CO1113" s="73">
        <v>1225694.07</v>
      </c>
      <c r="CP1113" s="73">
        <v>1266367.2700000005</v>
      </c>
      <c r="CQ1113" s="73">
        <v>1155001.6299999999</v>
      </c>
      <c r="CR1113" s="73">
        <v>1011651.2599999998</v>
      </c>
      <c r="CS1113" s="73">
        <v>1287817.32</v>
      </c>
      <c r="CT1113" s="73">
        <v>999638.00999999978</v>
      </c>
      <c r="CU1113" s="73">
        <v>961363.98</v>
      </c>
      <c r="CV1113" s="73">
        <v>1001341.2700000001</v>
      </c>
      <c r="CW1113" s="73">
        <v>981966.34000000043</v>
      </c>
      <c r="CX1113" s="73">
        <v>1007605.1200000002</v>
      </c>
      <c r="CY1113" s="77"/>
      <c r="CZ1113" s="4">
        <v>5047</v>
      </c>
      <c r="DA1113" s="76" t="str">
        <f t="shared" si="40"/>
        <v>5047</v>
      </c>
      <c r="DB1113" s="71">
        <v>1.7454110178440447</v>
      </c>
      <c r="DC1113" s="71">
        <v>1.629581559026902</v>
      </c>
      <c r="DD1113" s="71">
        <v>0.33049922869248416</v>
      </c>
      <c r="DE1113" s="71">
        <v>0.26284162161977298</v>
      </c>
      <c r="DF1113" s="71">
        <v>0.37561449162314403</v>
      </c>
      <c r="DG1113" s="71">
        <v>0.26958329522838376</v>
      </c>
      <c r="DH1113" s="71">
        <v>0.24826383323698631</v>
      </c>
      <c r="DI1113" s="71">
        <v>0.18767041604851054</v>
      </c>
      <c r="DJ1113" s="71">
        <v>8.0215482142606515E-2</v>
      </c>
      <c r="DK1113" s="71">
        <v>3.4032582315412861E-2</v>
      </c>
      <c r="DL1113" s="71">
        <v>0.11988164904628926</v>
      </c>
      <c r="DM1113" s="71">
        <v>4.0790099989814678E-2</v>
      </c>
      <c r="DN1113" s="72">
        <v>4.5173222991123516E-2</v>
      </c>
      <c r="DO1113" s="71">
        <v>0.1054751920767317</v>
      </c>
      <c r="DQ1113" s="71"/>
      <c r="DR1113" s="71"/>
      <c r="DS1113" s="71"/>
      <c r="DT1113" s="71"/>
      <c r="DU1113" s="71"/>
      <c r="DV1113" s="71"/>
      <c r="DW1113" s="71"/>
      <c r="DX1113" s="71"/>
      <c r="DY1113" s="71"/>
      <c r="DZ1113" s="71"/>
      <c r="EA1113" s="71"/>
      <c r="EB1113" s="71"/>
      <c r="EC1113" s="71"/>
      <c r="ED1113" s="71"/>
    </row>
    <row r="1114" spans="1:134">
      <c r="A1114" s="4">
        <v>5042</v>
      </c>
      <c r="B1114" s="46" t="s">
        <v>8628</v>
      </c>
      <c r="C1114" s="65" t="str">
        <f t="shared" si="39"/>
        <v>5042</v>
      </c>
      <c r="D1114" s="69">
        <v>230219.90000000002</v>
      </c>
      <c r="E1114" s="68">
        <v>2941455.2600000012</v>
      </c>
      <c r="F1114" s="69">
        <v>15756.660000000003</v>
      </c>
      <c r="G1114" s="69">
        <v>670052.58000000194</v>
      </c>
      <c r="H1114" s="70">
        <v>108.1149607233251</v>
      </c>
      <c r="I1114" s="70">
        <v>29.499506445946523</v>
      </c>
      <c r="J1114" s="69">
        <v>415421.35000000003</v>
      </c>
      <c r="K1114" s="69">
        <v>356306.75999999995</v>
      </c>
      <c r="L1114" s="69">
        <v>337908.65999999992</v>
      </c>
      <c r="M1114" s="69">
        <v>396164.72000000003</v>
      </c>
      <c r="N1114" s="69">
        <v>589567.19000000006</v>
      </c>
      <c r="O1114" s="69">
        <v>538635.38</v>
      </c>
      <c r="P1114" s="69">
        <v>350216.73999999993</v>
      </c>
      <c r="Q1114" s="69">
        <v>335701.42</v>
      </c>
      <c r="R1114" s="69">
        <v>704520.54999999993</v>
      </c>
      <c r="S1114" s="69">
        <v>390056.64</v>
      </c>
      <c r="T1114" s="69">
        <v>479549.85000000003</v>
      </c>
      <c r="U1114" s="69">
        <v>451190.15999999992</v>
      </c>
      <c r="V1114" s="69">
        <v>230219.90000000002</v>
      </c>
      <c r="W1114" s="70">
        <v>115.20310675440814</v>
      </c>
      <c r="X1114" s="70">
        <v>96.046854146874438</v>
      </c>
      <c r="Y1114" s="70">
        <v>104.59441009609878</v>
      </c>
      <c r="Z1114" s="71">
        <v>108.61699820799717</v>
      </c>
      <c r="AA1114" s="71">
        <v>89.609174328177147</v>
      </c>
      <c r="AB1114" s="71">
        <v>98.781031179818456</v>
      </c>
      <c r="AC1114" s="71">
        <v>102.12525115829854</v>
      </c>
      <c r="AD1114" s="71">
        <v>96.051527257601407</v>
      </c>
      <c r="AE1114" s="71">
        <v>120.40421398765314</v>
      </c>
      <c r="AF1114" s="71">
        <v>115.06031019259591</v>
      </c>
      <c r="AG1114" s="71">
        <v>114.99845139926634</v>
      </c>
      <c r="AH1114" s="71">
        <v>106.54103542264906</v>
      </c>
      <c r="AI1114" s="71">
        <v>87.331136069058928</v>
      </c>
      <c r="AJ1114" s="71">
        <v>11.108075454286048</v>
      </c>
      <c r="AK1114" s="71">
        <v>-12.255538545486932</v>
      </c>
      <c r="AL1114" s="71">
        <v>-23.897358071816132</v>
      </c>
      <c r="AM1114" s="71">
        <v>-15.125242443240417</v>
      </c>
      <c r="AN1114" s="71">
        <v>-23.043706467297696</v>
      </c>
      <c r="AO1114" s="71">
        <v>-5.4620794624504976</v>
      </c>
      <c r="AP1114" s="71">
        <v>-2.5145099464406795</v>
      </c>
      <c r="AQ1114" s="71">
        <v>19.597024216317749</v>
      </c>
      <c r="AR1114" s="71">
        <v>112.57192121182919</v>
      </c>
      <c r="AS1114" s="71">
        <v>-6.6003290064436282</v>
      </c>
      <c r="AT1114" s="71">
        <v>44.469583321333147</v>
      </c>
      <c r="AU1114" s="71">
        <v>34.279053076322221</v>
      </c>
      <c r="AV1114" s="72">
        <v>7.3470213356843894</v>
      </c>
      <c r="AW1114" s="73">
        <v>41531.920000000042</v>
      </c>
      <c r="AX1114" s="73">
        <v>-49766.460000000021</v>
      </c>
      <c r="AY1114" s="73">
        <v>-106108.33000000013</v>
      </c>
      <c r="AZ1114" s="73">
        <v>-70599.169999999867</v>
      </c>
      <c r="BA1114" s="73">
        <v>-176539.3400000002</v>
      </c>
      <c r="BB1114" s="73">
        <v>-21531.469999999972</v>
      </c>
      <c r="BC1114" s="73">
        <v>-9033.3800000000047</v>
      </c>
      <c r="BD1114" s="73">
        <v>55007.630000000005</v>
      </c>
      <c r="BE1114" s="73">
        <v>373093.63999999996</v>
      </c>
      <c r="BF1114" s="73">
        <v>-27564.359999999928</v>
      </c>
      <c r="BG1114" s="73">
        <v>147611.57000000007</v>
      </c>
      <c r="BH1114" s="73">
        <v>115180.81999999995</v>
      </c>
      <c r="BI1114" s="73">
        <v>15756.660000000003</v>
      </c>
      <c r="BJ1114" s="71">
        <v>7.9179686418464623</v>
      </c>
      <c r="BK1114" s="71">
        <v>9.4011845755586272</v>
      </c>
      <c r="BL1114" s="71">
        <v>11.024790881500355</v>
      </c>
      <c r="BM1114" s="71">
        <v>10.382820571185047</v>
      </c>
      <c r="BN1114" s="71">
        <v>-1.4677358533445708</v>
      </c>
      <c r="BO1114" s="71">
        <v>6.290175468157079</v>
      </c>
      <c r="BP1114" s="71">
        <v>19.730616335804168</v>
      </c>
      <c r="BQ1114" s="71">
        <v>18.477252734250975</v>
      </c>
      <c r="BR1114" s="72">
        <v>7.8612495510100491</v>
      </c>
      <c r="BS1114" s="72">
        <v>12.408592656389125</v>
      </c>
      <c r="BT1114" s="71">
        <v>11.978310758014397</v>
      </c>
      <c r="BU1114" s="71">
        <v>10.862097380304514</v>
      </c>
      <c r="BV1114" s="71">
        <v>6.3234884578511412</v>
      </c>
      <c r="BW1114" s="71">
        <v>10.688955771638089</v>
      </c>
      <c r="BX1114" s="75">
        <v>8434</v>
      </c>
      <c r="BY1114" s="75">
        <v>7834</v>
      </c>
      <c r="BZ1114" s="75">
        <v>7796</v>
      </c>
      <c r="CA1114" s="75">
        <v>7775</v>
      </c>
      <c r="CB1114" s="75">
        <v>10267</v>
      </c>
      <c r="CC1114" s="75">
        <v>11726</v>
      </c>
      <c r="CD1114" s="75">
        <v>6850</v>
      </c>
      <c r="CE1114" s="75">
        <v>7385</v>
      </c>
      <c r="CF1114" s="75">
        <v>12418</v>
      </c>
      <c r="CG1114" s="75">
        <v>8426</v>
      </c>
      <c r="CH1114" s="75">
        <v>9637</v>
      </c>
      <c r="CI1114" s="75">
        <v>9468</v>
      </c>
      <c r="CJ1114" s="75">
        <v>5072</v>
      </c>
      <c r="CK1114" s="75">
        <v>59256</v>
      </c>
      <c r="CL1114" s="73">
        <v>680370.02</v>
      </c>
      <c r="CM1114" s="73">
        <v>654430.66000000027</v>
      </c>
      <c r="CN1114" s="73">
        <v>730340.16000000027</v>
      </c>
      <c r="CO1114" s="73">
        <v>801241.50999999989</v>
      </c>
      <c r="CP1114" s="73">
        <v>828711.1</v>
      </c>
      <c r="CQ1114" s="73">
        <v>652687.55000000005</v>
      </c>
      <c r="CR1114" s="73">
        <v>678477.65000000014</v>
      </c>
      <c r="CS1114" s="73">
        <v>841694.7</v>
      </c>
      <c r="CT1114" s="73">
        <v>680100.89000000013</v>
      </c>
      <c r="CU1114" s="73">
        <v>582194.96000000008</v>
      </c>
      <c r="CV1114" s="73">
        <v>646844.19999999984</v>
      </c>
      <c r="CW1114" s="73">
        <v>660701.16</v>
      </c>
      <c r="CX1114" s="73">
        <v>646107.15</v>
      </c>
      <c r="CY1114" s="77"/>
      <c r="CZ1114" s="4">
        <v>5042</v>
      </c>
      <c r="DA1114" s="76" t="str">
        <f t="shared" si="40"/>
        <v>5042</v>
      </c>
      <c r="DB1114" s="71">
        <v>5.9116127428080683</v>
      </c>
      <c r="DC1114" s="71">
        <v>4.3378586986894945</v>
      </c>
      <c r="DD1114" s="71">
        <v>1.1239001642821844</v>
      </c>
      <c r="DE1114" s="71">
        <v>0.94106520179621911</v>
      </c>
      <c r="DF1114" s="71">
        <v>0.89931206156771715</v>
      </c>
      <c r="DG1114" s="71">
        <v>0.20961702851864691</v>
      </c>
      <c r="DH1114" s="71">
        <v>0.30981576430794044</v>
      </c>
      <c r="DI1114" s="71">
        <v>0.25593160329384568</v>
      </c>
      <c r="DJ1114" s="71">
        <v>0.28616480232299057</v>
      </c>
      <c r="DK1114" s="71">
        <v>0.25525380401154335</v>
      </c>
      <c r="DL1114" s="71">
        <v>0.64443630252380002</v>
      </c>
      <c r="DM1114" s="71">
        <v>0.33116017289141358</v>
      </c>
      <c r="DN1114" s="71">
        <v>0.26522263280735175</v>
      </c>
      <c r="DO1114" s="71">
        <v>0.34544315548426396</v>
      </c>
      <c r="DQ1114" s="71"/>
      <c r="DR1114" s="71"/>
      <c r="DS1114" s="71"/>
      <c r="DT1114" s="71"/>
      <c r="DU1114" s="71"/>
      <c r="DV1114" s="71"/>
      <c r="DW1114" s="71"/>
      <c r="DX1114" s="71"/>
      <c r="DY1114" s="71"/>
      <c r="DZ1114" s="71"/>
      <c r="EA1114" s="71"/>
      <c r="EB1114" s="71"/>
      <c r="EC1114" s="71"/>
      <c r="ED1114" s="71"/>
    </row>
    <row r="1115" spans="1:134">
      <c r="A1115" s="4">
        <v>5054</v>
      </c>
      <c r="B1115" s="46" t="s">
        <v>8634</v>
      </c>
      <c r="C1115" s="65" t="str">
        <f t="shared" si="39"/>
        <v>5054</v>
      </c>
      <c r="D1115" s="69">
        <v>233261.74999999997</v>
      </c>
      <c r="E1115" s="68">
        <v>2146885.7999999998</v>
      </c>
      <c r="F1115" s="69">
        <v>84559.53</v>
      </c>
      <c r="G1115" s="69">
        <v>538825.56000000029</v>
      </c>
      <c r="H1115" s="70">
        <v>109.08565385469471</v>
      </c>
      <c r="I1115" s="70">
        <v>33.507796946711423</v>
      </c>
      <c r="J1115" s="69">
        <v>270253.79999999993</v>
      </c>
      <c r="K1115" s="69">
        <v>266665.59000000003</v>
      </c>
      <c r="L1115" s="69">
        <v>243251.31999999998</v>
      </c>
      <c r="M1115" s="69">
        <v>250864.06999999992</v>
      </c>
      <c r="N1115" s="69">
        <v>407371.20999999996</v>
      </c>
      <c r="O1115" s="69">
        <v>333585.67999999993</v>
      </c>
      <c r="P1115" s="69">
        <v>225689.61999999997</v>
      </c>
      <c r="Q1115" s="69">
        <v>253507.19999999998</v>
      </c>
      <c r="R1115" s="69">
        <v>532497.72</v>
      </c>
      <c r="S1115" s="69">
        <v>270553.89999999997</v>
      </c>
      <c r="T1115" s="69">
        <v>327687.18999999994</v>
      </c>
      <c r="U1115" s="69">
        <v>303688.42000000004</v>
      </c>
      <c r="V1115" s="69">
        <v>233261.74999999997</v>
      </c>
      <c r="W1115" s="70">
        <v>111.03154338992334</v>
      </c>
      <c r="X1115" s="70">
        <v>109.86222389290381</v>
      </c>
      <c r="Y1115" s="70">
        <v>108.49856363177408</v>
      </c>
      <c r="Z1115" s="71">
        <v>87.949106767834749</v>
      </c>
      <c r="AA1115" s="71">
        <v>85.189121504667469</v>
      </c>
      <c r="AB1115" s="71">
        <v>94.767968792409121</v>
      </c>
      <c r="AC1115" s="71">
        <v>92.548505756566513</v>
      </c>
      <c r="AD1115" s="71">
        <v>98.605794890586537</v>
      </c>
      <c r="AE1115" s="71">
        <v>114.81766323941261</v>
      </c>
      <c r="AF1115" s="71">
        <v>111.23934916573251</v>
      </c>
      <c r="AG1115" s="71">
        <v>110.65809571071608</v>
      </c>
      <c r="AH1115" s="71">
        <v>108.34049604765259</v>
      </c>
      <c r="AI1115" s="71">
        <v>126.98574745658593</v>
      </c>
      <c r="AJ1115" s="71">
        <v>8.3376136611950535</v>
      </c>
      <c r="AK1115" s="71">
        <v>-2.759400344459173</v>
      </c>
      <c r="AL1115" s="71">
        <v>-10.843821176803115</v>
      </c>
      <c r="AM1115" s="71">
        <v>-6.0282326525803898</v>
      </c>
      <c r="AN1115" s="71">
        <v>-16.552893155266112</v>
      </c>
      <c r="AO1115" s="71">
        <v>-4.7277784997122758</v>
      </c>
      <c r="AP1115" s="71">
        <v>-10.867613559172085</v>
      </c>
      <c r="AQ1115" s="71">
        <v>26.276005206906717</v>
      </c>
      <c r="AR1115" s="71">
        <v>107.02309314586178</v>
      </c>
      <c r="AS1115" s="71">
        <v>-11.653694265648218</v>
      </c>
      <c r="AT1115" s="71">
        <v>45.406759473263534</v>
      </c>
      <c r="AU1115" s="71">
        <v>40.222324346834391</v>
      </c>
      <c r="AV1115" s="72">
        <v>56.865008471292498</v>
      </c>
      <c r="AW1115" s="73">
        <v>20798.609999999928</v>
      </c>
      <c r="AX1115" s="73">
        <v>-7567.1799999999348</v>
      </c>
      <c r="AY1115" s="73">
        <v>-29585.99000000002</v>
      </c>
      <c r="AZ1115" s="73">
        <v>-16092.780000000057</v>
      </c>
      <c r="BA1115" s="73">
        <v>-80805.550000000047</v>
      </c>
      <c r="BB1115" s="73">
        <v>-6897.890000000014</v>
      </c>
      <c r="BC1115" s="73">
        <v>-27517.580000000045</v>
      </c>
      <c r="BD1115" s="73">
        <v>52750.76999999996</v>
      </c>
      <c r="BE1115" s="73">
        <v>275281.13999999996</v>
      </c>
      <c r="BF1115" s="73">
        <v>-35688.560000000056</v>
      </c>
      <c r="BG1115" s="73">
        <v>102328.21000000002</v>
      </c>
      <c r="BH1115" s="73">
        <v>87112.050000000105</v>
      </c>
      <c r="BI1115" s="73">
        <v>84559.53</v>
      </c>
      <c r="BJ1115" s="71">
        <v>9.2044916626859727</v>
      </c>
      <c r="BK1115" s="71">
        <v>11.342433178742153</v>
      </c>
      <c r="BL1115" s="71">
        <v>12.496097893928775</v>
      </c>
      <c r="BM1115" s="71">
        <v>11.911346757680999</v>
      </c>
      <c r="BN1115" s="71">
        <v>-2.6329290454059486</v>
      </c>
      <c r="BO1115" s="71">
        <v>5.0687627931285224</v>
      </c>
      <c r="BP1115" s="71">
        <v>20.404497494669563</v>
      </c>
      <c r="BQ1115" s="71">
        <v>17.09132642018567</v>
      </c>
      <c r="BR1115" s="72">
        <v>9.853830439740122</v>
      </c>
      <c r="BS1115" s="72">
        <v>13.554155089026519</v>
      </c>
      <c r="BT1115" s="71">
        <v>14.261053601593133</v>
      </c>
      <c r="BU1115" s="71">
        <v>12.924859673539782</v>
      </c>
      <c r="BV1115" s="71">
        <v>5.3545168059438115</v>
      </c>
      <c r="BW1115" s="71">
        <v>11.489072255021199</v>
      </c>
      <c r="BX1115" s="75">
        <v>7577</v>
      </c>
      <c r="BY1115" s="75">
        <v>7806</v>
      </c>
      <c r="BZ1115" s="75">
        <v>7173</v>
      </c>
      <c r="CA1115" s="75">
        <v>7017</v>
      </c>
      <c r="CB1115" s="75">
        <v>8848</v>
      </c>
      <c r="CC1115" s="75">
        <v>7925</v>
      </c>
      <c r="CD1115" s="75">
        <v>5818</v>
      </c>
      <c r="CE1115" s="75">
        <v>6343</v>
      </c>
      <c r="CF1115" s="75">
        <v>10221</v>
      </c>
      <c r="CG1115" s="75">
        <v>7458</v>
      </c>
      <c r="CH1115" s="75">
        <v>8006</v>
      </c>
      <c r="CI1115" s="75">
        <v>7465</v>
      </c>
      <c r="CJ1115" s="75">
        <v>4598</v>
      </c>
      <c r="CK1115" s="75">
        <v>49909</v>
      </c>
      <c r="CL1115" s="73">
        <v>475638.42999999988</v>
      </c>
      <c r="CM1115" s="73">
        <v>460836.32999999978</v>
      </c>
      <c r="CN1115" s="73">
        <v>510684.6</v>
      </c>
      <c r="CO1115" s="73">
        <v>579068.57000000007</v>
      </c>
      <c r="CP1115" s="73">
        <v>608124.8600000001</v>
      </c>
      <c r="CQ1115" s="73">
        <v>487404.72999999986</v>
      </c>
      <c r="CR1115" s="73">
        <v>533378.99</v>
      </c>
      <c r="CS1115" s="73">
        <v>640362.14</v>
      </c>
      <c r="CT1115" s="73">
        <v>533279.22000000009</v>
      </c>
      <c r="CU1115" s="73">
        <v>458782.56999999995</v>
      </c>
      <c r="CV1115" s="73">
        <v>462153.25000000006</v>
      </c>
      <c r="CW1115" s="73">
        <v>514021.18999999994</v>
      </c>
      <c r="CX1115" s="73">
        <v>491702.91</v>
      </c>
      <c r="CY1115" s="77"/>
      <c r="CZ1115" s="4">
        <v>5054</v>
      </c>
      <c r="DA1115" s="76" t="str">
        <f t="shared" si="40"/>
        <v>5054</v>
      </c>
      <c r="DB1115" s="71">
        <v>3.3611542538258647</v>
      </c>
      <c r="DC1115" s="71">
        <v>1.7896802706452881</v>
      </c>
      <c r="DD1115" s="71">
        <v>1.1627622065265144</v>
      </c>
      <c r="DE1115" s="71">
        <v>0.99800841424025499</v>
      </c>
      <c r="DF1115" s="71">
        <v>1.3092963106369169</v>
      </c>
      <c r="DG1115" s="71">
        <v>0.29804700939173817</v>
      </c>
      <c r="DH1115" s="71">
        <v>0.11827563907631167</v>
      </c>
      <c r="DI1115" s="71">
        <v>0.20258277735412814</v>
      </c>
      <c r="DJ1115" s="71">
        <v>0.25112852780623818</v>
      </c>
      <c r="DK1115" s="71">
        <v>0.42102460172704609</v>
      </c>
      <c r="DL1115" s="71">
        <v>0.14679551406627298</v>
      </c>
      <c r="DM1115" s="71">
        <v>0.1060461767214802</v>
      </c>
      <c r="DN1115" s="72">
        <v>0</v>
      </c>
      <c r="DO1115" s="71">
        <v>0.18922481456195042</v>
      </c>
      <c r="DQ1115" s="71"/>
      <c r="DR1115" s="71"/>
      <c r="DS1115" s="71"/>
      <c r="DT1115" s="71"/>
      <c r="DU1115" s="71"/>
      <c r="DV1115" s="71"/>
      <c r="DW1115" s="71"/>
      <c r="DX1115" s="71"/>
      <c r="DY1115" s="71"/>
      <c r="DZ1115" s="71"/>
      <c r="EA1115" s="71"/>
      <c r="EB1115" s="71"/>
      <c r="EC1115" s="71"/>
      <c r="ED1115" s="71"/>
    </row>
    <row r="1116" spans="1:134">
      <c r="A1116" s="4">
        <v>1345</v>
      </c>
      <c r="B1116" s="46" t="s">
        <v>8640</v>
      </c>
      <c r="C1116" s="65" t="str">
        <f t="shared" si="39"/>
        <v>1345</v>
      </c>
      <c r="D1116" s="69">
        <v>338437.72000000003</v>
      </c>
      <c r="E1116" s="68">
        <v>4780497.6400000015</v>
      </c>
      <c r="F1116" s="69">
        <v>-3075.8099999999977</v>
      </c>
      <c r="G1116" s="69">
        <v>598761.98000000278</v>
      </c>
      <c r="H1116" s="70">
        <v>95.907574970529467</v>
      </c>
      <c r="I1116" s="70">
        <v>14.318503814753392</v>
      </c>
      <c r="J1116" s="69">
        <v>635184.38</v>
      </c>
      <c r="K1116" s="69">
        <v>651179.84</v>
      </c>
      <c r="L1116" s="69">
        <v>699361.89999999979</v>
      </c>
      <c r="M1116" s="69">
        <v>807202.31</v>
      </c>
      <c r="N1116" s="69">
        <v>1088343.07</v>
      </c>
      <c r="O1116" s="69">
        <v>1029149.1699999999</v>
      </c>
      <c r="P1116" s="69">
        <v>746215.83999999985</v>
      </c>
      <c r="Q1116" s="69">
        <v>724827.33000000007</v>
      </c>
      <c r="R1116" s="69">
        <v>1018455.54</v>
      </c>
      <c r="S1116" s="69">
        <v>557692.34</v>
      </c>
      <c r="T1116" s="69">
        <v>741185.09999999974</v>
      </c>
      <c r="U1116" s="69">
        <v>653683.77</v>
      </c>
      <c r="V1116" s="69">
        <v>338437.72000000003</v>
      </c>
      <c r="W1116" s="70">
        <v>108.55996311317932</v>
      </c>
      <c r="X1116" s="70">
        <v>86.936159580095378</v>
      </c>
      <c r="Y1116" s="70">
        <v>119.83782218311217</v>
      </c>
      <c r="Z1116" s="71">
        <v>99.951558303856729</v>
      </c>
      <c r="AA1116" s="71">
        <v>89.203500344856295</v>
      </c>
      <c r="AB1116" s="71">
        <v>89.055558519942196</v>
      </c>
      <c r="AC1116" s="71">
        <v>85.685581801333669</v>
      </c>
      <c r="AD1116" s="71">
        <v>89.291002144241105</v>
      </c>
      <c r="AE1116" s="71">
        <v>110.60499403684909</v>
      </c>
      <c r="AF1116" s="71">
        <v>108.50133445147469</v>
      </c>
      <c r="AG1116" s="71">
        <v>123.57106805766533</v>
      </c>
      <c r="AH1116" s="71">
        <v>74.37802097098097</v>
      </c>
      <c r="AI1116" s="71">
        <v>87.141571708839322</v>
      </c>
      <c r="AJ1116" s="71">
        <v>4.3911786167293299</v>
      </c>
      <c r="AK1116" s="71">
        <v>-7.0391155879900964</v>
      </c>
      <c r="AL1116" s="71">
        <v>17.726705776821049</v>
      </c>
      <c r="AM1116" s="71">
        <v>5.6784362066064187</v>
      </c>
      <c r="AN1116" s="71">
        <v>-11.428323910639159</v>
      </c>
      <c r="AO1116" s="71">
        <v>-6.7377830724431593</v>
      </c>
      <c r="AP1116" s="71">
        <v>-14.978847079075541</v>
      </c>
      <c r="AQ1116" s="71">
        <v>8.0576270706351103</v>
      </c>
      <c r="AR1116" s="71">
        <v>98.049890566095655</v>
      </c>
      <c r="AS1116" s="71">
        <v>-0.87718761915073218</v>
      </c>
      <c r="AT1116" s="71">
        <v>54.206071805133149</v>
      </c>
      <c r="AU1116" s="71">
        <v>-10.972060917214833</v>
      </c>
      <c r="AV1116" s="72">
        <v>-0.90064074474589528</v>
      </c>
      <c r="AW1116" s="73">
        <v>26718.809999999823</v>
      </c>
      <c r="AX1116" s="73">
        <v>-49308.159999999916</v>
      </c>
      <c r="AY1116" s="73">
        <v>105306.45999999985</v>
      </c>
      <c r="AZ1116" s="73">
        <v>43373.530000000028</v>
      </c>
      <c r="BA1116" s="73">
        <v>-140427.92999999993</v>
      </c>
      <c r="BB1116" s="73">
        <v>-67070.280000000261</v>
      </c>
      <c r="BC1116" s="73">
        <v>-131466.7300000001</v>
      </c>
      <c r="BD1116" s="73">
        <v>54048.830000000191</v>
      </c>
      <c r="BE1116" s="73">
        <v>504213.63</v>
      </c>
      <c r="BF1116" s="73">
        <v>-4935.2999999999302</v>
      </c>
      <c r="BG1116" s="73">
        <v>260539.23999999976</v>
      </c>
      <c r="BH1116" s="73">
        <v>-80561.88</v>
      </c>
      <c r="BI1116" s="73">
        <v>-3075.8099999999977</v>
      </c>
      <c r="BJ1116" s="71">
        <v>15.160430330892815</v>
      </c>
      <c r="BK1116" s="71">
        <v>11.36795075367935</v>
      </c>
      <c r="BL1116" s="71">
        <v>9.2641592561151818</v>
      </c>
      <c r="BM1116" s="71">
        <v>12.715450645707611</v>
      </c>
      <c r="BN1116" s="71">
        <v>6.3194978183219455</v>
      </c>
      <c r="BO1116" s="71">
        <v>11.208682325757833</v>
      </c>
      <c r="BP1116" s="71">
        <v>22.270797073748597</v>
      </c>
      <c r="BQ1116" s="71">
        <v>18.72538189477352</v>
      </c>
      <c r="BR1116" s="72">
        <v>9.9242997741358039</v>
      </c>
      <c r="BS1116" s="72">
        <v>14.240077455639298</v>
      </c>
      <c r="BT1116" s="71">
        <v>14.391234661746743</v>
      </c>
      <c r="BU1116" s="71">
        <v>14.186454881021003</v>
      </c>
      <c r="BV1116" s="71">
        <v>11.835292742945583</v>
      </c>
      <c r="BW1116" s="71">
        <v>13.705153891497268</v>
      </c>
      <c r="BX1116" s="75">
        <v>10684</v>
      </c>
      <c r="BY1116" s="75">
        <v>10623</v>
      </c>
      <c r="BZ1116" s="75">
        <v>11004</v>
      </c>
      <c r="CA1116" s="75">
        <v>11717</v>
      </c>
      <c r="CB1116" s="75">
        <v>14883</v>
      </c>
      <c r="CC1116" s="75">
        <v>14869</v>
      </c>
      <c r="CD1116" s="75">
        <v>11272</v>
      </c>
      <c r="CE1116" s="75">
        <v>11998</v>
      </c>
      <c r="CF1116" s="75">
        <v>15929</v>
      </c>
      <c r="CG1116" s="75">
        <v>11209</v>
      </c>
      <c r="CH1116" s="75">
        <v>12600</v>
      </c>
      <c r="CI1116" s="75">
        <v>12026</v>
      </c>
      <c r="CJ1116" s="75">
        <v>6263</v>
      </c>
      <c r="CK1116" s="75">
        <v>81297</v>
      </c>
      <c r="CL1116" s="73">
        <v>1125506.05</v>
      </c>
      <c r="CM1116" s="73">
        <v>1175439.4200000004</v>
      </c>
      <c r="CN1116" s="73">
        <v>1091514.8999999999</v>
      </c>
      <c r="CO1116" s="73">
        <v>1234522.96</v>
      </c>
      <c r="CP1116" s="73">
        <v>1377304.19</v>
      </c>
      <c r="CQ1116" s="73">
        <v>1066777.5899999999</v>
      </c>
      <c r="CR1116" s="73">
        <v>1076489.8400000001</v>
      </c>
      <c r="CS1116" s="73">
        <v>1083679.4600000002</v>
      </c>
      <c r="CT1116" s="73">
        <v>981519.54000000015</v>
      </c>
      <c r="CU1116" s="73">
        <v>971163.73000000021</v>
      </c>
      <c r="CV1116" s="73">
        <v>930742.00000000012</v>
      </c>
      <c r="CW1116" s="73">
        <v>985007.7699999999</v>
      </c>
      <c r="CX1116" s="73">
        <v>1083514.9200000002</v>
      </c>
      <c r="CY1116" s="77"/>
      <c r="CZ1116" s="4">
        <v>1345</v>
      </c>
      <c r="DA1116" s="76" t="str">
        <f t="shared" si="40"/>
        <v>1345</v>
      </c>
      <c r="DB1116" s="71">
        <v>6.2859044170592018</v>
      </c>
      <c r="DC1116" s="71">
        <v>8.2159644840704669</v>
      </c>
      <c r="DD1116" s="71">
        <v>1.245254579330054</v>
      </c>
      <c r="DE1116" s="71">
        <v>1.2243752903475036</v>
      </c>
      <c r="DF1116" s="71">
        <v>0.75380299750990798</v>
      </c>
      <c r="DG1116" s="71">
        <v>0.46775921000111514</v>
      </c>
      <c r="DH1116" s="71">
        <v>0.36939954754601023</v>
      </c>
      <c r="DI1116" s="71">
        <v>0.7011868532675114</v>
      </c>
      <c r="DJ1116" s="71">
        <v>0.66791800695858272</v>
      </c>
      <c r="DK1116" s="71">
        <v>0.17465623597488336</v>
      </c>
      <c r="DL1116" s="71">
        <v>0.19910909147668149</v>
      </c>
      <c r="DM1116" s="71">
        <v>0.27582038559722605</v>
      </c>
      <c r="DN1116" s="71">
        <v>0.73207961029897539</v>
      </c>
      <c r="DO1116" s="71">
        <v>0.44072038121786811</v>
      </c>
      <c r="DQ1116" s="71"/>
      <c r="DR1116" s="71"/>
      <c r="DS1116" s="71"/>
      <c r="DT1116" s="71"/>
      <c r="DU1116" s="71"/>
      <c r="DV1116" s="71"/>
      <c r="DW1116" s="71"/>
      <c r="DX1116" s="71"/>
      <c r="DY1116" s="71"/>
      <c r="DZ1116" s="71"/>
      <c r="EA1116" s="71"/>
      <c r="EB1116" s="71"/>
      <c r="EC1116" s="71"/>
      <c r="ED1116" s="71"/>
    </row>
    <row r="1117" spans="1:134">
      <c r="A1117" s="4">
        <v>5057</v>
      </c>
      <c r="B1117" s="46" t="s">
        <v>8647</v>
      </c>
      <c r="C1117" s="65" t="str">
        <f t="shared" si="39"/>
        <v>5057</v>
      </c>
      <c r="D1117" s="69">
        <v>152469.93</v>
      </c>
      <c r="E1117" s="68">
        <v>1715559.2899999996</v>
      </c>
      <c r="F1117" s="69">
        <v>31628.830000000016</v>
      </c>
      <c r="G1117" s="69">
        <v>292198.88000000035</v>
      </c>
      <c r="H1117" s="70">
        <v>96.986045783448802</v>
      </c>
      <c r="I1117" s="70">
        <v>20.52880478810004</v>
      </c>
      <c r="J1117" s="69">
        <v>217583.44999999992</v>
      </c>
      <c r="K1117" s="69">
        <v>192623.67999999996</v>
      </c>
      <c r="L1117" s="69">
        <v>192462.89999999997</v>
      </c>
      <c r="M1117" s="69">
        <v>214295.66999999998</v>
      </c>
      <c r="N1117" s="69">
        <v>322336.71999999997</v>
      </c>
      <c r="O1117" s="69">
        <v>384866.15999999992</v>
      </c>
      <c r="P1117" s="69">
        <v>176639.67999999993</v>
      </c>
      <c r="Q1117" s="69">
        <v>184563.55000000002</v>
      </c>
      <c r="R1117" s="69">
        <v>459151.72</v>
      </c>
      <c r="S1117" s="69">
        <v>201255.93999999994</v>
      </c>
      <c r="T1117" s="69">
        <v>256968.23999999993</v>
      </c>
      <c r="U1117" s="69">
        <v>284510.22999999992</v>
      </c>
      <c r="V1117" s="69">
        <v>152469.93</v>
      </c>
      <c r="W1117" s="70">
        <v>97.74187988112331</v>
      </c>
      <c r="X1117" s="70">
        <v>84.537195499598127</v>
      </c>
      <c r="Y1117" s="70">
        <v>93.994914788613045</v>
      </c>
      <c r="Z1117" s="71">
        <v>79.092906427628378</v>
      </c>
      <c r="AA1117" s="71">
        <v>108.81246830602909</v>
      </c>
      <c r="AB1117" s="71">
        <v>100.33244921872043</v>
      </c>
      <c r="AC1117" s="71">
        <v>81.35018937118609</v>
      </c>
      <c r="AD1117" s="71">
        <v>86.74805824345124</v>
      </c>
      <c r="AE1117" s="71">
        <v>104.02722769435084</v>
      </c>
      <c r="AF1117" s="71">
        <v>94.661437803137531</v>
      </c>
      <c r="AG1117" s="71">
        <v>96.71059922910392</v>
      </c>
      <c r="AH1117" s="71">
        <v>104.92546764779551</v>
      </c>
      <c r="AI1117" s="71">
        <v>102.92728311359444</v>
      </c>
      <c r="AJ1117" s="71">
        <v>2.827192564423564</v>
      </c>
      <c r="AK1117" s="71">
        <v>-16.580873756862445</v>
      </c>
      <c r="AL1117" s="71">
        <v>-18.416413797108511</v>
      </c>
      <c r="AM1117" s="71">
        <v>-16.833106013658416</v>
      </c>
      <c r="AN1117" s="71">
        <v>-10.778406947939988</v>
      </c>
      <c r="AO1117" s="71">
        <v>-14.178436021467311</v>
      </c>
      <c r="AP1117" s="71">
        <v>-16.037598720407644</v>
      </c>
      <c r="AQ1117" s="71">
        <v>8.1735007216117381</v>
      </c>
      <c r="AR1117" s="71">
        <v>124.50750211145798</v>
      </c>
      <c r="AS1117" s="71">
        <v>-33.446108398787068</v>
      </c>
      <c r="AT1117" s="71">
        <v>26.12631467349371</v>
      </c>
      <c r="AU1117" s="71">
        <v>34.92056973414104</v>
      </c>
      <c r="AV1117" s="72">
        <v>26.173901098219087</v>
      </c>
      <c r="AW1117" s="73">
        <v>5982.369999999908</v>
      </c>
      <c r="AX1117" s="73">
        <v>-38287.010000000009</v>
      </c>
      <c r="AY1117" s="73">
        <v>-43445.950000000041</v>
      </c>
      <c r="AZ1117" s="73">
        <v>-43373.770000000019</v>
      </c>
      <c r="BA1117" s="73">
        <v>-38918.889999999898</v>
      </c>
      <c r="BB1117" s="73">
        <v>-59711.509999999893</v>
      </c>
      <c r="BC1117" s="73">
        <v>-33739.820000000094</v>
      </c>
      <c r="BD1117" s="73">
        <v>13945.47000000003</v>
      </c>
      <c r="BE1117" s="73">
        <v>254636.62999999998</v>
      </c>
      <c r="BF1117" s="73">
        <v>-101139.50999999989</v>
      </c>
      <c r="BG1117" s="73">
        <v>53229.439999999973</v>
      </c>
      <c r="BH1117" s="73">
        <v>73637.83999999988</v>
      </c>
      <c r="BI1117" s="73">
        <v>31628.830000000016</v>
      </c>
      <c r="BJ1117" s="71">
        <v>12.795969007803002</v>
      </c>
      <c r="BK1117" s="71">
        <v>11.211074181651409</v>
      </c>
      <c r="BL1117" s="71">
        <v>8.8707020703858941</v>
      </c>
      <c r="BM1117" s="71">
        <v>10.935209548564101</v>
      </c>
      <c r="BN1117" s="71">
        <v>1.1940317398960838</v>
      </c>
      <c r="BO1117" s="71">
        <v>10.796963763651091</v>
      </c>
      <c r="BP1117" s="71">
        <v>17.09148060838924</v>
      </c>
      <c r="BQ1117" s="71">
        <v>17.556505295192622</v>
      </c>
      <c r="BR1117" s="72">
        <v>9.6695628287432207</v>
      </c>
      <c r="BS1117" s="72">
        <v>8.9886760321427168</v>
      </c>
      <c r="BT1117" s="71">
        <v>12.278847839937921</v>
      </c>
      <c r="BU1117" s="71">
        <v>11.05225631917086</v>
      </c>
      <c r="BV1117" s="71">
        <v>9.2345583936677915</v>
      </c>
      <c r="BW1117" s="71">
        <v>10.37981770142544</v>
      </c>
      <c r="BX1117" s="75">
        <v>5961</v>
      </c>
      <c r="BY1117" s="75">
        <v>5759</v>
      </c>
      <c r="BZ1117" s="75">
        <v>5084</v>
      </c>
      <c r="CA1117" s="75">
        <v>5708</v>
      </c>
      <c r="CB1117" s="75">
        <v>7366</v>
      </c>
      <c r="CC1117" s="75">
        <v>9245</v>
      </c>
      <c r="CD1117" s="75">
        <v>5123</v>
      </c>
      <c r="CE1117" s="75">
        <v>5098</v>
      </c>
      <c r="CF1117" s="75">
        <v>9098</v>
      </c>
      <c r="CG1117" s="75">
        <v>5588</v>
      </c>
      <c r="CH1117" s="75">
        <v>6611</v>
      </c>
      <c r="CI1117" s="75">
        <v>7302</v>
      </c>
      <c r="CJ1117" s="75">
        <v>3974</v>
      </c>
      <c r="CK1117" s="75">
        <v>42794</v>
      </c>
      <c r="CL1117" s="73">
        <v>462064.53999999986</v>
      </c>
      <c r="CM1117" s="73">
        <v>437039.57999999996</v>
      </c>
      <c r="CN1117" s="73">
        <v>444613.74999999994</v>
      </c>
      <c r="CO1117" s="73">
        <v>446072.37</v>
      </c>
      <c r="CP1117" s="73">
        <v>431043.93</v>
      </c>
      <c r="CQ1117" s="73">
        <v>373744.04000000004</v>
      </c>
      <c r="CR1117" s="73">
        <v>372309.05000000005</v>
      </c>
      <c r="CS1117" s="73">
        <v>552407.61</v>
      </c>
      <c r="CT1117" s="73">
        <v>476631.10000000009</v>
      </c>
      <c r="CU1117" s="73">
        <v>451807.0500000001</v>
      </c>
      <c r="CV1117" s="73">
        <v>510092.52000000014</v>
      </c>
      <c r="CW1117" s="73">
        <v>475779.33999999985</v>
      </c>
      <c r="CX1117" s="73">
        <v>480106.56000000011</v>
      </c>
      <c r="CY1117" s="77"/>
      <c r="CZ1117" s="4">
        <v>5057</v>
      </c>
      <c r="DA1117" s="76" t="str">
        <f t="shared" si="40"/>
        <v>5057</v>
      </c>
      <c r="DB1117" s="71">
        <v>2.1327378122891849</v>
      </c>
      <c r="DC1117" s="71">
        <v>1.8861082002662293</v>
      </c>
      <c r="DD1117" s="71">
        <v>1.5564581836270073</v>
      </c>
      <c r="DE1117" s="71">
        <v>0.34024565495413861</v>
      </c>
      <c r="DF1117" s="71">
        <v>0.31834824533748463</v>
      </c>
      <c r="DG1117" s="71">
        <v>0.40839418351581219</v>
      </c>
      <c r="DH1117" s="71">
        <v>6.6735520185971481E-2</v>
      </c>
      <c r="DI1117" s="71">
        <v>0.10768871433869306</v>
      </c>
      <c r="DJ1117" s="71">
        <v>0.12967953847789318</v>
      </c>
      <c r="DK1117" s="71">
        <v>0.19429429689548655</v>
      </c>
      <c r="DL1117" s="71">
        <v>1.5619989303957934E-2</v>
      </c>
      <c r="DM1117" s="71">
        <v>5.7933695009558417E-2</v>
      </c>
      <c r="DN1117" s="71">
        <v>0</v>
      </c>
      <c r="DO1117" s="71">
        <v>8.7765594114703804E-2</v>
      </c>
      <c r="DQ1117" s="71"/>
      <c r="DR1117" s="71"/>
      <c r="DS1117" s="71"/>
      <c r="DT1117" s="71"/>
      <c r="DU1117" s="71"/>
      <c r="DV1117" s="71"/>
      <c r="DW1117" s="71"/>
      <c r="DX1117" s="71"/>
      <c r="DY1117" s="71"/>
      <c r="DZ1117" s="71"/>
      <c r="EA1117" s="71"/>
      <c r="EB1117" s="71"/>
      <c r="EC1117" s="71"/>
      <c r="ED1117" s="71"/>
    </row>
    <row r="1118" spans="1:134">
      <c r="A1118" s="4">
        <v>5061</v>
      </c>
      <c r="B1118" s="46" t="s">
        <v>8654</v>
      </c>
      <c r="C1118" s="65" t="str">
        <f t="shared" si="39"/>
        <v>5061</v>
      </c>
      <c r="D1118" s="69">
        <v>164931.94999999995</v>
      </c>
      <c r="E1118" s="68">
        <v>1921317.29</v>
      </c>
      <c r="F1118" s="69">
        <v>9792.8799999999756</v>
      </c>
      <c r="G1118" s="69">
        <v>297418.73000000021</v>
      </c>
      <c r="H1118" s="70">
        <v>96.943506179380194</v>
      </c>
      <c r="I1118" s="70">
        <v>18.315105224306638</v>
      </c>
      <c r="J1118" s="69">
        <v>280210.91999999993</v>
      </c>
      <c r="K1118" s="69">
        <v>268578.68999999994</v>
      </c>
      <c r="L1118" s="69">
        <v>249423.34999999998</v>
      </c>
      <c r="M1118" s="69">
        <v>247848.73999999993</v>
      </c>
      <c r="N1118" s="69">
        <v>391493.45999999996</v>
      </c>
      <c r="O1118" s="69">
        <v>447453.4499999999</v>
      </c>
      <c r="P1118" s="69">
        <v>228454.72000000003</v>
      </c>
      <c r="Q1118" s="69">
        <v>217020.11000000002</v>
      </c>
      <c r="R1118" s="69">
        <v>465278.15999999992</v>
      </c>
      <c r="S1118" s="69">
        <v>245124.12</v>
      </c>
      <c r="T1118" s="69">
        <v>295099.39000000007</v>
      </c>
      <c r="U1118" s="69">
        <v>305408.83999999997</v>
      </c>
      <c r="V1118" s="69">
        <v>164931.94999999995</v>
      </c>
      <c r="W1118" s="70">
        <v>114.17199656353235</v>
      </c>
      <c r="X1118" s="70">
        <v>113.90488903856874</v>
      </c>
      <c r="Y1118" s="70">
        <v>94.728766267477866</v>
      </c>
      <c r="Z1118" s="71">
        <v>79.539823405996174</v>
      </c>
      <c r="AA1118" s="71">
        <v>100.82425787181157</v>
      </c>
      <c r="AB1118" s="71">
        <v>96.297253143808788</v>
      </c>
      <c r="AC1118" s="71">
        <v>104.02512878267991</v>
      </c>
      <c r="AD1118" s="71">
        <v>91.688186608002013</v>
      </c>
      <c r="AE1118" s="71">
        <v>93.304105872359798</v>
      </c>
      <c r="AF1118" s="71">
        <v>97.89463380526206</v>
      </c>
      <c r="AG1118" s="71">
        <v>99.008699765814256</v>
      </c>
      <c r="AH1118" s="71">
        <v>105.33335922329829</v>
      </c>
      <c r="AI1118" s="71">
        <v>87.486939242362496</v>
      </c>
      <c r="AJ1118" s="71">
        <v>20.986825428125332</v>
      </c>
      <c r="AK1118" s="71">
        <v>0.49206855988639386</v>
      </c>
      <c r="AL1118" s="71">
        <v>-6.3350378710497761</v>
      </c>
      <c r="AM1118" s="71">
        <v>-13.382098685008847</v>
      </c>
      <c r="AN1118" s="71">
        <v>-8.3474337836019323</v>
      </c>
      <c r="AO1118" s="71">
        <v>-3.7361509240290247</v>
      </c>
      <c r="AP1118" s="71">
        <v>5.3355880078060913</v>
      </c>
      <c r="AQ1118" s="71">
        <v>16.482501816582975</v>
      </c>
      <c r="AR1118" s="71">
        <v>91.539469583253052</v>
      </c>
      <c r="AS1118" s="71">
        <v>-33.592649605765821</v>
      </c>
      <c r="AT1118" s="71">
        <v>29.054687113239751</v>
      </c>
      <c r="AU1118" s="71">
        <v>35.818076996214423</v>
      </c>
      <c r="AV1118" s="72">
        <v>6.3123235172158676</v>
      </c>
      <c r="AW1118" s="73">
        <v>48606.429999999877</v>
      </c>
      <c r="AX1118" s="73">
        <v>1315.1199999999371</v>
      </c>
      <c r="AY1118" s="73">
        <v>-16869.770000000019</v>
      </c>
      <c r="AZ1118" s="73">
        <v>-38291.580000000133</v>
      </c>
      <c r="BA1118" s="73">
        <v>-35650.529999999912</v>
      </c>
      <c r="BB1118" s="73">
        <v>-12818.890000000014</v>
      </c>
      <c r="BC1118" s="73">
        <v>11571.970000000001</v>
      </c>
      <c r="BD1118" s="73">
        <v>30708.770000000019</v>
      </c>
      <c r="BE1118" s="73">
        <v>222363.12999999989</v>
      </c>
      <c r="BF1118" s="73">
        <v>-123997.85000000003</v>
      </c>
      <c r="BG1118" s="73">
        <v>66437.110000000073</v>
      </c>
      <c r="BH1118" s="73">
        <v>80542.719999999943</v>
      </c>
      <c r="BI1118" s="73">
        <v>9792.8799999999756</v>
      </c>
      <c r="BJ1118" s="71">
        <v>12.02607383331967</v>
      </c>
      <c r="BK1118" s="71">
        <v>9.2618676220475571</v>
      </c>
      <c r="BL1118" s="71">
        <v>7.8131937124516213</v>
      </c>
      <c r="BM1118" s="71">
        <v>10.113732766853282</v>
      </c>
      <c r="BN1118" s="71">
        <v>0.3373079412478921</v>
      </c>
      <c r="BO1118" s="71">
        <v>6.4395305827906917</v>
      </c>
      <c r="BP1118" s="71">
        <v>15.765495599691354</v>
      </c>
      <c r="BQ1118" s="71">
        <v>17.571179959694664</v>
      </c>
      <c r="BR1118" s="72">
        <v>11.17507870244274</v>
      </c>
      <c r="BS1118" s="72">
        <v>10.186259082419285</v>
      </c>
      <c r="BT1118" s="71">
        <v>12.318370728055012</v>
      </c>
      <c r="BU1118" s="71">
        <v>12.116248121190107</v>
      </c>
      <c r="BV1118" s="71">
        <v>7.5661739557663665</v>
      </c>
      <c r="BW1118" s="71">
        <v>10.929157552858207</v>
      </c>
      <c r="BX1118" s="75">
        <v>8475</v>
      </c>
      <c r="BY1118" s="75">
        <v>8059</v>
      </c>
      <c r="BZ1118" s="75">
        <v>7547</v>
      </c>
      <c r="CA1118" s="75">
        <v>7772</v>
      </c>
      <c r="CB1118" s="75">
        <v>10174</v>
      </c>
      <c r="CC1118" s="75">
        <v>11572</v>
      </c>
      <c r="CD1118" s="75">
        <v>7281</v>
      </c>
      <c r="CE1118" s="75">
        <v>7047</v>
      </c>
      <c r="CF1118" s="75">
        <v>11309</v>
      </c>
      <c r="CG1118" s="75">
        <v>7921</v>
      </c>
      <c r="CH1118" s="75">
        <v>8846</v>
      </c>
      <c r="CI1118" s="75">
        <v>9590</v>
      </c>
      <c r="CJ1118" s="75">
        <v>5273</v>
      </c>
      <c r="CK1118" s="75">
        <v>57267</v>
      </c>
      <c r="CL1118" s="73">
        <v>544974.67000000004</v>
      </c>
      <c r="CM1118" s="73">
        <v>565244.03000000014</v>
      </c>
      <c r="CN1118" s="73">
        <v>524243.05</v>
      </c>
      <c r="CO1118" s="73">
        <v>571781.2300000001</v>
      </c>
      <c r="CP1118" s="73">
        <v>489535.72</v>
      </c>
      <c r="CQ1118" s="73">
        <v>419857.54</v>
      </c>
      <c r="CR1118" s="73">
        <v>435327.61999999994</v>
      </c>
      <c r="CS1118" s="73">
        <v>574844.85</v>
      </c>
      <c r="CT1118" s="73">
        <v>577155.72999999975</v>
      </c>
      <c r="CU1118" s="73">
        <v>514307.87999999995</v>
      </c>
      <c r="CV1118" s="73">
        <v>527635.87000000011</v>
      </c>
      <c r="CW1118" s="73">
        <v>589194.28</v>
      </c>
      <c r="CX1118" s="73">
        <v>574619.46000000008</v>
      </c>
      <c r="CY1118" s="77"/>
      <c r="CZ1118" s="4">
        <v>5061</v>
      </c>
      <c r="DA1118" s="76" t="str">
        <f t="shared" si="40"/>
        <v>5061</v>
      </c>
      <c r="DB1118" s="71">
        <v>1.2538407361033217</v>
      </c>
      <c r="DC1118" s="71">
        <v>0.45457064589599006</v>
      </c>
      <c r="DD1118" s="71">
        <v>0.12447878499965595</v>
      </c>
      <c r="DE1118" s="71">
        <v>9.5795455993857345E-2</v>
      </c>
      <c r="DF1118" s="71">
        <v>0.28940225858346708</v>
      </c>
      <c r="DG1118" s="71">
        <v>0.12432425959495653</v>
      </c>
      <c r="DH1118" s="71">
        <v>0.9229221870213099</v>
      </c>
      <c r="DI1118" s="71">
        <v>6.3333356000225105E-2</v>
      </c>
      <c r="DJ1118" s="71">
        <v>0.18181967140327968</v>
      </c>
      <c r="DK1118" s="71">
        <v>4.3417764427804428E-2</v>
      </c>
      <c r="DL1118" s="71">
        <v>7.9646677645898376E-2</v>
      </c>
      <c r="DM1118" s="71">
        <v>2.8261635834953544E-2</v>
      </c>
      <c r="DN1118" s="72">
        <v>5.8202545907403719E-3</v>
      </c>
      <c r="DO1118" s="71">
        <v>0.18618311538015242</v>
      </c>
      <c r="DQ1118" s="71"/>
      <c r="DR1118" s="71"/>
      <c r="DS1118" s="71"/>
      <c r="DT1118" s="71"/>
      <c r="DU1118" s="71"/>
      <c r="DV1118" s="71"/>
      <c r="DW1118" s="71"/>
      <c r="DX1118" s="71"/>
      <c r="DY1118" s="71"/>
      <c r="DZ1118" s="71"/>
      <c r="EA1118" s="71"/>
      <c r="EB1118" s="71"/>
      <c r="EC1118" s="71"/>
      <c r="ED1118" s="71"/>
    </row>
    <row r="1119" spans="1:134">
      <c r="A1119" s="4">
        <v>5026</v>
      </c>
      <c r="B1119" s="46" t="s">
        <v>8659</v>
      </c>
      <c r="C1119" s="65" t="str">
        <f t="shared" si="39"/>
        <v>5026</v>
      </c>
      <c r="D1119" s="69">
        <v>190479.59999999995</v>
      </c>
      <c r="E1119" s="68">
        <v>2106010.4699999993</v>
      </c>
      <c r="F1119" s="68">
        <v>59752.199999999968</v>
      </c>
      <c r="G1119" s="69">
        <v>455059.53999999934</v>
      </c>
      <c r="H1119" s="70">
        <v>102.15707243531895</v>
      </c>
      <c r="I1119" s="70">
        <v>27.563480642032133</v>
      </c>
      <c r="J1119" s="69">
        <v>259014.01999999993</v>
      </c>
      <c r="K1119" s="69">
        <v>295447.74999999994</v>
      </c>
      <c r="L1119" s="69">
        <v>271692.33999999997</v>
      </c>
      <c r="M1119" s="69">
        <v>316677.18000000005</v>
      </c>
      <c r="N1119" s="69">
        <v>456063.47000000003</v>
      </c>
      <c r="O1119" s="69">
        <v>440207.52999999991</v>
      </c>
      <c r="P1119" s="69">
        <v>263335.49999999994</v>
      </c>
      <c r="Q1119" s="69">
        <v>243025.22999999998</v>
      </c>
      <c r="R1119" s="69">
        <v>496297.48999999993</v>
      </c>
      <c r="S1119" s="69">
        <v>291320.55999999994</v>
      </c>
      <c r="T1119" s="69">
        <v>319657.23999999993</v>
      </c>
      <c r="U1119" s="69">
        <v>301894.84999999992</v>
      </c>
      <c r="V1119" s="69">
        <v>190479.59999999995</v>
      </c>
      <c r="W1119" s="70">
        <v>103.42268925380584</v>
      </c>
      <c r="X1119" s="70">
        <v>111.6536447556898</v>
      </c>
      <c r="Y1119" s="70">
        <v>113.57973852906046</v>
      </c>
      <c r="Z1119" s="71">
        <v>109.16150012097911</v>
      </c>
      <c r="AA1119" s="71">
        <v>124.36493437833514</v>
      </c>
      <c r="AB1119" s="71">
        <v>96.979594439022549</v>
      </c>
      <c r="AC1119" s="71">
        <v>108.67650056546667</v>
      </c>
      <c r="AD1119" s="71">
        <v>92.687080375635247</v>
      </c>
      <c r="AE1119" s="71">
        <v>101.89176078155577</v>
      </c>
      <c r="AF1119" s="71">
        <v>102.41542584000491</v>
      </c>
      <c r="AG1119" s="71">
        <v>104.35601216970194</v>
      </c>
      <c r="AH1119" s="71">
        <v>98.495455115752605</v>
      </c>
      <c r="AI1119" s="71">
        <v>110.3097512194847</v>
      </c>
      <c r="AJ1119" s="71">
        <v>3.6237297178530303</v>
      </c>
      <c r="AK1119" s="71">
        <v>9.2980679971969025</v>
      </c>
      <c r="AL1119" s="71">
        <v>12.218437674571803</v>
      </c>
      <c r="AM1119" s="71">
        <v>19.313149810432172</v>
      </c>
      <c r="AN1119" s="71">
        <v>31.038167743726184</v>
      </c>
      <c r="AO1119" s="71">
        <v>10.748883366187201</v>
      </c>
      <c r="AP1119" s="71">
        <v>11.365294430570172</v>
      </c>
      <c r="AQ1119" s="71">
        <v>20.550931995102275</v>
      </c>
      <c r="AR1119" s="71">
        <v>85.647942463884291</v>
      </c>
      <c r="AS1119" s="71">
        <v>-15.951297661634689</v>
      </c>
      <c r="AT1119" s="71">
        <v>37.708164989471072</v>
      </c>
      <c r="AU1119" s="71">
        <v>27.868107493889283</v>
      </c>
      <c r="AV1119" s="72">
        <v>45.70747983972754</v>
      </c>
      <c r="AW1119" s="73">
        <v>9057.7399999998743</v>
      </c>
      <c r="AX1119" s="73">
        <v>25133.959999999905</v>
      </c>
      <c r="AY1119" s="73">
        <v>29582.089999999909</v>
      </c>
      <c r="AZ1119" s="73">
        <v>51260.349999999977</v>
      </c>
      <c r="BA1119" s="73">
        <v>108027.31</v>
      </c>
      <c r="BB1119" s="73">
        <v>50716.729999999923</v>
      </c>
      <c r="BC1119" s="73">
        <v>26874.489999999932</v>
      </c>
      <c r="BD1119" s="73">
        <v>41429.750000000116</v>
      </c>
      <c r="BE1119" s="73">
        <v>228964.87999999989</v>
      </c>
      <c r="BF1119" s="73">
        <v>-55288.669999999984</v>
      </c>
      <c r="BG1119" s="73">
        <v>87530.669999999984</v>
      </c>
      <c r="BH1119" s="73">
        <v>65796.219999999914</v>
      </c>
      <c r="BI1119" s="73">
        <v>59752.199999999968</v>
      </c>
      <c r="BJ1119" s="71">
        <v>22.083654330136827</v>
      </c>
      <c r="BK1119" s="71">
        <v>16.096157591613981</v>
      </c>
      <c r="BL1119" s="71">
        <v>14.713380345772613</v>
      </c>
      <c r="BM1119" s="71">
        <v>15.825190399639776</v>
      </c>
      <c r="BN1119" s="71">
        <v>4.5595519820251447</v>
      </c>
      <c r="BO1119" s="71">
        <v>0.39207823382015805</v>
      </c>
      <c r="BP1119" s="71">
        <v>16.682929134322851</v>
      </c>
      <c r="BQ1119" s="71">
        <v>20.043306583943743</v>
      </c>
      <c r="BR1119" s="72">
        <v>14.506070798284632</v>
      </c>
      <c r="BS1119" s="72">
        <v>14.649404577708349</v>
      </c>
      <c r="BT1119" s="71">
        <v>16.045099062814185</v>
      </c>
      <c r="BU1119" s="71">
        <v>17.390850855067718</v>
      </c>
      <c r="BV1119" s="71">
        <v>15.365619281162694</v>
      </c>
      <c r="BW1119" s="71">
        <v>14.725277385964961</v>
      </c>
      <c r="BX1119" s="75">
        <v>9236</v>
      </c>
      <c r="BY1119" s="75">
        <v>10528</v>
      </c>
      <c r="BZ1119" s="75">
        <v>9302</v>
      </c>
      <c r="CA1119" s="75">
        <v>10368</v>
      </c>
      <c r="CB1119" s="75">
        <v>12342</v>
      </c>
      <c r="CC1119" s="75">
        <v>11195</v>
      </c>
      <c r="CD1119" s="75">
        <v>8560</v>
      </c>
      <c r="CE1119" s="75">
        <v>8326</v>
      </c>
      <c r="CF1119" s="75">
        <v>12422</v>
      </c>
      <c r="CG1119" s="75">
        <v>10179</v>
      </c>
      <c r="CH1119" s="75">
        <v>10760</v>
      </c>
      <c r="CI1119" s="75">
        <v>10652</v>
      </c>
      <c r="CJ1119" s="75">
        <v>6109</v>
      </c>
      <c r="CK1119" s="75">
        <v>67008</v>
      </c>
      <c r="CL1119" s="73">
        <v>665963.32999999984</v>
      </c>
      <c r="CM1119" s="73">
        <v>672679.55</v>
      </c>
      <c r="CN1119" s="73">
        <v>727781.72000000009</v>
      </c>
      <c r="CO1119" s="73">
        <v>840465.94</v>
      </c>
      <c r="CP1119" s="73">
        <v>903822.86999999988</v>
      </c>
      <c r="CQ1119" s="73">
        <v>677546.84000000008</v>
      </c>
      <c r="CR1119" s="73">
        <v>665762.53000000014</v>
      </c>
      <c r="CS1119" s="73">
        <v>822434.70000000007</v>
      </c>
      <c r="CT1119" s="73">
        <v>696400.42</v>
      </c>
      <c r="CU1119" s="73">
        <v>645716.08000000007</v>
      </c>
      <c r="CV1119" s="73">
        <v>636829.52999999991</v>
      </c>
      <c r="CW1119" s="73">
        <v>711794.97999999986</v>
      </c>
      <c r="CX1119" s="73">
        <v>666312.64</v>
      </c>
      <c r="CY1119" s="77"/>
      <c r="CZ1119" s="4">
        <v>5026</v>
      </c>
      <c r="DA1119" s="76" t="str">
        <f t="shared" si="40"/>
        <v>5026</v>
      </c>
      <c r="DB1119" s="71">
        <v>0.79983396416943631</v>
      </c>
      <c r="DC1119" s="71">
        <v>1.2459828053131676</v>
      </c>
      <c r="DD1119" s="71">
        <v>0.73207909586944131</v>
      </c>
      <c r="DE1119" s="71">
        <v>0.27132895831610615</v>
      </c>
      <c r="DF1119" s="71">
        <v>0.43559308019533205</v>
      </c>
      <c r="DG1119" s="71">
        <v>0.10341141350039061</v>
      </c>
      <c r="DH1119" s="71">
        <v>0.3161048418001845</v>
      </c>
      <c r="DI1119" s="71">
        <v>9.5586902134406071E-2</v>
      </c>
      <c r="DJ1119" s="71">
        <v>0.37140285156672409</v>
      </c>
      <c r="DK1119" s="71">
        <v>0.11510219547389412</v>
      </c>
      <c r="DL1119" s="71">
        <v>3.4527373530183689E-2</v>
      </c>
      <c r="DM1119" s="71">
        <v>6.8945803241552528E-2</v>
      </c>
      <c r="DN1119" s="71">
        <v>5.058917653936317E-3</v>
      </c>
      <c r="DO1119" s="71">
        <v>0.16958651695958413</v>
      </c>
      <c r="DQ1119" s="71"/>
      <c r="DR1119" s="71"/>
      <c r="DS1119" s="71"/>
      <c r="DT1119" s="71"/>
      <c r="DU1119" s="71"/>
      <c r="DV1119" s="71"/>
      <c r="DW1119" s="71"/>
      <c r="DX1119" s="71"/>
      <c r="DY1119" s="71"/>
      <c r="DZ1119" s="71"/>
      <c r="EA1119" s="71"/>
      <c r="EB1119" s="71"/>
      <c r="EC1119" s="71"/>
      <c r="ED1119" s="71"/>
    </row>
    <row r="1120" spans="1:134">
      <c r="A1120" s="4">
        <v>5066</v>
      </c>
      <c r="B1120" s="46" t="s">
        <v>8664</v>
      </c>
      <c r="C1120" s="65" t="str">
        <f t="shared" si="39"/>
        <v>5066</v>
      </c>
      <c r="D1120" s="68">
        <v>97221.639999999985</v>
      </c>
      <c r="E1120" s="68">
        <v>1264419.18</v>
      </c>
      <c r="F1120" s="69">
        <v>27193.87000000001</v>
      </c>
      <c r="G1120" s="69">
        <v>330450.66000000038</v>
      </c>
      <c r="H1120" s="70">
        <v>106.83648425938006</v>
      </c>
      <c r="I1120" s="70">
        <v>35.381348827474454</v>
      </c>
      <c r="J1120" s="69">
        <v>135643.43999999994</v>
      </c>
      <c r="K1120" s="69">
        <v>146784.53000000003</v>
      </c>
      <c r="L1120" s="69">
        <v>134602.66999999998</v>
      </c>
      <c r="M1120" s="69">
        <v>146128.27999999994</v>
      </c>
      <c r="N1120" s="69">
        <v>231920.51999999996</v>
      </c>
      <c r="O1120" s="69">
        <v>285332.55999999994</v>
      </c>
      <c r="P1120" s="69">
        <v>149615.28999999998</v>
      </c>
      <c r="Q1120" s="69">
        <v>140352.43999999997</v>
      </c>
      <c r="R1120" s="69">
        <v>435375.8299999999</v>
      </c>
      <c r="S1120" s="69">
        <v>125712.01999999999</v>
      </c>
      <c r="T1120" s="69">
        <v>153549.76999999999</v>
      </c>
      <c r="U1120" s="69">
        <v>162592.19</v>
      </c>
      <c r="V1120" s="68">
        <v>97221.639999999985</v>
      </c>
      <c r="W1120" s="70">
        <v>94.813656745856917</v>
      </c>
      <c r="X1120" s="70">
        <v>102.89809809272015</v>
      </c>
      <c r="Y1120" s="70">
        <v>96.949238680869712</v>
      </c>
      <c r="Z1120" s="71">
        <v>89.229455411867988</v>
      </c>
      <c r="AA1120" s="71">
        <v>109.34350405428133</v>
      </c>
      <c r="AB1120" s="71">
        <v>120.35381570033303</v>
      </c>
      <c r="AC1120" s="71">
        <v>116.16563386742452</v>
      </c>
      <c r="AD1120" s="71">
        <v>108.39608921432324</v>
      </c>
      <c r="AE1120" s="71">
        <v>114.77867799943627</v>
      </c>
      <c r="AF1120" s="71">
        <v>78.348856692533616</v>
      </c>
      <c r="AG1120" s="71">
        <v>104.49668522815496</v>
      </c>
      <c r="AH1120" s="71">
        <v>104.63337487615134</v>
      </c>
      <c r="AI1120" s="72">
        <v>116.95265873045231</v>
      </c>
      <c r="AJ1120" s="71">
        <v>-15.850954255383931</v>
      </c>
      <c r="AK1120" s="71">
        <v>-3.7990911464011345</v>
      </c>
      <c r="AL1120" s="71">
        <v>2.420227182732626</v>
      </c>
      <c r="AM1120" s="71">
        <v>-8.1326190062162453</v>
      </c>
      <c r="AN1120" s="71">
        <v>2.472505975156114</v>
      </c>
      <c r="AO1120" s="71">
        <v>15.048311551241977</v>
      </c>
      <c r="AP1120" s="71">
        <v>22.732371760034486</v>
      </c>
      <c r="AQ1120" s="71">
        <v>39.914465747869428</v>
      </c>
      <c r="AR1120" s="71">
        <v>251.94717459812418</v>
      </c>
      <c r="AS1120" s="71">
        <v>-55.687287203874327</v>
      </c>
      <c r="AT1120" s="71">
        <v>34.938285524567107</v>
      </c>
      <c r="AU1120" s="71">
        <v>34.893597356954054</v>
      </c>
      <c r="AV1120" s="72">
        <v>38.832980116316747</v>
      </c>
      <c r="AW1120" s="73">
        <v>-25550.830000000016</v>
      </c>
      <c r="AX1120" s="73">
        <v>-5796.6999999999825</v>
      </c>
      <c r="AY1120" s="73">
        <v>3180.7099999999919</v>
      </c>
      <c r="AZ1120" s="73">
        <v>-12936.100000000035</v>
      </c>
      <c r="BA1120" s="73">
        <v>5595.8899999998685</v>
      </c>
      <c r="BB1120" s="73">
        <v>41684.330000000045</v>
      </c>
      <c r="BC1120" s="73">
        <v>27711.599999999919</v>
      </c>
      <c r="BD1120" s="73">
        <v>40039.409999999945</v>
      </c>
      <c r="BE1120" s="73">
        <v>311670.9499999999</v>
      </c>
      <c r="BF1120" s="73">
        <v>-157980.87999999998</v>
      </c>
      <c r="BG1120" s="73">
        <v>39757.179999999964</v>
      </c>
      <c r="BH1120" s="73">
        <v>42058.53</v>
      </c>
      <c r="BI1120" s="73">
        <v>27193.87000000001</v>
      </c>
      <c r="BJ1120" s="71">
        <v>7.7426749033593349</v>
      </c>
      <c r="BK1120" s="71">
        <v>9.5500537569571158</v>
      </c>
      <c r="BL1120" s="71">
        <v>9.0972706511113106</v>
      </c>
      <c r="BM1120" s="71">
        <v>9.6719786064655757</v>
      </c>
      <c r="BN1120" s="71">
        <v>2.5481264381079356</v>
      </c>
      <c r="BO1120" s="71">
        <v>-6.3570425608892895</v>
      </c>
      <c r="BP1120" s="71">
        <v>10.7407316962127</v>
      </c>
      <c r="BQ1120" s="71">
        <v>16.995285924612759</v>
      </c>
      <c r="BR1120" s="72">
        <v>11.251761905286473</v>
      </c>
      <c r="BS1120" s="72">
        <v>11.898070716245812</v>
      </c>
      <c r="BT1120" s="71">
        <v>14.154185813810425</v>
      </c>
      <c r="BU1120" s="71">
        <v>12.698032217555285</v>
      </c>
      <c r="BV1120" s="71">
        <v>11.302603491037447</v>
      </c>
      <c r="BW1120" s="71">
        <v>10.704037229624392</v>
      </c>
      <c r="BX1120" s="75">
        <v>3795</v>
      </c>
      <c r="BY1120" s="75">
        <v>3969</v>
      </c>
      <c r="BZ1120" s="75">
        <v>3355</v>
      </c>
      <c r="CA1120" s="75">
        <v>3728</v>
      </c>
      <c r="CB1120" s="75">
        <v>5003</v>
      </c>
      <c r="CC1120" s="75">
        <v>5834</v>
      </c>
      <c r="CD1120" s="75">
        <v>4050</v>
      </c>
      <c r="CE1120" s="75">
        <v>3966</v>
      </c>
      <c r="CF1120" s="75">
        <v>7121</v>
      </c>
      <c r="CG1120" s="75">
        <v>3807</v>
      </c>
      <c r="CH1120" s="75">
        <v>4063</v>
      </c>
      <c r="CI1120" s="75">
        <v>4320</v>
      </c>
      <c r="CJ1120" s="75">
        <v>2414</v>
      </c>
      <c r="CK1120" s="75">
        <v>29741</v>
      </c>
      <c r="CL1120" s="73">
        <v>610153.85</v>
      </c>
      <c r="CM1120" s="73">
        <v>580442.56999999983</v>
      </c>
      <c r="CN1120" s="73">
        <v>601019.61999999976</v>
      </c>
      <c r="CO1120" s="73">
        <v>630026.5199999999</v>
      </c>
      <c r="CP1120" s="73">
        <v>627311.07999999996</v>
      </c>
      <c r="CQ1120" s="73">
        <v>466614.44</v>
      </c>
      <c r="CR1120" s="73">
        <v>482732.42000000004</v>
      </c>
      <c r="CS1120" s="73">
        <v>672837.53</v>
      </c>
      <c r="CT1120" s="73">
        <v>484215.72999999986</v>
      </c>
      <c r="CU1120" s="73">
        <v>430942.46999999991</v>
      </c>
      <c r="CV1120" s="73">
        <v>464423.47999999992</v>
      </c>
      <c r="CW1120" s="73">
        <v>484005.86000000004</v>
      </c>
      <c r="CX1120" s="73">
        <v>472446.57</v>
      </c>
      <c r="CY1120" s="77"/>
      <c r="CZ1120" s="4">
        <v>5066</v>
      </c>
      <c r="DA1120" s="76" t="str">
        <f t="shared" si="40"/>
        <v>5066</v>
      </c>
      <c r="DB1120" s="71">
        <v>3.9596219416555618</v>
      </c>
      <c r="DC1120" s="71">
        <v>0.47974538376036074</v>
      </c>
      <c r="DD1120" s="71">
        <v>0.95424824851150936</v>
      </c>
      <c r="DE1120" s="71">
        <v>0.16961981457383168</v>
      </c>
      <c r="DF1120" s="71">
        <v>0.32104220982357978</v>
      </c>
      <c r="DG1120" s="71">
        <v>0.36605389934545618</v>
      </c>
      <c r="DH1120" s="71">
        <v>0.40434839948530782</v>
      </c>
      <c r="DI1120" s="71">
        <v>0.75966833901501785</v>
      </c>
      <c r="DJ1120" s="71">
        <v>0.26535761262265939</v>
      </c>
      <c r="DK1120" s="71">
        <v>0.15980865803491023</v>
      </c>
      <c r="DL1120" s="71">
        <v>2.7850396845971181E-2</v>
      </c>
      <c r="DM1120" s="71">
        <v>0.1489457556925817</v>
      </c>
      <c r="DN1120" s="72">
        <v>5.2240605759820813E-2</v>
      </c>
      <c r="DO1120" s="71">
        <v>0.26575402809938836</v>
      </c>
      <c r="DQ1120" s="71"/>
      <c r="DR1120" s="71"/>
      <c r="DS1120" s="71"/>
      <c r="DT1120" s="71"/>
      <c r="DU1120" s="71"/>
      <c r="DV1120" s="71"/>
      <c r="DW1120" s="71"/>
      <c r="DX1120" s="71"/>
      <c r="DY1120" s="71"/>
      <c r="DZ1120" s="71"/>
      <c r="EA1120" s="71"/>
      <c r="EB1120" s="71"/>
      <c r="EC1120" s="71"/>
      <c r="ED1120" s="71"/>
    </row>
    <row r="1121" spans="1:134">
      <c r="A1121" s="4">
        <v>847</v>
      </c>
      <c r="B1121" s="46" t="s">
        <v>8670</v>
      </c>
      <c r="C1121" s="65" t="str">
        <f t="shared" si="39"/>
        <v>L847</v>
      </c>
      <c r="D1121" s="69">
        <v>203259.38</v>
      </c>
      <c r="E1121" s="68">
        <v>2374818.1700000004</v>
      </c>
      <c r="F1121" s="69">
        <v>6328.2900000000373</v>
      </c>
      <c r="G1121" s="69">
        <v>141696.48000000138</v>
      </c>
      <c r="H1121" s="70">
        <v>86.82297018876686</v>
      </c>
      <c r="I1121" s="70">
        <v>6.3452198164803741</v>
      </c>
      <c r="J1121" s="69">
        <v>364957.16</v>
      </c>
      <c r="K1121" s="69">
        <v>325417.74999999994</v>
      </c>
      <c r="L1121" s="69">
        <v>307865.9599999999</v>
      </c>
      <c r="M1121" s="69">
        <v>314846.44999999995</v>
      </c>
      <c r="N1121" s="69">
        <v>555039.65</v>
      </c>
      <c r="O1121" s="69">
        <v>515464.46999999991</v>
      </c>
      <c r="P1121" s="69">
        <v>238747.6</v>
      </c>
      <c r="Q1121" s="69">
        <v>257280.25000000003</v>
      </c>
      <c r="R1121" s="69">
        <v>694320.89999999979</v>
      </c>
      <c r="S1121" s="69">
        <v>296450.21999999997</v>
      </c>
      <c r="T1121" s="69">
        <v>331594.12999999989</v>
      </c>
      <c r="U1121" s="69">
        <v>353165.69</v>
      </c>
      <c r="V1121" s="69">
        <v>203259.38</v>
      </c>
      <c r="W1121" s="70">
        <v>104.14311358960613</v>
      </c>
      <c r="X1121" s="70">
        <v>94.414000362519516</v>
      </c>
      <c r="Y1121" s="70">
        <v>96.284673559070058</v>
      </c>
      <c r="Z1121" s="71">
        <v>70.816190118978554</v>
      </c>
      <c r="AA1121" s="71">
        <v>113.09210554399127</v>
      </c>
      <c r="AB1121" s="71">
        <v>114.13441074904867</v>
      </c>
      <c r="AC1121" s="71">
        <v>74.331417129527992</v>
      </c>
      <c r="AD1121" s="71">
        <v>76.01113463954006</v>
      </c>
      <c r="AE1121" s="71">
        <v>100.1346541970109</v>
      </c>
      <c r="AF1121" s="71">
        <v>84.713757925288363</v>
      </c>
      <c r="AG1121" s="71">
        <v>79.283124883485073</v>
      </c>
      <c r="AH1121" s="71">
        <v>93.321357091683026</v>
      </c>
      <c r="AI1121" s="71">
        <v>86.287787775171168</v>
      </c>
      <c r="AJ1121" s="71">
        <v>5.8252749525637082</v>
      </c>
      <c r="AK1121" s="71">
        <v>-15.844708181581712</v>
      </c>
      <c r="AL1121" s="71">
        <v>-18.593424413715333</v>
      </c>
      <c r="AM1121" s="71">
        <v>-35.52354052145936</v>
      </c>
      <c r="AN1121" s="71">
        <v>-26.281316829762602</v>
      </c>
      <c r="AO1121" s="71">
        <v>-9.3751464733953576</v>
      </c>
      <c r="AP1121" s="71">
        <v>-26.96097005862207</v>
      </c>
      <c r="AQ1121" s="71">
        <v>-2.5299824764020373</v>
      </c>
      <c r="AR1121" s="71">
        <v>133.42057793773634</v>
      </c>
      <c r="AS1121" s="71">
        <v>-42.413607946694775</v>
      </c>
      <c r="AT1121" s="71">
        <v>-0.34005500869520588</v>
      </c>
      <c r="AU1121" s="71">
        <v>17.571831899491208</v>
      </c>
      <c r="AV1121" s="72">
        <v>3.2134540056626193</v>
      </c>
      <c r="AW1121" s="73">
        <v>20089.489999999991</v>
      </c>
      <c r="AX1121" s="73">
        <v>-61269.460000000021</v>
      </c>
      <c r="AY1121" s="73">
        <v>-70317.200000000128</v>
      </c>
      <c r="AZ1121" s="73">
        <v>-173465.8000000001</v>
      </c>
      <c r="BA1121" s="73">
        <v>-197876.19999999984</v>
      </c>
      <c r="BB1121" s="73">
        <v>-36696.310000000114</v>
      </c>
      <c r="BC1121" s="73">
        <v>-88129.139999999985</v>
      </c>
      <c r="BD1121" s="73">
        <v>-6678.1000000000058</v>
      </c>
      <c r="BE1121" s="73">
        <v>396866.0199999999</v>
      </c>
      <c r="BF1121" s="73">
        <v>-218341.9200000001</v>
      </c>
      <c r="BG1121" s="73">
        <v>-1131.4500000001281</v>
      </c>
      <c r="BH1121" s="73">
        <v>52782.77999999997</v>
      </c>
      <c r="BI1121" s="73">
        <v>6328.2900000000373</v>
      </c>
      <c r="BJ1121" s="71">
        <v>10.391192473802304</v>
      </c>
      <c r="BK1121" s="71">
        <v>6.8818971740982526</v>
      </c>
      <c r="BL1121" s="71">
        <v>4.6700227017084606</v>
      </c>
      <c r="BM1121" s="71">
        <v>7.2871519337894881</v>
      </c>
      <c r="BN1121" s="71">
        <v>-0.8848980639143349</v>
      </c>
      <c r="BO1121" s="71">
        <v>7.0528057511526914</v>
      </c>
      <c r="BP1121" s="71">
        <v>13.497782603251199</v>
      </c>
      <c r="BQ1121" s="71">
        <v>17.527706321944141</v>
      </c>
      <c r="BR1121" s="72">
        <v>10.750506435726161</v>
      </c>
      <c r="BS1121" s="72">
        <v>11.42376564036949</v>
      </c>
      <c r="BT1121" s="71">
        <v>12.417615709816731</v>
      </c>
      <c r="BU1121" s="71">
        <v>11.616782999585553</v>
      </c>
      <c r="BV1121" s="71">
        <v>7.7827129357845131</v>
      </c>
      <c r="BW1121" s="71">
        <v>10.48003310115757</v>
      </c>
      <c r="BX1121" s="75">
        <v>8127</v>
      </c>
      <c r="BY1121" s="75">
        <v>7259</v>
      </c>
      <c r="BZ1121" s="75">
        <v>6273</v>
      </c>
      <c r="CA1121" s="75">
        <v>6968</v>
      </c>
      <c r="CB1121" s="75">
        <v>9294</v>
      </c>
      <c r="CC1121" s="75">
        <v>9392</v>
      </c>
      <c r="CD1121" s="75">
        <v>5495</v>
      </c>
      <c r="CE1121" s="75">
        <v>5951</v>
      </c>
      <c r="CF1121" s="75">
        <v>11318</v>
      </c>
      <c r="CG1121" s="75">
        <v>6815</v>
      </c>
      <c r="CH1121" s="75">
        <v>7568</v>
      </c>
      <c r="CI1121" s="75">
        <v>8168</v>
      </c>
      <c r="CJ1121" s="75">
        <v>4654</v>
      </c>
      <c r="CK1121" s="75">
        <v>49969</v>
      </c>
      <c r="CL1121" s="73">
        <v>705647.62999999977</v>
      </c>
      <c r="CM1121" s="73">
        <v>768805.75</v>
      </c>
      <c r="CN1121" s="73">
        <v>746817.55</v>
      </c>
      <c r="CO1121" s="73">
        <v>802716.93999999983</v>
      </c>
      <c r="CP1121" s="73">
        <v>725839.25999999989</v>
      </c>
      <c r="CQ1121" s="73">
        <v>543011.47</v>
      </c>
      <c r="CR1121" s="73">
        <v>431395.88999999984</v>
      </c>
      <c r="CS1121" s="73">
        <v>940157.31999999983</v>
      </c>
      <c r="CT1121" s="73">
        <v>721966.93999999971</v>
      </c>
      <c r="CU1121" s="73">
        <v>673523.37999999989</v>
      </c>
      <c r="CV1121" s="73">
        <v>797961.36</v>
      </c>
      <c r="CW1121" s="73">
        <v>788844.98000000021</v>
      </c>
      <c r="CX1121" s="73">
        <v>779483.4600000002</v>
      </c>
      <c r="CY1121" s="77"/>
      <c r="CZ1121" s="4">
        <v>847</v>
      </c>
      <c r="DA1121" s="76" t="str">
        <f t="shared" si="40"/>
        <v>L847</v>
      </c>
      <c r="DB1121" s="71">
        <v>3.9785703844816571</v>
      </c>
      <c r="DC1121" s="71">
        <v>4.6933152406049592</v>
      </c>
      <c r="DD1121" s="71">
        <v>1.8008902376076781</v>
      </c>
      <c r="DE1121" s="71">
        <v>0.53747064827953128</v>
      </c>
      <c r="DF1121" s="71">
        <v>0.47263704660931011</v>
      </c>
      <c r="DG1121" s="71">
        <v>0.18960034807627296</v>
      </c>
      <c r="DH1121" s="71">
        <v>0.1674155086835124</v>
      </c>
      <c r="DI1121" s="71">
        <v>8.1013500501230018E-2</v>
      </c>
      <c r="DJ1121" s="71">
        <v>0.19787000507254854</v>
      </c>
      <c r="DK1121" s="71">
        <v>0.25773385599299997</v>
      </c>
      <c r="DL1121" s="71">
        <v>5.5910035496189371E-2</v>
      </c>
      <c r="DM1121" s="71">
        <v>6.6069799982824404E-2</v>
      </c>
      <c r="DN1121" s="71">
        <v>2.8287008513227126E-2</v>
      </c>
      <c r="DO1121" s="71">
        <v>0.1352886011384008</v>
      </c>
      <c r="DQ1121" s="71"/>
      <c r="DR1121" s="71"/>
      <c r="DS1121" s="71"/>
      <c r="DT1121" s="71"/>
      <c r="DU1121" s="71"/>
      <c r="DV1121" s="71"/>
      <c r="DW1121" s="71"/>
      <c r="DX1121" s="71"/>
      <c r="DY1121" s="71"/>
      <c r="DZ1121" s="71"/>
      <c r="EA1121" s="71"/>
      <c r="EB1121" s="71"/>
      <c r="EC1121" s="71"/>
      <c r="ED1121" s="71"/>
    </row>
    <row r="1122" spans="1:134">
      <c r="A1122" s="4">
        <v>5072</v>
      </c>
      <c r="B1122" s="46" t="s">
        <v>8678</v>
      </c>
      <c r="C1122" s="65" t="str">
        <f t="shared" si="39"/>
        <v>5072</v>
      </c>
      <c r="D1122" s="69">
        <v>123495.93</v>
      </c>
      <c r="E1122" s="68">
        <v>1611119.2899999996</v>
      </c>
      <c r="F1122" s="69">
        <v>-2263.589999999982</v>
      </c>
      <c r="G1122" s="69">
        <v>37426.439999999711</v>
      </c>
      <c r="H1122" s="70">
        <v>84.539174509281267</v>
      </c>
      <c r="I1122" s="70">
        <v>2.3782557059975007</v>
      </c>
      <c r="J1122" s="69">
        <v>209419.27</v>
      </c>
      <c r="K1122" s="69">
        <v>220202.83999999997</v>
      </c>
      <c r="L1122" s="69">
        <v>203070.47999999992</v>
      </c>
      <c r="M1122" s="69">
        <v>243386.96999999997</v>
      </c>
      <c r="N1122" s="69">
        <v>362242.50000000006</v>
      </c>
      <c r="O1122" s="69">
        <v>382595.09</v>
      </c>
      <c r="P1122" s="69">
        <v>207904.65999999997</v>
      </c>
      <c r="Q1122" s="69">
        <v>184496.83000000002</v>
      </c>
      <c r="R1122" s="69">
        <v>388444.93999999994</v>
      </c>
      <c r="S1122" s="69">
        <v>220416.23999999996</v>
      </c>
      <c r="T1122" s="69">
        <v>237462.27</v>
      </c>
      <c r="U1122" s="69">
        <v>248898.41999999998</v>
      </c>
      <c r="V1122" s="69">
        <v>123495.93</v>
      </c>
      <c r="W1122" s="70">
        <v>78.104253019277706</v>
      </c>
      <c r="X1122" s="70">
        <v>82.526230091750065</v>
      </c>
      <c r="Y1122" s="70">
        <v>76.897063918224333</v>
      </c>
      <c r="Z1122" s="71">
        <v>74.113368623132715</v>
      </c>
      <c r="AA1122" s="71">
        <v>109.52267774084554</v>
      </c>
      <c r="AB1122" s="71">
        <v>118.07931924207597</v>
      </c>
      <c r="AC1122" s="71">
        <v>95.806529745599434</v>
      </c>
      <c r="AD1122" s="71">
        <v>68.885707712576718</v>
      </c>
      <c r="AE1122" s="71">
        <v>86.754750458998785</v>
      </c>
      <c r="AF1122" s="71">
        <v>81.516471891232328</v>
      </c>
      <c r="AG1122" s="71">
        <v>83.679829036829588</v>
      </c>
      <c r="AH1122" s="71">
        <v>90.787745795703685</v>
      </c>
      <c r="AI1122" s="71">
        <v>85.253605215925319</v>
      </c>
      <c r="AJ1122" s="71">
        <v>-33.760766917743176</v>
      </c>
      <c r="AK1122" s="71">
        <v>-29.404420476596105</v>
      </c>
      <c r="AL1122" s="71">
        <v>-36.8095183491413</v>
      </c>
      <c r="AM1122" s="71">
        <v>-36.883229720596887</v>
      </c>
      <c r="AN1122" s="71">
        <v>-33.392149267928225</v>
      </c>
      <c r="AO1122" s="71">
        <v>-17.540991231214576</v>
      </c>
      <c r="AP1122" s="71">
        <v>-2.2934764663439466</v>
      </c>
      <c r="AQ1122" s="71">
        <v>-16.90372931210732</v>
      </c>
      <c r="AR1122" s="71">
        <v>59.362262032469019</v>
      </c>
      <c r="AS1122" s="71">
        <v>-31.036543871324408</v>
      </c>
      <c r="AT1122" s="71">
        <v>4.0794767586474157</v>
      </c>
      <c r="AU1122" s="71">
        <v>12.317159680004618</v>
      </c>
      <c r="AV1122" s="72">
        <v>-1.7999353050965672</v>
      </c>
      <c r="AW1122" s="73">
        <v>-106736.67000000001</v>
      </c>
      <c r="AX1122" s="73">
        <v>-91718.73000000004</v>
      </c>
      <c r="AY1122" s="73">
        <v>-118291.97000000003</v>
      </c>
      <c r="AZ1122" s="73">
        <v>-142226.82</v>
      </c>
      <c r="BA1122" s="73">
        <v>-181566.59000000003</v>
      </c>
      <c r="BB1122" s="73">
        <v>-72871.669999999867</v>
      </c>
      <c r="BC1122" s="73">
        <v>-4880.1700000000128</v>
      </c>
      <c r="BD1122" s="73">
        <v>-37530.979999999923</v>
      </c>
      <c r="BE1122" s="73">
        <v>144695.2999999999</v>
      </c>
      <c r="BF1122" s="73">
        <v>-99196.859999999899</v>
      </c>
      <c r="BG1122" s="73">
        <v>9307.5200000000186</v>
      </c>
      <c r="BH1122" s="73">
        <v>27295.22</v>
      </c>
      <c r="BI1122" s="73">
        <v>-2263.589999999982</v>
      </c>
      <c r="BJ1122" s="71">
        <v>14.544599194811012</v>
      </c>
      <c r="BK1122" s="71">
        <v>8.6644623327725299</v>
      </c>
      <c r="BL1122" s="71">
        <v>7.6401815130446842</v>
      </c>
      <c r="BM1122" s="71">
        <v>13.675777228373164</v>
      </c>
      <c r="BN1122" s="71">
        <v>0.40632108789372756</v>
      </c>
      <c r="BO1122" s="71">
        <v>9.3911672977601839</v>
      </c>
      <c r="BP1122" s="71">
        <v>14.488102085162332</v>
      </c>
      <c r="BQ1122" s="71">
        <v>15.480064807117266</v>
      </c>
      <c r="BR1122" s="72">
        <v>15.610860146652779</v>
      </c>
      <c r="BS1122" s="72">
        <v>12.088274251608045</v>
      </c>
      <c r="BT1122" s="71">
        <v>15.28500802966968</v>
      </c>
      <c r="BU1122" s="71">
        <v>14.378721993064396</v>
      </c>
      <c r="BV1122" s="71">
        <v>11.341740080332327</v>
      </c>
      <c r="BW1122" s="71">
        <v>12.944751465010562</v>
      </c>
      <c r="BX1122" s="75">
        <v>5058</v>
      </c>
      <c r="BY1122" s="75">
        <v>4662</v>
      </c>
      <c r="BZ1122" s="75">
        <v>4093</v>
      </c>
      <c r="CA1122" s="75">
        <v>4524</v>
      </c>
      <c r="CB1122" s="75">
        <v>5888</v>
      </c>
      <c r="CC1122" s="75">
        <v>6129</v>
      </c>
      <c r="CD1122" s="75">
        <v>4148</v>
      </c>
      <c r="CE1122" s="75">
        <v>3967</v>
      </c>
      <c r="CF1122" s="75">
        <v>6598</v>
      </c>
      <c r="CG1122" s="75">
        <v>4896</v>
      </c>
      <c r="CH1122" s="75">
        <v>5356</v>
      </c>
      <c r="CI1122" s="75">
        <v>5529</v>
      </c>
      <c r="CJ1122" s="75">
        <v>2996</v>
      </c>
      <c r="CK1122" s="75">
        <v>33490</v>
      </c>
      <c r="CL1122" s="73">
        <v>592675.04</v>
      </c>
      <c r="CM1122" s="73">
        <v>611523.83000000007</v>
      </c>
      <c r="CN1122" s="73">
        <v>550518.78000000014</v>
      </c>
      <c r="CO1122" s="73">
        <v>623804.39</v>
      </c>
      <c r="CP1122" s="73">
        <v>612059.70000000007</v>
      </c>
      <c r="CQ1122" s="73">
        <v>556313.77</v>
      </c>
      <c r="CR1122" s="73">
        <v>529595.45000000007</v>
      </c>
      <c r="CS1122" s="73">
        <v>679201.05999999982</v>
      </c>
      <c r="CT1122" s="73">
        <v>551956.60999999987</v>
      </c>
      <c r="CU1122" s="73">
        <v>511694.65000000014</v>
      </c>
      <c r="CV1122" s="73">
        <v>484900.30999999994</v>
      </c>
      <c r="CW1122" s="73">
        <v>495615.47000000003</v>
      </c>
      <c r="CX1122" s="73">
        <v>489987.48999999993</v>
      </c>
      <c r="CY1122" s="77"/>
      <c r="CZ1122" s="4">
        <v>5072</v>
      </c>
      <c r="DA1122" s="76" t="str">
        <f t="shared" si="40"/>
        <v>5072</v>
      </c>
      <c r="DB1122" s="71">
        <v>3.5426188375935674</v>
      </c>
      <c r="DC1122" s="71">
        <v>4.5432122350864743</v>
      </c>
      <c r="DD1122" s="71">
        <v>1.5425513935350215</v>
      </c>
      <c r="DE1122" s="71">
        <v>0.6896535378857952</v>
      </c>
      <c r="DF1122" s="71">
        <v>0.58771778894113602</v>
      </c>
      <c r="DG1122" s="71">
        <v>0.33736246944034859</v>
      </c>
      <c r="DH1122" s="71">
        <v>0.49936274848179396</v>
      </c>
      <c r="DI1122" s="71">
        <v>0.17585452844922253</v>
      </c>
      <c r="DJ1122" s="71">
        <v>0.23267984063074457</v>
      </c>
      <c r="DK1122" s="71">
        <v>7.8610581957609393E-2</v>
      </c>
      <c r="DL1122" s="71">
        <v>0.15379656379897125</v>
      </c>
      <c r="DM1122" s="71">
        <v>0.43659989354813322</v>
      </c>
      <c r="DN1122" s="71">
        <v>0.43864422652541191</v>
      </c>
      <c r="DO1122" s="71">
        <v>0.27409498135824945</v>
      </c>
      <c r="DQ1122" s="71"/>
      <c r="DR1122" s="71"/>
      <c r="DS1122" s="71"/>
      <c r="DT1122" s="71"/>
      <c r="DU1122" s="71"/>
      <c r="DV1122" s="71"/>
      <c r="DW1122" s="71"/>
      <c r="DX1122" s="71"/>
      <c r="DY1122" s="71"/>
      <c r="DZ1122" s="71"/>
      <c r="EA1122" s="71"/>
      <c r="EB1122" s="71"/>
      <c r="EC1122" s="71"/>
      <c r="ED1122" s="71"/>
    </row>
    <row r="1123" spans="1:134">
      <c r="A1123" s="4">
        <v>5064</v>
      </c>
      <c r="B1123" s="46" t="s">
        <v>8686</v>
      </c>
      <c r="C1123" s="65" t="str">
        <f t="shared" si="39"/>
        <v>5064</v>
      </c>
      <c r="D1123" s="69">
        <v>321619.38</v>
      </c>
      <c r="E1123" s="68">
        <v>3961489.1799999992</v>
      </c>
      <c r="F1123" s="69">
        <v>-11778.530000000086</v>
      </c>
      <c r="G1123" s="69">
        <v>266265.44999999879</v>
      </c>
      <c r="H1123" s="70">
        <v>88.571493112964049</v>
      </c>
      <c r="I1123" s="70">
        <v>7.2056651898584345</v>
      </c>
      <c r="J1123" s="69">
        <v>648953.6399999999</v>
      </c>
      <c r="K1123" s="69">
        <v>573764.84</v>
      </c>
      <c r="L1123" s="69">
        <v>533700.34</v>
      </c>
      <c r="M1123" s="69">
        <v>622435.7300000001</v>
      </c>
      <c r="N1123" s="69">
        <v>927415.31999999983</v>
      </c>
      <c r="O1123" s="69">
        <v>1048502.4800000001</v>
      </c>
      <c r="P1123" s="69">
        <v>461250.22000000003</v>
      </c>
      <c r="Q1123" s="69">
        <v>457352.81999999995</v>
      </c>
      <c r="R1123" s="69">
        <v>992888.28</v>
      </c>
      <c r="S1123" s="69">
        <v>538200.37000000011</v>
      </c>
      <c r="T1123" s="69">
        <v>580948.2699999999</v>
      </c>
      <c r="U1123" s="69">
        <v>609229.8400000002</v>
      </c>
      <c r="V1123" s="69">
        <v>321619.38</v>
      </c>
      <c r="W1123" s="70">
        <v>117.41553286664055</v>
      </c>
      <c r="X1123" s="70">
        <v>97.253981829717375</v>
      </c>
      <c r="Y1123" s="70">
        <v>87.484730445038068</v>
      </c>
      <c r="Z1123" s="71">
        <v>96.775646373677986</v>
      </c>
      <c r="AA1123" s="71">
        <v>91.933954905115783</v>
      </c>
      <c r="AB1123" s="71">
        <v>111.11106860488435</v>
      </c>
      <c r="AC1123" s="71">
        <v>72.313403636581569</v>
      </c>
      <c r="AD1123" s="71">
        <v>81.819104976141077</v>
      </c>
      <c r="AE1123" s="71">
        <v>96.353724171877516</v>
      </c>
      <c r="AF1123" s="71">
        <v>107.97608174545338</v>
      </c>
      <c r="AG1123" s="71">
        <v>95.064866267520429</v>
      </c>
      <c r="AH1123" s="71">
        <v>86.517121790188455</v>
      </c>
      <c r="AI1123" s="71">
        <v>74.512600537817889</v>
      </c>
      <c r="AJ1123" s="71">
        <v>4.0819410817882096</v>
      </c>
      <c r="AK1123" s="71">
        <v>-14.952087283419523</v>
      </c>
      <c r="AL1123" s="71">
        <v>-15.340021430366313</v>
      </c>
      <c r="AM1123" s="71">
        <v>-11.177294783523905</v>
      </c>
      <c r="AN1123" s="71">
        <v>-22.180747089743125</v>
      </c>
      <c r="AO1123" s="71">
        <v>-1.8282127746220289</v>
      </c>
      <c r="AP1123" s="71">
        <v>-28.480744746356955</v>
      </c>
      <c r="AQ1123" s="71">
        <v>3.4975436711794927</v>
      </c>
      <c r="AR1123" s="71">
        <v>71.151952251609842</v>
      </c>
      <c r="AS1123" s="71">
        <v>-18.042942027329588</v>
      </c>
      <c r="AT1123" s="71">
        <v>20.807747606192351</v>
      </c>
      <c r="AU1123" s="71">
        <v>9.3173865524309729</v>
      </c>
      <c r="AV1123" s="72">
        <v>-3.532874576208378</v>
      </c>
      <c r="AW1123" s="73">
        <v>25451.010000000009</v>
      </c>
      <c r="AX1123" s="73">
        <v>-100872.34000000008</v>
      </c>
      <c r="AY1123" s="73">
        <v>-96704.190000000061</v>
      </c>
      <c r="AZ1123" s="73">
        <v>-78326.229999999632</v>
      </c>
      <c r="BA1123" s="73">
        <v>-264340.29999999981</v>
      </c>
      <c r="BB1123" s="73">
        <v>-9964.5300000001444</v>
      </c>
      <c r="BC1123" s="73">
        <v>-183681.3</v>
      </c>
      <c r="BD1123" s="73">
        <v>15455.549999999988</v>
      </c>
      <c r="BE1123" s="73">
        <v>412767.3600000001</v>
      </c>
      <c r="BF1123" s="73">
        <v>-118485.43999999971</v>
      </c>
      <c r="BG1123" s="73">
        <v>100061.66999999981</v>
      </c>
      <c r="BH1123" s="73">
        <v>51926.140000000247</v>
      </c>
      <c r="BI1123" s="73">
        <v>-11778.530000000086</v>
      </c>
      <c r="BJ1123" s="71">
        <v>6.7488096220115601</v>
      </c>
      <c r="BK1123" s="71">
        <v>9.1979204423113945</v>
      </c>
      <c r="BL1123" s="71">
        <v>11.096331656715657</v>
      </c>
      <c r="BM1123" s="71">
        <v>9.7245525670097219</v>
      </c>
      <c r="BN1123" s="71">
        <v>-1.1585682729128364</v>
      </c>
      <c r="BO1123" s="71">
        <v>10.003220542943602</v>
      </c>
      <c r="BP1123" s="71">
        <v>18.266638299603233</v>
      </c>
      <c r="BQ1123" s="71">
        <v>20.304747517691606</v>
      </c>
      <c r="BR1123" s="72">
        <v>10.7183991154778</v>
      </c>
      <c r="BS1123" s="72">
        <v>15.93899645037801</v>
      </c>
      <c r="BT1123" s="71">
        <v>16.041931363527812</v>
      </c>
      <c r="BU1123" s="71">
        <v>15.130472207824841</v>
      </c>
      <c r="BV1123" s="71">
        <v>13.002076920664365</v>
      </c>
      <c r="BW1123" s="71">
        <v>13.610486189708496</v>
      </c>
      <c r="BX1123" s="75">
        <v>12432</v>
      </c>
      <c r="BY1123" s="75">
        <v>12404</v>
      </c>
      <c r="BZ1123" s="75">
        <v>11309</v>
      </c>
      <c r="CA1123" s="75">
        <v>12579</v>
      </c>
      <c r="CB1123" s="75">
        <v>15200</v>
      </c>
      <c r="CC1123" s="75">
        <v>17005</v>
      </c>
      <c r="CD1123" s="75">
        <v>10108</v>
      </c>
      <c r="CE1123" s="75">
        <v>9981</v>
      </c>
      <c r="CF1123" s="75">
        <v>15646</v>
      </c>
      <c r="CG1123" s="75">
        <v>11389</v>
      </c>
      <c r="CH1123" s="75">
        <v>12752</v>
      </c>
      <c r="CI1123" s="75">
        <v>12649</v>
      </c>
      <c r="CJ1123" s="75">
        <v>7359</v>
      </c>
      <c r="CK1123" s="75">
        <v>79884</v>
      </c>
      <c r="CL1123" s="73">
        <v>1027334.3600000001</v>
      </c>
      <c r="CM1123" s="73">
        <v>826532.39000000025</v>
      </c>
      <c r="CN1123" s="73">
        <v>1136878.2100000007</v>
      </c>
      <c r="CO1123" s="73">
        <v>1196008.2500000002</v>
      </c>
      <c r="CP1123" s="73">
        <v>1268790.2900000003</v>
      </c>
      <c r="CQ1123" s="73">
        <v>937227.11000000022</v>
      </c>
      <c r="CR1123" s="73">
        <v>967287.10000000021</v>
      </c>
      <c r="CS1123" s="73">
        <v>1359252.21</v>
      </c>
      <c r="CT1123" s="73">
        <v>1157168.3099999998</v>
      </c>
      <c r="CU1123" s="73">
        <v>1019558.6599999996</v>
      </c>
      <c r="CV1123" s="73">
        <v>1104292.7</v>
      </c>
      <c r="CW1123" s="73">
        <v>1060770.4500000002</v>
      </c>
      <c r="CX1123" s="73">
        <v>1048530.5700000001</v>
      </c>
      <c r="CY1123" s="77"/>
      <c r="CZ1123" s="4">
        <v>5064</v>
      </c>
      <c r="DA1123" s="76" t="str">
        <f t="shared" si="40"/>
        <v>5064</v>
      </c>
      <c r="DB1123" s="71">
        <v>3.703276111128432</v>
      </c>
      <c r="DC1123" s="71">
        <v>2.3304211576902012</v>
      </c>
      <c r="DD1123" s="71">
        <v>0.89727336187384787</v>
      </c>
      <c r="DE1123" s="71">
        <v>1.1758417658986273</v>
      </c>
      <c r="DF1123" s="71">
        <v>1.2514509190807743</v>
      </c>
      <c r="DG1123" s="71">
        <v>0.71526527069402079</v>
      </c>
      <c r="DH1123" s="71">
        <v>0.51522169246995009</v>
      </c>
      <c r="DI1123" s="71">
        <v>0.6414721149778565</v>
      </c>
      <c r="DJ1123" s="71">
        <v>0.88736349907124601</v>
      </c>
      <c r="DK1123" s="71">
        <v>0.27428097244010446</v>
      </c>
      <c r="DL1123" s="71">
        <v>0.3554853567544472</v>
      </c>
      <c r="DM1123" s="71">
        <v>0.57921920425017925</v>
      </c>
      <c r="DN1123" s="71">
        <v>1.1727313886095543</v>
      </c>
      <c r="DO1123" s="71">
        <v>0.63091707497278071</v>
      </c>
      <c r="DQ1123" s="71"/>
      <c r="DR1123" s="71"/>
      <c r="DS1123" s="71"/>
      <c r="DT1123" s="71"/>
      <c r="DU1123" s="71"/>
      <c r="DV1123" s="71"/>
      <c r="DW1123" s="71"/>
      <c r="DX1123" s="71"/>
      <c r="DY1123" s="71"/>
      <c r="DZ1123" s="71"/>
      <c r="EA1123" s="71"/>
      <c r="EB1123" s="71"/>
      <c r="EC1123" s="71"/>
      <c r="ED1123" s="71"/>
    </row>
    <row r="1124" spans="1:134">
      <c r="A1124" s="4">
        <v>5070</v>
      </c>
      <c r="B1124" s="46" t="s">
        <v>8693</v>
      </c>
      <c r="C1124" s="65" t="str">
        <f t="shared" si="39"/>
        <v>5070</v>
      </c>
      <c r="D1124" s="69">
        <v>560496.63</v>
      </c>
      <c r="E1124" s="68">
        <v>5987067.04</v>
      </c>
      <c r="F1124" s="69">
        <v>100152.45000000001</v>
      </c>
      <c r="G1124" s="69">
        <v>1558315.549999997</v>
      </c>
      <c r="H1124" s="70">
        <v>110.28819881951004</v>
      </c>
      <c r="I1124" s="70">
        <v>35.186339841344228</v>
      </c>
      <c r="J1124" s="69">
        <v>850162.87</v>
      </c>
      <c r="K1124" s="69">
        <v>706600.06</v>
      </c>
      <c r="L1124" s="69">
        <v>742832.33</v>
      </c>
      <c r="M1124" s="69">
        <v>932000.22999999975</v>
      </c>
      <c r="N1124" s="69">
        <v>1155061.47</v>
      </c>
      <c r="O1124" s="69">
        <v>1225242.1099999999</v>
      </c>
      <c r="P1124" s="69">
        <v>817100.86999999976</v>
      </c>
      <c r="Q1124" s="69">
        <v>752971.41</v>
      </c>
      <c r="R1124" s="69">
        <v>1612429.74</v>
      </c>
      <c r="S1124" s="69">
        <v>703437.30999999971</v>
      </c>
      <c r="T1124" s="69">
        <v>631516.65</v>
      </c>
      <c r="U1124" s="69">
        <v>909114.42999999993</v>
      </c>
      <c r="V1124" s="69">
        <v>560496.63</v>
      </c>
      <c r="W1124" s="70">
        <v>108.97970538517497</v>
      </c>
      <c r="X1124" s="70">
        <v>94.642742142521101</v>
      </c>
      <c r="Y1124" s="70">
        <v>118.52463805374751</v>
      </c>
      <c r="Z1124" s="71">
        <v>125.78111860443839</v>
      </c>
      <c r="AA1124" s="71">
        <v>92.849896047171299</v>
      </c>
      <c r="AB1124" s="71">
        <v>94.337078230066169</v>
      </c>
      <c r="AC1124" s="71">
        <v>109.08688295043989</v>
      </c>
      <c r="AD1124" s="71">
        <v>129.07738300360194</v>
      </c>
      <c r="AE1124" s="71">
        <v>125.04136257705585</v>
      </c>
      <c r="AF1124" s="71">
        <v>128.60768454440066</v>
      </c>
      <c r="AG1124" s="71">
        <v>83.292136137371529</v>
      </c>
      <c r="AH1124" s="71">
        <v>97.618645282357022</v>
      </c>
      <c r="AI1124" s="71">
        <v>98.296101974578193</v>
      </c>
      <c r="AJ1124" s="71">
        <v>12.004460717785271</v>
      </c>
      <c r="AK1124" s="71">
        <v>-5.1813744888537077</v>
      </c>
      <c r="AL1124" s="71">
        <v>1.2223483767342724</v>
      </c>
      <c r="AM1124" s="71">
        <v>2.7132491561728145</v>
      </c>
      <c r="AN1124" s="71">
        <v>-8.6262353342529412</v>
      </c>
      <c r="AO1124" s="71">
        <v>8.844306937041214</v>
      </c>
      <c r="AP1124" s="71">
        <v>8.9798456987870257</v>
      </c>
      <c r="AQ1124" s="71">
        <v>64.943903471425557</v>
      </c>
      <c r="AR1124" s="71">
        <v>184.76273382864844</v>
      </c>
      <c r="AS1124" s="71">
        <v>-21.716797569107193</v>
      </c>
      <c r="AT1124" s="71">
        <v>8.2005400186836894</v>
      </c>
      <c r="AU1124" s="71">
        <v>27.387058403327824</v>
      </c>
      <c r="AV1124" s="72">
        <v>21.755993526408869</v>
      </c>
      <c r="AW1124" s="73">
        <v>91119.110000000102</v>
      </c>
      <c r="AX1124" s="73">
        <v>-38612.240000000107</v>
      </c>
      <c r="AY1124" s="73">
        <v>8970.3499999999767</v>
      </c>
      <c r="AZ1124" s="73">
        <v>24619.5</v>
      </c>
      <c r="BA1124" s="73">
        <v>-109042.59000000008</v>
      </c>
      <c r="BB1124" s="73">
        <v>105210.87999999989</v>
      </c>
      <c r="BC1124" s="73">
        <v>67328.4099999998</v>
      </c>
      <c r="BD1124" s="73">
        <v>296469.90000000008</v>
      </c>
      <c r="BE1124" s="73">
        <v>1046193.5200000001</v>
      </c>
      <c r="BF1124" s="73">
        <v>-195142.82999999996</v>
      </c>
      <c r="BG1124" s="73">
        <v>47862.770000000019</v>
      </c>
      <c r="BH1124" s="73">
        <v>195451.32999999984</v>
      </c>
      <c r="BI1124" s="73">
        <v>100152.45000000001</v>
      </c>
      <c r="BJ1124" s="71">
        <v>14.382790923083908</v>
      </c>
      <c r="BK1124" s="71">
        <v>10.468819410215987</v>
      </c>
      <c r="BL1124" s="71">
        <v>9.8171796275003107</v>
      </c>
      <c r="BM1124" s="71">
        <v>10.191333199072238</v>
      </c>
      <c r="BN1124" s="71">
        <v>-1.9721099067568826</v>
      </c>
      <c r="BO1124" s="71">
        <v>7.1075752777867365</v>
      </c>
      <c r="BP1124" s="71">
        <v>19.068969010369852</v>
      </c>
      <c r="BQ1124" s="71">
        <v>18.68288029944523</v>
      </c>
      <c r="BR1124" s="72">
        <v>6.3932376210853379</v>
      </c>
      <c r="BS1124" s="72">
        <v>15.981054232522808</v>
      </c>
      <c r="BT1124" s="71">
        <v>18.547213793604154</v>
      </c>
      <c r="BU1124" s="71">
        <v>14.97433562330264</v>
      </c>
      <c r="BV1124" s="71">
        <v>13.302685462033363</v>
      </c>
      <c r="BW1124" s="71">
        <v>12.479051143045188</v>
      </c>
      <c r="BX1124" s="75">
        <v>22456</v>
      </c>
      <c r="BY1124" s="75">
        <v>19131</v>
      </c>
      <c r="BZ1124" s="75">
        <v>18467</v>
      </c>
      <c r="CA1124" s="75">
        <v>20435</v>
      </c>
      <c r="CB1124" s="75">
        <v>22285</v>
      </c>
      <c r="CC1124" s="75">
        <v>25451</v>
      </c>
      <c r="CD1124" s="75">
        <v>19767</v>
      </c>
      <c r="CE1124" s="75">
        <v>18487</v>
      </c>
      <c r="CF1124" s="75">
        <v>26694</v>
      </c>
      <c r="CG1124" s="75">
        <v>16775</v>
      </c>
      <c r="CH1124" s="75">
        <v>17127</v>
      </c>
      <c r="CI1124" s="75">
        <v>22178</v>
      </c>
      <c r="CJ1124" s="75">
        <v>13591</v>
      </c>
      <c r="CK1124" s="75">
        <v>134619</v>
      </c>
      <c r="CL1124" s="73">
        <v>978553.82</v>
      </c>
      <c r="CM1124" s="73">
        <v>1015570.8200000001</v>
      </c>
      <c r="CN1124" s="73">
        <v>1118734.3599999999</v>
      </c>
      <c r="CO1124" s="73">
        <v>1333310.1799999997</v>
      </c>
      <c r="CP1124" s="73">
        <v>1209885.6300000004</v>
      </c>
      <c r="CQ1124" s="73">
        <v>1209917.5099999998</v>
      </c>
      <c r="CR1124" s="73">
        <v>1087872.56</v>
      </c>
      <c r="CS1124" s="73">
        <v>1571609.8299999998</v>
      </c>
      <c r="CT1124" s="73">
        <v>1019883.52</v>
      </c>
      <c r="CU1124" s="73">
        <v>803634.97999999975</v>
      </c>
      <c r="CV1124" s="73">
        <v>1027976.9499999996</v>
      </c>
      <c r="CW1124" s="73">
        <v>870459.84</v>
      </c>
      <c r="CX1124" s="73">
        <v>940926.34</v>
      </c>
      <c r="CY1124" s="77"/>
      <c r="CZ1124" s="4">
        <v>5070</v>
      </c>
      <c r="DA1124" s="76" t="str">
        <f t="shared" si="40"/>
        <v>5070</v>
      </c>
      <c r="DB1124" s="71">
        <v>1.6229125708184911</v>
      </c>
      <c r="DC1124" s="71">
        <v>2.1946453293140329</v>
      </c>
      <c r="DD1124" s="71">
        <v>0.70356022794205042</v>
      </c>
      <c r="DE1124" s="71">
        <v>0.72621762783541621</v>
      </c>
      <c r="DF1124" s="71">
        <v>0.7258601056023033</v>
      </c>
      <c r="DG1124" s="71">
        <v>0.36785530351505108</v>
      </c>
      <c r="DH1124" s="71">
        <v>0.69894147728992495</v>
      </c>
      <c r="DI1124" s="71">
        <v>0.52182617588821467</v>
      </c>
      <c r="DJ1124" s="71">
        <v>0.39954500303144863</v>
      </c>
      <c r="DK1124" s="71">
        <v>0.43493410137346655</v>
      </c>
      <c r="DL1124" s="71">
        <v>0.14083666021983204</v>
      </c>
      <c r="DM1124" s="71">
        <v>0.24378245625352563</v>
      </c>
      <c r="DN1124" s="71">
        <v>0.14537462434937662</v>
      </c>
      <c r="DO1124" s="71">
        <v>0.38508448390038225</v>
      </c>
      <c r="DQ1124" s="71"/>
      <c r="DR1124" s="71"/>
      <c r="DS1124" s="71"/>
      <c r="DT1124" s="71"/>
      <c r="DU1124" s="71"/>
      <c r="DV1124" s="71"/>
      <c r="DW1124" s="71"/>
      <c r="DX1124" s="71"/>
      <c r="DY1124" s="71"/>
      <c r="DZ1124" s="71"/>
      <c r="EA1124" s="71"/>
      <c r="EB1124" s="71"/>
      <c r="EC1124" s="71"/>
      <c r="ED1124" s="71"/>
    </row>
    <row r="1125" spans="1:134">
      <c r="A1125" s="4">
        <v>1372</v>
      </c>
      <c r="B1125" s="46" t="s">
        <v>8700</v>
      </c>
      <c r="C1125" s="65" t="str">
        <f t="shared" si="39"/>
        <v>1372</v>
      </c>
      <c r="D1125" s="69">
        <v>160943.36999999997</v>
      </c>
      <c r="E1125" s="68">
        <v>1988824.5899999992</v>
      </c>
      <c r="F1125" s="69">
        <v>30122.359999999971</v>
      </c>
      <c r="G1125" s="69">
        <v>249530.79999999958</v>
      </c>
      <c r="H1125" s="70">
        <v>88.248596157376298</v>
      </c>
      <c r="I1125" s="70">
        <v>14.346673427724909</v>
      </c>
      <c r="J1125" s="69">
        <v>225198.59</v>
      </c>
      <c r="K1125" s="69">
        <v>203193.93999999997</v>
      </c>
      <c r="L1125" s="69">
        <v>213759.38999999998</v>
      </c>
      <c r="M1125" s="69">
        <v>244473.89999999997</v>
      </c>
      <c r="N1125" s="69">
        <v>371618.8</v>
      </c>
      <c r="O1125" s="69">
        <v>471557.96</v>
      </c>
      <c r="P1125" s="69">
        <v>233111.31</v>
      </c>
      <c r="Q1125" s="69">
        <v>220709.89999999994</v>
      </c>
      <c r="R1125" s="69">
        <v>491906.02999999997</v>
      </c>
      <c r="S1125" s="69">
        <v>280233.12000000005</v>
      </c>
      <c r="T1125" s="69">
        <v>290772.54999999993</v>
      </c>
      <c r="U1125" s="69">
        <v>311148.30999999994</v>
      </c>
      <c r="V1125" s="69">
        <v>160943.36999999997</v>
      </c>
      <c r="W1125" s="70">
        <v>77.630299049986036</v>
      </c>
      <c r="X1125" s="70">
        <v>74.632075940137582</v>
      </c>
      <c r="Y1125" s="70">
        <v>75.055193691494651</v>
      </c>
      <c r="Z1125" s="71">
        <v>80.314837287058069</v>
      </c>
      <c r="AA1125" s="71">
        <v>104.07960138476224</v>
      </c>
      <c r="AB1125" s="71">
        <v>152.02205145554763</v>
      </c>
      <c r="AC1125" s="71">
        <v>71.55514997394458</v>
      </c>
      <c r="AD1125" s="71">
        <v>74.204071624407291</v>
      </c>
      <c r="AE1125" s="71">
        <v>94.398832110967859</v>
      </c>
      <c r="AF1125" s="71">
        <v>86.317166131210314</v>
      </c>
      <c r="AG1125" s="71">
        <v>85.291410653881726</v>
      </c>
      <c r="AH1125" s="71">
        <v>105.09658054976019</v>
      </c>
      <c r="AI1125" s="71">
        <v>108.95010132302956</v>
      </c>
      <c r="AJ1125" s="71">
        <v>-30.742379907242178</v>
      </c>
      <c r="AK1125" s="71">
        <v>-50.035368489696531</v>
      </c>
      <c r="AL1125" s="71">
        <v>-34.330399339345227</v>
      </c>
      <c r="AM1125" s="71">
        <v>-38.001012276400047</v>
      </c>
      <c r="AN1125" s="71">
        <v>-39.358549696989229</v>
      </c>
      <c r="AO1125" s="71">
        <v>-3.6921583192088825</v>
      </c>
      <c r="AP1125" s="71">
        <v>-27.69270873576416</v>
      </c>
      <c r="AQ1125" s="71">
        <v>6.461128887869716</v>
      </c>
      <c r="AR1125" s="71">
        <v>122.29822728940078</v>
      </c>
      <c r="AS1125" s="71">
        <v>-29.305478140075881</v>
      </c>
      <c r="AT1125" s="71">
        <v>22.365351109349941</v>
      </c>
      <c r="AU1125" s="71">
        <v>39.241552536304305</v>
      </c>
      <c r="AV1125" s="72">
        <v>23.025628681509168</v>
      </c>
      <c r="AW1125" s="73">
        <v>-99962.15</v>
      </c>
      <c r="AX1125" s="73">
        <v>-203481.61000000002</v>
      </c>
      <c r="AY1125" s="73">
        <v>-111747.98000000001</v>
      </c>
      <c r="AZ1125" s="73">
        <v>-149845.27999999997</v>
      </c>
      <c r="BA1125" s="73">
        <v>-241194.38000000018</v>
      </c>
      <c r="BB1125" s="73">
        <v>-10938.250000000058</v>
      </c>
      <c r="BC1125" s="73">
        <v>-89278.460000000021</v>
      </c>
      <c r="BD1125" s="73">
        <v>13394.889999999927</v>
      </c>
      <c r="BE1125" s="73">
        <v>270624</v>
      </c>
      <c r="BF1125" s="73">
        <v>-116166.92999999982</v>
      </c>
      <c r="BG1125" s="73">
        <v>53146.009999999951</v>
      </c>
      <c r="BH1125" s="73">
        <v>87688.929999999906</v>
      </c>
      <c r="BI1125" s="73">
        <v>30122.359999999971</v>
      </c>
      <c r="BJ1125" s="71">
        <v>19.779077810138173</v>
      </c>
      <c r="BK1125" s="71">
        <v>16.968521839652166</v>
      </c>
      <c r="BL1125" s="71">
        <v>14.714123039792675</v>
      </c>
      <c r="BM1125" s="71">
        <v>11.98105763598244</v>
      </c>
      <c r="BN1125" s="71">
        <v>4.033311788472095</v>
      </c>
      <c r="BO1125" s="71">
        <v>6.0798564829664983</v>
      </c>
      <c r="BP1125" s="71">
        <v>23.104084561898205</v>
      </c>
      <c r="BQ1125" s="71">
        <v>29.788363336162245</v>
      </c>
      <c r="BR1125" s="72">
        <v>25.796844833596733</v>
      </c>
      <c r="BS1125" s="72">
        <v>19.308592934559165</v>
      </c>
      <c r="BT1125" s="71">
        <v>27.292069806740564</v>
      </c>
      <c r="BU1125" s="71">
        <v>25.618583829069603</v>
      </c>
      <c r="BV1125" s="71">
        <v>25.952248332017344</v>
      </c>
      <c r="BW1125" s="71">
        <v>23.785116232642103</v>
      </c>
      <c r="BX1125" s="75">
        <v>5101</v>
      </c>
      <c r="BY1125" s="75">
        <v>4310</v>
      </c>
      <c r="BZ1125" s="75">
        <v>4309</v>
      </c>
      <c r="CA1125" s="75">
        <v>4381</v>
      </c>
      <c r="CB1125" s="75">
        <v>6456</v>
      </c>
      <c r="CC1125" s="75">
        <v>9492</v>
      </c>
      <c r="CD1125" s="75">
        <v>4902</v>
      </c>
      <c r="CE1125" s="75">
        <v>5318</v>
      </c>
      <c r="CF1125" s="75">
        <v>10415</v>
      </c>
      <c r="CG1125" s="75">
        <v>6618</v>
      </c>
      <c r="CH1125" s="75">
        <v>6627</v>
      </c>
      <c r="CI1125" s="75">
        <v>6961</v>
      </c>
      <c r="CJ1125" s="75">
        <v>3188</v>
      </c>
      <c r="CK1125" s="75">
        <v>44029</v>
      </c>
      <c r="CL1125" s="73">
        <v>1185298.3899999999</v>
      </c>
      <c r="CM1125" s="73">
        <v>1103179.6599999999</v>
      </c>
      <c r="CN1125" s="73">
        <v>1099589.01</v>
      </c>
      <c r="CO1125" s="73">
        <v>1247608.1100000001</v>
      </c>
      <c r="CP1125" s="73">
        <v>1151518.9000000001</v>
      </c>
      <c r="CQ1125" s="73">
        <v>874524.44000000018</v>
      </c>
      <c r="CR1125" s="73">
        <v>891509.70999999985</v>
      </c>
      <c r="CS1125" s="73">
        <v>1032069.8500000002</v>
      </c>
      <c r="CT1125" s="73">
        <v>894106.93999999983</v>
      </c>
      <c r="CU1125" s="73">
        <v>854645.9500000003</v>
      </c>
      <c r="CV1125" s="73">
        <v>803354.37999999989</v>
      </c>
      <c r="CW1125" s="73">
        <v>834447.98</v>
      </c>
      <c r="CX1125" s="73">
        <v>929994.13</v>
      </c>
      <c r="CY1125" s="77"/>
      <c r="CZ1125" s="4">
        <v>1372</v>
      </c>
      <c r="DA1125" s="76" t="str">
        <f t="shared" si="40"/>
        <v>1372</v>
      </c>
      <c r="DB1125" s="71">
        <v>2.3085439873840143</v>
      </c>
      <c r="DC1125" s="71">
        <v>2.0340259894222652</v>
      </c>
      <c r="DD1125" s="71">
        <v>2.7230237019885615</v>
      </c>
      <c r="DE1125" s="71">
        <v>1.8728054533074832</v>
      </c>
      <c r="DF1125" s="71">
        <v>1.341310725991552</v>
      </c>
      <c r="DG1125" s="71">
        <v>1.5412382880089588</v>
      </c>
      <c r="DH1125" s="71">
        <v>9.7911652605218266E-2</v>
      </c>
      <c r="DI1125" s="71">
        <v>1.7580225120803972</v>
      </c>
      <c r="DJ1125" s="71">
        <v>1.9650095793833342</v>
      </c>
      <c r="DK1125" s="71">
        <v>0.26396140522800338</v>
      </c>
      <c r="DL1125" s="71">
        <v>0.35294780559343164</v>
      </c>
      <c r="DM1125" s="71">
        <v>0.46736135745343543</v>
      </c>
      <c r="DN1125" s="72">
        <v>1.0838889493760693</v>
      </c>
      <c r="DO1125" s="71">
        <v>0.93888770889149453</v>
      </c>
      <c r="DQ1125" s="71"/>
      <c r="DR1125" s="71"/>
      <c r="DS1125" s="71"/>
      <c r="DT1125" s="71"/>
      <c r="DU1125" s="71"/>
      <c r="DV1125" s="71"/>
      <c r="DW1125" s="71"/>
      <c r="DX1125" s="71"/>
      <c r="DY1125" s="71"/>
      <c r="DZ1125" s="71"/>
      <c r="EA1125" s="71"/>
      <c r="EB1125" s="71"/>
      <c r="EC1125" s="71"/>
      <c r="ED1125" s="71"/>
    </row>
    <row r="1126" spans="1:134">
      <c r="A1126" s="4">
        <v>5034</v>
      </c>
      <c r="B1126" s="46" t="s">
        <v>8706</v>
      </c>
      <c r="C1126" s="65" t="str">
        <f t="shared" si="39"/>
        <v>5034</v>
      </c>
      <c r="D1126" s="69">
        <v>162738.12999999998</v>
      </c>
      <c r="E1126" s="68">
        <v>2114148.689999999</v>
      </c>
      <c r="F1126" s="68">
        <v>12437.249999999971</v>
      </c>
      <c r="G1126" s="69">
        <v>207043.96999999927</v>
      </c>
      <c r="H1126" s="70">
        <v>87.570349579233692</v>
      </c>
      <c r="I1126" s="70">
        <v>10.856455223916562</v>
      </c>
      <c r="J1126" s="69">
        <v>301159.27999999991</v>
      </c>
      <c r="K1126" s="69">
        <v>288120.51</v>
      </c>
      <c r="L1126" s="69">
        <v>240330.77999999991</v>
      </c>
      <c r="M1126" s="69">
        <v>270769.63000000006</v>
      </c>
      <c r="N1126" s="69">
        <v>477299.93</v>
      </c>
      <c r="O1126" s="69">
        <v>497593.12999999995</v>
      </c>
      <c r="P1126" s="69">
        <v>260876.05</v>
      </c>
      <c r="Q1126" s="69">
        <v>269784.47999999992</v>
      </c>
      <c r="R1126" s="69">
        <v>545964.80000000005</v>
      </c>
      <c r="S1126" s="69">
        <v>246943.6399999999</v>
      </c>
      <c r="T1126" s="69">
        <v>312165.92</v>
      </c>
      <c r="U1126" s="69">
        <v>315675.66999999993</v>
      </c>
      <c r="V1126" s="69">
        <v>162738.12999999998</v>
      </c>
      <c r="W1126" s="70">
        <v>93.097418009769427</v>
      </c>
      <c r="X1126" s="70">
        <v>90.697047030317719</v>
      </c>
      <c r="Y1126" s="70">
        <v>74.441384778101082</v>
      </c>
      <c r="Z1126" s="71">
        <v>66.742761291248655</v>
      </c>
      <c r="AA1126" s="71">
        <v>104.15626004069878</v>
      </c>
      <c r="AB1126" s="71">
        <v>136.27173781262385</v>
      </c>
      <c r="AC1126" s="71">
        <v>90.979142307793225</v>
      </c>
      <c r="AD1126" s="71">
        <v>74.10173457557066</v>
      </c>
      <c r="AE1126" s="71">
        <v>98.733284044163966</v>
      </c>
      <c r="AF1126" s="71">
        <v>72.39746748397063</v>
      </c>
      <c r="AG1126" s="71">
        <v>90.650710554686384</v>
      </c>
      <c r="AH1126" s="71">
        <v>93.112337160126486</v>
      </c>
      <c r="AI1126" s="71">
        <v>87.511726620076089</v>
      </c>
      <c r="AJ1126" s="71">
        <v>-19.181239268329254</v>
      </c>
      <c r="AK1126" s="71">
        <v>-27.283116068934</v>
      </c>
      <c r="AL1126" s="71">
        <v>-34.210714407237411</v>
      </c>
      <c r="AM1126" s="71">
        <v>-33.421101278502483</v>
      </c>
      <c r="AN1126" s="71">
        <v>-25.640867772602473</v>
      </c>
      <c r="AO1126" s="71">
        <v>-6.5275075722968978</v>
      </c>
      <c r="AP1126" s="71">
        <v>-4.7963019474355884</v>
      </c>
      <c r="AQ1126" s="71">
        <v>-3.0684446570179102</v>
      </c>
      <c r="AR1126" s="71">
        <v>100.24208114376268</v>
      </c>
      <c r="AS1126" s="71">
        <v>-39.094994155361249</v>
      </c>
      <c r="AT1126" s="71">
        <v>16.885395773274169</v>
      </c>
      <c r="AU1126" s="71">
        <v>21.75050453988505</v>
      </c>
      <c r="AV1126" s="72">
        <v>8.2749016506090669</v>
      </c>
      <c r="AW1126" s="73">
        <v>-71476.080000000016</v>
      </c>
      <c r="AX1126" s="73">
        <v>-108101.78999999986</v>
      </c>
      <c r="AY1126" s="73">
        <v>-124973.0500000001</v>
      </c>
      <c r="AZ1126" s="73">
        <v>-135920.22999999981</v>
      </c>
      <c r="BA1126" s="73">
        <v>-164584.81999999989</v>
      </c>
      <c r="BB1126" s="73">
        <v>-30211.960000000021</v>
      </c>
      <c r="BC1126" s="73">
        <v>-13142.769999999902</v>
      </c>
      <c r="BD1126" s="73">
        <v>-8540.2400000000489</v>
      </c>
      <c r="BE1126" s="73">
        <v>273312.4200000001</v>
      </c>
      <c r="BF1126" s="73">
        <v>-158513.41000000015</v>
      </c>
      <c r="BG1126" s="73">
        <v>45095.839999999909</v>
      </c>
      <c r="BH1126" s="73">
        <v>56394.879999999859</v>
      </c>
      <c r="BI1126" s="73">
        <v>12437.249999999971</v>
      </c>
      <c r="BJ1126" s="71">
        <v>14.455144753420324</v>
      </c>
      <c r="BK1126" s="71">
        <v>10.571056922774073</v>
      </c>
      <c r="BL1126" s="71">
        <v>9.0978228103599079</v>
      </c>
      <c r="BM1126" s="71">
        <v>12.215605072870227</v>
      </c>
      <c r="BN1126" s="71">
        <v>5.2534654637835576E-2</v>
      </c>
      <c r="BO1126" s="71">
        <v>7.410051922185156</v>
      </c>
      <c r="BP1126" s="71">
        <v>17.337222696072608</v>
      </c>
      <c r="BQ1126" s="71">
        <v>20.453862007759945</v>
      </c>
      <c r="BR1126" s="72">
        <v>16.955599918447668</v>
      </c>
      <c r="BS1126" s="72">
        <v>11.247335970870145</v>
      </c>
      <c r="BT1126" s="71">
        <v>14.317197171990365</v>
      </c>
      <c r="BU1126" s="71">
        <v>13.940810451544401</v>
      </c>
      <c r="BV1126" s="71">
        <v>10.844117542926879</v>
      </c>
      <c r="BW1126" s="71">
        <v>13.938866456589878</v>
      </c>
      <c r="BX1126" s="75">
        <v>6938</v>
      </c>
      <c r="BY1126" s="75">
        <v>6503</v>
      </c>
      <c r="BZ1126" s="75">
        <v>5382</v>
      </c>
      <c r="CA1126" s="75">
        <v>5927</v>
      </c>
      <c r="CB1126" s="75">
        <v>7229</v>
      </c>
      <c r="CC1126" s="75">
        <v>9059</v>
      </c>
      <c r="CD1126" s="75">
        <v>5970</v>
      </c>
      <c r="CE1126" s="75">
        <v>5839</v>
      </c>
      <c r="CF1126" s="75">
        <v>8817</v>
      </c>
      <c r="CG1126" s="75">
        <v>5805</v>
      </c>
      <c r="CH1126" s="75">
        <v>6426</v>
      </c>
      <c r="CI1126" s="75">
        <v>6463</v>
      </c>
      <c r="CJ1126" s="75">
        <v>3391</v>
      </c>
      <c r="CK1126" s="75">
        <v>42711</v>
      </c>
      <c r="CL1126" s="73">
        <v>705454.49999999965</v>
      </c>
      <c r="CM1126" s="73">
        <v>670043.69000000006</v>
      </c>
      <c r="CN1126" s="73">
        <v>625788.12000000011</v>
      </c>
      <c r="CO1126" s="73">
        <v>727663.08000000019</v>
      </c>
      <c r="CP1126" s="73">
        <v>822657.7300000001</v>
      </c>
      <c r="CQ1126" s="73">
        <v>643479.05999999994</v>
      </c>
      <c r="CR1126" s="73">
        <v>619579.21000000031</v>
      </c>
      <c r="CS1126" s="73">
        <v>773268.58</v>
      </c>
      <c r="CT1126" s="73">
        <v>656702.65000000014</v>
      </c>
      <c r="CU1126" s="73">
        <v>616312.17000000004</v>
      </c>
      <c r="CV1126" s="73">
        <v>613221.22999999986</v>
      </c>
      <c r="CW1126" s="73">
        <v>616433.73</v>
      </c>
      <c r="CX1126" s="73">
        <v>654863.92000000016</v>
      </c>
      <c r="CY1126" s="77"/>
      <c r="CZ1126" s="4">
        <v>5034</v>
      </c>
      <c r="DA1126" s="76" t="str">
        <f t="shared" si="40"/>
        <v>5034</v>
      </c>
      <c r="DB1126" s="71">
        <v>1.8063104088281763</v>
      </c>
      <c r="DC1126" s="71">
        <v>3.0632618106341303</v>
      </c>
      <c r="DD1126" s="71">
        <v>0.93641073433035726</v>
      </c>
      <c r="DE1126" s="71">
        <v>1.5877473268532207</v>
      </c>
      <c r="DF1126" s="71">
        <v>0.95859345413081065</v>
      </c>
      <c r="DG1126" s="71">
        <v>1.183142374478769</v>
      </c>
      <c r="DH1126" s="71">
        <v>0.34579314454350474</v>
      </c>
      <c r="DI1126" s="71">
        <v>1.3815660472102058</v>
      </c>
      <c r="DJ1126" s="71">
        <v>0.53860489746137641</v>
      </c>
      <c r="DK1126" s="71">
        <v>0.57214859126019735</v>
      </c>
      <c r="DL1126" s="71">
        <v>0.47248848302415131</v>
      </c>
      <c r="DM1126" s="71">
        <v>0.37856620991151668</v>
      </c>
      <c r="DN1126" s="72">
        <v>0.25557414201226913</v>
      </c>
      <c r="DO1126" s="71">
        <v>0.57126736886613294</v>
      </c>
      <c r="DQ1126" s="71"/>
      <c r="DR1126" s="71"/>
      <c r="DS1126" s="71"/>
      <c r="DT1126" s="71"/>
      <c r="DU1126" s="71"/>
      <c r="DV1126" s="71"/>
      <c r="DW1126" s="71"/>
      <c r="DX1126" s="71"/>
      <c r="DY1126" s="71"/>
      <c r="DZ1126" s="71"/>
      <c r="EA1126" s="71"/>
      <c r="EB1126" s="71"/>
      <c r="EC1126" s="71"/>
      <c r="ED1126" s="71"/>
    </row>
    <row r="1127" spans="1:134">
      <c r="A1127" s="4">
        <v>5068</v>
      </c>
      <c r="B1127" s="46" t="s">
        <v>8713</v>
      </c>
      <c r="C1127" s="65" t="str">
        <f t="shared" si="39"/>
        <v>5068</v>
      </c>
      <c r="D1127" s="69">
        <v>276313.5</v>
      </c>
      <c r="E1127" s="68">
        <v>3517165.669999999</v>
      </c>
      <c r="F1127" s="69">
        <v>8136.4200000000419</v>
      </c>
      <c r="G1127" s="69">
        <v>591000.48999999836</v>
      </c>
      <c r="H1127" s="70">
        <v>98.954872087882336</v>
      </c>
      <c r="I1127" s="70">
        <v>20.197099399562891</v>
      </c>
      <c r="J1127" s="69">
        <v>510240.26999999996</v>
      </c>
      <c r="K1127" s="69">
        <v>458393.77999999997</v>
      </c>
      <c r="L1127" s="69">
        <v>405192.42999999993</v>
      </c>
      <c r="M1127" s="69">
        <v>466199.79000000004</v>
      </c>
      <c r="N1127" s="69">
        <v>654733.52</v>
      </c>
      <c r="O1127" s="69">
        <v>597128.07999999996</v>
      </c>
      <c r="P1127" s="69">
        <v>418466.44</v>
      </c>
      <c r="Q1127" s="69">
        <v>437719.67999999993</v>
      </c>
      <c r="R1127" s="69">
        <v>889455.6100000001</v>
      </c>
      <c r="S1127" s="69">
        <v>461452.03999999992</v>
      </c>
      <c r="T1127" s="69">
        <v>542793.49</v>
      </c>
      <c r="U1127" s="69">
        <v>490964.91000000003</v>
      </c>
      <c r="V1127" s="69">
        <v>276313.5</v>
      </c>
      <c r="W1127" s="70">
        <v>122.17447082743406</v>
      </c>
      <c r="X1127" s="70">
        <v>103.08437816862551</v>
      </c>
      <c r="Y1127" s="70">
        <v>97.911489815063547</v>
      </c>
      <c r="Z1127" s="71">
        <v>88.321099317873035</v>
      </c>
      <c r="AA1127" s="71">
        <v>90.505698093964227</v>
      </c>
      <c r="AB1127" s="71">
        <v>95.564257260787173</v>
      </c>
      <c r="AC1127" s="71">
        <v>107.07848189460624</v>
      </c>
      <c r="AD1127" s="71">
        <v>99.492281913318905</v>
      </c>
      <c r="AE1127" s="71">
        <v>98.051623728065067</v>
      </c>
      <c r="AF1127" s="71">
        <v>108.42758228162641</v>
      </c>
      <c r="AG1127" s="71">
        <v>98.266391695128846</v>
      </c>
      <c r="AH1127" s="71">
        <v>96.068807103914352</v>
      </c>
      <c r="AI1127" s="71">
        <v>84.392280760200421</v>
      </c>
      <c r="AJ1127" s="71">
        <v>20.190443239478405</v>
      </c>
      <c r="AK1127" s="71">
        <v>-2.954524389633062</v>
      </c>
      <c r="AL1127" s="71">
        <v>-0.57566099220033307</v>
      </c>
      <c r="AM1127" s="71">
        <v>0.64006853371563199</v>
      </c>
      <c r="AN1127" s="71">
        <v>-13.778043862117617</v>
      </c>
      <c r="AO1127" s="71">
        <v>-5.2358845799103442</v>
      </c>
      <c r="AP1127" s="71">
        <v>7.9956786908831345</v>
      </c>
      <c r="AQ1127" s="71">
        <v>25.705765068986697</v>
      </c>
      <c r="AR1127" s="71">
        <v>109.23518945539401</v>
      </c>
      <c r="AS1127" s="71">
        <v>-30.864042677155378</v>
      </c>
      <c r="AT1127" s="71">
        <v>26.476216861779413</v>
      </c>
      <c r="AU1127" s="71">
        <v>22.565618545887922</v>
      </c>
      <c r="AV1127" s="72">
        <v>3.0339729256504855</v>
      </c>
      <c r="AW1127" s="73">
        <v>85713.780000000028</v>
      </c>
      <c r="AX1127" s="73">
        <v>-13955.679999999935</v>
      </c>
      <c r="AY1127" s="73">
        <v>-2346.0400000000955</v>
      </c>
      <c r="AZ1127" s="73">
        <v>2965.0200000000186</v>
      </c>
      <c r="BA1127" s="73">
        <v>-104605.00000000012</v>
      </c>
      <c r="BB1127" s="73">
        <v>-25201.370000000112</v>
      </c>
      <c r="BC1127" s="73">
        <v>30982.009999999893</v>
      </c>
      <c r="BD1127" s="73">
        <v>89509.969999999972</v>
      </c>
      <c r="BE1127" s="73">
        <v>464357.13000000024</v>
      </c>
      <c r="BF1127" s="73">
        <v>-206003.88</v>
      </c>
      <c r="BG1127" s="73">
        <v>113627.03999999998</v>
      </c>
      <c r="BH1127" s="73">
        <v>90391.800000000047</v>
      </c>
      <c r="BI1127" s="73">
        <v>8136.4200000000419</v>
      </c>
      <c r="BJ1127" s="71">
        <v>14.922711880629617</v>
      </c>
      <c r="BK1127" s="71">
        <v>14.519562871953571</v>
      </c>
      <c r="BL1127" s="71">
        <v>-38.586725686778678</v>
      </c>
      <c r="BM1127" s="71">
        <v>13.195578068731614</v>
      </c>
      <c r="BN1127" s="71">
        <v>3.0094060651492605</v>
      </c>
      <c r="BO1127" s="71">
        <v>9.0424675714786247</v>
      </c>
      <c r="BP1127" s="71">
        <v>23.341980087198273</v>
      </c>
      <c r="BQ1127" s="71">
        <v>16.443599633873916</v>
      </c>
      <c r="BR1127" s="72">
        <v>8.7293333642870348</v>
      </c>
      <c r="BS1127" s="72">
        <v>11.115865346764467</v>
      </c>
      <c r="BT1127" s="71">
        <v>12.169238786345311</v>
      </c>
      <c r="BU1127" s="71">
        <v>14.139166996352355</v>
      </c>
      <c r="BV1127" s="71">
        <v>11.352701063643009</v>
      </c>
      <c r="BW1127" s="71">
        <v>11.744460139319948</v>
      </c>
      <c r="BX1127" s="75">
        <v>11979</v>
      </c>
      <c r="BY1127" s="75">
        <v>11102</v>
      </c>
      <c r="BZ1127" s="75">
        <v>9834</v>
      </c>
      <c r="CA1127" s="75">
        <v>9591</v>
      </c>
      <c r="CB1127" s="75">
        <v>13146</v>
      </c>
      <c r="CC1127" s="75">
        <v>12192</v>
      </c>
      <c r="CD1127" s="75">
        <v>8641</v>
      </c>
      <c r="CE1127" s="75">
        <v>9273</v>
      </c>
      <c r="CF1127" s="75">
        <v>16315</v>
      </c>
      <c r="CG1127" s="75">
        <v>10746</v>
      </c>
      <c r="CH1127" s="75">
        <v>12072</v>
      </c>
      <c r="CI1127" s="75">
        <v>11204</v>
      </c>
      <c r="CJ1127" s="75">
        <v>6288</v>
      </c>
      <c r="CK1127" s="75">
        <v>74539</v>
      </c>
      <c r="CL1127" s="73">
        <v>673424.02</v>
      </c>
      <c r="CM1127" s="73">
        <v>653438.15</v>
      </c>
      <c r="CN1127" s="73">
        <v>776507.55999999971</v>
      </c>
      <c r="CO1127" s="73">
        <v>958691.52999999991</v>
      </c>
      <c r="CP1127" s="73">
        <v>956909.94</v>
      </c>
      <c r="CQ1127" s="73">
        <v>803410.89000000013</v>
      </c>
      <c r="CR1127" s="73">
        <v>812875.34</v>
      </c>
      <c r="CS1127" s="73">
        <v>994358.61000000022</v>
      </c>
      <c r="CT1127" s="73">
        <v>878591.61000000022</v>
      </c>
      <c r="CU1127" s="73">
        <v>598364.88</v>
      </c>
      <c r="CV1127" s="73">
        <v>701810.19999999984</v>
      </c>
      <c r="CW1127" s="73">
        <v>731682.87999999989</v>
      </c>
      <c r="CX1127" s="73">
        <v>684951.87999999977</v>
      </c>
      <c r="CY1127" s="77"/>
      <c r="CZ1127" s="4">
        <v>5068</v>
      </c>
      <c r="DA1127" s="76" t="str">
        <f t="shared" si="40"/>
        <v>5068</v>
      </c>
      <c r="DB1127" s="71">
        <v>1.9939951081629164</v>
      </c>
      <c r="DC1127" s="71">
        <v>1.3967949093818683</v>
      </c>
      <c r="DD1127" s="71">
        <v>1.5784288163274103</v>
      </c>
      <c r="DE1127" s="71">
        <v>0.39847283306963521</v>
      </c>
      <c r="DF1127" s="71">
        <v>0.42723886314815562</v>
      </c>
      <c r="DG1127" s="71">
        <v>0.38097144738866273</v>
      </c>
      <c r="DH1127" s="71">
        <v>0.50507874104398309</v>
      </c>
      <c r="DI1127" s="71">
        <v>0.49451388384408373</v>
      </c>
      <c r="DJ1127" s="71">
        <v>0.23140926280713531</v>
      </c>
      <c r="DK1127" s="71">
        <v>0.56017607116029766</v>
      </c>
      <c r="DL1127" s="71">
        <v>0.56131172842671861</v>
      </c>
      <c r="DM1127" s="71">
        <v>0.50086200093490629</v>
      </c>
      <c r="DN1127" s="71">
        <v>0.48441174870004322</v>
      </c>
      <c r="DO1127" s="71">
        <v>0.44780959253378461</v>
      </c>
      <c r="DQ1127" s="71"/>
      <c r="DR1127" s="71"/>
      <c r="DS1127" s="71"/>
      <c r="DT1127" s="71"/>
      <c r="DU1127" s="71"/>
      <c r="DV1127" s="71"/>
      <c r="DW1127" s="71"/>
      <c r="DX1127" s="71"/>
      <c r="DY1127" s="71"/>
      <c r="DZ1127" s="71"/>
      <c r="EA1127" s="71"/>
      <c r="EB1127" s="71"/>
      <c r="EC1127" s="71"/>
      <c r="ED1127" s="71"/>
    </row>
    <row r="1128" spans="1:134">
      <c r="A1128" s="4">
        <v>1358</v>
      </c>
      <c r="B1128" s="46" t="s">
        <v>8720</v>
      </c>
      <c r="C1128" s="65" t="str">
        <f t="shared" si="39"/>
        <v>1358</v>
      </c>
      <c r="D1128" s="69">
        <v>217707.00999999998</v>
      </c>
      <c r="E1128" s="68">
        <v>2485955.7900000005</v>
      </c>
      <c r="F1128" s="69">
        <v>34292.040000000037</v>
      </c>
      <c r="G1128" s="69">
        <v>683424.29000000074</v>
      </c>
      <c r="H1128" s="70">
        <v>108.75720218334554</v>
      </c>
      <c r="I1128" s="70">
        <v>37.914693307717549</v>
      </c>
      <c r="J1128" s="69">
        <v>348363.22000000003</v>
      </c>
      <c r="K1128" s="69">
        <v>313027.48999999993</v>
      </c>
      <c r="L1128" s="69">
        <v>302294.81</v>
      </c>
      <c r="M1128" s="69">
        <v>351365.39999999991</v>
      </c>
      <c r="N1128" s="69">
        <v>517200.35</v>
      </c>
      <c r="O1128" s="69">
        <v>593664.1</v>
      </c>
      <c r="P1128" s="69">
        <v>312673.3</v>
      </c>
      <c r="Q1128" s="69">
        <v>243449.18999999992</v>
      </c>
      <c r="R1128" s="69">
        <v>765887.69000000006</v>
      </c>
      <c r="S1128" s="69">
        <v>272716.53999999998</v>
      </c>
      <c r="T1128" s="69">
        <v>323453.70999999996</v>
      </c>
      <c r="U1128" s="69">
        <v>350068.34999999986</v>
      </c>
      <c r="V1128" s="69">
        <v>217707.00999999998</v>
      </c>
      <c r="W1128" s="70">
        <v>129.55360815791931</v>
      </c>
      <c r="X1128" s="70">
        <v>117.35908984913452</v>
      </c>
      <c r="Y1128" s="70">
        <v>104.26177368442562</v>
      </c>
      <c r="Z1128" s="71">
        <v>95.656840019410254</v>
      </c>
      <c r="AA1128" s="71">
        <v>128.48595040868986</v>
      </c>
      <c r="AB1128" s="71">
        <v>116.65272231591486</v>
      </c>
      <c r="AC1128" s="71">
        <v>107.10628942375553</v>
      </c>
      <c r="AD1128" s="71">
        <v>92.660597068431983</v>
      </c>
      <c r="AE1128" s="71">
        <v>125.29810577809928</v>
      </c>
      <c r="AF1128" s="71">
        <v>93.358256296504095</v>
      </c>
      <c r="AG1128" s="71">
        <v>110.23537202337961</v>
      </c>
      <c r="AH1128" s="71">
        <v>114.26802224143344</v>
      </c>
      <c r="AI1128" s="71">
        <v>95.495642349989524</v>
      </c>
      <c r="AJ1128" s="71">
        <v>9.4131466111620163</v>
      </c>
      <c r="AK1128" s="71">
        <v>14.587984019418364</v>
      </c>
      <c r="AL1128" s="71">
        <v>12.58144791240321</v>
      </c>
      <c r="AM1128" s="71">
        <v>2.9704206363196706</v>
      </c>
      <c r="AN1128" s="71">
        <v>45.63707164933588</v>
      </c>
      <c r="AO1128" s="71">
        <v>36.335966466075931</v>
      </c>
      <c r="AP1128" s="71">
        <v>11.265808424555201</v>
      </c>
      <c r="AQ1128" s="71">
        <v>15.369183563525857</v>
      </c>
      <c r="AR1128" s="71">
        <v>201.83590432637243</v>
      </c>
      <c r="AS1128" s="71">
        <v>-34.061392929643631</v>
      </c>
      <c r="AT1128" s="71">
        <v>44.711431624576939</v>
      </c>
      <c r="AU1128" s="71">
        <v>48.187573240636226</v>
      </c>
      <c r="AV1128" s="72">
        <v>18.696423743383672</v>
      </c>
      <c r="AW1128" s="73">
        <v>29970.75</v>
      </c>
      <c r="AX1128" s="73">
        <v>39850.949999999837</v>
      </c>
      <c r="AY1128" s="73">
        <v>33782.709999999963</v>
      </c>
      <c r="AZ1128" s="73">
        <v>10135.949999999837</v>
      </c>
      <c r="BA1128" s="73">
        <v>162070.75</v>
      </c>
      <c r="BB1128" s="73">
        <v>161403.02000000014</v>
      </c>
      <c r="BC1128" s="73">
        <v>31658.580000000016</v>
      </c>
      <c r="BD1128" s="73">
        <v>32431.669999999896</v>
      </c>
      <c r="BE1128" s="73">
        <v>512144.62000000011</v>
      </c>
      <c r="BF1128" s="73">
        <v>-140875.05999999994</v>
      </c>
      <c r="BG1128" s="73">
        <v>99937.359999999986</v>
      </c>
      <c r="BH1128" s="73">
        <v>113835.0799999999</v>
      </c>
      <c r="BI1128" s="73">
        <v>34292.040000000037</v>
      </c>
      <c r="BJ1128" s="71">
        <v>16.152641378409253</v>
      </c>
      <c r="BK1128" s="71">
        <v>10.236665907962591</v>
      </c>
      <c r="BL1128" s="71">
        <v>11.905696190327831</v>
      </c>
      <c r="BM1128" s="71">
        <v>12.792319150615548</v>
      </c>
      <c r="BN1128" s="71">
        <v>2.7580814250725911</v>
      </c>
      <c r="BO1128" s="71">
        <v>-1.7457888208751724</v>
      </c>
      <c r="BP1128" s="71">
        <v>22.729867527644917</v>
      </c>
      <c r="BQ1128" s="71">
        <v>19.193415737908566</v>
      </c>
      <c r="BR1128" s="72">
        <v>13.879733735430255</v>
      </c>
      <c r="BS1128" s="72">
        <v>10.375857851297418</v>
      </c>
      <c r="BT1128" s="71">
        <v>10.913748407242524</v>
      </c>
      <c r="BU1128" s="71">
        <v>12.506432989501768</v>
      </c>
      <c r="BV1128" s="71">
        <v>11.493644063227229</v>
      </c>
      <c r="BW1128" s="71">
        <v>12.750297307567724</v>
      </c>
      <c r="BX1128" s="75">
        <v>10382</v>
      </c>
      <c r="BY1128" s="75">
        <v>8545</v>
      </c>
      <c r="BZ1128" s="75">
        <v>8308</v>
      </c>
      <c r="CA1128" s="75">
        <v>9021</v>
      </c>
      <c r="CB1128" s="75">
        <v>10656</v>
      </c>
      <c r="CC1128" s="75">
        <v>12591</v>
      </c>
      <c r="CD1128" s="75">
        <v>8173</v>
      </c>
      <c r="CE1128" s="75">
        <v>7102</v>
      </c>
      <c r="CF1128" s="75">
        <v>12368</v>
      </c>
      <c r="CG1128" s="75">
        <v>6966</v>
      </c>
      <c r="CH1128" s="75">
        <v>7975</v>
      </c>
      <c r="CI1128" s="75">
        <v>9137</v>
      </c>
      <c r="CJ1128" s="75">
        <v>5737</v>
      </c>
      <c r="CK1128" s="75">
        <v>57458</v>
      </c>
      <c r="CL1128" s="73">
        <v>1206453.7199999997</v>
      </c>
      <c r="CM1128" s="73">
        <v>1128212.4000000001</v>
      </c>
      <c r="CN1128" s="73">
        <v>1191940.1299999999</v>
      </c>
      <c r="CO1128" s="73">
        <v>1155392.8700000003</v>
      </c>
      <c r="CP1128" s="73">
        <v>1080091.1999999997</v>
      </c>
      <c r="CQ1128" s="73">
        <v>802305.82999999984</v>
      </c>
      <c r="CR1128" s="73">
        <v>806330.2000000003</v>
      </c>
      <c r="CS1128" s="73">
        <v>1240165.3799999997</v>
      </c>
      <c r="CT1128" s="73">
        <v>1095904.2500000002</v>
      </c>
      <c r="CU1128" s="73">
        <v>1075979.96</v>
      </c>
      <c r="CV1128" s="73">
        <v>1100773.8700000001</v>
      </c>
      <c r="CW1128" s="73">
        <v>1002157.7100000003</v>
      </c>
      <c r="CX1128" s="73">
        <v>1003808.05</v>
      </c>
      <c r="CY1128" s="77"/>
      <c r="CZ1128" s="4">
        <v>1358</v>
      </c>
      <c r="DA1128" s="76" t="str">
        <f t="shared" si="40"/>
        <v>1358</v>
      </c>
      <c r="DB1128" s="71">
        <v>3.5794040305664021</v>
      </c>
      <c r="DC1128" s="71">
        <v>2.701558223314481</v>
      </c>
      <c r="DD1128" s="71">
        <v>0.46309950952165924</v>
      </c>
      <c r="DE1128" s="71">
        <v>0.59009954481144611</v>
      </c>
      <c r="DF1128" s="71">
        <v>0.15143290884991498</v>
      </c>
      <c r="DG1128" s="71">
        <v>0.21111424126664383</v>
      </c>
      <c r="DH1128" s="71">
        <v>0.11754143336303435</v>
      </c>
      <c r="DI1128" s="71">
        <v>0.14574259505622875</v>
      </c>
      <c r="DJ1128" s="71">
        <v>0.77268800130415727</v>
      </c>
      <c r="DK1128" s="71">
        <v>0.20556094189292498</v>
      </c>
      <c r="DL1128" s="71">
        <v>0.34924167010408141</v>
      </c>
      <c r="DM1128" s="71">
        <v>0.11227198827723914</v>
      </c>
      <c r="DN1128" s="71">
        <v>7.8563380809947569E-2</v>
      </c>
      <c r="DO1128" s="71">
        <v>0.35678599428026014</v>
      </c>
      <c r="DQ1128" s="71"/>
      <c r="DR1128" s="71"/>
      <c r="DS1128" s="71"/>
      <c r="DT1128" s="71"/>
      <c r="DU1128" s="71"/>
      <c r="DV1128" s="71"/>
      <c r="DW1128" s="71"/>
      <c r="DX1128" s="71"/>
      <c r="DY1128" s="71"/>
      <c r="DZ1128" s="71"/>
      <c r="EA1128" s="71"/>
      <c r="EB1128" s="71"/>
      <c r="EC1128" s="71"/>
      <c r="ED1128" s="71"/>
    </row>
    <row r="1129" spans="1:134">
      <c r="A1129" s="4">
        <v>1141</v>
      </c>
      <c r="B1129" s="46" t="s">
        <v>8728</v>
      </c>
      <c r="C1129" s="65" t="str">
        <f t="shared" si="39"/>
        <v>1141</v>
      </c>
      <c r="D1129" s="69">
        <v>844877.38</v>
      </c>
      <c r="E1129" s="68">
        <v>8589705.6900000013</v>
      </c>
      <c r="F1129" s="69">
        <v>201431.32999999996</v>
      </c>
      <c r="G1129" s="69">
        <v>1657056.540000001</v>
      </c>
      <c r="H1129" s="70">
        <v>103.35154472486352</v>
      </c>
      <c r="I1129" s="70">
        <v>23.90221261954386</v>
      </c>
      <c r="J1129" s="69">
        <v>1250097.3299999998</v>
      </c>
      <c r="K1129" s="69">
        <v>1018091.7299999999</v>
      </c>
      <c r="L1129" s="69">
        <v>1050240.0299999998</v>
      </c>
      <c r="M1129" s="69">
        <v>1314371.94</v>
      </c>
      <c r="N1129" s="69">
        <v>1481275.57</v>
      </c>
      <c r="O1129" s="69">
        <v>1713689.6600000004</v>
      </c>
      <c r="P1129" s="69">
        <v>1205909.4700000002</v>
      </c>
      <c r="Q1129" s="69">
        <v>1103073.99</v>
      </c>
      <c r="R1129" s="69">
        <v>1866376.82</v>
      </c>
      <c r="S1129" s="69">
        <v>1051821.2699999998</v>
      </c>
      <c r="T1129" s="69">
        <v>1255730.5699999998</v>
      </c>
      <c r="U1129" s="69">
        <v>1261916.1900000002</v>
      </c>
      <c r="V1129" s="69">
        <v>844877.38</v>
      </c>
      <c r="W1129" s="70">
        <v>126.10640715520628</v>
      </c>
      <c r="X1129" s="70">
        <v>109.60632600789044</v>
      </c>
      <c r="Y1129" s="70">
        <v>113.96295396777465</v>
      </c>
      <c r="Z1129" s="71">
        <v>114.70698130170575</v>
      </c>
      <c r="AA1129" s="71">
        <v>94.223389198818495</v>
      </c>
      <c r="AB1129" s="71">
        <v>114.33385540171108</v>
      </c>
      <c r="AC1129" s="71">
        <v>113.39523413230863</v>
      </c>
      <c r="AD1129" s="71">
        <v>114.93864420394517</v>
      </c>
      <c r="AE1129" s="71">
        <v>111.29628122722235</v>
      </c>
      <c r="AF1129" s="71">
        <v>101.96429851322888</v>
      </c>
      <c r="AG1129" s="71">
        <v>86.964343735643794</v>
      </c>
      <c r="AH1129" s="71">
        <v>94.864230493821438</v>
      </c>
      <c r="AI1129" s="71">
        <v>104.91554079057546</v>
      </c>
      <c r="AJ1129" s="71">
        <v>12.032713765681002</v>
      </c>
      <c r="AK1129" s="71">
        <v>5.778419331543927</v>
      </c>
      <c r="AL1129" s="71">
        <v>9.6987236479328942E-3</v>
      </c>
      <c r="AM1129" s="71">
        <v>3.7662743298285672</v>
      </c>
      <c r="AN1129" s="71">
        <v>-7.9901102241127786</v>
      </c>
      <c r="AO1129" s="71">
        <v>18.546302135844826</v>
      </c>
      <c r="AP1129" s="71">
        <v>11.250163036161132</v>
      </c>
      <c r="AQ1129" s="71">
        <v>44.159167549326405</v>
      </c>
      <c r="AR1129" s="71">
        <v>94.650563950799764</v>
      </c>
      <c r="AS1129" s="71">
        <v>-18.837412424518618</v>
      </c>
      <c r="AT1129" s="71">
        <v>10.303002710715736</v>
      </c>
      <c r="AU1129" s="71">
        <v>20.544365025395784</v>
      </c>
      <c r="AV1129" s="72">
        <v>31.305084552154749</v>
      </c>
      <c r="AW1129" s="73">
        <v>134264.91999999969</v>
      </c>
      <c r="AX1129" s="73">
        <v>55615.889999999665</v>
      </c>
      <c r="AY1129" s="73">
        <v>101.85000000009313</v>
      </c>
      <c r="AZ1129" s="73">
        <v>47706.10999999987</v>
      </c>
      <c r="BA1129" s="73">
        <v>-128633.51000000001</v>
      </c>
      <c r="BB1129" s="73">
        <v>282724.89000000036</v>
      </c>
      <c r="BC1129" s="73">
        <v>121947.49000000022</v>
      </c>
      <c r="BD1129" s="73">
        <v>337896.1599999998</v>
      </c>
      <c r="BE1129" s="73">
        <v>907542.28999999992</v>
      </c>
      <c r="BF1129" s="73">
        <v>-244122.2200000002</v>
      </c>
      <c r="BG1129" s="73">
        <v>117293.22999999952</v>
      </c>
      <c r="BH1129" s="73">
        <v>215068.25999999989</v>
      </c>
      <c r="BI1129" s="73">
        <v>201431.32999999996</v>
      </c>
      <c r="BJ1129" s="71">
        <v>17.667436343515643</v>
      </c>
      <c r="BK1129" s="71">
        <v>12.56114895475357</v>
      </c>
      <c r="BL1129" s="71">
        <v>12.42602455657353</v>
      </c>
      <c r="BM1129" s="71">
        <v>14.779257799467139</v>
      </c>
      <c r="BN1129" s="71">
        <v>3.8759831271248215</v>
      </c>
      <c r="BO1129" s="71">
        <v>7.7295520543931566</v>
      </c>
      <c r="BP1129" s="71">
        <v>19.172011246904223</v>
      </c>
      <c r="BQ1129" s="71">
        <v>17.194499896112603</v>
      </c>
      <c r="BR1129" s="72">
        <v>8.2650548863626181</v>
      </c>
      <c r="BS1129" s="72">
        <v>13.036435161390703</v>
      </c>
      <c r="BT1129" s="71">
        <v>13.19393294309452</v>
      </c>
      <c r="BU1129" s="71">
        <v>13.149070855044794</v>
      </c>
      <c r="BV1129" s="71">
        <v>14.412171633865327</v>
      </c>
      <c r="BW1129" s="71">
        <v>12.179446264716031</v>
      </c>
      <c r="BX1129" s="75">
        <v>25414</v>
      </c>
      <c r="BY1129" s="75">
        <v>19117</v>
      </c>
      <c r="BZ1129" s="75">
        <v>19799</v>
      </c>
      <c r="CA1129" s="75">
        <v>21606</v>
      </c>
      <c r="CB1129" s="75">
        <v>23943</v>
      </c>
      <c r="CC1129" s="75">
        <v>26765</v>
      </c>
      <c r="CD1129" s="75">
        <v>20004</v>
      </c>
      <c r="CE1129" s="75">
        <v>19323</v>
      </c>
      <c r="CF1129" s="75">
        <v>28769</v>
      </c>
      <c r="CG1129" s="75">
        <v>20165</v>
      </c>
      <c r="CH1129" s="75">
        <v>22410</v>
      </c>
      <c r="CI1129" s="75">
        <v>23933</v>
      </c>
      <c r="CJ1129" s="75">
        <v>16348</v>
      </c>
      <c r="CK1129" s="75">
        <v>150952</v>
      </c>
      <c r="CL1129" s="73">
        <v>1335606.6000000003</v>
      </c>
      <c r="CM1129" s="73">
        <v>1402973.18</v>
      </c>
      <c r="CN1129" s="73">
        <v>1547496.7400000002</v>
      </c>
      <c r="CO1129" s="73">
        <v>1693328.8099999996</v>
      </c>
      <c r="CP1129" s="73">
        <v>1978280.6199999999</v>
      </c>
      <c r="CQ1129" s="73">
        <v>1420743.06</v>
      </c>
      <c r="CR1129" s="73">
        <v>1286475.4000000001</v>
      </c>
      <c r="CS1129" s="73">
        <v>1360218.9499999997</v>
      </c>
      <c r="CT1129" s="73">
        <v>1137237.0100000002</v>
      </c>
      <c r="CU1129" s="73">
        <v>1116214.2700000003</v>
      </c>
      <c r="CV1129" s="73">
        <v>1239400.3799999999</v>
      </c>
      <c r="CW1129" s="73">
        <v>1256478.8799999999</v>
      </c>
      <c r="CX1129" s="73">
        <v>1226762.31</v>
      </c>
      <c r="CY1129" s="77"/>
      <c r="CZ1129" s="4">
        <v>1141</v>
      </c>
      <c r="DA1129" s="76" t="str">
        <f t="shared" si="40"/>
        <v>1141</v>
      </c>
      <c r="DB1129" s="71">
        <v>2.9164298414158139</v>
      </c>
      <c r="DC1129" s="71">
        <v>3.4806378596513685</v>
      </c>
      <c r="DD1129" s="71">
        <v>0.77027070726961455</v>
      </c>
      <c r="DE1129" s="71">
        <v>0.55458788488102706</v>
      </c>
      <c r="DF1129" s="71">
        <v>0.72246481758818748</v>
      </c>
      <c r="DG1129" s="71">
        <v>0.46352948170402225</v>
      </c>
      <c r="DH1129" s="71">
        <v>0.24880625902509293</v>
      </c>
      <c r="DI1129" s="71">
        <v>0.21076815478732314</v>
      </c>
      <c r="DJ1129" s="71">
        <v>0.1856108454089174</v>
      </c>
      <c r="DK1129" s="71">
        <v>0.16199421532430205</v>
      </c>
      <c r="DL1129" s="71">
        <v>0.11738513362850524</v>
      </c>
      <c r="DM1129" s="71">
        <v>0.18376447845996485</v>
      </c>
      <c r="DN1129" s="71">
        <v>4.6822079820644562E-2</v>
      </c>
      <c r="DO1129" s="71">
        <v>0.17091525929354731</v>
      </c>
      <c r="DQ1129" s="71"/>
      <c r="DR1129" s="71"/>
      <c r="DS1129" s="71"/>
      <c r="DT1129" s="71"/>
      <c r="DU1129" s="71"/>
      <c r="DV1129" s="71"/>
      <c r="DW1129" s="71"/>
      <c r="DX1129" s="71"/>
      <c r="DY1129" s="71"/>
      <c r="DZ1129" s="71"/>
      <c r="EA1129" s="71"/>
      <c r="EB1129" s="71"/>
      <c r="EC1129" s="71"/>
      <c r="ED1129" s="71"/>
    </row>
    <row r="1130" spans="1:134">
      <c r="A1130" s="4">
        <v>1327</v>
      </c>
      <c r="B1130" s="46" t="s">
        <v>8735</v>
      </c>
      <c r="C1130" s="65" t="str">
        <f t="shared" si="39"/>
        <v>1327</v>
      </c>
      <c r="D1130" s="69">
        <v>474800.56000000006</v>
      </c>
      <c r="E1130" s="68">
        <v>4798331.0200000014</v>
      </c>
      <c r="F1130" s="69">
        <v>107632.9800000001</v>
      </c>
      <c r="G1130" s="69">
        <v>1069989.3300000019</v>
      </c>
      <c r="H1130" s="70">
        <v>107.11794645986802</v>
      </c>
      <c r="I1130" s="70">
        <v>28.698800135992954</v>
      </c>
      <c r="J1130" s="69">
        <v>760895.60999999987</v>
      </c>
      <c r="K1130" s="69">
        <v>693333.39</v>
      </c>
      <c r="L1130" s="69">
        <v>652451.66999999993</v>
      </c>
      <c r="M1130" s="69">
        <v>759070.37</v>
      </c>
      <c r="N1130" s="69">
        <v>881970.91999999993</v>
      </c>
      <c r="O1130" s="69">
        <v>885400.56</v>
      </c>
      <c r="P1130" s="69">
        <v>582285.94000000006</v>
      </c>
      <c r="Q1130" s="69">
        <v>593606.46999999986</v>
      </c>
      <c r="R1130" s="69">
        <v>984043.08000000007</v>
      </c>
      <c r="S1130" s="69">
        <v>664861.39000000025</v>
      </c>
      <c r="T1130" s="69">
        <v>758032.75999999989</v>
      </c>
      <c r="U1130" s="69">
        <v>740700.82000000007</v>
      </c>
      <c r="V1130" s="69">
        <v>474800.56000000006</v>
      </c>
      <c r="W1130" s="70">
        <v>129.1957526317627</v>
      </c>
      <c r="X1130" s="70">
        <v>113.96270729051132</v>
      </c>
      <c r="Y1130" s="70">
        <v>82.38097106738077</v>
      </c>
      <c r="Z1130" s="71">
        <v>100.49031803257837</v>
      </c>
      <c r="AA1130" s="71">
        <v>72.937712257704945</v>
      </c>
      <c r="AB1130" s="71">
        <v>87.058699727736624</v>
      </c>
      <c r="AC1130" s="71">
        <v>82.556634531147282</v>
      </c>
      <c r="AD1130" s="71">
        <v>87.104564773549995</v>
      </c>
      <c r="AE1130" s="71">
        <v>113.99909933532817</v>
      </c>
      <c r="AF1130" s="71">
        <v>134.90455944418733</v>
      </c>
      <c r="AG1130" s="71">
        <v>126.55198597270258</v>
      </c>
      <c r="AH1130" s="71">
        <v>109.4003863919298</v>
      </c>
      <c r="AI1130" s="71">
        <v>103.08428803010953</v>
      </c>
      <c r="AJ1130" s="71">
        <v>2.0044561015679863</v>
      </c>
      <c r="AK1130" s="71">
        <v>-0.56043179907889762</v>
      </c>
      <c r="AL1130" s="71">
        <v>-10.72679192605024</v>
      </c>
      <c r="AM1130" s="71">
        <v>5.2434438546320461</v>
      </c>
      <c r="AN1130" s="71">
        <v>-28.519222495615949</v>
      </c>
      <c r="AO1130" s="71">
        <v>-12.766880196538633</v>
      </c>
      <c r="AP1130" s="71">
        <v>-20.28632289040695</v>
      </c>
      <c r="AQ1130" s="71">
        <v>11.215327088655759</v>
      </c>
      <c r="AR1130" s="71">
        <v>73.313401990498321</v>
      </c>
      <c r="AS1130" s="71">
        <v>21.511040711395403</v>
      </c>
      <c r="AT1130" s="71">
        <v>65.278599380659358</v>
      </c>
      <c r="AU1130" s="71">
        <v>41.524201930107509</v>
      </c>
      <c r="AV1130" s="72">
        <v>29.314401887007602</v>
      </c>
      <c r="AW1130" s="73">
        <v>14952.109999999986</v>
      </c>
      <c r="AX1130" s="73">
        <v>-3907.5600000000559</v>
      </c>
      <c r="AY1130" s="73">
        <v>-78396.570000000182</v>
      </c>
      <c r="AZ1130" s="73">
        <v>37818.439999999828</v>
      </c>
      <c r="BA1130" s="73">
        <v>-351886.55999999959</v>
      </c>
      <c r="BB1130" s="73">
        <v>-116153.66000000015</v>
      </c>
      <c r="BC1130" s="73">
        <v>-148185.86999999988</v>
      </c>
      <c r="BD1130" s="73">
        <v>59861.269999999902</v>
      </c>
      <c r="BE1130" s="73">
        <v>416260.62999999989</v>
      </c>
      <c r="BF1130" s="73">
        <v>117700.09000000032</v>
      </c>
      <c r="BG1130" s="73">
        <v>299393.37</v>
      </c>
      <c r="BH1130" s="73">
        <v>217326.8600000001</v>
      </c>
      <c r="BI1130" s="73">
        <v>107632.9800000001</v>
      </c>
      <c r="BJ1130" s="71">
        <v>18.721023971977001</v>
      </c>
      <c r="BK1130" s="71">
        <v>16.127031187685709</v>
      </c>
      <c r="BL1130" s="71">
        <v>16.363345606383366</v>
      </c>
      <c r="BM1130" s="71">
        <v>18.402833772994136</v>
      </c>
      <c r="BN1130" s="71">
        <v>4.0014279139492501</v>
      </c>
      <c r="BO1130" s="71">
        <v>13.252887302283536</v>
      </c>
      <c r="BP1130" s="71">
        <v>25.297694421885943</v>
      </c>
      <c r="BQ1130" s="71">
        <v>25.113708573539643</v>
      </c>
      <c r="BR1130" s="72">
        <v>14.617728168990165</v>
      </c>
      <c r="BS1130" s="72">
        <v>17.053377975305679</v>
      </c>
      <c r="BT1130" s="71">
        <v>18.783327594599957</v>
      </c>
      <c r="BU1130" s="71">
        <v>18.494340916273412</v>
      </c>
      <c r="BV1130" s="71">
        <v>15.464269292449924</v>
      </c>
      <c r="BW1130" s="71">
        <v>17.544721122823535</v>
      </c>
      <c r="BX1130" s="75">
        <v>21721</v>
      </c>
      <c r="BY1130" s="75">
        <v>20699</v>
      </c>
      <c r="BZ1130" s="75">
        <v>19832</v>
      </c>
      <c r="CA1130" s="75">
        <v>20746</v>
      </c>
      <c r="CB1130" s="75">
        <v>20151</v>
      </c>
      <c r="CC1130" s="75">
        <v>20982</v>
      </c>
      <c r="CD1130" s="75">
        <v>15892</v>
      </c>
      <c r="CE1130" s="75">
        <v>17161</v>
      </c>
      <c r="CF1130" s="75">
        <v>22345</v>
      </c>
      <c r="CG1130" s="75">
        <v>20040</v>
      </c>
      <c r="CH1130" s="75">
        <v>21989</v>
      </c>
      <c r="CI1130" s="75">
        <v>19887</v>
      </c>
      <c r="CJ1130" s="75">
        <v>11885</v>
      </c>
      <c r="CK1130" s="75">
        <v>129199</v>
      </c>
      <c r="CL1130" s="73">
        <v>861452.09999999974</v>
      </c>
      <c r="CM1130" s="73">
        <v>950905.32</v>
      </c>
      <c r="CN1130" s="73">
        <v>1067371.22</v>
      </c>
      <c r="CO1130" s="73">
        <v>1121569.6199999999</v>
      </c>
      <c r="CP1130" s="73">
        <v>1248182.7800000003</v>
      </c>
      <c r="CQ1130" s="73">
        <v>998521.37</v>
      </c>
      <c r="CR1130" s="73">
        <v>859449.9300000004</v>
      </c>
      <c r="CS1130" s="73">
        <v>1217728.6700000002</v>
      </c>
      <c r="CT1130" s="73">
        <v>990307.93999999983</v>
      </c>
      <c r="CU1130" s="73">
        <v>963517.26</v>
      </c>
      <c r="CV1130" s="73">
        <v>994478.23</v>
      </c>
      <c r="CW1130" s="73">
        <v>959318.30999999982</v>
      </c>
      <c r="CX1130" s="73">
        <v>918339.22</v>
      </c>
      <c r="CY1130" s="77"/>
      <c r="CZ1130" s="4">
        <v>1327</v>
      </c>
      <c r="DA1130" s="76" t="str">
        <f t="shared" si="40"/>
        <v>1327</v>
      </c>
      <c r="DB1130" s="71">
        <v>4.0864393056325738</v>
      </c>
      <c r="DC1130" s="71">
        <v>2.9062929478995301</v>
      </c>
      <c r="DD1130" s="71">
        <v>1.2283908099103242</v>
      </c>
      <c r="DE1130" s="71">
        <v>1.1459805037749395</v>
      </c>
      <c r="DF1130" s="71">
        <v>0.98135178564992476</v>
      </c>
      <c r="DG1130" s="71">
        <v>0.49455190598850396</v>
      </c>
      <c r="DH1130" s="71">
        <v>0.37486278427753555</v>
      </c>
      <c r="DI1130" s="71">
        <v>0.2820300354452342</v>
      </c>
      <c r="DJ1130" s="71">
        <v>0.67497218133457748</v>
      </c>
      <c r="DK1130" s="71">
        <v>0.28796121787390871</v>
      </c>
      <c r="DL1130" s="71">
        <v>0.22476110603357435</v>
      </c>
      <c r="DM1130" s="71">
        <v>0.44882286650495667</v>
      </c>
      <c r="DN1130" s="71">
        <v>0.52814948855933319</v>
      </c>
      <c r="DO1130" s="71">
        <v>0.41643623935885821</v>
      </c>
      <c r="DQ1130" s="71"/>
      <c r="DR1130" s="71"/>
      <c r="DS1130" s="71"/>
      <c r="DT1130" s="71"/>
      <c r="DU1130" s="71"/>
      <c r="DV1130" s="71"/>
      <c r="DW1130" s="71"/>
      <c r="DX1130" s="71"/>
      <c r="DY1130" s="71"/>
      <c r="DZ1130" s="71"/>
      <c r="EA1130" s="71"/>
      <c r="EB1130" s="71"/>
      <c r="EC1130" s="71"/>
      <c r="ED1130" s="71"/>
    </row>
    <row r="1131" spans="1:134">
      <c r="A1131" s="4">
        <v>1283</v>
      </c>
      <c r="B1131" s="46" t="s">
        <v>8742</v>
      </c>
      <c r="C1131" s="65" t="str">
        <f t="shared" si="39"/>
        <v>1283</v>
      </c>
      <c r="D1131" s="69">
        <v>254145.45</v>
      </c>
      <c r="E1131" s="68">
        <v>3000126.1700000013</v>
      </c>
      <c r="F1131" s="69">
        <v>28313.160000000062</v>
      </c>
      <c r="G1131" s="69">
        <v>370970.69000000134</v>
      </c>
      <c r="H1131" s="70">
        <v>93.0225730641925</v>
      </c>
      <c r="I1131" s="70">
        <v>14.109880257062679</v>
      </c>
      <c r="J1131" s="69">
        <v>406656.16000000003</v>
      </c>
      <c r="K1131" s="69">
        <v>369408.18999999994</v>
      </c>
      <c r="L1131" s="69">
        <v>340559.11</v>
      </c>
      <c r="M1131" s="69">
        <v>439176.59999999992</v>
      </c>
      <c r="N1131" s="69">
        <v>597222.07000000007</v>
      </c>
      <c r="O1131" s="69">
        <v>668147.49000000011</v>
      </c>
      <c r="P1131" s="69">
        <v>343532.62999999995</v>
      </c>
      <c r="Q1131" s="69">
        <v>333231.46999999991</v>
      </c>
      <c r="R1131" s="69">
        <v>861969.36999999988</v>
      </c>
      <c r="S1131" s="69">
        <v>328153.07999999996</v>
      </c>
      <c r="T1131" s="69">
        <v>443839.71999999986</v>
      </c>
      <c r="U1131" s="69">
        <v>435254.4499999999</v>
      </c>
      <c r="V1131" s="69">
        <v>254145.45</v>
      </c>
      <c r="W1131" s="70">
        <v>103.30995168025532</v>
      </c>
      <c r="X1131" s="70">
        <v>97.358077669371596</v>
      </c>
      <c r="Y1131" s="70">
        <v>87.562899938407043</v>
      </c>
      <c r="Z1131" s="71">
        <v>96.589745916416817</v>
      </c>
      <c r="AA1131" s="71">
        <v>107.0099078643443</v>
      </c>
      <c r="AB1131" s="71">
        <v>109.1664203979629</v>
      </c>
      <c r="AC1131" s="71">
        <v>89.182649082903282</v>
      </c>
      <c r="AD1131" s="71">
        <v>81.584785010778518</v>
      </c>
      <c r="AE1131" s="71">
        <v>102.95976434056639</v>
      </c>
      <c r="AF1131" s="71">
        <v>73.635097144571489</v>
      </c>
      <c r="AG1131" s="71">
        <v>96.731377690432694</v>
      </c>
      <c r="AH1131" s="71">
        <v>103.52113559248552</v>
      </c>
      <c r="AI1131" s="71">
        <v>94.342950281043258</v>
      </c>
      <c r="AJ1131" s="71">
        <v>-7.9135202281255257</v>
      </c>
      <c r="AK1131" s="71">
        <v>-19.137042381407277</v>
      </c>
      <c r="AL1131" s="71">
        <v>-19.37078411099322</v>
      </c>
      <c r="AM1131" s="71">
        <v>-20.729928540865284</v>
      </c>
      <c r="AN1131" s="71">
        <v>-19.945506244328048</v>
      </c>
      <c r="AO1131" s="71">
        <v>-4.1884317410671219</v>
      </c>
      <c r="AP1131" s="71">
        <v>-11.510100400866241</v>
      </c>
      <c r="AQ1131" s="71">
        <v>1.7298392453995115</v>
      </c>
      <c r="AR1131" s="71">
        <v>125.91415203530065</v>
      </c>
      <c r="AS1131" s="71">
        <v>-46.497891475851475</v>
      </c>
      <c r="AT1131" s="71">
        <v>22.668534260165284</v>
      </c>
      <c r="AU1131" s="71">
        <v>31.565349889067583</v>
      </c>
      <c r="AV1131" s="72">
        <v>12.537250541098466</v>
      </c>
      <c r="AW1131" s="73">
        <v>-34946.29999999993</v>
      </c>
      <c r="AX1131" s="73">
        <v>-87424.210000000079</v>
      </c>
      <c r="AY1131" s="73">
        <v>-81817.699999999953</v>
      </c>
      <c r="AZ1131" s="73">
        <v>-114849.14000000007</v>
      </c>
      <c r="BA1131" s="73">
        <v>-148792.97000000009</v>
      </c>
      <c r="BB1131" s="73">
        <v>-19747.009999999776</v>
      </c>
      <c r="BC1131" s="73">
        <v>-44684.139999999956</v>
      </c>
      <c r="BD1131" s="73">
        <v>5666.3499999999185</v>
      </c>
      <c r="BE1131" s="73">
        <v>480422.05999999994</v>
      </c>
      <c r="BF1131" s="73">
        <v>-285192.99</v>
      </c>
      <c r="BG1131" s="73">
        <v>82019.37</v>
      </c>
      <c r="BH1131" s="73">
        <v>104426.87999999995</v>
      </c>
      <c r="BI1131" s="73">
        <v>28313.160000000062</v>
      </c>
      <c r="BJ1131" s="71">
        <v>11.661976162537096</v>
      </c>
      <c r="BK1131" s="71">
        <v>10.312813301070372</v>
      </c>
      <c r="BL1131" s="71">
        <v>12.007227140523336</v>
      </c>
      <c r="BM1131" s="71">
        <v>8.561060469605339</v>
      </c>
      <c r="BN1131" s="71">
        <v>-1.4202336489961118</v>
      </c>
      <c r="BO1131" s="71">
        <v>3.6234115009842744</v>
      </c>
      <c r="BP1131" s="71">
        <v>15.414130950986326</v>
      </c>
      <c r="BQ1131" s="71">
        <v>16.411477172996943</v>
      </c>
      <c r="BR1131" s="72">
        <v>7.292514339798033</v>
      </c>
      <c r="BS1131" s="72">
        <v>14.507642021685353</v>
      </c>
      <c r="BT1131" s="71">
        <v>16.069095718764455</v>
      </c>
      <c r="BU1131" s="71">
        <v>12.457770338962593</v>
      </c>
      <c r="BV1131" s="71">
        <v>11.023195108230322</v>
      </c>
      <c r="BW1131" s="71">
        <v>10.867026257457017</v>
      </c>
      <c r="BX1131" s="75">
        <v>7274</v>
      </c>
      <c r="BY1131" s="75">
        <v>6883</v>
      </c>
      <c r="BZ1131" s="75">
        <v>6602</v>
      </c>
      <c r="CA1131" s="75">
        <v>7245</v>
      </c>
      <c r="CB1131" s="75">
        <v>9336</v>
      </c>
      <c r="CC1131" s="75">
        <v>11703</v>
      </c>
      <c r="CD1131" s="75">
        <v>6325</v>
      </c>
      <c r="CE1131" s="75">
        <v>6147</v>
      </c>
      <c r="CF1131" s="75">
        <v>12098</v>
      </c>
      <c r="CG1131" s="75">
        <v>6475</v>
      </c>
      <c r="CH1131" s="75">
        <v>7787</v>
      </c>
      <c r="CI1131" s="75">
        <v>7884</v>
      </c>
      <c r="CJ1131" s="75">
        <v>4651</v>
      </c>
      <c r="CK1131" s="75">
        <v>51367</v>
      </c>
      <c r="CL1131" s="73">
        <v>799018.20000000019</v>
      </c>
      <c r="CM1131" s="73">
        <v>807865.9600000002</v>
      </c>
      <c r="CN1131" s="73">
        <v>924488.87999999989</v>
      </c>
      <c r="CO1131" s="73">
        <v>921067.50000000012</v>
      </c>
      <c r="CP1131" s="73">
        <v>928057.0199999999</v>
      </c>
      <c r="CQ1131" s="73">
        <v>801026.04</v>
      </c>
      <c r="CR1131" s="73">
        <v>680570.67000000016</v>
      </c>
      <c r="CS1131" s="73">
        <v>926468.65</v>
      </c>
      <c r="CT1131" s="73">
        <v>771073.9600000002</v>
      </c>
      <c r="CU1131" s="73">
        <v>721883.89000000013</v>
      </c>
      <c r="CV1131" s="73">
        <v>741968.44</v>
      </c>
      <c r="CW1131" s="73">
        <v>784913.47</v>
      </c>
      <c r="CX1131" s="73">
        <v>780308.49999999988</v>
      </c>
      <c r="CY1131" s="77"/>
      <c r="CZ1131" s="4">
        <v>1283</v>
      </c>
      <c r="DA1131" s="76" t="str">
        <f t="shared" si="40"/>
        <v>1283</v>
      </c>
      <c r="DB1131" s="71">
        <v>5.8998431430212346</v>
      </c>
      <c r="DC1131" s="71">
        <v>3.1361272880946762</v>
      </c>
      <c r="DD1131" s="71">
        <v>1.0102129944073872</v>
      </c>
      <c r="DE1131" s="71">
        <v>1.9466089303574001</v>
      </c>
      <c r="DF1131" s="71">
        <v>0.50838235685395683</v>
      </c>
      <c r="DG1131" s="71">
        <v>0.6955925770249527</v>
      </c>
      <c r="DH1131" s="71">
        <v>0.34238904493748912</v>
      </c>
      <c r="DI1131" s="71">
        <v>0.66544472376993014</v>
      </c>
      <c r="DJ1131" s="71">
        <v>0.46211555523914771</v>
      </c>
      <c r="DK1131" s="71">
        <v>0.34068866313804724</v>
      </c>
      <c r="DL1131" s="71">
        <v>7.2778040202050573E-2</v>
      </c>
      <c r="DM1131" s="71">
        <v>0.75796473900412997</v>
      </c>
      <c r="DN1131" s="72">
        <v>0.26057945558054946</v>
      </c>
      <c r="DO1131" s="71">
        <v>0.42568804382632347</v>
      </c>
      <c r="DQ1131" s="71"/>
      <c r="DR1131" s="71"/>
      <c r="DS1131" s="71"/>
      <c r="DT1131" s="71"/>
      <c r="DU1131" s="71"/>
      <c r="DV1131" s="71"/>
      <c r="DW1131" s="71"/>
      <c r="DX1131" s="71"/>
      <c r="DY1131" s="71"/>
      <c r="DZ1131" s="71"/>
      <c r="EA1131" s="71"/>
      <c r="EB1131" s="71"/>
      <c r="EC1131" s="71"/>
      <c r="ED1131" s="71"/>
    </row>
    <row r="1132" spans="1:134">
      <c r="A1132" s="4">
        <v>5007</v>
      </c>
      <c r="B1132" s="46" t="s">
        <v>8748</v>
      </c>
      <c r="C1132" s="65" t="str">
        <f t="shared" si="39"/>
        <v>5007</v>
      </c>
      <c r="D1132" s="69">
        <v>129218.58999999998</v>
      </c>
      <c r="E1132" s="68">
        <v>1617935.6999999997</v>
      </c>
      <c r="F1132" s="69">
        <v>28097.939999999988</v>
      </c>
      <c r="G1132" s="69">
        <v>117251.18999999971</v>
      </c>
      <c r="H1132" s="70">
        <v>87.90059387267884</v>
      </c>
      <c r="I1132" s="70">
        <v>7.8131805331954629</v>
      </c>
      <c r="J1132" s="69">
        <v>199247.06999999998</v>
      </c>
      <c r="K1132" s="69">
        <v>215389.73999999996</v>
      </c>
      <c r="L1132" s="69">
        <v>178507.13000000003</v>
      </c>
      <c r="M1132" s="69">
        <v>224965.46000000002</v>
      </c>
      <c r="N1132" s="69">
        <v>284327.91000000003</v>
      </c>
      <c r="O1132" s="69">
        <v>386091.06999999989</v>
      </c>
      <c r="P1132" s="69">
        <v>204607.58999999997</v>
      </c>
      <c r="Q1132" s="69">
        <v>202415.90999999992</v>
      </c>
      <c r="R1132" s="69">
        <v>345019.67</v>
      </c>
      <c r="S1132" s="69">
        <v>214329.15</v>
      </c>
      <c r="T1132" s="69">
        <v>274205.56999999995</v>
      </c>
      <c r="U1132" s="69">
        <v>248139.21999999994</v>
      </c>
      <c r="V1132" s="69">
        <v>129218.58999999998</v>
      </c>
      <c r="W1132" s="70">
        <v>68.394832640000331</v>
      </c>
      <c r="X1132" s="70">
        <v>91.072667810366653</v>
      </c>
      <c r="Y1132" s="70">
        <v>74.705496851540204</v>
      </c>
      <c r="Z1132" s="71">
        <v>77.73104227061512</v>
      </c>
      <c r="AA1132" s="71">
        <v>114.85538736783994</v>
      </c>
      <c r="AB1132" s="71">
        <v>125.0396425479243</v>
      </c>
      <c r="AC1132" s="71">
        <v>80.209890756142798</v>
      </c>
      <c r="AD1132" s="71">
        <v>78.993553095117079</v>
      </c>
      <c r="AE1132" s="71">
        <v>90.658237504324461</v>
      </c>
      <c r="AF1132" s="71">
        <v>86.688499220568886</v>
      </c>
      <c r="AG1132" s="71">
        <v>93.216698472960985</v>
      </c>
      <c r="AH1132" s="71">
        <v>89.306755409658351</v>
      </c>
      <c r="AI1132" s="71">
        <v>99.793010264365989</v>
      </c>
      <c r="AJ1132" s="71">
        <v>-40.243629629818486</v>
      </c>
      <c r="AK1132" s="71">
        <v>-28.538052479588892</v>
      </c>
      <c r="AL1132" s="71">
        <v>-39.596281052658398</v>
      </c>
      <c r="AM1132" s="71">
        <v>-40.430979979008882</v>
      </c>
      <c r="AN1132" s="71">
        <v>-26.908495848923188</v>
      </c>
      <c r="AO1132" s="71">
        <v>-13.209494511952746</v>
      </c>
      <c r="AP1132" s="71">
        <v>-20.411133983741379</v>
      </c>
      <c r="AQ1132" s="71">
        <v>-2.0087783357663813</v>
      </c>
      <c r="AR1132" s="71">
        <v>65.544206587775193</v>
      </c>
      <c r="AS1132" s="71">
        <v>-26.990812891866433</v>
      </c>
      <c r="AT1132" s="71">
        <v>22.832074718371096</v>
      </c>
      <c r="AU1132" s="71">
        <v>17.768047853445857</v>
      </c>
      <c r="AV1132" s="72">
        <v>27.786550027121049</v>
      </c>
      <c r="AW1132" s="73">
        <v>-134185.28</v>
      </c>
      <c r="AX1132" s="73">
        <v>-86015.060000000085</v>
      </c>
      <c r="AY1132" s="73">
        <v>-117016.28</v>
      </c>
      <c r="AZ1132" s="73">
        <v>-152689.67000000004</v>
      </c>
      <c r="BA1132" s="73">
        <v>-104672.58000000002</v>
      </c>
      <c r="BB1132" s="73">
        <v>-53796.560000000114</v>
      </c>
      <c r="BC1132" s="73">
        <v>-52473.080000000075</v>
      </c>
      <c r="BD1132" s="73">
        <v>-4149.4400000001187</v>
      </c>
      <c r="BE1132" s="73">
        <v>136604.24</v>
      </c>
      <c r="BF1132" s="73">
        <v>-79235.48000000001</v>
      </c>
      <c r="BG1132" s="73">
        <v>50969.440000000002</v>
      </c>
      <c r="BH1132" s="73">
        <v>37437.569999999978</v>
      </c>
      <c r="BI1132" s="73">
        <v>28097.939999999988</v>
      </c>
      <c r="BJ1132" s="71">
        <v>16.405720893365906</v>
      </c>
      <c r="BK1132" s="71">
        <v>10.848777012356228</v>
      </c>
      <c r="BL1132" s="71">
        <v>17.204794147726211</v>
      </c>
      <c r="BM1132" s="71">
        <v>16.257714106906771</v>
      </c>
      <c r="BN1132" s="71">
        <v>4.7435123674858843</v>
      </c>
      <c r="BO1132" s="71">
        <v>6.1931306926830896</v>
      </c>
      <c r="BP1132" s="71">
        <v>19.41567862541115</v>
      </c>
      <c r="BQ1132" s="71">
        <v>14.143925977661459</v>
      </c>
      <c r="BR1132" s="72">
        <v>6.7571599956974646</v>
      </c>
      <c r="BS1132" s="72">
        <v>8.9813589442115696</v>
      </c>
      <c r="BT1132" s="71">
        <v>7.4693195601784215</v>
      </c>
      <c r="BU1132" s="71">
        <v>6.5102292642300892</v>
      </c>
      <c r="BV1132" s="71">
        <v>7.5296410854228188</v>
      </c>
      <c r="BW1132" s="71">
        <v>8.3654038766099585</v>
      </c>
      <c r="BX1132" s="75">
        <v>3883</v>
      </c>
      <c r="BY1132" s="75">
        <v>3945</v>
      </c>
      <c r="BZ1132" s="75">
        <v>3628</v>
      </c>
      <c r="CA1132" s="75">
        <v>4046</v>
      </c>
      <c r="CB1132" s="75">
        <v>4690</v>
      </c>
      <c r="CC1132" s="75">
        <v>7096</v>
      </c>
      <c r="CD1132" s="75">
        <v>3992</v>
      </c>
      <c r="CE1132" s="75">
        <v>3664</v>
      </c>
      <c r="CF1132" s="75">
        <v>6108</v>
      </c>
      <c r="CG1132" s="75">
        <v>4380</v>
      </c>
      <c r="CH1132" s="75">
        <v>5031</v>
      </c>
      <c r="CI1132" s="75">
        <v>4830</v>
      </c>
      <c r="CJ1132" s="75">
        <v>2666</v>
      </c>
      <c r="CK1132" s="75">
        <v>30671</v>
      </c>
      <c r="CL1132" s="73">
        <v>589633.9800000001</v>
      </c>
      <c r="CM1132" s="73">
        <v>662573.87999999977</v>
      </c>
      <c r="CN1132" s="73">
        <v>719184.21999999974</v>
      </c>
      <c r="CO1132" s="73">
        <v>766973.33000000007</v>
      </c>
      <c r="CP1132" s="73">
        <v>928090.53000000014</v>
      </c>
      <c r="CQ1132" s="73">
        <v>817854.82999999973</v>
      </c>
      <c r="CR1132" s="73">
        <v>852447.72999999952</v>
      </c>
      <c r="CS1132" s="73">
        <v>939069.00999999989</v>
      </c>
      <c r="CT1132" s="73">
        <v>808932.97000000009</v>
      </c>
      <c r="CU1132" s="73">
        <v>787222.29</v>
      </c>
      <c r="CV1132" s="73">
        <v>760131.1599999998</v>
      </c>
      <c r="CW1132" s="73">
        <v>767889.24000000011</v>
      </c>
      <c r="CX1132" s="73">
        <v>767848.92999999993</v>
      </c>
      <c r="CY1132" s="77"/>
      <c r="CZ1132" s="4">
        <v>5007</v>
      </c>
      <c r="DA1132" s="76" t="str">
        <f t="shared" si="40"/>
        <v>5007</v>
      </c>
      <c r="DB1132" s="71">
        <v>8.4694771887341016</v>
      </c>
      <c r="DC1132" s="71">
        <v>5.3055596723972478</v>
      </c>
      <c r="DD1132" s="71">
        <v>2.0530641507491918</v>
      </c>
      <c r="DE1132" s="71">
        <v>2.1888400131825048</v>
      </c>
      <c r="DF1132" s="71">
        <v>2.3159722635958135</v>
      </c>
      <c r="DG1132" s="71">
        <v>0.76405096488777902</v>
      </c>
      <c r="DH1132" s="71">
        <v>0.64346532034177217</v>
      </c>
      <c r="DI1132" s="71">
        <v>1.5843763429165103</v>
      </c>
      <c r="DJ1132" s="71">
        <v>0.84349896339686592</v>
      </c>
      <c r="DK1132" s="71">
        <v>1.4810757611496279</v>
      </c>
      <c r="DL1132" s="71">
        <v>0.53249547088956783</v>
      </c>
      <c r="DM1132" s="71">
        <v>0.28434780749916244</v>
      </c>
      <c r="DN1132" s="72">
        <v>1.4271147461439571</v>
      </c>
      <c r="DO1132" s="71">
        <v>0.90298203596832405</v>
      </c>
      <c r="DQ1132" s="71"/>
      <c r="DR1132" s="71"/>
      <c r="DS1132" s="71"/>
      <c r="DT1132" s="71"/>
      <c r="DU1132" s="71"/>
      <c r="DV1132" s="71"/>
      <c r="DW1132" s="71"/>
      <c r="DX1132" s="71"/>
      <c r="DY1132" s="71"/>
      <c r="DZ1132" s="71"/>
      <c r="EA1132" s="71"/>
      <c r="EB1132" s="71"/>
      <c r="EC1132" s="71"/>
      <c r="ED1132" s="71"/>
    </row>
    <row r="1133" spans="1:134">
      <c r="A1133" s="4">
        <v>1325</v>
      </c>
      <c r="B1133" s="46" t="s">
        <v>8755</v>
      </c>
      <c r="C1133" s="65" t="str">
        <f t="shared" si="39"/>
        <v>1325</v>
      </c>
      <c r="D1133" s="69">
        <v>641142.40000000014</v>
      </c>
      <c r="E1133" s="68">
        <v>6787325.0500000017</v>
      </c>
      <c r="F1133" s="69">
        <v>57146.010000000242</v>
      </c>
      <c r="G1133" s="69">
        <v>537949.03000000119</v>
      </c>
      <c r="H1133" s="70">
        <v>92.881448113518246</v>
      </c>
      <c r="I1133" s="70">
        <v>8.6080438795552041</v>
      </c>
      <c r="J1133" s="69">
        <v>1099104.0300000003</v>
      </c>
      <c r="K1133" s="69">
        <v>841613.05</v>
      </c>
      <c r="L1133" s="69">
        <v>836782.82000000007</v>
      </c>
      <c r="M1133" s="69">
        <v>1034423.5099999997</v>
      </c>
      <c r="N1133" s="69">
        <v>1481262.5699999998</v>
      </c>
      <c r="O1133" s="69">
        <v>1439348.1600000001</v>
      </c>
      <c r="P1133" s="69">
        <v>907703.54999999993</v>
      </c>
      <c r="Q1133" s="69">
        <v>819792.12000000011</v>
      </c>
      <c r="R1133" s="69">
        <v>1211451.03</v>
      </c>
      <c r="S1133" s="69">
        <v>948588.01000000024</v>
      </c>
      <c r="T1133" s="69">
        <v>1178777.6799999997</v>
      </c>
      <c r="U1133" s="69">
        <v>1079870.26</v>
      </c>
      <c r="V1133" s="69">
        <v>641142.40000000014</v>
      </c>
      <c r="W1133" s="70">
        <v>106.34334477574888</v>
      </c>
      <c r="X1133" s="70">
        <v>81.236916152201104</v>
      </c>
      <c r="Y1133" s="70">
        <v>93.303316255264619</v>
      </c>
      <c r="Z1133" s="71">
        <v>88.099486581249906</v>
      </c>
      <c r="AA1133" s="71">
        <v>101.68267553019321</v>
      </c>
      <c r="AB1133" s="71">
        <v>107.39330758955239</v>
      </c>
      <c r="AC1133" s="71">
        <v>88.039110371692814</v>
      </c>
      <c r="AD1133" s="71">
        <v>85.864656663335225</v>
      </c>
      <c r="AE1133" s="71">
        <v>92.679360363394267</v>
      </c>
      <c r="AF1133" s="71">
        <v>96.23867497128532</v>
      </c>
      <c r="AG1133" s="71">
        <v>105.85237334772906</v>
      </c>
      <c r="AH1133" s="71">
        <v>84.094985384217622</v>
      </c>
      <c r="AI1133" s="71">
        <v>101.57118810848512</v>
      </c>
      <c r="AJ1133" s="71">
        <v>-14.208486818804044</v>
      </c>
      <c r="AK1133" s="71">
        <v>-23.314004437039749</v>
      </c>
      <c r="AL1133" s="71">
        <v>-10.595432328573306</v>
      </c>
      <c r="AM1133" s="71">
        <v>-30.079104461843386</v>
      </c>
      <c r="AN1133" s="71">
        <v>-22.228140329769953</v>
      </c>
      <c r="AO1133" s="71">
        <v>-8.179563862354378</v>
      </c>
      <c r="AP1133" s="71">
        <v>-15.195102214447431</v>
      </c>
      <c r="AQ1133" s="71">
        <v>7.4348120758623626</v>
      </c>
      <c r="AR1133" s="71">
        <v>31.056430333540842</v>
      </c>
      <c r="AS1133" s="71">
        <v>1.034082956911142</v>
      </c>
      <c r="AT1133" s="71">
        <v>29.978155912676343</v>
      </c>
      <c r="AU1133" s="71">
        <v>1.7000298224079557</v>
      </c>
      <c r="AV1133" s="72">
        <v>9.7853361730541266</v>
      </c>
      <c r="AW1133" s="73">
        <v>-182029.71999999974</v>
      </c>
      <c r="AX1133" s="73">
        <v>-255866.41000000015</v>
      </c>
      <c r="AY1133" s="73">
        <v>-99168.039999999804</v>
      </c>
      <c r="AZ1133" s="73">
        <v>-444996.19999999984</v>
      </c>
      <c r="BA1133" s="73">
        <v>-423362.80000000051</v>
      </c>
      <c r="BB1133" s="73">
        <v>-107427.22999999952</v>
      </c>
      <c r="BC1133" s="73">
        <v>-162639.75999999989</v>
      </c>
      <c r="BD1133" s="73">
        <v>56732.080000000424</v>
      </c>
      <c r="BE1133" s="73">
        <v>287077.44000000006</v>
      </c>
      <c r="BF1133" s="73">
        <v>9708.7900000002701</v>
      </c>
      <c r="BG1133" s="73">
        <v>271873.22999999975</v>
      </c>
      <c r="BH1133" s="73">
        <v>18051.239999999991</v>
      </c>
      <c r="BI1133" s="73">
        <v>57146.010000000242</v>
      </c>
      <c r="BJ1133" s="71">
        <v>21.419716902568904</v>
      </c>
      <c r="BK1133" s="71">
        <v>16.785356736140024</v>
      </c>
      <c r="BL1133" s="71">
        <v>19.323080824022906</v>
      </c>
      <c r="BM1133" s="71">
        <v>18.401535400046527</v>
      </c>
      <c r="BN1133" s="71">
        <v>10.44703061560657</v>
      </c>
      <c r="BO1133" s="71">
        <v>15.022949281540082</v>
      </c>
      <c r="BP1133" s="71">
        <v>22.684415687418422</v>
      </c>
      <c r="BQ1133" s="71">
        <v>22.398717217806638</v>
      </c>
      <c r="BR1133" s="72">
        <v>21.582918551938089</v>
      </c>
      <c r="BS1133" s="72">
        <v>18.478147870952117</v>
      </c>
      <c r="BT1133" s="71">
        <v>18.842584936084776</v>
      </c>
      <c r="BU1133" s="71">
        <v>21.010985369931891</v>
      </c>
      <c r="BV1133" s="71">
        <v>19.286799473668996</v>
      </c>
      <c r="BW1133" s="71">
        <v>19.307407179065954</v>
      </c>
      <c r="BX1133" s="75">
        <v>13079</v>
      </c>
      <c r="BY1133" s="75">
        <v>9961</v>
      </c>
      <c r="BZ1133" s="75">
        <v>10490</v>
      </c>
      <c r="CA1133" s="75">
        <v>12216</v>
      </c>
      <c r="CB1133" s="75">
        <v>14825</v>
      </c>
      <c r="CC1133" s="75">
        <v>17494</v>
      </c>
      <c r="CD1133" s="75">
        <v>11395</v>
      </c>
      <c r="CE1133" s="75">
        <v>11167</v>
      </c>
      <c r="CF1133" s="75">
        <v>16815</v>
      </c>
      <c r="CG1133" s="75">
        <v>12698</v>
      </c>
      <c r="CH1133" s="75">
        <v>14472</v>
      </c>
      <c r="CI1133" s="75">
        <v>15710</v>
      </c>
      <c r="CJ1133" s="75">
        <v>7921</v>
      </c>
      <c r="CK1133" s="75">
        <v>90178</v>
      </c>
      <c r="CL1133" s="73">
        <v>2242406.1100000003</v>
      </c>
      <c r="CM1133" s="73">
        <v>2448380.7200000007</v>
      </c>
      <c r="CN1133" s="73">
        <v>2651715.1900000009</v>
      </c>
      <c r="CO1133" s="73">
        <v>3606854.5699999994</v>
      </c>
      <c r="CP1133" s="73">
        <v>3775751.4100000011</v>
      </c>
      <c r="CQ1133" s="73">
        <v>3109077.87</v>
      </c>
      <c r="CR1133" s="73">
        <v>3139862.620000001</v>
      </c>
      <c r="CS1133" s="73">
        <v>2971139.6000000006</v>
      </c>
      <c r="CT1133" s="73">
        <v>2620245.3900000006</v>
      </c>
      <c r="CU1133" s="73">
        <v>2273108.7699999996</v>
      </c>
      <c r="CV1133" s="73">
        <v>2347195.4599999995</v>
      </c>
      <c r="CW1133" s="73">
        <v>2217490.5499999998</v>
      </c>
      <c r="CX1133" s="73">
        <v>2301618.0799999996</v>
      </c>
      <c r="CY1133" s="77"/>
      <c r="CZ1133" s="4">
        <v>1325</v>
      </c>
      <c r="DA1133" s="76" t="str">
        <f t="shared" si="40"/>
        <v>1325</v>
      </c>
      <c r="DB1133" s="71">
        <v>6.7546868660737687</v>
      </c>
      <c r="DC1133" s="71">
        <v>6.6981777801074891</v>
      </c>
      <c r="DD1133" s="71">
        <v>4.8479793204358108</v>
      </c>
      <c r="DE1133" s="71">
        <v>3.1612887512960333</v>
      </c>
      <c r="DF1133" s="71">
        <v>3.0944281505103124</v>
      </c>
      <c r="DG1133" s="71">
        <v>1.7477542720302903</v>
      </c>
      <c r="DH1133" s="71">
        <v>2.7007042171181816</v>
      </c>
      <c r="DI1133" s="71">
        <v>1.8679847194283159</v>
      </c>
      <c r="DJ1133" s="71">
        <v>2.0876262062121813</v>
      </c>
      <c r="DK1133" s="71">
        <v>1.8291225232927428</v>
      </c>
      <c r="DL1133" s="71">
        <v>1.7636988750513547</v>
      </c>
      <c r="DM1133" s="71">
        <v>1.8501679431465226</v>
      </c>
      <c r="DN1133" s="71">
        <v>1.1200715694745578</v>
      </c>
      <c r="DO1133" s="71">
        <v>1.9207628805973427</v>
      </c>
      <c r="DQ1133" s="71"/>
      <c r="DR1133" s="71"/>
      <c r="DS1133" s="71"/>
      <c r="DT1133" s="71"/>
      <c r="DU1133" s="71"/>
      <c r="DV1133" s="71"/>
      <c r="DW1133" s="71"/>
      <c r="DX1133" s="71"/>
      <c r="DY1133" s="71"/>
      <c r="DZ1133" s="71"/>
      <c r="EA1133" s="71"/>
      <c r="EB1133" s="71"/>
      <c r="EC1133" s="71"/>
      <c r="ED1133" s="71"/>
    </row>
    <row r="1134" spans="1:134">
      <c r="A1134" s="4">
        <v>5052</v>
      </c>
      <c r="B1134" s="46" t="s">
        <v>8761</v>
      </c>
      <c r="C1134" s="65" t="str">
        <f t="shared" si="39"/>
        <v>5052</v>
      </c>
      <c r="D1134" s="69">
        <v>136813.44</v>
      </c>
      <c r="E1134" s="68">
        <v>1751906.7899999998</v>
      </c>
      <c r="F1134" s="69">
        <v>25715.460000000036</v>
      </c>
      <c r="G1134" s="69">
        <v>334772.76999999979</v>
      </c>
      <c r="H1134" s="70">
        <v>101.76485718055002</v>
      </c>
      <c r="I1134" s="70">
        <v>23.623225839994987</v>
      </c>
      <c r="J1134" s="69">
        <v>197420.12999999995</v>
      </c>
      <c r="K1134" s="69">
        <v>194301.58999999997</v>
      </c>
      <c r="L1134" s="69">
        <v>189599.31</v>
      </c>
      <c r="M1134" s="69">
        <v>232047.4</v>
      </c>
      <c r="N1134" s="69">
        <v>360627.11</v>
      </c>
      <c r="O1134" s="69">
        <v>375837.95999999996</v>
      </c>
      <c r="P1134" s="69">
        <v>232758.69999999995</v>
      </c>
      <c r="Q1134" s="69">
        <v>211718.57999999993</v>
      </c>
      <c r="R1134" s="69">
        <v>442479.48000000004</v>
      </c>
      <c r="S1134" s="69">
        <v>233206.56999999998</v>
      </c>
      <c r="T1134" s="69">
        <v>251270.77</v>
      </c>
      <c r="U1134" s="69">
        <v>243659.25</v>
      </c>
      <c r="V1134" s="69">
        <v>136813.44</v>
      </c>
      <c r="W1134" s="70">
        <v>86.102103804212746</v>
      </c>
      <c r="X1134" s="70">
        <v>92.091040637874855</v>
      </c>
      <c r="Y1134" s="70">
        <v>98.14467429678372</v>
      </c>
      <c r="Z1134" s="71">
        <v>96.455165006666647</v>
      </c>
      <c r="AA1134" s="71">
        <v>90.859897269318097</v>
      </c>
      <c r="AB1134" s="71">
        <v>92.391359632325234</v>
      </c>
      <c r="AC1134" s="71">
        <v>98.139021868676153</v>
      </c>
      <c r="AD1134" s="71">
        <v>94.144566238630276</v>
      </c>
      <c r="AE1134" s="71">
        <v>108.53142475565465</v>
      </c>
      <c r="AF1134" s="71">
        <v>105.87719318914837</v>
      </c>
      <c r="AG1134" s="71">
        <v>97.82337715769826</v>
      </c>
      <c r="AH1134" s="71">
        <v>104.08256733244643</v>
      </c>
      <c r="AI1134" s="71">
        <v>97.346187374581703</v>
      </c>
      <c r="AJ1134" s="71">
        <v>-21.052035520082267</v>
      </c>
      <c r="AK1134" s="71">
        <v>-11.445177356584979</v>
      </c>
      <c r="AL1134" s="71">
        <v>-6.2444026443723715</v>
      </c>
      <c r="AM1134" s="71">
        <v>-20.779025560513009</v>
      </c>
      <c r="AN1134" s="71">
        <v>-18.500539379201598</v>
      </c>
      <c r="AO1134" s="71">
        <v>-19.614123454246734</v>
      </c>
      <c r="AP1134" s="71">
        <v>-3.0911215425068583</v>
      </c>
      <c r="AQ1134" s="71">
        <v>18.625818366472522</v>
      </c>
      <c r="AR1134" s="71">
        <v>126.93885547760924</v>
      </c>
      <c r="AS1134" s="71">
        <v>-25.03024825315271</v>
      </c>
      <c r="AT1134" s="71">
        <v>26.646492602994542</v>
      </c>
      <c r="AU1134" s="71">
        <v>33.198947721794035</v>
      </c>
      <c r="AV1134" s="72">
        <v>23.146649471034529</v>
      </c>
      <c r="AW1134" s="73">
        <v>-52643.480000000098</v>
      </c>
      <c r="AX1134" s="73">
        <v>-25112.310000000056</v>
      </c>
      <c r="AY1134" s="73">
        <v>-12627.880000000005</v>
      </c>
      <c r="AZ1134" s="73">
        <v>-60864.169999999955</v>
      </c>
      <c r="BA1134" s="73">
        <v>-81839.119999999937</v>
      </c>
      <c r="BB1134" s="73">
        <v>-87637.5</v>
      </c>
      <c r="BC1134" s="73">
        <v>-7424.350000000064</v>
      </c>
      <c r="BD1134" s="73">
        <v>33242.609999999928</v>
      </c>
      <c r="BE1134" s="73">
        <v>247502.08000000007</v>
      </c>
      <c r="BF1134" s="73">
        <v>-77860.979999999894</v>
      </c>
      <c r="BG1134" s="73">
        <v>52867.510000000038</v>
      </c>
      <c r="BH1134" s="73">
        <v>60730.439999999944</v>
      </c>
      <c r="BI1134" s="73">
        <v>25715.460000000036</v>
      </c>
      <c r="BJ1134" s="71">
        <v>12.466948004671718</v>
      </c>
      <c r="BK1134" s="71">
        <v>9.0718576708033591</v>
      </c>
      <c r="BL1134" s="71">
        <v>7.4576439695089167</v>
      </c>
      <c r="BM1134" s="71">
        <v>10.455395100436759</v>
      </c>
      <c r="BN1134" s="71">
        <v>-3.5840734300964501</v>
      </c>
      <c r="BO1134" s="71">
        <v>7.8865183435228925</v>
      </c>
      <c r="BP1134" s="71">
        <v>17.44771225932389</v>
      </c>
      <c r="BQ1134" s="71">
        <v>18.477747753787529</v>
      </c>
      <c r="BR1134" s="72">
        <v>9.6233300447983883</v>
      </c>
      <c r="BS1134" s="72">
        <v>8.8060445927969653</v>
      </c>
      <c r="BT1134" s="71">
        <v>11.679619118525988</v>
      </c>
      <c r="BU1134" s="71">
        <v>10.621419043802216</v>
      </c>
      <c r="BV1134" s="71">
        <v>9.2883500544145896</v>
      </c>
      <c r="BW1134" s="71">
        <v>10.501982888145861</v>
      </c>
      <c r="BX1134" s="75">
        <v>5908</v>
      </c>
      <c r="BY1134" s="75">
        <v>5620</v>
      </c>
      <c r="BZ1134" s="75">
        <v>4986</v>
      </c>
      <c r="CA1134" s="75">
        <v>5969</v>
      </c>
      <c r="CB1134" s="75">
        <v>7376</v>
      </c>
      <c r="CC1134" s="75">
        <v>9230</v>
      </c>
      <c r="CD1134" s="75">
        <v>5945</v>
      </c>
      <c r="CE1134" s="75">
        <v>5655</v>
      </c>
      <c r="CF1134" s="75">
        <v>9220</v>
      </c>
      <c r="CG1134" s="75">
        <v>6486</v>
      </c>
      <c r="CH1134" s="75">
        <v>6842</v>
      </c>
      <c r="CI1134" s="75">
        <v>6563</v>
      </c>
      <c r="CJ1134" s="75">
        <v>3881</v>
      </c>
      <c r="CK1134" s="75">
        <v>44592</v>
      </c>
      <c r="CL1134" s="73">
        <v>467949.72000000015</v>
      </c>
      <c r="CM1134" s="73">
        <v>487124.40999999986</v>
      </c>
      <c r="CN1134" s="73">
        <v>463475.43000000011</v>
      </c>
      <c r="CO1134" s="73">
        <v>534402.76000000013</v>
      </c>
      <c r="CP1134" s="73">
        <v>595181.85000000009</v>
      </c>
      <c r="CQ1134" s="73">
        <v>454455.07000000007</v>
      </c>
      <c r="CR1134" s="73">
        <v>518696.36000000004</v>
      </c>
      <c r="CS1134" s="73">
        <v>746366.72</v>
      </c>
      <c r="CT1134" s="73">
        <v>575131.21</v>
      </c>
      <c r="CU1134" s="73">
        <v>552745.44000000006</v>
      </c>
      <c r="CV1134" s="73">
        <v>554639.91</v>
      </c>
      <c r="CW1134" s="73">
        <v>422530.76000000007</v>
      </c>
      <c r="CX1134" s="73">
        <v>526525.88</v>
      </c>
      <c r="CY1134" s="77"/>
      <c r="CZ1134" s="4">
        <v>5052</v>
      </c>
      <c r="DA1134" s="76" t="str">
        <f t="shared" si="40"/>
        <v>5052</v>
      </c>
      <c r="DB1134" s="71">
        <v>4.8195996998421267</v>
      </c>
      <c r="DC1134" s="71">
        <v>1.29724290954275</v>
      </c>
      <c r="DD1134" s="71">
        <v>0.58177572627081509</v>
      </c>
      <c r="DE1134" s="71">
        <v>0.53145614498222937</v>
      </c>
      <c r="DF1134" s="71">
        <v>1.5729494456533863</v>
      </c>
      <c r="DG1134" s="71">
        <v>0.52604220457589301</v>
      </c>
      <c r="DH1134" s="71">
        <v>0.40268785547942593</v>
      </c>
      <c r="DI1134" s="71">
        <v>0.12113574220261418</v>
      </c>
      <c r="DJ1134" s="71">
        <v>0.21055157300515329</v>
      </c>
      <c r="DK1134" s="71">
        <v>0.17231094620669168</v>
      </c>
      <c r="DL1134" s="71">
        <v>0.16414865988621918</v>
      </c>
      <c r="DM1134" s="71">
        <v>5.198102950479172E-2</v>
      </c>
      <c r="DN1134" s="71">
        <v>0.20035898469082078</v>
      </c>
      <c r="DO1134" s="71">
        <v>0.19121593720589827</v>
      </c>
      <c r="DQ1134" s="71"/>
      <c r="DR1134" s="71"/>
      <c r="DS1134" s="71"/>
      <c r="DT1134" s="71"/>
      <c r="DU1134" s="71"/>
      <c r="DV1134" s="71"/>
      <c r="DW1134" s="71"/>
      <c r="DX1134" s="71"/>
      <c r="DY1134" s="71"/>
      <c r="DZ1134" s="71"/>
      <c r="EA1134" s="71"/>
      <c r="EB1134" s="71"/>
      <c r="EC1134" s="71"/>
      <c r="ED1134" s="71"/>
    </row>
    <row r="1135" spans="1:134">
      <c r="A1135" s="4">
        <v>940</v>
      </c>
      <c r="B1135" s="46" t="s">
        <v>8768</v>
      </c>
      <c r="C1135" s="65" t="str">
        <f t="shared" si="39"/>
        <v>L940</v>
      </c>
      <c r="D1135" s="69">
        <v>315518.05999999994</v>
      </c>
      <c r="E1135" s="68">
        <v>3715647.9000000013</v>
      </c>
      <c r="F1135" s="69">
        <v>17065.01999999996</v>
      </c>
      <c r="G1135" s="69">
        <v>21535.820000002161</v>
      </c>
      <c r="H1135" s="70">
        <v>81.430714118388565</v>
      </c>
      <c r="I1135" s="70">
        <v>0.58297689765822724</v>
      </c>
      <c r="J1135" s="69">
        <v>554985.93999999994</v>
      </c>
      <c r="K1135" s="69">
        <v>480045.47</v>
      </c>
      <c r="L1135" s="69">
        <v>485178.72000000009</v>
      </c>
      <c r="M1135" s="69">
        <v>536556.25</v>
      </c>
      <c r="N1135" s="69">
        <v>745471.81999999983</v>
      </c>
      <c r="O1135" s="69">
        <v>736937.08000000019</v>
      </c>
      <c r="P1135" s="69">
        <v>395220.00999999995</v>
      </c>
      <c r="Q1135" s="69">
        <v>428405.70999999985</v>
      </c>
      <c r="R1135" s="69">
        <v>1030806.74</v>
      </c>
      <c r="S1135" s="69">
        <v>457904.59</v>
      </c>
      <c r="T1135" s="69">
        <v>533555.36</v>
      </c>
      <c r="U1135" s="69">
        <v>554237.43000000005</v>
      </c>
      <c r="V1135" s="69">
        <v>315518.05999999994</v>
      </c>
      <c r="W1135" s="70">
        <v>97.394538316019762</v>
      </c>
      <c r="X1135" s="70">
        <v>84.244820112595832</v>
      </c>
      <c r="Y1135" s="70">
        <v>84.744423346178735</v>
      </c>
      <c r="Z1135" s="71">
        <v>82.406554018309109</v>
      </c>
      <c r="AA1135" s="71">
        <v>88.187831912715779</v>
      </c>
      <c r="AB1135" s="71">
        <v>95.134923341111332</v>
      </c>
      <c r="AC1135" s="71">
        <v>75.242769489305601</v>
      </c>
      <c r="AD1135" s="71">
        <v>75.569461264359205</v>
      </c>
      <c r="AE1135" s="71">
        <v>77.810351259837347</v>
      </c>
      <c r="AF1135" s="71">
        <v>82.373354723638826</v>
      </c>
      <c r="AG1135" s="71">
        <v>91.7815955338408</v>
      </c>
      <c r="AH1135" s="71">
        <v>85.725862498067258</v>
      </c>
      <c r="AI1135" s="71">
        <v>87.091985018485502</v>
      </c>
      <c r="AJ1135" s="71">
        <v>-19.731027043663683</v>
      </c>
      <c r="AK1135" s="71">
        <v>-24.103185416442418</v>
      </c>
      <c r="AL1135" s="71">
        <v>-17.409226937906741</v>
      </c>
      <c r="AM1135" s="71">
        <v>-29.356982899599071</v>
      </c>
      <c r="AN1135" s="71">
        <v>-31.74784277492434</v>
      </c>
      <c r="AO1135" s="71">
        <v>-22.771554546732954</v>
      </c>
      <c r="AP1135" s="71">
        <v>-21.202142020883684</v>
      </c>
      <c r="AQ1135" s="71">
        <v>-4.8756507737698911</v>
      </c>
      <c r="AR1135" s="71">
        <v>81.836905181511767</v>
      </c>
      <c r="AS1135" s="71">
        <v>-49.203461349496415</v>
      </c>
      <c r="AT1135" s="71">
        <v>16.332391280454317</v>
      </c>
      <c r="AU1135" s="71">
        <v>7.2539924643967746</v>
      </c>
      <c r="AV1135" s="72">
        <v>5.717824150827866</v>
      </c>
      <c r="AW1135" s="73">
        <v>-136421.86000000022</v>
      </c>
      <c r="AX1135" s="73">
        <v>-152452.05000000005</v>
      </c>
      <c r="AY1135" s="73">
        <v>-102270.33999999973</v>
      </c>
      <c r="AZ1135" s="73">
        <v>-222975.64999999991</v>
      </c>
      <c r="BA1135" s="73">
        <v>-346760.05999999982</v>
      </c>
      <c r="BB1135" s="73">
        <v>-203163.41999999993</v>
      </c>
      <c r="BC1135" s="73">
        <v>-106341.86000000022</v>
      </c>
      <c r="BD1135" s="73">
        <v>-21958.1700000001</v>
      </c>
      <c r="BE1135" s="73">
        <v>463921.41000000003</v>
      </c>
      <c r="BF1135" s="73">
        <v>-443543.81999999989</v>
      </c>
      <c r="BG1135" s="73">
        <v>74908.069999999949</v>
      </c>
      <c r="BH1135" s="73">
        <v>37485.169999999984</v>
      </c>
      <c r="BI1135" s="73">
        <v>17065.01999999996</v>
      </c>
      <c r="BJ1135" s="71">
        <v>7.1658015943881619</v>
      </c>
      <c r="BK1135" s="71">
        <v>8.9401945158610072</v>
      </c>
      <c r="BL1135" s="71">
        <v>3.4359340731971439</v>
      </c>
      <c r="BM1135" s="71">
        <v>5.585949289716222</v>
      </c>
      <c r="BN1135" s="71">
        <v>-3.1469351798060141</v>
      </c>
      <c r="BO1135" s="71">
        <v>4.8061784356819901</v>
      </c>
      <c r="BP1135" s="71">
        <v>13.863096994577193</v>
      </c>
      <c r="BQ1135" s="71">
        <v>15.331535581051913</v>
      </c>
      <c r="BR1135" s="72">
        <v>7.5033954468274908</v>
      </c>
      <c r="BS1135" s="72">
        <v>3.4388936135389763</v>
      </c>
      <c r="BT1135" s="71">
        <v>12.17475519800958</v>
      </c>
      <c r="BU1135" s="71">
        <v>9.9203367883045157</v>
      </c>
      <c r="BV1135" s="71">
        <v>6.7512765450009109</v>
      </c>
      <c r="BW1135" s="71">
        <v>8.0997014012983879</v>
      </c>
      <c r="BX1135" s="75">
        <v>12325</v>
      </c>
      <c r="BY1135" s="75">
        <v>12011</v>
      </c>
      <c r="BZ1135" s="75">
        <v>10475</v>
      </c>
      <c r="CA1135" s="75">
        <v>11824</v>
      </c>
      <c r="CB1135" s="75">
        <v>13218</v>
      </c>
      <c r="CC1135" s="75">
        <v>14967</v>
      </c>
      <c r="CD1135" s="75">
        <v>9698</v>
      </c>
      <c r="CE1135" s="75">
        <v>10473</v>
      </c>
      <c r="CF1135" s="75">
        <v>16154</v>
      </c>
      <c r="CG1135" s="75">
        <v>11314</v>
      </c>
      <c r="CH1135" s="75">
        <v>12519</v>
      </c>
      <c r="CI1135" s="75">
        <v>13141</v>
      </c>
      <c r="CJ1135" s="75">
        <v>6861</v>
      </c>
      <c r="CK1135" s="75">
        <v>80160</v>
      </c>
      <c r="CL1135" s="73">
        <v>1284847.3500000001</v>
      </c>
      <c r="CM1135" s="73">
        <v>1324660.6099999996</v>
      </c>
      <c r="CN1135" s="73">
        <v>1224566.5399999998</v>
      </c>
      <c r="CO1135" s="73">
        <v>1133376.04</v>
      </c>
      <c r="CP1135" s="73">
        <v>1169421.92</v>
      </c>
      <c r="CQ1135" s="73">
        <v>1046017.48</v>
      </c>
      <c r="CR1135" s="73">
        <v>981379.40999999992</v>
      </c>
      <c r="CS1135" s="73">
        <v>1511267.2999999993</v>
      </c>
      <c r="CT1135" s="73">
        <v>1380241.9599999997</v>
      </c>
      <c r="CU1135" s="73">
        <v>1246094.6600000001</v>
      </c>
      <c r="CV1135" s="73">
        <v>1263541.32</v>
      </c>
      <c r="CW1135" s="73">
        <v>1168663.45</v>
      </c>
      <c r="CX1135" s="73">
        <v>1177963.24</v>
      </c>
      <c r="CY1135" s="77"/>
      <c r="CZ1135" s="4">
        <v>940</v>
      </c>
      <c r="DA1135" s="76" t="str">
        <f t="shared" si="40"/>
        <v>L940</v>
      </c>
      <c r="DB1135" s="71">
        <v>6.4908551330332607</v>
      </c>
      <c r="DC1135" s="71">
        <v>7.8925845562603598</v>
      </c>
      <c r="DD1135" s="71">
        <v>1.0874013216536598</v>
      </c>
      <c r="DE1135" s="71">
        <v>1.5012243472041937</v>
      </c>
      <c r="DF1135" s="71">
        <v>0.79783614409389747</v>
      </c>
      <c r="DG1135" s="71">
        <v>0.15909684733241861</v>
      </c>
      <c r="DH1135" s="71">
        <v>3.0648729099768811E-2</v>
      </c>
      <c r="DI1135" s="71">
        <v>1.1421347676300933</v>
      </c>
      <c r="DJ1135" s="71">
        <v>0.42485917012272162</v>
      </c>
      <c r="DK1135" s="71">
        <v>0.28145898432048161</v>
      </c>
      <c r="DL1135" s="71">
        <v>0.3273117237050901</v>
      </c>
      <c r="DM1135" s="71">
        <v>3.5644617065765022E-2</v>
      </c>
      <c r="DN1135" s="71">
        <v>6.4005700562975816E-3</v>
      </c>
      <c r="DO1135" s="71">
        <v>0.34014942073879789</v>
      </c>
      <c r="DQ1135" s="71"/>
      <c r="DR1135" s="71"/>
      <c r="DS1135" s="71"/>
      <c r="DT1135" s="71"/>
      <c r="DU1135" s="71"/>
      <c r="DV1135" s="71"/>
      <c r="DW1135" s="71"/>
      <c r="DX1135" s="71"/>
      <c r="DY1135" s="71"/>
      <c r="DZ1135" s="71"/>
      <c r="EA1135" s="71"/>
      <c r="EB1135" s="71"/>
      <c r="EC1135" s="71"/>
      <c r="ED1135" s="71"/>
    </row>
    <row r="1136" spans="1:134">
      <c r="A1136" s="4">
        <v>5011</v>
      </c>
      <c r="B1136" s="46" t="s">
        <v>8775</v>
      </c>
      <c r="C1136" s="65" t="str">
        <f t="shared" si="39"/>
        <v>5011</v>
      </c>
      <c r="D1136" s="69">
        <v>268235.62</v>
      </c>
      <c r="E1136" s="68">
        <v>3094186.5900000003</v>
      </c>
      <c r="F1136" s="69">
        <v>57589.930000000022</v>
      </c>
      <c r="G1136" s="69">
        <v>427008.63999999966</v>
      </c>
      <c r="H1136" s="70">
        <v>95.130593886518326</v>
      </c>
      <c r="I1136" s="70">
        <v>16.009754429770972</v>
      </c>
      <c r="J1136" s="69">
        <v>378262.99999999994</v>
      </c>
      <c r="K1136" s="69">
        <v>368939.74000000005</v>
      </c>
      <c r="L1136" s="69">
        <v>323466.37</v>
      </c>
      <c r="M1136" s="69">
        <v>447242.75</v>
      </c>
      <c r="N1136" s="69">
        <v>589196.44000000006</v>
      </c>
      <c r="O1136" s="69">
        <v>686138.7</v>
      </c>
      <c r="P1136" s="69">
        <v>366923.73999999993</v>
      </c>
      <c r="Q1136" s="69">
        <v>347729.41999999993</v>
      </c>
      <c r="R1136" s="69">
        <v>753970.85</v>
      </c>
      <c r="S1136" s="69">
        <v>417797.81999999995</v>
      </c>
      <c r="T1136" s="69">
        <v>451332.16999999993</v>
      </c>
      <c r="U1136" s="69">
        <v>488196.97</v>
      </c>
      <c r="V1136" s="69">
        <v>268235.62</v>
      </c>
      <c r="W1136" s="70">
        <v>84.190120412017023</v>
      </c>
      <c r="X1136" s="70">
        <v>88.57603737668444</v>
      </c>
      <c r="Y1136" s="70">
        <v>80.152327656084438</v>
      </c>
      <c r="Z1136" s="71">
        <v>94.906388232281159</v>
      </c>
      <c r="AA1136" s="71">
        <v>99.093656060649963</v>
      </c>
      <c r="AB1136" s="71">
        <v>118.32631665890648</v>
      </c>
      <c r="AC1136" s="71">
        <v>92.583193384643451</v>
      </c>
      <c r="AD1136" s="71">
        <v>89.015505655044961</v>
      </c>
      <c r="AE1136" s="71">
        <v>95.549550598769699</v>
      </c>
      <c r="AF1136" s="71">
        <v>91.493444780201017</v>
      </c>
      <c r="AG1136" s="71">
        <v>87.252161497439644</v>
      </c>
      <c r="AH1136" s="71">
        <v>105.354215382009</v>
      </c>
      <c r="AI1136" s="71">
        <v>112.12951488143985</v>
      </c>
      <c r="AJ1136" s="71">
        <v>-31.545852007598405</v>
      </c>
      <c r="AK1136" s="71">
        <v>-21.474344798575164</v>
      </c>
      <c r="AL1136" s="71">
        <v>-30.634687827395148</v>
      </c>
      <c r="AM1136" s="71">
        <v>-25.350412679122059</v>
      </c>
      <c r="AN1136" s="71">
        <v>-27.384347567036183</v>
      </c>
      <c r="AO1136" s="71">
        <v>-8.6380896533752143</v>
      </c>
      <c r="AP1136" s="71">
        <v>-5.8905546416948678</v>
      </c>
      <c r="AQ1136" s="71">
        <v>15.492443922567389</v>
      </c>
      <c r="AR1136" s="71">
        <v>92.926461624138227</v>
      </c>
      <c r="AS1136" s="71">
        <v>-30.94813139677256</v>
      </c>
      <c r="AT1136" s="71">
        <v>11.212994468601334</v>
      </c>
      <c r="AU1136" s="71">
        <v>34.166411518969753</v>
      </c>
      <c r="AV1136" s="72">
        <v>27.33971438010434</v>
      </c>
      <c r="AW1136" s="73">
        <v>-174315.64000000007</v>
      </c>
      <c r="AX1136" s="73">
        <v>-100893.6399999999</v>
      </c>
      <c r="AY1136" s="73">
        <v>-142856.5799999999</v>
      </c>
      <c r="AZ1136" s="73">
        <v>-151880.11999999988</v>
      </c>
      <c r="BA1136" s="73">
        <v>-222165</v>
      </c>
      <c r="BB1136" s="73">
        <v>-52360.889999999898</v>
      </c>
      <c r="BC1136" s="73">
        <v>-22966.709999999963</v>
      </c>
      <c r="BD1136" s="73">
        <v>46645.289999999979</v>
      </c>
      <c r="BE1136" s="73">
        <v>363163.47000000003</v>
      </c>
      <c r="BF1136" s="73">
        <v>-187251.44000000006</v>
      </c>
      <c r="BG1136" s="73">
        <v>45505.339999999967</v>
      </c>
      <c r="BH1136" s="73">
        <v>124322.76000000013</v>
      </c>
      <c r="BI1136" s="73">
        <v>57589.930000000022</v>
      </c>
      <c r="BJ1136" s="71">
        <v>16.902995344330375</v>
      </c>
      <c r="BK1136" s="71">
        <v>10.621915598536843</v>
      </c>
      <c r="BL1136" s="71">
        <v>13.403700631133859</v>
      </c>
      <c r="BM1136" s="71">
        <v>13.072872501603548</v>
      </c>
      <c r="BN1136" s="71">
        <v>2.9003006914474341</v>
      </c>
      <c r="BO1136" s="71">
        <v>5.3971940909172211</v>
      </c>
      <c r="BP1136" s="71">
        <v>12.595877183040388</v>
      </c>
      <c r="BQ1136" s="71">
        <v>11.952219215830235</v>
      </c>
      <c r="BR1136" s="72">
        <v>6.8901227886824703</v>
      </c>
      <c r="BS1136" s="72">
        <v>12.536848131414571</v>
      </c>
      <c r="BT1136" s="71">
        <v>13.020111758650902</v>
      </c>
      <c r="BU1136" s="71">
        <v>12.447446116350989</v>
      </c>
      <c r="BV1136" s="71">
        <v>10.02692050418592</v>
      </c>
      <c r="BW1136" s="71">
        <v>9.5589129763299052</v>
      </c>
      <c r="BX1136" s="75">
        <v>8454</v>
      </c>
      <c r="BY1136" s="75">
        <v>7765</v>
      </c>
      <c r="BZ1136" s="75">
        <v>7442</v>
      </c>
      <c r="CA1136" s="75">
        <v>8796</v>
      </c>
      <c r="CB1136" s="75">
        <v>11312</v>
      </c>
      <c r="CC1136" s="75">
        <v>13150</v>
      </c>
      <c r="CD1136" s="75">
        <v>7735</v>
      </c>
      <c r="CE1136" s="75">
        <v>7490</v>
      </c>
      <c r="CF1136" s="75">
        <v>13732</v>
      </c>
      <c r="CG1136" s="75">
        <v>8792</v>
      </c>
      <c r="CH1136" s="75">
        <v>8862</v>
      </c>
      <c r="CI1136" s="75">
        <v>9716</v>
      </c>
      <c r="CJ1136" s="75">
        <v>5056</v>
      </c>
      <c r="CK1136" s="75">
        <v>61383</v>
      </c>
      <c r="CL1136" s="73">
        <v>794433.48000000021</v>
      </c>
      <c r="CM1136" s="73">
        <v>785512.47</v>
      </c>
      <c r="CN1136" s="73">
        <v>868361.04</v>
      </c>
      <c r="CO1136" s="73">
        <v>1196101.6199999994</v>
      </c>
      <c r="CP1136" s="73">
        <v>1037081.6299999998</v>
      </c>
      <c r="CQ1136" s="73">
        <v>818883.77</v>
      </c>
      <c r="CR1136" s="73">
        <v>885132.37999999954</v>
      </c>
      <c r="CS1136" s="73">
        <v>883395.09000000008</v>
      </c>
      <c r="CT1136" s="73">
        <v>781493.06</v>
      </c>
      <c r="CU1136" s="73">
        <v>769648.3400000002</v>
      </c>
      <c r="CV1136" s="73">
        <v>871015.46999999974</v>
      </c>
      <c r="CW1136" s="73">
        <v>794997.66000000015</v>
      </c>
      <c r="CX1136" s="73">
        <v>709148.80999999994</v>
      </c>
      <c r="CY1136" s="77"/>
      <c r="CZ1136" s="4">
        <v>5011</v>
      </c>
      <c r="DA1136" s="76" t="str">
        <f t="shared" si="40"/>
        <v>5011</v>
      </c>
      <c r="DB1136" s="71">
        <v>5.8417315912933709</v>
      </c>
      <c r="DC1136" s="71">
        <v>7.7784732018877065</v>
      </c>
      <c r="DD1136" s="71">
        <v>0.58533365734053322</v>
      </c>
      <c r="DE1136" s="71">
        <v>0.68613306745962799</v>
      </c>
      <c r="DF1136" s="71">
        <v>0.98848333243965103</v>
      </c>
      <c r="DG1136" s="71">
        <v>0.67797142209328265</v>
      </c>
      <c r="DH1136" s="71">
        <v>0.99919791955047788</v>
      </c>
      <c r="DI1136" s="71">
        <v>0.77676560666694938</v>
      </c>
      <c r="DJ1136" s="71">
        <v>0.4145477475023811</v>
      </c>
      <c r="DK1136" s="71">
        <v>0.55597154969572993</v>
      </c>
      <c r="DL1136" s="71">
        <v>0.86126926979863105</v>
      </c>
      <c r="DM1136" s="71">
        <v>0.39186323135804496</v>
      </c>
      <c r="DN1136" s="72">
        <v>8.2854876928079066E-2</v>
      </c>
      <c r="DO1136" s="71">
        <v>0.57638625264776522</v>
      </c>
      <c r="DQ1136" s="71"/>
      <c r="DR1136" s="71"/>
      <c r="DS1136" s="71"/>
      <c r="DT1136" s="71"/>
      <c r="DU1136" s="71"/>
      <c r="DV1136" s="71"/>
      <c r="DW1136" s="71"/>
      <c r="DX1136" s="71"/>
      <c r="DY1136" s="71"/>
      <c r="DZ1136" s="71"/>
      <c r="EA1136" s="71"/>
      <c r="EB1136" s="71"/>
      <c r="EC1136" s="71"/>
      <c r="ED1136" s="71"/>
    </row>
    <row r="1137" spans="1:134">
      <c r="A1137" s="4">
        <v>1375</v>
      </c>
      <c r="B1137" s="46" t="s">
        <v>8782</v>
      </c>
      <c r="C1137" s="65" t="str">
        <f t="shared" si="39"/>
        <v>1375</v>
      </c>
      <c r="D1137" s="69">
        <v>197260.85</v>
      </c>
      <c r="E1137" s="68">
        <v>2897729.3400000003</v>
      </c>
      <c r="F1137" s="69">
        <v>-12783.459999999963</v>
      </c>
      <c r="G1137" s="69">
        <v>148089.54000000004</v>
      </c>
      <c r="H1137" s="70">
        <v>85.521992360179993</v>
      </c>
      <c r="I1137" s="70">
        <v>5.3857796210252662</v>
      </c>
      <c r="J1137" s="69">
        <v>380671.24999999994</v>
      </c>
      <c r="K1137" s="69">
        <v>326171.50999999995</v>
      </c>
      <c r="L1137" s="69">
        <v>345283.55999999988</v>
      </c>
      <c r="M1137" s="69">
        <v>410941.57999999996</v>
      </c>
      <c r="N1137" s="69">
        <v>562894.93999999994</v>
      </c>
      <c r="O1137" s="69">
        <v>575400.53</v>
      </c>
      <c r="P1137" s="69">
        <v>288625.7</v>
      </c>
      <c r="Q1137" s="69">
        <v>324340.3</v>
      </c>
      <c r="R1137" s="69">
        <v>954058.6599999998</v>
      </c>
      <c r="S1137" s="69">
        <v>352791.29999999993</v>
      </c>
      <c r="T1137" s="69">
        <v>401146.43000000005</v>
      </c>
      <c r="U1137" s="69">
        <v>379506.1</v>
      </c>
      <c r="V1137" s="69">
        <v>197260.85</v>
      </c>
      <c r="W1137" s="70">
        <v>85.438291847022029</v>
      </c>
      <c r="X1137" s="70">
        <v>77.62900805885667</v>
      </c>
      <c r="Y1137" s="70">
        <v>98.329590617394217</v>
      </c>
      <c r="Z1137" s="71">
        <v>86.791261385728291</v>
      </c>
      <c r="AA1137" s="71">
        <v>93.205702378449232</v>
      </c>
      <c r="AB1137" s="71">
        <v>115.36442716824864</v>
      </c>
      <c r="AC1137" s="71">
        <v>74.382180465893327</v>
      </c>
      <c r="AD1137" s="71">
        <v>80.402221744799178</v>
      </c>
      <c r="AE1137" s="71">
        <v>98.775947331240005</v>
      </c>
      <c r="AF1137" s="71">
        <v>68.766311825501532</v>
      </c>
      <c r="AG1137" s="71">
        <v>90.871562153117964</v>
      </c>
      <c r="AH1137" s="71">
        <v>87.465907743061095</v>
      </c>
      <c r="AI1137" s="71">
        <v>81.306707330122151</v>
      </c>
      <c r="AJ1137" s="71">
        <v>-27.291038632269981</v>
      </c>
      <c r="AK1137" s="71">
        <v>-35.511923071934667</v>
      </c>
      <c r="AL1137" s="71">
        <v>-22.152202463692383</v>
      </c>
      <c r="AM1137" s="71">
        <v>-32.644800869480925</v>
      </c>
      <c r="AN1137" s="71">
        <v>-37.028874081361721</v>
      </c>
      <c r="AO1137" s="71">
        <v>-11.743855750634092</v>
      </c>
      <c r="AP1137" s="71">
        <v>-26.956056389256233</v>
      </c>
      <c r="AQ1137" s="71">
        <v>-1.0825856562439951</v>
      </c>
      <c r="AR1137" s="71">
        <v>120.13462365823617</v>
      </c>
      <c r="AS1137" s="71">
        <v>-49.100122657590248</v>
      </c>
      <c r="AT1137" s="71">
        <v>15.546491811377837</v>
      </c>
      <c r="AU1137" s="71">
        <v>10.679853854778854</v>
      </c>
      <c r="AV1137" s="72">
        <v>-6.0860777423582535</v>
      </c>
      <c r="AW1137" s="73">
        <v>-142883.54000000004</v>
      </c>
      <c r="AX1137" s="73">
        <v>-179614.25</v>
      </c>
      <c r="AY1137" s="73">
        <v>-98253.15000000014</v>
      </c>
      <c r="AZ1137" s="73">
        <v>-199169.57000000007</v>
      </c>
      <c r="BA1137" s="73">
        <v>-330998.78000000014</v>
      </c>
      <c r="BB1137" s="73">
        <v>-69346.910000000033</v>
      </c>
      <c r="BC1137" s="73">
        <v>-106514.10999999993</v>
      </c>
      <c r="BD1137" s="73">
        <v>-3549.6900000000023</v>
      </c>
      <c r="BE1137" s="73">
        <v>520660.83999999985</v>
      </c>
      <c r="BF1137" s="73">
        <v>-340317.04999999981</v>
      </c>
      <c r="BG1137" s="73">
        <v>53973.250000000058</v>
      </c>
      <c r="BH1137" s="73">
        <v>36619.760000000126</v>
      </c>
      <c r="BI1137" s="73">
        <v>-12783.459999999963</v>
      </c>
      <c r="BJ1137" s="71">
        <v>13.575475343445383</v>
      </c>
      <c r="BK1137" s="71">
        <v>8.7789068952841856</v>
      </c>
      <c r="BL1137" s="71">
        <v>7.1932770759195446</v>
      </c>
      <c r="BM1137" s="71">
        <v>11.803493129526082</v>
      </c>
      <c r="BN1137" s="71">
        <v>-0.56109701564486825</v>
      </c>
      <c r="BO1137" s="71">
        <v>0.28679668360727639</v>
      </c>
      <c r="BP1137" s="71">
        <v>15.533803371437438</v>
      </c>
      <c r="BQ1137" s="71">
        <v>14.575055615800739</v>
      </c>
      <c r="BR1137" s="72">
        <v>5.4973726713941415</v>
      </c>
      <c r="BS1137" s="72">
        <v>8.7035943215227931</v>
      </c>
      <c r="BT1137" s="71">
        <v>13.369646188443944</v>
      </c>
      <c r="BU1137" s="71">
        <v>10.340120609906933</v>
      </c>
      <c r="BV1137" s="71">
        <v>9.3405615942822617</v>
      </c>
      <c r="BW1137" s="71">
        <v>8.3234482745683263</v>
      </c>
      <c r="BX1137" s="75">
        <v>8442</v>
      </c>
      <c r="BY1137" s="75">
        <v>7593</v>
      </c>
      <c r="BZ1137" s="75">
        <v>7847</v>
      </c>
      <c r="CA1137" s="75">
        <v>8224</v>
      </c>
      <c r="CB1137" s="75">
        <v>10740</v>
      </c>
      <c r="CC1137" s="75">
        <v>12549</v>
      </c>
      <c r="CD1137" s="75">
        <v>6537</v>
      </c>
      <c r="CE1137" s="75">
        <v>7126</v>
      </c>
      <c r="CF1137" s="75">
        <v>16659</v>
      </c>
      <c r="CG1137" s="75">
        <v>8146</v>
      </c>
      <c r="CH1137" s="75">
        <v>9111</v>
      </c>
      <c r="CI1137" s="75">
        <v>8671</v>
      </c>
      <c r="CJ1137" s="75">
        <v>4693</v>
      </c>
      <c r="CK1137" s="75">
        <v>60943</v>
      </c>
      <c r="CL1137" s="73">
        <v>867307.38000000035</v>
      </c>
      <c r="CM1137" s="73">
        <v>838545.31</v>
      </c>
      <c r="CN1137" s="73">
        <v>804270.14000000013</v>
      </c>
      <c r="CO1137" s="73">
        <v>863065.48999999987</v>
      </c>
      <c r="CP1137" s="73">
        <v>928149.92</v>
      </c>
      <c r="CQ1137" s="73">
        <v>708347.15999999992</v>
      </c>
      <c r="CR1137" s="73">
        <v>694964.72</v>
      </c>
      <c r="CS1137" s="73">
        <v>900536.83</v>
      </c>
      <c r="CT1137" s="73">
        <v>744778.47000000009</v>
      </c>
      <c r="CU1137" s="73">
        <v>700189.41999999993</v>
      </c>
      <c r="CV1137" s="73">
        <v>700397.50000000012</v>
      </c>
      <c r="CW1137" s="73">
        <v>780539.81000000017</v>
      </c>
      <c r="CX1137" s="73">
        <v>786472.4</v>
      </c>
      <c r="CY1137" s="77"/>
      <c r="CZ1137" s="4">
        <v>1375</v>
      </c>
      <c r="DA1137" s="76" t="str">
        <f t="shared" si="40"/>
        <v>1375</v>
      </c>
      <c r="DB1137" s="71">
        <v>6.5537659918722166</v>
      </c>
      <c r="DC1137" s="71">
        <v>6.6368979178441423</v>
      </c>
      <c r="DD1137" s="71">
        <v>1.4290748068941339</v>
      </c>
      <c r="DE1137" s="71">
        <v>1.6759157614298752</v>
      </c>
      <c r="DF1137" s="71">
        <v>1.9632639177882494</v>
      </c>
      <c r="DG1137" s="71">
        <v>0.99793985221214832</v>
      </c>
      <c r="DH1137" s="71">
        <v>1.6465207118443224</v>
      </c>
      <c r="DI1137" s="71">
        <v>1.3849847920127665</v>
      </c>
      <c r="DJ1137" s="71">
        <v>1.2926841496493469</v>
      </c>
      <c r="DK1137" s="71">
        <v>0.34775698144703709</v>
      </c>
      <c r="DL1137" s="71">
        <v>0.42219602718742116</v>
      </c>
      <c r="DM1137" s="71">
        <v>0.23476954135980213</v>
      </c>
      <c r="DN1137" s="71">
        <v>0.23668405827950945</v>
      </c>
      <c r="DO1137" s="71">
        <v>0.89211837413671613</v>
      </c>
      <c r="DQ1137" s="71"/>
      <c r="DR1137" s="71"/>
      <c r="DS1137" s="71"/>
      <c r="DT1137" s="71"/>
      <c r="DU1137" s="71"/>
      <c r="DV1137" s="71"/>
      <c r="DW1137" s="71"/>
      <c r="DX1137" s="71"/>
      <c r="DY1137" s="71"/>
      <c r="DZ1137" s="71"/>
      <c r="EA1137" s="71"/>
      <c r="EB1137" s="71"/>
      <c r="EC1137" s="71"/>
      <c r="ED1137" s="71"/>
    </row>
    <row r="1138" spans="1:134">
      <c r="A1138" s="4">
        <v>728</v>
      </c>
      <c r="B1138" s="46" t="s">
        <v>8788</v>
      </c>
      <c r="C1138" s="65" t="str">
        <f t="shared" si="39"/>
        <v>L728</v>
      </c>
      <c r="D1138" s="69">
        <v>145771.06999999998</v>
      </c>
      <c r="E1138" s="68">
        <v>1879260.5399999996</v>
      </c>
      <c r="F1138" s="69">
        <v>25360.320000000007</v>
      </c>
      <c r="G1138" s="69">
        <v>245647.13999999943</v>
      </c>
      <c r="H1138" s="70">
        <v>88.408470568913671</v>
      </c>
      <c r="I1138" s="70">
        <v>15.03704242386843</v>
      </c>
      <c r="J1138" s="69">
        <v>234155.79999999993</v>
      </c>
      <c r="K1138" s="69">
        <v>221655.42999999991</v>
      </c>
      <c r="L1138" s="69">
        <v>229112.17999999993</v>
      </c>
      <c r="M1138" s="69">
        <v>272234.31</v>
      </c>
      <c r="N1138" s="69">
        <v>455305.04999999981</v>
      </c>
      <c r="O1138" s="69">
        <v>382123.25</v>
      </c>
      <c r="P1138" s="69">
        <v>206112.69999999995</v>
      </c>
      <c r="Q1138" s="69">
        <v>216520.99999999994</v>
      </c>
      <c r="R1138" s="69">
        <v>599034.22</v>
      </c>
      <c r="S1138" s="69">
        <v>197685.19999999995</v>
      </c>
      <c r="T1138" s="69">
        <v>266061.67999999993</v>
      </c>
      <c r="U1138" s="69">
        <v>248074.66999999995</v>
      </c>
      <c r="V1138" s="69">
        <v>145771.06999999998</v>
      </c>
      <c r="W1138" s="70">
        <v>89.28968416128626</v>
      </c>
      <c r="X1138" s="70">
        <v>88.45722404230078</v>
      </c>
      <c r="Y1138" s="70">
        <v>95.248974317452451</v>
      </c>
      <c r="Z1138" s="71">
        <v>90.19435862583795</v>
      </c>
      <c r="AA1138" s="71">
        <v>106.43253430089909</v>
      </c>
      <c r="AB1138" s="71">
        <v>111.99565294557492</v>
      </c>
      <c r="AC1138" s="71">
        <v>86.4328728689445</v>
      </c>
      <c r="AD1138" s="71">
        <v>90.462759834924015</v>
      </c>
      <c r="AE1138" s="71">
        <v>92.86696146578754</v>
      </c>
      <c r="AF1138" s="71">
        <v>60.820386920151904</v>
      </c>
      <c r="AG1138" s="71">
        <v>99.96406899403884</v>
      </c>
      <c r="AH1138" s="71">
        <v>97.070811250501421</v>
      </c>
      <c r="AI1138" s="71">
        <v>93.414095101092414</v>
      </c>
      <c r="AJ1138" s="71">
        <v>-21.820255814881364</v>
      </c>
      <c r="AK1138" s="71">
        <v>-28.895734990615061</v>
      </c>
      <c r="AL1138" s="71">
        <v>-23.546895112817403</v>
      </c>
      <c r="AM1138" s="71">
        <v>-17.649676142657324</v>
      </c>
      <c r="AN1138" s="71">
        <v>-17.368216880163047</v>
      </c>
      <c r="AO1138" s="71">
        <v>-8.5327372676448636</v>
      </c>
      <c r="AP1138" s="71">
        <v>-10.090723818862923</v>
      </c>
      <c r="AQ1138" s="71">
        <v>20.141636858431621</v>
      </c>
      <c r="AR1138" s="71">
        <v>129.86497643059266</v>
      </c>
      <c r="AS1138" s="71">
        <v>-55.60345640728044</v>
      </c>
      <c r="AT1138" s="71">
        <v>31.805346836451378</v>
      </c>
      <c r="AU1138" s="71">
        <v>26.567288530434887</v>
      </c>
      <c r="AV1138" s="72">
        <v>21.061508212514269</v>
      </c>
      <c r="AW1138" s="73">
        <v>-65353.750000000058</v>
      </c>
      <c r="AX1138" s="73">
        <v>-90077.530000000057</v>
      </c>
      <c r="AY1138" s="73">
        <v>-70564.570000000065</v>
      </c>
      <c r="AZ1138" s="73">
        <v>-58346.429999999935</v>
      </c>
      <c r="BA1138" s="73">
        <v>-95694.719999999972</v>
      </c>
      <c r="BB1138" s="73">
        <v>-31573.339999999967</v>
      </c>
      <c r="BC1138" s="73">
        <v>-23132.500000000087</v>
      </c>
      <c r="BD1138" s="73">
        <v>36299.549999999872</v>
      </c>
      <c r="BE1138" s="73">
        <v>338431.57</v>
      </c>
      <c r="BF1138" s="73">
        <v>-247586.40000000014</v>
      </c>
      <c r="BG1138" s="73">
        <v>64202.130000000034</v>
      </c>
      <c r="BH1138" s="73">
        <v>52072.47000000003</v>
      </c>
      <c r="BI1138" s="73">
        <v>25360.320000000007</v>
      </c>
      <c r="BJ1138" s="71">
        <v>17.486317247880148</v>
      </c>
      <c r="BK1138" s="71">
        <v>12.91171351841591</v>
      </c>
      <c r="BL1138" s="71">
        <v>12.470616006828244</v>
      </c>
      <c r="BM1138" s="71">
        <v>12.145471186272808</v>
      </c>
      <c r="BN1138" s="71">
        <v>-2.2921509585610638</v>
      </c>
      <c r="BO1138" s="71">
        <v>4.3306644866879687</v>
      </c>
      <c r="BP1138" s="71">
        <v>16.757714322803899</v>
      </c>
      <c r="BQ1138" s="71">
        <v>14.014853835214137</v>
      </c>
      <c r="BR1138" s="72">
        <v>2.8837214761592702</v>
      </c>
      <c r="BS1138" s="72">
        <v>7.9678176160775305</v>
      </c>
      <c r="BT1138" s="71">
        <v>11.303590992562517</v>
      </c>
      <c r="BU1138" s="71">
        <v>8.1002308541342192</v>
      </c>
      <c r="BV1138" s="71">
        <v>11.226095849482896</v>
      </c>
      <c r="BW1138" s="71">
        <v>7.1996391234425303</v>
      </c>
      <c r="BX1138" s="75">
        <v>4628</v>
      </c>
      <c r="BY1138" s="75">
        <v>4360</v>
      </c>
      <c r="BZ1138" s="75">
        <v>4136</v>
      </c>
      <c r="CA1138" s="75">
        <v>4813</v>
      </c>
      <c r="CB1138" s="75">
        <v>5907</v>
      </c>
      <c r="CC1138" s="75">
        <v>6046</v>
      </c>
      <c r="CD1138" s="75">
        <v>3739</v>
      </c>
      <c r="CE1138" s="75">
        <v>3700</v>
      </c>
      <c r="CF1138" s="75">
        <v>8057</v>
      </c>
      <c r="CG1138" s="75">
        <v>4106</v>
      </c>
      <c r="CH1138" s="75">
        <v>4718</v>
      </c>
      <c r="CI1138" s="75">
        <v>4332</v>
      </c>
      <c r="CJ1138" s="75">
        <v>2531</v>
      </c>
      <c r="CK1138" s="75">
        <v>31183</v>
      </c>
      <c r="CL1138" s="73">
        <v>518258.91000000015</v>
      </c>
      <c r="CM1138" s="73">
        <v>513214.66000000009</v>
      </c>
      <c r="CN1138" s="73">
        <v>617227.57000000007</v>
      </c>
      <c r="CO1138" s="73">
        <v>651631.39999999991</v>
      </c>
      <c r="CP1138" s="73">
        <v>630292.02</v>
      </c>
      <c r="CQ1138" s="73">
        <v>535296.52</v>
      </c>
      <c r="CR1138" s="73">
        <v>505318.61</v>
      </c>
      <c r="CS1138" s="73">
        <v>727446.43</v>
      </c>
      <c r="CT1138" s="73">
        <v>570155.82000000007</v>
      </c>
      <c r="CU1138" s="73">
        <v>532530.55999999982</v>
      </c>
      <c r="CV1138" s="73">
        <v>587030.67000000004</v>
      </c>
      <c r="CW1138" s="73">
        <v>600522.07000000007</v>
      </c>
      <c r="CX1138" s="73">
        <v>589276.51</v>
      </c>
      <c r="CY1138" s="77"/>
      <c r="CZ1138" s="4">
        <v>728</v>
      </c>
      <c r="DA1138" s="76" t="str">
        <f t="shared" si="40"/>
        <v>L728</v>
      </c>
      <c r="DB1138" s="71">
        <v>2.1806942545874395</v>
      </c>
      <c r="DC1138" s="71">
        <v>1.7217374121574762</v>
      </c>
      <c r="DD1138" s="71">
        <v>0.7763244273523775</v>
      </c>
      <c r="DE1138" s="71">
        <v>0.88940574269392325</v>
      </c>
      <c r="DF1138" s="71">
        <v>1.1839156763183558</v>
      </c>
      <c r="DG1138" s="71">
        <v>0.97775690979095808</v>
      </c>
      <c r="DH1138" s="71">
        <v>7.1868893076113216E-2</v>
      </c>
      <c r="DI1138" s="71">
        <v>1.4536247222428109</v>
      </c>
      <c r="DJ1138" s="71">
        <v>0.71541651220369518</v>
      </c>
      <c r="DK1138" s="71">
        <v>0.44305964725353564</v>
      </c>
      <c r="DL1138" s="71">
        <v>0.25746747498418832</v>
      </c>
      <c r="DM1138" s="71">
        <v>0.15979249260657091</v>
      </c>
      <c r="DN1138" s="72">
        <v>7.704856386130185E-2</v>
      </c>
      <c r="DO1138" s="71">
        <v>0.51455213079037854</v>
      </c>
      <c r="DQ1138" s="71"/>
      <c r="DR1138" s="71"/>
      <c r="DS1138" s="71"/>
      <c r="DT1138" s="71"/>
      <c r="DU1138" s="71"/>
      <c r="DV1138" s="71"/>
      <c r="DW1138" s="71"/>
      <c r="DX1138" s="71"/>
      <c r="DY1138" s="71"/>
      <c r="DZ1138" s="71"/>
      <c r="EA1138" s="71"/>
      <c r="EB1138" s="71"/>
      <c r="EC1138" s="71"/>
      <c r="ED1138" s="71"/>
    </row>
    <row r="1139" spans="1:134">
      <c r="A1139" s="4">
        <v>1344</v>
      </c>
      <c r="B1139" s="46" t="s">
        <v>8794</v>
      </c>
      <c r="C1139" s="65" t="str">
        <f t="shared" si="39"/>
        <v>1344</v>
      </c>
      <c r="D1139" s="69">
        <v>318902.33</v>
      </c>
      <c r="E1139" s="68">
        <v>3616512.959999999</v>
      </c>
      <c r="F1139" s="69">
        <v>95124.130000000063</v>
      </c>
      <c r="G1139" s="69">
        <v>734599.74999999814</v>
      </c>
      <c r="H1139" s="70">
        <v>105.52991289505538</v>
      </c>
      <c r="I1139" s="70">
        <v>25.490002525093324</v>
      </c>
      <c r="J1139" s="69">
        <v>442593.5799999999</v>
      </c>
      <c r="K1139" s="69">
        <v>492820.06000000006</v>
      </c>
      <c r="L1139" s="69">
        <v>437565.39999999997</v>
      </c>
      <c r="M1139" s="69">
        <v>530533.79999999993</v>
      </c>
      <c r="N1139" s="69">
        <v>662906.18999999983</v>
      </c>
      <c r="O1139" s="69">
        <v>662422.14999999979</v>
      </c>
      <c r="P1139" s="69">
        <v>485644.78999999992</v>
      </c>
      <c r="Q1139" s="69">
        <v>448071.2099999999</v>
      </c>
      <c r="R1139" s="69">
        <v>741712.43000000017</v>
      </c>
      <c r="S1139" s="69">
        <v>482285.80999999988</v>
      </c>
      <c r="T1139" s="69">
        <v>597447.08000000007</v>
      </c>
      <c r="U1139" s="69">
        <v>542449.30999999994</v>
      </c>
      <c r="V1139" s="69">
        <v>318902.33</v>
      </c>
      <c r="W1139" s="70">
        <v>97.163901966330187</v>
      </c>
      <c r="X1139" s="70">
        <v>105.97981883169155</v>
      </c>
      <c r="Y1139" s="70">
        <v>100.23728632819436</v>
      </c>
      <c r="Z1139" s="71">
        <v>98.55824071867066</v>
      </c>
      <c r="AA1139" s="71">
        <v>86.494795019786068</v>
      </c>
      <c r="AB1139" s="71">
        <v>96.369284795103582</v>
      </c>
      <c r="AC1139" s="71">
        <v>109.89698338833549</v>
      </c>
      <c r="AD1139" s="71">
        <v>94.178549655344867</v>
      </c>
      <c r="AE1139" s="71">
        <v>104.70749571769827</v>
      </c>
      <c r="AF1139" s="71">
        <v>107.45922925794089</v>
      </c>
      <c r="AG1139" s="71">
        <v>108.77167136854669</v>
      </c>
      <c r="AH1139" s="71">
        <v>102.66552228483714</v>
      </c>
      <c r="AI1139" s="71">
        <v>116.1677975586523</v>
      </c>
      <c r="AJ1139" s="71">
        <v>-5.1130751898457616</v>
      </c>
      <c r="AK1139" s="71">
        <v>3.8583010636866089</v>
      </c>
      <c r="AL1139" s="71">
        <v>0.95619490562353082</v>
      </c>
      <c r="AM1139" s="71">
        <v>-3.9254623534766386</v>
      </c>
      <c r="AN1139" s="71">
        <v>-12.263391970151682</v>
      </c>
      <c r="AO1139" s="71">
        <v>-4.5919686608924088</v>
      </c>
      <c r="AP1139" s="71">
        <v>10.852312435087708</v>
      </c>
      <c r="AQ1139" s="71">
        <v>16.300386889101116</v>
      </c>
      <c r="AR1139" s="71">
        <v>68.524597442109012</v>
      </c>
      <c r="AS1139" s="71">
        <v>-9.8125909216998153</v>
      </c>
      <c r="AT1139" s="71">
        <v>37.298898186181816</v>
      </c>
      <c r="AU1139" s="71">
        <v>27.713403553467209</v>
      </c>
      <c r="AV1139" s="72">
        <v>42.508220193030468</v>
      </c>
      <c r="AW1139" s="73">
        <v>-23849.590000000026</v>
      </c>
      <c r="AX1139" s="73">
        <v>18308.099999999919</v>
      </c>
      <c r="AY1139" s="73">
        <v>4144.3500000000349</v>
      </c>
      <c r="AZ1139" s="73">
        <v>-21676.820000000065</v>
      </c>
      <c r="BA1139" s="73">
        <v>-92657.770000000251</v>
      </c>
      <c r="BB1139" s="73">
        <v>-6295.9100000002654</v>
      </c>
      <c r="BC1139" s="73">
        <v>47544.059999999823</v>
      </c>
      <c r="BD1139" s="73">
        <v>62800.599999999919</v>
      </c>
      <c r="BE1139" s="73">
        <v>301591.26000000036</v>
      </c>
      <c r="BF1139" s="73">
        <v>-52473.770000000077</v>
      </c>
      <c r="BG1139" s="73">
        <v>162303.69000000018</v>
      </c>
      <c r="BH1139" s="73">
        <v>117709.77999999991</v>
      </c>
      <c r="BI1139" s="73">
        <v>95124.130000000063</v>
      </c>
      <c r="BJ1139" s="71">
        <v>15.676451386224258</v>
      </c>
      <c r="BK1139" s="71">
        <v>11.179450442560043</v>
      </c>
      <c r="BL1139" s="71">
        <v>10.012416413184303</v>
      </c>
      <c r="BM1139" s="71">
        <v>12.520966431316129</v>
      </c>
      <c r="BN1139" s="71">
        <v>4.2538606070064811</v>
      </c>
      <c r="BO1139" s="71">
        <v>6.5833890338332921</v>
      </c>
      <c r="BP1139" s="71">
        <v>23.420862324265695</v>
      </c>
      <c r="BQ1139" s="71">
        <v>18.942398516426028</v>
      </c>
      <c r="BR1139" s="72">
        <v>11.86852772928605</v>
      </c>
      <c r="BS1139" s="72">
        <v>14.998089420958671</v>
      </c>
      <c r="BT1139" s="71">
        <v>14.149545332573783</v>
      </c>
      <c r="BU1139" s="71">
        <v>14.703400514298711</v>
      </c>
      <c r="BV1139" s="71">
        <v>12.63982854262102</v>
      </c>
      <c r="BW1139" s="71">
        <v>14.197732344624121</v>
      </c>
      <c r="BX1139" s="75">
        <v>9262</v>
      </c>
      <c r="BY1139" s="75">
        <v>10053</v>
      </c>
      <c r="BZ1139" s="75">
        <v>9891</v>
      </c>
      <c r="CA1139" s="75">
        <v>10275</v>
      </c>
      <c r="CB1139" s="75">
        <v>13350</v>
      </c>
      <c r="CC1139" s="75">
        <v>13404</v>
      </c>
      <c r="CD1139" s="75">
        <v>9216</v>
      </c>
      <c r="CE1139" s="75">
        <v>9381</v>
      </c>
      <c r="CF1139" s="75">
        <v>14437</v>
      </c>
      <c r="CG1139" s="75">
        <v>11022</v>
      </c>
      <c r="CH1139" s="75">
        <v>11867</v>
      </c>
      <c r="CI1139" s="75">
        <v>11286</v>
      </c>
      <c r="CJ1139" s="75">
        <v>6511</v>
      </c>
      <c r="CK1139" s="75">
        <v>73720</v>
      </c>
      <c r="CL1139" s="73">
        <v>817400.07000000007</v>
      </c>
      <c r="CM1139" s="73">
        <v>772049.21999999986</v>
      </c>
      <c r="CN1139" s="73">
        <v>825996.89</v>
      </c>
      <c r="CO1139" s="73">
        <v>879577.22</v>
      </c>
      <c r="CP1139" s="73">
        <v>889447.13000000024</v>
      </c>
      <c r="CQ1139" s="73">
        <v>755513.72000000009</v>
      </c>
      <c r="CR1139" s="73">
        <v>712681.32000000007</v>
      </c>
      <c r="CS1139" s="73">
        <v>897334.47999999952</v>
      </c>
      <c r="CT1139" s="73">
        <v>749687.91</v>
      </c>
      <c r="CU1139" s="73">
        <v>693573.36</v>
      </c>
      <c r="CV1139" s="73">
        <v>649749.79000000015</v>
      </c>
      <c r="CW1139" s="73">
        <v>705601.8600000001</v>
      </c>
      <c r="CX1139" s="73">
        <v>731540.88</v>
      </c>
      <c r="CY1139" s="77"/>
      <c r="CZ1139" s="4">
        <v>1344</v>
      </c>
      <c r="DA1139" s="76" t="str">
        <f t="shared" si="40"/>
        <v>1344</v>
      </c>
      <c r="DB1139" s="71">
        <v>3.8807756017099648</v>
      </c>
      <c r="DC1139" s="71">
        <v>2.1617104140552046</v>
      </c>
      <c r="DD1139" s="71">
        <v>2.2342518281229626</v>
      </c>
      <c r="DE1139" s="71">
        <v>1.0455562106497767</v>
      </c>
      <c r="DF1139" s="71">
        <v>1.202581441167335</v>
      </c>
      <c r="DG1139" s="71">
        <v>0.94088163366304634</v>
      </c>
      <c r="DH1139" s="71">
        <v>1.3610838507042275</v>
      </c>
      <c r="DI1139" s="71">
        <v>0.7327925022932551</v>
      </c>
      <c r="DJ1139" s="71">
        <v>0.47596814955278277</v>
      </c>
      <c r="DK1139" s="71">
        <v>0.3794374573576374</v>
      </c>
      <c r="DL1139" s="71">
        <v>0.33022742198798072</v>
      </c>
      <c r="DM1139" s="71">
        <v>0.32096977786342384</v>
      </c>
      <c r="DN1139" s="72">
        <v>0.28384060673133171</v>
      </c>
      <c r="DO1139" s="71">
        <v>0.54388945815460432</v>
      </c>
      <c r="DQ1139" s="71"/>
      <c r="DR1139" s="71"/>
      <c r="DS1139" s="71"/>
      <c r="DT1139" s="71"/>
      <c r="DU1139" s="71"/>
      <c r="DV1139" s="71"/>
      <c r="DW1139" s="71"/>
      <c r="DX1139" s="71"/>
      <c r="DY1139" s="71"/>
      <c r="DZ1139" s="71"/>
      <c r="EA1139" s="71"/>
      <c r="EB1139" s="71"/>
      <c r="EC1139" s="71"/>
      <c r="ED1139" s="71"/>
    </row>
    <row r="1140" spans="1:134">
      <c r="A1140" s="4">
        <v>1342</v>
      </c>
      <c r="B1140" s="46" t="s">
        <v>8800</v>
      </c>
      <c r="C1140" s="65" t="str">
        <f t="shared" si="39"/>
        <v>1342</v>
      </c>
      <c r="D1140" s="69">
        <v>157424.99</v>
      </c>
      <c r="E1140" s="68">
        <v>1504228.9399999997</v>
      </c>
      <c r="F1140" s="69">
        <v>51212.559999999983</v>
      </c>
      <c r="G1140" s="69">
        <v>191039.9600000002</v>
      </c>
      <c r="H1140" s="70">
        <v>84.737559125371732</v>
      </c>
      <c r="I1140" s="70">
        <v>14.547788849096221</v>
      </c>
      <c r="J1140" s="69">
        <v>215775.8</v>
      </c>
      <c r="K1140" s="69">
        <v>207902.95999999996</v>
      </c>
      <c r="L1140" s="69">
        <v>99095.099999999977</v>
      </c>
      <c r="M1140" s="69">
        <v>0</v>
      </c>
      <c r="N1140" s="69">
        <v>0</v>
      </c>
      <c r="O1140" s="69">
        <v>260120.81999999995</v>
      </c>
      <c r="P1140" s="69">
        <v>180444.82999999993</v>
      </c>
      <c r="Q1140" s="69">
        <v>193100.94</v>
      </c>
      <c r="R1140" s="69">
        <v>302024.13999999996</v>
      </c>
      <c r="S1140" s="69">
        <v>210946.33999999997</v>
      </c>
      <c r="T1140" s="69">
        <v>228232.74000000002</v>
      </c>
      <c r="U1140" s="69">
        <v>232054.96000000002</v>
      </c>
      <c r="V1140" s="69">
        <v>157424.99</v>
      </c>
      <c r="W1140" s="70">
        <v>81.367344006615255</v>
      </c>
      <c r="X1140" s="70">
        <v>80.715497954731774</v>
      </c>
      <c r="Y1140" s="70">
        <v>40.917271014225371</v>
      </c>
      <c r="Z1140" s="71">
        <v>0</v>
      </c>
      <c r="AA1140" s="71">
        <v>0</v>
      </c>
      <c r="AB1140" s="71">
        <v>148.96151980220176</v>
      </c>
      <c r="AC1140" s="71">
        <v>87.033877965900587</v>
      </c>
      <c r="AD1140" s="71">
        <v>81.17117898108657</v>
      </c>
      <c r="AE1140" s="71">
        <v>78.206742373356576</v>
      </c>
      <c r="AF1140" s="71">
        <v>79.936163035950756</v>
      </c>
      <c r="AG1140" s="71">
        <v>82.869637052594186</v>
      </c>
      <c r="AH1140" s="71">
        <v>85.78042312713356</v>
      </c>
      <c r="AI1140" s="71">
        <v>117.54516635503727</v>
      </c>
      <c r="AJ1140" s="71">
        <v>-36.752198833055637</v>
      </c>
      <c r="AK1140" s="71">
        <v>-38.049679099522749</v>
      </c>
      <c r="AL1140" s="71">
        <v>-70.604303653751302</v>
      </c>
      <c r="AM1140" s="71">
        <v>0</v>
      </c>
      <c r="AN1140" s="71">
        <v>0</v>
      </c>
      <c r="AO1140" s="71">
        <v>-38.860375278402785</v>
      </c>
      <c r="AP1140" s="71">
        <v>-0.32919649442577636</v>
      </c>
      <c r="AQ1140" s="71">
        <v>12.001113161522593</v>
      </c>
      <c r="AR1140" s="71">
        <v>50.345086575172274</v>
      </c>
      <c r="AS1140" s="71">
        <v>-16.366759946075739</v>
      </c>
      <c r="AT1140" s="71">
        <v>9.1187216371465762</v>
      </c>
      <c r="AU1140" s="71">
        <v>21.335457316400475</v>
      </c>
      <c r="AV1140" s="72">
        <v>48.217106039283706</v>
      </c>
      <c r="AW1140" s="73">
        <v>-125383.57000000007</v>
      </c>
      <c r="AX1140" s="73">
        <v>-127693.30000000005</v>
      </c>
      <c r="AY1140" s="73">
        <v>-238012.40999999997</v>
      </c>
      <c r="AZ1140" s="73">
        <v>-104986.96000000002</v>
      </c>
      <c r="BA1140" s="73">
        <v>-430107.08</v>
      </c>
      <c r="BB1140" s="73">
        <v>-158436.75</v>
      </c>
      <c r="BC1140" s="73">
        <v>-595.98000000003958</v>
      </c>
      <c r="BD1140" s="73">
        <v>20691.100000000006</v>
      </c>
      <c r="BE1140" s="73">
        <v>101136.86999999997</v>
      </c>
      <c r="BF1140" s="73">
        <v>-41281.52999999997</v>
      </c>
      <c r="BG1140" s="73">
        <v>19072.720000000088</v>
      </c>
      <c r="BH1140" s="73">
        <v>40804.22000000003</v>
      </c>
      <c r="BI1140" s="73">
        <v>51212.559999999983</v>
      </c>
      <c r="BJ1140" s="71">
        <v>22.126279790147745</v>
      </c>
      <c r="BK1140" s="71">
        <v>13.713503506325811</v>
      </c>
      <c r="BL1140" s="71">
        <v>15.02348060952384</v>
      </c>
      <c r="BM1140" s="71">
        <v>-3</v>
      </c>
      <c r="BN1140" s="71">
        <v>-3</v>
      </c>
      <c r="BO1140" s="71">
        <v>18.77336567440118</v>
      </c>
      <c r="BP1140" s="71">
        <v>20.345023425907137</v>
      </c>
      <c r="BQ1140" s="71">
        <v>16.959631365400043</v>
      </c>
      <c r="BR1140" s="72">
        <v>13.967494264535782</v>
      </c>
      <c r="BS1140" s="72">
        <v>11.78848108228002</v>
      </c>
      <c r="BT1140" s="71">
        <v>15.861797616444665</v>
      </c>
      <c r="BU1140" s="71">
        <v>15.859761373818515</v>
      </c>
      <c r="BV1140" s="71">
        <v>14.642327589704276</v>
      </c>
      <c r="BW1140" s="71">
        <v>14.116455108529909</v>
      </c>
      <c r="BX1140" s="75">
        <v>3992</v>
      </c>
      <c r="BY1140" s="75">
        <v>3985</v>
      </c>
      <c r="BZ1140" s="75">
        <v>2081</v>
      </c>
      <c r="CA1140" s="75">
        <v>0</v>
      </c>
      <c r="CB1140" s="75">
        <v>0</v>
      </c>
      <c r="CC1140" s="75">
        <v>4255</v>
      </c>
      <c r="CD1140" s="75">
        <v>3427</v>
      </c>
      <c r="CE1140" s="75">
        <v>3678</v>
      </c>
      <c r="CF1140" s="75">
        <v>5551</v>
      </c>
      <c r="CG1140" s="75">
        <v>4230</v>
      </c>
      <c r="CH1140" s="75">
        <v>4601</v>
      </c>
      <c r="CI1140" s="75">
        <v>4425</v>
      </c>
      <c r="CJ1140" s="75">
        <v>2644</v>
      </c>
      <c r="CK1140" s="75">
        <v>28556</v>
      </c>
      <c r="CL1140" s="73">
        <v>537404.67999999993</v>
      </c>
      <c r="CM1140" s="73">
        <v>508844.20999999996</v>
      </c>
      <c r="CN1140" s="73">
        <v>263436.94999999995</v>
      </c>
      <c r="CO1140" s="73">
        <v>213513.12999999995</v>
      </c>
      <c r="CP1140" s="73">
        <v>475176.81999999995</v>
      </c>
      <c r="CQ1140" s="73">
        <v>546189.59000000008</v>
      </c>
      <c r="CR1140" s="73">
        <v>606172.29</v>
      </c>
      <c r="CS1140" s="73">
        <v>679528.82000000007</v>
      </c>
      <c r="CT1140" s="73">
        <v>453734.43000000005</v>
      </c>
      <c r="CU1140" s="73">
        <v>436260.9</v>
      </c>
      <c r="CV1140" s="73">
        <v>422481.79</v>
      </c>
      <c r="CW1140" s="73">
        <v>465370.73000000021</v>
      </c>
      <c r="CX1140" s="73">
        <v>453217.88</v>
      </c>
      <c r="CY1140" s="77"/>
      <c r="CZ1140" s="4">
        <v>1342</v>
      </c>
      <c r="DA1140" s="76" t="str">
        <f t="shared" si="40"/>
        <v>1342</v>
      </c>
      <c r="DB1140" s="71">
        <v>5.8965667986973695</v>
      </c>
      <c r="DC1140" s="71">
        <v>5.6585595823203922</v>
      </c>
      <c r="DD1140" s="71">
        <v>1.1925268946852217</v>
      </c>
      <c r="DE1140" s="71">
        <v>0</v>
      </c>
      <c r="DF1140" s="71">
        <v>0</v>
      </c>
      <c r="DG1140" s="71">
        <v>2.3709226886432626</v>
      </c>
      <c r="DH1140" s="71">
        <v>1.4158330659529421</v>
      </c>
      <c r="DI1140" s="71">
        <v>1.09885640854674</v>
      </c>
      <c r="DJ1140" s="71">
        <v>1.2161028632650377</v>
      </c>
      <c r="DK1140" s="71">
        <v>0.7165443670843733</v>
      </c>
      <c r="DL1140" s="71">
        <v>0.92029316887954005</v>
      </c>
      <c r="DM1140" s="71">
        <v>1.0914279560628892</v>
      </c>
      <c r="DN1140" s="71">
        <v>0.57986204698039323</v>
      </c>
      <c r="DO1140" s="71">
        <v>1.0241614272633295</v>
      </c>
      <c r="DQ1140" s="71"/>
      <c r="DR1140" s="71"/>
      <c r="DS1140" s="71"/>
      <c r="DT1140" s="71"/>
      <c r="DU1140" s="71"/>
      <c r="DV1140" s="71"/>
      <c r="DW1140" s="71"/>
      <c r="DX1140" s="71"/>
      <c r="DY1140" s="71"/>
      <c r="DZ1140" s="71"/>
      <c r="EA1140" s="71"/>
      <c r="EB1140" s="71"/>
      <c r="EC1140" s="71"/>
      <c r="ED1140" s="71"/>
    </row>
    <row r="1141" spans="1:134">
      <c r="A1141" s="4">
        <v>1370</v>
      </c>
      <c r="B1141" s="46" t="s">
        <v>8807</v>
      </c>
      <c r="C1141" s="65" t="str">
        <f t="shared" si="39"/>
        <v>1370</v>
      </c>
      <c r="D1141" s="69">
        <v>165312.16</v>
      </c>
      <c r="E1141" s="68">
        <v>1909418.1299999997</v>
      </c>
      <c r="F1141" s="69">
        <v>23091.630000000034</v>
      </c>
      <c r="G1141" s="69">
        <v>338153.29000000004</v>
      </c>
      <c r="H1141" s="70">
        <v>100.66808345007736</v>
      </c>
      <c r="I1141" s="70">
        <v>21.521088068132421</v>
      </c>
      <c r="J1141" s="69">
        <v>250544.37999999995</v>
      </c>
      <c r="K1141" s="69">
        <v>245136.26999999996</v>
      </c>
      <c r="L1141" s="69">
        <v>220447.05999999997</v>
      </c>
      <c r="M1141" s="69">
        <v>297431.43999999994</v>
      </c>
      <c r="N1141" s="69">
        <v>493606.23999999987</v>
      </c>
      <c r="O1141" s="69">
        <v>374051.97</v>
      </c>
      <c r="P1141" s="69">
        <v>223118.46999999997</v>
      </c>
      <c r="Q1141" s="69">
        <v>218171.09999999998</v>
      </c>
      <c r="R1141" s="69">
        <v>458221.2300000001</v>
      </c>
      <c r="S1141" s="69">
        <v>227251.78</v>
      </c>
      <c r="T1141" s="69">
        <v>301022.16000000003</v>
      </c>
      <c r="U1141" s="69">
        <v>316321.23</v>
      </c>
      <c r="V1141" s="69">
        <v>165312.16</v>
      </c>
      <c r="W1141" s="70">
        <v>101.83111572595087</v>
      </c>
      <c r="X1141" s="70">
        <v>94.249114064455554</v>
      </c>
      <c r="Y1141" s="70">
        <v>70.060868690210015</v>
      </c>
      <c r="Z1141" s="71">
        <v>110.37060043943188</v>
      </c>
      <c r="AA1141" s="71">
        <v>103.56594070552632</v>
      </c>
      <c r="AB1141" s="71">
        <v>88.65518988279743</v>
      </c>
      <c r="AC1141" s="71">
        <v>78.771421616997713</v>
      </c>
      <c r="AD1141" s="71">
        <v>84.674380735406785</v>
      </c>
      <c r="AE1141" s="71">
        <v>118.72500629884448</v>
      </c>
      <c r="AF1141" s="71">
        <v>104.34477830700945</v>
      </c>
      <c r="AG1141" s="71">
        <v>113.45648906269126</v>
      </c>
      <c r="AH1141" s="71">
        <v>96.559570130382639</v>
      </c>
      <c r="AI1141" s="71">
        <v>103.847753681699</v>
      </c>
      <c r="AJ1141" s="71">
        <v>-15.476303652497435</v>
      </c>
      <c r="AK1141" s="71">
        <v>-15.945608293511103</v>
      </c>
      <c r="AL1141" s="71">
        <v>-25.339273938547901</v>
      </c>
      <c r="AM1141" s="71">
        <v>-12.371983152097933</v>
      </c>
      <c r="AN1141" s="71">
        <v>-10.664704114236567</v>
      </c>
      <c r="AO1141" s="71">
        <v>-16.903674148954696</v>
      </c>
      <c r="AP1141" s="71">
        <v>-20.317319380816457</v>
      </c>
      <c r="AQ1141" s="71">
        <v>6.8362202194986788</v>
      </c>
      <c r="AR1141" s="71">
        <v>104.68058510563463</v>
      </c>
      <c r="AS1141" s="71">
        <v>-13.833019292379923</v>
      </c>
      <c r="AT1141" s="71">
        <v>50.876389457975215</v>
      </c>
      <c r="AU1141" s="71">
        <v>22.746205163632482</v>
      </c>
      <c r="AV1141" s="72">
        <v>16.236495532677342</v>
      </c>
      <c r="AW1141" s="73">
        <v>-45874.720000000088</v>
      </c>
      <c r="AX1141" s="73">
        <v>-46503.780000000028</v>
      </c>
      <c r="AY1141" s="73">
        <v>-74818.03</v>
      </c>
      <c r="AZ1141" s="73">
        <v>-41993.610000000044</v>
      </c>
      <c r="BA1141" s="73">
        <v>-58905.700000000186</v>
      </c>
      <c r="BB1141" s="73">
        <v>-71180.660000000091</v>
      </c>
      <c r="BC1141" s="73">
        <v>-56890.270000000019</v>
      </c>
      <c r="BD1141" s="73">
        <v>13960.299999999988</v>
      </c>
      <c r="BE1141" s="73">
        <v>234349.86000000013</v>
      </c>
      <c r="BF1141" s="73">
        <v>-36482.399999999994</v>
      </c>
      <c r="BG1141" s="73">
        <v>101506.41000000003</v>
      </c>
      <c r="BH1141" s="73">
        <v>58617.760000000068</v>
      </c>
      <c r="BI1141" s="73">
        <v>23091.630000000034</v>
      </c>
      <c r="BJ1141" s="71">
        <v>11.639569509920143</v>
      </c>
      <c r="BK1141" s="71">
        <v>10.756899125482313</v>
      </c>
      <c r="BL1141" s="71">
        <v>8.1162375546748731</v>
      </c>
      <c r="BM1141" s="71">
        <v>10.984851565835399</v>
      </c>
      <c r="BN1141" s="71">
        <v>-3.1862730398248558</v>
      </c>
      <c r="BO1141" s="71">
        <v>1.6604950768657334</v>
      </c>
      <c r="BP1141" s="71">
        <v>15.808201581386236</v>
      </c>
      <c r="BQ1141" s="71">
        <v>17.112370396571183</v>
      </c>
      <c r="BR1141" s="72">
        <v>9.059912760398193</v>
      </c>
      <c r="BS1141" s="72">
        <v>14.551954790537419</v>
      </c>
      <c r="BT1141" s="71">
        <v>13.340499933210374</v>
      </c>
      <c r="BU1141" s="71">
        <v>13.41034379869668</v>
      </c>
      <c r="BV1141" s="71">
        <v>7.8254856512696254</v>
      </c>
      <c r="BW1141" s="71">
        <v>11.292108186828308</v>
      </c>
      <c r="BX1141" s="75">
        <v>4866</v>
      </c>
      <c r="BY1141" s="75">
        <v>4651</v>
      </c>
      <c r="BZ1141" s="75">
        <v>4535</v>
      </c>
      <c r="CA1141" s="75">
        <v>5100</v>
      </c>
      <c r="CB1141" s="75">
        <v>7340</v>
      </c>
      <c r="CC1141" s="75">
        <v>7196</v>
      </c>
      <c r="CD1141" s="75">
        <v>4245</v>
      </c>
      <c r="CE1141" s="75">
        <v>4549</v>
      </c>
      <c r="CF1141" s="75">
        <v>7993</v>
      </c>
      <c r="CG1141" s="75">
        <v>5041</v>
      </c>
      <c r="CH1141" s="75">
        <v>5847</v>
      </c>
      <c r="CI1141" s="75">
        <v>6273</v>
      </c>
      <c r="CJ1141" s="75">
        <v>3263</v>
      </c>
      <c r="CK1141" s="75">
        <v>37211</v>
      </c>
      <c r="CL1141" s="73">
        <v>619965.52000000025</v>
      </c>
      <c r="CM1141" s="73">
        <v>585073.6399999999</v>
      </c>
      <c r="CN1141" s="73">
        <v>605248.60000000009</v>
      </c>
      <c r="CO1141" s="73">
        <v>704007.92</v>
      </c>
      <c r="CP1141" s="73">
        <v>632031.64999999991</v>
      </c>
      <c r="CQ1141" s="73">
        <v>503686.55000000016</v>
      </c>
      <c r="CR1141" s="73">
        <v>438567.87</v>
      </c>
      <c r="CS1141" s="73">
        <v>573698.7300000001</v>
      </c>
      <c r="CT1141" s="73">
        <v>531445.65000000014</v>
      </c>
      <c r="CU1141" s="73">
        <v>513662.99000000011</v>
      </c>
      <c r="CV1141" s="73">
        <v>535615.73999999987</v>
      </c>
      <c r="CW1141" s="73">
        <v>527133.69000000006</v>
      </c>
      <c r="CX1141" s="73">
        <v>611096.9800000001</v>
      </c>
      <c r="CY1141" s="77"/>
      <c r="CZ1141" s="4">
        <v>1370</v>
      </c>
      <c r="DA1141" s="76" t="str">
        <f t="shared" si="40"/>
        <v>1370</v>
      </c>
      <c r="DB1141" s="71">
        <v>5.4411990704340027</v>
      </c>
      <c r="DC1141" s="71">
        <v>4.0880490704269299</v>
      </c>
      <c r="DD1141" s="71">
        <v>0.61175497059973161</v>
      </c>
      <c r="DE1141" s="71">
        <v>1.1781580139175654</v>
      </c>
      <c r="DF1141" s="71">
        <v>1.2691705855251967</v>
      </c>
      <c r="DG1141" s="71">
        <v>0.99844697672593163</v>
      </c>
      <c r="DH1141" s="71">
        <v>0.49793948475067035</v>
      </c>
      <c r="DI1141" s="71">
        <v>0.69121105870257626</v>
      </c>
      <c r="DJ1141" s="71">
        <v>0.58487343283469251</v>
      </c>
      <c r="DK1141" s="71">
        <v>8.2677363046853372E-2</v>
      </c>
      <c r="DL1141" s="71">
        <v>0.35058738308282095</v>
      </c>
      <c r="DM1141" s="71">
        <v>0.31706852267957281</v>
      </c>
      <c r="DN1141" s="71">
        <v>0.12088095410616115</v>
      </c>
      <c r="DO1141" s="71">
        <v>0.40421339074034679</v>
      </c>
      <c r="DQ1141" s="71"/>
      <c r="DR1141" s="71"/>
      <c r="DS1141" s="71"/>
      <c r="DT1141" s="71"/>
      <c r="DU1141" s="71"/>
      <c r="DV1141" s="71"/>
      <c r="DW1141" s="71"/>
      <c r="DX1141" s="71"/>
      <c r="DY1141" s="71"/>
      <c r="DZ1141" s="71"/>
      <c r="EA1141" s="71"/>
      <c r="EB1141" s="71"/>
      <c r="EC1141" s="71"/>
      <c r="ED1141" s="71"/>
    </row>
    <row r="1142" spans="1:134">
      <c r="A1142" s="4">
        <v>1382</v>
      </c>
      <c r="B1142" s="46" t="s">
        <v>8813</v>
      </c>
      <c r="C1142" s="65" t="str">
        <f t="shared" si="39"/>
        <v>1382</v>
      </c>
      <c r="D1142" s="69">
        <v>255577.41999999998</v>
      </c>
      <c r="E1142" s="68">
        <v>2718386.2900000005</v>
      </c>
      <c r="F1142" s="69">
        <v>23469.310000000027</v>
      </c>
      <c r="G1142" s="69">
        <v>334392.63000000082</v>
      </c>
      <c r="H1142" s="70">
        <v>91.851780807175572</v>
      </c>
      <c r="I1142" s="70">
        <v>14.026573795502495</v>
      </c>
      <c r="J1142" s="69">
        <v>435059.47</v>
      </c>
      <c r="K1142" s="69">
        <v>328234.91999999993</v>
      </c>
      <c r="L1142" s="69">
        <v>351815.20999999996</v>
      </c>
      <c r="M1142" s="69">
        <v>389242.78</v>
      </c>
      <c r="N1142" s="69">
        <v>460944.68999999983</v>
      </c>
      <c r="O1142" s="69">
        <v>613193.77999999991</v>
      </c>
      <c r="P1142" s="69">
        <v>401995.2099999999</v>
      </c>
      <c r="Q1142" s="69">
        <v>341662.03999999992</v>
      </c>
      <c r="R1142" s="69">
        <v>562209.43999999994</v>
      </c>
      <c r="S1142" s="69">
        <v>359898.51999999996</v>
      </c>
      <c r="T1142" s="69">
        <v>396790.48999999987</v>
      </c>
      <c r="U1142" s="69">
        <v>400253.17000000004</v>
      </c>
      <c r="V1142" s="69">
        <v>255577.41999999998</v>
      </c>
      <c r="W1142" s="70">
        <v>114.86716526582515</v>
      </c>
      <c r="X1142" s="70">
        <v>89.296373163675128</v>
      </c>
      <c r="Y1142" s="70">
        <v>56.78499336871792</v>
      </c>
      <c r="Z1142" s="71">
        <v>88.117887181240874</v>
      </c>
      <c r="AA1142" s="71">
        <v>88.464511132772316</v>
      </c>
      <c r="AB1142" s="71">
        <v>106.83175981058217</v>
      </c>
      <c r="AC1142" s="71">
        <v>87.765537415376897</v>
      </c>
      <c r="AD1142" s="71">
        <v>81.600097520203917</v>
      </c>
      <c r="AE1142" s="71">
        <v>96.275251988491974</v>
      </c>
      <c r="AF1142" s="71">
        <v>90.893696384605391</v>
      </c>
      <c r="AG1142" s="71">
        <v>91.847320049826223</v>
      </c>
      <c r="AH1142" s="71">
        <v>105.56722894646369</v>
      </c>
      <c r="AI1142" s="71">
        <v>87.608269315515741</v>
      </c>
      <c r="AJ1142" s="71">
        <v>6.4535142022486669</v>
      </c>
      <c r="AK1142" s="71">
        <v>-3.567496701974382</v>
      </c>
      <c r="AL1142" s="71">
        <v>0.67817181266416338</v>
      </c>
      <c r="AM1142" s="71">
        <v>-12.032856139921078</v>
      </c>
      <c r="AN1142" s="71">
        <v>-17.763522775449147</v>
      </c>
      <c r="AO1142" s="71">
        <v>1.4637720605484184</v>
      </c>
      <c r="AP1142" s="71">
        <v>-6.6504996719260028</v>
      </c>
      <c r="AQ1142" s="71">
        <v>5.15671399265063</v>
      </c>
      <c r="AR1142" s="71">
        <v>70.248555992771202</v>
      </c>
      <c r="AS1142" s="71">
        <v>-20.049487327169611</v>
      </c>
      <c r="AT1142" s="71">
        <v>21.770429189979822</v>
      </c>
      <c r="AU1142" s="71">
        <v>37.965046672835136</v>
      </c>
      <c r="AV1142" s="72">
        <v>10.111370085258997</v>
      </c>
      <c r="AW1142" s="73">
        <v>26374.539999999979</v>
      </c>
      <c r="AX1142" s="73">
        <v>-12142.969999999972</v>
      </c>
      <c r="AY1142" s="73">
        <v>2369.8399999999092</v>
      </c>
      <c r="AZ1142" s="73">
        <v>-53243.769999999844</v>
      </c>
      <c r="BA1142" s="73">
        <v>-99566.54000000027</v>
      </c>
      <c r="BB1142" s="73">
        <v>12915.119999999995</v>
      </c>
      <c r="BC1142" s="73">
        <v>-28639.350000000151</v>
      </c>
      <c r="BD1142" s="73">
        <v>16754.54999999993</v>
      </c>
      <c r="BE1142" s="73">
        <v>231980.8299999999</v>
      </c>
      <c r="BF1142" s="73">
        <v>-90253.089999999967</v>
      </c>
      <c r="BG1142" s="73">
        <v>70939.219999999914</v>
      </c>
      <c r="BH1142" s="73">
        <v>110141.16000000009</v>
      </c>
      <c r="BI1142" s="73">
        <v>23469.310000000027</v>
      </c>
      <c r="BJ1142" s="71">
        <v>22.534618901102313</v>
      </c>
      <c r="BK1142" s="71">
        <v>17.462439491218245</v>
      </c>
      <c r="BL1142" s="71">
        <v>15.417487720369831</v>
      </c>
      <c r="BM1142" s="71">
        <v>18.808078690505926</v>
      </c>
      <c r="BN1142" s="71">
        <v>10.206340554479363</v>
      </c>
      <c r="BO1142" s="71">
        <v>13.589431556801728</v>
      </c>
      <c r="BP1142" s="71">
        <v>24.392879748714723</v>
      </c>
      <c r="BQ1142" s="71">
        <v>23.595263366950427</v>
      </c>
      <c r="BR1142" s="72">
        <v>21.285487155994062</v>
      </c>
      <c r="BS1142" s="72">
        <v>15.222252003203881</v>
      </c>
      <c r="BT1142" s="71">
        <v>20.108141601197822</v>
      </c>
      <c r="BU1142" s="71">
        <v>20.032671422550028</v>
      </c>
      <c r="BV1142" s="71">
        <v>18.926980704086315</v>
      </c>
      <c r="BW1142" s="71">
        <v>19.209273806259265</v>
      </c>
      <c r="BX1142" s="75">
        <v>10686</v>
      </c>
      <c r="BY1142" s="75">
        <v>8144</v>
      </c>
      <c r="BZ1142" s="75">
        <v>8307</v>
      </c>
      <c r="CA1142" s="75">
        <v>8955</v>
      </c>
      <c r="CB1142" s="75">
        <v>10391</v>
      </c>
      <c r="CC1142" s="75">
        <v>13123</v>
      </c>
      <c r="CD1142" s="75">
        <v>9135</v>
      </c>
      <c r="CE1142" s="75">
        <v>8207</v>
      </c>
      <c r="CF1142" s="75">
        <v>11640</v>
      </c>
      <c r="CG1142" s="75">
        <v>8799</v>
      </c>
      <c r="CH1142" s="75">
        <v>9457</v>
      </c>
      <c r="CI1142" s="75">
        <v>9975</v>
      </c>
      <c r="CJ1142" s="75">
        <v>6259</v>
      </c>
      <c r="CK1142" s="75">
        <v>63472</v>
      </c>
      <c r="CL1142" s="73">
        <v>669284.06999999995</v>
      </c>
      <c r="CM1142" s="73">
        <v>674734.45</v>
      </c>
      <c r="CN1142" s="73">
        <v>626586.16999999993</v>
      </c>
      <c r="CO1142" s="73">
        <v>840468.25999999989</v>
      </c>
      <c r="CP1142" s="73">
        <v>1055172.2199999997</v>
      </c>
      <c r="CQ1142" s="73">
        <v>887494.2699999999</v>
      </c>
      <c r="CR1142" s="73">
        <v>840057.13000000035</v>
      </c>
      <c r="CS1142" s="73">
        <v>1081590.0399999996</v>
      </c>
      <c r="CT1142" s="73">
        <v>922687.87</v>
      </c>
      <c r="CU1142" s="73">
        <v>883325.43999999971</v>
      </c>
      <c r="CV1142" s="73">
        <v>876910.1399999999</v>
      </c>
      <c r="CW1142" s="73">
        <v>882684.19000000006</v>
      </c>
      <c r="CX1142" s="73">
        <v>861672.97</v>
      </c>
      <c r="CY1142" s="77"/>
      <c r="CZ1142" s="4">
        <v>1382</v>
      </c>
      <c r="DA1142" s="76" t="str">
        <f t="shared" si="40"/>
        <v>1382</v>
      </c>
      <c r="DB1142" s="71">
        <v>1.2498814294096783</v>
      </c>
      <c r="DC1142" s="71">
        <v>0.45809177081879654</v>
      </c>
      <c r="DD1142" s="71">
        <v>0.39689133116019942</v>
      </c>
      <c r="DE1142" s="71">
        <v>0.9019094148657435</v>
      </c>
      <c r="DF1142" s="71">
        <v>0.71029094351872701</v>
      </c>
      <c r="DG1142" s="71">
        <v>0.50313717082648479</v>
      </c>
      <c r="DH1142" s="71">
        <v>0.34603354869348302</v>
      </c>
      <c r="DI1142" s="71">
        <v>0.42955036142208564</v>
      </c>
      <c r="DJ1142" s="71">
        <v>0.26326838665164587</v>
      </c>
      <c r="DK1142" s="71">
        <v>9.1649549104568087E-2</v>
      </c>
      <c r="DL1142" s="71">
        <v>0.14242148715776379</v>
      </c>
      <c r="DM1142" s="71">
        <v>9.6891234435556667E-2</v>
      </c>
      <c r="DN1142" s="71">
        <v>8.0671887626436872E-2</v>
      </c>
      <c r="DO1142" s="71">
        <v>0.21428062615027718</v>
      </c>
      <c r="DQ1142" s="71"/>
      <c r="DR1142" s="71"/>
      <c r="DS1142" s="71"/>
      <c r="DT1142" s="71"/>
      <c r="DU1142" s="71"/>
      <c r="DV1142" s="71"/>
      <c r="DW1142" s="71"/>
      <c r="DX1142" s="71"/>
      <c r="DY1142" s="71"/>
      <c r="DZ1142" s="71"/>
      <c r="EA1142" s="71"/>
      <c r="EB1142" s="71"/>
      <c r="EC1142" s="71"/>
      <c r="ED1142" s="71"/>
    </row>
    <row r="1143" spans="1:134">
      <c r="A1143" s="4">
        <v>1356</v>
      </c>
      <c r="B1143" s="46" t="s">
        <v>8821</v>
      </c>
      <c r="C1143" s="65" t="str">
        <f t="shared" si="39"/>
        <v>1356</v>
      </c>
      <c r="D1143" s="69">
        <v>148770.55000000002</v>
      </c>
      <c r="E1143" s="68">
        <v>1359700.6199999996</v>
      </c>
      <c r="F1143" s="68">
        <v>48491.670000000042</v>
      </c>
      <c r="G1143" s="69">
        <v>44154.919999999925</v>
      </c>
      <c r="H1143" s="70">
        <v>84.98108261776143</v>
      </c>
      <c r="I1143" s="70">
        <v>3.3563957527283028</v>
      </c>
      <c r="J1143" s="69">
        <v>213935.51999999996</v>
      </c>
      <c r="K1143" s="69">
        <v>196595.12</v>
      </c>
      <c r="L1143" s="69">
        <v>181580.63</v>
      </c>
      <c r="M1143" s="69">
        <v>227176.15999999995</v>
      </c>
      <c r="N1143" s="69">
        <v>215332.06</v>
      </c>
      <c r="O1143" s="69">
        <v>310702.81999999989</v>
      </c>
      <c r="P1143" s="69">
        <v>144443.35999999999</v>
      </c>
      <c r="Q1143" s="69">
        <v>177475.99999999991</v>
      </c>
      <c r="R1143" s="69">
        <v>250816.66999999998</v>
      </c>
      <c r="S1143" s="69">
        <v>197104.87999999995</v>
      </c>
      <c r="T1143" s="69">
        <v>220157.30999999994</v>
      </c>
      <c r="U1143" s="69">
        <v>220931.84999999995</v>
      </c>
      <c r="V1143" s="69">
        <v>148770.55000000002</v>
      </c>
      <c r="W1143" s="70">
        <v>102.64073258365612</v>
      </c>
      <c r="X1143" s="70">
        <v>99.335738163371758</v>
      </c>
      <c r="Y1143" s="70">
        <v>83.059653988532887</v>
      </c>
      <c r="Z1143" s="71">
        <v>89.71920120631593</v>
      </c>
      <c r="AA1143" s="71">
        <v>87.223656657043435</v>
      </c>
      <c r="AB1143" s="71">
        <v>109.36176696571995</v>
      </c>
      <c r="AC1143" s="71">
        <v>64.451792162565951</v>
      </c>
      <c r="AD1143" s="71">
        <v>74.223318046880152</v>
      </c>
      <c r="AE1143" s="71">
        <v>82.9085916707499</v>
      </c>
      <c r="AF1143" s="71">
        <v>92.660602610525373</v>
      </c>
      <c r="AG1143" s="71">
        <v>85.417536405780183</v>
      </c>
      <c r="AH1143" s="71">
        <v>94.103664457927479</v>
      </c>
      <c r="AI1143" s="71">
        <v>115.3028586919592</v>
      </c>
      <c r="AJ1143" s="71">
        <v>-8.6890773647715029</v>
      </c>
      <c r="AK1143" s="71">
        <v>-3.1499034332290177</v>
      </c>
      <c r="AL1143" s="71">
        <v>-20.253940121536129</v>
      </c>
      <c r="AM1143" s="71">
        <v>-13.710048250716856</v>
      </c>
      <c r="AN1143" s="71">
        <v>-22.865418583549957</v>
      </c>
      <c r="AO1143" s="71">
        <v>-6.5045069714746884</v>
      </c>
      <c r="AP1143" s="71">
        <v>-33.769006119850907</v>
      </c>
      <c r="AQ1143" s="71">
        <v>-6.5398610578506595</v>
      </c>
      <c r="AR1143" s="71">
        <v>32.057405561405972</v>
      </c>
      <c r="AS1143" s="71">
        <v>-16.771872410005674</v>
      </c>
      <c r="AT1143" s="71">
        <v>11.470593879300516</v>
      </c>
      <c r="AU1143" s="71">
        <v>20.711810710079792</v>
      </c>
      <c r="AV1143" s="72">
        <v>48.356812521240819</v>
      </c>
      <c r="AW1143" s="73">
        <v>-20357.940000000002</v>
      </c>
      <c r="AX1143" s="73">
        <v>-6393.9600000000501</v>
      </c>
      <c r="AY1143" s="73">
        <v>-46117.930000000051</v>
      </c>
      <c r="AZ1143" s="73">
        <v>-36094.540000000008</v>
      </c>
      <c r="BA1143" s="73">
        <v>-63832.040000000037</v>
      </c>
      <c r="BB1143" s="73">
        <v>-15085.010000000068</v>
      </c>
      <c r="BC1143" s="73">
        <v>-73646.919999999925</v>
      </c>
      <c r="BD1143" s="73">
        <v>-12418.860000000102</v>
      </c>
      <c r="BE1143" s="73">
        <v>60886.639999999898</v>
      </c>
      <c r="BF1143" s="73">
        <v>-39719.960000000079</v>
      </c>
      <c r="BG1143" s="73">
        <v>22654.719999999972</v>
      </c>
      <c r="BH1143" s="73">
        <v>37907.630000000005</v>
      </c>
      <c r="BI1143" s="73">
        <v>48491.670000000042</v>
      </c>
      <c r="BJ1143" s="71">
        <v>20.086897489402929</v>
      </c>
      <c r="BK1143" s="71">
        <v>15.577978798445212</v>
      </c>
      <c r="BL1143" s="71">
        <v>18.011238089069856</v>
      </c>
      <c r="BM1143" s="71">
        <v>15.972874494353267</v>
      </c>
      <c r="BN1143" s="71">
        <v>8.8472800870642168</v>
      </c>
      <c r="BO1143" s="71">
        <v>7.0921172758187581</v>
      </c>
      <c r="BP1143" s="71">
        <v>14.560643157480637</v>
      </c>
      <c r="BQ1143" s="71">
        <v>19.475092414246639</v>
      </c>
      <c r="BR1143" s="72">
        <v>16.665270407656401</v>
      </c>
      <c r="BS1143" s="72">
        <v>15.367482312290228</v>
      </c>
      <c r="BT1143" s="71">
        <v>17.444773461582194</v>
      </c>
      <c r="BU1143" s="71">
        <v>17.616348909718852</v>
      </c>
      <c r="BV1143" s="71">
        <v>16.934202096441691</v>
      </c>
      <c r="BW1143" s="71">
        <v>15.669274786574324</v>
      </c>
      <c r="BX1143" s="75">
        <v>4938</v>
      </c>
      <c r="BY1143" s="75">
        <v>4757</v>
      </c>
      <c r="BZ1143" s="75">
        <v>4870</v>
      </c>
      <c r="CA1143" s="75">
        <v>5813</v>
      </c>
      <c r="CB1143" s="75">
        <v>5804</v>
      </c>
      <c r="CC1143" s="75">
        <v>6207</v>
      </c>
      <c r="CD1143" s="75">
        <v>3509</v>
      </c>
      <c r="CE1143" s="75">
        <v>4818</v>
      </c>
      <c r="CF1143" s="75">
        <v>6702</v>
      </c>
      <c r="CG1143" s="75">
        <v>6201</v>
      </c>
      <c r="CH1143" s="75">
        <v>6156</v>
      </c>
      <c r="CI1143" s="75">
        <v>5656</v>
      </c>
      <c r="CJ1143" s="75">
        <v>3447</v>
      </c>
      <c r="CK1143" s="75">
        <v>36489</v>
      </c>
      <c r="CL1143" s="73">
        <v>488738.76</v>
      </c>
      <c r="CM1143" s="73">
        <v>511372.80000000005</v>
      </c>
      <c r="CN1143" s="73">
        <v>580018.22000000009</v>
      </c>
      <c r="CO1143" s="73">
        <v>514743.02000000008</v>
      </c>
      <c r="CP1143" s="73">
        <v>525671.3600000001</v>
      </c>
      <c r="CQ1143" s="73">
        <v>410200.63000000006</v>
      </c>
      <c r="CR1143" s="73">
        <v>397038.42000000004</v>
      </c>
      <c r="CS1143" s="73">
        <v>506698.01000000007</v>
      </c>
      <c r="CT1143" s="73">
        <v>496112.32000000012</v>
      </c>
      <c r="CU1143" s="73">
        <v>463673.59999999998</v>
      </c>
      <c r="CV1143" s="73">
        <v>469043.42</v>
      </c>
      <c r="CW1143" s="73">
        <v>463609.09999999992</v>
      </c>
      <c r="CX1143" s="73">
        <v>429656.64000000007</v>
      </c>
      <c r="CY1143" s="77"/>
      <c r="CZ1143" s="4">
        <v>1356</v>
      </c>
      <c r="DA1143" s="76" t="str">
        <f t="shared" si="40"/>
        <v>1356</v>
      </c>
      <c r="DB1143" s="71">
        <v>2.2203157137262042</v>
      </c>
      <c r="DC1143" s="71">
        <v>1.9447520648683179</v>
      </c>
      <c r="DD1143" s="71">
        <v>0.94434047243718156</v>
      </c>
      <c r="DE1143" s="71">
        <v>9.926901982448165E-2</v>
      </c>
      <c r="DF1143" s="71">
        <v>0.70295908462241385</v>
      </c>
      <c r="DG1143" s="71">
        <v>0.78927960532883723</v>
      </c>
      <c r="DH1143" s="71">
        <v>0.54237777172643409</v>
      </c>
      <c r="DI1143" s="71">
        <v>0.23622037243611238</v>
      </c>
      <c r="DJ1143" s="71">
        <v>0.27128601595649232</v>
      </c>
      <c r="DK1143" s="71">
        <v>0.51108125283503147</v>
      </c>
      <c r="DL1143" s="71">
        <v>0.46731542428329181</v>
      </c>
      <c r="DM1143" s="71">
        <v>0.19997388666382243</v>
      </c>
      <c r="DN1143" s="71">
        <v>0.11421602070050378</v>
      </c>
      <c r="DO1143" s="71">
        <v>0.33294824847626409</v>
      </c>
      <c r="DQ1143" s="71"/>
      <c r="DR1143" s="71"/>
      <c r="DS1143" s="71"/>
      <c r="DT1143" s="71"/>
      <c r="DU1143" s="71"/>
      <c r="DV1143" s="71"/>
      <c r="DW1143" s="71"/>
      <c r="DX1143" s="71"/>
      <c r="DY1143" s="71"/>
      <c r="DZ1143" s="71"/>
      <c r="EA1143" s="71"/>
      <c r="EB1143" s="71"/>
      <c r="EC1143" s="71"/>
      <c r="ED1143" s="71"/>
    </row>
    <row r="1144" spans="1:134">
      <c r="A1144" s="4">
        <v>1311</v>
      </c>
      <c r="B1144" s="46" t="s">
        <v>8827</v>
      </c>
      <c r="C1144" s="65" t="str">
        <f t="shared" si="39"/>
        <v>1311</v>
      </c>
      <c r="D1144" s="69">
        <v>234781.81</v>
      </c>
      <c r="E1144" s="68">
        <v>2847612.6999999997</v>
      </c>
      <c r="F1144" s="69">
        <v>21129.520000000019</v>
      </c>
      <c r="G1144" s="69">
        <v>17341.240000000224</v>
      </c>
      <c r="H1144" s="70">
        <v>77.296912678034843</v>
      </c>
      <c r="I1144" s="70">
        <v>0.61270589217616855</v>
      </c>
      <c r="J1144" s="69">
        <v>412523.93999999989</v>
      </c>
      <c r="K1144" s="69">
        <v>393431.14</v>
      </c>
      <c r="L1144" s="69">
        <v>355615.43</v>
      </c>
      <c r="M1144" s="69">
        <v>424114.99999999994</v>
      </c>
      <c r="N1144" s="69">
        <v>471186.35999999987</v>
      </c>
      <c r="O1144" s="69">
        <v>555172.57999999996</v>
      </c>
      <c r="P1144" s="69">
        <v>312016.65999999992</v>
      </c>
      <c r="Q1144" s="69">
        <v>297750.99</v>
      </c>
      <c r="R1144" s="69">
        <v>819976.50999999989</v>
      </c>
      <c r="S1144" s="69">
        <v>324212.25999999995</v>
      </c>
      <c r="T1144" s="69">
        <v>433504.45</v>
      </c>
      <c r="U1144" s="69">
        <v>425370.0199999999</v>
      </c>
      <c r="V1144" s="69">
        <v>234781.81</v>
      </c>
      <c r="W1144" s="70">
        <v>88.464160040662065</v>
      </c>
      <c r="X1144" s="70">
        <v>85.334990826737382</v>
      </c>
      <c r="Y1144" s="70">
        <v>82.499021045201857</v>
      </c>
      <c r="Z1144" s="71">
        <v>80.131256742437841</v>
      </c>
      <c r="AA1144" s="71">
        <v>74.042934796600235</v>
      </c>
      <c r="AB1144" s="71">
        <v>95.917673167516639</v>
      </c>
      <c r="AC1144" s="71">
        <v>71.619845393542846</v>
      </c>
      <c r="AD1144" s="71">
        <v>56.538953466254704</v>
      </c>
      <c r="AE1144" s="71">
        <v>87.701777971964091</v>
      </c>
      <c r="AF1144" s="71">
        <v>62.555357444283096</v>
      </c>
      <c r="AG1144" s="71">
        <v>89.501793124726575</v>
      </c>
      <c r="AH1144" s="71">
        <v>83.275653928614744</v>
      </c>
      <c r="AI1144" s="71">
        <v>85.901431746447415</v>
      </c>
      <c r="AJ1144" s="71">
        <v>-30.11025860363522</v>
      </c>
      <c r="AK1144" s="71">
        <v>-23.901598589842266</v>
      </c>
      <c r="AL1144" s="71">
        <v>-29.374448410769617</v>
      </c>
      <c r="AM1144" s="71">
        <v>-26.209348765641426</v>
      </c>
      <c r="AN1144" s="71">
        <v>-43.623917379177136</v>
      </c>
      <c r="AO1144" s="71">
        <v>-26.982709053982301</v>
      </c>
      <c r="AP1144" s="71">
        <v>-25.172354599062039</v>
      </c>
      <c r="AQ1144" s="71">
        <v>-25.710376722612192</v>
      </c>
      <c r="AR1144" s="71">
        <v>97.966767525576486</v>
      </c>
      <c r="AS1144" s="71">
        <v>-49.526796583494971</v>
      </c>
      <c r="AT1144" s="71">
        <v>21.056384413269491</v>
      </c>
      <c r="AU1144" s="71">
        <v>10.717075030811142</v>
      </c>
      <c r="AV1144" s="72">
        <v>9.8896763521701736</v>
      </c>
      <c r="AW1144" s="73">
        <v>-177725.69000000024</v>
      </c>
      <c r="AX1144" s="73">
        <v>-123572.02000000014</v>
      </c>
      <c r="AY1144" s="73">
        <v>-147906.91000000009</v>
      </c>
      <c r="AZ1144" s="73">
        <v>-150639.38000000006</v>
      </c>
      <c r="BA1144" s="73">
        <v>-364593.89000000013</v>
      </c>
      <c r="BB1144" s="73">
        <v>-191913.2300000001</v>
      </c>
      <c r="BC1144" s="73">
        <v>-104963.80000000016</v>
      </c>
      <c r="BD1144" s="73">
        <v>-103046.55999999994</v>
      </c>
      <c r="BE1144" s="73">
        <v>405777.44</v>
      </c>
      <c r="BF1144" s="73">
        <v>-318133.05999999965</v>
      </c>
      <c r="BG1144" s="73">
        <v>75403.179999999877</v>
      </c>
      <c r="BH1144" s="73">
        <v>41174.520000000019</v>
      </c>
      <c r="BI1144" s="73">
        <v>21129.520000000019</v>
      </c>
      <c r="BJ1144" s="71">
        <v>17.486369807887094</v>
      </c>
      <c r="BK1144" s="71">
        <v>16.735059182958036</v>
      </c>
      <c r="BL1144" s="71">
        <v>12.116464667373561</v>
      </c>
      <c r="BM1144" s="71">
        <v>15.250049757890395</v>
      </c>
      <c r="BN1144" s="71">
        <v>5.3950260524542504</v>
      </c>
      <c r="BO1144" s="71">
        <v>8.2796489328915861</v>
      </c>
      <c r="BP1144" s="71">
        <v>20.591190062475821</v>
      </c>
      <c r="BQ1144" s="71">
        <v>25.000416556903915</v>
      </c>
      <c r="BR1144" s="72">
        <v>16.458320694838175</v>
      </c>
      <c r="BS1144" s="72">
        <v>10.996843760850918</v>
      </c>
      <c r="BT1144" s="71">
        <v>15.701031792028651</v>
      </c>
      <c r="BU1144" s="71">
        <v>15.765935043761729</v>
      </c>
      <c r="BV1144" s="71">
        <v>15.119581844707639</v>
      </c>
      <c r="BW1144" s="71">
        <v>15.373229540039883</v>
      </c>
      <c r="BX1144" s="75">
        <v>8455</v>
      </c>
      <c r="BY1144" s="75">
        <v>8166</v>
      </c>
      <c r="BZ1144" s="75">
        <v>7420</v>
      </c>
      <c r="CA1144" s="75">
        <v>7912</v>
      </c>
      <c r="CB1144" s="75">
        <v>8885</v>
      </c>
      <c r="CC1144" s="75">
        <v>10073</v>
      </c>
      <c r="CD1144" s="75">
        <v>6513</v>
      </c>
      <c r="CE1144" s="75">
        <v>6215</v>
      </c>
      <c r="CF1144" s="75">
        <v>12026</v>
      </c>
      <c r="CG1144" s="75">
        <v>6800</v>
      </c>
      <c r="CH1144" s="75">
        <v>8477</v>
      </c>
      <c r="CI1144" s="75">
        <v>8389</v>
      </c>
      <c r="CJ1144" s="75">
        <v>4606</v>
      </c>
      <c r="CK1144" s="75">
        <v>53026</v>
      </c>
      <c r="CL1144" s="73">
        <v>1069422.58</v>
      </c>
      <c r="CM1144" s="73">
        <v>1099770.77</v>
      </c>
      <c r="CN1144" s="73">
        <v>1046604.58</v>
      </c>
      <c r="CO1144" s="73">
        <v>1156216.4800000002</v>
      </c>
      <c r="CP1144" s="73">
        <v>1267292.0699999994</v>
      </c>
      <c r="CQ1144" s="73">
        <v>1117916.0999999999</v>
      </c>
      <c r="CR1144" s="73">
        <v>1020697.0499999999</v>
      </c>
      <c r="CS1144" s="73">
        <v>1310567.6900000004</v>
      </c>
      <c r="CT1144" s="73">
        <v>1033714.4499999998</v>
      </c>
      <c r="CU1144" s="73">
        <v>1033866.5199999998</v>
      </c>
      <c r="CV1144" s="73">
        <v>1092384.1600000001</v>
      </c>
      <c r="CW1144" s="73">
        <v>1042332.71</v>
      </c>
      <c r="CX1144" s="73">
        <v>1051222.3799999999</v>
      </c>
      <c r="CY1144" s="77"/>
      <c r="CZ1144" s="4">
        <v>1311</v>
      </c>
      <c r="DA1144" s="76" t="str">
        <f t="shared" si="40"/>
        <v>1311</v>
      </c>
      <c r="DB1144" s="71">
        <v>4.6193668825037424</v>
      </c>
      <c r="DC1144" s="71">
        <v>4.967912904730774</v>
      </c>
      <c r="DD1144" s="71">
        <v>1.2581101281994296</v>
      </c>
      <c r="DE1144" s="71">
        <v>0.68767840831826033</v>
      </c>
      <c r="DF1144" s="71">
        <v>0.92534211812987777</v>
      </c>
      <c r="DG1144" s="71">
        <v>0.40238582185231397</v>
      </c>
      <c r="DH1144" s="71">
        <v>0.53994177261044218</v>
      </c>
      <c r="DI1144" s="71">
        <v>0.4225815198224856</v>
      </c>
      <c r="DJ1144" s="71">
        <v>0.34610408963336475</v>
      </c>
      <c r="DK1144" s="71">
        <v>0.25541837961603325</v>
      </c>
      <c r="DL1144" s="71">
        <v>0.73530885980622163</v>
      </c>
      <c r="DM1144" s="71">
        <v>0.15799502210585564</v>
      </c>
      <c r="DN1144" s="72">
        <v>0.46348811062006173</v>
      </c>
      <c r="DO1144" s="71">
        <v>0.40580679809087483</v>
      </c>
      <c r="DQ1144" s="71"/>
      <c r="DR1144" s="71"/>
      <c r="DS1144" s="71"/>
      <c r="DT1144" s="71"/>
      <c r="DU1144" s="71"/>
      <c r="DV1144" s="71"/>
      <c r="DW1144" s="71"/>
      <c r="DX1144" s="71"/>
      <c r="DY1144" s="71"/>
      <c r="DZ1144" s="71"/>
      <c r="EA1144" s="71"/>
      <c r="EB1144" s="71"/>
      <c r="EC1144" s="71"/>
      <c r="ED1144" s="71"/>
    </row>
    <row r="1145" spans="1:134">
      <c r="A1145" s="4">
        <v>935</v>
      </c>
      <c r="B1145" s="46" t="s">
        <v>8833</v>
      </c>
      <c r="C1145" s="65" t="str">
        <f t="shared" si="39"/>
        <v>L935</v>
      </c>
      <c r="D1145" s="69">
        <v>362385.42</v>
      </c>
      <c r="E1145" s="68">
        <v>4103045.140000002</v>
      </c>
      <c r="F1145" s="69">
        <v>67320.710000000021</v>
      </c>
      <c r="G1145" s="69">
        <v>180565.33000000147</v>
      </c>
      <c r="H1145" s="70">
        <v>87.713431800484514</v>
      </c>
      <c r="I1145" s="70">
        <v>4.6033463203473124</v>
      </c>
      <c r="J1145" s="69">
        <v>594517.42000000004</v>
      </c>
      <c r="K1145" s="69">
        <v>557400.54999999993</v>
      </c>
      <c r="L1145" s="69">
        <v>552937.32000000018</v>
      </c>
      <c r="M1145" s="69">
        <v>638169.78</v>
      </c>
      <c r="N1145" s="69">
        <v>815661.8899999999</v>
      </c>
      <c r="O1145" s="69">
        <v>968330.82</v>
      </c>
      <c r="P1145" s="69">
        <v>643399.61</v>
      </c>
      <c r="Q1145" s="69">
        <v>493745.44999999995</v>
      </c>
      <c r="R1145" s="69">
        <v>868899.05999999994</v>
      </c>
      <c r="S1145" s="69">
        <v>528287.11999999988</v>
      </c>
      <c r="T1145" s="69">
        <v>615163.56999999995</v>
      </c>
      <c r="U1145" s="69">
        <v>591164.91</v>
      </c>
      <c r="V1145" s="69">
        <v>362385.42</v>
      </c>
      <c r="W1145" s="70">
        <v>116.40755219025689</v>
      </c>
      <c r="X1145" s="70">
        <v>87.997652400503611</v>
      </c>
      <c r="Y1145" s="70">
        <v>97.482842379476097</v>
      </c>
      <c r="Z1145" s="71">
        <v>83.091121400541113</v>
      </c>
      <c r="AA1145" s="71">
        <v>104.50355613313205</v>
      </c>
      <c r="AB1145" s="71">
        <v>105.80750461455403</v>
      </c>
      <c r="AC1145" s="71">
        <v>80.107425242924776</v>
      </c>
      <c r="AD1145" s="71">
        <v>69.224815739297668</v>
      </c>
      <c r="AE1145" s="71">
        <v>84.618471634392435</v>
      </c>
      <c r="AF1145" s="71">
        <v>94.324761898891879</v>
      </c>
      <c r="AG1145" s="71">
        <v>97.517609617001611</v>
      </c>
      <c r="AH1145" s="71">
        <v>101.25037505496888</v>
      </c>
      <c r="AI1145" s="71">
        <v>100.72954725375234</v>
      </c>
      <c r="AJ1145" s="71">
        <v>5.5583948264727567</v>
      </c>
      <c r="AK1145" s="71">
        <v>-11.204809361979651</v>
      </c>
      <c r="AL1145" s="71">
        <v>-6.6027011263504303</v>
      </c>
      <c r="AM1145" s="71">
        <v>-15.01555660501619</v>
      </c>
      <c r="AN1145" s="71">
        <v>-7.4040268336301063</v>
      </c>
      <c r="AO1145" s="71">
        <v>-3.0473598823124726</v>
      </c>
      <c r="AP1145" s="71">
        <v>-18.743433498677618</v>
      </c>
      <c r="AQ1145" s="71">
        <v>-14.447560324295839</v>
      </c>
      <c r="AR1145" s="71">
        <v>60.69897638765589</v>
      </c>
      <c r="AS1145" s="71">
        <v>-30.49518461188233</v>
      </c>
      <c r="AT1145" s="71">
        <v>24.322362077219072</v>
      </c>
      <c r="AU1145" s="71">
        <v>27.711535488167094</v>
      </c>
      <c r="AV1145" s="72">
        <v>22.815574929309591</v>
      </c>
      <c r="AW1145" s="73">
        <v>31305.540000000154</v>
      </c>
      <c r="AX1145" s="73">
        <v>-70336.770000000251</v>
      </c>
      <c r="AY1145" s="73">
        <v>-39089.779999999912</v>
      </c>
      <c r="AZ1145" s="73">
        <v>-112755.62999999954</v>
      </c>
      <c r="BA1145" s="73">
        <v>-65220.790000000154</v>
      </c>
      <c r="BB1145" s="73">
        <v>-17205.459999999963</v>
      </c>
      <c r="BC1145" s="73">
        <v>-148412.84000000008</v>
      </c>
      <c r="BD1145" s="73">
        <v>-83380.640000000014</v>
      </c>
      <c r="BE1145" s="73">
        <v>328199.25</v>
      </c>
      <c r="BF1145" s="73">
        <v>-231785.57000000007</v>
      </c>
      <c r="BG1145" s="73">
        <v>120350.27999999985</v>
      </c>
      <c r="BH1145" s="73">
        <v>128274.13999999996</v>
      </c>
      <c r="BI1145" s="73">
        <v>67320.710000000021</v>
      </c>
      <c r="BJ1145" s="71">
        <v>15.949387789877001</v>
      </c>
      <c r="BK1145" s="71">
        <v>13.175293001307928</v>
      </c>
      <c r="BL1145" s="71">
        <v>13.221294068110755</v>
      </c>
      <c r="BM1145" s="71">
        <v>13.163816982975511</v>
      </c>
      <c r="BN1145" s="71">
        <v>5.9116037415687561</v>
      </c>
      <c r="BO1145" s="71">
        <v>12.589102604075336</v>
      </c>
      <c r="BP1145" s="71">
        <v>23.888770880150343</v>
      </c>
      <c r="BQ1145" s="71">
        <v>24.717831292355037</v>
      </c>
      <c r="BR1145" s="72">
        <v>14.051521857527177</v>
      </c>
      <c r="BS1145" s="72">
        <v>15.158874122009411</v>
      </c>
      <c r="BT1145" s="71">
        <v>16.001829895571991</v>
      </c>
      <c r="BU1145" s="71">
        <v>16.877802314925404</v>
      </c>
      <c r="BV1145" s="71">
        <v>15.557261431603635</v>
      </c>
      <c r="BW1145" s="71">
        <v>16.420993107075962</v>
      </c>
      <c r="BX1145" s="75">
        <v>9207</v>
      </c>
      <c r="BY1145" s="75">
        <v>9053</v>
      </c>
      <c r="BZ1145" s="75">
        <v>8920</v>
      </c>
      <c r="CA1145" s="75">
        <v>10241</v>
      </c>
      <c r="CB1145" s="75">
        <v>10827</v>
      </c>
      <c r="CC1145" s="75">
        <v>13130</v>
      </c>
      <c r="CD1145" s="75">
        <v>9742</v>
      </c>
      <c r="CE1145" s="75">
        <v>8471</v>
      </c>
      <c r="CF1145" s="75">
        <v>12945</v>
      </c>
      <c r="CG1145" s="75">
        <v>8943</v>
      </c>
      <c r="CH1145" s="75">
        <v>10186</v>
      </c>
      <c r="CI1145" s="75">
        <v>10291</v>
      </c>
      <c r="CJ1145" s="75">
        <v>6009</v>
      </c>
      <c r="CK1145" s="75">
        <v>66587</v>
      </c>
      <c r="CL1145" s="73">
        <v>1098735.52</v>
      </c>
      <c r="CM1145" s="73">
        <v>1273014.5900000001</v>
      </c>
      <c r="CN1145" s="73">
        <v>1179773.5999999999</v>
      </c>
      <c r="CO1145" s="73">
        <v>1236716.1999999997</v>
      </c>
      <c r="CP1145" s="73">
        <v>1135019.5100000002</v>
      </c>
      <c r="CQ1145" s="73">
        <v>919449.79999999993</v>
      </c>
      <c r="CR1145" s="73">
        <v>768063.00999999978</v>
      </c>
      <c r="CS1145" s="73">
        <v>974479.96</v>
      </c>
      <c r="CT1145" s="73">
        <v>1101474.74</v>
      </c>
      <c r="CU1145" s="73">
        <v>1044158.3200000001</v>
      </c>
      <c r="CV1145" s="73">
        <v>1097213.3</v>
      </c>
      <c r="CW1145" s="73">
        <v>981449.63</v>
      </c>
      <c r="CX1145" s="73">
        <v>930826.22000000009</v>
      </c>
      <c r="CY1145" s="77"/>
      <c r="CZ1145" s="4">
        <v>935</v>
      </c>
      <c r="DA1145" s="76" t="str">
        <f t="shared" si="40"/>
        <v>L935</v>
      </c>
      <c r="DB1145" s="71">
        <v>6.3834885221782658</v>
      </c>
      <c r="DC1145" s="71">
        <v>6.3931606049802276</v>
      </c>
      <c r="DD1145" s="71">
        <v>2.2511938360301516</v>
      </c>
      <c r="DE1145" s="71">
        <v>1.6950449827648608</v>
      </c>
      <c r="DF1145" s="71">
        <v>1.5910949750226884</v>
      </c>
      <c r="DG1145" s="71">
        <v>0.77518800159878298</v>
      </c>
      <c r="DH1145" s="71">
        <v>0.62935267735693479</v>
      </c>
      <c r="DI1145" s="71">
        <v>0.47898337466112012</v>
      </c>
      <c r="DJ1145" s="71">
        <v>0.34531462747462299</v>
      </c>
      <c r="DK1145" s="71">
        <v>0.37177818929787487</v>
      </c>
      <c r="DL1145" s="71">
        <v>0.16484177211141457</v>
      </c>
      <c r="DM1145" s="71">
        <v>0.16526918325521292</v>
      </c>
      <c r="DN1145" s="71">
        <v>0.17044529248588414</v>
      </c>
      <c r="DO1145" s="71">
        <v>0.34128530928570072</v>
      </c>
      <c r="DQ1145" s="71"/>
      <c r="DR1145" s="71"/>
      <c r="DS1145" s="71"/>
      <c r="DT1145" s="71"/>
      <c r="DU1145" s="71"/>
      <c r="DV1145" s="71"/>
      <c r="DW1145" s="71"/>
      <c r="DX1145" s="71"/>
      <c r="DY1145" s="71"/>
      <c r="DZ1145" s="71"/>
      <c r="EA1145" s="71"/>
      <c r="EB1145" s="71"/>
      <c r="EC1145" s="71"/>
      <c r="ED1145" s="71"/>
    </row>
    <row r="1146" spans="1:134">
      <c r="A1146" s="4">
        <v>1351</v>
      </c>
      <c r="B1146" s="46" t="s">
        <v>8842</v>
      </c>
      <c r="C1146" s="65" t="str">
        <f t="shared" si="39"/>
        <v>1351</v>
      </c>
      <c r="D1146" s="69">
        <v>106430.12000000001</v>
      </c>
      <c r="E1146" s="68">
        <v>1500491.29</v>
      </c>
      <c r="F1146" s="69">
        <v>-41326.929999999949</v>
      </c>
      <c r="G1146" s="69">
        <v>-196392.07999999891</v>
      </c>
      <c r="H1146" s="70">
        <v>72.879743280859955</v>
      </c>
      <c r="I1146" s="70">
        <v>-11.573693482540225</v>
      </c>
      <c r="J1146" s="69">
        <v>266166.34999999992</v>
      </c>
      <c r="K1146" s="69">
        <v>223865.33999999994</v>
      </c>
      <c r="L1146" s="69">
        <v>299098.00999999995</v>
      </c>
      <c r="M1146" s="69">
        <v>223363.23999999996</v>
      </c>
      <c r="N1146" s="69">
        <v>347986.81999999989</v>
      </c>
      <c r="O1146" s="69">
        <v>384110.26999999996</v>
      </c>
      <c r="P1146" s="69">
        <v>176295.18999999997</v>
      </c>
      <c r="Q1146" s="69">
        <v>183726.65999999995</v>
      </c>
      <c r="R1146" s="69">
        <v>407547.93</v>
      </c>
      <c r="S1146" s="69">
        <v>205669.68999999997</v>
      </c>
      <c r="T1146" s="69">
        <v>209964.50999999998</v>
      </c>
      <c r="U1146" s="69">
        <v>210857.18999999997</v>
      </c>
      <c r="V1146" s="69">
        <v>106430.12000000001</v>
      </c>
      <c r="W1146" s="70">
        <v>90.639741802495621</v>
      </c>
      <c r="X1146" s="70">
        <v>67.816554663973932</v>
      </c>
      <c r="Y1146" s="70">
        <v>139.464657317763</v>
      </c>
      <c r="Z1146" s="71">
        <v>75.107800121082647</v>
      </c>
      <c r="AA1146" s="71">
        <v>86.798751983223909</v>
      </c>
      <c r="AB1146" s="71">
        <v>106.23073449210128</v>
      </c>
      <c r="AC1146" s="71">
        <v>62.461294995653695</v>
      </c>
      <c r="AD1146" s="71">
        <v>67.476157534898107</v>
      </c>
      <c r="AE1146" s="71">
        <v>95.010597844337397</v>
      </c>
      <c r="AF1146" s="71">
        <v>61.490513579846237</v>
      </c>
      <c r="AG1146" s="71">
        <v>64.282020068993603</v>
      </c>
      <c r="AH1146" s="71">
        <v>85.797478558106093</v>
      </c>
      <c r="AI1146" s="71">
        <v>63.158516773368135</v>
      </c>
      <c r="AJ1146" s="71">
        <v>-30.501782859860192</v>
      </c>
      <c r="AK1146" s="71">
        <v>-35.34146637758473</v>
      </c>
      <c r="AL1146" s="71">
        <v>-14.605717183845124</v>
      </c>
      <c r="AM1146" s="71">
        <v>-48.822481635096167</v>
      </c>
      <c r="AN1146" s="71">
        <v>-45.054180524695617</v>
      </c>
      <c r="AO1146" s="71">
        <v>-20.171089501652528</v>
      </c>
      <c r="AP1146" s="71">
        <v>-37.361196458661453</v>
      </c>
      <c r="AQ1146" s="71">
        <v>-9.1544400616572208</v>
      </c>
      <c r="AR1146" s="71">
        <v>84.056939029265521</v>
      </c>
      <c r="AS1146" s="71">
        <v>-45.817896380805479</v>
      </c>
      <c r="AT1146" s="71">
        <v>-21.56854241427283</v>
      </c>
      <c r="AU1146" s="71">
        <v>7.1868233379415836</v>
      </c>
      <c r="AV1146" s="72">
        <v>-27.96951482179697</v>
      </c>
      <c r="AW1146" s="73">
        <v>-116816.64000000019</v>
      </c>
      <c r="AX1146" s="73">
        <v>-122361.72000000012</v>
      </c>
      <c r="AY1146" s="73">
        <v>-51157.299999999988</v>
      </c>
      <c r="AZ1146" s="73">
        <v>-213084.73000000007</v>
      </c>
      <c r="BA1146" s="73">
        <v>-285318.73000000016</v>
      </c>
      <c r="BB1146" s="73">
        <v>-89135.140000000014</v>
      </c>
      <c r="BC1146" s="73">
        <v>-105152.06000000003</v>
      </c>
      <c r="BD1146" s="73">
        <v>-18514.000000000029</v>
      </c>
      <c r="BE1146" s="73">
        <v>186123.01</v>
      </c>
      <c r="BF1146" s="73">
        <v>-173920.02</v>
      </c>
      <c r="BG1146" s="73">
        <v>-57739.950000000099</v>
      </c>
      <c r="BH1146" s="73">
        <v>14137.869999999995</v>
      </c>
      <c r="BI1146" s="73">
        <v>-41326.929999999949</v>
      </c>
      <c r="BJ1146" s="71">
        <v>6.1900722320100492</v>
      </c>
      <c r="BK1146" s="71">
        <v>3.4994801785697929</v>
      </c>
      <c r="BL1146" s="71">
        <v>-7.6123091317867164</v>
      </c>
      <c r="BM1146" s="71">
        <v>7.631481426900951</v>
      </c>
      <c r="BN1146" s="71">
        <v>-3.6131654380464138</v>
      </c>
      <c r="BO1146" s="71">
        <v>-6.2502076561392759</v>
      </c>
      <c r="BP1146" s="71">
        <v>5.6316746091937882</v>
      </c>
      <c r="BQ1146" s="71">
        <v>11.97762395908452</v>
      </c>
      <c r="BR1146" s="72">
        <v>9.5029067370208011</v>
      </c>
      <c r="BS1146" s="72">
        <v>8.0823087777951734</v>
      </c>
      <c r="BT1146" s="71">
        <v>11.118964702287126</v>
      </c>
      <c r="BU1146" s="71">
        <v>9.740344201894402</v>
      </c>
      <c r="BV1146" s="71">
        <v>9.6240756379922043</v>
      </c>
      <c r="BW1146" s="71">
        <v>7.9226977890056194</v>
      </c>
      <c r="BX1146" s="75">
        <v>3507</v>
      </c>
      <c r="BY1146" s="75">
        <v>3468</v>
      </c>
      <c r="BZ1146" s="75">
        <v>3416</v>
      </c>
      <c r="CA1146" s="75">
        <v>3491</v>
      </c>
      <c r="CB1146" s="75">
        <v>4532</v>
      </c>
      <c r="CC1146" s="75">
        <v>4909</v>
      </c>
      <c r="CD1146" s="75">
        <v>3291</v>
      </c>
      <c r="CE1146" s="75">
        <v>3338</v>
      </c>
      <c r="CF1146" s="75">
        <v>6278</v>
      </c>
      <c r="CG1146" s="75">
        <v>3869</v>
      </c>
      <c r="CH1146" s="75">
        <v>3808</v>
      </c>
      <c r="CI1146" s="75">
        <v>3933</v>
      </c>
      <c r="CJ1146" s="75">
        <v>2117</v>
      </c>
      <c r="CK1146" s="75">
        <v>26634</v>
      </c>
      <c r="CL1146" s="73">
        <v>975143.0399999998</v>
      </c>
      <c r="CM1146" s="73">
        <v>937463.43</v>
      </c>
      <c r="CN1146" s="73">
        <v>894693.37000000011</v>
      </c>
      <c r="CO1146" s="73">
        <v>846640.8400000002</v>
      </c>
      <c r="CP1146" s="73">
        <v>793790.89</v>
      </c>
      <c r="CQ1146" s="73">
        <v>616738.36999999988</v>
      </c>
      <c r="CR1146" s="73">
        <v>518456.25999999995</v>
      </c>
      <c r="CS1146" s="73">
        <v>654288.45999999985</v>
      </c>
      <c r="CT1146" s="73">
        <v>588176.62000000011</v>
      </c>
      <c r="CU1146" s="73">
        <v>548220.02000000014</v>
      </c>
      <c r="CV1146" s="73">
        <v>565310.24000000011</v>
      </c>
      <c r="CW1146" s="73">
        <v>576364.73999999987</v>
      </c>
      <c r="CX1146" s="73">
        <v>632291.66999999993</v>
      </c>
      <c r="CY1146" s="77"/>
      <c r="CZ1146" s="4">
        <v>1351</v>
      </c>
      <c r="DA1146" s="76" t="str">
        <f t="shared" si="40"/>
        <v>1351</v>
      </c>
      <c r="DB1146" s="71">
        <v>5.9399198743007346</v>
      </c>
      <c r="DC1146" s="71">
        <v>5.4490769546274995</v>
      </c>
      <c r="DD1146" s="71">
        <v>2.2565261806541677</v>
      </c>
      <c r="DE1146" s="71">
        <v>0.97351327140059241</v>
      </c>
      <c r="DF1146" s="71">
        <v>0.46531718994307714</v>
      </c>
      <c r="DG1146" s="71">
        <v>1.4616315380770322</v>
      </c>
      <c r="DH1146" s="71">
        <v>0.93728541026753998</v>
      </c>
      <c r="DI1146" s="71">
        <v>0.2167929241044789</v>
      </c>
      <c r="DJ1146" s="71">
        <v>7.7221411765584586E-2</v>
      </c>
      <c r="DK1146" s="71">
        <v>0.15085628910116666</v>
      </c>
      <c r="DL1146" s="71">
        <v>0.39772274312770151</v>
      </c>
      <c r="DM1146" s="71">
        <v>0.5679526737586883</v>
      </c>
      <c r="DN1146" s="71">
        <v>0.51842234593714476</v>
      </c>
      <c r="DO1146" s="71">
        <v>0.35109931010647527</v>
      </c>
      <c r="DQ1146" s="71"/>
      <c r="DR1146" s="71"/>
      <c r="DS1146" s="71"/>
      <c r="DT1146" s="71"/>
      <c r="DU1146" s="71"/>
      <c r="DV1146" s="71"/>
      <c r="DW1146" s="71"/>
      <c r="DX1146" s="71"/>
      <c r="DY1146" s="71"/>
      <c r="DZ1146" s="71"/>
      <c r="EA1146" s="71"/>
      <c r="EB1146" s="71"/>
      <c r="EC1146" s="71"/>
      <c r="ED1146" s="71"/>
    </row>
    <row r="1147" spans="1:134">
      <c r="A1147" s="4">
        <v>1337</v>
      </c>
      <c r="B1147" s="46" t="s">
        <v>8849</v>
      </c>
      <c r="C1147" s="65" t="str">
        <f t="shared" si="39"/>
        <v>1337</v>
      </c>
      <c r="D1147" s="69">
        <v>260043.16</v>
      </c>
      <c r="E1147" s="68">
        <v>3120566.5100000012</v>
      </c>
      <c r="F1147" s="69">
        <v>57657.420000000013</v>
      </c>
      <c r="G1147" s="69">
        <v>818681.41000000108</v>
      </c>
      <c r="H1147" s="70">
        <v>105.70295659542043</v>
      </c>
      <c r="I1147" s="70">
        <v>35.565693961006176</v>
      </c>
      <c r="J1147" s="69">
        <v>374882.98</v>
      </c>
      <c r="K1147" s="69">
        <v>380825.58999999997</v>
      </c>
      <c r="L1147" s="69">
        <v>333448.43</v>
      </c>
      <c r="M1147" s="69">
        <v>385246.07000000007</v>
      </c>
      <c r="N1147" s="69">
        <v>579420.87</v>
      </c>
      <c r="O1147" s="69">
        <v>589947.92999999993</v>
      </c>
      <c r="P1147" s="69">
        <v>346636.2699999999</v>
      </c>
      <c r="Q1147" s="69">
        <v>354750.36999999994</v>
      </c>
      <c r="R1147" s="69">
        <v>937120.99999999988</v>
      </c>
      <c r="S1147" s="69">
        <v>362844.36</v>
      </c>
      <c r="T1147" s="69">
        <v>429293.52999999991</v>
      </c>
      <c r="U1147" s="69">
        <v>429877.81999999995</v>
      </c>
      <c r="V1147" s="69">
        <v>260043.16</v>
      </c>
      <c r="W1147" s="70">
        <v>113.8240637302814</v>
      </c>
      <c r="X1147" s="70">
        <v>108.73697165634636</v>
      </c>
      <c r="Y1147" s="70">
        <v>99.590177545826037</v>
      </c>
      <c r="Z1147" s="71">
        <v>99.076485859943858</v>
      </c>
      <c r="AA1147" s="71">
        <v>98.931556502344222</v>
      </c>
      <c r="AB1147" s="71">
        <v>99.71476170764808</v>
      </c>
      <c r="AC1147" s="71">
        <v>100.99337628233778</v>
      </c>
      <c r="AD1147" s="71">
        <v>102.0538368625364</v>
      </c>
      <c r="AE1147" s="71">
        <v>112.21584448457239</v>
      </c>
      <c r="AF1147" s="71">
        <v>83.925166065643864</v>
      </c>
      <c r="AG1147" s="71">
        <v>128.58914624991402</v>
      </c>
      <c r="AH1147" s="71">
        <v>104.69695402117445</v>
      </c>
      <c r="AI1147" s="71">
        <v>104.23577595880107</v>
      </c>
      <c r="AJ1147" s="71">
        <v>4.463220254914102</v>
      </c>
      <c r="AK1147" s="71">
        <v>-5.2504893776962653</v>
      </c>
      <c r="AL1147" s="71">
        <v>-14.507669412202528</v>
      </c>
      <c r="AM1147" s="71">
        <v>0.79719160068389971</v>
      </c>
      <c r="AN1147" s="71">
        <v>-5.4865912177564979</v>
      </c>
      <c r="AO1147" s="71">
        <v>1.391319965111415</v>
      </c>
      <c r="AP1147" s="71">
        <v>1.92067737403947</v>
      </c>
      <c r="AQ1147" s="71">
        <v>33.176266215906303</v>
      </c>
      <c r="AR1147" s="71">
        <v>138.68237039724383</v>
      </c>
      <c r="AS1147" s="71">
        <v>-32.192685128059594</v>
      </c>
      <c r="AT1147" s="71">
        <v>70.292499726091933</v>
      </c>
      <c r="AU1147" s="71">
        <v>37.256351419166258</v>
      </c>
      <c r="AV1147" s="72">
        <v>28.488874759654514</v>
      </c>
      <c r="AW1147" s="73">
        <v>16016.979999999981</v>
      </c>
      <c r="AX1147" s="73">
        <v>-21103.23000000004</v>
      </c>
      <c r="AY1147" s="73">
        <v>-56584.72000000003</v>
      </c>
      <c r="AZ1147" s="73">
        <v>3046.8600000001024</v>
      </c>
      <c r="BA1147" s="73">
        <v>-33635.919999999925</v>
      </c>
      <c r="BB1147" s="73">
        <v>15694.719999999972</v>
      </c>
      <c r="BC1147" s="73">
        <v>6532.2999999999302</v>
      </c>
      <c r="BD1147" s="73">
        <v>88373.799999999988</v>
      </c>
      <c r="BE1147" s="73">
        <v>544498.37</v>
      </c>
      <c r="BF1147" s="73">
        <v>-172266.57999999984</v>
      </c>
      <c r="BG1147" s="73">
        <v>177201.66999999995</v>
      </c>
      <c r="BH1147" s="73">
        <v>116684.42999999993</v>
      </c>
      <c r="BI1147" s="73">
        <v>57657.420000000013</v>
      </c>
      <c r="BJ1147" s="71">
        <v>12.831128857769663</v>
      </c>
      <c r="BK1147" s="71">
        <v>12.066251789089705</v>
      </c>
      <c r="BL1147" s="71">
        <v>11.107858182854462</v>
      </c>
      <c r="BM1147" s="71">
        <v>10.022880506863697</v>
      </c>
      <c r="BN1147" s="71">
        <v>-0.16849595566392139</v>
      </c>
      <c r="BO1147" s="71">
        <v>-0.13830122252564614</v>
      </c>
      <c r="BP1147" s="71">
        <v>16.979317398423412</v>
      </c>
      <c r="BQ1147" s="71">
        <v>19.625047946347319</v>
      </c>
      <c r="BR1147" s="72">
        <v>13.197875780842889</v>
      </c>
      <c r="BS1147" s="72">
        <v>10.517035047799503</v>
      </c>
      <c r="BT1147" s="71">
        <v>17.459155718278279</v>
      </c>
      <c r="BU1147" s="71">
        <v>13.677959991855211</v>
      </c>
      <c r="BV1147" s="71">
        <v>11.215898783512571</v>
      </c>
      <c r="BW1147" s="71">
        <v>12.976101542412453</v>
      </c>
      <c r="BX1147" s="75">
        <v>10490</v>
      </c>
      <c r="BY1147" s="75">
        <v>11086</v>
      </c>
      <c r="BZ1147" s="75">
        <v>9637</v>
      </c>
      <c r="CA1147" s="75">
        <v>10811</v>
      </c>
      <c r="CB1147" s="75">
        <v>13607</v>
      </c>
      <c r="CC1147" s="75">
        <v>14041</v>
      </c>
      <c r="CD1147" s="75">
        <v>9950</v>
      </c>
      <c r="CE1147" s="75">
        <v>9566</v>
      </c>
      <c r="CF1147" s="75">
        <v>16580</v>
      </c>
      <c r="CG1147" s="75">
        <v>10076</v>
      </c>
      <c r="CH1147" s="75">
        <v>11178</v>
      </c>
      <c r="CI1147" s="75">
        <v>11513</v>
      </c>
      <c r="CJ1147" s="75">
        <v>6804</v>
      </c>
      <c r="CK1147" s="75">
        <v>75667</v>
      </c>
      <c r="CL1147" s="73">
        <v>974713.1599999998</v>
      </c>
      <c r="CM1147" s="73">
        <v>933160.48</v>
      </c>
      <c r="CN1147" s="73">
        <v>950961.7699999999</v>
      </c>
      <c r="CO1147" s="73">
        <v>1002966.6800000002</v>
      </c>
      <c r="CP1147" s="73">
        <v>958663.0399999998</v>
      </c>
      <c r="CQ1147" s="73">
        <v>751206.08999999985</v>
      </c>
      <c r="CR1147" s="73">
        <v>710780.33999999973</v>
      </c>
      <c r="CS1147" s="73">
        <v>986438.52000000014</v>
      </c>
      <c r="CT1147" s="73">
        <v>832534.89999999979</v>
      </c>
      <c r="CU1147" s="73">
        <v>764276.71999999974</v>
      </c>
      <c r="CV1147" s="73">
        <v>630003.86</v>
      </c>
      <c r="CW1147" s="73">
        <v>681825.14999999991</v>
      </c>
      <c r="CX1147" s="73">
        <v>709027.17</v>
      </c>
      <c r="CY1147" s="77"/>
      <c r="CZ1147" s="4">
        <v>1337</v>
      </c>
      <c r="DA1147" s="76" t="str">
        <f t="shared" si="40"/>
        <v>1337</v>
      </c>
      <c r="DB1147" s="71">
        <v>0.24700266913961563</v>
      </c>
      <c r="DC1147" s="71">
        <v>2.0682814166321171</v>
      </c>
      <c r="DD1147" s="71">
        <v>9.6723066272008537E-2</v>
      </c>
      <c r="DE1147" s="71">
        <v>6.5364347956252997E-2</v>
      </c>
      <c r="DF1147" s="71">
        <v>0.18659907196528872</v>
      </c>
      <c r="DG1147" s="71">
        <v>8.8433425077360878E-2</v>
      </c>
      <c r="DH1147" s="71">
        <v>0.4752324739049722</v>
      </c>
      <c r="DI1147" s="71">
        <v>2.1002897521143222E-2</v>
      </c>
      <c r="DJ1147" s="71">
        <v>1.4584048140933802E-2</v>
      </c>
      <c r="DK1147" s="71">
        <v>5.6175300071687424E-2</v>
      </c>
      <c r="DL1147" s="71">
        <v>7.4130429489044289E-3</v>
      </c>
      <c r="DM1147" s="71">
        <v>0</v>
      </c>
      <c r="DN1147" s="71">
        <v>0</v>
      </c>
      <c r="DO1147" s="71">
        <v>6.8187036193809558E-2</v>
      </c>
      <c r="DQ1147" s="71"/>
      <c r="DR1147" s="71"/>
      <c r="DS1147" s="71"/>
      <c r="DT1147" s="71"/>
      <c r="DU1147" s="71"/>
      <c r="DV1147" s="71"/>
      <c r="DW1147" s="71"/>
      <c r="DX1147" s="71"/>
      <c r="DY1147" s="71"/>
      <c r="DZ1147" s="71"/>
      <c r="EA1147" s="71"/>
      <c r="EB1147" s="71"/>
      <c r="EC1147" s="71"/>
      <c r="ED1147" s="71"/>
    </row>
    <row r="1148" spans="1:134">
      <c r="A1148" s="4">
        <v>5055</v>
      </c>
      <c r="B1148" s="46" t="s">
        <v>8855</v>
      </c>
      <c r="C1148" s="65" t="str">
        <f t="shared" si="39"/>
        <v>5055</v>
      </c>
      <c r="D1148" s="69">
        <v>160159.81999999995</v>
      </c>
      <c r="E1148" s="68">
        <v>1657736.3299999996</v>
      </c>
      <c r="F1148" s="69">
        <v>44763.029999999955</v>
      </c>
      <c r="G1148" s="69">
        <v>251076.98000000021</v>
      </c>
      <c r="H1148" s="70">
        <v>94.250201839089883</v>
      </c>
      <c r="I1148" s="70">
        <v>17.849167248630614</v>
      </c>
      <c r="J1148" s="69">
        <v>188057.78</v>
      </c>
      <c r="K1148" s="69">
        <v>213097.58999999994</v>
      </c>
      <c r="L1148" s="69">
        <v>206600.00999999998</v>
      </c>
      <c r="M1148" s="69">
        <v>209679.97</v>
      </c>
      <c r="N1148" s="69">
        <v>369746.70000000007</v>
      </c>
      <c r="O1148" s="69">
        <v>346252.60000000003</v>
      </c>
      <c r="P1148" s="69">
        <v>180484.46</v>
      </c>
      <c r="Q1148" s="69">
        <v>166489.16999999995</v>
      </c>
      <c r="R1148" s="69">
        <v>454212.54999999993</v>
      </c>
      <c r="S1148" s="69">
        <v>177298.56999999998</v>
      </c>
      <c r="T1148" s="69">
        <v>256354.99999999997</v>
      </c>
      <c r="U1148" s="69">
        <v>262736.75999999995</v>
      </c>
      <c r="V1148" s="69">
        <v>160159.81999999995</v>
      </c>
      <c r="W1148" s="70">
        <v>87.837133627228937</v>
      </c>
      <c r="X1148" s="70">
        <v>99.656232149886804</v>
      </c>
      <c r="Y1148" s="70">
        <v>102.10408234637505</v>
      </c>
      <c r="Z1148" s="71">
        <v>83.873329302282244</v>
      </c>
      <c r="AA1148" s="71">
        <v>111.5155548547045</v>
      </c>
      <c r="AB1148" s="71">
        <v>92.848117781403019</v>
      </c>
      <c r="AC1148" s="71">
        <v>85.531605481210178</v>
      </c>
      <c r="AD1148" s="71">
        <v>76.303721858737475</v>
      </c>
      <c r="AE1148" s="71">
        <v>100.41273734114829</v>
      </c>
      <c r="AF1148" s="71">
        <v>68.068537146542312</v>
      </c>
      <c r="AG1148" s="71">
        <v>109.17506933471843</v>
      </c>
      <c r="AH1148" s="71">
        <v>105.37981287741307</v>
      </c>
      <c r="AI1148" s="71">
        <v>120.68474594412024</v>
      </c>
      <c r="AJ1148" s="71">
        <v>-15.685891221769177</v>
      </c>
      <c r="AK1148" s="71">
        <v>-0.71314949698365604</v>
      </c>
      <c r="AL1148" s="71">
        <v>-7.964418493520153</v>
      </c>
      <c r="AM1148" s="71">
        <v>-27.884450429769924</v>
      </c>
      <c r="AN1148" s="71">
        <v>2.0886291275719504</v>
      </c>
      <c r="AO1148" s="71">
        <v>-13.640856205385976</v>
      </c>
      <c r="AP1148" s="71">
        <v>-12.33521973745515</v>
      </c>
      <c r="AQ1148" s="71">
        <v>-4.4960286119829274</v>
      </c>
      <c r="AR1148" s="71">
        <v>110.49220913023431</v>
      </c>
      <c r="AS1148" s="71">
        <v>-44.574815380753485</v>
      </c>
      <c r="AT1148" s="71">
        <v>41.777985701248689</v>
      </c>
      <c r="AU1148" s="71">
        <v>35.036685315774349</v>
      </c>
      <c r="AV1148" s="72">
        <v>38.790533081552759</v>
      </c>
      <c r="AW1148" s="73">
        <v>-34986.479999999923</v>
      </c>
      <c r="AX1148" s="73">
        <v>-1530.6200000001118</v>
      </c>
      <c r="AY1148" s="73">
        <v>-17878.399999999994</v>
      </c>
      <c r="AZ1148" s="73">
        <v>-81075.59</v>
      </c>
      <c r="BA1148" s="73">
        <v>7914.539999999979</v>
      </c>
      <c r="BB1148" s="73">
        <v>-50038.939999999886</v>
      </c>
      <c r="BC1148" s="73">
        <v>-25395.77999999997</v>
      </c>
      <c r="BD1148" s="73">
        <v>-7837.7900000000664</v>
      </c>
      <c r="BE1148" s="73">
        <v>238426.62999999995</v>
      </c>
      <c r="BF1148" s="73">
        <v>-142589.53000000017</v>
      </c>
      <c r="BG1148" s="73">
        <v>75540.610000000044</v>
      </c>
      <c r="BH1148" s="73">
        <v>68169.81</v>
      </c>
      <c r="BI1148" s="73">
        <v>44763.029999999955</v>
      </c>
      <c r="BJ1148" s="71">
        <v>6.6823655636798138</v>
      </c>
      <c r="BK1148" s="71">
        <v>8.9297240054582971</v>
      </c>
      <c r="BL1148" s="71">
        <v>8.6057316614194281</v>
      </c>
      <c r="BM1148" s="71">
        <v>8.541217243312083</v>
      </c>
      <c r="BN1148" s="71">
        <v>-0.24116620235296127</v>
      </c>
      <c r="BO1148" s="71">
        <v>7.867699820114689</v>
      </c>
      <c r="BP1148" s="71">
        <v>13.857380384337583</v>
      </c>
      <c r="BQ1148" s="71">
        <v>15.46514542961433</v>
      </c>
      <c r="BR1148" s="72">
        <v>10.232252447164173</v>
      </c>
      <c r="BS1148" s="72">
        <v>9.757532967090194</v>
      </c>
      <c r="BT1148" s="71">
        <v>12.703907738490475</v>
      </c>
      <c r="BU1148" s="71">
        <v>12.081489136751406</v>
      </c>
      <c r="BV1148" s="71">
        <v>9.7927796394317479</v>
      </c>
      <c r="BW1148" s="71">
        <v>10.314249973233681</v>
      </c>
      <c r="BX1148" s="75">
        <v>3970</v>
      </c>
      <c r="BY1148" s="75">
        <v>4118</v>
      </c>
      <c r="BZ1148" s="75">
        <v>3880</v>
      </c>
      <c r="CA1148" s="75">
        <v>3912</v>
      </c>
      <c r="CB1148" s="75">
        <v>5814</v>
      </c>
      <c r="CC1148" s="75">
        <v>6564</v>
      </c>
      <c r="CD1148" s="75">
        <v>3447</v>
      </c>
      <c r="CE1148" s="75">
        <v>3506</v>
      </c>
      <c r="CF1148" s="75">
        <v>7072</v>
      </c>
      <c r="CG1148" s="75">
        <v>3677</v>
      </c>
      <c r="CH1148" s="75">
        <v>4935</v>
      </c>
      <c r="CI1148" s="75">
        <v>5229</v>
      </c>
      <c r="CJ1148" s="75">
        <v>3043</v>
      </c>
      <c r="CK1148" s="75">
        <v>30909</v>
      </c>
      <c r="CL1148" s="73">
        <v>537179.98999999987</v>
      </c>
      <c r="CM1148" s="73">
        <v>597518.98000000021</v>
      </c>
      <c r="CN1148" s="73">
        <v>533724.49999999988</v>
      </c>
      <c r="CO1148" s="73">
        <v>613947.79000000015</v>
      </c>
      <c r="CP1148" s="73">
        <v>642202.75</v>
      </c>
      <c r="CQ1148" s="73">
        <v>500443.88</v>
      </c>
      <c r="CR1148" s="73">
        <v>489732.78000000009</v>
      </c>
      <c r="CS1148" s="73">
        <v>663126.88</v>
      </c>
      <c r="CT1148" s="73">
        <v>628135.14999999991</v>
      </c>
      <c r="CU1148" s="73">
        <v>576523.28000000014</v>
      </c>
      <c r="CV1148" s="73">
        <v>570288.16</v>
      </c>
      <c r="CW1148" s="73">
        <v>641507.49000000011</v>
      </c>
      <c r="CX1148" s="73">
        <v>626124.57999999973</v>
      </c>
      <c r="CY1148" s="77"/>
      <c r="CZ1148" s="4">
        <v>5055</v>
      </c>
      <c r="DA1148" s="76" t="str">
        <f t="shared" si="40"/>
        <v>5055</v>
      </c>
      <c r="DB1148" s="71">
        <v>8.7675829807497045</v>
      </c>
      <c r="DC1148" s="71">
        <v>11.525586336215563</v>
      </c>
      <c r="DD1148" s="71">
        <v>3.1210796604707487</v>
      </c>
      <c r="DE1148" s="71">
        <v>2.3715486360466933</v>
      </c>
      <c r="DF1148" s="71">
        <v>4.9142196820701933</v>
      </c>
      <c r="DG1148" s="71">
        <v>2.7953613339813677</v>
      </c>
      <c r="DH1148" s="71">
        <v>1.2680724882563206</v>
      </c>
      <c r="DI1148" s="71">
        <v>1.3679862497956501</v>
      </c>
      <c r="DJ1148" s="71">
        <v>1.1095305967953999</v>
      </c>
      <c r="DK1148" s="71">
        <v>0.89813536395676652</v>
      </c>
      <c r="DL1148" s="71">
        <v>0.10788771374352865</v>
      </c>
      <c r="DM1148" s="71">
        <v>0.98313883412761649</v>
      </c>
      <c r="DN1148" s="72">
        <v>0.12743283225250979</v>
      </c>
      <c r="DO1148" s="71">
        <v>0.86111163640038146</v>
      </c>
      <c r="DQ1148" s="71"/>
      <c r="DR1148" s="71"/>
      <c r="DS1148" s="71"/>
      <c r="DT1148" s="71"/>
      <c r="DU1148" s="71"/>
      <c r="DV1148" s="71"/>
      <c r="DW1148" s="71"/>
      <c r="DX1148" s="71"/>
      <c r="DY1148" s="71"/>
      <c r="DZ1148" s="71"/>
      <c r="EA1148" s="71"/>
      <c r="EB1148" s="71"/>
      <c r="EC1148" s="71"/>
      <c r="ED1148" s="71"/>
    </row>
    <row r="1149" spans="1:134">
      <c r="A1149" s="4">
        <v>5014</v>
      </c>
      <c r="B1149" s="46" t="s">
        <v>8861</v>
      </c>
      <c r="C1149" s="65" t="str">
        <f t="shared" si="39"/>
        <v>5014</v>
      </c>
      <c r="D1149" s="69">
        <v>195314.94999999998</v>
      </c>
      <c r="E1149" s="68">
        <v>2066262.65</v>
      </c>
      <c r="F1149" s="68">
        <v>38599.75</v>
      </c>
      <c r="G1149" s="69">
        <v>303138.69999999995</v>
      </c>
      <c r="H1149" s="70">
        <v>94.837280968071354</v>
      </c>
      <c r="I1149" s="70">
        <v>17.193272203012167</v>
      </c>
      <c r="J1149" s="69">
        <v>302837.96999999991</v>
      </c>
      <c r="K1149" s="69">
        <v>304555.86999999994</v>
      </c>
      <c r="L1149" s="69">
        <v>288668.69</v>
      </c>
      <c r="M1149" s="69">
        <v>284973.94999999995</v>
      </c>
      <c r="N1149" s="69">
        <v>426270.85999999987</v>
      </c>
      <c r="O1149" s="69">
        <v>447334.33</v>
      </c>
      <c r="P1149" s="69">
        <v>236049.55999999997</v>
      </c>
      <c r="Q1149" s="69">
        <v>240827.30000000002</v>
      </c>
      <c r="R1149" s="69">
        <v>488360.74000000005</v>
      </c>
      <c r="S1149" s="69">
        <v>267990.88999999996</v>
      </c>
      <c r="T1149" s="69">
        <v>324962.61999999994</v>
      </c>
      <c r="U1149" s="69">
        <v>312756.58999999997</v>
      </c>
      <c r="V1149" s="69">
        <v>195314.94999999998</v>
      </c>
      <c r="W1149" s="70">
        <v>119.51050436063736</v>
      </c>
      <c r="X1149" s="70">
        <v>117.65347409622531</v>
      </c>
      <c r="Y1149" s="70">
        <v>116.24122267975083</v>
      </c>
      <c r="Z1149" s="71">
        <v>87.969390546125382</v>
      </c>
      <c r="AA1149" s="71">
        <v>98.1199514504371</v>
      </c>
      <c r="AB1149" s="71">
        <v>97.828688423340907</v>
      </c>
      <c r="AC1149" s="71">
        <v>80.170932286159427</v>
      </c>
      <c r="AD1149" s="71">
        <v>91.16629988188906</v>
      </c>
      <c r="AE1149" s="71">
        <v>95.838047932715938</v>
      </c>
      <c r="AF1149" s="71">
        <v>93.970478388094264</v>
      </c>
      <c r="AG1149" s="71">
        <v>103.76466180519176</v>
      </c>
      <c r="AH1149" s="71">
        <v>100.22876898722713</v>
      </c>
      <c r="AI1149" s="71">
        <v>97.57005564509393</v>
      </c>
      <c r="AJ1149" s="71">
        <v>16.689549541565405</v>
      </c>
      <c r="AK1149" s="71">
        <v>10.989853707587315</v>
      </c>
      <c r="AL1149" s="71">
        <v>10.721182223912962</v>
      </c>
      <c r="AM1149" s="71">
        <v>-5.5527342149195302</v>
      </c>
      <c r="AN1149" s="71">
        <v>1.5365582322789173</v>
      </c>
      <c r="AO1149" s="71">
        <v>4.3945739244140913</v>
      </c>
      <c r="AP1149" s="71">
        <v>-17.061970792548209</v>
      </c>
      <c r="AQ1149" s="71">
        <v>18.650690579099539</v>
      </c>
      <c r="AR1149" s="71">
        <v>104.66887056825792</v>
      </c>
      <c r="AS1149" s="71">
        <v>-32.552575167299224</v>
      </c>
      <c r="AT1149" s="71">
        <v>34.963478212042354</v>
      </c>
      <c r="AU1149" s="71">
        <v>29.181607256288778</v>
      </c>
      <c r="AV1149" s="72">
        <v>24.630508080900903</v>
      </c>
      <c r="AW1149" s="73">
        <v>43313.469999999914</v>
      </c>
      <c r="AX1149" s="73">
        <v>30156.130000000005</v>
      </c>
      <c r="AY1149" s="73">
        <v>27951.919999999984</v>
      </c>
      <c r="AZ1149" s="73">
        <v>-16754.160000000033</v>
      </c>
      <c r="BA1149" s="73">
        <v>6501.7000000001281</v>
      </c>
      <c r="BB1149" s="73">
        <v>24369.220000000263</v>
      </c>
      <c r="BC1149" s="73">
        <v>-48560.000000000029</v>
      </c>
      <c r="BD1149" s="73">
        <v>37855.620000000054</v>
      </c>
      <c r="BE1149" s="73">
        <v>249750.57000000009</v>
      </c>
      <c r="BF1149" s="73">
        <v>-129342.13000000006</v>
      </c>
      <c r="BG1149" s="73">
        <v>84184.429999999935</v>
      </c>
      <c r="BH1149" s="73">
        <v>70650.459999999934</v>
      </c>
      <c r="BI1149" s="73">
        <v>38599.75</v>
      </c>
      <c r="BJ1149" s="71">
        <v>11.268165378927925</v>
      </c>
      <c r="BK1149" s="71">
        <v>8.8923327467905988</v>
      </c>
      <c r="BL1149" s="71">
        <v>9.7978736139917402</v>
      </c>
      <c r="BM1149" s="71">
        <v>12.548688828448951</v>
      </c>
      <c r="BN1149" s="71">
        <v>2.6270901507024051</v>
      </c>
      <c r="BO1149" s="71">
        <v>9.5268562458312473</v>
      </c>
      <c r="BP1149" s="71">
        <v>15.794128465476689</v>
      </c>
      <c r="BQ1149" s="71">
        <v>16.920136066015505</v>
      </c>
      <c r="BR1149" s="72">
        <v>13.146939335542902</v>
      </c>
      <c r="BS1149" s="72">
        <v>12.806277050621858</v>
      </c>
      <c r="BT1149" s="71">
        <v>15.404400316901214</v>
      </c>
      <c r="BU1149" s="71">
        <v>14.423015935610604</v>
      </c>
      <c r="BV1149" s="71">
        <v>10.058432394745608</v>
      </c>
      <c r="BW1149" s="71">
        <v>12.723584440905086</v>
      </c>
      <c r="BX1149" s="75">
        <v>7819</v>
      </c>
      <c r="BY1149" s="75">
        <v>7883</v>
      </c>
      <c r="BZ1149" s="75">
        <v>6941</v>
      </c>
      <c r="CA1149" s="75">
        <v>7601</v>
      </c>
      <c r="CB1149" s="75">
        <v>9466</v>
      </c>
      <c r="CC1149" s="75">
        <v>10265</v>
      </c>
      <c r="CD1149" s="75">
        <v>6403</v>
      </c>
      <c r="CE1149" s="75">
        <v>6678</v>
      </c>
      <c r="CF1149" s="75">
        <v>10346</v>
      </c>
      <c r="CG1149" s="75">
        <v>7456</v>
      </c>
      <c r="CH1149" s="75">
        <v>8460</v>
      </c>
      <c r="CI1149" s="75">
        <v>8418</v>
      </c>
      <c r="CJ1149" s="75">
        <v>4830</v>
      </c>
      <c r="CK1149" s="75">
        <v>52591</v>
      </c>
      <c r="CL1149" s="73">
        <v>580676.23999999987</v>
      </c>
      <c r="CM1149" s="73">
        <v>562690.67000000004</v>
      </c>
      <c r="CN1149" s="73">
        <v>524450.45000000007</v>
      </c>
      <c r="CO1149" s="73">
        <v>527926.43000000017</v>
      </c>
      <c r="CP1149" s="73">
        <v>623729.36000000034</v>
      </c>
      <c r="CQ1149" s="73">
        <v>479586.4200000001</v>
      </c>
      <c r="CR1149" s="73">
        <v>499205.65</v>
      </c>
      <c r="CS1149" s="73">
        <v>650925.63000000012</v>
      </c>
      <c r="CT1149" s="73">
        <v>670323.44999999995</v>
      </c>
      <c r="CU1149" s="73">
        <v>631644.73</v>
      </c>
      <c r="CV1149" s="73">
        <v>616301.06999999995</v>
      </c>
      <c r="CW1149" s="73">
        <v>633445.34000000008</v>
      </c>
      <c r="CX1149" s="73">
        <v>663828.89999999991</v>
      </c>
      <c r="CY1149" s="77"/>
      <c r="CZ1149" s="4">
        <v>5014</v>
      </c>
      <c r="DA1149" s="76" t="str">
        <f t="shared" si="40"/>
        <v>5014</v>
      </c>
      <c r="DB1149" s="71">
        <v>3.0464293531542355</v>
      </c>
      <c r="DC1149" s="71">
        <v>3.2821474440609197</v>
      </c>
      <c r="DD1149" s="71">
        <v>0.86173836286780381</v>
      </c>
      <c r="DE1149" s="71">
        <v>0.36652111979083707</v>
      </c>
      <c r="DF1149" s="71">
        <v>0.67674765059198605</v>
      </c>
      <c r="DG1149" s="71">
        <v>0.48737244667557161</v>
      </c>
      <c r="DH1149" s="71">
        <v>0.4536399753721167</v>
      </c>
      <c r="DI1149" s="71">
        <v>0.26286849543808088</v>
      </c>
      <c r="DJ1149" s="71">
        <v>0.19938772146504252</v>
      </c>
      <c r="DK1149" s="71">
        <v>0.49245398106870725</v>
      </c>
      <c r="DL1149" s="71">
        <v>0.25944359617428847</v>
      </c>
      <c r="DM1149" s="71">
        <v>0.26923470028641394</v>
      </c>
      <c r="DN1149" s="71">
        <v>4.4137452648063895E-2</v>
      </c>
      <c r="DO1149" s="71">
        <v>0.27933654359968757</v>
      </c>
      <c r="DQ1149" s="71"/>
      <c r="DR1149" s="71"/>
      <c r="DS1149" s="71"/>
      <c r="DT1149" s="71"/>
      <c r="DU1149" s="71"/>
      <c r="DV1149" s="71"/>
      <c r="DW1149" s="71"/>
      <c r="DX1149" s="71"/>
      <c r="DY1149" s="71"/>
      <c r="DZ1149" s="71"/>
      <c r="EA1149" s="71"/>
      <c r="EB1149" s="71"/>
      <c r="EC1149" s="71"/>
      <c r="ED1149" s="71"/>
    </row>
    <row r="1150" spans="1:134">
      <c r="A1150" s="4">
        <v>1383</v>
      </c>
      <c r="B1150" s="46" t="s">
        <v>8867</v>
      </c>
      <c r="C1150" s="65" t="str">
        <f t="shared" si="39"/>
        <v>1383</v>
      </c>
      <c r="D1150" s="69">
        <v>184664.00999999998</v>
      </c>
      <c r="E1150" s="68">
        <v>2112608.7499999991</v>
      </c>
      <c r="F1150" s="68">
        <v>22867.390000000014</v>
      </c>
      <c r="G1150" s="69">
        <v>-78253.180000000633</v>
      </c>
      <c r="H1150" s="70">
        <v>76.478398583516693</v>
      </c>
      <c r="I1150" s="70">
        <v>-3.571798794276404</v>
      </c>
      <c r="J1150" s="69">
        <v>298936.97999999992</v>
      </c>
      <c r="K1150" s="69">
        <v>273208.55000000005</v>
      </c>
      <c r="L1150" s="69">
        <v>273872.74</v>
      </c>
      <c r="M1150" s="69">
        <v>295656.7</v>
      </c>
      <c r="N1150" s="69">
        <v>450890.9599999999</v>
      </c>
      <c r="O1150" s="69">
        <v>462378.56999999989</v>
      </c>
      <c r="P1150" s="69">
        <v>259126.61000000002</v>
      </c>
      <c r="Q1150" s="69">
        <v>239262.50999999992</v>
      </c>
      <c r="R1150" s="69">
        <v>496397.02999999991</v>
      </c>
      <c r="S1150" s="69">
        <v>297183.71999999997</v>
      </c>
      <c r="T1150" s="69">
        <v>336941.28999999992</v>
      </c>
      <c r="U1150" s="69">
        <v>299033.57999999996</v>
      </c>
      <c r="V1150" s="69">
        <v>184664.00999999998</v>
      </c>
      <c r="W1150" s="70">
        <v>73.678940249425978</v>
      </c>
      <c r="X1150" s="70">
        <v>69.671411700647525</v>
      </c>
      <c r="Y1150" s="70">
        <v>89.822690791824215</v>
      </c>
      <c r="Z1150" s="71">
        <v>67.733867516350159</v>
      </c>
      <c r="AA1150" s="71">
        <v>112.484954960373</v>
      </c>
      <c r="AB1150" s="71">
        <v>136.56075434506161</v>
      </c>
      <c r="AC1150" s="71">
        <v>65.158432438745677</v>
      </c>
      <c r="AD1150" s="71">
        <v>63.969789657341039</v>
      </c>
      <c r="AE1150" s="71">
        <v>84.535410130789913</v>
      </c>
      <c r="AF1150" s="71">
        <v>71.921896963116694</v>
      </c>
      <c r="AG1150" s="71">
        <v>79.454213660075283</v>
      </c>
      <c r="AH1150" s="71">
        <v>80.3046138848498</v>
      </c>
      <c r="AI1150" s="71">
        <v>95.288041092454634</v>
      </c>
      <c r="AJ1150" s="71">
        <v>-39.131365223520717</v>
      </c>
      <c r="AK1150" s="71">
        <v>-46.800820854001948</v>
      </c>
      <c r="AL1150" s="71">
        <v>-47.601566890138855</v>
      </c>
      <c r="AM1150" s="71">
        <v>-47.838204109624762</v>
      </c>
      <c r="AN1150" s="71">
        <v>-45.370877148064672</v>
      </c>
      <c r="AO1150" s="71">
        <v>-19.674947456225343</v>
      </c>
      <c r="AP1150" s="71">
        <v>-31.753491006173384</v>
      </c>
      <c r="AQ1150" s="71">
        <v>-12.957281885900462</v>
      </c>
      <c r="AR1150" s="71">
        <v>58.407619260605379</v>
      </c>
      <c r="AS1150" s="71">
        <v>-34.9001910713963</v>
      </c>
      <c r="AT1150" s="71">
        <v>-1.0044219657577846</v>
      </c>
      <c r="AU1150" s="71">
        <v>13.157904794635567</v>
      </c>
      <c r="AV1150" s="72">
        <v>14.133416384099995</v>
      </c>
      <c r="AW1150" s="73">
        <v>-192181.2800000002</v>
      </c>
      <c r="AX1150" s="73">
        <v>-240349.27999999991</v>
      </c>
      <c r="AY1150" s="73">
        <v>-248800.78999999998</v>
      </c>
      <c r="AZ1150" s="73">
        <v>-271150.27999999997</v>
      </c>
      <c r="BA1150" s="73">
        <v>-374476.4200000001</v>
      </c>
      <c r="BB1150" s="73">
        <v>-103169.06000000011</v>
      </c>
      <c r="BC1150" s="73">
        <v>-120565.49999999991</v>
      </c>
      <c r="BD1150" s="73">
        <v>-35616.899999999994</v>
      </c>
      <c r="BE1150" s="73">
        <v>183030.13999999996</v>
      </c>
      <c r="BF1150" s="73">
        <v>-159321.03000000003</v>
      </c>
      <c r="BG1150" s="73">
        <v>-3418.6500000000815</v>
      </c>
      <c r="BH1150" s="73">
        <v>34771.369999999937</v>
      </c>
      <c r="BI1150" s="73">
        <v>22867.390000000014</v>
      </c>
      <c r="BJ1150" s="71">
        <v>14.6824705579631</v>
      </c>
      <c r="BK1150" s="71">
        <v>13.566806123011517</v>
      </c>
      <c r="BL1150" s="71">
        <v>12.127969117315873</v>
      </c>
      <c r="BM1150" s="71">
        <v>9.9627066832645017</v>
      </c>
      <c r="BN1150" s="71">
        <v>4.3410499323334708</v>
      </c>
      <c r="BO1150" s="71">
        <v>6.4730437279571298</v>
      </c>
      <c r="BP1150" s="71">
        <v>8.6068803737705171</v>
      </c>
      <c r="BQ1150" s="71">
        <v>14.438175732252741</v>
      </c>
      <c r="BR1150" s="72">
        <v>9.27763965433798</v>
      </c>
      <c r="BS1150" s="72">
        <v>9.5535878642446441</v>
      </c>
      <c r="BT1150" s="71">
        <v>12.056638567720581</v>
      </c>
      <c r="BU1150" s="71">
        <v>11.624642086405744</v>
      </c>
      <c r="BV1150" s="71">
        <v>11.055132057659209</v>
      </c>
      <c r="BW1150" s="71">
        <v>9.3337871704973416</v>
      </c>
      <c r="BX1150" s="75">
        <v>4981</v>
      </c>
      <c r="BY1150" s="75">
        <v>4474</v>
      </c>
      <c r="BZ1150" s="75">
        <v>4247</v>
      </c>
      <c r="CA1150" s="75">
        <v>4445</v>
      </c>
      <c r="CB1150" s="75">
        <v>6624</v>
      </c>
      <c r="CC1150" s="75">
        <v>7828</v>
      </c>
      <c r="CD1150" s="75">
        <v>4435</v>
      </c>
      <c r="CE1150" s="75">
        <v>4562</v>
      </c>
      <c r="CF1150" s="75">
        <v>8785</v>
      </c>
      <c r="CG1150" s="75">
        <v>4901</v>
      </c>
      <c r="CH1150" s="75">
        <v>5342</v>
      </c>
      <c r="CI1150" s="75">
        <v>5271</v>
      </c>
      <c r="CJ1150" s="75">
        <v>3210</v>
      </c>
      <c r="CK1150" s="75">
        <v>36506</v>
      </c>
      <c r="CL1150" s="73">
        <v>851237.07</v>
      </c>
      <c r="CM1150" s="73">
        <v>850674.85000000009</v>
      </c>
      <c r="CN1150" s="73">
        <v>852375.58000000019</v>
      </c>
      <c r="CO1150" s="73">
        <v>898867.7999999997</v>
      </c>
      <c r="CP1150" s="73">
        <v>837018.14000000013</v>
      </c>
      <c r="CQ1150" s="73">
        <v>718039.43</v>
      </c>
      <c r="CR1150" s="73">
        <v>633179.79999999993</v>
      </c>
      <c r="CS1150" s="73">
        <v>863809.49</v>
      </c>
      <c r="CT1150" s="73">
        <v>729233.0399999998</v>
      </c>
      <c r="CU1150" s="73">
        <v>668162.82999999996</v>
      </c>
      <c r="CV1150" s="73">
        <v>692359.5199999999</v>
      </c>
      <c r="CW1150" s="73">
        <v>634640.60999999987</v>
      </c>
      <c r="CX1150" s="73">
        <v>591674.93999999994</v>
      </c>
      <c r="CY1150" s="77"/>
      <c r="CZ1150" s="4">
        <v>1383</v>
      </c>
      <c r="DA1150" s="76" t="str">
        <f t="shared" si="40"/>
        <v>1383</v>
      </c>
      <c r="DB1150" s="71">
        <v>7.4042594170740728</v>
      </c>
      <c r="DC1150" s="71">
        <v>8.8057399610815796</v>
      </c>
      <c r="DD1150" s="71">
        <v>1.2264389125605222</v>
      </c>
      <c r="DE1150" s="71">
        <v>1.2869868930428401</v>
      </c>
      <c r="DF1150" s="71">
        <v>0.70044809345643033</v>
      </c>
      <c r="DG1150" s="71">
        <v>0.91581421199986912</v>
      </c>
      <c r="DH1150" s="71">
        <v>1.2238525178528783</v>
      </c>
      <c r="DI1150" s="71">
        <v>0.9285582971123949</v>
      </c>
      <c r="DJ1150" s="71">
        <v>0.58250400284062587</v>
      </c>
      <c r="DK1150" s="71">
        <v>0.44669570535318487</v>
      </c>
      <c r="DL1150" s="71">
        <v>0.39432581797561567</v>
      </c>
      <c r="DM1150" s="71">
        <v>0.6508097066337194</v>
      </c>
      <c r="DN1150" s="71">
        <v>0.49322233315252623</v>
      </c>
      <c r="DO1150" s="71">
        <v>0.65198563995440562</v>
      </c>
      <c r="DQ1150" s="71"/>
      <c r="DR1150" s="71"/>
      <c r="DS1150" s="71"/>
      <c r="DT1150" s="71"/>
      <c r="DU1150" s="71"/>
      <c r="DV1150" s="71"/>
      <c r="DW1150" s="71"/>
      <c r="DX1150" s="71"/>
      <c r="DY1150" s="71"/>
      <c r="DZ1150" s="71"/>
      <c r="EA1150" s="71"/>
      <c r="EB1150" s="71"/>
      <c r="EC1150" s="71"/>
      <c r="ED1150" s="71"/>
    </row>
    <row r="1151" spans="1:134">
      <c r="A1151" s="4">
        <v>1373</v>
      </c>
      <c r="B1151" s="46" t="s">
        <v>8874</v>
      </c>
      <c r="C1151" s="65" t="str">
        <f t="shared" si="39"/>
        <v>1373</v>
      </c>
      <c r="D1151" s="69">
        <v>325795.44</v>
      </c>
      <c r="E1151" s="68">
        <v>3825410.6500000004</v>
      </c>
      <c r="F1151" s="68">
        <v>42768.47000000003</v>
      </c>
      <c r="G1151" s="69">
        <v>783978.56</v>
      </c>
      <c r="H1151" s="70">
        <v>107.85980083770572</v>
      </c>
      <c r="I1151" s="70">
        <v>25.776625510648831</v>
      </c>
      <c r="J1151" s="69">
        <v>526904.54999999993</v>
      </c>
      <c r="K1151" s="69">
        <v>483638.27000000008</v>
      </c>
      <c r="L1151" s="69">
        <v>473257.11</v>
      </c>
      <c r="M1151" s="69">
        <v>572660.66999999993</v>
      </c>
      <c r="N1151" s="69">
        <v>744149.31000000017</v>
      </c>
      <c r="O1151" s="69">
        <v>879648.70000000019</v>
      </c>
      <c r="P1151" s="69">
        <v>499059.35000000009</v>
      </c>
      <c r="Q1151" s="69">
        <v>501638.02999999991</v>
      </c>
      <c r="R1151" s="69">
        <v>718138.54999999981</v>
      </c>
      <c r="S1151" s="69">
        <v>555992.46000000008</v>
      </c>
      <c r="T1151" s="69">
        <v>658836.93000000005</v>
      </c>
      <c r="U1151" s="69">
        <v>565949.89</v>
      </c>
      <c r="V1151" s="69">
        <v>325795.44</v>
      </c>
      <c r="W1151" s="70">
        <v>120.2471818887646</v>
      </c>
      <c r="X1151" s="70">
        <v>84.41131987006014</v>
      </c>
      <c r="Y1151" s="70">
        <v>99.49064038071711</v>
      </c>
      <c r="Z1151" s="71">
        <v>105.40470505688317</v>
      </c>
      <c r="AA1151" s="71">
        <v>80.495589831140393</v>
      </c>
      <c r="AB1151" s="71">
        <v>99.336420886786698</v>
      </c>
      <c r="AC1151" s="71">
        <v>97.159287374850038</v>
      </c>
      <c r="AD1151" s="71">
        <v>103.71012457300397</v>
      </c>
      <c r="AE1151" s="71">
        <v>107.38071550540589</v>
      </c>
      <c r="AF1151" s="71">
        <v>118.91183823910706</v>
      </c>
      <c r="AG1151" s="71">
        <v>117.56954795185067</v>
      </c>
      <c r="AH1151" s="71">
        <v>106.93858629073662</v>
      </c>
      <c r="AI1151" s="71">
        <v>100.75521232672229</v>
      </c>
      <c r="AJ1151" s="71">
        <v>42.940731245803555</v>
      </c>
      <c r="AK1151" s="71">
        <v>21.343272625016361</v>
      </c>
      <c r="AL1151" s="71">
        <v>29.934994217602128</v>
      </c>
      <c r="AM1151" s="71">
        <v>5.723675087707103</v>
      </c>
      <c r="AN1151" s="71">
        <v>-5.9555368638966044</v>
      </c>
      <c r="AO1151" s="71">
        <v>14.762983852948919</v>
      </c>
      <c r="AP1151" s="71">
        <v>-2.1161405488995588</v>
      </c>
      <c r="AQ1151" s="71">
        <v>26.893620388316108</v>
      </c>
      <c r="AR1151" s="71">
        <v>61.23112043057737</v>
      </c>
      <c r="AS1151" s="71">
        <v>10.423504509828607</v>
      </c>
      <c r="AT1151" s="71">
        <v>46.736557430823453</v>
      </c>
      <c r="AU1151" s="71">
        <v>24.296256181540965</v>
      </c>
      <c r="AV1151" s="72">
        <v>15.111093476356707</v>
      </c>
      <c r="AW1151" s="73">
        <v>158287.04999999999</v>
      </c>
      <c r="AX1151" s="73">
        <v>85067.95000000007</v>
      </c>
      <c r="AY1151" s="73">
        <v>109031.05000000005</v>
      </c>
      <c r="AZ1151" s="73">
        <v>31002.739999999991</v>
      </c>
      <c r="BA1151" s="73">
        <v>-47124.609999999753</v>
      </c>
      <c r="BB1151" s="73">
        <v>124967.44000000018</v>
      </c>
      <c r="BC1151" s="73">
        <v>-10789.109999999811</v>
      </c>
      <c r="BD1151" s="73">
        <v>106316.32000000012</v>
      </c>
      <c r="BE1151" s="73">
        <v>272729.15999999986</v>
      </c>
      <c r="BF1151" s="73">
        <v>52483.300000000163</v>
      </c>
      <c r="BG1151" s="73">
        <v>209843.89</v>
      </c>
      <c r="BH1151" s="73">
        <v>110626.53000000003</v>
      </c>
      <c r="BI1151" s="73">
        <v>42768.47000000003</v>
      </c>
      <c r="BJ1151" s="71">
        <v>15.992727692147705</v>
      </c>
      <c r="BK1151" s="71">
        <v>14.017876405947895</v>
      </c>
      <c r="BL1151" s="71">
        <v>15.212636521851309</v>
      </c>
      <c r="BM1151" s="71">
        <v>15.900626229764047</v>
      </c>
      <c r="BN1151" s="71">
        <v>6.3285825603851844</v>
      </c>
      <c r="BO1151" s="71">
        <v>12.590191956179137</v>
      </c>
      <c r="BP1151" s="71">
        <v>20.573790094644593</v>
      </c>
      <c r="BQ1151" s="71">
        <v>21.024928994594731</v>
      </c>
      <c r="BR1151" s="72">
        <v>18.011177751055037</v>
      </c>
      <c r="BS1151" s="72">
        <v>16.171780425765249</v>
      </c>
      <c r="BT1151" s="71">
        <v>16.646500620227702</v>
      </c>
      <c r="BU1151" s="71">
        <v>16.740926993091211</v>
      </c>
      <c r="BV1151" s="71">
        <v>16.165638589884168</v>
      </c>
      <c r="BW1151" s="71">
        <v>16.546253079791416</v>
      </c>
      <c r="BX1151" s="75">
        <v>7277</v>
      </c>
      <c r="BY1151" s="75">
        <v>6861</v>
      </c>
      <c r="BZ1151" s="75">
        <v>7173</v>
      </c>
      <c r="CA1151" s="75">
        <v>7910</v>
      </c>
      <c r="CB1151" s="75">
        <v>9825</v>
      </c>
      <c r="CC1151" s="75">
        <v>11771</v>
      </c>
      <c r="CD1151" s="75">
        <v>7576</v>
      </c>
      <c r="CE1151" s="75">
        <v>7747</v>
      </c>
      <c r="CF1151" s="75">
        <v>10877</v>
      </c>
      <c r="CG1151" s="75">
        <v>8549</v>
      </c>
      <c r="CH1151" s="75">
        <v>9461</v>
      </c>
      <c r="CI1151" s="75">
        <v>8617</v>
      </c>
      <c r="CJ1151" s="75">
        <v>4899</v>
      </c>
      <c r="CK1151" s="75">
        <v>57726</v>
      </c>
      <c r="CL1151" s="73">
        <v>726033.35999999987</v>
      </c>
      <c r="CM1151" s="73">
        <v>803336.68000000017</v>
      </c>
      <c r="CN1151" s="73">
        <v>793245.98999999964</v>
      </c>
      <c r="CO1151" s="73">
        <v>957269.58999999985</v>
      </c>
      <c r="CP1151" s="73">
        <v>949487.61999999988</v>
      </c>
      <c r="CQ1151" s="73">
        <v>689951.09000000008</v>
      </c>
      <c r="CR1151" s="73">
        <v>742495.86000000022</v>
      </c>
      <c r="CS1151" s="73">
        <v>784316.90000000014</v>
      </c>
      <c r="CT1151" s="73">
        <v>711486.37000000023</v>
      </c>
      <c r="CU1151" s="73">
        <v>672148.33</v>
      </c>
      <c r="CV1151" s="73">
        <v>588358.31999999995</v>
      </c>
      <c r="CW1151" s="73">
        <v>643711.26000000013</v>
      </c>
      <c r="CX1151" s="73">
        <v>666355.44999999995</v>
      </c>
      <c r="CY1151" s="77"/>
      <c r="CZ1151" s="4">
        <v>1373</v>
      </c>
      <c r="DA1151" s="76" t="str">
        <f t="shared" si="40"/>
        <v>1373</v>
      </c>
      <c r="DB1151" s="71">
        <v>2.4089067384472767</v>
      </c>
      <c r="DC1151" s="71">
        <v>2.3640965102354428</v>
      </c>
      <c r="DD1151" s="71">
        <v>0.62976376646070686</v>
      </c>
      <c r="DE1151" s="71">
        <v>0.47922208822223672</v>
      </c>
      <c r="DF1151" s="71">
        <v>0.89820004252557473</v>
      </c>
      <c r="DG1151" s="71">
        <v>0.48429559538174966</v>
      </c>
      <c r="DH1151" s="71">
        <v>0.65691714538416557</v>
      </c>
      <c r="DI1151" s="71">
        <v>0.71219061233863579</v>
      </c>
      <c r="DJ1151" s="71">
        <v>0.52216776151784916</v>
      </c>
      <c r="DK1151" s="71">
        <v>0.55992303077256178</v>
      </c>
      <c r="DL1151" s="71">
        <v>0.22208913216746434</v>
      </c>
      <c r="DM1151" s="71">
        <v>0.27622123380342511</v>
      </c>
      <c r="DN1151" s="72">
        <v>0.19754077176788856</v>
      </c>
      <c r="DO1151" s="71">
        <v>0.45454604165617091</v>
      </c>
      <c r="DQ1151" s="71"/>
      <c r="DR1151" s="71"/>
      <c r="DS1151" s="71"/>
      <c r="DT1151" s="71"/>
      <c r="DU1151" s="71"/>
      <c r="DV1151" s="71"/>
      <c r="DW1151" s="71"/>
      <c r="DX1151" s="71"/>
      <c r="DY1151" s="71"/>
      <c r="DZ1151" s="71"/>
      <c r="EA1151" s="71"/>
      <c r="EB1151" s="71"/>
      <c r="EC1151" s="71"/>
      <c r="ED1151" s="71"/>
    </row>
    <row r="1152" spans="1:134">
      <c r="A1152" s="4">
        <v>5056</v>
      </c>
      <c r="B1152" s="46" t="s">
        <v>8881</v>
      </c>
      <c r="C1152" s="65" t="str">
        <f t="shared" si="39"/>
        <v>5056</v>
      </c>
      <c r="D1152" s="69">
        <v>173065.41999999998</v>
      </c>
      <c r="E1152" s="68">
        <v>1799367.8400000005</v>
      </c>
      <c r="F1152" s="68">
        <v>58270.220000000016</v>
      </c>
      <c r="G1152" s="69">
        <v>210781.19000000134</v>
      </c>
      <c r="H1152" s="70">
        <v>93.144113973274244</v>
      </c>
      <c r="I1152" s="70">
        <v>13.268472953615817</v>
      </c>
      <c r="J1152" s="69">
        <v>221627.26999999993</v>
      </c>
      <c r="K1152" s="69">
        <v>205513.61999999997</v>
      </c>
      <c r="L1152" s="69">
        <v>179851.87000000005</v>
      </c>
      <c r="M1152" s="69">
        <v>192181.28999999995</v>
      </c>
      <c r="N1152" s="69">
        <v>318973.31000000006</v>
      </c>
      <c r="O1152" s="69">
        <v>388567.2899999998</v>
      </c>
      <c r="P1152" s="69">
        <v>196783.93999999989</v>
      </c>
      <c r="Q1152" s="69">
        <v>185183.65999999997</v>
      </c>
      <c r="R1152" s="69">
        <v>424222.23999999993</v>
      </c>
      <c r="S1152" s="69">
        <v>246912.49999999997</v>
      </c>
      <c r="T1152" s="69">
        <v>284307.59999999998</v>
      </c>
      <c r="U1152" s="69">
        <v>288892.48000000004</v>
      </c>
      <c r="V1152" s="69">
        <v>173065.41999999998</v>
      </c>
      <c r="W1152" s="70">
        <v>73.915645491141419</v>
      </c>
      <c r="X1152" s="70">
        <v>82.341316112063879</v>
      </c>
      <c r="Y1152" s="70">
        <v>81.048539720358761</v>
      </c>
      <c r="Z1152" s="71">
        <v>74.64400316247945</v>
      </c>
      <c r="AA1152" s="71">
        <v>94.036993540005355</v>
      </c>
      <c r="AB1152" s="71">
        <v>138.61182907551517</v>
      </c>
      <c r="AC1152" s="71">
        <v>82.848494310548901</v>
      </c>
      <c r="AD1152" s="71">
        <v>72.158525664072471</v>
      </c>
      <c r="AE1152" s="71">
        <v>90.159039753106555</v>
      </c>
      <c r="AF1152" s="71">
        <v>90.844824769057396</v>
      </c>
      <c r="AG1152" s="71">
        <v>106.15135275081522</v>
      </c>
      <c r="AH1152" s="71">
        <v>99.184782520064871</v>
      </c>
      <c r="AI1152" s="71">
        <v>127.03751430384327</v>
      </c>
      <c r="AJ1152" s="71">
        <v>-28.258834747015026</v>
      </c>
      <c r="AK1152" s="71">
        <v>-22.0036381468245</v>
      </c>
      <c r="AL1152" s="71">
        <v>-37.89444430574288</v>
      </c>
      <c r="AM1152" s="71">
        <v>-35.435892484449681</v>
      </c>
      <c r="AN1152" s="71">
        <v>-35.020117947335805</v>
      </c>
      <c r="AO1152" s="71">
        <v>4.5913435598325947</v>
      </c>
      <c r="AP1152" s="71">
        <v>-18.946353346787927</v>
      </c>
      <c r="AQ1152" s="71">
        <v>-8.3032903553734378</v>
      </c>
      <c r="AR1152" s="71">
        <v>85.492387383995762</v>
      </c>
      <c r="AS1152" s="71">
        <v>-32.15598837483433</v>
      </c>
      <c r="AT1152" s="71">
        <v>36.571967131373654</v>
      </c>
      <c r="AU1152" s="71">
        <v>26.573737189278358</v>
      </c>
      <c r="AV1152" s="72">
        <v>50.760153734650949</v>
      </c>
      <c r="AW1152" s="73">
        <v>-87298.950000000041</v>
      </c>
      <c r="AX1152" s="73">
        <v>-57977.670000000013</v>
      </c>
      <c r="AY1152" s="73">
        <v>-109738.75999999983</v>
      </c>
      <c r="AZ1152" s="73">
        <v>-105478.35</v>
      </c>
      <c r="BA1152" s="73">
        <v>-171906.78999999998</v>
      </c>
      <c r="BB1152" s="73">
        <v>19355.199999999837</v>
      </c>
      <c r="BC1152" s="73">
        <v>-45998.40000000014</v>
      </c>
      <c r="BD1152" s="73">
        <v>-16768.690000000002</v>
      </c>
      <c r="BE1152" s="73">
        <v>195521.61999999991</v>
      </c>
      <c r="BF1152" s="73">
        <v>-117028.98000000001</v>
      </c>
      <c r="BG1152" s="73">
        <v>76133.399999999965</v>
      </c>
      <c r="BH1152" s="73">
        <v>60652.020000000019</v>
      </c>
      <c r="BI1152" s="73">
        <v>58270.220000000016</v>
      </c>
      <c r="BJ1152" s="71">
        <v>16.192019135494263</v>
      </c>
      <c r="BK1152" s="71">
        <v>9.9722892580787921</v>
      </c>
      <c r="BL1152" s="71">
        <v>7.0345493696422299</v>
      </c>
      <c r="BM1152" s="71">
        <v>8.0822098606029034</v>
      </c>
      <c r="BN1152" s="71">
        <v>-0.4603139070985014</v>
      </c>
      <c r="BO1152" s="71">
        <v>3.5008091145852651</v>
      </c>
      <c r="BP1152" s="71">
        <v>11.250664980219293</v>
      </c>
      <c r="BQ1152" s="71">
        <v>9.9581264424202445</v>
      </c>
      <c r="BR1152" s="72">
        <v>6.1086589688004791</v>
      </c>
      <c r="BS1152" s="72">
        <v>6.8535698163029384</v>
      </c>
      <c r="BT1152" s="71">
        <v>10.878551834723044</v>
      </c>
      <c r="BU1152" s="71">
        <v>11.187873796434957</v>
      </c>
      <c r="BV1152" s="71">
        <v>9.9857635968695178</v>
      </c>
      <c r="BW1152" s="71">
        <v>7.8083424378561812</v>
      </c>
      <c r="BX1152" s="75">
        <v>5157</v>
      </c>
      <c r="BY1152" s="75">
        <v>4631</v>
      </c>
      <c r="BZ1152" s="75">
        <v>4113</v>
      </c>
      <c r="CA1152" s="75">
        <v>4190</v>
      </c>
      <c r="CB1152" s="75">
        <v>5692</v>
      </c>
      <c r="CC1152" s="75">
        <v>8075</v>
      </c>
      <c r="CD1152" s="75">
        <v>4218</v>
      </c>
      <c r="CE1152" s="75">
        <v>4260</v>
      </c>
      <c r="CF1152" s="75">
        <v>8196</v>
      </c>
      <c r="CG1152" s="75">
        <v>5592</v>
      </c>
      <c r="CH1152" s="75">
        <v>6036</v>
      </c>
      <c r="CI1152" s="75">
        <v>6650</v>
      </c>
      <c r="CJ1152" s="75">
        <v>3609</v>
      </c>
      <c r="CK1152" s="75">
        <v>38561</v>
      </c>
      <c r="CL1152" s="73">
        <v>520861.47</v>
      </c>
      <c r="CM1152" s="73">
        <v>604068.17000000004</v>
      </c>
      <c r="CN1152" s="73">
        <v>641702.14</v>
      </c>
      <c r="CO1152" s="73">
        <v>797292.21</v>
      </c>
      <c r="CP1152" s="73">
        <v>768658.77999999991</v>
      </c>
      <c r="CQ1152" s="73">
        <v>587960.19000000006</v>
      </c>
      <c r="CR1152" s="73">
        <v>688518.4600000002</v>
      </c>
      <c r="CS1152" s="73">
        <v>830274.36000000022</v>
      </c>
      <c r="CT1152" s="73">
        <v>696077.88</v>
      </c>
      <c r="CU1152" s="73">
        <v>639774.75999999989</v>
      </c>
      <c r="CV1152" s="73">
        <v>640519.2100000002</v>
      </c>
      <c r="CW1152" s="73">
        <v>640973.42000000027</v>
      </c>
      <c r="CX1152" s="73">
        <v>677931.75000000012</v>
      </c>
      <c r="CY1152" s="77"/>
      <c r="CZ1152" s="4">
        <v>5056</v>
      </c>
      <c r="DA1152" s="76" t="str">
        <f t="shared" si="40"/>
        <v>5056</v>
      </c>
      <c r="DB1152" s="71">
        <v>4.8930039891875872</v>
      </c>
      <c r="DC1152" s="71">
        <v>7.434143843474561</v>
      </c>
      <c r="DD1152" s="71">
        <v>1.1416692339746068</v>
      </c>
      <c r="DE1152" s="71">
        <v>2.0725330977901133</v>
      </c>
      <c r="DF1152" s="71">
        <v>1.3041681514701762</v>
      </c>
      <c r="DG1152" s="71">
        <v>0.80379363038785046</v>
      </c>
      <c r="DH1152" s="71">
        <v>0.62600812678020201</v>
      </c>
      <c r="DI1152" s="71">
        <v>0.56679439490603256</v>
      </c>
      <c r="DJ1152" s="71">
        <v>0.77429175071200562</v>
      </c>
      <c r="DK1152" s="71">
        <v>0.56073990841741095</v>
      </c>
      <c r="DL1152" s="71">
        <v>0.44365257009756465</v>
      </c>
      <c r="DM1152" s="71">
        <v>0.46475957233129339</v>
      </c>
      <c r="DN1152" s="72">
        <v>0.37827809892051562</v>
      </c>
      <c r="DO1152" s="71">
        <v>0.56684739059801248</v>
      </c>
      <c r="DQ1152" s="71"/>
      <c r="DR1152" s="71"/>
      <c r="DS1152" s="71"/>
      <c r="DT1152" s="71"/>
      <c r="DU1152" s="71"/>
      <c r="DV1152" s="71"/>
      <c r="DW1152" s="71"/>
      <c r="DX1152" s="71"/>
      <c r="DY1152" s="71"/>
      <c r="DZ1152" s="71"/>
      <c r="EA1152" s="71"/>
      <c r="EB1152" s="71"/>
      <c r="EC1152" s="71"/>
      <c r="ED1152" s="71"/>
    </row>
    <row r="1153" spans="1:134">
      <c r="A1153" s="4">
        <v>1397</v>
      </c>
      <c r="B1153" s="46" t="s">
        <v>8888</v>
      </c>
      <c r="C1153" s="65" t="str">
        <f t="shared" si="39"/>
        <v>1397</v>
      </c>
      <c r="D1153" s="69">
        <v>421226.31000000006</v>
      </c>
      <c r="E1153" s="68">
        <v>5066031.2599999979</v>
      </c>
      <c r="F1153" s="69">
        <v>63580.620000000054</v>
      </c>
      <c r="G1153" s="69">
        <v>1141449.0499999993</v>
      </c>
      <c r="H1153" s="70">
        <v>104.58249539732248</v>
      </c>
      <c r="I1153" s="70">
        <v>29.084600319787924</v>
      </c>
      <c r="J1153" s="69">
        <v>649794.17999999993</v>
      </c>
      <c r="K1153" s="69">
        <v>586088.11999999988</v>
      </c>
      <c r="L1153" s="69">
        <v>552491.57000000007</v>
      </c>
      <c r="M1153" s="69">
        <v>657771.97</v>
      </c>
      <c r="N1153" s="69">
        <v>808387.26000000013</v>
      </c>
      <c r="O1153" s="69">
        <v>934732.74000000022</v>
      </c>
      <c r="P1153" s="69">
        <v>582861.62</v>
      </c>
      <c r="Q1153" s="69">
        <v>530523.71</v>
      </c>
      <c r="R1153" s="69">
        <v>1770488.6499999994</v>
      </c>
      <c r="S1153" s="69">
        <v>505671.09999999992</v>
      </c>
      <c r="T1153" s="69">
        <v>642061.39</v>
      </c>
      <c r="U1153" s="69">
        <v>613198.47999999986</v>
      </c>
      <c r="V1153" s="69">
        <v>421226.31000000006</v>
      </c>
      <c r="W1153" s="70">
        <v>115.77034050943709</v>
      </c>
      <c r="X1153" s="70">
        <v>103.06201773161598</v>
      </c>
      <c r="Y1153" s="70">
        <v>112.43025753140678</v>
      </c>
      <c r="Z1153" s="71">
        <v>92.671725421943023</v>
      </c>
      <c r="AA1153" s="71">
        <v>99.269702037256764</v>
      </c>
      <c r="AB1153" s="71">
        <v>110.92949878587368</v>
      </c>
      <c r="AC1153" s="71">
        <v>103.6807949604934</v>
      </c>
      <c r="AD1153" s="71">
        <v>98.379008733683207</v>
      </c>
      <c r="AE1153" s="71">
        <v>113.11572218004568</v>
      </c>
      <c r="AF1153" s="71">
        <v>79.671334143808991</v>
      </c>
      <c r="AG1153" s="71">
        <v>115.50867105899343</v>
      </c>
      <c r="AH1153" s="71">
        <v>105.21419399823462</v>
      </c>
      <c r="AI1153" s="71">
        <v>104.2496316631716</v>
      </c>
      <c r="AJ1153" s="71">
        <v>18.37515042504856</v>
      </c>
      <c r="AK1153" s="71">
        <v>0.29956824789802994</v>
      </c>
      <c r="AL1153" s="71">
        <v>-15.047575083290399</v>
      </c>
      <c r="AM1153" s="71">
        <v>-7.5862982377088661</v>
      </c>
      <c r="AN1153" s="71">
        <v>-13.380059977003134</v>
      </c>
      <c r="AO1153" s="71">
        <v>3.6958205680284406</v>
      </c>
      <c r="AP1153" s="71">
        <v>3.1179442309787531</v>
      </c>
      <c r="AQ1153" s="71">
        <v>20.161860418384236</v>
      </c>
      <c r="AR1153" s="71">
        <v>198.98636807624476</v>
      </c>
      <c r="AS1153" s="71">
        <v>-51.885320246661152</v>
      </c>
      <c r="AT1153" s="71">
        <v>44.662591446968406</v>
      </c>
      <c r="AU1153" s="71">
        <v>29.57912460758476</v>
      </c>
      <c r="AV1153" s="72">
        <v>17.777544026883163</v>
      </c>
      <c r="AW1153" s="73">
        <v>100866.31999999995</v>
      </c>
      <c r="AX1153" s="73">
        <v>1750.4899999999907</v>
      </c>
      <c r="AY1153" s="73">
        <v>-97862.519999999786</v>
      </c>
      <c r="AZ1153" s="73">
        <v>-53996.910000000033</v>
      </c>
      <c r="BA1153" s="73">
        <v>-124870.43999999959</v>
      </c>
      <c r="BB1153" s="73">
        <v>49438.110000000335</v>
      </c>
      <c r="BC1153" s="73">
        <v>17623.800000000047</v>
      </c>
      <c r="BD1153" s="73">
        <v>89016.139999999956</v>
      </c>
      <c r="BE1153" s="73">
        <v>1178324.9799999995</v>
      </c>
      <c r="BF1153" s="73">
        <v>-545299.41999999993</v>
      </c>
      <c r="BG1153" s="73">
        <v>198227.64999999991</v>
      </c>
      <c r="BH1153" s="73">
        <v>139975.27999999997</v>
      </c>
      <c r="BI1153" s="73">
        <v>63580.620000000054</v>
      </c>
      <c r="BJ1153" s="71">
        <v>11.302022205712072</v>
      </c>
      <c r="BK1153" s="71">
        <v>6.9585289220993243</v>
      </c>
      <c r="BL1153" s="71">
        <v>9.5144936482078535</v>
      </c>
      <c r="BM1153" s="71">
        <v>9.9656498209782125</v>
      </c>
      <c r="BN1153" s="71">
        <v>1.6713541995705041</v>
      </c>
      <c r="BO1153" s="71">
        <v>8.4409536632658568</v>
      </c>
      <c r="BP1153" s="71">
        <v>16.669671656819922</v>
      </c>
      <c r="BQ1153" s="71">
        <v>19.751046245178863</v>
      </c>
      <c r="BR1153" s="72">
        <v>7.9976565743962764</v>
      </c>
      <c r="BS1153" s="72">
        <v>11.779428324533772</v>
      </c>
      <c r="BT1153" s="71">
        <v>12.495707307137765</v>
      </c>
      <c r="BU1153" s="71">
        <v>11.255936519303338</v>
      </c>
      <c r="BV1153" s="71">
        <v>9.3218112885490179</v>
      </c>
      <c r="BW1153" s="71">
        <v>9.942038281364951</v>
      </c>
      <c r="BX1153" s="75">
        <v>12342</v>
      </c>
      <c r="BY1153" s="75">
        <v>11737</v>
      </c>
      <c r="BZ1153" s="75">
        <v>10852</v>
      </c>
      <c r="CA1153" s="75">
        <v>12049</v>
      </c>
      <c r="CB1153" s="75">
        <v>13749</v>
      </c>
      <c r="CC1153" s="75">
        <v>16049</v>
      </c>
      <c r="CD1153" s="75">
        <v>11509</v>
      </c>
      <c r="CE1153" s="75">
        <v>10696</v>
      </c>
      <c r="CF1153" s="75">
        <v>21331</v>
      </c>
      <c r="CG1153" s="75">
        <v>9570</v>
      </c>
      <c r="CH1153" s="75">
        <v>11354</v>
      </c>
      <c r="CI1153" s="75">
        <v>11574</v>
      </c>
      <c r="CJ1153" s="75">
        <v>7187</v>
      </c>
      <c r="CK1153" s="75">
        <v>83221</v>
      </c>
      <c r="CL1153" s="73">
        <v>1029954.6200000001</v>
      </c>
      <c r="CM1153" s="73">
        <v>997063.94</v>
      </c>
      <c r="CN1153" s="73">
        <v>1048560.45</v>
      </c>
      <c r="CO1153" s="73">
        <v>1238072.01</v>
      </c>
      <c r="CP1153" s="73">
        <v>1341108.0199999996</v>
      </c>
      <c r="CQ1153" s="73">
        <v>1043385.8200000001</v>
      </c>
      <c r="CR1153" s="73">
        <v>1031252.2199999997</v>
      </c>
      <c r="CS1153" s="73">
        <v>1624470.6699999992</v>
      </c>
      <c r="CT1153" s="73">
        <v>1064350.27</v>
      </c>
      <c r="CU1153" s="73">
        <v>1122088.33</v>
      </c>
      <c r="CV1153" s="73">
        <v>1146511.08</v>
      </c>
      <c r="CW1153" s="73">
        <v>1197923.76</v>
      </c>
      <c r="CX1153" s="73">
        <v>1200479.6200000001</v>
      </c>
      <c r="CY1153" s="77"/>
      <c r="CZ1153" s="4">
        <v>1397</v>
      </c>
      <c r="DA1153" s="76" t="str">
        <f t="shared" si="40"/>
        <v>1397</v>
      </c>
      <c r="DB1153" s="71">
        <v>7.6536107789175887</v>
      </c>
      <c r="DC1153" s="71">
        <v>7.9871131210738886</v>
      </c>
      <c r="DD1153" s="71">
        <v>1.1383440193436316</v>
      </c>
      <c r="DE1153" s="71">
        <v>0.66690285094349322</v>
      </c>
      <c r="DF1153" s="71">
        <v>0.77891506343813088</v>
      </c>
      <c r="DG1153" s="71">
        <v>0.5731877719312235</v>
      </c>
      <c r="DH1153" s="71">
        <v>0.17969828097747517</v>
      </c>
      <c r="DI1153" s="71">
        <v>1.0491332538327676</v>
      </c>
      <c r="DJ1153" s="71">
        <v>0.37073915322403755</v>
      </c>
      <c r="DK1153" s="71">
        <v>0.3093095513440462</v>
      </c>
      <c r="DL1153" s="71">
        <v>0.23321851997230486</v>
      </c>
      <c r="DM1153" s="71">
        <v>0.24189867011559213</v>
      </c>
      <c r="DN1153" s="72">
        <v>0.25682772787839842</v>
      </c>
      <c r="DO1153" s="71">
        <v>0.37099714347704732</v>
      </c>
      <c r="DQ1153" s="71"/>
      <c r="DR1153" s="71"/>
      <c r="DS1153" s="71"/>
      <c r="DT1153" s="71"/>
      <c r="DU1153" s="71"/>
      <c r="DV1153" s="71"/>
      <c r="DW1153" s="71"/>
      <c r="DX1153" s="71"/>
      <c r="DY1153" s="71"/>
      <c r="DZ1153" s="71"/>
      <c r="EA1153" s="71"/>
      <c r="EB1153" s="71"/>
      <c r="EC1153" s="71"/>
      <c r="ED1153" s="71"/>
    </row>
    <row r="1154" spans="1:134">
      <c r="A1154" s="4">
        <v>5074</v>
      </c>
      <c r="B1154" s="46" t="s">
        <v>8894</v>
      </c>
      <c r="C1154" s="65" t="str">
        <f t="shared" si="39"/>
        <v>5074</v>
      </c>
      <c r="D1154" s="69">
        <v>181253.30999999994</v>
      </c>
      <c r="E1154" s="68">
        <v>2117644.8499999987</v>
      </c>
      <c r="F1154" s="68">
        <v>32016.849999999977</v>
      </c>
      <c r="G1154" s="69">
        <v>369198.33999999915</v>
      </c>
      <c r="H1154" s="70">
        <v>97.280460584817106</v>
      </c>
      <c r="I1154" s="70">
        <v>21.115792670145762</v>
      </c>
      <c r="J1154" s="69">
        <v>275073.39999999991</v>
      </c>
      <c r="K1154" s="69">
        <v>275493.53999999998</v>
      </c>
      <c r="L1154" s="69">
        <v>257796.61999999994</v>
      </c>
      <c r="M1154" s="69">
        <v>276844.33999999997</v>
      </c>
      <c r="N1154" s="69">
        <v>383008.76999999996</v>
      </c>
      <c r="O1154" s="69">
        <v>487903.90000000008</v>
      </c>
      <c r="P1154" s="69">
        <v>251581.66</v>
      </c>
      <c r="Q1154" s="69">
        <v>243768.22999999995</v>
      </c>
      <c r="R1154" s="69">
        <v>506839.38</v>
      </c>
      <c r="S1154" s="69">
        <v>305884.65999999997</v>
      </c>
      <c r="T1154" s="69">
        <v>335275.54000000004</v>
      </c>
      <c r="U1154" s="69">
        <v>293042.07</v>
      </c>
      <c r="V1154" s="69">
        <v>181253.30999999994</v>
      </c>
      <c r="W1154" s="70">
        <v>99.915288632220879</v>
      </c>
      <c r="X1154" s="70">
        <v>100.06266793987623</v>
      </c>
      <c r="Y1154" s="70">
        <v>102.97891796579054</v>
      </c>
      <c r="Z1154" s="71">
        <v>93.888501088084325</v>
      </c>
      <c r="AA1154" s="71">
        <v>103.10988720951943</v>
      </c>
      <c r="AB1154" s="71">
        <v>100.4301021112997</v>
      </c>
      <c r="AC1154" s="71">
        <v>93.262341134592546</v>
      </c>
      <c r="AD1154" s="71">
        <v>85.708467869303334</v>
      </c>
      <c r="AE1154" s="71">
        <v>101.62149174072242</v>
      </c>
      <c r="AF1154" s="71">
        <v>101.87462541337851</v>
      </c>
      <c r="AG1154" s="71">
        <v>102.84177461339416</v>
      </c>
      <c r="AH1154" s="71">
        <v>95.498111849724424</v>
      </c>
      <c r="AI1154" s="71">
        <v>94.998043154666092</v>
      </c>
      <c r="AJ1154" s="71">
        <v>-0.52542193721663022</v>
      </c>
      <c r="AK1154" s="71">
        <v>-7.2890081390717736</v>
      </c>
      <c r="AL1154" s="71">
        <v>-19.177160031258612</v>
      </c>
      <c r="AM1154" s="71">
        <v>-19.78850155309555</v>
      </c>
      <c r="AN1154" s="71">
        <v>-15.916750532116207</v>
      </c>
      <c r="AO1154" s="71">
        <v>-5.4675365056306653</v>
      </c>
      <c r="AP1154" s="71">
        <v>-4.2828518560721456</v>
      </c>
      <c r="AQ1154" s="71">
        <v>11.179639269460949</v>
      </c>
      <c r="AR1154" s="71">
        <v>72.477529213834217</v>
      </c>
      <c r="AS1154" s="71">
        <v>-9.4103979629910679</v>
      </c>
      <c r="AT1154" s="71">
        <v>35.844273586097501</v>
      </c>
      <c r="AU1154" s="71">
        <v>22.720354851289315</v>
      </c>
      <c r="AV1154" s="72">
        <v>21.453772087598423</v>
      </c>
      <c r="AW1154" s="73">
        <v>-1452.9300000000512</v>
      </c>
      <c r="AX1154" s="73">
        <v>-21659.510000000009</v>
      </c>
      <c r="AY1154" s="73">
        <v>-61168.440000000119</v>
      </c>
      <c r="AZ1154" s="73">
        <v>-68298.620000000054</v>
      </c>
      <c r="BA1154" s="73">
        <v>-72496.619999999937</v>
      </c>
      <c r="BB1154" s="73">
        <v>-22059.42999999976</v>
      </c>
      <c r="BC1154" s="73">
        <v>-11256.989999999845</v>
      </c>
      <c r="BD1154" s="73">
        <v>24512.050000000047</v>
      </c>
      <c r="BE1154" s="73">
        <v>212981.16999999987</v>
      </c>
      <c r="BF1154" s="73">
        <v>-31775.129999999888</v>
      </c>
      <c r="BG1154" s="73">
        <v>88466.800000000047</v>
      </c>
      <c r="BH1154" s="73">
        <v>54253.59</v>
      </c>
      <c r="BI1154" s="73">
        <v>32016.849999999977</v>
      </c>
      <c r="BJ1154" s="71">
        <v>18.865012105989798</v>
      </c>
      <c r="BK1154" s="71">
        <v>16.994349577895846</v>
      </c>
      <c r="BL1154" s="71">
        <v>16.329317023793635</v>
      </c>
      <c r="BM1154" s="71">
        <v>18.196128919374548</v>
      </c>
      <c r="BN1154" s="71">
        <v>4.3326947830691003</v>
      </c>
      <c r="BO1154" s="71">
        <v>14.686575594278843</v>
      </c>
      <c r="BP1154" s="71">
        <v>21.556698307590334</v>
      </c>
      <c r="BQ1154" s="71">
        <v>22.097394591887067</v>
      </c>
      <c r="BR1154" s="72">
        <v>13.955127108906943</v>
      </c>
      <c r="BS1154" s="72">
        <v>18.451695278768138</v>
      </c>
      <c r="BT1154" s="71">
        <v>19.804824789558484</v>
      </c>
      <c r="BU1154" s="71">
        <v>19.76311583770805</v>
      </c>
      <c r="BV1154" s="71">
        <v>16.484606399425029</v>
      </c>
      <c r="BW1154" s="71">
        <v>16.990496379849915</v>
      </c>
      <c r="BX1154" s="75">
        <v>8329</v>
      </c>
      <c r="BY1154" s="75">
        <v>9286</v>
      </c>
      <c r="BZ1154" s="75">
        <v>8178</v>
      </c>
      <c r="CA1154" s="75">
        <v>8424</v>
      </c>
      <c r="CB1154" s="75">
        <v>9360</v>
      </c>
      <c r="CC1154" s="75">
        <v>11096</v>
      </c>
      <c r="CD1154" s="75">
        <v>7342</v>
      </c>
      <c r="CE1154" s="75">
        <v>7287</v>
      </c>
      <c r="CF1154" s="75">
        <v>11510</v>
      </c>
      <c r="CG1154" s="75">
        <v>9660</v>
      </c>
      <c r="CH1154" s="75">
        <v>10023</v>
      </c>
      <c r="CI1154" s="75">
        <v>8889</v>
      </c>
      <c r="CJ1154" s="75">
        <v>5331</v>
      </c>
      <c r="CK1154" s="75">
        <v>60042</v>
      </c>
      <c r="CL1154" s="73">
        <v>523808.01</v>
      </c>
      <c r="CM1154" s="73">
        <v>500199.83</v>
      </c>
      <c r="CN1154" s="73">
        <v>548311.33000000007</v>
      </c>
      <c r="CO1154" s="73">
        <v>618748.23</v>
      </c>
      <c r="CP1154" s="73">
        <v>657143.14</v>
      </c>
      <c r="CQ1154" s="73">
        <v>443136.77999999997</v>
      </c>
      <c r="CR1154" s="73">
        <v>567473.8899999999</v>
      </c>
      <c r="CS1154" s="73">
        <v>728276.81999999972</v>
      </c>
      <c r="CT1154" s="73">
        <v>586010.19000000006</v>
      </c>
      <c r="CU1154" s="73">
        <v>565626.99999999988</v>
      </c>
      <c r="CV1154" s="73">
        <v>557519.49</v>
      </c>
      <c r="CW1154" s="73">
        <v>611220.84999999986</v>
      </c>
      <c r="CX1154" s="73">
        <v>596088.20999999985</v>
      </c>
      <c r="CY1154" s="77"/>
      <c r="CZ1154" s="4">
        <v>5074</v>
      </c>
      <c r="DA1154" s="76" t="str">
        <f t="shared" si="40"/>
        <v>5074</v>
      </c>
      <c r="DB1154" s="71">
        <v>2.2031265863065932</v>
      </c>
      <c r="DC1154" s="71">
        <v>2.4451494649437966</v>
      </c>
      <c r="DD1154" s="71">
        <v>0.98437998532642179</v>
      </c>
      <c r="DE1154" s="71">
        <v>0.9605534739428363</v>
      </c>
      <c r="DF1154" s="71">
        <v>1.3378675224037442</v>
      </c>
      <c r="DG1154" s="71">
        <v>0.5717937313574224</v>
      </c>
      <c r="DH1154" s="71">
        <v>1.4209309442696747</v>
      </c>
      <c r="DI1154" s="71">
        <v>1.0558190898102862</v>
      </c>
      <c r="DJ1154" s="71">
        <v>0.3189222375195982</v>
      </c>
      <c r="DK1154" s="71">
        <v>0.44573675570501708</v>
      </c>
      <c r="DL1154" s="71">
        <v>0.51075129039953948</v>
      </c>
      <c r="DM1154" s="71">
        <v>0.80044226789642625</v>
      </c>
      <c r="DN1154" s="71">
        <v>0.43690944889929961</v>
      </c>
      <c r="DO1154" s="71">
        <v>0.66080966252525386</v>
      </c>
      <c r="DQ1154" s="71"/>
      <c r="DR1154" s="71"/>
      <c r="DS1154" s="71"/>
      <c r="DT1154" s="71"/>
      <c r="DU1154" s="71"/>
      <c r="DV1154" s="71"/>
      <c r="DW1154" s="71"/>
      <c r="DX1154" s="71"/>
      <c r="DY1154" s="71"/>
      <c r="DZ1154" s="71"/>
      <c r="EA1154" s="71"/>
      <c r="EB1154" s="71"/>
      <c r="EC1154" s="71"/>
      <c r="ED1154" s="71"/>
    </row>
    <row r="1155" spans="1:134">
      <c r="A1155" s="4">
        <v>5063</v>
      </c>
      <c r="B1155" s="46" t="s">
        <v>8901</v>
      </c>
      <c r="C1155" s="65" t="str">
        <f t="shared" si="39"/>
        <v>5063</v>
      </c>
      <c r="D1155" s="69">
        <v>131017.13999999998</v>
      </c>
      <c r="E1155" s="68">
        <v>1721158.9999999998</v>
      </c>
      <c r="F1155" s="68">
        <v>-45745.91</v>
      </c>
      <c r="G1155" s="69">
        <v>2184.6400000012945</v>
      </c>
      <c r="H1155" s="70">
        <v>82.247829615179413</v>
      </c>
      <c r="I1155" s="70">
        <v>0.12708973739441465</v>
      </c>
      <c r="J1155" s="69">
        <v>307854.15999999992</v>
      </c>
      <c r="K1155" s="69">
        <v>239580.60999999996</v>
      </c>
      <c r="L1155" s="69">
        <v>247351</v>
      </c>
      <c r="M1155" s="69">
        <v>254332.84999999998</v>
      </c>
      <c r="N1155" s="69">
        <v>389061.23999999993</v>
      </c>
      <c r="O1155" s="69">
        <v>341637.44999999995</v>
      </c>
      <c r="P1155" s="69">
        <v>224574.40999999997</v>
      </c>
      <c r="Q1155" s="69">
        <v>206294.39999999999</v>
      </c>
      <c r="R1155" s="69">
        <v>469546.80000000005</v>
      </c>
      <c r="S1155" s="69">
        <v>218615.46</v>
      </c>
      <c r="T1155" s="69">
        <v>236938.89999999997</v>
      </c>
      <c r="U1155" s="69">
        <v>234171.89</v>
      </c>
      <c r="V1155" s="69">
        <v>131017.13999999998</v>
      </c>
      <c r="W1155" s="70">
        <v>118.37931801713945</v>
      </c>
      <c r="X1155" s="70">
        <v>81.309299291492252</v>
      </c>
      <c r="Y1155" s="70">
        <v>97.683953048199328</v>
      </c>
      <c r="Z1155" s="71">
        <v>76.699325412067282</v>
      </c>
      <c r="AA1155" s="71">
        <v>92.599701584096508</v>
      </c>
      <c r="AB1155" s="71">
        <v>88.009743486031837</v>
      </c>
      <c r="AC1155" s="71">
        <v>93.930272381942487</v>
      </c>
      <c r="AD1155" s="71">
        <v>74.640230113790537</v>
      </c>
      <c r="AE1155" s="71">
        <v>98.432071338232163</v>
      </c>
      <c r="AF1155" s="71">
        <v>84.710802389153073</v>
      </c>
      <c r="AG1155" s="71">
        <v>73.79514347527136</v>
      </c>
      <c r="AH1155" s="71">
        <v>74.761377780061537</v>
      </c>
      <c r="AI1155" s="71">
        <v>63.056549546234876</v>
      </c>
      <c r="AJ1155" s="71">
        <v>21.95536996880978</v>
      </c>
      <c r="AK1155" s="71">
        <v>-4.7682341854377697</v>
      </c>
      <c r="AL1155" s="71">
        <v>-5.9223030522659537</v>
      </c>
      <c r="AM1155" s="71">
        <v>-14.262335838889307</v>
      </c>
      <c r="AN1155" s="71">
        <v>-16.688209046531867</v>
      </c>
      <c r="AO1155" s="71">
        <v>-16.326301937338293</v>
      </c>
      <c r="AP1155" s="71">
        <v>-3.2094340438279856</v>
      </c>
      <c r="AQ1155" s="71">
        <v>-6.2176648437486044</v>
      </c>
      <c r="AR1155" s="71">
        <v>111.6577587690942</v>
      </c>
      <c r="AS1155" s="71">
        <v>-42.12189019821718</v>
      </c>
      <c r="AT1155" s="71">
        <v>-4.2826772615766506</v>
      </c>
      <c r="AU1155" s="71">
        <v>-3.6801875689502439</v>
      </c>
      <c r="AV1155" s="72">
        <v>-25.87979218507488</v>
      </c>
      <c r="AW1155" s="73">
        <v>55422.339999999938</v>
      </c>
      <c r="AX1155" s="73">
        <v>-11995.750000000058</v>
      </c>
      <c r="AY1155" s="73">
        <v>-15571.039999999979</v>
      </c>
      <c r="AZ1155" s="73">
        <v>-42307.900000000023</v>
      </c>
      <c r="BA1155" s="73">
        <v>-77932.969999999914</v>
      </c>
      <c r="BB1155" s="73">
        <v>-63180.960000000079</v>
      </c>
      <c r="BC1155" s="73">
        <v>-7446.5599999999977</v>
      </c>
      <c r="BD1155" s="73">
        <v>-13677.090000000084</v>
      </c>
      <c r="BE1155" s="73">
        <v>247704.33000000005</v>
      </c>
      <c r="BF1155" s="73">
        <v>-159101.54</v>
      </c>
      <c r="BG1155" s="73">
        <v>-10601.350000000064</v>
      </c>
      <c r="BH1155" s="73">
        <v>-8947.2399999999907</v>
      </c>
      <c r="BI1155" s="73">
        <v>-45745.91</v>
      </c>
      <c r="BJ1155" s="71">
        <v>8.4827577520926152</v>
      </c>
      <c r="BK1155" s="71">
        <v>9.8688448313873778</v>
      </c>
      <c r="BL1155" s="71">
        <v>7.3667865413508942</v>
      </c>
      <c r="BM1155" s="71">
        <v>6.285338716825752</v>
      </c>
      <c r="BN1155" s="71">
        <v>-2.8977450782370755</v>
      </c>
      <c r="BO1155" s="71">
        <v>9.5604391244917011</v>
      </c>
      <c r="BP1155" s="71">
        <v>13.244652565239853</v>
      </c>
      <c r="BQ1155" s="71">
        <v>13.449482548638025</v>
      </c>
      <c r="BR1155" s="72">
        <v>10.775868076355923</v>
      </c>
      <c r="BS1155" s="72">
        <v>10.219284389283048</v>
      </c>
      <c r="BT1155" s="71">
        <v>13.317302132516488</v>
      </c>
      <c r="BU1155" s="71">
        <v>11.873311589468527</v>
      </c>
      <c r="BV1155" s="71">
        <v>8.937350093181017</v>
      </c>
      <c r="BW1155" s="71">
        <v>10.161931060601695</v>
      </c>
      <c r="BX1155" s="75">
        <v>6880</v>
      </c>
      <c r="BY1155" s="75">
        <v>5794</v>
      </c>
      <c r="BZ1155" s="75">
        <v>5572</v>
      </c>
      <c r="CA1155" s="75">
        <v>5997</v>
      </c>
      <c r="CB1155" s="75">
        <v>7227</v>
      </c>
      <c r="CC1155" s="75">
        <v>7569</v>
      </c>
      <c r="CD1155" s="75">
        <v>5159</v>
      </c>
      <c r="CE1155" s="75">
        <v>5088</v>
      </c>
      <c r="CF1155" s="75">
        <v>8242</v>
      </c>
      <c r="CG1155" s="75">
        <v>5430</v>
      </c>
      <c r="CH1155" s="75">
        <v>5741</v>
      </c>
      <c r="CI1155" s="75">
        <v>5493</v>
      </c>
      <c r="CJ1155" s="75">
        <v>3117</v>
      </c>
      <c r="CK1155" s="75">
        <v>38270</v>
      </c>
      <c r="CL1155" s="73">
        <v>543439.01</v>
      </c>
      <c r="CM1155" s="73">
        <v>551483.27000000025</v>
      </c>
      <c r="CN1155" s="73">
        <v>478156.74</v>
      </c>
      <c r="CO1155" s="73">
        <v>629257.1</v>
      </c>
      <c r="CP1155" s="73">
        <v>552148.72</v>
      </c>
      <c r="CQ1155" s="73">
        <v>450695.77</v>
      </c>
      <c r="CR1155" s="73">
        <v>392229.17000000004</v>
      </c>
      <c r="CS1155" s="73">
        <v>644865.35999999987</v>
      </c>
      <c r="CT1155" s="73">
        <v>521317.96999999986</v>
      </c>
      <c r="CU1155" s="73">
        <v>481921.06</v>
      </c>
      <c r="CV1155" s="73">
        <v>482756.02999999991</v>
      </c>
      <c r="CW1155" s="73">
        <v>545438.00000000012</v>
      </c>
      <c r="CX1155" s="73">
        <v>561473.36</v>
      </c>
      <c r="CY1155" s="77"/>
      <c r="CZ1155" s="4">
        <v>5063</v>
      </c>
      <c r="DA1155" s="76" t="str">
        <f t="shared" si="40"/>
        <v>5063</v>
      </c>
      <c r="DB1155" s="71">
        <v>2.5557798176283422</v>
      </c>
      <c r="DC1155" s="71">
        <v>1.5047241262907252</v>
      </c>
      <c r="DD1155" s="71">
        <v>0.53330950881037631</v>
      </c>
      <c r="DE1155" s="71">
        <v>0.88971139043033332</v>
      </c>
      <c r="DF1155" s="71">
        <v>1.1623577260519256</v>
      </c>
      <c r="DG1155" s="71">
        <v>0.44817340065734701</v>
      </c>
      <c r="DH1155" s="71">
        <v>1.2256972567538085</v>
      </c>
      <c r="DI1155" s="71">
        <v>0.27260737646215932</v>
      </c>
      <c r="DJ1155" s="71">
        <v>0.14034052565876379</v>
      </c>
      <c r="DK1155" s="71">
        <v>0.66936704670198799</v>
      </c>
      <c r="DL1155" s="71">
        <v>0.39464039896549374</v>
      </c>
      <c r="DM1155" s="71">
        <v>0.35399921578878535</v>
      </c>
      <c r="DN1155" s="72">
        <v>0.40312837870209156</v>
      </c>
      <c r="DO1155" s="71">
        <v>0.45060056665902776</v>
      </c>
      <c r="DQ1155" s="71"/>
      <c r="DR1155" s="71"/>
      <c r="DS1155" s="71"/>
      <c r="DT1155" s="71"/>
      <c r="DU1155" s="71"/>
      <c r="DV1155" s="71"/>
      <c r="DW1155" s="71"/>
      <c r="DX1155" s="71"/>
      <c r="DY1155" s="71"/>
      <c r="DZ1155" s="71"/>
      <c r="EA1155" s="71"/>
      <c r="EB1155" s="71"/>
      <c r="EC1155" s="71"/>
      <c r="ED1155" s="71"/>
    </row>
    <row r="1156" spans="1:134">
      <c r="A1156" s="4">
        <v>1386</v>
      </c>
      <c r="B1156" s="46" t="s">
        <v>8908</v>
      </c>
      <c r="C1156" s="65" t="str">
        <f t="shared" si="39"/>
        <v>1386</v>
      </c>
      <c r="D1156" s="69">
        <v>226678.76</v>
      </c>
      <c r="E1156" s="68">
        <v>2821107.0200000005</v>
      </c>
      <c r="F1156" s="68">
        <v>47178.500000000029</v>
      </c>
      <c r="G1156" s="69">
        <v>354333.73000000091</v>
      </c>
      <c r="H1156" s="70">
        <v>92.806094150317591</v>
      </c>
      <c r="I1156" s="70">
        <v>14.364260041100119</v>
      </c>
      <c r="J1156" s="69">
        <v>392199.25999999995</v>
      </c>
      <c r="K1156" s="69">
        <v>313711.82</v>
      </c>
      <c r="L1156" s="69">
        <v>357020.64999999991</v>
      </c>
      <c r="M1156" s="69">
        <v>453325.86999999994</v>
      </c>
      <c r="N1156" s="69">
        <v>496262.64000000007</v>
      </c>
      <c r="O1156" s="69">
        <v>637070.20999999985</v>
      </c>
      <c r="P1156" s="69">
        <v>307064.11</v>
      </c>
      <c r="Q1156" s="69">
        <v>355545.00999999995</v>
      </c>
      <c r="R1156" s="69">
        <v>680013.74999999988</v>
      </c>
      <c r="S1156" s="69">
        <v>294761.07999999996</v>
      </c>
      <c r="T1156" s="69">
        <v>467775.6700000001</v>
      </c>
      <c r="U1156" s="69">
        <v>489268.6399999999</v>
      </c>
      <c r="V1156" s="69">
        <v>226678.76</v>
      </c>
      <c r="W1156" s="70">
        <v>105.43698960298723</v>
      </c>
      <c r="X1156" s="70">
        <v>86.889326454472865</v>
      </c>
      <c r="Y1156" s="70">
        <v>86.219759232811185</v>
      </c>
      <c r="Z1156" s="71">
        <v>107.01683254631425</v>
      </c>
      <c r="AA1156" s="71">
        <v>89.497541229272315</v>
      </c>
      <c r="AB1156" s="71">
        <v>84.981524651527835</v>
      </c>
      <c r="AC1156" s="71">
        <v>68.096470565656887</v>
      </c>
      <c r="AD1156" s="71">
        <v>68.366710421462642</v>
      </c>
      <c r="AE1156" s="71">
        <v>96.580152048399142</v>
      </c>
      <c r="AF1156" s="71">
        <v>84.71449703909029</v>
      </c>
      <c r="AG1156" s="71">
        <v>122.75496765306598</v>
      </c>
      <c r="AH1156" s="71">
        <v>120.9801775108329</v>
      </c>
      <c r="AI1156" s="71">
        <v>98.00996271445932</v>
      </c>
      <c r="AJ1156" s="71">
        <v>2.033238547866012</v>
      </c>
      <c r="AK1156" s="71">
        <v>-8.7559462733836195</v>
      </c>
      <c r="AL1156" s="71">
        <v>2.5603765592368877</v>
      </c>
      <c r="AM1156" s="71">
        <v>-0.87326045561234578</v>
      </c>
      <c r="AN1156" s="71">
        <v>-8.3062618123701419</v>
      </c>
      <c r="AO1156" s="71">
        <v>-10.391921668496916</v>
      </c>
      <c r="AP1156" s="71">
        <v>-27.445548029005518</v>
      </c>
      <c r="AQ1156" s="71">
        <v>-10.743379384170149</v>
      </c>
      <c r="AR1156" s="71">
        <v>99.808038308773206</v>
      </c>
      <c r="AS1156" s="71">
        <v>-41.479226065004781</v>
      </c>
      <c r="AT1156" s="71">
        <v>49.819249911634799</v>
      </c>
      <c r="AU1156" s="71">
        <v>58.100148403286546</v>
      </c>
      <c r="AV1156" s="72">
        <v>26.283248837634019</v>
      </c>
      <c r="AW1156" s="73">
        <v>7815.4400000000023</v>
      </c>
      <c r="AX1156" s="73">
        <v>-30104.359999999928</v>
      </c>
      <c r="AY1156" s="73">
        <v>8912.8699999998789</v>
      </c>
      <c r="AZ1156" s="73">
        <v>-3993.5900000000256</v>
      </c>
      <c r="BA1156" s="73">
        <v>-44937.97999999969</v>
      </c>
      <c r="BB1156" s="73">
        <v>-68331.200000000186</v>
      </c>
      <c r="BC1156" s="73">
        <v>-116154.72999999998</v>
      </c>
      <c r="BD1156" s="73">
        <v>-42795.200000000186</v>
      </c>
      <c r="BE1156" s="73">
        <v>339680.21999999986</v>
      </c>
      <c r="BF1156" s="73">
        <v>-208925.14999999985</v>
      </c>
      <c r="BG1156" s="73">
        <v>155548.99</v>
      </c>
      <c r="BH1156" s="73">
        <v>179801.10000000003</v>
      </c>
      <c r="BI1156" s="73">
        <v>47178.500000000029</v>
      </c>
      <c r="BJ1156" s="71">
        <v>23.365218886217384</v>
      </c>
      <c r="BK1156" s="71">
        <v>20.60556877859953</v>
      </c>
      <c r="BL1156" s="71">
        <v>14.50362500554473</v>
      </c>
      <c r="BM1156" s="71">
        <v>15.926172388409007</v>
      </c>
      <c r="BN1156" s="71">
        <v>7.2408042654771823</v>
      </c>
      <c r="BO1156" s="71">
        <v>6.027658366760388</v>
      </c>
      <c r="BP1156" s="71">
        <v>22.978161319327363</v>
      </c>
      <c r="BQ1156" s="71">
        <v>25.361196552327385</v>
      </c>
      <c r="BR1156" s="72">
        <v>18.807262628054524</v>
      </c>
      <c r="BS1156" s="72">
        <v>12.073120447898377</v>
      </c>
      <c r="BT1156" s="71">
        <v>19.238071997373922</v>
      </c>
      <c r="BU1156" s="71">
        <v>17.563799096644001</v>
      </c>
      <c r="BV1156" s="71">
        <v>14.801640994714823</v>
      </c>
      <c r="BW1156" s="71">
        <v>17.507978032821836</v>
      </c>
      <c r="BX1156" s="75">
        <v>11158</v>
      </c>
      <c r="BY1156" s="75">
        <v>9132</v>
      </c>
      <c r="BZ1156" s="75">
        <v>9696</v>
      </c>
      <c r="CA1156" s="75">
        <v>10611</v>
      </c>
      <c r="CB1156" s="75">
        <v>11505</v>
      </c>
      <c r="CC1156" s="75">
        <v>12010</v>
      </c>
      <c r="CD1156" s="75">
        <v>7542</v>
      </c>
      <c r="CE1156" s="75">
        <v>7596</v>
      </c>
      <c r="CF1156" s="75">
        <v>10921</v>
      </c>
      <c r="CG1156" s="75">
        <v>7158</v>
      </c>
      <c r="CH1156" s="75">
        <v>9961</v>
      </c>
      <c r="CI1156" s="75">
        <v>10792</v>
      </c>
      <c r="CJ1156" s="75">
        <v>5154</v>
      </c>
      <c r="CK1156" s="75">
        <v>59124</v>
      </c>
      <c r="CL1156" s="73">
        <v>866254.63000000024</v>
      </c>
      <c r="CM1156" s="73">
        <v>918134.17999999982</v>
      </c>
      <c r="CN1156" s="73">
        <v>878378.67</v>
      </c>
      <c r="CO1156" s="73">
        <v>917976.33000000007</v>
      </c>
      <c r="CP1156" s="73">
        <v>1005440.4999999999</v>
      </c>
      <c r="CQ1156" s="73">
        <v>760964.50999999989</v>
      </c>
      <c r="CR1156" s="73">
        <v>750087.21999999962</v>
      </c>
      <c r="CS1156" s="73">
        <v>903629.02</v>
      </c>
      <c r="CT1156" s="73">
        <v>751819.64</v>
      </c>
      <c r="CU1156" s="73">
        <v>745185.08</v>
      </c>
      <c r="CV1156" s="73">
        <v>725283.49000000022</v>
      </c>
      <c r="CW1156" s="73">
        <v>613626.85999999987</v>
      </c>
      <c r="CX1156" s="73">
        <v>593128.04</v>
      </c>
      <c r="CY1156" s="77"/>
      <c r="CZ1156" s="4">
        <v>1386</v>
      </c>
      <c r="DA1156" s="76" t="str">
        <f t="shared" si="40"/>
        <v>1386</v>
      </c>
      <c r="DB1156" s="71">
        <v>1.5416513309875757</v>
      </c>
      <c r="DC1156" s="71">
        <v>2.1462133878366525</v>
      </c>
      <c r="DD1156" s="71">
        <v>1.0988615690614865</v>
      </c>
      <c r="DE1156" s="71">
        <v>0.70647513399429185</v>
      </c>
      <c r="DF1156" s="71">
        <v>0.68358808182877884</v>
      </c>
      <c r="DG1156" s="71">
        <v>0.2890483441826795</v>
      </c>
      <c r="DH1156" s="71">
        <v>0.37858067588421102</v>
      </c>
      <c r="DI1156" s="71">
        <v>9.8980053722327793E-2</v>
      </c>
      <c r="DJ1156" s="71">
        <v>0.39932595149584726</v>
      </c>
      <c r="DK1156" s="71">
        <v>4.5320028809174996E-2</v>
      </c>
      <c r="DL1156" s="71">
        <v>0.16084593857514676</v>
      </c>
      <c r="DM1156" s="71">
        <v>0.14360545876042669</v>
      </c>
      <c r="DN1156" s="71">
        <v>0.2374116967006614</v>
      </c>
      <c r="DO1156" s="71">
        <v>0.22568609658269764</v>
      </c>
      <c r="DQ1156" s="71"/>
      <c r="DR1156" s="71"/>
      <c r="DS1156" s="71"/>
      <c r="DT1156" s="71"/>
      <c r="DU1156" s="71"/>
      <c r="DV1156" s="71"/>
      <c r="DW1156" s="71"/>
      <c r="DX1156" s="71"/>
      <c r="DY1156" s="71"/>
      <c r="DZ1156" s="71"/>
      <c r="EA1156" s="71"/>
      <c r="EB1156" s="71"/>
      <c r="EC1156" s="71"/>
      <c r="ED1156" s="71"/>
    </row>
    <row r="1157" spans="1:134">
      <c r="A1157" s="4">
        <v>1381</v>
      </c>
      <c r="B1157" s="46" t="s">
        <v>8915</v>
      </c>
      <c r="C1157" s="65" t="str">
        <f t="shared" si="39"/>
        <v>1381</v>
      </c>
      <c r="D1157" s="69">
        <v>350979.05999999994</v>
      </c>
      <c r="E1157" s="68">
        <v>4421534.0299999984</v>
      </c>
      <c r="F1157" s="68">
        <v>-64997.920000000042</v>
      </c>
      <c r="G1157" s="69">
        <v>-414280.8499999987</v>
      </c>
      <c r="H1157" s="70">
        <v>78.49799413692223</v>
      </c>
      <c r="I1157" s="70">
        <v>-8.5669294685655757</v>
      </c>
      <c r="J1157" s="69">
        <v>724618.52</v>
      </c>
      <c r="K1157" s="69">
        <v>614975.9</v>
      </c>
      <c r="L1157" s="69">
        <v>565483.34</v>
      </c>
      <c r="M1157" s="69">
        <v>569305.18000000017</v>
      </c>
      <c r="N1157" s="69">
        <v>926091.65</v>
      </c>
      <c r="O1157" s="69">
        <v>940195.21999999986</v>
      </c>
      <c r="P1157" s="69">
        <v>544754.99</v>
      </c>
      <c r="Q1157" s="69">
        <v>526196.78</v>
      </c>
      <c r="R1157" s="69">
        <v>1012971.8599999999</v>
      </c>
      <c r="S1157" s="69">
        <v>614822.41</v>
      </c>
      <c r="T1157" s="69">
        <v>695640.24000000011</v>
      </c>
      <c r="U1157" s="69">
        <v>676168.68999999983</v>
      </c>
      <c r="V1157" s="69">
        <v>350979.05999999994</v>
      </c>
      <c r="W1157" s="70">
        <v>91.075396553144031</v>
      </c>
      <c r="X1157" s="70">
        <v>67.370372857755228</v>
      </c>
      <c r="Y1157" s="70">
        <v>107.22323075072799</v>
      </c>
      <c r="Z1157" s="71">
        <v>67.944541122015082</v>
      </c>
      <c r="AA1157" s="71">
        <v>80.176359904270811</v>
      </c>
      <c r="AB1157" s="71">
        <v>115.86319654012644</v>
      </c>
      <c r="AC1157" s="71">
        <v>61.769241276905198</v>
      </c>
      <c r="AD1157" s="71">
        <v>60.859856938188216</v>
      </c>
      <c r="AE1157" s="71">
        <v>104.17138836000872</v>
      </c>
      <c r="AF1157" s="71">
        <v>79.148872240098783</v>
      </c>
      <c r="AG1157" s="71">
        <v>74.687827583499427</v>
      </c>
      <c r="AH1157" s="71">
        <v>85.654174705815763</v>
      </c>
      <c r="AI1157" s="71">
        <v>84.343130835446487</v>
      </c>
      <c r="AJ1157" s="71">
        <v>-20.779694178951924</v>
      </c>
      <c r="AK1157" s="71">
        <v>-28.031002977948049</v>
      </c>
      <c r="AL1157" s="71">
        <v>-46.686115918301539</v>
      </c>
      <c r="AM1157" s="71">
        <v>-53.867551517819479</v>
      </c>
      <c r="AN1157" s="71">
        <v>-58.406094131203702</v>
      </c>
      <c r="AO1157" s="71">
        <v>-22.258930162176149</v>
      </c>
      <c r="AP1157" s="71">
        <v>-40.66183575468586</v>
      </c>
      <c r="AQ1157" s="71">
        <v>-21.47973259671263</v>
      </c>
      <c r="AR1157" s="71">
        <v>45.529890055075882</v>
      </c>
      <c r="AS1157" s="71">
        <v>-17.112181216581902</v>
      </c>
      <c r="AT1157" s="71">
        <v>-5.8778430560253891</v>
      </c>
      <c r="AU1157" s="71">
        <v>3.2708769636845991</v>
      </c>
      <c r="AV1157" s="72">
        <v>-15.625364653592143</v>
      </c>
      <c r="AW1157" s="73">
        <v>-190069.33999999985</v>
      </c>
      <c r="AX1157" s="73">
        <v>-239525.23999999964</v>
      </c>
      <c r="AY1157" s="73">
        <v>-495184.72000000009</v>
      </c>
      <c r="AZ1157" s="73">
        <v>-664761.50999999978</v>
      </c>
      <c r="BA1157" s="73">
        <v>-1300407.3799999994</v>
      </c>
      <c r="BB1157" s="73">
        <v>-261207.77000000014</v>
      </c>
      <c r="BC1157" s="73">
        <v>-373296.64999999991</v>
      </c>
      <c r="BD1157" s="73">
        <v>-143944.56999999983</v>
      </c>
      <c r="BE1157" s="73">
        <v>316914.25999999989</v>
      </c>
      <c r="BF1157" s="73">
        <v>-126930.01999999979</v>
      </c>
      <c r="BG1157" s="73">
        <v>-43442.099999999977</v>
      </c>
      <c r="BH1157" s="73">
        <v>21416.14999999979</v>
      </c>
      <c r="BI1157" s="73">
        <v>-64997.920000000042</v>
      </c>
      <c r="BJ1157" s="71">
        <v>14.807093666411106</v>
      </c>
      <c r="BK1157" s="71">
        <v>14.338874932541842</v>
      </c>
      <c r="BL1157" s="71">
        <v>16.08144005504094</v>
      </c>
      <c r="BM1157" s="71">
        <v>17.194851067899361</v>
      </c>
      <c r="BN1157" s="71">
        <v>11.382574789923023</v>
      </c>
      <c r="BO1157" s="71">
        <v>12.269812728181639</v>
      </c>
      <c r="BP1157" s="71">
        <v>20.646030874807472</v>
      </c>
      <c r="BQ1157" s="71">
        <v>22.085779325483163</v>
      </c>
      <c r="BR1157" s="72">
        <v>20.818478486970076</v>
      </c>
      <c r="BS1157" s="72">
        <v>16.693282689115819</v>
      </c>
      <c r="BT1157" s="71">
        <v>21.472486709891871</v>
      </c>
      <c r="BU1157" s="71">
        <v>20.370663182319369</v>
      </c>
      <c r="BV1157" s="71">
        <v>21.87477395372742</v>
      </c>
      <c r="BW1157" s="71">
        <v>19.076590140979146</v>
      </c>
      <c r="BX1157" s="75">
        <v>4918</v>
      </c>
      <c r="BY1157" s="75">
        <v>3863</v>
      </c>
      <c r="BZ1157" s="75">
        <v>3591</v>
      </c>
      <c r="CA1157" s="75">
        <v>3475</v>
      </c>
      <c r="CB1157" s="75">
        <v>5736</v>
      </c>
      <c r="CC1157" s="75">
        <v>8090</v>
      </c>
      <c r="CD1157" s="75">
        <v>4609</v>
      </c>
      <c r="CE1157" s="75">
        <v>4432</v>
      </c>
      <c r="CF1157" s="75">
        <v>9064</v>
      </c>
      <c r="CG1157" s="75">
        <v>5542</v>
      </c>
      <c r="CH1157" s="75">
        <v>6986</v>
      </c>
      <c r="CI1157" s="75">
        <v>7855</v>
      </c>
      <c r="CJ1157" s="75">
        <v>4489</v>
      </c>
      <c r="CK1157" s="75">
        <v>42977</v>
      </c>
      <c r="CL1157" s="73">
        <v>1498252.5300000003</v>
      </c>
      <c r="CM1157" s="73">
        <v>1705425.1000000003</v>
      </c>
      <c r="CN1157" s="73">
        <v>1771945.4100000008</v>
      </c>
      <c r="CO1157" s="73">
        <v>1925379.2999999998</v>
      </c>
      <c r="CP1157" s="73">
        <v>2000971.4800000002</v>
      </c>
      <c r="CQ1157" s="73">
        <v>1516102.7700000003</v>
      </c>
      <c r="CR1157" s="73">
        <v>1322461.97</v>
      </c>
      <c r="CS1157" s="73">
        <v>1401829.5600000003</v>
      </c>
      <c r="CT1157" s="73">
        <v>1039108.05</v>
      </c>
      <c r="CU1157" s="73">
        <v>924904.35000000009</v>
      </c>
      <c r="CV1157" s="73">
        <v>955164.55999999994</v>
      </c>
      <c r="CW1157" s="73">
        <v>922174.09000000008</v>
      </c>
      <c r="CX1157" s="73">
        <v>1054716.5400000003</v>
      </c>
      <c r="CY1157" s="77"/>
      <c r="CZ1157" s="4">
        <v>1381</v>
      </c>
      <c r="DA1157" s="76" t="str">
        <f t="shared" si="40"/>
        <v>1381</v>
      </c>
      <c r="DB1157" s="71">
        <v>6.2523145323672518</v>
      </c>
      <c r="DC1157" s="71">
        <v>5.1372763349063186</v>
      </c>
      <c r="DD1157" s="71">
        <v>2.7304450971585501</v>
      </c>
      <c r="DE1157" s="71">
        <v>2.2029656084072711</v>
      </c>
      <c r="DF1157" s="71">
        <v>2.259726656909077</v>
      </c>
      <c r="DG1157" s="71">
        <v>1.1900160484689559</v>
      </c>
      <c r="DH1157" s="71">
        <v>1.3441210757281346</v>
      </c>
      <c r="DI1157" s="71">
        <v>0.8461197845872912</v>
      </c>
      <c r="DJ1157" s="71">
        <v>1.0463484912008076</v>
      </c>
      <c r="DK1157" s="71">
        <v>1.1068457533693863</v>
      </c>
      <c r="DL1157" s="71">
        <v>1.1303422032837962</v>
      </c>
      <c r="DM1157" s="71">
        <v>1.1923991341224178</v>
      </c>
      <c r="DN1157" s="71">
        <v>1.4440318982197318</v>
      </c>
      <c r="DO1157" s="71">
        <v>1.1347764717742488</v>
      </c>
      <c r="DQ1157" s="71"/>
      <c r="DR1157" s="71"/>
      <c r="DS1157" s="71"/>
      <c r="DT1157" s="71"/>
      <c r="DU1157" s="71"/>
      <c r="DV1157" s="71"/>
      <c r="DW1157" s="71"/>
      <c r="DX1157" s="71"/>
      <c r="DY1157" s="71"/>
      <c r="DZ1157" s="71"/>
      <c r="EA1157" s="71"/>
      <c r="EB1157" s="71"/>
      <c r="EC1157" s="71"/>
      <c r="ED1157" s="71"/>
    </row>
    <row r="1158" spans="1:134">
      <c r="A1158" s="4">
        <v>1343</v>
      </c>
      <c r="B1158" s="46" t="s">
        <v>8922</v>
      </c>
      <c r="C1158" s="65" t="str">
        <f t="shared" si="39"/>
        <v>1343</v>
      </c>
      <c r="D1158" s="69">
        <v>232634.00999999995</v>
      </c>
      <c r="E1158" s="68">
        <v>3122599.0700000012</v>
      </c>
      <c r="F1158" s="69">
        <v>44493.81</v>
      </c>
      <c r="G1158" s="69">
        <v>405734.29000000237</v>
      </c>
      <c r="H1158" s="70">
        <v>92.983206407551222</v>
      </c>
      <c r="I1158" s="70">
        <v>14.933915481800408</v>
      </c>
      <c r="J1158" s="69">
        <v>345279.91</v>
      </c>
      <c r="K1158" s="69">
        <v>371790.36999999994</v>
      </c>
      <c r="L1158" s="69">
        <v>364433.97999999992</v>
      </c>
      <c r="M1158" s="69">
        <v>470429.75</v>
      </c>
      <c r="N1158" s="69">
        <v>677962.8899999999</v>
      </c>
      <c r="O1158" s="69">
        <v>568513.54999999981</v>
      </c>
      <c r="P1158" s="69">
        <v>315963.55999999994</v>
      </c>
      <c r="Q1158" s="69">
        <v>345258.86999999994</v>
      </c>
      <c r="R1158" s="69">
        <v>1002542.3099999999</v>
      </c>
      <c r="S1158" s="69">
        <v>388953.71999999991</v>
      </c>
      <c r="T1158" s="69">
        <v>413459.33</v>
      </c>
      <c r="U1158" s="69">
        <v>423787.26999999979</v>
      </c>
      <c r="V1158" s="69">
        <v>232634.00999999995</v>
      </c>
      <c r="W1158" s="70">
        <v>81.741191911981559</v>
      </c>
      <c r="X1158" s="70">
        <v>91.339384972456116</v>
      </c>
      <c r="Y1158" s="70">
        <v>104.50414663124855</v>
      </c>
      <c r="Z1158" s="71">
        <v>103.50687157123129</v>
      </c>
      <c r="AA1158" s="71">
        <v>109.25680383990937</v>
      </c>
      <c r="AB1158" s="71">
        <v>107.63195414661639</v>
      </c>
      <c r="AC1158" s="71">
        <v>82.078761971528948</v>
      </c>
      <c r="AD1158" s="71">
        <v>94.071253592298831</v>
      </c>
      <c r="AE1158" s="71">
        <v>100.54610568692193</v>
      </c>
      <c r="AF1158" s="71">
        <v>87.107256937956109</v>
      </c>
      <c r="AG1158" s="71">
        <v>90.576316219103504</v>
      </c>
      <c r="AH1158" s="71">
        <v>88.892135127118294</v>
      </c>
      <c r="AI1158" s="71">
        <v>101.39634521794127</v>
      </c>
      <c r="AJ1158" s="71">
        <v>-30.186275189930956</v>
      </c>
      <c r="AK1158" s="71">
        <v>-22.130539739817113</v>
      </c>
      <c r="AL1158" s="71">
        <v>-21.901458731437518</v>
      </c>
      <c r="AM1158" s="71">
        <v>-22.902286089457736</v>
      </c>
      <c r="AN1158" s="71">
        <v>-23.563680401893972</v>
      </c>
      <c r="AO1158" s="71">
        <v>-6.6901716482423375</v>
      </c>
      <c r="AP1158" s="71">
        <v>-18.463499692138431</v>
      </c>
      <c r="AQ1158" s="71">
        <v>20.668895678172362</v>
      </c>
      <c r="AR1158" s="71">
        <v>135.42677809401783</v>
      </c>
      <c r="AS1158" s="71">
        <v>-45.474284863078694</v>
      </c>
      <c r="AT1158" s="71">
        <v>17.968905188237883</v>
      </c>
      <c r="AU1158" s="71">
        <v>15.969495658470191</v>
      </c>
      <c r="AV1158" s="72">
        <v>23.649283885102701</v>
      </c>
      <c r="AW1158" s="73">
        <v>-149293.19999999984</v>
      </c>
      <c r="AX1158" s="73">
        <v>-105663.01000000001</v>
      </c>
      <c r="AY1158" s="73">
        <v>-102199.5500000001</v>
      </c>
      <c r="AZ1158" s="73">
        <v>-139743.66000000003</v>
      </c>
      <c r="BA1158" s="73">
        <v>-209001.43999999971</v>
      </c>
      <c r="BB1158" s="73">
        <v>-34688.330000000191</v>
      </c>
      <c r="BC1158" s="73">
        <v>-71548.240000000049</v>
      </c>
      <c r="BD1158" s="73">
        <v>59138.01999999996</v>
      </c>
      <c r="BE1158" s="73">
        <v>576701.92000000004</v>
      </c>
      <c r="BF1158" s="73">
        <v>-324386.25000000006</v>
      </c>
      <c r="BG1158" s="73">
        <v>62977.710000000021</v>
      </c>
      <c r="BH1158" s="73">
        <v>58357.319999999774</v>
      </c>
      <c r="BI1158" s="73">
        <v>44493.81</v>
      </c>
      <c r="BJ1158" s="71">
        <v>14.200742704241851</v>
      </c>
      <c r="BK1158" s="71">
        <v>8.124889780691646</v>
      </c>
      <c r="BL1158" s="71">
        <v>9.9712408798669241</v>
      </c>
      <c r="BM1158" s="71">
        <v>8.4884324149093899</v>
      </c>
      <c r="BN1158" s="71">
        <v>-3.8946508423754569</v>
      </c>
      <c r="BO1158" s="71">
        <v>1.3105769404283363</v>
      </c>
      <c r="BP1158" s="71">
        <v>16.996501678352828</v>
      </c>
      <c r="BQ1158" s="71">
        <v>14.251089568392148</v>
      </c>
      <c r="BR1158" s="72">
        <v>3.7112820987675108</v>
      </c>
      <c r="BS1158" s="72">
        <v>12.363031279615837</v>
      </c>
      <c r="BT1158" s="71">
        <v>11.536538225393656</v>
      </c>
      <c r="BU1158" s="71">
        <v>11.067068556805371</v>
      </c>
      <c r="BV1158" s="71">
        <v>9.4178722750233774</v>
      </c>
      <c r="BW1158" s="71">
        <v>8.2142528208230576</v>
      </c>
      <c r="BX1158" s="75">
        <v>7514</v>
      </c>
      <c r="BY1158" s="75">
        <v>7807</v>
      </c>
      <c r="BZ1158" s="75">
        <v>7267</v>
      </c>
      <c r="CA1158" s="75">
        <v>8106</v>
      </c>
      <c r="CB1158" s="75">
        <v>9718</v>
      </c>
      <c r="CC1158" s="75">
        <v>9940</v>
      </c>
      <c r="CD1158" s="75">
        <v>6233</v>
      </c>
      <c r="CE1158" s="75">
        <v>6636</v>
      </c>
      <c r="CF1158" s="75">
        <v>13745</v>
      </c>
      <c r="CG1158" s="75">
        <v>7697</v>
      </c>
      <c r="CH1158" s="75">
        <v>7649</v>
      </c>
      <c r="CI1158" s="75">
        <v>7782</v>
      </c>
      <c r="CJ1158" s="75">
        <v>4472</v>
      </c>
      <c r="CK1158" s="75">
        <v>54214</v>
      </c>
      <c r="CL1158" s="73">
        <v>863563.62000000023</v>
      </c>
      <c r="CM1158" s="73">
        <v>791864.3400000002</v>
      </c>
      <c r="CN1158" s="73">
        <v>873679.43000000028</v>
      </c>
      <c r="CO1158" s="73">
        <v>925950.28000000014</v>
      </c>
      <c r="CP1158" s="73">
        <v>925230.23000000021</v>
      </c>
      <c r="CQ1158" s="73">
        <v>697001.65000000014</v>
      </c>
      <c r="CR1158" s="73">
        <v>735485.35999999987</v>
      </c>
      <c r="CS1158" s="73">
        <v>971679.22999999975</v>
      </c>
      <c r="CT1158" s="73">
        <v>684488.29</v>
      </c>
      <c r="CU1158" s="73">
        <v>687205.48</v>
      </c>
      <c r="CV1158" s="73">
        <v>686960.74000000011</v>
      </c>
      <c r="CW1158" s="73">
        <v>697108.74000000011</v>
      </c>
      <c r="CX1158" s="73">
        <v>781719.54000000015</v>
      </c>
      <c r="CY1158" s="77"/>
      <c r="CZ1158" s="4">
        <v>1343</v>
      </c>
      <c r="DA1158" s="76" t="str">
        <f t="shared" si="40"/>
        <v>1343</v>
      </c>
      <c r="DB1158" s="71">
        <v>1.6202267353851396</v>
      </c>
      <c r="DC1158" s="71">
        <v>2.2176675779905066</v>
      </c>
      <c r="DD1158" s="71">
        <v>1.0344648710173041</v>
      </c>
      <c r="DE1158" s="71">
        <v>1.0667310094090534</v>
      </c>
      <c r="DF1158" s="71">
        <v>1.2479863237219624</v>
      </c>
      <c r="DG1158" s="71">
        <v>1.3313084629694556</v>
      </c>
      <c r="DH1158" s="71">
        <v>1.1965312235064625</v>
      </c>
      <c r="DI1158" s="71">
        <v>1.0128436168769481</v>
      </c>
      <c r="DJ1158" s="71">
        <v>0.37012376559323251</v>
      </c>
      <c r="DK1158" s="71">
        <v>0.48842832005218695</v>
      </c>
      <c r="DL1158" s="71">
        <v>0.43967121779565405</v>
      </c>
      <c r="DM1158" s="71">
        <v>0.33954369278534124</v>
      </c>
      <c r="DN1158" s="71">
        <v>0.33924524306413134</v>
      </c>
      <c r="DO1158" s="71">
        <v>0.54245610251469756</v>
      </c>
      <c r="DQ1158" s="71"/>
      <c r="DR1158" s="71"/>
      <c r="DS1158" s="71"/>
      <c r="DT1158" s="71"/>
      <c r="DU1158" s="71"/>
      <c r="DV1158" s="71"/>
      <c r="DW1158" s="71"/>
      <c r="DX1158" s="71"/>
      <c r="DY1158" s="71"/>
      <c r="DZ1158" s="71"/>
      <c r="EA1158" s="71"/>
      <c r="EB1158" s="71"/>
      <c r="EC1158" s="71"/>
      <c r="ED1158" s="71"/>
    </row>
    <row r="1159" spans="1:134">
      <c r="A1159" s="4">
        <v>1388</v>
      </c>
      <c r="B1159" s="46" t="s">
        <v>8928</v>
      </c>
      <c r="C1159" s="65" t="str">
        <f t="shared" ref="C1159:C1222" si="41">LEFT(B1159,4)</f>
        <v>1388</v>
      </c>
      <c r="D1159" s="69">
        <v>150248.85999999999</v>
      </c>
      <c r="E1159" s="68">
        <v>1726434.86</v>
      </c>
      <c r="F1159" s="68">
        <v>11718.589999999997</v>
      </c>
      <c r="G1159" s="69">
        <v>141560.96000000066</v>
      </c>
      <c r="H1159" s="70">
        <v>90.017379182044237</v>
      </c>
      <c r="I1159" s="70">
        <v>8.932001467119921</v>
      </c>
      <c r="J1159" s="69">
        <v>250933.76000000001</v>
      </c>
      <c r="K1159" s="69">
        <v>217786.99999999994</v>
      </c>
      <c r="L1159" s="69">
        <v>206578.95</v>
      </c>
      <c r="M1159" s="69">
        <v>257806.57999999996</v>
      </c>
      <c r="N1159" s="69">
        <v>356608.77999999991</v>
      </c>
      <c r="O1159" s="69">
        <v>380049.83999999997</v>
      </c>
      <c r="P1159" s="69">
        <v>218847.27999999997</v>
      </c>
      <c r="Q1159" s="69">
        <v>212265.5</v>
      </c>
      <c r="R1159" s="69">
        <v>393810.89999999997</v>
      </c>
      <c r="S1159" s="69">
        <v>199002.07999999993</v>
      </c>
      <c r="T1159" s="69">
        <v>283076.40999999997</v>
      </c>
      <c r="U1159" s="69">
        <v>269183.83</v>
      </c>
      <c r="V1159" s="69">
        <v>150248.85999999999</v>
      </c>
      <c r="W1159" s="70">
        <v>93.262277361112623</v>
      </c>
      <c r="X1159" s="70">
        <v>79.777793932910953</v>
      </c>
      <c r="Y1159" s="70">
        <v>72.403023563949802</v>
      </c>
      <c r="Z1159" s="71">
        <v>79.544599353443559</v>
      </c>
      <c r="AA1159" s="71">
        <v>99.927285494907053</v>
      </c>
      <c r="AB1159" s="71">
        <v>111.05658331064691</v>
      </c>
      <c r="AC1159" s="71">
        <v>84.804407121843653</v>
      </c>
      <c r="AD1159" s="71">
        <v>82.821525551934343</v>
      </c>
      <c r="AE1159" s="71">
        <v>91.207063494636103</v>
      </c>
      <c r="AF1159" s="71">
        <v>83.706155179452409</v>
      </c>
      <c r="AG1159" s="71">
        <v>92.004159883624766</v>
      </c>
      <c r="AH1159" s="71">
        <v>101.45681592667376</v>
      </c>
      <c r="AI1159" s="71">
        <v>93.308004701392861</v>
      </c>
      <c r="AJ1159" s="71">
        <v>-16.061901388043644</v>
      </c>
      <c r="AK1159" s="71">
        <v>-33.316811571944562</v>
      </c>
      <c r="AL1159" s="71">
        <v>-32.932065401600575</v>
      </c>
      <c r="AM1159" s="71">
        <v>-32.253304787598246</v>
      </c>
      <c r="AN1159" s="71">
        <v>-32.037441606953635</v>
      </c>
      <c r="AO1159" s="71">
        <v>-19.400896356571184</v>
      </c>
      <c r="AP1159" s="71">
        <v>-15.204056989006487</v>
      </c>
      <c r="AQ1159" s="71">
        <v>4.7773915735610961</v>
      </c>
      <c r="AR1159" s="71">
        <v>75.305506350241785</v>
      </c>
      <c r="AS1159" s="71">
        <v>-35.448709978659053</v>
      </c>
      <c r="AT1159" s="71">
        <v>16.8950508391315</v>
      </c>
      <c r="AU1159" s="71">
        <v>27.830432907239565</v>
      </c>
      <c r="AV1159" s="72">
        <v>8.4592269978250876</v>
      </c>
      <c r="AW1159" s="73">
        <v>-48017.209999999963</v>
      </c>
      <c r="AX1159" s="73">
        <v>-108812.56000000006</v>
      </c>
      <c r="AY1159" s="73">
        <v>-101435.52999999991</v>
      </c>
      <c r="AZ1159" s="73">
        <v>-122738.30000000005</v>
      </c>
      <c r="BA1159" s="73">
        <v>-167993.59000000008</v>
      </c>
      <c r="BB1159" s="73">
        <v>-86351.159999999974</v>
      </c>
      <c r="BC1159" s="73">
        <v>-39239.689999999886</v>
      </c>
      <c r="BD1159" s="73">
        <v>9678.3800000000629</v>
      </c>
      <c r="BE1159" s="73">
        <v>169168.27000000005</v>
      </c>
      <c r="BF1159" s="73">
        <v>-109283.12999999998</v>
      </c>
      <c r="BG1159" s="73">
        <v>40913.540000000008</v>
      </c>
      <c r="BH1159" s="73">
        <v>58605.000000000058</v>
      </c>
      <c r="BI1159" s="73">
        <v>11718.589999999997</v>
      </c>
      <c r="BJ1159" s="71">
        <v>8.9961119672377254</v>
      </c>
      <c r="BK1159" s="71">
        <v>8.5872084674260858</v>
      </c>
      <c r="BL1159" s="71">
        <v>5.8269327048957447</v>
      </c>
      <c r="BM1159" s="71">
        <v>7.2430197934605207</v>
      </c>
      <c r="BN1159" s="71">
        <v>-5.5785914959889356</v>
      </c>
      <c r="BO1159" s="71">
        <v>-0.87936182172762223</v>
      </c>
      <c r="BP1159" s="71">
        <v>8.1442321816036767</v>
      </c>
      <c r="BQ1159" s="71">
        <v>7.0371203752580946</v>
      </c>
      <c r="BR1159" s="72">
        <v>5.3912074877754383</v>
      </c>
      <c r="BS1159" s="72">
        <v>6.1197040034990096</v>
      </c>
      <c r="BT1159" s="71">
        <v>8.1641244402699069</v>
      </c>
      <c r="BU1159" s="71">
        <v>5.9015491250153147</v>
      </c>
      <c r="BV1159" s="71">
        <v>4.1344864767069334</v>
      </c>
      <c r="BW1159" s="71">
        <v>5.003864318343064</v>
      </c>
      <c r="BX1159" s="75">
        <v>4501</v>
      </c>
      <c r="BY1159" s="75">
        <v>4047</v>
      </c>
      <c r="BZ1159" s="75">
        <v>3789</v>
      </c>
      <c r="CA1159" s="75">
        <v>4105</v>
      </c>
      <c r="CB1159" s="75">
        <v>5163</v>
      </c>
      <c r="CC1159" s="75">
        <v>6803</v>
      </c>
      <c r="CD1159" s="75">
        <v>4218</v>
      </c>
      <c r="CE1159" s="75">
        <v>3945</v>
      </c>
      <c r="CF1159" s="75">
        <v>6641</v>
      </c>
      <c r="CG1159" s="75">
        <v>3884</v>
      </c>
      <c r="CH1159" s="75">
        <v>4836</v>
      </c>
      <c r="CI1159" s="75">
        <v>4608</v>
      </c>
      <c r="CJ1159" s="75">
        <v>2445</v>
      </c>
      <c r="CK1159" s="75">
        <v>30577</v>
      </c>
      <c r="CL1159" s="73">
        <v>451311.55000000005</v>
      </c>
      <c r="CM1159" s="73">
        <v>541055.47999999986</v>
      </c>
      <c r="CN1159" s="73">
        <v>537853.47</v>
      </c>
      <c r="CO1159" s="73">
        <v>651571.49999999988</v>
      </c>
      <c r="CP1159" s="73">
        <v>642985.26</v>
      </c>
      <c r="CQ1159" s="73">
        <v>559297.09</v>
      </c>
      <c r="CR1159" s="73">
        <v>547753.41999999993</v>
      </c>
      <c r="CS1159" s="73">
        <v>679668.21999999986</v>
      </c>
      <c r="CT1159" s="73">
        <v>642027.84</v>
      </c>
      <c r="CU1159" s="73">
        <v>587719.08999999985</v>
      </c>
      <c r="CV1159" s="73">
        <v>565803.01000000013</v>
      </c>
      <c r="CW1159" s="73">
        <v>611384.37</v>
      </c>
      <c r="CX1159" s="73">
        <v>575796.95999999985</v>
      </c>
      <c r="CY1159" s="77"/>
      <c r="CZ1159" s="4">
        <v>1388</v>
      </c>
      <c r="DA1159" s="76" t="str">
        <f t="shared" ref="DA1159:DA1222" si="42">LEFT(B1159,4)</f>
        <v>1388</v>
      </c>
      <c r="DB1159" s="71">
        <v>4.1823468499305907</v>
      </c>
      <c r="DC1159" s="71">
        <v>1.7502861926602453</v>
      </c>
      <c r="DD1159" s="71">
        <v>0.46108572529940584</v>
      </c>
      <c r="DE1159" s="71">
        <v>1.6858940802747278</v>
      </c>
      <c r="DF1159" s="71">
        <v>0.90520897864635985</v>
      </c>
      <c r="DG1159" s="71">
        <v>0.26820847780947121</v>
      </c>
      <c r="DH1159" s="71">
        <v>0.60029397422306363</v>
      </c>
      <c r="DI1159" s="71">
        <v>0.23889325974973241</v>
      </c>
      <c r="DJ1159" s="71">
        <v>0.20269281426515631</v>
      </c>
      <c r="DK1159" s="71">
        <v>8.6018677886148018E-2</v>
      </c>
      <c r="DL1159" s="71">
        <v>3.847735276933311E-3</v>
      </c>
      <c r="DM1159" s="71">
        <v>3.9963175608746765E-2</v>
      </c>
      <c r="DN1159" s="71">
        <v>6.5389513682019423E-3</v>
      </c>
      <c r="DO1159" s="71">
        <v>0.16920733100557983</v>
      </c>
      <c r="DQ1159" s="71"/>
      <c r="DR1159" s="71"/>
      <c r="DS1159" s="71"/>
      <c r="DT1159" s="71"/>
      <c r="DU1159" s="71"/>
      <c r="DV1159" s="71"/>
      <c r="DW1159" s="71"/>
      <c r="DX1159" s="71"/>
      <c r="DY1159" s="71"/>
      <c r="DZ1159" s="71"/>
      <c r="EA1159" s="71"/>
      <c r="EB1159" s="71"/>
      <c r="EC1159" s="71"/>
      <c r="ED1159" s="71"/>
    </row>
    <row r="1160" spans="1:134">
      <c r="A1160" s="4">
        <v>1215</v>
      </c>
      <c r="B1160" s="46" t="s">
        <v>8934</v>
      </c>
      <c r="C1160" s="65" t="str">
        <f t="shared" si="41"/>
        <v>1215</v>
      </c>
      <c r="D1160" s="69">
        <v>326313.28000000003</v>
      </c>
      <c r="E1160" s="68">
        <v>4043585.81</v>
      </c>
      <c r="F1160" s="68">
        <v>1221.6500000000815</v>
      </c>
      <c r="G1160" s="69">
        <v>307850.08999999939</v>
      </c>
      <c r="H1160" s="70">
        <v>86.818448371131851</v>
      </c>
      <c r="I1160" s="70">
        <v>8.2406817043256808</v>
      </c>
      <c r="J1160" s="69">
        <v>581735.0199999999</v>
      </c>
      <c r="K1160" s="69">
        <v>472963.80999999994</v>
      </c>
      <c r="L1160" s="69">
        <v>543424.70000000007</v>
      </c>
      <c r="M1160" s="69">
        <v>560074.81999999995</v>
      </c>
      <c r="N1160" s="69">
        <v>608797.78</v>
      </c>
      <c r="O1160" s="69">
        <v>734550.92000000016</v>
      </c>
      <c r="P1160" s="69">
        <v>472727.10999999993</v>
      </c>
      <c r="Q1160" s="69">
        <v>515904.25</v>
      </c>
      <c r="R1160" s="69">
        <v>827472.52999999991</v>
      </c>
      <c r="S1160" s="69">
        <v>609959.67000000004</v>
      </c>
      <c r="T1160" s="69">
        <v>662818.99000000011</v>
      </c>
      <c r="U1160" s="69">
        <v>628389.97999999986</v>
      </c>
      <c r="V1160" s="69">
        <v>326313.28000000003</v>
      </c>
      <c r="W1160" s="70">
        <v>93.311456191153013</v>
      </c>
      <c r="X1160" s="70">
        <v>78.391901028264186</v>
      </c>
      <c r="Y1160" s="70">
        <v>87.173278746198392</v>
      </c>
      <c r="Z1160" s="71">
        <v>76.996228585143371</v>
      </c>
      <c r="AA1160" s="71">
        <v>90.564040090127449</v>
      </c>
      <c r="AB1160" s="71">
        <v>96.081485515563202</v>
      </c>
      <c r="AC1160" s="71">
        <v>67.05843940761504</v>
      </c>
      <c r="AD1160" s="71">
        <v>75.573096657434604</v>
      </c>
      <c r="AE1160" s="71">
        <v>93.487947549457289</v>
      </c>
      <c r="AF1160" s="71">
        <v>104.35951555696745</v>
      </c>
      <c r="AG1160" s="71">
        <v>91.54267948317144</v>
      </c>
      <c r="AH1160" s="71">
        <v>92.810681232327198</v>
      </c>
      <c r="AI1160" s="71">
        <v>81.741098405954645</v>
      </c>
      <c r="AJ1160" s="71">
        <v>-13.093679940946112</v>
      </c>
      <c r="AK1160" s="71">
        <v>-22.7856797453463</v>
      </c>
      <c r="AL1160" s="71">
        <v>-21.087440000355471</v>
      </c>
      <c r="AM1160" s="71">
        <v>-29.869886073698183</v>
      </c>
      <c r="AN1160" s="71">
        <v>-32.059519069142382</v>
      </c>
      <c r="AO1160" s="71">
        <v>-24.261910533007814</v>
      </c>
      <c r="AP1160" s="71">
        <v>-27.686608522202039</v>
      </c>
      <c r="AQ1160" s="71">
        <v>-1.6587472651387603</v>
      </c>
      <c r="AR1160" s="71">
        <v>52.207310111398321</v>
      </c>
      <c r="AS1160" s="71">
        <v>-3.6491886480434776</v>
      </c>
      <c r="AT1160" s="71">
        <v>22.71789578534986</v>
      </c>
      <c r="AU1160" s="71">
        <v>21.900939280724852</v>
      </c>
      <c r="AV1160" s="72">
        <v>0.37578635906438951</v>
      </c>
      <c r="AW1160" s="73">
        <v>-87646.700000000186</v>
      </c>
      <c r="AX1160" s="73">
        <v>-139569.99000000022</v>
      </c>
      <c r="AY1160" s="73">
        <v>-145216.87999999977</v>
      </c>
      <c r="AZ1160" s="73">
        <v>-238547.6100000001</v>
      </c>
      <c r="BA1160" s="73">
        <v>-287259.91999999981</v>
      </c>
      <c r="BB1160" s="73">
        <v>-222041.70999999973</v>
      </c>
      <c r="BC1160" s="73">
        <v>-180992.90000000031</v>
      </c>
      <c r="BD1160" s="73">
        <v>-8701.8899999998976</v>
      </c>
      <c r="BE1160" s="73">
        <v>283824.17999999993</v>
      </c>
      <c r="BF1160" s="73">
        <v>-23101.59999999986</v>
      </c>
      <c r="BG1160" s="73">
        <v>122702.99000000011</v>
      </c>
      <c r="BH1160" s="73">
        <v>112897.65999999986</v>
      </c>
      <c r="BI1160" s="73">
        <v>1221.6500000000815</v>
      </c>
      <c r="BJ1160" s="71">
        <v>19.716800761534994</v>
      </c>
      <c r="BK1160" s="71">
        <v>14.302181700550026</v>
      </c>
      <c r="BL1160" s="71">
        <v>16.828805887157507</v>
      </c>
      <c r="BM1160" s="71">
        <v>18.172834110058609</v>
      </c>
      <c r="BN1160" s="71">
        <v>8.3705966659957038</v>
      </c>
      <c r="BO1160" s="71">
        <v>12.481034539027094</v>
      </c>
      <c r="BP1160" s="71">
        <v>21.431618799795</v>
      </c>
      <c r="BQ1160" s="71">
        <v>23.089837515832549</v>
      </c>
      <c r="BR1160" s="72">
        <v>18.256129763708895</v>
      </c>
      <c r="BS1160" s="72">
        <v>16.097786136859618</v>
      </c>
      <c r="BT1160" s="71">
        <v>17.308417339753568</v>
      </c>
      <c r="BU1160" s="71">
        <v>17.581300266946172</v>
      </c>
      <c r="BV1160" s="71">
        <v>16.202394147485155</v>
      </c>
      <c r="BW1160" s="71">
        <v>17.154616194662779</v>
      </c>
      <c r="BX1160" s="75">
        <v>16736</v>
      </c>
      <c r="BY1160" s="75">
        <v>14263</v>
      </c>
      <c r="BZ1160" s="75">
        <v>15088</v>
      </c>
      <c r="CA1160" s="75">
        <v>15815</v>
      </c>
      <c r="CB1160" s="75">
        <v>16751</v>
      </c>
      <c r="CC1160" s="75">
        <v>18155</v>
      </c>
      <c r="CD1160" s="75">
        <v>13724</v>
      </c>
      <c r="CE1160" s="75">
        <v>14188</v>
      </c>
      <c r="CF1160" s="75">
        <v>19246</v>
      </c>
      <c r="CG1160" s="75">
        <v>16960</v>
      </c>
      <c r="CH1160" s="75">
        <v>19062</v>
      </c>
      <c r="CI1160" s="75">
        <v>17265</v>
      </c>
      <c r="CJ1160" s="75">
        <v>9587</v>
      </c>
      <c r="CK1160" s="75">
        <v>110032</v>
      </c>
      <c r="CL1160" s="73">
        <v>945585.5</v>
      </c>
      <c r="CM1160" s="73">
        <v>783601.7699999999</v>
      </c>
      <c r="CN1160" s="73">
        <v>998372.14999999991</v>
      </c>
      <c r="CO1160" s="73">
        <v>979241.95999999973</v>
      </c>
      <c r="CP1160" s="73">
        <v>1494157.0400000003</v>
      </c>
      <c r="CQ1160" s="73">
        <v>1119690.7800000003</v>
      </c>
      <c r="CR1160" s="73">
        <v>1021105.8699999999</v>
      </c>
      <c r="CS1160" s="73">
        <v>1210593.4499999997</v>
      </c>
      <c r="CT1160" s="73">
        <v>1190490.0999999996</v>
      </c>
      <c r="CU1160" s="73">
        <v>1101711.2899999998</v>
      </c>
      <c r="CV1160" s="73">
        <v>1022460.2899999999</v>
      </c>
      <c r="CW1160" s="73">
        <v>1031574.92</v>
      </c>
      <c r="CX1160" s="73">
        <v>1084736.42</v>
      </c>
      <c r="CY1160" s="77"/>
      <c r="CZ1160" s="4">
        <v>1215</v>
      </c>
      <c r="DA1160" s="76" t="str">
        <f t="shared" si="42"/>
        <v>1215</v>
      </c>
      <c r="DB1160" s="71">
        <v>1.3180030596247199</v>
      </c>
      <c r="DC1160" s="71">
        <v>0.66315427237316649</v>
      </c>
      <c r="DD1160" s="71">
        <v>0.25796170286390024</v>
      </c>
      <c r="DE1160" s="71">
        <v>0.202363996156746</v>
      </c>
      <c r="DF1160" s="71">
        <v>0.26717678855153582</v>
      </c>
      <c r="DG1160" s="71">
        <v>0.12456258754759313</v>
      </c>
      <c r="DH1160" s="71">
        <v>0.18246509252843893</v>
      </c>
      <c r="DI1160" s="71">
        <v>0.11553199474787131</v>
      </c>
      <c r="DJ1160" s="71">
        <v>8.1176669202159074E-2</v>
      </c>
      <c r="DK1160" s="71">
        <v>0.1742804360488269</v>
      </c>
      <c r="DL1160" s="71">
        <v>0.18304267608230934</v>
      </c>
      <c r="DM1160" s="71">
        <v>9.7253706100502962E-2</v>
      </c>
      <c r="DN1160" s="72">
        <v>8.3882621241774563E-2</v>
      </c>
      <c r="DO1160" s="71">
        <v>0.13053102929927374</v>
      </c>
      <c r="DQ1160" s="71"/>
      <c r="DR1160" s="71"/>
      <c r="DS1160" s="71"/>
      <c r="DT1160" s="71"/>
      <c r="DU1160" s="71"/>
      <c r="DV1160" s="71"/>
      <c r="DW1160" s="71"/>
      <c r="DX1160" s="71"/>
      <c r="DY1160" s="71"/>
      <c r="DZ1160" s="71"/>
      <c r="EA1160" s="71"/>
      <c r="EB1160" s="71"/>
      <c r="EC1160" s="71"/>
      <c r="ED1160" s="71"/>
    </row>
    <row r="1161" spans="1:134">
      <c r="A1161" s="4">
        <v>1314</v>
      </c>
      <c r="B1161" s="46" t="s">
        <v>8940</v>
      </c>
      <c r="C1161" s="65" t="str">
        <f t="shared" si="41"/>
        <v>1314</v>
      </c>
      <c r="D1161" s="69">
        <v>539366.83000000007</v>
      </c>
      <c r="E1161" s="68">
        <v>5979699.7399999965</v>
      </c>
      <c r="F1161" s="68">
        <v>126725.29000000004</v>
      </c>
      <c r="G1161" s="69">
        <v>1402139.9199999962</v>
      </c>
      <c r="H1161" s="70">
        <v>107.38077085301579</v>
      </c>
      <c r="I1161" s="70">
        <v>30.630728491495638</v>
      </c>
      <c r="J1161" s="69">
        <v>838153.28</v>
      </c>
      <c r="K1161" s="69">
        <v>657736.21</v>
      </c>
      <c r="L1161" s="69">
        <v>650759.79000000015</v>
      </c>
      <c r="M1161" s="69">
        <v>871551.54999999993</v>
      </c>
      <c r="N1161" s="69">
        <v>975243.95000000007</v>
      </c>
      <c r="O1161" s="69">
        <v>1106902.3</v>
      </c>
      <c r="P1161" s="69">
        <v>780830.44000000006</v>
      </c>
      <c r="Q1161" s="69">
        <v>708145.5199999999</v>
      </c>
      <c r="R1161" s="69">
        <v>1427601.27</v>
      </c>
      <c r="S1161" s="69">
        <v>757773.05000000016</v>
      </c>
      <c r="T1161" s="69">
        <v>919920.88000000024</v>
      </c>
      <c r="U1161" s="69">
        <v>846061.75000000012</v>
      </c>
      <c r="V1161" s="69">
        <v>539366.83000000007</v>
      </c>
      <c r="W1161" s="70">
        <v>122.25874509960819</v>
      </c>
      <c r="X1161" s="70">
        <v>97.724363778581363</v>
      </c>
      <c r="Y1161" s="70">
        <v>87.995128955019524</v>
      </c>
      <c r="Z1161" s="71">
        <v>102.31221845099267</v>
      </c>
      <c r="AA1161" s="71">
        <v>97.630687970760988</v>
      </c>
      <c r="AB1161" s="71">
        <v>110.51813844900434</v>
      </c>
      <c r="AC1161" s="71">
        <v>105.43684858023848</v>
      </c>
      <c r="AD1161" s="71">
        <v>108.44698487939768</v>
      </c>
      <c r="AE1161" s="71">
        <v>112.73867090431654</v>
      </c>
      <c r="AF1161" s="71">
        <v>112.60597783717851</v>
      </c>
      <c r="AG1161" s="71">
        <v>102.04908899044341</v>
      </c>
      <c r="AH1161" s="71">
        <v>103.29204493284271</v>
      </c>
      <c r="AI1161" s="71">
        <v>104.65982256961817</v>
      </c>
      <c r="AJ1161" s="71">
        <v>21.424334978549453</v>
      </c>
      <c r="AK1161" s="71">
        <v>-0.29405646283677811</v>
      </c>
      <c r="AL1161" s="71">
        <v>10.131079313357017</v>
      </c>
      <c r="AM1161" s="71">
        <v>-4.9676298984313032</v>
      </c>
      <c r="AN1161" s="71">
        <v>-2.1036812215496359</v>
      </c>
      <c r="AO1161" s="71">
        <v>16.387739211715434</v>
      </c>
      <c r="AP1161" s="71">
        <v>9.8107201658414578</v>
      </c>
      <c r="AQ1161" s="71">
        <v>38.844589639243956</v>
      </c>
      <c r="AR1161" s="71">
        <v>125.95726394739999</v>
      </c>
      <c r="AS1161" s="71">
        <v>-20.392725329796779</v>
      </c>
      <c r="AT1161" s="71">
        <v>32.275357713395067</v>
      </c>
      <c r="AU1161" s="71">
        <v>27.290158569544822</v>
      </c>
      <c r="AV1161" s="72">
        <v>30.710744730159757</v>
      </c>
      <c r="AW1161" s="73">
        <v>147885.32000000007</v>
      </c>
      <c r="AX1161" s="73">
        <v>-1939.8200000000652</v>
      </c>
      <c r="AY1161" s="73">
        <v>59864.110000000219</v>
      </c>
      <c r="AZ1161" s="73">
        <v>-45558.640000000014</v>
      </c>
      <c r="BA1161" s="73">
        <v>-20949.419999999925</v>
      </c>
      <c r="BB1161" s="73">
        <v>164505.32999999984</v>
      </c>
      <c r="BC1161" s="73">
        <v>69761.030000000144</v>
      </c>
      <c r="BD1161" s="73">
        <v>198118.06999999995</v>
      </c>
      <c r="BE1161" s="73">
        <v>795799.82000000007</v>
      </c>
      <c r="BF1161" s="73">
        <v>-194116.14999999991</v>
      </c>
      <c r="BG1161" s="73">
        <v>224461.88000000024</v>
      </c>
      <c r="BH1161" s="73">
        <v>181389.98000000021</v>
      </c>
      <c r="BI1161" s="73">
        <v>126725.29000000004</v>
      </c>
      <c r="BJ1161" s="71">
        <v>19.724774030023411</v>
      </c>
      <c r="BK1161" s="71">
        <v>15.040943765247029</v>
      </c>
      <c r="BL1161" s="71">
        <v>13.29788280331098</v>
      </c>
      <c r="BM1161" s="71">
        <v>15.40113468583602</v>
      </c>
      <c r="BN1161" s="71">
        <v>4.7823700881571742</v>
      </c>
      <c r="BO1161" s="71">
        <v>9.4742375775720102</v>
      </c>
      <c r="BP1161" s="71">
        <v>21.394838049430955</v>
      </c>
      <c r="BQ1161" s="71">
        <v>20.527456002391293</v>
      </c>
      <c r="BR1161" s="72">
        <v>9.1296781372318438</v>
      </c>
      <c r="BS1161" s="72">
        <v>14.658766071942765</v>
      </c>
      <c r="BT1161" s="71">
        <v>16.920391613405116</v>
      </c>
      <c r="BU1161" s="71">
        <v>16.737195384892075</v>
      </c>
      <c r="BV1161" s="71">
        <v>15.358425758116248</v>
      </c>
      <c r="BW1161" s="71">
        <v>14.228168011204183</v>
      </c>
      <c r="BX1161" s="75">
        <v>18700</v>
      </c>
      <c r="BY1161" s="75">
        <v>14159</v>
      </c>
      <c r="BZ1161" s="75">
        <v>14145</v>
      </c>
      <c r="CA1161" s="75">
        <v>16436</v>
      </c>
      <c r="CB1161" s="75">
        <v>18495</v>
      </c>
      <c r="CC1161" s="75">
        <v>21419</v>
      </c>
      <c r="CD1161" s="75">
        <v>16048</v>
      </c>
      <c r="CE1161" s="75">
        <v>14278</v>
      </c>
      <c r="CF1161" s="75">
        <v>23914</v>
      </c>
      <c r="CG1161" s="75">
        <v>16177</v>
      </c>
      <c r="CH1161" s="75">
        <v>18147</v>
      </c>
      <c r="CI1161" s="75">
        <v>18767</v>
      </c>
      <c r="CJ1161" s="75">
        <v>11698</v>
      </c>
      <c r="CK1161" s="75">
        <v>119029</v>
      </c>
      <c r="CL1161" s="73">
        <v>868730.00999999978</v>
      </c>
      <c r="CM1161" s="73">
        <v>872146.95999999985</v>
      </c>
      <c r="CN1161" s="73">
        <v>1099579.97</v>
      </c>
      <c r="CO1161" s="73">
        <v>1099549.74</v>
      </c>
      <c r="CP1161" s="73">
        <v>1333842.9800000002</v>
      </c>
      <c r="CQ1161" s="73">
        <v>951126.13</v>
      </c>
      <c r="CR1161" s="73">
        <v>928485.33999999985</v>
      </c>
      <c r="CS1161" s="73">
        <v>1291879.0200000003</v>
      </c>
      <c r="CT1161" s="73">
        <v>953891.24999999988</v>
      </c>
      <c r="CU1161" s="73">
        <v>976545.41</v>
      </c>
      <c r="CV1161" s="73">
        <v>913233.14999999967</v>
      </c>
      <c r="CW1161" s="73">
        <v>996303.85999999987</v>
      </c>
      <c r="CX1161" s="73">
        <v>862065.72999999986</v>
      </c>
      <c r="CY1161" s="77"/>
      <c r="CZ1161" s="4">
        <v>1314</v>
      </c>
      <c r="DA1161" s="76" t="str">
        <f t="shared" si="42"/>
        <v>1314</v>
      </c>
      <c r="DB1161" s="71">
        <v>1.0594176468421412</v>
      </c>
      <c r="DC1161" s="71">
        <v>1.2645773663652511</v>
      </c>
      <c r="DD1161" s="71">
        <v>0.44443661799294326</v>
      </c>
      <c r="DE1161" s="71">
        <v>0.33657452841911778</v>
      </c>
      <c r="DF1161" s="71">
        <v>0.55860968775765674</v>
      </c>
      <c r="DG1161" s="71">
        <v>0.25188152076196152</v>
      </c>
      <c r="DH1161" s="71">
        <v>0.20497016438189053</v>
      </c>
      <c r="DI1161" s="71">
        <v>0.13088840510212574</v>
      </c>
      <c r="DJ1161" s="71">
        <v>0.10156664030511704</v>
      </c>
      <c r="DK1161" s="71">
        <v>0.1434727401531293</v>
      </c>
      <c r="DL1161" s="71">
        <v>3.6583049359537677E-2</v>
      </c>
      <c r="DM1161" s="71">
        <v>2.5825321891595535E-2</v>
      </c>
      <c r="DN1161" s="72">
        <v>1.2817581964535901E-2</v>
      </c>
      <c r="DO1161" s="71">
        <v>9.5032343718488343E-2</v>
      </c>
      <c r="DQ1161" s="71"/>
      <c r="DR1161" s="71"/>
      <c r="DS1161" s="71"/>
      <c r="DT1161" s="71"/>
      <c r="DU1161" s="71"/>
      <c r="DV1161" s="71"/>
      <c r="DW1161" s="71"/>
      <c r="DX1161" s="71"/>
      <c r="DY1161" s="71"/>
      <c r="DZ1161" s="71"/>
      <c r="EA1161" s="71"/>
      <c r="EB1161" s="71"/>
      <c r="EC1161" s="71"/>
      <c r="ED1161" s="71"/>
    </row>
    <row r="1162" spans="1:134">
      <c r="A1162" s="4">
        <v>1380</v>
      </c>
      <c r="B1162" s="46" t="s">
        <v>8947</v>
      </c>
      <c r="C1162" s="65" t="str">
        <f t="shared" si="41"/>
        <v>1380</v>
      </c>
      <c r="D1162" s="69">
        <v>190006.36000000002</v>
      </c>
      <c r="E1162" s="68">
        <v>1814123.9799999997</v>
      </c>
      <c r="F1162" s="68">
        <v>28899.290000000066</v>
      </c>
      <c r="G1162" s="69">
        <v>45840.440000000177</v>
      </c>
      <c r="H1162" s="70">
        <v>83.7694018482469</v>
      </c>
      <c r="I1162" s="70">
        <v>2.592369321042276</v>
      </c>
      <c r="J1162" s="69">
        <v>294845.55</v>
      </c>
      <c r="K1162" s="69">
        <v>211417.44999999995</v>
      </c>
      <c r="L1162" s="69">
        <v>193610.49999999997</v>
      </c>
      <c r="M1162" s="69">
        <v>293005.27</v>
      </c>
      <c r="N1162" s="69">
        <v>358847.15999999992</v>
      </c>
      <c r="O1162" s="69">
        <v>357169.42999999993</v>
      </c>
      <c r="P1162" s="69">
        <v>189641.36999999997</v>
      </c>
      <c r="Q1162" s="69">
        <v>212065.70999999996</v>
      </c>
      <c r="R1162" s="69">
        <v>420617.56999999989</v>
      </c>
      <c r="S1162" s="69">
        <v>199771.16999999998</v>
      </c>
      <c r="T1162" s="69">
        <v>268756.00000000006</v>
      </c>
      <c r="U1162" s="69">
        <v>333265.8</v>
      </c>
      <c r="V1162" s="69">
        <v>190006.36000000002</v>
      </c>
      <c r="W1162" s="70">
        <v>106.25373249571722</v>
      </c>
      <c r="X1162" s="70">
        <v>81.844806037006407</v>
      </c>
      <c r="Y1162" s="70">
        <v>67.276789811043542</v>
      </c>
      <c r="Z1162" s="71">
        <v>87.921418797644762</v>
      </c>
      <c r="AA1162" s="71">
        <v>120.19037623000379</v>
      </c>
      <c r="AB1162" s="71">
        <v>97.32329900553232</v>
      </c>
      <c r="AC1162" s="71">
        <v>67.452226178413923</v>
      </c>
      <c r="AD1162" s="71">
        <v>65.024704322254394</v>
      </c>
      <c r="AE1162" s="71">
        <v>76.678953186927828</v>
      </c>
      <c r="AF1162" s="71">
        <v>82.790912090205154</v>
      </c>
      <c r="AG1162" s="71">
        <v>91.392918313170426</v>
      </c>
      <c r="AH1162" s="71">
        <v>118.00612745164432</v>
      </c>
      <c r="AI1162" s="71">
        <v>98.95335075947672</v>
      </c>
      <c r="AJ1162" s="71">
        <v>-21.731339518062185</v>
      </c>
      <c r="AK1162" s="71">
        <v>-36.337930003820929</v>
      </c>
      <c r="AL1162" s="71">
        <v>-42.642764888290841</v>
      </c>
      <c r="AM1162" s="71">
        <v>-22.047381516212859</v>
      </c>
      <c r="AN1162" s="71">
        <v>-16.771913089660938</v>
      </c>
      <c r="AO1162" s="71">
        <v>-25.78713150505131</v>
      </c>
      <c r="AP1162" s="71">
        <v>-30.223376670396473</v>
      </c>
      <c r="AQ1162" s="71">
        <v>-16.870723696795721</v>
      </c>
      <c r="AR1162" s="71">
        <v>54.667801340118835</v>
      </c>
      <c r="AS1162" s="71">
        <v>-45.997386901924962</v>
      </c>
      <c r="AT1162" s="71">
        <v>19.221813675747647</v>
      </c>
      <c r="AU1162" s="71">
        <v>56.472734187378038</v>
      </c>
      <c r="AV1162" s="72">
        <v>17.93794027785378</v>
      </c>
      <c r="AW1162" s="73">
        <v>-81864.040000000095</v>
      </c>
      <c r="AX1162" s="73">
        <v>-120675.82000000007</v>
      </c>
      <c r="AY1162" s="73">
        <v>-143941.50999999998</v>
      </c>
      <c r="AZ1162" s="73">
        <v>-82870.840000000026</v>
      </c>
      <c r="BA1162" s="73">
        <v>-72313.97000000003</v>
      </c>
      <c r="BB1162" s="73">
        <v>-121323.76999999996</v>
      </c>
      <c r="BC1162" s="73">
        <v>-82142.159999999887</v>
      </c>
      <c r="BD1162" s="73">
        <v>-43037.810000000056</v>
      </c>
      <c r="BE1162" s="73">
        <v>148668.54999999993</v>
      </c>
      <c r="BF1162" s="73">
        <v>-170157.53999999992</v>
      </c>
      <c r="BG1162" s="73">
        <v>43330.810000000056</v>
      </c>
      <c r="BH1162" s="73">
        <v>120279.29999999996</v>
      </c>
      <c r="BI1162" s="73">
        <v>28899.290000000066</v>
      </c>
      <c r="BJ1162" s="71">
        <v>18.557606443258003</v>
      </c>
      <c r="BK1162" s="71">
        <v>16.252491923118448</v>
      </c>
      <c r="BL1162" s="71">
        <v>14.308749446506592</v>
      </c>
      <c r="BM1162" s="71">
        <v>13.656098644570232</v>
      </c>
      <c r="BN1162" s="71">
        <v>-1.4441556649581044</v>
      </c>
      <c r="BO1162" s="71">
        <v>-1.9450637242655839</v>
      </c>
      <c r="BP1162" s="71">
        <v>13.3368325482076</v>
      </c>
      <c r="BQ1162" s="71">
        <v>19.723673671079172</v>
      </c>
      <c r="BR1162" s="72">
        <v>14.753221502562894</v>
      </c>
      <c r="BS1162" s="72">
        <v>13.672044620887185</v>
      </c>
      <c r="BT1162" s="71">
        <v>16.692546678929961</v>
      </c>
      <c r="BU1162" s="71">
        <v>12.836320127617604</v>
      </c>
      <c r="BV1162" s="71">
        <v>9.1787087541128756</v>
      </c>
      <c r="BW1162" s="71">
        <v>13.077787437274118</v>
      </c>
      <c r="BX1162" s="75">
        <v>7346</v>
      </c>
      <c r="BY1162" s="75">
        <v>5353</v>
      </c>
      <c r="BZ1162" s="75">
        <v>4966</v>
      </c>
      <c r="CA1162" s="75">
        <v>6216</v>
      </c>
      <c r="CB1162" s="75">
        <v>7041</v>
      </c>
      <c r="CC1162" s="75">
        <v>7341</v>
      </c>
      <c r="CD1162" s="75">
        <v>5228</v>
      </c>
      <c r="CE1162" s="75">
        <v>5441</v>
      </c>
      <c r="CF1162" s="75">
        <v>7551</v>
      </c>
      <c r="CG1162" s="75">
        <v>4969</v>
      </c>
      <c r="CH1162" s="75">
        <v>6328</v>
      </c>
      <c r="CI1162" s="75">
        <v>7648</v>
      </c>
      <c r="CJ1162" s="75">
        <v>4332</v>
      </c>
      <c r="CK1162" s="75">
        <v>41497</v>
      </c>
      <c r="CL1162" s="73">
        <v>766223.23</v>
      </c>
      <c r="CM1162" s="73">
        <v>762432.77999999991</v>
      </c>
      <c r="CN1162" s="73">
        <v>786512.52999999991</v>
      </c>
      <c r="CO1162" s="73">
        <v>790661.61</v>
      </c>
      <c r="CP1162" s="73">
        <v>840415.5299999998</v>
      </c>
      <c r="CQ1162" s="73">
        <v>694147.71999999974</v>
      </c>
      <c r="CR1162" s="73">
        <v>705812.15999999992</v>
      </c>
      <c r="CS1162" s="73">
        <v>606471.39000000013</v>
      </c>
      <c r="CT1162" s="73">
        <v>712675.08000000019</v>
      </c>
      <c r="CU1162" s="73">
        <v>671944.19000000018</v>
      </c>
      <c r="CV1162" s="73">
        <v>672619.99</v>
      </c>
      <c r="CW1162" s="73">
        <v>635149.24</v>
      </c>
      <c r="CX1162" s="73">
        <v>638351.53</v>
      </c>
      <c r="CY1162" s="77"/>
      <c r="CZ1162" s="4">
        <v>1380</v>
      </c>
      <c r="DA1162" s="76" t="str">
        <f t="shared" si="42"/>
        <v>1380</v>
      </c>
      <c r="DB1162" s="71">
        <v>0.22148574390678721</v>
      </c>
      <c r="DC1162" s="71">
        <v>0.31923500576774788</v>
      </c>
      <c r="DD1162" s="71">
        <v>0.23038013243137515</v>
      </c>
      <c r="DE1162" s="71">
        <v>0.36691683095778316</v>
      </c>
      <c r="DF1162" s="71">
        <v>6.9639508106939321E-2</v>
      </c>
      <c r="DG1162" s="71">
        <v>0.26669190514897667</v>
      </c>
      <c r="DH1162" s="71">
        <v>2.6471193224355687E-2</v>
      </c>
      <c r="DI1162" s="71">
        <v>6.2715946021169949E-2</v>
      </c>
      <c r="DJ1162" s="71">
        <v>0.13319916420503555</v>
      </c>
      <c r="DK1162" s="71">
        <v>0.41099209255367614</v>
      </c>
      <c r="DL1162" s="71">
        <v>6.037066795775152E-2</v>
      </c>
      <c r="DM1162" s="71">
        <v>2.2730462706492347E-2</v>
      </c>
      <c r="DN1162" s="71">
        <v>0.13581538993585612</v>
      </c>
      <c r="DO1162" s="71">
        <v>0.1136682944450559</v>
      </c>
      <c r="DQ1162" s="71"/>
      <c r="DR1162" s="71"/>
      <c r="DS1162" s="71"/>
      <c r="DT1162" s="71"/>
      <c r="DU1162" s="71"/>
      <c r="DV1162" s="71"/>
      <c r="DW1162" s="71"/>
      <c r="DX1162" s="71"/>
      <c r="DY1162" s="71"/>
      <c r="DZ1162" s="71"/>
      <c r="EA1162" s="71"/>
      <c r="EB1162" s="71"/>
      <c r="EC1162" s="71"/>
      <c r="ED1162" s="71"/>
    </row>
    <row r="1163" spans="1:134">
      <c r="A1163" s="4">
        <v>5073</v>
      </c>
      <c r="B1163" s="46" t="s">
        <v>8954</v>
      </c>
      <c r="C1163" s="65" t="str">
        <f t="shared" si="41"/>
        <v>5073</v>
      </c>
      <c r="D1163" s="69">
        <v>396212.07</v>
      </c>
      <c r="E1163" s="68">
        <v>4180690.0799999991</v>
      </c>
      <c r="F1163" s="68">
        <v>191089.87000000002</v>
      </c>
      <c r="G1163" s="69">
        <v>1158915.67</v>
      </c>
      <c r="H1163" s="70">
        <v>117.62930280911623</v>
      </c>
      <c r="I1163" s="70">
        <v>38.352157135383244</v>
      </c>
      <c r="J1163" s="69">
        <v>421140.76000000007</v>
      </c>
      <c r="K1163" s="69">
        <v>472031.82999999996</v>
      </c>
      <c r="L1163" s="69">
        <v>497428.56000000011</v>
      </c>
      <c r="M1163" s="69">
        <v>572126.65999999992</v>
      </c>
      <c r="N1163" s="69">
        <v>716987.36999999988</v>
      </c>
      <c r="O1163" s="69">
        <v>798545.35000000021</v>
      </c>
      <c r="P1163" s="69">
        <v>542060.29999999993</v>
      </c>
      <c r="Q1163" s="69">
        <v>524123.23000000004</v>
      </c>
      <c r="R1163" s="69">
        <v>762080.04999999993</v>
      </c>
      <c r="S1163" s="69">
        <v>621022.05999999994</v>
      </c>
      <c r="T1163" s="69">
        <v>657494.78</v>
      </c>
      <c r="U1163" s="69">
        <v>677697.59</v>
      </c>
      <c r="V1163" s="69">
        <v>396212.07</v>
      </c>
      <c r="W1163" s="70">
        <v>81.5250252696827</v>
      </c>
      <c r="X1163" s="70">
        <v>88.001210889581031</v>
      </c>
      <c r="Y1163" s="70">
        <v>107.89494660105447</v>
      </c>
      <c r="Z1163" s="71">
        <v>104.83760489101353</v>
      </c>
      <c r="AA1163" s="71">
        <v>96.468533559420791</v>
      </c>
      <c r="AB1163" s="71">
        <v>95.39363409169944</v>
      </c>
      <c r="AC1163" s="71">
        <v>96.104589166228521</v>
      </c>
      <c r="AD1163" s="71">
        <v>88.831719381738026</v>
      </c>
      <c r="AE1163" s="71">
        <v>137.52399085904398</v>
      </c>
      <c r="AF1163" s="71">
        <v>122.57165024595824</v>
      </c>
      <c r="AG1163" s="71">
        <v>119.83988025467644</v>
      </c>
      <c r="AH1163" s="71">
        <v>121.50681871456864</v>
      </c>
      <c r="AI1163" s="71">
        <v>170.13532117703832</v>
      </c>
      <c r="AJ1163" s="71">
        <v>-30.639158490505004</v>
      </c>
      <c r="AK1163" s="71">
        <v>-5.4388222221892661</v>
      </c>
      <c r="AL1163" s="71">
        <v>-2.2702415707912649</v>
      </c>
      <c r="AM1163" s="71">
        <v>1.0575985926287057</v>
      </c>
      <c r="AN1163" s="71">
        <v>-5.670317609820053</v>
      </c>
      <c r="AO1163" s="71">
        <v>-8.0998769287284453</v>
      </c>
      <c r="AP1163" s="71">
        <v>-7.1304933376711173</v>
      </c>
      <c r="AQ1163" s="71">
        <v>12.720709130445918</v>
      </c>
      <c r="AR1163" s="71">
        <v>98.128277027655855</v>
      </c>
      <c r="AS1163" s="71">
        <v>27.813925834868524</v>
      </c>
      <c r="AT1163" s="71">
        <v>47.310561650676441</v>
      </c>
      <c r="AU1163" s="71">
        <v>50.217031910138843</v>
      </c>
      <c r="AV1163" s="72">
        <v>93.159038855862519</v>
      </c>
      <c r="AW1163" s="73">
        <v>-186032.89999999997</v>
      </c>
      <c r="AX1163" s="73">
        <v>-27149.589999999851</v>
      </c>
      <c r="AY1163" s="73">
        <v>-11555.159999999916</v>
      </c>
      <c r="AZ1163" s="73">
        <v>5987.479999999865</v>
      </c>
      <c r="BA1163" s="73">
        <v>-43092.760000000126</v>
      </c>
      <c r="BB1163" s="73">
        <v>-60629.039999999688</v>
      </c>
      <c r="BC1163" s="73">
        <v>-41619.230000000098</v>
      </c>
      <c r="BD1163" s="73">
        <v>59148.130000000063</v>
      </c>
      <c r="BE1163" s="73">
        <v>377440.3299999999</v>
      </c>
      <c r="BF1163" s="73">
        <v>135142.25000000006</v>
      </c>
      <c r="BG1163" s="73">
        <v>211162.37000000011</v>
      </c>
      <c r="BH1163" s="73">
        <v>226551.95000000007</v>
      </c>
      <c r="BI1163" s="73">
        <v>191089.87000000002</v>
      </c>
      <c r="BJ1163" s="71">
        <v>17.245561645729286</v>
      </c>
      <c r="BK1163" s="71">
        <v>10.670682727513183</v>
      </c>
      <c r="BL1163" s="71">
        <v>11.523765610969555</v>
      </c>
      <c r="BM1163" s="71">
        <v>14.05350509031404</v>
      </c>
      <c r="BN1163" s="71">
        <v>3.7036982935121818</v>
      </c>
      <c r="BO1163" s="71">
        <v>12.107226084990943</v>
      </c>
      <c r="BP1163" s="71">
        <v>18.666228218995869</v>
      </c>
      <c r="BQ1163" s="71">
        <v>17.077299310612762</v>
      </c>
      <c r="BR1163" s="72">
        <v>10.782903306926585</v>
      </c>
      <c r="BS1163" s="72">
        <v>11.900108567196499</v>
      </c>
      <c r="BT1163" s="71">
        <v>12.152159284772026</v>
      </c>
      <c r="BU1163" s="71">
        <v>11.514547046537105</v>
      </c>
      <c r="BV1163" s="71">
        <v>9.5905148897710895</v>
      </c>
      <c r="BW1163" s="71">
        <v>11.685117398948201</v>
      </c>
      <c r="BX1163" s="75">
        <v>5909</v>
      </c>
      <c r="BY1163" s="75">
        <v>6161</v>
      </c>
      <c r="BZ1163" s="75">
        <v>6603</v>
      </c>
      <c r="CA1163" s="75">
        <v>7297</v>
      </c>
      <c r="CB1163" s="75">
        <v>9307</v>
      </c>
      <c r="CC1163" s="75">
        <v>11401</v>
      </c>
      <c r="CD1163" s="75">
        <v>7377</v>
      </c>
      <c r="CE1163" s="75">
        <v>7912</v>
      </c>
      <c r="CF1163" s="75">
        <v>11558</v>
      </c>
      <c r="CG1163" s="75">
        <v>9422</v>
      </c>
      <c r="CH1163" s="75">
        <v>10638</v>
      </c>
      <c r="CI1163" s="75">
        <v>10481</v>
      </c>
      <c r="CJ1163" s="75">
        <v>5592</v>
      </c>
      <c r="CK1163" s="75">
        <v>62980</v>
      </c>
      <c r="CL1163" s="73">
        <v>710300.15</v>
      </c>
      <c r="CM1163" s="73">
        <v>792199.2899999998</v>
      </c>
      <c r="CN1163" s="73">
        <v>842652.58000000019</v>
      </c>
      <c r="CO1163" s="73">
        <v>1057799.1700000002</v>
      </c>
      <c r="CP1163" s="73">
        <v>1101405.3199999998</v>
      </c>
      <c r="CQ1163" s="73">
        <v>995943.42000000027</v>
      </c>
      <c r="CR1163" s="73">
        <v>859531.7100000002</v>
      </c>
      <c r="CS1163" s="73">
        <v>867661.44000000018</v>
      </c>
      <c r="CT1163" s="73">
        <v>778460.79999999993</v>
      </c>
      <c r="CU1163" s="73">
        <v>614419.68000000005</v>
      </c>
      <c r="CV1163" s="73">
        <v>809128.76</v>
      </c>
      <c r="CW1163" s="73">
        <v>717375.91000000027</v>
      </c>
      <c r="CX1163" s="73">
        <v>806589.44000000006</v>
      </c>
      <c r="CY1163" s="77"/>
      <c r="CZ1163" s="4">
        <v>5073</v>
      </c>
      <c r="DA1163" s="76" t="str">
        <f t="shared" si="42"/>
        <v>5073</v>
      </c>
      <c r="DB1163" s="71">
        <v>8.2084579772909425</v>
      </c>
      <c r="DC1163" s="71">
        <v>6.598308972792025</v>
      </c>
      <c r="DD1163" s="71">
        <v>1.812844429896596</v>
      </c>
      <c r="DE1163" s="71">
        <v>2.1533825915257254</v>
      </c>
      <c r="DF1163" s="71">
        <v>2.0507669822914805</v>
      </c>
      <c r="DG1163" s="71">
        <v>1.5687997927500543</v>
      </c>
      <c r="DH1163" s="71">
        <v>1.0932328353113832</v>
      </c>
      <c r="DI1163" s="71">
        <v>1.4845697588700435</v>
      </c>
      <c r="DJ1163" s="71">
        <v>1.1633725599035851</v>
      </c>
      <c r="DK1163" s="71">
        <v>0.66976925902371165</v>
      </c>
      <c r="DL1163" s="71">
        <v>0.20999542742705549</v>
      </c>
      <c r="DM1163" s="71">
        <v>0.76922017372195217</v>
      </c>
      <c r="DN1163" s="71">
        <v>0.38771220575388415</v>
      </c>
      <c r="DO1163" s="71">
        <v>0.83313758016949935</v>
      </c>
      <c r="DQ1163" s="71"/>
      <c r="DR1163" s="71"/>
      <c r="DS1163" s="71"/>
      <c r="DT1163" s="71"/>
      <c r="DU1163" s="71"/>
      <c r="DV1163" s="71"/>
      <c r="DW1163" s="71"/>
      <c r="DX1163" s="71"/>
      <c r="DY1163" s="71"/>
      <c r="DZ1163" s="71"/>
      <c r="EA1163" s="71"/>
      <c r="EB1163" s="71"/>
      <c r="EC1163" s="71"/>
      <c r="ED1163" s="71"/>
    </row>
    <row r="1164" spans="1:134">
      <c r="A1164" s="4">
        <v>5079</v>
      </c>
      <c r="B1164" s="46" t="s">
        <v>8961</v>
      </c>
      <c r="C1164" s="65" t="str">
        <f t="shared" si="41"/>
        <v>5079</v>
      </c>
      <c r="D1164" s="69">
        <v>218339.06</v>
      </c>
      <c r="E1164" s="68">
        <v>2873793.31</v>
      </c>
      <c r="F1164" s="68">
        <v>29514.520000000019</v>
      </c>
      <c r="G1164" s="69">
        <v>673273.86999999965</v>
      </c>
      <c r="H1164" s="70">
        <v>104.03067642065649</v>
      </c>
      <c r="I1164" s="70">
        <v>30.596133701958994</v>
      </c>
      <c r="J1164" s="69">
        <v>334568.95999999996</v>
      </c>
      <c r="K1164" s="69">
        <v>366270.11999999994</v>
      </c>
      <c r="L1164" s="69">
        <v>290930.11</v>
      </c>
      <c r="M1164" s="69">
        <v>384407.6</v>
      </c>
      <c r="N1164" s="69">
        <v>683749.89</v>
      </c>
      <c r="O1164" s="69">
        <v>564149.43999999994</v>
      </c>
      <c r="P1164" s="69">
        <v>320827.05000000005</v>
      </c>
      <c r="Q1164" s="69">
        <v>323238.92</v>
      </c>
      <c r="R1164" s="69">
        <v>927641.15</v>
      </c>
      <c r="S1164" s="69">
        <v>377460.72000000003</v>
      </c>
      <c r="T1164" s="69">
        <v>383012.29999999987</v>
      </c>
      <c r="U1164" s="69">
        <v>323274.11</v>
      </c>
      <c r="V1164" s="69">
        <v>218339.06</v>
      </c>
      <c r="W1164" s="70">
        <v>96.535233601521398</v>
      </c>
      <c r="X1164" s="70">
        <v>112.09381235717414</v>
      </c>
      <c r="Y1164" s="70">
        <v>91.990037469744919</v>
      </c>
      <c r="Z1164" s="71">
        <v>107.25151610998923</v>
      </c>
      <c r="AA1164" s="71">
        <v>109.49376933191877</v>
      </c>
      <c r="AB1164" s="71">
        <v>104.70546900472274</v>
      </c>
      <c r="AC1164" s="71">
        <v>104.51284509956776</v>
      </c>
      <c r="AD1164" s="71">
        <v>108.94658572784172</v>
      </c>
      <c r="AE1164" s="71">
        <v>110.2088176976789</v>
      </c>
      <c r="AF1164" s="71">
        <v>96.689721525910528</v>
      </c>
      <c r="AG1164" s="71">
        <v>107.16691366354718</v>
      </c>
      <c r="AH1164" s="71">
        <v>92.287470797511745</v>
      </c>
      <c r="AI1164" s="71">
        <v>99.700351071954856</v>
      </c>
      <c r="AJ1164" s="71">
        <v>-20.015292697077303</v>
      </c>
      <c r="AK1164" s="71">
        <v>-12.80437576338106</v>
      </c>
      <c r="AL1164" s="71">
        <v>-39.003173477525607</v>
      </c>
      <c r="AM1164" s="71">
        <v>-24.449214907447502</v>
      </c>
      <c r="AN1164" s="71">
        <v>-13.023559774862326</v>
      </c>
      <c r="AO1164" s="71">
        <v>-7.7696273792791093</v>
      </c>
      <c r="AP1164" s="71">
        <v>6.8421036155809967</v>
      </c>
      <c r="AQ1164" s="71">
        <v>34.950315498142004</v>
      </c>
      <c r="AR1164" s="71">
        <v>160.33710082257664</v>
      </c>
      <c r="AS1164" s="71">
        <v>-32.910196418506935</v>
      </c>
      <c r="AT1164" s="71">
        <v>36.838235104975411</v>
      </c>
      <c r="AU1164" s="71">
        <v>18.396195284619353</v>
      </c>
      <c r="AV1164" s="72">
        <v>15.630659023451088</v>
      </c>
      <c r="AW1164" s="73">
        <v>-83722.20000000007</v>
      </c>
      <c r="AX1164" s="73">
        <v>-53785.5</v>
      </c>
      <c r="AY1164" s="73">
        <v>-186029.31000000017</v>
      </c>
      <c r="AZ1164" s="73">
        <v>-124399.28999999986</v>
      </c>
      <c r="BA1164" s="73">
        <v>-102372.4299999997</v>
      </c>
      <c r="BB1164" s="73">
        <v>-41034.720000000088</v>
      </c>
      <c r="BC1164" s="73">
        <v>20545.570000000007</v>
      </c>
      <c r="BD1164" s="73">
        <v>83714.530000000028</v>
      </c>
      <c r="BE1164" s="73">
        <v>571318.08000000007</v>
      </c>
      <c r="BF1164" s="73">
        <v>-185159.38000000018</v>
      </c>
      <c r="BG1164" s="73">
        <v>103110.77999999991</v>
      </c>
      <c r="BH1164" s="73">
        <v>50229.770000000019</v>
      </c>
      <c r="BI1164" s="73">
        <v>29514.520000000019</v>
      </c>
      <c r="BJ1164" s="71">
        <v>11.143219796424258</v>
      </c>
      <c r="BK1164" s="71">
        <v>5.4192536029430283</v>
      </c>
      <c r="BL1164" s="71">
        <v>7.064528878737649</v>
      </c>
      <c r="BM1164" s="71">
        <v>9.4010562696244353</v>
      </c>
      <c r="BN1164" s="71">
        <v>-3.0686229771984559</v>
      </c>
      <c r="BO1164" s="71">
        <v>3.2535688200032524</v>
      </c>
      <c r="BP1164" s="71">
        <v>12.186564336686301</v>
      </c>
      <c r="BQ1164" s="71">
        <v>13.295136489322928</v>
      </c>
      <c r="BR1164" s="72">
        <v>1.6500958707903997</v>
      </c>
      <c r="BS1164" s="72">
        <v>7.2234995934835116</v>
      </c>
      <c r="BT1164" s="71">
        <v>9.5205865557804188</v>
      </c>
      <c r="BU1164" s="71">
        <v>7.287800276409671</v>
      </c>
      <c r="BV1164" s="71">
        <v>4.7880623601610983</v>
      </c>
      <c r="BW1164" s="71">
        <v>5.2588568450140745</v>
      </c>
      <c r="BX1164" s="75">
        <v>7045</v>
      </c>
      <c r="BY1164" s="75">
        <v>7074</v>
      </c>
      <c r="BZ1164" s="75">
        <v>6319</v>
      </c>
      <c r="CA1164" s="75">
        <v>6912</v>
      </c>
      <c r="CB1164" s="75">
        <v>10166</v>
      </c>
      <c r="CC1164" s="75">
        <v>10903</v>
      </c>
      <c r="CD1164" s="75">
        <v>5833</v>
      </c>
      <c r="CE1164" s="75">
        <v>6452</v>
      </c>
      <c r="CF1164" s="75">
        <v>13649</v>
      </c>
      <c r="CG1164" s="75">
        <v>6960</v>
      </c>
      <c r="CH1164" s="75">
        <v>7663</v>
      </c>
      <c r="CI1164" s="75">
        <v>7055</v>
      </c>
      <c r="CJ1164" s="75">
        <v>4396</v>
      </c>
      <c r="CK1164" s="75">
        <v>52008</v>
      </c>
      <c r="CL1164" s="73">
        <v>654319.93000000005</v>
      </c>
      <c r="CM1164" s="73">
        <v>606216.99999999988</v>
      </c>
      <c r="CN1164" s="73">
        <v>651064.72</v>
      </c>
      <c r="CO1164" s="73">
        <v>787774.14</v>
      </c>
      <c r="CP1164" s="73">
        <v>762451.85999999987</v>
      </c>
      <c r="CQ1164" s="73">
        <v>625036.24999999988</v>
      </c>
      <c r="CR1164" s="73">
        <v>577253.66</v>
      </c>
      <c r="CS1164" s="73">
        <v>948687.73</v>
      </c>
      <c r="CT1164" s="73">
        <v>659106.66</v>
      </c>
      <c r="CU1164" s="73">
        <v>606713.61999999976</v>
      </c>
      <c r="CV1164" s="73">
        <v>584281.94999999995</v>
      </c>
      <c r="CW1164" s="73">
        <v>590264.61</v>
      </c>
      <c r="CX1164" s="73">
        <v>597313.10000000009</v>
      </c>
      <c r="CY1164" s="77"/>
      <c r="CZ1164" s="4">
        <v>5079</v>
      </c>
      <c r="DA1164" s="76" t="str">
        <f t="shared" si="42"/>
        <v>5079</v>
      </c>
      <c r="DB1164" s="71">
        <v>3.6395214977528978</v>
      </c>
      <c r="DC1164" s="71">
        <v>6.1455833675781708</v>
      </c>
      <c r="DD1164" s="71">
        <v>1.0340001580034794</v>
      </c>
      <c r="DE1164" s="71">
        <v>1.3383016107106624</v>
      </c>
      <c r="DF1164" s="71">
        <v>0.99909183186459705</v>
      </c>
      <c r="DG1164" s="71">
        <v>0.90045144809600586</v>
      </c>
      <c r="DH1164" s="71">
        <v>0.78776597095857104</v>
      </c>
      <c r="DI1164" s="71">
        <v>0.73173944779266942</v>
      </c>
      <c r="DJ1164" s="71">
        <v>0.73458419792415997</v>
      </c>
      <c r="DK1164" s="71">
        <v>0.39113075029317113</v>
      </c>
      <c r="DL1164" s="71">
        <v>0.85397702517035268</v>
      </c>
      <c r="DM1164" s="71">
        <v>0.35845041711804659</v>
      </c>
      <c r="DN1164" s="71">
        <v>0.25520317489490107</v>
      </c>
      <c r="DO1164" s="71">
        <v>0.63143806052917117</v>
      </c>
      <c r="DQ1164" s="71"/>
      <c r="DR1164" s="71"/>
      <c r="DS1164" s="71"/>
      <c r="DT1164" s="71"/>
      <c r="DU1164" s="71"/>
      <c r="DV1164" s="71"/>
      <c r="DW1164" s="71"/>
      <c r="DX1164" s="71"/>
      <c r="DY1164" s="71"/>
      <c r="DZ1164" s="71"/>
      <c r="EA1164" s="71"/>
      <c r="EB1164" s="71"/>
      <c r="EC1164" s="71"/>
      <c r="ED1164" s="71"/>
    </row>
    <row r="1165" spans="1:134">
      <c r="A1165" s="4">
        <v>5053</v>
      </c>
      <c r="B1165" s="46" t="s">
        <v>8968</v>
      </c>
      <c r="C1165" s="65" t="str">
        <f t="shared" si="41"/>
        <v>5053</v>
      </c>
      <c r="D1165" s="69">
        <v>147267.84999999998</v>
      </c>
      <c r="E1165" s="68">
        <v>1891893.8399999996</v>
      </c>
      <c r="F1165" s="68">
        <v>20330.830000000002</v>
      </c>
      <c r="G1165" s="69">
        <v>191214.26999999955</v>
      </c>
      <c r="H1165" s="70">
        <v>91.94359225385243</v>
      </c>
      <c r="I1165" s="70">
        <v>11.243403717726764</v>
      </c>
      <c r="J1165" s="69">
        <v>231245.72</v>
      </c>
      <c r="K1165" s="69">
        <v>237143.66999999993</v>
      </c>
      <c r="L1165" s="69">
        <v>219321.98999999996</v>
      </c>
      <c r="M1165" s="69">
        <v>255649.86999999994</v>
      </c>
      <c r="N1165" s="69">
        <v>371188.44999999995</v>
      </c>
      <c r="O1165" s="69">
        <v>429858.82</v>
      </c>
      <c r="P1165" s="69">
        <v>248016.50999999998</v>
      </c>
      <c r="Q1165" s="69">
        <v>236189.13</v>
      </c>
      <c r="R1165" s="69">
        <v>495895.88</v>
      </c>
      <c r="S1165" s="69">
        <v>242524.34999999998</v>
      </c>
      <c r="T1165" s="69">
        <v>264577.84999999998</v>
      </c>
      <c r="U1165" s="69">
        <v>257422.26999999996</v>
      </c>
      <c r="V1165" s="69">
        <v>147267.84999999998</v>
      </c>
      <c r="W1165" s="70">
        <v>82.760474410501246</v>
      </c>
      <c r="X1165" s="70">
        <v>90.985471006910046</v>
      </c>
      <c r="Y1165" s="70">
        <v>82.251171331633103</v>
      </c>
      <c r="Z1165" s="71">
        <v>84.764938102962844</v>
      </c>
      <c r="AA1165" s="71">
        <v>96.944108820014122</v>
      </c>
      <c r="AB1165" s="71">
        <v>100.6182508272647</v>
      </c>
      <c r="AC1165" s="71">
        <v>85.011252341201427</v>
      </c>
      <c r="AD1165" s="71">
        <v>89.142882984375944</v>
      </c>
      <c r="AE1165" s="71">
        <v>99.315623948060988</v>
      </c>
      <c r="AF1165" s="71">
        <v>98.083847186829004</v>
      </c>
      <c r="AG1165" s="71">
        <v>83.658406864879126</v>
      </c>
      <c r="AH1165" s="71">
        <v>91.4611562934587</v>
      </c>
      <c r="AI1165" s="71">
        <v>93.994905436215078</v>
      </c>
      <c r="AJ1165" s="71">
        <v>-17.517211043531621</v>
      </c>
      <c r="AK1165" s="71">
        <v>-13.393255186874542</v>
      </c>
      <c r="AL1165" s="71">
        <v>-23.829461643939219</v>
      </c>
      <c r="AM1165" s="71">
        <v>-17.523514924073535</v>
      </c>
      <c r="AN1165" s="71">
        <v>-20.608227912808363</v>
      </c>
      <c r="AO1165" s="71">
        <v>-15.052849836894334</v>
      </c>
      <c r="AP1165" s="71">
        <v>-13.719336832523465</v>
      </c>
      <c r="AQ1165" s="71">
        <v>11.853248792632609</v>
      </c>
      <c r="AR1165" s="71">
        <v>82.145393782403048</v>
      </c>
      <c r="AS1165" s="71">
        <v>-27.791583666339491</v>
      </c>
      <c r="AT1165" s="71">
        <v>6.7776426510935517</v>
      </c>
      <c r="AU1165" s="71">
        <v>17.423410432573405</v>
      </c>
      <c r="AV1165" s="72">
        <v>16.016470214914456</v>
      </c>
      <c r="AW1165" s="73">
        <v>-49110.609999999957</v>
      </c>
      <c r="AX1165" s="73">
        <v>-36672.960000000137</v>
      </c>
      <c r="AY1165" s="73">
        <v>-68613.470000000059</v>
      </c>
      <c r="AZ1165" s="73">
        <v>-54317.110000000102</v>
      </c>
      <c r="BA1165" s="73">
        <v>-96315.670000000042</v>
      </c>
      <c r="BB1165" s="73">
        <v>-70869.149999999907</v>
      </c>
      <c r="BC1165" s="73">
        <v>-39436.670000000013</v>
      </c>
      <c r="BD1165" s="73">
        <v>25029.299999999959</v>
      </c>
      <c r="BE1165" s="73">
        <v>223643.1100000001</v>
      </c>
      <c r="BF1165" s="73">
        <v>-93342.79999999993</v>
      </c>
      <c r="BG1165" s="73">
        <v>16793.910000000033</v>
      </c>
      <c r="BH1165" s="73">
        <v>38196.589999999997</v>
      </c>
      <c r="BI1165" s="73">
        <v>20330.830000000002</v>
      </c>
      <c r="BJ1165" s="71">
        <v>10.258112444999789</v>
      </c>
      <c r="BK1165" s="71">
        <v>10.054086825930188</v>
      </c>
      <c r="BL1165" s="71">
        <v>11.3997845602099</v>
      </c>
      <c r="BM1165" s="71">
        <v>11.577402238469341</v>
      </c>
      <c r="BN1165" s="71">
        <v>0.10188875991008794</v>
      </c>
      <c r="BO1165" s="71">
        <v>8.8916248956417245</v>
      </c>
      <c r="BP1165" s="71">
        <v>15.080021667493757</v>
      </c>
      <c r="BQ1165" s="71">
        <v>15.594002096522999</v>
      </c>
      <c r="BR1165" s="72">
        <v>12.316460800913784</v>
      </c>
      <c r="BS1165" s="72">
        <v>9.5346219807273282</v>
      </c>
      <c r="BT1165" s="71">
        <v>13.204776957830784</v>
      </c>
      <c r="BU1165" s="71">
        <v>11.785665714692023</v>
      </c>
      <c r="BV1165" s="71">
        <v>8.8547033604329659</v>
      </c>
      <c r="BW1165" s="71">
        <v>10.955526763333847</v>
      </c>
      <c r="BX1165" s="75">
        <v>6552</v>
      </c>
      <c r="BY1165" s="75">
        <v>6309</v>
      </c>
      <c r="BZ1165" s="75">
        <v>5531</v>
      </c>
      <c r="CA1165" s="75">
        <v>6226</v>
      </c>
      <c r="CB1165" s="75">
        <v>7992</v>
      </c>
      <c r="CC1165" s="75">
        <v>9621</v>
      </c>
      <c r="CD1165" s="75">
        <v>6617</v>
      </c>
      <c r="CE1165" s="75">
        <v>6289</v>
      </c>
      <c r="CF1165" s="75">
        <v>9825</v>
      </c>
      <c r="CG1165" s="75">
        <v>6884</v>
      </c>
      <c r="CH1165" s="75">
        <v>7266</v>
      </c>
      <c r="CI1165" s="75">
        <v>7154</v>
      </c>
      <c r="CJ1165" s="75">
        <v>4023</v>
      </c>
      <c r="CK1165" s="75">
        <v>48058</v>
      </c>
      <c r="CL1165" s="73">
        <v>591478.26</v>
      </c>
      <c r="CM1165" s="73">
        <v>545073.41999999993</v>
      </c>
      <c r="CN1165" s="73">
        <v>616019.8600000001</v>
      </c>
      <c r="CO1165" s="73">
        <v>688970.4300000004</v>
      </c>
      <c r="CP1165" s="73">
        <v>745968.18000000017</v>
      </c>
      <c r="CQ1165" s="73">
        <v>670861.26</v>
      </c>
      <c r="CR1165" s="73">
        <v>652734.33999999973</v>
      </c>
      <c r="CS1165" s="73">
        <v>817074.5900000002</v>
      </c>
      <c r="CT1165" s="73">
        <v>670045.29999999993</v>
      </c>
      <c r="CU1165" s="73">
        <v>572269.62</v>
      </c>
      <c r="CV1165" s="73">
        <v>646839.09</v>
      </c>
      <c r="CW1165" s="73">
        <v>632522.8200000003</v>
      </c>
      <c r="CX1165" s="73">
        <v>561101.32000000007</v>
      </c>
      <c r="CY1165" s="77"/>
      <c r="CZ1165" s="4">
        <v>5053</v>
      </c>
      <c r="DA1165" s="76" t="str">
        <f t="shared" si="42"/>
        <v>5053</v>
      </c>
      <c r="DB1165" s="71">
        <v>0.73253958984668899</v>
      </c>
      <c r="DC1165" s="71">
        <v>2.121069728867369</v>
      </c>
      <c r="DD1165" s="71">
        <v>0.67304144894126727</v>
      </c>
      <c r="DE1165" s="71">
        <v>0.32573385278970035</v>
      </c>
      <c r="DF1165" s="71">
        <v>0.58513368374029007</v>
      </c>
      <c r="DG1165" s="71">
        <v>0.13905069628511446</v>
      </c>
      <c r="DH1165" s="71">
        <v>8.7359767153070852E-2</v>
      </c>
      <c r="DI1165" s="71">
        <v>0.20490144451926462</v>
      </c>
      <c r="DJ1165" s="71">
        <v>0.11536001804155396</v>
      </c>
      <c r="DK1165" s="71">
        <v>4.7004202766878098E-2</v>
      </c>
      <c r="DL1165" s="71">
        <v>5.7773033916650979E-2</v>
      </c>
      <c r="DM1165" s="71">
        <v>7.0061328886688659E-2</v>
      </c>
      <c r="DN1165" s="71">
        <v>4.2590998369510316E-2</v>
      </c>
      <c r="DO1165" s="71">
        <v>9.4344412366392266E-2</v>
      </c>
      <c r="DQ1165" s="71"/>
      <c r="DR1165" s="71"/>
      <c r="DS1165" s="71"/>
      <c r="DT1165" s="71"/>
      <c r="DU1165" s="71"/>
      <c r="DV1165" s="71"/>
      <c r="DW1165" s="71"/>
      <c r="DX1165" s="71"/>
      <c r="DY1165" s="71"/>
      <c r="DZ1165" s="71"/>
      <c r="EA1165" s="71"/>
      <c r="EB1165" s="71"/>
      <c r="EC1165" s="71"/>
      <c r="ED1165" s="71"/>
    </row>
    <row r="1166" spans="1:134">
      <c r="A1166" s="4">
        <v>5083</v>
      </c>
      <c r="B1166" s="46" t="s">
        <v>8975</v>
      </c>
      <c r="C1166" s="65" t="str">
        <f t="shared" si="41"/>
        <v>5083</v>
      </c>
      <c r="D1166" s="69">
        <v>138801.20999999996</v>
      </c>
      <c r="E1166" s="68">
        <v>1753344.7299999995</v>
      </c>
      <c r="F1166" s="68">
        <v>-526.88000000003376</v>
      </c>
      <c r="G1166" s="69">
        <v>194806.95000000065</v>
      </c>
      <c r="H1166" s="70">
        <v>93.237237109970678</v>
      </c>
      <c r="I1166" s="70">
        <v>12.499340888611687</v>
      </c>
      <c r="J1166" s="69">
        <v>235505.51999999993</v>
      </c>
      <c r="K1166" s="69">
        <v>199202.05000000002</v>
      </c>
      <c r="L1166" s="69">
        <v>167888.88999999998</v>
      </c>
      <c r="M1166" s="69">
        <v>221577.52</v>
      </c>
      <c r="N1166" s="69">
        <v>371569.62999999995</v>
      </c>
      <c r="O1166" s="69">
        <v>386031.35999999999</v>
      </c>
      <c r="P1166" s="69">
        <v>214837.63999999993</v>
      </c>
      <c r="Q1166" s="69">
        <v>186937.31000000003</v>
      </c>
      <c r="R1166" s="69">
        <v>508350.39999999997</v>
      </c>
      <c r="S1166" s="69">
        <v>213726.34999999995</v>
      </c>
      <c r="T1166" s="69">
        <v>243935.14999999994</v>
      </c>
      <c r="U1166" s="69">
        <v>246756.6699999999</v>
      </c>
      <c r="V1166" s="69">
        <v>138801.20999999996</v>
      </c>
      <c r="W1166" s="70">
        <v>106.40224180247657</v>
      </c>
      <c r="X1166" s="70">
        <v>88.995258871051718</v>
      </c>
      <c r="Y1166" s="70">
        <v>83.217416869692116</v>
      </c>
      <c r="Z1166" s="71">
        <v>85.618861451996125</v>
      </c>
      <c r="AA1166" s="71">
        <v>114.8167546317499</v>
      </c>
      <c r="AB1166" s="71">
        <v>119.66298585429035</v>
      </c>
      <c r="AC1166" s="71">
        <v>96.092049000058495</v>
      </c>
      <c r="AD1166" s="71">
        <v>76.338771366843119</v>
      </c>
      <c r="AE1166" s="71">
        <v>96.06950710585528</v>
      </c>
      <c r="AF1166" s="71">
        <v>99.747197930009364</v>
      </c>
      <c r="AG1166" s="71">
        <v>97.573124468882554</v>
      </c>
      <c r="AH1166" s="71">
        <v>96.092025626168436</v>
      </c>
      <c r="AI1166" s="71">
        <v>85.756307880601085</v>
      </c>
      <c r="AJ1166" s="71">
        <v>4.0932391898721221</v>
      </c>
      <c r="AK1166" s="71">
        <v>-11.928693570670656</v>
      </c>
      <c r="AL1166" s="71">
        <v>-30.224908438548724</v>
      </c>
      <c r="AM1166" s="71">
        <v>-17.921906698633439</v>
      </c>
      <c r="AN1166" s="71">
        <v>-7.4981353724574813</v>
      </c>
      <c r="AO1166" s="71">
        <v>0.95313461477606332</v>
      </c>
      <c r="AP1166" s="71">
        <v>-4.2824708599430767</v>
      </c>
      <c r="AQ1166" s="71">
        <v>-6.4581953087313737</v>
      </c>
      <c r="AR1166" s="71">
        <v>140.61902491033305</v>
      </c>
      <c r="AS1166" s="71">
        <v>-44.408160885056567</v>
      </c>
      <c r="AT1166" s="71">
        <v>25.143921705976304</v>
      </c>
      <c r="AU1166" s="71">
        <v>20.800051187484982</v>
      </c>
      <c r="AV1166" s="72">
        <v>-0.37815777134391215</v>
      </c>
      <c r="AW1166" s="73">
        <v>9260.7399999999616</v>
      </c>
      <c r="AX1166" s="73">
        <v>-26980.639999999956</v>
      </c>
      <c r="AY1166" s="73">
        <v>-72725.47000000003</v>
      </c>
      <c r="AZ1166" s="73">
        <v>-48381.869999999966</v>
      </c>
      <c r="BA1166" s="73">
        <v>-30119.169999999984</v>
      </c>
      <c r="BB1166" s="73">
        <v>8785.3500000000931</v>
      </c>
      <c r="BC1166" s="73">
        <v>-9611.9900000001071</v>
      </c>
      <c r="BD1166" s="73">
        <v>-12906.289999999979</v>
      </c>
      <c r="BE1166" s="73">
        <v>297082.64999999991</v>
      </c>
      <c r="BF1166" s="73">
        <v>-170729.99000000014</v>
      </c>
      <c r="BG1166" s="73">
        <v>49011.459999999905</v>
      </c>
      <c r="BH1166" s="73">
        <v>42487.989999999903</v>
      </c>
      <c r="BI1166" s="73">
        <v>-526.88000000003376</v>
      </c>
      <c r="BJ1166" s="71">
        <v>3.5249456795266907</v>
      </c>
      <c r="BK1166" s="71">
        <v>12.850109610913732</v>
      </c>
      <c r="BL1166" s="71">
        <v>12.551816831014451</v>
      </c>
      <c r="BM1166" s="71">
        <v>11.517763438904241</v>
      </c>
      <c r="BN1166" s="71">
        <v>-0.88347894778646952</v>
      </c>
      <c r="BO1166" s="71">
        <v>9.683736585835506</v>
      </c>
      <c r="BP1166" s="71">
        <v>16.869967631293278</v>
      </c>
      <c r="BQ1166" s="71">
        <v>16.743729850942199</v>
      </c>
      <c r="BR1166" s="72">
        <v>7.3393115997141685</v>
      </c>
      <c r="BS1166" s="72">
        <v>8.6984897598463586</v>
      </c>
      <c r="BT1166" s="71">
        <v>14.289283346225197</v>
      </c>
      <c r="BU1166" s="71">
        <v>12.400472685157016</v>
      </c>
      <c r="BV1166" s="71">
        <v>7.0099726681008807</v>
      </c>
      <c r="BW1166" s="71">
        <v>9.749422639394508</v>
      </c>
      <c r="BX1166" s="75">
        <v>5729</v>
      </c>
      <c r="BY1166" s="75">
        <v>5456</v>
      </c>
      <c r="BZ1166" s="75">
        <v>4883</v>
      </c>
      <c r="CA1166" s="75">
        <v>5217</v>
      </c>
      <c r="CB1166" s="75">
        <v>6947</v>
      </c>
      <c r="CC1166" s="75">
        <v>8506</v>
      </c>
      <c r="CD1166" s="75">
        <v>4960</v>
      </c>
      <c r="CE1166" s="75">
        <v>4921</v>
      </c>
      <c r="CF1166" s="75">
        <v>9053</v>
      </c>
      <c r="CG1166" s="75">
        <v>5646</v>
      </c>
      <c r="CH1166" s="75">
        <v>6304</v>
      </c>
      <c r="CI1166" s="75">
        <v>6516</v>
      </c>
      <c r="CJ1166" s="75">
        <v>3685</v>
      </c>
      <c r="CK1166" s="75">
        <v>41085</v>
      </c>
      <c r="CL1166" s="73">
        <v>428057.4599999999</v>
      </c>
      <c r="CM1166" s="73">
        <v>405595.11000000004</v>
      </c>
      <c r="CN1166" s="73">
        <v>417671.76000000007</v>
      </c>
      <c r="CO1166" s="73">
        <v>488662.22000000003</v>
      </c>
      <c r="CP1166" s="73">
        <v>591991.1100000001</v>
      </c>
      <c r="CQ1166" s="73">
        <v>481303.44</v>
      </c>
      <c r="CR1166" s="73">
        <v>632972.58000000007</v>
      </c>
      <c r="CS1166" s="73">
        <v>723359.4700000002</v>
      </c>
      <c r="CT1166" s="73">
        <v>515056.00999999995</v>
      </c>
      <c r="CU1166" s="73">
        <v>543819.9800000001</v>
      </c>
      <c r="CV1166" s="73">
        <v>513661.44000000006</v>
      </c>
      <c r="CW1166" s="73">
        <v>555351.34</v>
      </c>
      <c r="CX1166" s="73">
        <v>561481.52</v>
      </c>
      <c r="CY1166" s="77"/>
      <c r="CZ1166" s="4">
        <v>5083</v>
      </c>
      <c r="DA1166" s="76" t="str">
        <f t="shared" si="42"/>
        <v>5083</v>
      </c>
      <c r="DB1166" s="71">
        <v>2.9430136330451835</v>
      </c>
      <c r="DC1166" s="71">
        <v>2.664325137256728</v>
      </c>
      <c r="DD1166" s="71">
        <v>1.0003943458466007</v>
      </c>
      <c r="DE1166" s="71">
        <v>0.55566774228556071</v>
      </c>
      <c r="DF1166" s="71">
        <v>1.1452695800905497</v>
      </c>
      <c r="DG1166" s="71">
        <v>0.24631319394291259</v>
      </c>
      <c r="DH1166" s="71">
        <v>8.5933298841767425E-2</v>
      </c>
      <c r="DI1166" s="71">
        <v>0.73771640263201632</v>
      </c>
      <c r="DJ1166" s="71">
        <v>0.4387638194718293</v>
      </c>
      <c r="DK1166" s="71">
        <v>1.0499979459751403</v>
      </c>
      <c r="DL1166" s="71">
        <v>0.27015584701255452</v>
      </c>
      <c r="DM1166" s="71">
        <v>9.7584467793126337E-2</v>
      </c>
      <c r="DN1166" s="71">
        <v>8.5332156471312925E-2</v>
      </c>
      <c r="DO1166" s="71">
        <v>0.39987589863819395</v>
      </c>
      <c r="DQ1166" s="71"/>
      <c r="DR1166" s="71"/>
      <c r="DS1166" s="71"/>
      <c r="DT1166" s="71"/>
      <c r="DU1166" s="71"/>
      <c r="DV1166" s="71"/>
      <c r="DW1166" s="71"/>
      <c r="DX1166" s="71"/>
      <c r="DY1166" s="71"/>
      <c r="DZ1166" s="71"/>
      <c r="EA1166" s="71"/>
      <c r="EB1166" s="71"/>
      <c r="EC1166" s="71"/>
      <c r="ED1166" s="71"/>
    </row>
    <row r="1167" spans="1:134">
      <c r="A1167" s="4">
        <v>5082</v>
      </c>
      <c r="B1167" s="46" t="s">
        <v>8982</v>
      </c>
      <c r="C1167" s="65" t="str">
        <f t="shared" si="41"/>
        <v>5082</v>
      </c>
      <c r="D1167" s="69">
        <v>114891.13999999996</v>
      </c>
      <c r="E1167" s="68">
        <v>1344441.2899999993</v>
      </c>
      <c r="F1167" s="68">
        <v>15019.799999999974</v>
      </c>
      <c r="G1167" s="69">
        <v>42939.16999999946</v>
      </c>
      <c r="H1167" s="70">
        <v>84.147366873573375</v>
      </c>
      <c r="I1167" s="70">
        <v>3.2992009263880018</v>
      </c>
      <c r="J1167" s="69">
        <v>183884.37999999995</v>
      </c>
      <c r="K1167" s="69">
        <v>176300.83999999997</v>
      </c>
      <c r="L1167" s="69">
        <v>165192.32999999996</v>
      </c>
      <c r="M1167" s="69">
        <v>200817.65999999997</v>
      </c>
      <c r="N1167" s="69">
        <v>277174.82999999996</v>
      </c>
      <c r="O1167" s="69">
        <v>350016.75999999989</v>
      </c>
      <c r="P1167" s="69">
        <v>179592.27000000002</v>
      </c>
      <c r="Q1167" s="69">
        <v>171962.15</v>
      </c>
      <c r="R1167" s="69">
        <v>320045.17999999993</v>
      </c>
      <c r="S1167" s="69">
        <v>183983.75999999992</v>
      </c>
      <c r="T1167" s="69">
        <v>185835.89</v>
      </c>
      <c r="U1167" s="69">
        <v>188130.9</v>
      </c>
      <c r="V1167" s="69">
        <v>114891.13999999996</v>
      </c>
      <c r="W1167" s="70">
        <v>92.631896999693154</v>
      </c>
      <c r="X1167" s="70">
        <v>86.886608661548223</v>
      </c>
      <c r="Y1167" s="70">
        <v>88.747881965961056</v>
      </c>
      <c r="Z1167" s="71">
        <v>86.023984479142428</v>
      </c>
      <c r="AA1167" s="71">
        <v>104.92428412199999</v>
      </c>
      <c r="AB1167" s="71">
        <v>106.10384332734009</v>
      </c>
      <c r="AC1167" s="71">
        <v>80.923742829227095</v>
      </c>
      <c r="AD1167" s="71">
        <v>81.150265430629617</v>
      </c>
      <c r="AE1167" s="71">
        <v>88.283748400641528</v>
      </c>
      <c r="AF1167" s="71">
        <v>88.027934150001286</v>
      </c>
      <c r="AG1167" s="71">
        <v>81.488538234963869</v>
      </c>
      <c r="AH1167" s="71">
        <v>78.742672421016763</v>
      </c>
      <c r="AI1167" s="71">
        <v>91.624371461373698</v>
      </c>
      <c r="AJ1167" s="71">
        <v>-7.5028083506656573</v>
      </c>
      <c r="AK1167" s="71">
        <v>-17.933020536896095</v>
      </c>
      <c r="AL1167" s="71">
        <v>-15.492023729018033</v>
      </c>
      <c r="AM1167" s="71">
        <v>-18.388415360257849</v>
      </c>
      <c r="AN1167" s="71">
        <v>-10.055433859039752</v>
      </c>
      <c r="AO1167" s="71">
        <v>-2.9938086130112063</v>
      </c>
      <c r="AP1167" s="71">
        <v>-16.213712934518941</v>
      </c>
      <c r="AQ1167" s="71">
        <v>-0.41158180985496617</v>
      </c>
      <c r="AR1167" s="71">
        <v>76.764377241242315</v>
      </c>
      <c r="AS1167" s="71">
        <v>-32.469862291325882</v>
      </c>
      <c r="AT1167" s="71">
        <v>6.2201310004855737</v>
      </c>
      <c r="AU1167" s="71">
        <v>1.061791041873672</v>
      </c>
      <c r="AV1167" s="72">
        <v>15.039149369578887</v>
      </c>
      <c r="AW1167" s="73">
        <v>-14915.580000000016</v>
      </c>
      <c r="AX1167" s="73">
        <v>-38524.710000000137</v>
      </c>
      <c r="AY1167" s="73">
        <v>-30283.100000000035</v>
      </c>
      <c r="AZ1167" s="73">
        <v>-45247.480000000069</v>
      </c>
      <c r="BA1167" s="73">
        <v>-30987.010000000009</v>
      </c>
      <c r="BB1167" s="73">
        <v>-7744.4400000000605</v>
      </c>
      <c r="BC1167" s="73">
        <v>-34753.389999999956</v>
      </c>
      <c r="BD1167" s="73">
        <v>-710.68999999997322</v>
      </c>
      <c r="BE1167" s="73">
        <v>138987.66999999993</v>
      </c>
      <c r="BF1167" s="73">
        <v>-88463.130000000092</v>
      </c>
      <c r="BG1167" s="73">
        <v>10882.340000000055</v>
      </c>
      <c r="BH1167" s="73">
        <v>1976.5699999999488</v>
      </c>
      <c r="BI1167" s="73">
        <v>15019.799999999974</v>
      </c>
      <c r="BJ1167" s="71">
        <v>8.7304746377207856</v>
      </c>
      <c r="BK1167" s="71">
        <v>11.088355020749862</v>
      </c>
      <c r="BL1167" s="71">
        <v>12.992383284498061</v>
      </c>
      <c r="BM1167" s="71">
        <v>12.062787880349438</v>
      </c>
      <c r="BN1167" s="71">
        <v>-0.35777911448446176</v>
      </c>
      <c r="BO1167" s="71">
        <v>6.0813268111940708</v>
      </c>
      <c r="BP1167" s="71">
        <v>15.980856267559179</v>
      </c>
      <c r="BQ1167" s="71">
        <v>16.590237739630137</v>
      </c>
      <c r="BR1167" s="72">
        <v>13.20984106165117</v>
      </c>
      <c r="BS1167" s="72">
        <v>5.9314105344785855</v>
      </c>
      <c r="BT1167" s="71">
        <v>10.68158149931064</v>
      </c>
      <c r="BU1167" s="71">
        <v>11.023688257056438</v>
      </c>
      <c r="BV1167" s="71">
        <v>8.0534366327038871</v>
      </c>
      <c r="BW1167" s="71">
        <v>10.421651491563555</v>
      </c>
      <c r="BX1167" s="75">
        <v>5355</v>
      </c>
      <c r="BY1167" s="75">
        <v>4903</v>
      </c>
      <c r="BZ1167" s="75">
        <v>4560</v>
      </c>
      <c r="CA1167" s="75">
        <v>4938</v>
      </c>
      <c r="CB1167" s="75">
        <v>6303</v>
      </c>
      <c r="CC1167" s="75">
        <v>8585</v>
      </c>
      <c r="CD1167" s="75">
        <v>4819</v>
      </c>
      <c r="CE1167" s="75">
        <v>4787</v>
      </c>
      <c r="CF1167" s="75">
        <v>7233</v>
      </c>
      <c r="CG1167" s="75">
        <v>4996</v>
      </c>
      <c r="CH1167" s="75">
        <v>5091</v>
      </c>
      <c r="CI1167" s="75">
        <v>5360</v>
      </c>
      <c r="CJ1167" s="75">
        <v>3203</v>
      </c>
      <c r="CK1167" s="75">
        <v>35489</v>
      </c>
      <c r="CL1167" s="73">
        <v>546840.73999999987</v>
      </c>
      <c r="CM1167" s="73">
        <v>527663.84</v>
      </c>
      <c r="CN1167" s="73">
        <v>515192.93000000005</v>
      </c>
      <c r="CO1167" s="73">
        <v>558630.38</v>
      </c>
      <c r="CP1167" s="73">
        <v>604924.4800000001</v>
      </c>
      <c r="CQ1167" s="73">
        <v>490899.24999999983</v>
      </c>
      <c r="CR1167" s="73">
        <v>534239.60999999975</v>
      </c>
      <c r="CS1167" s="73">
        <v>639623.64999999991</v>
      </c>
      <c r="CT1167" s="73">
        <v>626365.41000000015</v>
      </c>
      <c r="CU1167" s="73">
        <v>607202.52</v>
      </c>
      <c r="CV1167" s="73">
        <v>633357.13</v>
      </c>
      <c r="CW1167" s="73">
        <v>630772.61</v>
      </c>
      <c r="CX1167" s="73">
        <v>641627.99</v>
      </c>
      <c r="CY1167" s="77"/>
      <c r="CZ1167" s="4">
        <v>5082</v>
      </c>
      <c r="DA1167" s="76" t="str">
        <f t="shared" si="42"/>
        <v>5082</v>
      </c>
      <c r="DB1167" s="71">
        <v>4.2007266219811541</v>
      </c>
      <c r="DC1167" s="71">
        <v>3.5374747596970861</v>
      </c>
      <c r="DD1167" s="71">
        <v>1.8036083620258971</v>
      </c>
      <c r="DE1167" s="71">
        <v>0.41100074449740198</v>
      </c>
      <c r="DF1167" s="71">
        <v>0.58642016256985752</v>
      </c>
      <c r="DG1167" s="71">
        <v>0.42087493825753824</v>
      </c>
      <c r="DH1167" s="71">
        <v>0.51465515331766554</v>
      </c>
      <c r="DI1167" s="71">
        <v>0.23169684741182126</v>
      </c>
      <c r="DJ1167" s="71">
        <v>0.34945871578108384</v>
      </c>
      <c r="DK1167" s="71">
        <v>0.10349369445721687</v>
      </c>
      <c r="DL1167" s="71">
        <v>5.0593996308644293E-2</v>
      </c>
      <c r="DM1167" s="71">
        <v>0.72384852458833249</v>
      </c>
      <c r="DN1167" s="71">
        <v>3.4814263736105043E-2</v>
      </c>
      <c r="DO1167" s="71">
        <v>0.30760165670270767</v>
      </c>
      <c r="DQ1167" s="71"/>
      <c r="DR1167" s="71"/>
      <c r="DS1167" s="71"/>
      <c r="DT1167" s="71"/>
      <c r="DU1167" s="71"/>
      <c r="DV1167" s="71"/>
      <c r="DW1167" s="71"/>
      <c r="DX1167" s="71"/>
      <c r="DY1167" s="71"/>
      <c r="DZ1167" s="71"/>
      <c r="EA1167" s="71"/>
      <c r="EB1167" s="71"/>
      <c r="EC1167" s="71"/>
      <c r="ED1167" s="71"/>
    </row>
    <row r="1168" spans="1:134">
      <c r="A1168" s="4">
        <v>5100</v>
      </c>
      <c r="B1168" s="46" t="s">
        <v>8989</v>
      </c>
      <c r="C1168" s="65" t="str">
        <f t="shared" si="41"/>
        <v>5100</v>
      </c>
      <c r="D1168" s="69">
        <v>117845.18999999999</v>
      </c>
      <c r="E1168" s="68">
        <v>1524274.1599999992</v>
      </c>
      <c r="F1168" s="69">
        <v>13433.830000000002</v>
      </c>
      <c r="G1168" s="69">
        <v>269450.11999999918</v>
      </c>
      <c r="H1168" s="70">
        <v>99.422384571371296</v>
      </c>
      <c r="I1168" s="70">
        <v>21.473139771851923</v>
      </c>
      <c r="J1168" s="69">
        <v>226662.75</v>
      </c>
      <c r="K1168" s="69">
        <v>169950.59000000003</v>
      </c>
      <c r="L1168" s="69">
        <v>166259.59999999998</v>
      </c>
      <c r="M1168" s="69">
        <v>211378.8899999999</v>
      </c>
      <c r="N1168" s="69">
        <v>272876.12999999995</v>
      </c>
      <c r="O1168" s="69">
        <v>278551.27999999997</v>
      </c>
      <c r="P1168" s="69">
        <v>212445.06999999998</v>
      </c>
      <c r="Q1168" s="69">
        <v>190848.73999999996</v>
      </c>
      <c r="R1168" s="69">
        <v>378623.16999999993</v>
      </c>
      <c r="S1168" s="69">
        <v>166256.17000000001</v>
      </c>
      <c r="T1168" s="69">
        <v>200678.51999999993</v>
      </c>
      <c r="U1168" s="69">
        <v>257577.30000000002</v>
      </c>
      <c r="V1168" s="69">
        <v>117845.18999999999</v>
      </c>
      <c r="W1168" s="70">
        <v>117.15598423992535</v>
      </c>
      <c r="X1168" s="70">
        <v>90.363337783072041</v>
      </c>
      <c r="Y1168" s="70">
        <v>86.640750948347431</v>
      </c>
      <c r="Z1168" s="71">
        <v>88.912487309145845</v>
      </c>
      <c r="AA1168" s="71">
        <v>99.243339182898509</v>
      </c>
      <c r="AB1168" s="71">
        <v>97.520464910741751</v>
      </c>
      <c r="AC1168" s="71">
        <v>100.61839478132445</v>
      </c>
      <c r="AD1168" s="71">
        <v>98.718720313064907</v>
      </c>
      <c r="AE1168" s="71">
        <v>100.98624503750058</v>
      </c>
      <c r="AF1168" s="71">
        <v>84.835776151571039</v>
      </c>
      <c r="AG1168" s="71">
        <v>92.367530185782314</v>
      </c>
      <c r="AH1168" s="71">
        <v>124.57387542569897</v>
      </c>
      <c r="AI1168" s="71">
        <v>88.116877433617745</v>
      </c>
      <c r="AJ1168" s="71">
        <v>4.2983072092235952</v>
      </c>
      <c r="AK1168" s="71">
        <v>-13.469853449651403</v>
      </c>
      <c r="AL1168" s="71">
        <v>-30.50638048345623</v>
      </c>
      <c r="AM1168" s="71">
        <v>-1.0130875265626837</v>
      </c>
      <c r="AN1168" s="71">
        <v>-8.7516037163182236</v>
      </c>
      <c r="AO1168" s="71">
        <v>-9.0704539320490838</v>
      </c>
      <c r="AP1168" s="71">
        <v>1.8234415799070591</v>
      </c>
      <c r="AQ1168" s="71">
        <v>25.101292730632796</v>
      </c>
      <c r="AR1168" s="71">
        <v>132.12851334218908</v>
      </c>
      <c r="AS1168" s="71">
        <v>-44.70736231147572</v>
      </c>
      <c r="AT1168" s="71">
        <v>20.794243053677874</v>
      </c>
      <c r="AU1168" s="71">
        <v>61.702589547404443</v>
      </c>
      <c r="AV1168" s="72">
        <v>12.866253250604153</v>
      </c>
      <c r="AW1168" s="73">
        <v>9341.1500000000524</v>
      </c>
      <c r="AX1168" s="73">
        <v>-26455.630000000005</v>
      </c>
      <c r="AY1168" s="73">
        <v>-72984.810000000085</v>
      </c>
      <c r="AZ1168" s="73">
        <v>-2163.3700000000827</v>
      </c>
      <c r="BA1168" s="73">
        <v>-26116.740000000107</v>
      </c>
      <c r="BB1168" s="73">
        <v>-22986.180000000051</v>
      </c>
      <c r="BC1168" s="73">
        <v>3804.4400000000023</v>
      </c>
      <c r="BD1168" s="73">
        <v>38293.369999999966</v>
      </c>
      <c r="BE1168" s="73">
        <v>215513.87999999989</v>
      </c>
      <c r="BF1168" s="73">
        <v>-134427.92999999996</v>
      </c>
      <c r="BG1168" s="73">
        <v>34545.999999999884</v>
      </c>
      <c r="BH1168" s="73">
        <v>98286.530000000028</v>
      </c>
      <c r="BI1168" s="73">
        <v>13433.830000000002</v>
      </c>
      <c r="BJ1168" s="71">
        <v>17.596572064455486</v>
      </c>
      <c r="BK1168" s="71">
        <v>8.4474047621826234</v>
      </c>
      <c r="BL1168" s="71">
        <v>12.152747001560563</v>
      </c>
      <c r="BM1168" s="71">
        <v>12.041967111165496</v>
      </c>
      <c r="BN1168" s="71">
        <v>0.8543932635999818</v>
      </c>
      <c r="BO1168" s="71">
        <v>9.9612948379908257</v>
      </c>
      <c r="BP1168" s="71">
        <v>18.38035184586068</v>
      </c>
      <c r="BQ1168" s="71">
        <v>14.836810497070047</v>
      </c>
      <c r="BR1168" s="72">
        <v>11.768816510674297</v>
      </c>
      <c r="BS1168" s="72">
        <v>8.979523841849451</v>
      </c>
      <c r="BT1168" s="71">
        <v>12.712528585096916</v>
      </c>
      <c r="BU1168" s="71">
        <v>15.972565903952528</v>
      </c>
      <c r="BV1168" s="71">
        <v>12.973622231599027</v>
      </c>
      <c r="BW1168" s="71">
        <v>12.143102368401179</v>
      </c>
      <c r="BX1168" s="75">
        <v>6636</v>
      </c>
      <c r="BY1168" s="75">
        <v>4057</v>
      </c>
      <c r="BZ1168" s="75">
        <v>4384</v>
      </c>
      <c r="CA1168" s="75">
        <v>5289</v>
      </c>
      <c r="CB1168" s="75">
        <v>5800</v>
      </c>
      <c r="CC1168" s="75">
        <v>6855</v>
      </c>
      <c r="CD1168" s="75">
        <v>5837</v>
      </c>
      <c r="CE1168" s="75">
        <v>4956</v>
      </c>
      <c r="CF1168" s="75">
        <v>7346</v>
      </c>
      <c r="CG1168" s="75">
        <v>4477</v>
      </c>
      <c r="CH1168" s="75">
        <v>5464</v>
      </c>
      <c r="CI1168" s="75">
        <v>7519</v>
      </c>
      <c r="CJ1168" s="75">
        <v>3557</v>
      </c>
      <c r="CK1168" s="75">
        <v>39156</v>
      </c>
      <c r="CL1168" s="73">
        <v>523745.26999999996</v>
      </c>
      <c r="CM1168" s="73">
        <v>481312.11000000004</v>
      </c>
      <c r="CN1168" s="73">
        <v>526710.14</v>
      </c>
      <c r="CO1168" s="73">
        <v>594741.14</v>
      </c>
      <c r="CP1168" s="73">
        <v>708882.84</v>
      </c>
      <c r="CQ1168" s="73">
        <v>623788.68999999983</v>
      </c>
      <c r="CR1168" s="73">
        <v>679727.80999999994</v>
      </c>
      <c r="CS1168" s="73">
        <v>716716.12999999989</v>
      </c>
      <c r="CT1168" s="73">
        <v>615079.2699999999</v>
      </c>
      <c r="CU1168" s="73">
        <v>623789.64999999991</v>
      </c>
      <c r="CV1168" s="73">
        <v>617354.05999999994</v>
      </c>
      <c r="CW1168" s="73">
        <v>631460.31999999983</v>
      </c>
      <c r="CX1168" s="73">
        <v>662890.7899999998</v>
      </c>
      <c r="CY1168" s="77"/>
      <c r="CZ1168" s="4">
        <v>5100</v>
      </c>
      <c r="DA1168" s="76" t="str">
        <f t="shared" si="42"/>
        <v>5100</v>
      </c>
      <c r="DB1168" s="71">
        <v>2.7158021002686343</v>
      </c>
      <c r="DC1168" s="71">
        <v>7.4652075527454631</v>
      </c>
      <c r="DD1168" s="71">
        <v>1.3924682806890682</v>
      </c>
      <c r="DE1168" s="71">
        <v>2.354858346637994</v>
      </c>
      <c r="DF1168" s="71">
        <v>0.45417242395028323</v>
      </c>
      <c r="DG1168" s="71">
        <v>0.25018321384086689</v>
      </c>
      <c r="DH1168" s="71">
        <v>0.39344790383742201</v>
      </c>
      <c r="DI1168" s="71">
        <v>1.7531913626291795</v>
      </c>
      <c r="DJ1168" s="71">
        <v>4.1448978565613109E-2</v>
      </c>
      <c r="DK1168" s="71">
        <v>2.2155860995669054E-2</v>
      </c>
      <c r="DL1168" s="71">
        <v>0.10163269088711939</v>
      </c>
      <c r="DM1168" s="71">
        <v>8.4615418057991151E-2</v>
      </c>
      <c r="DN1168" s="71">
        <v>0.13864221697995996</v>
      </c>
      <c r="DO1168" s="71">
        <v>0.32110851586968248</v>
      </c>
      <c r="DQ1168" s="71"/>
      <c r="DR1168" s="71"/>
      <c r="DS1168" s="71"/>
      <c r="DT1168" s="71"/>
      <c r="DU1168" s="71"/>
      <c r="DV1168" s="71"/>
      <c r="DW1168" s="71"/>
      <c r="DX1168" s="71"/>
      <c r="DY1168" s="71"/>
      <c r="DZ1168" s="71"/>
      <c r="EA1168" s="71"/>
      <c r="EB1168" s="71"/>
      <c r="EC1168" s="71"/>
      <c r="ED1168" s="71"/>
    </row>
    <row r="1169" spans="1:134">
      <c r="A1169" s="4">
        <v>5111</v>
      </c>
      <c r="B1169" s="46" t="s">
        <v>8995</v>
      </c>
      <c r="C1169" s="65" t="str">
        <f t="shared" si="41"/>
        <v>5111</v>
      </c>
      <c r="D1169" s="69">
        <v>157656.33000000002</v>
      </c>
      <c r="E1169" s="68">
        <v>1806696.5399999996</v>
      </c>
      <c r="F1169" s="68">
        <v>44439.670000000027</v>
      </c>
      <c r="G1169" s="69">
        <v>457126.23000000021</v>
      </c>
      <c r="H1169" s="70">
        <v>100.03549658452012</v>
      </c>
      <c r="I1169" s="70">
        <v>33.871983298150688</v>
      </c>
      <c r="J1169" s="69">
        <v>213404.87</v>
      </c>
      <c r="K1169" s="69">
        <v>185686.85999999993</v>
      </c>
      <c r="L1169" s="69">
        <v>167253.63999999996</v>
      </c>
      <c r="M1169" s="69">
        <v>212474.28999999998</v>
      </c>
      <c r="N1169" s="69">
        <v>303833.83999999997</v>
      </c>
      <c r="O1169" s="69">
        <v>362912.05</v>
      </c>
      <c r="P1169" s="69">
        <v>214790.9</v>
      </c>
      <c r="Q1169" s="69">
        <v>203261.36999999991</v>
      </c>
      <c r="R1169" s="69">
        <v>455013.61</v>
      </c>
      <c r="S1169" s="69">
        <v>225499.33999999997</v>
      </c>
      <c r="T1169" s="69">
        <v>263770.68999999994</v>
      </c>
      <c r="U1169" s="69">
        <v>286704.3</v>
      </c>
      <c r="V1169" s="69">
        <v>157656.33000000002</v>
      </c>
      <c r="W1169" s="70">
        <v>95.524448250911846</v>
      </c>
      <c r="X1169" s="70">
        <v>76.759358780273018</v>
      </c>
      <c r="Y1169" s="70">
        <v>73.244843226383267</v>
      </c>
      <c r="Z1169" s="71">
        <v>76.536376673583902</v>
      </c>
      <c r="AA1169" s="71">
        <v>131.44991801086417</v>
      </c>
      <c r="AB1169" s="71">
        <v>135.25529080425787</v>
      </c>
      <c r="AC1169" s="71">
        <v>83.649496129855166</v>
      </c>
      <c r="AD1169" s="71">
        <v>73.949152910995707</v>
      </c>
      <c r="AE1169" s="71">
        <v>116.27877725171341</v>
      </c>
      <c r="AF1169" s="71">
        <v>87.530441614340418</v>
      </c>
      <c r="AG1169" s="71">
        <v>126.42679420070971</v>
      </c>
      <c r="AH1169" s="71">
        <v>101.33003626998938</v>
      </c>
      <c r="AI1169" s="71">
        <v>117.74063120185916</v>
      </c>
      <c r="AJ1169" s="71">
        <v>-18.985925093757206</v>
      </c>
      <c r="AK1169" s="71">
        <v>-35.273145392101355</v>
      </c>
      <c r="AL1169" s="71">
        <v>-33.873705519470356</v>
      </c>
      <c r="AM1169" s="71">
        <v>-35.086734158765374</v>
      </c>
      <c r="AN1169" s="71">
        <v>-11.356900882933395</v>
      </c>
      <c r="AO1169" s="71">
        <v>-3.2686255954286314</v>
      </c>
      <c r="AP1169" s="71">
        <v>-1.4106448609108146</v>
      </c>
      <c r="AQ1169" s="71">
        <v>19.411071104683586</v>
      </c>
      <c r="AR1169" s="71">
        <v>171.2906466195036</v>
      </c>
      <c r="AS1169" s="71">
        <v>-25.91313235133611</v>
      </c>
      <c r="AT1169" s="71">
        <v>67.946947062690242</v>
      </c>
      <c r="AU1169" s="71">
        <v>30.843349179881873</v>
      </c>
      <c r="AV1169" s="72">
        <v>39.251882187656875</v>
      </c>
      <c r="AW1169" s="73">
        <v>-50012.160000000033</v>
      </c>
      <c r="AX1169" s="73">
        <v>-101190.76000000007</v>
      </c>
      <c r="AY1169" s="73">
        <v>-85676.969999999972</v>
      </c>
      <c r="AZ1169" s="73">
        <v>-114846.00000000006</v>
      </c>
      <c r="BA1169" s="73">
        <v>-38893.070000000065</v>
      </c>
      <c r="BB1169" s="73">
        <v>-7824.9399999999441</v>
      </c>
      <c r="BC1169" s="73">
        <v>-3073.2900000000664</v>
      </c>
      <c r="BD1169" s="73">
        <v>33041.499999999913</v>
      </c>
      <c r="BE1169" s="73">
        <v>287291.79000000004</v>
      </c>
      <c r="BF1169" s="73">
        <v>-78872.199999999895</v>
      </c>
      <c r="BG1169" s="73">
        <v>106714.72999999998</v>
      </c>
      <c r="BH1169" s="73">
        <v>67584.02999999997</v>
      </c>
      <c r="BI1169" s="73">
        <v>44439.670000000027</v>
      </c>
      <c r="BJ1169" s="71">
        <v>14.657033826457145</v>
      </c>
      <c r="BK1169" s="71">
        <v>12.626410806197011</v>
      </c>
      <c r="BL1169" s="71">
        <v>14.592754879630359</v>
      </c>
      <c r="BM1169" s="71">
        <v>11.255584818945888</v>
      </c>
      <c r="BN1169" s="71">
        <v>1.9015727659040662</v>
      </c>
      <c r="BO1169" s="71">
        <v>11.72262859010651</v>
      </c>
      <c r="BP1169" s="71">
        <v>17.658141940670692</v>
      </c>
      <c r="BQ1169" s="71">
        <v>16.630568430372701</v>
      </c>
      <c r="BR1169" s="72">
        <v>12.347540433657331</v>
      </c>
      <c r="BS1169" s="72">
        <v>14.023869559788231</v>
      </c>
      <c r="BT1169" s="71">
        <v>15.233600435833228</v>
      </c>
      <c r="BU1169" s="71">
        <v>12.804706439378718</v>
      </c>
      <c r="BV1169" s="71">
        <v>11.03639786530395</v>
      </c>
      <c r="BW1169" s="71">
        <v>12.590413852800699</v>
      </c>
      <c r="BX1169" s="75">
        <v>5523</v>
      </c>
      <c r="BY1169" s="75">
        <v>5175</v>
      </c>
      <c r="BZ1169" s="75">
        <v>4153</v>
      </c>
      <c r="CA1169" s="75">
        <v>4720</v>
      </c>
      <c r="CB1169" s="75">
        <v>5880</v>
      </c>
      <c r="CC1169" s="75">
        <v>6964</v>
      </c>
      <c r="CD1169" s="75">
        <v>4793</v>
      </c>
      <c r="CE1169" s="75">
        <v>4698</v>
      </c>
      <c r="CF1169" s="75">
        <v>7564</v>
      </c>
      <c r="CG1169" s="75">
        <v>5075</v>
      </c>
      <c r="CH1169" s="75">
        <v>5750</v>
      </c>
      <c r="CI1169" s="75">
        <v>6231</v>
      </c>
      <c r="CJ1169" s="75">
        <v>3432</v>
      </c>
      <c r="CK1169" s="75">
        <v>37543</v>
      </c>
      <c r="CL1169" s="73">
        <v>564901.88000000012</v>
      </c>
      <c r="CM1169" s="73">
        <v>551744.07999999996</v>
      </c>
      <c r="CN1169" s="73">
        <v>587068.96000000008</v>
      </c>
      <c r="CO1169" s="73">
        <v>564026.37</v>
      </c>
      <c r="CP1169" s="73">
        <v>667966.24</v>
      </c>
      <c r="CQ1169" s="73">
        <v>589917.37</v>
      </c>
      <c r="CR1169" s="73">
        <v>570595.66999999993</v>
      </c>
      <c r="CS1169" s="73">
        <v>741772.28000000014</v>
      </c>
      <c r="CT1169" s="73">
        <v>621152.36</v>
      </c>
      <c r="CU1169" s="73">
        <v>578397.37999999966</v>
      </c>
      <c r="CV1169" s="73">
        <v>557039.92999999993</v>
      </c>
      <c r="CW1169" s="73">
        <v>615179.40999999992</v>
      </c>
      <c r="CX1169" s="73">
        <v>571868.66</v>
      </c>
      <c r="CY1169" s="77"/>
      <c r="CZ1169" s="4">
        <v>5111</v>
      </c>
      <c r="DA1169" s="76" t="str">
        <f t="shared" si="42"/>
        <v>5111</v>
      </c>
      <c r="DB1169" s="71">
        <v>0.92270892456757891</v>
      </c>
      <c r="DC1169" s="71">
        <v>0.52930622717994846</v>
      </c>
      <c r="DD1169" s="71">
        <v>1.0781559114400117</v>
      </c>
      <c r="DE1169" s="71">
        <v>0.48556398020933927</v>
      </c>
      <c r="DF1169" s="71">
        <v>0.19541413311667347</v>
      </c>
      <c r="DG1169" s="71">
        <v>0.10158656240621289</v>
      </c>
      <c r="DH1169" s="71">
        <v>0.15938754386743151</v>
      </c>
      <c r="DI1169" s="71">
        <v>0.18150735822592223</v>
      </c>
      <c r="DJ1169" s="71">
        <v>3.3620505718742741E-2</v>
      </c>
      <c r="DK1169" s="71">
        <v>0.10737691989286385</v>
      </c>
      <c r="DL1169" s="71">
        <v>6.4512398934007828E-2</v>
      </c>
      <c r="DM1169" s="71">
        <v>0.17800801090875992</v>
      </c>
      <c r="DN1169" s="71">
        <v>0.10892731637966677</v>
      </c>
      <c r="DO1169" s="71">
        <v>0.10888660703740605</v>
      </c>
      <c r="DQ1169" s="71"/>
      <c r="DR1169" s="71"/>
      <c r="DS1169" s="71"/>
      <c r="DT1169" s="71"/>
      <c r="DU1169" s="71"/>
      <c r="DV1169" s="71"/>
      <c r="DW1169" s="71"/>
      <c r="DX1169" s="71"/>
      <c r="DY1169" s="71"/>
      <c r="DZ1169" s="71"/>
      <c r="EA1169" s="71"/>
      <c r="EB1169" s="71"/>
      <c r="EC1169" s="71"/>
      <c r="ED1169" s="71"/>
    </row>
    <row r="1170" spans="1:134">
      <c r="A1170" s="4">
        <v>5094</v>
      </c>
      <c r="B1170" s="46" t="s">
        <v>9002</v>
      </c>
      <c r="C1170" s="65" t="str">
        <f t="shared" si="41"/>
        <v>5094</v>
      </c>
      <c r="D1170" s="69">
        <v>171563.18</v>
      </c>
      <c r="E1170" s="68">
        <v>2367294.9699999993</v>
      </c>
      <c r="F1170" s="68">
        <v>17242.339999999997</v>
      </c>
      <c r="G1170" s="69">
        <v>129699.04999999981</v>
      </c>
      <c r="H1170" s="70">
        <v>87.314384822443074</v>
      </c>
      <c r="I1170" s="70">
        <v>5.7963571009729042</v>
      </c>
      <c r="J1170" s="69">
        <v>307081.50999999995</v>
      </c>
      <c r="K1170" s="69">
        <v>286135.36999999994</v>
      </c>
      <c r="L1170" s="69">
        <v>290115.62</v>
      </c>
      <c r="M1170" s="69">
        <v>346044.65999999992</v>
      </c>
      <c r="N1170" s="69">
        <v>399084.55000000005</v>
      </c>
      <c r="O1170" s="69">
        <v>526328.93999999994</v>
      </c>
      <c r="P1170" s="69">
        <v>340703.69999999995</v>
      </c>
      <c r="Q1170" s="69">
        <v>328231.93999999989</v>
      </c>
      <c r="R1170" s="69">
        <v>639867.43000000005</v>
      </c>
      <c r="S1170" s="69">
        <v>285569.48999999993</v>
      </c>
      <c r="T1170" s="69">
        <v>311474.29999999993</v>
      </c>
      <c r="U1170" s="69">
        <v>289884.93</v>
      </c>
      <c r="V1170" s="69">
        <v>171563.18</v>
      </c>
      <c r="W1170" s="70">
        <v>90.118206344263527</v>
      </c>
      <c r="X1170" s="70">
        <v>91.126856334084437</v>
      </c>
      <c r="Y1170" s="70">
        <v>91.430314773528082</v>
      </c>
      <c r="Z1170" s="71">
        <v>87.287321021686864</v>
      </c>
      <c r="AA1170" s="71">
        <v>135.26464583133355</v>
      </c>
      <c r="AB1170" s="71">
        <v>117.27736687674061</v>
      </c>
      <c r="AC1170" s="71">
        <v>86.294005143061767</v>
      </c>
      <c r="AD1170" s="71">
        <v>77.365082350569253</v>
      </c>
      <c r="AE1170" s="71">
        <v>89.804605308746332</v>
      </c>
      <c r="AF1170" s="71">
        <v>84.168984211238538</v>
      </c>
      <c r="AG1170" s="71">
        <v>90.191907237379453</v>
      </c>
      <c r="AH1170" s="71">
        <v>95.019532085143993</v>
      </c>
      <c r="AI1170" s="71">
        <v>90.328264551103757</v>
      </c>
      <c r="AJ1170" s="71">
        <v>-11.881514678952932</v>
      </c>
      <c r="AK1170" s="71">
        <v>-14.652528397866559</v>
      </c>
      <c r="AL1170" s="71">
        <v>-23.794900012524167</v>
      </c>
      <c r="AM1170" s="71">
        <v>-20.770002448715232</v>
      </c>
      <c r="AN1170" s="71">
        <v>5.6746883065173392</v>
      </c>
      <c r="AO1170" s="71">
        <v>2.5489504517653305</v>
      </c>
      <c r="AP1170" s="71">
        <v>-11.40837161254461</v>
      </c>
      <c r="AQ1170" s="71">
        <v>-1.9219162867581852</v>
      </c>
      <c r="AR1170" s="71">
        <v>72.243532503543335</v>
      </c>
      <c r="AS1170" s="71">
        <v>-41.511719827427228</v>
      </c>
      <c r="AT1170" s="71">
        <v>17.58587714467059</v>
      </c>
      <c r="AU1170" s="71">
        <v>21.087217570998629</v>
      </c>
      <c r="AV1170" s="72">
        <v>11.173047010371384</v>
      </c>
      <c r="AW1170" s="73">
        <v>-41405.539999999921</v>
      </c>
      <c r="AX1170" s="73">
        <v>-49123.970000000088</v>
      </c>
      <c r="AY1170" s="73">
        <v>-90588.059999999939</v>
      </c>
      <c r="AZ1170" s="73">
        <v>-90714.990000000107</v>
      </c>
      <c r="BA1170" s="73">
        <v>21679.040000000212</v>
      </c>
      <c r="BB1170" s="73">
        <v>21738.280000000086</v>
      </c>
      <c r="BC1170" s="73">
        <v>-43874.060000000114</v>
      </c>
      <c r="BD1170" s="73">
        <v>-6431.9600000000792</v>
      </c>
      <c r="BE1170" s="73">
        <v>268377.47000000015</v>
      </c>
      <c r="BF1170" s="73">
        <v>-202681.3000000001</v>
      </c>
      <c r="BG1170" s="73">
        <v>46583.389999999956</v>
      </c>
      <c r="BH1170" s="73">
        <v>50483.169999999955</v>
      </c>
      <c r="BI1170" s="73">
        <v>17242.339999999997</v>
      </c>
      <c r="BJ1170" s="71">
        <v>24.563167911732446</v>
      </c>
      <c r="BK1170" s="71">
        <v>20.870157886931942</v>
      </c>
      <c r="BL1170" s="71">
        <v>19.561927946497921</v>
      </c>
      <c r="BM1170" s="71">
        <v>18.667467008375834</v>
      </c>
      <c r="BN1170" s="71">
        <v>11.622251215877801</v>
      </c>
      <c r="BO1170" s="71">
        <v>14.714160109369455</v>
      </c>
      <c r="BP1170" s="71">
        <v>21.697980981581946</v>
      </c>
      <c r="BQ1170" s="71">
        <v>24.318583159398717</v>
      </c>
      <c r="BR1170" s="72">
        <v>12.616229845738847</v>
      </c>
      <c r="BS1170" s="72">
        <v>17.672989415029758</v>
      </c>
      <c r="BT1170" s="71">
        <v>18.527603343414096</v>
      </c>
      <c r="BU1170" s="71">
        <v>18.488185034831801</v>
      </c>
      <c r="BV1170" s="71">
        <v>15.288907477806283</v>
      </c>
      <c r="BW1170" s="71">
        <v>16.145342651700588</v>
      </c>
      <c r="BX1170" s="75">
        <v>10289</v>
      </c>
      <c r="BY1170" s="75">
        <v>9898</v>
      </c>
      <c r="BZ1170" s="75">
        <v>9060</v>
      </c>
      <c r="CA1170" s="75">
        <v>9558</v>
      </c>
      <c r="CB1170" s="75">
        <v>10714</v>
      </c>
      <c r="CC1170" s="75">
        <v>13190</v>
      </c>
      <c r="CD1170" s="75">
        <v>9303</v>
      </c>
      <c r="CE1170" s="75">
        <v>9878</v>
      </c>
      <c r="CF1170" s="75">
        <v>13064</v>
      </c>
      <c r="CG1170" s="75">
        <v>9379</v>
      </c>
      <c r="CH1170" s="75">
        <v>10106</v>
      </c>
      <c r="CI1170" s="75">
        <v>9901</v>
      </c>
      <c r="CJ1170" s="75">
        <v>6025</v>
      </c>
      <c r="CK1170" s="75">
        <v>67656</v>
      </c>
      <c r="CL1170" s="73">
        <v>508618.41999999993</v>
      </c>
      <c r="CM1170" s="73">
        <v>449714.06</v>
      </c>
      <c r="CN1170" s="73">
        <v>681056.27</v>
      </c>
      <c r="CO1170" s="73">
        <v>668428.82000000018</v>
      </c>
      <c r="CP1170" s="73">
        <v>769124.18999999983</v>
      </c>
      <c r="CQ1170" s="73">
        <v>640110.6</v>
      </c>
      <c r="CR1170" s="73">
        <v>523619.0199999999</v>
      </c>
      <c r="CS1170" s="73">
        <v>859008.93999999983</v>
      </c>
      <c r="CT1170" s="73">
        <v>651202.4800000001</v>
      </c>
      <c r="CU1170" s="73">
        <v>556970.19999999995</v>
      </c>
      <c r="CV1170" s="73">
        <v>663746.2100000002</v>
      </c>
      <c r="CW1170" s="73">
        <v>653572.35</v>
      </c>
      <c r="CX1170" s="73">
        <v>601346.27000000014</v>
      </c>
      <c r="CY1170" s="77"/>
      <c r="CZ1170" s="4">
        <v>5094</v>
      </c>
      <c r="DA1170" s="76" t="str">
        <f t="shared" si="42"/>
        <v>5094</v>
      </c>
      <c r="DB1170" s="71">
        <v>1.0835100471388863</v>
      </c>
      <c r="DC1170" s="71">
        <v>2.1246780979823079</v>
      </c>
      <c r="DD1170" s="71">
        <v>1.1695123324709857</v>
      </c>
      <c r="DE1170" s="71">
        <v>0.89196004274295948</v>
      </c>
      <c r="DF1170" s="71">
        <v>0.42224075646807036</v>
      </c>
      <c r="DG1170" s="71">
        <v>0.18795949753686922</v>
      </c>
      <c r="DH1170" s="71">
        <v>0.23970975640269401</v>
      </c>
      <c r="DI1170" s="71">
        <v>0.55063092095148658</v>
      </c>
      <c r="DJ1170" s="71">
        <v>0.10362626468142294</v>
      </c>
      <c r="DK1170" s="71">
        <v>0.18666160017861985</v>
      </c>
      <c r="DL1170" s="71">
        <v>0.12241903995478724</v>
      </c>
      <c r="DM1170" s="71">
        <v>0.22074863829326685</v>
      </c>
      <c r="DN1170" s="72">
        <v>0.16426642218553159</v>
      </c>
      <c r="DO1170" s="71">
        <v>0.21711939622839513</v>
      </c>
      <c r="DQ1170" s="71"/>
      <c r="DR1170" s="71"/>
      <c r="DS1170" s="71"/>
      <c r="DT1170" s="71"/>
      <c r="DU1170" s="71"/>
      <c r="DV1170" s="71"/>
      <c r="DW1170" s="71"/>
      <c r="DX1170" s="71"/>
      <c r="DY1170" s="71"/>
      <c r="DZ1170" s="71"/>
      <c r="EA1170" s="71"/>
      <c r="EB1170" s="71"/>
      <c r="EC1170" s="71"/>
      <c r="ED1170" s="71"/>
    </row>
    <row r="1171" spans="1:134">
      <c r="A1171" s="4">
        <v>1240</v>
      </c>
      <c r="B1171" s="46" t="s">
        <v>9009</v>
      </c>
      <c r="C1171" s="65" t="str">
        <f t="shared" si="41"/>
        <v>1240</v>
      </c>
      <c r="D1171" s="69">
        <v>525045.75</v>
      </c>
      <c r="E1171" s="68">
        <v>5696236.4400000023</v>
      </c>
      <c r="F1171" s="68">
        <v>72470.219999999914</v>
      </c>
      <c r="G1171" s="69">
        <v>1344584.780000004</v>
      </c>
      <c r="H1171" s="70">
        <v>106.38143919858874</v>
      </c>
      <c r="I1171" s="70">
        <v>30.898263120628645</v>
      </c>
      <c r="J1171" s="69">
        <v>842619.85000000009</v>
      </c>
      <c r="K1171" s="69">
        <v>623585.73</v>
      </c>
      <c r="L1171" s="69">
        <v>596132.68999999983</v>
      </c>
      <c r="M1171" s="69">
        <v>808699.17</v>
      </c>
      <c r="N1171" s="69">
        <v>1068564.7200000002</v>
      </c>
      <c r="O1171" s="69">
        <v>1327879.55</v>
      </c>
      <c r="P1171" s="69">
        <v>791269.58</v>
      </c>
      <c r="Q1171" s="69">
        <v>706799.2799999998</v>
      </c>
      <c r="R1171" s="69">
        <v>1462363.6700000002</v>
      </c>
      <c r="S1171" s="69">
        <v>643622.84</v>
      </c>
      <c r="T1171" s="69">
        <v>739069.60999999987</v>
      </c>
      <c r="U1171" s="69">
        <v>828065.70999999985</v>
      </c>
      <c r="V1171" s="69">
        <v>525045.75</v>
      </c>
      <c r="W1171" s="70">
        <v>134.26261706606596</v>
      </c>
      <c r="X1171" s="70">
        <v>105.23958094982351</v>
      </c>
      <c r="Y1171" s="70">
        <v>94.536072766703299</v>
      </c>
      <c r="Z1171" s="71">
        <v>103.36669003831641</v>
      </c>
      <c r="AA1171" s="71">
        <v>95.652874879992339</v>
      </c>
      <c r="AB1171" s="71">
        <v>102.42525195985708</v>
      </c>
      <c r="AC1171" s="71">
        <v>107.0591909212784</v>
      </c>
      <c r="AD1171" s="71">
        <v>102.54676648380989</v>
      </c>
      <c r="AE1171" s="71">
        <v>114.7516484249583</v>
      </c>
      <c r="AF1171" s="71">
        <v>99.071547215577539</v>
      </c>
      <c r="AG1171" s="71">
        <v>105.93730008995104</v>
      </c>
      <c r="AH1171" s="71">
        <v>107.31859007139354</v>
      </c>
      <c r="AI1171" s="71">
        <v>98.521078096184524</v>
      </c>
      <c r="AJ1171" s="71">
        <v>27.08963905537609</v>
      </c>
      <c r="AK1171" s="71">
        <v>18.119552413634899</v>
      </c>
      <c r="AL1171" s="71">
        <v>6.7775581822043129</v>
      </c>
      <c r="AM1171" s="71">
        <v>6.8169111618939571</v>
      </c>
      <c r="AN1171" s="71">
        <v>6.5121926397305963</v>
      </c>
      <c r="AO1171" s="71">
        <v>17.848172474091093</v>
      </c>
      <c r="AP1171" s="71">
        <v>13.083174436051891</v>
      </c>
      <c r="AQ1171" s="71">
        <v>28.558394208711224</v>
      </c>
      <c r="AR1171" s="71">
        <v>165.96582457946846</v>
      </c>
      <c r="AS1171" s="71">
        <v>-33.659598472786001</v>
      </c>
      <c r="AT1171" s="71">
        <v>39.15034629828196</v>
      </c>
      <c r="AU1171" s="71">
        <v>38.375319251063232</v>
      </c>
      <c r="AV1171" s="72">
        <v>16.012845413891451</v>
      </c>
      <c r="AW1171" s="73">
        <v>179607.62000000023</v>
      </c>
      <c r="AX1171" s="73">
        <v>95658.12</v>
      </c>
      <c r="AY1171" s="73">
        <v>37838.699999999837</v>
      </c>
      <c r="AZ1171" s="73">
        <v>51610.089999999967</v>
      </c>
      <c r="BA1171" s="73">
        <v>65332.420000000158</v>
      </c>
      <c r="BB1171" s="73">
        <v>222501.90999999992</v>
      </c>
      <c r="BC1171" s="73">
        <v>91546.049999999697</v>
      </c>
      <c r="BD1171" s="73">
        <v>157010.7699999999</v>
      </c>
      <c r="BE1171" s="73">
        <v>912532.25000000023</v>
      </c>
      <c r="BF1171" s="73">
        <v>-326559.46999999997</v>
      </c>
      <c r="BG1171" s="73">
        <v>207939.33999999985</v>
      </c>
      <c r="BH1171" s="73">
        <v>229645.61999999988</v>
      </c>
      <c r="BI1171" s="73">
        <v>72470.219999999914</v>
      </c>
      <c r="BJ1171" s="71">
        <v>16.828982495751941</v>
      </c>
      <c r="BK1171" s="71">
        <v>12.66008972117049</v>
      </c>
      <c r="BL1171" s="71">
        <v>12.974491851160122</v>
      </c>
      <c r="BM1171" s="71">
        <v>14.188744211951391</v>
      </c>
      <c r="BN1171" s="71">
        <v>4.5924112073854451</v>
      </c>
      <c r="BO1171" s="71">
        <v>12.381177909288862</v>
      </c>
      <c r="BP1171" s="71">
        <v>21.53088711341131</v>
      </c>
      <c r="BQ1171" s="71">
        <v>23.212899761449574</v>
      </c>
      <c r="BR1171" s="72">
        <v>11.282841236061296</v>
      </c>
      <c r="BS1171" s="72">
        <v>14.509322559107314</v>
      </c>
      <c r="BT1171" s="71">
        <v>15.787125282351504</v>
      </c>
      <c r="BU1171" s="71">
        <v>14.497329411938953</v>
      </c>
      <c r="BV1171" s="71">
        <v>12.566035520493097</v>
      </c>
      <c r="BW1171" s="71">
        <v>14.143815317433077</v>
      </c>
      <c r="BX1171" s="75">
        <v>22102</v>
      </c>
      <c r="BY1171" s="75">
        <v>16955</v>
      </c>
      <c r="BZ1171" s="75">
        <v>16818</v>
      </c>
      <c r="CA1171" s="75">
        <v>19980</v>
      </c>
      <c r="CB1171" s="75">
        <v>23487</v>
      </c>
      <c r="CC1171" s="75">
        <v>29140</v>
      </c>
      <c r="CD1171" s="75">
        <v>21742</v>
      </c>
      <c r="CE1171" s="75">
        <v>19407</v>
      </c>
      <c r="CF1171" s="75">
        <v>27431</v>
      </c>
      <c r="CG1171" s="75">
        <v>17721</v>
      </c>
      <c r="CH1171" s="75">
        <v>21275</v>
      </c>
      <c r="CI1171" s="75">
        <v>23762</v>
      </c>
      <c r="CJ1171" s="75">
        <v>14520</v>
      </c>
      <c r="CK1171" s="75">
        <v>145858</v>
      </c>
      <c r="CL1171" s="73">
        <v>1234949.1599999997</v>
      </c>
      <c r="CM1171" s="73">
        <v>1159892.2300000002</v>
      </c>
      <c r="CN1171" s="73">
        <v>1293667.1999999997</v>
      </c>
      <c r="CO1171" s="73">
        <v>1426750.26</v>
      </c>
      <c r="CP1171" s="73">
        <v>1534949.5600000003</v>
      </c>
      <c r="CQ1171" s="73">
        <v>1254239.79</v>
      </c>
      <c r="CR1171" s="73">
        <v>1228660.8199999996</v>
      </c>
      <c r="CS1171" s="73">
        <v>1667441.0299999998</v>
      </c>
      <c r="CT1171" s="73">
        <v>1075250.1299999997</v>
      </c>
      <c r="CU1171" s="73">
        <v>1198716.6099999996</v>
      </c>
      <c r="CV1171" s="73">
        <v>1192470.0000000002</v>
      </c>
      <c r="CW1171" s="73">
        <v>1171986.2500000002</v>
      </c>
      <c r="CX1171" s="73">
        <v>1218145.4300000004</v>
      </c>
      <c r="CY1171" s="77"/>
      <c r="CZ1171" s="4">
        <v>1240</v>
      </c>
      <c r="DA1171" s="76" t="str">
        <f t="shared" si="42"/>
        <v>1240</v>
      </c>
      <c r="DB1171" s="71">
        <v>2.9131705362377547</v>
      </c>
      <c r="DC1171" s="71">
        <v>1.7157863401426225</v>
      </c>
      <c r="DD1171" s="71">
        <v>0.72451028770461046</v>
      </c>
      <c r="DE1171" s="71">
        <v>0.95911839587974024</v>
      </c>
      <c r="DF1171" s="71">
        <v>0.88447223867318037</v>
      </c>
      <c r="DG1171" s="71">
        <v>0.39431413431034407</v>
      </c>
      <c r="DH1171" s="71">
        <v>0.53960196903273028</v>
      </c>
      <c r="DI1171" s="71">
        <v>0.52707966735187406</v>
      </c>
      <c r="DJ1171" s="71">
        <v>0.21136100891165788</v>
      </c>
      <c r="DK1171" s="71">
        <v>0.17902145288220039</v>
      </c>
      <c r="DL1171" s="71">
        <v>0.28867186001379908</v>
      </c>
      <c r="DM1171" s="71">
        <v>0.33083581538173185</v>
      </c>
      <c r="DN1171" s="71">
        <v>8.0424895982553424E-2</v>
      </c>
      <c r="DO1171" s="71">
        <v>0.30871526313164988</v>
      </c>
      <c r="DQ1171" s="71"/>
      <c r="DR1171" s="71"/>
      <c r="DS1171" s="71"/>
      <c r="DT1171" s="71"/>
      <c r="DU1171" s="71"/>
      <c r="DV1171" s="71"/>
      <c r="DW1171" s="71"/>
      <c r="DX1171" s="71"/>
      <c r="DY1171" s="71"/>
      <c r="DZ1171" s="71"/>
      <c r="EA1171" s="71"/>
      <c r="EB1171" s="71"/>
      <c r="EC1171" s="71"/>
      <c r="ED1171" s="71"/>
    </row>
    <row r="1172" spans="1:134">
      <c r="A1172" s="4">
        <v>1400</v>
      </c>
      <c r="B1172" s="46" t="s">
        <v>9016</v>
      </c>
      <c r="C1172" s="65" t="str">
        <f t="shared" si="41"/>
        <v>1400</v>
      </c>
      <c r="D1172" s="69">
        <v>171333.22999999998</v>
      </c>
      <c r="E1172" s="68">
        <v>1951338.6599999995</v>
      </c>
      <c r="F1172" s="68">
        <v>35832.800000000017</v>
      </c>
      <c r="G1172" s="69">
        <v>320303.38999999943</v>
      </c>
      <c r="H1172" s="70">
        <v>92.453678836292198</v>
      </c>
      <c r="I1172" s="70">
        <v>19.638041916775919</v>
      </c>
      <c r="J1172" s="69">
        <v>259013.83999999994</v>
      </c>
      <c r="K1172" s="69">
        <v>258374.19999999992</v>
      </c>
      <c r="L1172" s="69">
        <v>221530.6699999999</v>
      </c>
      <c r="M1172" s="69">
        <v>260560.08999999994</v>
      </c>
      <c r="N1172" s="69">
        <v>396878.05999999988</v>
      </c>
      <c r="O1172" s="69">
        <v>478330.03999999992</v>
      </c>
      <c r="P1172" s="69">
        <v>190283.74</v>
      </c>
      <c r="Q1172" s="69">
        <v>174267.37999999995</v>
      </c>
      <c r="R1172" s="69">
        <v>660789.39</v>
      </c>
      <c r="S1172" s="69">
        <v>224966.42999999996</v>
      </c>
      <c r="T1172" s="69">
        <v>271381.54999999993</v>
      </c>
      <c r="U1172" s="69">
        <v>258316.93999999994</v>
      </c>
      <c r="V1172" s="69">
        <v>171333.22999999998</v>
      </c>
      <c r="W1172" s="70">
        <v>107.92738360266124</v>
      </c>
      <c r="X1172" s="70">
        <v>116.49198728321512</v>
      </c>
      <c r="Y1172" s="70">
        <v>110.28474221603177</v>
      </c>
      <c r="Z1172" s="71">
        <v>111.0562857791286</v>
      </c>
      <c r="AA1172" s="71">
        <v>95.735797510060038</v>
      </c>
      <c r="AB1172" s="71">
        <v>96.008303138898796</v>
      </c>
      <c r="AC1172" s="71">
        <v>84.711645698698263</v>
      </c>
      <c r="AD1172" s="71">
        <v>86.873622084351481</v>
      </c>
      <c r="AE1172" s="71">
        <v>103.57689262238725</v>
      </c>
      <c r="AF1172" s="71">
        <v>71.306153548017917</v>
      </c>
      <c r="AG1172" s="71">
        <v>105.61874380209045</v>
      </c>
      <c r="AH1172" s="71">
        <v>87.573817038717166</v>
      </c>
      <c r="AI1172" s="71">
        <v>95.180024013379011</v>
      </c>
      <c r="AJ1172" s="71">
        <v>7.827827892835848</v>
      </c>
      <c r="AK1172" s="71">
        <v>19.651392533498413</v>
      </c>
      <c r="AL1172" s="71">
        <v>22.363180310684317</v>
      </c>
      <c r="AM1172" s="71">
        <v>17.316263528724839</v>
      </c>
      <c r="AN1172" s="71">
        <v>16.875905440781413</v>
      </c>
      <c r="AO1172" s="71">
        <v>25.794430830938776</v>
      </c>
      <c r="AP1172" s="71">
        <v>-14.858566114527482</v>
      </c>
      <c r="AQ1172" s="71">
        <v>9.5074741372912719</v>
      </c>
      <c r="AR1172" s="71">
        <v>143.51074353632222</v>
      </c>
      <c r="AS1172" s="71">
        <v>-45.552002112026258</v>
      </c>
      <c r="AT1172" s="71">
        <v>36.904577832289952</v>
      </c>
      <c r="AU1172" s="71">
        <v>12.241854689135856</v>
      </c>
      <c r="AV1172" s="72">
        <v>26.444786927982467</v>
      </c>
      <c r="AW1172" s="73">
        <v>18803.269999999931</v>
      </c>
      <c r="AX1172" s="73">
        <v>42435.049999999872</v>
      </c>
      <c r="AY1172" s="73">
        <v>40487.099999999889</v>
      </c>
      <c r="AZ1172" s="73">
        <v>38459.519999999873</v>
      </c>
      <c r="BA1172" s="73">
        <v>57344.320000000007</v>
      </c>
      <c r="BB1172" s="73">
        <v>100537.58999999991</v>
      </c>
      <c r="BC1172" s="73">
        <v>-33207.609999999986</v>
      </c>
      <c r="BD1172" s="73">
        <v>15129.949999999953</v>
      </c>
      <c r="BE1172" s="73">
        <v>389429.94999999995</v>
      </c>
      <c r="BF1172" s="73">
        <v>-188210.24999999991</v>
      </c>
      <c r="BG1172" s="73">
        <v>73154.75999999998</v>
      </c>
      <c r="BH1172" s="73">
        <v>28173.78999999995</v>
      </c>
      <c r="BI1172" s="73">
        <v>35832.800000000017</v>
      </c>
      <c r="BJ1172" s="71">
        <v>9.7921409184302153</v>
      </c>
      <c r="BK1172" s="71">
        <v>7.4173745848459038</v>
      </c>
      <c r="BL1172" s="71">
        <v>7.3723044433867031</v>
      </c>
      <c r="BM1172" s="71">
        <v>7.2439910475683398</v>
      </c>
      <c r="BN1172" s="71">
        <v>-2.2579823322651951</v>
      </c>
      <c r="BO1172" s="71">
        <v>0.3497045184140215</v>
      </c>
      <c r="BP1172" s="71">
        <v>13.822398765050462</v>
      </c>
      <c r="BQ1172" s="71">
        <v>14.463152092780263</v>
      </c>
      <c r="BR1172" s="72">
        <v>10.654714009778393</v>
      </c>
      <c r="BS1172" s="72">
        <v>7.864763723081051</v>
      </c>
      <c r="BT1172" s="71">
        <v>11.341206527647982</v>
      </c>
      <c r="BU1172" s="71">
        <v>8.3615046202972394</v>
      </c>
      <c r="BV1172" s="71">
        <v>8.4092774760929458</v>
      </c>
      <c r="BW1172" s="71">
        <v>9.0225974758513647</v>
      </c>
      <c r="BX1172" s="75">
        <v>7129</v>
      </c>
      <c r="BY1172" s="75">
        <v>6988</v>
      </c>
      <c r="BZ1172" s="75">
        <v>5830</v>
      </c>
      <c r="CA1172" s="75">
        <v>6116</v>
      </c>
      <c r="CB1172" s="75">
        <v>8158</v>
      </c>
      <c r="CC1172" s="75">
        <v>9888</v>
      </c>
      <c r="CD1172" s="75">
        <v>5272</v>
      </c>
      <c r="CE1172" s="75">
        <v>4945</v>
      </c>
      <c r="CF1172" s="75">
        <v>10446</v>
      </c>
      <c r="CG1172" s="75">
        <v>5979</v>
      </c>
      <c r="CH1172" s="75">
        <v>6703</v>
      </c>
      <c r="CI1172" s="75">
        <v>6299</v>
      </c>
      <c r="CJ1172" s="75">
        <v>3831</v>
      </c>
      <c r="CK1172" s="75">
        <v>43475</v>
      </c>
      <c r="CL1172" s="73">
        <v>558810.70000000007</v>
      </c>
      <c r="CM1172" s="73">
        <v>520000.96</v>
      </c>
      <c r="CN1172" s="73">
        <v>510562.0900000002</v>
      </c>
      <c r="CO1172" s="73">
        <v>997238.74000000011</v>
      </c>
      <c r="CP1172" s="73">
        <v>869735.87</v>
      </c>
      <c r="CQ1172" s="73">
        <v>656611.44999999984</v>
      </c>
      <c r="CR1172" s="73">
        <v>580748.71000000008</v>
      </c>
      <c r="CS1172" s="73">
        <v>835542.53</v>
      </c>
      <c r="CT1172" s="73">
        <v>751140.35000000021</v>
      </c>
      <c r="CU1172" s="73">
        <v>720019.39000000013</v>
      </c>
      <c r="CV1172" s="73">
        <v>699702.73</v>
      </c>
      <c r="CW1172" s="73">
        <v>687390.87000000011</v>
      </c>
      <c r="CX1172" s="73">
        <v>747265.32</v>
      </c>
      <c r="CY1172" s="77"/>
      <c r="CZ1172" s="4">
        <v>1400</v>
      </c>
      <c r="DA1172" s="76" t="str">
        <f t="shared" si="42"/>
        <v>1400</v>
      </c>
      <c r="DB1172" s="71">
        <v>1.5689259425822513</v>
      </c>
      <c r="DC1172" s="71">
        <v>2.7399913864442889</v>
      </c>
      <c r="DD1172" s="71">
        <v>0.33473190970572714</v>
      </c>
      <c r="DE1172" s="71">
        <v>0.58795272809841048</v>
      </c>
      <c r="DF1172" s="71">
        <v>0.89118124785955588</v>
      </c>
      <c r="DG1172" s="71">
        <v>0.4469296823693833</v>
      </c>
      <c r="DH1172" s="71">
        <v>0.15037468312672853</v>
      </c>
      <c r="DI1172" s="71">
        <v>0.13009094584304406</v>
      </c>
      <c r="DJ1172" s="71">
        <v>0.11746834644071016</v>
      </c>
      <c r="DK1172" s="71">
        <v>0.14274147812463495</v>
      </c>
      <c r="DL1172" s="71">
        <v>0.24445088753583943</v>
      </c>
      <c r="DM1172" s="71">
        <v>0.16446214215077021</v>
      </c>
      <c r="DN1172" s="71">
        <v>0.74010312270445688</v>
      </c>
      <c r="DO1172" s="71">
        <v>0.20422720292802288</v>
      </c>
      <c r="DQ1172" s="71"/>
      <c r="DR1172" s="71"/>
      <c r="DS1172" s="71"/>
      <c r="DT1172" s="71"/>
      <c r="DU1172" s="71"/>
      <c r="DV1172" s="71"/>
      <c r="DW1172" s="71"/>
      <c r="DX1172" s="71"/>
      <c r="DY1172" s="71"/>
      <c r="DZ1172" s="71"/>
      <c r="EA1172" s="71"/>
      <c r="EB1172" s="71"/>
      <c r="EC1172" s="71"/>
      <c r="ED1172" s="71"/>
    </row>
    <row r="1173" spans="1:134">
      <c r="A1173" s="4">
        <v>5058</v>
      </c>
      <c r="B1173" s="46" t="s">
        <v>9022</v>
      </c>
      <c r="C1173" s="65" t="str">
        <f t="shared" si="41"/>
        <v>5058</v>
      </c>
      <c r="D1173" s="69">
        <v>183219.45</v>
      </c>
      <c r="E1173" s="68">
        <v>2057403.639999999</v>
      </c>
      <c r="F1173" s="68">
        <v>36341.180000000051</v>
      </c>
      <c r="G1173" s="69">
        <v>284711.52999999886</v>
      </c>
      <c r="H1173" s="70">
        <v>94.123301820536426</v>
      </c>
      <c r="I1173" s="70">
        <v>16.060968985753465</v>
      </c>
      <c r="J1173" s="69">
        <v>247588.71999999994</v>
      </c>
      <c r="K1173" s="69">
        <v>248864.82999999993</v>
      </c>
      <c r="L1173" s="69">
        <v>244691.83999999997</v>
      </c>
      <c r="M1173" s="69">
        <v>264093.39999999997</v>
      </c>
      <c r="N1173" s="69">
        <v>375435.29999999993</v>
      </c>
      <c r="O1173" s="69">
        <v>416291.25999999995</v>
      </c>
      <c r="P1173" s="69">
        <v>223352.16</v>
      </c>
      <c r="Q1173" s="69">
        <v>211004.29999999996</v>
      </c>
      <c r="R1173" s="69">
        <v>538324.99999999988</v>
      </c>
      <c r="S1173" s="69">
        <v>244888.11999999997</v>
      </c>
      <c r="T1173" s="69">
        <v>318316.46999999991</v>
      </c>
      <c r="U1173" s="69">
        <v>338298.14000000007</v>
      </c>
      <c r="V1173" s="69">
        <v>183219.45</v>
      </c>
      <c r="W1173" s="70">
        <v>96.772389795088245</v>
      </c>
      <c r="X1173" s="70">
        <v>92.416225719431779</v>
      </c>
      <c r="Y1173" s="70">
        <v>92.238088112906453</v>
      </c>
      <c r="Z1173" s="71">
        <v>80.875124153384931</v>
      </c>
      <c r="AA1173" s="71">
        <v>105.85161056507594</v>
      </c>
      <c r="AB1173" s="71">
        <v>93.030001486879897</v>
      </c>
      <c r="AC1173" s="71">
        <v>77.642445116221324</v>
      </c>
      <c r="AD1173" s="71">
        <v>73.572320043558378</v>
      </c>
      <c r="AE1173" s="71">
        <v>98.604044052929368</v>
      </c>
      <c r="AF1173" s="71">
        <v>88.828554926272204</v>
      </c>
      <c r="AG1173" s="71">
        <v>104.96473189424358</v>
      </c>
      <c r="AH1173" s="71">
        <v>108.74840744025143</v>
      </c>
      <c r="AI1173" s="71">
        <v>104.44745996234717</v>
      </c>
      <c r="AJ1173" s="71">
        <v>0.45208744565963244</v>
      </c>
      <c r="AK1173" s="71">
        <v>-14.205191302231434</v>
      </c>
      <c r="AL1173" s="71">
        <v>-14.048030522502476</v>
      </c>
      <c r="AM1173" s="71">
        <v>-15.829978426630165</v>
      </c>
      <c r="AN1173" s="71">
        <v>-9.3007491599693246</v>
      </c>
      <c r="AO1173" s="71">
        <v>-12.77749747121717</v>
      </c>
      <c r="AP1173" s="71">
        <v>-17.832675394087548</v>
      </c>
      <c r="AQ1173" s="71">
        <v>-8.5289826731413498</v>
      </c>
      <c r="AR1173" s="71">
        <v>117.38748559617353</v>
      </c>
      <c r="AS1173" s="71">
        <v>-39.21893963202271</v>
      </c>
      <c r="AT1173" s="71">
        <v>36.532944363966749</v>
      </c>
      <c r="AU1173" s="71">
        <v>41.174914761472991</v>
      </c>
      <c r="AV1173" s="72">
        <v>24.742380203688441</v>
      </c>
      <c r="AW1173" s="73">
        <v>1114.2799999999697</v>
      </c>
      <c r="AX1173" s="73">
        <v>-41204.970000000118</v>
      </c>
      <c r="AY1173" s="73">
        <v>-39992.550000000047</v>
      </c>
      <c r="AZ1173" s="73">
        <v>-49668.429999999993</v>
      </c>
      <c r="BA1173" s="73">
        <v>-38491.010000000126</v>
      </c>
      <c r="BB1173" s="73">
        <v>-56924.619999999937</v>
      </c>
      <c r="BC1173" s="73">
        <v>-48473.850000000006</v>
      </c>
      <c r="BD1173" s="73">
        <v>-19674.560000000056</v>
      </c>
      <c r="BE1173" s="73">
        <v>290691.14999999979</v>
      </c>
      <c r="BF1173" s="73">
        <v>-158013.90000000005</v>
      </c>
      <c r="BG1173" s="73">
        <v>85173.859999999928</v>
      </c>
      <c r="BH1173" s="73">
        <v>98667.650000000081</v>
      </c>
      <c r="BI1173" s="73">
        <v>36341.180000000051</v>
      </c>
      <c r="BJ1173" s="71">
        <v>13.377423604119279</v>
      </c>
      <c r="BK1173" s="71">
        <v>10.808794986164502</v>
      </c>
      <c r="BL1173" s="71">
        <v>11.889438830976795</v>
      </c>
      <c r="BM1173" s="71">
        <v>12.796813269315068</v>
      </c>
      <c r="BN1173" s="71">
        <v>2.6344208528073718</v>
      </c>
      <c r="BO1173" s="71">
        <v>9.1387448933860433</v>
      </c>
      <c r="BP1173" s="71">
        <v>17.251725224719166</v>
      </c>
      <c r="BQ1173" s="71">
        <v>16.77378870074228</v>
      </c>
      <c r="BR1173" s="72">
        <v>10.833923174582976</v>
      </c>
      <c r="BS1173" s="72">
        <v>8.6035939233121006</v>
      </c>
      <c r="BT1173" s="71">
        <v>12.666207809978536</v>
      </c>
      <c r="BU1173" s="71">
        <v>10.558377337840216</v>
      </c>
      <c r="BV1173" s="71">
        <v>9.668254506352433</v>
      </c>
      <c r="BW1173" s="71">
        <v>10.615285514794218</v>
      </c>
      <c r="BX1173" s="75">
        <v>5866</v>
      </c>
      <c r="BY1173" s="75">
        <v>5695</v>
      </c>
      <c r="BZ1173" s="75">
        <v>5570</v>
      </c>
      <c r="CA1173" s="75">
        <v>5630</v>
      </c>
      <c r="CB1173" s="75">
        <v>7330</v>
      </c>
      <c r="CC1173" s="75">
        <v>8916</v>
      </c>
      <c r="CD1173" s="75">
        <v>5204</v>
      </c>
      <c r="CE1173" s="75">
        <v>5137</v>
      </c>
      <c r="CF1173" s="75">
        <v>8895</v>
      </c>
      <c r="CG1173" s="75">
        <v>5532</v>
      </c>
      <c r="CH1173" s="75">
        <v>6430</v>
      </c>
      <c r="CI1173" s="75">
        <v>7123</v>
      </c>
      <c r="CJ1173" s="75">
        <v>3828</v>
      </c>
      <c r="CK1173" s="75">
        <v>42149</v>
      </c>
      <c r="CL1173" s="73">
        <v>543049.36999999988</v>
      </c>
      <c r="CM1173" s="73">
        <v>583416.07999999973</v>
      </c>
      <c r="CN1173" s="73">
        <v>503882.78</v>
      </c>
      <c r="CO1173" s="73">
        <v>679527.56999999983</v>
      </c>
      <c r="CP1173" s="73">
        <v>746603.44</v>
      </c>
      <c r="CQ1173" s="73">
        <v>538777.22999999986</v>
      </c>
      <c r="CR1173" s="73">
        <v>583976.15</v>
      </c>
      <c r="CS1173" s="73">
        <v>815148.04999999981</v>
      </c>
      <c r="CT1173" s="73">
        <v>682242.91</v>
      </c>
      <c r="CU1173" s="73">
        <v>692313.99000000011</v>
      </c>
      <c r="CV1173" s="73">
        <v>693541.86000000034</v>
      </c>
      <c r="CW1173" s="73">
        <v>615062.53</v>
      </c>
      <c r="CX1173" s="73">
        <v>662625.07999999996</v>
      </c>
      <c r="CY1173" s="77"/>
      <c r="CZ1173" s="4">
        <v>5058</v>
      </c>
      <c r="DA1173" s="76" t="str">
        <f t="shared" si="42"/>
        <v>5058</v>
      </c>
      <c r="DB1173" s="71">
        <v>3.2041739462300414</v>
      </c>
      <c r="DC1173" s="71">
        <v>4.6212841821824613</v>
      </c>
      <c r="DD1173" s="71">
        <v>1.6832510806444705</v>
      </c>
      <c r="DE1173" s="71">
        <v>0.77904673181412565</v>
      </c>
      <c r="DF1173" s="71">
        <v>0.57941667224523596</v>
      </c>
      <c r="DG1173" s="71">
        <v>0.29578203802535707</v>
      </c>
      <c r="DH1173" s="71">
        <v>0.51862186783201314</v>
      </c>
      <c r="DI1173" s="71">
        <v>0.21002236846083874</v>
      </c>
      <c r="DJ1173" s="71">
        <v>0.25174629942059595</v>
      </c>
      <c r="DK1173" s="71">
        <v>0.14082930258096016</v>
      </c>
      <c r="DL1173" s="71">
        <v>0.28848427934209492</v>
      </c>
      <c r="DM1173" s="71">
        <v>8.6380668263879509E-2</v>
      </c>
      <c r="DN1173" s="71">
        <v>0.52081304727368094</v>
      </c>
      <c r="DO1173" s="71">
        <v>0.26578564611099637</v>
      </c>
      <c r="DQ1173" s="71"/>
      <c r="DR1173" s="71"/>
      <c r="DS1173" s="71"/>
      <c r="DT1173" s="71"/>
      <c r="DU1173" s="71"/>
      <c r="DV1173" s="71"/>
      <c r="DW1173" s="71"/>
      <c r="DX1173" s="71"/>
      <c r="DY1173" s="71"/>
      <c r="DZ1173" s="71"/>
      <c r="EA1173" s="71"/>
      <c r="EB1173" s="71"/>
      <c r="EC1173" s="71"/>
      <c r="ED1173" s="71"/>
    </row>
    <row r="1174" spans="1:134">
      <c r="A1174" s="4">
        <v>5091</v>
      </c>
      <c r="B1174" s="46" t="s">
        <v>9029</v>
      </c>
      <c r="C1174" s="65" t="str">
        <f t="shared" si="41"/>
        <v>5091</v>
      </c>
      <c r="D1174" s="69">
        <v>207094.97999999998</v>
      </c>
      <c r="E1174" s="68">
        <v>2108864.0199999996</v>
      </c>
      <c r="F1174" s="68">
        <v>57931.710000000021</v>
      </c>
      <c r="G1174" s="69">
        <v>392978.57999999938</v>
      </c>
      <c r="H1174" s="70">
        <v>97.894498738224712</v>
      </c>
      <c r="I1174" s="70">
        <v>22.902378611010256</v>
      </c>
      <c r="J1174" s="69">
        <v>315321.17999999993</v>
      </c>
      <c r="K1174" s="69">
        <v>245930.03999999992</v>
      </c>
      <c r="L1174" s="69">
        <v>230596.25999999989</v>
      </c>
      <c r="M1174" s="69">
        <v>309602.74999999994</v>
      </c>
      <c r="N1174" s="69">
        <v>391811.36</v>
      </c>
      <c r="O1174" s="69">
        <v>405233.34999999992</v>
      </c>
      <c r="P1174" s="69">
        <v>295665.87</v>
      </c>
      <c r="Q1174" s="69">
        <v>297703.90000000002</v>
      </c>
      <c r="R1174" s="69">
        <v>453732.36</v>
      </c>
      <c r="S1174" s="69">
        <v>249356.42999999991</v>
      </c>
      <c r="T1174" s="69">
        <v>268821.66000000003</v>
      </c>
      <c r="U1174" s="69">
        <v>336488.81999999989</v>
      </c>
      <c r="V1174" s="69">
        <v>207094.97999999998</v>
      </c>
      <c r="W1174" s="70">
        <v>116.79447913689008</v>
      </c>
      <c r="X1174" s="70">
        <v>95.395177435350249</v>
      </c>
      <c r="Y1174" s="70">
        <v>89.313556476248039</v>
      </c>
      <c r="Z1174" s="71">
        <v>101.82739309688039</v>
      </c>
      <c r="AA1174" s="71">
        <v>102.87254266958064</v>
      </c>
      <c r="AB1174" s="71">
        <v>101.55942871527995</v>
      </c>
      <c r="AC1174" s="71">
        <v>101.27883276979391</v>
      </c>
      <c r="AD1174" s="71">
        <v>101.87863208007819</v>
      </c>
      <c r="AE1174" s="71">
        <v>106.62805851593708</v>
      </c>
      <c r="AF1174" s="71">
        <v>87.315171006510923</v>
      </c>
      <c r="AG1174" s="71">
        <v>79.657825850352296</v>
      </c>
      <c r="AH1174" s="71">
        <v>105.87029981643366</v>
      </c>
      <c r="AI1174" s="71">
        <v>101.68534558649027</v>
      </c>
      <c r="AJ1174" s="71">
        <v>6.8205904556166486</v>
      </c>
      <c r="AK1174" s="71">
        <v>-7.8576266619288742</v>
      </c>
      <c r="AL1174" s="71">
        <v>-7.0851352501344333</v>
      </c>
      <c r="AM1174" s="71">
        <v>3.7388718765947404</v>
      </c>
      <c r="AN1174" s="71">
        <v>-1.2850584402972376</v>
      </c>
      <c r="AO1174" s="71">
        <v>1.3496729641183869</v>
      </c>
      <c r="AP1174" s="71">
        <v>7.6840000981906353</v>
      </c>
      <c r="AQ1174" s="71">
        <v>32.745701628314052</v>
      </c>
      <c r="AR1174" s="71">
        <v>82.097639272685612</v>
      </c>
      <c r="AS1174" s="71">
        <v>-22.931039198763116</v>
      </c>
      <c r="AT1174" s="71">
        <v>5.9186914169668148</v>
      </c>
      <c r="AU1174" s="71">
        <v>39.408927936654401</v>
      </c>
      <c r="AV1174" s="72">
        <v>38.837784931907194</v>
      </c>
      <c r="AW1174" s="73">
        <v>20133.539999999921</v>
      </c>
      <c r="AX1174" s="73">
        <v>-20972.180000000051</v>
      </c>
      <c r="AY1174" s="73">
        <v>-17583.900000000111</v>
      </c>
      <c r="AZ1174" s="73">
        <v>11158.449999999953</v>
      </c>
      <c r="BA1174" s="73">
        <v>-5090.5599999999395</v>
      </c>
      <c r="BB1174" s="73">
        <v>11527.189999999944</v>
      </c>
      <c r="BC1174" s="73">
        <v>21097.809999999998</v>
      </c>
      <c r="BD1174" s="73">
        <v>73437.580000000075</v>
      </c>
      <c r="BE1174" s="73">
        <v>204562.53999999995</v>
      </c>
      <c r="BF1174" s="73">
        <v>-74193.320000000036</v>
      </c>
      <c r="BG1174" s="73">
        <v>15021.640000000072</v>
      </c>
      <c r="BH1174" s="73">
        <v>95120.619999999879</v>
      </c>
      <c r="BI1174" s="73">
        <v>57931.710000000021</v>
      </c>
      <c r="BJ1174" s="71">
        <v>25.50420238761323</v>
      </c>
      <c r="BK1174" s="71">
        <v>21.486473087795201</v>
      </c>
      <c r="BL1174" s="71">
        <v>20.186578655564372</v>
      </c>
      <c r="BM1174" s="71">
        <v>20.658228498553473</v>
      </c>
      <c r="BN1174" s="71">
        <v>7.8790251980154817</v>
      </c>
      <c r="BO1174" s="71">
        <v>8.090771327822873</v>
      </c>
      <c r="BP1174" s="71">
        <v>25.240294776983106</v>
      </c>
      <c r="BQ1174" s="71">
        <v>25.119280071178331</v>
      </c>
      <c r="BR1174" s="72">
        <v>15.921403882143711</v>
      </c>
      <c r="BS1174" s="72">
        <v>15.892088966556976</v>
      </c>
      <c r="BT1174" s="71">
        <v>18.773675466479226</v>
      </c>
      <c r="BU1174" s="71">
        <v>20.43121287244443</v>
      </c>
      <c r="BV1174" s="71">
        <v>20.969111607907784</v>
      </c>
      <c r="BW1174" s="71">
        <v>18.612095055000605</v>
      </c>
      <c r="BX1174" s="75">
        <v>11444</v>
      </c>
      <c r="BY1174" s="75">
        <v>8965</v>
      </c>
      <c r="BZ1174" s="75">
        <v>7871</v>
      </c>
      <c r="CA1174" s="75">
        <v>9643</v>
      </c>
      <c r="CB1174" s="75">
        <v>10720</v>
      </c>
      <c r="CC1174" s="75">
        <v>11046</v>
      </c>
      <c r="CD1174" s="75">
        <v>9756</v>
      </c>
      <c r="CE1174" s="75">
        <v>10783</v>
      </c>
      <c r="CF1174" s="75">
        <v>11246</v>
      </c>
      <c r="CG1174" s="75">
        <v>8464</v>
      </c>
      <c r="CH1174" s="75">
        <v>9170</v>
      </c>
      <c r="CI1174" s="75">
        <v>10822</v>
      </c>
      <c r="CJ1174" s="75">
        <v>7033</v>
      </c>
      <c r="CK1174" s="75">
        <v>67274</v>
      </c>
      <c r="CL1174" s="73">
        <v>611181.37999999977</v>
      </c>
      <c r="CM1174" s="73">
        <v>630707.58999999973</v>
      </c>
      <c r="CN1174" s="73">
        <v>733674.30999999994</v>
      </c>
      <c r="CO1174" s="73">
        <v>772717.87000000011</v>
      </c>
      <c r="CP1174" s="73">
        <v>758368.2</v>
      </c>
      <c r="CQ1174" s="73">
        <v>620697.54999999981</v>
      </c>
      <c r="CR1174" s="73">
        <v>638244.19000000006</v>
      </c>
      <c r="CS1174" s="73">
        <v>781190.03999999992</v>
      </c>
      <c r="CT1174" s="73">
        <v>656905.68000000005</v>
      </c>
      <c r="CU1174" s="73">
        <v>627146.6</v>
      </c>
      <c r="CV1174" s="73">
        <v>657288.97</v>
      </c>
      <c r="CW1174" s="73">
        <v>630697.9299999997</v>
      </c>
      <c r="CX1174" s="73">
        <v>584026.39</v>
      </c>
      <c r="CY1174" s="77"/>
      <c r="CZ1174" s="4">
        <v>5091</v>
      </c>
      <c r="DA1174" s="76" t="str">
        <f t="shared" si="42"/>
        <v>5091</v>
      </c>
      <c r="DB1174" s="71">
        <v>0.65261559287229298</v>
      </c>
      <c r="DC1174" s="71">
        <v>1.8876593760722056</v>
      </c>
      <c r="DD1174" s="71">
        <v>0.48510663142756655</v>
      </c>
      <c r="DE1174" s="71">
        <v>0.72564187431911242</v>
      </c>
      <c r="DF1174" s="71">
        <v>1.3560697172433851</v>
      </c>
      <c r="DG1174" s="71">
        <v>0.33188646741183025</v>
      </c>
      <c r="DH1174" s="71">
        <v>0.45511333595065684</v>
      </c>
      <c r="DI1174" s="71">
        <v>0.42275441114504786</v>
      </c>
      <c r="DJ1174" s="71">
        <v>0.24246792005610346</v>
      </c>
      <c r="DK1174" s="71">
        <v>0.35820495409296538</v>
      </c>
      <c r="DL1174" s="71">
        <v>0.21495311136871531</v>
      </c>
      <c r="DM1174" s="71">
        <v>7.9722332548011934E-2</v>
      </c>
      <c r="DN1174" s="71">
        <v>5.7140093674617046E-2</v>
      </c>
      <c r="DO1174" s="71">
        <v>0.26532640752998132</v>
      </c>
      <c r="DQ1174" s="71"/>
      <c r="DR1174" s="71"/>
      <c r="DS1174" s="71"/>
      <c r="DT1174" s="71"/>
      <c r="DU1174" s="71"/>
      <c r="DV1174" s="71"/>
      <c r="DW1174" s="71"/>
      <c r="DX1174" s="71"/>
      <c r="DY1174" s="71"/>
      <c r="DZ1174" s="71"/>
      <c r="EA1174" s="71"/>
      <c r="EB1174" s="71"/>
      <c r="EC1174" s="71"/>
      <c r="ED1174" s="71"/>
    </row>
    <row r="1175" spans="1:134">
      <c r="A1175" s="4">
        <v>5104</v>
      </c>
      <c r="B1175" s="46" t="s">
        <v>9036</v>
      </c>
      <c r="C1175" s="65" t="str">
        <f t="shared" si="41"/>
        <v>5104</v>
      </c>
      <c r="D1175" s="69">
        <v>97913.93</v>
      </c>
      <c r="E1175" s="68">
        <v>1257002.1399999997</v>
      </c>
      <c r="F1175" s="68">
        <v>9022.9700000000303</v>
      </c>
      <c r="G1175" s="69">
        <v>125997.9700000002</v>
      </c>
      <c r="H1175" s="70">
        <v>88.009733409043122</v>
      </c>
      <c r="I1175" s="70">
        <v>11.140362992649289</v>
      </c>
      <c r="J1175" s="69">
        <v>165353.35999999993</v>
      </c>
      <c r="K1175" s="69">
        <v>169065.49</v>
      </c>
      <c r="L1175" s="69">
        <v>157211.12</v>
      </c>
      <c r="M1175" s="69">
        <v>159879.91999999995</v>
      </c>
      <c r="N1175" s="69">
        <v>322010.58999999997</v>
      </c>
      <c r="O1175" s="69">
        <v>272970.50999999995</v>
      </c>
      <c r="P1175" s="69">
        <v>143459.78999999998</v>
      </c>
      <c r="Q1175" s="69">
        <v>120419.17000000001</v>
      </c>
      <c r="R1175" s="69">
        <v>381820.36999999994</v>
      </c>
      <c r="S1175" s="69">
        <v>161749.45000000001</v>
      </c>
      <c r="T1175" s="69">
        <v>174476.58000000005</v>
      </c>
      <c r="U1175" s="69">
        <v>177162.84999999998</v>
      </c>
      <c r="V1175" s="69">
        <v>97913.93</v>
      </c>
      <c r="W1175" s="70">
        <v>95.393400070434438</v>
      </c>
      <c r="X1175" s="70">
        <v>99.639805489801716</v>
      </c>
      <c r="Y1175" s="70">
        <v>102.60666254036921</v>
      </c>
      <c r="Z1175" s="71">
        <v>89.359332112770389</v>
      </c>
      <c r="AA1175" s="71">
        <v>113.59259216091833</v>
      </c>
      <c r="AB1175" s="71">
        <v>93.8654744211386</v>
      </c>
      <c r="AC1175" s="71">
        <v>90.17024419697907</v>
      </c>
      <c r="AD1175" s="71">
        <v>74.777442119426667</v>
      </c>
      <c r="AE1175" s="71">
        <v>92.697202862793304</v>
      </c>
      <c r="AF1175" s="71">
        <v>75.927081382781083</v>
      </c>
      <c r="AG1175" s="71">
        <v>88.842325301175563</v>
      </c>
      <c r="AH1175" s="71">
        <v>99.41988342560839</v>
      </c>
      <c r="AI1175" s="71">
        <v>90.160912859959623</v>
      </c>
      <c r="AJ1175" s="71">
        <v>-11.789975746603897</v>
      </c>
      <c r="AK1175" s="71">
        <v>-1.9002680856876175</v>
      </c>
      <c r="AL1175" s="71">
        <v>-9.0049129240927677</v>
      </c>
      <c r="AM1175" s="71">
        <v>-10.126623264197299</v>
      </c>
      <c r="AN1175" s="71">
        <v>5.31439860162779</v>
      </c>
      <c r="AO1175" s="71">
        <v>-5.5553468091696594</v>
      </c>
      <c r="AP1175" s="71">
        <v>-8.5983026502835518</v>
      </c>
      <c r="AQ1175" s="71">
        <v>-10.007675780874859</v>
      </c>
      <c r="AR1175" s="71">
        <v>103.90568567452596</v>
      </c>
      <c r="AS1175" s="71">
        <v>-40.175252524169089</v>
      </c>
      <c r="AT1175" s="71">
        <v>13.414497878474219</v>
      </c>
      <c r="AU1175" s="71">
        <v>26.65152439414522</v>
      </c>
      <c r="AV1175" s="72">
        <v>10.150604740909586</v>
      </c>
      <c r="AW1175" s="73">
        <v>-22100.800000000047</v>
      </c>
      <c r="AX1175" s="73">
        <v>-3274.9300000000221</v>
      </c>
      <c r="AY1175" s="73">
        <v>-15557.679999999964</v>
      </c>
      <c r="AZ1175" s="73">
        <v>-18014.72</v>
      </c>
      <c r="BA1175" s="73">
        <v>16257.619999999879</v>
      </c>
      <c r="BB1175" s="73">
        <v>-12772.520000000019</v>
      </c>
      <c r="BC1175" s="73">
        <v>-13495.490000000049</v>
      </c>
      <c r="BD1175" s="73">
        <v>-13391.319999999978</v>
      </c>
      <c r="BE1175" s="73">
        <v>194566.95000000004</v>
      </c>
      <c r="BF1175" s="73">
        <v>-108622.69</v>
      </c>
      <c r="BG1175" s="73">
        <v>20636.830000000045</v>
      </c>
      <c r="BH1175" s="73">
        <v>37280.719999999943</v>
      </c>
      <c r="BI1175" s="73">
        <v>9022.9700000000303</v>
      </c>
      <c r="BJ1175" s="71">
        <v>10.874380734650213</v>
      </c>
      <c r="BK1175" s="71">
        <v>8.4292028435445374</v>
      </c>
      <c r="BL1175" s="71">
        <v>11.071207494569476</v>
      </c>
      <c r="BM1175" s="71">
        <v>11.535348516258789</v>
      </c>
      <c r="BN1175" s="71">
        <v>-3.7401438309535084</v>
      </c>
      <c r="BO1175" s="71">
        <v>4.7445071403284773</v>
      </c>
      <c r="BP1175" s="71">
        <v>14.834795086777799</v>
      </c>
      <c r="BQ1175" s="71">
        <v>16.764382652617716</v>
      </c>
      <c r="BR1175" s="72">
        <v>12.667139706510042</v>
      </c>
      <c r="BS1175" s="72">
        <v>10.119118942556101</v>
      </c>
      <c r="BT1175" s="71">
        <v>11.951185410924694</v>
      </c>
      <c r="BU1175" s="71">
        <v>11.921520948237637</v>
      </c>
      <c r="BV1175" s="71">
        <v>9.3257275001223849</v>
      </c>
      <c r="BW1175" s="71">
        <v>10.971408466378641</v>
      </c>
      <c r="BX1175" s="75">
        <v>3201</v>
      </c>
      <c r="BY1175" s="75">
        <v>3450</v>
      </c>
      <c r="BZ1175" s="75">
        <v>3173</v>
      </c>
      <c r="CA1175" s="75">
        <v>3220</v>
      </c>
      <c r="CB1175" s="75">
        <v>4702</v>
      </c>
      <c r="CC1175" s="75">
        <v>4836</v>
      </c>
      <c r="CD1175" s="75">
        <v>3066</v>
      </c>
      <c r="CE1175" s="75">
        <v>2788</v>
      </c>
      <c r="CF1175" s="75">
        <v>5564</v>
      </c>
      <c r="CG1175" s="75">
        <v>3425</v>
      </c>
      <c r="CH1175" s="75">
        <v>3572</v>
      </c>
      <c r="CI1175" s="75">
        <v>3569</v>
      </c>
      <c r="CJ1175" s="75">
        <v>2085</v>
      </c>
      <c r="CK1175" s="75">
        <v>24069</v>
      </c>
      <c r="CL1175" s="73">
        <v>501474.40000000008</v>
      </c>
      <c r="CM1175" s="73">
        <v>480871.00000000006</v>
      </c>
      <c r="CN1175" s="73">
        <v>442173.09</v>
      </c>
      <c r="CO1175" s="73">
        <v>502882.11</v>
      </c>
      <c r="CP1175" s="73">
        <v>505217.67</v>
      </c>
      <c r="CQ1175" s="73">
        <v>348376.2699999999</v>
      </c>
      <c r="CR1175" s="73">
        <v>360409.02000000008</v>
      </c>
      <c r="CS1175" s="73">
        <v>548439.78000000014</v>
      </c>
      <c r="CT1175" s="73">
        <v>410797.52999999997</v>
      </c>
      <c r="CU1175" s="73">
        <v>455044.43999999989</v>
      </c>
      <c r="CV1175" s="73">
        <v>438459.25000000006</v>
      </c>
      <c r="CW1175" s="73">
        <v>455607.80999999982</v>
      </c>
      <c r="CX1175" s="73">
        <v>486147.2699999999</v>
      </c>
      <c r="CY1175" s="77"/>
      <c r="CZ1175" s="4">
        <v>5104</v>
      </c>
      <c r="DA1175" s="76" t="str">
        <f t="shared" si="42"/>
        <v>5104</v>
      </c>
      <c r="DB1175" s="71">
        <v>6.636850667378698</v>
      </c>
      <c r="DC1175" s="71">
        <v>3.5533454187040321</v>
      </c>
      <c r="DD1175" s="71">
        <v>1.4121578950158309</v>
      </c>
      <c r="DE1175" s="71">
        <v>0.88471706279339235</v>
      </c>
      <c r="DF1175" s="71">
        <v>2.0052537682129206</v>
      </c>
      <c r="DG1175" s="71">
        <v>0.40490819122011135</v>
      </c>
      <c r="DH1175" s="71">
        <v>0.28580763297419848</v>
      </c>
      <c r="DI1175" s="71">
        <v>0.59620679940325283</v>
      </c>
      <c r="DJ1175" s="71">
        <v>0.22142895353744396</v>
      </c>
      <c r="DK1175" s="71">
        <v>0.2635776872115167</v>
      </c>
      <c r="DL1175" s="71">
        <v>0.14819149249261288</v>
      </c>
      <c r="DM1175" s="71">
        <v>0.71787088839722923</v>
      </c>
      <c r="DN1175" s="71">
        <v>9.6452465695693893E-2</v>
      </c>
      <c r="DO1175" s="71">
        <v>0.3218580137604381</v>
      </c>
      <c r="DQ1175" s="71"/>
      <c r="DR1175" s="71"/>
      <c r="DS1175" s="71"/>
      <c r="DT1175" s="71"/>
      <c r="DU1175" s="71"/>
      <c r="DV1175" s="71"/>
      <c r="DW1175" s="71"/>
      <c r="DX1175" s="71"/>
      <c r="DY1175" s="71"/>
      <c r="DZ1175" s="71"/>
      <c r="EA1175" s="71"/>
      <c r="EB1175" s="71"/>
      <c r="EC1175" s="71"/>
      <c r="ED1175" s="71"/>
    </row>
    <row r="1176" spans="1:134">
      <c r="A1176" s="4">
        <v>5090</v>
      </c>
      <c r="B1176" s="46" t="s">
        <v>9043</v>
      </c>
      <c r="C1176" s="65" t="str">
        <f t="shared" si="41"/>
        <v>5090</v>
      </c>
      <c r="D1176" s="69">
        <v>446701.49999999994</v>
      </c>
      <c r="E1176" s="68">
        <v>5072942.38</v>
      </c>
      <c r="F1176" s="68">
        <v>125078.13999999996</v>
      </c>
      <c r="G1176" s="69">
        <v>1443161.1199999978</v>
      </c>
      <c r="H1176" s="70">
        <v>112.1343422326552</v>
      </c>
      <c r="I1176" s="70">
        <v>39.758900512919524</v>
      </c>
      <c r="J1176" s="69">
        <v>590747.8600000001</v>
      </c>
      <c r="K1176" s="69">
        <v>562438.41999999993</v>
      </c>
      <c r="L1176" s="69">
        <v>569037.35</v>
      </c>
      <c r="M1176" s="69">
        <v>706404.87</v>
      </c>
      <c r="N1176" s="69">
        <v>845441.46000000008</v>
      </c>
      <c r="O1176" s="69">
        <v>999325.4</v>
      </c>
      <c r="P1176" s="69">
        <v>632900.4800000001</v>
      </c>
      <c r="Q1176" s="69">
        <v>698098.15</v>
      </c>
      <c r="R1176" s="69">
        <v>1105289.7600000002</v>
      </c>
      <c r="S1176" s="69">
        <v>647360.12000000011</v>
      </c>
      <c r="T1176" s="69">
        <v>765574.8</v>
      </c>
      <c r="U1176" s="69">
        <v>777017.57</v>
      </c>
      <c r="V1176" s="69">
        <v>446701.49999999994</v>
      </c>
      <c r="W1176" s="70">
        <v>103.32782425683922</v>
      </c>
      <c r="X1176" s="70">
        <v>99.947727923593547</v>
      </c>
      <c r="Y1176" s="70">
        <v>102.75188448265304</v>
      </c>
      <c r="Z1176" s="71">
        <v>108.09133501824482</v>
      </c>
      <c r="AA1176" s="71">
        <v>111.29106994764754</v>
      </c>
      <c r="AB1176" s="71">
        <v>112.6569523812079</v>
      </c>
      <c r="AC1176" s="71">
        <v>111.1193551735191</v>
      </c>
      <c r="AD1176" s="71">
        <v>111.37274282560487</v>
      </c>
      <c r="AE1176" s="71">
        <v>109.42034558104503</v>
      </c>
      <c r="AF1176" s="71">
        <v>120.21813116793663</v>
      </c>
      <c r="AG1176" s="71">
        <v>111.78445502498109</v>
      </c>
      <c r="AH1176" s="71">
        <v>113.79227389898581</v>
      </c>
      <c r="AI1176" s="71">
        <v>108.61237223813578</v>
      </c>
      <c r="AJ1176" s="71">
        <v>-3.6912117288763868</v>
      </c>
      <c r="AK1176" s="71">
        <v>-4.1112575769564286</v>
      </c>
      <c r="AL1176" s="71">
        <v>1.0685512754599946</v>
      </c>
      <c r="AM1176" s="71">
        <v>7.1139129960502645</v>
      </c>
      <c r="AN1176" s="71">
        <v>10.669827107884867</v>
      </c>
      <c r="AO1176" s="71">
        <v>21.107624384960854</v>
      </c>
      <c r="AP1176" s="71">
        <v>18.393571247051522</v>
      </c>
      <c r="AQ1176" s="71">
        <v>46.372118329286891</v>
      </c>
      <c r="AR1176" s="71">
        <v>102.14899929374317</v>
      </c>
      <c r="AS1176" s="71">
        <v>-9.4591923427464479</v>
      </c>
      <c r="AT1176" s="71">
        <v>49.340405154192645</v>
      </c>
      <c r="AU1176" s="71">
        <v>48.782453779248328</v>
      </c>
      <c r="AV1176" s="72">
        <v>38.889631648646407</v>
      </c>
      <c r="AW1176" s="73">
        <v>-22641.499999999767</v>
      </c>
      <c r="AX1176" s="73">
        <v>-24114.710000000196</v>
      </c>
      <c r="AY1176" s="73">
        <v>6016.1699999999255</v>
      </c>
      <c r="AZ1176" s="73">
        <v>46915.500000000116</v>
      </c>
      <c r="BA1176" s="73">
        <v>81548.560000000172</v>
      </c>
      <c r="BB1176" s="73">
        <v>180480.97000000009</v>
      </c>
      <c r="BC1176" s="73">
        <v>98327.130000000121</v>
      </c>
      <c r="BD1176" s="73">
        <v>221164.32000000018</v>
      </c>
      <c r="BE1176" s="73">
        <v>558519.92000000027</v>
      </c>
      <c r="BF1176" s="73">
        <v>-67632.529999999912</v>
      </c>
      <c r="BG1176" s="73">
        <v>252937.38</v>
      </c>
      <c r="BH1176" s="73">
        <v>254766.75999999995</v>
      </c>
      <c r="BI1176" s="73">
        <v>125078.13999999996</v>
      </c>
      <c r="BJ1176" s="71">
        <v>15.827365214421777</v>
      </c>
      <c r="BK1176" s="71">
        <v>12.738462129919267</v>
      </c>
      <c r="BL1176" s="71">
        <v>14.220652031204807</v>
      </c>
      <c r="BM1176" s="71">
        <v>12.674880404780705</v>
      </c>
      <c r="BN1176" s="71">
        <v>3.2338361953865791</v>
      </c>
      <c r="BO1176" s="71">
        <v>13.848635264785681</v>
      </c>
      <c r="BP1176" s="71">
        <v>20.13894104360493</v>
      </c>
      <c r="BQ1176" s="71">
        <v>22.466858827472063</v>
      </c>
      <c r="BR1176" s="72">
        <v>11.515935534474565</v>
      </c>
      <c r="BS1176" s="72">
        <v>14.583479277209086</v>
      </c>
      <c r="BT1176" s="71">
        <v>15.29405052871531</v>
      </c>
      <c r="BU1176" s="71">
        <v>14.247642229991115</v>
      </c>
      <c r="BV1176" s="71">
        <v>12.29220980629945</v>
      </c>
      <c r="BW1176" s="71">
        <v>14.101726728224619</v>
      </c>
      <c r="BX1176" s="75">
        <v>11872</v>
      </c>
      <c r="BY1176" s="75">
        <v>11509</v>
      </c>
      <c r="BZ1176" s="75">
        <v>11027</v>
      </c>
      <c r="CA1176" s="75">
        <v>12255</v>
      </c>
      <c r="CB1176" s="75">
        <v>13872</v>
      </c>
      <c r="CC1176" s="75">
        <v>17391</v>
      </c>
      <c r="CD1176" s="75">
        <v>11770</v>
      </c>
      <c r="CE1176" s="75">
        <v>12480</v>
      </c>
      <c r="CF1176" s="75">
        <v>17730</v>
      </c>
      <c r="CG1176" s="75">
        <v>12200</v>
      </c>
      <c r="CH1176" s="75">
        <v>13704</v>
      </c>
      <c r="CI1176" s="75">
        <v>13931</v>
      </c>
      <c r="CJ1176" s="75">
        <v>8022</v>
      </c>
      <c r="CK1176" s="75">
        <v>89837</v>
      </c>
      <c r="CL1176" s="73">
        <v>897093.07000000007</v>
      </c>
      <c r="CM1176" s="73">
        <v>820407.47</v>
      </c>
      <c r="CN1176" s="73">
        <v>1020811.0800000001</v>
      </c>
      <c r="CO1176" s="73">
        <v>1346957.7000000002</v>
      </c>
      <c r="CP1176" s="73">
        <v>1300473.8099999998</v>
      </c>
      <c r="CQ1176" s="73">
        <v>1007235.3099999998</v>
      </c>
      <c r="CR1176" s="73">
        <v>1453772.41</v>
      </c>
      <c r="CS1176" s="73">
        <v>1625539.1499999994</v>
      </c>
      <c r="CT1176" s="73">
        <v>1209498.19</v>
      </c>
      <c r="CU1176" s="73">
        <v>1110895.0599999998</v>
      </c>
      <c r="CV1176" s="73">
        <v>1033553.9599999998</v>
      </c>
      <c r="CW1176" s="73">
        <v>1192469.8900000001</v>
      </c>
      <c r="CX1176" s="73">
        <v>1139208.3899999999</v>
      </c>
      <c r="CY1176" s="77"/>
      <c r="CZ1176" s="4">
        <v>5090</v>
      </c>
      <c r="DA1176" s="76" t="str">
        <f t="shared" si="42"/>
        <v>5090</v>
      </c>
      <c r="DB1176" s="71">
        <v>2.1353300036950227</v>
      </c>
      <c r="DC1176" s="71">
        <v>2.591776493533128</v>
      </c>
      <c r="DD1176" s="71">
        <v>0.63933642969228621</v>
      </c>
      <c r="DE1176" s="71">
        <v>0.55008098236772729</v>
      </c>
      <c r="DF1176" s="71">
        <v>0.58548236901382633</v>
      </c>
      <c r="DG1176" s="71">
        <v>0.27098763840361134</v>
      </c>
      <c r="DH1176" s="71">
        <v>0.2239660945771178</v>
      </c>
      <c r="DI1176" s="71">
        <v>0.51126827977043976</v>
      </c>
      <c r="DJ1176" s="71">
        <v>0.10283673505835408</v>
      </c>
      <c r="DK1176" s="71">
        <v>3.2880294204335692E-2</v>
      </c>
      <c r="DL1176" s="71">
        <v>6.300150723519575E-2</v>
      </c>
      <c r="DM1176" s="71">
        <v>4.4063080780761939E-2</v>
      </c>
      <c r="DN1176" s="72">
        <v>0</v>
      </c>
      <c r="DO1176" s="71">
        <v>0.14154481048736625</v>
      </c>
      <c r="DQ1176" s="71"/>
      <c r="DR1176" s="71"/>
      <c r="DS1176" s="71"/>
      <c r="DT1176" s="71"/>
      <c r="DU1176" s="71"/>
      <c r="DV1176" s="71"/>
      <c r="DW1176" s="71"/>
      <c r="DX1176" s="71"/>
      <c r="DY1176" s="71"/>
      <c r="DZ1176" s="71"/>
      <c r="EA1176" s="71"/>
      <c r="EB1176" s="71"/>
      <c r="EC1176" s="71"/>
      <c r="ED1176" s="71"/>
    </row>
    <row r="1177" spans="1:134">
      <c r="A1177" s="4">
        <v>5124</v>
      </c>
      <c r="B1177" s="46" t="s">
        <v>9050</v>
      </c>
      <c r="C1177" s="65" t="str">
        <f t="shared" si="41"/>
        <v>5124</v>
      </c>
      <c r="D1177" s="69">
        <v>271818.27999999997</v>
      </c>
      <c r="E1177" s="68">
        <v>2673586.5200000009</v>
      </c>
      <c r="F1177" s="68">
        <v>77852.849999999977</v>
      </c>
      <c r="G1177" s="69">
        <v>433163.69000000134</v>
      </c>
      <c r="H1177" s="70">
        <v>98.012688541894491</v>
      </c>
      <c r="I1177" s="70">
        <v>19.334015177840392</v>
      </c>
      <c r="J1177" s="69">
        <v>395437.62</v>
      </c>
      <c r="K1177" s="69">
        <v>346298.44999999995</v>
      </c>
      <c r="L1177" s="69">
        <v>355665.91999999993</v>
      </c>
      <c r="M1177" s="69">
        <v>377889</v>
      </c>
      <c r="N1177" s="69">
        <v>435379.14000000013</v>
      </c>
      <c r="O1177" s="69">
        <v>534113.92000000004</v>
      </c>
      <c r="P1177" s="69">
        <v>273237.62999999989</v>
      </c>
      <c r="Q1177" s="69">
        <v>285576.19</v>
      </c>
      <c r="R1177" s="69">
        <v>589022.04</v>
      </c>
      <c r="S1177" s="69">
        <v>283362.8</v>
      </c>
      <c r="T1177" s="69">
        <v>443323.33999999991</v>
      </c>
      <c r="U1177" s="69">
        <v>527246.24</v>
      </c>
      <c r="V1177" s="69">
        <v>271818.27999999997</v>
      </c>
      <c r="W1177" s="70">
        <v>110.36517385995172</v>
      </c>
      <c r="X1177" s="70">
        <v>99.142047562475042</v>
      </c>
      <c r="Y1177" s="70">
        <v>105.3652960765604</v>
      </c>
      <c r="Z1177" s="71">
        <v>96.456456489876658</v>
      </c>
      <c r="AA1177" s="71">
        <v>84.320518786686677</v>
      </c>
      <c r="AB1177" s="71">
        <v>86.347640920822357</v>
      </c>
      <c r="AC1177" s="71">
        <v>81.916812599368299</v>
      </c>
      <c r="AD1177" s="71">
        <v>88.860198107863667</v>
      </c>
      <c r="AE1177" s="71">
        <v>87.077102205002873</v>
      </c>
      <c r="AF1177" s="71">
        <v>74.240358483069102</v>
      </c>
      <c r="AG1177" s="71">
        <v>129.79544509663435</v>
      </c>
      <c r="AH1177" s="71">
        <v>124.0911935115148</v>
      </c>
      <c r="AI1177" s="71">
        <v>109.47058663146336</v>
      </c>
      <c r="AJ1177" s="71">
        <v>-3.9808860011646741</v>
      </c>
      <c r="AK1177" s="71">
        <v>-3.6081874341756914</v>
      </c>
      <c r="AL1177" s="71">
        <v>-4.739338561967199</v>
      </c>
      <c r="AM1177" s="71">
        <v>2.220729517483</v>
      </c>
      <c r="AN1177" s="71">
        <v>-17.642343321900256</v>
      </c>
      <c r="AO1177" s="71">
        <v>-13.858119133229129</v>
      </c>
      <c r="AP1177" s="71">
        <v>-15.478147459431868</v>
      </c>
      <c r="AQ1177" s="71">
        <v>13.870508548376904</v>
      </c>
      <c r="AR1177" s="71">
        <v>61.579252178851739</v>
      </c>
      <c r="AS1177" s="71">
        <v>-37.854593599134631</v>
      </c>
      <c r="AT1177" s="71">
        <v>35.6761791584143</v>
      </c>
      <c r="AU1177" s="71">
        <v>62.163020686951143</v>
      </c>
      <c r="AV1177" s="72">
        <v>40.137487386283198</v>
      </c>
      <c r="AW1177" s="73">
        <v>-16394.570000000065</v>
      </c>
      <c r="AX1177" s="73">
        <v>-12962.820000000065</v>
      </c>
      <c r="AY1177" s="73">
        <v>-17694.830000000075</v>
      </c>
      <c r="AZ1177" s="73">
        <v>8209.5800000000745</v>
      </c>
      <c r="BA1177" s="73">
        <v>-93259.769999999669</v>
      </c>
      <c r="BB1177" s="73">
        <v>-75566.809999999939</v>
      </c>
      <c r="BC1177" s="73">
        <v>-50036.910000000207</v>
      </c>
      <c r="BD1177" s="73">
        <v>34785.890000000043</v>
      </c>
      <c r="BE1177" s="73">
        <v>224481.40000000008</v>
      </c>
      <c r="BF1177" s="73">
        <v>-172604.61</v>
      </c>
      <c r="BG1177" s="73">
        <v>116572.28999999998</v>
      </c>
      <c r="BH1177" s="73">
        <v>202112.78000000003</v>
      </c>
      <c r="BI1177" s="73">
        <v>77852.849999999977</v>
      </c>
      <c r="BJ1177" s="71">
        <v>20.58392323132659</v>
      </c>
      <c r="BK1177" s="71">
        <v>17.101711064431804</v>
      </c>
      <c r="BL1177" s="71">
        <v>16.346722782848914</v>
      </c>
      <c r="BM1177" s="71">
        <v>16.461022948957403</v>
      </c>
      <c r="BN1177" s="71">
        <v>5.8718438959758039</v>
      </c>
      <c r="BO1177" s="71">
        <v>12.993150313799214</v>
      </c>
      <c r="BP1177" s="71">
        <v>22.868086738430971</v>
      </c>
      <c r="BQ1177" s="71">
        <v>24.277105101199641</v>
      </c>
      <c r="BR1177" s="72">
        <v>18.422204080251063</v>
      </c>
      <c r="BS1177" s="72">
        <v>17.675355125577706</v>
      </c>
      <c r="BT1177" s="71">
        <v>20.110353362162083</v>
      </c>
      <c r="BU1177" s="71">
        <v>18.709865058359139</v>
      </c>
      <c r="BV1177" s="71">
        <v>16.306693469144857</v>
      </c>
      <c r="BW1177" s="71">
        <v>18.27102761329165</v>
      </c>
      <c r="BX1177" s="75">
        <v>11416</v>
      </c>
      <c r="BY1177" s="75">
        <v>9811</v>
      </c>
      <c r="BZ1177" s="75">
        <v>9840</v>
      </c>
      <c r="CA1177" s="75">
        <v>10288</v>
      </c>
      <c r="CB1177" s="75">
        <v>11285</v>
      </c>
      <c r="CC1177" s="75">
        <v>12558</v>
      </c>
      <c r="CD1177" s="75">
        <v>8903</v>
      </c>
      <c r="CE1177" s="75">
        <v>8363</v>
      </c>
      <c r="CF1177" s="75">
        <v>12616</v>
      </c>
      <c r="CG1177" s="75">
        <v>8631</v>
      </c>
      <c r="CH1177" s="75">
        <v>8972</v>
      </c>
      <c r="CI1177" s="75">
        <v>12764</v>
      </c>
      <c r="CJ1177" s="75">
        <v>6966</v>
      </c>
      <c r="CK1177" s="75">
        <v>67215</v>
      </c>
      <c r="CL1177" s="73">
        <v>666071.28999999992</v>
      </c>
      <c r="CM1177" s="73">
        <v>666143.22999999986</v>
      </c>
      <c r="CN1177" s="73">
        <v>654384.55000000005</v>
      </c>
      <c r="CO1177" s="73">
        <v>754176.12000000023</v>
      </c>
      <c r="CP1177" s="73">
        <v>822001.76000000024</v>
      </c>
      <c r="CQ1177" s="73">
        <v>654413.69000000006</v>
      </c>
      <c r="CR1177" s="73">
        <v>643178.39000000013</v>
      </c>
      <c r="CS1177" s="73">
        <v>856073.70999999961</v>
      </c>
      <c r="CT1177" s="73">
        <v>762077.99000000011</v>
      </c>
      <c r="CU1177" s="73">
        <v>565813.69999999984</v>
      </c>
      <c r="CV1177" s="73">
        <v>566764.05999999994</v>
      </c>
      <c r="CW1177" s="73">
        <v>542295.90000000014</v>
      </c>
      <c r="CX1177" s="73">
        <v>563674.56999999983</v>
      </c>
      <c r="CY1177" s="77"/>
      <c r="CZ1177" s="4">
        <v>5124</v>
      </c>
      <c r="DA1177" s="76" t="str">
        <f t="shared" si="42"/>
        <v>5124</v>
      </c>
      <c r="DB1177" s="71">
        <v>0.99403411857496349</v>
      </c>
      <c r="DC1177" s="71">
        <v>0.85670252496727084</v>
      </c>
      <c r="DD1177" s="71">
        <v>0.27029426695737874</v>
      </c>
      <c r="DE1177" s="71">
        <v>0.3322593723135901</v>
      </c>
      <c r="DF1177" s="71">
        <v>0.55556390446621107</v>
      </c>
      <c r="DG1177" s="71">
        <v>0.31636638274449957</v>
      </c>
      <c r="DH1177" s="71">
        <v>0.13524579160737749</v>
      </c>
      <c r="DI1177" s="71">
        <v>0.19579254195833282</v>
      </c>
      <c r="DJ1177" s="71">
        <v>0.1284583693074749</v>
      </c>
      <c r="DK1177" s="71">
        <v>6.5436196678157907E-2</v>
      </c>
      <c r="DL1177" s="71">
        <v>0.16874704308410277</v>
      </c>
      <c r="DM1177" s="71">
        <v>8.0872054962735501E-2</v>
      </c>
      <c r="DN1177" s="71">
        <v>0.34765807578698193</v>
      </c>
      <c r="DO1177" s="71">
        <v>0.14883266273312712</v>
      </c>
      <c r="DQ1177" s="71"/>
      <c r="DR1177" s="71"/>
      <c r="DS1177" s="71"/>
      <c r="DT1177" s="71"/>
      <c r="DU1177" s="71"/>
      <c r="DV1177" s="71"/>
      <c r="DW1177" s="71"/>
      <c r="DX1177" s="71"/>
      <c r="DY1177" s="71"/>
      <c r="DZ1177" s="71"/>
      <c r="EA1177" s="71"/>
      <c r="EB1177" s="71"/>
      <c r="EC1177" s="71"/>
      <c r="ED1177" s="71"/>
    </row>
    <row r="1178" spans="1:134">
      <c r="A1178" s="4">
        <v>5075</v>
      </c>
      <c r="B1178" s="46" t="s">
        <v>9056</v>
      </c>
      <c r="C1178" s="65" t="str">
        <f t="shared" si="41"/>
        <v>5075</v>
      </c>
      <c r="D1178" s="69">
        <v>104929.35999999997</v>
      </c>
      <c r="E1178" s="68">
        <v>1276893.0099999993</v>
      </c>
      <c r="F1178" s="68">
        <v>33200.909999999989</v>
      </c>
      <c r="G1178" s="69">
        <v>56320.550000000047</v>
      </c>
      <c r="H1178" s="70">
        <v>83.004544739843965</v>
      </c>
      <c r="I1178" s="70">
        <v>4.6142733713654405</v>
      </c>
      <c r="J1178" s="69">
        <v>141710.45999999996</v>
      </c>
      <c r="K1178" s="69">
        <v>139203.92999999996</v>
      </c>
      <c r="L1178" s="69">
        <v>133953.84</v>
      </c>
      <c r="M1178" s="69">
        <v>142802.20000000001</v>
      </c>
      <c r="N1178" s="69">
        <v>327424.02999999991</v>
      </c>
      <c r="O1178" s="69">
        <v>286338.90999999997</v>
      </c>
      <c r="P1178" s="69">
        <v>137970.86999999997</v>
      </c>
      <c r="Q1178" s="69">
        <v>149256.16999999993</v>
      </c>
      <c r="R1178" s="69">
        <v>347050.60999999993</v>
      </c>
      <c r="S1178" s="69">
        <v>146193.74999999997</v>
      </c>
      <c r="T1178" s="69">
        <v>182696.76</v>
      </c>
      <c r="U1178" s="69">
        <v>208795.49</v>
      </c>
      <c r="V1178" s="69">
        <v>104929.35999999997</v>
      </c>
      <c r="W1178" s="70">
        <v>66.012919614832001</v>
      </c>
      <c r="X1178" s="70">
        <v>70.491955545381742</v>
      </c>
      <c r="Y1178" s="70">
        <v>72.61658702001975</v>
      </c>
      <c r="Z1178" s="71">
        <v>60.507664876800128</v>
      </c>
      <c r="AA1178" s="71">
        <v>135.21715327950938</v>
      </c>
      <c r="AB1178" s="71">
        <v>113.30075302395042</v>
      </c>
      <c r="AC1178" s="71">
        <v>58.148867326464106</v>
      </c>
      <c r="AD1178" s="71">
        <v>67.67367215359647</v>
      </c>
      <c r="AE1178" s="71">
        <v>90.987771341056416</v>
      </c>
      <c r="AF1178" s="71">
        <v>74.966924173847346</v>
      </c>
      <c r="AG1178" s="71">
        <v>89.736788490504111</v>
      </c>
      <c r="AH1178" s="71">
        <v>111.822919355355</v>
      </c>
      <c r="AI1178" s="71">
        <v>92.23071591460068</v>
      </c>
      <c r="AJ1178" s="71">
        <v>-44.221599219144281</v>
      </c>
      <c r="AK1178" s="71">
        <v>-38.343728086509131</v>
      </c>
      <c r="AL1178" s="71">
        <v>-28.271335734180081</v>
      </c>
      <c r="AM1178" s="71">
        <v>-44.159262212881167</v>
      </c>
      <c r="AN1178" s="71">
        <v>-14.221156577052884</v>
      </c>
      <c r="AO1178" s="71">
        <v>-20.094935971477412</v>
      </c>
      <c r="AP1178" s="71">
        <v>-38.684082582425106</v>
      </c>
      <c r="AQ1178" s="71">
        <v>-12.787056766939209</v>
      </c>
      <c r="AR1178" s="71">
        <v>93.200915182303049</v>
      </c>
      <c r="AS1178" s="71">
        <v>-48.113988857233437</v>
      </c>
      <c r="AT1178" s="71">
        <v>18.593129486715032</v>
      </c>
      <c r="AU1178" s="71">
        <v>52.135809207664963</v>
      </c>
      <c r="AV1178" s="72">
        <v>46.286947508276</v>
      </c>
      <c r="AW1178" s="73">
        <v>-112349.28</v>
      </c>
      <c r="AX1178" s="73">
        <v>-86570.230000000069</v>
      </c>
      <c r="AY1178" s="73">
        <v>-52796.94</v>
      </c>
      <c r="AZ1178" s="73">
        <v>-112929.02000000002</v>
      </c>
      <c r="BA1178" s="73">
        <v>-54283.179999999993</v>
      </c>
      <c r="BB1178" s="73">
        <v>-68828.880000000063</v>
      </c>
      <c r="BC1178" s="73">
        <v>-87045.53</v>
      </c>
      <c r="BD1178" s="73">
        <v>-21883.760000000097</v>
      </c>
      <c r="BE1178" s="73">
        <v>167418.6399999999</v>
      </c>
      <c r="BF1178" s="73">
        <v>-135565.71999999994</v>
      </c>
      <c r="BG1178" s="73">
        <v>28643.350000000006</v>
      </c>
      <c r="BH1178" s="73">
        <v>71552.659999999974</v>
      </c>
      <c r="BI1178" s="73">
        <v>33200.909999999989</v>
      </c>
      <c r="BJ1178" s="71">
        <v>20.826947223788856</v>
      </c>
      <c r="BK1178" s="71">
        <v>17.700544939227591</v>
      </c>
      <c r="BL1178" s="71">
        <v>18.205543120938529</v>
      </c>
      <c r="BM1178" s="71">
        <v>16.529300255613759</v>
      </c>
      <c r="BN1178" s="71">
        <v>4.726507074227527</v>
      </c>
      <c r="BO1178" s="71">
        <v>8.6965687671892518</v>
      </c>
      <c r="BP1178" s="71">
        <v>19.246167304661967</v>
      </c>
      <c r="BQ1178" s="71">
        <v>19.810617799448302</v>
      </c>
      <c r="BR1178" s="72">
        <v>15.91556726457622</v>
      </c>
      <c r="BS1178" s="72">
        <v>11.858452618560458</v>
      </c>
      <c r="BT1178" s="71">
        <v>16.561360185845729</v>
      </c>
      <c r="BU1178" s="71">
        <v>15.981868216030705</v>
      </c>
      <c r="BV1178" s="71">
        <v>14.860769554755393</v>
      </c>
      <c r="BW1178" s="71">
        <v>14.796593093519437</v>
      </c>
      <c r="BX1178" s="75">
        <v>3713</v>
      </c>
      <c r="BY1178" s="75">
        <v>3509</v>
      </c>
      <c r="BZ1178" s="75">
        <v>3392</v>
      </c>
      <c r="CA1178" s="75">
        <v>3486</v>
      </c>
      <c r="CB1178" s="75">
        <v>6675</v>
      </c>
      <c r="CC1178" s="75">
        <v>6409</v>
      </c>
      <c r="CD1178" s="75">
        <v>3650</v>
      </c>
      <c r="CE1178" s="75">
        <v>3892</v>
      </c>
      <c r="CF1178" s="75">
        <v>7113</v>
      </c>
      <c r="CG1178" s="75">
        <v>4065</v>
      </c>
      <c r="CH1178" s="75">
        <v>4717</v>
      </c>
      <c r="CI1178" s="75">
        <v>5124</v>
      </c>
      <c r="CJ1178" s="75">
        <v>2695</v>
      </c>
      <c r="CK1178" s="75">
        <v>31256</v>
      </c>
      <c r="CL1178" s="73">
        <v>486289.44999999995</v>
      </c>
      <c r="CM1178" s="73">
        <v>484430.44999999995</v>
      </c>
      <c r="CN1178" s="73">
        <v>435744.52999999991</v>
      </c>
      <c r="CO1178" s="73">
        <v>515827.4499999999</v>
      </c>
      <c r="CP1178" s="73">
        <v>490319.25000000012</v>
      </c>
      <c r="CQ1178" s="73">
        <v>427286.25</v>
      </c>
      <c r="CR1178" s="73">
        <v>512316.13000000006</v>
      </c>
      <c r="CS1178" s="73">
        <v>618973.83000000007</v>
      </c>
      <c r="CT1178" s="73">
        <v>584931.94999999995</v>
      </c>
      <c r="CU1178" s="73">
        <v>574073.46999999986</v>
      </c>
      <c r="CV1178" s="73">
        <v>545994.55999999994</v>
      </c>
      <c r="CW1178" s="73">
        <v>566108.53</v>
      </c>
      <c r="CX1178" s="73">
        <v>554759.09000000008</v>
      </c>
      <c r="CY1178" s="77"/>
      <c r="CZ1178" s="4">
        <v>5075</v>
      </c>
      <c r="DA1178" s="76" t="str">
        <f t="shared" si="42"/>
        <v>5075</v>
      </c>
      <c r="DB1178" s="71">
        <v>1.4294447767766874</v>
      </c>
      <c r="DC1178" s="71">
        <v>1.5695140167300985</v>
      </c>
      <c r="DD1178" s="71">
        <v>0.83013543850754112</v>
      </c>
      <c r="DE1178" s="71">
        <v>1.2835693537412611</v>
      </c>
      <c r="DF1178" s="71">
        <v>0.90580103261870859</v>
      </c>
      <c r="DG1178" s="71">
        <v>0.4543912633126474</v>
      </c>
      <c r="DH1178" s="71">
        <v>0.74971816680060921</v>
      </c>
      <c r="DI1178" s="71">
        <v>1.0438450763868508</v>
      </c>
      <c r="DJ1178" s="71">
        <v>0.21938952671655479</v>
      </c>
      <c r="DK1178" s="71">
        <v>0.18231702097398461</v>
      </c>
      <c r="DL1178" s="71">
        <v>0.21667282261400414</v>
      </c>
      <c r="DM1178" s="71">
        <v>0.51033434875542549</v>
      </c>
      <c r="DN1178" s="71">
        <v>0.1697287599617166</v>
      </c>
      <c r="DO1178" s="71">
        <v>0.41266779186452246</v>
      </c>
      <c r="DQ1178" s="71"/>
      <c r="DR1178" s="71"/>
      <c r="DS1178" s="71"/>
      <c r="DT1178" s="71"/>
      <c r="DU1178" s="71"/>
      <c r="DV1178" s="71"/>
      <c r="DW1178" s="71"/>
      <c r="DX1178" s="71"/>
      <c r="DY1178" s="71"/>
      <c r="DZ1178" s="71"/>
      <c r="EA1178" s="71"/>
      <c r="EB1178" s="71"/>
      <c r="EC1178" s="71"/>
      <c r="ED1178" s="71"/>
    </row>
    <row r="1179" spans="1:134">
      <c r="A1179" s="4">
        <v>1389</v>
      </c>
      <c r="B1179" s="46" t="s">
        <v>9064</v>
      </c>
      <c r="C1179" s="65" t="str">
        <f t="shared" si="41"/>
        <v>1389</v>
      </c>
      <c r="D1179" s="69">
        <v>114987.14999999998</v>
      </c>
      <c r="E1179" s="68">
        <v>1532538.9499999997</v>
      </c>
      <c r="F1179" s="68">
        <v>14979.119999999981</v>
      </c>
      <c r="G1179" s="69">
        <v>116975.87000000011</v>
      </c>
      <c r="H1179" s="70">
        <v>87.162453903978346</v>
      </c>
      <c r="I1179" s="70">
        <v>8.2635575660817686</v>
      </c>
      <c r="J1179" s="69">
        <v>183902.25999999995</v>
      </c>
      <c r="K1179" s="69">
        <v>169303.38999999993</v>
      </c>
      <c r="L1179" s="69">
        <v>150855.19999999998</v>
      </c>
      <c r="M1179" s="69">
        <v>233071.75999999998</v>
      </c>
      <c r="N1179" s="69">
        <v>287910.14</v>
      </c>
      <c r="O1179" s="69">
        <v>350360.5</v>
      </c>
      <c r="P1179" s="69">
        <v>162386.22999999995</v>
      </c>
      <c r="Q1179" s="69">
        <v>171765.11</v>
      </c>
      <c r="R1179" s="69">
        <v>446740.17999999993</v>
      </c>
      <c r="S1179" s="69">
        <v>197484.54999999993</v>
      </c>
      <c r="T1179" s="69">
        <v>233545.25999999998</v>
      </c>
      <c r="U1179" s="69">
        <v>205630.47</v>
      </c>
      <c r="V1179" s="69">
        <v>114987.14999999998</v>
      </c>
      <c r="W1179" s="70">
        <v>70.712755436115629</v>
      </c>
      <c r="X1179" s="70">
        <v>94.701689219443765</v>
      </c>
      <c r="Y1179" s="70">
        <v>84.371545765654119</v>
      </c>
      <c r="Z1179" s="71">
        <v>100.77180232304252</v>
      </c>
      <c r="AA1179" s="71">
        <v>110.34826314214079</v>
      </c>
      <c r="AB1179" s="71">
        <v>124.2628641726478</v>
      </c>
      <c r="AC1179" s="71">
        <v>74.268560269414266</v>
      </c>
      <c r="AD1179" s="71">
        <v>67.717728670182836</v>
      </c>
      <c r="AE1179" s="71">
        <v>97.050257942662853</v>
      </c>
      <c r="AF1179" s="71">
        <v>88.769650558913781</v>
      </c>
      <c r="AG1179" s="71">
        <v>97.394768228024958</v>
      </c>
      <c r="AH1179" s="71">
        <v>90.272368713532515</v>
      </c>
      <c r="AI1179" s="71">
        <v>84.804046540233628</v>
      </c>
      <c r="AJ1179" s="71">
        <v>-45.228861027462955</v>
      </c>
      <c r="AK1179" s="71">
        <v>-45.397427493073565</v>
      </c>
      <c r="AL1179" s="71">
        <v>-49.828201186335065</v>
      </c>
      <c r="AM1179" s="71">
        <v>-35.319020074596686</v>
      </c>
      <c r="AN1179" s="71">
        <v>-43.149788850073854</v>
      </c>
      <c r="AO1179" s="71">
        <v>-19.992709929549079</v>
      </c>
      <c r="AP1179" s="71">
        <v>-31.829676613115275</v>
      </c>
      <c r="AQ1179" s="71">
        <v>-14.1019919483515</v>
      </c>
      <c r="AR1179" s="71">
        <v>157.61894428636484</v>
      </c>
      <c r="AS1179" s="71">
        <v>-45.264659561953337</v>
      </c>
      <c r="AT1179" s="71">
        <v>39.567290189442453</v>
      </c>
      <c r="AU1179" s="71">
        <v>16.942503353210459</v>
      </c>
      <c r="AV1179" s="72">
        <v>14.977917273242936</v>
      </c>
      <c r="AW1179" s="73">
        <v>-151862.64000000007</v>
      </c>
      <c r="AX1179" s="73">
        <v>-140761.47000000006</v>
      </c>
      <c r="AY1179" s="73">
        <v>-149822.07999999999</v>
      </c>
      <c r="AZ1179" s="73">
        <v>-127268.73000000007</v>
      </c>
      <c r="BA1179" s="73">
        <v>-218521.24</v>
      </c>
      <c r="BB1179" s="73">
        <v>-84605.039999999979</v>
      </c>
      <c r="BC1179" s="73">
        <v>-75820.400000000052</v>
      </c>
      <c r="BD1179" s="73">
        <v>-28198.910000000003</v>
      </c>
      <c r="BE1179" s="73">
        <v>273328.94999999995</v>
      </c>
      <c r="BF1179" s="73">
        <v>-163314.43000000011</v>
      </c>
      <c r="BG1179" s="73">
        <v>66210.01999999996</v>
      </c>
      <c r="BH1179" s="73">
        <v>29791.520000000048</v>
      </c>
      <c r="BI1179" s="73">
        <v>14979.119999999981</v>
      </c>
      <c r="BJ1179" s="71">
        <v>14.236957854477417</v>
      </c>
      <c r="BK1179" s="71">
        <v>10.563029735743971</v>
      </c>
      <c r="BL1179" s="71">
        <v>9.2202679708887079</v>
      </c>
      <c r="BM1179" s="71">
        <v>11.600906342892127</v>
      </c>
      <c r="BN1179" s="71">
        <v>-5.7017526493612358E-3</v>
      </c>
      <c r="BO1179" s="71">
        <v>0.87753620052966452</v>
      </c>
      <c r="BP1179" s="71">
        <v>16.084486787732235</v>
      </c>
      <c r="BQ1179" s="71">
        <v>14.909471913330549</v>
      </c>
      <c r="BR1179" s="72">
        <v>8.4526915977294177</v>
      </c>
      <c r="BS1179" s="72">
        <v>12.339522501042183</v>
      </c>
      <c r="BT1179" s="71">
        <v>12.427372116901344</v>
      </c>
      <c r="BU1179" s="71">
        <v>9.9780839952866884</v>
      </c>
      <c r="BV1179" s="71">
        <v>8.4645485697977367</v>
      </c>
      <c r="BW1179" s="71">
        <v>9.821189107793252</v>
      </c>
      <c r="BX1179" s="75">
        <v>3516</v>
      </c>
      <c r="BY1179" s="75">
        <v>3360</v>
      </c>
      <c r="BZ1179" s="75">
        <v>3121</v>
      </c>
      <c r="CA1179" s="75">
        <v>3912</v>
      </c>
      <c r="CB1179" s="75">
        <v>4755</v>
      </c>
      <c r="CC1179" s="75">
        <v>6485</v>
      </c>
      <c r="CD1179" s="75">
        <v>3366</v>
      </c>
      <c r="CE1179" s="75">
        <v>3357</v>
      </c>
      <c r="CF1179" s="75">
        <v>6942</v>
      </c>
      <c r="CG1179" s="75">
        <v>4047</v>
      </c>
      <c r="CH1179" s="75">
        <v>4277</v>
      </c>
      <c r="CI1179" s="75">
        <v>4278</v>
      </c>
      <c r="CJ1179" s="75">
        <v>2305</v>
      </c>
      <c r="CK1179" s="75">
        <v>28572</v>
      </c>
      <c r="CL1179" s="73">
        <v>555129.37999999977</v>
      </c>
      <c r="CM1179" s="73">
        <v>480650.12999999989</v>
      </c>
      <c r="CN1179" s="73">
        <v>590334.35</v>
      </c>
      <c r="CO1179" s="73">
        <v>640826.44999999972</v>
      </c>
      <c r="CP1179" s="73">
        <v>687184.28999999992</v>
      </c>
      <c r="CQ1179" s="73">
        <v>526907.47</v>
      </c>
      <c r="CR1179" s="73">
        <v>521255.66</v>
      </c>
      <c r="CS1179" s="73">
        <v>686864.52000000014</v>
      </c>
      <c r="CT1179" s="73">
        <v>568751.75999999989</v>
      </c>
      <c r="CU1179" s="73">
        <v>525245.19000000018</v>
      </c>
      <c r="CV1179" s="73">
        <v>542508.65</v>
      </c>
      <c r="CW1179" s="73">
        <v>497990.13000000018</v>
      </c>
      <c r="CX1179" s="73">
        <v>514693.47</v>
      </c>
      <c r="CY1179" s="77"/>
      <c r="CZ1179" s="4">
        <v>1389</v>
      </c>
      <c r="DA1179" s="76" t="str">
        <f t="shared" si="42"/>
        <v>1389</v>
      </c>
      <c r="DB1179" s="71">
        <v>3.0773034501753846</v>
      </c>
      <c r="DC1179" s="71">
        <v>2.7994127563511899</v>
      </c>
      <c r="DD1179" s="71">
        <v>2.404009303576311</v>
      </c>
      <c r="DE1179" s="71">
        <v>1.0436971054506579</v>
      </c>
      <c r="DF1179" s="71">
        <v>1.2853070396831059</v>
      </c>
      <c r="DG1179" s="71">
        <v>0.60218582444476021</v>
      </c>
      <c r="DH1179" s="71">
        <v>0.46712706215528454</v>
      </c>
      <c r="DI1179" s="71">
        <v>0.22229478069107728</v>
      </c>
      <c r="DJ1179" s="71">
        <v>0.32841598700833963</v>
      </c>
      <c r="DK1179" s="71">
        <v>0.1660436781013063</v>
      </c>
      <c r="DL1179" s="71">
        <v>0.41194438680996415</v>
      </c>
      <c r="DM1179" s="71">
        <v>0.23513642423685188</v>
      </c>
      <c r="DN1179" s="71">
        <v>4.0378658643177211E-2</v>
      </c>
      <c r="DO1179" s="71">
        <v>0.28938880647919002</v>
      </c>
      <c r="DQ1179" s="71"/>
      <c r="DR1179" s="71"/>
      <c r="DS1179" s="71"/>
      <c r="DT1179" s="71"/>
      <c r="DU1179" s="71"/>
      <c r="DV1179" s="71"/>
      <c r="DW1179" s="71"/>
      <c r="DX1179" s="71"/>
      <c r="DY1179" s="71"/>
      <c r="DZ1179" s="71"/>
      <c r="EA1179" s="71"/>
      <c r="EB1179" s="71"/>
      <c r="EC1179" s="71"/>
      <c r="ED1179" s="71"/>
    </row>
    <row r="1180" spans="1:134">
      <c r="A1180" s="4">
        <v>1324</v>
      </c>
      <c r="B1180" s="46" t="s">
        <v>9071</v>
      </c>
      <c r="C1180" s="65" t="str">
        <f t="shared" si="41"/>
        <v>1324</v>
      </c>
      <c r="D1180" s="69">
        <v>227230.03</v>
      </c>
      <c r="E1180" s="68">
        <v>2775346.4</v>
      </c>
      <c r="F1180" s="68">
        <v>3356.2600000000384</v>
      </c>
      <c r="G1180" s="69">
        <v>287763.2799999998</v>
      </c>
      <c r="H1180" s="70">
        <v>94.41823177524688</v>
      </c>
      <c r="I1180" s="70">
        <v>11.567986520185091</v>
      </c>
      <c r="J1180" s="69">
        <v>419316.79999999993</v>
      </c>
      <c r="K1180" s="69">
        <v>401788.37999999989</v>
      </c>
      <c r="L1180" s="69">
        <v>366225.01999999996</v>
      </c>
      <c r="M1180" s="69">
        <v>412541.09000000008</v>
      </c>
      <c r="N1180" s="69">
        <v>734322.6399999999</v>
      </c>
      <c r="O1180" s="69">
        <v>659834.12</v>
      </c>
      <c r="P1180" s="69">
        <v>352903.13999999996</v>
      </c>
      <c r="Q1180" s="69">
        <v>340167.2099999999</v>
      </c>
      <c r="R1180" s="69">
        <v>669331.84</v>
      </c>
      <c r="S1180" s="69">
        <v>358038.66000000003</v>
      </c>
      <c r="T1180" s="69">
        <v>455064.73999999987</v>
      </c>
      <c r="U1180" s="69">
        <v>372610.78</v>
      </c>
      <c r="V1180" s="69">
        <v>227230.03</v>
      </c>
      <c r="W1180" s="70">
        <v>108.76504873280462</v>
      </c>
      <c r="X1180" s="70">
        <v>98.268972318441641</v>
      </c>
      <c r="Y1180" s="70">
        <v>101.70262416472046</v>
      </c>
      <c r="Z1180" s="71">
        <v>81.33088127176859</v>
      </c>
      <c r="AA1180" s="71">
        <v>117.60350152757005</v>
      </c>
      <c r="AB1180" s="71">
        <v>121.78283973469132</v>
      </c>
      <c r="AC1180" s="71">
        <v>86.73486365057893</v>
      </c>
      <c r="AD1180" s="71">
        <v>92.655383122120099</v>
      </c>
      <c r="AE1180" s="71">
        <v>105.29713683110973</v>
      </c>
      <c r="AF1180" s="71">
        <v>92.438218932747716</v>
      </c>
      <c r="AG1180" s="71">
        <v>92.932551444874008</v>
      </c>
      <c r="AH1180" s="71">
        <v>95.488414916208953</v>
      </c>
      <c r="AI1180" s="71">
        <v>86.552221965469329</v>
      </c>
      <c r="AJ1180" s="71">
        <v>-12.545052458039418</v>
      </c>
      <c r="AK1180" s="71">
        <v>-12.448630722790366</v>
      </c>
      <c r="AL1180" s="71">
        <v>-10.201765447048706</v>
      </c>
      <c r="AM1180" s="71">
        <v>-24.148118362012582</v>
      </c>
      <c r="AN1180" s="71">
        <v>-10.471959647177986</v>
      </c>
      <c r="AO1180" s="71">
        <v>3.0157238235991812</v>
      </c>
      <c r="AP1180" s="71">
        <v>-15.186055240712527</v>
      </c>
      <c r="AQ1180" s="71">
        <v>14.668448817142576</v>
      </c>
      <c r="AR1180" s="71">
        <v>94.055701107320317</v>
      </c>
      <c r="AS1180" s="71">
        <v>-26.465517489253386</v>
      </c>
      <c r="AT1180" s="71">
        <v>13.253260981016957</v>
      </c>
      <c r="AU1180" s="71">
        <v>17.417788418951609</v>
      </c>
      <c r="AV1180" s="72">
        <v>1.4991751825147004</v>
      </c>
      <c r="AW1180" s="73">
        <v>-60149.270000000077</v>
      </c>
      <c r="AX1180" s="73">
        <v>-57128.919999999984</v>
      </c>
      <c r="AY1180" s="73">
        <v>-41605.960000000021</v>
      </c>
      <c r="AZ1180" s="73">
        <v>-131336.10999999999</v>
      </c>
      <c r="BA1180" s="73">
        <v>-85878.620000000228</v>
      </c>
      <c r="BB1180" s="73">
        <v>24061.449999999837</v>
      </c>
      <c r="BC1180" s="73">
        <v>-63187.79999999993</v>
      </c>
      <c r="BD1180" s="73">
        <v>43514.369999999937</v>
      </c>
      <c r="BE1180" s="73">
        <v>324414.45999999996</v>
      </c>
      <c r="BF1180" s="73">
        <v>-128860.33999999979</v>
      </c>
      <c r="BG1180" s="73">
        <v>53253.139999999839</v>
      </c>
      <c r="BH1180" s="73">
        <v>55273.190000000119</v>
      </c>
      <c r="BI1180" s="73">
        <v>3356.2600000000384</v>
      </c>
      <c r="BJ1180" s="71">
        <v>11.55845844840184</v>
      </c>
      <c r="BK1180" s="71">
        <v>10.796857049921313</v>
      </c>
      <c r="BL1180" s="71">
        <v>10.849485129983577</v>
      </c>
      <c r="BM1180" s="71">
        <v>13.508343583886766</v>
      </c>
      <c r="BN1180" s="71">
        <v>2.5967214616902439</v>
      </c>
      <c r="BO1180" s="71">
        <v>9.1517262597405651</v>
      </c>
      <c r="BP1180" s="71">
        <v>17.174616279923551</v>
      </c>
      <c r="BQ1180" s="71">
        <v>16.11698124581703</v>
      </c>
      <c r="BR1180" s="72">
        <v>8.1838942473461191</v>
      </c>
      <c r="BS1180" s="72">
        <v>11.580092556618085</v>
      </c>
      <c r="BT1180" s="71">
        <v>13.049905277540532</v>
      </c>
      <c r="BU1180" s="71">
        <v>11.626268375843926</v>
      </c>
      <c r="BV1180" s="71">
        <v>12.959179500969203</v>
      </c>
      <c r="BW1180" s="71">
        <v>10.956779250172549</v>
      </c>
      <c r="BX1180" s="75">
        <v>6729</v>
      </c>
      <c r="BY1180" s="75">
        <v>6366</v>
      </c>
      <c r="BZ1180" s="75">
        <v>6147</v>
      </c>
      <c r="CA1180" s="75">
        <v>6723</v>
      </c>
      <c r="CB1180" s="75">
        <v>9866</v>
      </c>
      <c r="CC1180" s="75">
        <v>12134</v>
      </c>
      <c r="CD1180" s="75">
        <v>6126</v>
      </c>
      <c r="CE1180" s="75">
        <v>6254</v>
      </c>
      <c r="CF1180" s="75">
        <v>11619</v>
      </c>
      <c r="CG1180" s="75">
        <v>6825</v>
      </c>
      <c r="CH1180" s="75">
        <v>7595</v>
      </c>
      <c r="CI1180" s="75">
        <v>7321</v>
      </c>
      <c r="CJ1180" s="75">
        <v>4337</v>
      </c>
      <c r="CK1180" s="75">
        <v>50077</v>
      </c>
      <c r="CL1180" s="73">
        <v>686682.56999999972</v>
      </c>
      <c r="CM1180" s="73">
        <v>750486.97999999975</v>
      </c>
      <c r="CN1180" s="73">
        <v>856531.79000000015</v>
      </c>
      <c r="CO1180" s="73">
        <v>1117182.5400000003</v>
      </c>
      <c r="CP1180" s="73">
        <v>1083062.4800000002</v>
      </c>
      <c r="CQ1180" s="73">
        <v>779959.51</v>
      </c>
      <c r="CR1180" s="73">
        <v>793245.70000000019</v>
      </c>
      <c r="CS1180" s="73">
        <v>928903.64999999991</v>
      </c>
      <c r="CT1180" s="73">
        <v>755668.84000000008</v>
      </c>
      <c r="CU1180" s="73">
        <v>725546.64000000013</v>
      </c>
      <c r="CV1180" s="73">
        <v>705086.49000000034</v>
      </c>
      <c r="CW1180" s="73">
        <v>839430.91000000015</v>
      </c>
      <c r="CX1180" s="73">
        <v>831787.58000000019</v>
      </c>
      <c r="CY1180" s="77"/>
      <c r="CZ1180" s="4">
        <v>1324</v>
      </c>
      <c r="DA1180" s="76" t="str">
        <f t="shared" si="42"/>
        <v>1324</v>
      </c>
      <c r="DB1180" s="71">
        <v>11.334852005841787</v>
      </c>
      <c r="DC1180" s="71">
        <v>14.02789427774232</v>
      </c>
      <c r="DD1180" s="71">
        <v>2.9084613938601422</v>
      </c>
      <c r="DE1180" s="71">
        <v>1.1862750902378969</v>
      </c>
      <c r="DF1180" s="71">
        <v>1.1908596868384238</v>
      </c>
      <c r="DG1180" s="71">
        <v>0.48252847969819812</v>
      </c>
      <c r="DH1180" s="71">
        <v>0.3467205693070512</v>
      </c>
      <c r="DI1180" s="71">
        <v>0.37487744593383326</v>
      </c>
      <c r="DJ1180" s="71">
        <v>0.83413511624886283</v>
      </c>
      <c r="DK1180" s="71">
        <v>0.22507596997031748</v>
      </c>
      <c r="DL1180" s="71">
        <v>0.38554144868712931</v>
      </c>
      <c r="DM1180" s="71">
        <v>0.48768238430155275</v>
      </c>
      <c r="DN1180" s="71">
        <v>0.36883203218872401</v>
      </c>
      <c r="DO1180" s="71">
        <v>0.47913983407343691</v>
      </c>
      <c r="DQ1180" s="71"/>
      <c r="DR1180" s="71"/>
      <c r="DS1180" s="71"/>
      <c r="DT1180" s="71"/>
      <c r="DU1180" s="71"/>
      <c r="DV1180" s="71"/>
      <c r="DW1180" s="71"/>
      <c r="DX1180" s="71"/>
      <c r="DY1180" s="71"/>
      <c r="DZ1180" s="71"/>
      <c r="EA1180" s="71"/>
      <c r="EB1180" s="71"/>
      <c r="EC1180" s="71"/>
      <c r="ED1180" s="71"/>
    </row>
    <row r="1181" spans="1:134">
      <c r="A1181" s="4">
        <v>5081</v>
      </c>
      <c r="B1181" s="46" t="s">
        <v>9078</v>
      </c>
      <c r="C1181" s="65" t="str">
        <f t="shared" si="41"/>
        <v>5081</v>
      </c>
      <c r="D1181" s="69">
        <v>241814.23999999996</v>
      </c>
      <c r="E1181" s="68">
        <v>3016812.2900000005</v>
      </c>
      <c r="F1181" s="68">
        <v>31720.059999999969</v>
      </c>
      <c r="G1181" s="69">
        <v>346828.30000000075</v>
      </c>
      <c r="H1181" s="70">
        <v>91.530502759536034</v>
      </c>
      <c r="I1181" s="70">
        <v>12.989901860797337</v>
      </c>
      <c r="J1181" s="69">
        <v>383828.72</v>
      </c>
      <c r="K1181" s="69">
        <v>382733.08999999991</v>
      </c>
      <c r="L1181" s="69">
        <v>424207.79</v>
      </c>
      <c r="M1181" s="69">
        <v>432101.17</v>
      </c>
      <c r="N1181" s="69">
        <v>541317.69999999995</v>
      </c>
      <c r="O1181" s="69">
        <v>700488.36</v>
      </c>
      <c r="P1181" s="69">
        <v>416801.36999999994</v>
      </c>
      <c r="Q1181" s="69">
        <v>411881.49999999983</v>
      </c>
      <c r="R1181" s="69">
        <v>650376.4800000001</v>
      </c>
      <c r="S1181" s="69">
        <v>406654.81999999989</v>
      </c>
      <c r="T1181" s="69">
        <v>451332.20999999996</v>
      </c>
      <c r="U1181" s="69">
        <v>437951.67</v>
      </c>
      <c r="V1181" s="69">
        <v>241814.23999999996</v>
      </c>
      <c r="W1181" s="70">
        <v>97.803730820006649</v>
      </c>
      <c r="X1181" s="70">
        <v>90.51500617211903</v>
      </c>
      <c r="Y1181" s="70">
        <v>105.78371517141059</v>
      </c>
      <c r="Z1181" s="71">
        <v>91.756316532001676</v>
      </c>
      <c r="AA1181" s="71">
        <v>89.591439272213464</v>
      </c>
      <c r="AB1181" s="71">
        <v>108.87077224958537</v>
      </c>
      <c r="AC1181" s="71">
        <v>89.072282635681646</v>
      </c>
      <c r="AD1181" s="71">
        <v>80.403573558442915</v>
      </c>
      <c r="AE1181" s="71">
        <v>93.14053376224787</v>
      </c>
      <c r="AF1181" s="71">
        <v>98.213202412093452</v>
      </c>
      <c r="AG1181" s="71">
        <v>94.335820436544253</v>
      </c>
      <c r="AH1181" s="71">
        <v>92.598232342323385</v>
      </c>
      <c r="AI1181" s="71">
        <v>95.941968319335984</v>
      </c>
      <c r="AJ1181" s="71">
        <v>4.1033476323237839</v>
      </c>
      <c r="AK1181" s="71">
        <v>-9.3537535882934115</v>
      </c>
      <c r="AL1181" s="71">
        <v>0.34005713695999251</v>
      </c>
      <c r="AM1181" s="71">
        <v>-9.6641495276927678</v>
      </c>
      <c r="AN1181" s="71">
        <v>-14.988193827678797</v>
      </c>
      <c r="AO1181" s="71">
        <v>6.6327721550276664</v>
      </c>
      <c r="AP1181" s="71">
        <v>-5.029215154945077</v>
      </c>
      <c r="AQ1181" s="71">
        <v>3.8437712104252064</v>
      </c>
      <c r="AR1181" s="71">
        <v>52.95108915743576</v>
      </c>
      <c r="AS1181" s="71">
        <v>-14.767679968745384</v>
      </c>
      <c r="AT1181" s="71">
        <v>24.713996888424063</v>
      </c>
      <c r="AU1181" s="71">
        <v>21.600872224362043</v>
      </c>
      <c r="AV1181" s="72">
        <v>15.098019373977877</v>
      </c>
      <c r="AW1181" s="73">
        <v>15129.030000000028</v>
      </c>
      <c r="AX1181" s="73">
        <v>-39494.090000000026</v>
      </c>
      <c r="AY1181" s="73">
        <v>1437.6599999999744</v>
      </c>
      <c r="AZ1181" s="73">
        <v>-46226.279999999912</v>
      </c>
      <c r="BA1181" s="73">
        <v>-95077.580000000191</v>
      </c>
      <c r="BB1181" s="73">
        <v>49465.580000000075</v>
      </c>
      <c r="BC1181" s="73">
        <v>-22071.880000000121</v>
      </c>
      <c r="BD1181" s="73">
        <v>15245.769999999786</v>
      </c>
      <c r="BE1181" s="73">
        <v>225157.88000000024</v>
      </c>
      <c r="BF1181" s="73">
        <v>-70458.580000000016</v>
      </c>
      <c r="BG1181" s="73">
        <v>89438.420000000042</v>
      </c>
      <c r="BH1181" s="73">
        <v>77796.63</v>
      </c>
      <c r="BI1181" s="73">
        <v>31720.059999999969</v>
      </c>
      <c r="BJ1181" s="71">
        <v>19.315915655183407</v>
      </c>
      <c r="BK1181" s="71">
        <v>16.676743327403308</v>
      </c>
      <c r="BL1181" s="71">
        <v>16.590735257079711</v>
      </c>
      <c r="BM1181" s="71">
        <v>16.35260367436382</v>
      </c>
      <c r="BN1181" s="71">
        <v>6.1486728884221282</v>
      </c>
      <c r="BO1181" s="71">
        <v>10.355877954856163</v>
      </c>
      <c r="BP1181" s="71">
        <v>19.953715778536949</v>
      </c>
      <c r="BQ1181" s="71">
        <v>20.932817086049671</v>
      </c>
      <c r="BR1181" s="72">
        <v>18.348499664414149</v>
      </c>
      <c r="BS1181" s="72">
        <v>16.929022586896366</v>
      </c>
      <c r="BT1181" s="71">
        <v>16.229987571907373</v>
      </c>
      <c r="BU1181" s="71">
        <v>18.608661013048177</v>
      </c>
      <c r="BV1181" s="71">
        <v>17.48325087570775</v>
      </c>
      <c r="BW1181" s="71">
        <v>16.911688082238648</v>
      </c>
      <c r="BX1181" s="75">
        <v>7596</v>
      </c>
      <c r="BY1181" s="75">
        <v>7518</v>
      </c>
      <c r="BZ1181" s="75">
        <v>7881</v>
      </c>
      <c r="CA1181" s="75">
        <v>7721</v>
      </c>
      <c r="CB1181" s="75">
        <v>8773</v>
      </c>
      <c r="CC1181" s="75">
        <v>11286</v>
      </c>
      <c r="CD1181" s="75">
        <v>7364</v>
      </c>
      <c r="CE1181" s="75">
        <v>7564</v>
      </c>
      <c r="CF1181" s="75">
        <v>10355</v>
      </c>
      <c r="CG1181" s="75">
        <v>7589</v>
      </c>
      <c r="CH1181" s="75">
        <v>8205</v>
      </c>
      <c r="CI1181" s="75">
        <v>7910</v>
      </c>
      <c r="CJ1181" s="75">
        <v>4406</v>
      </c>
      <c r="CK1181" s="75">
        <v>53393</v>
      </c>
      <c r="CL1181" s="73">
        <v>774413.67000000016</v>
      </c>
      <c r="CM1181" s="73">
        <v>813823.11999999988</v>
      </c>
      <c r="CN1181" s="73">
        <v>823002.65000000014</v>
      </c>
      <c r="CO1181" s="73">
        <v>1009109.8600000002</v>
      </c>
      <c r="CP1181" s="73">
        <v>1166903.94</v>
      </c>
      <c r="CQ1181" s="73">
        <v>863942.57999999984</v>
      </c>
      <c r="CR1181" s="73">
        <v>905091.10000000009</v>
      </c>
      <c r="CS1181" s="73">
        <v>1163880.55</v>
      </c>
      <c r="CT1181" s="73">
        <v>979913.2899999998</v>
      </c>
      <c r="CU1181" s="73">
        <v>835019.17</v>
      </c>
      <c r="CV1181" s="73">
        <v>862811.02000000014</v>
      </c>
      <c r="CW1181" s="73">
        <v>826668.54000000015</v>
      </c>
      <c r="CX1181" s="73">
        <v>780599.64999999991</v>
      </c>
      <c r="CY1181" s="77"/>
      <c r="CZ1181" s="4">
        <v>5081</v>
      </c>
      <c r="DA1181" s="76" t="str">
        <f t="shared" si="42"/>
        <v>5081</v>
      </c>
      <c r="DB1181" s="71">
        <v>0.7792177379096854</v>
      </c>
      <c r="DC1181" s="71">
        <v>0.72536750201183098</v>
      </c>
      <c r="DD1181" s="71">
        <v>0.39974844481642974</v>
      </c>
      <c r="DE1181" s="71">
        <v>0.48941110874287486</v>
      </c>
      <c r="DF1181" s="71">
        <v>0.44034571944337908</v>
      </c>
      <c r="DG1181" s="71">
        <v>0.33861704992408942</v>
      </c>
      <c r="DH1181" s="71">
        <v>0.19842590989599204</v>
      </c>
      <c r="DI1181" s="71">
        <v>0.36488134334868128</v>
      </c>
      <c r="DJ1181" s="71">
        <v>0.30948568889757977</v>
      </c>
      <c r="DK1181" s="71">
        <v>3.3310951184774146E-2</v>
      </c>
      <c r="DL1181" s="71">
        <v>7.7153813014351369E-2</v>
      </c>
      <c r="DM1181" s="71">
        <v>6.5276602434313769E-2</v>
      </c>
      <c r="DN1181" s="71">
        <v>0.15862585662210854</v>
      </c>
      <c r="DO1181" s="71">
        <v>0.18231102753470463</v>
      </c>
      <c r="DQ1181" s="71"/>
      <c r="DR1181" s="71"/>
      <c r="DS1181" s="71"/>
      <c r="DT1181" s="71"/>
      <c r="DU1181" s="71"/>
      <c r="DV1181" s="71"/>
      <c r="DW1181" s="71"/>
      <c r="DX1181" s="71"/>
      <c r="DY1181" s="71"/>
      <c r="DZ1181" s="71"/>
      <c r="EA1181" s="71"/>
      <c r="EB1181" s="71"/>
      <c r="EC1181" s="71"/>
      <c r="ED1181" s="71"/>
    </row>
    <row r="1182" spans="1:134">
      <c r="A1182" s="4">
        <v>5123</v>
      </c>
      <c r="B1182" s="46" t="s">
        <v>9085</v>
      </c>
      <c r="C1182" s="65" t="str">
        <f t="shared" si="41"/>
        <v>5123</v>
      </c>
      <c r="D1182" s="69">
        <v>183783.38999999998</v>
      </c>
      <c r="E1182" s="68">
        <v>2160126.7800000007</v>
      </c>
      <c r="F1182" s="68">
        <v>50596.889999999985</v>
      </c>
      <c r="G1182" s="69">
        <v>440575.63000000082</v>
      </c>
      <c r="H1182" s="70">
        <v>100.78452076002236</v>
      </c>
      <c r="I1182" s="70">
        <v>25.621548390694905</v>
      </c>
      <c r="J1182" s="69">
        <v>252746.23</v>
      </c>
      <c r="K1182" s="69">
        <v>284772.03000000003</v>
      </c>
      <c r="L1182" s="69">
        <v>225785.67999999996</v>
      </c>
      <c r="M1182" s="69">
        <v>253091.97999999998</v>
      </c>
      <c r="N1182" s="69">
        <v>424187.41</v>
      </c>
      <c r="O1182" s="69">
        <v>413754.97999999981</v>
      </c>
      <c r="P1182" s="69">
        <v>271097.81999999995</v>
      </c>
      <c r="Q1182" s="69">
        <v>285083.34999999998</v>
      </c>
      <c r="R1182" s="69">
        <v>474394.35</v>
      </c>
      <c r="S1182" s="69">
        <v>285885.55999999994</v>
      </c>
      <c r="T1182" s="69">
        <v>336253.44999999995</v>
      </c>
      <c r="U1182" s="69">
        <v>323628.85999999993</v>
      </c>
      <c r="V1182" s="69">
        <v>183783.38999999998</v>
      </c>
      <c r="W1182" s="70">
        <v>94.726478600725699</v>
      </c>
      <c r="X1182" s="70">
        <v>103.7042699412554</v>
      </c>
      <c r="Y1182" s="70">
        <v>87.639027242759056</v>
      </c>
      <c r="Z1182" s="71">
        <v>83.365352000947794</v>
      </c>
      <c r="AA1182" s="71">
        <v>125.70519685804729</v>
      </c>
      <c r="AB1182" s="71">
        <v>108.18376696843916</v>
      </c>
      <c r="AC1182" s="71">
        <v>89.804869707721807</v>
      </c>
      <c r="AD1182" s="71">
        <v>91.573961192941582</v>
      </c>
      <c r="AE1182" s="71">
        <v>100.06387226439777</v>
      </c>
      <c r="AF1182" s="71">
        <v>105.75670789603552</v>
      </c>
      <c r="AG1182" s="71">
        <v>107.47396762700603</v>
      </c>
      <c r="AH1182" s="71">
        <v>105.91208907614093</v>
      </c>
      <c r="AI1182" s="71">
        <v>109.86952967980503</v>
      </c>
      <c r="AJ1182" s="71">
        <v>-5.7975985651353206</v>
      </c>
      <c r="AK1182" s="71">
        <v>-4.1785550934385851</v>
      </c>
      <c r="AL1182" s="71">
        <v>-16.113164202585363</v>
      </c>
      <c r="AM1182" s="71">
        <v>-20.883785194702064</v>
      </c>
      <c r="AN1182" s="71">
        <v>6.2748039839352288</v>
      </c>
      <c r="AO1182" s="71">
        <v>-0.90443048503726642</v>
      </c>
      <c r="AP1182" s="71">
        <v>-4.9821541311206978</v>
      </c>
      <c r="AQ1182" s="71">
        <v>19.50382851678787</v>
      </c>
      <c r="AR1182" s="71">
        <v>73.18990210528635</v>
      </c>
      <c r="AS1182" s="71">
        <v>-10.28888751095478</v>
      </c>
      <c r="AT1182" s="71">
        <v>42.303035786698537</v>
      </c>
      <c r="AU1182" s="71">
        <v>38.531971149565521</v>
      </c>
      <c r="AV1182" s="72">
        <v>37.989503440664031</v>
      </c>
      <c r="AW1182" s="73">
        <v>-15555.029999999999</v>
      </c>
      <c r="AX1182" s="73">
        <v>-12418.259999999893</v>
      </c>
      <c r="AY1182" s="73">
        <v>-43369.400000000111</v>
      </c>
      <c r="AZ1182" s="73">
        <v>-66807.020000000019</v>
      </c>
      <c r="BA1182" s="73">
        <v>25045.380000000121</v>
      </c>
      <c r="BB1182" s="73">
        <v>-1495.8900000001304</v>
      </c>
      <c r="BC1182" s="73">
        <v>-14214.710000000079</v>
      </c>
      <c r="BD1182" s="73">
        <v>46527.519999999902</v>
      </c>
      <c r="BE1182" s="73">
        <v>200478.63999999996</v>
      </c>
      <c r="BF1182" s="73">
        <v>-32787.959999999963</v>
      </c>
      <c r="BG1182" s="73">
        <v>99959.50999999998</v>
      </c>
      <c r="BH1182" s="73">
        <v>90015.739999999903</v>
      </c>
      <c r="BI1182" s="73">
        <v>50596.889999999985</v>
      </c>
      <c r="BJ1182" s="71">
        <v>16.418391611938745</v>
      </c>
      <c r="BK1182" s="71">
        <v>12.17602519716611</v>
      </c>
      <c r="BL1182" s="71">
        <v>14.797216555766912</v>
      </c>
      <c r="BM1182" s="71">
        <v>14.129812080445376</v>
      </c>
      <c r="BN1182" s="71">
        <v>3.0960877147578874</v>
      </c>
      <c r="BO1182" s="71">
        <v>13.222744709423718</v>
      </c>
      <c r="BP1182" s="71">
        <v>19.363168200013796</v>
      </c>
      <c r="BQ1182" s="71">
        <v>20.456716397316512</v>
      </c>
      <c r="BR1182" s="72">
        <v>13.833409760572263</v>
      </c>
      <c r="BS1182" s="72">
        <v>12.090673836953933</v>
      </c>
      <c r="BT1182" s="71">
        <v>14.0933024781861</v>
      </c>
      <c r="BU1182" s="71">
        <v>12.840816456100873</v>
      </c>
      <c r="BV1182" s="71">
        <v>12.854286030840715</v>
      </c>
      <c r="BW1182" s="71">
        <v>13.547671362461628</v>
      </c>
      <c r="BX1182" s="75">
        <v>4694</v>
      </c>
      <c r="BY1182" s="75">
        <v>4702</v>
      </c>
      <c r="BZ1182" s="75">
        <v>4193</v>
      </c>
      <c r="CA1182" s="75">
        <v>4430</v>
      </c>
      <c r="CB1182" s="75">
        <v>5959</v>
      </c>
      <c r="CC1182" s="75">
        <v>7039</v>
      </c>
      <c r="CD1182" s="75">
        <v>4611</v>
      </c>
      <c r="CE1182" s="75">
        <v>4619</v>
      </c>
      <c r="CF1182" s="75">
        <v>6982</v>
      </c>
      <c r="CG1182" s="75">
        <v>4897</v>
      </c>
      <c r="CH1182" s="75">
        <v>5610</v>
      </c>
      <c r="CI1182" s="75">
        <v>5366</v>
      </c>
      <c r="CJ1182" s="75">
        <v>3031</v>
      </c>
      <c r="CK1182" s="75">
        <v>35116</v>
      </c>
      <c r="CL1182" s="73">
        <v>543775.5700000003</v>
      </c>
      <c r="CM1182" s="73">
        <v>496187.61000000016</v>
      </c>
      <c r="CN1182" s="73">
        <v>561121.01</v>
      </c>
      <c r="CO1182" s="73">
        <v>671599.28</v>
      </c>
      <c r="CP1182" s="73">
        <v>714106.77</v>
      </c>
      <c r="CQ1182" s="73">
        <v>668148.30999999994</v>
      </c>
      <c r="CR1182" s="73">
        <v>704691.33000000007</v>
      </c>
      <c r="CS1182" s="73">
        <v>951389.32</v>
      </c>
      <c r="CT1182" s="73">
        <v>820933.56000000017</v>
      </c>
      <c r="CU1182" s="73">
        <v>720392.77</v>
      </c>
      <c r="CV1182" s="73">
        <v>780418.06000000029</v>
      </c>
      <c r="CW1182" s="73">
        <v>798105.1</v>
      </c>
      <c r="CX1182" s="73">
        <v>729741.31000000017</v>
      </c>
      <c r="CY1182" s="77"/>
      <c r="CZ1182" s="4">
        <v>5123</v>
      </c>
      <c r="DA1182" s="76" t="str">
        <f t="shared" si="42"/>
        <v>5123</v>
      </c>
      <c r="DB1182" s="71">
        <v>1.3209039260118167</v>
      </c>
      <c r="DC1182" s="71">
        <v>2.1987214204736252</v>
      </c>
      <c r="DD1182" s="71">
        <v>1.3463061860934467</v>
      </c>
      <c r="DE1182" s="71">
        <v>0.76324233861599977</v>
      </c>
      <c r="DF1182" s="71">
        <v>0.95196132142841228</v>
      </c>
      <c r="DG1182" s="71">
        <v>0.76754740565130564</v>
      </c>
      <c r="DH1182" s="71">
        <v>0.92196486786225962</v>
      </c>
      <c r="DI1182" s="71">
        <v>0.89313056556900028</v>
      </c>
      <c r="DJ1182" s="71">
        <v>0.44117669302390794</v>
      </c>
      <c r="DK1182" s="71">
        <v>0.44322373733424647</v>
      </c>
      <c r="DL1182" s="71">
        <v>0.34635784547119064</v>
      </c>
      <c r="DM1182" s="71">
        <v>0.26615642479013979</v>
      </c>
      <c r="DN1182" s="71">
        <v>7.3999608002076625E-2</v>
      </c>
      <c r="DO1182" s="71">
        <v>0.48921379503608908</v>
      </c>
      <c r="DQ1182" s="71"/>
      <c r="DR1182" s="71"/>
      <c r="DS1182" s="71"/>
      <c r="DT1182" s="71"/>
      <c r="DU1182" s="71"/>
      <c r="DV1182" s="71"/>
      <c r="DW1182" s="71"/>
      <c r="DX1182" s="71"/>
      <c r="DY1182" s="71"/>
      <c r="DZ1182" s="71"/>
      <c r="EA1182" s="71"/>
      <c r="EB1182" s="71"/>
      <c r="EC1182" s="71"/>
      <c r="ED1182" s="71"/>
    </row>
    <row r="1183" spans="1:134">
      <c r="A1183" s="4">
        <v>1398</v>
      </c>
      <c r="B1183" s="46" t="s">
        <v>9092</v>
      </c>
      <c r="C1183" s="65" t="str">
        <f t="shared" si="41"/>
        <v>1398</v>
      </c>
      <c r="D1183" s="69">
        <v>273177.76999999996</v>
      </c>
      <c r="E1183" s="68">
        <v>3188569.36</v>
      </c>
      <c r="F1183" s="68">
        <v>93313.969999999972</v>
      </c>
      <c r="G1183" s="69">
        <v>844938.77000000048</v>
      </c>
      <c r="H1183" s="70">
        <v>114.28520872694681</v>
      </c>
      <c r="I1183" s="70">
        <v>36.052557668655474</v>
      </c>
      <c r="J1183" s="69">
        <v>348893.89</v>
      </c>
      <c r="K1183" s="69">
        <v>363458.39</v>
      </c>
      <c r="L1183" s="69">
        <v>308800.56999999995</v>
      </c>
      <c r="M1183" s="69">
        <v>451342.18999999983</v>
      </c>
      <c r="N1183" s="69">
        <v>749961.31</v>
      </c>
      <c r="O1183" s="69">
        <v>626266.33999999985</v>
      </c>
      <c r="P1183" s="69">
        <v>377057.88999999996</v>
      </c>
      <c r="Q1183" s="69">
        <v>354497.13999999996</v>
      </c>
      <c r="R1183" s="69">
        <v>767111.14</v>
      </c>
      <c r="S1183" s="69">
        <v>447571.98999999993</v>
      </c>
      <c r="T1183" s="69">
        <v>489985.8299999999</v>
      </c>
      <c r="U1183" s="69">
        <v>479167.60000000003</v>
      </c>
      <c r="V1183" s="69">
        <v>273177.76999999996</v>
      </c>
      <c r="W1183" s="70">
        <v>94.213817426032364</v>
      </c>
      <c r="X1183" s="70">
        <v>105.8384776770764</v>
      </c>
      <c r="Y1183" s="70">
        <v>79.927075478494842</v>
      </c>
      <c r="Z1183" s="71">
        <v>106.38585478626619</v>
      </c>
      <c r="AA1183" s="71">
        <v>112.72443361936783</v>
      </c>
      <c r="AB1183" s="71">
        <v>128.57676945315094</v>
      </c>
      <c r="AC1183" s="71">
        <v>91.668062181702652</v>
      </c>
      <c r="AD1183" s="71">
        <v>99.984604785055282</v>
      </c>
      <c r="AE1183" s="71">
        <v>116.30488690330445</v>
      </c>
      <c r="AF1183" s="71">
        <v>124.31525153258755</v>
      </c>
      <c r="AG1183" s="71">
        <v>117.16321294397306</v>
      </c>
      <c r="AH1183" s="71">
        <v>128.21519466491108</v>
      </c>
      <c r="AI1183" s="71">
        <v>128.49321979892449</v>
      </c>
      <c r="AJ1183" s="71">
        <v>-17.768809783198801</v>
      </c>
      <c r="AK1183" s="71">
        <v>-15.742016239009793</v>
      </c>
      <c r="AL1183" s="71">
        <v>-21.022134861361252</v>
      </c>
      <c r="AM1183" s="71">
        <v>-17.416061859449972</v>
      </c>
      <c r="AN1183" s="71">
        <v>-4.5750870132424737</v>
      </c>
      <c r="AO1183" s="71">
        <v>11.804954405745605</v>
      </c>
      <c r="AP1183" s="71">
        <v>-9.7347173097970359</v>
      </c>
      <c r="AQ1183" s="71">
        <v>21.65659665653401</v>
      </c>
      <c r="AR1183" s="71">
        <v>114.45107528138223</v>
      </c>
      <c r="AS1183" s="71">
        <v>-3.6254515444158919</v>
      </c>
      <c r="AT1183" s="71">
        <v>45.44247284050418</v>
      </c>
      <c r="AU1183" s="71">
        <v>62.07700984768978</v>
      </c>
      <c r="AV1183" s="72">
        <v>51.880350576380565</v>
      </c>
      <c r="AW1183" s="73">
        <v>-75390.239999999991</v>
      </c>
      <c r="AX1183" s="73">
        <v>-67905.350000000093</v>
      </c>
      <c r="AY1183" s="73">
        <v>-82195.780000000028</v>
      </c>
      <c r="AZ1183" s="73">
        <v>-95183.200000000303</v>
      </c>
      <c r="BA1183" s="73">
        <v>-35935.520000000019</v>
      </c>
      <c r="BB1183" s="73">
        <v>75577.650000000023</v>
      </c>
      <c r="BC1183" s="73">
        <v>-40664.050000000047</v>
      </c>
      <c r="BD1183" s="73">
        <v>63105.509999999951</v>
      </c>
      <c r="BE1183" s="73">
        <v>409401.9800000001</v>
      </c>
      <c r="BF1183" s="73">
        <v>-16836.919999999984</v>
      </c>
      <c r="BG1183" s="73">
        <v>153092.60999999981</v>
      </c>
      <c r="BH1183" s="73">
        <v>183525.6700000001</v>
      </c>
      <c r="BI1183" s="73">
        <v>93313.969999999972</v>
      </c>
      <c r="BJ1183" s="71">
        <v>17.500150250248872</v>
      </c>
      <c r="BK1183" s="71">
        <v>10.69477292469035</v>
      </c>
      <c r="BL1183" s="71">
        <v>12.722054019560078</v>
      </c>
      <c r="BM1183" s="71">
        <v>12.820682336677649</v>
      </c>
      <c r="BN1183" s="71">
        <v>3.2780982409321551</v>
      </c>
      <c r="BO1183" s="71">
        <v>7.7143147871026834</v>
      </c>
      <c r="BP1183" s="71">
        <v>17.304830369900291</v>
      </c>
      <c r="BQ1183" s="71">
        <v>16.341791036608111</v>
      </c>
      <c r="BR1183" s="72">
        <v>10.271293107899103</v>
      </c>
      <c r="BS1183" s="72">
        <v>12.508997378382661</v>
      </c>
      <c r="BT1183" s="71">
        <v>15.740557764856984</v>
      </c>
      <c r="BU1183" s="71">
        <v>14.529315452470382</v>
      </c>
      <c r="BV1183" s="71">
        <v>11.92782487205932</v>
      </c>
      <c r="BW1183" s="71">
        <v>12.331515673201093</v>
      </c>
      <c r="BX1183" s="75">
        <v>5537</v>
      </c>
      <c r="BY1183" s="75">
        <v>5321</v>
      </c>
      <c r="BZ1183" s="75">
        <v>6032</v>
      </c>
      <c r="CA1183" s="75">
        <v>8326</v>
      </c>
      <c r="CB1183" s="75">
        <v>11047</v>
      </c>
      <c r="CC1183" s="75">
        <v>9939</v>
      </c>
      <c r="CD1183" s="75">
        <v>6229</v>
      </c>
      <c r="CE1183" s="75">
        <v>5586</v>
      </c>
      <c r="CF1183" s="75">
        <v>11363</v>
      </c>
      <c r="CG1183" s="75">
        <v>7368</v>
      </c>
      <c r="CH1183" s="75">
        <v>7687</v>
      </c>
      <c r="CI1183" s="75">
        <v>7419</v>
      </c>
      <c r="CJ1183" s="75">
        <v>3891</v>
      </c>
      <c r="CK1183" s="75">
        <v>49543</v>
      </c>
      <c r="CL1183" s="73">
        <v>635282.93000000005</v>
      </c>
      <c r="CM1183" s="73">
        <v>635386.4800000001</v>
      </c>
      <c r="CN1183" s="73">
        <v>811489.36999999988</v>
      </c>
      <c r="CO1183" s="73">
        <v>990346.73</v>
      </c>
      <c r="CP1183" s="73">
        <v>875481.30000000016</v>
      </c>
      <c r="CQ1183" s="73">
        <v>798045.63</v>
      </c>
      <c r="CR1183" s="73">
        <v>817798.46</v>
      </c>
      <c r="CS1183" s="73">
        <v>986293.68</v>
      </c>
      <c r="CT1183" s="73">
        <v>884860.99</v>
      </c>
      <c r="CU1183" s="73">
        <v>801984.02</v>
      </c>
      <c r="CV1183" s="73">
        <v>937343.05000000016</v>
      </c>
      <c r="CW1183" s="73">
        <v>979632.54999999993</v>
      </c>
      <c r="CX1183" s="73">
        <v>1014045.5000000001</v>
      </c>
      <c r="CY1183" s="77"/>
      <c r="CZ1183" s="4">
        <v>1398</v>
      </c>
      <c r="DA1183" s="76" t="str">
        <f t="shared" si="42"/>
        <v>1398</v>
      </c>
      <c r="DB1183" s="71">
        <v>9.4198698735321056</v>
      </c>
      <c r="DC1183" s="71">
        <v>11.863506952019257</v>
      </c>
      <c r="DD1183" s="71">
        <v>1.9700506704900966</v>
      </c>
      <c r="DE1183" s="71">
        <v>2.8908899509668635</v>
      </c>
      <c r="DF1183" s="71">
        <v>2.538886525501133</v>
      </c>
      <c r="DG1183" s="71">
        <v>1.9371070514975299</v>
      </c>
      <c r="DH1183" s="71">
        <v>1.1140603411765999</v>
      </c>
      <c r="DI1183" s="71">
        <v>4.3432063275895034</v>
      </c>
      <c r="DJ1183" s="71">
        <v>1.4416786476628198</v>
      </c>
      <c r="DK1183" s="71">
        <v>0.81333659258457369</v>
      </c>
      <c r="DL1183" s="71">
        <v>1.0135099692285279</v>
      </c>
      <c r="DM1183" s="71">
        <v>1.2750940612447239</v>
      </c>
      <c r="DN1183" s="71">
        <v>0.18862470616031679</v>
      </c>
      <c r="DO1183" s="71">
        <v>1.4378873447265343</v>
      </c>
      <c r="DQ1183" s="71"/>
      <c r="DR1183" s="71"/>
      <c r="DS1183" s="71"/>
      <c r="DT1183" s="71"/>
      <c r="DU1183" s="71"/>
      <c r="DV1183" s="71"/>
      <c r="DW1183" s="71"/>
      <c r="DX1183" s="71"/>
      <c r="DY1183" s="71"/>
      <c r="DZ1183" s="71"/>
      <c r="EA1183" s="71"/>
      <c r="EB1183" s="71"/>
      <c r="EC1183" s="71"/>
      <c r="ED1183" s="71"/>
    </row>
    <row r="1184" spans="1:134">
      <c r="A1184" s="4">
        <v>1407</v>
      </c>
      <c r="B1184" s="46" t="s">
        <v>9098</v>
      </c>
      <c r="C1184" s="65" t="str">
        <f t="shared" si="41"/>
        <v>1407</v>
      </c>
      <c r="D1184" s="69">
        <v>220980.23999999993</v>
      </c>
      <c r="E1184" s="68">
        <v>2785387.1399999997</v>
      </c>
      <c r="F1184" s="68">
        <v>-3379.2600000000093</v>
      </c>
      <c r="G1184" s="69">
        <v>-181515.56999999844</v>
      </c>
      <c r="H1184" s="70">
        <v>78.478258950113286</v>
      </c>
      <c r="I1184" s="70">
        <v>-6.11801557860987</v>
      </c>
      <c r="J1184" s="69">
        <v>426891.99999999988</v>
      </c>
      <c r="K1184" s="69">
        <v>434608.69000000012</v>
      </c>
      <c r="L1184" s="69">
        <v>325282.46999999997</v>
      </c>
      <c r="M1184" s="69">
        <v>373577.72999999992</v>
      </c>
      <c r="N1184" s="69">
        <v>686690.15999999992</v>
      </c>
      <c r="O1184" s="69">
        <v>537299.63</v>
      </c>
      <c r="P1184" s="69">
        <v>373742.64999999997</v>
      </c>
      <c r="Q1184" s="69">
        <v>387475.85999999993</v>
      </c>
      <c r="R1184" s="69">
        <v>569847.22</v>
      </c>
      <c r="S1184" s="69">
        <v>392045.64000000007</v>
      </c>
      <c r="T1184" s="69">
        <v>437492.40999999992</v>
      </c>
      <c r="U1184" s="69">
        <v>403803.11999999994</v>
      </c>
      <c r="V1184" s="69">
        <v>220980.23999999993</v>
      </c>
      <c r="W1184" s="70">
        <v>82.179872260939604</v>
      </c>
      <c r="X1184" s="70">
        <v>78.211948569750817</v>
      </c>
      <c r="Y1184" s="70">
        <v>93.362966435791947</v>
      </c>
      <c r="Z1184" s="71">
        <v>68.490695699339724</v>
      </c>
      <c r="AA1184" s="71">
        <v>82.512200310165468</v>
      </c>
      <c r="AB1184" s="71">
        <v>109.73087358411797</v>
      </c>
      <c r="AC1184" s="71">
        <v>62.454742189674938</v>
      </c>
      <c r="AD1184" s="71">
        <v>71.33786412163802</v>
      </c>
      <c r="AE1184" s="71">
        <v>94.652012772704069</v>
      </c>
      <c r="AF1184" s="71">
        <v>76.431634635122819</v>
      </c>
      <c r="AG1184" s="71">
        <v>74.471995329729921</v>
      </c>
      <c r="AH1184" s="71">
        <v>89.82517346785346</v>
      </c>
      <c r="AI1184" s="71">
        <v>86.426362607335705</v>
      </c>
      <c r="AJ1184" s="71">
        <v>-35.866588947955144</v>
      </c>
      <c r="AK1184" s="71">
        <v>-45.508216497018715</v>
      </c>
      <c r="AL1184" s="71">
        <v>-51.646584226066558</v>
      </c>
      <c r="AM1184" s="71">
        <v>-54.825001624631376</v>
      </c>
      <c r="AN1184" s="71">
        <v>-56.981915168524367</v>
      </c>
      <c r="AO1184" s="71">
        <v>-40.062334322801917</v>
      </c>
      <c r="AP1184" s="71">
        <v>-35.529336721052296</v>
      </c>
      <c r="AQ1184" s="71">
        <v>-5.9886943088123701</v>
      </c>
      <c r="AR1184" s="71">
        <v>43.094436234676238</v>
      </c>
      <c r="AS1184" s="71">
        <v>-19.595891697117494</v>
      </c>
      <c r="AT1184" s="71">
        <v>-11.262763931937059</v>
      </c>
      <c r="AU1184" s="71">
        <v>8.5991259370871376</v>
      </c>
      <c r="AV1184" s="72">
        <v>-1.5061809283761107</v>
      </c>
      <c r="AW1184" s="73">
        <v>-238739.21000000008</v>
      </c>
      <c r="AX1184" s="73">
        <v>-362958.69</v>
      </c>
      <c r="AY1184" s="73">
        <v>-347436.2300000001</v>
      </c>
      <c r="AZ1184" s="73">
        <v>-453379.08999999991</v>
      </c>
      <c r="BA1184" s="73">
        <v>-909592.33999999962</v>
      </c>
      <c r="BB1184" s="73">
        <v>-340646.39</v>
      </c>
      <c r="BC1184" s="73">
        <v>-205966.98999999993</v>
      </c>
      <c r="BD1184" s="73">
        <v>-24682.930000000226</v>
      </c>
      <c r="BE1184" s="73">
        <v>171615.65000000002</v>
      </c>
      <c r="BF1184" s="73">
        <v>-95548.399999999732</v>
      </c>
      <c r="BG1184" s="73">
        <v>-55527.69</v>
      </c>
      <c r="BH1184" s="73">
        <v>31974.049999999872</v>
      </c>
      <c r="BI1184" s="73">
        <v>-3379.2600000000093</v>
      </c>
      <c r="BJ1184" s="71">
        <v>9.553975860014031</v>
      </c>
      <c r="BK1184" s="71">
        <v>6.3460883290667258</v>
      </c>
      <c r="BL1184" s="71">
        <v>7.9396929632853155</v>
      </c>
      <c r="BM1184" s="71">
        <v>6.9414836728116871</v>
      </c>
      <c r="BN1184" s="71">
        <v>0.10730191925536658</v>
      </c>
      <c r="BO1184" s="71">
        <v>5.6331442744508937</v>
      </c>
      <c r="BP1184" s="71">
        <v>11.999978996088831</v>
      </c>
      <c r="BQ1184" s="71">
        <v>13.495380237148687</v>
      </c>
      <c r="BR1184" s="72">
        <v>10.769946715075909</v>
      </c>
      <c r="BS1184" s="72">
        <v>9.4522978154531963</v>
      </c>
      <c r="BT1184" s="71">
        <v>12.795443472578317</v>
      </c>
      <c r="BU1184" s="71">
        <v>13.741322858188216</v>
      </c>
      <c r="BV1184" s="71">
        <v>14.866728958362845</v>
      </c>
      <c r="BW1184" s="71">
        <v>10.764390428725488</v>
      </c>
      <c r="BX1184" s="75">
        <v>5504</v>
      </c>
      <c r="BY1184" s="75">
        <v>5431</v>
      </c>
      <c r="BZ1184" s="75">
        <v>4847</v>
      </c>
      <c r="CA1184" s="75">
        <v>5207</v>
      </c>
      <c r="CB1184" s="75">
        <v>7247</v>
      </c>
      <c r="CC1184" s="75">
        <v>7023</v>
      </c>
      <c r="CD1184" s="75">
        <v>5149</v>
      </c>
      <c r="CE1184" s="75">
        <v>5391</v>
      </c>
      <c r="CF1184" s="75">
        <v>7398</v>
      </c>
      <c r="CG1184" s="75">
        <v>6018</v>
      </c>
      <c r="CH1184" s="75">
        <v>6758</v>
      </c>
      <c r="CI1184" s="75">
        <v>6039</v>
      </c>
      <c r="CJ1184" s="75">
        <v>3597</v>
      </c>
      <c r="CK1184" s="75">
        <v>40350</v>
      </c>
      <c r="CL1184" s="73">
        <v>1282335.1000000003</v>
      </c>
      <c r="CM1184" s="73">
        <v>1243431.0500000005</v>
      </c>
      <c r="CN1184" s="73">
        <v>1151819.4600000002</v>
      </c>
      <c r="CO1184" s="73">
        <v>1393025.5899999999</v>
      </c>
      <c r="CP1184" s="73">
        <v>1372666.8100000003</v>
      </c>
      <c r="CQ1184" s="73">
        <v>1156454.42</v>
      </c>
      <c r="CR1184" s="73">
        <v>1261692.5299999998</v>
      </c>
      <c r="CS1184" s="73">
        <v>1247892.6699999997</v>
      </c>
      <c r="CT1184" s="73">
        <v>1086835.0400000003</v>
      </c>
      <c r="CU1184" s="73">
        <v>1093648.24</v>
      </c>
      <c r="CV1184" s="73">
        <v>1178074.81</v>
      </c>
      <c r="CW1184" s="73">
        <v>1069493.1300000001</v>
      </c>
      <c r="CX1184" s="73">
        <v>1048350.3900000002</v>
      </c>
      <c r="CY1184" s="77"/>
      <c r="CZ1184" s="4">
        <v>1407</v>
      </c>
      <c r="DA1184" s="76" t="str">
        <f t="shared" si="42"/>
        <v>1407</v>
      </c>
      <c r="DB1184" s="71">
        <v>5.890473069043324</v>
      </c>
      <c r="DC1184" s="71">
        <v>5.0251667242483364</v>
      </c>
      <c r="DD1184" s="71">
        <v>1.1903576812402152</v>
      </c>
      <c r="DE1184" s="71">
        <v>0.52261673832389777</v>
      </c>
      <c r="DF1184" s="71">
        <v>0.86595215471876852</v>
      </c>
      <c r="DG1184" s="71">
        <v>0.47416538520094248</v>
      </c>
      <c r="DH1184" s="71">
        <v>0.50884549103980825</v>
      </c>
      <c r="DI1184" s="71">
        <v>0.75025210865223591</v>
      </c>
      <c r="DJ1184" s="71">
        <v>0.38725685577929209</v>
      </c>
      <c r="DK1184" s="71">
        <v>0.15586162698389261</v>
      </c>
      <c r="DL1184" s="71">
        <v>0.5778918121770189</v>
      </c>
      <c r="DM1184" s="71">
        <v>1.1355989525532559</v>
      </c>
      <c r="DN1184" s="71">
        <v>0.24544373412323919</v>
      </c>
      <c r="DO1184" s="71">
        <v>0.55025692253741809</v>
      </c>
      <c r="DQ1184" s="71"/>
      <c r="DR1184" s="71"/>
      <c r="DS1184" s="71"/>
      <c r="DT1184" s="71"/>
      <c r="DU1184" s="71"/>
      <c r="DV1184" s="71"/>
      <c r="DW1184" s="71"/>
      <c r="DX1184" s="71"/>
      <c r="DY1184" s="71"/>
      <c r="DZ1184" s="71"/>
      <c r="EA1184" s="71"/>
      <c r="EB1184" s="71"/>
      <c r="EC1184" s="71"/>
      <c r="ED1184" s="71"/>
    </row>
    <row r="1185" spans="1:134">
      <c r="A1185" s="4">
        <v>1408</v>
      </c>
      <c r="B1185" s="46" t="s">
        <v>9104</v>
      </c>
      <c r="C1185" s="65" t="str">
        <f t="shared" si="41"/>
        <v>1408</v>
      </c>
      <c r="D1185" s="69">
        <v>209260.41999999998</v>
      </c>
      <c r="E1185" s="68">
        <v>2572777.1900000004</v>
      </c>
      <c r="F1185" s="68">
        <v>34572.420000000013</v>
      </c>
      <c r="G1185" s="69">
        <v>-109484.56999999937</v>
      </c>
      <c r="H1185" s="70">
        <v>75.631086662471446</v>
      </c>
      <c r="I1185" s="70">
        <v>-4.0818003534449758</v>
      </c>
      <c r="J1185" s="69">
        <v>385625.71999999991</v>
      </c>
      <c r="K1185" s="69">
        <v>364834.4599999999</v>
      </c>
      <c r="L1185" s="69">
        <v>342533.68</v>
      </c>
      <c r="M1185" s="69">
        <v>367563.53999999992</v>
      </c>
      <c r="N1185" s="69">
        <v>573789.13</v>
      </c>
      <c r="O1185" s="69">
        <v>572957.71000000008</v>
      </c>
      <c r="P1185" s="69">
        <v>333890.59999999998</v>
      </c>
      <c r="Q1185" s="69">
        <v>350644.01</v>
      </c>
      <c r="R1185" s="69">
        <v>522164.69999999995</v>
      </c>
      <c r="S1185" s="69">
        <v>365551.21</v>
      </c>
      <c r="T1185" s="69">
        <v>394838.38999999996</v>
      </c>
      <c r="U1185" s="69">
        <v>396427.86</v>
      </c>
      <c r="V1185" s="69">
        <v>209260.41999999998</v>
      </c>
      <c r="W1185" s="70">
        <v>80.490788737957317</v>
      </c>
      <c r="X1185" s="70">
        <v>71.679849339415867</v>
      </c>
      <c r="Y1185" s="70">
        <v>69.911048315958951</v>
      </c>
      <c r="Z1185" s="71">
        <v>71.039257450932809</v>
      </c>
      <c r="AA1185" s="71">
        <v>94.205903416248901</v>
      </c>
      <c r="AB1185" s="71">
        <v>102.85843302431978</v>
      </c>
      <c r="AC1185" s="71">
        <v>66.401186229435766</v>
      </c>
      <c r="AD1185" s="71">
        <v>65.013809463832089</v>
      </c>
      <c r="AE1185" s="71">
        <v>77.780226535939249</v>
      </c>
      <c r="AF1185" s="71">
        <v>77.673459240428869</v>
      </c>
      <c r="AG1185" s="71">
        <v>68.811743189079692</v>
      </c>
      <c r="AH1185" s="71">
        <v>92.649344594488866</v>
      </c>
      <c r="AI1185" s="71">
        <v>96.908727550717572</v>
      </c>
      <c r="AJ1185" s="71">
        <v>-34.19888225076415</v>
      </c>
      <c r="AK1185" s="71">
        <v>-39.656365204746976</v>
      </c>
      <c r="AL1185" s="71">
        <v>-42.888446676809565</v>
      </c>
      <c r="AM1185" s="71">
        <v>-42.461461087237495</v>
      </c>
      <c r="AN1185" s="71">
        <v>-46.525178381004281</v>
      </c>
      <c r="AO1185" s="71">
        <v>-31.940327764413766</v>
      </c>
      <c r="AP1185" s="71">
        <v>-30.328724549914867</v>
      </c>
      <c r="AQ1185" s="71">
        <v>-10.202306276700956</v>
      </c>
      <c r="AR1185" s="71">
        <v>24.50592461269412</v>
      </c>
      <c r="AS1185" s="71">
        <v>-12.884506805686213</v>
      </c>
      <c r="AT1185" s="71">
        <v>-11.829517286299607</v>
      </c>
      <c r="AU1185" s="71">
        <v>12.930885514760293</v>
      </c>
      <c r="AV1185" s="72">
        <v>19.790953013372416</v>
      </c>
      <c r="AW1185" s="73">
        <v>-200421.6500000002</v>
      </c>
      <c r="AX1185" s="73">
        <v>-239760.31000000023</v>
      </c>
      <c r="AY1185" s="73">
        <v>-257228.82</v>
      </c>
      <c r="AZ1185" s="73">
        <v>-271249.24000000011</v>
      </c>
      <c r="BA1185" s="73">
        <v>-499209.9099999998</v>
      </c>
      <c r="BB1185" s="73">
        <v>-258729.03999999992</v>
      </c>
      <c r="BC1185" s="73">
        <v>-145346.50000000012</v>
      </c>
      <c r="BD1185" s="73">
        <v>-39838.189999999944</v>
      </c>
      <c r="BE1185" s="73">
        <v>102775.25999999995</v>
      </c>
      <c r="BF1185" s="73">
        <v>-54065.549999999988</v>
      </c>
      <c r="BG1185" s="73">
        <v>-52974.04999999993</v>
      </c>
      <c r="BH1185" s="73">
        <v>45392.039999999979</v>
      </c>
      <c r="BI1185" s="73">
        <v>34572.420000000013</v>
      </c>
      <c r="BJ1185" s="71">
        <v>18.115020502641798</v>
      </c>
      <c r="BK1185" s="71">
        <v>13.680866318973699</v>
      </c>
      <c r="BL1185" s="71">
        <v>10.118531001367328</v>
      </c>
      <c r="BM1185" s="71">
        <v>13.947384395800754</v>
      </c>
      <c r="BN1185" s="71">
        <v>5.7566005084663843</v>
      </c>
      <c r="BO1185" s="71">
        <v>6.4839870391702519</v>
      </c>
      <c r="BP1185" s="71">
        <v>13.995970666766306</v>
      </c>
      <c r="BQ1185" s="71">
        <v>17.136942413081773</v>
      </c>
      <c r="BR1185" s="72">
        <v>11.843715658364745</v>
      </c>
      <c r="BS1185" s="72">
        <v>8.9859326361476661</v>
      </c>
      <c r="BT1185" s="71">
        <v>11.693972603957553</v>
      </c>
      <c r="BU1185" s="71">
        <v>13.416232679546606</v>
      </c>
      <c r="BV1185" s="71">
        <v>13.239427866122046</v>
      </c>
      <c r="BW1185" s="71">
        <v>11.373090266716984</v>
      </c>
      <c r="BX1185" s="75">
        <v>5261</v>
      </c>
      <c r="BY1185" s="75">
        <v>4882</v>
      </c>
      <c r="BZ1185" s="75">
        <v>4580</v>
      </c>
      <c r="CA1185" s="75">
        <v>4822</v>
      </c>
      <c r="CB1185" s="75">
        <v>6706</v>
      </c>
      <c r="CC1185" s="75">
        <v>7483</v>
      </c>
      <c r="CD1185" s="75">
        <v>4789</v>
      </c>
      <c r="CE1185" s="75">
        <v>5153</v>
      </c>
      <c r="CF1185" s="75">
        <v>7403</v>
      </c>
      <c r="CG1185" s="75">
        <v>5472</v>
      </c>
      <c r="CH1185" s="75">
        <v>5884</v>
      </c>
      <c r="CI1185" s="75">
        <v>5802</v>
      </c>
      <c r="CJ1185" s="75">
        <v>3465</v>
      </c>
      <c r="CK1185" s="75">
        <v>37968</v>
      </c>
      <c r="CL1185" s="73">
        <v>1122119.0799999998</v>
      </c>
      <c r="CM1185" s="73">
        <v>1063450.8</v>
      </c>
      <c r="CN1185" s="73">
        <v>1094913.8199999996</v>
      </c>
      <c r="CO1185" s="73">
        <v>1175145.9100000004</v>
      </c>
      <c r="CP1185" s="73">
        <v>1060559.5200000003</v>
      </c>
      <c r="CQ1185" s="73">
        <v>973554.05999999959</v>
      </c>
      <c r="CR1185" s="73">
        <v>1052012.9599999997</v>
      </c>
      <c r="CS1185" s="73">
        <v>1113739.3200000003</v>
      </c>
      <c r="CT1185" s="73">
        <v>986265.41999999993</v>
      </c>
      <c r="CU1185" s="73">
        <v>930631.73</v>
      </c>
      <c r="CV1185" s="73">
        <v>1017625.83</v>
      </c>
      <c r="CW1185" s="73">
        <v>898559.01</v>
      </c>
      <c r="CX1185" s="73">
        <v>892643.83</v>
      </c>
      <c r="CY1185" s="77"/>
      <c r="CZ1185" s="4">
        <v>1408</v>
      </c>
      <c r="DA1185" s="76" t="str">
        <f t="shared" si="42"/>
        <v>1408</v>
      </c>
      <c r="DB1185" s="71">
        <v>6.3322493672284486</v>
      </c>
      <c r="DC1185" s="71">
        <v>6.5154640755392057</v>
      </c>
      <c r="DD1185" s="71">
        <v>0.96251015288214536</v>
      </c>
      <c r="DE1185" s="71">
        <v>0.99490687364491082</v>
      </c>
      <c r="DF1185" s="71">
        <v>2.1043359052763866</v>
      </c>
      <c r="DG1185" s="71">
        <v>1.1907986551565564</v>
      </c>
      <c r="DH1185" s="71">
        <v>1.5787153738686772</v>
      </c>
      <c r="DI1185" s="71">
        <v>0.66844472412559108</v>
      </c>
      <c r="DJ1185" s="71">
        <v>0.60004316515303913</v>
      </c>
      <c r="DK1185" s="71">
        <v>0.35017874075589511</v>
      </c>
      <c r="DL1185" s="71">
        <v>0.18432269191328343</v>
      </c>
      <c r="DM1185" s="71">
        <v>1.2947532192350268</v>
      </c>
      <c r="DN1185" s="72">
        <v>0.36138900411981223</v>
      </c>
      <c r="DO1185" s="71">
        <v>0.72350684046737834</v>
      </c>
      <c r="DQ1185" s="71"/>
      <c r="DR1185" s="71"/>
      <c r="DS1185" s="71"/>
      <c r="DT1185" s="71"/>
      <c r="DU1185" s="71"/>
      <c r="DV1185" s="71"/>
      <c r="DW1185" s="71"/>
      <c r="DX1185" s="71"/>
      <c r="DY1185" s="71"/>
      <c r="DZ1185" s="71"/>
      <c r="EA1185" s="71"/>
      <c r="EB1185" s="71"/>
      <c r="EC1185" s="71"/>
      <c r="ED1185" s="71"/>
    </row>
    <row r="1186" spans="1:134">
      <c r="A1186" s="4">
        <v>1394</v>
      </c>
      <c r="B1186" s="46" t="s">
        <v>9110</v>
      </c>
      <c r="C1186" s="65" t="str">
        <f t="shared" si="41"/>
        <v>1394</v>
      </c>
      <c r="D1186" s="69">
        <v>233010.18</v>
      </c>
      <c r="E1186" s="68">
        <v>2654187.9000000004</v>
      </c>
      <c r="F1186" s="68">
        <v>57147.750000000029</v>
      </c>
      <c r="G1186" s="69">
        <v>685938.15000000107</v>
      </c>
      <c r="H1186" s="70">
        <v>109.41302768144618</v>
      </c>
      <c r="I1186" s="70">
        <v>34.850158116367155</v>
      </c>
      <c r="J1186" s="69">
        <v>317119.40000000008</v>
      </c>
      <c r="K1186" s="69">
        <v>317207.33999999997</v>
      </c>
      <c r="L1186" s="69">
        <v>314228.89999999985</v>
      </c>
      <c r="M1186" s="69">
        <v>395304.41999999993</v>
      </c>
      <c r="N1186" s="69">
        <v>432846.80999999994</v>
      </c>
      <c r="O1186" s="69">
        <v>554006.34</v>
      </c>
      <c r="P1186" s="69">
        <v>324348.72999999992</v>
      </c>
      <c r="Q1186" s="69">
        <v>362797.48999999993</v>
      </c>
      <c r="R1186" s="69">
        <v>494447.62</v>
      </c>
      <c r="S1186" s="69">
        <v>394495.38</v>
      </c>
      <c r="T1186" s="69">
        <v>467580.36</v>
      </c>
      <c r="U1186" s="69">
        <v>377508.14000000007</v>
      </c>
      <c r="V1186" s="69">
        <v>233010.18</v>
      </c>
      <c r="W1186" s="70">
        <v>102.82509433276704</v>
      </c>
      <c r="X1186" s="70">
        <v>91.23316457026506</v>
      </c>
      <c r="Y1186" s="70">
        <v>79.569639452705488</v>
      </c>
      <c r="Z1186" s="71">
        <v>112.06381296310263</v>
      </c>
      <c r="AA1186" s="71">
        <v>94.788527131702807</v>
      </c>
      <c r="AB1186" s="71">
        <v>135.87075289993308</v>
      </c>
      <c r="AC1186" s="71">
        <v>106.76022969927767</v>
      </c>
      <c r="AD1186" s="71">
        <v>101.92187985026872</v>
      </c>
      <c r="AE1186" s="71">
        <v>114.85158459307063</v>
      </c>
      <c r="AF1186" s="71">
        <v>118.62375206576894</v>
      </c>
      <c r="AG1186" s="71">
        <v>124.92895002075556</v>
      </c>
      <c r="AH1186" s="71">
        <v>87.114667394891157</v>
      </c>
      <c r="AI1186" s="71">
        <v>119.25861824802237</v>
      </c>
      <c r="AJ1186" s="71">
        <v>-10.250820733061872</v>
      </c>
      <c r="AK1186" s="71">
        <v>-11.185936814512075</v>
      </c>
      <c r="AL1186" s="71">
        <v>-0.57596721321023781</v>
      </c>
      <c r="AM1186" s="71">
        <v>-10.130686435421188</v>
      </c>
      <c r="AN1186" s="71">
        <v>-13.915111699471016</v>
      </c>
      <c r="AO1186" s="71">
        <v>29.064300123527566</v>
      </c>
      <c r="AP1186" s="71">
        <v>7.3300791250964226</v>
      </c>
      <c r="AQ1186" s="71">
        <v>28.535745939050127</v>
      </c>
      <c r="AR1186" s="71">
        <v>77.963566548850423</v>
      </c>
      <c r="AS1186" s="71">
        <v>9.6238715069799632</v>
      </c>
      <c r="AT1186" s="71">
        <v>59.991714024629218</v>
      </c>
      <c r="AU1186" s="71">
        <v>35.802213503168701</v>
      </c>
      <c r="AV1186" s="72">
        <v>32.495712699978064</v>
      </c>
      <c r="AW1186" s="73">
        <v>-36220.209999999846</v>
      </c>
      <c r="AX1186" s="73">
        <v>-39951.570000000065</v>
      </c>
      <c r="AY1186" s="73">
        <v>-1820.3400000000256</v>
      </c>
      <c r="AZ1186" s="73">
        <v>-44561.430000000051</v>
      </c>
      <c r="BA1186" s="73">
        <v>-69967.12</v>
      </c>
      <c r="BB1186" s="73">
        <v>132245.62000000005</v>
      </c>
      <c r="BC1186" s="73">
        <v>22151.309999999998</v>
      </c>
      <c r="BD1186" s="73">
        <v>80543.329999999958</v>
      </c>
      <c r="BE1186" s="73">
        <v>216611.19000000006</v>
      </c>
      <c r="BF1186" s="73">
        <v>34632.720000000147</v>
      </c>
      <c r="BG1186" s="73">
        <v>175327.50000000006</v>
      </c>
      <c r="BH1186" s="73">
        <v>99524.350000000093</v>
      </c>
      <c r="BI1186" s="73">
        <v>57147.750000000029</v>
      </c>
      <c r="BJ1186" s="71">
        <v>20.168734929475296</v>
      </c>
      <c r="BK1186" s="71">
        <v>15.280102515554596</v>
      </c>
      <c r="BL1186" s="71">
        <v>14.403490188432798</v>
      </c>
      <c r="BM1186" s="71">
        <v>15.900534303231893</v>
      </c>
      <c r="BN1186" s="71">
        <v>5.7425818125661561</v>
      </c>
      <c r="BO1186" s="71">
        <v>12.658320509738989</v>
      </c>
      <c r="BP1186" s="71">
        <v>18.947427908883743</v>
      </c>
      <c r="BQ1186" s="71">
        <v>16.535300871441848</v>
      </c>
      <c r="BR1186" s="72">
        <v>16.028815118147538</v>
      </c>
      <c r="BS1186" s="72">
        <v>14.927213992174245</v>
      </c>
      <c r="BT1186" s="71">
        <v>15.476512313616396</v>
      </c>
      <c r="BU1186" s="71">
        <v>13.747325644078298</v>
      </c>
      <c r="BV1186" s="71">
        <v>13.147873347003628</v>
      </c>
      <c r="BW1186" s="71">
        <v>14.285112350669817</v>
      </c>
      <c r="BX1186" s="75">
        <v>6543</v>
      </c>
      <c r="BY1186" s="75">
        <v>6338</v>
      </c>
      <c r="BZ1186" s="75">
        <v>6669</v>
      </c>
      <c r="CA1186" s="75">
        <v>7352</v>
      </c>
      <c r="CB1186" s="75">
        <v>8922</v>
      </c>
      <c r="CC1186" s="75">
        <v>11249</v>
      </c>
      <c r="CD1186" s="75">
        <v>7066</v>
      </c>
      <c r="CE1186" s="75">
        <v>7325</v>
      </c>
      <c r="CF1186" s="75">
        <v>10600</v>
      </c>
      <c r="CG1186" s="75">
        <v>8591</v>
      </c>
      <c r="CH1186" s="75">
        <v>9921</v>
      </c>
      <c r="CI1186" s="75">
        <v>8358</v>
      </c>
      <c r="CJ1186" s="75">
        <v>4710</v>
      </c>
      <c r="CK1186" s="75">
        <v>56571</v>
      </c>
      <c r="CL1186" s="73">
        <v>551256.56000000006</v>
      </c>
      <c r="CM1186" s="73">
        <v>559586.28</v>
      </c>
      <c r="CN1186" s="73">
        <v>617542.60999999987</v>
      </c>
      <c r="CO1186" s="73">
        <v>620314.09</v>
      </c>
      <c r="CP1186" s="73">
        <v>602452.2000000003</v>
      </c>
      <c r="CQ1186" s="73">
        <v>438801.12000000005</v>
      </c>
      <c r="CR1186" s="73">
        <v>502898.32000000012</v>
      </c>
      <c r="CS1186" s="73">
        <v>597844.69999999995</v>
      </c>
      <c r="CT1186" s="73">
        <v>541333.51</v>
      </c>
      <c r="CU1186" s="73">
        <v>514885.17</v>
      </c>
      <c r="CV1186" s="73">
        <v>413813.66000000009</v>
      </c>
      <c r="CW1186" s="73">
        <v>451613.45000000007</v>
      </c>
      <c r="CX1186" s="73">
        <v>609004.35999999987</v>
      </c>
      <c r="CY1186" s="77"/>
      <c r="CZ1186" s="4">
        <v>1394</v>
      </c>
      <c r="DA1186" s="76" t="str">
        <f t="shared" si="42"/>
        <v>1394</v>
      </c>
      <c r="DB1186" s="71">
        <v>5.7783635475802493</v>
      </c>
      <c r="DC1186" s="71">
        <v>2.5783732728353836</v>
      </c>
      <c r="DD1186" s="71">
        <v>1.7890394555431697</v>
      </c>
      <c r="DE1186" s="71">
        <v>1.8772120235221845</v>
      </c>
      <c r="DF1186" s="71">
        <v>1.7383994651787071</v>
      </c>
      <c r="DG1186" s="71">
        <v>0.59407296877308757</v>
      </c>
      <c r="DH1186" s="71">
        <v>0.79944249665693468</v>
      </c>
      <c r="DI1186" s="71">
        <v>1.1331250333476504</v>
      </c>
      <c r="DJ1186" s="71">
        <v>0.52015371988173587</v>
      </c>
      <c r="DK1186" s="71">
        <v>0.58573316832694167</v>
      </c>
      <c r="DL1186" s="71">
        <v>0.57699741817960026</v>
      </c>
      <c r="DM1186" s="71">
        <v>0.23039117449704144</v>
      </c>
      <c r="DN1186" s="71">
        <v>0.24746266855053281</v>
      </c>
      <c r="DO1186" s="71">
        <v>0.59253748177170018</v>
      </c>
      <c r="DQ1186" s="71"/>
      <c r="DR1186" s="71"/>
      <c r="DS1186" s="71"/>
      <c r="DT1186" s="71"/>
      <c r="DU1186" s="71"/>
      <c r="DV1186" s="71"/>
      <c r="DW1186" s="71"/>
      <c r="DX1186" s="71"/>
      <c r="DY1186" s="71"/>
      <c r="DZ1186" s="71"/>
      <c r="EA1186" s="71"/>
      <c r="EB1186" s="71"/>
      <c r="EC1186" s="71"/>
      <c r="ED1186" s="71"/>
    </row>
    <row r="1187" spans="1:134">
      <c r="A1187" s="4">
        <v>5106</v>
      </c>
      <c r="B1187" s="46" t="s">
        <v>9116</v>
      </c>
      <c r="C1187" s="65" t="str">
        <f t="shared" si="41"/>
        <v>5106</v>
      </c>
      <c r="D1187" s="69">
        <v>172883.88999999998</v>
      </c>
      <c r="E1187" s="68">
        <v>2186151.4400000004</v>
      </c>
      <c r="F1187" s="68">
        <v>15595.450000000012</v>
      </c>
      <c r="G1187" s="69">
        <v>-150848.53999999817</v>
      </c>
      <c r="H1187" s="70">
        <v>79.938183499517152</v>
      </c>
      <c r="I1187" s="70">
        <v>-6.4547942358133099</v>
      </c>
      <c r="J1187" s="69">
        <v>290858.53000000003</v>
      </c>
      <c r="K1187" s="69">
        <v>288424.62</v>
      </c>
      <c r="L1187" s="69">
        <v>346993.43999999989</v>
      </c>
      <c r="M1187" s="69">
        <v>427792.61999999988</v>
      </c>
      <c r="N1187" s="69">
        <v>560386.44999999995</v>
      </c>
      <c r="O1187" s="69">
        <v>733934.91</v>
      </c>
      <c r="P1187" s="69">
        <v>372066.72999999992</v>
      </c>
      <c r="Q1187" s="69">
        <v>285127.98000000004</v>
      </c>
      <c r="R1187" s="69">
        <v>476406.86</v>
      </c>
      <c r="S1187" s="69">
        <v>248445.04</v>
      </c>
      <c r="T1187" s="69">
        <v>340405.09</v>
      </c>
      <c r="U1187" s="69">
        <v>290815.84999999998</v>
      </c>
      <c r="V1187" s="69">
        <v>172883.88999999998</v>
      </c>
      <c r="W1187" s="70">
        <v>73.127618164115219</v>
      </c>
      <c r="X1187" s="70">
        <v>79.871075162595346</v>
      </c>
      <c r="Y1187" s="70">
        <v>87.703340183944619</v>
      </c>
      <c r="Z1187" s="71">
        <v>85.638961765061183</v>
      </c>
      <c r="AA1187" s="71">
        <v>73.430776372914437</v>
      </c>
      <c r="AB1187" s="71">
        <v>143.92947923543511</v>
      </c>
      <c r="AC1187" s="71">
        <v>80.990938578315479</v>
      </c>
      <c r="AD1187" s="71">
        <v>71.269423251911945</v>
      </c>
      <c r="AE1187" s="71">
        <v>95.296598871754128</v>
      </c>
      <c r="AF1187" s="71">
        <v>70.258234297244741</v>
      </c>
      <c r="AG1187" s="71">
        <v>71.882975421194104</v>
      </c>
      <c r="AH1187" s="71">
        <v>78.965109378650311</v>
      </c>
      <c r="AI1187" s="71">
        <v>96.066187580491729</v>
      </c>
      <c r="AJ1187" s="71">
        <v>-47.136030063731326</v>
      </c>
      <c r="AK1187" s="71">
        <v>-56.36686590814125</v>
      </c>
      <c r="AL1187" s="71">
        <v>-45.804196355764681</v>
      </c>
      <c r="AM1187" s="71">
        <v>-46.521865515022654</v>
      </c>
      <c r="AN1187" s="71">
        <v>-63.309606305044376</v>
      </c>
      <c r="AO1187" s="71">
        <v>-27.014141587958495</v>
      </c>
      <c r="AP1187" s="71">
        <v>-22.658553230162013</v>
      </c>
      <c r="AQ1187" s="71">
        <v>-15.55274309515946</v>
      </c>
      <c r="AR1187" s="71">
        <v>40.45547722776017</v>
      </c>
      <c r="AS1187" s="71">
        <v>-29.084857278178244</v>
      </c>
      <c r="AT1187" s="71">
        <v>-12.139889272105343</v>
      </c>
      <c r="AU1187" s="71">
        <v>2.388172543256073</v>
      </c>
      <c r="AV1187" s="72">
        <v>9.9151914787889197</v>
      </c>
      <c r="AW1187" s="73">
        <v>-259343.29999999993</v>
      </c>
      <c r="AX1187" s="73">
        <v>-372597.39</v>
      </c>
      <c r="AY1187" s="73">
        <v>-293265.43000000023</v>
      </c>
      <c r="AZ1187" s="73">
        <v>-372146.69000000018</v>
      </c>
      <c r="BA1187" s="73">
        <v>-966947.39999999991</v>
      </c>
      <c r="BB1187" s="73">
        <v>-255947.55999999982</v>
      </c>
      <c r="BC1187" s="73">
        <v>-109003.57000000007</v>
      </c>
      <c r="BD1187" s="73">
        <v>-52512.330000000016</v>
      </c>
      <c r="BE1187" s="73">
        <v>137219.76</v>
      </c>
      <c r="BF1187" s="73">
        <v>-101896.26999999999</v>
      </c>
      <c r="BG1187" s="73">
        <v>-47034.769999999902</v>
      </c>
      <c r="BH1187" s="73">
        <v>6783.1899999998859</v>
      </c>
      <c r="BI1187" s="73">
        <v>15595.450000000012</v>
      </c>
      <c r="BJ1187" s="71">
        <v>11.899680180032499</v>
      </c>
      <c r="BK1187" s="71">
        <v>8.1824283547749612</v>
      </c>
      <c r="BL1187" s="71">
        <v>6.1681457729807203</v>
      </c>
      <c r="BM1187" s="71">
        <v>8.5676584591027058</v>
      </c>
      <c r="BN1187" s="71">
        <v>2.1330849903555809</v>
      </c>
      <c r="BO1187" s="71">
        <v>6.3219486760690575</v>
      </c>
      <c r="BP1187" s="71">
        <v>13.378612015752278</v>
      </c>
      <c r="BQ1187" s="71">
        <v>14.449654217902092</v>
      </c>
      <c r="BR1187" s="72">
        <v>13.592526160197538</v>
      </c>
      <c r="BS1187" s="72">
        <v>9.7273600265813549</v>
      </c>
      <c r="BT1187" s="71">
        <v>10.890213122764703</v>
      </c>
      <c r="BU1187" s="71">
        <v>11.65684432819554</v>
      </c>
      <c r="BV1187" s="71">
        <v>10.254098299603498</v>
      </c>
      <c r="BW1187" s="71">
        <v>10.734510714780404</v>
      </c>
      <c r="BX1187" s="75">
        <v>3817</v>
      </c>
      <c r="BY1187" s="75">
        <v>3533</v>
      </c>
      <c r="BZ1187" s="75">
        <v>3528</v>
      </c>
      <c r="CA1187" s="75">
        <v>4097</v>
      </c>
      <c r="CB1187" s="75">
        <v>5401</v>
      </c>
      <c r="CC1187" s="75">
        <v>6749</v>
      </c>
      <c r="CD1187" s="75">
        <v>4079</v>
      </c>
      <c r="CE1187" s="75">
        <v>3846</v>
      </c>
      <c r="CF1187" s="75">
        <v>6944</v>
      </c>
      <c r="CG1187" s="75">
        <v>3760</v>
      </c>
      <c r="CH1187" s="75">
        <v>4906</v>
      </c>
      <c r="CI1187" s="75">
        <v>4440</v>
      </c>
      <c r="CJ1187" s="75">
        <v>2444</v>
      </c>
      <c r="CK1187" s="75">
        <v>30419</v>
      </c>
      <c r="CL1187" s="73">
        <v>895787.37</v>
      </c>
      <c r="CM1187" s="73">
        <v>938912.49000000011</v>
      </c>
      <c r="CN1187" s="73">
        <v>968549.40000000026</v>
      </c>
      <c r="CO1187" s="73">
        <v>958589.25999999978</v>
      </c>
      <c r="CP1187" s="73">
        <v>1201781.6300000001</v>
      </c>
      <c r="CQ1187" s="73">
        <v>858642.43000000017</v>
      </c>
      <c r="CR1187" s="73">
        <v>761482.82</v>
      </c>
      <c r="CS1187" s="73">
        <v>906092.82999999984</v>
      </c>
      <c r="CT1187" s="73">
        <v>793379.44000000018</v>
      </c>
      <c r="CU1187" s="73">
        <v>852469.65</v>
      </c>
      <c r="CV1187" s="73">
        <v>747167.09000000008</v>
      </c>
      <c r="CW1187" s="73">
        <v>667616.44999999995</v>
      </c>
      <c r="CX1187" s="73">
        <v>695294.28999999992</v>
      </c>
      <c r="CY1187" s="77"/>
      <c r="CZ1187" s="4">
        <v>5106</v>
      </c>
      <c r="DA1187" s="76" t="str">
        <f t="shared" si="42"/>
        <v>5106</v>
      </c>
      <c r="DB1187" s="71">
        <v>3.9748395341304246</v>
      </c>
      <c r="DC1187" s="71">
        <v>7.2405252567465812</v>
      </c>
      <c r="DD1187" s="71">
        <v>2.6258336062072183</v>
      </c>
      <c r="DE1187" s="71">
        <v>1.1419247280181151</v>
      </c>
      <c r="DF1187" s="71">
        <v>0.37736338113264717</v>
      </c>
      <c r="DG1187" s="71">
        <v>0.40091131148781017</v>
      </c>
      <c r="DH1187" s="71">
        <v>0.38795632784082656</v>
      </c>
      <c r="DI1187" s="71">
        <v>0.33687558145231872</v>
      </c>
      <c r="DJ1187" s="71">
        <v>0.37939724902816468</v>
      </c>
      <c r="DK1187" s="71">
        <v>0.11226993773822129</v>
      </c>
      <c r="DL1187" s="71">
        <v>0.26299755928561364</v>
      </c>
      <c r="DM1187" s="71">
        <v>0.10175013865453823</v>
      </c>
      <c r="DN1187" s="71">
        <v>0.88587144736602297</v>
      </c>
      <c r="DO1187" s="71">
        <v>0.33171739291000246</v>
      </c>
      <c r="DQ1187" s="71"/>
      <c r="DR1187" s="71"/>
      <c r="DS1187" s="71"/>
      <c r="DT1187" s="71"/>
      <c r="DU1187" s="71"/>
      <c r="DV1187" s="71"/>
      <c r="DW1187" s="71"/>
      <c r="DX1187" s="71"/>
      <c r="DY1187" s="71"/>
      <c r="DZ1187" s="71"/>
      <c r="EA1187" s="71"/>
      <c r="EB1187" s="71"/>
      <c r="EC1187" s="71"/>
      <c r="ED1187" s="71"/>
    </row>
    <row r="1188" spans="1:134">
      <c r="A1188" s="4">
        <v>1391</v>
      </c>
      <c r="B1188" s="46" t="s">
        <v>9123</v>
      </c>
      <c r="C1188" s="65" t="str">
        <f t="shared" si="41"/>
        <v>1391</v>
      </c>
      <c r="D1188" s="69">
        <v>274811.90999999997</v>
      </c>
      <c r="E1188" s="68">
        <v>3433960.0199999991</v>
      </c>
      <c r="F1188" s="68">
        <v>39324.899999999994</v>
      </c>
      <c r="G1188" s="69">
        <v>394273.67999999924</v>
      </c>
      <c r="H1188" s="70">
        <v>95.147396022643946</v>
      </c>
      <c r="I1188" s="70">
        <v>12.970867250730844</v>
      </c>
      <c r="J1188" s="69">
        <v>459695.25999999995</v>
      </c>
      <c r="K1188" s="69">
        <v>370771.50999999995</v>
      </c>
      <c r="L1188" s="69">
        <v>426789.94</v>
      </c>
      <c r="M1188" s="69">
        <v>442518.60999999987</v>
      </c>
      <c r="N1188" s="69">
        <v>951209.64</v>
      </c>
      <c r="O1188" s="69">
        <v>711350.84</v>
      </c>
      <c r="P1188" s="69">
        <v>444829.09000000008</v>
      </c>
      <c r="Q1188" s="69">
        <v>435040.32999999996</v>
      </c>
      <c r="R1188" s="69">
        <v>744140.57</v>
      </c>
      <c r="S1188" s="69">
        <v>501478.78000000009</v>
      </c>
      <c r="T1188" s="69">
        <v>552180.62</v>
      </c>
      <c r="U1188" s="69">
        <v>481478.71999999986</v>
      </c>
      <c r="V1188" s="69">
        <v>274811.90999999997</v>
      </c>
      <c r="W1188" s="70">
        <v>94.298696196003064</v>
      </c>
      <c r="X1188" s="70">
        <v>78.500247624007329</v>
      </c>
      <c r="Y1188" s="70">
        <v>99.411956728831186</v>
      </c>
      <c r="Z1188" s="71">
        <v>78.298068334299955</v>
      </c>
      <c r="AA1188" s="71">
        <v>100.20306210206824</v>
      </c>
      <c r="AB1188" s="71">
        <v>110.02829486362154</v>
      </c>
      <c r="AC1188" s="71">
        <v>78.209448274157467</v>
      </c>
      <c r="AD1188" s="71">
        <v>81.579999440656863</v>
      </c>
      <c r="AE1188" s="71">
        <v>109.21906655689659</v>
      </c>
      <c r="AF1188" s="71">
        <v>101.50840669091899</v>
      </c>
      <c r="AG1188" s="71">
        <v>103.47514623868443</v>
      </c>
      <c r="AH1188" s="71">
        <v>89.09956110207122</v>
      </c>
      <c r="AI1188" s="71">
        <v>106.64595046319359</v>
      </c>
      <c r="AJ1188" s="71">
        <v>-21.162165695066516</v>
      </c>
      <c r="AK1188" s="71">
        <v>-21.23811513340247</v>
      </c>
      <c r="AL1188" s="71">
        <v>-6.5391323504308874</v>
      </c>
      <c r="AM1188" s="71">
        <v>-22.701899213943722</v>
      </c>
      <c r="AN1188" s="71">
        <v>-17.738347048399284</v>
      </c>
      <c r="AO1188" s="71">
        <v>1.9422749880413148</v>
      </c>
      <c r="AP1188" s="71">
        <v>-22.732906707215349</v>
      </c>
      <c r="AQ1188" s="71">
        <v>2.9153962229103714</v>
      </c>
      <c r="AR1188" s="71">
        <v>67.350519728731911</v>
      </c>
      <c r="AS1188" s="71">
        <v>-4.7294365840423342</v>
      </c>
      <c r="AT1188" s="71">
        <v>30.017721128477604</v>
      </c>
      <c r="AU1188" s="71">
        <v>17.419468876685706</v>
      </c>
      <c r="AV1188" s="72">
        <v>16.699392463304029</v>
      </c>
      <c r="AW1188" s="73">
        <v>-123394.40000000008</v>
      </c>
      <c r="AX1188" s="73">
        <v>-99978.409999999974</v>
      </c>
      <c r="AY1188" s="73">
        <v>-29861.010000000068</v>
      </c>
      <c r="AZ1188" s="73">
        <v>-129964.55000000016</v>
      </c>
      <c r="BA1188" s="73">
        <v>-205103.43000000005</v>
      </c>
      <c r="BB1188" s="73">
        <v>23714.569999999949</v>
      </c>
      <c r="BC1188" s="73">
        <v>-130874.06000000017</v>
      </c>
      <c r="BD1188" s="73">
        <v>12323.859999999986</v>
      </c>
      <c r="BE1188" s="73">
        <v>299480.72000000009</v>
      </c>
      <c r="BF1188" s="73">
        <v>-24894.489999999932</v>
      </c>
      <c r="BG1188" s="73">
        <v>127484.19000000012</v>
      </c>
      <c r="BH1188" s="73">
        <v>71428.559999999939</v>
      </c>
      <c r="BI1188" s="73">
        <v>39324.899999999994</v>
      </c>
      <c r="BJ1188" s="71">
        <v>11.794239381531842</v>
      </c>
      <c r="BK1188" s="71">
        <v>10.358561072795148</v>
      </c>
      <c r="BL1188" s="71">
        <v>8.3202375426393722</v>
      </c>
      <c r="BM1188" s="71">
        <v>11.321487098496124</v>
      </c>
      <c r="BN1188" s="71">
        <v>1.05406127966467</v>
      </c>
      <c r="BO1188" s="71">
        <v>7.002974711912497</v>
      </c>
      <c r="BP1188" s="71">
        <v>14.15887532366764</v>
      </c>
      <c r="BQ1188" s="71">
        <v>17.179385727902208</v>
      </c>
      <c r="BR1188" s="72">
        <v>10.78449968097013</v>
      </c>
      <c r="BS1188" s="72">
        <v>13.140085389040433</v>
      </c>
      <c r="BT1188" s="71">
        <v>14.521072880131488</v>
      </c>
      <c r="BU1188" s="71">
        <v>14.604118601600394</v>
      </c>
      <c r="BV1188" s="71">
        <v>13.978525321317601</v>
      </c>
      <c r="BW1188" s="71">
        <v>12.344141728107038</v>
      </c>
      <c r="BX1188" s="75">
        <v>7241</v>
      </c>
      <c r="BY1188" s="75">
        <v>6307</v>
      </c>
      <c r="BZ1188" s="75">
        <v>6768</v>
      </c>
      <c r="CA1188" s="75">
        <v>7391</v>
      </c>
      <c r="CB1188" s="75">
        <v>12111</v>
      </c>
      <c r="CC1188" s="75">
        <v>11730</v>
      </c>
      <c r="CD1188" s="75">
        <v>7140</v>
      </c>
      <c r="CE1188" s="75">
        <v>7154</v>
      </c>
      <c r="CF1188" s="75">
        <v>12323</v>
      </c>
      <c r="CG1188" s="75">
        <v>8479</v>
      </c>
      <c r="CH1188" s="75">
        <v>9037</v>
      </c>
      <c r="CI1188" s="75">
        <v>8176</v>
      </c>
      <c r="CJ1188" s="75">
        <v>4342</v>
      </c>
      <c r="CK1188" s="75">
        <v>56651</v>
      </c>
      <c r="CL1188" s="73">
        <v>1239637.3900000001</v>
      </c>
      <c r="CM1188" s="73">
        <v>1315304.3100000005</v>
      </c>
      <c r="CN1188" s="73">
        <v>1386669.6500000004</v>
      </c>
      <c r="CO1188" s="73">
        <v>1803990.3800000001</v>
      </c>
      <c r="CP1188" s="73">
        <v>1596324.5300000003</v>
      </c>
      <c r="CQ1188" s="73">
        <v>1272070.75</v>
      </c>
      <c r="CR1188" s="73">
        <v>1440119.5099999998</v>
      </c>
      <c r="CS1188" s="73">
        <v>1557992.35</v>
      </c>
      <c r="CT1188" s="73">
        <v>1130652.9100000001</v>
      </c>
      <c r="CU1188" s="73">
        <v>1058145.8400000003</v>
      </c>
      <c r="CV1188" s="73">
        <v>1039803.3400000002</v>
      </c>
      <c r="CW1188" s="73">
        <v>1043937.24</v>
      </c>
      <c r="CX1188" s="73">
        <v>1107864.3599999996</v>
      </c>
      <c r="CY1188" s="77"/>
      <c r="CZ1188" s="4">
        <v>1391</v>
      </c>
      <c r="DA1188" s="76" t="str">
        <f t="shared" si="42"/>
        <v>1391</v>
      </c>
      <c r="DB1188" s="71">
        <v>3.5597528969804735</v>
      </c>
      <c r="DC1188" s="71">
        <v>2.9645150845956829</v>
      </c>
      <c r="DD1188" s="71">
        <v>1.9805624224741909</v>
      </c>
      <c r="DE1188" s="71">
        <v>1.3845099795848312</v>
      </c>
      <c r="DF1188" s="71">
        <v>1.1087141431428544</v>
      </c>
      <c r="DG1188" s="71">
        <v>0.69309960153065064</v>
      </c>
      <c r="DH1188" s="71">
        <v>1.2964539296065054</v>
      </c>
      <c r="DI1188" s="71">
        <v>0.58415330624191353</v>
      </c>
      <c r="DJ1188" s="71">
        <v>0.61565238893351915</v>
      </c>
      <c r="DK1188" s="71">
        <v>0.79685722149766047</v>
      </c>
      <c r="DL1188" s="71">
        <v>0.41256879403242208</v>
      </c>
      <c r="DM1188" s="71">
        <v>0.247645818472534</v>
      </c>
      <c r="DN1188" s="71">
        <v>0.21578397409811925</v>
      </c>
      <c r="DO1188" s="71">
        <v>0.6106692609797606</v>
      </c>
      <c r="DQ1188" s="71"/>
      <c r="DR1188" s="71"/>
      <c r="DS1188" s="71"/>
      <c r="DT1188" s="71"/>
      <c r="DU1188" s="71"/>
      <c r="DV1188" s="71"/>
      <c r="DW1188" s="71"/>
      <c r="DX1188" s="71"/>
      <c r="DY1188" s="71"/>
      <c r="DZ1188" s="71"/>
      <c r="EA1188" s="71"/>
      <c r="EB1188" s="71"/>
      <c r="EC1188" s="71"/>
      <c r="ED1188" s="71"/>
    </row>
    <row r="1189" spans="1:134">
      <c r="A1189" s="4">
        <v>1404</v>
      </c>
      <c r="B1189" s="46" t="s">
        <v>9129</v>
      </c>
      <c r="C1189" s="65" t="str">
        <f t="shared" si="41"/>
        <v>1404</v>
      </c>
      <c r="D1189" s="69">
        <v>265218.60000000003</v>
      </c>
      <c r="E1189" s="68">
        <v>2505844.5799999996</v>
      </c>
      <c r="F1189" s="68">
        <v>84941.390000000043</v>
      </c>
      <c r="G1189" s="69">
        <v>444996.89999999991</v>
      </c>
      <c r="H1189" s="70">
        <v>99.547208887623881</v>
      </c>
      <c r="I1189" s="70">
        <v>21.592905886183679</v>
      </c>
      <c r="J1189" s="69">
        <v>312742.32</v>
      </c>
      <c r="K1189" s="69">
        <v>308468.73999999993</v>
      </c>
      <c r="L1189" s="69">
        <v>239545.72000000003</v>
      </c>
      <c r="M1189" s="69">
        <v>313596.49</v>
      </c>
      <c r="N1189" s="69">
        <v>445016.05999999994</v>
      </c>
      <c r="O1189" s="69">
        <v>498619.0199999999</v>
      </c>
      <c r="P1189" s="69">
        <v>286236.36</v>
      </c>
      <c r="Q1189" s="69">
        <v>287907.66999999993</v>
      </c>
      <c r="R1189" s="69">
        <v>494306.45999999996</v>
      </c>
      <c r="S1189" s="69">
        <v>366543.12000000005</v>
      </c>
      <c r="T1189" s="69">
        <v>428856.2699999999</v>
      </c>
      <c r="U1189" s="69">
        <v>376776.09999999992</v>
      </c>
      <c r="V1189" s="69">
        <v>265218.60000000003</v>
      </c>
      <c r="W1189" s="70">
        <v>94.749905021302027</v>
      </c>
      <c r="X1189" s="70">
        <v>90.046162486431541</v>
      </c>
      <c r="Y1189" s="70">
        <v>73.002825368008317</v>
      </c>
      <c r="Z1189" s="71">
        <v>91.030764641175708</v>
      </c>
      <c r="AA1189" s="71">
        <v>96.691161231735663</v>
      </c>
      <c r="AB1189" s="71">
        <v>134.71525669085915</v>
      </c>
      <c r="AC1189" s="71">
        <v>84.302852270305038</v>
      </c>
      <c r="AD1189" s="71">
        <v>73.146153831633271</v>
      </c>
      <c r="AE1189" s="71">
        <v>103.43753183989739</v>
      </c>
      <c r="AF1189" s="71">
        <v>122.54009759924452</v>
      </c>
      <c r="AG1189" s="71">
        <v>113.62208373851371</v>
      </c>
      <c r="AH1189" s="71">
        <v>88.892202058355878</v>
      </c>
      <c r="AI1189" s="71">
        <v>128.86916564451965</v>
      </c>
      <c r="AJ1189" s="71">
        <v>-23.282405418497444</v>
      </c>
      <c r="AK1189" s="71">
        <v>3.6478744051571477</v>
      </c>
      <c r="AL1189" s="71">
        <v>-14.46779755910187</v>
      </c>
      <c r="AM1189" s="71">
        <v>-30.281771287013104</v>
      </c>
      <c r="AN1189" s="71">
        <v>-28.954672465799668</v>
      </c>
      <c r="AO1189" s="71">
        <v>7.8955403276549596</v>
      </c>
      <c r="AP1189" s="71">
        <v>-16.723149245628509</v>
      </c>
      <c r="AQ1189" s="71">
        <v>-2.5463892554349998</v>
      </c>
      <c r="AR1189" s="71">
        <v>54.467640780274174</v>
      </c>
      <c r="AS1189" s="71">
        <v>15.104510608231436</v>
      </c>
      <c r="AT1189" s="71">
        <v>50.545806134589569</v>
      </c>
      <c r="AU1189" s="71">
        <v>18.443744124787731</v>
      </c>
      <c r="AV1189" s="72">
        <v>47.117098162324588</v>
      </c>
      <c r="AW1189" s="73">
        <v>-94911.649999999849</v>
      </c>
      <c r="AX1189" s="73">
        <v>10856.520000000019</v>
      </c>
      <c r="AY1189" s="73">
        <v>-40519.229999999981</v>
      </c>
      <c r="AZ1189" s="73">
        <v>-136209.09999999998</v>
      </c>
      <c r="BA1189" s="73">
        <v>-181365.04000000004</v>
      </c>
      <c r="BB1189" s="73">
        <v>48228.559999999881</v>
      </c>
      <c r="BC1189" s="73">
        <v>-57480.239999999991</v>
      </c>
      <c r="BD1189" s="73">
        <v>-7522.8099999999977</v>
      </c>
      <c r="BE1189" s="73">
        <v>174299.97999999992</v>
      </c>
      <c r="BF1189" s="73">
        <v>48099.369999999995</v>
      </c>
      <c r="BG1189" s="73">
        <v>143988.63999999996</v>
      </c>
      <c r="BH1189" s="73">
        <v>58670.569999999891</v>
      </c>
      <c r="BI1189" s="73">
        <v>84941.390000000043</v>
      </c>
      <c r="BJ1189" s="71">
        <v>19.452733330902504</v>
      </c>
      <c r="BK1189" s="71">
        <v>16.078896168674859</v>
      </c>
      <c r="BL1189" s="71">
        <v>19.919602347822906</v>
      </c>
      <c r="BM1189" s="71">
        <v>17.162368220276036</v>
      </c>
      <c r="BN1189" s="71">
        <v>9.9265963873766623</v>
      </c>
      <c r="BO1189" s="71">
        <v>10.587335317474503</v>
      </c>
      <c r="BP1189" s="71">
        <v>21.172282960064557</v>
      </c>
      <c r="BQ1189" s="71">
        <v>23.555949528453997</v>
      </c>
      <c r="BR1189" s="72">
        <v>20.625003267923418</v>
      </c>
      <c r="BS1189" s="72">
        <v>23.190964034092978</v>
      </c>
      <c r="BT1189" s="71">
        <v>21.623018386503979</v>
      </c>
      <c r="BU1189" s="71">
        <v>22.722354856237338</v>
      </c>
      <c r="BV1189" s="71">
        <v>21.328383421525128</v>
      </c>
      <c r="BW1189" s="71">
        <v>20.689253610209924</v>
      </c>
      <c r="BX1189" s="75">
        <v>5034</v>
      </c>
      <c r="BY1189" s="75">
        <v>4387</v>
      </c>
      <c r="BZ1189" s="75">
        <v>3937</v>
      </c>
      <c r="CA1189" s="75">
        <v>4399</v>
      </c>
      <c r="CB1189" s="75">
        <v>6140</v>
      </c>
      <c r="CC1189" s="75">
        <v>7381</v>
      </c>
      <c r="CD1189" s="75">
        <v>4280</v>
      </c>
      <c r="CE1189" s="75">
        <v>4608</v>
      </c>
      <c r="CF1189" s="75">
        <v>8366</v>
      </c>
      <c r="CG1189" s="75">
        <v>6297</v>
      </c>
      <c r="CH1189" s="75">
        <v>6661</v>
      </c>
      <c r="CI1189" s="75">
        <v>6559</v>
      </c>
      <c r="CJ1189" s="75">
        <v>3863</v>
      </c>
      <c r="CK1189" s="75">
        <v>40634</v>
      </c>
      <c r="CL1189" s="73">
        <v>904097.64000000013</v>
      </c>
      <c r="CM1189" s="73">
        <v>883792.82999999984</v>
      </c>
      <c r="CN1189" s="73">
        <v>943415.61</v>
      </c>
      <c r="CO1189" s="73">
        <v>1100950.2800000003</v>
      </c>
      <c r="CP1189" s="73">
        <v>1054820.3499999999</v>
      </c>
      <c r="CQ1189" s="73">
        <v>840400.95000000007</v>
      </c>
      <c r="CR1189" s="73">
        <v>815001.64</v>
      </c>
      <c r="CS1189" s="73">
        <v>870355</v>
      </c>
      <c r="CT1189" s="73">
        <v>777234.59999999986</v>
      </c>
      <c r="CU1189" s="73">
        <v>772822.00000000012</v>
      </c>
      <c r="CV1189" s="73">
        <v>747604.78000000026</v>
      </c>
      <c r="CW1189" s="73">
        <v>746553.78</v>
      </c>
      <c r="CX1189" s="73">
        <v>723374.91000000015</v>
      </c>
      <c r="CY1189" s="77"/>
      <c r="CZ1189" s="4">
        <v>1404</v>
      </c>
      <c r="DA1189" s="76" t="str">
        <f t="shared" si="42"/>
        <v>1404</v>
      </c>
      <c r="DB1189" s="71">
        <v>0.73176254711770383</v>
      </c>
      <c r="DC1189" s="71">
        <v>0.83925311213120557</v>
      </c>
      <c r="DD1189" s="71">
        <v>0.56612174354622313</v>
      </c>
      <c r="DE1189" s="71">
        <v>0.69458534619716195</v>
      </c>
      <c r="DF1189" s="71">
        <v>0.77787415485978451</v>
      </c>
      <c r="DG1189" s="71">
        <v>0.45517136779548606</v>
      </c>
      <c r="DH1189" s="71">
        <v>0.36144482587079363</v>
      </c>
      <c r="DI1189" s="71">
        <v>0.36085643616359592</v>
      </c>
      <c r="DJ1189" s="71">
        <v>0.41756055864345326</v>
      </c>
      <c r="DK1189" s="71">
        <v>0.2522847307507336</v>
      </c>
      <c r="DL1189" s="71">
        <v>0.29555006107051568</v>
      </c>
      <c r="DM1189" s="71">
        <v>0.36379453721279015</v>
      </c>
      <c r="DN1189" s="72">
        <v>0.21105328380736618</v>
      </c>
      <c r="DO1189" s="71">
        <v>0.32960288911027186</v>
      </c>
      <c r="DQ1189" s="71"/>
      <c r="DR1189" s="71"/>
      <c r="DS1189" s="71"/>
      <c r="DT1189" s="71"/>
      <c r="DU1189" s="71"/>
      <c r="DV1189" s="71"/>
      <c r="DW1189" s="71"/>
      <c r="DX1189" s="71"/>
      <c r="DY1189" s="71"/>
      <c r="DZ1189" s="71"/>
      <c r="EA1189" s="71"/>
      <c r="EB1189" s="71"/>
      <c r="EC1189" s="71"/>
      <c r="ED1189" s="71"/>
    </row>
    <row r="1190" spans="1:134">
      <c r="A1190" s="4">
        <v>1384</v>
      </c>
      <c r="B1190" s="46" t="s">
        <v>9136</v>
      </c>
      <c r="C1190" s="65" t="str">
        <f t="shared" si="41"/>
        <v>1384</v>
      </c>
      <c r="D1190" s="69">
        <v>126270.47</v>
      </c>
      <c r="E1190" s="68">
        <v>1594330.8699999999</v>
      </c>
      <c r="F1190" s="68">
        <v>36353.680000000008</v>
      </c>
      <c r="G1190" s="69">
        <v>499899.99000000022</v>
      </c>
      <c r="H1190" s="70">
        <v>120.14609581845046</v>
      </c>
      <c r="I1190" s="70">
        <v>45.676707331211297</v>
      </c>
      <c r="J1190" s="69">
        <v>181106.09999999998</v>
      </c>
      <c r="K1190" s="69">
        <v>175120.52</v>
      </c>
      <c r="L1190" s="69">
        <v>173622.01000000004</v>
      </c>
      <c r="M1190" s="69">
        <v>228860.05000000005</v>
      </c>
      <c r="N1190" s="69">
        <v>275756.02999999991</v>
      </c>
      <c r="O1190" s="69">
        <v>358987.97</v>
      </c>
      <c r="P1190" s="69">
        <v>197171.53</v>
      </c>
      <c r="Q1190" s="69">
        <v>197805.00999999995</v>
      </c>
      <c r="R1190" s="69">
        <v>322197.07999999996</v>
      </c>
      <c r="S1190" s="69">
        <v>213145.80000000002</v>
      </c>
      <c r="T1190" s="69">
        <v>283236.29999999993</v>
      </c>
      <c r="U1190" s="69">
        <v>254504.68</v>
      </c>
      <c r="V1190" s="69">
        <v>126270.47</v>
      </c>
      <c r="W1190" s="70">
        <v>112.28176981306291</v>
      </c>
      <c r="X1190" s="70">
        <v>80.401400504494319</v>
      </c>
      <c r="Y1190" s="70">
        <v>80.164436123133939</v>
      </c>
      <c r="Z1190" s="71">
        <v>99.613144520429955</v>
      </c>
      <c r="AA1190" s="71">
        <v>117.32479116909754</v>
      </c>
      <c r="AB1190" s="71">
        <v>136.09644637502984</v>
      </c>
      <c r="AC1190" s="71">
        <v>90.828567538515244</v>
      </c>
      <c r="AD1190" s="71">
        <v>97.766279476039969</v>
      </c>
      <c r="AE1190" s="71">
        <v>129.5890729052972</v>
      </c>
      <c r="AF1190" s="71">
        <v>162.30919260851837</v>
      </c>
      <c r="AG1190" s="71">
        <v>148.22781193674626</v>
      </c>
      <c r="AH1190" s="71">
        <v>108.13685924846979</v>
      </c>
      <c r="AI1190" s="71">
        <v>124.77133985620097</v>
      </c>
      <c r="AJ1190" s="71">
        <v>-8.4389590785477697</v>
      </c>
      <c r="AK1190" s="71">
        <v>-32.348777638138735</v>
      </c>
      <c r="AL1190" s="71">
        <v>-21.046782400320996</v>
      </c>
      <c r="AM1190" s="71">
        <v>-24.79195051241755</v>
      </c>
      <c r="AN1190" s="71">
        <v>-10.012520631401678</v>
      </c>
      <c r="AO1190" s="71">
        <v>2.5572551490609552</v>
      </c>
      <c r="AP1190" s="71">
        <v>-10.771187639536317</v>
      </c>
      <c r="AQ1190" s="71">
        <v>20.332150908268765</v>
      </c>
      <c r="AR1190" s="71">
        <v>145.39600701586076</v>
      </c>
      <c r="AS1190" s="71">
        <v>27.413331672314566</v>
      </c>
      <c r="AT1190" s="71">
        <v>115.78105052857674</v>
      </c>
      <c r="AU1190" s="71">
        <v>34.435220556071911</v>
      </c>
      <c r="AV1190" s="72">
        <v>40.430357889777888</v>
      </c>
      <c r="AW1190" s="73">
        <v>-16692.110000000044</v>
      </c>
      <c r="AX1190" s="73">
        <v>-83737.360000000015</v>
      </c>
      <c r="AY1190" s="73">
        <v>-46282.909999999945</v>
      </c>
      <c r="AZ1190" s="73">
        <v>-75442.54999999993</v>
      </c>
      <c r="BA1190" s="73">
        <v>-30677.810000000114</v>
      </c>
      <c r="BB1190" s="73">
        <v>18218.659999999974</v>
      </c>
      <c r="BC1190" s="73">
        <v>-23801.409999999974</v>
      </c>
      <c r="BD1190" s="73">
        <v>33422.499999999913</v>
      </c>
      <c r="BE1190" s="73">
        <v>190900.28999999998</v>
      </c>
      <c r="BF1190" s="73">
        <v>45858.910000000033</v>
      </c>
      <c r="BG1190" s="73">
        <v>151975.32999999993</v>
      </c>
      <c r="BH1190" s="73">
        <v>65190.689999999944</v>
      </c>
      <c r="BI1190" s="73">
        <v>36353.680000000008</v>
      </c>
      <c r="BJ1190" s="71">
        <v>16.528243437629783</v>
      </c>
      <c r="BK1190" s="71">
        <v>11.511090578997033</v>
      </c>
      <c r="BL1190" s="71">
        <v>9.139904776300412</v>
      </c>
      <c r="BM1190" s="71">
        <v>12.467496776297827</v>
      </c>
      <c r="BN1190" s="71">
        <v>-2.5408247009495901</v>
      </c>
      <c r="BO1190" s="71">
        <v>1.8848099583760813</v>
      </c>
      <c r="BP1190" s="71">
        <v>11.381351725286972</v>
      </c>
      <c r="BQ1190" s="71">
        <v>11.553937235250732</v>
      </c>
      <c r="BR1190" s="72">
        <v>8.6036479454853954</v>
      </c>
      <c r="BS1190" s="72">
        <v>8.5089472334487972</v>
      </c>
      <c r="BT1190" s="71">
        <v>9.3679208440808583</v>
      </c>
      <c r="BU1190" s="71">
        <v>9.2074100620482575</v>
      </c>
      <c r="BV1190" s="71">
        <v>6.6542348970877416</v>
      </c>
      <c r="BW1190" s="71">
        <v>8.04243367610691</v>
      </c>
      <c r="BX1190" s="75">
        <v>3402</v>
      </c>
      <c r="BY1190" s="75">
        <v>3396</v>
      </c>
      <c r="BZ1190" s="75">
        <v>3257</v>
      </c>
      <c r="CA1190" s="75">
        <v>3783</v>
      </c>
      <c r="CB1190" s="75">
        <v>4814</v>
      </c>
      <c r="CC1190" s="75">
        <v>6476</v>
      </c>
      <c r="CD1190" s="75">
        <v>3780</v>
      </c>
      <c r="CE1190" s="75">
        <v>3876</v>
      </c>
      <c r="CF1190" s="75">
        <v>7001</v>
      </c>
      <c r="CG1190" s="75">
        <v>4758</v>
      </c>
      <c r="CH1190" s="75">
        <v>5577</v>
      </c>
      <c r="CI1190" s="75">
        <v>5160</v>
      </c>
      <c r="CJ1190" s="75">
        <v>2571</v>
      </c>
      <c r="CK1190" s="75">
        <v>32723</v>
      </c>
      <c r="CL1190" s="73">
        <v>539182.23</v>
      </c>
      <c r="CM1190" s="73">
        <v>566455.07000000007</v>
      </c>
      <c r="CN1190" s="73">
        <v>593173.43000000005</v>
      </c>
      <c r="CO1190" s="73">
        <v>597617.85000000009</v>
      </c>
      <c r="CP1190" s="73">
        <v>587056.66</v>
      </c>
      <c r="CQ1190" s="73">
        <v>523725.99000000005</v>
      </c>
      <c r="CR1190" s="73">
        <v>479787.69000000006</v>
      </c>
      <c r="CS1190" s="73">
        <v>632916.02000000014</v>
      </c>
      <c r="CT1190" s="73">
        <v>533673.72</v>
      </c>
      <c r="CU1190" s="73">
        <v>506401.69000000012</v>
      </c>
      <c r="CV1190" s="73">
        <v>482179.54</v>
      </c>
      <c r="CW1190" s="73">
        <v>472583.47</v>
      </c>
      <c r="CX1190" s="73">
        <v>521280.39000000013</v>
      </c>
      <c r="CY1190" s="77"/>
      <c r="CZ1190" s="4">
        <v>1384</v>
      </c>
      <c r="DA1190" s="76" t="str">
        <f t="shared" si="42"/>
        <v>1384</v>
      </c>
      <c r="DB1190" s="71">
        <v>2.1469541591475969</v>
      </c>
      <c r="DC1190" s="71">
        <v>3.930225305876927</v>
      </c>
      <c r="DD1190" s="71">
        <v>4.0778874660624256</v>
      </c>
      <c r="DE1190" s="71">
        <v>0.7819930278509315</v>
      </c>
      <c r="DF1190" s="71">
        <v>1.9258147167766428</v>
      </c>
      <c r="DG1190" s="71">
        <v>1.913195826105766</v>
      </c>
      <c r="DH1190" s="71">
        <v>0.74363081152079391</v>
      </c>
      <c r="DI1190" s="71">
        <v>1.3984272077223698</v>
      </c>
      <c r="DJ1190" s="71">
        <v>0.59934943504710558</v>
      </c>
      <c r="DK1190" s="71">
        <v>0.59809555881480048</v>
      </c>
      <c r="DL1190" s="71">
        <v>1.1136453646978395</v>
      </c>
      <c r="DM1190" s="71">
        <v>1.6465438127690142</v>
      </c>
      <c r="DN1190" s="71">
        <v>1.7843697742818778</v>
      </c>
      <c r="DO1190" s="71">
        <v>1.0693185649816412</v>
      </c>
      <c r="DQ1190" s="71"/>
      <c r="DR1190" s="71"/>
      <c r="DS1190" s="71"/>
      <c r="DT1190" s="71"/>
      <c r="DU1190" s="71"/>
      <c r="DV1190" s="71"/>
      <c r="DW1190" s="71"/>
      <c r="DX1190" s="71"/>
      <c r="DY1190" s="71"/>
      <c r="DZ1190" s="71"/>
      <c r="EA1190" s="71"/>
      <c r="EB1190" s="71"/>
      <c r="EC1190" s="71"/>
      <c r="ED1190" s="71"/>
    </row>
    <row r="1191" spans="1:134">
      <c r="A1191" s="4">
        <v>1336</v>
      </c>
      <c r="B1191" s="46" t="s">
        <v>9142</v>
      </c>
      <c r="C1191" s="65" t="str">
        <f t="shared" si="41"/>
        <v>1336</v>
      </c>
      <c r="D1191" s="69">
        <v>344069.81999999995</v>
      </c>
      <c r="E1191" s="68">
        <v>3925084.8199999994</v>
      </c>
      <c r="F1191" s="68">
        <v>59407.519999999902</v>
      </c>
      <c r="G1191" s="69">
        <v>838426.85999999894</v>
      </c>
      <c r="H1191" s="70">
        <v>105.76215626554959</v>
      </c>
      <c r="I1191" s="70">
        <v>27.162933854841455</v>
      </c>
      <c r="J1191" s="69">
        <v>496979.05000000005</v>
      </c>
      <c r="K1191" s="69">
        <v>469317.92000000004</v>
      </c>
      <c r="L1191" s="69">
        <v>490643.5</v>
      </c>
      <c r="M1191" s="69">
        <v>526167.25999999978</v>
      </c>
      <c r="N1191" s="69">
        <v>863984.70000000007</v>
      </c>
      <c r="O1191" s="69">
        <v>747326.52</v>
      </c>
      <c r="P1191" s="69">
        <v>506857.25000000006</v>
      </c>
      <c r="Q1191" s="69">
        <v>494304.19</v>
      </c>
      <c r="R1191" s="69">
        <v>876195.03000000026</v>
      </c>
      <c r="S1191" s="69">
        <v>524879.91999999981</v>
      </c>
      <c r="T1191" s="69">
        <v>650078.94999999984</v>
      </c>
      <c r="U1191" s="69">
        <v>528699.65999999992</v>
      </c>
      <c r="V1191" s="69">
        <v>344069.81999999995</v>
      </c>
      <c r="W1191" s="70">
        <v>111.36113998244852</v>
      </c>
      <c r="X1191" s="70">
        <v>101.03549201265926</v>
      </c>
      <c r="Y1191" s="70">
        <v>114.70653700045193</v>
      </c>
      <c r="Z1191" s="71">
        <v>96.343221499108466</v>
      </c>
      <c r="AA1191" s="71">
        <v>108.98401259602004</v>
      </c>
      <c r="AB1191" s="71">
        <v>109.41565838229974</v>
      </c>
      <c r="AC1191" s="71">
        <v>112.12731692101517</v>
      </c>
      <c r="AD1191" s="71">
        <v>102.90913668891288</v>
      </c>
      <c r="AE1191" s="71">
        <v>107.93521804305308</v>
      </c>
      <c r="AF1191" s="71">
        <v>106.03871331626232</v>
      </c>
      <c r="AG1191" s="71">
        <v>109.33109323526757</v>
      </c>
      <c r="AH1191" s="71">
        <v>95.738485676398739</v>
      </c>
      <c r="AI1191" s="71">
        <v>105.77903705258957</v>
      </c>
      <c r="AJ1191" s="71">
        <v>8.5354974083601043</v>
      </c>
      <c r="AK1191" s="71">
        <v>-13.342948150521439</v>
      </c>
      <c r="AL1191" s="71">
        <v>-0.77238793375442594</v>
      </c>
      <c r="AM1191" s="71">
        <v>-16.192360026639218</v>
      </c>
      <c r="AN1191" s="71">
        <v>-0.37445225013414962</v>
      </c>
      <c r="AO1191" s="71">
        <v>6.7090007311584321</v>
      </c>
      <c r="AP1191" s="71">
        <v>11.146175995791152</v>
      </c>
      <c r="AQ1191" s="71">
        <v>28.794746219438583</v>
      </c>
      <c r="AR1191" s="71">
        <v>107.74174808678296</v>
      </c>
      <c r="AS1191" s="71">
        <v>-16.446396306958178</v>
      </c>
      <c r="AT1191" s="71">
        <v>36.721308448253922</v>
      </c>
      <c r="AU1191" s="71">
        <v>21.05822311234915</v>
      </c>
      <c r="AV1191" s="72">
        <v>20.8694723537328</v>
      </c>
      <c r="AW1191" s="73">
        <v>39083.649999999965</v>
      </c>
      <c r="AX1191" s="73">
        <v>-72262.839999999967</v>
      </c>
      <c r="AY1191" s="73">
        <v>-3819.1700000001001</v>
      </c>
      <c r="AZ1191" s="73">
        <v>-101660.06000000017</v>
      </c>
      <c r="BA1191" s="73">
        <v>-3247.3699999999953</v>
      </c>
      <c r="BB1191" s="73">
        <v>53722.300000000163</v>
      </c>
      <c r="BC1191" s="73">
        <v>50829.639999999956</v>
      </c>
      <c r="BD1191" s="73">
        <v>110511.99000000017</v>
      </c>
      <c r="BE1191" s="73">
        <v>454423.75000000029</v>
      </c>
      <c r="BF1191" s="73">
        <v>-103315.51000000001</v>
      </c>
      <c r="BG1191" s="73">
        <v>174601.52999999991</v>
      </c>
      <c r="BH1191" s="73">
        <v>91967.939999999944</v>
      </c>
      <c r="BI1191" s="73">
        <v>59407.519999999902</v>
      </c>
      <c r="BJ1191" s="71">
        <v>9.6987730556938292</v>
      </c>
      <c r="BK1191" s="71">
        <v>4.9014065447441997</v>
      </c>
      <c r="BL1191" s="71">
        <v>4.471280548454426</v>
      </c>
      <c r="BM1191" s="71">
        <v>5.1545539744584872</v>
      </c>
      <c r="BN1191" s="71">
        <v>-6.5099832748919066</v>
      </c>
      <c r="BO1191" s="71">
        <v>3.1433717613157395</v>
      </c>
      <c r="BP1191" s="71">
        <v>13.570140389661162</v>
      </c>
      <c r="BQ1191" s="71">
        <v>12.494309923456427</v>
      </c>
      <c r="BR1191" s="72">
        <v>1.607823206987153</v>
      </c>
      <c r="BS1191" s="72">
        <v>7.2069433537534344</v>
      </c>
      <c r="BT1191" s="71">
        <v>9.5977568119648105</v>
      </c>
      <c r="BU1191" s="71">
        <v>5.534098489237314</v>
      </c>
      <c r="BV1191" s="71">
        <v>2.9103473164077061</v>
      </c>
      <c r="BW1191" s="71">
        <v>5.7659897086457068</v>
      </c>
      <c r="BX1191" s="75">
        <v>7824</v>
      </c>
      <c r="BY1191" s="75">
        <v>7800</v>
      </c>
      <c r="BZ1191" s="75">
        <v>7652</v>
      </c>
      <c r="CA1191" s="75">
        <v>7893</v>
      </c>
      <c r="CB1191" s="75">
        <v>11134</v>
      </c>
      <c r="CC1191" s="75">
        <v>11741</v>
      </c>
      <c r="CD1191" s="75">
        <v>7843</v>
      </c>
      <c r="CE1191" s="75">
        <v>7831</v>
      </c>
      <c r="CF1191" s="75">
        <v>13080</v>
      </c>
      <c r="CG1191" s="75">
        <v>8186</v>
      </c>
      <c r="CH1191" s="75">
        <v>9330</v>
      </c>
      <c r="CI1191" s="75">
        <v>8384</v>
      </c>
      <c r="CJ1191" s="75">
        <v>5148</v>
      </c>
      <c r="CK1191" s="75">
        <v>59802</v>
      </c>
      <c r="CL1191" s="73">
        <v>937088.45</v>
      </c>
      <c r="CM1191" s="73">
        <v>853126.9800000001</v>
      </c>
      <c r="CN1191" s="73">
        <v>1011759.6400000001</v>
      </c>
      <c r="CO1191" s="73">
        <v>1128025.6200000001</v>
      </c>
      <c r="CP1191" s="73">
        <v>951944.72</v>
      </c>
      <c r="CQ1191" s="73">
        <v>882810.91000000015</v>
      </c>
      <c r="CR1191" s="73">
        <v>815796.97000000009</v>
      </c>
      <c r="CS1191" s="73">
        <v>1055955.7200000002</v>
      </c>
      <c r="CT1191" s="73">
        <v>825992.22000000009</v>
      </c>
      <c r="CU1191" s="73">
        <v>804591.31000000017</v>
      </c>
      <c r="CV1191" s="73">
        <v>801925.93999999971</v>
      </c>
      <c r="CW1191" s="73">
        <v>878866.64999999991</v>
      </c>
      <c r="CX1191" s="73">
        <v>983261.59999999974</v>
      </c>
      <c r="CY1191" s="77"/>
      <c r="CZ1191" s="4">
        <v>1336</v>
      </c>
      <c r="DA1191" s="76" t="str">
        <f t="shared" si="42"/>
        <v>1336</v>
      </c>
      <c r="DB1191" s="71">
        <v>7.8641369527535474</v>
      </c>
      <c r="DC1191" s="71">
        <v>3.3590414207357746</v>
      </c>
      <c r="DD1191" s="71">
        <v>1.4826544786820721</v>
      </c>
      <c r="DE1191" s="71">
        <v>0.94692523526660122</v>
      </c>
      <c r="DF1191" s="71">
        <v>1.1172450470421493</v>
      </c>
      <c r="DG1191" s="71">
        <v>0.77737392970085728</v>
      </c>
      <c r="DH1191" s="71">
        <v>0.28710277835391707</v>
      </c>
      <c r="DI1191" s="71">
        <v>0.51250825728782179</v>
      </c>
      <c r="DJ1191" s="71">
        <v>0.17097694282385681</v>
      </c>
      <c r="DK1191" s="71">
        <v>0.36673568404084411</v>
      </c>
      <c r="DL1191" s="71">
        <v>0.28941017081105197</v>
      </c>
      <c r="DM1191" s="71">
        <v>8.3439132248063541E-2</v>
      </c>
      <c r="DN1191" s="71">
        <v>0.13381040433907368</v>
      </c>
      <c r="DO1191" s="71">
        <v>0.25973449200897686</v>
      </c>
      <c r="DQ1191" s="71"/>
      <c r="DR1191" s="71"/>
      <c r="DS1191" s="71"/>
      <c r="DT1191" s="71"/>
      <c r="DU1191" s="71"/>
      <c r="DV1191" s="71"/>
      <c r="DW1191" s="71"/>
      <c r="DX1191" s="71"/>
      <c r="DY1191" s="71"/>
      <c r="DZ1191" s="71"/>
      <c r="EA1191" s="71"/>
      <c r="EB1191" s="71"/>
      <c r="EC1191" s="71"/>
      <c r="ED1191" s="71"/>
    </row>
    <row r="1192" spans="1:134">
      <c r="A1192" s="4">
        <v>1379</v>
      </c>
      <c r="B1192" s="46" t="s">
        <v>9148</v>
      </c>
      <c r="C1192" s="65" t="str">
        <f t="shared" si="41"/>
        <v>1379</v>
      </c>
      <c r="D1192" s="69">
        <v>329207.13</v>
      </c>
      <c r="E1192" s="68">
        <v>3669978.82</v>
      </c>
      <c r="F1192" s="68">
        <v>61259.22000000003</v>
      </c>
      <c r="G1192" s="69">
        <v>539685.35000000009</v>
      </c>
      <c r="H1192" s="70">
        <v>97.308715752356832</v>
      </c>
      <c r="I1192" s="70">
        <v>17.240726953310226</v>
      </c>
      <c r="J1192" s="69">
        <v>486035.12000000011</v>
      </c>
      <c r="K1192" s="69">
        <v>463362.44</v>
      </c>
      <c r="L1192" s="69">
        <v>429102.94999999995</v>
      </c>
      <c r="M1192" s="69">
        <v>629529.06000000006</v>
      </c>
      <c r="N1192" s="69">
        <v>778604.35</v>
      </c>
      <c r="O1192" s="69">
        <v>711921.71000000008</v>
      </c>
      <c r="P1192" s="69">
        <v>419277.99</v>
      </c>
      <c r="Q1192" s="69">
        <v>410292.33999999997</v>
      </c>
      <c r="R1192" s="69">
        <v>836340.69000000006</v>
      </c>
      <c r="S1192" s="69">
        <v>522079.43999999994</v>
      </c>
      <c r="T1192" s="69">
        <v>602700.20999999973</v>
      </c>
      <c r="U1192" s="69">
        <v>550081.02</v>
      </c>
      <c r="V1192" s="69">
        <v>329207.13</v>
      </c>
      <c r="W1192" s="70">
        <v>103.38407307992395</v>
      </c>
      <c r="X1192" s="70">
        <v>95.112547328922076</v>
      </c>
      <c r="Y1192" s="70">
        <v>74.921930784840967</v>
      </c>
      <c r="Z1192" s="71">
        <v>114.58955947304763</v>
      </c>
      <c r="AA1192" s="71">
        <v>94.970089303330369</v>
      </c>
      <c r="AB1192" s="71">
        <v>104.0319280690444</v>
      </c>
      <c r="AC1192" s="71">
        <v>86.978067842330262</v>
      </c>
      <c r="AD1192" s="71">
        <v>81.291296670436537</v>
      </c>
      <c r="AE1192" s="71">
        <v>101.95561357723039</v>
      </c>
      <c r="AF1192" s="71">
        <v>109.38705421807381</v>
      </c>
      <c r="AG1192" s="71">
        <v>98.262621749885184</v>
      </c>
      <c r="AH1192" s="71">
        <v>99.416942797068714</v>
      </c>
      <c r="AI1192" s="71">
        <v>102.72585868306574</v>
      </c>
      <c r="AJ1192" s="71">
        <v>5.9155971653194417</v>
      </c>
      <c r="AK1192" s="71">
        <v>-9.856893319085902</v>
      </c>
      <c r="AL1192" s="71">
        <v>-8.7125224773391903</v>
      </c>
      <c r="AM1192" s="71">
        <v>-13.760933328018099</v>
      </c>
      <c r="AN1192" s="71">
        <v>-18.302277722080053</v>
      </c>
      <c r="AO1192" s="71">
        <v>-2.1958753690605404</v>
      </c>
      <c r="AP1192" s="71">
        <v>-13.672445274918077</v>
      </c>
      <c r="AQ1192" s="71">
        <v>3.7194376054427991E-3</v>
      </c>
      <c r="AR1192" s="71">
        <v>88.218786143090327</v>
      </c>
      <c r="AS1192" s="71">
        <v>-12.977596540915748</v>
      </c>
      <c r="AT1192" s="71">
        <v>23.923255939616727</v>
      </c>
      <c r="AU1192" s="71">
        <v>26.236466431955009</v>
      </c>
      <c r="AV1192" s="72">
        <v>22.8623615687094</v>
      </c>
      <c r="AW1192" s="73">
        <v>27146.030000000144</v>
      </c>
      <c r="AX1192" s="73">
        <v>-50667.369999999879</v>
      </c>
      <c r="AY1192" s="73">
        <v>-40953.800000000047</v>
      </c>
      <c r="AZ1192" s="73">
        <v>-100452.23999999999</v>
      </c>
      <c r="BA1192" s="73">
        <v>-174426.31999999995</v>
      </c>
      <c r="BB1192" s="73">
        <v>-9412.8599999997532</v>
      </c>
      <c r="BC1192" s="73">
        <v>-66404.70000000007</v>
      </c>
      <c r="BD1192" s="73">
        <v>15.259999999892898</v>
      </c>
      <c r="BE1192" s="73">
        <v>391995.7300000001</v>
      </c>
      <c r="BF1192" s="73">
        <v>-77857.379999999888</v>
      </c>
      <c r="BG1192" s="73">
        <v>116350.64999999973</v>
      </c>
      <c r="BH1192" s="73">
        <v>114326.57000000012</v>
      </c>
      <c r="BI1192" s="73">
        <v>61259.22000000003</v>
      </c>
      <c r="BJ1192" s="71">
        <v>8.6879151102581034</v>
      </c>
      <c r="BK1192" s="71">
        <v>5.5549076281458198</v>
      </c>
      <c r="BL1192" s="71">
        <v>4.9556183989976788</v>
      </c>
      <c r="BM1192" s="71">
        <v>6.9449015106252094</v>
      </c>
      <c r="BN1192" s="71">
        <v>-6.0468724292351457</v>
      </c>
      <c r="BO1192" s="71">
        <v>2.8396755955909043</v>
      </c>
      <c r="BP1192" s="71">
        <v>11.005909424667577</v>
      </c>
      <c r="BQ1192" s="71">
        <v>11.242806470076022</v>
      </c>
      <c r="BR1192" s="72">
        <v>3.0305060605207252</v>
      </c>
      <c r="BS1192" s="72">
        <v>9.0197656871580101</v>
      </c>
      <c r="BT1192" s="71">
        <v>8.5078006623510021</v>
      </c>
      <c r="BU1192" s="71">
        <v>7.3366656326671684</v>
      </c>
      <c r="BV1192" s="71">
        <v>4.2410296410776924</v>
      </c>
      <c r="BW1192" s="71">
        <v>5.9710849199960236</v>
      </c>
      <c r="BX1192" s="75">
        <v>9216</v>
      </c>
      <c r="BY1192" s="75">
        <v>8898</v>
      </c>
      <c r="BZ1192" s="75">
        <v>8644</v>
      </c>
      <c r="CA1192" s="75">
        <v>9787</v>
      </c>
      <c r="CB1192" s="75">
        <v>12105</v>
      </c>
      <c r="CC1192" s="75">
        <v>12801</v>
      </c>
      <c r="CD1192" s="75">
        <v>7864</v>
      </c>
      <c r="CE1192" s="75">
        <v>7897</v>
      </c>
      <c r="CF1192" s="75">
        <v>13535</v>
      </c>
      <c r="CG1192" s="75">
        <v>9594</v>
      </c>
      <c r="CH1192" s="75">
        <v>10866</v>
      </c>
      <c r="CI1192" s="75">
        <v>10370</v>
      </c>
      <c r="CJ1192" s="75">
        <v>5908</v>
      </c>
      <c r="CK1192" s="75">
        <v>66034</v>
      </c>
      <c r="CL1192" s="73">
        <v>826521.11</v>
      </c>
      <c r="CM1192" s="73">
        <v>891729.6599999998</v>
      </c>
      <c r="CN1192" s="73">
        <v>993266.00000000012</v>
      </c>
      <c r="CO1192" s="73">
        <v>1088656.24</v>
      </c>
      <c r="CP1192" s="73">
        <v>1072718.32</v>
      </c>
      <c r="CQ1192" s="73">
        <v>838041.71000000008</v>
      </c>
      <c r="CR1192" s="73">
        <v>684693.62000000011</v>
      </c>
      <c r="CS1192" s="73">
        <v>1101377.28</v>
      </c>
      <c r="CT1192" s="73">
        <v>902983.10000000021</v>
      </c>
      <c r="CU1192" s="73">
        <v>799125.80000000028</v>
      </c>
      <c r="CV1192" s="73">
        <v>872740.12000000034</v>
      </c>
      <c r="CW1192" s="73">
        <v>817974.55000000016</v>
      </c>
      <c r="CX1192" s="73">
        <v>1013741.24</v>
      </c>
      <c r="CY1192" s="77"/>
      <c r="CZ1192" s="4">
        <v>1379</v>
      </c>
      <c r="DA1192" s="76" t="str">
        <f t="shared" si="42"/>
        <v>1379</v>
      </c>
      <c r="DB1192" s="71">
        <v>4.172901776313898</v>
      </c>
      <c r="DC1192" s="71">
        <v>4.3835060232357126</v>
      </c>
      <c r="DD1192" s="71">
        <v>2.6394621501327782</v>
      </c>
      <c r="DE1192" s="71">
        <v>0.64907694901630797</v>
      </c>
      <c r="DF1192" s="71">
        <v>0.85171908758569104</v>
      </c>
      <c r="DG1192" s="71">
        <v>0.59242458910621409</v>
      </c>
      <c r="DH1192" s="71">
        <v>0.17169629000559339</v>
      </c>
      <c r="DI1192" s="71">
        <v>0.36668577344378384</v>
      </c>
      <c r="DJ1192" s="71">
        <v>0.56912958492287957</v>
      </c>
      <c r="DK1192" s="71">
        <v>0.16898742498701541</v>
      </c>
      <c r="DL1192" s="71">
        <v>0.68388892836342385</v>
      </c>
      <c r="DM1192" s="71">
        <v>0.21401836415873335</v>
      </c>
      <c r="DN1192" s="71">
        <v>0.3838966759477378</v>
      </c>
      <c r="DO1192" s="71">
        <v>0.39340391391078272</v>
      </c>
      <c r="DQ1192" s="71"/>
      <c r="DR1192" s="71"/>
      <c r="DS1192" s="71"/>
      <c r="DT1192" s="71"/>
      <c r="DU1192" s="71"/>
      <c r="DV1192" s="71"/>
      <c r="DW1192" s="71"/>
      <c r="DX1192" s="71"/>
      <c r="DY1192" s="71"/>
      <c r="DZ1192" s="71"/>
      <c r="EA1192" s="71"/>
      <c r="EB1192" s="71"/>
      <c r="EC1192" s="71"/>
      <c r="ED1192" s="71"/>
    </row>
    <row r="1193" spans="1:134">
      <c r="A1193" s="4">
        <v>1360</v>
      </c>
      <c r="B1193" s="46" t="s">
        <v>9154</v>
      </c>
      <c r="C1193" s="65" t="str">
        <f t="shared" si="41"/>
        <v>1360</v>
      </c>
      <c r="D1193" s="69">
        <v>248603.56999999995</v>
      </c>
      <c r="E1193" s="68">
        <v>2925066.0300000012</v>
      </c>
      <c r="F1193" s="68">
        <v>60226.119999999937</v>
      </c>
      <c r="G1193" s="69">
        <v>478166.21000000089</v>
      </c>
      <c r="H1193" s="70">
        <v>98.158121609095389</v>
      </c>
      <c r="I1193" s="70">
        <v>19.541715851693553</v>
      </c>
      <c r="J1193" s="69">
        <v>387996.69999999995</v>
      </c>
      <c r="K1193" s="69">
        <v>361295.31999999989</v>
      </c>
      <c r="L1193" s="69">
        <v>355981.12</v>
      </c>
      <c r="M1193" s="69">
        <v>399003.77</v>
      </c>
      <c r="N1193" s="69">
        <v>535565.59</v>
      </c>
      <c r="O1193" s="69">
        <v>580847.51</v>
      </c>
      <c r="P1193" s="69">
        <v>383469.65999999992</v>
      </c>
      <c r="Q1193" s="69">
        <v>397941.92999999993</v>
      </c>
      <c r="R1193" s="69">
        <v>633291.93999999994</v>
      </c>
      <c r="S1193" s="69">
        <v>366061.33999999997</v>
      </c>
      <c r="T1193" s="69">
        <v>474780.97</v>
      </c>
      <c r="U1193" s="69">
        <v>420916.62</v>
      </c>
      <c r="V1193" s="69">
        <v>248603.56999999995</v>
      </c>
      <c r="W1193" s="70">
        <v>99.935299327917278</v>
      </c>
      <c r="X1193" s="70">
        <v>92.014142214387476</v>
      </c>
      <c r="Y1193" s="70">
        <v>97.982115625507404</v>
      </c>
      <c r="Z1193" s="71">
        <v>88.935544316943151</v>
      </c>
      <c r="AA1193" s="71">
        <v>129.89225683633748</v>
      </c>
      <c r="AB1193" s="71">
        <v>104.36967431733413</v>
      </c>
      <c r="AC1193" s="71">
        <v>83.160965433499342</v>
      </c>
      <c r="AD1193" s="71">
        <v>95.588206045453646</v>
      </c>
      <c r="AE1193" s="71">
        <v>103.88671543128171</v>
      </c>
      <c r="AF1193" s="71">
        <v>98.190839203231732</v>
      </c>
      <c r="AG1193" s="71">
        <v>108.79777857012991</v>
      </c>
      <c r="AH1193" s="71">
        <v>94.967627019578103</v>
      </c>
      <c r="AI1193" s="71">
        <v>103.36390503524791</v>
      </c>
      <c r="AJ1193" s="71">
        <v>-12.979162840315217</v>
      </c>
      <c r="AK1193" s="71">
        <v>-16.043630921812458</v>
      </c>
      <c r="AL1193" s="71">
        <v>-12.708675033035743</v>
      </c>
      <c r="AM1193" s="71">
        <v>-21.068187381482218</v>
      </c>
      <c r="AN1193" s="71">
        <v>7.8749155511339541</v>
      </c>
      <c r="AO1193" s="71">
        <v>-4.7608279745595112</v>
      </c>
      <c r="AP1193" s="71">
        <v>-14.184747666412513</v>
      </c>
      <c r="AQ1193" s="71">
        <v>22.19118993326834</v>
      </c>
      <c r="AR1193" s="71">
        <v>77.876389531275251</v>
      </c>
      <c r="AS1193" s="71">
        <v>-18.761948702994435</v>
      </c>
      <c r="AT1193" s="71">
        <v>40.687985899345861</v>
      </c>
      <c r="AU1193" s="71">
        <v>23.113722315021047</v>
      </c>
      <c r="AV1193" s="72">
        <v>31.97098166473744</v>
      </c>
      <c r="AW1193" s="73">
        <v>-57869.730000000098</v>
      </c>
      <c r="AX1193" s="73">
        <v>-69041.680000000109</v>
      </c>
      <c r="AY1193" s="73">
        <v>-51827.009999999893</v>
      </c>
      <c r="AZ1193" s="73">
        <v>-106500.60999999993</v>
      </c>
      <c r="BA1193" s="73">
        <v>39096.51999999996</v>
      </c>
      <c r="BB1193" s="73">
        <v>-23674.309999999939</v>
      </c>
      <c r="BC1193" s="73">
        <v>-63385.239999999932</v>
      </c>
      <c r="BD1193" s="73">
        <v>72270.390000000014</v>
      </c>
      <c r="BE1193" s="73">
        <v>277262.70999999996</v>
      </c>
      <c r="BF1193" s="73">
        <v>-84541.960000000137</v>
      </c>
      <c r="BG1193" s="73">
        <v>137310.10000000015</v>
      </c>
      <c r="BH1193" s="73">
        <v>79024.090000000026</v>
      </c>
      <c r="BI1193" s="73">
        <v>60226.119999999937</v>
      </c>
      <c r="BJ1193" s="71">
        <v>18.274747505432909</v>
      </c>
      <c r="BK1193" s="71">
        <v>14.992776065287316</v>
      </c>
      <c r="BL1193" s="71">
        <v>13.532929983960852</v>
      </c>
      <c r="BM1193" s="71">
        <v>14.758796061973094</v>
      </c>
      <c r="BN1193" s="71">
        <v>5.2102238423754326</v>
      </c>
      <c r="BO1193" s="71">
        <v>11.953410371322114</v>
      </c>
      <c r="BP1193" s="71">
        <v>21.463315022788549</v>
      </c>
      <c r="BQ1193" s="71">
        <v>21.361773725985834</v>
      </c>
      <c r="BR1193" s="72">
        <v>13.31151239445447</v>
      </c>
      <c r="BS1193" s="72">
        <v>15.885783480409753</v>
      </c>
      <c r="BT1193" s="71">
        <v>16.157629793826992</v>
      </c>
      <c r="BU1193" s="71">
        <v>15.507496273162442</v>
      </c>
      <c r="BV1193" s="71">
        <v>12.313263229542647</v>
      </c>
      <c r="BW1193" s="71">
        <v>15.045304024098328</v>
      </c>
      <c r="BX1193" s="75">
        <v>8440</v>
      </c>
      <c r="BY1193" s="75">
        <v>7772</v>
      </c>
      <c r="BZ1193" s="75">
        <v>7402</v>
      </c>
      <c r="CA1193" s="75">
        <v>7757</v>
      </c>
      <c r="CB1193" s="75">
        <v>9661</v>
      </c>
      <c r="CC1193" s="75">
        <v>11330</v>
      </c>
      <c r="CD1193" s="75">
        <v>7289</v>
      </c>
      <c r="CE1193" s="75">
        <v>7750</v>
      </c>
      <c r="CF1193" s="75">
        <v>11704</v>
      </c>
      <c r="CG1193" s="75">
        <v>7829</v>
      </c>
      <c r="CH1193" s="75">
        <v>9207</v>
      </c>
      <c r="CI1193" s="75">
        <v>8856</v>
      </c>
      <c r="CJ1193" s="75">
        <v>5126</v>
      </c>
      <c r="CK1193" s="75">
        <v>57761</v>
      </c>
      <c r="CL1193" s="73">
        <v>646823.46000000008</v>
      </c>
      <c r="CM1193" s="73">
        <v>648368.12000000034</v>
      </c>
      <c r="CN1193" s="73">
        <v>636008.18000000005</v>
      </c>
      <c r="CO1193" s="73">
        <v>813969.66000000015</v>
      </c>
      <c r="CP1193" s="73">
        <v>806134.76000000036</v>
      </c>
      <c r="CQ1193" s="73">
        <v>568541.65999999992</v>
      </c>
      <c r="CR1193" s="73">
        <v>597598.67000000027</v>
      </c>
      <c r="CS1193" s="73">
        <v>828726.64</v>
      </c>
      <c r="CT1193" s="73">
        <v>707668.88000000012</v>
      </c>
      <c r="CU1193" s="73">
        <v>656158.62</v>
      </c>
      <c r="CV1193" s="73">
        <v>605992.6</v>
      </c>
      <c r="CW1193" s="73">
        <v>595600.01</v>
      </c>
      <c r="CX1193" s="73">
        <v>684133.92999999982</v>
      </c>
      <c r="CY1193" s="77"/>
      <c r="CZ1193" s="4">
        <v>1360</v>
      </c>
      <c r="DA1193" s="76" t="str">
        <f t="shared" si="42"/>
        <v>1360</v>
      </c>
      <c r="DB1193" s="71">
        <v>2.2182990419386508</v>
      </c>
      <c r="DC1193" s="71">
        <v>2.0750857084693646</v>
      </c>
      <c r="DD1193" s="71">
        <v>1.2764411156284541</v>
      </c>
      <c r="DE1193" s="71">
        <v>0.95893647134835913</v>
      </c>
      <c r="DF1193" s="71">
        <v>1.9946717522556521</v>
      </c>
      <c r="DG1193" s="71">
        <v>0.95867256258556333</v>
      </c>
      <c r="DH1193" s="71">
        <v>0.71945266508741412</v>
      </c>
      <c r="DI1193" s="71">
        <v>0.55564654560156623</v>
      </c>
      <c r="DJ1193" s="71">
        <v>0.87715225132015939</v>
      </c>
      <c r="DK1193" s="71">
        <v>0.31397439199105714</v>
      </c>
      <c r="DL1193" s="71">
        <v>0.21306766835410962</v>
      </c>
      <c r="DM1193" s="71">
        <v>0.17270305339771644</v>
      </c>
      <c r="DN1193" s="71">
        <v>0.15062196245443077</v>
      </c>
      <c r="DO1193" s="71">
        <v>0.46918086128357644</v>
      </c>
      <c r="DQ1193" s="71"/>
      <c r="DR1193" s="71"/>
      <c r="DS1193" s="71"/>
      <c r="DT1193" s="71"/>
      <c r="DU1193" s="71"/>
      <c r="DV1193" s="71"/>
      <c r="DW1193" s="71"/>
      <c r="DX1193" s="71"/>
      <c r="DY1193" s="71"/>
      <c r="DZ1193" s="71"/>
      <c r="EA1193" s="71"/>
      <c r="EB1193" s="71"/>
      <c r="EC1193" s="71"/>
      <c r="ED1193" s="71"/>
    </row>
    <row r="1194" spans="1:134">
      <c r="A1194" s="4">
        <v>1403</v>
      </c>
      <c r="B1194" s="46" t="s">
        <v>9160</v>
      </c>
      <c r="C1194" s="65" t="str">
        <f t="shared" si="41"/>
        <v>1403</v>
      </c>
      <c r="D1194" s="69">
        <v>165785.23999999996</v>
      </c>
      <c r="E1194" s="68">
        <v>1975678.4599999997</v>
      </c>
      <c r="F1194" s="68">
        <v>33229.369999999995</v>
      </c>
      <c r="G1194" s="69">
        <v>324873.61999999941</v>
      </c>
      <c r="H1194" s="70">
        <v>99.544147276998714</v>
      </c>
      <c r="I1194" s="70">
        <v>19.679710897867221</v>
      </c>
      <c r="J1194" s="69">
        <v>242783.79999999993</v>
      </c>
      <c r="K1194" s="69">
        <v>245945.18999999997</v>
      </c>
      <c r="L1194" s="69">
        <v>261381.75999999995</v>
      </c>
      <c r="M1194" s="69">
        <v>282093.64999999997</v>
      </c>
      <c r="N1194" s="69">
        <v>513298.06000000006</v>
      </c>
      <c r="O1194" s="69">
        <v>380653.23</v>
      </c>
      <c r="P1194" s="69">
        <v>250408.73999999996</v>
      </c>
      <c r="Q1194" s="69">
        <v>253705.60000000001</v>
      </c>
      <c r="R1194" s="69">
        <v>481780.58999999997</v>
      </c>
      <c r="S1194" s="69">
        <v>250099.5799999999</v>
      </c>
      <c r="T1194" s="69">
        <v>299477.7</v>
      </c>
      <c r="U1194" s="69">
        <v>274421.00999999995</v>
      </c>
      <c r="V1194" s="69">
        <v>165785.23999999996</v>
      </c>
      <c r="W1194" s="70">
        <v>91.437551199547656</v>
      </c>
      <c r="X1194" s="70">
        <v>92.097226061553982</v>
      </c>
      <c r="Y1194" s="70">
        <v>85.445511640228247</v>
      </c>
      <c r="Z1194" s="71">
        <v>85.492248597004533</v>
      </c>
      <c r="AA1194" s="71">
        <v>108.4377342356601</v>
      </c>
      <c r="AB1194" s="71">
        <v>111.80055063793132</v>
      </c>
      <c r="AC1194" s="71">
        <v>89.674876389610333</v>
      </c>
      <c r="AD1194" s="71">
        <v>88.854997018555139</v>
      </c>
      <c r="AE1194" s="71">
        <v>107.62560644379261</v>
      </c>
      <c r="AF1194" s="71">
        <v>96.195401998221456</v>
      </c>
      <c r="AG1194" s="71">
        <v>102.6032400870635</v>
      </c>
      <c r="AH1194" s="71">
        <v>106.75707017024737</v>
      </c>
      <c r="AI1194" s="71">
        <v>101.46585929863465</v>
      </c>
      <c r="AJ1194" s="71">
        <v>-11.543324401819198</v>
      </c>
      <c r="AK1194" s="71">
        <v>-23.951434581664266</v>
      </c>
      <c r="AL1194" s="71">
        <v>-19.153931078834606</v>
      </c>
      <c r="AM1194" s="71">
        <v>-4.6507870543207037</v>
      </c>
      <c r="AN1194" s="71">
        <v>-14.752359984290974</v>
      </c>
      <c r="AO1194" s="71">
        <v>-9.059748611885821</v>
      </c>
      <c r="AP1194" s="71">
        <v>-12.070179874114473</v>
      </c>
      <c r="AQ1194" s="71">
        <v>8.7194409552907359</v>
      </c>
      <c r="AR1194" s="71">
        <v>103.32462662599791</v>
      </c>
      <c r="AS1194" s="71">
        <v>-23.255034106919382</v>
      </c>
      <c r="AT1194" s="71">
        <v>28.846100480337068</v>
      </c>
      <c r="AU1194" s="71">
        <v>33.966898454616803</v>
      </c>
      <c r="AV1194" s="72">
        <v>25.068199544840986</v>
      </c>
      <c r="AW1194" s="73">
        <v>-31682.540000000037</v>
      </c>
      <c r="AX1194" s="73">
        <v>-77460.24000000002</v>
      </c>
      <c r="AY1194" s="73">
        <v>-61926.180000000109</v>
      </c>
      <c r="AZ1194" s="73">
        <v>-13759.500000000058</v>
      </c>
      <c r="BA1194" s="73">
        <v>-88827.770000000019</v>
      </c>
      <c r="BB1194" s="73">
        <v>-31568.399999999965</v>
      </c>
      <c r="BC1194" s="73">
        <v>-34373.760000000097</v>
      </c>
      <c r="BD1194" s="73">
        <v>20347.520000000048</v>
      </c>
      <c r="BE1194" s="73">
        <v>244829.16999999995</v>
      </c>
      <c r="BF1194" s="73">
        <v>-75784.439999999944</v>
      </c>
      <c r="BG1194" s="73">
        <v>67047.149999999994</v>
      </c>
      <c r="BH1194" s="73">
        <v>69578.609999999957</v>
      </c>
      <c r="BI1194" s="73">
        <v>33229.369999999995</v>
      </c>
      <c r="BJ1194" s="71">
        <v>11.825769122052632</v>
      </c>
      <c r="BK1194" s="71">
        <v>8.1920309857735845</v>
      </c>
      <c r="BL1194" s="71">
        <v>7.8269345020357726</v>
      </c>
      <c r="BM1194" s="71">
        <v>7.8870204357922375</v>
      </c>
      <c r="BN1194" s="71">
        <v>-2.4636677537184877</v>
      </c>
      <c r="BO1194" s="71">
        <v>7.0289387559510494</v>
      </c>
      <c r="BP1194" s="71">
        <v>18.228470963016346</v>
      </c>
      <c r="BQ1194" s="71">
        <v>17.168092972990241</v>
      </c>
      <c r="BR1194" s="72">
        <v>8.2933008326222257</v>
      </c>
      <c r="BS1194" s="72">
        <v>10.378116613352443</v>
      </c>
      <c r="BT1194" s="71">
        <v>12.061414795045403</v>
      </c>
      <c r="BU1194" s="71">
        <v>12.314474938025056</v>
      </c>
      <c r="BV1194" s="71">
        <v>9.5704909897939636</v>
      </c>
      <c r="BW1194" s="71">
        <v>10.689002837637529</v>
      </c>
      <c r="BX1194" s="75">
        <v>4539</v>
      </c>
      <c r="BY1194" s="75">
        <v>4394</v>
      </c>
      <c r="BZ1194" s="75">
        <v>4364</v>
      </c>
      <c r="CA1194" s="75">
        <v>4510</v>
      </c>
      <c r="CB1194" s="75">
        <v>7005</v>
      </c>
      <c r="CC1194" s="75">
        <v>6810</v>
      </c>
      <c r="CD1194" s="75">
        <v>4377</v>
      </c>
      <c r="CE1194" s="75">
        <v>4437</v>
      </c>
      <c r="CF1194" s="75">
        <v>7986</v>
      </c>
      <c r="CG1194" s="75">
        <v>4492</v>
      </c>
      <c r="CH1194" s="75">
        <v>5551</v>
      </c>
      <c r="CI1194" s="75">
        <v>5434</v>
      </c>
      <c r="CJ1194" s="75">
        <v>3010</v>
      </c>
      <c r="CK1194" s="75">
        <v>35287</v>
      </c>
      <c r="CL1194" s="73">
        <v>547051.55000000005</v>
      </c>
      <c r="CM1194" s="73">
        <v>586412.8899999999</v>
      </c>
      <c r="CN1194" s="73">
        <v>561518.53999999992</v>
      </c>
      <c r="CO1194" s="73">
        <v>638034.07999999996</v>
      </c>
      <c r="CP1194" s="73">
        <v>615763.31000000017</v>
      </c>
      <c r="CQ1194" s="73">
        <v>617928.80000000005</v>
      </c>
      <c r="CR1194" s="73">
        <v>653157.26000000024</v>
      </c>
      <c r="CS1194" s="73">
        <v>796172.39999999991</v>
      </c>
      <c r="CT1194" s="73">
        <v>612039.48000000033</v>
      </c>
      <c r="CU1194" s="73">
        <v>597865.80000000005</v>
      </c>
      <c r="CV1194" s="73">
        <v>591047.08999999973</v>
      </c>
      <c r="CW1194" s="73">
        <v>578110.27999999991</v>
      </c>
      <c r="CX1194" s="73">
        <v>631996.29999999993</v>
      </c>
      <c r="CY1194" s="77"/>
      <c r="CZ1194" s="4">
        <v>1403</v>
      </c>
      <c r="DA1194" s="76" t="str">
        <f t="shared" si="42"/>
        <v>1403</v>
      </c>
      <c r="DB1194" s="71">
        <v>9.317629123664064</v>
      </c>
      <c r="DC1194" s="71">
        <v>11.621285044317185</v>
      </c>
      <c r="DD1194" s="71">
        <v>4.7209016857256989</v>
      </c>
      <c r="DE1194" s="71">
        <v>5.9773923959132542</v>
      </c>
      <c r="DF1194" s="71">
        <v>3.491685814653045</v>
      </c>
      <c r="DG1194" s="71">
        <v>2.0884620512457959</v>
      </c>
      <c r="DH1194" s="71">
        <v>2.9305058017573389</v>
      </c>
      <c r="DI1194" s="71">
        <v>2.0290049240944112</v>
      </c>
      <c r="DJ1194" s="71">
        <v>1.3830665144052532</v>
      </c>
      <c r="DK1194" s="71">
        <v>1.4924600488058604</v>
      </c>
      <c r="DL1194" s="71">
        <v>1.6490585525046058</v>
      </c>
      <c r="DM1194" s="71">
        <v>0.40957840902254722</v>
      </c>
      <c r="DN1194" s="71">
        <v>0.90097265025936446</v>
      </c>
      <c r="DO1194" s="71">
        <v>1.5281133888208764</v>
      </c>
      <c r="DQ1194" s="71"/>
      <c r="DR1194" s="71"/>
      <c r="DS1194" s="71"/>
      <c r="DT1194" s="71"/>
      <c r="DU1194" s="71"/>
      <c r="DV1194" s="71"/>
      <c r="DW1194" s="71"/>
      <c r="DX1194" s="71"/>
      <c r="DY1194" s="71"/>
      <c r="DZ1194" s="71"/>
      <c r="EA1194" s="71"/>
      <c r="EB1194" s="71"/>
      <c r="EC1194" s="71"/>
      <c r="ED1194" s="71"/>
    </row>
    <row r="1195" spans="1:134">
      <c r="A1195" s="4">
        <v>5098</v>
      </c>
      <c r="B1195" s="46" t="s">
        <v>9166</v>
      </c>
      <c r="C1195" s="65" t="str">
        <f t="shared" si="41"/>
        <v>5098</v>
      </c>
      <c r="D1195" s="69">
        <v>194817.41</v>
      </c>
      <c r="E1195" s="68">
        <v>2575130.2699999991</v>
      </c>
      <c r="F1195" s="68">
        <v>5920.8899999999849</v>
      </c>
      <c r="G1195" s="69">
        <v>499983.80999999889</v>
      </c>
      <c r="H1195" s="70">
        <v>105.16242302127921</v>
      </c>
      <c r="I1195" s="70">
        <v>24.093904677937704</v>
      </c>
      <c r="J1195" s="69">
        <v>344391.89</v>
      </c>
      <c r="K1195" s="69">
        <v>375115.93999999989</v>
      </c>
      <c r="L1195" s="69">
        <v>362870.97</v>
      </c>
      <c r="M1195" s="69">
        <v>401545.63999999996</v>
      </c>
      <c r="N1195" s="69">
        <v>593129.57999999996</v>
      </c>
      <c r="O1195" s="69">
        <v>492926.83000000007</v>
      </c>
      <c r="P1195" s="69">
        <v>349474.18</v>
      </c>
      <c r="Q1195" s="69">
        <v>319395.02999999997</v>
      </c>
      <c r="R1195" s="69">
        <v>572990.62</v>
      </c>
      <c r="S1195" s="69">
        <v>359870.89</v>
      </c>
      <c r="T1195" s="69">
        <v>384847.54999999987</v>
      </c>
      <c r="U1195" s="69">
        <v>393734.59000000008</v>
      </c>
      <c r="V1195" s="69">
        <v>194817.41</v>
      </c>
      <c r="W1195" s="70">
        <v>104.41467992064577</v>
      </c>
      <c r="X1195" s="70">
        <v>110.40455720285598</v>
      </c>
      <c r="Y1195" s="70">
        <v>112.90418201423486</v>
      </c>
      <c r="Z1195" s="71">
        <v>103.54817268537313</v>
      </c>
      <c r="AA1195" s="71">
        <v>93.300628954090413</v>
      </c>
      <c r="AB1195" s="71">
        <v>100.01661800602599</v>
      </c>
      <c r="AC1195" s="71">
        <v>114.48246420997386</v>
      </c>
      <c r="AD1195" s="71">
        <v>96.068725953005611</v>
      </c>
      <c r="AE1195" s="71">
        <v>109.14978353957785</v>
      </c>
      <c r="AF1195" s="71">
        <v>116.45962414329318</v>
      </c>
      <c r="AG1195" s="71">
        <v>96.68602950409614</v>
      </c>
      <c r="AH1195" s="71">
        <v>107.7499126343199</v>
      </c>
      <c r="AI1195" s="71">
        <v>91.220865737980446</v>
      </c>
      <c r="AJ1195" s="71">
        <v>-2.1799695762315552</v>
      </c>
      <c r="AK1195" s="71">
        <v>7.5214092084060047</v>
      </c>
      <c r="AL1195" s="71">
        <v>15.961966928542036</v>
      </c>
      <c r="AM1195" s="71">
        <v>-4.3535164809696214</v>
      </c>
      <c r="AN1195" s="71">
        <v>-0.87766602760375179</v>
      </c>
      <c r="AO1195" s="71">
        <v>4.6045259059518617</v>
      </c>
      <c r="AP1195" s="71">
        <v>11.908970904816151</v>
      </c>
      <c r="AQ1195" s="71">
        <v>18.684152773332109</v>
      </c>
      <c r="AR1195" s="71">
        <v>91.671679035602068</v>
      </c>
      <c r="AS1195" s="71">
        <v>-6.0037240058639192</v>
      </c>
      <c r="AT1195" s="71">
        <v>18.886673048106871</v>
      </c>
      <c r="AU1195" s="71">
        <v>31.53326316615146</v>
      </c>
      <c r="AV1195" s="72">
        <v>3.1344621912568815</v>
      </c>
      <c r="AW1195" s="73">
        <v>-7674.9500000000698</v>
      </c>
      <c r="AX1195" s="73">
        <v>26240.359999999928</v>
      </c>
      <c r="AY1195" s="73">
        <v>49948.569999999949</v>
      </c>
      <c r="AZ1195" s="73">
        <v>-18277.04999999993</v>
      </c>
      <c r="BA1195" s="73">
        <v>-5251.7900000000373</v>
      </c>
      <c r="BB1195" s="73">
        <v>28500.320000000007</v>
      </c>
      <c r="BC1195" s="73">
        <v>37189.850000000035</v>
      </c>
      <c r="BD1195" s="73">
        <v>50281.570000000007</v>
      </c>
      <c r="BE1195" s="73">
        <v>274046.81</v>
      </c>
      <c r="BF1195" s="73">
        <v>-22985.650000000023</v>
      </c>
      <c r="BG1195" s="73">
        <v>61137.969999999856</v>
      </c>
      <c r="BH1195" s="73">
        <v>94392.370000000054</v>
      </c>
      <c r="BI1195" s="73">
        <v>5920.8899999999849</v>
      </c>
      <c r="BJ1195" s="71">
        <v>12.418596394009276</v>
      </c>
      <c r="BK1195" s="71">
        <v>10.509121368694302</v>
      </c>
      <c r="BL1195" s="71">
        <v>9.05723429371238</v>
      </c>
      <c r="BM1195" s="71">
        <v>11.465081311388897</v>
      </c>
      <c r="BN1195" s="71">
        <v>3.610172003547099</v>
      </c>
      <c r="BO1195" s="71">
        <v>6.3967495576137168</v>
      </c>
      <c r="BP1195" s="71">
        <v>20.90657721665665</v>
      </c>
      <c r="BQ1195" s="71">
        <v>16.768676028011498</v>
      </c>
      <c r="BR1195" s="72">
        <v>11.244232364990832</v>
      </c>
      <c r="BS1195" s="72">
        <v>12.253168209952975</v>
      </c>
      <c r="BT1195" s="71">
        <v>12.864794194063869</v>
      </c>
      <c r="BU1195" s="71">
        <v>11.542858237591391</v>
      </c>
      <c r="BV1195" s="71">
        <v>10.146548281614034</v>
      </c>
      <c r="BW1195" s="71">
        <v>12.15189135911195</v>
      </c>
      <c r="BX1195" s="75">
        <v>6324</v>
      </c>
      <c r="BY1195" s="75">
        <v>6679</v>
      </c>
      <c r="BZ1195" s="75">
        <v>6761</v>
      </c>
      <c r="CA1195" s="75">
        <v>6972</v>
      </c>
      <c r="CB1195" s="75">
        <v>9462</v>
      </c>
      <c r="CC1195" s="75">
        <v>8891</v>
      </c>
      <c r="CD1195" s="75">
        <v>5784</v>
      </c>
      <c r="CE1195" s="75">
        <v>5859</v>
      </c>
      <c r="CF1195" s="75">
        <v>10039</v>
      </c>
      <c r="CG1195" s="75">
        <v>6160</v>
      </c>
      <c r="CH1195" s="75">
        <v>6935</v>
      </c>
      <c r="CI1195" s="75">
        <v>6918</v>
      </c>
      <c r="CJ1195" s="75">
        <v>3776</v>
      </c>
      <c r="CK1195" s="75">
        <v>45471</v>
      </c>
      <c r="CL1195" s="73">
        <v>721285.33</v>
      </c>
      <c r="CM1195" s="73">
        <v>687814.53000000026</v>
      </c>
      <c r="CN1195" s="73">
        <v>738683.40999999992</v>
      </c>
      <c r="CO1195" s="73">
        <v>798762.44</v>
      </c>
      <c r="CP1195" s="73">
        <v>794749.08000000007</v>
      </c>
      <c r="CQ1195" s="73">
        <v>627376.95000000007</v>
      </c>
      <c r="CR1195" s="73">
        <v>607263.80999999994</v>
      </c>
      <c r="CS1195" s="73">
        <v>768708.50999999978</v>
      </c>
      <c r="CT1195" s="73">
        <v>624698.53</v>
      </c>
      <c r="CU1195" s="73">
        <v>595929.07000000018</v>
      </c>
      <c r="CV1195" s="73">
        <v>605397.31000000017</v>
      </c>
      <c r="CW1195" s="73">
        <v>595854.55000000005</v>
      </c>
      <c r="CX1195" s="73">
        <v>655611.54</v>
      </c>
      <c r="CY1195" s="77"/>
      <c r="CZ1195" s="4">
        <v>5098</v>
      </c>
      <c r="DA1195" s="76" t="str">
        <f t="shared" si="42"/>
        <v>5098</v>
      </c>
      <c r="DB1195" s="71">
        <v>3.993066326735053</v>
      </c>
      <c r="DC1195" s="71">
        <v>4.9880380005227893</v>
      </c>
      <c r="DD1195" s="71">
        <v>1.1455054801700741</v>
      </c>
      <c r="DE1195" s="71">
        <v>0.9708996694319787</v>
      </c>
      <c r="DF1195" s="71">
        <v>0.76782059507925948</v>
      </c>
      <c r="DG1195" s="71">
        <v>0.28806161295599342</v>
      </c>
      <c r="DH1195" s="71">
        <v>0.17156518362398382</v>
      </c>
      <c r="DI1195" s="71">
        <v>0.19882777864343612</v>
      </c>
      <c r="DJ1195" s="71">
        <v>9.5331761711599156E-2</v>
      </c>
      <c r="DK1195" s="71">
        <v>2.9545689476877079E-2</v>
      </c>
      <c r="DL1195" s="71">
        <v>0.3540935199474608</v>
      </c>
      <c r="DM1195" s="71">
        <v>5.3118138537877873E-3</v>
      </c>
      <c r="DN1195" s="71">
        <v>0.53785246149184385</v>
      </c>
      <c r="DO1195" s="71">
        <v>0.16797047546413224</v>
      </c>
      <c r="DQ1195" s="71"/>
      <c r="DR1195" s="71"/>
      <c r="DS1195" s="71"/>
      <c r="DT1195" s="71"/>
      <c r="DU1195" s="71"/>
      <c r="DV1195" s="71"/>
      <c r="DW1195" s="71"/>
      <c r="DX1195" s="71"/>
      <c r="DY1195" s="71"/>
      <c r="DZ1195" s="71"/>
      <c r="EA1195" s="71"/>
      <c r="EB1195" s="71"/>
      <c r="EC1195" s="71"/>
      <c r="ED1195" s="71"/>
    </row>
    <row r="1196" spans="1:134">
      <c r="A1196" s="4">
        <v>1282</v>
      </c>
      <c r="B1196" s="46" t="s">
        <v>9174</v>
      </c>
      <c r="C1196" s="65" t="str">
        <f t="shared" si="41"/>
        <v>1282</v>
      </c>
      <c r="D1196" s="69">
        <v>301444.44000000006</v>
      </c>
      <c r="E1196" s="68">
        <v>3011036.3200000003</v>
      </c>
      <c r="F1196" s="68">
        <v>36950.540000000095</v>
      </c>
      <c r="G1196" s="69">
        <v>491171.98000000045</v>
      </c>
      <c r="H1196" s="70">
        <v>101.02963108208908</v>
      </c>
      <c r="I1196" s="70">
        <v>19.492000906683749</v>
      </c>
      <c r="J1196" s="69">
        <v>431877.83999999991</v>
      </c>
      <c r="K1196" s="69">
        <v>768625.79000000015</v>
      </c>
      <c r="L1196" s="69">
        <v>646744.92999999993</v>
      </c>
      <c r="M1196" s="69">
        <v>388895.42</v>
      </c>
      <c r="N1196" s="69">
        <v>636858.17999999993</v>
      </c>
      <c r="O1196" s="69">
        <v>545020.29000000015</v>
      </c>
      <c r="P1196" s="69">
        <v>385225.52999999997</v>
      </c>
      <c r="Q1196" s="69">
        <v>381597.14999999997</v>
      </c>
      <c r="R1196" s="69">
        <v>646771.9600000002</v>
      </c>
      <c r="S1196" s="69">
        <v>365520.54999999993</v>
      </c>
      <c r="T1196" s="69">
        <v>495294.98000000004</v>
      </c>
      <c r="U1196" s="69">
        <v>435181.70999999996</v>
      </c>
      <c r="V1196" s="69">
        <v>301444.44000000006</v>
      </c>
      <c r="W1196" s="70">
        <v>110.41006877371431</v>
      </c>
      <c r="X1196" s="70">
        <v>186.32873631288814</v>
      </c>
      <c r="Y1196" s="70">
        <v>163.04562540178745</v>
      </c>
      <c r="Z1196" s="71">
        <v>83.193815903437141</v>
      </c>
      <c r="AA1196" s="71">
        <v>112.60972829215616</v>
      </c>
      <c r="AB1196" s="71">
        <v>98.426571848914932</v>
      </c>
      <c r="AC1196" s="71">
        <v>91.249830839544614</v>
      </c>
      <c r="AD1196" s="71">
        <v>97.648079063312721</v>
      </c>
      <c r="AE1196" s="71">
        <v>106.11217534140138</v>
      </c>
      <c r="AF1196" s="71">
        <v>97.326503134778307</v>
      </c>
      <c r="AG1196" s="71">
        <v>113.71807040653046</v>
      </c>
      <c r="AH1196" s="71">
        <v>94.606509890583894</v>
      </c>
      <c r="AI1196" s="71">
        <v>105.11358701074076</v>
      </c>
      <c r="AJ1196" s="71">
        <v>-5.2161136309711864</v>
      </c>
      <c r="AK1196" s="71">
        <v>63.964575197954019</v>
      </c>
      <c r="AL1196" s="71">
        <v>66.991191987954153</v>
      </c>
      <c r="AM1196" s="71">
        <v>-22.834652137531087</v>
      </c>
      <c r="AN1196" s="71">
        <v>-9.8289679183277023</v>
      </c>
      <c r="AO1196" s="71">
        <v>-15.619988623520753</v>
      </c>
      <c r="AP1196" s="71">
        <v>-7.5859871353921804</v>
      </c>
      <c r="AQ1196" s="71">
        <v>20.44496603985262</v>
      </c>
      <c r="AR1196" s="71">
        <v>75.845148203539495</v>
      </c>
      <c r="AS1196" s="71">
        <v>-16.464982649689663</v>
      </c>
      <c r="AT1196" s="71">
        <v>43.545413470336136</v>
      </c>
      <c r="AU1196" s="71">
        <v>17.210357586339086</v>
      </c>
      <c r="AV1196" s="72">
        <v>13.970280600044127</v>
      </c>
      <c r="AW1196" s="73">
        <v>-23766.950000000012</v>
      </c>
      <c r="AX1196" s="73">
        <v>299850.27000000025</v>
      </c>
      <c r="AY1196" s="73">
        <v>259452.08999999997</v>
      </c>
      <c r="AZ1196" s="73">
        <v>-115081.33999999991</v>
      </c>
      <c r="BA1196" s="73">
        <v>-69419.840000000084</v>
      </c>
      <c r="BB1196" s="73">
        <v>-94043.759999999776</v>
      </c>
      <c r="BC1196" s="73">
        <v>-31622</v>
      </c>
      <c r="BD1196" s="73">
        <v>64774.320000000007</v>
      </c>
      <c r="BE1196" s="73">
        <v>278964.28000000026</v>
      </c>
      <c r="BF1196" s="73">
        <v>-72045.110000000044</v>
      </c>
      <c r="BG1196" s="73">
        <v>150250.88</v>
      </c>
      <c r="BH1196" s="73">
        <v>63899.070000000007</v>
      </c>
      <c r="BI1196" s="73">
        <v>36950.540000000095</v>
      </c>
      <c r="BJ1196" s="71">
        <v>13.453304249118119</v>
      </c>
      <c r="BK1196" s="71">
        <v>10.638120079056506</v>
      </c>
      <c r="BL1196" s="71">
        <v>11.362753735578599</v>
      </c>
      <c r="BM1196" s="71">
        <v>11.108206305175633</v>
      </c>
      <c r="BN1196" s="71">
        <v>4.0285937083230472E-2</v>
      </c>
      <c r="BO1196" s="71">
        <v>8.2520122997946164</v>
      </c>
      <c r="BP1196" s="71">
        <v>21.277023826471666</v>
      </c>
      <c r="BQ1196" s="71">
        <v>18.552327686701737</v>
      </c>
      <c r="BR1196" s="72">
        <v>12.247252545479572</v>
      </c>
      <c r="BS1196" s="72">
        <v>14.297181296398957</v>
      </c>
      <c r="BT1196" s="71">
        <v>14.752321809443959</v>
      </c>
      <c r="BU1196" s="71">
        <v>14.189180710536942</v>
      </c>
      <c r="BV1196" s="71">
        <v>8.0479345589923597</v>
      </c>
      <c r="BW1196" s="71">
        <v>13.324856059609932</v>
      </c>
      <c r="BX1196" s="75">
        <v>7483</v>
      </c>
      <c r="BY1196" s="75">
        <v>6655</v>
      </c>
      <c r="BZ1196" s="75">
        <v>6352</v>
      </c>
      <c r="CA1196" s="75">
        <v>6533</v>
      </c>
      <c r="CB1196" s="75">
        <v>9221</v>
      </c>
      <c r="CC1196" s="75">
        <v>10539</v>
      </c>
      <c r="CD1196" s="75">
        <v>7122</v>
      </c>
      <c r="CE1196" s="75">
        <v>6743</v>
      </c>
      <c r="CF1196" s="75">
        <v>10842</v>
      </c>
      <c r="CG1196" s="75">
        <v>7165</v>
      </c>
      <c r="CH1196" s="75">
        <v>8602</v>
      </c>
      <c r="CI1196" s="75">
        <v>8053</v>
      </c>
      <c r="CJ1196" s="75">
        <v>4886</v>
      </c>
      <c r="CK1196" s="75">
        <v>53413</v>
      </c>
      <c r="CL1196" s="73">
        <v>867340.70000000019</v>
      </c>
      <c r="CM1196" s="73">
        <v>780506.58</v>
      </c>
      <c r="CN1196" s="73">
        <v>832506.35999999975</v>
      </c>
      <c r="CO1196" s="73">
        <v>864267.7</v>
      </c>
      <c r="CP1196" s="73">
        <v>850710.36</v>
      </c>
      <c r="CQ1196" s="73">
        <v>750552.55999999994</v>
      </c>
      <c r="CR1196" s="73">
        <v>716514.56</v>
      </c>
      <c r="CS1196" s="73">
        <v>888955.58999999973</v>
      </c>
      <c r="CT1196" s="73">
        <v>827608.81999999972</v>
      </c>
      <c r="CU1196" s="73">
        <v>727420.99999999988</v>
      </c>
      <c r="CV1196" s="73">
        <v>759610.06999999983</v>
      </c>
      <c r="CW1196" s="73">
        <v>730525.03999999992</v>
      </c>
      <c r="CX1196" s="73">
        <v>703978.87</v>
      </c>
      <c r="CY1196" s="77"/>
      <c r="CZ1196" s="4">
        <v>1282</v>
      </c>
      <c r="DA1196" s="76" t="str">
        <f t="shared" si="42"/>
        <v>1282</v>
      </c>
      <c r="DB1196" s="71">
        <v>12.573599780992808</v>
      </c>
      <c r="DC1196" s="71">
        <v>7.274384776130506</v>
      </c>
      <c r="DD1196" s="71">
        <v>3.0507624459660088</v>
      </c>
      <c r="DE1196" s="71">
        <v>7.0423578889939398</v>
      </c>
      <c r="DF1196" s="71">
        <v>5.8194927602255477</v>
      </c>
      <c r="DG1196" s="71">
        <v>1.5629818475470958</v>
      </c>
      <c r="DH1196" s="71">
        <v>1.066687955226977</v>
      </c>
      <c r="DI1196" s="71">
        <v>2.0517249426883297</v>
      </c>
      <c r="DJ1196" s="71">
        <v>3.0488984043164367</v>
      </c>
      <c r="DK1196" s="71">
        <v>1.2507595141452132</v>
      </c>
      <c r="DL1196" s="71">
        <v>2.6988125602880602</v>
      </c>
      <c r="DM1196" s="71">
        <v>2.4750424158306843</v>
      </c>
      <c r="DN1196" s="71">
        <v>4.8412445772375712</v>
      </c>
      <c r="DO1196" s="71">
        <v>2.498587969383232</v>
      </c>
      <c r="DQ1196" s="71"/>
      <c r="DR1196" s="71"/>
      <c r="DS1196" s="71"/>
      <c r="DT1196" s="71"/>
      <c r="DU1196" s="71"/>
      <c r="DV1196" s="71"/>
      <c r="DW1196" s="71"/>
      <c r="DX1196" s="71"/>
      <c r="DY1196" s="71"/>
      <c r="DZ1196" s="71"/>
      <c r="EA1196" s="71"/>
      <c r="EB1196" s="71"/>
      <c r="EC1196" s="71"/>
      <c r="ED1196" s="71"/>
    </row>
    <row r="1197" spans="1:134">
      <c r="A1197" s="4">
        <v>5184</v>
      </c>
      <c r="B1197" s="46" t="s">
        <v>9180</v>
      </c>
      <c r="C1197" s="65" t="str">
        <f t="shared" si="41"/>
        <v>5184</v>
      </c>
      <c r="D1197" s="69">
        <v>236446.07000000004</v>
      </c>
      <c r="E1197" s="68">
        <v>2398677.58</v>
      </c>
      <c r="F1197" s="68">
        <v>75803.080000000045</v>
      </c>
      <c r="G1197" s="69">
        <v>619694.88000000035</v>
      </c>
      <c r="H1197" s="70">
        <v>109.88379346502104</v>
      </c>
      <c r="I1197" s="70">
        <v>34.834227449204569</v>
      </c>
      <c r="J1197" s="69">
        <v>308558.21000000002</v>
      </c>
      <c r="K1197" s="69">
        <v>293437.31</v>
      </c>
      <c r="L1197" s="69">
        <v>271977.99</v>
      </c>
      <c r="M1197" s="69">
        <v>336794.59999999986</v>
      </c>
      <c r="N1197" s="69">
        <v>469226.2</v>
      </c>
      <c r="O1197" s="69">
        <v>532659.72999999986</v>
      </c>
      <c r="P1197" s="69">
        <v>307275.48999999993</v>
      </c>
      <c r="Q1197" s="69">
        <v>256338.84999999995</v>
      </c>
      <c r="R1197" s="69">
        <v>567005.95999999985</v>
      </c>
      <c r="S1197" s="69">
        <v>293433.46999999997</v>
      </c>
      <c r="T1197" s="69">
        <v>364561.26999999996</v>
      </c>
      <c r="U1197" s="69">
        <v>373616.47</v>
      </c>
      <c r="V1197" s="69">
        <v>236446.07000000004</v>
      </c>
      <c r="W1197" s="70">
        <v>118.44889655936358</v>
      </c>
      <c r="X1197" s="70">
        <v>114.77630400203422</v>
      </c>
      <c r="Y1197" s="70">
        <v>103.93716016342536</v>
      </c>
      <c r="Z1197" s="71">
        <v>101.79165863221003</v>
      </c>
      <c r="AA1197" s="71">
        <v>115.80977896136508</v>
      </c>
      <c r="AB1197" s="71">
        <v>109.86063898837703</v>
      </c>
      <c r="AC1197" s="71">
        <v>107.68576628930666</v>
      </c>
      <c r="AD1197" s="71">
        <v>91.944868814485559</v>
      </c>
      <c r="AE1197" s="71">
        <v>124.17220250419763</v>
      </c>
      <c r="AF1197" s="71">
        <v>102.03411290083126</v>
      </c>
      <c r="AG1197" s="71">
        <v>108.75159675401598</v>
      </c>
      <c r="AH1197" s="71">
        <v>110.97379138851463</v>
      </c>
      <c r="AI1197" s="71">
        <v>116.66320421099741</v>
      </c>
      <c r="AJ1197" s="71">
        <v>21.660198995382828</v>
      </c>
      <c r="AK1197" s="71">
        <v>21.9493869663985</v>
      </c>
      <c r="AL1197" s="71">
        <v>2.0926520749946054</v>
      </c>
      <c r="AM1197" s="71">
        <v>1.6297012373825082</v>
      </c>
      <c r="AN1197" s="71">
        <v>22.490590653090582</v>
      </c>
      <c r="AO1197" s="71">
        <v>26.287049333105593</v>
      </c>
      <c r="AP1197" s="71">
        <v>11.115788415481065</v>
      </c>
      <c r="AQ1197" s="71">
        <v>14.932247104991458</v>
      </c>
      <c r="AR1197" s="71">
        <v>118.98574054772664</v>
      </c>
      <c r="AS1197" s="71">
        <v>-14.489298379046001</v>
      </c>
      <c r="AT1197" s="71">
        <v>43.178382496008851</v>
      </c>
      <c r="AU1197" s="71">
        <v>42.563317396784939</v>
      </c>
      <c r="AV1197" s="72">
        <v>47.187294011397604</v>
      </c>
      <c r="AW1197" s="73">
        <v>54935.240000000107</v>
      </c>
      <c r="AX1197" s="73">
        <v>52815.100000000035</v>
      </c>
      <c r="AY1197" s="73">
        <v>5574.890000000014</v>
      </c>
      <c r="AZ1197" s="73">
        <v>5400.729999999865</v>
      </c>
      <c r="BA1197" s="73">
        <v>86154.979999999923</v>
      </c>
      <c r="BB1197" s="73">
        <v>118426.66999999993</v>
      </c>
      <c r="BC1197" s="73">
        <v>30739.189999999944</v>
      </c>
      <c r="BD1197" s="73">
        <v>33304.099999999977</v>
      </c>
      <c r="BE1197" s="73">
        <v>308082.26999999979</v>
      </c>
      <c r="BF1197" s="73">
        <v>-49720.620000000054</v>
      </c>
      <c r="BG1197" s="73">
        <v>109940.93999999997</v>
      </c>
      <c r="BH1197" s="73">
        <v>111545.91999999995</v>
      </c>
      <c r="BI1197" s="73">
        <v>75803.080000000045</v>
      </c>
      <c r="BJ1197" s="71">
        <v>16.9870747906592</v>
      </c>
      <c r="BK1197" s="71">
        <v>13.264639659767887</v>
      </c>
      <c r="BL1197" s="71">
        <v>12.907405849628981</v>
      </c>
      <c r="BM1197" s="71">
        <v>13.116494362447281</v>
      </c>
      <c r="BN1197" s="71">
        <v>2.6812665912296803</v>
      </c>
      <c r="BO1197" s="71">
        <v>14.757498964979622</v>
      </c>
      <c r="BP1197" s="71">
        <v>20.595746447952493</v>
      </c>
      <c r="BQ1197" s="71">
        <v>21.327362436770535</v>
      </c>
      <c r="BR1197" s="72">
        <v>11.990647384117912</v>
      </c>
      <c r="BS1197" s="72">
        <v>13.374130169437677</v>
      </c>
      <c r="BT1197" s="71">
        <v>14.725894219510639</v>
      </c>
      <c r="BU1197" s="71">
        <v>12.721284940962654</v>
      </c>
      <c r="BV1197" s="71">
        <v>10.790280416065661</v>
      </c>
      <c r="BW1197" s="71">
        <v>13.264101521105719</v>
      </c>
      <c r="BX1197" s="75">
        <v>10700</v>
      </c>
      <c r="BY1197" s="75">
        <v>9694</v>
      </c>
      <c r="BZ1197" s="75">
        <v>8797</v>
      </c>
      <c r="CA1197" s="75">
        <v>10343</v>
      </c>
      <c r="CB1197" s="75">
        <v>12631</v>
      </c>
      <c r="CC1197" s="75">
        <v>14842</v>
      </c>
      <c r="CD1197" s="75">
        <v>9405</v>
      </c>
      <c r="CE1197" s="75">
        <v>8946</v>
      </c>
      <c r="CF1197" s="75">
        <v>14330</v>
      </c>
      <c r="CG1197" s="75">
        <v>9680</v>
      </c>
      <c r="CH1197" s="75">
        <v>11060</v>
      </c>
      <c r="CI1197" s="75">
        <v>11335</v>
      </c>
      <c r="CJ1197" s="75">
        <v>7132</v>
      </c>
      <c r="CK1197" s="75">
        <v>71888</v>
      </c>
      <c r="CL1197" s="73">
        <v>440553.56999999995</v>
      </c>
      <c r="CM1197" s="73">
        <v>438845.47</v>
      </c>
      <c r="CN1197" s="73">
        <v>402619.75</v>
      </c>
      <c r="CO1197" s="73">
        <v>498639.51</v>
      </c>
      <c r="CP1197" s="73">
        <v>436140.83</v>
      </c>
      <c r="CQ1197" s="73">
        <v>301916.27</v>
      </c>
      <c r="CR1197" s="73">
        <v>322098.16000000009</v>
      </c>
      <c r="CS1197" s="73">
        <v>537079.72999999986</v>
      </c>
      <c r="CT1197" s="73">
        <v>392064.45999999996</v>
      </c>
      <c r="CU1197" s="73">
        <v>393851.37</v>
      </c>
      <c r="CV1197" s="73">
        <v>502473.82000000007</v>
      </c>
      <c r="CW1197" s="73">
        <v>453026.61</v>
      </c>
      <c r="CX1197" s="73">
        <v>511122.02</v>
      </c>
      <c r="CY1197" s="77"/>
      <c r="CZ1197" s="4">
        <v>5184</v>
      </c>
      <c r="DA1197" s="76" t="str">
        <f t="shared" si="42"/>
        <v>5184</v>
      </c>
      <c r="DB1197" s="71">
        <v>1.3709575682579147</v>
      </c>
      <c r="DC1197" s="71">
        <v>1.2646287249481865</v>
      </c>
      <c r="DD1197" s="71">
        <v>0.10485406067803989</v>
      </c>
      <c r="DE1197" s="71">
        <v>0.22038869672885678</v>
      </c>
      <c r="DF1197" s="71">
        <v>0.26382938738388673</v>
      </c>
      <c r="DG1197" s="71">
        <v>0.15202874591207574</v>
      </c>
      <c r="DH1197" s="71">
        <v>0.11157028120883446</v>
      </c>
      <c r="DI1197" s="71">
        <v>0.14533171886402751</v>
      </c>
      <c r="DJ1197" s="71">
        <v>6.2663572465717923E-2</v>
      </c>
      <c r="DK1197" s="71">
        <v>4.5330876205339689E-2</v>
      </c>
      <c r="DL1197" s="71">
        <v>8.3221667094629387E-2</v>
      </c>
      <c r="DM1197" s="71">
        <v>5.7561449562325111E-2</v>
      </c>
      <c r="DN1197" s="71">
        <v>3.9648212226066945E-2</v>
      </c>
      <c r="DO1197" s="71">
        <v>7.5817802664161632E-2</v>
      </c>
      <c r="DQ1197" s="71"/>
      <c r="DR1197" s="71"/>
      <c r="DS1197" s="71"/>
      <c r="DT1197" s="71"/>
      <c r="DU1197" s="71"/>
      <c r="DV1197" s="71"/>
      <c r="DW1197" s="71"/>
      <c r="DX1197" s="71"/>
      <c r="DY1197" s="71"/>
      <c r="DZ1197" s="71"/>
      <c r="EA1197" s="71"/>
      <c r="EB1197" s="71"/>
      <c r="EC1197" s="71"/>
      <c r="ED1197" s="71"/>
    </row>
    <row r="1198" spans="1:134">
      <c r="A1198" s="4">
        <v>1417</v>
      </c>
      <c r="B1198" s="46" t="s">
        <v>9187</v>
      </c>
      <c r="C1198" s="65" t="str">
        <f t="shared" si="41"/>
        <v>1417</v>
      </c>
      <c r="D1198" s="69">
        <v>359528.39999999997</v>
      </c>
      <c r="E1198" s="68">
        <v>3967412.1599999988</v>
      </c>
      <c r="F1198" s="68">
        <v>60525.199999999953</v>
      </c>
      <c r="G1198" s="69">
        <v>827499.72999999765</v>
      </c>
      <c r="H1198" s="70">
        <v>104.36381426018909</v>
      </c>
      <c r="I1198" s="70">
        <v>26.354229566841681</v>
      </c>
      <c r="J1198" s="69">
        <v>533426.42000000004</v>
      </c>
      <c r="K1198" s="69">
        <v>509561.71999999991</v>
      </c>
      <c r="L1198" s="69">
        <v>480807.24000000005</v>
      </c>
      <c r="M1198" s="69">
        <v>728854.24000000011</v>
      </c>
      <c r="N1198" s="69">
        <v>882246.08999999985</v>
      </c>
      <c r="O1198" s="69">
        <v>862743.17</v>
      </c>
      <c r="P1198" s="69">
        <v>566337.54</v>
      </c>
      <c r="Q1198" s="69">
        <v>533742.19000000006</v>
      </c>
      <c r="R1198" s="69">
        <v>847883.80999999994</v>
      </c>
      <c r="S1198" s="69">
        <v>507788.23</v>
      </c>
      <c r="T1198" s="69">
        <v>592117.58000000007</v>
      </c>
      <c r="U1198" s="69">
        <v>560014.4099999998</v>
      </c>
      <c r="V1198" s="69">
        <v>359528.39999999997</v>
      </c>
      <c r="W1198" s="70">
        <v>103.98908556233104</v>
      </c>
      <c r="X1198" s="70">
        <v>88.625917907200389</v>
      </c>
      <c r="Y1198" s="70">
        <v>105.72943257825112</v>
      </c>
      <c r="Z1198" s="71">
        <v>121.18376870669093</v>
      </c>
      <c r="AA1198" s="71">
        <v>105.06639587327042</v>
      </c>
      <c r="AB1198" s="71">
        <v>100.26891574850296</v>
      </c>
      <c r="AC1198" s="71">
        <v>102.48138951036192</v>
      </c>
      <c r="AD1198" s="71">
        <v>112.06163183901153</v>
      </c>
      <c r="AE1198" s="71">
        <v>111.51570628297507</v>
      </c>
      <c r="AF1198" s="71">
        <v>102.09519147645032</v>
      </c>
      <c r="AG1198" s="71">
        <v>107.22773229215601</v>
      </c>
      <c r="AH1198" s="71">
        <v>89.447352445023242</v>
      </c>
      <c r="AI1198" s="71">
        <v>106.80539668001789</v>
      </c>
      <c r="AJ1198" s="71">
        <v>-6.5483106675740865</v>
      </c>
      <c r="AK1198" s="71">
        <v>4.6184229595888526</v>
      </c>
      <c r="AL1198" s="71">
        <v>-13.252911621816654</v>
      </c>
      <c r="AM1198" s="71">
        <v>12.350863516607369</v>
      </c>
      <c r="AN1198" s="71">
        <v>6.6072886309459733</v>
      </c>
      <c r="AO1198" s="71">
        <v>9.3524798968561242</v>
      </c>
      <c r="AP1198" s="71">
        <v>9.1213380059783624</v>
      </c>
      <c r="AQ1198" s="71">
        <v>43.638212850214607</v>
      </c>
      <c r="AR1198" s="71">
        <v>98.386431671942205</v>
      </c>
      <c r="AS1198" s="71">
        <v>-15.168038919761074</v>
      </c>
      <c r="AT1198" s="71">
        <v>37.106852967141805</v>
      </c>
      <c r="AU1198" s="71">
        <v>13.711672791710129</v>
      </c>
      <c r="AV1198" s="72">
        <v>20.242325165750707</v>
      </c>
      <c r="AW1198" s="73">
        <v>-37378.050000000047</v>
      </c>
      <c r="AX1198" s="73">
        <v>22494.809999999881</v>
      </c>
      <c r="AY1198" s="73">
        <v>-73456.019999999844</v>
      </c>
      <c r="AZ1198" s="73">
        <v>80123.810000000056</v>
      </c>
      <c r="BA1198" s="73">
        <v>54679.699999999604</v>
      </c>
      <c r="BB1198" s="73">
        <v>83513.109999999986</v>
      </c>
      <c r="BC1198" s="73">
        <v>47339.560000000056</v>
      </c>
      <c r="BD1198" s="73">
        <v>162154.31000000023</v>
      </c>
      <c r="BE1198" s="73">
        <v>420493.78999999986</v>
      </c>
      <c r="BF1198" s="73">
        <v>-90793.040000000154</v>
      </c>
      <c r="BG1198" s="73">
        <v>160251.80000000016</v>
      </c>
      <c r="BH1198" s="73">
        <v>67528.10999999987</v>
      </c>
      <c r="BI1198" s="73">
        <v>60525.199999999953</v>
      </c>
      <c r="BJ1198" s="71">
        <v>28.441074458539383</v>
      </c>
      <c r="BK1198" s="71">
        <v>26.947463490765085</v>
      </c>
      <c r="BL1198" s="71">
        <v>23.991200109721614</v>
      </c>
      <c r="BM1198" s="71">
        <v>26.498392852172657</v>
      </c>
      <c r="BN1198" s="71">
        <v>19.123194188587505</v>
      </c>
      <c r="BO1198" s="71">
        <v>27.945899921887321</v>
      </c>
      <c r="BP1198" s="71">
        <v>33.770829813999335</v>
      </c>
      <c r="BQ1198" s="71">
        <v>33.889349695245471</v>
      </c>
      <c r="BR1198" s="72">
        <v>29.418329855443037</v>
      </c>
      <c r="BS1198" s="72">
        <v>27.273514182833051</v>
      </c>
      <c r="BT1198" s="71">
        <v>29.987666096527427</v>
      </c>
      <c r="BU1198" s="71">
        <v>29.534246762663429</v>
      </c>
      <c r="BV1198" s="71">
        <v>28.351730114032851</v>
      </c>
      <c r="BW1198" s="71">
        <v>28.889826841850827</v>
      </c>
      <c r="BX1198" s="75">
        <v>11208</v>
      </c>
      <c r="BY1198" s="75">
        <v>10834</v>
      </c>
      <c r="BZ1198" s="75">
        <v>10363</v>
      </c>
      <c r="CA1198" s="75">
        <v>15828</v>
      </c>
      <c r="CB1198" s="75">
        <v>16085</v>
      </c>
      <c r="CC1198" s="75">
        <v>16164</v>
      </c>
      <c r="CD1198" s="75">
        <v>11843</v>
      </c>
      <c r="CE1198" s="75">
        <v>11524</v>
      </c>
      <c r="CF1198" s="75">
        <v>16557</v>
      </c>
      <c r="CG1198" s="75">
        <v>11940</v>
      </c>
      <c r="CH1198" s="75">
        <v>12811</v>
      </c>
      <c r="CI1198" s="75">
        <v>11632</v>
      </c>
      <c r="CJ1198" s="75">
        <v>7648</v>
      </c>
      <c r="CK1198" s="75">
        <v>83955</v>
      </c>
      <c r="CL1198" s="73">
        <v>925123.61999999988</v>
      </c>
      <c r="CM1198" s="73">
        <v>1031529.1199999999</v>
      </c>
      <c r="CN1198" s="73">
        <v>1165285.8899999999</v>
      </c>
      <c r="CO1198" s="73">
        <v>1409593.0599999998</v>
      </c>
      <c r="CP1198" s="73">
        <v>1388116.9899999998</v>
      </c>
      <c r="CQ1198" s="73">
        <v>996213.47</v>
      </c>
      <c r="CR1198" s="73">
        <v>1191041.42</v>
      </c>
      <c r="CS1198" s="73">
        <v>1204276.8400000005</v>
      </c>
      <c r="CT1198" s="73">
        <v>980189.14999999979</v>
      </c>
      <c r="CU1198" s="73">
        <v>990534.71999999986</v>
      </c>
      <c r="CV1198" s="73">
        <v>895993.29</v>
      </c>
      <c r="CW1198" s="73">
        <v>905917.39000000025</v>
      </c>
      <c r="CX1198" s="73">
        <v>1010680.2500000001</v>
      </c>
      <c r="CY1198" s="77"/>
      <c r="CZ1198" s="4">
        <v>1417</v>
      </c>
      <c r="DA1198" s="76" t="str">
        <f t="shared" si="42"/>
        <v>1417</v>
      </c>
      <c r="DB1198" s="71">
        <v>2.1373291435046142</v>
      </c>
      <c r="DC1198" s="71">
        <v>2.7504855684608023</v>
      </c>
      <c r="DD1198" s="71">
        <v>0.8699837141248784</v>
      </c>
      <c r="DE1198" s="71">
        <v>1.0681859664023479</v>
      </c>
      <c r="DF1198" s="71">
        <v>1.3853580423432235</v>
      </c>
      <c r="DG1198" s="71">
        <v>0.58517393983591282</v>
      </c>
      <c r="DH1198" s="71">
        <v>0.54208331034157164</v>
      </c>
      <c r="DI1198" s="71">
        <v>0.31304596789365952</v>
      </c>
      <c r="DJ1198" s="71">
        <v>0.40541054994787462</v>
      </c>
      <c r="DK1198" s="71">
        <v>0.21396267938869662</v>
      </c>
      <c r="DL1198" s="71">
        <v>0.53285232469610322</v>
      </c>
      <c r="DM1198" s="71">
        <v>0.11930569374703198</v>
      </c>
      <c r="DN1198" s="71">
        <v>4.8292863072373071E-2</v>
      </c>
      <c r="DO1198" s="71">
        <v>0.33415972699118834</v>
      </c>
      <c r="DQ1198" s="71"/>
      <c r="DR1198" s="71"/>
      <c r="DS1198" s="71"/>
      <c r="DT1198" s="71"/>
      <c r="DU1198" s="71"/>
      <c r="DV1198" s="71"/>
      <c r="DW1198" s="71"/>
      <c r="DX1198" s="71"/>
      <c r="DY1198" s="71"/>
      <c r="DZ1198" s="71"/>
      <c r="EA1198" s="71"/>
      <c r="EB1198" s="71"/>
      <c r="EC1198" s="71"/>
      <c r="ED1198" s="71"/>
    </row>
    <row r="1199" spans="1:134">
      <c r="A1199" s="4">
        <v>5186</v>
      </c>
      <c r="B1199" s="46" t="s">
        <v>9194</v>
      </c>
      <c r="C1199" s="65" t="str">
        <f t="shared" si="41"/>
        <v>5186</v>
      </c>
      <c r="D1199" s="69">
        <v>240433.87</v>
      </c>
      <c r="E1199" s="68">
        <v>2671445.4500000002</v>
      </c>
      <c r="F1199" s="68">
        <v>31545.080000000075</v>
      </c>
      <c r="G1199" s="69">
        <v>327311.01000000024</v>
      </c>
      <c r="H1199" s="70">
        <v>97.247753175740357</v>
      </c>
      <c r="I1199" s="70">
        <v>13.962979444131207</v>
      </c>
      <c r="J1199" s="69">
        <v>366502.84999999986</v>
      </c>
      <c r="K1199" s="69">
        <v>368978.31999999989</v>
      </c>
      <c r="L1199" s="69">
        <v>357364.85</v>
      </c>
      <c r="M1199" s="69">
        <v>424428.23</v>
      </c>
      <c r="N1199" s="69">
        <v>609080.07999999996</v>
      </c>
      <c r="O1199" s="69">
        <v>570396.55999999982</v>
      </c>
      <c r="P1199" s="69">
        <v>317690.02999999991</v>
      </c>
      <c r="Q1199" s="69">
        <v>341016.49999999994</v>
      </c>
      <c r="R1199" s="69">
        <v>585544.84</v>
      </c>
      <c r="S1199" s="69">
        <v>340333.55</v>
      </c>
      <c r="T1199" s="69">
        <v>442640.54</v>
      </c>
      <c r="U1199" s="69">
        <v>403786.12000000005</v>
      </c>
      <c r="V1199" s="69">
        <v>240433.87</v>
      </c>
      <c r="W1199" s="70">
        <v>96.675578503020432</v>
      </c>
      <c r="X1199" s="70">
        <v>82.42033930046972</v>
      </c>
      <c r="Y1199" s="70">
        <v>100.06750348595523</v>
      </c>
      <c r="Z1199" s="71">
        <v>101.79297795374542</v>
      </c>
      <c r="AA1199" s="71">
        <v>97.515794585128646</v>
      </c>
      <c r="AB1199" s="71">
        <v>96.31426358512519</v>
      </c>
      <c r="AC1199" s="71">
        <v>84.745464624241663</v>
      </c>
      <c r="AD1199" s="71">
        <v>90.390424375602805</v>
      </c>
      <c r="AE1199" s="71">
        <v>103.21673747115803</v>
      </c>
      <c r="AF1199" s="71">
        <v>92.687151785100298</v>
      </c>
      <c r="AG1199" s="71">
        <v>104.40357928922327</v>
      </c>
      <c r="AH1199" s="71">
        <v>98.428594174555741</v>
      </c>
      <c r="AI1199" s="71">
        <v>106.28317372547893</v>
      </c>
      <c r="AJ1199" s="71">
        <v>0.59629672366579012</v>
      </c>
      <c r="AK1199" s="71">
        <v>-0.64391106208180338</v>
      </c>
      <c r="AL1199" s="71">
        <v>-11.13114545738626</v>
      </c>
      <c r="AM1199" s="71">
        <v>-7.4608519375741755</v>
      </c>
      <c r="AN1199" s="71">
        <v>-11.279844016387209</v>
      </c>
      <c r="AO1199" s="71">
        <v>-5.6406347227519582</v>
      </c>
      <c r="AP1199" s="71">
        <v>-17.650247005169252</v>
      </c>
      <c r="AQ1199" s="71">
        <v>13.608701059298234</v>
      </c>
      <c r="AR1199" s="71">
        <v>83.023010403881642</v>
      </c>
      <c r="AS1199" s="71">
        <v>-25.257075599220801</v>
      </c>
      <c r="AT1199" s="71">
        <v>27.234813798728652</v>
      </c>
      <c r="AU1199" s="71">
        <v>23.809282017006606</v>
      </c>
      <c r="AV1199" s="72">
        <v>15.101375234161729</v>
      </c>
      <c r="AW1199" s="73">
        <v>2172.4899999999325</v>
      </c>
      <c r="AX1199" s="73">
        <v>-2391.2900000001537</v>
      </c>
      <c r="AY1199" s="73">
        <v>-44761.239999999991</v>
      </c>
      <c r="AZ1199" s="73">
        <v>-34218.990000000049</v>
      </c>
      <c r="BA1199" s="73">
        <v>-77421.709999999846</v>
      </c>
      <c r="BB1199" s="73">
        <v>-15716.520000000135</v>
      </c>
      <c r="BC1199" s="73">
        <v>-68091.37</v>
      </c>
      <c r="BD1199" s="73">
        <v>40848.909999999916</v>
      </c>
      <c r="BE1199" s="73">
        <v>265615.21000000002</v>
      </c>
      <c r="BF1199" s="73">
        <v>-115005.2699999999</v>
      </c>
      <c r="BG1199" s="73">
        <v>94747.909999999974</v>
      </c>
      <c r="BH1199" s="73">
        <v>77650.540000000154</v>
      </c>
      <c r="BI1199" s="73">
        <v>31545.080000000075</v>
      </c>
      <c r="BJ1199" s="71">
        <v>14.741958130448896</v>
      </c>
      <c r="BK1199" s="71">
        <v>10.07772184648195</v>
      </c>
      <c r="BL1199" s="71">
        <v>8.9936120274264901</v>
      </c>
      <c r="BM1199" s="71">
        <v>11.91925532589226</v>
      </c>
      <c r="BN1199" s="71">
        <v>2.7150317188436635</v>
      </c>
      <c r="BO1199" s="71">
        <v>8.2133416277118894</v>
      </c>
      <c r="BP1199" s="71">
        <v>18.221022055119509</v>
      </c>
      <c r="BQ1199" s="71">
        <v>14.396727523603539</v>
      </c>
      <c r="BR1199" s="72">
        <v>12.419272545169692</v>
      </c>
      <c r="BS1199" s="72">
        <v>12.565741104965369</v>
      </c>
      <c r="BT1199" s="71">
        <v>13.374951382911878</v>
      </c>
      <c r="BU1199" s="71">
        <v>12.268082681795384</v>
      </c>
      <c r="BV1199" s="71">
        <v>12.503823459097459</v>
      </c>
      <c r="BW1199" s="71">
        <v>12.145230389256181</v>
      </c>
      <c r="BX1199" s="75">
        <v>7245</v>
      </c>
      <c r="BY1199" s="75">
        <v>6629</v>
      </c>
      <c r="BZ1199" s="75">
        <v>7423</v>
      </c>
      <c r="CA1199" s="75">
        <v>8387</v>
      </c>
      <c r="CB1199" s="75">
        <v>10834</v>
      </c>
      <c r="CC1199" s="75">
        <v>11232</v>
      </c>
      <c r="CD1199" s="75">
        <v>6623</v>
      </c>
      <c r="CE1199" s="75">
        <v>7676</v>
      </c>
      <c r="CF1199" s="75">
        <v>13101</v>
      </c>
      <c r="CG1199" s="75">
        <v>8175</v>
      </c>
      <c r="CH1199" s="75">
        <v>9289</v>
      </c>
      <c r="CI1199" s="75">
        <v>8912</v>
      </c>
      <c r="CJ1199" s="75">
        <v>4684</v>
      </c>
      <c r="CK1199" s="75">
        <v>58460</v>
      </c>
      <c r="CL1199" s="73">
        <v>680906.11999999976</v>
      </c>
      <c r="CM1199" s="73">
        <v>699570.47999999986</v>
      </c>
      <c r="CN1199" s="73">
        <v>707058.09999999986</v>
      </c>
      <c r="CO1199" s="73">
        <v>694634.73</v>
      </c>
      <c r="CP1199" s="73">
        <v>762332.23999999976</v>
      </c>
      <c r="CQ1199" s="73">
        <v>546803.01999999979</v>
      </c>
      <c r="CR1199" s="73">
        <v>545247.49999999988</v>
      </c>
      <c r="CS1199" s="73">
        <v>668204.2200000002</v>
      </c>
      <c r="CT1199" s="73">
        <v>589721.62</v>
      </c>
      <c r="CU1199" s="73">
        <v>513876.83999999997</v>
      </c>
      <c r="CV1199" s="73">
        <v>555397.01999999979</v>
      </c>
      <c r="CW1199" s="73">
        <v>574010.77999999991</v>
      </c>
      <c r="CX1199" s="73">
        <v>562900.46000000008</v>
      </c>
      <c r="CY1199" s="77"/>
      <c r="CZ1199" s="4">
        <v>5186</v>
      </c>
      <c r="DA1199" s="76" t="str">
        <f t="shared" si="42"/>
        <v>5186</v>
      </c>
      <c r="DB1199" s="71">
        <v>1.7572537790627552</v>
      </c>
      <c r="DC1199" s="71">
        <v>3.4647632428644193</v>
      </c>
      <c r="DD1199" s="71">
        <v>1.7200329643370482</v>
      </c>
      <c r="DE1199" s="71">
        <v>0.52829967026285529</v>
      </c>
      <c r="DF1199" s="71">
        <v>0.78459456156925667</v>
      </c>
      <c r="DG1199" s="71">
        <v>0.86303455602898815</v>
      </c>
      <c r="DH1199" s="71">
        <v>0.49894100572435784</v>
      </c>
      <c r="DI1199" s="71">
        <v>0.60583097186771795</v>
      </c>
      <c r="DJ1199" s="71">
        <v>0.26659425103792384</v>
      </c>
      <c r="DK1199" s="71">
        <v>0.18591722413424919</v>
      </c>
      <c r="DL1199" s="71">
        <v>0.17945639561955246</v>
      </c>
      <c r="DM1199" s="71">
        <v>0.65006584820621893</v>
      </c>
      <c r="DN1199" s="71">
        <v>0.2616947121343956</v>
      </c>
      <c r="DO1199" s="71">
        <v>0.37108653875553338</v>
      </c>
      <c r="DQ1199" s="71"/>
      <c r="DR1199" s="71"/>
      <c r="DS1199" s="71"/>
      <c r="DT1199" s="71"/>
      <c r="DU1199" s="71"/>
      <c r="DV1199" s="71"/>
      <c r="DW1199" s="71"/>
      <c r="DX1199" s="71"/>
      <c r="DY1199" s="71"/>
      <c r="DZ1199" s="71"/>
      <c r="EA1199" s="71"/>
      <c r="EB1199" s="71"/>
      <c r="EC1199" s="71"/>
      <c r="ED1199" s="71"/>
    </row>
    <row r="1200" spans="1:134">
      <c r="A1200" s="4">
        <v>1412</v>
      </c>
      <c r="B1200" s="46" t="s">
        <v>9200</v>
      </c>
      <c r="C1200" s="65" t="str">
        <f t="shared" si="41"/>
        <v>1412</v>
      </c>
      <c r="D1200" s="69">
        <v>361643.19999999995</v>
      </c>
      <c r="E1200" s="68">
        <v>3123661.1199999992</v>
      </c>
      <c r="F1200" s="68">
        <v>170001.15999999995</v>
      </c>
      <c r="G1200" s="69">
        <v>795230.9599999995</v>
      </c>
      <c r="H1200" s="70">
        <v>109.56411531829913</v>
      </c>
      <c r="I1200" s="70">
        <v>34.15309480444111</v>
      </c>
      <c r="J1200" s="69">
        <v>388931.14</v>
      </c>
      <c r="K1200" s="69">
        <v>349340.76999999984</v>
      </c>
      <c r="L1200" s="69">
        <v>325225.07</v>
      </c>
      <c r="M1200" s="69">
        <v>445841.31999999995</v>
      </c>
      <c r="N1200" s="69">
        <v>529883.02</v>
      </c>
      <c r="O1200" s="69">
        <v>673849.23</v>
      </c>
      <c r="P1200" s="69">
        <v>320655.53999999992</v>
      </c>
      <c r="Q1200" s="69">
        <v>302111.19999999995</v>
      </c>
      <c r="R1200" s="69">
        <v>883351.03999999992</v>
      </c>
      <c r="S1200" s="69">
        <v>330780.39</v>
      </c>
      <c r="T1200" s="69">
        <v>421241.44</v>
      </c>
      <c r="U1200" s="69">
        <v>503878.31000000006</v>
      </c>
      <c r="V1200" s="69">
        <v>361643.19999999995</v>
      </c>
      <c r="W1200" s="70">
        <v>105.11886904331409</v>
      </c>
      <c r="X1200" s="70">
        <v>94.083185748863897</v>
      </c>
      <c r="Y1200" s="70">
        <v>89.669047683459624</v>
      </c>
      <c r="Z1200" s="71">
        <v>95.223024995965773</v>
      </c>
      <c r="AA1200" s="71">
        <v>112.00952719011971</v>
      </c>
      <c r="AB1200" s="71">
        <v>104.23843263816674</v>
      </c>
      <c r="AC1200" s="71">
        <v>82.591535159122884</v>
      </c>
      <c r="AD1200" s="71">
        <v>85.802714291101111</v>
      </c>
      <c r="AE1200" s="71">
        <v>121.96318347339906</v>
      </c>
      <c r="AF1200" s="71">
        <v>94.838241410582157</v>
      </c>
      <c r="AG1200" s="71">
        <v>109.88390188784693</v>
      </c>
      <c r="AH1200" s="71">
        <v>124.75695301616301</v>
      </c>
      <c r="AI1200" s="71">
        <v>144.45683343141255</v>
      </c>
      <c r="AJ1200" s="71">
        <v>-7.4659109726317059</v>
      </c>
      <c r="AK1200" s="71">
        <v>-7.2680613660360827</v>
      </c>
      <c r="AL1200" s="71">
        <v>-21.05046493977467</v>
      </c>
      <c r="AM1200" s="71">
        <v>-10.241395453066925</v>
      </c>
      <c r="AN1200" s="71">
        <v>-8.437025230805606</v>
      </c>
      <c r="AO1200" s="71">
        <v>-6.0307795184210473</v>
      </c>
      <c r="AP1200" s="71">
        <v>-16.392909563304759</v>
      </c>
      <c r="AQ1200" s="71">
        <v>5.7616058644579304</v>
      </c>
      <c r="AR1200" s="71">
        <v>179.79850223802111</v>
      </c>
      <c r="AS1200" s="71">
        <v>-38.6603880702217</v>
      </c>
      <c r="AT1200" s="71">
        <v>41.578675482309912</v>
      </c>
      <c r="AU1200" s="71">
        <v>59.907390625888098</v>
      </c>
      <c r="AV1200" s="72">
        <v>88.70765516793702</v>
      </c>
      <c r="AW1200" s="73">
        <v>-31380.060000000056</v>
      </c>
      <c r="AX1200" s="73">
        <v>-27380.320000000123</v>
      </c>
      <c r="AY1200" s="73">
        <v>-86715.38</v>
      </c>
      <c r="AZ1200" s="73">
        <v>-50870.19</v>
      </c>
      <c r="BA1200" s="73">
        <v>-48825.810000000056</v>
      </c>
      <c r="BB1200" s="73">
        <v>-36645.370000000112</v>
      </c>
      <c r="BC1200" s="73">
        <v>-62871.190000000177</v>
      </c>
      <c r="BD1200" s="73">
        <v>16458.199999999895</v>
      </c>
      <c r="BE1200" s="73">
        <v>567641.32999999984</v>
      </c>
      <c r="BF1200" s="73">
        <v>-208480.26</v>
      </c>
      <c r="BG1200" s="73">
        <v>123709.74000000005</v>
      </c>
      <c r="BH1200" s="73">
        <v>188771.98000000004</v>
      </c>
      <c r="BI1200" s="73">
        <v>170001.15999999995</v>
      </c>
      <c r="BJ1200" s="71">
        <v>20.620864110831654</v>
      </c>
      <c r="BK1200" s="71">
        <v>14.813597863705972</v>
      </c>
      <c r="BL1200" s="71">
        <v>15.622319644958608</v>
      </c>
      <c r="BM1200" s="71">
        <v>16.821013699779744</v>
      </c>
      <c r="BN1200" s="71">
        <v>5.090538201086078</v>
      </c>
      <c r="BO1200" s="71">
        <v>14.376973076521093</v>
      </c>
      <c r="BP1200" s="71">
        <v>22.842594809470935</v>
      </c>
      <c r="BQ1200" s="71">
        <v>24.002369936870398</v>
      </c>
      <c r="BR1200" s="72">
        <v>15.460476293280678</v>
      </c>
      <c r="BS1200" s="72">
        <v>16.546992596170849</v>
      </c>
      <c r="BT1200" s="71">
        <v>16.469810786736439</v>
      </c>
      <c r="BU1200" s="71">
        <v>18.156985927546224</v>
      </c>
      <c r="BV1200" s="71">
        <v>17.804926786301991</v>
      </c>
      <c r="BW1200" s="71">
        <v>16.545239946454146</v>
      </c>
      <c r="BX1200" s="75">
        <v>11517</v>
      </c>
      <c r="BY1200" s="75">
        <v>9767</v>
      </c>
      <c r="BZ1200" s="75">
        <v>9203</v>
      </c>
      <c r="CA1200" s="75">
        <v>11343</v>
      </c>
      <c r="CB1200" s="75">
        <v>12673</v>
      </c>
      <c r="CC1200" s="75">
        <v>16439</v>
      </c>
      <c r="CD1200" s="75">
        <v>9527</v>
      </c>
      <c r="CE1200" s="75">
        <v>9128</v>
      </c>
      <c r="CF1200" s="75">
        <v>16091</v>
      </c>
      <c r="CG1200" s="75">
        <v>9566</v>
      </c>
      <c r="CH1200" s="75">
        <v>11245</v>
      </c>
      <c r="CI1200" s="75">
        <v>13749</v>
      </c>
      <c r="CJ1200" s="75">
        <v>9272</v>
      </c>
      <c r="CK1200" s="75">
        <v>78578</v>
      </c>
      <c r="CL1200" s="73">
        <v>632227.70000000007</v>
      </c>
      <c r="CM1200" s="73">
        <v>584619.15</v>
      </c>
      <c r="CN1200" s="73">
        <v>730653.22</v>
      </c>
      <c r="CO1200" s="73">
        <v>758026.67000000016</v>
      </c>
      <c r="CP1200" s="73">
        <v>696612.95000000019</v>
      </c>
      <c r="CQ1200" s="73">
        <v>507078.93000000011</v>
      </c>
      <c r="CR1200" s="73">
        <v>465988.60000000003</v>
      </c>
      <c r="CS1200" s="73">
        <v>882711.9600000002</v>
      </c>
      <c r="CT1200" s="73">
        <v>615495.25000000012</v>
      </c>
      <c r="CU1200" s="73">
        <v>613170.23</v>
      </c>
      <c r="CV1200" s="73">
        <v>667054.00999999989</v>
      </c>
      <c r="CW1200" s="73">
        <v>691657.40000000014</v>
      </c>
      <c r="CX1200" s="73">
        <v>637251.4</v>
      </c>
      <c r="CY1200" s="77"/>
      <c r="CZ1200" s="4">
        <v>1412</v>
      </c>
      <c r="DA1200" s="76" t="str">
        <f t="shared" si="42"/>
        <v>1412</v>
      </c>
      <c r="DB1200" s="71">
        <v>0.55683920242149554</v>
      </c>
      <c r="DC1200" s="71">
        <v>2.4251105093803904</v>
      </c>
      <c r="DD1200" s="71">
        <v>0.20059513046474606</v>
      </c>
      <c r="DE1200" s="71">
        <v>0.28721644399964202</v>
      </c>
      <c r="DF1200" s="71">
        <v>0.16755202666728264</v>
      </c>
      <c r="DG1200" s="71">
        <v>0.10019750343730818</v>
      </c>
      <c r="DH1200" s="71">
        <v>0.14332631222909389</v>
      </c>
      <c r="DI1200" s="71">
        <v>5.3975529272402442E-2</v>
      </c>
      <c r="DJ1200" s="71">
        <v>0.15768887884029834</v>
      </c>
      <c r="DK1200" s="71">
        <v>1.335585623111275E-2</v>
      </c>
      <c r="DL1200" s="71">
        <v>0</v>
      </c>
      <c r="DM1200" s="71">
        <v>0.24081799004776827</v>
      </c>
      <c r="DN1200" s="71">
        <v>8.1381383958184245E-3</v>
      </c>
      <c r="DO1200" s="71">
        <v>0.10549143891399537</v>
      </c>
      <c r="DQ1200" s="71"/>
      <c r="DR1200" s="71"/>
      <c r="DS1200" s="71"/>
      <c r="DT1200" s="71"/>
      <c r="DU1200" s="71"/>
      <c r="DV1200" s="71"/>
      <c r="DW1200" s="71"/>
      <c r="DX1200" s="71"/>
      <c r="DY1200" s="71"/>
      <c r="DZ1200" s="71"/>
      <c r="EA1200" s="71"/>
      <c r="EB1200" s="71"/>
      <c r="EC1200" s="71"/>
      <c r="ED1200" s="71"/>
    </row>
    <row r="1201" spans="1:134">
      <c r="A1201" s="4">
        <v>5183</v>
      </c>
      <c r="B1201" s="46" t="s">
        <v>9207</v>
      </c>
      <c r="C1201" s="65" t="str">
        <f t="shared" si="41"/>
        <v>5183</v>
      </c>
      <c r="D1201" s="69">
        <v>301550.42</v>
      </c>
      <c r="E1201" s="68">
        <v>2732436.62</v>
      </c>
      <c r="F1201" s="68">
        <v>113074.59000000003</v>
      </c>
      <c r="G1201" s="69">
        <v>596243.91000000061</v>
      </c>
      <c r="H1201" s="70">
        <v>101.94689701255604</v>
      </c>
      <c r="I1201" s="70">
        <v>27.911522551727131</v>
      </c>
      <c r="J1201" s="69">
        <v>393841.06999999995</v>
      </c>
      <c r="K1201" s="69">
        <v>274411.03000000003</v>
      </c>
      <c r="L1201" s="69">
        <v>316509.25999999995</v>
      </c>
      <c r="M1201" s="69">
        <v>361578.73000000004</v>
      </c>
      <c r="N1201" s="69">
        <v>386218.99999999994</v>
      </c>
      <c r="O1201" s="69">
        <v>540343.21</v>
      </c>
      <c r="P1201" s="69">
        <v>348272.22999999992</v>
      </c>
      <c r="Q1201" s="69">
        <v>348714.15999999992</v>
      </c>
      <c r="R1201" s="69">
        <v>522165.06999999995</v>
      </c>
      <c r="S1201" s="69">
        <v>343565.28</v>
      </c>
      <c r="T1201" s="69">
        <v>381712.73</v>
      </c>
      <c r="U1201" s="69">
        <v>486456.73000000004</v>
      </c>
      <c r="V1201" s="69">
        <v>301550.42</v>
      </c>
      <c r="W1201" s="70">
        <v>114.88133217085625</v>
      </c>
      <c r="X1201" s="70">
        <v>78.706195241358273</v>
      </c>
      <c r="Y1201" s="70">
        <v>95.988303077199134</v>
      </c>
      <c r="Z1201" s="71">
        <v>89.347358349635471</v>
      </c>
      <c r="AA1201" s="71">
        <v>91.856873719957918</v>
      </c>
      <c r="AB1201" s="71">
        <v>101.94163975219168</v>
      </c>
      <c r="AC1201" s="71">
        <v>95.985660213969282</v>
      </c>
      <c r="AD1201" s="71">
        <v>94.580315833189289</v>
      </c>
      <c r="AE1201" s="71">
        <v>99.847607863487241</v>
      </c>
      <c r="AF1201" s="71">
        <v>99.720955993010946</v>
      </c>
      <c r="AG1201" s="71">
        <v>94.138354310861587</v>
      </c>
      <c r="AH1201" s="71">
        <v>116.76287927626518</v>
      </c>
      <c r="AI1201" s="71">
        <v>116.36936769041093</v>
      </c>
      <c r="AJ1201" s="71">
        <v>3.0566238402628398</v>
      </c>
      <c r="AK1201" s="71">
        <v>-19.507785842059022</v>
      </c>
      <c r="AL1201" s="71">
        <v>-4.1586277588524956</v>
      </c>
      <c r="AM1201" s="71">
        <v>-9.2237235360353225</v>
      </c>
      <c r="AN1201" s="71">
        <v>-17.40078048359015</v>
      </c>
      <c r="AO1201" s="71">
        <v>-3.2306452545608599</v>
      </c>
      <c r="AP1201" s="71">
        <v>1.9287403638124978</v>
      </c>
      <c r="AQ1201" s="71">
        <v>22.023748349448201</v>
      </c>
      <c r="AR1201" s="71">
        <v>65.937377870405015</v>
      </c>
      <c r="AS1201" s="71">
        <v>-10.135787665920992</v>
      </c>
      <c r="AT1201" s="71">
        <v>25.729162000426943</v>
      </c>
      <c r="AU1201" s="71">
        <v>52.175629362417197</v>
      </c>
      <c r="AV1201" s="72">
        <v>59.994212520512605</v>
      </c>
      <c r="AW1201" s="73">
        <v>11681.189999999944</v>
      </c>
      <c r="AX1201" s="73">
        <v>-66505.209999999963</v>
      </c>
      <c r="AY1201" s="73">
        <v>-13733.570000000007</v>
      </c>
      <c r="AZ1201" s="73">
        <v>-36739.799999999872</v>
      </c>
      <c r="BA1201" s="73">
        <v>-81343.190000000061</v>
      </c>
      <c r="BB1201" s="73">
        <v>-11770.540000000154</v>
      </c>
      <c r="BC1201" s="73">
        <v>6590.1599999999162</v>
      </c>
      <c r="BD1201" s="73">
        <v>62938.509999999951</v>
      </c>
      <c r="BE1201" s="73">
        <v>207489.09000000003</v>
      </c>
      <c r="BF1201" s="73">
        <v>-38750.740000000049</v>
      </c>
      <c r="BG1201" s="73">
        <v>78113.52999999997</v>
      </c>
      <c r="BH1201" s="73">
        <v>166788.77000000008</v>
      </c>
      <c r="BI1201" s="73">
        <v>113074.59000000003</v>
      </c>
      <c r="BJ1201" s="71">
        <v>31.32426959499433</v>
      </c>
      <c r="BK1201" s="71">
        <v>24.985489407416875</v>
      </c>
      <c r="BL1201" s="71">
        <v>22.075923646912546</v>
      </c>
      <c r="BM1201" s="71">
        <v>24.160956874737451</v>
      </c>
      <c r="BN1201" s="71">
        <v>14.433763260345177</v>
      </c>
      <c r="BO1201" s="71">
        <v>18.773431690791764</v>
      </c>
      <c r="BP1201" s="71">
        <v>30.904000045211866</v>
      </c>
      <c r="BQ1201" s="71">
        <v>30.910980619923489</v>
      </c>
      <c r="BR1201" s="72">
        <v>26.267646795097903</v>
      </c>
      <c r="BS1201" s="72">
        <v>23.645174333850601</v>
      </c>
      <c r="BT1201" s="71">
        <v>25.389804399590759</v>
      </c>
      <c r="BU1201" s="71">
        <v>25.960245037915065</v>
      </c>
      <c r="BV1201" s="71">
        <v>24.730040573332783</v>
      </c>
      <c r="BW1201" s="71">
        <v>25.444704786951359</v>
      </c>
      <c r="BX1201" s="75">
        <v>15741</v>
      </c>
      <c r="BY1201" s="75">
        <v>11688</v>
      </c>
      <c r="BZ1201" s="75">
        <v>11529</v>
      </c>
      <c r="CA1201" s="75">
        <v>13389</v>
      </c>
      <c r="CB1201" s="75">
        <v>13290</v>
      </c>
      <c r="CC1201" s="75">
        <v>16370</v>
      </c>
      <c r="CD1201" s="75">
        <v>13444</v>
      </c>
      <c r="CE1201" s="75">
        <v>13957</v>
      </c>
      <c r="CF1201" s="75">
        <v>16728</v>
      </c>
      <c r="CG1201" s="75">
        <v>13651</v>
      </c>
      <c r="CH1201" s="75">
        <v>14516</v>
      </c>
      <c r="CI1201" s="75">
        <v>18199</v>
      </c>
      <c r="CJ1201" s="75">
        <v>10734</v>
      </c>
      <c r="CK1201" s="75">
        <v>101229</v>
      </c>
      <c r="CL1201" s="73">
        <v>468002.36000000004</v>
      </c>
      <c r="CM1201" s="73">
        <v>538692.49000000011</v>
      </c>
      <c r="CN1201" s="73">
        <v>592333.28999999992</v>
      </c>
      <c r="CO1201" s="73">
        <v>641006.55999999994</v>
      </c>
      <c r="CP1201" s="73">
        <v>627998.15000000014</v>
      </c>
      <c r="CQ1201" s="73">
        <v>505222.96</v>
      </c>
      <c r="CR1201" s="73">
        <v>476173.29</v>
      </c>
      <c r="CS1201" s="73">
        <v>680468.8400000002</v>
      </c>
      <c r="CT1201" s="73">
        <v>521173.50999999989</v>
      </c>
      <c r="CU1201" s="73">
        <v>499070.64999999997</v>
      </c>
      <c r="CV1201" s="73">
        <v>543512.26000000013</v>
      </c>
      <c r="CW1201" s="73">
        <v>537072.74</v>
      </c>
      <c r="CX1201" s="73">
        <v>522266.66000000009</v>
      </c>
      <c r="CY1201" s="77"/>
      <c r="CZ1201" s="4">
        <v>5183</v>
      </c>
      <c r="DA1201" s="76" t="str">
        <f t="shared" si="42"/>
        <v>5183</v>
      </c>
      <c r="DB1201" s="71">
        <v>1.0854677919807116</v>
      </c>
      <c r="DC1201" s="71">
        <v>1.1178307071144922</v>
      </c>
      <c r="DD1201" s="71">
        <v>0.18463118230822537</v>
      </c>
      <c r="DE1201" s="71">
        <v>0.80787766265385186</v>
      </c>
      <c r="DF1201" s="71">
        <v>0.42651848894734196</v>
      </c>
      <c r="DG1201" s="71">
        <v>1.3804030788351997</v>
      </c>
      <c r="DH1201" s="71">
        <v>0.76800147702003219</v>
      </c>
      <c r="DI1201" s="71">
        <v>0.48280694143705327</v>
      </c>
      <c r="DJ1201" s="71">
        <v>0.46647984288532129</v>
      </c>
      <c r="DK1201" s="71">
        <v>0.35525415115499603</v>
      </c>
      <c r="DL1201" s="71">
        <v>0.11807492577123478</v>
      </c>
      <c r="DM1201" s="71">
        <v>0.17561777057531341</v>
      </c>
      <c r="DN1201" s="71">
        <v>0.17139414839657779</v>
      </c>
      <c r="DO1201" s="71">
        <v>0.36037014779084026</v>
      </c>
      <c r="DQ1201" s="71"/>
      <c r="DR1201" s="71"/>
      <c r="DS1201" s="71"/>
      <c r="DT1201" s="71"/>
      <c r="DU1201" s="71"/>
      <c r="DV1201" s="71"/>
      <c r="DW1201" s="71"/>
      <c r="DX1201" s="71"/>
      <c r="DY1201" s="71"/>
      <c r="DZ1201" s="71"/>
      <c r="EA1201" s="71"/>
      <c r="EB1201" s="71"/>
      <c r="EC1201" s="71"/>
      <c r="ED1201" s="71"/>
    </row>
    <row r="1202" spans="1:134">
      <c r="A1202" s="4">
        <v>5168</v>
      </c>
      <c r="B1202" s="46" t="s">
        <v>9213</v>
      </c>
      <c r="C1202" s="65" t="str">
        <f t="shared" si="41"/>
        <v>5168</v>
      </c>
      <c r="D1202" s="69">
        <v>224285.29000000004</v>
      </c>
      <c r="E1202" s="68">
        <v>2649684.8199999998</v>
      </c>
      <c r="F1202" s="68">
        <v>69727.430000000022</v>
      </c>
      <c r="G1202" s="69">
        <v>607987.03000000049</v>
      </c>
      <c r="H1202" s="70">
        <v>109.7789051411759</v>
      </c>
      <c r="I1202" s="70">
        <v>29.778502625503677</v>
      </c>
      <c r="J1202" s="69">
        <v>297280.33999999991</v>
      </c>
      <c r="K1202" s="69">
        <v>255539.59999999995</v>
      </c>
      <c r="L1202" s="69">
        <v>259759.63000000003</v>
      </c>
      <c r="M1202" s="69">
        <v>358615.50999999989</v>
      </c>
      <c r="N1202" s="69">
        <v>453990.4599999999</v>
      </c>
      <c r="O1202" s="69">
        <v>483822.20000000007</v>
      </c>
      <c r="P1202" s="69">
        <v>320966.42999999988</v>
      </c>
      <c r="Q1202" s="69">
        <v>302394.54000000004</v>
      </c>
      <c r="R1202" s="69">
        <v>583235.58000000007</v>
      </c>
      <c r="S1202" s="69">
        <v>388235.61999999994</v>
      </c>
      <c r="T1202" s="69">
        <v>441183.72</v>
      </c>
      <c r="U1202" s="69">
        <v>389383.64</v>
      </c>
      <c r="V1202" s="69">
        <v>224285.29000000004</v>
      </c>
      <c r="W1202" s="70">
        <v>88.888781645190846</v>
      </c>
      <c r="X1202" s="70">
        <v>76.128655030586799</v>
      </c>
      <c r="Y1202" s="70">
        <v>93.875221763632197</v>
      </c>
      <c r="Z1202" s="71">
        <v>109.0258529947123</v>
      </c>
      <c r="AA1202" s="71">
        <v>113.79567260854479</v>
      </c>
      <c r="AB1202" s="71">
        <v>128.07019072183149</v>
      </c>
      <c r="AC1202" s="71">
        <v>84.993901923572636</v>
      </c>
      <c r="AD1202" s="71">
        <v>90.633318038684763</v>
      </c>
      <c r="AE1202" s="71">
        <v>112.00346790129771</v>
      </c>
      <c r="AF1202" s="71">
        <v>124.45256354352907</v>
      </c>
      <c r="AG1202" s="71">
        <v>123.47109189358865</v>
      </c>
      <c r="AH1202" s="71">
        <v>119.13519949687712</v>
      </c>
      <c r="AI1202" s="71">
        <v>120.88824917341488</v>
      </c>
      <c r="AJ1202" s="71">
        <v>-17.742445549603847</v>
      </c>
      <c r="AK1202" s="71">
        <v>-33.672947890381678</v>
      </c>
      <c r="AL1202" s="71">
        <v>-28.215408356831585</v>
      </c>
      <c r="AM1202" s="71">
        <v>-22.528272717028997</v>
      </c>
      <c r="AN1202" s="71">
        <v>-23.866683132379652</v>
      </c>
      <c r="AO1202" s="71">
        <v>-8.6486017212321187</v>
      </c>
      <c r="AP1202" s="71">
        <v>-18.112329539428639</v>
      </c>
      <c r="AQ1202" s="71">
        <v>13.081123222469348</v>
      </c>
      <c r="AR1202" s="71">
        <v>78.565854633482999</v>
      </c>
      <c r="AS1202" s="71">
        <v>9.1466847740202972</v>
      </c>
      <c r="AT1202" s="71">
        <v>53.635775751744362</v>
      </c>
      <c r="AU1202" s="71">
        <v>50.759283371605491</v>
      </c>
      <c r="AV1202" s="72">
        <v>45.114127485978408</v>
      </c>
      <c r="AW1202" s="73">
        <v>-64121.52999999997</v>
      </c>
      <c r="AX1202" s="73">
        <v>-129732.46000000005</v>
      </c>
      <c r="AY1202" s="73">
        <v>-102100.23999999996</v>
      </c>
      <c r="AZ1202" s="73">
        <v>-104283.05000000005</v>
      </c>
      <c r="BA1202" s="73">
        <v>-142319.38000000006</v>
      </c>
      <c r="BB1202" s="73">
        <v>-34522.389999999839</v>
      </c>
      <c r="BC1202" s="73">
        <v>-70992.980000000214</v>
      </c>
      <c r="BD1202" s="73">
        <v>34980.729999999981</v>
      </c>
      <c r="BE1202" s="73">
        <v>256613.46000000014</v>
      </c>
      <c r="BF1202" s="73">
        <v>32534.8299999999</v>
      </c>
      <c r="BG1202" s="73">
        <v>154021.62</v>
      </c>
      <c r="BH1202" s="73">
        <v>131101.94</v>
      </c>
      <c r="BI1202" s="73">
        <v>69727.430000000022</v>
      </c>
      <c r="BJ1202" s="71">
        <v>13.713575990445328</v>
      </c>
      <c r="BK1202" s="71">
        <v>11.83241891270958</v>
      </c>
      <c r="BL1202" s="71">
        <v>10.486105850432109</v>
      </c>
      <c r="BM1202" s="71">
        <v>11.407248181077566</v>
      </c>
      <c r="BN1202" s="71">
        <v>1.2059581209919896</v>
      </c>
      <c r="BO1202" s="71">
        <v>9.6437734899038432</v>
      </c>
      <c r="BP1202" s="71">
        <v>16.107269210013715</v>
      </c>
      <c r="BQ1202" s="71">
        <v>14.949433814899812</v>
      </c>
      <c r="BR1202" s="72">
        <v>9.1114685963567688</v>
      </c>
      <c r="BS1202" s="72">
        <v>11.206748781379375</v>
      </c>
      <c r="BT1202" s="71">
        <v>9.2146759720587266</v>
      </c>
      <c r="BU1202" s="71">
        <v>9.7530046604009133</v>
      </c>
      <c r="BV1202" s="71">
        <v>7.2017597571120966</v>
      </c>
      <c r="BW1202" s="71">
        <v>9.5356417743549393</v>
      </c>
      <c r="BX1202" s="75">
        <v>6360</v>
      </c>
      <c r="BY1202" s="75">
        <v>5955</v>
      </c>
      <c r="BZ1202" s="75">
        <v>6266</v>
      </c>
      <c r="CA1202" s="75">
        <v>7333</v>
      </c>
      <c r="CB1202" s="75">
        <v>8734</v>
      </c>
      <c r="CC1202" s="75">
        <v>9386</v>
      </c>
      <c r="CD1202" s="75">
        <v>6921</v>
      </c>
      <c r="CE1202" s="75">
        <v>6722</v>
      </c>
      <c r="CF1202" s="75">
        <v>11493</v>
      </c>
      <c r="CG1202" s="75">
        <v>8970</v>
      </c>
      <c r="CH1202" s="75">
        <v>9207</v>
      </c>
      <c r="CI1202" s="75">
        <v>8569</v>
      </c>
      <c r="CJ1202" s="75">
        <v>4494</v>
      </c>
      <c r="CK1202" s="75">
        <v>56376</v>
      </c>
      <c r="CL1202" s="73">
        <v>473224.46000000008</v>
      </c>
      <c r="CM1202" s="73">
        <v>582790.15</v>
      </c>
      <c r="CN1202" s="73">
        <v>670848.92000000016</v>
      </c>
      <c r="CO1202" s="73">
        <v>710763.74</v>
      </c>
      <c r="CP1202" s="73">
        <v>640218.85999999987</v>
      </c>
      <c r="CQ1202" s="73">
        <v>544295.55999999994</v>
      </c>
      <c r="CR1202" s="73">
        <v>491523.35000000003</v>
      </c>
      <c r="CS1202" s="73">
        <v>596848.18000000017</v>
      </c>
      <c r="CT1202" s="73">
        <v>547003.03</v>
      </c>
      <c r="CU1202" s="73">
        <v>522848.47</v>
      </c>
      <c r="CV1202" s="73">
        <v>536931.58000000007</v>
      </c>
      <c r="CW1202" s="73">
        <v>541707.04</v>
      </c>
      <c r="CX1202" s="73">
        <v>553659.17999999993</v>
      </c>
      <c r="CY1202" s="77"/>
      <c r="CZ1202" s="4">
        <v>5168</v>
      </c>
      <c r="DA1202" s="76" t="str">
        <f t="shared" si="42"/>
        <v>5168</v>
      </c>
      <c r="DB1202" s="71">
        <v>2.5071866971037307</v>
      </c>
      <c r="DC1202" s="71">
        <v>2.0188805753109813</v>
      </c>
      <c r="DD1202" s="71">
        <v>0.28341793847892371</v>
      </c>
      <c r="DE1202" s="71">
        <v>0.25605182936160958</v>
      </c>
      <c r="DF1202" s="71">
        <v>0.59438736431337624</v>
      </c>
      <c r="DG1202" s="71">
        <v>0.17457013408428543</v>
      </c>
      <c r="DH1202" s="71">
        <v>0.56951537791319096</v>
      </c>
      <c r="DI1202" s="71">
        <v>0.25837118895823796</v>
      </c>
      <c r="DJ1202" s="71">
        <v>0.39941885599908827</v>
      </c>
      <c r="DK1202" s="71">
        <v>0.12078801384683277</v>
      </c>
      <c r="DL1202" s="71">
        <v>0.28761293268695803</v>
      </c>
      <c r="DM1202" s="71">
        <v>0.36181934636314034</v>
      </c>
      <c r="DN1202" s="71">
        <v>9.126155797311257E-2</v>
      </c>
      <c r="DO1202" s="71">
        <v>0.31311986539016518</v>
      </c>
      <c r="DQ1202" s="71"/>
      <c r="DR1202" s="71"/>
      <c r="DS1202" s="71"/>
      <c r="DT1202" s="71"/>
      <c r="DU1202" s="71"/>
      <c r="DV1202" s="71"/>
      <c r="DW1202" s="71"/>
      <c r="DX1202" s="71"/>
      <c r="DY1202" s="71"/>
      <c r="DZ1202" s="71"/>
      <c r="EA1202" s="71"/>
      <c r="EB1202" s="71"/>
      <c r="EC1202" s="71"/>
      <c r="ED1202" s="71"/>
    </row>
    <row r="1203" spans="1:134">
      <c r="A1203" s="4">
        <v>5165</v>
      </c>
      <c r="B1203" s="46" t="s">
        <v>9220</v>
      </c>
      <c r="C1203" s="65" t="str">
        <f t="shared" si="41"/>
        <v>5165</v>
      </c>
      <c r="D1203" s="69">
        <v>142433.94999999995</v>
      </c>
      <c r="E1203" s="68">
        <v>2070174.12</v>
      </c>
      <c r="F1203" s="68">
        <v>3376.6000000000058</v>
      </c>
      <c r="G1203" s="69">
        <v>151359.1100000001</v>
      </c>
      <c r="H1203" s="70">
        <v>87.34443139229451</v>
      </c>
      <c r="I1203" s="70">
        <v>7.8881554089990313</v>
      </c>
      <c r="J1203" s="69">
        <v>268375.38999999996</v>
      </c>
      <c r="K1203" s="69">
        <v>318775.22999999992</v>
      </c>
      <c r="L1203" s="69">
        <v>303716.30999999994</v>
      </c>
      <c r="M1203" s="69">
        <v>337043.92000000004</v>
      </c>
      <c r="N1203" s="69">
        <v>373060.3</v>
      </c>
      <c r="O1203" s="69">
        <v>347422.79999999993</v>
      </c>
      <c r="P1203" s="69">
        <v>234475.63999999998</v>
      </c>
      <c r="Q1203" s="69">
        <v>266404.96000000002</v>
      </c>
      <c r="R1203" s="69">
        <v>504258.67999999993</v>
      </c>
      <c r="S1203" s="69">
        <v>322703.72999999986</v>
      </c>
      <c r="T1203" s="69">
        <v>297086.53999999998</v>
      </c>
      <c r="U1203" s="69">
        <v>302810.62000000005</v>
      </c>
      <c r="V1203" s="69">
        <v>142433.94999999995</v>
      </c>
      <c r="W1203" s="70">
        <v>94.015702132064561</v>
      </c>
      <c r="X1203" s="70">
        <v>101.52514172974404</v>
      </c>
      <c r="Y1203" s="70">
        <v>107.56026610616978</v>
      </c>
      <c r="Z1203" s="71">
        <v>93.263118584568772</v>
      </c>
      <c r="AA1203" s="71">
        <v>101.71505663575464</v>
      </c>
      <c r="AB1203" s="71">
        <v>92.313798819764486</v>
      </c>
      <c r="AC1203" s="71">
        <v>86.863269200304089</v>
      </c>
      <c r="AD1203" s="71">
        <v>83.026788181713272</v>
      </c>
      <c r="AE1203" s="71">
        <v>92.381395926154795</v>
      </c>
      <c r="AF1203" s="71">
        <v>98.536905999021741</v>
      </c>
      <c r="AG1203" s="71">
        <v>76.511821366023369</v>
      </c>
      <c r="AH1203" s="71">
        <v>87.24279041487631</v>
      </c>
      <c r="AI1203" s="71">
        <v>83.486689883876579</v>
      </c>
      <c r="AJ1203" s="71">
        <v>3.997795385569769</v>
      </c>
      <c r="AK1203" s="71">
        <v>1.0225173173750157</v>
      </c>
      <c r="AL1203" s="71">
        <v>-11.465863790389674</v>
      </c>
      <c r="AM1203" s="71">
        <v>-3.1281951673993946</v>
      </c>
      <c r="AN1203" s="71">
        <v>-3.9070661065328194</v>
      </c>
      <c r="AO1203" s="71">
        <v>-11.557315422887937</v>
      </c>
      <c r="AP1203" s="71">
        <v>-10.396489531483921</v>
      </c>
      <c r="AQ1203" s="71">
        <v>8.1780471927690215</v>
      </c>
      <c r="AR1203" s="71">
        <v>54.706487650999215</v>
      </c>
      <c r="AS1203" s="71">
        <v>-17.324365047830568</v>
      </c>
      <c r="AT1203" s="71">
        <v>2.0999414350747259</v>
      </c>
      <c r="AU1203" s="71">
        <v>14.456298731046214</v>
      </c>
      <c r="AV1203" s="72">
        <v>2.4282067794330953</v>
      </c>
      <c r="AW1203" s="73">
        <v>10316.659999999945</v>
      </c>
      <c r="AX1203" s="73">
        <v>3226.5399999999208</v>
      </c>
      <c r="AY1203" s="73">
        <v>-39333.639999999956</v>
      </c>
      <c r="AZ1203" s="73">
        <v>-10883.859999999928</v>
      </c>
      <c r="BA1203" s="73">
        <v>-15168.349999999919</v>
      </c>
      <c r="BB1203" s="73">
        <v>-39581.980000000156</v>
      </c>
      <c r="BC1203" s="73">
        <v>-27205.669999999984</v>
      </c>
      <c r="BD1203" s="73">
        <v>20139.690000000031</v>
      </c>
      <c r="BE1203" s="73">
        <v>178313.28000000003</v>
      </c>
      <c r="BF1203" s="73">
        <v>-67621.3400000002</v>
      </c>
      <c r="BG1203" s="73">
        <v>6110.3300000000745</v>
      </c>
      <c r="BH1203" s="73">
        <v>38246.22000000003</v>
      </c>
      <c r="BI1203" s="73">
        <v>3376.6000000000058</v>
      </c>
      <c r="BJ1203" s="71">
        <v>18.554489771607706</v>
      </c>
      <c r="BK1203" s="71">
        <v>16.577406584284958</v>
      </c>
      <c r="BL1203" s="71">
        <v>13.791800441500506</v>
      </c>
      <c r="BM1203" s="71">
        <v>16.817423831944559</v>
      </c>
      <c r="BN1203" s="71">
        <v>7.8713297139554861</v>
      </c>
      <c r="BO1203" s="71">
        <v>11.94275373765716</v>
      </c>
      <c r="BP1203" s="71">
        <v>21.690952176233502</v>
      </c>
      <c r="BQ1203" s="71">
        <v>21.454962018257646</v>
      </c>
      <c r="BR1203" s="72">
        <v>15.18443699335312</v>
      </c>
      <c r="BS1203" s="72">
        <v>15.190232250136571</v>
      </c>
      <c r="BT1203" s="71">
        <v>16.761530144044741</v>
      </c>
      <c r="BU1203" s="71">
        <v>15.142706448143375</v>
      </c>
      <c r="BV1203" s="71">
        <v>14.570378214285256</v>
      </c>
      <c r="BW1203" s="71">
        <v>15.469806722657349</v>
      </c>
      <c r="BX1203" s="75">
        <v>7326</v>
      </c>
      <c r="BY1203" s="75">
        <v>10023</v>
      </c>
      <c r="BZ1203" s="75">
        <v>9645</v>
      </c>
      <c r="CA1203" s="75">
        <v>10081</v>
      </c>
      <c r="CB1203" s="75">
        <v>9561</v>
      </c>
      <c r="CC1203" s="75">
        <v>8350</v>
      </c>
      <c r="CD1203" s="75">
        <v>7213</v>
      </c>
      <c r="CE1203" s="75">
        <v>8247</v>
      </c>
      <c r="CF1203" s="75">
        <v>11963</v>
      </c>
      <c r="CG1203" s="75">
        <v>10702</v>
      </c>
      <c r="CH1203" s="75">
        <v>9827</v>
      </c>
      <c r="CI1203" s="75">
        <v>8521</v>
      </c>
      <c r="CJ1203" s="75">
        <v>3722</v>
      </c>
      <c r="CK1203" s="75">
        <v>60195</v>
      </c>
      <c r="CL1203" s="73">
        <v>601549.09000000032</v>
      </c>
      <c r="CM1203" s="73">
        <v>609387.19000000029</v>
      </c>
      <c r="CN1203" s="73">
        <v>581655.54000000015</v>
      </c>
      <c r="CO1203" s="73">
        <v>681139.9</v>
      </c>
      <c r="CP1203" s="73">
        <v>601090.88999999978</v>
      </c>
      <c r="CQ1203" s="73">
        <v>566327.61</v>
      </c>
      <c r="CR1203" s="73">
        <v>513407.9</v>
      </c>
      <c r="CS1203" s="73">
        <v>836707.86</v>
      </c>
      <c r="CT1203" s="73">
        <v>739692.22000000009</v>
      </c>
      <c r="CU1203" s="73">
        <v>622695.4</v>
      </c>
      <c r="CV1203" s="73">
        <v>748450.8</v>
      </c>
      <c r="CW1203" s="73">
        <v>745501.35</v>
      </c>
      <c r="CX1203" s="73">
        <v>769209.96999999974</v>
      </c>
      <c r="CY1203" s="77"/>
      <c r="CZ1203" s="4">
        <v>5165</v>
      </c>
      <c r="DA1203" s="76" t="str">
        <f t="shared" si="42"/>
        <v>5165</v>
      </c>
      <c r="DB1203" s="71">
        <v>1.1454383443837026</v>
      </c>
      <c r="DC1203" s="71">
        <v>2.0839472224560818</v>
      </c>
      <c r="DD1203" s="71">
        <v>1.5643305329947621</v>
      </c>
      <c r="DE1203" s="71">
        <v>0.95077218296106669</v>
      </c>
      <c r="DF1203" s="71">
        <v>1.6288312659400248</v>
      </c>
      <c r="DG1203" s="71">
        <v>1.2349423844834768</v>
      </c>
      <c r="DH1203" s="71">
        <v>0.43237348943872345</v>
      </c>
      <c r="DI1203" s="71">
        <v>0.46312452696756856</v>
      </c>
      <c r="DJ1203" s="71">
        <v>0.33470172454323699</v>
      </c>
      <c r="DK1203" s="71">
        <v>0.30402901071060484</v>
      </c>
      <c r="DL1203" s="71">
        <v>0.1212423650578241</v>
      </c>
      <c r="DM1203" s="71">
        <v>0.14256807837537053</v>
      </c>
      <c r="DN1203" s="71">
        <v>0.10049951039224699</v>
      </c>
      <c r="DO1203" s="71">
        <v>0.2819550995164144</v>
      </c>
      <c r="DQ1203" s="71"/>
      <c r="DR1203" s="71"/>
      <c r="DS1203" s="71"/>
      <c r="DT1203" s="71"/>
      <c r="DU1203" s="71"/>
      <c r="DV1203" s="71"/>
      <c r="DW1203" s="71"/>
      <c r="DX1203" s="71"/>
      <c r="DY1203" s="71"/>
      <c r="DZ1203" s="71"/>
      <c r="EA1203" s="71"/>
      <c r="EB1203" s="71"/>
      <c r="EC1203" s="71"/>
      <c r="ED1203" s="71"/>
    </row>
    <row r="1204" spans="1:134">
      <c r="A1204" s="4">
        <v>5113</v>
      </c>
      <c r="B1204" s="46" t="s">
        <v>9227</v>
      </c>
      <c r="C1204" s="65" t="str">
        <f t="shared" si="41"/>
        <v>5113</v>
      </c>
      <c r="D1204" s="69">
        <v>534034.71</v>
      </c>
      <c r="E1204" s="68">
        <v>5788979.1199999992</v>
      </c>
      <c r="F1204" s="68">
        <v>222969.89999999997</v>
      </c>
      <c r="G1204" s="69">
        <v>1715840.8400000008</v>
      </c>
      <c r="H1204" s="70">
        <v>113.84060208966329</v>
      </c>
      <c r="I1204" s="70">
        <v>42.12576942023194</v>
      </c>
      <c r="J1204" s="69">
        <v>714010.45</v>
      </c>
      <c r="K1204" s="69">
        <v>640755.54999999981</v>
      </c>
      <c r="L1204" s="69">
        <v>618567.86999999988</v>
      </c>
      <c r="M1204" s="69">
        <v>822014.5199999999</v>
      </c>
      <c r="N1204" s="69">
        <v>817994.33</v>
      </c>
      <c r="O1204" s="69">
        <v>1149843.51</v>
      </c>
      <c r="P1204" s="69">
        <v>768239.66999999993</v>
      </c>
      <c r="Q1204" s="69">
        <v>673277.30999999982</v>
      </c>
      <c r="R1204" s="69">
        <v>1540504.3199999998</v>
      </c>
      <c r="S1204" s="69">
        <v>644281.25</v>
      </c>
      <c r="T1204" s="69">
        <v>788476.65999999992</v>
      </c>
      <c r="U1204" s="69">
        <v>840165.2</v>
      </c>
      <c r="V1204" s="69">
        <v>534034.71</v>
      </c>
      <c r="W1204" s="70">
        <v>113.43255864811552</v>
      </c>
      <c r="X1204" s="70">
        <v>113.99957121943518</v>
      </c>
      <c r="Y1204" s="70">
        <v>103.04335002035982</v>
      </c>
      <c r="Z1204" s="71">
        <v>118.71523392092193</v>
      </c>
      <c r="AA1204" s="71">
        <v>80.814311392978269</v>
      </c>
      <c r="AB1204" s="71">
        <v>89.826370500919367</v>
      </c>
      <c r="AC1204" s="71">
        <v>111.38423341840998</v>
      </c>
      <c r="AD1204" s="71">
        <v>125.30366341355565</v>
      </c>
      <c r="AE1204" s="71">
        <v>107.69725940228292</v>
      </c>
      <c r="AF1204" s="71">
        <v>98.373964342264657</v>
      </c>
      <c r="AG1204" s="71">
        <v>105.90660699503609</v>
      </c>
      <c r="AH1204" s="71">
        <v>138.15035505832333</v>
      </c>
      <c r="AI1204" s="71">
        <v>127.10953118996603</v>
      </c>
      <c r="AJ1204" s="71">
        <v>17.400224546840537</v>
      </c>
      <c r="AK1204" s="71">
        <v>25.185312220014477</v>
      </c>
      <c r="AL1204" s="71">
        <v>11.85741709797421</v>
      </c>
      <c r="AM1204" s="71">
        <v>25.010869062035379</v>
      </c>
      <c r="AN1204" s="71">
        <v>-4.9614399282832515</v>
      </c>
      <c r="AO1204" s="71">
        <v>0.6901718210398089</v>
      </c>
      <c r="AP1204" s="71">
        <v>15.023717363499678</v>
      </c>
      <c r="AQ1204" s="71">
        <v>58.968577206896654</v>
      </c>
      <c r="AR1204" s="71">
        <v>153.26046576417204</v>
      </c>
      <c r="AS1204" s="71">
        <v>-36.750070028044902</v>
      </c>
      <c r="AT1204" s="71">
        <v>38.99744074955138</v>
      </c>
      <c r="AU1204" s="71">
        <v>76.323062750587951</v>
      </c>
      <c r="AV1204" s="72">
        <v>71.67956413970451</v>
      </c>
      <c r="AW1204" s="73">
        <v>105825.53999999992</v>
      </c>
      <c r="AX1204" s="73">
        <v>128909.91999999981</v>
      </c>
      <c r="AY1204" s="73">
        <v>65571.129999999888</v>
      </c>
      <c r="AZ1204" s="73">
        <v>164460.07999999984</v>
      </c>
      <c r="BA1204" s="73">
        <v>-42695.990000000107</v>
      </c>
      <c r="BB1204" s="73">
        <v>37890.959999999963</v>
      </c>
      <c r="BC1204" s="73">
        <v>100342.91999999981</v>
      </c>
      <c r="BD1204" s="73">
        <v>249748.76</v>
      </c>
      <c r="BE1204" s="73">
        <v>932235.55</v>
      </c>
      <c r="BF1204" s="73">
        <v>-374346.36000000022</v>
      </c>
      <c r="BG1204" s="73">
        <v>221216.81999999983</v>
      </c>
      <c r="BH1204" s="73">
        <v>363673.25000000006</v>
      </c>
      <c r="BI1204" s="73">
        <v>222969.89999999997</v>
      </c>
      <c r="BJ1204" s="71">
        <v>18.724980134732789</v>
      </c>
      <c r="BK1204" s="71">
        <v>12.065504759490237</v>
      </c>
      <c r="BL1204" s="71">
        <v>13.156852095671784</v>
      </c>
      <c r="BM1204" s="71">
        <v>15.558493565896576</v>
      </c>
      <c r="BN1204" s="71">
        <v>4.8562602163387982</v>
      </c>
      <c r="BO1204" s="71">
        <v>13.169735827312135</v>
      </c>
      <c r="BP1204" s="71">
        <v>19.995938504805476</v>
      </c>
      <c r="BQ1204" s="71">
        <v>23.116552913530885</v>
      </c>
      <c r="BR1204" s="72">
        <v>10.731840217607234</v>
      </c>
      <c r="BS1204" s="72">
        <v>15.026490825447322</v>
      </c>
      <c r="BT1204" s="71">
        <v>14.423764064135643</v>
      </c>
      <c r="BU1204" s="71">
        <v>15.582825746884264</v>
      </c>
      <c r="BV1204" s="71">
        <v>13.444328287021442</v>
      </c>
      <c r="BW1204" s="71">
        <v>13.766451878379751</v>
      </c>
      <c r="BX1204" s="75">
        <v>23560</v>
      </c>
      <c r="BY1204" s="75">
        <v>20071</v>
      </c>
      <c r="BZ1204" s="75">
        <v>18706</v>
      </c>
      <c r="CA1204" s="75">
        <v>23093</v>
      </c>
      <c r="CB1204" s="75">
        <v>22951</v>
      </c>
      <c r="CC1204" s="75">
        <v>27545</v>
      </c>
      <c r="CD1204" s="75">
        <v>23473</v>
      </c>
      <c r="CE1204" s="75">
        <v>19728</v>
      </c>
      <c r="CF1204" s="75">
        <v>27843</v>
      </c>
      <c r="CG1204" s="75">
        <v>19673</v>
      </c>
      <c r="CH1204" s="75">
        <v>23222</v>
      </c>
      <c r="CI1204" s="75">
        <v>26570</v>
      </c>
      <c r="CJ1204" s="75">
        <v>15508</v>
      </c>
      <c r="CK1204" s="75">
        <v>156017</v>
      </c>
      <c r="CL1204" s="73">
        <v>933473.03999999992</v>
      </c>
      <c r="CM1204" s="73">
        <v>829427.40000000026</v>
      </c>
      <c r="CN1204" s="73">
        <v>1022238.0399999996</v>
      </c>
      <c r="CO1204" s="73">
        <v>913066.92</v>
      </c>
      <c r="CP1204" s="73">
        <v>1229102.9300000002</v>
      </c>
      <c r="CQ1204" s="73">
        <v>974141.36</v>
      </c>
      <c r="CR1204" s="73">
        <v>912969.08000000007</v>
      </c>
      <c r="CS1204" s="73">
        <v>1365289.04</v>
      </c>
      <c r="CT1204" s="73">
        <v>998861.44000000018</v>
      </c>
      <c r="CU1204" s="73">
        <v>1070685.69</v>
      </c>
      <c r="CV1204" s="73">
        <v>1007145.8099999998</v>
      </c>
      <c r="CW1204" s="73">
        <v>947486.66999999993</v>
      </c>
      <c r="CX1204" s="73">
        <v>1026031.3700000001</v>
      </c>
      <c r="CY1204" s="77"/>
      <c r="CZ1204" s="4">
        <v>5113</v>
      </c>
      <c r="DA1204" s="76" t="str">
        <f t="shared" si="42"/>
        <v>5113</v>
      </c>
      <c r="DB1204" s="71">
        <v>1.805647934316752</v>
      </c>
      <c r="DC1204" s="71">
        <v>1.4402501306307114</v>
      </c>
      <c r="DD1204" s="71">
        <v>0.83344835365328529</v>
      </c>
      <c r="DE1204" s="71">
        <v>0.78052693740932699</v>
      </c>
      <c r="DF1204" s="71">
        <v>0.65941930013501027</v>
      </c>
      <c r="DG1204" s="71">
        <v>0.38505082611310698</v>
      </c>
      <c r="DH1204" s="71">
        <v>0.48811806416979642</v>
      </c>
      <c r="DI1204" s="71">
        <v>0.29146531882494109</v>
      </c>
      <c r="DJ1204" s="71">
        <v>0.1830889313790523</v>
      </c>
      <c r="DK1204" s="71">
        <v>0.1643484444160502</v>
      </c>
      <c r="DL1204" s="71">
        <v>0.10033470912901915</v>
      </c>
      <c r="DM1204" s="71">
        <v>0.10843706533105375</v>
      </c>
      <c r="DN1204" s="72">
        <v>8.26127048832698E-2</v>
      </c>
      <c r="DO1204" s="71">
        <v>0.2028988791256357</v>
      </c>
      <c r="DQ1204" s="71"/>
      <c r="DR1204" s="71"/>
      <c r="DS1204" s="71"/>
      <c r="DT1204" s="71"/>
      <c r="DU1204" s="71"/>
      <c r="DV1204" s="71"/>
      <c r="DW1204" s="71"/>
      <c r="DX1204" s="71"/>
      <c r="DY1204" s="71"/>
      <c r="DZ1204" s="71"/>
      <c r="EA1204" s="71"/>
      <c r="EB1204" s="71"/>
      <c r="EC1204" s="71"/>
      <c r="ED1204" s="71"/>
    </row>
    <row r="1205" spans="1:134">
      <c r="A1205" s="4">
        <v>1416</v>
      </c>
      <c r="B1205" s="46" t="s">
        <v>9233</v>
      </c>
      <c r="C1205" s="65" t="str">
        <f t="shared" si="41"/>
        <v>1416</v>
      </c>
      <c r="D1205" s="69">
        <v>191109.24999999997</v>
      </c>
      <c r="E1205" s="68">
        <v>2111841.15</v>
      </c>
      <c r="F1205" s="68">
        <v>58769.149999999994</v>
      </c>
      <c r="G1205" s="69">
        <v>461047.36999999988</v>
      </c>
      <c r="H1205" s="70">
        <v>99.749487053524561</v>
      </c>
      <c r="I1205" s="70">
        <v>27.92882888133974</v>
      </c>
      <c r="J1205" s="69">
        <v>248500.9199999999</v>
      </c>
      <c r="K1205" s="69">
        <v>237815.48999999996</v>
      </c>
      <c r="L1205" s="69">
        <v>238118.69999999995</v>
      </c>
      <c r="M1205" s="69">
        <v>261472.11999999997</v>
      </c>
      <c r="N1205" s="69">
        <v>424579.83999999997</v>
      </c>
      <c r="O1205" s="69">
        <v>414389.79</v>
      </c>
      <c r="P1205" s="69">
        <v>223200.26999999993</v>
      </c>
      <c r="Q1205" s="69">
        <v>237705.61999999997</v>
      </c>
      <c r="R1205" s="69">
        <v>605227.47000000009</v>
      </c>
      <c r="S1205" s="69">
        <v>247540.11</v>
      </c>
      <c r="T1205" s="69">
        <v>276409.24</v>
      </c>
      <c r="U1205" s="69">
        <v>330649.19</v>
      </c>
      <c r="V1205" s="69">
        <v>191109.24999999997</v>
      </c>
      <c r="W1205" s="70">
        <v>98.068241565234004</v>
      </c>
      <c r="X1205" s="70">
        <v>97.258851526954857</v>
      </c>
      <c r="Y1205" s="70">
        <v>102.54977550038204</v>
      </c>
      <c r="Z1205" s="71">
        <v>95.456084796179468</v>
      </c>
      <c r="AA1205" s="71">
        <v>102.97294385244477</v>
      </c>
      <c r="AB1205" s="71">
        <v>102.72609064274309</v>
      </c>
      <c r="AC1205" s="71">
        <v>84.789892060280678</v>
      </c>
      <c r="AD1205" s="71">
        <v>101.58544983736559</v>
      </c>
      <c r="AE1205" s="71">
        <v>95.061885030667597</v>
      </c>
      <c r="AF1205" s="71">
        <v>89.456576151497387</v>
      </c>
      <c r="AG1205" s="71">
        <v>109.38351178778075</v>
      </c>
      <c r="AH1205" s="71">
        <v>117.02360144075318</v>
      </c>
      <c r="AI1205" s="71">
        <v>111.57631687718947</v>
      </c>
      <c r="AJ1205" s="71">
        <v>-14.042516039918452</v>
      </c>
      <c r="AK1205" s="71">
        <v>-13.908840468521156</v>
      </c>
      <c r="AL1205" s="71">
        <v>-7.3311313524949462</v>
      </c>
      <c r="AM1205" s="71">
        <v>-13.088606190472852</v>
      </c>
      <c r="AN1205" s="71">
        <v>-9.4683520681546725</v>
      </c>
      <c r="AO1205" s="71">
        <v>-5.2115901449465536</v>
      </c>
      <c r="AP1205" s="71">
        <v>-12.27556898775326</v>
      </c>
      <c r="AQ1205" s="71">
        <v>31.044358045296594</v>
      </c>
      <c r="AR1205" s="71">
        <v>112.18667906072324</v>
      </c>
      <c r="AS1205" s="71">
        <v>-37.097721570915709</v>
      </c>
      <c r="AT1205" s="71">
        <v>46.217716403185641</v>
      </c>
      <c r="AU1205" s="71">
        <v>53.917184484942247</v>
      </c>
      <c r="AV1205" s="72">
        <v>44.407666308246704</v>
      </c>
      <c r="AW1205" s="73">
        <v>-40596.559999999969</v>
      </c>
      <c r="AX1205" s="73">
        <v>-38421.340000000113</v>
      </c>
      <c r="AY1205" s="73">
        <v>-18837.820000000065</v>
      </c>
      <c r="AZ1205" s="73">
        <v>-39376.950000000041</v>
      </c>
      <c r="BA1205" s="73">
        <v>-44399.660000000033</v>
      </c>
      <c r="BB1205" s="73">
        <v>-19711.559999999881</v>
      </c>
      <c r="BC1205" s="73">
        <v>-31233.149999999965</v>
      </c>
      <c r="BD1205" s="73">
        <v>56312.36999999985</v>
      </c>
      <c r="BE1205" s="73">
        <v>319993.98000000021</v>
      </c>
      <c r="BF1205" s="73">
        <v>-145991.11999999988</v>
      </c>
      <c r="BG1205" s="73">
        <v>87369.74000000002</v>
      </c>
      <c r="BH1205" s="73">
        <v>115826.40000000005</v>
      </c>
      <c r="BI1205" s="73">
        <v>58769.149999999994</v>
      </c>
      <c r="BJ1205" s="71">
        <v>10.247237828204277</v>
      </c>
      <c r="BK1205" s="71">
        <v>8.1243534951362886</v>
      </c>
      <c r="BL1205" s="71">
        <v>8.1542021494977774</v>
      </c>
      <c r="BM1205" s="71">
        <v>9.8370898636975781</v>
      </c>
      <c r="BN1205" s="71">
        <v>-4.9722171959645207</v>
      </c>
      <c r="BO1205" s="71">
        <v>5.5017258362832493</v>
      </c>
      <c r="BP1205" s="71">
        <v>16.511610613879768</v>
      </c>
      <c r="BQ1205" s="71">
        <v>15.681997829911303</v>
      </c>
      <c r="BR1205" s="72">
        <v>9.5448605412569929</v>
      </c>
      <c r="BS1205" s="72">
        <v>9.8209080454351003</v>
      </c>
      <c r="BT1205" s="71">
        <v>14.171476271905451</v>
      </c>
      <c r="BU1205" s="71">
        <v>9.3697351671783746</v>
      </c>
      <c r="BV1205" s="71">
        <v>5.4249330881039732</v>
      </c>
      <c r="BW1205" s="71">
        <v>9.6882587733370169</v>
      </c>
      <c r="BX1205" s="75">
        <v>5948</v>
      </c>
      <c r="BY1205" s="75">
        <v>5503</v>
      </c>
      <c r="BZ1205" s="75">
        <v>5262</v>
      </c>
      <c r="CA1205" s="75">
        <v>5506</v>
      </c>
      <c r="CB1205" s="75">
        <v>7322</v>
      </c>
      <c r="CC1205" s="75">
        <v>8446</v>
      </c>
      <c r="CD1205" s="75">
        <v>5054</v>
      </c>
      <c r="CE1205" s="75">
        <v>5149</v>
      </c>
      <c r="CF1205" s="75">
        <v>9349</v>
      </c>
      <c r="CG1205" s="75">
        <v>5652</v>
      </c>
      <c r="CH1205" s="75">
        <v>6112</v>
      </c>
      <c r="CI1205" s="75">
        <v>6810</v>
      </c>
      <c r="CJ1205" s="75">
        <v>4000</v>
      </c>
      <c r="CK1205" s="75">
        <v>42126</v>
      </c>
      <c r="CL1205" s="73">
        <v>662545.67999999982</v>
      </c>
      <c r="CM1205" s="73">
        <v>573797.77000000014</v>
      </c>
      <c r="CN1205" s="73">
        <v>643464.55000000028</v>
      </c>
      <c r="CO1205" s="73">
        <v>687506.69000000029</v>
      </c>
      <c r="CP1205" s="73">
        <v>722712.5900000002</v>
      </c>
      <c r="CQ1205" s="73">
        <v>632293.68999999994</v>
      </c>
      <c r="CR1205" s="73">
        <v>610810.70000000019</v>
      </c>
      <c r="CS1205" s="73">
        <v>808430.99999999988</v>
      </c>
      <c r="CT1205" s="73">
        <v>643010.14</v>
      </c>
      <c r="CU1205" s="73">
        <v>612537.87</v>
      </c>
      <c r="CV1205" s="73">
        <v>693191.79999999981</v>
      </c>
      <c r="CW1205" s="73">
        <v>718623.78</v>
      </c>
      <c r="CX1205" s="73">
        <v>696718.43</v>
      </c>
      <c r="CY1205" s="77"/>
      <c r="CZ1205" s="4">
        <v>1416</v>
      </c>
      <c r="DA1205" s="76" t="str">
        <f t="shared" si="42"/>
        <v>1416</v>
      </c>
      <c r="DB1205" s="71">
        <v>2.5318914389108196</v>
      </c>
      <c r="DC1205" s="71">
        <v>3.7270744499464956</v>
      </c>
      <c r="DD1205" s="71">
        <v>1.1795661432899971</v>
      </c>
      <c r="DE1205" s="71">
        <v>0.83998622436306114</v>
      </c>
      <c r="DF1205" s="71">
        <v>1.3981010670840204</v>
      </c>
      <c r="DG1205" s="71">
        <v>0.78798170007287482</v>
      </c>
      <c r="DH1205" s="71">
        <v>0.538535135553461</v>
      </c>
      <c r="DI1205" s="71">
        <v>0.79967734808077739</v>
      </c>
      <c r="DJ1205" s="71">
        <v>0.99635544204460924</v>
      </c>
      <c r="DK1205" s="71">
        <v>0.70062744789907327</v>
      </c>
      <c r="DL1205" s="71">
        <v>2.0282818768867013</v>
      </c>
      <c r="DM1205" s="71">
        <v>0.32655100810669052</v>
      </c>
      <c r="DN1205" s="71">
        <v>1.0675153503514601</v>
      </c>
      <c r="DO1205" s="71">
        <v>0.92534064427662199</v>
      </c>
      <c r="DQ1205" s="71"/>
      <c r="DR1205" s="71"/>
      <c r="DS1205" s="71"/>
      <c r="DT1205" s="71"/>
      <c r="DU1205" s="71"/>
      <c r="DV1205" s="71"/>
      <c r="DW1205" s="71"/>
      <c r="DX1205" s="71"/>
      <c r="DY1205" s="71"/>
      <c r="DZ1205" s="71"/>
      <c r="EA1205" s="71"/>
      <c r="EB1205" s="71"/>
      <c r="EC1205" s="71"/>
      <c r="ED1205" s="71"/>
    </row>
    <row r="1206" spans="1:134">
      <c r="A1206" s="4">
        <v>1418</v>
      </c>
      <c r="B1206" s="46" t="s">
        <v>9240</v>
      </c>
      <c r="C1206" s="65" t="str">
        <f t="shared" si="41"/>
        <v>1418</v>
      </c>
      <c r="D1206" s="69">
        <v>235631.82</v>
      </c>
      <c r="E1206" s="68">
        <v>2756649.5800000005</v>
      </c>
      <c r="F1206" s="68">
        <v>34849.150000000023</v>
      </c>
      <c r="G1206" s="69">
        <v>488472.93999999994</v>
      </c>
      <c r="H1206" s="70">
        <v>100.73546106546067</v>
      </c>
      <c r="I1206" s="70">
        <v>21.535930288039641</v>
      </c>
      <c r="J1206" s="69">
        <v>391795.1999999999</v>
      </c>
      <c r="K1206" s="69">
        <v>310565.96999999997</v>
      </c>
      <c r="L1206" s="69">
        <v>327890.41999999993</v>
      </c>
      <c r="M1206" s="69">
        <v>412025.79000000004</v>
      </c>
      <c r="N1206" s="69">
        <v>517270.43</v>
      </c>
      <c r="O1206" s="69">
        <v>724695.5199999999</v>
      </c>
      <c r="P1206" s="69">
        <v>381618.50999999995</v>
      </c>
      <c r="Q1206" s="69">
        <v>300489.25999999995</v>
      </c>
      <c r="R1206" s="69">
        <v>748083.35999999987</v>
      </c>
      <c r="S1206" s="69">
        <v>291319.95</v>
      </c>
      <c r="T1206" s="69">
        <v>376443.27999999997</v>
      </c>
      <c r="U1206" s="69">
        <v>423063.4</v>
      </c>
      <c r="V1206" s="69">
        <v>235631.82</v>
      </c>
      <c r="W1206" s="70">
        <v>117.90744582454387</v>
      </c>
      <c r="X1206" s="70">
        <v>101.47730683176235</v>
      </c>
      <c r="Y1206" s="70">
        <v>98.687795609659517</v>
      </c>
      <c r="Z1206" s="71">
        <v>110.98471168695907</v>
      </c>
      <c r="AA1206" s="71">
        <v>105.52418280776604</v>
      </c>
      <c r="AB1206" s="71">
        <v>92.40337799919908</v>
      </c>
      <c r="AC1206" s="71">
        <v>106.86158831881396</v>
      </c>
      <c r="AD1206" s="71">
        <v>100.98812599332345</v>
      </c>
      <c r="AE1206" s="71">
        <v>94.507117459515854</v>
      </c>
      <c r="AF1206" s="71">
        <v>95.674139604699178</v>
      </c>
      <c r="AG1206" s="71">
        <v>97.449537382129918</v>
      </c>
      <c r="AH1206" s="71">
        <v>120.95784958170852</v>
      </c>
      <c r="AI1206" s="71">
        <v>94.347753170037791</v>
      </c>
      <c r="AJ1206" s="71">
        <v>23.557695370351837</v>
      </c>
      <c r="AK1206" s="71">
        <v>-6.1638494054211961</v>
      </c>
      <c r="AL1206" s="71">
        <v>3.6962089848005641</v>
      </c>
      <c r="AM1206" s="71">
        <v>21.752266548436516</v>
      </c>
      <c r="AN1206" s="71">
        <v>1.0873599885434571</v>
      </c>
      <c r="AO1206" s="71">
        <v>11.219247657221953</v>
      </c>
      <c r="AP1206" s="71">
        <v>8.9117139569156798</v>
      </c>
      <c r="AQ1206" s="71">
        <v>24.580302772879371</v>
      </c>
      <c r="AR1206" s="71">
        <v>95.5758508830246</v>
      </c>
      <c r="AS1206" s="71">
        <v>-44.496688119555216</v>
      </c>
      <c r="AT1206" s="71">
        <v>27.702889488468596</v>
      </c>
      <c r="AU1206" s="71">
        <v>54.60175895818562</v>
      </c>
      <c r="AV1206" s="72">
        <v>17.356652344547484</v>
      </c>
      <c r="AW1206" s="73">
        <v>74700.259999999893</v>
      </c>
      <c r="AX1206" s="73">
        <v>-20400.260000000068</v>
      </c>
      <c r="AY1206" s="73">
        <v>11687.519999999902</v>
      </c>
      <c r="AZ1206" s="73">
        <v>73612.550000000047</v>
      </c>
      <c r="BA1206" s="73">
        <v>5578.070000000007</v>
      </c>
      <c r="BB1206" s="73">
        <v>87584.890000000014</v>
      </c>
      <c r="BC1206" s="73">
        <v>31225.98000000004</v>
      </c>
      <c r="BD1206" s="73">
        <v>59287.999999999884</v>
      </c>
      <c r="BE1206" s="73">
        <v>365580.42999999982</v>
      </c>
      <c r="BF1206" s="73">
        <v>-233549.5400000001</v>
      </c>
      <c r="BG1206" s="73">
        <v>81662.729999999865</v>
      </c>
      <c r="BH1206" s="73">
        <v>149416.19</v>
      </c>
      <c r="BI1206" s="73">
        <v>34849.150000000023</v>
      </c>
      <c r="BJ1206" s="71">
        <v>15.632874917352682</v>
      </c>
      <c r="BK1206" s="71">
        <v>12.670365092598951</v>
      </c>
      <c r="BL1206" s="71">
        <v>9.5058917134068519</v>
      </c>
      <c r="BM1206" s="71">
        <v>9.2615593816784703</v>
      </c>
      <c r="BN1206" s="71">
        <v>1.3669677581552371</v>
      </c>
      <c r="BO1206" s="71">
        <v>10.48663193282594</v>
      </c>
      <c r="BP1206" s="71">
        <v>16.740659777406506</v>
      </c>
      <c r="BQ1206" s="71">
        <v>19.55888770963745</v>
      </c>
      <c r="BR1206" s="72">
        <v>6.3314298950271048</v>
      </c>
      <c r="BS1206" s="72">
        <v>11.147056987827003</v>
      </c>
      <c r="BT1206" s="71">
        <v>12.380625854517083</v>
      </c>
      <c r="BU1206" s="71">
        <v>13.360046434322175</v>
      </c>
      <c r="BV1206" s="71">
        <v>11.083252612883641</v>
      </c>
      <c r="BW1206" s="71">
        <v>10.44405883338726</v>
      </c>
      <c r="BX1206" s="75">
        <v>12290</v>
      </c>
      <c r="BY1206" s="75">
        <v>10285</v>
      </c>
      <c r="BZ1206" s="75">
        <v>9946</v>
      </c>
      <c r="CA1206" s="75">
        <v>10894</v>
      </c>
      <c r="CB1206" s="75">
        <v>13049</v>
      </c>
      <c r="CC1206" s="75">
        <v>16668</v>
      </c>
      <c r="CD1206" s="75">
        <v>11373</v>
      </c>
      <c r="CE1206" s="75">
        <v>9589</v>
      </c>
      <c r="CF1206" s="75">
        <v>14822</v>
      </c>
      <c r="CG1206" s="75">
        <v>9675</v>
      </c>
      <c r="CH1206" s="75">
        <v>11085</v>
      </c>
      <c r="CI1206" s="75">
        <v>13209</v>
      </c>
      <c r="CJ1206" s="75">
        <v>7389</v>
      </c>
      <c r="CK1206" s="75">
        <v>77142</v>
      </c>
      <c r="CL1206" s="73">
        <v>738656.24</v>
      </c>
      <c r="CM1206" s="73">
        <v>694684.0399999998</v>
      </c>
      <c r="CN1206" s="73">
        <v>689240.90999999992</v>
      </c>
      <c r="CO1206" s="73">
        <v>849762.77</v>
      </c>
      <c r="CP1206" s="73">
        <v>870832.51999999979</v>
      </c>
      <c r="CQ1206" s="73">
        <v>710195.8</v>
      </c>
      <c r="CR1206" s="73">
        <v>798509.98</v>
      </c>
      <c r="CS1206" s="73">
        <v>981597.88000000012</v>
      </c>
      <c r="CT1206" s="73">
        <v>773211.66999999981</v>
      </c>
      <c r="CU1206" s="73">
        <v>663006.20000000007</v>
      </c>
      <c r="CV1206" s="73">
        <v>668459.47</v>
      </c>
      <c r="CW1206" s="73">
        <v>734153.49000000011</v>
      </c>
      <c r="CX1206" s="73">
        <v>752883.48000000021</v>
      </c>
      <c r="CY1206" s="77"/>
      <c r="CZ1206" s="4">
        <v>1418</v>
      </c>
      <c r="DA1206" s="76" t="str">
        <f t="shared" si="42"/>
        <v>1418</v>
      </c>
      <c r="DB1206" s="71">
        <v>1.5611506107244659</v>
      </c>
      <c r="DC1206" s="71">
        <v>1.4705028560029632</v>
      </c>
      <c r="DD1206" s="71">
        <v>1.2332586969307004</v>
      </c>
      <c r="DE1206" s="71">
        <v>1.5786277745618766</v>
      </c>
      <c r="DF1206" s="71">
        <v>2.6489282907477727</v>
      </c>
      <c r="DG1206" s="71">
        <v>0.94214590633877782</v>
      </c>
      <c r="DH1206" s="71">
        <v>0.88527386199176528</v>
      </c>
      <c r="DI1206" s="71">
        <v>0.24195348904088079</v>
      </c>
      <c r="DJ1206" s="71">
        <v>1.2894052273195431</v>
      </c>
      <c r="DK1206" s="71">
        <v>0.25749730099982732</v>
      </c>
      <c r="DL1206" s="71">
        <v>0.26390873529310355</v>
      </c>
      <c r="DM1206" s="71">
        <v>4.3380778301950453E-2</v>
      </c>
      <c r="DN1206" s="71">
        <v>0.10435249698719831</v>
      </c>
      <c r="DO1206" s="71">
        <v>0.57810544355868632</v>
      </c>
      <c r="DQ1206" s="71"/>
      <c r="DR1206" s="71"/>
      <c r="DS1206" s="71"/>
      <c r="DT1206" s="71"/>
      <c r="DU1206" s="71"/>
      <c r="DV1206" s="71"/>
      <c r="DW1206" s="71"/>
      <c r="DX1206" s="71"/>
      <c r="DY1206" s="71"/>
      <c r="DZ1206" s="71"/>
      <c r="EA1206" s="71"/>
      <c r="EB1206" s="71"/>
      <c r="EC1206" s="71"/>
      <c r="ED1206" s="71"/>
    </row>
    <row r="1207" spans="1:134">
      <c r="A1207" s="4">
        <v>5164</v>
      </c>
      <c r="B1207" s="46" t="s">
        <v>9246</v>
      </c>
      <c r="C1207" s="65" t="str">
        <f t="shared" si="41"/>
        <v>5164</v>
      </c>
      <c r="D1207" s="69">
        <v>211957.49999999994</v>
      </c>
      <c r="E1207" s="68">
        <v>3172473.6099999994</v>
      </c>
      <c r="F1207" s="68">
        <v>24710.399999999994</v>
      </c>
      <c r="G1207" s="69">
        <v>670121.86999999918</v>
      </c>
      <c r="H1207" s="70">
        <v>104.24561121447053</v>
      </c>
      <c r="I1207" s="70">
        <v>26.77968325907689</v>
      </c>
      <c r="J1207" s="69">
        <v>366227.23999999993</v>
      </c>
      <c r="K1207" s="69">
        <v>370612.99</v>
      </c>
      <c r="L1207" s="69">
        <v>329587.3899999999</v>
      </c>
      <c r="M1207" s="69">
        <v>378201.69</v>
      </c>
      <c r="N1207" s="69">
        <v>479369.99</v>
      </c>
      <c r="O1207" s="69">
        <v>595361.07999999996</v>
      </c>
      <c r="P1207" s="69">
        <v>363825.56</v>
      </c>
      <c r="Q1207" s="69">
        <v>358369.89999999997</v>
      </c>
      <c r="R1207" s="69">
        <v>1156772.5900000001</v>
      </c>
      <c r="S1207" s="69">
        <v>330254.33999999991</v>
      </c>
      <c r="T1207" s="69">
        <v>386326.76999999996</v>
      </c>
      <c r="U1207" s="69">
        <v>364966.95</v>
      </c>
      <c r="V1207" s="69">
        <v>211957.49999999994</v>
      </c>
      <c r="W1207" s="70">
        <v>102.76107390724837</v>
      </c>
      <c r="X1207" s="70">
        <v>118.31479701914877</v>
      </c>
      <c r="Y1207" s="70">
        <v>131.36156936337773</v>
      </c>
      <c r="Z1207" s="71">
        <v>119.26082471146908</v>
      </c>
      <c r="AA1207" s="71">
        <v>111.46082720458044</v>
      </c>
      <c r="AB1207" s="71">
        <v>86.27695972579231</v>
      </c>
      <c r="AC1207" s="71">
        <v>109.50923551898693</v>
      </c>
      <c r="AD1207" s="71">
        <v>116.7597451513651</v>
      </c>
      <c r="AE1207" s="71">
        <v>109.42181257564046</v>
      </c>
      <c r="AF1207" s="71">
        <v>88.19032624250589</v>
      </c>
      <c r="AG1207" s="71">
        <v>101.59051746870824</v>
      </c>
      <c r="AH1207" s="71">
        <v>98.017314744760171</v>
      </c>
      <c r="AI1207" s="71">
        <v>96.418362663425512</v>
      </c>
      <c r="AJ1207" s="71">
        <v>3.3291431996183674</v>
      </c>
      <c r="AK1207" s="71">
        <v>2.1202996687626818</v>
      </c>
      <c r="AL1207" s="71">
        <v>-19.399580690599372</v>
      </c>
      <c r="AM1207" s="71">
        <v>-18.884785747086763</v>
      </c>
      <c r="AN1207" s="71">
        <v>-20.244336140689946</v>
      </c>
      <c r="AO1207" s="71">
        <v>-0.99726417637168163</v>
      </c>
      <c r="AP1207" s="71">
        <v>3.7688372985285268</v>
      </c>
      <c r="AQ1207" s="71">
        <v>48.066489586196681</v>
      </c>
      <c r="AR1207" s="71">
        <v>188.0813336031255</v>
      </c>
      <c r="AS1207" s="71">
        <v>-54.275523008801343</v>
      </c>
      <c r="AT1207" s="71">
        <v>25.586847836411785</v>
      </c>
      <c r="AU1207" s="71">
        <v>25.405849217937828</v>
      </c>
      <c r="AV1207" s="72">
        <v>13.196679681554491</v>
      </c>
      <c r="AW1207" s="73">
        <v>11799.409999999916</v>
      </c>
      <c r="AX1207" s="73">
        <v>7694.9500000000698</v>
      </c>
      <c r="AY1207" s="73">
        <v>-79327.839999999967</v>
      </c>
      <c r="AZ1207" s="73">
        <v>-88050.780000000086</v>
      </c>
      <c r="BA1207" s="73">
        <v>-100370.28000000003</v>
      </c>
      <c r="BB1207" s="73">
        <v>-689.75</v>
      </c>
      <c r="BC1207" s="73">
        <v>13213.979999999981</v>
      </c>
      <c r="BD1207" s="73">
        <v>116336.80999999997</v>
      </c>
      <c r="BE1207" s="73">
        <v>755228.84000000008</v>
      </c>
      <c r="BF1207" s="73">
        <v>-392016.00999999995</v>
      </c>
      <c r="BG1207" s="73">
        <v>78709.54999999993</v>
      </c>
      <c r="BH1207" s="73">
        <v>73938.299999999988</v>
      </c>
      <c r="BI1207" s="73">
        <v>24710.399999999994</v>
      </c>
      <c r="BJ1207" s="71">
        <v>11.209177723270574</v>
      </c>
      <c r="BK1207" s="71">
        <v>7.7245196520973405</v>
      </c>
      <c r="BL1207" s="71">
        <v>9.1096510006986442</v>
      </c>
      <c r="BM1207" s="71">
        <v>9.263433697861803</v>
      </c>
      <c r="BN1207" s="71">
        <v>1.7690624797939698</v>
      </c>
      <c r="BO1207" s="71">
        <v>11.43311137826003</v>
      </c>
      <c r="BP1207" s="71">
        <v>16.69081573286763</v>
      </c>
      <c r="BQ1207" s="71">
        <v>17.531523773926509</v>
      </c>
      <c r="BR1207" s="72">
        <v>3.7050804332690208</v>
      </c>
      <c r="BS1207" s="72">
        <v>10.735093832658368</v>
      </c>
      <c r="BT1207" s="71">
        <v>13.115481921516171</v>
      </c>
      <c r="BU1207" s="71">
        <v>9.8666187282534619</v>
      </c>
      <c r="BV1207" s="71">
        <v>8.2296665459364391</v>
      </c>
      <c r="BW1207" s="71">
        <v>7.828949291124486</v>
      </c>
      <c r="BX1207" s="75">
        <v>9525</v>
      </c>
      <c r="BY1207" s="75">
        <v>9587</v>
      </c>
      <c r="BZ1207" s="75">
        <v>8569</v>
      </c>
      <c r="CA1207" s="75">
        <v>9545</v>
      </c>
      <c r="CB1207" s="75">
        <v>10597</v>
      </c>
      <c r="CC1207" s="75">
        <v>13869</v>
      </c>
      <c r="CD1207" s="75">
        <v>8661</v>
      </c>
      <c r="CE1207" s="75">
        <v>8707</v>
      </c>
      <c r="CF1207" s="75">
        <v>18093</v>
      </c>
      <c r="CG1207" s="75">
        <v>8413</v>
      </c>
      <c r="CH1207" s="75">
        <v>9635</v>
      </c>
      <c r="CI1207" s="75">
        <v>10304</v>
      </c>
      <c r="CJ1207" s="75">
        <v>5865</v>
      </c>
      <c r="CK1207" s="75">
        <v>69678</v>
      </c>
      <c r="CL1207" s="73">
        <v>622713.16</v>
      </c>
      <c r="CM1207" s="73">
        <v>577504.64999999991</v>
      </c>
      <c r="CN1207" s="73">
        <v>510484.01000000007</v>
      </c>
      <c r="CO1207" s="73">
        <v>726250.46</v>
      </c>
      <c r="CP1207" s="73">
        <v>836727.47</v>
      </c>
      <c r="CQ1207" s="73">
        <v>692522.61</v>
      </c>
      <c r="CR1207" s="73">
        <v>778189.17999999982</v>
      </c>
      <c r="CS1207" s="73">
        <v>1085996.4299999997</v>
      </c>
      <c r="CT1207" s="73">
        <v>751011.09999999974</v>
      </c>
      <c r="CU1207" s="73">
        <v>691716.77999999991</v>
      </c>
      <c r="CV1207" s="73">
        <v>744022.52999999991</v>
      </c>
      <c r="CW1207" s="73">
        <v>687323.43000000017</v>
      </c>
      <c r="CX1207" s="73">
        <v>737327.14000000025</v>
      </c>
      <c r="CY1207" s="77"/>
      <c r="CZ1207" s="4">
        <v>5164</v>
      </c>
      <c r="DA1207" s="76" t="str">
        <f t="shared" si="42"/>
        <v>5164</v>
      </c>
      <c r="DB1207" s="71">
        <v>1.8757829128168546</v>
      </c>
      <c r="DC1207" s="71">
        <v>1.2753631235038689</v>
      </c>
      <c r="DD1207" s="71">
        <v>0.48288315958745159</v>
      </c>
      <c r="DE1207" s="71">
        <v>0.50514539226772703</v>
      </c>
      <c r="DF1207" s="71">
        <v>0.39326604033106827</v>
      </c>
      <c r="DG1207" s="71">
        <v>0.41287487349289137</v>
      </c>
      <c r="DH1207" s="71">
        <v>0.4318829505128301</v>
      </c>
      <c r="DI1207" s="71">
        <v>0.13705392328293078</v>
      </c>
      <c r="DJ1207" s="71">
        <v>0.21424300806675117</v>
      </c>
      <c r="DK1207" s="71">
        <v>0.15063745302169015</v>
      </c>
      <c r="DL1207" s="71">
        <v>0.19271246231731487</v>
      </c>
      <c r="DM1207" s="71">
        <v>0.2013928972391148</v>
      </c>
      <c r="DN1207" s="72">
        <v>0.16990248822504461</v>
      </c>
      <c r="DO1207" s="71">
        <v>0.21715472840230193</v>
      </c>
      <c r="DQ1207" s="71"/>
      <c r="DR1207" s="71"/>
      <c r="DS1207" s="71"/>
      <c r="DT1207" s="71"/>
      <c r="DU1207" s="71"/>
      <c r="DV1207" s="71"/>
      <c r="DW1207" s="71"/>
      <c r="DX1207" s="71"/>
      <c r="DY1207" s="71"/>
      <c r="DZ1207" s="71"/>
      <c r="EA1207" s="71"/>
      <c r="EB1207" s="71"/>
      <c r="EC1207" s="71"/>
      <c r="ED1207" s="71"/>
    </row>
    <row r="1208" spans="1:134">
      <c r="A1208" s="4">
        <v>5118</v>
      </c>
      <c r="B1208" s="46" t="s">
        <v>9253</v>
      </c>
      <c r="C1208" s="65" t="str">
        <f t="shared" si="41"/>
        <v>5118</v>
      </c>
      <c r="D1208" s="69">
        <v>160925.22999999998</v>
      </c>
      <c r="E1208" s="68">
        <v>1638064.419999999</v>
      </c>
      <c r="F1208" s="68">
        <v>41653.460000000021</v>
      </c>
      <c r="G1208" s="69">
        <v>54937.26999999932</v>
      </c>
      <c r="H1208" s="70">
        <v>84.468127667819644</v>
      </c>
      <c r="I1208" s="70">
        <v>3.4701742055272877</v>
      </c>
      <c r="J1208" s="69">
        <v>259565.11999999994</v>
      </c>
      <c r="K1208" s="69">
        <v>234072.72999999998</v>
      </c>
      <c r="L1208" s="69">
        <v>217583.02999999997</v>
      </c>
      <c r="M1208" s="69">
        <v>268051.42999999988</v>
      </c>
      <c r="N1208" s="69">
        <v>359437.62999999995</v>
      </c>
      <c r="O1208" s="69">
        <v>356303.58999999997</v>
      </c>
      <c r="P1208" s="69">
        <v>223833.5</v>
      </c>
      <c r="Q1208" s="69">
        <v>152587.68999999994</v>
      </c>
      <c r="R1208" s="69">
        <v>338077.43999999994</v>
      </c>
      <c r="S1208" s="69">
        <v>208259.60999999996</v>
      </c>
      <c r="T1208" s="69">
        <v>259882.64999999994</v>
      </c>
      <c r="U1208" s="69">
        <v>294498.29999999987</v>
      </c>
      <c r="V1208" s="69">
        <v>160925.22999999998</v>
      </c>
      <c r="W1208" s="70">
        <v>102.54009836860479</v>
      </c>
      <c r="X1208" s="70">
        <v>92.957499720787254</v>
      </c>
      <c r="Y1208" s="70">
        <v>82.100641268469914</v>
      </c>
      <c r="Z1208" s="71">
        <v>86.98062601503014</v>
      </c>
      <c r="AA1208" s="71">
        <v>114.59938776984042</v>
      </c>
      <c r="AB1208" s="71">
        <v>89.091109138702109</v>
      </c>
      <c r="AC1208" s="71">
        <v>78.706659564061113</v>
      </c>
      <c r="AD1208" s="71">
        <v>54.259845897500057</v>
      </c>
      <c r="AE1208" s="71">
        <v>84.524567135958378</v>
      </c>
      <c r="AF1208" s="71">
        <v>96.421936182494676</v>
      </c>
      <c r="AG1208" s="71">
        <v>87.411110184583393</v>
      </c>
      <c r="AH1208" s="71">
        <v>96.083832671985576</v>
      </c>
      <c r="AI1208" s="71">
        <v>104.57310107769044</v>
      </c>
      <c r="AJ1208" s="71">
        <v>-2.9174932037788648</v>
      </c>
      <c r="AK1208" s="71">
        <v>-14.308516931915328</v>
      </c>
      <c r="AL1208" s="71">
        <v>-21.314259232237063</v>
      </c>
      <c r="AM1208" s="71">
        <v>-13.146258619673523</v>
      </c>
      <c r="AN1208" s="71">
        <v>-7.8386626487436324</v>
      </c>
      <c r="AO1208" s="71">
        <v>-19.499284267056161</v>
      </c>
      <c r="AP1208" s="71">
        <v>-18.996399063900625</v>
      </c>
      <c r="AQ1208" s="71">
        <v>-31.139780914775773</v>
      </c>
      <c r="AR1208" s="71">
        <v>52.807596431937313</v>
      </c>
      <c r="AS1208" s="71">
        <v>-26.516818703674673</v>
      </c>
      <c r="AT1208" s="71">
        <v>13.970516810326306</v>
      </c>
      <c r="AU1208" s="71">
        <v>26.25421641143657</v>
      </c>
      <c r="AV1208" s="72">
        <v>34.923150717055719</v>
      </c>
      <c r="AW1208" s="73">
        <v>-7800.3700000000536</v>
      </c>
      <c r="AX1208" s="73">
        <v>-39084.790000000037</v>
      </c>
      <c r="AY1208" s="73">
        <v>-58938.520000000019</v>
      </c>
      <c r="AZ1208" s="73">
        <v>-40572.500000000175</v>
      </c>
      <c r="BA1208" s="73">
        <v>-30532.580000000133</v>
      </c>
      <c r="BB1208" s="73">
        <v>-82326.749999999942</v>
      </c>
      <c r="BC1208" s="73">
        <v>-52491.869999999995</v>
      </c>
      <c r="BD1208" s="73">
        <v>-69002.789999999979</v>
      </c>
      <c r="BE1208" s="73">
        <v>116833.56999999995</v>
      </c>
      <c r="BF1208" s="73">
        <v>-75151.650000000052</v>
      </c>
      <c r="BG1208" s="73">
        <v>31856.439999999944</v>
      </c>
      <c r="BH1208" s="73">
        <v>61240.109999999899</v>
      </c>
      <c r="BI1208" s="73">
        <v>41653.460000000021</v>
      </c>
      <c r="BJ1208" s="71">
        <v>19.000173180669375</v>
      </c>
      <c r="BK1208" s="71">
        <v>14.324748940645332</v>
      </c>
      <c r="BL1208" s="71">
        <v>15.157522640200703</v>
      </c>
      <c r="BM1208" s="71">
        <v>13.591356992090127</v>
      </c>
      <c r="BN1208" s="71">
        <v>4.3214094702967554</v>
      </c>
      <c r="BO1208" s="71">
        <v>13.979907949262344</v>
      </c>
      <c r="BP1208" s="71">
        <v>18.778705799290261</v>
      </c>
      <c r="BQ1208" s="71">
        <v>21.114327551601097</v>
      </c>
      <c r="BR1208" s="72">
        <v>14.51481946547867</v>
      </c>
      <c r="BS1208" s="72">
        <v>12.646021538152349</v>
      </c>
      <c r="BT1208" s="71">
        <v>14.650829229774214</v>
      </c>
      <c r="BU1208" s="71">
        <v>13.695168210034701</v>
      </c>
      <c r="BV1208" s="71">
        <v>12.94877024324332</v>
      </c>
      <c r="BW1208" s="71">
        <v>13.894812785450924</v>
      </c>
      <c r="BX1208" s="75">
        <v>6001</v>
      </c>
      <c r="BY1208" s="75">
        <v>5237</v>
      </c>
      <c r="BZ1208" s="75">
        <v>4651</v>
      </c>
      <c r="CA1208" s="75">
        <v>5137</v>
      </c>
      <c r="CB1208" s="75">
        <v>5942</v>
      </c>
      <c r="CC1208" s="75">
        <v>6664</v>
      </c>
      <c r="CD1208" s="75">
        <v>4380</v>
      </c>
      <c r="CE1208" s="75">
        <v>3631</v>
      </c>
      <c r="CF1208" s="75">
        <v>6007</v>
      </c>
      <c r="CG1208" s="75">
        <v>4577</v>
      </c>
      <c r="CH1208" s="75">
        <v>5237</v>
      </c>
      <c r="CI1208" s="75">
        <v>6111</v>
      </c>
      <c r="CJ1208" s="75">
        <v>3062</v>
      </c>
      <c r="CK1208" s="75">
        <v>33005</v>
      </c>
      <c r="CL1208" s="73">
        <v>409194.89000000007</v>
      </c>
      <c r="CM1208" s="73">
        <v>420422.78</v>
      </c>
      <c r="CN1208" s="73">
        <v>399243.06000000006</v>
      </c>
      <c r="CO1208" s="73">
        <v>543872.59999999986</v>
      </c>
      <c r="CP1208" s="73">
        <v>449100.86</v>
      </c>
      <c r="CQ1208" s="73">
        <v>348348.85000000015</v>
      </c>
      <c r="CR1208" s="73">
        <v>244332.01000000004</v>
      </c>
      <c r="CS1208" s="73">
        <v>458816.95999999996</v>
      </c>
      <c r="CT1208" s="73">
        <v>447364.63000000006</v>
      </c>
      <c r="CU1208" s="73">
        <v>437566.77000000014</v>
      </c>
      <c r="CV1208" s="73">
        <v>411919.50000000006</v>
      </c>
      <c r="CW1208" s="73">
        <v>494180.80999999994</v>
      </c>
      <c r="CX1208" s="73">
        <v>553853.21</v>
      </c>
      <c r="CY1208" s="77"/>
      <c r="CZ1208" s="4">
        <v>5118</v>
      </c>
      <c r="DA1208" s="76" t="str">
        <f t="shared" si="42"/>
        <v>5118</v>
      </c>
      <c r="DB1208" s="71">
        <v>2.1521702240253515</v>
      </c>
      <c r="DC1208" s="71">
        <v>2.2359272156333283</v>
      </c>
      <c r="DD1208" s="71">
        <v>0.62390220259281559</v>
      </c>
      <c r="DE1208" s="71">
        <v>0.47989924416095953</v>
      </c>
      <c r="DF1208" s="71">
        <v>0.922837697308445</v>
      </c>
      <c r="DG1208" s="71">
        <v>0.80198776875478262</v>
      </c>
      <c r="DH1208" s="71">
        <v>0.19042888683014114</v>
      </c>
      <c r="DI1208" s="71">
        <v>0.61513346077276976</v>
      </c>
      <c r="DJ1208" s="71">
        <v>0.34661336845494983</v>
      </c>
      <c r="DK1208" s="71">
        <v>0.3550781904740225</v>
      </c>
      <c r="DL1208" s="71">
        <v>0.19286415097159745</v>
      </c>
      <c r="DM1208" s="71">
        <v>0</v>
      </c>
      <c r="DN1208" s="71">
        <v>7.3152489557043288E-2</v>
      </c>
      <c r="DO1208" s="71">
        <v>0.23811618083020938</v>
      </c>
      <c r="DQ1208" s="71"/>
      <c r="DR1208" s="71"/>
      <c r="DS1208" s="71"/>
      <c r="DT1208" s="71"/>
      <c r="DU1208" s="71"/>
      <c r="DV1208" s="71"/>
      <c r="DW1208" s="71"/>
      <c r="DX1208" s="71"/>
      <c r="DY1208" s="71"/>
      <c r="DZ1208" s="71"/>
      <c r="EA1208" s="71"/>
      <c r="EB1208" s="71"/>
      <c r="EC1208" s="71"/>
      <c r="ED1208" s="71"/>
    </row>
    <row r="1209" spans="1:134">
      <c r="A1209" s="4">
        <v>1363</v>
      </c>
      <c r="B1209" s="46" t="s">
        <v>9261</v>
      </c>
      <c r="C1209" s="65" t="str">
        <f t="shared" si="41"/>
        <v>1363</v>
      </c>
      <c r="D1209" s="68">
        <v>258587.37000000002</v>
      </c>
      <c r="E1209" s="68">
        <v>3472644.3899999992</v>
      </c>
      <c r="F1209" s="68">
        <v>-12401.99000000002</v>
      </c>
      <c r="G1209" s="69">
        <v>184450.71999999834</v>
      </c>
      <c r="H1209" s="70">
        <v>86.194216559700436</v>
      </c>
      <c r="I1209" s="70">
        <v>5.6094846749096261</v>
      </c>
      <c r="J1209" s="69">
        <v>505620.0400000001</v>
      </c>
      <c r="K1209" s="69">
        <v>504592.9499999999</v>
      </c>
      <c r="L1209" s="69">
        <v>432062.72999999992</v>
      </c>
      <c r="M1209" s="69">
        <v>531800.16</v>
      </c>
      <c r="N1209" s="69">
        <v>793984.12000000011</v>
      </c>
      <c r="O1209" s="69">
        <v>720973.04</v>
      </c>
      <c r="P1209" s="69">
        <v>386873.15</v>
      </c>
      <c r="Q1209" s="69">
        <v>362354.24</v>
      </c>
      <c r="R1209" s="69">
        <v>1071840.7500000002</v>
      </c>
      <c r="S1209" s="69">
        <v>401837.56999999989</v>
      </c>
      <c r="T1209" s="69">
        <v>515977.74000000005</v>
      </c>
      <c r="U1209" s="69">
        <v>475173.57</v>
      </c>
      <c r="V1209" s="68">
        <v>258587.37000000002</v>
      </c>
      <c r="W1209" s="70">
        <v>101.11187659704591</v>
      </c>
      <c r="X1209" s="70">
        <v>103.35454119223293</v>
      </c>
      <c r="Y1209" s="70">
        <v>96.009060819529154</v>
      </c>
      <c r="Z1209" s="71">
        <v>90.629472006249983</v>
      </c>
      <c r="AA1209" s="71">
        <v>88.028024310850896</v>
      </c>
      <c r="AB1209" s="71">
        <v>94.125976716736119</v>
      </c>
      <c r="AC1209" s="71">
        <v>73.182460703895131</v>
      </c>
      <c r="AD1209" s="71">
        <v>73.439670894895173</v>
      </c>
      <c r="AE1209" s="71">
        <v>100.78681523422452</v>
      </c>
      <c r="AF1209" s="71">
        <v>74.828038600596685</v>
      </c>
      <c r="AG1209" s="71">
        <v>95.129321456362732</v>
      </c>
      <c r="AH1209" s="71">
        <v>85.76225290217414</v>
      </c>
      <c r="AI1209" s="72">
        <v>83.449969990105814</v>
      </c>
      <c r="AJ1209" s="71">
        <v>-2.7908550660827425</v>
      </c>
      <c r="AK1209" s="71">
        <v>-11.791556865636487</v>
      </c>
      <c r="AL1209" s="71">
        <v>-18.435136077352144</v>
      </c>
      <c r="AM1209" s="71">
        <v>-18.440590697908309</v>
      </c>
      <c r="AN1209" s="71">
        <v>-23.367819662380786</v>
      </c>
      <c r="AO1209" s="71">
        <v>-21.279954997965334</v>
      </c>
      <c r="AP1209" s="71">
        <v>-26.403086331176251</v>
      </c>
      <c r="AQ1209" s="71">
        <v>-7.6010017479487875</v>
      </c>
      <c r="AR1209" s="71">
        <v>107.83538504316917</v>
      </c>
      <c r="AS1209" s="71">
        <v>-42.695837738113596</v>
      </c>
      <c r="AT1209" s="71">
        <v>17.665790383581069</v>
      </c>
      <c r="AU1209" s="71">
        <v>7.042012609899051</v>
      </c>
      <c r="AV1209" s="72">
        <v>-4.5765597586562183</v>
      </c>
      <c r="AW1209" s="73">
        <v>-14516.25</v>
      </c>
      <c r="AX1209" s="73">
        <v>-67453.140000000189</v>
      </c>
      <c r="AY1209" s="73">
        <v>-97653.999999999942</v>
      </c>
      <c r="AZ1209" s="73">
        <v>-120240.06999999995</v>
      </c>
      <c r="BA1209" s="73">
        <v>-242098.91999999981</v>
      </c>
      <c r="BB1209" s="73">
        <v>-165518.71000000008</v>
      </c>
      <c r="BC1209" s="73">
        <v>-138791.76000000013</v>
      </c>
      <c r="BD1209" s="73">
        <v>-29808.280000000028</v>
      </c>
      <c r="BE1209" s="73">
        <v>556124.55000000028</v>
      </c>
      <c r="BF1209" s="73">
        <v>-299398.70000000013</v>
      </c>
      <c r="BG1209" s="73">
        <v>77466.48000000004</v>
      </c>
      <c r="BH1209" s="73">
        <v>31260.4200000001</v>
      </c>
      <c r="BI1209" s="79">
        <v>-12401.99000000002</v>
      </c>
      <c r="BJ1209" s="71">
        <v>11.487911542771698</v>
      </c>
      <c r="BK1209" s="71">
        <v>9.8935413818272391</v>
      </c>
      <c r="BL1209" s="71">
        <v>2.7668638612020704</v>
      </c>
      <c r="BM1209" s="71">
        <v>11.058459468213623</v>
      </c>
      <c r="BN1209" s="71">
        <v>0.13404668637561601</v>
      </c>
      <c r="BO1209" s="71">
        <v>5.7650649483789635</v>
      </c>
      <c r="BP1209" s="71">
        <v>12.650902457782204</v>
      </c>
      <c r="BQ1209" s="71">
        <v>19.127577347951217</v>
      </c>
      <c r="BR1209" s="72">
        <v>14.601643857687337</v>
      </c>
      <c r="BS1209" s="72">
        <v>10.155716201101262</v>
      </c>
      <c r="BT1209" s="71">
        <v>13.009596824305284</v>
      </c>
      <c r="BU1209" s="71">
        <v>13.95508078925884</v>
      </c>
      <c r="BV1209" s="71">
        <v>11.599235566799958</v>
      </c>
      <c r="BW1209" s="71">
        <v>12.230157747594287</v>
      </c>
      <c r="BX1209" s="75">
        <v>8441</v>
      </c>
      <c r="BY1209" s="75">
        <v>8619</v>
      </c>
      <c r="BZ1209" s="75">
        <v>7237</v>
      </c>
      <c r="CA1209" s="75">
        <v>8287</v>
      </c>
      <c r="CB1209" s="75">
        <v>10773</v>
      </c>
      <c r="CC1209" s="75">
        <v>10450</v>
      </c>
      <c r="CD1209" s="75">
        <v>6937</v>
      </c>
      <c r="CE1209" s="75">
        <v>6959</v>
      </c>
      <c r="CF1209" s="75">
        <v>14371</v>
      </c>
      <c r="CG1209" s="75">
        <v>7444</v>
      </c>
      <c r="CH1209" s="75">
        <v>8352</v>
      </c>
      <c r="CI1209" s="75">
        <v>8683</v>
      </c>
      <c r="CJ1209" s="75">
        <v>4621</v>
      </c>
      <c r="CK1209" s="75">
        <v>57367</v>
      </c>
      <c r="CL1209" s="73">
        <v>1255959.0799999996</v>
      </c>
      <c r="CM1209" s="73">
        <v>1244940.0299999998</v>
      </c>
      <c r="CN1209" s="73">
        <v>1182814.5799999998</v>
      </c>
      <c r="CO1209" s="73">
        <v>1208738.7399999995</v>
      </c>
      <c r="CP1209" s="73">
        <v>1308823.48</v>
      </c>
      <c r="CQ1209" s="73">
        <v>1090675.4100000001</v>
      </c>
      <c r="CR1209" s="73">
        <v>1072635.5900000003</v>
      </c>
      <c r="CS1209" s="73">
        <v>1327462.7899999993</v>
      </c>
      <c r="CT1209" s="73">
        <v>996640.5199999999</v>
      </c>
      <c r="CU1209" s="73">
        <v>1004651.34</v>
      </c>
      <c r="CV1209" s="73">
        <v>923917.83000000007</v>
      </c>
      <c r="CW1209" s="73">
        <v>979044.59</v>
      </c>
      <c r="CX1209" s="73">
        <v>1026856.6000000001</v>
      </c>
      <c r="CY1209" s="77"/>
      <c r="CZ1209" s="4">
        <v>1363</v>
      </c>
      <c r="DA1209" s="76" t="str">
        <f t="shared" si="42"/>
        <v>1363</v>
      </c>
      <c r="DB1209" s="71">
        <v>4.6243797325989124</v>
      </c>
      <c r="DC1209" s="71">
        <v>3.0343589792290215</v>
      </c>
      <c r="DD1209" s="71">
        <v>0.2448702417397467</v>
      </c>
      <c r="DE1209" s="71">
        <v>0.33822822708350531</v>
      </c>
      <c r="DF1209" s="71">
        <v>0.31589002441134173</v>
      </c>
      <c r="DG1209" s="71">
        <v>0.31241400756275595</v>
      </c>
      <c r="DH1209" s="71">
        <v>0.38008187884178435</v>
      </c>
      <c r="DI1209" s="71">
        <v>0.61847285019838238</v>
      </c>
      <c r="DJ1209" s="71">
        <v>0.15400042343800185</v>
      </c>
      <c r="DK1209" s="71">
        <v>8.1326750209057372E-2</v>
      </c>
      <c r="DL1209" s="71">
        <v>0.2697465716863085</v>
      </c>
      <c r="DM1209" s="71">
        <v>6.6485778311768787E-2</v>
      </c>
      <c r="DN1209" s="72">
        <v>2.2700682506541232E-2</v>
      </c>
      <c r="DO1209" s="71">
        <v>0.2157103689822826</v>
      </c>
      <c r="DQ1209" s="71"/>
      <c r="DR1209" s="71"/>
      <c r="DS1209" s="71"/>
      <c r="DT1209" s="71"/>
      <c r="DU1209" s="71"/>
      <c r="DV1209" s="71"/>
      <c r="DW1209" s="71"/>
      <c r="DX1209" s="71"/>
      <c r="DY1209" s="71"/>
      <c r="DZ1209" s="71"/>
      <c r="EA1209" s="71"/>
      <c r="EB1209" s="71"/>
      <c r="EC1209" s="71"/>
      <c r="ED1209" s="71"/>
    </row>
    <row r="1210" spans="1:134">
      <c r="A1210" s="4">
        <v>1420</v>
      </c>
      <c r="B1210" s="46" t="s">
        <v>9267</v>
      </c>
      <c r="C1210" s="65" t="str">
        <f t="shared" si="41"/>
        <v>1420</v>
      </c>
      <c r="D1210" s="69">
        <v>195861.40999999997</v>
      </c>
      <c r="E1210" s="68">
        <v>2252946.62</v>
      </c>
      <c r="F1210" s="68">
        <v>2805.0499999999884</v>
      </c>
      <c r="G1210" s="69">
        <v>-62951.719999999274</v>
      </c>
      <c r="H1210" s="70">
        <v>80.142067898071787</v>
      </c>
      <c r="I1210" s="70">
        <v>-2.718241941483468</v>
      </c>
      <c r="J1210" s="69">
        <v>333626.72999999992</v>
      </c>
      <c r="K1210" s="69">
        <v>340879.7</v>
      </c>
      <c r="L1210" s="69">
        <v>266344.65999999997</v>
      </c>
      <c r="M1210" s="69">
        <v>304358.3299999999</v>
      </c>
      <c r="N1210" s="69">
        <v>348229.93</v>
      </c>
      <c r="O1210" s="69">
        <v>444522.45</v>
      </c>
      <c r="P1210" s="69">
        <v>266302.99</v>
      </c>
      <c r="Q1210" s="69">
        <v>271552.64000000001</v>
      </c>
      <c r="R1210" s="69">
        <v>567650.72</v>
      </c>
      <c r="S1210" s="69">
        <v>287926.34999999986</v>
      </c>
      <c r="T1210" s="69">
        <v>325737.31000000006</v>
      </c>
      <c r="U1210" s="69">
        <v>337915.2</v>
      </c>
      <c r="V1210" s="69">
        <v>195861.40999999997</v>
      </c>
      <c r="W1210" s="70">
        <v>91.960080141198972</v>
      </c>
      <c r="X1210" s="70">
        <v>92.862128301113259</v>
      </c>
      <c r="Y1210" s="70">
        <v>65.415989068937279</v>
      </c>
      <c r="Z1210" s="71">
        <v>72.648547886694132</v>
      </c>
      <c r="AA1210" s="71">
        <v>83.956304118682567</v>
      </c>
      <c r="AB1210" s="71">
        <v>101.78850009609771</v>
      </c>
      <c r="AC1210" s="71">
        <v>68.975627723938487</v>
      </c>
      <c r="AD1210" s="71">
        <v>75.047791547091919</v>
      </c>
      <c r="AE1210" s="71">
        <v>86.360614378718111</v>
      </c>
      <c r="AF1210" s="71">
        <v>76.611228557311449</v>
      </c>
      <c r="AG1210" s="71">
        <v>82.873984524525625</v>
      </c>
      <c r="AH1210" s="71">
        <v>82.523965900149904</v>
      </c>
      <c r="AI1210" s="71">
        <v>86.050773184531423</v>
      </c>
      <c r="AJ1210" s="71">
        <v>-14.802334780590165</v>
      </c>
      <c r="AK1210" s="71">
        <v>-17.429786189271791</v>
      </c>
      <c r="AL1210" s="71">
        <v>-35.509826891684696</v>
      </c>
      <c r="AM1210" s="71">
        <v>-30.706237001087199</v>
      </c>
      <c r="AN1210" s="71">
        <v>-39.24533418710552</v>
      </c>
      <c r="AO1210" s="71">
        <v>-25.265486205672193</v>
      </c>
      <c r="AP1210" s="71">
        <v>-28.678274899231425</v>
      </c>
      <c r="AQ1210" s="71">
        <v>-4.5565701996208574</v>
      </c>
      <c r="AR1210" s="71">
        <v>67.718319618503898</v>
      </c>
      <c r="AS1210" s="71">
        <v>-43.475418297611881</v>
      </c>
      <c r="AT1210" s="71">
        <v>8.5445789209312331</v>
      </c>
      <c r="AU1210" s="71">
        <v>6.5946099748068088</v>
      </c>
      <c r="AV1210" s="72">
        <v>1.4529694851803887</v>
      </c>
      <c r="AW1210" s="73">
        <v>-57964.670000000042</v>
      </c>
      <c r="AX1210" s="73">
        <v>-71956.459999999963</v>
      </c>
      <c r="AY1210" s="73">
        <v>-146655.71999999991</v>
      </c>
      <c r="AZ1210" s="73">
        <v>-134870.71000000002</v>
      </c>
      <c r="BA1210" s="73">
        <v>-224944.0400000001</v>
      </c>
      <c r="BB1210" s="73">
        <v>-145622.81999999989</v>
      </c>
      <c r="BC1210" s="73">
        <v>-107079.71999999997</v>
      </c>
      <c r="BD1210" s="73">
        <v>-12964.210000000021</v>
      </c>
      <c r="BE1210" s="73">
        <v>229195.91000000009</v>
      </c>
      <c r="BF1210" s="73">
        <v>-221456.19000000018</v>
      </c>
      <c r="BG1210" s="73">
        <v>25641.890000000014</v>
      </c>
      <c r="BH1210" s="73">
        <v>20905.550000000163</v>
      </c>
      <c r="BI1210" s="73">
        <v>2805.0499999999884</v>
      </c>
      <c r="BJ1210" s="71">
        <v>19.750108006298049</v>
      </c>
      <c r="BK1210" s="71">
        <v>17.269782396466272</v>
      </c>
      <c r="BL1210" s="71">
        <v>16.316913682613386</v>
      </c>
      <c r="BM1210" s="71">
        <v>16.60769221218391</v>
      </c>
      <c r="BN1210" s="71">
        <v>5.746619939787676</v>
      </c>
      <c r="BO1210" s="71">
        <v>7.9221848629020357</v>
      </c>
      <c r="BP1210" s="71">
        <v>19.914354823907409</v>
      </c>
      <c r="BQ1210" s="71">
        <v>21.508323242616363</v>
      </c>
      <c r="BR1210" s="72">
        <v>9.4356760085060838</v>
      </c>
      <c r="BS1210" s="72">
        <v>14.454006692079467</v>
      </c>
      <c r="BT1210" s="71">
        <v>16.460264571192454</v>
      </c>
      <c r="BU1210" s="71">
        <v>16.717220926329301</v>
      </c>
      <c r="BV1210" s="71">
        <v>15.46171807513144</v>
      </c>
      <c r="BW1210" s="71">
        <v>13.874391420807573</v>
      </c>
      <c r="BX1210" s="75">
        <v>8634</v>
      </c>
      <c r="BY1210" s="75">
        <v>9069</v>
      </c>
      <c r="BZ1210" s="75">
        <v>7534</v>
      </c>
      <c r="CA1210" s="75">
        <v>7375</v>
      </c>
      <c r="CB1210" s="75">
        <v>8662</v>
      </c>
      <c r="CC1210" s="75">
        <v>9807</v>
      </c>
      <c r="CD1210" s="75">
        <v>7072</v>
      </c>
      <c r="CE1210" s="75">
        <v>7365</v>
      </c>
      <c r="CF1210" s="75">
        <v>11285</v>
      </c>
      <c r="CG1210" s="75">
        <v>8076</v>
      </c>
      <c r="CH1210" s="75">
        <v>8727</v>
      </c>
      <c r="CI1210" s="75">
        <v>9083</v>
      </c>
      <c r="CJ1210" s="75">
        <v>4824</v>
      </c>
      <c r="CK1210" s="75">
        <v>56432</v>
      </c>
      <c r="CL1210" s="73">
        <v>649518.0299999998</v>
      </c>
      <c r="CM1210" s="73">
        <v>601750.24</v>
      </c>
      <c r="CN1210" s="73">
        <v>681921.73000000033</v>
      </c>
      <c r="CO1210" s="73">
        <v>829588.23000000033</v>
      </c>
      <c r="CP1210" s="73">
        <v>772615.79000000027</v>
      </c>
      <c r="CQ1210" s="73">
        <v>841804.82999999973</v>
      </c>
      <c r="CR1210" s="73">
        <v>847381.18</v>
      </c>
      <c r="CS1210" s="73">
        <v>1031695.6499999997</v>
      </c>
      <c r="CT1210" s="73">
        <v>870716.47</v>
      </c>
      <c r="CU1210" s="73">
        <v>825455.74000000011</v>
      </c>
      <c r="CV1210" s="73">
        <v>846382.02</v>
      </c>
      <c r="CW1210" s="73">
        <v>905063.1</v>
      </c>
      <c r="CX1210" s="73">
        <v>903556.92999999982</v>
      </c>
      <c r="CY1210" s="77"/>
      <c r="CZ1210" s="4">
        <v>1420</v>
      </c>
      <c r="DA1210" s="76" t="str">
        <f t="shared" si="42"/>
        <v>1420</v>
      </c>
      <c r="DB1210" s="71">
        <v>0.82930642077078187</v>
      </c>
      <c r="DC1210" s="71">
        <v>1.5456017050433943</v>
      </c>
      <c r="DD1210" s="71">
        <v>1.3612356859842312</v>
      </c>
      <c r="DE1210" s="71">
        <v>0.52375552193762975</v>
      </c>
      <c r="DF1210" s="71">
        <v>0.99817142270051307</v>
      </c>
      <c r="DG1210" s="71">
        <v>0.23876251207817703</v>
      </c>
      <c r="DH1210" s="71">
        <v>0.15588699738584352</v>
      </c>
      <c r="DI1210" s="71">
        <v>0.10253862077286668</v>
      </c>
      <c r="DJ1210" s="71">
        <v>0.16777888701270996</v>
      </c>
      <c r="DK1210" s="71">
        <v>0.3929891365747033</v>
      </c>
      <c r="DL1210" s="71">
        <v>0.38462607821665884</v>
      </c>
      <c r="DM1210" s="71">
        <v>0.19648184125252646</v>
      </c>
      <c r="DN1210" s="71">
        <v>0.27645348541853693</v>
      </c>
      <c r="DO1210" s="71">
        <v>0.23297421302912394</v>
      </c>
      <c r="DQ1210" s="71"/>
      <c r="DR1210" s="71"/>
      <c r="DS1210" s="71"/>
      <c r="DT1210" s="71"/>
      <c r="DU1210" s="71"/>
      <c r="DV1210" s="71"/>
      <c r="DW1210" s="71"/>
      <c r="DX1210" s="71"/>
      <c r="DY1210" s="71"/>
      <c r="DZ1210" s="71"/>
      <c r="EA1210" s="71"/>
      <c r="EB1210" s="71"/>
      <c r="EC1210" s="71"/>
      <c r="ED1210" s="71"/>
    </row>
    <row r="1211" spans="1:134">
      <c r="A1211" s="4">
        <v>1423</v>
      </c>
      <c r="B1211" s="46" t="s">
        <v>9273</v>
      </c>
      <c r="C1211" s="65" t="str">
        <f t="shared" si="41"/>
        <v>1423</v>
      </c>
      <c r="D1211" s="69">
        <v>115388.58</v>
      </c>
      <c r="E1211" s="68">
        <v>1408004.4000000004</v>
      </c>
      <c r="F1211" s="68">
        <v>30717.720000000016</v>
      </c>
      <c r="G1211" s="69">
        <v>283871.98000000068</v>
      </c>
      <c r="H1211" s="70">
        <v>102.77417927749475</v>
      </c>
      <c r="I1211" s="70">
        <v>25.252539198184575</v>
      </c>
      <c r="J1211" s="69">
        <v>151314.93999999994</v>
      </c>
      <c r="K1211" s="69">
        <v>153780.46999999997</v>
      </c>
      <c r="L1211" s="69">
        <v>150385.36000000002</v>
      </c>
      <c r="M1211" s="69">
        <v>173193.37</v>
      </c>
      <c r="N1211" s="69">
        <v>232778.97999999998</v>
      </c>
      <c r="O1211" s="69">
        <v>269922.82999999996</v>
      </c>
      <c r="P1211" s="69">
        <v>150896.36999999997</v>
      </c>
      <c r="Q1211" s="69">
        <v>150598.39999999999</v>
      </c>
      <c r="R1211" s="69">
        <v>384075.17999999993</v>
      </c>
      <c r="S1211" s="69">
        <v>184275.52999999994</v>
      </c>
      <c r="T1211" s="69">
        <v>217589.36</v>
      </c>
      <c r="U1211" s="69">
        <v>205180.98</v>
      </c>
      <c r="V1211" s="69">
        <v>115388.58</v>
      </c>
      <c r="W1211" s="70">
        <v>82.371811780517788</v>
      </c>
      <c r="X1211" s="70">
        <v>73.34916296092274</v>
      </c>
      <c r="Y1211" s="70">
        <v>92.966946334631828</v>
      </c>
      <c r="Z1211" s="71">
        <v>89.447100214903301</v>
      </c>
      <c r="AA1211" s="71">
        <v>111.46473554770266</v>
      </c>
      <c r="AB1211" s="71">
        <v>112.49326181095181</v>
      </c>
      <c r="AC1211" s="71">
        <v>85.799481458445214</v>
      </c>
      <c r="AD1211" s="71">
        <v>76.512239194961168</v>
      </c>
      <c r="AE1211" s="71">
        <v>99.57407644636919</v>
      </c>
      <c r="AF1211" s="71">
        <v>108.42545916012591</v>
      </c>
      <c r="AG1211" s="71">
        <v>137.72822377231577</v>
      </c>
      <c r="AH1211" s="71">
        <v>112.21822697295222</v>
      </c>
      <c r="AI1211" s="71">
        <v>114.47456924928599</v>
      </c>
      <c r="AJ1211" s="71">
        <v>-29.685912004729055</v>
      </c>
      <c r="AK1211" s="71">
        <v>-36.232871137094477</v>
      </c>
      <c r="AL1211" s="71">
        <v>-24.111770224403241</v>
      </c>
      <c r="AM1211" s="71">
        <v>-23.006156542477775</v>
      </c>
      <c r="AN1211" s="71">
        <v>-18.727184908649541</v>
      </c>
      <c r="AO1211" s="71">
        <v>-12.872934195578377</v>
      </c>
      <c r="AP1211" s="71">
        <v>-13.255250066296076</v>
      </c>
      <c r="AQ1211" s="71">
        <v>-4.0011912648060139</v>
      </c>
      <c r="AR1211" s="71">
        <v>124.55940596953839</v>
      </c>
      <c r="AS1211" s="71">
        <v>-32.44299363545359</v>
      </c>
      <c r="AT1211" s="71">
        <v>79.62162373670543</v>
      </c>
      <c r="AU1211" s="71">
        <v>42.795418180557874</v>
      </c>
      <c r="AV1211" s="72">
        <v>36.278974844474263</v>
      </c>
      <c r="AW1211" s="73">
        <v>-63883.670000000042</v>
      </c>
      <c r="AX1211" s="73">
        <v>-87379</v>
      </c>
      <c r="AY1211" s="73">
        <v>-47781.549999999959</v>
      </c>
      <c r="AZ1211" s="73">
        <v>-51751.070000000036</v>
      </c>
      <c r="BA1211" s="73">
        <v>-53637.799999999988</v>
      </c>
      <c r="BB1211" s="73">
        <v>-36961.239999999991</v>
      </c>
      <c r="BC1211" s="73">
        <v>-23058.099999999977</v>
      </c>
      <c r="BD1211" s="73">
        <v>-6276.8800000000338</v>
      </c>
      <c r="BE1211" s="73">
        <v>213040.17999999988</v>
      </c>
      <c r="BF1211" s="73">
        <v>-88494.889999999985</v>
      </c>
      <c r="BG1211" s="73">
        <v>96451.74</v>
      </c>
      <c r="BH1211" s="73">
        <v>61492.209999999992</v>
      </c>
      <c r="BI1211" s="73">
        <v>30717.720000000016</v>
      </c>
      <c r="BJ1211" s="71">
        <v>16.663332808539888</v>
      </c>
      <c r="BK1211" s="71">
        <v>12.728259685662211</v>
      </c>
      <c r="BL1211" s="71">
        <v>14.668167485016774</v>
      </c>
      <c r="BM1211" s="71">
        <v>14.702589415985674</v>
      </c>
      <c r="BN1211" s="71">
        <v>6.1712938787440343</v>
      </c>
      <c r="BO1211" s="71">
        <v>10.465480570343018</v>
      </c>
      <c r="BP1211" s="71">
        <v>17.240609744394337</v>
      </c>
      <c r="BQ1211" s="71">
        <v>16.420868610931667</v>
      </c>
      <c r="BR1211" s="72">
        <v>11.134262689370992</v>
      </c>
      <c r="BS1211" s="72">
        <v>11.492957699455586</v>
      </c>
      <c r="BT1211" s="71">
        <v>16.902890479832358</v>
      </c>
      <c r="BU1211" s="71">
        <v>17.351649548552881</v>
      </c>
      <c r="BV1211" s="71">
        <v>13.773523853277197</v>
      </c>
      <c r="BW1211" s="71">
        <v>12.908019978073042</v>
      </c>
      <c r="BX1211" s="75">
        <v>4252</v>
      </c>
      <c r="BY1211" s="75">
        <v>4397</v>
      </c>
      <c r="BZ1211" s="75">
        <v>4137</v>
      </c>
      <c r="CA1211" s="75">
        <v>4340</v>
      </c>
      <c r="CB1211" s="75">
        <v>5852</v>
      </c>
      <c r="CC1211" s="75">
        <v>6572</v>
      </c>
      <c r="CD1211" s="75">
        <v>4122</v>
      </c>
      <c r="CE1211" s="75">
        <v>4183</v>
      </c>
      <c r="CF1211" s="75">
        <v>7608</v>
      </c>
      <c r="CG1211" s="75">
        <v>5128</v>
      </c>
      <c r="CH1211" s="75">
        <v>5858</v>
      </c>
      <c r="CI1211" s="75">
        <v>5574</v>
      </c>
      <c r="CJ1211" s="75">
        <v>3081</v>
      </c>
      <c r="CK1211" s="75">
        <v>35554</v>
      </c>
      <c r="CL1211" s="73">
        <v>389353.09999999992</v>
      </c>
      <c r="CM1211" s="73">
        <v>380794.05999999994</v>
      </c>
      <c r="CN1211" s="73">
        <v>347265.50000000012</v>
      </c>
      <c r="CO1211" s="73">
        <v>438133.31</v>
      </c>
      <c r="CP1211" s="73">
        <v>428243.38999999996</v>
      </c>
      <c r="CQ1211" s="73">
        <v>444489.63</v>
      </c>
      <c r="CR1211" s="73">
        <v>569709.19000000006</v>
      </c>
      <c r="CS1211" s="73">
        <v>705076.71000000008</v>
      </c>
      <c r="CT1211" s="73">
        <v>582138.06000000017</v>
      </c>
      <c r="CU1211" s="73">
        <v>547951.90999999992</v>
      </c>
      <c r="CV1211" s="73">
        <v>562399.7300000001</v>
      </c>
      <c r="CW1211" s="73">
        <v>584553.05999999994</v>
      </c>
      <c r="CX1211" s="73">
        <v>576912.22</v>
      </c>
      <c r="CY1211" s="77"/>
      <c r="CZ1211" s="4">
        <v>1423</v>
      </c>
      <c r="DA1211" s="76" t="str">
        <f t="shared" si="42"/>
        <v>1423</v>
      </c>
      <c r="DB1211" s="71">
        <v>4.1205760051599691</v>
      </c>
      <c r="DC1211" s="71">
        <v>5.3679433741084486</v>
      </c>
      <c r="DD1211" s="71">
        <v>1.1192257875099181</v>
      </c>
      <c r="DE1211" s="71">
        <v>0.98166324156541906</v>
      </c>
      <c r="DF1211" s="71">
        <v>1.1797756436089388</v>
      </c>
      <c r="DG1211" s="71">
        <v>0.31293317459202008</v>
      </c>
      <c r="DH1211" s="71">
        <v>0.40459658004929822</v>
      </c>
      <c r="DI1211" s="71">
        <v>0.28410532254820092</v>
      </c>
      <c r="DJ1211" s="71">
        <v>0.17465122663022853</v>
      </c>
      <c r="DK1211" s="71">
        <v>0.10474338672637426</v>
      </c>
      <c r="DL1211" s="71">
        <v>0.1885925432463687</v>
      </c>
      <c r="DM1211" s="71">
        <v>1.2601070513215278E-2</v>
      </c>
      <c r="DN1211" s="71">
        <v>0.41712111149034931</v>
      </c>
      <c r="DO1211" s="71">
        <v>0.20115367506568768</v>
      </c>
      <c r="DQ1211" s="71"/>
      <c r="DR1211" s="71"/>
      <c r="DS1211" s="71"/>
      <c r="DT1211" s="71"/>
      <c r="DU1211" s="71"/>
      <c r="DV1211" s="71"/>
      <c r="DW1211" s="71"/>
      <c r="DX1211" s="71"/>
      <c r="DY1211" s="71"/>
      <c r="DZ1211" s="71"/>
      <c r="EA1211" s="71"/>
      <c r="EB1211" s="71"/>
      <c r="EC1211" s="71"/>
      <c r="ED1211" s="71"/>
    </row>
    <row r="1212" spans="1:134">
      <c r="A1212" s="4">
        <v>5174</v>
      </c>
      <c r="B1212" s="46" t="s">
        <v>9280</v>
      </c>
      <c r="C1212" s="65" t="str">
        <f t="shared" si="41"/>
        <v>5174</v>
      </c>
      <c r="D1212" s="69">
        <v>156441.9</v>
      </c>
      <c r="E1212" s="68">
        <v>1985097.7899999998</v>
      </c>
      <c r="F1212" s="68">
        <v>31565.070000000022</v>
      </c>
      <c r="G1212" s="69">
        <v>333875.23</v>
      </c>
      <c r="H1212" s="70">
        <v>100.54184431066884</v>
      </c>
      <c r="I1212" s="70">
        <v>20.21988059562365</v>
      </c>
      <c r="J1212" s="69">
        <v>228572.49999999988</v>
      </c>
      <c r="K1212" s="69">
        <v>224977.61</v>
      </c>
      <c r="L1212" s="69">
        <v>231301.59999999992</v>
      </c>
      <c r="M1212" s="69">
        <v>260813.24999999997</v>
      </c>
      <c r="N1212" s="69">
        <v>353616.51999999996</v>
      </c>
      <c r="O1212" s="69">
        <v>420721.86999999994</v>
      </c>
      <c r="P1212" s="69">
        <v>271118.34999999992</v>
      </c>
      <c r="Q1212" s="69">
        <v>240612.60999999996</v>
      </c>
      <c r="R1212" s="69">
        <v>497003.96999999991</v>
      </c>
      <c r="S1212" s="69">
        <v>268658.69</v>
      </c>
      <c r="T1212" s="69">
        <v>273976.84999999992</v>
      </c>
      <c r="U1212" s="69">
        <v>277285.41999999993</v>
      </c>
      <c r="V1212" s="69">
        <v>156441.9</v>
      </c>
      <c r="W1212" s="70">
        <v>99.7453416735882</v>
      </c>
      <c r="X1212" s="70">
        <v>98.841015494365834</v>
      </c>
      <c r="Y1212" s="70">
        <v>107.09795416726368</v>
      </c>
      <c r="Z1212" s="71">
        <v>106.75956847878881</v>
      </c>
      <c r="AA1212" s="71">
        <v>103.13199391314005</v>
      </c>
      <c r="AB1212" s="71">
        <v>112.23681784340214</v>
      </c>
      <c r="AC1212" s="71">
        <v>99.056797588675721</v>
      </c>
      <c r="AD1212" s="71">
        <v>86.802543527561738</v>
      </c>
      <c r="AE1212" s="71">
        <v>102.87935997278342</v>
      </c>
      <c r="AF1212" s="71">
        <v>110.22094977337784</v>
      </c>
      <c r="AG1212" s="71">
        <v>101.52124543240389</v>
      </c>
      <c r="AH1212" s="71">
        <v>100.03966223766267</v>
      </c>
      <c r="AI1212" s="71">
        <v>104.56093971686558</v>
      </c>
      <c r="AJ1212" s="71">
        <v>19.014233232230147</v>
      </c>
      <c r="AK1212" s="71">
        <v>4.6311325061473507</v>
      </c>
      <c r="AL1212" s="71">
        <v>-5.6262868427755963</v>
      </c>
      <c r="AM1212" s="71">
        <v>-7.1126048950096337</v>
      </c>
      <c r="AN1212" s="71">
        <v>4.0131033915776548</v>
      </c>
      <c r="AO1212" s="71">
        <v>14.39794149878637</v>
      </c>
      <c r="AP1212" s="71">
        <v>-1.7335692776210165</v>
      </c>
      <c r="AQ1212" s="71">
        <v>10.209505259456941</v>
      </c>
      <c r="AR1212" s="71">
        <v>103.73281028392375</v>
      </c>
      <c r="AS1212" s="71">
        <v>-24.810519682578281</v>
      </c>
      <c r="AT1212" s="71">
        <v>30.274983801029087</v>
      </c>
      <c r="AU1212" s="71">
        <v>25.720434557644765</v>
      </c>
      <c r="AV1212" s="72">
        <v>25.276962908171207</v>
      </c>
      <c r="AW1212" s="73">
        <v>36517.739999999903</v>
      </c>
      <c r="AX1212" s="73">
        <v>9957.8499999999767</v>
      </c>
      <c r="AY1212" s="73">
        <v>-13789.530000000028</v>
      </c>
      <c r="AZ1212" s="73">
        <v>-19971.079999999987</v>
      </c>
      <c r="BA1212" s="73">
        <v>13643.469999999914</v>
      </c>
      <c r="BB1212" s="73">
        <v>59545.539999999921</v>
      </c>
      <c r="BC1212" s="73">
        <v>-4782.9400000000023</v>
      </c>
      <c r="BD1212" s="73">
        <v>22289.689999999973</v>
      </c>
      <c r="BE1212" s="73">
        <v>253055.05999999991</v>
      </c>
      <c r="BF1212" s="73">
        <v>-88650.19</v>
      </c>
      <c r="BG1212" s="73">
        <v>63670.27999999997</v>
      </c>
      <c r="BH1212" s="73">
        <v>56728.259999999893</v>
      </c>
      <c r="BI1212" s="73">
        <v>31565.070000000022</v>
      </c>
      <c r="BJ1212" s="71">
        <v>17.782223237931699</v>
      </c>
      <c r="BK1212" s="71">
        <v>13.411044937059852</v>
      </c>
      <c r="BL1212" s="71">
        <v>15.466907493134965</v>
      </c>
      <c r="BM1212" s="71">
        <v>17.332129509036481</v>
      </c>
      <c r="BN1212" s="71">
        <v>7.9712418738517741</v>
      </c>
      <c r="BO1212" s="71">
        <v>14.343719773833001</v>
      </c>
      <c r="BP1212" s="71">
        <v>19.058507138656399</v>
      </c>
      <c r="BQ1212" s="71">
        <v>19.517651195881271</v>
      </c>
      <c r="BR1212" s="72">
        <v>10.009914152690133</v>
      </c>
      <c r="BS1212" s="72">
        <v>13.534472095994555</v>
      </c>
      <c r="BT1212" s="71">
        <v>15.720085689959522</v>
      </c>
      <c r="BU1212" s="71">
        <v>15.745852740654573</v>
      </c>
      <c r="BV1212" s="71">
        <v>14.73967286425362</v>
      </c>
      <c r="BW1212" s="71">
        <v>13.251837566951764</v>
      </c>
      <c r="BX1212" s="75">
        <v>6061</v>
      </c>
      <c r="BY1212" s="75">
        <v>6055</v>
      </c>
      <c r="BZ1212" s="75">
        <v>5523</v>
      </c>
      <c r="CA1212" s="75">
        <v>6016</v>
      </c>
      <c r="CB1212" s="75">
        <v>7491</v>
      </c>
      <c r="CC1212" s="75">
        <v>8948</v>
      </c>
      <c r="CD1212" s="75">
        <v>6723</v>
      </c>
      <c r="CE1212" s="75">
        <v>6526</v>
      </c>
      <c r="CF1212" s="75">
        <v>10311</v>
      </c>
      <c r="CG1212" s="75">
        <v>7099</v>
      </c>
      <c r="CH1212" s="75">
        <v>7270</v>
      </c>
      <c r="CI1212" s="75">
        <v>7309</v>
      </c>
      <c r="CJ1212" s="75">
        <v>4150</v>
      </c>
      <c r="CK1212" s="75">
        <v>49388</v>
      </c>
      <c r="CL1212" s="73">
        <v>424682.97999999992</v>
      </c>
      <c r="CM1212" s="73">
        <v>536748.09</v>
      </c>
      <c r="CN1212" s="73">
        <v>647187.38000000012</v>
      </c>
      <c r="CO1212" s="73">
        <v>622692.93000000005</v>
      </c>
      <c r="CP1212" s="73">
        <v>642206.20999999985</v>
      </c>
      <c r="CQ1212" s="73">
        <v>559098.26</v>
      </c>
      <c r="CR1212" s="73">
        <v>528740.39000000013</v>
      </c>
      <c r="CS1212" s="73">
        <v>674043.64999999979</v>
      </c>
      <c r="CT1212" s="73">
        <v>540946.94999999995</v>
      </c>
      <c r="CU1212" s="73">
        <v>483107.50999999995</v>
      </c>
      <c r="CV1212" s="73">
        <v>500500.32999999996</v>
      </c>
      <c r="CW1212" s="73">
        <v>580623.9800000001</v>
      </c>
      <c r="CX1212" s="73">
        <v>563413.63</v>
      </c>
      <c r="CY1212" s="77"/>
      <c r="CZ1212" s="4">
        <v>5174</v>
      </c>
      <c r="DA1212" s="76" t="str">
        <f t="shared" si="42"/>
        <v>5174</v>
      </c>
      <c r="DB1212" s="71">
        <v>2.453548867976862</v>
      </c>
      <c r="DC1212" s="71">
        <v>4.782851671181346</v>
      </c>
      <c r="DD1212" s="71">
        <v>1.1539386470999411</v>
      </c>
      <c r="DE1212" s="71">
        <v>0.53789198258556903</v>
      </c>
      <c r="DF1212" s="71">
        <v>1.2819767584312824</v>
      </c>
      <c r="DG1212" s="71">
        <v>0.28844098748419028</v>
      </c>
      <c r="DH1212" s="71">
        <v>0.32378353504276347</v>
      </c>
      <c r="DI1212" s="71">
        <v>1.6149535194083626</v>
      </c>
      <c r="DJ1212" s="71">
        <v>0.21032511468701268</v>
      </c>
      <c r="DK1212" s="71">
        <v>6.5366879166603123E-2</v>
      </c>
      <c r="DL1212" s="71">
        <v>0.17383648895358597</v>
      </c>
      <c r="DM1212" s="71">
        <v>9.6266099992068532E-2</v>
      </c>
      <c r="DN1212" s="71">
        <v>0.58613423002365117</v>
      </c>
      <c r="DO1212" s="71">
        <v>0.38559630068710021</v>
      </c>
      <c r="DQ1212" s="71"/>
      <c r="DR1212" s="71"/>
      <c r="DS1212" s="71"/>
      <c r="DT1212" s="71"/>
      <c r="DU1212" s="71"/>
      <c r="DV1212" s="71"/>
      <c r="DW1212" s="71"/>
      <c r="DX1212" s="71"/>
      <c r="DY1212" s="71"/>
      <c r="DZ1212" s="71"/>
      <c r="EA1212" s="71"/>
      <c r="EB1212" s="71"/>
      <c r="EC1212" s="71"/>
      <c r="ED1212" s="71"/>
    </row>
    <row r="1213" spans="1:134">
      <c r="A1213" s="4">
        <v>5152</v>
      </c>
      <c r="B1213" s="46" t="s">
        <v>9287</v>
      </c>
      <c r="C1213" s="65" t="str">
        <f t="shared" si="41"/>
        <v>5152</v>
      </c>
      <c r="D1213" s="69">
        <v>144498.17999999996</v>
      </c>
      <c r="E1213" s="68">
        <v>1528083.0899999999</v>
      </c>
      <c r="F1213" s="68">
        <v>33469.33</v>
      </c>
      <c r="G1213" s="69">
        <v>166700.71000000043</v>
      </c>
      <c r="H1213" s="70">
        <v>90.241966523672545</v>
      </c>
      <c r="I1213" s="70">
        <v>12.244958686772511</v>
      </c>
      <c r="J1213" s="69">
        <v>194782.45999999996</v>
      </c>
      <c r="K1213" s="69">
        <v>174899.1</v>
      </c>
      <c r="L1213" s="69">
        <v>142303.18999999997</v>
      </c>
      <c r="M1213" s="69">
        <v>200884.83999999994</v>
      </c>
      <c r="N1213" s="69">
        <v>260683.88999999993</v>
      </c>
      <c r="O1213" s="69">
        <v>370476.26</v>
      </c>
      <c r="P1213" s="69">
        <v>193465.32999999993</v>
      </c>
      <c r="Q1213" s="69">
        <v>179755.03999999992</v>
      </c>
      <c r="R1213" s="69">
        <v>388410.0199999999</v>
      </c>
      <c r="S1213" s="69">
        <v>212094.79999999993</v>
      </c>
      <c r="T1213" s="69">
        <v>212128.84999999998</v>
      </c>
      <c r="U1213" s="69">
        <v>197730.86999999997</v>
      </c>
      <c r="V1213" s="69">
        <v>144498.17999999996</v>
      </c>
      <c r="W1213" s="70">
        <v>87.84043878933376</v>
      </c>
      <c r="X1213" s="70">
        <v>80.917987227023062</v>
      </c>
      <c r="Y1213" s="70">
        <v>72.983332878073853</v>
      </c>
      <c r="Z1213" s="71">
        <v>76.269863871330585</v>
      </c>
      <c r="AA1213" s="71">
        <v>119.42096137533511</v>
      </c>
      <c r="AB1213" s="71">
        <v>119.14723270072163</v>
      </c>
      <c r="AC1213" s="71">
        <v>94.293868194723942</v>
      </c>
      <c r="AD1213" s="71">
        <v>82.738648232831636</v>
      </c>
      <c r="AE1213" s="71">
        <v>89.824989034534227</v>
      </c>
      <c r="AF1213" s="71">
        <v>97.730199406104632</v>
      </c>
      <c r="AG1213" s="71">
        <v>87.814755852604918</v>
      </c>
      <c r="AH1213" s="71">
        <v>79.187625600871442</v>
      </c>
      <c r="AI1213" s="71">
        <v>110.98434670115532</v>
      </c>
      <c r="AJ1213" s="71">
        <v>-13.527823574127218</v>
      </c>
      <c r="AK1213" s="71">
        <v>-18.335192940986602</v>
      </c>
      <c r="AL1213" s="71">
        <v>-33.118985191004704</v>
      </c>
      <c r="AM1213" s="71">
        <v>-23.275785320522701</v>
      </c>
      <c r="AN1213" s="71">
        <v>-12.925785236998955</v>
      </c>
      <c r="AO1213" s="71">
        <v>-5.5782250300970944</v>
      </c>
      <c r="AP1213" s="71">
        <v>-0.91640327131775612</v>
      </c>
      <c r="AQ1213" s="71">
        <v>5.6352644406997054</v>
      </c>
      <c r="AR1213" s="71">
        <v>80.806801139574873</v>
      </c>
      <c r="AS1213" s="71">
        <v>-27.435423213590624</v>
      </c>
      <c r="AT1213" s="71">
        <v>13.904053745521505</v>
      </c>
      <c r="AU1213" s="71">
        <v>3.2031834855590358</v>
      </c>
      <c r="AV1213" s="72">
        <v>30.144714639483361</v>
      </c>
      <c r="AW1213" s="73">
        <v>-30472.030000000028</v>
      </c>
      <c r="AX1213" s="73">
        <v>-39267.94</v>
      </c>
      <c r="AY1213" s="73">
        <v>-70467.49000000002</v>
      </c>
      <c r="AZ1213" s="73">
        <v>-60942.329999999987</v>
      </c>
      <c r="BA1213" s="73">
        <v>-38697.379999999976</v>
      </c>
      <c r="BB1213" s="73">
        <v>-17634.009999999893</v>
      </c>
      <c r="BC1213" s="73">
        <v>-1789.3200000000652</v>
      </c>
      <c r="BD1213" s="73">
        <v>9589.2899999999499</v>
      </c>
      <c r="BE1213" s="73">
        <v>173589.54999999993</v>
      </c>
      <c r="BF1213" s="73">
        <v>-80189.409999999916</v>
      </c>
      <c r="BG1213" s="73">
        <v>25894.170000000013</v>
      </c>
      <c r="BH1213" s="73">
        <v>6137.0999999999767</v>
      </c>
      <c r="BI1213" s="73">
        <v>33469.33</v>
      </c>
      <c r="BJ1213" s="71">
        <v>22.348960962497717</v>
      </c>
      <c r="BK1213" s="71">
        <v>19.207579440623036</v>
      </c>
      <c r="BL1213" s="71">
        <v>20.088938341787543</v>
      </c>
      <c r="BM1213" s="71">
        <v>19.944681999912657</v>
      </c>
      <c r="BN1213" s="71">
        <v>9.8721971973336533</v>
      </c>
      <c r="BO1213" s="71">
        <v>17.939275602658412</v>
      </c>
      <c r="BP1213" s="71">
        <v>24.921870676284865</v>
      </c>
      <c r="BQ1213" s="71">
        <v>22.895133368430095</v>
      </c>
      <c r="BR1213" s="72">
        <v>21.733904382268577</v>
      </c>
      <c r="BS1213" s="72">
        <v>16.194214810284844</v>
      </c>
      <c r="BT1213" s="71">
        <v>19.912629721602993</v>
      </c>
      <c r="BU1213" s="71">
        <v>18.976671051722889</v>
      </c>
      <c r="BV1213" s="71">
        <v>18.580493540800578</v>
      </c>
      <c r="BW1213" s="71">
        <v>19.113349721360585</v>
      </c>
      <c r="BX1213" s="75">
        <v>4630</v>
      </c>
      <c r="BY1213" s="75">
        <v>4021</v>
      </c>
      <c r="BZ1213" s="75">
        <v>3501</v>
      </c>
      <c r="CA1213" s="75">
        <v>4359</v>
      </c>
      <c r="CB1213" s="75">
        <v>5026</v>
      </c>
      <c r="CC1213" s="75">
        <v>7503</v>
      </c>
      <c r="CD1213" s="75">
        <v>4304</v>
      </c>
      <c r="CE1213" s="75">
        <v>4065</v>
      </c>
      <c r="CF1213" s="75">
        <v>7301</v>
      </c>
      <c r="CG1213" s="75">
        <v>4693</v>
      </c>
      <c r="CH1213" s="75">
        <v>4526</v>
      </c>
      <c r="CI1213" s="75">
        <v>4142</v>
      </c>
      <c r="CJ1213" s="75">
        <v>2955</v>
      </c>
      <c r="CK1213" s="75">
        <v>31986</v>
      </c>
      <c r="CL1213" s="73">
        <v>306479.05000000016</v>
      </c>
      <c r="CM1213" s="73">
        <v>306297.25000000006</v>
      </c>
      <c r="CN1213" s="73">
        <v>335589.28999999992</v>
      </c>
      <c r="CO1213" s="73">
        <v>421325.48000000004</v>
      </c>
      <c r="CP1213" s="73">
        <v>401245.23</v>
      </c>
      <c r="CQ1213" s="73">
        <v>319451.46000000002</v>
      </c>
      <c r="CR1213" s="73">
        <v>375099.95</v>
      </c>
      <c r="CS1213" s="73">
        <v>565466.91</v>
      </c>
      <c r="CT1213" s="73">
        <v>493878.72000000009</v>
      </c>
      <c r="CU1213" s="73">
        <v>463045.32999999996</v>
      </c>
      <c r="CV1213" s="73">
        <v>493285.68</v>
      </c>
      <c r="CW1213" s="73">
        <v>478201.01000000007</v>
      </c>
      <c r="CX1213" s="73">
        <v>481876.73000000004</v>
      </c>
      <c r="CY1213" s="77"/>
      <c r="CZ1213" s="4">
        <v>5152</v>
      </c>
      <c r="DA1213" s="76" t="str">
        <f t="shared" si="42"/>
        <v>5152</v>
      </c>
      <c r="DB1213" s="71">
        <v>1.524006814737253</v>
      </c>
      <c r="DC1213" s="71">
        <v>1.1897738544456142</v>
      </c>
      <c r="DD1213" s="71">
        <v>2.1612489313407677</v>
      </c>
      <c r="DE1213" s="71">
        <v>1.6180317399435868</v>
      </c>
      <c r="DF1213" s="71">
        <v>1.758503563249995</v>
      </c>
      <c r="DG1213" s="71">
        <v>0.98711173955430487</v>
      </c>
      <c r="DH1213" s="71">
        <v>0.66421750682217517</v>
      </c>
      <c r="DI1213" s="71">
        <v>0.72664980978666516</v>
      </c>
      <c r="DJ1213" s="71">
        <v>0.72646672999502204</v>
      </c>
      <c r="DK1213" s="71">
        <v>0.75352011875933633</v>
      </c>
      <c r="DL1213" s="71">
        <v>0.24327490408473379</v>
      </c>
      <c r="DM1213" s="71">
        <v>0.52840543069721613</v>
      </c>
      <c r="DN1213" s="71">
        <v>0.80248738935305175</v>
      </c>
      <c r="DO1213" s="71">
        <v>0.63674903156263118</v>
      </c>
      <c r="DQ1213" s="71"/>
      <c r="DR1213" s="71"/>
      <c r="DS1213" s="71"/>
      <c r="DT1213" s="71"/>
      <c r="DU1213" s="71"/>
      <c r="DV1213" s="71"/>
      <c r="DW1213" s="71"/>
      <c r="DX1213" s="71"/>
      <c r="DY1213" s="71"/>
      <c r="DZ1213" s="71"/>
      <c r="EA1213" s="71"/>
      <c r="EB1213" s="71"/>
      <c r="EC1213" s="71"/>
      <c r="ED1213" s="71"/>
    </row>
    <row r="1214" spans="1:134">
      <c r="A1214" s="4">
        <v>5084</v>
      </c>
      <c r="B1214" s="46" t="s">
        <v>9293</v>
      </c>
      <c r="C1214" s="65" t="str">
        <f t="shared" si="41"/>
        <v>5084</v>
      </c>
      <c r="D1214" s="69">
        <v>107050.23999999999</v>
      </c>
      <c r="E1214" s="68">
        <v>1555285.0299999993</v>
      </c>
      <c r="F1214" s="68">
        <v>4158.7900000000227</v>
      </c>
      <c r="G1214" s="69">
        <v>55319.66999999946</v>
      </c>
      <c r="H1214" s="70">
        <v>82.836084793598616</v>
      </c>
      <c r="I1214" s="70">
        <v>3.6880631696720956</v>
      </c>
      <c r="J1214" s="69">
        <v>190912.78999999995</v>
      </c>
      <c r="K1214" s="69">
        <v>201501.90999999992</v>
      </c>
      <c r="L1214" s="69">
        <v>170959.39999999991</v>
      </c>
      <c r="M1214" s="69">
        <v>196628.78000000006</v>
      </c>
      <c r="N1214" s="69">
        <v>317063.83</v>
      </c>
      <c r="O1214" s="69">
        <v>347962.08999999997</v>
      </c>
      <c r="P1214" s="69">
        <v>186024.96999999997</v>
      </c>
      <c r="Q1214" s="69">
        <v>175701.13999999998</v>
      </c>
      <c r="R1214" s="69">
        <v>485937.5799999999</v>
      </c>
      <c r="S1214" s="69">
        <v>195246.27999999997</v>
      </c>
      <c r="T1214" s="69">
        <v>204545.83</v>
      </c>
      <c r="U1214" s="69">
        <v>200778.9899999999</v>
      </c>
      <c r="V1214" s="69">
        <v>107050.23999999999</v>
      </c>
      <c r="W1214" s="70">
        <v>81.166767971652419</v>
      </c>
      <c r="X1214" s="70">
        <v>89.204499828979081</v>
      </c>
      <c r="Y1214" s="70">
        <v>79.18597605513466</v>
      </c>
      <c r="Z1214" s="71">
        <v>70.737007165678492</v>
      </c>
      <c r="AA1214" s="71">
        <v>111.34309630924537</v>
      </c>
      <c r="AB1214" s="71">
        <v>117.79417002049605</v>
      </c>
      <c r="AC1214" s="71">
        <v>76.429470760023122</v>
      </c>
      <c r="AD1214" s="71">
        <v>76.473593495651855</v>
      </c>
      <c r="AE1214" s="71">
        <v>92.27148206828376</v>
      </c>
      <c r="AF1214" s="71">
        <v>80.662783833989337</v>
      </c>
      <c r="AG1214" s="71">
        <v>77.933282728309223</v>
      </c>
      <c r="AH1214" s="71">
        <v>82.639174291295205</v>
      </c>
      <c r="AI1214" s="71">
        <v>82.166703087043317</v>
      </c>
      <c r="AJ1214" s="71">
        <v>-16.813494012693951</v>
      </c>
      <c r="AK1214" s="71">
        <v>-22.9351559984182</v>
      </c>
      <c r="AL1214" s="71">
        <v>-36.192979740080311</v>
      </c>
      <c r="AM1214" s="71">
        <v>-34.334157821081405</v>
      </c>
      <c r="AN1214" s="71">
        <v>-21.841815573021151</v>
      </c>
      <c r="AO1214" s="71">
        <v>-14.064781320804743</v>
      </c>
      <c r="AP1214" s="71">
        <v>-19.393723711148645</v>
      </c>
      <c r="AQ1214" s="71">
        <v>-1.2078596200344904</v>
      </c>
      <c r="AR1214" s="71">
        <v>140.37880453268218</v>
      </c>
      <c r="AS1214" s="71">
        <v>-51.439342915157383</v>
      </c>
      <c r="AT1214" s="71">
        <v>3.3792696053899451</v>
      </c>
      <c r="AU1214" s="71">
        <v>7.7365803213568229</v>
      </c>
      <c r="AV1214" s="72">
        <v>4.0419199068533196</v>
      </c>
      <c r="AW1214" s="73">
        <v>-38586.920000000071</v>
      </c>
      <c r="AX1214" s="73">
        <v>-59968.690000000148</v>
      </c>
      <c r="AY1214" s="73">
        <v>-96972.560000000056</v>
      </c>
      <c r="AZ1214" s="73">
        <v>-102809.66999999995</v>
      </c>
      <c r="BA1214" s="73">
        <v>-88540.669999999984</v>
      </c>
      <c r="BB1214" s="73">
        <v>-53922.089999999909</v>
      </c>
      <c r="BC1214" s="73">
        <v>-44757.26999999999</v>
      </c>
      <c r="BD1214" s="73">
        <v>-2148.1700000000128</v>
      </c>
      <c r="BE1214" s="73">
        <v>283782.65999999992</v>
      </c>
      <c r="BF1214" s="73">
        <v>-206820.51999999996</v>
      </c>
      <c r="BG1214" s="73">
        <v>6686.210000000021</v>
      </c>
      <c r="BH1214" s="73">
        <v>14417.969999999856</v>
      </c>
      <c r="BI1214" s="73">
        <v>4158.7900000000227</v>
      </c>
      <c r="BJ1214" s="71">
        <v>13.917681570431343</v>
      </c>
      <c r="BK1214" s="71">
        <v>9.4182805368879912</v>
      </c>
      <c r="BL1214" s="71">
        <v>12.299006875477462</v>
      </c>
      <c r="BM1214" s="71">
        <v>11.165617247347297</v>
      </c>
      <c r="BN1214" s="71">
        <v>-4.4154257497988656</v>
      </c>
      <c r="BO1214" s="71">
        <v>9.7819674587786647</v>
      </c>
      <c r="BP1214" s="71">
        <v>17.67132900274726</v>
      </c>
      <c r="BQ1214" s="71">
        <v>18.671273407839397</v>
      </c>
      <c r="BR1214" s="72">
        <v>9.9241275097764206</v>
      </c>
      <c r="BS1214" s="72">
        <v>11.298228077281744</v>
      </c>
      <c r="BT1214" s="71">
        <v>15.492142852824184</v>
      </c>
      <c r="BU1214" s="71">
        <v>13.189615541966319</v>
      </c>
      <c r="BV1214" s="71">
        <v>11.110271584823472</v>
      </c>
      <c r="BW1214" s="71">
        <v>11.588470280406987</v>
      </c>
      <c r="BX1214" s="75">
        <v>6129</v>
      </c>
      <c r="BY1214" s="75">
        <v>6324</v>
      </c>
      <c r="BZ1214" s="75">
        <v>5392</v>
      </c>
      <c r="CA1214" s="75">
        <v>5687</v>
      </c>
      <c r="CB1214" s="75">
        <v>7635</v>
      </c>
      <c r="CC1214" s="75">
        <v>8189</v>
      </c>
      <c r="CD1214" s="75">
        <v>5481</v>
      </c>
      <c r="CE1214" s="75">
        <v>5285</v>
      </c>
      <c r="CF1214" s="75">
        <v>9362</v>
      </c>
      <c r="CG1214" s="75">
        <v>5971</v>
      </c>
      <c r="CH1214" s="75">
        <v>6230</v>
      </c>
      <c r="CI1214" s="75">
        <v>6078</v>
      </c>
      <c r="CJ1214" s="75">
        <v>3436</v>
      </c>
      <c r="CK1214" s="75">
        <v>41843</v>
      </c>
      <c r="CL1214" s="73">
        <v>543054.57000000007</v>
      </c>
      <c r="CM1214" s="73">
        <v>512013.9800000001</v>
      </c>
      <c r="CN1214" s="73">
        <v>512122.72999999992</v>
      </c>
      <c r="CO1214" s="73">
        <v>615547.93000000005</v>
      </c>
      <c r="CP1214" s="73">
        <v>612233.63</v>
      </c>
      <c r="CQ1214" s="73">
        <v>513195.1700000001</v>
      </c>
      <c r="CR1214" s="73">
        <v>660525.89000000013</v>
      </c>
      <c r="CS1214" s="73">
        <v>806947.30999999994</v>
      </c>
      <c r="CT1214" s="73">
        <v>610590.33999999985</v>
      </c>
      <c r="CU1214" s="73">
        <v>594589.69999999995</v>
      </c>
      <c r="CV1214" s="73">
        <v>626323.34000000008</v>
      </c>
      <c r="CW1214" s="73">
        <v>586514.17999999982</v>
      </c>
      <c r="CX1214" s="73">
        <v>587290.06000000017</v>
      </c>
      <c r="CY1214" s="77"/>
      <c r="CZ1214" s="4">
        <v>5084</v>
      </c>
      <c r="DA1214" s="76" t="str">
        <f t="shared" si="42"/>
        <v>5084</v>
      </c>
      <c r="DB1214" s="71">
        <v>1.3858636744234054</v>
      </c>
      <c r="DC1214" s="71">
        <v>1.5816621923641188</v>
      </c>
      <c r="DD1214" s="71">
        <v>0.97204239843629525</v>
      </c>
      <c r="DE1214" s="71">
        <v>0.37383236406180892</v>
      </c>
      <c r="DF1214" s="71">
        <v>1.1896997825707236</v>
      </c>
      <c r="DG1214" s="71">
        <v>0.68250045845205543</v>
      </c>
      <c r="DH1214" s="71">
        <v>0.38420000432820922</v>
      </c>
      <c r="DI1214" s="71">
        <v>0.22151315191873636</v>
      </c>
      <c r="DJ1214" s="71">
        <v>0.37795438849662066</v>
      </c>
      <c r="DK1214" s="71">
        <v>0.16851888096876563</v>
      </c>
      <c r="DL1214" s="71">
        <v>0.2226391963352399</v>
      </c>
      <c r="DM1214" s="71">
        <v>1.6101168431206601E-2</v>
      </c>
      <c r="DN1214" s="71">
        <v>6.0302361597364434E-2</v>
      </c>
      <c r="DO1214" s="71">
        <v>0.24481662851210487</v>
      </c>
      <c r="DQ1214" s="71"/>
      <c r="DR1214" s="71"/>
      <c r="DS1214" s="71"/>
      <c r="DT1214" s="71"/>
      <c r="DU1214" s="71"/>
      <c r="DV1214" s="71"/>
      <c r="DW1214" s="71"/>
      <c r="DX1214" s="71"/>
      <c r="DY1214" s="71"/>
      <c r="DZ1214" s="71"/>
      <c r="EA1214" s="71"/>
      <c r="EB1214" s="71"/>
      <c r="EC1214" s="71"/>
      <c r="ED1214" s="71"/>
    </row>
    <row r="1215" spans="1:134">
      <c r="A1215" s="4">
        <v>5080</v>
      </c>
      <c r="B1215" s="46" t="s">
        <v>9300</v>
      </c>
      <c r="C1215" s="65" t="str">
        <f t="shared" si="41"/>
        <v>5080</v>
      </c>
      <c r="D1215" s="69">
        <v>165836.95000000001</v>
      </c>
      <c r="E1215" s="68">
        <v>1830163.5599999991</v>
      </c>
      <c r="F1215" s="68">
        <v>16848.840000000026</v>
      </c>
      <c r="G1215" s="69">
        <v>-32365.480000000214</v>
      </c>
      <c r="H1215" s="70">
        <v>77.601425636873955</v>
      </c>
      <c r="I1215" s="70">
        <v>-1.7377167982304487</v>
      </c>
      <c r="J1215" s="69">
        <v>266691.39999999991</v>
      </c>
      <c r="K1215" s="69">
        <v>270052.24</v>
      </c>
      <c r="L1215" s="69">
        <v>251397.49999999997</v>
      </c>
      <c r="M1215" s="69">
        <v>260811.96999999997</v>
      </c>
      <c r="N1215" s="69">
        <v>338841.99999999988</v>
      </c>
      <c r="O1215" s="69">
        <v>387968.74</v>
      </c>
      <c r="P1215" s="69">
        <v>156872.77999999997</v>
      </c>
      <c r="Q1215" s="69">
        <v>174069.11999999997</v>
      </c>
      <c r="R1215" s="69">
        <v>499254.28</v>
      </c>
      <c r="S1215" s="69">
        <v>242885.46000000002</v>
      </c>
      <c r="T1215" s="69">
        <v>292181.15999999997</v>
      </c>
      <c r="U1215" s="69">
        <v>299063.80999999994</v>
      </c>
      <c r="V1215" s="69">
        <v>165836.95000000001</v>
      </c>
      <c r="W1215" s="70">
        <v>91.988181217428206</v>
      </c>
      <c r="X1215" s="70">
        <v>94.436879881726327</v>
      </c>
      <c r="Y1215" s="70">
        <v>95.005267213927624</v>
      </c>
      <c r="Z1215" s="71">
        <v>78.688059085358574</v>
      </c>
      <c r="AA1215" s="71">
        <v>102.71989359198557</v>
      </c>
      <c r="AB1215" s="71">
        <v>92.021105716455637</v>
      </c>
      <c r="AC1215" s="71">
        <v>50.690742594553662</v>
      </c>
      <c r="AD1215" s="71">
        <v>61.5547895490974</v>
      </c>
      <c r="AE1215" s="71">
        <v>90.99143374345735</v>
      </c>
      <c r="AF1215" s="71">
        <v>68.042293396978621</v>
      </c>
      <c r="AG1215" s="71">
        <v>87.164853802719307</v>
      </c>
      <c r="AH1215" s="71">
        <v>87.114095459578294</v>
      </c>
      <c r="AI1215" s="71">
        <v>91.116416235773713</v>
      </c>
      <c r="AJ1215" s="71">
        <v>-10.455279246175008</v>
      </c>
      <c r="AK1215" s="71">
        <v>-5.4337614604365587</v>
      </c>
      <c r="AL1215" s="71">
        <v>-14.725181015750566</v>
      </c>
      <c r="AM1215" s="71">
        <v>-16.312550449215369</v>
      </c>
      <c r="AN1215" s="71">
        <v>-8.5127364833523345</v>
      </c>
      <c r="AO1215" s="71">
        <v>-13.267994429031639</v>
      </c>
      <c r="AP1215" s="71">
        <v>-47.418715977542384</v>
      </c>
      <c r="AQ1215" s="71">
        <v>-21.680190891270623</v>
      </c>
      <c r="AR1215" s="71">
        <v>89.329334691613553</v>
      </c>
      <c r="AS1215" s="71">
        <v>-39.691333237522308</v>
      </c>
      <c r="AT1215" s="71">
        <v>13.167877322139066</v>
      </c>
      <c r="AU1215" s="71">
        <v>11.455397538814704</v>
      </c>
      <c r="AV1215" s="72">
        <v>11.308848739674616</v>
      </c>
      <c r="AW1215" s="73">
        <v>-31139.000000000058</v>
      </c>
      <c r="AX1215" s="73">
        <v>-15517.159999999974</v>
      </c>
      <c r="AY1215" s="73">
        <v>-43411.100000000006</v>
      </c>
      <c r="AZ1215" s="73">
        <v>-50838.070000000065</v>
      </c>
      <c r="BA1215" s="73">
        <v>-31528.680000000051</v>
      </c>
      <c r="BB1215" s="73">
        <v>-56639.849999999977</v>
      </c>
      <c r="BC1215" s="73">
        <v>-141470.59999999998</v>
      </c>
      <c r="BD1215" s="73">
        <v>-48185.149999999994</v>
      </c>
      <c r="BE1215" s="73">
        <v>235558.07</v>
      </c>
      <c r="BF1215" s="73">
        <v>-159851.77999999997</v>
      </c>
      <c r="BG1215" s="73">
        <v>33997.330000000016</v>
      </c>
      <c r="BH1215" s="73">
        <v>30737.809999999939</v>
      </c>
      <c r="BI1215" s="73">
        <v>16848.840000000026</v>
      </c>
      <c r="BJ1215" s="71">
        <v>12.815038309932145</v>
      </c>
      <c r="BK1215" s="71">
        <v>9.6745130602060474</v>
      </c>
      <c r="BL1215" s="71">
        <v>9.9832485274048057</v>
      </c>
      <c r="BM1215" s="71">
        <v>10.673409909414291</v>
      </c>
      <c r="BN1215" s="71">
        <v>2.6885581365999727</v>
      </c>
      <c r="BO1215" s="71">
        <v>8.0160285992651286</v>
      </c>
      <c r="BP1215" s="71">
        <v>14.886676952845837</v>
      </c>
      <c r="BQ1215" s="71">
        <v>16.390393976743919</v>
      </c>
      <c r="BR1215" s="72">
        <v>10.642281954053541</v>
      </c>
      <c r="BS1215" s="72">
        <v>10.548134910890091</v>
      </c>
      <c r="BT1215" s="71">
        <v>14.773349840126993</v>
      </c>
      <c r="BU1215" s="71">
        <v>12.218844948835924</v>
      </c>
      <c r="BV1215" s="71">
        <v>10.071075384056558</v>
      </c>
      <c r="BW1215" s="71">
        <v>11.072026880196001</v>
      </c>
      <c r="BX1215" s="75">
        <v>6218</v>
      </c>
      <c r="BY1215" s="75">
        <v>6012</v>
      </c>
      <c r="BZ1215" s="75">
        <v>5482</v>
      </c>
      <c r="CA1215" s="75">
        <v>5826</v>
      </c>
      <c r="CB1215" s="75">
        <v>6830</v>
      </c>
      <c r="CC1215" s="75">
        <v>8437</v>
      </c>
      <c r="CD1215" s="75">
        <v>4228</v>
      </c>
      <c r="CE1215" s="75">
        <v>4518</v>
      </c>
      <c r="CF1215" s="75">
        <v>8172</v>
      </c>
      <c r="CG1215" s="75">
        <v>5329</v>
      </c>
      <c r="CH1215" s="75">
        <v>6128</v>
      </c>
      <c r="CI1215" s="75">
        <v>6476</v>
      </c>
      <c r="CJ1215" s="75">
        <v>3502</v>
      </c>
      <c r="CK1215" s="75">
        <v>38353</v>
      </c>
      <c r="CL1215" s="73">
        <v>558482.72</v>
      </c>
      <c r="CM1215" s="73">
        <v>612857.33000000007</v>
      </c>
      <c r="CN1215" s="73">
        <v>539450.34000000008</v>
      </c>
      <c r="CO1215" s="73">
        <v>518677.94000000018</v>
      </c>
      <c r="CP1215" s="73">
        <v>592756.53000000014</v>
      </c>
      <c r="CQ1215" s="73">
        <v>314402.94</v>
      </c>
      <c r="CR1215" s="73">
        <v>293194.03000000003</v>
      </c>
      <c r="CS1215" s="73">
        <v>702924.2300000001</v>
      </c>
      <c r="CT1215" s="73">
        <v>676648.62000000023</v>
      </c>
      <c r="CU1215" s="73">
        <v>667088.88000000012</v>
      </c>
      <c r="CV1215" s="73">
        <v>642912.62000000011</v>
      </c>
      <c r="CW1215" s="73">
        <v>587016.58000000007</v>
      </c>
      <c r="CX1215" s="73">
        <v>660976.06000000006</v>
      </c>
      <c r="CY1215" s="77"/>
      <c r="CZ1215" s="4">
        <v>5080</v>
      </c>
      <c r="DA1215" s="76" t="str">
        <f t="shared" si="42"/>
        <v>5080</v>
      </c>
      <c r="DB1215" s="71">
        <v>3.5442594177586746</v>
      </c>
      <c r="DC1215" s="71">
        <v>4.8167787350954114</v>
      </c>
      <c r="DD1215" s="71">
        <v>1.4711590398611312</v>
      </c>
      <c r="DE1215" s="71">
        <v>1.8325477271595638</v>
      </c>
      <c r="DF1215" s="71">
        <v>1.4440098621704134</v>
      </c>
      <c r="DG1215" s="71">
        <v>1.0874162734347836</v>
      </c>
      <c r="DH1215" s="71">
        <v>0.29538614877018976</v>
      </c>
      <c r="DI1215" s="71">
        <v>1.0017624487163392</v>
      </c>
      <c r="DJ1215" s="71">
        <v>0.46419269940098995</v>
      </c>
      <c r="DK1215" s="71">
        <v>5.6762730785339437E-2</v>
      </c>
      <c r="DL1215" s="71">
        <v>0.17448316420523799</v>
      </c>
      <c r="DM1215" s="71">
        <v>0.13236955736792044</v>
      </c>
      <c r="DN1215" s="71">
        <v>0.41508336035350429</v>
      </c>
      <c r="DO1215" s="71">
        <v>0.34190635740012038</v>
      </c>
      <c r="DQ1215" s="71"/>
      <c r="DR1215" s="71"/>
      <c r="DS1215" s="71"/>
      <c r="DT1215" s="71"/>
      <c r="DU1215" s="71"/>
      <c r="DV1215" s="71"/>
      <c r="DW1215" s="71"/>
      <c r="DX1215" s="71"/>
      <c r="DY1215" s="71"/>
      <c r="DZ1215" s="71"/>
      <c r="EA1215" s="71"/>
      <c r="EB1215" s="71"/>
      <c r="EC1215" s="71"/>
      <c r="ED1215" s="71"/>
    </row>
    <row r="1216" spans="1:134">
      <c r="A1216" s="4">
        <v>1393</v>
      </c>
      <c r="B1216" s="46" t="s">
        <v>9307</v>
      </c>
      <c r="C1216" s="65" t="str">
        <f t="shared" si="41"/>
        <v>1393</v>
      </c>
      <c r="D1216" s="69">
        <v>419763.17999999993</v>
      </c>
      <c r="E1216" s="68">
        <v>5464213.6799999988</v>
      </c>
      <c r="F1216" s="68">
        <v>46115.329999999958</v>
      </c>
      <c r="G1216" s="69">
        <v>677504.19000000041</v>
      </c>
      <c r="H1216" s="70">
        <v>96.074842695311588</v>
      </c>
      <c r="I1216" s="70">
        <v>14.153860630468307</v>
      </c>
      <c r="J1216" s="69">
        <v>693484.37000000011</v>
      </c>
      <c r="K1216" s="69">
        <v>677958.77</v>
      </c>
      <c r="L1216" s="69">
        <v>685280.15</v>
      </c>
      <c r="M1216" s="69">
        <v>845609.69999999984</v>
      </c>
      <c r="N1216" s="69">
        <v>1094770.3</v>
      </c>
      <c r="O1216" s="69">
        <v>1144833.8200000003</v>
      </c>
      <c r="P1216" s="69">
        <v>714370.52999999991</v>
      </c>
      <c r="Q1216" s="69">
        <v>735317.82</v>
      </c>
      <c r="R1216" s="69">
        <v>1410001.39</v>
      </c>
      <c r="S1216" s="69">
        <v>683119.2699999999</v>
      </c>
      <c r="T1216" s="69">
        <v>772959.68</v>
      </c>
      <c r="U1216" s="69">
        <v>728681.80999999994</v>
      </c>
      <c r="V1216" s="69">
        <v>419763.17999999993</v>
      </c>
      <c r="W1216" s="70">
        <v>94.13818346755798</v>
      </c>
      <c r="X1216" s="70">
        <v>96.395353785566968</v>
      </c>
      <c r="Y1216" s="70">
        <v>126.10371828347175</v>
      </c>
      <c r="Z1216" s="71">
        <v>112.49827547749491</v>
      </c>
      <c r="AA1216" s="71">
        <v>98.420031731917774</v>
      </c>
      <c r="AB1216" s="71">
        <v>111.49202542614283</v>
      </c>
      <c r="AC1216" s="71">
        <v>82.01325964122654</v>
      </c>
      <c r="AD1216" s="71">
        <v>100.98160114771204</v>
      </c>
      <c r="AE1216" s="71">
        <v>114.79471809994706</v>
      </c>
      <c r="AF1216" s="71">
        <v>88.104176061541764</v>
      </c>
      <c r="AG1216" s="71">
        <v>90.804779898114077</v>
      </c>
      <c r="AH1216" s="71">
        <v>88.781340693067435</v>
      </c>
      <c r="AI1216" s="71">
        <v>101.73235219230187</v>
      </c>
      <c r="AJ1216" s="71">
        <v>-23.762409555279774</v>
      </c>
      <c r="AK1216" s="71">
        <v>-18.917444985937959</v>
      </c>
      <c r="AL1216" s="71">
        <v>-13.461189363603577</v>
      </c>
      <c r="AM1216" s="71">
        <v>-12.460261933573481</v>
      </c>
      <c r="AN1216" s="71">
        <v>-29.940058535939549</v>
      </c>
      <c r="AO1216" s="71">
        <v>-5.4475392226675741</v>
      </c>
      <c r="AP1216" s="71">
        <v>-17.287239043441659</v>
      </c>
      <c r="AQ1216" s="71">
        <v>33.433693798815312</v>
      </c>
      <c r="AR1216" s="71">
        <v>99.567133652355452</v>
      </c>
      <c r="AS1216" s="71">
        <v>-26.754378299458136</v>
      </c>
      <c r="AT1216" s="71">
        <v>9.8924875524627467</v>
      </c>
      <c r="AU1216" s="71">
        <v>11.119855645192755</v>
      </c>
      <c r="AV1216" s="72">
        <v>12.341923016551526</v>
      </c>
      <c r="AW1216" s="73">
        <v>-216151.37000000011</v>
      </c>
      <c r="AX1216" s="73">
        <v>-158175.18000000005</v>
      </c>
      <c r="AY1216" s="73">
        <v>-106595.93999999983</v>
      </c>
      <c r="AZ1216" s="73">
        <v>-120362.68999999994</v>
      </c>
      <c r="BA1216" s="73">
        <v>-467813.21999999974</v>
      </c>
      <c r="BB1216" s="73">
        <v>-56054.699999999488</v>
      </c>
      <c r="BC1216" s="73">
        <v>-149305.79000000015</v>
      </c>
      <c r="BD1216" s="73">
        <v>184244.24999999977</v>
      </c>
      <c r="BE1216" s="73">
        <v>703471.52999999991</v>
      </c>
      <c r="BF1216" s="73">
        <v>-249522.51000000013</v>
      </c>
      <c r="BG1216" s="73">
        <v>69581.590000000084</v>
      </c>
      <c r="BH1216" s="73">
        <v>72919.790000000037</v>
      </c>
      <c r="BI1216" s="73">
        <v>46115.329999999958</v>
      </c>
      <c r="BJ1216" s="71">
        <v>9.3571365998886122</v>
      </c>
      <c r="BK1216" s="71">
        <v>6.089646889914853</v>
      </c>
      <c r="BL1216" s="71">
        <v>6.9845960112455572</v>
      </c>
      <c r="BM1216" s="71">
        <v>7.4651268651960621</v>
      </c>
      <c r="BN1216" s="71">
        <v>-0.80302401035531634</v>
      </c>
      <c r="BO1216" s="71">
        <v>6.6024536916603811</v>
      </c>
      <c r="BP1216" s="71">
        <v>19.287299487005743</v>
      </c>
      <c r="BQ1216" s="71">
        <v>14.878363149096257</v>
      </c>
      <c r="BR1216" s="72">
        <v>6.8973242102440979</v>
      </c>
      <c r="BS1216" s="72">
        <v>14.108891479135174</v>
      </c>
      <c r="BT1216" s="71">
        <v>14.940062789934995</v>
      </c>
      <c r="BU1216" s="71">
        <v>13.119687509523686</v>
      </c>
      <c r="BV1216" s="71">
        <v>10.746829423655585</v>
      </c>
      <c r="BW1216" s="71">
        <v>11.234780400697053</v>
      </c>
      <c r="BX1216" s="75">
        <v>11516</v>
      </c>
      <c r="BY1216" s="75">
        <v>10824</v>
      </c>
      <c r="BZ1216" s="75">
        <v>10399</v>
      </c>
      <c r="CA1216" s="75">
        <v>12292</v>
      </c>
      <c r="CB1216" s="75">
        <v>14881</v>
      </c>
      <c r="CC1216" s="75">
        <v>17188</v>
      </c>
      <c r="CD1216" s="75">
        <v>10761</v>
      </c>
      <c r="CE1216" s="75">
        <v>10657</v>
      </c>
      <c r="CF1216" s="75">
        <v>18404</v>
      </c>
      <c r="CG1216" s="75">
        <v>11768</v>
      </c>
      <c r="CH1216" s="75">
        <v>12699</v>
      </c>
      <c r="CI1216" s="75">
        <v>12715</v>
      </c>
      <c r="CJ1216" s="75">
        <v>7233</v>
      </c>
      <c r="CK1216" s="75">
        <v>84237</v>
      </c>
      <c r="CL1216" s="73">
        <v>1205296.48</v>
      </c>
      <c r="CM1216" s="73">
        <v>1153749.02</v>
      </c>
      <c r="CN1216" s="73">
        <v>1333515.6399999997</v>
      </c>
      <c r="CO1216" s="73">
        <v>1451730.2399999995</v>
      </c>
      <c r="CP1216" s="73">
        <v>1553805.9699999997</v>
      </c>
      <c r="CQ1216" s="73">
        <v>1235819.1599999999</v>
      </c>
      <c r="CR1216" s="73">
        <v>1054253.8399999999</v>
      </c>
      <c r="CS1216" s="73">
        <v>1334189.03</v>
      </c>
      <c r="CT1216" s="73">
        <v>911320.04000000015</v>
      </c>
      <c r="CU1216" s="73">
        <v>936731.99</v>
      </c>
      <c r="CV1216" s="73">
        <v>1033371.1799999999</v>
      </c>
      <c r="CW1216" s="73">
        <v>1020445.0900000001</v>
      </c>
      <c r="CX1216" s="73">
        <v>1062614.7800000003</v>
      </c>
      <c r="CY1216" s="77"/>
      <c r="CZ1216" s="4">
        <v>1393</v>
      </c>
      <c r="DA1216" s="76" t="str">
        <f t="shared" si="42"/>
        <v>1393</v>
      </c>
      <c r="DB1216" s="71">
        <v>3.6342288516661783</v>
      </c>
      <c r="DC1216" s="71">
        <v>3.8391284032316437</v>
      </c>
      <c r="DD1216" s="71">
        <v>0.59466533762614926</v>
      </c>
      <c r="DE1216" s="71">
        <v>0.38264910174364714</v>
      </c>
      <c r="DF1216" s="71">
        <v>0.90457679373939348</v>
      </c>
      <c r="DG1216" s="71">
        <v>0.46046855967376471</v>
      </c>
      <c r="DH1216" s="71">
        <v>0.31761166326375184</v>
      </c>
      <c r="DI1216" s="71">
        <v>0.22535555126095391</v>
      </c>
      <c r="DJ1216" s="71">
        <v>0.23407002014365516</v>
      </c>
      <c r="DK1216" s="71">
        <v>0.11316458174006237</v>
      </c>
      <c r="DL1216" s="71">
        <v>0.30296160462245064</v>
      </c>
      <c r="DM1216" s="71">
        <v>0.14284406088601045</v>
      </c>
      <c r="DN1216" s="72">
        <v>0.56615771722144403</v>
      </c>
      <c r="DO1216" s="71">
        <v>0.2518764807020345</v>
      </c>
      <c r="DQ1216" s="71"/>
      <c r="DR1216" s="71"/>
      <c r="DS1216" s="71"/>
      <c r="DT1216" s="71"/>
      <c r="DU1216" s="71"/>
      <c r="DV1216" s="71"/>
      <c r="DW1216" s="71"/>
      <c r="DX1216" s="71"/>
      <c r="DY1216" s="71"/>
      <c r="DZ1216" s="71"/>
      <c r="EA1216" s="71"/>
      <c r="EB1216" s="71"/>
      <c r="EC1216" s="71"/>
      <c r="ED1216" s="71"/>
    </row>
    <row r="1217" spans="1:134">
      <c r="A1217" s="4">
        <v>5177</v>
      </c>
      <c r="B1217" s="46" t="s">
        <v>9314</v>
      </c>
      <c r="C1217" s="65" t="str">
        <f t="shared" si="41"/>
        <v>5177</v>
      </c>
      <c r="D1217" s="69">
        <v>157173.5</v>
      </c>
      <c r="E1217" s="68">
        <v>1780463.57</v>
      </c>
      <c r="F1217" s="68">
        <v>53231.09000000004</v>
      </c>
      <c r="G1217" s="69">
        <v>290225.95000000019</v>
      </c>
      <c r="H1217" s="70">
        <v>95.709612999886332</v>
      </c>
      <c r="I1217" s="70">
        <v>19.475145849559226</v>
      </c>
      <c r="J1217" s="69">
        <v>206038.79999999993</v>
      </c>
      <c r="K1217" s="69">
        <v>229899.43999999997</v>
      </c>
      <c r="L1217" s="69">
        <v>205768.77999999997</v>
      </c>
      <c r="M1217" s="69">
        <v>245109.69999999995</v>
      </c>
      <c r="N1217" s="69">
        <v>306614.43</v>
      </c>
      <c r="O1217" s="69">
        <v>347255.53000000009</v>
      </c>
      <c r="P1217" s="69">
        <v>236991.74999999994</v>
      </c>
      <c r="Q1217" s="69">
        <v>220201.08</v>
      </c>
      <c r="R1217" s="69">
        <v>382716.79</v>
      </c>
      <c r="S1217" s="69">
        <v>257710.5199999999</v>
      </c>
      <c r="T1217" s="69">
        <v>267070.59999999998</v>
      </c>
      <c r="U1217" s="69">
        <v>258599.32999999996</v>
      </c>
      <c r="V1217" s="69">
        <v>157173.5</v>
      </c>
      <c r="W1217" s="70">
        <v>91.464977426011075</v>
      </c>
      <c r="X1217" s="70">
        <v>80.743578309548582</v>
      </c>
      <c r="Y1217" s="70">
        <v>98.236133671731281</v>
      </c>
      <c r="Z1217" s="71">
        <v>97.105012419025641</v>
      </c>
      <c r="AA1217" s="71">
        <v>109.71784278521601</v>
      </c>
      <c r="AB1217" s="71">
        <v>113.3093500061827</v>
      </c>
      <c r="AC1217" s="71">
        <v>97.184349192684465</v>
      </c>
      <c r="AD1217" s="71">
        <v>87.155557789449986</v>
      </c>
      <c r="AE1217" s="71">
        <v>89.489781302228195</v>
      </c>
      <c r="AF1217" s="71">
        <v>98.620215239687454</v>
      </c>
      <c r="AG1217" s="71">
        <v>99.147034487936523</v>
      </c>
      <c r="AH1217" s="71">
        <v>97.057112264717588</v>
      </c>
      <c r="AI1217" s="71">
        <v>113.09423565034157</v>
      </c>
      <c r="AJ1217" s="71">
        <v>-6.4343684859817563</v>
      </c>
      <c r="AK1217" s="71">
        <v>-8.3020948774489618</v>
      </c>
      <c r="AL1217" s="71">
        <v>-16.426201201265243</v>
      </c>
      <c r="AM1217" s="71">
        <v>-12.653420636068901</v>
      </c>
      <c r="AN1217" s="71">
        <v>-5.4292411300519312</v>
      </c>
      <c r="AO1217" s="71">
        <v>3.8956089104242642</v>
      </c>
      <c r="AP1217" s="71">
        <v>1.3975637809669594</v>
      </c>
      <c r="AQ1217" s="71">
        <v>14.342123977098664</v>
      </c>
      <c r="AR1217" s="71">
        <v>46.213874350600292</v>
      </c>
      <c r="AS1217" s="71">
        <v>-10.645215413039944</v>
      </c>
      <c r="AT1217" s="71">
        <v>31.264586730299282</v>
      </c>
      <c r="AU1217" s="71">
        <v>25.311464730061651</v>
      </c>
      <c r="AV1217" s="72">
        <v>51.212099084483476</v>
      </c>
      <c r="AW1217" s="73">
        <v>-14168.98000000001</v>
      </c>
      <c r="AX1217" s="73">
        <v>-20814.510000000038</v>
      </c>
      <c r="AY1217" s="73">
        <v>-40443.290000000095</v>
      </c>
      <c r="AZ1217" s="73">
        <v>-35507.700000000012</v>
      </c>
      <c r="BA1217" s="73">
        <v>-17602.520000000077</v>
      </c>
      <c r="BB1217" s="73">
        <v>18578.470000000147</v>
      </c>
      <c r="BC1217" s="73">
        <v>3266.4599999999627</v>
      </c>
      <c r="BD1217" s="73">
        <v>27620.189999999973</v>
      </c>
      <c r="BE1217" s="73">
        <v>120965.43999999997</v>
      </c>
      <c r="BF1217" s="73">
        <v>-30702.150000000023</v>
      </c>
      <c r="BG1217" s="73">
        <v>63610.850000000006</v>
      </c>
      <c r="BH1217" s="73">
        <v>52234.070000000007</v>
      </c>
      <c r="BI1217" s="73">
        <v>53231.09000000004</v>
      </c>
      <c r="BJ1217" s="71">
        <v>27.183161468923529</v>
      </c>
      <c r="BK1217" s="71">
        <v>23.300630814691921</v>
      </c>
      <c r="BL1217" s="71">
        <v>20.347232765576862</v>
      </c>
      <c r="BM1217" s="71">
        <v>22.883605874923216</v>
      </c>
      <c r="BN1217" s="71">
        <v>12.680290717852168</v>
      </c>
      <c r="BO1217" s="71">
        <v>14.785648874721961</v>
      </c>
      <c r="BP1217" s="71">
        <v>27.964073476273427</v>
      </c>
      <c r="BQ1217" s="71">
        <v>27.512893207853693</v>
      </c>
      <c r="BR1217" s="72">
        <v>23.531235353128015</v>
      </c>
      <c r="BS1217" s="72">
        <v>20.202643380567675</v>
      </c>
      <c r="BT1217" s="71">
        <v>20.213662080914013</v>
      </c>
      <c r="BU1217" s="71">
        <v>22.385472655112444</v>
      </c>
      <c r="BV1217" s="71">
        <v>21.959260467858645</v>
      </c>
      <c r="BW1217" s="71">
        <v>21.927983051186889</v>
      </c>
      <c r="BX1217" s="75">
        <v>8643</v>
      </c>
      <c r="BY1217" s="75">
        <v>9465</v>
      </c>
      <c r="BZ1217" s="75">
        <v>7825</v>
      </c>
      <c r="CA1217" s="75">
        <v>9061</v>
      </c>
      <c r="CB1217" s="75">
        <v>10201</v>
      </c>
      <c r="CC1217" s="75">
        <v>10714</v>
      </c>
      <c r="CD1217" s="75">
        <v>8976</v>
      </c>
      <c r="CE1217" s="75">
        <v>8611</v>
      </c>
      <c r="CF1217" s="75">
        <v>11140</v>
      </c>
      <c r="CG1217" s="75">
        <v>9809</v>
      </c>
      <c r="CH1217" s="75">
        <v>9546</v>
      </c>
      <c r="CI1217" s="75">
        <v>9610</v>
      </c>
      <c r="CJ1217" s="75">
        <v>5865</v>
      </c>
      <c r="CK1217" s="75">
        <v>63557</v>
      </c>
      <c r="CL1217" s="73">
        <v>374549.37000000011</v>
      </c>
      <c r="CM1217" s="73">
        <v>364358.91</v>
      </c>
      <c r="CN1217" s="73">
        <v>357487.35000000003</v>
      </c>
      <c r="CO1217" s="73">
        <v>452659.42999999993</v>
      </c>
      <c r="CP1217" s="73">
        <v>425807.44</v>
      </c>
      <c r="CQ1217" s="73">
        <v>328485.21000000002</v>
      </c>
      <c r="CR1217" s="73">
        <v>349682.23</v>
      </c>
      <c r="CS1217" s="73">
        <v>422159.52999999997</v>
      </c>
      <c r="CT1217" s="73">
        <v>387945.49000000017</v>
      </c>
      <c r="CU1217" s="73">
        <v>368446.49000000005</v>
      </c>
      <c r="CV1217" s="73">
        <v>385419.80000000005</v>
      </c>
      <c r="CW1217" s="73">
        <v>393820.27</v>
      </c>
      <c r="CX1217" s="73">
        <v>364266.5</v>
      </c>
      <c r="CY1217" s="77"/>
      <c r="CZ1217" s="4">
        <v>5177</v>
      </c>
      <c r="DA1217" s="76" t="str">
        <f t="shared" si="42"/>
        <v>5177</v>
      </c>
      <c r="DB1217" s="71">
        <v>2.2315269090325476</v>
      </c>
      <c r="DC1217" s="71">
        <v>2.0569525111310791</v>
      </c>
      <c r="DD1217" s="71">
        <v>1.4772671208694288</v>
      </c>
      <c r="DE1217" s="71">
        <v>1.6822323553481935</v>
      </c>
      <c r="DF1217" s="71">
        <v>1.5119370066277957</v>
      </c>
      <c r="DG1217" s="71">
        <v>0.70110026673821491</v>
      </c>
      <c r="DH1217" s="71">
        <v>0.98859400677877873</v>
      </c>
      <c r="DI1217" s="71">
        <v>0.81200471826323706</v>
      </c>
      <c r="DJ1217" s="71">
        <v>0.51865978351377029</v>
      </c>
      <c r="DK1217" s="71">
        <v>0.38721056591872677</v>
      </c>
      <c r="DL1217" s="71">
        <v>0.29617579745147332</v>
      </c>
      <c r="DM1217" s="71">
        <v>0.26908600838694302</v>
      </c>
      <c r="DN1217" s="71">
        <v>0.13326435467149061</v>
      </c>
      <c r="DO1217" s="71">
        <v>0.49532629210469947</v>
      </c>
      <c r="DQ1217" s="71"/>
      <c r="DR1217" s="71"/>
      <c r="DS1217" s="71"/>
      <c r="DT1217" s="71"/>
      <c r="DU1217" s="71"/>
      <c r="DV1217" s="71"/>
      <c r="DW1217" s="71"/>
      <c r="DX1217" s="71"/>
      <c r="DY1217" s="71"/>
      <c r="DZ1217" s="71"/>
      <c r="EA1217" s="71"/>
      <c r="EB1217" s="71"/>
      <c r="EC1217" s="71"/>
      <c r="ED1217" s="71"/>
    </row>
    <row r="1218" spans="1:134">
      <c r="A1218" s="4">
        <v>5130</v>
      </c>
      <c r="B1218" s="46" t="s">
        <v>9321</v>
      </c>
      <c r="C1218" s="65" t="str">
        <f t="shared" si="41"/>
        <v>5130</v>
      </c>
      <c r="D1218" s="69">
        <v>246370.5</v>
      </c>
      <c r="E1218" s="68">
        <v>2852664.6599999992</v>
      </c>
      <c r="F1218" s="68">
        <v>48746.660000000033</v>
      </c>
      <c r="G1218" s="69">
        <v>507415.20999999996</v>
      </c>
      <c r="H1218" s="70">
        <v>100.21975911001553</v>
      </c>
      <c r="I1218" s="70">
        <v>21.63587374468845</v>
      </c>
      <c r="J1218" s="69">
        <v>376164.71999999991</v>
      </c>
      <c r="K1218" s="69">
        <v>374050.53999999992</v>
      </c>
      <c r="L1218" s="69">
        <v>357813.15</v>
      </c>
      <c r="M1218" s="69">
        <v>400102.39999999997</v>
      </c>
      <c r="N1218" s="69">
        <v>539396.66</v>
      </c>
      <c r="O1218" s="69">
        <v>608569.21</v>
      </c>
      <c r="P1218" s="69">
        <v>357616.74</v>
      </c>
      <c r="Q1218" s="69">
        <v>373391.94999999995</v>
      </c>
      <c r="R1218" s="69">
        <v>512779.86999999994</v>
      </c>
      <c r="S1218" s="69">
        <v>427855.58999999997</v>
      </c>
      <c r="T1218" s="69">
        <v>495537.57999999996</v>
      </c>
      <c r="U1218" s="69">
        <v>439112.43</v>
      </c>
      <c r="V1218" s="69">
        <v>246370.5</v>
      </c>
      <c r="W1218" s="70">
        <v>97.294460607737378</v>
      </c>
      <c r="X1218" s="70">
        <v>92.056615329814434</v>
      </c>
      <c r="Y1218" s="70">
        <v>91.098352017034102</v>
      </c>
      <c r="Z1218" s="71">
        <v>86.813928996760637</v>
      </c>
      <c r="AA1218" s="71">
        <v>108.66879317809435</v>
      </c>
      <c r="AB1218" s="71">
        <v>116.15784766659449</v>
      </c>
      <c r="AC1218" s="71">
        <v>90.686329179799699</v>
      </c>
      <c r="AD1218" s="71">
        <v>94.4151773560842</v>
      </c>
      <c r="AE1218" s="71">
        <v>98.679808048769246</v>
      </c>
      <c r="AF1218" s="71">
        <v>110.40675865399689</v>
      </c>
      <c r="AG1218" s="71">
        <v>102.04042243359734</v>
      </c>
      <c r="AH1218" s="71">
        <v>99.647569164773543</v>
      </c>
      <c r="AI1218" s="71">
        <v>110.41812552720435</v>
      </c>
      <c r="AJ1218" s="71">
        <v>-8.2379350535398572</v>
      </c>
      <c r="AK1218" s="71">
        <v>-17.786491574089126</v>
      </c>
      <c r="AL1218" s="71">
        <v>-21.829917108021192</v>
      </c>
      <c r="AM1218" s="71">
        <v>-21.489709405350798</v>
      </c>
      <c r="AN1218" s="71">
        <v>-15.231576618674769</v>
      </c>
      <c r="AO1218" s="71">
        <v>0.486552234333959</v>
      </c>
      <c r="AP1218" s="71">
        <v>-5.5921767666781257</v>
      </c>
      <c r="AQ1218" s="71">
        <v>21.882014426062568</v>
      </c>
      <c r="AR1218" s="71">
        <v>51.333366288785683</v>
      </c>
      <c r="AS1218" s="71">
        <v>7.1300562171928705</v>
      </c>
      <c r="AT1218" s="71">
        <v>30.726419718433196</v>
      </c>
      <c r="AU1218" s="71">
        <v>27.210747071548692</v>
      </c>
      <c r="AV1218" s="72">
        <v>24.666386403583719</v>
      </c>
      <c r="AW1218" s="73">
        <v>-33770.1700000001</v>
      </c>
      <c r="AX1218" s="73">
        <v>-80924.010000000009</v>
      </c>
      <c r="AY1218" s="73">
        <v>-99923.539999999921</v>
      </c>
      <c r="AZ1218" s="73">
        <v>-109515.38000000006</v>
      </c>
      <c r="BA1218" s="73">
        <v>-96909.25999999966</v>
      </c>
      <c r="BB1218" s="73">
        <v>10222.309999999939</v>
      </c>
      <c r="BC1218" s="73">
        <v>-21183.159999999974</v>
      </c>
      <c r="BD1218" s="73">
        <v>67036.699999999953</v>
      </c>
      <c r="BE1218" s="73">
        <v>173938.61999999994</v>
      </c>
      <c r="BF1218" s="73">
        <v>28475.989999999991</v>
      </c>
      <c r="BG1218" s="73">
        <v>116472.98000000004</v>
      </c>
      <c r="BH1218" s="73">
        <v>93927.420000000042</v>
      </c>
      <c r="BI1218" s="73">
        <v>48746.660000000033</v>
      </c>
      <c r="BJ1218" s="71">
        <v>20.110155528626013</v>
      </c>
      <c r="BK1218" s="71">
        <v>16.675155043781174</v>
      </c>
      <c r="BL1218" s="71">
        <v>18.291147392874667</v>
      </c>
      <c r="BM1218" s="71">
        <v>17.620757051397238</v>
      </c>
      <c r="BN1218" s="71">
        <v>9.9172565586093615</v>
      </c>
      <c r="BO1218" s="71">
        <v>15.104318020754192</v>
      </c>
      <c r="BP1218" s="71">
        <v>18.538826428551197</v>
      </c>
      <c r="BQ1218" s="71">
        <v>22.346917980318842</v>
      </c>
      <c r="BR1218" s="72">
        <v>16.775125689782325</v>
      </c>
      <c r="BS1218" s="72">
        <v>15.239947233753579</v>
      </c>
      <c r="BT1218" s="71">
        <v>17.805071562858252</v>
      </c>
      <c r="BU1218" s="71">
        <v>18.903221092073512</v>
      </c>
      <c r="BV1218" s="71">
        <v>14.32804980699985</v>
      </c>
      <c r="BW1218" s="71">
        <v>16.481168286466357</v>
      </c>
      <c r="BX1218" s="75">
        <v>7101</v>
      </c>
      <c r="BY1218" s="75">
        <v>6623</v>
      </c>
      <c r="BZ1218" s="75">
        <v>6388</v>
      </c>
      <c r="CA1218" s="75">
        <v>7103</v>
      </c>
      <c r="CB1218" s="75">
        <v>8829</v>
      </c>
      <c r="CC1218" s="75">
        <v>10567</v>
      </c>
      <c r="CD1218" s="75">
        <v>6687</v>
      </c>
      <c r="CE1218" s="75">
        <v>7426</v>
      </c>
      <c r="CF1218" s="75">
        <v>9422</v>
      </c>
      <c r="CG1218" s="75">
        <v>7418</v>
      </c>
      <c r="CH1218" s="75">
        <v>8494</v>
      </c>
      <c r="CI1218" s="75">
        <v>7796</v>
      </c>
      <c r="CJ1218" s="75">
        <v>4406</v>
      </c>
      <c r="CK1218" s="75">
        <v>51649</v>
      </c>
      <c r="CL1218" s="73">
        <v>716561.06</v>
      </c>
      <c r="CM1218" s="73">
        <v>728531.26999999979</v>
      </c>
      <c r="CN1218" s="73">
        <v>663804.34999999974</v>
      </c>
      <c r="CO1218" s="73">
        <v>749002.34999999963</v>
      </c>
      <c r="CP1218" s="73">
        <v>842709.00999999989</v>
      </c>
      <c r="CQ1218" s="73">
        <v>655447.33999999985</v>
      </c>
      <c r="CR1218" s="73">
        <v>755224.42000000016</v>
      </c>
      <c r="CS1218" s="73">
        <v>933735.37999999954</v>
      </c>
      <c r="CT1218" s="73">
        <v>813911.56999999972</v>
      </c>
      <c r="CU1218" s="73">
        <v>729407.08999999973</v>
      </c>
      <c r="CV1218" s="73">
        <v>750986.54999999993</v>
      </c>
      <c r="CW1218" s="73">
        <v>695048.30999999982</v>
      </c>
      <c r="CX1218" s="73">
        <v>637600.08000000007</v>
      </c>
      <c r="CY1218" s="77"/>
      <c r="CZ1218" s="4">
        <v>5130</v>
      </c>
      <c r="DA1218" s="76" t="str">
        <f t="shared" si="42"/>
        <v>5130</v>
      </c>
      <c r="DB1218" s="71">
        <v>1.1754611485112743</v>
      </c>
      <c r="DC1218" s="71">
        <v>2.3029691593752726</v>
      </c>
      <c r="DD1218" s="71">
        <v>1.017976393752144</v>
      </c>
      <c r="DE1218" s="71">
        <v>0.5018076237242608</v>
      </c>
      <c r="DF1218" s="71">
        <v>0.67817466627031298</v>
      </c>
      <c r="DG1218" s="71">
        <v>0.72392903546522513</v>
      </c>
      <c r="DH1218" s="71">
        <v>0.58770808473148295</v>
      </c>
      <c r="DI1218" s="71">
        <v>0.46148392420694234</v>
      </c>
      <c r="DJ1218" s="71">
        <v>0.48698948603684122</v>
      </c>
      <c r="DK1218" s="71">
        <v>0.25948831059066579</v>
      </c>
      <c r="DL1218" s="71">
        <v>0.51838577332376379</v>
      </c>
      <c r="DM1218" s="71">
        <v>0.52798468846427171</v>
      </c>
      <c r="DN1218" s="71">
        <v>0.19424668858307031</v>
      </c>
      <c r="DO1218" s="71">
        <v>0.44829687139839841</v>
      </c>
      <c r="DQ1218" s="71"/>
      <c r="DR1218" s="71"/>
      <c r="DS1218" s="71"/>
      <c r="DT1218" s="71"/>
      <c r="DU1218" s="71"/>
      <c r="DV1218" s="71"/>
      <c r="DW1218" s="71"/>
      <c r="DX1218" s="71"/>
      <c r="DY1218" s="71"/>
      <c r="DZ1218" s="71"/>
      <c r="EA1218" s="71"/>
      <c r="EB1218" s="71"/>
      <c r="EC1218" s="71"/>
      <c r="ED1218" s="71"/>
    </row>
    <row r="1219" spans="1:134">
      <c r="A1219" s="4">
        <v>1410</v>
      </c>
      <c r="B1219" s="46" t="s">
        <v>9328</v>
      </c>
      <c r="C1219" s="65" t="str">
        <f t="shared" si="41"/>
        <v>1410</v>
      </c>
      <c r="D1219" s="69">
        <v>163068.20000000001</v>
      </c>
      <c r="E1219" s="68">
        <v>1946741.3299999994</v>
      </c>
      <c r="F1219" s="68">
        <v>18391.960000000021</v>
      </c>
      <c r="G1219" s="69">
        <v>114212.81999999983</v>
      </c>
      <c r="H1219" s="70">
        <v>89.963052057336739</v>
      </c>
      <c r="I1219" s="70">
        <v>6.2325262268361659</v>
      </c>
      <c r="J1219" s="69">
        <v>264000.73999999993</v>
      </c>
      <c r="K1219" s="69">
        <v>252902.72999999998</v>
      </c>
      <c r="L1219" s="69">
        <v>207664.01999999996</v>
      </c>
      <c r="M1219" s="69">
        <v>297747.06</v>
      </c>
      <c r="N1219" s="69">
        <v>483086.73</v>
      </c>
      <c r="O1219" s="69">
        <v>443274.59999999992</v>
      </c>
      <c r="P1219" s="69">
        <v>236798.51999999996</v>
      </c>
      <c r="Q1219" s="69">
        <v>285841.33</v>
      </c>
      <c r="R1219" s="69">
        <v>358909.85</v>
      </c>
      <c r="S1219" s="69">
        <v>287617.17000000004</v>
      </c>
      <c r="T1219" s="69">
        <v>301406.3899999999</v>
      </c>
      <c r="U1219" s="69">
        <v>313099.86999999988</v>
      </c>
      <c r="V1219" s="69">
        <v>163068.20000000001</v>
      </c>
      <c r="W1219" s="70">
        <v>80.219516688854881</v>
      </c>
      <c r="X1219" s="70">
        <v>86.037357827182348</v>
      </c>
      <c r="Y1219" s="70">
        <v>43.644060643818257</v>
      </c>
      <c r="Z1219" s="71">
        <v>94.361122055489517</v>
      </c>
      <c r="AA1219" s="71">
        <v>107.69980955203344</v>
      </c>
      <c r="AB1219" s="71">
        <v>107.02998596708915</v>
      </c>
      <c r="AC1219" s="71">
        <v>68.855135168258343</v>
      </c>
      <c r="AD1219" s="71">
        <v>95.94817547088789</v>
      </c>
      <c r="AE1219" s="71">
        <v>84.6862976465505</v>
      </c>
      <c r="AF1219" s="71">
        <v>101.45334850861603</v>
      </c>
      <c r="AG1219" s="71">
        <v>90.30856124238575</v>
      </c>
      <c r="AH1219" s="71">
        <v>98.854990677964153</v>
      </c>
      <c r="AI1219" s="71">
        <v>99.233570276204773</v>
      </c>
      <c r="AJ1219" s="71">
        <v>-31.860083643061511</v>
      </c>
      <c r="AK1219" s="71">
        <v>-30.999445464162832</v>
      </c>
      <c r="AL1219" s="71">
        <v>-42.558579861819645</v>
      </c>
      <c r="AM1219" s="71">
        <v>-32.025595612337277</v>
      </c>
      <c r="AN1219" s="71">
        <v>-29.864064373403941</v>
      </c>
      <c r="AO1219" s="71">
        <v>-28.561330670692364</v>
      </c>
      <c r="AP1219" s="71">
        <v>-35.830449547093735</v>
      </c>
      <c r="AQ1219" s="71">
        <v>16.020245649727816</v>
      </c>
      <c r="AR1219" s="71">
        <v>35.077450622154039</v>
      </c>
      <c r="AS1219" s="71">
        <v>-2.7342259110969214</v>
      </c>
      <c r="AT1219" s="71">
        <v>17.283798283303508</v>
      </c>
      <c r="AU1219" s="71">
        <v>23.237452770928879</v>
      </c>
      <c r="AV1219" s="72">
        <v>12.712495154698544</v>
      </c>
      <c r="AW1219" s="73">
        <v>-123438.45000000013</v>
      </c>
      <c r="AX1219" s="73">
        <v>-113620.02000000002</v>
      </c>
      <c r="AY1219" s="73">
        <v>-153859.10999999999</v>
      </c>
      <c r="AZ1219" s="73">
        <v>-140281.14000000013</v>
      </c>
      <c r="BA1219" s="73">
        <v>-205686.44999999984</v>
      </c>
      <c r="BB1219" s="73">
        <v>-170751.43</v>
      </c>
      <c r="BC1219" s="73">
        <v>-132221.5500000001</v>
      </c>
      <c r="BD1219" s="73">
        <v>39469.389999999985</v>
      </c>
      <c r="BE1219" s="73">
        <v>93203.140000000014</v>
      </c>
      <c r="BF1219" s="73">
        <v>-8085.1699999999255</v>
      </c>
      <c r="BG1219" s="73">
        <v>44417.449999999924</v>
      </c>
      <c r="BH1219" s="73">
        <v>59037.599999999831</v>
      </c>
      <c r="BI1219" s="73">
        <v>18391.960000000021</v>
      </c>
      <c r="BJ1219" s="71">
        <v>9.3939311417048934</v>
      </c>
      <c r="BK1219" s="71">
        <v>4.1688552420984983</v>
      </c>
      <c r="BL1219" s="71">
        <v>6.4719955722949258</v>
      </c>
      <c r="BM1219" s="71">
        <v>6.9365931650387864</v>
      </c>
      <c r="BN1219" s="71">
        <v>-0.1468912520472494</v>
      </c>
      <c r="BO1219" s="71">
        <v>0.96919037904240746</v>
      </c>
      <c r="BP1219" s="71">
        <v>7.5615739256163454</v>
      </c>
      <c r="BQ1219" s="71">
        <v>10.513925357691217</v>
      </c>
      <c r="BR1219" s="72">
        <v>9.025240018009125</v>
      </c>
      <c r="BS1219" s="72">
        <v>6.4411601407337304</v>
      </c>
      <c r="BT1219" s="71">
        <v>7.5256309359307458</v>
      </c>
      <c r="BU1219" s="71">
        <v>6.8133498346715289</v>
      </c>
      <c r="BV1219" s="71">
        <v>7.5539285289660079</v>
      </c>
      <c r="BW1219" s="71">
        <v>6.6118688785585391</v>
      </c>
      <c r="BX1219" s="75">
        <v>3308</v>
      </c>
      <c r="BY1219" s="75">
        <v>2883</v>
      </c>
      <c r="BZ1219" s="75">
        <v>2891</v>
      </c>
      <c r="CA1219" s="75">
        <v>3646</v>
      </c>
      <c r="CB1219" s="75">
        <v>5272</v>
      </c>
      <c r="CC1219" s="75">
        <v>6565</v>
      </c>
      <c r="CD1219" s="75">
        <v>3142</v>
      </c>
      <c r="CE1219" s="75">
        <v>3440</v>
      </c>
      <c r="CF1219" s="75">
        <v>5488</v>
      </c>
      <c r="CG1219" s="75">
        <v>3861</v>
      </c>
      <c r="CH1219" s="75">
        <v>4400</v>
      </c>
      <c r="CI1219" s="75">
        <v>4101</v>
      </c>
      <c r="CJ1219" s="75">
        <v>2327</v>
      </c>
      <c r="CK1219" s="75">
        <v>26759</v>
      </c>
      <c r="CL1219" s="73">
        <v>653808.94999999995</v>
      </c>
      <c r="CM1219" s="73">
        <v>734673.55999999994</v>
      </c>
      <c r="CN1219" s="73">
        <v>755449.3899999999</v>
      </c>
      <c r="CO1219" s="73">
        <v>718718.19000000006</v>
      </c>
      <c r="CP1219" s="73">
        <v>947667.5199999999</v>
      </c>
      <c r="CQ1219" s="73">
        <v>827001.35999999975</v>
      </c>
      <c r="CR1219" s="73">
        <v>792688.34999999986</v>
      </c>
      <c r="CS1219" s="73">
        <v>821763.84999999986</v>
      </c>
      <c r="CT1219" s="73">
        <v>807004.83</v>
      </c>
      <c r="CU1219" s="73">
        <v>745069.24000000011</v>
      </c>
      <c r="CV1219" s="73">
        <v>747374.66999999981</v>
      </c>
      <c r="CW1219" s="73">
        <v>776188.66999999981</v>
      </c>
      <c r="CX1219" s="73">
        <v>783340.24999999988</v>
      </c>
      <c r="CY1219" s="77"/>
      <c r="CZ1219" s="4">
        <v>1410</v>
      </c>
      <c r="DA1219" s="76" t="str">
        <f t="shared" si="42"/>
        <v>1410</v>
      </c>
      <c r="DB1219" s="71">
        <v>8.7678684183545066</v>
      </c>
      <c r="DC1219" s="71">
        <v>13.142185419622615</v>
      </c>
      <c r="DD1219" s="71">
        <v>1.9562354798930877</v>
      </c>
      <c r="DE1219" s="71">
        <v>2.6060666346826427</v>
      </c>
      <c r="DF1219" s="71">
        <v>2.1717778827675973</v>
      </c>
      <c r="DG1219" s="71">
        <v>0.6118138958168996</v>
      </c>
      <c r="DH1219" s="71">
        <v>0.90553283095990333</v>
      </c>
      <c r="DI1219" s="71">
        <v>0.71997594809882204</v>
      </c>
      <c r="DJ1219" s="71">
        <v>0.70773810379413893</v>
      </c>
      <c r="DK1219" s="71">
        <v>1.6575437630754271</v>
      </c>
      <c r="DL1219" s="71">
        <v>0.51300177161147786</v>
      </c>
      <c r="DM1219" s="71">
        <v>0.92352419138890618</v>
      </c>
      <c r="DN1219" s="71">
        <v>7.5892566706864978E-2</v>
      </c>
      <c r="DO1219" s="71">
        <v>0.82537600003129219</v>
      </c>
      <c r="DQ1219" s="71"/>
      <c r="DR1219" s="71"/>
      <c r="DS1219" s="71"/>
      <c r="DT1219" s="71"/>
      <c r="DU1219" s="71"/>
      <c r="DV1219" s="71"/>
      <c r="DW1219" s="71"/>
      <c r="DX1219" s="71"/>
      <c r="DY1219" s="71"/>
      <c r="DZ1219" s="71"/>
      <c r="EA1219" s="71"/>
      <c r="EB1219" s="71"/>
      <c r="EC1219" s="71"/>
      <c r="ED1219" s="71"/>
    </row>
    <row r="1220" spans="1:134">
      <c r="A1220" s="4">
        <v>5127</v>
      </c>
      <c r="B1220" s="46" t="s">
        <v>9334</v>
      </c>
      <c r="C1220" s="65" t="str">
        <f t="shared" si="41"/>
        <v>5127</v>
      </c>
      <c r="D1220" s="69">
        <v>237896.99</v>
      </c>
      <c r="E1220" s="68">
        <v>2744344.4299999997</v>
      </c>
      <c r="F1220" s="68">
        <v>27437.739999999991</v>
      </c>
      <c r="G1220" s="69">
        <v>306080.02</v>
      </c>
      <c r="H1220" s="70">
        <v>95.555512235220036</v>
      </c>
      <c r="I1220" s="70">
        <v>12.553192293037663</v>
      </c>
      <c r="J1220" s="69">
        <v>407574.35</v>
      </c>
      <c r="K1220" s="69">
        <v>369046.78</v>
      </c>
      <c r="L1220" s="69">
        <v>398556.22999999992</v>
      </c>
      <c r="M1220" s="69">
        <v>395935.1</v>
      </c>
      <c r="N1220" s="69">
        <v>634043.11999999988</v>
      </c>
      <c r="O1220" s="69">
        <v>587557.25</v>
      </c>
      <c r="P1220" s="69">
        <v>411892.41999999993</v>
      </c>
      <c r="Q1220" s="69">
        <v>358562.91</v>
      </c>
      <c r="R1220" s="69">
        <v>527377.31000000006</v>
      </c>
      <c r="S1220" s="69">
        <v>353063.91</v>
      </c>
      <c r="T1220" s="69">
        <v>450606.49999999994</v>
      </c>
      <c r="U1220" s="69">
        <v>404944.3899999999</v>
      </c>
      <c r="V1220" s="69">
        <v>237896.99</v>
      </c>
      <c r="W1220" s="70">
        <v>102.26868372038716</v>
      </c>
      <c r="X1220" s="70">
        <v>89.046422149532518</v>
      </c>
      <c r="Y1220" s="70">
        <v>107.56565999566412</v>
      </c>
      <c r="Z1220" s="71">
        <v>85.884283653586508</v>
      </c>
      <c r="AA1220" s="71">
        <v>88.003314728944318</v>
      </c>
      <c r="AB1220" s="71">
        <v>90.25931703341918</v>
      </c>
      <c r="AC1220" s="71">
        <v>96.035128753092252</v>
      </c>
      <c r="AD1220" s="71">
        <v>89.920258110374789</v>
      </c>
      <c r="AE1220" s="71">
        <v>108.23077398645367</v>
      </c>
      <c r="AF1220" s="71">
        <v>88.283136431104595</v>
      </c>
      <c r="AG1220" s="71">
        <v>86.79021065307812</v>
      </c>
      <c r="AH1220" s="71">
        <v>101.00131111469912</v>
      </c>
      <c r="AI1220" s="71">
        <v>100.36925425632937</v>
      </c>
      <c r="AJ1220" s="72">
        <v>-3.7189979757983882</v>
      </c>
      <c r="AK1220" s="71">
        <v>-4.5936225482925641</v>
      </c>
      <c r="AL1220" s="71">
        <v>-2.5214674027207451E-2</v>
      </c>
      <c r="AM1220" s="71">
        <v>-4.5846677804457165</v>
      </c>
      <c r="AN1220" s="71">
        <v>-15.955307435852195</v>
      </c>
      <c r="AO1220" s="71">
        <v>-13.001404013118467</v>
      </c>
      <c r="AP1220" s="71">
        <v>-5.2674040596895395</v>
      </c>
      <c r="AQ1220" s="71">
        <v>10.255983312663574</v>
      </c>
      <c r="AR1220" s="71">
        <v>73.896575623353343</v>
      </c>
      <c r="AS1220" s="71">
        <v>-13.17204110680148</v>
      </c>
      <c r="AT1220" s="71">
        <v>5.6387367205337435</v>
      </c>
      <c r="AU1220" s="71">
        <v>22.209997196932505</v>
      </c>
      <c r="AV1220" s="72">
        <v>13.037079624677927</v>
      </c>
      <c r="AW1220" s="73">
        <v>-15743.170000000042</v>
      </c>
      <c r="AX1220" s="73">
        <v>-17768.849999999977</v>
      </c>
      <c r="AY1220" s="73">
        <v>-100.52000000007683</v>
      </c>
      <c r="AZ1220" s="73">
        <v>-19024.519999999902</v>
      </c>
      <c r="BA1220" s="73">
        <v>-120368.7300000001</v>
      </c>
      <c r="BB1220" s="73">
        <v>-73696.279999999912</v>
      </c>
      <c r="BC1220" s="73">
        <v>-22902.400000000023</v>
      </c>
      <c r="BD1220" s="73">
        <v>33353.429999999993</v>
      </c>
      <c r="BE1220" s="73">
        <v>224106.64000000013</v>
      </c>
      <c r="BF1220" s="73">
        <v>-53560.76999999996</v>
      </c>
      <c r="BG1220" s="73">
        <v>24052.26999999996</v>
      </c>
      <c r="BH1220" s="73">
        <v>73593.109999999986</v>
      </c>
      <c r="BI1220" s="73">
        <v>27437.739999999991</v>
      </c>
      <c r="BJ1220" s="71">
        <v>14.399456641469612</v>
      </c>
      <c r="BK1220" s="71">
        <v>12.396996284452996</v>
      </c>
      <c r="BL1220" s="71">
        <v>10.7347530723339</v>
      </c>
      <c r="BM1220" s="71">
        <v>14.963533309449737</v>
      </c>
      <c r="BN1220" s="71">
        <v>5.7058374998078918</v>
      </c>
      <c r="BO1220" s="71">
        <v>11.720539198762348</v>
      </c>
      <c r="BP1220" s="71">
        <v>18.170866641127365</v>
      </c>
      <c r="BQ1220" s="71">
        <v>19.659502751916584</v>
      </c>
      <c r="BR1220" s="72">
        <v>13.233903547307371</v>
      </c>
      <c r="BS1220" s="72">
        <v>13.708654966223271</v>
      </c>
      <c r="BT1220" s="71">
        <v>12.613725122538435</v>
      </c>
      <c r="BU1220" s="71">
        <v>13.083684850187357</v>
      </c>
      <c r="BV1220" s="71">
        <v>12.891859690927564</v>
      </c>
      <c r="BW1220" s="71">
        <v>13.300266803852473</v>
      </c>
      <c r="BX1220" s="75">
        <v>6832</v>
      </c>
      <c r="BY1220" s="75">
        <v>6850</v>
      </c>
      <c r="BZ1220" s="75">
        <v>6533</v>
      </c>
      <c r="CA1220" s="75">
        <v>6549</v>
      </c>
      <c r="CB1220" s="75">
        <v>9102</v>
      </c>
      <c r="CC1220" s="75">
        <v>8846</v>
      </c>
      <c r="CD1220" s="75">
        <v>6361</v>
      </c>
      <c r="CE1220" s="75">
        <v>6277</v>
      </c>
      <c r="CF1220" s="75">
        <v>8795</v>
      </c>
      <c r="CG1220" s="75">
        <v>6811</v>
      </c>
      <c r="CH1220" s="75">
        <v>7561</v>
      </c>
      <c r="CI1220" s="75">
        <v>7442</v>
      </c>
      <c r="CJ1220" s="75">
        <v>4190</v>
      </c>
      <c r="CK1220" s="75">
        <v>47437</v>
      </c>
      <c r="CL1220" s="73">
        <v>668085.0900000002</v>
      </c>
      <c r="CM1220" s="73">
        <v>709073.65</v>
      </c>
      <c r="CN1220" s="73">
        <v>714015.80000000028</v>
      </c>
      <c r="CO1220" s="73">
        <v>905961.64</v>
      </c>
      <c r="CP1220" s="73">
        <v>953064.49</v>
      </c>
      <c r="CQ1220" s="73">
        <v>733872.9800000001</v>
      </c>
      <c r="CR1220" s="73">
        <v>757541.16</v>
      </c>
      <c r="CS1220" s="73">
        <v>776879.57999999984</v>
      </c>
      <c r="CT1220" s="73">
        <v>675133.6399999999</v>
      </c>
      <c r="CU1220" s="73">
        <v>637038.78000000026</v>
      </c>
      <c r="CV1220" s="73">
        <v>589777.02</v>
      </c>
      <c r="CW1220" s="73">
        <v>576663.59</v>
      </c>
      <c r="CX1220" s="73">
        <v>615160.94999999995</v>
      </c>
      <c r="CY1220" s="77"/>
      <c r="CZ1220" s="4">
        <v>5127</v>
      </c>
      <c r="DA1220" s="76" t="str">
        <f t="shared" si="42"/>
        <v>5127</v>
      </c>
      <c r="DB1220" s="71">
        <v>1.5380594092770561</v>
      </c>
      <c r="DC1220" s="71">
        <v>1.3409881222992523</v>
      </c>
      <c r="DD1220" s="71">
        <v>0.72118290037956756</v>
      </c>
      <c r="DE1220" s="71">
        <v>0.8643693615459157</v>
      </c>
      <c r="DF1220" s="71">
        <v>0.67886258267304245</v>
      </c>
      <c r="DG1220" s="71">
        <v>0.38314298972578592</v>
      </c>
      <c r="DH1220" s="71">
        <v>9.9677282015343247E-2</v>
      </c>
      <c r="DI1220" s="71">
        <v>3.3339821667899248E-2</v>
      </c>
      <c r="DJ1220" s="71">
        <v>0.12568541577546383</v>
      </c>
      <c r="DK1220" s="71">
        <v>0.44642146978898944</v>
      </c>
      <c r="DL1220" s="71">
        <v>0.26658652028116897</v>
      </c>
      <c r="DM1220" s="71">
        <v>0.32800897831930093</v>
      </c>
      <c r="DN1220" s="71">
        <v>0</v>
      </c>
      <c r="DO1220" s="71">
        <v>0.19402285010054357</v>
      </c>
      <c r="DQ1220" s="71"/>
      <c r="DR1220" s="71"/>
      <c r="DS1220" s="71"/>
      <c r="DT1220" s="71"/>
      <c r="DU1220" s="71"/>
      <c r="DV1220" s="71"/>
      <c r="DW1220" s="71"/>
      <c r="DX1220" s="71"/>
      <c r="DY1220" s="71"/>
      <c r="DZ1220" s="71"/>
      <c r="EA1220" s="71"/>
      <c r="EB1220" s="71"/>
      <c r="EC1220" s="71"/>
      <c r="ED1220" s="71"/>
    </row>
    <row r="1221" spans="1:134">
      <c r="A1221" s="4">
        <v>5150</v>
      </c>
      <c r="B1221" s="46" t="s">
        <v>9342</v>
      </c>
      <c r="C1221" s="65" t="str">
        <f t="shared" si="41"/>
        <v>5150</v>
      </c>
      <c r="D1221" s="69">
        <v>233119.77000000002</v>
      </c>
      <c r="E1221" s="68">
        <v>2444682.6</v>
      </c>
      <c r="F1221" s="68">
        <v>77639.330000000045</v>
      </c>
      <c r="G1221" s="69">
        <v>725053.13000000035</v>
      </c>
      <c r="H1221" s="70">
        <v>120.6385375585793</v>
      </c>
      <c r="I1221" s="70">
        <v>42.163334756062333</v>
      </c>
      <c r="J1221" s="69">
        <v>306003.50999999995</v>
      </c>
      <c r="K1221" s="69">
        <v>296126.41000000003</v>
      </c>
      <c r="L1221" s="69">
        <v>282370.71000000002</v>
      </c>
      <c r="M1221" s="69">
        <v>318283.43</v>
      </c>
      <c r="N1221" s="69">
        <v>481528.23</v>
      </c>
      <c r="O1221" s="69">
        <v>464035.55999999994</v>
      </c>
      <c r="P1221" s="69">
        <v>313163.19</v>
      </c>
      <c r="Q1221" s="69">
        <v>316716.68999999994</v>
      </c>
      <c r="R1221" s="69">
        <v>509757.11</v>
      </c>
      <c r="S1221" s="69">
        <v>305448.11</v>
      </c>
      <c r="T1221" s="69">
        <v>427419.32999999996</v>
      </c>
      <c r="U1221" s="69">
        <v>339058.4</v>
      </c>
      <c r="V1221" s="69">
        <v>233119.77000000002</v>
      </c>
      <c r="W1221" s="70">
        <v>119.30142146325069</v>
      </c>
      <c r="X1221" s="70">
        <v>98.119605242875735</v>
      </c>
      <c r="Y1221" s="70">
        <v>106.21099554681889</v>
      </c>
      <c r="Z1221" s="71">
        <v>91.559437877826738</v>
      </c>
      <c r="AA1221" s="71">
        <v>113.01656402743401</v>
      </c>
      <c r="AB1221" s="71">
        <v>119.42503598896211</v>
      </c>
      <c r="AC1221" s="71">
        <v>111.12110443345695</v>
      </c>
      <c r="AD1221" s="71">
        <v>120.78083751258326</v>
      </c>
      <c r="AE1221" s="71">
        <v>135.32451341295436</v>
      </c>
      <c r="AF1221" s="71">
        <v>134.42362296900029</v>
      </c>
      <c r="AG1221" s="71">
        <v>128.4798029279896</v>
      </c>
      <c r="AH1221" s="71">
        <v>92.891497867868964</v>
      </c>
      <c r="AI1221" s="71">
        <v>128.9328149254172</v>
      </c>
      <c r="AJ1221" s="71">
        <v>23.029934407704712</v>
      </c>
      <c r="AK1221" s="71">
        <v>-3.6397434436045151</v>
      </c>
      <c r="AL1221" s="71">
        <v>5.2755728550841097</v>
      </c>
      <c r="AM1221" s="71">
        <v>-3.4604716627629206</v>
      </c>
      <c r="AN1221" s="71">
        <v>12.553831586985176</v>
      </c>
      <c r="AO1221" s="71">
        <v>17.88665045900246</v>
      </c>
      <c r="AP1221" s="71">
        <v>5.9550775483051543</v>
      </c>
      <c r="AQ1221" s="71">
        <v>45.188925442195483</v>
      </c>
      <c r="AR1221" s="71">
        <v>161.4017574362955</v>
      </c>
      <c r="AS1221" s="71">
        <v>8.7124733217690107</v>
      </c>
      <c r="AT1221" s="71">
        <v>58.456612674850916</v>
      </c>
      <c r="AU1221" s="71">
        <v>11.265605471880979</v>
      </c>
      <c r="AV1221" s="72">
        <v>49.935110808793738</v>
      </c>
      <c r="AW1221" s="73">
        <v>57280.699999999924</v>
      </c>
      <c r="AX1221" s="73">
        <v>-11185.359999999986</v>
      </c>
      <c r="AY1221" s="73">
        <v>14150.170000000042</v>
      </c>
      <c r="AZ1221" s="73">
        <v>-11408.910000000091</v>
      </c>
      <c r="BA1221" s="73">
        <v>53719.839999999909</v>
      </c>
      <c r="BB1221" s="73">
        <v>75158.160000000033</v>
      </c>
      <c r="BC1221" s="73">
        <v>17600.959999999905</v>
      </c>
      <c r="BD1221" s="73">
        <v>98575.609999999986</v>
      </c>
      <c r="BE1221" s="73">
        <v>314748.05000000005</v>
      </c>
      <c r="BF1221" s="73">
        <v>24479.3299999999</v>
      </c>
      <c r="BG1221" s="73">
        <v>157680.30000000005</v>
      </c>
      <c r="BH1221" s="73">
        <v>34329.549999999988</v>
      </c>
      <c r="BI1221" s="73">
        <v>77639.330000000045</v>
      </c>
      <c r="BJ1221" s="71">
        <v>11.239610514558921</v>
      </c>
      <c r="BK1221" s="71">
        <v>10.097000732189446</v>
      </c>
      <c r="BL1221" s="71">
        <v>9.5779890616942982</v>
      </c>
      <c r="BM1221" s="71">
        <v>10.883089594248435</v>
      </c>
      <c r="BN1221" s="71">
        <v>3.7647336195592001</v>
      </c>
      <c r="BO1221" s="71">
        <v>10.088200235394984</v>
      </c>
      <c r="BP1221" s="71">
        <v>22.997157281545306</v>
      </c>
      <c r="BQ1221" s="71">
        <v>18.739946700101317</v>
      </c>
      <c r="BR1221" s="72">
        <v>11.304308395395775</v>
      </c>
      <c r="BS1221" s="72">
        <v>12.822530715239525</v>
      </c>
      <c r="BT1221" s="71">
        <v>14.260627783416975</v>
      </c>
      <c r="BU1221" s="71">
        <v>14.200568326081981</v>
      </c>
      <c r="BV1221" s="71">
        <v>10.618657199975814</v>
      </c>
      <c r="BW1221" s="71">
        <v>13.413715100786273</v>
      </c>
      <c r="BX1221" s="75">
        <v>5802</v>
      </c>
      <c r="BY1221" s="75">
        <v>5325</v>
      </c>
      <c r="BZ1221" s="75">
        <v>5102</v>
      </c>
      <c r="CA1221" s="75">
        <v>5574</v>
      </c>
      <c r="CB1221" s="75">
        <v>7701</v>
      </c>
      <c r="CC1221" s="75">
        <v>7527</v>
      </c>
      <c r="CD1221" s="75">
        <v>4969</v>
      </c>
      <c r="CE1221" s="75">
        <v>5432</v>
      </c>
      <c r="CF1221" s="75">
        <v>9751</v>
      </c>
      <c r="CG1221" s="75">
        <v>5974</v>
      </c>
      <c r="CH1221" s="75">
        <v>7545</v>
      </c>
      <c r="CI1221" s="75">
        <v>6951</v>
      </c>
      <c r="CJ1221" s="75">
        <v>4184</v>
      </c>
      <c r="CK1221" s="75">
        <v>44806</v>
      </c>
      <c r="CL1221" s="73">
        <v>534577.8600000001</v>
      </c>
      <c r="CM1221" s="73">
        <v>543413.20000000019</v>
      </c>
      <c r="CN1221" s="73">
        <v>470650.36999999988</v>
      </c>
      <c r="CO1221" s="73">
        <v>645725.01</v>
      </c>
      <c r="CP1221" s="73">
        <v>651941.71999999986</v>
      </c>
      <c r="CQ1221" s="73">
        <v>464166.33</v>
      </c>
      <c r="CR1221" s="73">
        <v>450933.90999999992</v>
      </c>
      <c r="CS1221" s="73">
        <v>575831.04999999993</v>
      </c>
      <c r="CT1221" s="73">
        <v>462784.77</v>
      </c>
      <c r="CU1221" s="73">
        <v>413886.14999999997</v>
      </c>
      <c r="CV1221" s="73">
        <v>395007.06999999995</v>
      </c>
      <c r="CW1221" s="73">
        <v>395256.82</v>
      </c>
      <c r="CX1221" s="73">
        <v>423153.00999999989</v>
      </c>
      <c r="CY1221" s="77"/>
      <c r="CZ1221" s="4">
        <v>5150</v>
      </c>
      <c r="DA1221" s="76" t="str">
        <f t="shared" si="42"/>
        <v>5150</v>
      </c>
      <c r="DB1221" s="71">
        <v>5.9286241575760341</v>
      </c>
      <c r="DC1221" s="71">
        <v>3.5392806745186522</v>
      </c>
      <c r="DD1221" s="71">
        <v>0.82009275975319706</v>
      </c>
      <c r="DE1221" s="71">
        <v>0.89176894918511518</v>
      </c>
      <c r="DF1221" s="71">
        <v>0.4060902474277116</v>
      </c>
      <c r="DG1221" s="71">
        <v>0.56117875916589366</v>
      </c>
      <c r="DH1221" s="71">
        <v>0.2484187281529921</v>
      </c>
      <c r="DI1221" s="71">
        <v>7.4049028377751902E-2</v>
      </c>
      <c r="DJ1221" s="71">
        <v>0.53423324659673788</v>
      </c>
      <c r="DK1221" s="71">
        <v>2.6511042609326158E-2</v>
      </c>
      <c r="DL1221" s="71">
        <v>0.15442458139513063</v>
      </c>
      <c r="DM1221" s="71">
        <v>2.0553882292023366E-2</v>
      </c>
      <c r="DN1221" s="71">
        <v>0.57242787313040144</v>
      </c>
      <c r="DO1221" s="71">
        <v>0.2415922165381231</v>
      </c>
      <c r="DQ1221" s="71"/>
      <c r="DR1221" s="71"/>
      <c r="DS1221" s="71"/>
      <c r="DT1221" s="71"/>
      <c r="DU1221" s="71"/>
      <c r="DV1221" s="71"/>
      <c r="DW1221" s="71"/>
      <c r="DX1221" s="71"/>
      <c r="DY1221" s="71"/>
      <c r="DZ1221" s="71"/>
      <c r="EA1221" s="71"/>
      <c r="EB1221" s="71"/>
      <c r="EC1221" s="71"/>
      <c r="ED1221" s="71"/>
    </row>
    <row r="1222" spans="1:134">
      <c r="A1222" s="4">
        <v>5009</v>
      </c>
      <c r="B1222" s="46" t="s">
        <v>9349</v>
      </c>
      <c r="C1222" s="65" t="str">
        <f t="shared" si="41"/>
        <v>5009</v>
      </c>
      <c r="D1222" s="69">
        <v>238016.68</v>
      </c>
      <c r="E1222" s="68">
        <v>3043211.4799999995</v>
      </c>
      <c r="F1222" s="68">
        <v>23893.560000000056</v>
      </c>
      <c r="G1222" s="69">
        <v>386343.91999999946</v>
      </c>
      <c r="H1222" s="70">
        <v>94.927188508652236</v>
      </c>
      <c r="I1222" s="70">
        <v>14.541331521997257</v>
      </c>
      <c r="J1222" s="69">
        <v>390416.12999999989</v>
      </c>
      <c r="K1222" s="69">
        <v>390923.22999999981</v>
      </c>
      <c r="L1222" s="69">
        <v>331437.7699999999</v>
      </c>
      <c r="M1222" s="69">
        <v>429569.2</v>
      </c>
      <c r="N1222" s="69">
        <v>527855.59999999986</v>
      </c>
      <c r="O1222" s="69">
        <v>719454.05000000016</v>
      </c>
      <c r="P1222" s="69">
        <v>394301.78999999992</v>
      </c>
      <c r="Q1222" s="69">
        <v>383880.83</v>
      </c>
      <c r="R1222" s="69">
        <v>815849.29999999993</v>
      </c>
      <c r="S1222" s="69">
        <v>358436.85999999993</v>
      </c>
      <c r="T1222" s="69">
        <v>423737.81999999989</v>
      </c>
      <c r="U1222" s="69">
        <v>428988.19999999995</v>
      </c>
      <c r="V1222" s="69">
        <v>238016.68</v>
      </c>
      <c r="W1222" s="70">
        <v>100.4374110359134</v>
      </c>
      <c r="X1222" s="70">
        <v>99.366000235027627</v>
      </c>
      <c r="Y1222" s="70">
        <v>89.788266551623622</v>
      </c>
      <c r="Z1222" s="71">
        <v>93.190873985135624</v>
      </c>
      <c r="AA1222" s="71">
        <v>96.209814426642481</v>
      </c>
      <c r="AB1222" s="71">
        <v>115.54903529352944</v>
      </c>
      <c r="AC1222" s="71">
        <v>107.23166756778386</v>
      </c>
      <c r="AD1222" s="71">
        <v>88.21777296565898</v>
      </c>
      <c r="AE1222" s="71">
        <v>98.126758276568566</v>
      </c>
      <c r="AF1222" s="71">
        <v>76.946881402669504</v>
      </c>
      <c r="AG1222" s="71">
        <v>99.21622873596661</v>
      </c>
      <c r="AH1222" s="71">
        <v>97.950149290865028</v>
      </c>
      <c r="AI1222" s="71">
        <v>98.894513274818678</v>
      </c>
      <c r="AJ1222" s="71">
        <v>9.1070313362624944</v>
      </c>
      <c r="AK1222" s="71">
        <v>3.2972046250721476</v>
      </c>
      <c r="AL1222" s="71">
        <v>-12.300535892736885</v>
      </c>
      <c r="AM1222" s="71">
        <v>-13.816555778780526</v>
      </c>
      <c r="AN1222" s="71">
        <v>-12.268540613583866</v>
      </c>
      <c r="AO1222" s="71">
        <v>6.2341626973724695</v>
      </c>
      <c r="AP1222" s="71">
        <v>7.2153830617213588</v>
      </c>
      <c r="AQ1222" s="71">
        <v>8.8140740048053612</v>
      </c>
      <c r="AR1222" s="71">
        <v>134.38571368938145</v>
      </c>
      <c r="AS1222" s="71">
        <v>-46.917245802554476</v>
      </c>
      <c r="AT1222" s="71">
        <v>25.157014171991431</v>
      </c>
      <c r="AU1222" s="71">
        <v>19.062199248660818</v>
      </c>
      <c r="AV1222" s="72">
        <v>11.158794996075194</v>
      </c>
      <c r="AW1222" s="73">
        <v>32587.560000000056</v>
      </c>
      <c r="AX1222" s="73">
        <v>12478.109999999928</v>
      </c>
      <c r="AY1222" s="73">
        <v>-46486.740000000049</v>
      </c>
      <c r="AZ1222" s="73">
        <v>-68866.669999999984</v>
      </c>
      <c r="BA1222" s="73">
        <v>-73816.370000000112</v>
      </c>
      <c r="BB1222" s="73">
        <v>49189.739999999991</v>
      </c>
      <c r="BC1222" s="73">
        <v>26535.729999999923</v>
      </c>
      <c r="BD1222" s="73">
        <v>31094.820000000065</v>
      </c>
      <c r="BE1222" s="73">
        <v>467769.50999999989</v>
      </c>
      <c r="BF1222" s="73">
        <v>-316804.77999999997</v>
      </c>
      <c r="BG1222" s="73">
        <v>85172.839999999909</v>
      </c>
      <c r="BH1222" s="73">
        <v>68682.240000000107</v>
      </c>
      <c r="BI1222" s="73">
        <v>23893.560000000056</v>
      </c>
      <c r="BJ1222" s="71">
        <v>12.933020313496268</v>
      </c>
      <c r="BK1222" s="71">
        <v>7.7271408986387513</v>
      </c>
      <c r="BL1222" s="71">
        <v>8.4445746063783726</v>
      </c>
      <c r="BM1222" s="71">
        <v>11.406750995280596</v>
      </c>
      <c r="BN1222" s="71">
        <v>2.0245555292389801</v>
      </c>
      <c r="BO1222" s="71">
        <v>11.299303288622037</v>
      </c>
      <c r="BP1222" s="71">
        <v>17.720134208762502</v>
      </c>
      <c r="BQ1222" s="71">
        <v>18.936515613366716</v>
      </c>
      <c r="BR1222" s="72">
        <v>10.277052007076414</v>
      </c>
      <c r="BS1222" s="72">
        <v>13.217924631114915</v>
      </c>
      <c r="BT1222" s="71">
        <v>12.890940667127429</v>
      </c>
      <c r="BU1222" s="71">
        <v>11.795469457034931</v>
      </c>
      <c r="BV1222" s="71">
        <v>9.2010367376949098</v>
      </c>
      <c r="BW1222" s="71">
        <v>11.589359478662594</v>
      </c>
      <c r="BX1222" s="75">
        <v>7755</v>
      </c>
      <c r="BY1222" s="75">
        <v>7053</v>
      </c>
      <c r="BZ1222" s="75">
        <v>6257</v>
      </c>
      <c r="CA1222" s="75">
        <v>7281</v>
      </c>
      <c r="CB1222" s="75">
        <v>7981</v>
      </c>
      <c r="CC1222" s="75">
        <v>11686</v>
      </c>
      <c r="CD1222" s="75">
        <v>6848</v>
      </c>
      <c r="CE1222" s="75">
        <v>7198</v>
      </c>
      <c r="CF1222" s="75">
        <v>12460</v>
      </c>
      <c r="CG1222" s="75">
        <v>6761</v>
      </c>
      <c r="CH1222" s="75">
        <v>7608</v>
      </c>
      <c r="CI1222" s="75">
        <v>7627</v>
      </c>
      <c r="CJ1222" s="75">
        <v>4474</v>
      </c>
      <c r="CK1222" s="75">
        <v>52976</v>
      </c>
      <c r="CL1222" s="73">
        <v>805901.14000000025</v>
      </c>
      <c r="CM1222" s="73">
        <v>695633.46999999974</v>
      </c>
      <c r="CN1222" s="73">
        <v>783520.38</v>
      </c>
      <c r="CO1222" s="73">
        <v>763227.09</v>
      </c>
      <c r="CP1222" s="73">
        <v>903406.2</v>
      </c>
      <c r="CQ1222" s="73">
        <v>706458.45</v>
      </c>
      <c r="CR1222" s="73">
        <v>671322.22</v>
      </c>
      <c r="CS1222" s="73">
        <v>992426.50000000012</v>
      </c>
      <c r="CT1222" s="73">
        <v>695293.08000000007</v>
      </c>
      <c r="CU1222" s="73">
        <v>746512.7699999999</v>
      </c>
      <c r="CV1222" s="73">
        <v>689088.70000000007</v>
      </c>
      <c r="CW1222" s="73">
        <v>692670.85</v>
      </c>
      <c r="CX1222" s="73">
        <v>778627.32</v>
      </c>
      <c r="CY1222" s="77"/>
      <c r="CZ1222" s="4">
        <v>5009</v>
      </c>
      <c r="DA1222" s="76" t="str">
        <f t="shared" si="42"/>
        <v>5009</v>
      </c>
      <c r="DB1222" s="71">
        <v>6.9968823418398776</v>
      </c>
      <c r="DC1222" s="71">
        <v>7.4149595424041372</v>
      </c>
      <c r="DD1222" s="71">
        <v>1.9569843002844003</v>
      </c>
      <c r="DE1222" s="71">
        <v>1.5208648155643101</v>
      </c>
      <c r="DF1222" s="71">
        <v>1.7127079562175271</v>
      </c>
      <c r="DG1222" s="71">
        <v>0.71039481503577473</v>
      </c>
      <c r="DH1222" s="71">
        <v>0.73331269333170102</v>
      </c>
      <c r="DI1222" s="71">
        <v>0.19163289941612316</v>
      </c>
      <c r="DJ1222" s="71">
        <v>0.44627865431183827</v>
      </c>
      <c r="DK1222" s="71">
        <v>0.32424271179245728</v>
      </c>
      <c r="DL1222" s="71">
        <v>0.52269324172404108</v>
      </c>
      <c r="DM1222" s="71">
        <v>0.78599853038359202</v>
      </c>
      <c r="DN1222" s="72">
        <v>8.6498167688159419E-2</v>
      </c>
      <c r="DO1222" s="71">
        <v>0.4679203941494221</v>
      </c>
      <c r="DQ1222" s="71"/>
      <c r="DR1222" s="71"/>
      <c r="DS1222" s="71"/>
      <c r="DT1222" s="71"/>
      <c r="DU1222" s="71"/>
      <c r="DV1222" s="71"/>
      <c r="DW1222" s="71"/>
      <c r="DX1222" s="71"/>
      <c r="DY1222" s="71"/>
      <c r="DZ1222" s="71"/>
      <c r="EA1222" s="71"/>
      <c r="EB1222" s="71"/>
      <c r="EC1222" s="71"/>
      <c r="ED1222" s="71"/>
    </row>
    <row r="1223" spans="1:134">
      <c r="A1223" s="4">
        <v>5062</v>
      </c>
      <c r="B1223" s="46" t="s">
        <v>9353</v>
      </c>
      <c r="C1223" s="65" t="str">
        <f t="shared" ref="C1223:C1286" si="43">LEFT(B1223,4)</f>
        <v>5062</v>
      </c>
      <c r="D1223" s="69">
        <v>219515.79000000004</v>
      </c>
      <c r="E1223" s="68">
        <v>2469020.5799999996</v>
      </c>
      <c r="F1223" s="68">
        <v>51031.9200000001</v>
      </c>
      <c r="G1223" s="69">
        <v>219882.07999999961</v>
      </c>
      <c r="H1223" s="70">
        <v>88.949873624412604</v>
      </c>
      <c r="I1223" s="70">
        <v>9.7762801179206882</v>
      </c>
      <c r="J1223" s="69">
        <v>308939.93999999989</v>
      </c>
      <c r="K1223" s="69">
        <v>295644.39999999985</v>
      </c>
      <c r="L1223" s="69">
        <v>265420.99</v>
      </c>
      <c r="M1223" s="69">
        <v>309523.40000000002</v>
      </c>
      <c r="N1223" s="69">
        <v>351090.21999999991</v>
      </c>
      <c r="O1223" s="69">
        <v>505341.51999999996</v>
      </c>
      <c r="P1223" s="69">
        <v>265734</v>
      </c>
      <c r="Q1223" s="69">
        <v>261185.86999999994</v>
      </c>
      <c r="R1223" s="69">
        <v>705503.15</v>
      </c>
      <c r="S1223" s="69">
        <v>279398.67999999993</v>
      </c>
      <c r="T1223" s="69">
        <v>361254.14999999985</v>
      </c>
      <c r="U1223" s="69">
        <v>376428.93999999994</v>
      </c>
      <c r="V1223" s="69">
        <v>219515.79000000004</v>
      </c>
      <c r="W1223" s="70">
        <v>94.903121416307485</v>
      </c>
      <c r="X1223" s="70">
        <v>88.657443878759963</v>
      </c>
      <c r="Y1223" s="70">
        <v>87.623584009302931</v>
      </c>
      <c r="Z1223" s="71">
        <v>78.162057488410298</v>
      </c>
      <c r="AA1223" s="71">
        <v>78.691368803283282</v>
      </c>
      <c r="AB1223" s="71">
        <v>112.33655362929251</v>
      </c>
      <c r="AC1223" s="71">
        <v>84.169313485084928</v>
      </c>
      <c r="AD1223" s="71">
        <v>76.309462702096155</v>
      </c>
      <c r="AE1223" s="71">
        <v>91.542964927177835</v>
      </c>
      <c r="AF1223" s="71">
        <v>79.723543695502258</v>
      </c>
      <c r="AG1223" s="71">
        <v>88.82567720606805</v>
      </c>
      <c r="AH1223" s="71">
        <v>96.263592661246875</v>
      </c>
      <c r="AI1223" s="71">
        <v>110.37652839942935</v>
      </c>
      <c r="AJ1223" s="71">
        <v>7.4980925817845989</v>
      </c>
      <c r="AK1223" s="71">
        <v>-11.462585533134718</v>
      </c>
      <c r="AL1223" s="71">
        <v>-16.374189041077138</v>
      </c>
      <c r="AM1223" s="71">
        <v>-9.6009790977925178</v>
      </c>
      <c r="AN1223" s="71">
        <v>-29.784855885451954</v>
      </c>
      <c r="AO1223" s="71">
        <v>0.48632938446353524</v>
      </c>
      <c r="AP1223" s="71">
        <v>-13.983764206481164</v>
      </c>
      <c r="AQ1223" s="71">
        <v>-4.2299293921523979</v>
      </c>
      <c r="AR1223" s="71">
        <v>99.551103946851541</v>
      </c>
      <c r="AS1223" s="71">
        <v>-46.228955724820743</v>
      </c>
      <c r="AT1223" s="71">
        <v>14.69378270640178</v>
      </c>
      <c r="AU1223" s="71">
        <v>21.087995575802807</v>
      </c>
      <c r="AV1223" s="72">
        <v>30.288905400855359</v>
      </c>
      <c r="AW1223" s="73">
        <v>21548.849999999919</v>
      </c>
      <c r="AX1223" s="73">
        <v>-38275.900000000198</v>
      </c>
      <c r="AY1223" s="73">
        <v>-51970.239999999991</v>
      </c>
      <c r="AZ1223" s="73">
        <v>-32873.449999999953</v>
      </c>
      <c r="BA1223" s="73">
        <v>-148896.4700000002</v>
      </c>
      <c r="BB1223" s="73">
        <v>6737.8300000000163</v>
      </c>
      <c r="BC1223" s="73">
        <v>-43200.699999999895</v>
      </c>
      <c r="BD1223" s="73">
        <v>-11535.940000000002</v>
      </c>
      <c r="BE1223" s="73">
        <v>351958.04999999987</v>
      </c>
      <c r="BF1223" s="73">
        <v>-240209.37999999989</v>
      </c>
      <c r="BG1223" s="73">
        <v>46281.409999999858</v>
      </c>
      <c r="BH1223" s="73">
        <v>65556.719999999972</v>
      </c>
      <c r="BI1223" s="73">
        <v>51031.9200000001</v>
      </c>
      <c r="BJ1223" s="71">
        <v>12.629117016067124</v>
      </c>
      <c r="BK1223" s="71">
        <v>9.7678726583817852</v>
      </c>
      <c r="BL1223" s="71">
        <v>10.536209915083761</v>
      </c>
      <c r="BM1223" s="71">
        <v>8.392366611841938</v>
      </c>
      <c r="BN1223" s="71">
        <v>1.3437062917141471</v>
      </c>
      <c r="BO1223" s="71">
        <v>9.4381720583786102</v>
      </c>
      <c r="BP1223" s="71">
        <v>15.82273231774994</v>
      </c>
      <c r="BQ1223" s="71">
        <v>17.858007562617352</v>
      </c>
      <c r="BR1223" s="72">
        <v>12.136753251834124</v>
      </c>
      <c r="BS1223" s="72">
        <v>11.57491598262882</v>
      </c>
      <c r="BT1223" s="71">
        <v>12.700704571576226</v>
      </c>
      <c r="BU1223" s="71">
        <v>12.002855601523532</v>
      </c>
      <c r="BV1223" s="71">
        <v>9.8175167357889066</v>
      </c>
      <c r="BW1223" s="71">
        <v>11.464158772063115</v>
      </c>
      <c r="BX1223" s="75">
        <v>8484</v>
      </c>
      <c r="BY1223" s="75">
        <v>7839</v>
      </c>
      <c r="BZ1223" s="75">
        <v>6605</v>
      </c>
      <c r="CA1223" s="75">
        <v>7582</v>
      </c>
      <c r="CB1223" s="75">
        <v>8161</v>
      </c>
      <c r="CC1223" s="75">
        <v>11228</v>
      </c>
      <c r="CD1223" s="75">
        <v>6891</v>
      </c>
      <c r="CE1223" s="75">
        <v>7185</v>
      </c>
      <c r="CF1223" s="75">
        <v>11962</v>
      </c>
      <c r="CG1223" s="75">
        <v>7100</v>
      </c>
      <c r="CH1223" s="75">
        <v>8119</v>
      </c>
      <c r="CI1223" s="75">
        <v>8956</v>
      </c>
      <c r="CJ1223" s="75">
        <v>4950</v>
      </c>
      <c r="CK1223" s="75">
        <v>55163</v>
      </c>
      <c r="CL1223" s="73">
        <v>481947.45999999996</v>
      </c>
      <c r="CM1223" s="73">
        <v>535247.75999999989</v>
      </c>
      <c r="CN1223" s="73">
        <v>511729.57000000007</v>
      </c>
      <c r="CO1223" s="73">
        <v>583446.94999999995</v>
      </c>
      <c r="CP1223" s="73">
        <v>593106.27000000014</v>
      </c>
      <c r="CQ1223" s="73">
        <v>489268.95000000013</v>
      </c>
      <c r="CR1223" s="73">
        <v>499339.46999999991</v>
      </c>
      <c r="CS1223" s="73">
        <v>759656.47000000009</v>
      </c>
      <c r="CT1223" s="73">
        <v>734419.86999999988</v>
      </c>
      <c r="CU1223" s="73">
        <v>671483.27000000014</v>
      </c>
      <c r="CV1223" s="73">
        <v>738168.29000000015</v>
      </c>
      <c r="CW1223" s="73">
        <v>734507.49000000011</v>
      </c>
      <c r="CX1223" s="73">
        <v>708278.89</v>
      </c>
      <c r="CY1223" s="77"/>
      <c r="CZ1223" s="4">
        <v>5062</v>
      </c>
      <c r="DA1223" s="76" t="str">
        <f t="shared" ref="DA1223:DA1286" si="44">LEFT(B1223,4)</f>
        <v>5062</v>
      </c>
      <c r="DB1223" s="71">
        <v>0.44046298593458272</v>
      </c>
      <c r="DC1223" s="71">
        <v>0.48875408725749847</v>
      </c>
      <c r="DD1223" s="71">
        <v>7.3950797825357198E-2</v>
      </c>
      <c r="DE1223" s="71">
        <v>0.6426487751594876</v>
      </c>
      <c r="DF1223" s="71">
        <v>0.24549029093033603</v>
      </c>
      <c r="DG1223" s="71">
        <v>0.11165510713217397</v>
      </c>
      <c r="DH1223" s="71">
        <v>0.12470551829041493</v>
      </c>
      <c r="DI1223" s="71">
        <v>8.5410555569967374E-3</v>
      </c>
      <c r="DJ1223" s="71">
        <v>8.0827979584006254E-2</v>
      </c>
      <c r="DK1223" s="71">
        <v>0.33953554375069922</v>
      </c>
      <c r="DL1223" s="71">
        <v>5.7275091057312995E-2</v>
      </c>
      <c r="DM1223" s="71">
        <v>7.6400421565271256E-2</v>
      </c>
      <c r="DN1223" s="71">
        <v>0</v>
      </c>
      <c r="DO1223" s="71">
        <v>9.6131099354374971E-2</v>
      </c>
      <c r="DQ1223" s="71"/>
      <c r="DR1223" s="71"/>
      <c r="DS1223" s="71"/>
      <c r="DT1223" s="71"/>
      <c r="DU1223" s="71"/>
      <c r="DV1223" s="71"/>
      <c r="DW1223" s="71"/>
      <c r="DX1223" s="71"/>
      <c r="DY1223" s="71"/>
      <c r="DZ1223" s="71"/>
      <c r="EA1223" s="71"/>
      <c r="EB1223" s="71"/>
      <c r="EC1223" s="71"/>
      <c r="ED1223" s="71"/>
    </row>
    <row r="1224" spans="1:134">
      <c r="A1224" s="4">
        <v>5147</v>
      </c>
      <c r="B1224" s="46" t="s">
        <v>9360</v>
      </c>
      <c r="C1224" s="65" t="str">
        <f t="shared" si="43"/>
        <v>5147</v>
      </c>
      <c r="D1224" s="69">
        <v>110500.39999999998</v>
      </c>
      <c r="E1224" s="68">
        <v>1420177.7499999998</v>
      </c>
      <c r="F1224" s="68">
        <v>7411.3700000000099</v>
      </c>
      <c r="G1224" s="69">
        <v>83238.049999999814</v>
      </c>
      <c r="H1224" s="70">
        <v>83.894695127720126</v>
      </c>
      <c r="I1224" s="70">
        <v>6.2260137835685292</v>
      </c>
      <c r="J1224" s="69">
        <v>178582.18999999994</v>
      </c>
      <c r="K1224" s="69">
        <v>183702.27999999994</v>
      </c>
      <c r="L1224" s="69">
        <v>158631.25999999998</v>
      </c>
      <c r="M1224" s="69">
        <v>171591.74999999997</v>
      </c>
      <c r="N1224" s="69">
        <v>248644.52999999994</v>
      </c>
      <c r="O1224" s="69">
        <v>298765.27999999991</v>
      </c>
      <c r="P1224" s="69">
        <v>165274.34999999998</v>
      </c>
      <c r="Q1224" s="69">
        <v>152435.91999999995</v>
      </c>
      <c r="R1224" s="69">
        <v>415096.35</v>
      </c>
      <c r="S1224" s="69">
        <v>174724.20999999993</v>
      </c>
      <c r="T1224" s="69">
        <v>197012.94999999998</v>
      </c>
      <c r="U1224" s="69">
        <v>205133.57</v>
      </c>
      <c r="V1224" s="69">
        <v>110500.39999999998</v>
      </c>
      <c r="W1224" s="70">
        <v>87.347909299039344</v>
      </c>
      <c r="X1224" s="70">
        <v>87.960970635971023</v>
      </c>
      <c r="Y1224" s="70">
        <v>77.637316946506431</v>
      </c>
      <c r="Z1224" s="71">
        <v>70.111679792114259</v>
      </c>
      <c r="AA1224" s="71">
        <v>110.70994773271276</v>
      </c>
      <c r="AB1224" s="71">
        <v>87.960384327563034</v>
      </c>
      <c r="AC1224" s="71">
        <v>73.209715424356133</v>
      </c>
      <c r="AD1224" s="71">
        <v>76.061622940208679</v>
      </c>
      <c r="AE1224" s="71">
        <v>89.133582395638427</v>
      </c>
      <c r="AF1224" s="71">
        <v>71.362002280661855</v>
      </c>
      <c r="AG1224" s="71">
        <v>94.249332101998107</v>
      </c>
      <c r="AH1224" s="71">
        <v>93.494084451969627</v>
      </c>
      <c r="AI1224" s="71">
        <v>86.559135177572529</v>
      </c>
      <c r="AJ1224" s="71">
        <v>-11.29219871197934</v>
      </c>
      <c r="AK1224" s="71">
        <v>-16.310540622641867</v>
      </c>
      <c r="AL1224" s="71">
        <v>-28.410731309958582</v>
      </c>
      <c r="AM1224" s="71">
        <v>-22.789215312624677</v>
      </c>
      <c r="AN1224" s="71">
        <v>-21.359886834182063</v>
      </c>
      <c r="AO1224" s="71">
        <v>-25.090139846735372</v>
      </c>
      <c r="AP1224" s="71">
        <v>-26.296108816134932</v>
      </c>
      <c r="AQ1224" s="71">
        <v>-3.224413444192753</v>
      </c>
      <c r="AR1224" s="71">
        <v>95.370479058651568</v>
      </c>
      <c r="AS1224" s="71">
        <v>-43.303371894894447</v>
      </c>
      <c r="AT1224" s="71">
        <v>23.2527182163238</v>
      </c>
      <c r="AU1224" s="71">
        <v>19.534783358120155</v>
      </c>
      <c r="AV1224" s="72">
        <v>7.1892906548834734</v>
      </c>
      <c r="AW1224" s="73">
        <v>-22732.900000000052</v>
      </c>
      <c r="AX1224" s="73">
        <v>-35802.400000000052</v>
      </c>
      <c r="AY1224" s="73">
        <v>-62953.99000000002</v>
      </c>
      <c r="AZ1224" s="73">
        <v>-50646.310000000056</v>
      </c>
      <c r="BA1224" s="73">
        <v>-67517.310000000085</v>
      </c>
      <c r="BB1224" s="73">
        <v>-91337.170000000042</v>
      </c>
      <c r="BC1224" s="73">
        <v>-58966.660000000033</v>
      </c>
      <c r="BD1224" s="73">
        <v>-5078.9300000000221</v>
      </c>
      <c r="BE1224" s="73">
        <v>202630.08999999994</v>
      </c>
      <c r="BF1224" s="73">
        <v>-133449.69000000015</v>
      </c>
      <c r="BG1224" s="73">
        <v>37168.239999999962</v>
      </c>
      <c r="BH1224" s="73">
        <v>33523.629999999976</v>
      </c>
      <c r="BI1224" s="73">
        <v>7411.3700000000099</v>
      </c>
      <c r="BJ1224" s="71">
        <v>9.7108475000701766</v>
      </c>
      <c r="BK1224" s="71">
        <v>11.833437891882911</v>
      </c>
      <c r="BL1224" s="71">
        <v>9.1855100179760694</v>
      </c>
      <c r="BM1224" s="71">
        <v>9.728690987982036</v>
      </c>
      <c r="BN1224" s="71">
        <v>0.71633592031361815</v>
      </c>
      <c r="BO1224" s="71">
        <v>7.3888445438691974</v>
      </c>
      <c r="BP1224" s="71">
        <v>13.03394737985291</v>
      </c>
      <c r="BQ1224" s="71">
        <v>18.573854351661286</v>
      </c>
      <c r="BR1224" s="72">
        <v>11.85185854592763</v>
      </c>
      <c r="BS1224" s="72">
        <v>9.576865383368343</v>
      </c>
      <c r="BT1224" s="71">
        <v>11.786577176893973</v>
      </c>
      <c r="BU1224" s="71">
        <v>12.6520279113141</v>
      </c>
      <c r="BV1224" s="71">
        <v>10.541129715054105</v>
      </c>
      <c r="BW1224" s="71">
        <v>10.916204179983408</v>
      </c>
      <c r="BX1224" s="75">
        <v>5166</v>
      </c>
      <c r="BY1224" s="75">
        <v>5161</v>
      </c>
      <c r="BZ1224" s="75">
        <v>4707</v>
      </c>
      <c r="CA1224" s="75">
        <v>4755</v>
      </c>
      <c r="CB1224" s="75">
        <v>6020</v>
      </c>
      <c r="CC1224" s="75">
        <v>7250</v>
      </c>
      <c r="CD1224" s="75">
        <v>4658</v>
      </c>
      <c r="CE1224" s="75">
        <v>4545</v>
      </c>
      <c r="CF1224" s="75">
        <v>8032</v>
      </c>
      <c r="CG1224" s="75">
        <v>4919</v>
      </c>
      <c r="CH1224" s="75">
        <v>5481</v>
      </c>
      <c r="CI1224" s="75">
        <v>5662</v>
      </c>
      <c r="CJ1224" s="75">
        <v>2928</v>
      </c>
      <c r="CK1224" s="75">
        <v>36225</v>
      </c>
      <c r="CL1224" s="73">
        <v>503388.71999999986</v>
      </c>
      <c r="CM1224" s="73">
        <v>501760.16000000009</v>
      </c>
      <c r="CN1224" s="73">
        <v>447506.6399999999</v>
      </c>
      <c r="CO1224" s="73">
        <v>524137.07000000012</v>
      </c>
      <c r="CP1224" s="73">
        <v>520997.72000000003</v>
      </c>
      <c r="CQ1224" s="73">
        <v>403732.02</v>
      </c>
      <c r="CR1224" s="73">
        <v>370911.50999999989</v>
      </c>
      <c r="CS1224" s="73">
        <v>549555.67999999993</v>
      </c>
      <c r="CT1224" s="73">
        <v>539641.1</v>
      </c>
      <c r="CU1224" s="73">
        <v>505978.82</v>
      </c>
      <c r="CV1224" s="73">
        <v>523385.86000000016</v>
      </c>
      <c r="CW1224" s="73">
        <v>607860.91</v>
      </c>
      <c r="CX1224" s="73">
        <v>593187.04</v>
      </c>
      <c r="CY1224" s="77"/>
      <c r="CZ1224" s="4">
        <v>5147</v>
      </c>
      <c r="DA1224" s="76" t="str">
        <f t="shared" si="44"/>
        <v>5147</v>
      </c>
      <c r="DB1224" s="71">
        <v>2.3691083094248668</v>
      </c>
      <c r="DC1224" s="71">
        <v>1.5781574627214454</v>
      </c>
      <c r="DD1224" s="71">
        <v>0.89403602965378604</v>
      </c>
      <c r="DE1224" s="71">
        <v>0.55977173875404829</v>
      </c>
      <c r="DF1224" s="71">
        <v>0.64799421223959108</v>
      </c>
      <c r="DG1224" s="71">
        <v>0.19435886858195828</v>
      </c>
      <c r="DH1224" s="71">
        <v>0.40302348913137354</v>
      </c>
      <c r="DI1224" s="71">
        <v>0.12499838457442666</v>
      </c>
      <c r="DJ1224" s="71">
        <v>0.19195574939962864</v>
      </c>
      <c r="DK1224" s="71">
        <v>7.1456089463177469E-2</v>
      </c>
      <c r="DL1224" s="71">
        <v>2.7993456358884287E-2</v>
      </c>
      <c r="DM1224" s="71">
        <v>0.17818193900314688</v>
      </c>
      <c r="DN1224" s="72">
        <v>0</v>
      </c>
      <c r="DO1224" s="71">
        <v>0.15419457223129324</v>
      </c>
      <c r="DQ1224" s="71"/>
      <c r="DR1224" s="71"/>
      <c r="DS1224" s="71"/>
      <c r="DT1224" s="71"/>
      <c r="DU1224" s="71"/>
      <c r="DV1224" s="71"/>
      <c r="DW1224" s="71"/>
      <c r="DX1224" s="71"/>
      <c r="DY1224" s="71"/>
      <c r="DZ1224" s="71"/>
      <c r="EA1224" s="71"/>
      <c r="EB1224" s="71"/>
      <c r="EC1224" s="71"/>
      <c r="ED1224" s="71"/>
    </row>
    <row r="1225" spans="1:134">
      <c r="A1225" s="4">
        <v>5166</v>
      </c>
      <c r="B1225" s="46" t="s">
        <v>9366</v>
      </c>
      <c r="C1225" s="65" t="str">
        <f t="shared" si="43"/>
        <v>5166</v>
      </c>
      <c r="D1225" s="69">
        <v>116419.12999999996</v>
      </c>
      <c r="E1225" s="68">
        <v>1576559.6899999992</v>
      </c>
      <c r="F1225" s="68">
        <v>-28564.560000000012</v>
      </c>
      <c r="G1225" s="69">
        <v>111879.43999999901</v>
      </c>
      <c r="H1225" s="70">
        <v>83.58496163945955</v>
      </c>
      <c r="I1225" s="70">
        <v>7.6384890149231444</v>
      </c>
      <c r="J1225" s="69">
        <v>253208.27999999997</v>
      </c>
      <c r="K1225" s="69">
        <v>191170.16999999995</v>
      </c>
      <c r="L1225" s="69">
        <v>172527.17999999996</v>
      </c>
      <c r="M1225" s="69">
        <v>199227.37999999992</v>
      </c>
      <c r="N1225" s="69">
        <v>289933.15999999997</v>
      </c>
      <c r="O1225" s="69">
        <v>404298.08999999997</v>
      </c>
      <c r="P1225" s="69">
        <v>189729.08999999994</v>
      </c>
      <c r="Q1225" s="69">
        <v>169167.11999999997</v>
      </c>
      <c r="R1225" s="69">
        <v>563569.46</v>
      </c>
      <c r="S1225" s="69">
        <v>157344.87</v>
      </c>
      <c r="T1225" s="69">
        <v>178575.75999999998</v>
      </c>
      <c r="U1225" s="69">
        <v>201754.25999999998</v>
      </c>
      <c r="V1225" s="69">
        <v>116419.12999999996</v>
      </c>
      <c r="W1225" s="70">
        <v>110.8779684667589</v>
      </c>
      <c r="X1225" s="70">
        <v>90.292498124107325</v>
      </c>
      <c r="Y1225" s="70">
        <v>84.821881388339904</v>
      </c>
      <c r="Z1225" s="71">
        <v>82.788398808800395</v>
      </c>
      <c r="AA1225" s="71">
        <v>102.03824890913735</v>
      </c>
      <c r="AB1225" s="71">
        <v>103.62292126164492</v>
      </c>
      <c r="AC1225" s="71">
        <v>93.186241226401791</v>
      </c>
      <c r="AD1225" s="71">
        <v>85.315329631350536</v>
      </c>
      <c r="AE1225" s="71">
        <v>102.30000424851195</v>
      </c>
      <c r="AF1225" s="71">
        <v>54.972563411827515</v>
      </c>
      <c r="AG1225" s="71">
        <v>79.670063701337568</v>
      </c>
      <c r="AH1225" s="71">
        <v>82.01419454226918</v>
      </c>
      <c r="AI1225" s="71">
        <v>65.76489714142393</v>
      </c>
      <c r="AJ1225" s="71">
        <v>7.1166173306142833</v>
      </c>
      <c r="AK1225" s="71">
        <v>-12.266791507128239</v>
      </c>
      <c r="AL1225" s="71">
        <v>-20.023647020244585</v>
      </c>
      <c r="AM1225" s="71">
        <v>-25.812908217299469</v>
      </c>
      <c r="AN1225" s="71">
        <v>-16.02846572996355</v>
      </c>
      <c r="AO1225" s="71">
        <v>-8.9342438390278893</v>
      </c>
      <c r="AP1225" s="71">
        <v>-7.6731732419776932</v>
      </c>
      <c r="AQ1225" s="71">
        <v>8.9504474083752719</v>
      </c>
      <c r="AR1225" s="71">
        <v>177.8069648639439</v>
      </c>
      <c r="AS1225" s="71">
        <v>-59.342378284592414</v>
      </c>
      <c r="AT1225" s="71">
        <v>1.9401803923928096</v>
      </c>
      <c r="AU1225" s="71">
        <v>4.0565036288262579</v>
      </c>
      <c r="AV1225" s="72">
        <v>-19.701912677212185</v>
      </c>
      <c r="AW1225" s="73">
        <v>16822.659999999974</v>
      </c>
      <c r="AX1225" s="73">
        <v>-26729.270000000048</v>
      </c>
      <c r="AY1225" s="73">
        <v>-43195.560000000027</v>
      </c>
      <c r="AZ1225" s="73">
        <v>-69319.850000000006</v>
      </c>
      <c r="BA1225" s="73">
        <v>-55336.380000000063</v>
      </c>
      <c r="BB1225" s="73">
        <v>-35739.77999999997</v>
      </c>
      <c r="BC1225" s="73">
        <v>-15768.16000000012</v>
      </c>
      <c r="BD1225" s="73">
        <v>13897.339999999938</v>
      </c>
      <c r="BE1225" s="73">
        <v>360705.77</v>
      </c>
      <c r="BF1225" s="73">
        <v>-229654.81999999995</v>
      </c>
      <c r="BG1225" s="73">
        <v>3398.7500000000291</v>
      </c>
      <c r="BH1225" s="73">
        <v>7865.1200000000244</v>
      </c>
      <c r="BI1225" s="73">
        <v>-28564.560000000012</v>
      </c>
      <c r="BJ1225" s="71">
        <v>6.8066567595266196</v>
      </c>
      <c r="BK1225" s="71">
        <v>5.3960065986313719</v>
      </c>
      <c r="BL1225" s="71">
        <v>7.5954709652051164</v>
      </c>
      <c r="BM1225" s="71">
        <v>6.0183180474919862</v>
      </c>
      <c r="BN1225" s="71">
        <v>-2.8122442917106576</v>
      </c>
      <c r="BO1225" s="71">
        <v>6.2148444039703996</v>
      </c>
      <c r="BP1225" s="71">
        <v>11.925436986402813</v>
      </c>
      <c r="BQ1225" s="71">
        <v>13.046917889947037</v>
      </c>
      <c r="BR1225" s="72">
        <v>2.14097658998412</v>
      </c>
      <c r="BS1225" s="72">
        <v>8.2726374271643373</v>
      </c>
      <c r="BT1225" s="71">
        <v>5.8241792492012756</v>
      </c>
      <c r="BU1225" s="71">
        <v>7.6039115931359529</v>
      </c>
      <c r="BV1225" s="71">
        <v>5.0159997882421035</v>
      </c>
      <c r="BW1225" s="71">
        <v>4.6266220706943608</v>
      </c>
      <c r="BX1225" s="75">
        <v>7311</v>
      </c>
      <c r="BY1225" s="75">
        <v>6959</v>
      </c>
      <c r="BZ1225" s="75">
        <v>5671</v>
      </c>
      <c r="CA1225" s="75">
        <v>6274</v>
      </c>
      <c r="CB1225" s="75">
        <v>7391</v>
      </c>
      <c r="CC1225" s="75">
        <v>9694</v>
      </c>
      <c r="CD1225" s="75">
        <v>6269</v>
      </c>
      <c r="CE1225" s="75">
        <v>5810</v>
      </c>
      <c r="CF1225" s="75">
        <v>10230</v>
      </c>
      <c r="CG1225" s="75">
        <v>5426</v>
      </c>
      <c r="CH1225" s="75">
        <v>5929</v>
      </c>
      <c r="CI1225" s="75">
        <v>6917</v>
      </c>
      <c r="CJ1225" s="75">
        <v>4098</v>
      </c>
      <c r="CK1225" s="75">
        <v>44679</v>
      </c>
      <c r="CL1225" s="73">
        <v>538602.34000000032</v>
      </c>
      <c r="CM1225" s="73">
        <v>499147.69999999995</v>
      </c>
      <c r="CN1225" s="73">
        <v>530020.22</v>
      </c>
      <c r="CO1225" s="73">
        <v>554638.42000000004</v>
      </c>
      <c r="CP1225" s="73">
        <v>602410.06999999995</v>
      </c>
      <c r="CQ1225" s="73">
        <v>488106.71000000014</v>
      </c>
      <c r="CR1225" s="73">
        <v>549877.35000000009</v>
      </c>
      <c r="CS1225" s="73">
        <v>744340.65999999992</v>
      </c>
      <c r="CT1225" s="73">
        <v>495095.68000000017</v>
      </c>
      <c r="CU1225" s="73">
        <v>521662.52</v>
      </c>
      <c r="CV1225" s="73">
        <v>480124.88000000006</v>
      </c>
      <c r="CW1225" s="73">
        <v>447626.12</v>
      </c>
      <c r="CX1225" s="73">
        <v>520759.15</v>
      </c>
      <c r="CY1225" s="77"/>
      <c r="CZ1225" s="4">
        <v>5166</v>
      </c>
      <c r="DA1225" s="76" t="str">
        <f t="shared" si="44"/>
        <v>5166</v>
      </c>
      <c r="DB1225" s="71">
        <v>1.0442073141774291</v>
      </c>
      <c r="DC1225" s="71">
        <v>0.99803287067134672</v>
      </c>
      <c r="DD1225" s="71">
        <v>0.75943494806788547</v>
      </c>
      <c r="DE1225" s="71">
        <v>0.50597458209207269</v>
      </c>
      <c r="DF1225" s="71">
        <v>0.69594871550883186</v>
      </c>
      <c r="DG1225" s="71">
        <v>0.29720677275674817</v>
      </c>
      <c r="DH1225" s="71">
        <v>0.50365013508406031</v>
      </c>
      <c r="DI1225" s="71">
        <v>0.27547766744996915</v>
      </c>
      <c r="DJ1225" s="71">
        <v>0.21747320881893087</v>
      </c>
      <c r="DK1225" s="71">
        <v>0.25362215757216289</v>
      </c>
      <c r="DL1225" s="71">
        <v>0.17333233900374215</v>
      </c>
      <c r="DM1225" s="71">
        <v>0.21385350250233237</v>
      </c>
      <c r="DN1225" s="72">
        <v>0.10279143970759624</v>
      </c>
      <c r="DO1225" s="71">
        <v>0.2481535143890102</v>
      </c>
      <c r="DQ1225" s="71"/>
      <c r="DR1225" s="71"/>
      <c r="DS1225" s="71"/>
      <c r="DT1225" s="71"/>
      <c r="DU1225" s="71"/>
      <c r="DV1225" s="71"/>
      <c r="DW1225" s="71"/>
      <c r="DX1225" s="71"/>
      <c r="DY1225" s="71"/>
      <c r="DZ1225" s="71"/>
      <c r="EA1225" s="71"/>
      <c r="EB1225" s="71"/>
      <c r="EC1225" s="71"/>
      <c r="ED1225" s="71"/>
    </row>
    <row r="1226" spans="1:134">
      <c r="A1226" s="4">
        <v>5088</v>
      </c>
      <c r="B1226" s="46" t="s">
        <v>9372</v>
      </c>
      <c r="C1226" s="65" t="str">
        <f t="shared" si="43"/>
        <v>5088</v>
      </c>
      <c r="D1226" s="69">
        <v>121553.87999999998</v>
      </c>
      <c r="E1226" s="68">
        <v>1496381.4799999995</v>
      </c>
      <c r="F1226" s="68">
        <v>1555.9400000000023</v>
      </c>
      <c r="G1226" s="69">
        <v>149055.55000000028</v>
      </c>
      <c r="H1226" s="70">
        <v>85.578702593494427</v>
      </c>
      <c r="I1226" s="70">
        <v>11.063065490025892</v>
      </c>
      <c r="J1226" s="69">
        <v>220634.80999999997</v>
      </c>
      <c r="K1226" s="69">
        <v>188672.76999999996</v>
      </c>
      <c r="L1226" s="69">
        <v>215656.23</v>
      </c>
      <c r="M1226" s="69">
        <v>195700.64</v>
      </c>
      <c r="N1226" s="69">
        <v>329783.7900000001</v>
      </c>
      <c r="O1226" s="69">
        <v>321422.85999999987</v>
      </c>
      <c r="P1226" s="69">
        <v>159357.26999999996</v>
      </c>
      <c r="Q1226" s="69">
        <v>167870.84</v>
      </c>
      <c r="R1226" s="69">
        <v>451016.67999999993</v>
      </c>
      <c r="S1226" s="69">
        <v>163544.83000000002</v>
      </c>
      <c r="T1226" s="69">
        <v>211859.64999999988</v>
      </c>
      <c r="U1226" s="69">
        <v>221178.33</v>
      </c>
      <c r="V1226" s="69">
        <v>121553.87999999998</v>
      </c>
      <c r="W1226" s="70">
        <v>100.44530722930993</v>
      </c>
      <c r="X1226" s="70">
        <v>87.812208787735358</v>
      </c>
      <c r="Y1226" s="70">
        <v>101.82415020687363</v>
      </c>
      <c r="Z1226" s="71">
        <v>74.228159479509785</v>
      </c>
      <c r="AA1226" s="71">
        <v>103.77565302190695</v>
      </c>
      <c r="AB1226" s="71">
        <v>88.27346380314583</v>
      </c>
      <c r="AC1226" s="71">
        <v>72.294534175553665</v>
      </c>
      <c r="AD1226" s="71">
        <v>85.870096458127662</v>
      </c>
      <c r="AE1226" s="71">
        <v>99.424135103187936</v>
      </c>
      <c r="AF1226" s="71">
        <v>61.209642267715772</v>
      </c>
      <c r="AG1226" s="71">
        <v>93.645758365255091</v>
      </c>
      <c r="AH1226" s="71">
        <v>94.135896701216708</v>
      </c>
      <c r="AI1226" s="71">
        <v>80.705624698396832</v>
      </c>
      <c r="AJ1226" s="71">
        <v>-8.3215789336780865</v>
      </c>
      <c r="AK1226" s="71">
        <v>-17.795094373262032</v>
      </c>
      <c r="AL1226" s="71">
        <v>0.56883991213623197</v>
      </c>
      <c r="AM1226" s="71">
        <v>-18.134380239335435</v>
      </c>
      <c r="AN1226" s="71">
        <v>-7.8012632071466914</v>
      </c>
      <c r="AO1226" s="71">
        <v>-20.453351968462595</v>
      </c>
      <c r="AP1226" s="71">
        <v>-23.825826412642638</v>
      </c>
      <c r="AQ1226" s="71">
        <v>8.8836398593205033</v>
      </c>
      <c r="AR1226" s="71">
        <v>113.91739697863051</v>
      </c>
      <c r="AS1226" s="71">
        <v>-45.721174983371505</v>
      </c>
      <c r="AT1226" s="71">
        <v>23.590658150218236</v>
      </c>
      <c r="AU1226" s="71">
        <v>22.611212807452642</v>
      </c>
      <c r="AV1226" s="72">
        <v>1.2966389256348965</v>
      </c>
      <c r="AW1226" s="73">
        <v>-20026.849999999977</v>
      </c>
      <c r="AX1226" s="73">
        <v>-40842.450000000012</v>
      </c>
      <c r="AY1226" s="73">
        <v>1219.8000000000466</v>
      </c>
      <c r="AZ1226" s="73">
        <v>-43350.429999999993</v>
      </c>
      <c r="BA1226" s="73">
        <v>-27868.27999999997</v>
      </c>
      <c r="BB1226" s="73">
        <v>-74303.630000000063</v>
      </c>
      <c r="BC1226" s="73">
        <v>-49843.910000000033</v>
      </c>
      <c r="BD1226" s="73">
        <v>13696.309999999998</v>
      </c>
      <c r="BE1226" s="73">
        <v>240179.83999999997</v>
      </c>
      <c r="BF1226" s="73">
        <v>-137760.20000000001</v>
      </c>
      <c r="BG1226" s="73">
        <v>40439.209999999846</v>
      </c>
      <c r="BH1226" s="73">
        <v>40788.359999999986</v>
      </c>
      <c r="BI1226" s="73">
        <v>1555.9400000000023</v>
      </c>
      <c r="BJ1226" s="71">
        <v>9.5672130984136068</v>
      </c>
      <c r="BK1226" s="71">
        <v>9.3918120334475894</v>
      </c>
      <c r="BL1226" s="71">
        <v>6.2454306653618463</v>
      </c>
      <c r="BM1226" s="71">
        <v>9.7964733775562998</v>
      </c>
      <c r="BN1226" s="71">
        <v>1.2787579737480135</v>
      </c>
      <c r="BO1226" s="71">
        <v>7.4549793529808444</v>
      </c>
      <c r="BP1226" s="71">
        <v>14.669750938579968</v>
      </c>
      <c r="BQ1226" s="71">
        <v>16.443811755887868</v>
      </c>
      <c r="BR1226" s="72">
        <v>11.55975496523229</v>
      </c>
      <c r="BS1226" s="72">
        <v>9.8432454126648228</v>
      </c>
      <c r="BT1226" s="71">
        <v>6.9894574722626697</v>
      </c>
      <c r="BU1226" s="71">
        <v>11.019985154209522</v>
      </c>
      <c r="BV1226" s="71">
        <v>9.0548983659048758</v>
      </c>
      <c r="BW1226" s="71">
        <v>9.778348335025802</v>
      </c>
      <c r="BX1226" s="75">
        <v>5578</v>
      </c>
      <c r="BY1226" s="75">
        <v>4884</v>
      </c>
      <c r="BZ1226" s="75">
        <v>4613</v>
      </c>
      <c r="CA1226" s="75">
        <v>4611</v>
      </c>
      <c r="CB1226" s="75">
        <v>6313</v>
      </c>
      <c r="CC1226" s="75">
        <v>7168</v>
      </c>
      <c r="CD1226" s="75">
        <v>4081</v>
      </c>
      <c r="CE1226" s="75">
        <v>4060</v>
      </c>
      <c r="CF1226" s="75">
        <v>7369</v>
      </c>
      <c r="CG1226" s="75">
        <v>4208</v>
      </c>
      <c r="CH1226" s="75">
        <v>5012</v>
      </c>
      <c r="CI1226" s="75">
        <v>5110</v>
      </c>
      <c r="CJ1226" s="75">
        <v>2818</v>
      </c>
      <c r="CK1226" s="75">
        <v>32658</v>
      </c>
      <c r="CL1226" s="73">
        <v>507313.55999999976</v>
      </c>
      <c r="CM1226" s="73">
        <v>510778.9599999999</v>
      </c>
      <c r="CN1226" s="73">
        <v>478248.75</v>
      </c>
      <c r="CO1226" s="73">
        <v>516604.12</v>
      </c>
      <c r="CP1226" s="73">
        <v>482467.29</v>
      </c>
      <c r="CQ1226" s="73">
        <v>341687.43</v>
      </c>
      <c r="CR1226" s="73">
        <v>439731.02000000008</v>
      </c>
      <c r="CS1226" s="73">
        <v>651076.83000000007</v>
      </c>
      <c r="CT1226" s="73">
        <v>540088.55000000005</v>
      </c>
      <c r="CU1226" s="73">
        <v>538489.77</v>
      </c>
      <c r="CV1226" s="73">
        <v>516584.27</v>
      </c>
      <c r="CW1226" s="73">
        <v>608691.42999999993</v>
      </c>
      <c r="CX1226" s="73">
        <v>603227.82999999984</v>
      </c>
      <c r="CY1226" s="77"/>
      <c r="CZ1226" s="4">
        <v>5088</v>
      </c>
      <c r="DA1226" s="76" t="str">
        <f t="shared" si="44"/>
        <v>5088</v>
      </c>
      <c r="DB1226" s="71">
        <v>1.4726629905807813</v>
      </c>
      <c r="DC1226" s="71">
        <v>2.4895191040068125</v>
      </c>
      <c r="DD1226" s="71">
        <v>1.0446503863896748</v>
      </c>
      <c r="DE1226" s="71">
        <v>0.96411778265245385</v>
      </c>
      <c r="DF1226" s="71">
        <v>0.86766901262003082</v>
      </c>
      <c r="DG1226" s="71">
        <v>0.49591973606263573</v>
      </c>
      <c r="DH1226" s="71">
        <v>0.28942907152530339</v>
      </c>
      <c r="DI1226" s="71">
        <v>0.18315674057397896</v>
      </c>
      <c r="DJ1226" s="71">
        <v>0.19145478335086785</v>
      </c>
      <c r="DK1226" s="71">
        <v>0.23360013506367</v>
      </c>
      <c r="DL1226" s="71">
        <v>7.2299116830162935E-2</v>
      </c>
      <c r="DM1226" s="71">
        <v>0.13483097137080574</v>
      </c>
      <c r="DN1226" s="72">
        <v>0</v>
      </c>
      <c r="DO1226" s="71">
        <v>0.16455540895049608</v>
      </c>
      <c r="DQ1226" s="71"/>
      <c r="DR1226" s="71"/>
      <c r="DS1226" s="71"/>
      <c r="DT1226" s="71"/>
      <c r="DU1226" s="71"/>
      <c r="DV1226" s="71"/>
      <c r="DW1226" s="71"/>
      <c r="DX1226" s="71"/>
      <c r="DY1226" s="71"/>
      <c r="DZ1226" s="71"/>
      <c r="EA1226" s="71"/>
      <c r="EB1226" s="71"/>
      <c r="EC1226" s="71"/>
      <c r="ED1226" s="71"/>
    </row>
    <row r="1227" spans="1:134">
      <c r="A1227" s="4">
        <v>5151</v>
      </c>
      <c r="B1227" s="46" t="s">
        <v>9379</v>
      </c>
      <c r="C1227" s="65" t="str">
        <f t="shared" si="43"/>
        <v>5151</v>
      </c>
      <c r="D1227" s="69">
        <v>136682.44</v>
      </c>
      <c r="E1227" s="68">
        <v>1788860.6499999994</v>
      </c>
      <c r="F1227" s="68">
        <v>36122.540000000008</v>
      </c>
      <c r="G1227" s="69">
        <v>213354.37999999966</v>
      </c>
      <c r="H1227" s="70">
        <v>89.727267892274739</v>
      </c>
      <c r="I1227" s="70">
        <v>13.541956897448571</v>
      </c>
      <c r="J1227" s="69">
        <v>197680.62999999995</v>
      </c>
      <c r="K1227" s="69">
        <v>257246.87999999992</v>
      </c>
      <c r="L1227" s="69">
        <v>205455.20999999996</v>
      </c>
      <c r="M1227" s="69">
        <v>238936.63999999996</v>
      </c>
      <c r="N1227" s="69">
        <v>315335.75999999995</v>
      </c>
      <c r="O1227" s="69">
        <v>286696.71000000002</v>
      </c>
      <c r="P1227" s="69">
        <v>240390.16</v>
      </c>
      <c r="Q1227" s="69">
        <v>247859.38999999996</v>
      </c>
      <c r="R1227" s="69">
        <v>379609.54999999993</v>
      </c>
      <c r="S1227" s="69">
        <v>270069.2</v>
      </c>
      <c r="T1227" s="69">
        <v>261835.86999999994</v>
      </c>
      <c r="U1227" s="69">
        <v>252414.03999999995</v>
      </c>
      <c r="V1227" s="69">
        <v>136682.44</v>
      </c>
      <c r="W1227" s="70">
        <v>82.600449586028361</v>
      </c>
      <c r="X1227" s="70">
        <v>97.887005077822948</v>
      </c>
      <c r="Y1227" s="70">
        <v>88.899884492793021</v>
      </c>
      <c r="Z1227" s="71">
        <v>86.653242321319141</v>
      </c>
      <c r="AA1227" s="71">
        <v>113.48485205535151</v>
      </c>
      <c r="AB1227" s="71">
        <v>106.35069343655006</v>
      </c>
      <c r="AC1227" s="71">
        <v>95.937687182678062</v>
      </c>
      <c r="AD1227" s="71">
        <v>92.389396013590911</v>
      </c>
      <c r="AE1227" s="71">
        <v>87.840264951044105</v>
      </c>
      <c r="AF1227" s="71">
        <v>86.611019768806557</v>
      </c>
      <c r="AG1227" s="71">
        <v>88.256528617108316</v>
      </c>
      <c r="AH1227" s="71">
        <v>84.151706499014836</v>
      </c>
      <c r="AI1227" s="71">
        <v>101.83921103528708</v>
      </c>
      <c r="AJ1227" s="71">
        <v>-17.801475061301495</v>
      </c>
      <c r="AK1227" s="71">
        <v>-6.8163853012611302</v>
      </c>
      <c r="AL1227" s="71">
        <v>-23.512114748351742</v>
      </c>
      <c r="AM1227" s="71">
        <v>-13.746317182362223</v>
      </c>
      <c r="AN1227" s="71">
        <v>-7.1617841746545512</v>
      </c>
      <c r="AO1227" s="71">
        <v>-10.163413904650842</v>
      </c>
      <c r="AP1227" s="71">
        <v>1.3832634010416456</v>
      </c>
      <c r="AQ1227" s="71">
        <v>21.629785228142516</v>
      </c>
      <c r="AR1227" s="71">
        <v>28.75893450388407</v>
      </c>
      <c r="AS1227" s="71">
        <v>-5.1935397457261274</v>
      </c>
      <c r="AT1227" s="71">
        <v>17.369882513512238</v>
      </c>
      <c r="AU1227" s="71">
        <v>9.1366555756151602</v>
      </c>
      <c r="AV1227" s="72">
        <v>35.921415991861579</v>
      </c>
      <c r="AW1227" s="73">
        <v>-42811.070000000065</v>
      </c>
      <c r="AX1227" s="73">
        <v>-18817.620000000083</v>
      </c>
      <c r="AY1227" s="73">
        <v>-63156.23000000004</v>
      </c>
      <c r="AZ1227" s="73">
        <v>-38079.520000000077</v>
      </c>
      <c r="BA1227" s="73">
        <v>-23975.930000000051</v>
      </c>
      <c r="BB1227" s="73">
        <v>-26672.319999999891</v>
      </c>
      <c r="BC1227" s="73">
        <v>3279.8600000000151</v>
      </c>
      <c r="BD1227" s="73">
        <v>44077.569999999978</v>
      </c>
      <c r="BE1227" s="73">
        <v>84787.639999999898</v>
      </c>
      <c r="BF1227" s="73">
        <v>-14794.510000000009</v>
      </c>
      <c r="BG1227" s="73">
        <v>38749.78999999995</v>
      </c>
      <c r="BH1227" s="73">
        <v>21131.489999999903</v>
      </c>
      <c r="BI1227" s="73">
        <v>36122.540000000008</v>
      </c>
      <c r="BJ1227" s="71">
        <v>28.996738292922299</v>
      </c>
      <c r="BK1227" s="71">
        <v>25.512073707306424</v>
      </c>
      <c r="BL1227" s="71">
        <v>25.306652720475967</v>
      </c>
      <c r="BM1227" s="71">
        <v>23.106412305799964</v>
      </c>
      <c r="BN1227" s="71">
        <v>13.133786097416081</v>
      </c>
      <c r="BO1227" s="71">
        <v>15.192384034336275</v>
      </c>
      <c r="BP1227" s="71">
        <v>27.776178657501145</v>
      </c>
      <c r="BQ1227" s="71">
        <v>29.581088688664479</v>
      </c>
      <c r="BR1227" s="72">
        <v>23.453888260718603</v>
      </c>
      <c r="BS1227" s="72">
        <v>22.060705263356613</v>
      </c>
      <c r="BT1227" s="71">
        <v>23.565560603058984</v>
      </c>
      <c r="BU1227" s="71">
        <v>23.869959997376668</v>
      </c>
      <c r="BV1227" s="71">
        <v>23.501696685040095</v>
      </c>
      <c r="BW1227" s="71">
        <v>23.303950072583891</v>
      </c>
      <c r="BX1227" s="75">
        <v>7394</v>
      </c>
      <c r="BY1227" s="75">
        <v>10056</v>
      </c>
      <c r="BZ1227" s="75">
        <v>8290</v>
      </c>
      <c r="CA1227" s="75">
        <v>8900</v>
      </c>
      <c r="CB1227" s="75">
        <v>10057</v>
      </c>
      <c r="CC1227" s="75">
        <v>8657</v>
      </c>
      <c r="CD1227" s="75">
        <v>8589</v>
      </c>
      <c r="CE1227" s="75">
        <v>9208</v>
      </c>
      <c r="CF1227" s="75">
        <v>11190</v>
      </c>
      <c r="CG1227" s="75">
        <v>10636</v>
      </c>
      <c r="CH1227" s="75">
        <v>9974</v>
      </c>
      <c r="CI1227" s="75">
        <v>9457</v>
      </c>
      <c r="CJ1227" s="75">
        <v>4536</v>
      </c>
      <c r="CK1227" s="75">
        <v>63590</v>
      </c>
      <c r="CL1227" s="73">
        <v>357467.93000000005</v>
      </c>
      <c r="CM1227" s="73">
        <v>334542.57999999996</v>
      </c>
      <c r="CN1227" s="73">
        <v>394065.31</v>
      </c>
      <c r="CO1227" s="73">
        <v>478276.22000000009</v>
      </c>
      <c r="CP1227" s="73">
        <v>462066.79999999993</v>
      </c>
      <c r="CQ1227" s="73">
        <v>437247.04</v>
      </c>
      <c r="CR1227" s="73">
        <v>425205.97000000015</v>
      </c>
      <c r="CS1227" s="73">
        <v>546750.41</v>
      </c>
      <c r="CT1227" s="73">
        <v>501876.18999999994</v>
      </c>
      <c r="CU1227" s="73">
        <v>460719.82000000012</v>
      </c>
      <c r="CV1227" s="73">
        <v>443976.7</v>
      </c>
      <c r="CW1227" s="73">
        <v>465484.99</v>
      </c>
      <c r="CX1227" s="73">
        <v>463829.21000000008</v>
      </c>
      <c r="CY1227" s="77"/>
      <c r="CZ1227" s="4">
        <v>5151</v>
      </c>
      <c r="DA1227" s="76" t="str">
        <f t="shared" si="44"/>
        <v>5151</v>
      </c>
      <c r="DB1227" s="71">
        <v>1.3444307932934823</v>
      </c>
      <c r="DC1227" s="71">
        <v>1.2248846473200148</v>
      </c>
      <c r="DD1227" s="71">
        <v>0.53202412604293181</v>
      </c>
      <c r="DE1227" s="71">
        <v>0.5838673574203842</v>
      </c>
      <c r="DF1227" s="71">
        <v>0.5870307817511633</v>
      </c>
      <c r="DG1227" s="71">
        <v>0.67026476643680499</v>
      </c>
      <c r="DH1227" s="71">
        <v>0.53951248514504169</v>
      </c>
      <c r="DI1227" s="71">
        <v>0.30446455423419327</v>
      </c>
      <c r="DJ1227" s="71">
        <v>0.30209468472958578</v>
      </c>
      <c r="DK1227" s="71">
        <v>0.25697201179611934</v>
      </c>
      <c r="DL1227" s="71">
        <v>0.26522685703900761</v>
      </c>
      <c r="DM1227" s="71">
        <v>0.27539184662504357</v>
      </c>
      <c r="DN1227" s="72">
        <v>7.7805036990792262E-2</v>
      </c>
      <c r="DO1227" s="71">
        <v>0.30065922393257233</v>
      </c>
      <c r="DQ1227" s="71"/>
      <c r="DR1227" s="71"/>
      <c r="DS1227" s="71"/>
      <c r="DT1227" s="71"/>
      <c r="DU1227" s="71"/>
      <c r="DV1227" s="71"/>
      <c r="DW1227" s="71"/>
      <c r="DX1227" s="71"/>
      <c r="DY1227" s="71"/>
      <c r="DZ1227" s="71"/>
      <c r="EA1227" s="71"/>
      <c r="EB1227" s="71"/>
      <c r="EC1227" s="71"/>
      <c r="ED1227" s="71"/>
    </row>
    <row r="1228" spans="1:134">
      <c r="A1228" s="4">
        <v>1376</v>
      </c>
      <c r="B1228" s="46" t="s">
        <v>9386</v>
      </c>
      <c r="C1228" s="65" t="str">
        <f t="shared" si="43"/>
        <v>1376</v>
      </c>
      <c r="D1228" s="69">
        <v>407731</v>
      </c>
      <c r="E1228" s="68">
        <v>3613921.2600000007</v>
      </c>
      <c r="F1228" s="68">
        <v>135071.45999999996</v>
      </c>
      <c r="G1228" s="69">
        <v>619689.60000000102</v>
      </c>
      <c r="H1228" s="70">
        <v>99.181983625083063</v>
      </c>
      <c r="I1228" s="70">
        <v>20.696114074219672</v>
      </c>
      <c r="J1228" s="69">
        <v>576539.53999999992</v>
      </c>
      <c r="K1228" s="69">
        <v>362285.03</v>
      </c>
      <c r="L1228" s="69">
        <v>384401.38999999996</v>
      </c>
      <c r="M1228" s="69">
        <v>605486.78999999992</v>
      </c>
      <c r="N1228" s="69">
        <v>598354.22000000009</v>
      </c>
      <c r="O1228" s="69">
        <v>585980.8899999999</v>
      </c>
      <c r="P1228" s="69">
        <v>416097.23999999993</v>
      </c>
      <c r="Q1228" s="69">
        <v>378478.58000000013</v>
      </c>
      <c r="R1228" s="69">
        <v>853442.5</v>
      </c>
      <c r="S1228" s="69">
        <v>403097.33</v>
      </c>
      <c r="T1228" s="69">
        <v>529893.54000000015</v>
      </c>
      <c r="U1228" s="69">
        <v>625181.06999999995</v>
      </c>
      <c r="V1228" s="69">
        <v>407731</v>
      </c>
      <c r="W1228" s="70">
        <v>122.62749563498386</v>
      </c>
      <c r="X1228" s="70">
        <v>90.291763184462454</v>
      </c>
      <c r="Y1228" s="70">
        <v>84.142969902722314</v>
      </c>
      <c r="Z1228" s="71">
        <v>107.11636450314941</v>
      </c>
      <c r="AA1228" s="71">
        <v>95.872600919244746</v>
      </c>
      <c r="AB1228" s="71">
        <v>96.919416125032896</v>
      </c>
      <c r="AC1228" s="71">
        <v>85.694809058836313</v>
      </c>
      <c r="AD1228" s="71">
        <v>84.904908949350627</v>
      </c>
      <c r="AE1228" s="71">
        <v>106.83598494975503</v>
      </c>
      <c r="AF1228" s="71">
        <v>89.382106804582037</v>
      </c>
      <c r="AG1228" s="71">
        <v>84.58713716235215</v>
      </c>
      <c r="AH1228" s="71">
        <v>130.24123433963445</v>
      </c>
      <c r="AI1228" s="71">
        <v>114.49204922299701</v>
      </c>
      <c r="AJ1228" s="71">
        <v>13.838541578122054</v>
      </c>
      <c r="AK1228" s="71">
        <v>0.88799866643001213</v>
      </c>
      <c r="AL1228" s="71">
        <v>-13.865712560345877</v>
      </c>
      <c r="AM1228" s="71">
        <v>2.0376667246325031</v>
      </c>
      <c r="AN1228" s="71">
        <v>-9.7633959693756331</v>
      </c>
      <c r="AO1228" s="71">
        <v>-2.0234882772046103</v>
      </c>
      <c r="AP1228" s="71">
        <v>-10.241672179617611</v>
      </c>
      <c r="AQ1228" s="71">
        <v>7.0956481080957534</v>
      </c>
      <c r="AR1228" s="71">
        <v>101.4409604861156</v>
      </c>
      <c r="AS1228" s="71">
        <v>-34.773571856197215</v>
      </c>
      <c r="AT1228" s="71">
        <v>11.076003576275916</v>
      </c>
      <c r="AU1228" s="71">
        <v>62.01689831439532</v>
      </c>
      <c r="AV1228" s="72">
        <v>49.53850505285822</v>
      </c>
      <c r="AW1228" s="73">
        <v>70085.810000000114</v>
      </c>
      <c r="AX1228" s="73">
        <v>3188.7700000000768</v>
      </c>
      <c r="AY1228" s="73">
        <v>-61880.110000000044</v>
      </c>
      <c r="AZ1228" s="73">
        <v>12091.419999999809</v>
      </c>
      <c r="BA1228" s="73">
        <v>-64740.569999999832</v>
      </c>
      <c r="BB1228" s="73">
        <v>3610.339999999851</v>
      </c>
      <c r="BC1228" s="73">
        <v>-47477.840000000084</v>
      </c>
      <c r="BD1228" s="73">
        <v>25076.190000000177</v>
      </c>
      <c r="BE1228" s="73">
        <v>429773.69999999995</v>
      </c>
      <c r="BF1228" s="73">
        <v>-214899.61000000004</v>
      </c>
      <c r="BG1228" s="73">
        <v>52838.62000000017</v>
      </c>
      <c r="BH1228" s="73">
        <v>239307.07999999996</v>
      </c>
      <c r="BI1228" s="73">
        <v>135071.45999999996</v>
      </c>
      <c r="BJ1228" s="71">
        <v>22.774753304369575</v>
      </c>
      <c r="BK1228" s="71">
        <v>15.485010444823534</v>
      </c>
      <c r="BL1228" s="71">
        <v>15.093322147409026</v>
      </c>
      <c r="BM1228" s="71">
        <v>19.436021670650469</v>
      </c>
      <c r="BN1228" s="71">
        <v>5.4023018696616081</v>
      </c>
      <c r="BO1228" s="71">
        <v>12.923961214391163</v>
      </c>
      <c r="BP1228" s="71">
        <v>23.211640620760399</v>
      </c>
      <c r="BQ1228" s="71">
        <v>22.911387567782441</v>
      </c>
      <c r="BR1228" s="72">
        <v>9.7737228190846217</v>
      </c>
      <c r="BS1228" s="72">
        <v>15.491757247044209</v>
      </c>
      <c r="BT1228" s="71">
        <v>17.598852321158954</v>
      </c>
      <c r="BU1228" s="71">
        <v>17.838996639980117</v>
      </c>
      <c r="BV1228" s="71">
        <v>19.017261757599503</v>
      </c>
      <c r="BW1228" s="71">
        <v>15.623883872178929</v>
      </c>
      <c r="BX1228" s="75">
        <v>15021</v>
      </c>
      <c r="BY1228" s="75">
        <v>9201</v>
      </c>
      <c r="BZ1228" s="75">
        <v>9382</v>
      </c>
      <c r="CA1228" s="75">
        <v>13273</v>
      </c>
      <c r="CB1228" s="75">
        <v>11604</v>
      </c>
      <c r="CC1228" s="75">
        <v>12589</v>
      </c>
      <c r="CD1228" s="75">
        <v>9899</v>
      </c>
      <c r="CE1228" s="75">
        <v>8973</v>
      </c>
      <c r="CF1228" s="75">
        <v>13779</v>
      </c>
      <c r="CG1228" s="75">
        <v>9178</v>
      </c>
      <c r="CH1228" s="75">
        <v>10622</v>
      </c>
      <c r="CI1228" s="75">
        <v>13079</v>
      </c>
      <c r="CJ1228" s="75">
        <v>8983</v>
      </c>
      <c r="CK1228" s="75">
        <v>74513</v>
      </c>
      <c r="CL1228" s="73">
        <v>538029.15999999992</v>
      </c>
      <c r="CM1228" s="73">
        <v>646629.36000000022</v>
      </c>
      <c r="CN1228" s="73">
        <v>769637.96000000043</v>
      </c>
      <c r="CO1228" s="73">
        <v>772654.31</v>
      </c>
      <c r="CP1228" s="73">
        <v>830155.18999999983</v>
      </c>
      <c r="CQ1228" s="73">
        <v>677297.04999999993</v>
      </c>
      <c r="CR1228" s="73">
        <v>577337.12</v>
      </c>
      <c r="CS1228" s="73">
        <v>826484.68000000017</v>
      </c>
      <c r="CT1228" s="73">
        <v>598138.24</v>
      </c>
      <c r="CU1228" s="73">
        <v>624332.01</v>
      </c>
      <c r="CV1228" s="73">
        <v>673189.75</v>
      </c>
      <c r="CW1228" s="73">
        <v>669184.7100000002</v>
      </c>
      <c r="CX1228" s="73">
        <v>610841.30000000005</v>
      </c>
      <c r="CY1228" s="77"/>
      <c r="CZ1228" s="4">
        <v>1376</v>
      </c>
      <c r="DA1228" s="76" t="str">
        <f t="shared" si="44"/>
        <v>1376</v>
      </c>
      <c r="DB1228" s="71">
        <v>2.5540053400676102</v>
      </c>
      <c r="DC1228" s="71">
        <v>3.1188323393190802</v>
      </c>
      <c r="DD1228" s="71">
        <v>1.3003322192737237</v>
      </c>
      <c r="DE1228" s="71">
        <v>0.68000971112957331</v>
      </c>
      <c r="DF1228" s="71">
        <v>0.89820668391379521</v>
      </c>
      <c r="DG1228" s="71">
        <v>0.4976178029570219</v>
      </c>
      <c r="DH1228" s="71">
        <v>0.57756068464422461</v>
      </c>
      <c r="DI1228" s="71">
        <v>0.88115151282886994</v>
      </c>
      <c r="DJ1228" s="71">
        <v>0.35671975632590602</v>
      </c>
      <c r="DK1228" s="71">
        <v>0.7594844242072285</v>
      </c>
      <c r="DL1228" s="71">
        <v>0.13257278632786038</v>
      </c>
      <c r="DM1228" s="71">
        <v>0.16606170936657405</v>
      </c>
      <c r="DN1228" s="71">
        <v>0.28777256484868469</v>
      </c>
      <c r="DO1228" s="71">
        <v>0.40814945756176479</v>
      </c>
      <c r="DQ1228" s="71"/>
      <c r="DR1228" s="71"/>
      <c r="DS1228" s="71"/>
      <c r="DT1228" s="71"/>
      <c r="DU1228" s="71"/>
      <c r="DV1228" s="71"/>
      <c r="DW1228" s="71"/>
      <c r="DX1228" s="71"/>
      <c r="DY1228" s="71"/>
      <c r="DZ1228" s="71"/>
      <c r="EA1228" s="71"/>
      <c r="EB1228" s="71"/>
      <c r="EC1228" s="71"/>
      <c r="ED1228" s="71"/>
    </row>
    <row r="1229" spans="1:134">
      <c r="A1229" s="4">
        <v>1427</v>
      </c>
      <c r="B1229" s="46" t="s">
        <v>9393</v>
      </c>
      <c r="C1229" s="65" t="str">
        <f t="shared" si="43"/>
        <v>1427</v>
      </c>
      <c r="D1229" s="69">
        <v>123959.62999999998</v>
      </c>
      <c r="E1229" s="68">
        <v>1619705.31</v>
      </c>
      <c r="F1229" s="68">
        <v>18110.459999999992</v>
      </c>
      <c r="G1229" s="69">
        <v>163107.8200000003</v>
      </c>
      <c r="H1229" s="70">
        <v>90.016990330270659</v>
      </c>
      <c r="I1229" s="70">
        <v>11.197864964054016</v>
      </c>
      <c r="J1229" s="69">
        <v>195454.96</v>
      </c>
      <c r="K1229" s="69">
        <v>178602.20999999993</v>
      </c>
      <c r="L1229" s="69">
        <v>159854.66999999998</v>
      </c>
      <c r="M1229" s="69">
        <v>201435.05</v>
      </c>
      <c r="N1229" s="69">
        <v>353226.53</v>
      </c>
      <c r="O1229" s="69">
        <v>366948.32</v>
      </c>
      <c r="P1229" s="69">
        <v>184971.43999999997</v>
      </c>
      <c r="Q1229" s="69">
        <v>190613.71000000002</v>
      </c>
      <c r="R1229" s="69">
        <v>502578.18999999994</v>
      </c>
      <c r="S1229" s="69">
        <v>185808.81</v>
      </c>
      <c r="T1229" s="69">
        <v>206352.84999999992</v>
      </c>
      <c r="U1229" s="69">
        <v>225420.68</v>
      </c>
      <c r="V1229" s="69">
        <v>123959.62999999998</v>
      </c>
      <c r="W1229" s="70">
        <v>89.777720735501248</v>
      </c>
      <c r="X1229" s="70">
        <v>81.795688448730914</v>
      </c>
      <c r="Y1229" s="70">
        <v>72.78889661021104</v>
      </c>
      <c r="Z1229" s="71">
        <v>80.088081719936341</v>
      </c>
      <c r="AA1229" s="71">
        <v>126.90423474821684</v>
      </c>
      <c r="AB1229" s="71">
        <v>108.09079840662446</v>
      </c>
      <c r="AC1229" s="71">
        <v>74.125835105367926</v>
      </c>
      <c r="AD1229" s="71">
        <v>77.360219701182885</v>
      </c>
      <c r="AE1229" s="71">
        <v>98.665579646495644</v>
      </c>
      <c r="AF1229" s="71">
        <v>85.537694329273521</v>
      </c>
      <c r="AG1229" s="71">
        <v>95.930122107665937</v>
      </c>
      <c r="AH1229" s="71">
        <v>98.193737698676372</v>
      </c>
      <c r="AI1229" s="71">
        <v>93.820941608126901</v>
      </c>
      <c r="AJ1229" s="71">
        <v>-11.5827062966941</v>
      </c>
      <c r="AK1229" s="71">
        <v>-23.58857741232714</v>
      </c>
      <c r="AL1229" s="71">
        <v>-31.471086101610503</v>
      </c>
      <c r="AM1229" s="71">
        <v>-18.441533422686508</v>
      </c>
      <c r="AN1229" s="71">
        <v>-0.87116253649172082</v>
      </c>
      <c r="AO1229" s="71">
        <v>-8.9444164098223418</v>
      </c>
      <c r="AP1229" s="71">
        <v>-24.60944311034633</v>
      </c>
      <c r="AQ1229" s="71">
        <v>-2.7346239782320647</v>
      </c>
      <c r="AR1229" s="71">
        <v>107.57563767434158</v>
      </c>
      <c r="AS1229" s="71">
        <v>-42.692688010808553</v>
      </c>
      <c r="AT1229" s="71">
        <v>25.933910479222643</v>
      </c>
      <c r="AU1229" s="71">
        <v>25.781482479449025</v>
      </c>
      <c r="AV1229" s="72">
        <v>17.10968541368818</v>
      </c>
      <c r="AW1229" s="73">
        <v>-25604.690000000002</v>
      </c>
      <c r="AX1229" s="73">
        <v>-55135.370000000024</v>
      </c>
      <c r="AY1229" s="73">
        <v>-73411.349999999977</v>
      </c>
      <c r="AZ1229" s="73">
        <v>-45547.340000000055</v>
      </c>
      <c r="BA1229" s="73">
        <v>-3092.2299999999814</v>
      </c>
      <c r="BB1229" s="73">
        <v>-31597.079999999958</v>
      </c>
      <c r="BC1229" s="73">
        <v>-60379.499999999971</v>
      </c>
      <c r="BD1229" s="73">
        <v>-5359.1199999999371</v>
      </c>
      <c r="BE1229" s="73">
        <v>260460.08999999994</v>
      </c>
      <c r="BF1229" s="73">
        <v>-138423.48000000004</v>
      </c>
      <c r="BG1229" s="73">
        <v>42494.799999999901</v>
      </c>
      <c r="BH1229" s="73">
        <v>46204.570000000065</v>
      </c>
      <c r="BI1229" s="73">
        <v>18110.459999999992</v>
      </c>
      <c r="BJ1229" s="71">
        <v>13.127225658089186</v>
      </c>
      <c r="BK1229" s="71">
        <v>11.555613792417621</v>
      </c>
      <c r="BL1229" s="71">
        <v>10.182973149520963</v>
      </c>
      <c r="BM1229" s="71">
        <v>11.937516465841183</v>
      </c>
      <c r="BN1229" s="71">
        <v>-3.8058615150753288</v>
      </c>
      <c r="BO1229" s="71">
        <v>6.4340058665924644</v>
      </c>
      <c r="BP1229" s="71">
        <v>19.038306191631932</v>
      </c>
      <c r="BQ1229" s="71">
        <v>21.603338848845851</v>
      </c>
      <c r="BR1229" s="72">
        <v>10.990784928269907</v>
      </c>
      <c r="BS1229" s="72">
        <v>7.8759820004902465</v>
      </c>
      <c r="BT1229" s="71">
        <v>12.798549022933001</v>
      </c>
      <c r="BU1229" s="71">
        <v>11.576474484848223</v>
      </c>
      <c r="BV1229" s="71">
        <v>7.7520402433343172</v>
      </c>
      <c r="BW1229" s="71">
        <v>11.235588070427024</v>
      </c>
      <c r="BX1229" s="75">
        <v>5631</v>
      </c>
      <c r="BY1229" s="75">
        <v>5421</v>
      </c>
      <c r="BZ1229" s="75">
        <v>4336</v>
      </c>
      <c r="CA1229" s="75">
        <v>5121</v>
      </c>
      <c r="CB1229" s="75">
        <v>6765</v>
      </c>
      <c r="CC1229" s="75">
        <v>7883</v>
      </c>
      <c r="CD1229" s="75">
        <v>4635</v>
      </c>
      <c r="CE1229" s="75">
        <v>4690</v>
      </c>
      <c r="CF1229" s="75">
        <v>8857</v>
      </c>
      <c r="CG1229" s="75">
        <v>5202</v>
      </c>
      <c r="CH1229" s="75">
        <v>5692</v>
      </c>
      <c r="CI1229" s="75">
        <v>6265</v>
      </c>
      <c r="CJ1229" s="75">
        <v>3429</v>
      </c>
      <c r="CK1229" s="75">
        <v>38770</v>
      </c>
      <c r="CL1229" s="73">
        <v>561514.21</v>
      </c>
      <c r="CM1229" s="73">
        <v>543750.7300000001</v>
      </c>
      <c r="CN1229" s="73">
        <v>563264.83000000007</v>
      </c>
      <c r="CO1229" s="73">
        <v>659805.79999999981</v>
      </c>
      <c r="CP1229" s="73">
        <v>664905</v>
      </c>
      <c r="CQ1229" s="73">
        <v>589736.62</v>
      </c>
      <c r="CR1229" s="73">
        <v>575850.19999999984</v>
      </c>
      <c r="CS1229" s="73">
        <v>733599.7300000001</v>
      </c>
      <c r="CT1229" s="73">
        <v>593049.52000000014</v>
      </c>
      <c r="CU1229" s="73">
        <v>529866.3899999999</v>
      </c>
      <c r="CV1229" s="73">
        <v>549731.55999999994</v>
      </c>
      <c r="CW1229" s="73">
        <v>592787.22</v>
      </c>
      <c r="CX1229" s="73">
        <v>554217.36999999988</v>
      </c>
      <c r="CY1229" s="77"/>
      <c r="CZ1229" s="4">
        <v>1427</v>
      </c>
      <c r="DA1229" s="76" t="str">
        <f t="shared" si="44"/>
        <v>1427</v>
      </c>
      <c r="DB1229" s="71">
        <v>2.4408030760172297</v>
      </c>
      <c r="DC1229" s="71">
        <v>2.7419131674931796</v>
      </c>
      <c r="DD1229" s="71">
        <v>0.55806312400361735</v>
      </c>
      <c r="DE1229" s="71">
        <v>0.846268748258722</v>
      </c>
      <c r="DF1229" s="71">
        <v>3.1992815408323945</v>
      </c>
      <c r="DG1229" s="71">
        <v>0.57405246452576364</v>
      </c>
      <c r="DH1229" s="71">
        <v>0.33452905434691288</v>
      </c>
      <c r="DI1229" s="71">
        <v>0.45469938971162444</v>
      </c>
      <c r="DJ1229" s="71">
        <v>0.29279198574779858</v>
      </c>
      <c r="DK1229" s="71">
        <v>0.17180815238279484</v>
      </c>
      <c r="DL1229" s="71">
        <v>0.25782603699355838</v>
      </c>
      <c r="DM1229" s="71">
        <v>0.20823680110397483</v>
      </c>
      <c r="DN1229" s="71">
        <v>0.5138428366636224</v>
      </c>
      <c r="DO1229" s="71">
        <v>0.30443206700456782</v>
      </c>
      <c r="DQ1229" s="71"/>
      <c r="DR1229" s="71"/>
      <c r="DS1229" s="71"/>
      <c r="DT1229" s="71"/>
      <c r="DU1229" s="71"/>
      <c r="DV1229" s="71"/>
      <c r="DW1229" s="71"/>
      <c r="DX1229" s="71"/>
      <c r="DY1229" s="71"/>
      <c r="DZ1229" s="71"/>
      <c r="EA1229" s="71"/>
      <c r="EB1229" s="71"/>
      <c r="EC1229" s="71"/>
      <c r="ED1229" s="71"/>
    </row>
    <row r="1230" spans="1:134">
      <c r="A1230" s="4">
        <v>5208</v>
      </c>
      <c r="B1230" s="46" t="s">
        <v>9399</v>
      </c>
      <c r="C1230" s="65" t="str">
        <f t="shared" si="43"/>
        <v>5208</v>
      </c>
      <c r="D1230" s="69">
        <v>129122.64</v>
      </c>
      <c r="E1230" s="68">
        <v>1887244.2400000002</v>
      </c>
      <c r="F1230" s="68">
        <v>14245.910000000033</v>
      </c>
      <c r="G1230" s="69">
        <v>114970.47999999998</v>
      </c>
      <c r="H1230" s="70">
        <v>88.021935518528736</v>
      </c>
      <c r="I1230" s="70">
        <v>6.487173855127204</v>
      </c>
      <c r="J1230" s="69">
        <v>235793.03999999995</v>
      </c>
      <c r="K1230" s="69">
        <v>224524.34999999995</v>
      </c>
      <c r="L1230" s="69">
        <v>205849.99999999997</v>
      </c>
      <c r="M1230" s="69">
        <v>251519.84999999995</v>
      </c>
      <c r="N1230" s="69">
        <v>290557.37</v>
      </c>
      <c r="O1230" s="69">
        <v>387892.8299999999</v>
      </c>
      <c r="P1230" s="69">
        <v>210195.58</v>
      </c>
      <c r="Q1230" s="69">
        <v>202484.08000000002</v>
      </c>
      <c r="R1230" s="69">
        <v>677631.71000000008</v>
      </c>
      <c r="S1230" s="69">
        <v>199185.77999999994</v>
      </c>
      <c r="T1230" s="69">
        <v>228859.77999999997</v>
      </c>
      <c r="U1230" s="69">
        <v>239764.67</v>
      </c>
      <c r="V1230" s="69">
        <v>129122.64</v>
      </c>
      <c r="W1230" s="70">
        <v>87.872954466490881</v>
      </c>
      <c r="X1230" s="70">
        <v>93.163201226902231</v>
      </c>
      <c r="Y1230" s="70">
        <v>87.417659285305234</v>
      </c>
      <c r="Z1230" s="71">
        <v>90.265496348734786</v>
      </c>
      <c r="AA1230" s="71">
        <v>94.282342022350548</v>
      </c>
      <c r="AB1230" s="71">
        <v>105.93468027167295</v>
      </c>
      <c r="AC1230" s="71">
        <v>92.960612171682669</v>
      </c>
      <c r="AD1230" s="71">
        <v>79.291282109771942</v>
      </c>
      <c r="AE1230" s="71">
        <v>94.72496968083118</v>
      </c>
      <c r="AF1230" s="71">
        <v>80.293321802195663</v>
      </c>
      <c r="AG1230" s="71">
        <v>78.653043714534888</v>
      </c>
      <c r="AH1230" s="71">
        <v>89.503491032916742</v>
      </c>
      <c r="AI1230" s="71">
        <v>92.043562032695732</v>
      </c>
      <c r="AJ1230" s="71">
        <v>-4.7965080363324697</v>
      </c>
      <c r="AK1230" s="71">
        <v>-13.174309637569337</v>
      </c>
      <c r="AL1230" s="71">
        <v>-18.483841426301918</v>
      </c>
      <c r="AM1230" s="71">
        <v>-21.546323754359985</v>
      </c>
      <c r="AN1230" s="71">
        <v>-22.858567804948482</v>
      </c>
      <c r="AO1230" s="71">
        <v>-8.4815506225174744</v>
      </c>
      <c r="AP1230" s="71">
        <v>-6.4876595815862137</v>
      </c>
      <c r="AQ1230" s="71">
        <v>-2.4048139561774096</v>
      </c>
      <c r="AR1230" s="71">
        <v>137.48453890640758</v>
      </c>
      <c r="AS1230" s="71">
        <v>-60.190285632307926</v>
      </c>
      <c r="AT1230" s="71">
        <v>0.49005524675085343</v>
      </c>
      <c r="AU1230" s="71">
        <v>13.246326745374514</v>
      </c>
      <c r="AV1230" s="72">
        <v>12.401040663326723</v>
      </c>
      <c r="AW1230" s="73">
        <v>-11879.640000000014</v>
      </c>
      <c r="AX1230" s="73">
        <v>-34067.720000000059</v>
      </c>
      <c r="AY1230" s="73">
        <v>-46676.620000000024</v>
      </c>
      <c r="AZ1230" s="73">
        <v>-69076.78999999995</v>
      </c>
      <c r="BA1230" s="73">
        <v>-86084.570000000065</v>
      </c>
      <c r="BB1230" s="73">
        <v>-27552.639999999956</v>
      </c>
      <c r="BC1230" s="73">
        <v>-14582.860000000015</v>
      </c>
      <c r="BD1230" s="73">
        <v>-4989.3499999999185</v>
      </c>
      <c r="BE1230" s="73">
        <v>392294.52000000008</v>
      </c>
      <c r="BF1230" s="73">
        <v>-301158.87999999989</v>
      </c>
      <c r="BG1230" s="73">
        <v>1116.0699999999779</v>
      </c>
      <c r="BH1230" s="73">
        <v>28045.069999999949</v>
      </c>
      <c r="BI1230" s="73">
        <v>14245.910000000033</v>
      </c>
      <c r="BJ1230" s="71">
        <v>11.92304509528962</v>
      </c>
      <c r="BK1230" s="71">
        <v>9.0288948121300354</v>
      </c>
      <c r="BL1230" s="71">
        <v>8.5087805645911931</v>
      </c>
      <c r="BM1230" s="71">
        <v>10.018370558435558</v>
      </c>
      <c r="BN1230" s="71">
        <v>-7.2788164880960515E-2</v>
      </c>
      <c r="BO1230" s="71">
        <v>5.5063691710796689</v>
      </c>
      <c r="BP1230" s="71">
        <v>11.465513407445577</v>
      </c>
      <c r="BQ1230" s="71">
        <v>15.617595868300119</v>
      </c>
      <c r="BR1230" s="72">
        <v>5.2939804229799874</v>
      </c>
      <c r="BS1230" s="72">
        <v>8.1122722231811561</v>
      </c>
      <c r="BT1230" s="71">
        <v>8.974484385605475</v>
      </c>
      <c r="BU1230" s="71">
        <v>10.235097290648245</v>
      </c>
      <c r="BV1230" s="71">
        <v>7.0633313748857809</v>
      </c>
      <c r="BW1230" s="71">
        <v>6.8213730184508954</v>
      </c>
      <c r="BX1230" s="75">
        <v>7923</v>
      </c>
      <c r="BY1230" s="75">
        <v>7559</v>
      </c>
      <c r="BZ1230" s="75">
        <v>6626</v>
      </c>
      <c r="CA1230" s="75">
        <v>7320</v>
      </c>
      <c r="CB1230" s="75">
        <v>7585</v>
      </c>
      <c r="CC1230" s="75">
        <v>9720</v>
      </c>
      <c r="CD1230" s="75">
        <v>6339</v>
      </c>
      <c r="CE1230" s="75">
        <v>6010</v>
      </c>
      <c r="CF1230" s="75">
        <v>12698</v>
      </c>
      <c r="CG1230" s="75">
        <v>5981</v>
      </c>
      <c r="CH1230" s="75">
        <v>6650</v>
      </c>
      <c r="CI1230" s="75">
        <v>7358</v>
      </c>
      <c r="CJ1230" s="75">
        <v>4389</v>
      </c>
      <c r="CK1230" s="75">
        <v>49425</v>
      </c>
      <c r="CL1230" s="73">
        <v>544958.08000000007</v>
      </c>
      <c r="CM1230" s="73">
        <v>517836.2900000001</v>
      </c>
      <c r="CN1230" s="73">
        <v>551988.8899999999</v>
      </c>
      <c r="CO1230" s="73">
        <v>573577.29999999993</v>
      </c>
      <c r="CP1230" s="73">
        <v>620242.13000000012</v>
      </c>
      <c r="CQ1230" s="73">
        <v>457771.19</v>
      </c>
      <c r="CR1230" s="73">
        <v>532895.00000000012</v>
      </c>
      <c r="CS1230" s="73">
        <v>778616.77000000014</v>
      </c>
      <c r="CT1230" s="73">
        <v>511191.62999999995</v>
      </c>
      <c r="CU1230" s="73">
        <v>503195.36</v>
      </c>
      <c r="CV1230" s="73">
        <v>528522.55999999994</v>
      </c>
      <c r="CW1230" s="73">
        <v>498282.56000000011</v>
      </c>
      <c r="CX1230" s="73">
        <v>446147.89000000007</v>
      </c>
      <c r="CY1230" s="77"/>
      <c r="CZ1230" s="4">
        <v>5208</v>
      </c>
      <c r="DA1230" s="76" t="str">
        <f t="shared" si="44"/>
        <v>5208</v>
      </c>
      <c r="DB1230" s="71">
        <v>7.5321282953440027</v>
      </c>
      <c r="DC1230" s="71">
        <v>5.9003718902496258</v>
      </c>
      <c r="DD1230" s="71">
        <v>1.549173213985549</v>
      </c>
      <c r="DE1230" s="71">
        <v>0.49640913699416384</v>
      </c>
      <c r="DF1230" s="71">
        <v>2.2176765644344512</v>
      </c>
      <c r="DG1230" s="71">
        <v>0.84425910593008291</v>
      </c>
      <c r="DH1230" s="71">
        <v>0.80143668943167012</v>
      </c>
      <c r="DI1230" s="71">
        <v>0.31621352639576111</v>
      </c>
      <c r="DJ1230" s="71">
        <v>0.51304572508052393</v>
      </c>
      <c r="DK1230" s="71">
        <v>0.23999307486154697</v>
      </c>
      <c r="DL1230" s="71">
        <v>0.14555922172778579</v>
      </c>
      <c r="DM1230" s="71">
        <v>0.13697006185003932</v>
      </c>
      <c r="DN1230" s="72">
        <v>0.14131990312637627</v>
      </c>
      <c r="DO1230" s="71">
        <v>0.37777592382547226</v>
      </c>
      <c r="DQ1230" s="71"/>
      <c r="DR1230" s="71"/>
      <c r="DS1230" s="71"/>
      <c r="DT1230" s="71"/>
      <c r="DU1230" s="71"/>
      <c r="DV1230" s="71"/>
      <c r="DW1230" s="71"/>
      <c r="DX1230" s="71"/>
      <c r="DY1230" s="71"/>
      <c r="DZ1230" s="71"/>
      <c r="EA1230" s="71"/>
      <c r="EB1230" s="71"/>
      <c r="EC1230" s="71"/>
      <c r="ED1230" s="71"/>
    </row>
    <row r="1231" spans="1:134">
      <c r="A1231" s="4">
        <v>5087</v>
      </c>
      <c r="B1231" s="46" t="s">
        <v>9406</v>
      </c>
      <c r="C1231" s="65" t="str">
        <f t="shared" si="43"/>
        <v>5087</v>
      </c>
      <c r="D1231" s="69">
        <v>411047.57000000007</v>
      </c>
      <c r="E1231" s="68">
        <v>4618670.4500000011</v>
      </c>
      <c r="F1231" s="68">
        <v>78754.840000000142</v>
      </c>
      <c r="G1231" s="69">
        <v>650920.05999999959</v>
      </c>
      <c r="H1231" s="70">
        <v>94.556020681513147</v>
      </c>
      <c r="I1231" s="70">
        <v>16.405267368646115</v>
      </c>
      <c r="J1231" s="69">
        <v>594407.66999999981</v>
      </c>
      <c r="K1231" s="69">
        <v>669075.67000000016</v>
      </c>
      <c r="L1231" s="69">
        <v>623167.74</v>
      </c>
      <c r="M1231" s="69">
        <v>671534.97999999986</v>
      </c>
      <c r="N1231" s="69">
        <v>826928.92</v>
      </c>
      <c r="O1231" s="69">
        <v>1002440.7400000001</v>
      </c>
      <c r="P1231" s="69">
        <v>653615.14999999967</v>
      </c>
      <c r="Q1231" s="69">
        <v>666323.07000000007</v>
      </c>
      <c r="R1231" s="69">
        <v>962900.3400000002</v>
      </c>
      <c r="S1231" s="69">
        <v>604550.81999999995</v>
      </c>
      <c r="T1231" s="69">
        <v>651584.77</v>
      </c>
      <c r="U1231" s="69">
        <v>668648.73</v>
      </c>
      <c r="V1231" s="69">
        <v>411047.57000000007</v>
      </c>
      <c r="W1231" s="70">
        <v>97.879426284906359</v>
      </c>
      <c r="X1231" s="70">
        <v>105.16803051503447</v>
      </c>
      <c r="Y1231" s="70">
        <v>100.15401904418937</v>
      </c>
      <c r="Z1231" s="71">
        <v>92.075200062029239</v>
      </c>
      <c r="AA1231" s="71">
        <v>107.54979181896476</v>
      </c>
      <c r="AB1231" s="71">
        <v>99.123437349245009</v>
      </c>
      <c r="AC1231" s="71">
        <v>97.278270076206013</v>
      </c>
      <c r="AD1231" s="71">
        <v>84.802882486483171</v>
      </c>
      <c r="AE1231" s="71">
        <v>101.45571878105616</v>
      </c>
      <c r="AF1231" s="71">
        <v>100.39541274609726</v>
      </c>
      <c r="AG1231" s="71">
        <v>87.511176167679622</v>
      </c>
      <c r="AH1231" s="71">
        <v>91.324472122480998</v>
      </c>
      <c r="AI1231" s="71">
        <v>103.03062935114922</v>
      </c>
      <c r="AJ1231" s="71">
        <v>-0.61479589503612431</v>
      </c>
      <c r="AK1231" s="71">
        <v>2.8492870967857353</v>
      </c>
      <c r="AL1231" s="71">
        <v>-8.9164027950898834</v>
      </c>
      <c r="AM1231" s="71">
        <v>-10.882510078145524</v>
      </c>
      <c r="AN1231" s="71">
        <v>1.03429277692626</v>
      </c>
      <c r="AO1231" s="71">
        <v>1.0867452387194332</v>
      </c>
      <c r="AP1231" s="71">
        <v>2.6344180971438647</v>
      </c>
      <c r="AQ1231" s="71">
        <v>10.358505485868319</v>
      </c>
      <c r="AR1231" s="71">
        <v>62.656071181744721</v>
      </c>
      <c r="AS1231" s="71">
        <v>-9.4368583112770406</v>
      </c>
      <c r="AT1231" s="71">
        <v>15.010781012412977</v>
      </c>
      <c r="AU1231" s="71">
        <v>17.561509277794695</v>
      </c>
      <c r="AV1231" s="72">
        <v>23.700440271443846</v>
      </c>
      <c r="AW1231" s="73">
        <v>-3677.0000000001164</v>
      </c>
      <c r="AX1231" s="73">
        <v>18535.750000000233</v>
      </c>
      <c r="AY1231" s="73">
        <v>-61003.459999999963</v>
      </c>
      <c r="AZ1231" s="73">
        <v>-82003.950000000186</v>
      </c>
      <c r="BA1231" s="73">
        <v>8465.3100000002887</v>
      </c>
      <c r="BB1231" s="73">
        <v>17552.5</v>
      </c>
      <c r="BC1231" s="73">
        <v>16776.979999999632</v>
      </c>
      <c r="BD1231" s="73">
        <v>62542.629999999888</v>
      </c>
      <c r="BE1231" s="73">
        <v>370914.85000000044</v>
      </c>
      <c r="BF1231" s="73">
        <v>-62995.389999999898</v>
      </c>
      <c r="BG1231" s="73">
        <v>85042.430000000051</v>
      </c>
      <c r="BH1231" s="73">
        <v>99883.719999999972</v>
      </c>
      <c r="BI1231" s="73">
        <v>78754.840000000142</v>
      </c>
      <c r="BJ1231" s="71">
        <v>19.984347393123677</v>
      </c>
      <c r="BK1231" s="71">
        <v>16.271715418627927</v>
      </c>
      <c r="BL1231" s="71">
        <v>16.807192553171706</v>
      </c>
      <c r="BM1231" s="71">
        <v>15.25378548927544</v>
      </c>
      <c r="BN1231" s="71">
        <v>6.415078928244311</v>
      </c>
      <c r="BO1231" s="71">
        <v>14.427808238775498</v>
      </c>
      <c r="BP1231" s="71">
        <v>22.4433068408057</v>
      </c>
      <c r="BQ1231" s="71">
        <v>21.767700332829033</v>
      </c>
      <c r="BR1231" s="72">
        <v>17.207225575368575</v>
      </c>
      <c r="BS1231" s="72">
        <v>16.961955254333049</v>
      </c>
      <c r="BT1231" s="71">
        <v>16.342705517929073</v>
      </c>
      <c r="BU1231" s="71">
        <v>16.061228988409439</v>
      </c>
      <c r="BV1231" s="71">
        <v>15.939022999096181</v>
      </c>
      <c r="BW1231" s="71">
        <v>16.687254811452352</v>
      </c>
      <c r="BX1231" s="75">
        <v>9231</v>
      </c>
      <c r="BY1231" s="75">
        <v>9863</v>
      </c>
      <c r="BZ1231" s="75">
        <v>9157</v>
      </c>
      <c r="CA1231" s="75">
        <v>9300</v>
      </c>
      <c r="CB1231" s="75">
        <v>10871</v>
      </c>
      <c r="CC1231" s="75">
        <v>12830</v>
      </c>
      <c r="CD1231" s="75">
        <v>9331</v>
      </c>
      <c r="CE1231" s="75">
        <v>9531</v>
      </c>
      <c r="CF1231" s="75">
        <v>12012</v>
      </c>
      <c r="CG1231" s="75">
        <v>9405</v>
      </c>
      <c r="CH1231" s="75">
        <v>9724</v>
      </c>
      <c r="CI1231" s="75">
        <v>9783</v>
      </c>
      <c r="CJ1231" s="75">
        <v>5930</v>
      </c>
      <c r="CK1231" s="75">
        <v>65716</v>
      </c>
      <c r="CL1231" s="73">
        <v>1012629.0599999999</v>
      </c>
      <c r="CM1231" s="73">
        <v>933821.98</v>
      </c>
      <c r="CN1231" s="73">
        <v>1044763.4999999998</v>
      </c>
      <c r="CO1231" s="73">
        <v>1399367.4399999997</v>
      </c>
      <c r="CP1231" s="73">
        <v>1389860.96</v>
      </c>
      <c r="CQ1231" s="73">
        <v>1371787.8400000003</v>
      </c>
      <c r="CR1231" s="73">
        <v>1482547.7100000007</v>
      </c>
      <c r="CS1231" s="73">
        <v>1821493.4599999997</v>
      </c>
      <c r="CT1231" s="73">
        <v>1407927.27</v>
      </c>
      <c r="CU1231" s="73">
        <v>1252491.6900000009</v>
      </c>
      <c r="CV1231" s="73">
        <v>1209582.6700000002</v>
      </c>
      <c r="CW1231" s="73">
        <v>1057989.6100000003</v>
      </c>
      <c r="CX1231" s="73">
        <v>1044669.7699999997</v>
      </c>
      <c r="CY1231" s="77"/>
      <c r="CZ1231" s="4">
        <v>5087</v>
      </c>
      <c r="DA1231" s="76" t="str">
        <f t="shared" si="44"/>
        <v>5087</v>
      </c>
      <c r="DB1231" s="71">
        <v>4.2771881452043825</v>
      </c>
      <c r="DC1231" s="71">
        <v>3.7804238821178329</v>
      </c>
      <c r="DD1231" s="71">
        <v>1.8374359022844888</v>
      </c>
      <c r="DE1231" s="71">
        <v>1.6184868547641329</v>
      </c>
      <c r="DF1231" s="71">
        <v>1.647898460329547</v>
      </c>
      <c r="DG1231" s="71">
        <v>0.89334524164140883</v>
      </c>
      <c r="DH1231" s="71">
        <v>0.76968845495922711</v>
      </c>
      <c r="DI1231" s="71">
        <v>0.5144975633442378</v>
      </c>
      <c r="DJ1231" s="71">
        <v>0.50305461657046346</v>
      </c>
      <c r="DK1231" s="71">
        <v>0.56852333461420756</v>
      </c>
      <c r="DL1231" s="71">
        <v>0.8137003072188812</v>
      </c>
      <c r="DM1231" s="71">
        <v>0.34496862911483517</v>
      </c>
      <c r="DN1231" s="72">
        <v>0.51370060088496872</v>
      </c>
      <c r="DO1231" s="71">
        <v>0.57290111425122248</v>
      </c>
      <c r="DQ1231" s="71"/>
      <c r="DR1231" s="71"/>
      <c r="DS1231" s="71"/>
      <c r="DT1231" s="71"/>
      <c r="DU1231" s="71"/>
      <c r="DV1231" s="71"/>
      <c r="DW1231" s="71"/>
      <c r="DX1231" s="71"/>
      <c r="DY1231" s="71"/>
      <c r="DZ1231" s="71"/>
      <c r="EA1231" s="71"/>
      <c r="EB1231" s="71"/>
      <c r="EC1231" s="71"/>
      <c r="ED1231" s="71"/>
    </row>
    <row r="1232" spans="1:134">
      <c r="A1232" s="4">
        <v>5219</v>
      </c>
      <c r="B1232" s="46" t="s">
        <v>9413</v>
      </c>
      <c r="C1232" s="65" t="str">
        <f t="shared" si="43"/>
        <v>5219</v>
      </c>
      <c r="D1232" s="69">
        <v>138134.63999999998</v>
      </c>
      <c r="E1232" s="68">
        <v>1613880.7099999997</v>
      </c>
      <c r="F1232" s="68">
        <v>35625.670000000013</v>
      </c>
      <c r="G1232" s="69">
        <v>356838.39999999991</v>
      </c>
      <c r="H1232" s="70">
        <v>105.5838612965676</v>
      </c>
      <c r="I1232" s="70">
        <v>28.387143150336769</v>
      </c>
      <c r="J1232" s="69">
        <v>197113.48999999993</v>
      </c>
      <c r="K1232" s="69">
        <v>197721.13999999998</v>
      </c>
      <c r="L1232" s="69">
        <v>178959.46999999991</v>
      </c>
      <c r="M1232" s="69">
        <v>201558.96999999994</v>
      </c>
      <c r="N1232" s="69">
        <v>254457.07999999996</v>
      </c>
      <c r="O1232" s="69">
        <v>329542.49999999994</v>
      </c>
      <c r="P1232" s="69">
        <v>204267.63</v>
      </c>
      <c r="Q1232" s="69">
        <v>165417.88</v>
      </c>
      <c r="R1232" s="69">
        <v>453908.66999999993</v>
      </c>
      <c r="S1232" s="69">
        <v>187959.33</v>
      </c>
      <c r="T1232" s="69">
        <v>221553.24999999991</v>
      </c>
      <c r="U1232" s="69">
        <v>242639.30999999997</v>
      </c>
      <c r="V1232" s="69">
        <v>138134.63999999998</v>
      </c>
      <c r="W1232" s="70">
        <v>106.13571948152408</v>
      </c>
      <c r="X1232" s="70">
        <v>108.06662414350782</v>
      </c>
      <c r="Y1232" s="70">
        <v>113.96837575815921</v>
      </c>
      <c r="Z1232" s="71">
        <v>105.78485182571438</v>
      </c>
      <c r="AA1232" s="71">
        <v>93.839969956113606</v>
      </c>
      <c r="AB1232" s="71">
        <v>103.52444661751072</v>
      </c>
      <c r="AC1232" s="71">
        <v>113.70599789982974</v>
      </c>
      <c r="AD1232" s="71">
        <v>100.31275153932808</v>
      </c>
      <c r="AE1232" s="71">
        <v>104.28236435956846</v>
      </c>
      <c r="AF1232" s="71">
        <v>110.80668770617821</v>
      </c>
      <c r="AG1232" s="71">
        <v>98.957190974446846</v>
      </c>
      <c r="AH1232" s="71">
        <v>109.11032231642412</v>
      </c>
      <c r="AI1232" s="71">
        <v>104.00344629627052</v>
      </c>
      <c r="AJ1232" s="71">
        <v>12.000049319832407</v>
      </c>
      <c r="AK1232" s="71">
        <v>-0.20120657317540536</v>
      </c>
      <c r="AL1232" s="71">
        <v>5.3222994911074073</v>
      </c>
      <c r="AM1232" s="71">
        <v>8.5978749815262425</v>
      </c>
      <c r="AN1232" s="71">
        <v>-4.349041068022153</v>
      </c>
      <c r="AO1232" s="71">
        <v>12.764542038075799</v>
      </c>
      <c r="AP1232" s="71">
        <v>14.417064701928828</v>
      </c>
      <c r="AQ1232" s="71">
        <v>24.50477631943302</v>
      </c>
      <c r="AR1232" s="71">
        <v>117.5673482464378</v>
      </c>
      <c r="AS1232" s="71">
        <v>-34.376313521456879</v>
      </c>
      <c r="AT1232" s="71">
        <v>27.303985909485551</v>
      </c>
      <c r="AU1232" s="71">
        <v>39.399906514930372</v>
      </c>
      <c r="AV1232" s="72">
        <v>34.753709846074955</v>
      </c>
      <c r="AW1232" s="73">
        <v>21119.379999999917</v>
      </c>
      <c r="AX1232" s="73">
        <v>-398.63000000003376</v>
      </c>
      <c r="AY1232" s="73">
        <v>9043.4399999998277</v>
      </c>
      <c r="AZ1232" s="73">
        <v>15957.759999999951</v>
      </c>
      <c r="BA1232" s="73">
        <v>-11550.630000000063</v>
      </c>
      <c r="BB1232" s="73">
        <v>41013.509999999951</v>
      </c>
      <c r="BC1232" s="73">
        <v>25738.639999999985</v>
      </c>
      <c r="BD1232" s="73">
        <v>32557.210000000021</v>
      </c>
      <c r="BE1232" s="73">
        <v>245279.62999999989</v>
      </c>
      <c r="BF1232" s="73">
        <v>-98460.620000000024</v>
      </c>
      <c r="BG1232" s="73">
        <v>47518.439999999915</v>
      </c>
      <c r="BH1232" s="73">
        <v>68579.429999999993</v>
      </c>
      <c r="BI1232" s="73">
        <v>35625.670000000013</v>
      </c>
      <c r="BJ1232" s="71">
        <v>14.756807377186593</v>
      </c>
      <c r="BK1232" s="71">
        <v>9.8912820734868845</v>
      </c>
      <c r="BL1232" s="71">
        <v>10.052213530898563</v>
      </c>
      <c r="BM1232" s="71">
        <v>9.3862622884686964</v>
      </c>
      <c r="BN1232" s="71">
        <v>0.32174680970239011</v>
      </c>
      <c r="BO1232" s="71">
        <v>7.8237673544568889</v>
      </c>
      <c r="BP1232" s="71">
        <v>16.925044448254461</v>
      </c>
      <c r="BQ1232" s="71">
        <v>19.247867394821235</v>
      </c>
      <c r="BR1232" s="72">
        <v>6.0088695691716838</v>
      </c>
      <c r="BS1232" s="72">
        <v>2.9588397357311793</v>
      </c>
      <c r="BT1232" s="71">
        <v>12.446830064598323</v>
      </c>
      <c r="BU1232" s="71">
        <v>11.729467160207166</v>
      </c>
      <c r="BV1232" s="71">
        <v>7.9515666629154218</v>
      </c>
      <c r="BW1232" s="71">
        <v>8.7432500737703993</v>
      </c>
      <c r="BX1232" s="75">
        <v>8324</v>
      </c>
      <c r="BY1232" s="75">
        <v>7750</v>
      </c>
      <c r="BZ1232" s="75">
        <v>7415</v>
      </c>
      <c r="CA1232" s="75">
        <v>7818</v>
      </c>
      <c r="CB1232" s="75">
        <v>8573</v>
      </c>
      <c r="CC1232" s="75">
        <v>10019</v>
      </c>
      <c r="CD1232" s="75">
        <v>7519</v>
      </c>
      <c r="CE1232" s="75">
        <v>6862</v>
      </c>
      <c r="CF1232" s="75">
        <v>11397</v>
      </c>
      <c r="CG1232" s="75">
        <v>7362</v>
      </c>
      <c r="CH1232" s="75">
        <v>8375</v>
      </c>
      <c r="CI1232" s="75">
        <v>9255</v>
      </c>
      <c r="CJ1232" s="75">
        <v>5353</v>
      </c>
      <c r="CK1232" s="75">
        <v>56123</v>
      </c>
      <c r="CL1232" s="73">
        <v>474121.3</v>
      </c>
      <c r="CM1232" s="73">
        <v>439985.71</v>
      </c>
      <c r="CN1232" s="73">
        <v>476587.3</v>
      </c>
      <c r="CO1232" s="73">
        <v>491611.46000000008</v>
      </c>
      <c r="CP1232" s="73">
        <v>533157.5</v>
      </c>
      <c r="CQ1232" s="73">
        <v>423793.18</v>
      </c>
      <c r="CR1232" s="73">
        <v>309736.13000000006</v>
      </c>
      <c r="CS1232" s="73">
        <v>538817.90999999992</v>
      </c>
      <c r="CT1232" s="73">
        <v>505773.64</v>
      </c>
      <c r="CU1232" s="73">
        <v>413885.12</v>
      </c>
      <c r="CV1232" s="73">
        <v>373772.08</v>
      </c>
      <c r="CW1232" s="73">
        <v>453152.39</v>
      </c>
      <c r="CX1232" s="73">
        <v>405720.10000000003</v>
      </c>
      <c r="CY1232" s="77"/>
      <c r="CZ1232" s="4">
        <v>5219</v>
      </c>
      <c r="DA1232" s="76" t="str">
        <f t="shared" si="44"/>
        <v>5219</v>
      </c>
      <c r="DB1232" s="71">
        <v>1.5498277090812478</v>
      </c>
      <c r="DC1232" s="71">
        <v>1.7097298696755234</v>
      </c>
      <c r="DD1232" s="71">
        <v>8.6021279706848058E-2</v>
      </c>
      <c r="DE1232" s="71">
        <v>0.51058417170893744</v>
      </c>
      <c r="DF1232" s="71">
        <v>0.32057779563029382</v>
      </c>
      <c r="DG1232" s="71">
        <v>0.15769587140760283</v>
      </c>
      <c r="DH1232" s="71">
        <v>8.5976944225205812E-2</v>
      </c>
      <c r="DI1232" s="71">
        <v>0.79144176287546786</v>
      </c>
      <c r="DJ1232" s="71">
        <v>0.12706803167581926</v>
      </c>
      <c r="DK1232" s="71">
        <v>4.8270846315757392E-2</v>
      </c>
      <c r="DL1232" s="71">
        <v>0.42101622269094791</v>
      </c>
      <c r="DM1232" s="71">
        <v>3.4183049929653958E-2</v>
      </c>
      <c r="DN1232" s="71">
        <v>0.69813962949669406</v>
      </c>
      <c r="DO1232" s="71">
        <v>0.25594235463769899</v>
      </c>
      <c r="DQ1232" s="71"/>
      <c r="DR1232" s="71"/>
      <c r="DS1232" s="71"/>
      <c r="DT1232" s="71"/>
      <c r="DU1232" s="71"/>
      <c r="DV1232" s="71"/>
      <c r="DW1232" s="71"/>
      <c r="DX1232" s="71"/>
      <c r="DY1232" s="71"/>
      <c r="DZ1232" s="71"/>
      <c r="EA1232" s="71"/>
      <c r="EB1232" s="71"/>
      <c r="EC1232" s="71"/>
      <c r="ED1232" s="71"/>
    </row>
    <row r="1233" spans="1:134">
      <c r="A1233" s="4">
        <v>1419</v>
      </c>
      <c r="B1233" s="46" t="s">
        <v>9419</v>
      </c>
      <c r="C1233" s="65" t="str">
        <f t="shared" si="43"/>
        <v>1419</v>
      </c>
      <c r="D1233" s="69">
        <v>818695.54</v>
      </c>
      <c r="E1233" s="68">
        <v>9157772.7700000033</v>
      </c>
      <c r="F1233" s="68">
        <v>36863.980000000098</v>
      </c>
      <c r="G1233" s="69">
        <v>1235178.2600000026</v>
      </c>
      <c r="H1233" s="70">
        <v>94.229612683642927</v>
      </c>
      <c r="I1233" s="70">
        <v>15.59057778914401</v>
      </c>
      <c r="J1233" s="69">
        <v>1466660.35</v>
      </c>
      <c r="K1233" s="69">
        <v>1173326.68</v>
      </c>
      <c r="L1233" s="69">
        <v>1256276.2199999997</v>
      </c>
      <c r="M1233" s="69">
        <v>1583154.4100000001</v>
      </c>
      <c r="N1233" s="69">
        <v>1818234.8899999997</v>
      </c>
      <c r="O1233" s="69">
        <v>1760501.0000000005</v>
      </c>
      <c r="P1233" s="69">
        <v>1232881.07</v>
      </c>
      <c r="Q1233" s="69">
        <v>1095580.3600000001</v>
      </c>
      <c r="R1233" s="69">
        <v>2123135.5000000005</v>
      </c>
      <c r="S1233" s="69">
        <v>1189804.8300000005</v>
      </c>
      <c r="T1233" s="69">
        <v>1325910.19</v>
      </c>
      <c r="U1233" s="69">
        <v>1371765.2799999998</v>
      </c>
      <c r="V1233" s="69">
        <v>818695.54</v>
      </c>
      <c r="W1233" s="70">
        <v>118.11154792376686</v>
      </c>
      <c r="X1233" s="70">
        <v>96.807388601591597</v>
      </c>
      <c r="Y1233" s="70">
        <v>106.81248141831074</v>
      </c>
      <c r="Z1233" s="71">
        <v>103.32114547926632</v>
      </c>
      <c r="AA1233" s="71">
        <v>96.518111242058325</v>
      </c>
      <c r="AB1233" s="71">
        <v>98.444499780728378</v>
      </c>
      <c r="AC1233" s="71">
        <v>94.607683056200102</v>
      </c>
      <c r="AD1233" s="71">
        <v>99.543264582046092</v>
      </c>
      <c r="AE1233" s="71">
        <v>104.86853996750531</v>
      </c>
      <c r="AF1233" s="71">
        <v>113.04129612749394</v>
      </c>
      <c r="AG1233" s="71">
        <v>76.601051850360719</v>
      </c>
      <c r="AH1233" s="71">
        <v>88.927249281550857</v>
      </c>
      <c r="AI1233" s="71">
        <v>84.908829728609433</v>
      </c>
      <c r="AJ1233" s="72">
        <v>11.201667146617655</v>
      </c>
      <c r="AK1233" s="72">
        <v>3.5192022915611076</v>
      </c>
      <c r="AL1233" s="72">
        <v>-5.7380898669980196</v>
      </c>
      <c r="AM1233" s="71">
        <v>7.58164322441226</v>
      </c>
      <c r="AN1233" s="71">
        <v>-5.6242223081921612</v>
      </c>
      <c r="AO1233" s="71">
        <v>9.1527183925016242</v>
      </c>
      <c r="AP1233" s="71">
        <v>-0.71398843725815064</v>
      </c>
      <c r="AQ1233" s="71">
        <v>24.693054508777301</v>
      </c>
      <c r="AR1233" s="71">
        <v>86.447292071144275</v>
      </c>
      <c r="AS1233" s="71">
        <v>-11.739331206718207</v>
      </c>
      <c r="AT1233" s="71">
        <v>-1.0185278693372823</v>
      </c>
      <c r="AU1233" s="71">
        <v>14.883389110583</v>
      </c>
      <c r="AV1233" s="72">
        <v>4.7150795498713372</v>
      </c>
      <c r="AW1233" s="73">
        <v>147740.95999999996</v>
      </c>
      <c r="AX1233" s="73">
        <v>39888</v>
      </c>
      <c r="AY1233" s="73">
        <v>-76474.4300000004</v>
      </c>
      <c r="AZ1233" s="73">
        <v>111570.26000000001</v>
      </c>
      <c r="BA1233" s="73">
        <v>-108355.74000000022</v>
      </c>
      <c r="BB1233" s="73">
        <v>160515.41000000015</v>
      </c>
      <c r="BC1233" s="73">
        <v>-8865.929999999702</v>
      </c>
      <c r="BD1233" s="73">
        <v>216958.56000000017</v>
      </c>
      <c r="BE1233" s="73">
        <v>984403.22000000067</v>
      </c>
      <c r="BF1233" s="73">
        <v>-158252.96999999881</v>
      </c>
      <c r="BG1233" s="73">
        <v>-13643.729999999749</v>
      </c>
      <c r="BH1233" s="73">
        <v>177715.12999999989</v>
      </c>
      <c r="BI1233" s="73">
        <v>36863.980000000098</v>
      </c>
      <c r="BJ1233" s="71">
        <v>18.620376916767494</v>
      </c>
      <c r="BK1233" s="71">
        <v>13.834294386925055</v>
      </c>
      <c r="BL1233" s="71">
        <v>14.332773218525212</v>
      </c>
      <c r="BM1233" s="71">
        <v>13.61378250324962</v>
      </c>
      <c r="BN1233" s="71">
        <v>2.2142155338324132</v>
      </c>
      <c r="BO1233" s="71">
        <v>11.850640339829219</v>
      </c>
      <c r="BP1233" s="71">
        <v>19.901084908405171</v>
      </c>
      <c r="BQ1233" s="71">
        <v>19.328450938427562</v>
      </c>
      <c r="BR1233" s="72">
        <v>6.5109660223728838</v>
      </c>
      <c r="BS1233" s="72">
        <v>13.019677558618458</v>
      </c>
      <c r="BT1233" s="71">
        <v>14.118009905765497</v>
      </c>
      <c r="BU1233" s="71">
        <v>11.652414360596733</v>
      </c>
      <c r="BV1233" s="71">
        <v>11.697552646361325</v>
      </c>
      <c r="BW1233" s="71">
        <v>11.642432263645553</v>
      </c>
      <c r="BX1233" s="75">
        <v>32860</v>
      </c>
      <c r="BY1233" s="75">
        <v>28432</v>
      </c>
      <c r="BZ1233" s="75">
        <v>28427</v>
      </c>
      <c r="CA1233" s="75">
        <v>30935</v>
      </c>
      <c r="CB1233" s="75">
        <v>33457</v>
      </c>
      <c r="CC1233" s="75">
        <v>36212</v>
      </c>
      <c r="CD1233" s="75">
        <v>26794</v>
      </c>
      <c r="CE1233" s="75">
        <v>24828</v>
      </c>
      <c r="CF1233" s="75">
        <v>37507</v>
      </c>
      <c r="CG1233" s="75">
        <v>26731</v>
      </c>
      <c r="CH1233" s="75">
        <v>29915</v>
      </c>
      <c r="CI1233" s="75">
        <v>30289</v>
      </c>
      <c r="CJ1233" s="75">
        <v>17752</v>
      </c>
      <c r="CK1233" s="75">
        <v>193816</v>
      </c>
      <c r="CL1233" s="73">
        <v>1266264.1099999999</v>
      </c>
      <c r="CM1233" s="73">
        <v>1377642.74</v>
      </c>
      <c r="CN1233" s="73">
        <v>1748562.8099999996</v>
      </c>
      <c r="CO1233" s="73">
        <v>1493729.2699999998</v>
      </c>
      <c r="CP1233" s="73">
        <v>1857788.8599999999</v>
      </c>
      <c r="CQ1233" s="73">
        <v>1576334.32</v>
      </c>
      <c r="CR1233" s="73">
        <v>1249205.1899999997</v>
      </c>
      <c r="CS1233" s="73">
        <v>1829138.9899999998</v>
      </c>
      <c r="CT1233" s="73">
        <v>1524102.89</v>
      </c>
      <c r="CU1233" s="73">
        <v>1405316.4000000001</v>
      </c>
      <c r="CV1233" s="73">
        <v>1397883.4200000002</v>
      </c>
      <c r="CW1233" s="73">
        <v>1204800.0899999999</v>
      </c>
      <c r="CX1233" s="73">
        <v>1334718.0700000003</v>
      </c>
      <c r="CY1233" s="77"/>
      <c r="CZ1233" s="4">
        <v>1419</v>
      </c>
      <c r="DA1233" s="76" t="str">
        <f t="shared" si="44"/>
        <v>1419</v>
      </c>
      <c r="DB1233" s="71">
        <v>5.2066167867649655</v>
      </c>
      <c r="DC1233" s="71">
        <v>5.5321278791032187</v>
      </c>
      <c r="DD1233" s="71">
        <v>2.0753950312663179</v>
      </c>
      <c r="DE1233" s="71">
        <v>0.89135137958098065</v>
      </c>
      <c r="DF1233" s="71">
        <v>0.97746407601235386</v>
      </c>
      <c r="DG1233" s="71">
        <v>0.49262915661279877</v>
      </c>
      <c r="DH1233" s="71">
        <v>0.45716194812588679</v>
      </c>
      <c r="DI1233" s="71">
        <v>0.39535721214837133</v>
      </c>
      <c r="DJ1233" s="71">
        <v>0.32234461955008936</v>
      </c>
      <c r="DK1233" s="71">
        <v>0.32167180231017339</v>
      </c>
      <c r="DL1233" s="71">
        <v>0.50149825596374265</v>
      </c>
      <c r="DM1233" s="71">
        <v>3.4649197182629238E-2</v>
      </c>
      <c r="DN1233" s="71">
        <v>0.52732452880485203</v>
      </c>
      <c r="DO1233" s="71">
        <v>0.35011635665614632</v>
      </c>
      <c r="DQ1233" s="71"/>
      <c r="DR1233" s="71"/>
      <c r="DS1233" s="71"/>
      <c r="DT1233" s="71"/>
      <c r="DU1233" s="71"/>
      <c r="DV1233" s="71"/>
      <c r="DW1233" s="71"/>
      <c r="DX1233" s="71"/>
      <c r="DY1233" s="71"/>
      <c r="DZ1233" s="71"/>
      <c r="EA1233" s="71"/>
      <c r="EB1233" s="71"/>
      <c r="EC1233" s="71"/>
      <c r="ED1233" s="71"/>
    </row>
    <row r="1234" spans="1:134">
      <c r="A1234" s="4">
        <v>5206</v>
      </c>
      <c r="B1234" s="46" t="s">
        <v>9425</v>
      </c>
      <c r="C1234" s="65" t="str">
        <f t="shared" si="43"/>
        <v>5206</v>
      </c>
      <c r="D1234" s="69">
        <v>222410.28999999995</v>
      </c>
      <c r="E1234" s="68">
        <v>3093069.39</v>
      </c>
      <c r="F1234" s="68">
        <v>-15816.48000000004</v>
      </c>
      <c r="G1234" s="69">
        <v>43549.250000000466</v>
      </c>
      <c r="H1234" s="70">
        <v>85.247337591896027</v>
      </c>
      <c r="I1234" s="70">
        <v>1.4280689420205217</v>
      </c>
      <c r="J1234" s="69">
        <v>427706.6</v>
      </c>
      <c r="K1234" s="69">
        <v>327091.48999999993</v>
      </c>
      <c r="L1234" s="69">
        <v>311369.73</v>
      </c>
      <c r="M1234" s="69">
        <v>459399.82000000007</v>
      </c>
      <c r="N1234" s="69">
        <v>729407.34000000008</v>
      </c>
      <c r="O1234" s="69">
        <v>716825.59</v>
      </c>
      <c r="P1234" s="69">
        <v>360773.47</v>
      </c>
      <c r="Q1234" s="69">
        <v>391414.58999999997</v>
      </c>
      <c r="R1234" s="69">
        <v>837566.27000000014</v>
      </c>
      <c r="S1234" s="69">
        <v>402749.58</v>
      </c>
      <c r="T1234" s="69">
        <v>481014.06999999989</v>
      </c>
      <c r="U1234" s="69">
        <v>397141.11999999994</v>
      </c>
      <c r="V1234" s="69">
        <v>222410.28999999995</v>
      </c>
      <c r="W1234" s="70">
        <v>90.687263766583314</v>
      </c>
      <c r="X1234" s="70">
        <v>68.176534178205756</v>
      </c>
      <c r="Y1234" s="70">
        <v>65.855008047062995</v>
      </c>
      <c r="Z1234" s="71">
        <v>80.494203766758758</v>
      </c>
      <c r="AA1234" s="71">
        <v>101.59740872998304</v>
      </c>
      <c r="AB1234" s="71">
        <v>140.72762146474057</v>
      </c>
      <c r="AC1234" s="71">
        <v>76.473704777900849</v>
      </c>
      <c r="AD1234" s="71">
        <v>90.271140481845734</v>
      </c>
      <c r="AE1234" s="71">
        <v>96.353392931648955</v>
      </c>
      <c r="AF1234" s="71">
        <v>80.792424156195722</v>
      </c>
      <c r="AG1234" s="71">
        <v>83.737891722298357</v>
      </c>
      <c r="AH1234" s="71">
        <v>78.312830487805257</v>
      </c>
      <c r="AI1234" s="71">
        <v>81.268571032729113</v>
      </c>
      <c r="AJ1234" s="71">
        <v>-12.33185968271675</v>
      </c>
      <c r="AK1234" s="71">
        <v>-36.72585155514048</v>
      </c>
      <c r="AL1234" s="71">
        <v>-27.813488922675024</v>
      </c>
      <c r="AM1234" s="71">
        <v>-31.333866619585827</v>
      </c>
      <c r="AN1234" s="71">
        <v>-29.19963536334884</v>
      </c>
      <c r="AO1234" s="71">
        <v>-11.00637531887676</v>
      </c>
      <c r="AP1234" s="71">
        <v>-24.190985523468967</v>
      </c>
      <c r="AQ1234" s="71">
        <v>7.4931553250053184</v>
      </c>
      <c r="AR1234" s="71">
        <v>99.414880891951896</v>
      </c>
      <c r="AS1234" s="71">
        <v>-39.303586940969602</v>
      </c>
      <c r="AT1234" s="71">
        <v>3.4034986163038683</v>
      </c>
      <c r="AU1234" s="71">
        <v>-6.007578919306555</v>
      </c>
      <c r="AV1234" s="72">
        <v>-6.6392538504384095</v>
      </c>
      <c r="AW1234" s="73">
        <v>-60163.450000000186</v>
      </c>
      <c r="AX1234" s="73">
        <v>-189851.84000000014</v>
      </c>
      <c r="AY1234" s="73">
        <v>-119970.86999999988</v>
      </c>
      <c r="AZ1234" s="73">
        <v>-209634.23999999987</v>
      </c>
      <c r="BA1234" s="73">
        <v>-300823.70999999961</v>
      </c>
      <c r="BB1234" s="73">
        <v>-82310.409999999916</v>
      </c>
      <c r="BC1234" s="73">
        <v>-115124.37999999989</v>
      </c>
      <c r="BD1234" s="73">
        <v>27284.809999999939</v>
      </c>
      <c r="BE1234" s="73">
        <v>417554.35000000015</v>
      </c>
      <c r="BF1234" s="73">
        <v>-260797.99999999971</v>
      </c>
      <c r="BG1234" s="73">
        <v>15832.449999999953</v>
      </c>
      <c r="BH1234" s="73">
        <v>-25383.500000000116</v>
      </c>
      <c r="BI1234" s="73">
        <v>-15816.48000000004</v>
      </c>
      <c r="BJ1234" s="71">
        <v>13.058609466682224</v>
      </c>
      <c r="BK1234" s="71">
        <v>7.7959214143188369</v>
      </c>
      <c r="BL1234" s="71">
        <v>1.8874474241044306</v>
      </c>
      <c r="BM1234" s="71">
        <v>9.4984914197589951</v>
      </c>
      <c r="BN1234" s="71">
        <v>0.92093334869223886</v>
      </c>
      <c r="BO1234" s="71">
        <v>6.4234812149370129</v>
      </c>
      <c r="BP1234" s="71">
        <v>14.165912306084602</v>
      </c>
      <c r="BQ1234" s="71">
        <v>13.137656983312986</v>
      </c>
      <c r="BR1234" s="72">
        <v>4.0084341834419241</v>
      </c>
      <c r="BS1234" s="72">
        <v>7.4110146461743405</v>
      </c>
      <c r="BT1234" s="71">
        <v>9.7269035329590157</v>
      </c>
      <c r="BU1234" s="71">
        <v>9.249215895301937</v>
      </c>
      <c r="BV1234" s="71">
        <v>8.549892430443176</v>
      </c>
      <c r="BW1234" s="71">
        <v>7.2455143278828427</v>
      </c>
      <c r="BX1234" s="75">
        <v>6612</v>
      </c>
      <c r="BY1234" s="75">
        <v>5452</v>
      </c>
      <c r="BZ1234" s="75">
        <v>4932</v>
      </c>
      <c r="CA1234" s="75">
        <v>6776</v>
      </c>
      <c r="CB1234" s="75">
        <v>9822</v>
      </c>
      <c r="CC1234" s="75">
        <v>11764</v>
      </c>
      <c r="CD1234" s="75">
        <v>5758</v>
      </c>
      <c r="CE1234" s="75">
        <v>6459</v>
      </c>
      <c r="CF1234" s="75">
        <v>13795</v>
      </c>
      <c r="CG1234" s="75">
        <v>6353</v>
      </c>
      <c r="CH1234" s="75">
        <v>7168</v>
      </c>
      <c r="CI1234" s="75">
        <v>6417</v>
      </c>
      <c r="CJ1234" s="75">
        <v>3754</v>
      </c>
      <c r="CK1234" s="75">
        <v>49704</v>
      </c>
      <c r="CL1234" s="73">
        <v>660991.32000000007</v>
      </c>
      <c r="CM1234" s="73">
        <v>566993.38</v>
      </c>
      <c r="CN1234" s="73">
        <v>705995.79</v>
      </c>
      <c r="CO1234" s="73">
        <v>929910.08000000007</v>
      </c>
      <c r="CP1234" s="73">
        <v>1077732.3600000003</v>
      </c>
      <c r="CQ1234" s="73">
        <v>830812.77999999968</v>
      </c>
      <c r="CR1234" s="73">
        <v>763812.65</v>
      </c>
      <c r="CS1234" s="73">
        <v>918272.88000000012</v>
      </c>
      <c r="CT1234" s="73">
        <v>771591.99999999988</v>
      </c>
      <c r="CU1234" s="73">
        <v>785996.99999999977</v>
      </c>
      <c r="CV1234" s="73">
        <v>749530.97</v>
      </c>
      <c r="CW1234" s="73">
        <v>789088.44000000006</v>
      </c>
      <c r="CX1234" s="73">
        <v>736288.91999999993</v>
      </c>
      <c r="CY1234" s="77"/>
      <c r="CZ1234" s="4">
        <v>5206</v>
      </c>
      <c r="DA1234" s="76" t="str">
        <f t="shared" si="44"/>
        <v>5206</v>
      </c>
      <c r="DB1234" s="71">
        <v>4.6507431890011812</v>
      </c>
      <c r="DC1234" s="71">
        <v>3.1778153944951835</v>
      </c>
      <c r="DD1234" s="71">
        <v>0.89110235408373706</v>
      </c>
      <c r="DE1234" s="71">
        <v>0.41654266671730716</v>
      </c>
      <c r="DF1234" s="71">
        <v>0.29511274842012575</v>
      </c>
      <c r="DG1234" s="71">
        <v>0.18652409699517555</v>
      </c>
      <c r="DH1234" s="71">
        <v>0.27644779359269095</v>
      </c>
      <c r="DI1234" s="71">
        <v>0.37256635495356938</v>
      </c>
      <c r="DJ1234" s="71">
        <v>0.1712488968716796</v>
      </c>
      <c r="DK1234" s="71">
        <v>8.4460628541449964E-2</v>
      </c>
      <c r="DL1234" s="71">
        <v>0.17926602173333506</v>
      </c>
      <c r="DM1234" s="71">
        <v>0.98550651231984421</v>
      </c>
      <c r="DN1234" s="71">
        <v>0.99014897569133598</v>
      </c>
      <c r="DO1234" s="71">
        <v>0.36263037052276847</v>
      </c>
      <c r="DQ1234" s="71"/>
      <c r="DR1234" s="71"/>
      <c r="DS1234" s="71"/>
      <c r="DT1234" s="71"/>
      <c r="DU1234" s="71"/>
      <c r="DV1234" s="71"/>
      <c r="DW1234" s="71"/>
      <c r="DX1234" s="71"/>
      <c r="DY1234" s="71"/>
      <c r="DZ1234" s="71"/>
      <c r="EA1234" s="71"/>
      <c r="EB1234" s="71"/>
      <c r="EC1234" s="71"/>
      <c r="ED1234" s="71"/>
    </row>
    <row r="1235" spans="1:134">
      <c r="A1235" s="4">
        <v>5205</v>
      </c>
      <c r="B1235" s="46" t="s">
        <v>9432</v>
      </c>
      <c r="C1235" s="65" t="str">
        <f t="shared" si="43"/>
        <v>5205</v>
      </c>
      <c r="D1235" s="69">
        <v>223924.12999999995</v>
      </c>
      <c r="E1235" s="68">
        <v>2638290.0500000003</v>
      </c>
      <c r="F1235" s="68">
        <v>43739.76999999999</v>
      </c>
      <c r="G1235" s="69">
        <v>656559.45000000042</v>
      </c>
      <c r="H1235" s="70">
        <v>106.02920030272003</v>
      </c>
      <c r="I1235" s="70">
        <v>33.13061068946508</v>
      </c>
      <c r="J1235" s="69">
        <v>333106.35999999981</v>
      </c>
      <c r="K1235" s="69">
        <v>333786.12</v>
      </c>
      <c r="L1235" s="69">
        <v>317079.50999999995</v>
      </c>
      <c r="M1235" s="69">
        <v>378939.56999999983</v>
      </c>
      <c r="N1235" s="69">
        <v>572781.34999999974</v>
      </c>
      <c r="O1235" s="69">
        <v>524579.56999999983</v>
      </c>
      <c r="P1235" s="69">
        <v>316390.39999999991</v>
      </c>
      <c r="Q1235" s="69">
        <v>314823.48999999993</v>
      </c>
      <c r="R1235" s="69">
        <v>669707.96</v>
      </c>
      <c r="S1235" s="69">
        <v>352876.14999999991</v>
      </c>
      <c r="T1235" s="69">
        <v>396276.02999999991</v>
      </c>
      <c r="U1235" s="69">
        <v>364291.89</v>
      </c>
      <c r="V1235" s="69">
        <v>223924.12999999995</v>
      </c>
      <c r="W1235" s="70">
        <v>106.07307181855931</v>
      </c>
      <c r="X1235" s="70">
        <v>103.73374370177832</v>
      </c>
      <c r="Y1235" s="70">
        <v>106.7679571140455</v>
      </c>
      <c r="Z1235" s="71">
        <v>108.2249359628894</v>
      </c>
      <c r="AA1235" s="71">
        <v>97.070928167646827</v>
      </c>
      <c r="AB1235" s="71">
        <v>96.095903695243507</v>
      </c>
      <c r="AC1235" s="71">
        <v>105.62176411698402</v>
      </c>
      <c r="AD1235" s="71">
        <v>101.6785967757319</v>
      </c>
      <c r="AE1235" s="71">
        <v>113.59823049272795</v>
      </c>
      <c r="AF1235" s="71">
        <v>101.21529754660625</v>
      </c>
      <c r="AG1235" s="71">
        <v>109.40269332594174</v>
      </c>
      <c r="AH1235" s="71">
        <v>102.29005635038402</v>
      </c>
      <c r="AI1235" s="71">
        <v>100.61429845336767</v>
      </c>
      <c r="AJ1235" s="71">
        <v>-12.793307408141729</v>
      </c>
      <c r="AK1235" s="71">
        <v>-8.9245012474560621</v>
      </c>
      <c r="AL1235" s="71">
        <v>-6.915238513923649</v>
      </c>
      <c r="AM1235" s="71">
        <v>-3.3002952082478609</v>
      </c>
      <c r="AN1235" s="71">
        <v>-15.915130001599731</v>
      </c>
      <c r="AO1235" s="71">
        <v>-4.6514301497449395</v>
      </c>
      <c r="AP1235" s="71">
        <v>5.9913921256123048</v>
      </c>
      <c r="AQ1235" s="71">
        <v>30.523358787082344</v>
      </c>
      <c r="AR1235" s="71">
        <v>131.4879534886534</v>
      </c>
      <c r="AS1235" s="71">
        <v>-15.388054354800518</v>
      </c>
      <c r="AT1235" s="71">
        <v>41.38036036298314</v>
      </c>
      <c r="AU1235" s="71">
        <v>32.377960828187781</v>
      </c>
      <c r="AV1235" s="72">
        <v>24.275009218336162</v>
      </c>
      <c r="AW1235" s="73">
        <v>-48867.030000000086</v>
      </c>
      <c r="AX1235" s="73">
        <v>-32707.750000000058</v>
      </c>
      <c r="AY1235" s="73">
        <v>-23555.739999999932</v>
      </c>
      <c r="AZ1235" s="73">
        <v>-12932.950000000186</v>
      </c>
      <c r="BA1235" s="73">
        <v>-108412.95999999996</v>
      </c>
      <c r="BB1235" s="73">
        <v>-20171.370000000112</v>
      </c>
      <c r="BC1235" s="73">
        <v>17884.649999999965</v>
      </c>
      <c r="BD1235" s="73">
        <v>73622.609999999986</v>
      </c>
      <c r="BE1235" s="73">
        <v>380402.20999999996</v>
      </c>
      <c r="BF1235" s="73">
        <v>-64176.250000000058</v>
      </c>
      <c r="BG1235" s="73">
        <v>115985.30999999988</v>
      </c>
      <c r="BH1235" s="73">
        <v>89101.150000000081</v>
      </c>
      <c r="BI1235" s="73">
        <v>43739.76999999999</v>
      </c>
      <c r="BJ1235" s="71">
        <v>12.135756222416532</v>
      </c>
      <c r="BK1235" s="71">
        <v>9.2671518384262832</v>
      </c>
      <c r="BL1235" s="71">
        <v>8.377013179596343</v>
      </c>
      <c r="BM1235" s="71">
        <v>8.2199947690722173</v>
      </c>
      <c r="BN1235" s="71">
        <v>-1.8695664368097888</v>
      </c>
      <c r="BO1235" s="71">
        <v>6.8913826238976306</v>
      </c>
      <c r="BP1235" s="71">
        <v>16.373225998696874</v>
      </c>
      <c r="BQ1235" s="71">
        <v>15.366092451903956</v>
      </c>
      <c r="BR1235" s="72">
        <v>2.7163596673260901</v>
      </c>
      <c r="BS1235" s="72">
        <v>9.5300788069290903</v>
      </c>
      <c r="BT1235" s="71">
        <v>10.814970238116194</v>
      </c>
      <c r="BU1235" s="71">
        <v>7.831110951133601</v>
      </c>
      <c r="BV1235" s="71">
        <v>5.6292136780052697</v>
      </c>
      <c r="BW1235" s="71">
        <v>7.5334260648168421</v>
      </c>
      <c r="BX1235" s="75">
        <v>9876</v>
      </c>
      <c r="BY1235" s="75">
        <v>9715</v>
      </c>
      <c r="BZ1235" s="75">
        <v>9035</v>
      </c>
      <c r="CA1235" s="75">
        <v>9470</v>
      </c>
      <c r="CB1235" s="75">
        <v>12261</v>
      </c>
      <c r="CC1235" s="75">
        <v>13575</v>
      </c>
      <c r="CD1235" s="75">
        <v>8694</v>
      </c>
      <c r="CE1235" s="75">
        <v>8510</v>
      </c>
      <c r="CF1235" s="75">
        <v>13051</v>
      </c>
      <c r="CG1235" s="75">
        <v>10047</v>
      </c>
      <c r="CH1235" s="75">
        <v>10548</v>
      </c>
      <c r="CI1235" s="75">
        <v>9744</v>
      </c>
      <c r="CJ1235" s="75">
        <v>6023</v>
      </c>
      <c r="CK1235" s="75">
        <v>66617</v>
      </c>
      <c r="CL1235" s="73">
        <v>545574.81000000006</v>
      </c>
      <c r="CM1235" s="73">
        <v>527227.34000000008</v>
      </c>
      <c r="CN1235" s="73">
        <v>588431.28999999992</v>
      </c>
      <c r="CO1235" s="73">
        <v>648620.90999999968</v>
      </c>
      <c r="CP1235" s="73">
        <v>717009.42999999959</v>
      </c>
      <c r="CQ1235" s="73">
        <v>529286.09</v>
      </c>
      <c r="CR1235" s="73">
        <v>513325.67999999988</v>
      </c>
      <c r="CS1235" s="73">
        <v>691135.48</v>
      </c>
      <c r="CT1235" s="73">
        <v>636251.93000000005</v>
      </c>
      <c r="CU1235" s="73">
        <v>546646.94999999995</v>
      </c>
      <c r="CV1235" s="73">
        <v>553124.08000000019</v>
      </c>
      <c r="CW1235" s="73">
        <v>577057.41</v>
      </c>
      <c r="CX1235" s="73">
        <v>604666.31999999995</v>
      </c>
      <c r="CY1235" s="77"/>
      <c r="CZ1235" s="4">
        <v>5205</v>
      </c>
      <c r="DA1235" s="76" t="str">
        <f t="shared" si="44"/>
        <v>5205</v>
      </c>
      <c r="DB1235" s="71">
        <v>3.7367654554199472</v>
      </c>
      <c r="DC1235" s="71">
        <v>2.8598178515273887</v>
      </c>
      <c r="DD1235" s="71">
        <v>0.59223710081840952</v>
      </c>
      <c r="DE1235" s="71">
        <v>0.70247600771110852</v>
      </c>
      <c r="DF1235" s="71">
        <v>0.74092756541516502</v>
      </c>
      <c r="DG1235" s="71">
        <v>0.46097407767315818</v>
      </c>
      <c r="DH1235" s="71">
        <v>0.46387759685965507</v>
      </c>
      <c r="DI1235" s="71">
        <v>0.53207576018567471</v>
      </c>
      <c r="DJ1235" s="71">
        <v>0.2472538756471315</v>
      </c>
      <c r="DK1235" s="71">
        <v>6.0451426683565256E-2</v>
      </c>
      <c r="DL1235" s="71">
        <v>6.1470894441557171E-2</v>
      </c>
      <c r="DM1235" s="71">
        <v>0.13733748347755584</v>
      </c>
      <c r="DN1235" s="71">
        <v>8.5079806104781316E-2</v>
      </c>
      <c r="DO1235" s="71">
        <v>0.22562010401580257</v>
      </c>
      <c r="DQ1235" s="71"/>
      <c r="DR1235" s="71"/>
      <c r="DS1235" s="71"/>
      <c r="DT1235" s="71"/>
      <c r="DU1235" s="71"/>
      <c r="DV1235" s="71"/>
      <c r="DW1235" s="71"/>
      <c r="DX1235" s="71"/>
      <c r="DY1235" s="71"/>
      <c r="DZ1235" s="71"/>
      <c r="EA1235" s="71"/>
      <c r="EB1235" s="71"/>
      <c r="EC1235" s="71"/>
      <c r="ED1235" s="71"/>
    </row>
    <row r="1236" spans="1:134">
      <c r="A1236" s="4">
        <v>5086</v>
      </c>
      <c r="B1236" s="46" t="s">
        <v>9438</v>
      </c>
      <c r="C1236" s="65" t="str">
        <f t="shared" si="43"/>
        <v>5086</v>
      </c>
      <c r="D1236" s="69">
        <v>108109.39999999998</v>
      </c>
      <c r="E1236" s="68">
        <v>1205844.1399999994</v>
      </c>
      <c r="F1236" s="68">
        <v>26427.550000000003</v>
      </c>
      <c r="G1236" s="69">
        <v>112624.39000000036</v>
      </c>
      <c r="H1236" s="70">
        <v>89.667798714772815</v>
      </c>
      <c r="I1236" s="70">
        <v>10.302081534842422</v>
      </c>
      <c r="J1236" s="69">
        <v>146109.33999999997</v>
      </c>
      <c r="K1236" s="69">
        <v>134592.19999999995</v>
      </c>
      <c r="L1236" s="69">
        <v>146429.60999999996</v>
      </c>
      <c r="M1236" s="69">
        <v>142430.37999999998</v>
      </c>
      <c r="N1236" s="69">
        <v>204916.62000000002</v>
      </c>
      <c r="O1236" s="69">
        <v>226843.80999999994</v>
      </c>
      <c r="P1236" s="69">
        <v>119096.00999999997</v>
      </c>
      <c r="Q1236" s="69">
        <v>114774.06999999998</v>
      </c>
      <c r="R1236" s="69">
        <v>352966.19</v>
      </c>
      <c r="S1236" s="69">
        <v>147410.65</v>
      </c>
      <c r="T1236" s="69">
        <v>173221.71999999997</v>
      </c>
      <c r="U1236" s="69">
        <v>190266.1</v>
      </c>
      <c r="V1236" s="69">
        <v>108109.39999999998</v>
      </c>
      <c r="W1236" s="70">
        <v>87.690390916658046</v>
      </c>
      <c r="X1236" s="70">
        <v>79.79295267758836</v>
      </c>
      <c r="Y1236" s="70">
        <v>97.106670432989262</v>
      </c>
      <c r="Z1236" s="71">
        <v>80.334574929651183</v>
      </c>
      <c r="AA1236" s="71">
        <v>92.95840110074144</v>
      </c>
      <c r="AB1236" s="71">
        <v>100.0763848280537</v>
      </c>
      <c r="AC1236" s="71">
        <v>76.66084724184276</v>
      </c>
      <c r="AD1236" s="71">
        <v>69.902038784468502</v>
      </c>
      <c r="AE1236" s="71">
        <v>91.249461676783639</v>
      </c>
      <c r="AF1236" s="71">
        <v>81.047347474578856</v>
      </c>
      <c r="AG1236" s="71">
        <v>102.10598367366168</v>
      </c>
      <c r="AH1236" s="71">
        <v>99.7028624017222</v>
      </c>
      <c r="AI1236" s="71">
        <v>112.53811233470772</v>
      </c>
      <c r="AJ1236" s="71">
        <v>-12.233422307696573</v>
      </c>
      <c r="AK1236" s="71">
        <v>-26.431107211503068</v>
      </c>
      <c r="AL1236" s="71">
        <v>-7.2002717011915625</v>
      </c>
      <c r="AM1236" s="71">
        <v>-36.409694595905506</v>
      </c>
      <c r="AN1236" s="71">
        <v>-30.770186607357498</v>
      </c>
      <c r="AO1236" s="71">
        <v>-23.095510997913237</v>
      </c>
      <c r="AP1236" s="71">
        <v>-21.753997758975206</v>
      </c>
      <c r="AQ1236" s="71">
        <v>-13.187781097254836</v>
      </c>
      <c r="AR1236" s="71">
        <v>107.89838013978597</v>
      </c>
      <c r="AS1236" s="71">
        <v>-46.322526673209708</v>
      </c>
      <c r="AT1236" s="71">
        <v>32.483313172696768</v>
      </c>
      <c r="AU1236" s="71">
        <v>25.199636218081501</v>
      </c>
      <c r="AV1236" s="72">
        <v>32.354250056775172</v>
      </c>
      <c r="AW1236" s="73">
        <v>-20365.580000000045</v>
      </c>
      <c r="AX1236" s="73">
        <v>-48354.960000000108</v>
      </c>
      <c r="AY1236" s="73">
        <v>-11361.380000000034</v>
      </c>
      <c r="AZ1236" s="73">
        <v>-81550.900000000081</v>
      </c>
      <c r="BA1236" s="73">
        <v>-91045.18000000008</v>
      </c>
      <c r="BB1236" s="73">
        <v>-64850.549999999988</v>
      </c>
      <c r="BC1236" s="73">
        <v>-33111.140000000029</v>
      </c>
      <c r="BD1236" s="73">
        <v>-17435.510000000038</v>
      </c>
      <c r="BE1236" s="73">
        <v>183187.96000000002</v>
      </c>
      <c r="BF1236" s="73">
        <v>-127212.28000000006</v>
      </c>
      <c r="BG1236" s="73">
        <v>42471.87999999999</v>
      </c>
      <c r="BH1236" s="73">
        <v>38295.930000000022</v>
      </c>
      <c r="BI1236" s="73">
        <v>26427.550000000003</v>
      </c>
      <c r="BJ1236" s="71">
        <v>7.0309126744006454</v>
      </c>
      <c r="BK1236" s="71">
        <v>7.3785556295858434</v>
      </c>
      <c r="BL1236" s="71">
        <v>7.725368352207628</v>
      </c>
      <c r="BM1236" s="71">
        <v>2.9936521671715175</v>
      </c>
      <c r="BN1236" s="71">
        <v>-2.2008646542175514</v>
      </c>
      <c r="BO1236" s="71">
        <v>1.9891785873607892</v>
      </c>
      <c r="BP1236" s="71">
        <v>12.828885975659313</v>
      </c>
      <c r="BQ1236" s="71">
        <v>9.6377847636495861</v>
      </c>
      <c r="BR1236" s="72">
        <v>8.2650304158545875</v>
      </c>
      <c r="BS1236" s="72">
        <v>0.93489485765768698</v>
      </c>
      <c r="BT1236" s="71">
        <v>4.2733015765428659</v>
      </c>
      <c r="BU1236" s="71">
        <v>8.7599390086358824</v>
      </c>
      <c r="BV1236" s="71">
        <v>5.3813216153657244</v>
      </c>
      <c r="BW1236" s="71">
        <v>5.7444324154586841</v>
      </c>
      <c r="BX1236" s="75">
        <v>3760</v>
      </c>
      <c r="BY1236" s="75">
        <v>3627</v>
      </c>
      <c r="BZ1236" s="75">
        <v>3485</v>
      </c>
      <c r="CA1236" s="75">
        <v>3580</v>
      </c>
      <c r="CB1236" s="75">
        <v>4411</v>
      </c>
      <c r="CC1236" s="75">
        <v>4912</v>
      </c>
      <c r="CD1236" s="75">
        <v>3065</v>
      </c>
      <c r="CE1236" s="75">
        <v>3223</v>
      </c>
      <c r="CF1236" s="75">
        <v>6152</v>
      </c>
      <c r="CG1236" s="75">
        <v>3597</v>
      </c>
      <c r="CH1236" s="75">
        <v>4107</v>
      </c>
      <c r="CI1236" s="75">
        <v>4605</v>
      </c>
      <c r="CJ1236" s="75">
        <v>2512</v>
      </c>
      <c r="CK1236" s="75">
        <v>27261</v>
      </c>
      <c r="CL1236" s="73">
        <v>512965.77999999997</v>
      </c>
      <c r="CM1236" s="73">
        <v>521337.02999999997</v>
      </c>
      <c r="CN1236" s="73">
        <v>468212.52000000008</v>
      </c>
      <c r="CO1236" s="73">
        <v>487422.18000000005</v>
      </c>
      <c r="CP1236" s="73">
        <v>453587.68000000005</v>
      </c>
      <c r="CQ1236" s="73">
        <v>375722.60999999993</v>
      </c>
      <c r="CR1236" s="73">
        <v>474020.93</v>
      </c>
      <c r="CS1236" s="73">
        <v>614659.77</v>
      </c>
      <c r="CT1236" s="73">
        <v>532890.54000000015</v>
      </c>
      <c r="CU1236" s="73">
        <v>504912.06000000006</v>
      </c>
      <c r="CV1236" s="73">
        <v>519429.00000000006</v>
      </c>
      <c r="CW1236" s="73">
        <v>586744.53</v>
      </c>
      <c r="CX1236" s="73">
        <v>607124.44999999995</v>
      </c>
      <c r="CY1236" s="77"/>
      <c r="CZ1236" s="4">
        <v>5086</v>
      </c>
      <c r="DA1236" s="76" t="str">
        <f t="shared" si="44"/>
        <v>5086</v>
      </c>
      <c r="DB1236" s="71">
        <v>2.7312297926243345</v>
      </c>
      <c r="DC1236" s="71">
        <v>2.5805964982585272</v>
      </c>
      <c r="DD1236" s="71">
        <v>0.13655818397854677</v>
      </c>
      <c r="DE1236" s="71">
        <v>0.24513688544905687</v>
      </c>
      <c r="DF1236" s="71">
        <v>0.19427301636320635</v>
      </c>
      <c r="DG1236" s="71">
        <v>0.16886950173307683</v>
      </c>
      <c r="DH1236" s="71">
        <v>0.34794956800921356</v>
      </c>
      <c r="DI1236" s="71">
        <v>0.10031074929791201</v>
      </c>
      <c r="DJ1236" s="71">
        <v>8.2232736005104501E-2</v>
      </c>
      <c r="DK1236" s="71">
        <v>3.7031249443932851E-2</v>
      </c>
      <c r="DL1236" s="71">
        <v>0.19178550843915398</v>
      </c>
      <c r="DM1236" s="71">
        <v>0.11978975526002555</v>
      </c>
      <c r="DN1236" s="71">
        <v>7.474726503406752E-2</v>
      </c>
      <c r="DO1236" s="71">
        <v>0.12665752666174979</v>
      </c>
      <c r="DQ1236" s="71"/>
      <c r="DR1236" s="71"/>
      <c r="DS1236" s="71"/>
      <c r="DT1236" s="71"/>
      <c r="DU1236" s="71"/>
      <c r="DV1236" s="71"/>
      <c r="DW1236" s="71"/>
      <c r="DX1236" s="71"/>
      <c r="DY1236" s="71"/>
      <c r="DZ1236" s="71"/>
      <c r="EA1236" s="71"/>
      <c r="EB1236" s="71"/>
      <c r="EC1236" s="71"/>
      <c r="ED1236" s="71"/>
    </row>
    <row r="1237" spans="1:134">
      <c r="A1237" s="4">
        <v>1411</v>
      </c>
      <c r="B1237" s="46" t="s">
        <v>9444</v>
      </c>
      <c r="C1237" s="65" t="str">
        <f t="shared" si="43"/>
        <v>1411</v>
      </c>
      <c r="D1237" s="69">
        <v>373080.6</v>
      </c>
      <c r="E1237" s="68">
        <v>4017054.9300000011</v>
      </c>
      <c r="F1237" s="68">
        <v>114900.62</v>
      </c>
      <c r="G1237" s="69">
        <v>775652.50000000093</v>
      </c>
      <c r="H1237" s="70">
        <v>100.38727529240778</v>
      </c>
      <c r="I1237" s="70">
        <v>23.929534106013506</v>
      </c>
      <c r="J1237" s="69">
        <v>491667.6</v>
      </c>
      <c r="K1237" s="69">
        <v>553107.98999999987</v>
      </c>
      <c r="L1237" s="69">
        <v>488458.59999999986</v>
      </c>
      <c r="M1237" s="69">
        <v>561479.73</v>
      </c>
      <c r="N1237" s="69">
        <v>618528.46000000008</v>
      </c>
      <c r="O1237" s="69">
        <v>677031.85000000009</v>
      </c>
      <c r="P1237" s="69">
        <v>399743.00999999989</v>
      </c>
      <c r="Q1237" s="69">
        <v>503242.39999999997</v>
      </c>
      <c r="R1237" s="69">
        <v>863803.66000000015</v>
      </c>
      <c r="S1237" s="69">
        <v>563341.31999999995</v>
      </c>
      <c r="T1237" s="69">
        <v>685218.9800000001</v>
      </c>
      <c r="U1237" s="69">
        <v>628624.96000000008</v>
      </c>
      <c r="V1237" s="69">
        <v>373080.6</v>
      </c>
      <c r="W1237" s="70">
        <v>94.725510920885341</v>
      </c>
      <c r="X1237" s="70">
        <v>103.63187314229995</v>
      </c>
      <c r="Y1237" s="70">
        <v>89.340574590012196</v>
      </c>
      <c r="Z1237" s="71">
        <v>87.012255186443809</v>
      </c>
      <c r="AA1237" s="71">
        <v>86.851056666499375</v>
      </c>
      <c r="AB1237" s="71">
        <v>93.022163763206649</v>
      </c>
      <c r="AC1237" s="71">
        <v>71.519927737041016</v>
      </c>
      <c r="AD1237" s="71">
        <v>74.577679967136177</v>
      </c>
      <c r="AE1237" s="71">
        <v>103.16442232011556</v>
      </c>
      <c r="AF1237" s="71">
        <v>126.7730135096882</v>
      </c>
      <c r="AG1237" s="71">
        <v>114.78243604462379</v>
      </c>
      <c r="AH1237" s="71">
        <v>110.53994994933628</v>
      </c>
      <c r="AI1237" s="71">
        <v>116.40309656075299</v>
      </c>
      <c r="AJ1237" s="71">
        <v>-8.9019178456820605</v>
      </c>
      <c r="AK1237" s="71">
        <v>-3.5841948835271809</v>
      </c>
      <c r="AL1237" s="71">
        <v>-13.542841356482516</v>
      </c>
      <c r="AM1237" s="71">
        <v>-28.484986807391898</v>
      </c>
      <c r="AN1237" s="71">
        <v>-28.39457370452525</v>
      </c>
      <c r="AO1237" s="71">
        <v>-20.951194481013648</v>
      </c>
      <c r="AP1237" s="71">
        <v>-23.090486649198517</v>
      </c>
      <c r="AQ1237" s="71">
        <v>-1.8149820991327781</v>
      </c>
      <c r="AR1237" s="71">
        <v>71.699672664846176</v>
      </c>
      <c r="AS1237" s="71">
        <v>9.9792154909073005E-2</v>
      </c>
      <c r="AT1237" s="71">
        <v>51.468327826474457</v>
      </c>
      <c r="AU1237" s="71">
        <v>45.291053389499211</v>
      </c>
      <c r="AV1237" s="72">
        <v>44.504078124105526</v>
      </c>
      <c r="AW1237" s="73">
        <v>-48044.75</v>
      </c>
      <c r="AX1237" s="73">
        <v>-20561.430000000168</v>
      </c>
      <c r="AY1237" s="73">
        <v>-76513.239999999991</v>
      </c>
      <c r="AZ1237" s="73">
        <v>-223641.75000000012</v>
      </c>
      <c r="BA1237" s="73">
        <v>-245240.89999999979</v>
      </c>
      <c r="BB1237" s="73">
        <v>-175108.36999999988</v>
      </c>
      <c r="BC1237" s="73">
        <v>-120014.54999999999</v>
      </c>
      <c r="BD1237" s="73">
        <v>-9302.6000000001513</v>
      </c>
      <c r="BE1237" s="73">
        <v>360713.79000000033</v>
      </c>
      <c r="BF1237" s="73">
        <v>561.60999999998603</v>
      </c>
      <c r="BG1237" s="73">
        <v>232834.6500000002</v>
      </c>
      <c r="BH1237" s="73">
        <v>195958.98000000004</v>
      </c>
      <c r="BI1237" s="73">
        <v>114900.62</v>
      </c>
      <c r="BJ1237" s="71">
        <v>18.952615344078794</v>
      </c>
      <c r="BK1237" s="71">
        <v>16.037842021429828</v>
      </c>
      <c r="BL1237" s="71">
        <v>15.431512673409536</v>
      </c>
      <c r="BM1237" s="71">
        <v>15.724109316646025</v>
      </c>
      <c r="BN1237" s="71">
        <v>6.5471590696715669</v>
      </c>
      <c r="BO1237" s="71">
        <v>12.442806835566877</v>
      </c>
      <c r="BP1237" s="71">
        <v>17.288245805614828</v>
      </c>
      <c r="BQ1237" s="71">
        <v>20.44709601080184</v>
      </c>
      <c r="BR1237" s="72">
        <v>17.167513756132369</v>
      </c>
      <c r="BS1237" s="72">
        <v>16.213479552350222</v>
      </c>
      <c r="BT1237" s="71">
        <v>18.3790598615027</v>
      </c>
      <c r="BU1237" s="71">
        <v>18.007619295933598</v>
      </c>
      <c r="BV1237" s="71">
        <v>16.067529790801817</v>
      </c>
      <c r="BW1237" s="71">
        <v>16.370242695440744</v>
      </c>
      <c r="BX1237" s="75">
        <v>11000</v>
      </c>
      <c r="BY1237" s="75">
        <v>11625</v>
      </c>
      <c r="BZ1237" s="75">
        <v>9727</v>
      </c>
      <c r="CA1237" s="75">
        <v>10439</v>
      </c>
      <c r="CB1237" s="75">
        <v>12132</v>
      </c>
      <c r="CC1237" s="75">
        <v>12842</v>
      </c>
      <c r="CD1237" s="75">
        <v>8620</v>
      </c>
      <c r="CE1237" s="75">
        <v>9893</v>
      </c>
      <c r="CF1237" s="75">
        <v>15174</v>
      </c>
      <c r="CG1237" s="75">
        <v>11625</v>
      </c>
      <c r="CH1237" s="75">
        <v>13233</v>
      </c>
      <c r="CI1237" s="75">
        <v>12438</v>
      </c>
      <c r="CJ1237" s="75">
        <v>7036</v>
      </c>
      <c r="CK1237" s="75">
        <v>78019</v>
      </c>
      <c r="CL1237" s="73">
        <v>847042.8</v>
      </c>
      <c r="CM1237" s="73">
        <v>920486.48999999987</v>
      </c>
      <c r="CN1237" s="73">
        <v>953388.71000000008</v>
      </c>
      <c r="CO1237" s="73">
        <v>1222071.77</v>
      </c>
      <c r="CP1237" s="73">
        <v>1618913.8700000003</v>
      </c>
      <c r="CQ1237" s="73">
        <v>1309258.7199999997</v>
      </c>
      <c r="CR1237" s="73">
        <v>1308891.49</v>
      </c>
      <c r="CS1237" s="73">
        <v>1538557.12</v>
      </c>
      <c r="CT1237" s="73">
        <v>1368872.5699999998</v>
      </c>
      <c r="CU1237" s="73">
        <v>1094107.2399999998</v>
      </c>
      <c r="CV1237" s="73">
        <v>1218265.0699999998</v>
      </c>
      <c r="CW1237" s="73">
        <v>1260529.2000000002</v>
      </c>
      <c r="CX1237" s="73">
        <v>1198347.72</v>
      </c>
      <c r="CY1237" s="77"/>
      <c r="CZ1237" s="4">
        <v>1411</v>
      </c>
      <c r="DA1237" s="76" t="str">
        <f t="shared" si="44"/>
        <v>1411</v>
      </c>
      <c r="DB1237" s="71">
        <v>1.0963937242607036</v>
      </c>
      <c r="DC1237" s="71">
        <v>1.526559913290779</v>
      </c>
      <c r="DD1237" s="71">
        <v>0.7031830460206322</v>
      </c>
      <c r="DE1237" s="71">
        <v>0.66862826484539872</v>
      </c>
      <c r="DF1237" s="71">
        <v>0.89963021386487962</v>
      </c>
      <c r="DG1237" s="71">
        <v>0.44258160700685317</v>
      </c>
      <c r="DH1237" s="71">
        <v>0.62045234541309957</v>
      </c>
      <c r="DI1237" s="71">
        <v>0.54382588993086667</v>
      </c>
      <c r="DJ1237" s="71">
        <v>0.47628645340349995</v>
      </c>
      <c r="DK1237" s="71">
        <v>0.27708555492278703</v>
      </c>
      <c r="DL1237" s="71">
        <v>0.26686474811909394</v>
      </c>
      <c r="DM1237" s="71">
        <v>0.18921099371701292</v>
      </c>
      <c r="DN1237" s="72">
        <v>0.25532258928897128</v>
      </c>
      <c r="DO1237" s="71">
        <v>0.36972710784552953</v>
      </c>
      <c r="DQ1237" s="71"/>
      <c r="DR1237" s="71"/>
      <c r="DS1237" s="71"/>
      <c r="DT1237" s="71"/>
      <c r="DU1237" s="71"/>
      <c r="DV1237" s="71"/>
      <c r="DW1237" s="71"/>
      <c r="DX1237" s="71"/>
      <c r="DY1237" s="71"/>
      <c r="DZ1237" s="71"/>
      <c r="EA1237" s="71"/>
      <c r="EB1237" s="71"/>
      <c r="EC1237" s="71"/>
      <c r="ED1237" s="71"/>
    </row>
    <row r="1238" spans="1:134">
      <c r="A1238" s="4">
        <v>5143</v>
      </c>
      <c r="B1238" s="46" t="s">
        <v>9449</v>
      </c>
      <c r="C1238" s="65" t="str">
        <f t="shared" si="43"/>
        <v>5143</v>
      </c>
      <c r="D1238" s="69">
        <v>149644.25999999998</v>
      </c>
      <c r="E1238" s="68">
        <v>1626606.4500000002</v>
      </c>
      <c r="F1238" s="68">
        <v>43022.170000000013</v>
      </c>
      <c r="G1238" s="69">
        <v>425966.50000000047</v>
      </c>
      <c r="H1238" s="70">
        <v>106.26035029097079</v>
      </c>
      <c r="I1238" s="70">
        <v>35.47828805796447</v>
      </c>
      <c r="J1238" s="69">
        <v>193366.36999999994</v>
      </c>
      <c r="K1238" s="69">
        <v>202678.33</v>
      </c>
      <c r="L1238" s="69">
        <v>183340.86</v>
      </c>
      <c r="M1238" s="69">
        <v>211040.71999999997</v>
      </c>
      <c r="N1238" s="69">
        <v>304012.56</v>
      </c>
      <c r="O1238" s="69">
        <v>345842.32000000007</v>
      </c>
      <c r="P1238" s="69">
        <v>171583.1</v>
      </c>
      <c r="Q1238" s="69">
        <v>189152.08</v>
      </c>
      <c r="R1238" s="69">
        <v>370934.85</v>
      </c>
      <c r="S1238" s="69">
        <v>188955.99999999997</v>
      </c>
      <c r="T1238" s="69">
        <v>279106.60999999993</v>
      </c>
      <c r="U1238" s="69">
        <v>277229.55</v>
      </c>
      <c r="V1238" s="69">
        <v>149644.25999999998</v>
      </c>
      <c r="W1238" s="70">
        <v>101.74045636531299</v>
      </c>
      <c r="X1238" s="70">
        <v>103.76066924237703</v>
      </c>
      <c r="Y1238" s="70">
        <v>96.741970603168909</v>
      </c>
      <c r="Z1238" s="71">
        <v>89.806276046614229</v>
      </c>
      <c r="AA1238" s="71">
        <v>102.99834426838062</v>
      </c>
      <c r="AB1238" s="71">
        <v>101.50515366184638</v>
      </c>
      <c r="AC1238" s="71">
        <v>99.561189577007966</v>
      </c>
      <c r="AD1238" s="71">
        <v>94.078929289606933</v>
      </c>
      <c r="AE1238" s="71">
        <v>92.333131441726437</v>
      </c>
      <c r="AF1238" s="71">
        <v>87.194303226767857</v>
      </c>
      <c r="AG1238" s="71">
        <v>136.23410941918087</v>
      </c>
      <c r="AH1238" s="71">
        <v>132.8433243730031</v>
      </c>
      <c r="AI1238" s="71">
        <v>119.35792814062853</v>
      </c>
      <c r="AJ1238" s="71">
        <v>-13.97500250023047</v>
      </c>
      <c r="AK1238" s="71">
        <v>-17.639013552045522</v>
      </c>
      <c r="AL1238" s="71">
        <v>-16.965280472521226</v>
      </c>
      <c r="AM1238" s="71">
        <v>-13.832653654505389</v>
      </c>
      <c r="AN1238" s="71">
        <v>-11.824739186758936</v>
      </c>
      <c r="AO1238" s="71">
        <v>-4.024854354447549</v>
      </c>
      <c r="AP1238" s="71">
        <v>4.48205167426452</v>
      </c>
      <c r="AQ1238" s="71">
        <v>21.445100548246533</v>
      </c>
      <c r="AR1238" s="71">
        <v>111.95518948865026</v>
      </c>
      <c r="AS1238" s="71">
        <v>-33.447937546808603</v>
      </c>
      <c r="AT1238" s="71">
        <v>78.342038510488749</v>
      </c>
      <c r="AU1238" s="71">
        <v>74.781288189927892</v>
      </c>
      <c r="AV1238" s="72">
        <v>40.350146953600351</v>
      </c>
      <c r="AW1238" s="73">
        <v>-31412.910000000062</v>
      </c>
      <c r="AX1238" s="73">
        <v>-43407.03</v>
      </c>
      <c r="AY1238" s="73">
        <v>-37459.379999999976</v>
      </c>
      <c r="AZ1238" s="73">
        <v>-33878.880000000063</v>
      </c>
      <c r="BA1238" s="73">
        <v>-40758.820000000065</v>
      </c>
      <c r="BB1238" s="73">
        <v>-9892.1100000000442</v>
      </c>
      <c r="BC1238" s="73">
        <v>7360.5400000000373</v>
      </c>
      <c r="BD1238" s="73">
        <v>33400.979999999981</v>
      </c>
      <c r="BE1238" s="73">
        <v>195928.59000000003</v>
      </c>
      <c r="BF1238" s="73">
        <v>-94966.079999999929</v>
      </c>
      <c r="BG1238" s="73">
        <v>122605.86999999991</v>
      </c>
      <c r="BH1238" s="73">
        <v>118614.42999999996</v>
      </c>
      <c r="BI1238" s="73">
        <v>43022.170000000013</v>
      </c>
      <c r="BJ1238" s="71">
        <v>9.9326952259294252</v>
      </c>
      <c r="BK1238" s="71">
        <v>11.212156742584742</v>
      </c>
      <c r="BL1238" s="71">
        <v>11.580461159888603</v>
      </c>
      <c r="BM1238" s="71">
        <v>12.757795916667284</v>
      </c>
      <c r="BN1238" s="71">
        <v>0.67340425430488349</v>
      </c>
      <c r="BO1238" s="71">
        <v>10.023156966728463</v>
      </c>
      <c r="BP1238" s="71">
        <v>15.921541086284236</v>
      </c>
      <c r="BQ1238" s="71">
        <v>17.783248034041584</v>
      </c>
      <c r="BR1238" s="72">
        <v>14.998370942433786</v>
      </c>
      <c r="BS1238" s="72">
        <v>11.328142204483157</v>
      </c>
      <c r="BT1238" s="71">
        <v>14.012422315215833</v>
      </c>
      <c r="BU1238" s="71">
        <v>14.255955135193783</v>
      </c>
      <c r="BV1238" s="71">
        <v>10.714026680545031</v>
      </c>
      <c r="BW1238" s="71">
        <v>12.962564839663223</v>
      </c>
      <c r="BX1238" s="75">
        <v>6106</v>
      </c>
      <c r="BY1238" s="75">
        <v>6282</v>
      </c>
      <c r="BZ1238" s="75">
        <v>5827</v>
      </c>
      <c r="CA1238" s="75">
        <v>6255</v>
      </c>
      <c r="CB1238" s="75">
        <v>8018</v>
      </c>
      <c r="CC1238" s="75">
        <v>8978</v>
      </c>
      <c r="CD1238" s="75">
        <v>5238</v>
      </c>
      <c r="CE1238" s="75">
        <v>5488</v>
      </c>
      <c r="CF1238" s="75">
        <v>8514</v>
      </c>
      <c r="CG1238" s="75">
        <v>5695</v>
      </c>
      <c r="CH1238" s="75">
        <v>7166</v>
      </c>
      <c r="CI1238" s="75">
        <v>7310</v>
      </c>
      <c r="CJ1238" s="75">
        <v>4048</v>
      </c>
      <c r="CK1238" s="75">
        <v>43459</v>
      </c>
      <c r="CL1238" s="73">
        <v>531702.34</v>
      </c>
      <c r="CM1238" s="73">
        <v>478392.99</v>
      </c>
      <c r="CN1238" s="73">
        <v>488045.8</v>
      </c>
      <c r="CO1238" s="73">
        <v>578245.82000000007</v>
      </c>
      <c r="CP1238" s="73">
        <v>702845.67</v>
      </c>
      <c r="CQ1238" s="73">
        <v>583162.70000000019</v>
      </c>
      <c r="CR1238" s="73">
        <v>538659.06999999972</v>
      </c>
      <c r="CS1238" s="73">
        <v>658685.71000000008</v>
      </c>
      <c r="CT1238" s="73">
        <v>572066.9800000001</v>
      </c>
      <c r="CU1238" s="73">
        <v>536455.71</v>
      </c>
      <c r="CV1238" s="73">
        <v>497585.91000000015</v>
      </c>
      <c r="CW1238" s="73">
        <v>479576.69</v>
      </c>
      <c r="CX1238" s="73">
        <v>463245.15</v>
      </c>
      <c r="CY1238" s="77"/>
      <c r="CZ1238" s="4">
        <v>5143</v>
      </c>
      <c r="DA1238" s="76" t="str">
        <f t="shared" si="44"/>
        <v>5143</v>
      </c>
      <c r="DB1238" s="71">
        <v>1.5193876143266469</v>
      </c>
      <c r="DC1238" s="71">
        <v>1.362085399715423</v>
      </c>
      <c r="DD1238" s="71">
        <v>0.96131885536680051</v>
      </c>
      <c r="DE1238" s="71">
        <v>0.25466082184413275</v>
      </c>
      <c r="DF1238" s="71">
        <v>0.41131865866186623</v>
      </c>
      <c r="DG1238" s="71">
        <v>0.13472401955888719</v>
      </c>
      <c r="DH1238" s="71">
        <v>2.4483678062051557E-2</v>
      </c>
      <c r="DI1238" s="71">
        <v>0.53045773530547624</v>
      </c>
      <c r="DJ1238" s="71">
        <v>0.1632259958375514</v>
      </c>
      <c r="DK1238" s="71">
        <v>0.14295354964028589</v>
      </c>
      <c r="DL1238" s="71">
        <v>2.8910632289718144E-2</v>
      </c>
      <c r="DM1238" s="71">
        <v>0.13285314423733241</v>
      </c>
      <c r="DN1238" s="71">
        <v>3.1929968399273131E-2</v>
      </c>
      <c r="DO1238" s="71">
        <v>0.14855443259608603</v>
      </c>
      <c r="DQ1238" s="71"/>
      <c r="DR1238" s="71"/>
      <c r="DS1238" s="71"/>
      <c r="DT1238" s="71"/>
      <c r="DU1238" s="71"/>
      <c r="DV1238" s="71"/>
      <c r="DW1238" s="71"/>
      <c r="DX1238" s="71"/>
      <c r="DY1238" s="71"/>
      <c r="DZ1238" s="71"/>
      <c r="EA1238" s="71"/>
      <c r="EB1238" s="71"/>
      <c r="EC1238" s="71"/>
      <c r="ED1238" s="71"/>
    </row>
    <row r="1239" spans="1:134">
      <c r="A1239" s="4">
        <v>5221</v>
      </c>
      <c r="B1239" s="46" t="s">
        <v>9455</v>
      </c>
      <c r="C1239" s="65" t="str">
        <f t="shared" si="43"/>
        <v>5221</v>
      </c>
      <c r="D1239" s="69">
        <v>138821.63999999998</v>
      </c>
      <c r="E1239" s="68">
        <v>1538715.5899999996</v>
      </c>
      <c r="F1239" s="68">
        <v>16105.280000000013</v>
      </c>
      <c r="G1239" s="69">
        <v>156612.5</v>
      </c>
      <c r="H1239" s="70">
        <v>87.315440566925346</v>
      </c>
      <c r="I1239" s="70">
        <v>11.331462980811381</v>
      </c>
      <c r="J1239" s="69">
        <v>214877.24999999994</v>
      </c>
      <c r="K1239" s="69">
        <v>205498.26999999996</v>
      </c>
      <c r="L1239" s="69">
        <v>192468.39</v>
      </c>
      <c r="M1239" s="69">
        <v>208273.23999999996</v>
      </c>
      <c r="N1239" s="69">
        <v>388934.76</v>
      </c>
      <c r="O1239" s="69">
        <v>314692.6399999999</v>
      </c>
      <c r="P1239" s="69">
        <v>157364.97999999998</v>
      </c>
      <c r="Q1239" s="69">
        <v>142594.24999999994</v>
      </c>
      <c r="R1239" s="69">
        <v>468816.39999999991</v>
      </c>
      <c r="S1239" s="69">
        <v>184987.72</v>
      </c>
      <c r="T1239" s="69">
        <v>218163.91</v>
      </c>
      <c r="U1239" s="69">
        <v>227966.68999999997</v>
      </c>
      <c r="V1239" s="69">
        <v>138821.63999999998</v>
      </c>
      <c r="W1239" s="70">
        <v>98.15506945354862</v>
      </c>
      <c r="X1239" s="70">
        <v>88.909839290413345</v>
      </c>
      <c r="Y1239" s="70">
        <v>93.613592474643511</v>
      </c>
      <c r="Z1239" s="71">
        <v>81.404894591799263</v>
      </c>
      <c r="AA1239" s="71">
        <v>115.17606981558428</v>
      </c>
      <c r="AB1239" s="71">
        <v>91.537228631073702</v>
      </c>
      <c r="AC1239" s="71">
        <v>77.369828080891608</v>
      </c>
      <c r="AD1239" s="71">
        <v>70.203814322112294</v>
      </c>
      <c r="AE1239" s="71">
        <v>94.489752937711714</v>
      </c>
      <c r="AF1239" s="71">
        <v>77.756994078563167</v>
      </c>
      <c r="AG1239" s="71">
        <v>93.14809934380996</v>
      </c>
      <c r="AH1239" s="71">
        <v>96.761412959385567</v>
      </c>
      <c r="AI1239" s="71">
        <v>91.407042161069256</v>
      </c>
      <c r="AJ1239" s="71">
        <v>-5.3186084142466061</v>
      </c>
      <c r="AK1239" s="71">
        <v>-15.829168719414611</v>
      </c>
      <c r="AL1239" s="71">
        <v>-14.981399292334697</v>
      </c>
      <c r="AM1239" s="71">
        <v>-15.006350857483087</v>
      </c>
      <c r="AN1239" s="71">
        <v>-3.7883780860446858</v>
      </c>
      <c r="AO1239" s="71">
        <v>-16.177649791139771</v>
      </c>
      <c r="AP1239" s="71">
        <v>-18.964177027596463</v>
      </c>
      <c r="AQ1239" s="71">
        <v>-9.8513726788321261</v>
      </c>
      <c r="AR1239" s="71">
        <v>126.44936531670604</v>
      </c>
      <c r="AS1239" s="71">
        <v>-46.130431832563431</v>
      </c>
      <c r="AT1239" s="71">
        <v>24.12073335514242</v>
      </c>
      <c r="AU1239" s="71">
        <v>26.072444290235119</v>
      </c>
      <c r="AV1239" s="72">
        <v>13.123987706284645</v>
      </c>
      <c r="AW1239" s="73">
        <v>-12070.460000000079</v>
      </c>
      <c r="AX1239" s="73">
        <v>-38646.010000000009</v>
      </c>
      <c r="AY1239" s="73">
        <v>-33915.469999999914</v>
      </c>
      <c r="AZ1239" s="73">
        <v>-36772.410000000062</v>
      </c>
      <c r="BA1239" s="73">
        <v>-15300.510000000068</v>
      </c>
      <c r="BB1239" s="73">
        <v>-57663.659999999974</v>
      </c>
      <c r="BC1239" s="73">
        <v>-36826.889999999927</v>
      </c>
      <c r="BD1239" s="73">
        <v>-15582.590000000055</v>
      </c>
      <c r="BE1239" s="73">
        <v>261787.15999999997</v>
      </c>
      <c r="BF1239" s="73">
        <v>-158411.58000000005</v>
      </c>
      <c r="BG1239" s="73">
        <v>42396.41</v>
      </c>
      <c r="BH1239" s="73">
        <v>47144.71000000005</v>
      </c>
      <c r="BI1239" s="73">
        <v>16105.280000000013</v>
      </c>
      <c r="BJ1239" s="71">
        <v>8.7715338259186808</v>
      </c>
      <c r="BK1239" s="71">
        <v>8.5379153946406223</v>
      </c>
      <c r="BL1239" s="71">
        <v>9.3470667040107376</v>
      </c>
      <c r="BM1239" s="71">
        <v>7.8448079957814798</v>
      </c>
      <c r="BN1239" s="71">
        <v>-3.9673112579492935</v>
      </c>
      <c r="BO1239" s="71">
        <v>6.1615280692426158</v>
      </c>
      <c r="BP1239" s="71">
        <v>12.847416472691172</v>
      </c>
      <c r="BQ1239" s="71">
        <v>15.494449902116733</v>
      </c>
      <c r="BR1239" s="72">
        <v>6.9080406275416619</v>
      </c>
      <c r="BS1239" s="72">
        <v>9.3413810567949849</v>
      </c>
      <c r="BT1239" s="71">
        <v>12.060491846377246</v>
      </c>
      <c r="BU1239" s="71">
        <v>10.486826788510742</v>
      </c>
      <c r="BV1239" s="71">
        <v>6.0256935027021825</v>
      </c>
      <c r="BW1239" s="71">
        <v>8.3301349544293029</v>
      </c>
      <c r="BX1239" s="75">
        <v>5683</v>
      </c>
      <c r="BY1239" s="75">
        <v>5647</v>
      </c>
      <c r="BZ1239" s="75">
        <v>4860</v>
      </c>
      <c r="CA1239" s="75">
        <v>5297</v>
      </c>
      <c r="CB1239" s="75">
        <v>7544</v>
      </c>
      <c r="CC1239" s="75">
        <v>7548</v>
      </c>
      <c r="CD1239" s="75">
        <v>4503</v>
      </c>
      <c r="CE1239" s="75">
        <v>4292</v>
      </c>
      <c r="CF1239" s="75">
        <v>8609</v>
      </c>
      <c r="CG1239" s="75">
        <v>4695</v>
      </c>
      <c r="CH1239" s="75">
        <v>5506</v>
      </c>
      <c r="CI1239" s="75">
        <v>5753</v>
      </c>
      <c r="CJ1239" s="75">
        <v>3532</v>
      </c>
      <c r="CK1239" s="75">
        <v>36890</v>
      </c>
      <c r="CL1239" s="73">
        <v>393302.73</v>
      </c>
      <c r="CM1239" s="73">
        <v>412836.64999999991</v>
      </c>
      <c r="CN1239" s="73">
        <v>387414.90999999992</v>
      </c>
      <c r="CO1239" s="73">
        <v>518044.67999999993</v>
      </c>
      <c r="CP1239" s="73">
        <v>449089.2399999997</v>
      </c>
      <c r="CQ1239" s="73">
        <v>306740.49999999983</v>
      </c>
      <c r="CR1239" s="73">
        <v>280869.83000000007</v>
      </c>
      <c r="CS1239" s="73">
        <v>389878.50000000012</v>
      </c>
      <c r="CT1239" s="73">
        <v>469154.17000000004</v>
      </c>
      <c r="CU1239" s="73">
        <v>474433.74999999994</v>
      </c>
      <c r="CV1239" s="73">
        <v>471510.50999999989</v>
      </c>
      <c r="CW1239" s="73">
        <v>456758.48000000004</v>
      </c>
      <c r="CX1239" s="73">
        <v>432438.35999999993</v>
      </c>
      <c r="CY1239" s="77"/>
      <c r="CZ1239" s="4">
        <v>5221</v>
      </c>
      <c r="DA1239" s="76" t="str">
        <f t="shared" si="44"/>
        <v>5221</v>
      </c>
      <c r="DB1239" s="71">
        <v>5.2621990770810854</v>
      </c>
      <c r="DC1239" s="71">
        <v>3.6790111934620415</v>
      </c>
      <c r="DD1239" s="71">
        <v>1.3914216632352265</v>
      </c>
      <c r="DE1239" s="71">
        <v>1.0740919606781949</v>
      </c>
      <c r="DF1239" s="71">
        <v>0.52713444326426706</v>
      </c>
      <c r="DG1239" s="71">
        <v>0.42163983815848294</v>
      </c>
      <c r="DH1239" s="71">
        <v>0.26835461793272025</v>
      </c>
      <c r="DI1239" s="71">
        <v>0.33492206621151571</v>
      </c>
      <c r="DJ1239" s="71">
        <v>3.6212680349966872E-2</v>
      </c>
      <c r="DK1239" s="71">
        <v>1.4862292122522849E-2</v>
      </c>
      <c r="DL1239" s="71">
        <v>4.5359063127226297E-2</v>
      </c>
      <c r="DM1239" s="71">
        <v>5.5282055729844659E-3</v>
      </c>
      <c r="DN1239" s="71">
        <v>0</v>
      </c>
      <c r="DO1239" s="71">
        <v>7.988069206166902E-2</v>
      </c>
      <c r="DQ1239" s="71"/>
      <c r="DR1239" s="71"/>
      <c r="DS1239" s="71"/>
      <c r="DT1239" s="71"/>
      <c r="DU1239" s="71"/>
      <c r="DV1239" s="71"/>
      <c r="DW1239" s="71"/>
      <c r="DX1239" s="71"/>
      <c r="DY1239" s="71"/>
      <c r="DZ1239" s="71"/>
      <c r="EA1239" s="71"/>
      <c r="EB1239" s="71"/>
      <c r="EC1239" s="71"/>
      <c r="ED1239" s="71"/>
    </row>
    <row r="1240" spans="1:134">
      <c r="A1240" s="4">
        <v>1316</v>
      </c>
      <c r="B1240" s="46" t="s">
        <v>9463</v>
      </c>
      <c r="C1240" s="65" t="str">
        <f t="shared" si="43"/>
        <v>1316</v>
      </c>
      <c r="D1240" s="69">
        <v>322559.59000000003</v>
      </c>
      <c r="E1240" s="68">
        <v>4107131.7999999993</v>
      </c>
      <c r="F1240" s="68">
        <v>-11775.229999999923</v>
      </c>
      <c r="G1240" s="69">
        <v>388698.04999999981</v>
      </c>
      <c r="H1240" s="70">
        <v>92.408752853930025</v>
      </c>
      <c r="I1240" s="70">
        <v>10.45327350527625</v>
      </c>
      <c r="J1240" s="69">
        <v>647380.14000000013</v>
      </c>
      <c r="K1240" s="69">
        <v>592562.31999999995</v>
      </c>
      <c r="L1240" s="69">
        <v>555861.53</v>
      </c>
      <c r="M1240" s="69">
        <v>723835.72</v>
      </c>
      <c r="N1240" s="69">
        <v>970967.61999999988</v>
      </c>
      <c r="O1240" s="69">
        <v>781598.84</v>
      </c>
      <c r="P1240" s="69">
        <v>481385.88000000006</v>
      </c>
      <c r="Q1240" s="69">
        <v>503260.94999999995</v>
      </c>
      <c r="R1240" s="69">
        <v>1102139.4100000001</v>
      </c>
      <c r="S1240" s="69">
        <v>554737.39000000013</v>
      </c>
      <c r="T1240" s="69">
        <v>588532.1100000001</v>
      </c>
      <c r="U1240" s="69">
        <v>554516.47000000009</v>
      </c>
      <c r="V1240" s="69">
        <v>322559.59000000003</v>
      </c>
      <c r="W1240" s="70">
        <v>118.86945859978697</v>
      </c>
      <c r="X1240" s="70">
        <v>102.05039074463893</v>
      </c>
      <c r="Y1240" s="70">
        <v>108.59623328478361</v>
      </c>
      <c r="Z1240" s="71">
        <v>113.49516176424612</v>
      </c>
      <c r="AA1240" s="71">
        <v>82.094140424185383</v>
      </c>
      <c r="AB1240" s="71">
        <v>80.687074500736927</v>
      </c>
      <c r="AC1240" s="71">
        <v>82.636035710526315</v>
      </c>
      <c r="AD1240" s="71">
        <v>96.422559468074041</v>
      </c>
      <c r="AE1240" s="71">
        <v>105.20387553897019</v>
      </c>
      <c r="AF1240" s="71">
        <v>97.920358371628282</v>
      </c>
      <c r="AG1240" s="71">
        <v>93.82936748200531</v>
      </c>
      <c r="AH1240" s="71">
        <v>79.77653823857527</v>
      </c>
      <c r="AI1240" s="71">
        <v>79.922310044124458</v>
      </c>
      <c r="AJ1240" s="71">
        <v>1.9874263321465024</v>
      </c>
      <c r="AK1240" s="71">
        <v>-8.9573923001633702</v>
      </c>
      <c r="AL1240" s="71">
        <v>-9.3983833525325586</v>
      </c>
      <c r="AM1240" s="71">
        <v>-5.7925568833967382</v>
      </c>
      <c r="AN1240" s="71">
        <v>-26.160814470182746</v>
      </c>
      <c r="AO1240" s="71">
        <v>-21.313530408197721</v>
      </c>
      <c r="AP1240" s="71">
        <v>-18.960825769974253</v>
      </c>
      <c r="AQ1240" s="71">
        <v>20.131793346874872</v>
      </c>
      <c r="AR1240" s="71">
        <v>88.980994706132208</v>
      </c>
      <c r="AS1240" s="71">
        <v>-24.206990352461123</v>
      </c>
      <c r="AT1240" s="71">
        <v>18.629463620898612</v>
      </c>
      <c r="AU1240" s="71">
        <v>-0.96803593176557623</v>
      </c>
      <c r="AV1240" s="72">
        <v>-3.5219873299466409</v>
      </c>
      <c r="AW1240" s="73">
        <v>12615.480000000098</v>
      </c>
      <c r="AX1240" s="73">
        <v>-58300.319999999949</v>
      </c>
      <c r="AY1240" s="73">
        <v>-57661.219999999856</v>
      </c>
      <c r="AZ1240" s="73">
        <v>-44506.670000000158</v>
      </c>
      <c r="BA1240" s="73">
        <v>-344008.44999999972</v>
      </c>
      <c r="BB1240" s="73">
        <v>-199557.83999999985</v>
      </c>
      <c r="BC1240" s="73">
        <v>-112630.38999999972</v>
      </c>
      <c r="BD1240" s="73">
        <v>84336.9200000001</v>
      </c>
      <c r="BE1240" s="73">
        <v>518938.22000000032</v>
      </c>
      <c r="BF1240" s="73">
        <v>-177173.62999999977</v>
      </c>
      <c r="BG1240" s="73">
        <v>92422.550000000279</v>
      </c>
      <c r="BH1240" s="73">
        <v>-5420.3899999998976</v>
      </c>
      <c r="BI1240" s="73">
        <v>-11775.229999999923</v>
      </c>
      <c r="BJ1240" s="71">
        <v>4.3176485488504186</v>
      </c>
      <c r="BK1240" s="71">
        <v>7.3593968377156997</v>
      </c>
      <c r="BL1240" s="71">
        <v>6.355458277156508</v>
      </c>
      <c r="BM1240" s="71">
        <v>4.1784850050475653</v>
      </c>
      <c r="BN1240" s="71">
        <v>-5.3245725410393394</v>
      </c>
      <c r="BO1240" s="71">
        <v>6.2848059148919848</v>
      </c>
      <c r="BP1240" s="71">
        <v>16.283135442049623</v>
      </c>
      <c r="BQ1240" s="71">
        <v>16.178117272878424</v>
      </c>
      <c r="BR1240" s="72">
        <v>6.6518829502683996</v>
      </c>
      <c r="BS1240" s="72">
        <v>12.661144469870065</v>
      </c>
      <c r="BT1240" s="71">
        <v>12.392699263469673</v>
      </c>
      <c r="BU1240" s="71">
        <v>11.642226630942726</v>
      </c>
      <c r="BV1240" s="71">
        <v>8.2707562299007105</v>
      </c>
      <c r="BW1240" s="71">
        <v>9.9036899517076638</v>
      </c>
      <c r="BX1240" s="75">
        <v>9524</v>
      </c>
      <c r="BY1240" s="75">
        <v>9766</v>
      </c>
      <c r="BZ1240" s="75">
        <v>9302</v>
      </c>
      <c r="CA1240" s="75">
        <v>10204</v>
      </c>
      <c r="CB1240" s="75">
        <v>12533</v>
      </c>
      <c r="CC1240" s="75">
        <v>12536</v>
      </c>
      <c r="CD1240" s="75">
        <v>8732</v>
      </c>
      <c r="CE1240" s="75">
        <v>8767</v>
      </c>
      <c r="CF1240" s="75">
        <v>14627</v>
      </c>
      <c r="CG1240" s="75">
        <v>9486</v>
      </c>
      <c r="CH1240" s="75">
        <v>10060</v>
      </c>
      <c r="CI1240" s="75">
        <v>9132</v>
      </c>
      <c r="CJ1240" s="75">
        <v>5298</v>
      </c>
      <c r="CK1240" s="75">
        <v>66102</v>
      </c>
      <c r="CL1240" s="73">
        <v>997720.48999999976</v>
      </c>
      <c r="CM1240" s="73">
        <v>1040824.4499999997</v>
      </c>
      <c r="CN1240" s="73">
        <v>1006644.89</v>
      </c>
      <c r="CO1240" s="73">
        <v>1097585.29</v>
      </c>
      <c r="CP1240" s="73">
        <v>1159420.0599999998</v>
      </c>
      <c r="CQ1240" s="73">
        <v>1044265.2300000001</v>
      </c>
      <c r="CR1240" s="73">
        <v>901121.3600000001</v>
      </c>
      <c r="CS1240" s="73">
        <v>1196864.3400000001</v>
      </c>
      <c r="CT1240" s="73">
        <v>967388.53000000049</v>
      </c>
      <c r="CU1240" s="73">
        <v>934990.12000000011</v>
      </c>
      <c r="CV1240" s="73">
        <v>950971.23999999976</v>
      </c>
      <c r="CW1240" s="73">
        <v>1008085.63</v>
      </c>
      <c r="CX1240" s="73">
        <v>968399.86</v>
      </c>
      <c r="CY1240" s="77"/>
      <c r="CZ1240" s="4">
        <v>1316</v>
      </c>
      <c r="DA1240" s="76" t="str">
        <f t="shared" si="44"/>
        <v>1316</v>
      </c>
      <c r="DB1240" s="71">
        <v>2.4973513333034334</v>
      </c>
      <c r="DC1240" s="71">
        <v>4.5017879995200678</v>
      </c>
      <c r="DD1240" s="71">
        <v>1.9126533884417345</v>
      </c>
      <c r="DE1240" s="71">
        <v>1.0713885566630212</v>
      </c>
      <c r="DF1240" s="71">
        <v>2.5353432853717233</v>
      </c>
      <c r="DG1240" s="71">
        <v>0.88463678776543819</v>
      </c>
      <c r="DH1240" s="71">
        <v>0.15714907447838689</v>
      </c>
      <c r="DI1240" s="71">
        <v>0.52995622110229712</v>
      </c>
      <c r="DJ1240" s="71">
        <v>0.20616313184430238</v>
      </c>
      <c r="DK1240" s="71">
        <v>3.7626551611065664E-2</v>
      </c>
      <c r="DL1240" s="71">
        <v>0.31029712354310751</v>
      </c>
      <c r="DM1240" s="71">
        <v>0.13104519789074448</v>
      </c>
      <c r="DN1240" s="71">
        <v>0.39717474585178603</v>
      </c>
      <c r="DO1240" s="71">
        <v>0.23704876406292688</v>
      </c>
      <c r="DQ1240" s="71"/>
      <c r="DR1240" s="71"/>
      <c r="DS1240" s="71"/>
      <c r="DT1240" s="71"/>
      <c r="DU1240" s="71"/>
      <c r="DV1240" s="71"/>
      <c r="DW1240" s="71"/>
      <c r="DX1240" s="71"/>
      <c r="DY1240" s="71"/>
      <c r="DZ1240" s="71"/>
      <c r="EA1240" s="71"/>
      <c r="EB1240" s="71"/>
      <c r="EC1240" s="71"/>
      <c r="ED1240" s="71"/>
    </row>
    <row r="1241" spans="1:134">
      <c r="A1241" s="4">
        <v>5093</v>
      </c>
      <c r="B1241" s="46" t="s">
        <v>9469</v>
      </c>
      <c r="C1241" s="65" t="str">
        <f t="shared" si="43"/>
        <v>5093</v>
      </c>
      <c r="D1241" s="69">
        <v>132070.91999999995</v>
      </c>
      <c r="E1241" s="68">
        <v>1697575.5899999996</v>
      </c>
      <c r="F1241" s="68">
        <v>17004.53</v>
      </c>
      <c r="G1241" s="69">
        <v>380836.67999999947</v>
      </c>
      <c r="H1241" s="70">
        <v>105.26559652752474</v>
      </c>
      <c r="I1241" s="70">
        <v>28.922717868191448</v>
      </c>
      <c r="J1241" s="69">
        <v>208538.86</v>
      </c>
      <c r="K1241" s="69">
        <v>202541.68</v>
      </c>
      <c r="L1241" s="69">
        <v>205187.9899999999</v>
      </c>
      <c r="M1241" s="69">
        <v>217123.72999999992</v>
      </c>
      <c r="N1241" s="69">
        <v>352718.39999999991</v>
      </c>
      <c r="O1241" s="69">
        <v>360432.36999999994</v>
      </c>
      <c r="P1241" s="69">
        <v>203011.85999999993</v>
      </c>
      <c r="Q1241" s="69">
        <v>207247.57999999996</v>
      </c>
      <c r="R1241" s="69">
        <v>463552.81999999995</v>
      </c>
      <c r="S1241" s="69">
        <v>189506.22</v>
      </c>
      <c r="T1241" s="69">
        <v>249822.15000000002</v>
      </c>
      <c r="U1241" s="69">
        <v>252364.03999999995</v>
      </c>
      <c r="V1241" s="69">
        <v>132070.91999999995</v>
      </c>
      <c r="W1241" s="70">
        <v>111.3564073251258</v>
      </c>
      <c r="X1241" s="70">
        <v>114.73857123463635</v>
      </c>
      <c r="Y1241" s="70">
        <v>112.05055663170546</v>
      </c>
      <c r="Z1241" s="71">
        <v>95.473106030600292</v>
      </c>
      <c r="AA1241" s="71">
        <v>90.147651927347098</v>
      </c>
      <c r="AB1241" s="71">
        <v>84.7123423926692</v>
      </c>
      <c r="AC1241" s="71">
        <v>104.33996142740997</v>
      </c>
      <c r="AD1241" s="71">
        <v>100.3823631868074</v>
      </c>
      <c r="AE1241" s="71">
        <v>107.43594497830702</v>
      </c>
      <c r="AF1241" s="71">
        <v>107.46552018160047</v>
      </c>
      <c r="AG1241" s="71">
        <v>105.28771981967628</v>
      </c>
      <c r="AH1241" s="71">
        <v>112.41771773760816</v>
      </c>
      <c r="AI1241" s="71">
        <v>92.968605353504245</v>
      </c>
      <c r="AJ1241" s="71">
        <v>19.471935056043943</v>
      </c>
      <c r="AK1241" s="71">
        <v>23.1526600577598</v>
      </c>
      <c r="AL1241" s="71">
        <v>24.434577905577946</v>
      </c>
      <c r="AM1241" s="71">
        <v>14.586496409707618</v>
      </c>
      <c r="AN1241" s="71">
        <v>10.421205024763625</v>
      </c>
      <c r="AO1241" s="71">
        <v>10.097354403292469</v>
      </c>
      <c r="AP1241" s="71">
        <v>9.4063778898639594</v>
      </c>
      <c r="AQ1241" s="71">
        <v>25.678188039565942</v>
      </c>
      <c r="AR1241" s="71">
        <v>145.23134663381492</v>
      </c>
      <c r="AS1241" s="71">
        <v>-37.961776345827623</v>
      </c>
      <c r="AT1241" s="71">
        <v>37.220554629481398</v>
      </c>
      <c r="AU1241" s="71">
        <v>44.489504925824619</v>
      </c>
      <c r="AV1241" s="72">
        <v>14.778016412959506</v>
      </c>
      <c r="AW1241" s="73">
        <v>33988.359999999986</v>
      </c>
      <c r="AX1241" s="73">
        <v>38077.76999999999</v>
      </c>
      <c r="AY1241" s="73">
        <v>40291.709999999905</v>
      </c>
      <c r="AZ1241" s="73">
        <v>27639.159999999858</v>
      </c>
      <c r="BA1241" s="73">
        <v>33341.889999999956</v>
      </c>
      <c r="BB1241" s="73">
        <v>35892.729999999923</v>
      </c>
      <c r="BC1241" s="73">
        <v>17454.249999999913</v>
      </c>
      <c r="BD1241" s="73">
        <v>42344.199999999924</v>
      </c>
      <c r="BE1241" s="73">
        <v>274526.07999999996</v>
      </c>
      <c r="BF1241" s="73">
        <v>-115960.65000000005</v>
      </c>
      <c r="BG1241" s="73">
        <v>67763.310000000056</v>
      </c>
      <c r="BH1241" s="73">
        <v>77704.959999999963</v>
      </c>
      <c r="BI1241" s="73">
        <v>17004.53</v>
      </c>
      <c r="BJ1241" s="71">
        <v>13.188566981033553</v>
      </c>
      <c r="BK1241" s="71">
        <v>9.1556376013764904</v>
      </c>
      <c r="BL1241" s="71">
        <v>10.748536751584952</v>
      </c>
      <c r="BM1241" s="71">
        <v>10.336068030511388</v>
      </c>
      <c r="BN1241" s="71">
        <v>0.84842742279914152</v>
      </c>
      <c r="BO1241" s="71">
        <v>10.496968542288879</v>
      </c>
      <c r="BP1241" s="71">
        <v>17.872260004323536</v>
      </c>
      <c r="BQ1241" s="71">
        <v>16.401728431479594</v>
      </c>
      <c r="BR1241" s="72">
        <v>10.211817587432986</v>
      </c>
      <c r="BS1241" s="72">
        <v>9.5210290051330144</v>
      </c>
      <c r="BT1241" s="71">
        <v>11.103307774966179</v>
      </c>
      <c r="BU1241" s="71">
        <v>10.341045217278255</v>
      </c>
      <c r="BV1241" s="71">
        <v>7.8450566906961807</v>
      </c>
      <c r="BW1241" s="71">
        <v>10.257811131058075</v>
      </c>
      <c r="BX1241" s="75">
        <v>4905</v>
      </c>
      <c r="BY1241" s="75">
        <v>4971</v>
      </c>
      <c r="BZ1241" s="75">
        <v>4960</v>
      </c>
      <c r="CA1241" s="75">
        <v>5241</v>
      </c>
      <c r="CB1241" s="75">
        <v>7328</v>
      </c>
      <c r="CC1241" s="75">
        <v>7988</v>
      </c>
      <c r="CD1241" s="75">
        <v>4771</v>
      </c>
      <c r="CE1241" s="75">
        <v>5091</v>
      </c>
      <c r="CF1241" s="75">
        <v>8470</v>
      </c>
      <c r="CG1241" s="75">
        <v>4761</v>
      </c>
      <c r="CH1241" s="75">
        <v>5893</v>
      </c>
      <c r="CI1241" s="75">
        <v>5891</v>
      </c>
      <c r="CJ1241" s="75">
        <v>3264</v>
      </c>
      <c r="CK1241" s="75">
        <v>38141</v>
      </c>
      <c r="CL1241" s="73">
        <v>405312.77999999997</v>
      </c>
      <c r="CM1241" s="73">
        <v>408079.03000000009</v>
      </c>
      <c r="CN1241" s="73">
        <v>386011.15999999992</v>
      </c>
      <c r="CO1241" s="73">
        <v>428688.55999999982</v>
      </c>
      <c r="CP1241" s="73">
        <v>336698.18999999994</v>
      </c>
      <c r="CQ1241" s="73">
        <v>450849.47999999986</v>
      </c>
      <c r="CR1241" s="73">
        <v>364415.9699999998</v>
      </c>
      <c r="CS1241" s="73">
        <v>660559.54999999981</v>
      </c>
      <c r="CT1241" s="73">
        <v>538768.30999999982</v>
      </c>
      <c r="CU1241" s="73">
        <v>541032.88000000012</v>
      </c>
      <c r="CV1241" s="73">
        <v>558067.29999999993</v>
      </c>
      <c r="CW1241" s="73">
        <v>484192.12999999989</v>
      </c>
      <c r="CX1241" s="73">
        <v>470129.72000000003</v>
      </c>
      <c r="CY1241" s="77"/>
      <c r="CZ1241" s="4">
        <v>5093</v>
      </c>
      <c r="DA1241" s="76" t="str">
        <f t="shared" si="44"/>
        <v>5093</v>
      </c>
      <c r="DB1241" s="71">
        <v>3.1254834209549469</v>
      </c>
      <c r="DC1241" s="71">
        <v>2.9140156870441318</v>
      </c>
      <c r="DD1241" s="71">
        <v>0.58850292978808183</v>
      </c>
      <c r="DE1241" s="71">
        <v>0.94749191519393705</v>
      </c>
      <c r="DF1241" s="71">
        <v>1.0337000021696989</v>
      </c>
      <c r="DG1241" s="71">
        <v>0.20540432044694809</v>
      </c>
      <c r="DH1241" s="71">
        <v>0.83274337270078902</v>
      </c>
      <c r="DI1241" s="71">
        <v>0.4198049764309929</v>
      </c>
      <c r="DJ1241" s="71">
        <v>0.1614031669654267</v>
      </c>
      <c r="DK1241" s="71">
        <v>0.30956684752284452</v>
      </c>
      <c r="DL1241" s="71">
        <v>5.8245420675244526E-2</v>
      </c>
      <c r="DM1241" s="71">
        <v>6.2845333972163686E-2</v>
      </c>
      <c r="DN1241" s="71">
        <v>0.12220154304401856</v>
      </c>
      <c r="DO1241" s="71">
        <v>0.25677979524446942</v>
      </c>
      <c r="DQ1241" s="71"/>
      <c r="DR1241" s="71"/>
      <c r="DS1241" s="71"/>
      <c r="DT1241" s="71"/>
      <c r="DU1241" s="71"/>
      <c r="DV1241" s="71"/>
      <c r="DW1241" s="71"/>
      <c r="DX1241" s="71"/>
      <c r="DY1241" s="71"/>
      <c r="DZ1241" s="71"/>
      <c r="EA1241" s="71"/>
      <c r="EB1241" s="71"/>
      <c r="EC1241" s="71"/>
      <c r="ED1241" s="71"/>
    </row>
    <row r="1242" spans="1:134">
      <c r="A1242" s="4">
        <v>5069</v>
      </c>
      <c r="B1242" s="46" t="s">
        <v>9476</v>
      </c>
      <c r="C1242" s="65" t="str">
        <f t="shared" si="43"/>
        <v>5069</v>
      </c>
      <c r="D1242" s="69">
        <v>267120</v>
      </c>
      <c r="E1242" s="68">
        <v>2949622.29</v>
      </c>
      <c r="F1242" s="68">
        <v>54460.260000000038</v>
      </c>
      <c r="G1242" s="69">
        <v>177907.08000000007</v>
      </c>
      <c r="H1242" s="70">
        <v>85.554481607156148</v>
      </c>
      <c r="I1242" s="70">
        <v>6.4186637702940752</v>
      </c>
      <c r="J1242" s="69">
        <v>387195.78999999986</v>
      </c>
      <c r="K1242" s="69">
        <v>291318.9599999999</v>
      </c>
      <c r="L1242" s="69">
        <v>308774.10999999987</v>
      </c>
      <c r="M1242" s="69">
        <v>421128.84</v>
      </c>
      <c r="N1242" s="69">
        <v>486053.29000000004</v>
      </c>
      <c r="O1242" s="69">
        <v>468357.51000000007</v>
      </c>
      <c r="P1242" s="69">
        <v>367412.28</v>
      </c>
      <c r="Q1242" s="69">
        <v>409872.67000000004</v>
      </c>
      <c r="R1242" s="69">
        <v>584494.0199999999</v>
      </c>
      <c r="S1242" s="69">
        <v>384961.43</v>
      </c>
      <c r="T1242" s="69">
        <v>480793.28000000009</v>
      </c>
      <c r="U1242" s="69">
        <v>454968.61000000016</v>
      </c>
      <c r="V1242" s="69">
        <v>267120</v>
      </c>
      <c r="W1242" s="70">
        <v>94.402585539388312</v>
      </c>
      <c r="X1242" s="70">
        <v>67.107250883949177</v>
      </c>
      <c r="Y1242" s="70">
        <v>75.00618476389478</v>
      </c>
      <c r="Z1242" s="71">
        <v>85.892905490182642</v>
      </c>
      <c r="AA1242" s="71">
        <v>109.31685689991311</v>
      </c>
      <c r="AB1242" s="71">
        <v>83.287030950136327</v>
      </c>
      <c r="AC1242" s="71">
        <v>83.550680260136929</v>
      </c>
      <c r="AD1242" s="71">
        <v>78.405662843338391</v>
      </c>
      <c r="AE1242" s="71">
        <v>83.586267322489093</v>
      </c>
      <c r="AF1242" s="71">
        <v>84.619766549228032</v>
      </c>
      <c r="AG1242" s="71">
        <v>91.737307654605559</v>
      </c>
      <c r="AH1242" s="71">
        <v>83.194010475207008</v>
      </c>
      <c r="AI1242" s="71">
        <v>102.74985768325391</v>
      </c>
      <c r="AJ1242" s="71">
        <v>-1.5888790564243416</v>
      </c>
      <c r="AK1242" s="71">
        <v>-32.743571553504417</v>
      </c>
      <c r="AL1242" s="71">
        <v>-29.099314265373899</v>
      </c>
      <c r="AM1242" s="71">
        <v>-17.092566317073633</v>
      </c>
      <c r="AN1242" s="71">
        <v>-18.654984460119429</v>
      </c>
      <c r="AO1242" s="71">
        <v>-33.181714062211</v>
      </c>
      <c r="AP1242" s="71">
        <v>-11.477929214634274</v>
      </c>
      <c r="AQ1242" s="71">
        <v>1.4846166521387261</v>
      </c>
      <c r="AR1242" s="71">
        <v>40.429901048883956</v>
      </c>
      <c r="AS1242" s="71">
        <v>-24.699680551865399</v>
      </c>
      <c r="AT1242" s="71">
        <v>21.976050804242654</v>
      </c>
      <c r="AU1242" s="71">
        <v>8.7129423085126056</v>
      </c>
      <c r="AV1242" s="72">
        <v>25.609106829529683</v>
      </c>
      <c r="AW1242" s="73">
        <v>-6251.4000000001979</v>
      </c>
      <c r="AX1242" s="73">
        <v>-141827.68000000005</v>
      </c>
      <c r="AY1242" s="73">
        <v>-126728.18000000017</v>
      </c>
      <c r="AZ1242" s="73">
        <v>-86821.799999999988</v>
      </c>
      <c r="BA1242" s="73">
        <v>-111467.39000000001</v>
      </c>
      <c r="BB1242" s="73">
        <v>-227497.87999999995</v>
      </c>
      <c r="BC1242" s="73">
        <v>-47639.330000000016</v>
      </c>
      <c r="BD1242" s="73">
        <v>5996.0200000000768</v>
      </c>
      <c r="BE1242" s="73">
        <v>168276.37999999989</v>
      </c>
      <c r="BF1242" s="73">
        <v>-126273.35999999987</v>
      </c>
      <c r="BG1242" s="73">
        <v>86623.050000000105</v>
      </c>
      <c r="BH1242" s="73">
        <v>36464.060000000289</v>
      </c>
      <c r="BI1242" s="73">
        <v>54460.260000000038</v>
      </c>
      <c r="BJ1242" s="71">
        <v>18.671409717568725</v>
      </c>
      <c r="BK1242" s="71">
        <v>14.650653595614781</v>
      </c>
      <c r="BL1242" s="71">
        <v>14.256984743539228</v>
      </c>
      <c r="BM1242" s="71">
        <v>15.08203495567129</v>
      </c>
      <c r="BN1242" s="71">
        <v>4.3161303846237997</v>
      </c>
      <c r="BO1242" s="71">
        <v>10.965445735511997</v>
      </c>
      <c r="BP1242" s="71">
        <v>18.155970153596563</v>
      </c>
      <c r="BQ1242" s="71">
        <v>21.043500559191315</v>
      </c>
      <c r="BR1242" s="72">
        <v>14.046740398777985</v>
      </c>
      <c r="BS1242" s="72">
        <v>10.775684704970226</v>
      </c>
      <c r="BT1242" s="71">
        <v>14.244645330858415</v>
      </c>
      <c r="BU1242" s="71">
        <v>13.602644811548299</v>
      </c>
      <c r="BV1242" s="71">
        <v>13.690550394015162</v>
      </c>
      <c r="BW1242" s="71">
        <v>13.650283263765068</v>
      </c>
      <c r="BX1242" s="75">
        <v>8144</v>
      </c>
      <c r="BY1242" s="75">
        <v>6217</v>
      </c>
      <c r="BZ1242" s="75">
        <v>6265</v>
      </c>
      <c r="CA1242" s="75">
        <v>7628</v>
      </c>
      <c r="CB1242" s="75">
        <v>8958</v>
      </c>
      <c r="CC1242" s="75">
        <v>8779</v>
      </c>
      <c r="CD1242" s="75">
        <v>7023</v>
      </c>
      <c r="CE1242" s="75">
        <v>7872</v>
      </c>
      <c r="CF1242" s="75">
        <v>9836</v>
      </c>
      <c r="CG1242" s="75">
        <v>7665</v>
      </c>
      <c r="CH1242" s="75">
        <v>8940</v>
      </c>
      <c r="CI1242" s="75">
        <v>8107</v>
      </c>
      <c r="CJ1242" s="75">
        <v>4787</v>
      </c>
      <c r="CK1242" s="75">
        <v>54230</v>
      </c>
      <c r="CL1242" s="73">
        <v>686618.03999999992</v>
      </c>
      <c r="CM1242" s="73">
        <v>589628.30000000016</v>
      </c>
      <c r="CN1242" s="73">
        <v>802677.57000000018</v>
      </c>
      <c r="CO1242" s="73">
        <v>971027.10999999987</v>
      </c>
      <c r="CP1242" s="73">
        <v>974670.7200000002</v>
      </c>
      <c r="CQ1242" s="73">
        <v>745496.44000000006</v>
      </c>
      <c r="CR1242" s="73">
        <v>926761.5199999999</v>
      </c>
      <c r="CS1242" s="73">
        <v>1223527.5100000002</v>
      </c>
      <c r="CT1242" s="73">
        <v>1042862.69</v>
      </c>
      <c r="CU1242" s="73">
        <v>972958.18999999971</v>
      </c>
      <c r="CV1242" s="73">
        <v>962567.62999999989</v>
      </c>
      <c r="CW1242" s="73">
        <v>859579.75999999978</v>
      </c>
      <c r="CX1242" s="73">
        <v>864095.83999999973</v>
      </c>
      <c r="CY1242" s="77"/>
      <c r="CZ1242" s="4">
        <v>5069</v>
      </c>
      <c r="DA1242" s="76" t="str">
        <f t="shared" si="44"/>
        <v>5069</v>
      </c>
      <c r="DB1242" s="71">
        <v>2.4204343347874224</v>
      </c>
      <c r="DC1242" s="71">
        <v>3.8493247668957404</v>
      </c>
      <c r="DD1242" s="71">
        <v>1.4135780351626523</v>
      </c>
      <c r="DE1242" s="71">
        <v>1.2920212412186096</v>
      </c>
      <c r="DF1242" s="71">
        <v>1.5142228374898528</v>
      </c>
      <c r="DG1242" s="71">
        <v>0.33586135090305985</v>
      </c>
      <c r="DH1242" s="71">
        <v>0.65412099086379427</v>
      </c>
      <c r="DI1242" s="71">
        <v>0.24018662313649411</v>
      </c>
      <c r="DJ1242" s="71">
        <v>0.34657204578043826</v>
      </c>
      <c r="DK1242" s="71">
        <v>0.35946715968744125</v>
      </c>
      <c r="DL1242" s="71">
        <v>0.37889759460039363</v>
      </c>
      <c r="DM1242" s="71">
        <v>0.15884465684499935</v>
      </c>
      <c r="DN1242" s="71">
        <v>0.28423140588472812</v>
      </c>
      <c r="DO1242" s="71">
        <v>0.34280460417348746</v>
      </c>
      <c r="DQ1242" s="71"/>
      <c r="DR1242" s="71"/>
      <c r="DS1242" s="71"/>
      <c r="DT1242" s="71"/>
      <c r="DU1242" s="71"/>
      <c r="DV1242" s="71"/>
      <c r="DW1242" s="71"/>
      <c r="DX1242" s="71"/>
      <c r="DY1242" s="71"/>
      <c r="DZ1242" s="71"/>
      <c r="EA1242" s="71"/>
      <c r="EB1242" s="71"/>
      <c r="EC1242" s="71"/>
      <c r="ED1242" s="71"/>
    </row>
    <row r="1243" spans="1:134">
      <c r="A1243" s="4">
        <v>5229</v>
      </c>
      <c r="B1243" s="46" t="s">
        <v>9483</v>
      </c>
      <c r="C1243" s="65" t="str">
        <f t="shared" si="43"/>
        <v>5229</v>
      </c>
      <c r="D1243" s="69">
        <v>137813.16</v>
      </c>
      <c r="E1243" s="68">
        <v>1457244.0299999998</v>
      </c>
      <c r="F1243" s="68">
        <v>40079.670000000013</v>
      </c>
      <c r="G1243" s="69">
        <v>182689.66000000038</v>
      </c>
      <c r="H1243" s="70">
        <v>95.842501706151467</v>
      </c>
      <c r="I1243" s="70">
        <v>14.333610577946576</v>
      </c>
      <c r="J1243" s="69">
        <v>180345.85999999993</v>
      </c>
      <c r="K1243" s="69">
        <v>141176.84</v>
      </c>
      <c r="L1243" s="69">
        <v>126952.30999999994</v>
      </c>
      <c r="M1243" s="69">
        <v>162915.92999999996</v>
      </c>
      <c r="N1243" s="69">
        <v>276141.21000000002</v>
      </c>
      <c r="O1243" s="69">
        <v>320846.05</v>
      </c>
      <c r="P1243" s="69">
        <v>172671.99</v>
      </c>
      <c r="Q1243" s="69">
        <v>170941.53999999995</v>
      </c>
      <c r="R1243" s="69">
        <v>387794.43999999994</v>
      </c>
      <c r="S1243" s="69">
        <v>196796.82</v>
      </c>
      <c r="T1243" s="69">
        <v>188970.17999999996</v>
      </c>
      <c r="U1243" s="69">
        <v>202255.89999999994</v>
      </c>
      <c r="V1243" s="69">
        <v>137813.16</v>
      </c>
      <c r="W1243" s="70">
        <v>90.122462772684187</v>
      </c>
      <c r="X1243" s="70">
        <v>73.824056028138401</v>
      </c>
      <c r="Y1243" s="70">
        <v>71.20879854376588</v>
      </c>
      <c r="Z1243" s="71">
        <v>70.48857216793985</v>
      </c>
      <c r="AA1243" s="71">
        <v>111.97851660169734</v>
      </c>
      <c r="AB1243" s="71">
        <v>128.24812049835711</v>
      </c>
      <c r="AC1243" s="71">
        <v>82.832954959103205</v>
      </c>
      <c r="AD1243" s="71">
        <v>79.743775769576118</v>
      </c>
      <c r="AE1243" s="71">
        <v>95.001914139630316</v>
      </c>
      <c r="AF1243" s="71">
        <v>103.46979960336253</v>
      </c>
      <c r="AG1243" s="71">
        <v>108.51393854384376</v>
      </c>
      <c r="AH1243" s="71">
        <v>99.313122848816462</v>
      </c>
      <c r="AI1243" s="71">
        <v>113.47953926667218</v>
      </c>
      <c r="AJ1243" s="71">
        <v>-19.597519168752587</v>
      </c>
      <c r="AK1243" s="71">
        <v>-30.591107773606108</v>
      </c>
      <c r="AL1243" s="71">
        <v>-40.279834337063924</v>
      </c>
      <c r="AM1243" s="71">
        <v>-32.770103126520034</v>
      </c>
      <c r="AN1243" s="71">
        <v>-24.687812660186658</v>
      </c>
      <c r="AO1243" s="71">
        <v>-7.3949151692633279</v>
      </c>
      <c r="AP1243" s="71">
        <v>-15.082425702281943</v>
      </c>
      <c r="AQ1243" s="71">
        <v>0.47981707594841883</v>
      </c>
      <c r="AR1243" s="71">
        <v>80.034675974255535</v>
      </c>
      <c r="AS1243" s="71">
        <v>-28.375777315528804</v>
      </c>
      <c r="AT1243" s="71">
        <v>22.258134117634132</v>
      </c>
      <c r="AU1243" s="71">
        <v>27.505223306354431</v>
      </c>
      <c r="AV1243" s="72">
        <v>41.009146404165065</v>
      </c>
      <c r="AW1243" s="73">
        <v>-43957.990000000049</v>
      </c>
      <c r="AX1243" s="73">
        <v>-62221.940000000031</v>
      </c>
      <c r="AY1243" s="73">
        <v>-85626.320000000094</v>
      </c>
      <c r="AZ1243" s="73">
        <v>-79410.680000000022</v>
      </c>
      <c r="BA1243" s="73">
        <v>-90520.840000000026</v>
      </c>
      <c r="BB1243" s="73">
        <v>-23510.649999999965</v>
      </c>
      <c r="BC1243" s="73">
        <v>-30668.710000000021</v>
      </c>
      <c r="BD1243" s="73">
        <v>816.28999999997905</v>
      </c>
      <c r="BE1243" s="73">
        <v>172394.58</v>
      </c>
      <c r="BF1243" s="73">
        <v>-77966.120000000054</v>
      </c>
      <c r="BG1243" s="73">
        <v>34403.629999999976</v>
      </c>
      <c r="BH1243" s="73">
        <v>43630.319999999891</v>
      </c>
      <c r="BI1243" s="73">
        <v>40079.670000000013</v>
      </c>
      <c r="BJ1243" s="71">
        <v>15.753205263641338</v>
      </c>
      <c r="BK1243" s="71">
        <v>15.922985173542468</v>
      </c>
      <c r="BL1243" s="71">
        <v>13.159562044476651</v>
      </c>
      <c r="BM1243" s="71">
        <v>11.164938357952913</v>
      </c>
      <c r="BN1243" s="71">
        <v>-1.1140656398309281</v>
      </c>
      <c r="BO1243" s="71">
        <v>0.90110136363126747</v>
      </c>
      <c r="BP1243" s="71">
        <v>16.113370273758907</v>
      </c>
      <c r="BQ1243" s="71">
        <v>20.331522347711399</v>
      </c>
      <c r="BR1243" s="72">
        <v>17.923320338054154</v>
      </c>
      <c r="BS1243" s="72">
        <v>10.894380233005817</v>
      </c>
      <c r="BT1243" s="71">
        <v>15.378673282247398</v>
      </c>
      <c r="BU1243" s="71">
        <v>14.498511555230483</v>
      </c>
      <c r="BV1243" s="71">
        <v>8.0600128250811771</v>
      </c>
      <c r="BW1243" s="71">
        <v>13.782643485270945</v>
      </c>
      <c r="BX1243" s="75">
        <v>5709</v>
      </c>
      <c r="BY1243" s="75">
        <v>4925</v>
      </c>
      <c r="BZ1243" s="75">
        <v>4112</v>
      </c>
      <c r="CA1243" s="75">
        <v>4657</v>
      </c>
      <c r="CB1243" s="75">
        <v>6739</v>
      </c>
      <c r="CC1243" s="75">
        <v>7142</v>
      </c>
      <c r="CD1243" s="75">
        <v>5011</v>
      </c>
      <c r="CE1243" s="75">
        <v>4903</v>
      </c>
      <c r="CF1243" s="75">
        <v>7848</v>
      </c>
      <c r="CG1243" s="75">
        <v>5647</v>
      </c>
      <c r="CH1243" s="75">
        <v>5303</v>
      </c>
      <c r="CI1243" s="75">
        <v>5831</v>
      </c>
      <c r="CJ1243" s="75">
        <v>3868</v>
      </c>
      <c r="CK1243" s="75">
        <v>38411</v>
      </c>
      <c r="CL1243" s="73">
        <v>515413.39999999991</v>
      </c>
      <c r="CM1243" s="73">
        <v>544136.42000000004</v>
      </c>
      <c r="CN1243" s="73">
        <v>580777.37</v>
      </c>
      <c r="CO1243" s="73">
        <v>610007.97</v>
      </c>
      <c r="CP1243" s="73">
        <v>745417.13</v>
      </c>
      <c r="CQ1243" s="73">
        <v>618845.74</v>
      </c>
      <c r="CR1243" s="73">
        <v>598973.2300000001</v>
      </c>
      <c r="CS1243" s="73">
        <v>589059.44999999995</v>
      </c>
      <c r="CT1243" s="73">
        <v>589337.78</v>
      </c>
      <c r="CU1243" s="73">
        <v>522618.82999999996</v>
      </c>
      <c r="CV1243" s="73">
        <v>543194.24000000011</v>
      </c>
      <c r="CW1243" s="73">
        <v>545937.13000000012</v>
      </c>
      <c r="CX1243" s="73">
        <v>526605.87</v>
      </c>
      <c r="CY1243" s="77"/>
      <c r="CZ1243" s="4">
        <v>5229</v>
      </c>
      <c r="DA1243" s="76" t="str">
        <f t="shared" si="44"/>
        <v>5229</v>
      </c>
      <c r="DB1243" s="71">
        <v>0.13800723371901621</v>
      </c>
      <c r="DC1243" s="71">
        <v>0.21940114427540189</v>
      </c>
      <c r="DD1243" s="71">
        <v>8.7348307361931873E-2</v>
      </c>
      <c r="DE1243" s="71">
        <v>0.19004828071904598</v>
      </c>
      <c r="DF1243" s="71">
        <v>9.8870758799283309E-2</v>
      </c>
      <c r="DG1243" s="71">
        <v>8.8210891101495562E-2</v>
      </c>
      <c r="DH1243" s="71">
        <v>8.2548658025968391E-2</v>
      </c>
      <c r="DI1243" s="71">
        <v>6.3147287306296485E-2</v>
      </c>
      <c r="DJ1243" s="71">
        <v>0</v>
      </c>
      <c r="DK1243" s="71">
        <v>0</v>
      </c>
      <c r="DL1243" s="71">
        <v>7.1004300655914759E-2</v>
      </c>
      <c r="DM1243" s="71">
        <v>7.6052652611927049E-2</v>
      </c>
      <c r="DN1243" s="71">
        <v>2.5001922422566724E-2</v>
      </c>
      <c r="DO1243" s="71">
        <v>3.9134544056453627E-2</v>
      </c>
      <c r="DQ1243" s="71"/>
      <c r="DR1243" s="71"/>
      <c r="DS1243" s="71"/>
      <c r="DT1243" s="71"/>
      <c r="DU1243" s="71"/>
      <c r="DV1243" s="71"/>
      <c r="DW1243" s="71"/>
      <c r="DX1243" s="71"/>
      <c r="DY1243" s="71"/>
      <c r="DZ1243" s="71"/>
      <c r="EA1243" s="71"/>
      <c r="EB1243" s="71"/>
      <c r="EC1243" s="71"/>
      <c r="ED1243" s="71"/>
    </row>
    <row r="1244" spans="1:134">
      <c r="A1244" s="4">
        <v>5096</v>
      </c>
      <c r="B1244" s="46" t="s">
        <v>9489</v>
      </c>
      <c r="C1244" s="65" t="str">
        <f t="shared" si="43"/>
        <v>5096</v>
      </c>
      <c r="D1244" s="69">
        <v>92762.50999999998</v>
      </c>
      <c r="E1244" s="68">
        <v>1119931.0799999996</v>
      </c>
      <c r="F1244" s="68">
        <v>13031.449999999997</v>
      </c>
      <c r="G1244" s="69">
        <v>149182.18000000017</v>
      </c>
      <c r="H1244" s="70">
        <v>94.956098483727729</v>
      </c>
      <c r="I1244" s="70">
        <v>15.367741338671648</v>
      </c>
      <c r="J1244" s="69">
        <v>139347.12</v>
      </c>
      <c r="K1244" s="69">
        <v>132892.28</v>
      </c>
      <c r="L1244" s="69">
        <v>132158.81999999998</v>
      </c>
      <c r="M1244" s="69">
        <v>149889.51999999996</v>
      </c>
      <c r="N1244" s="69">
        <v>193180.84999999998</v>
      </c>
      <c r="O1244" s="69">
        <v>215913.01999999993</v>
      </c>
      <c r="P1244" s="69">
        <v>142944.27999999997</v>
      </c>
      <c r="Q1244" s="69">
        <v>142848.56999999995</v>
      </c>
      <c r="R1244" s="69">
        <v>299948.25999999995</v>
      </c>
      <c r="S1244" s="69">
        <v>133054.46</v>
      </c>
      <c r="T1244" s="69">
        <v>151769.87</v>
      </c>
      <c r="U1244" s="69">
        <v>156603.12999999998</v>
      </c>
      <c r="V1244" s="69">
        <v>92762.50999999998</v>
      </c>
      <c r="W1244" s="70">
        <v>90.630626788028508</v>
      </c>
      <c r="X1244" s="70">
        <v>88.273636164168266</v>
      </c>
      <c r="Y1244" s="70">
        <v>98.401271085346565</v>
      </c>
      <c r="Z1244" s="71">
        <v>88.701734671567422</v>
      </c>
      <c r="AA1244" s="71">
        <v>108.71586102450827</v>
      </c>
      <c r="AB1244" s="71">
        <v>108.20308264371306</v>
      </c>
      <c r="AC1244" s="71">
        <v>97.719975612711963</v>
      </c>
      <c r="AD1244" s="71">
        <v>103.98769466385566</v>
      </c>
      <c r="AE1244" s="71">
        <v>95.022279614597025</v>
      </c>
      <c r="AF1244" s="71">
        <v>95.930152097150639</v>
      </c>
      <c r="AG1244" s="71">
        <v>82.702150600510933</v>
      </c>
      <c r="AH1244" s="71">
        <v>97.775288893512936</v>
      </c>
      <c r="AI1244" s="71">
        <v>94.91786112828494</v>
      </c>
      <c r="AJ1244" s="71">
        <v>-0.1858865871914861</v>
      </c>
      <c r="AK1244" s="71">
        <v>-17.719362767861014</v>
      </c>
      <c r="AL1244" s="71">
        <v>-17.646095517049865</v>
      </c>
      <c r="AM1244" s="71">
        <v>-17.352364681639333</v>
      </c>
      <c r="AN1244" s="71">
        <v>-12.292347325316545</v>
      </c>
      <c r="AO1244" s="71">
        <v>-8.4327347949086917</v>
      </c>
      <c r="AP1244" s="71">
        <v>-1.8122562852802337</v>
      </c>
      <c r="AQ1244" s="71">
        <v>30.315740365022712</v>
      </c>
      <c r="AR1244" s="71">
        <v>137.58938565341498</v>
      </c>
      <c r="AS1244" s="71">
        <v>-45.025374246691086</v>
      </c>
      <c r="AT1244" s="71">
        <v>6.6120008954938081</v>
      </c>
      <c r="AU1244" s="71">
        <v>25.096970181584275</v>
      </c>
      <c r="AV1244" s="72">
        <v>16.344257808688354</v>
      </c>
      <c r="AW1244" s="73">
        <v>-259.51000000000931</v>
      </c>
      <c r="AX1244" s="73">
        <v>-28618.72000000003</v>
      </c>
      <c r="AY1244" s="73">
        <v>-28317.869999999995</v>
      </c>
      <c r="AZ1244" s="73">
        <v>-31470.200000000012</v>
      </c>
      <c r="BA1244" s="73">
        <v>-27074.560000000056</v>
      </c>
      <c r="BB1244" s="73">
        <v>-17248.890000000014</v>
      </c>
      <c r="BC1244" s="73">
        <v>-2638.3300000000163</v>
      </c>
      <c r="BD1244" s="73">
        <v>33231.289999999906</v>
      </c>
      <c r="BE1244" s="73">
        <v>173701.76999999996</v>
      </c>
      <c r="BF1244" s="73">
        <v>-108974.40000000002</v>
      </c>
      <c r="BG1244" s="73">
        <v>9412.6600000000035</v>
      </c>
      <c r="BH1244" s="73">
        <v>31417.739999999991</v>
      </c>
      <c r="BI1244" s="73">
        <v>13031.449999999997</v>
      </c>
      <c r="BJ1244" s="71">
        <v>17.15481071656836</v>
      </c>
      <c r="BK1244" s="71">
        <v>14.154297703864291</v>
      </c>
      <c r="BL1244" s="71">
        <v>14.183000380139163</v>
      </c>
      <c r="BM1244" s="71">
        <v>12.2300622874794</v>
      </c>
      <c r="BN1244" s="71">
        <v>4.7257469012198374</v>
      </c>
      <c r="BO1244" s="71">
        <v>6.670387127913326</v>
      </c>
      <c r="BP1244" s="71">
        <v>16.991086318628451</v>
      </c>
      <c r="BQ1244" s="71">
        <v>18.019593604786031</v>
      </c>
      <c r="BR1244" s="72">
        <v>6.3088224069325713</v>
      </c>
      <c r="BS1244" s="72">
        <v>11.830864491409518</v>
      </c>
      <c r="BT1244" s="71">
        <v>16.012043218444234</v>
      </c>
      <c r="BU1244" s="71">
        <v>13.534511194077524</v>
      </c>
      <c r="BV1244" s="71">
        <v>9.4712850088327158</v>
      </c>
      <c r="BW1244" s="71">
        <v>10.753867173338655</v>
      </c>
      <c r="BX1244" s="75">
        <v>4461</v>
      </c>
      <c r="BY1244" s="75">
        <v>4284</v>
      </c>
      <c r="BZ1244" s="75">
        <v>4099</v>
      </c>
      <c r="CA1244" s="75">
        <v>4500</v>
      </c>
      <c r="CB1244" s="75">
        <v>5398</v>
      </c>
      <c r="CC1244" s="75">
        <v>6217</v>
      </c>
      <c r="CD1244" s="75">
        <v>4597</v>
      </c>
      <c r="CE1244" s="75">
        <v>4586</v>
      </c>
      <c r="CF1244" s="75">
        <v>7263</v>
      </c>
      <c r="CG1244" s="75">
        <v>4529</v>
      </c>
      <c r="CH1244" s="75">
        <v>4911</v>
      </c>
      <c r="CI1244" s="75">
        <v>4831</v>
      </c>
      <c r="CJ1244" s="75">
        <v>2645</v>
      </c>
      <c r="CK1244" s="75">
        <v>33362</v>
      </c>
      <c r="CL1244" s="73">
        <v>352982.99999999988</v>
      </c>
      <c r="CM1244" s="73">
        <v>334382.83</v>
      </c>
      <c r="CN1244" s="73">
        <v>349531</v>
      </c>
      <c r="CO1244" s="73">
        <v>386590.37999999977</v>
      </c>
      <c r="CP1244" s="73">
        <v>358437.63</v>
      </c>
      <c r="CQ1244" s="73">
        <v>336720.59999999992</v>
      </c>
      <c r="CR1244" s="73">
        <v>413453.30999999982</v>
      </c>
      <c r="CS1244" s="73">
        <v>528007.79999999993</v>
      </c>
      <c r="CT1244" s="73">
        <v>418515.65000000008</v>
      </c>
      <c r="CU1244" s="73">
        <v>411863.10000000009</v>
      </c>
      <c r="CV1244" s="73">
        <v>437486.1100000001</v>
      </c>
      <c r="CW1244" s="73">
        <v>421155.81999999995</v>
      </c>
      <c r="CX1244" s="73">
        <v>413447.52999999991</v>
      </c>
      <c r="CY1244" s="77"/>
      <c r="CZ1244" s="4">
        <v>5096</v>
      </c>
      <c r="DA1244" s="76" t="str">
        <f t="shared" si="44"/>
        <v>5096</v>
      </c>
      <c r="DB1244" s="71">
        <v>1.5510677338176178</v>
      </c>
      <c r="DC1244" s="71">
        <v>2.1495287358439965</v>
      </c>
      <c r="DD1244" s="71">
        <v>1.4028793927887331</v>
      </c>
      <c r="DE1244" s="71">
        <v>1.6794968979855096</v>
      </c>
      <c r="DF1244" s="71">
        <v>1.4941543913664546</v>
      </c>
      <c r="DG1244" s="71">
        <v>0.52164561068711413</v>
      </c>
      <c r="DH1244" s="71">
        <v>1.6692454009510516</v>
      </c>
      <c r="DI1244" s="71">
        <v>1.0856126393860379</v>
      </c>
      <c r="DJ1244" s="71">
        <v>0.13663425262421516</v>
      </c>
      <c r="DK1244" s="71">
        <v>0.20592152083782883</v>
      </c>
      <c r="DL1244" s="71">
        <v>0.27884474334930887</v>
      </c>
      <c r="DM1244" s="71">
        <v>0.88633089881059657</v>
      </c>
      <c r="DN1244" s="71">
        <v>0.5217086539029977</v>
      </c>
      <c r="DO1244" s="71">
        <v>0.61987452653550856</v>
      </c>
      <c r="DQ1244" s="71"/>
      <c r="DR1244" s="71"/>
      <c r="DS1244" s="71"/>
      <c r="DT1244" s="71"/>
      <c r="DU1244" s="71"/>
      <c r="DV1244" s="71"/>
      <c r="DW1244" s="71"/>
      <c r="DX1244" s="71"/>
      <c r="DY1244" s="71"/>
      <c r="DZ1244" s="71"/>
      <c r="EA1244" s="71"/>
      <c r="EB1244" s="71"/>
      <c r="EC1244" s="71"/>
      <c r="ED1244" s="71"/>
    </row>
    <row r="1245" spans="1:134">
      <c r="A1245" s="4">
        <v>1387</v>
      </c>
      <c r="B1245" s="46" t="s">
        <v>9496</v>
      </c>
      <c r="C1245" s="65" t="str">
        <f t="shared" si="43"/>
        <v>1387</v>
      </c>
      <c r="D1245" s="69">
        <v>272479.33999999997</v>
      </c>
      <c r="E1245" s="68">
        <v>3133720.4699999997</v>
      </c>
      <c r="F1245" s="68">
        <v>94180.169999999984</v>
      </c>
      <c r="G1245" s="69">
        <v>558930.32000000076</v>
      </c>
      <c r="H1245" s="70">
        <v>102.86375993808645</v>
      </c>
      <c r="I1245" s="70">
        <v>21.707800925057953</v>
      </c>
      <c r="J1245" s="69">
        <v>364004.36</v>
      </c>
      <c r="K1245" s="69">
        <v>418340.93999999994</v>
      </c>
      <c r="L1245" s="69">
        <v>430558.95999999996</v>
      </c>
      <c r="M1245" s="69">
        <v>488307.92</v>
      </c>
      <c r="N1245" s="69">
        <v>718801.89999999979</v>
      </c>
      <c r="O1245" s="69">
        <v>704100.03999999992</v>
      </c>
      <c r="P1245" s="69">
        <v>414574.08000000002</v>
      </c>
      <c r="Q1245" s="69">
        <v>406746.98000000004</v>
      </c>
      <c r="R1245" s="69">
        <v>616634.67000000004</v>
      </c>
      <c r="S1245" s="69">
        <v>448163.75999999995</v>
      </c>
      <c r="T1245" s="69">
        <v>520201</v>
      </c>
      <c r="U1245" s="69">
        <v>454920.64</v>
      </c>
      <c r="V1245" s="69">
        <v>272479.33999999997</v>
      </c>
      <c r="W1245" s="70">
        <v>83.049065756315017</v>
      </c>
      <c r="X1245" s="70">
        <v>96.634108778850404</v>
      </c>
      <c r="Y1245" s="70">
        <v>124.10363901018924</v>
      </c>
      <c r="Z1245" s="71">
        <v>104.93639169852493</v>
      </c>
      <c r="AA1245" s="71">
        <v>105.32927395071931</v>
      </c>
      <c r="AB1245" s="71">
        <v>108.69040581491072</v>
      </c>
      <c r="AC1245" s="71">
        <v>96.403908239274259</v>
      </c>
      <c r="AD1245" s="71">
        <v>94.79550981460801</v>
      </c>
      <c r="AE1245" s="71">
        <v>105.07071560196243</v>
      </c>
      <c r="AF1245" s="71">
        <v>105.49376859096982</v>
      </c>
      <c r="AG1245" s="71">
        <v>99.527510220515268</v>
      </c>
      <c r="AH1245" s="71">
        <v>104.24068387548427</v>
      </c>
      <c r="AI1245" s="71">
        <v>125.81309878676083</v>
      </c>
      <c r="AJ1245" s="71">
        <v>-23.676604874112982</v>
      </c>
      <c r="AK1245" s="71">
        <v>-17.966258821931135</v>
      </c>
      <c r="AL1245" s="71">
        <v>-12.244120911571699</v>
      </c>
      <c r="AM1245" s="71">
        <v>-24.260750851505975</v>
      </c>
      <c r="AN1245" s="71">
        <v>-14.703010682660246</v>
      </c>
      <c r="AO1245" s="71">
        <v>-7.2632044229166475</v>
      </c>
      <c r="AP1245" s="71">
        <v>-6.583810534534873</v>
      </c>
      <c r="AQ1245" s="71">
        <v>16.448762479005417</v>
      </c>
      <c r="AR1245" s="71">
        <v>83.802768600824209</v>
      </c>
      <c r="AS1245" s="71">
        <v>-7.6897200195601645</v>
      </c>
      <c r="AT1245" s="71">
        <v>21.057017955290426</v>
      </c>
      <c r="AU1245" s="71">
        <v>28.980194570653683</v>
      </c>
      <c r="AV1245" s="72">
        <v>52.821429286518828</v>
      </c>
      <c r="AW1245" s="73">
        <v>-112919.33999999997</v>
      </c>
      <c r="AX1245" s="73">
        <v>-91621.100000000093</v>
      </c>
      <c r="AY1245" s="73">
        <v>-60073.650000000023</v>
      </c>
      <c r="AZ1245" s="73">
        <v>-156414.49999999994</v>
      </c>
      <c r="BA1245" s="73">
        <v>-123894.51000000024</v>
      </c>
      <c r="BB1245" s="73">
        <v>-42924.210000000079</v>
      </c>
      <c r="BC1245" s="73">
        <v>-29218.459999999963</v>
      </c>
      <c r="BD1245" s="73">
        <v>57454.320000000007</v>
      </c>
      <c r="BE1245" s="73">
        <v>281147.52000000008</v>
      </c>
      <c r="BF1245" s="73">
        <v>-37333.370000000054</v>
      </c>
      <c r="BG1245" s="73">
        <v>90485.309999999939</v>
      </c>
      <c r="BH1245" s="73">
        <v>102214.83000000007</v>
      </c>
      <c r="BI1245" s="73">
        <v>94180.169999999984</v>
      </c>
      <c r="BJ1245" s="71">
        <v>18.574040127768949</v>
      </c>
      <c r="BK1245" s="71">
        <v>12.327410639420489</v>
      </c>
      <c r="BL1245" s="71">
        <v>8.5393564629347942</v>
      </c>
      <c r="BM1245" s="71">
        <v>12.080138507349053</v>
      </c>
      <c r="BN1245" s="71">
        <v>5.5907625697890513</v>
      </c>
      <c r="BO1245" s="71">
        <v>11.438358170383211</v>
      </c>
      <c r="BP1245" s="71">
        <v>16.336718458512255</v>
      </c>
      <c r="BQ1245" s="71">
        <v>16.918903828275209</v>
      </c>
      <c r="BR1245" s="72">
        <v>16.711494994589003</v>
      </c>
      <c r="BS1245" s="72">
        <v>12.066595823654136</v>
      </c>
      <c r="BT1245" s="71">
        <v>13.019771494366374</v>
      </c>
      <c r="BU1245" s="71">
        <v>10.383960810983563</v>
      </c>
      <c r="BV1245" s="71">
        <v>11.472054137934201</v>
      </c>
      <c r="BW1245" s="71">
        <v>12.658481549296832</v>
      </c>
      <c r="BX1245" s="75">
        <v>4702</v>
      </c>
      <c r="BY1245" s="75">
        <v>5002</v>
      </c>
      <c r="BZ1245" s="75">
        <v>5021</v>
      </c>
      <c r="CA1245" s="75">
        <v>5562</v>
      </c>
      <c r="CB1245" s="75">
        <v>7826</v>
      </c>
      <c r="CC1245" s="75">
        <v>8648</v>
      </c>
      <c r="CD1245" s="75">
        <v>5229</v>
      </c>
      <c r="CE1245" s="75">
        <v>5236</v>
      </c>
      <c r="CF1245" s="75">
        <v>8220</v>
      </c>
      <c r="CG1245" s="75">
        <v>5882</v>
      </c>
      <c r="CH1245" s="75">
        <v>6558</v>
      </c>
      <c r="CI1245" s="75">
        <v>6156</v>
      </c>
      <c r="CJ1245" s="75">
        <v>3515</v>
      </c>
      <c r="CK1245" s="75">
        <v>40796</v>
      </c>
      <c r="CL1245" s="73">
        <v>824006.56</v>
      </c>
      <c r="CM1245" s="73">
        <v>820912.95999999985</v>
      </c>
      <c r="CN1245" s="73">
        <v>766644.3</v>
      </c>
      <c r="CO1245" s="73">
        <v>817921.11999999965</v>
      </c>
      <c r="CP1245" s="73">
        <v>843164.60000000009</v>
      </c>
      <c r="CQ1245" s="73">
        <v>654793.94999999984</v>
      </c>
      <c r="CR1245" s="73">
        <v>690623.48</v>
      </c>
      <c r="CS1245" s="73">
        <v>802999.66</v>
      </c>
      <c r="CT1245" s="73">
        <v>774841.92999999993</v>
      </c>
      <c r="CU1245" s="73">
        <v>761210.40999999992</v>
      </c>
      <c r="CV1245" s="73">
        <v>730916.07000000007</v>
      </c>
      <c r="CW1245" s="73">
        <v>742564.00000000012</v>
      </c>
      <c r="CX1245" s="73">
        <v>732494.45</v>
      </c>
      <c r="CY1245" s="77"/>
      <c r="CZ1245" s="4">
        <v>1387</v>
      </c>
      <c r="DA1245" s="76" t="str">
        <f t="shared" si="44"/>
        <v>1387</v>
      </c>
      <c r="DB1245" s="71">
        <v>3.5350266196416644</v>
      </c>
      <c r="DC1245" s="71">
        <v>3.8167273830152193</v>
      </c>
      <c r="DD1245" s="71">
        <v>1.6805380259201315</v>
      </c>
      <c r="DE1245" s="71">
        <v>1.1142310872926569</v>
      </c>
      <c r="DF1245" s="71">
        <v>1.8199530550119161</v>
      </c>
      <c r="DG1245" s="71">
        <v>0.89256491547304617</v>
      </c>
      <c r="DH1245" s="71">
        <v>1.4977363576939999</v>
      </c>
      <c r="DI1245" s="71">
        <v>1.669868108162053</v>
      </c>
      <c r="DJ1245" s="71">
        <v>1.0627539636576018</v>
      </c>
      <c r="DK1245" s="71">
        <v>0.61398509987050476</v>
      </c>
      <c r="DL1245" s="71">
        <v>0.54374653904934001</v>
      </c>
      <c r="DM1245" s="71">
        <v>0.27310385097939155</v>
      </c>
      <c r="DN1245" s="71">
        <v>0.18361262061228961</v>
      </c>
      <c r="DO1245" s="71">
        <v>0.85594421047431213</v>
      </c>
      <c r="DQ1245" s="71"/>
      <c r="DR1245" s="71"/>
      <c r="DS1245" s="71"/>
      <c r="DT1245" s="71"/>
      <c r="DU1245" s="71"/>
      <c r="DV1245" s="71"/>
      <c r="DW1245" s="71"/>
      <c r="DX1245" s="71"/>
      <c r="DY1245" s="71"/>
      <c r="DZ1245" s="71"/>
      <c r="EA1245" s="71"/>
      <c r="EB1245" s="71"/>
      <c r="EC1245" s="71"/>
      <c r="ED1245" s="71"/>
    </row>
    <row r="1246" spans="1:134">
      <c r="A1246" s="4">
        <v>1409</v>
      </c>
      <c r="B1246" s="46" t="s">
        <v>9502</v>
      </c>
      <c r="C1246" s="65" t="str">
        <f t="shared" si="43"/>
        <v>1409</v>
      </c>
      <c r="D1246" s="69">
        <v>524472.49</v>
      </c>
      <c r="E1246" s="68">
        <v>7313614.4400000032</v>
      </c>
      <c r="F1246" s="68">
        <v>-88466.640000000014</v>
      </c>
      <c r="G1246" s="69">
        <v>72788.690000004135</v>
      </c>
      <c r="H1246" s="70">
        <v>88.884108927913815</v>
      </c>
      <c r="I1246" s="80">
        <v>1.0052539933032456</v>
      </c>
      <c r="J1246" s="68">
        <v>1174429.1099999996</v>
      </c>
      <c r="K1246" s="69">
        <v>1043818.6099999999</v>
      </c>
      <c r="L1246" s="69">
        <v>1011327.6299999999</v>
      </c>
      <c r="M1246" s="69">
        <v>1267600.1299999999</v>
      </c>
      <c r="N1246" s="69">
        <v>1425148.82</v>
      </c>
      <c r="O1246" s="69">
        <v>1794415.9899999995</v>
      </c>
      <c r="P1246" s="69">
        <v>968924.7899999998</v>
      </c>
      <c r="Q1246" s="69">
        <v>1025422.5700000001</v>
      </c>
      <c r="R1246" s="69">
        <v>1505417.2500000002</v>
      </c>
      <c r="S1246" s="69">
        <v>1039918.8100000002</v>
      </c>
      <c r="T1246" s="69">
        <v>1253493.3199999998</v>
      </c>
      <c r="U1246" s="69">
        <v>995965.21</v>
      </c>
      <c r="V1246" s="69">
        <v>524472.49</v>
      </c>
      <c r="W1246" s="80">
        <v>97.403363350645961</v>
      </c>
      <c r="X1246" s="70">
        <v>82.526731339415363</v>
      </c>
      <c r="Y1246" s="70">
        <v>98.885389318267286</v>
      </c>
      <c r="Z1246" s="71">
        <v>91.74891104147153</v>
      </c>
      <c r="AA1246" s="71">
        <v>85.132477454030692</v>
      </c>
      <c r="AB1246" s="71">
        <v>110.31123629781159</v>
      </c>
      <c r="AC1246" s="71">
        <v>83.641165851641659</v>
      </c>
      <c r="AD1246" s="71">
        <v>82.173550663385384</v>
      </c>
      <c r="AE1246" s="71">
        <v>99.492698925560177</v>
      </c>
      <c r="AF1246" s="71">
        <v>91.050409789783657</v>
      </c>
      <c r="AG1246" s="71">
        <v>93.163642532948941</v>
      </c>
      <c r="AH1246" s="71">
        <v>84.830216275709347</v>
      </c>
      <c r="AI1246" s="71">
        <v>81.039434194494817</v>
      </c>
      <c r="AJ1246" s="72">
        <v>-12.244620634805825</v>
      </c>
      <c r="AK1246" s="71">
        <v>-28.725895606862174</v>
      </c>
      <c r="AL1246" s="71">
        <v>-13.632411120695387</v>
      </c>
      <c r="AM1246" s="71">
        <v>-20.778292449390833</v>
      </c>
      <c r="AN1246" s="71">
        <v>-34.042412732992808</v>
      </c>
      <c r="AO1246" s="71">
        <v>-4.7489876856783848</v>
      </c>
      <c r="AP1246" s="71">
        <v>-19.795546206417292</v>
      </c>
      <c r="AQ1246" s="72">
        <v>-2.2067756071033617</v>
      </c>
      <c r="AR1246" s="72">
        <v>45.606179318483896</v>
      </c>
      <c r="AS1246" s="72">
        <v>-15.601443837664309</v>
      </c>
      <c r="AT1246" s="72">
        <v>10.78473439207337</v>
      </c>
      <c r="AU1246" s="72">
        <v>2.2824982719713116</v>
      </c>
      <c r="AV1246" s="72">
        <v>-14.433185233254731</v>
      </c>
      <c r="AW1246" s="73">
        <v>-163869.60000000033</v>
      </c>
      <c r="AX1246" s="73">
        <v>-420694.51000000024</v>
      </c>
      <c r="AY1246" s="73">
        <v>-159629.71999999997</v>
      </c>
      <c r="AZ1246" s="73">
        <v>-332466.53000000003</v>
      </c>
      <c r="BA1246" s="73">
        <v>-735556.07999999984</v>
      </c>
      <c r="BB1246" s="73">
        <v>-69739.740000000224</v>
      </c>
      <c r="BC1246" s="73">
        <v>-239143.76999999979</v>
      </c>
      <c r="BD1246" s="73">
        <v>-23139.409999999567</v>
      </c>
      <c r="BE1246" s="73">
        <v>471520.71000000054</v>
      </c>
      <c r="BF1246" s="73">
        <v>-192233.55999999971</v>
      </c>
      <c r="BG1246" s="73">
        <v>122025.76999999979</v>
      </c>
      <c r="BH1246" s="73">
        <v>22225.590000000084</v>
      </c>
      <c r="BI1246" s="73">
        <v>-88466.640000000014</v>
      </c>
      <c r="BJ1246" s="71">
        <v>14.267027134122671</v>
      </c>
      <c r="BK1246" s="71">
        <v>11.402028916231311</v>
      </c>
      <c r="BL1246" s="71">
        <v>11.090780271028134</v>
      </c>
      <c r="BM1246" s="71">
        <v>14.550281211544529</v>
      </c>
      <c r="BN1246" s="71">
        <v>4.5951865927398527</v>
      </c>
      <c r="BO1246" s="71">
        <v>12.196296343610083</v>
      </c>
      <c r="BP1246" s="71">
        <v>18.390626939137611</v>
      </c>
      <c r="BQ1246" s="71">
        <v>17.316826303390158</v>
      </c>
      <c r="BR1246" s="72">
        <v>15.082580969398677</v>
      </c>
      <c r="BS1246" s="72">
        <v>16.334551683354707</v>
      </c>
      <c r="BT1246" s="71">
        <v>14.267441732641281</v>
      </c>
      <c r="BU1246" s="71">
        <v>13.82554497410975</v>
      </c>
      <c r="BV1246" s="71">
        <v>12.893639129618558</v>
      </c>
      <c r="BW1246" s="71">
        <v>14.113557865539903</v>
      </c>
      <c r="BX1246" s="75">
        <v>11265</v>
      </c>
      <c r="BY1246" s="75">
        <v>10522</v>
      </c>
      <c r="BZ1246" s="75">
        <v>10836</v>
      </c>
      <c r="CA1246" s="75">
        <v>13002</v>
      </c>
      <c r="CB1246" s="75">
        <v>14337</v>
      </c>
      <c r="CC1246" s="75">
        <v>18476</v>
      </c>
      <c r="CD1246" s="75">
        <v>10928</v>
      </c>
      <c r="CE1246" s="75">
        <v>11242</v>
      </c>
      <c r="CF1246" s="75">
        <v>17676</v>
      </c>
      <c r="CG1246" s="75">
        <v>12368</v>
      </c>
      <c r="CH1246" s="75">
        <v>14224</v>
      </c>
      <c r="CI1246" s="75">
        <v>12511</v>
      </c>
      <c r="CJ1246" s="75">
        <v>5991</v>
      </c>
      <c r="CK1246" s="75">
        <v>84940</v>
      </c>
      <c r="CL1246" s="73">
        <v>1351078.7400000005</v>
      </c>
      <c r="CM1246" s="73">
        <v>1584939.72</v>
      </c>
      <c r="CN1246" s="73">
        <v>1642586.1700000004</v>
      </c>
      <c r="CO1246" s="73">
        <v>1752293.58</v>
      </c>
      <c r="CP1246" s="73">
        <v>1979729.16</v>
      </c>
      <c r="CQ1246" s="73">
        <v>1404367.66</v>
      </c>
      <c r="CR1246" s="73">
        <v>1407014.27</v>
      </c>
      <c r="CS1246" s="73">
        <v>1518136.0800000003</v>
      </c>
      <c r="CT1246" s="73">
        <v>1083215.06</v>
      </c>
      <c r="CU1246" s="73">
        <v>1205822.8700000001</v>
      </c>
      <c r="CV1246" s="73">
        <v>861705.87000000023</v>
      </c>
      <c r="CW1246" s="73">
        <v>614844.29000000015</v>
      </c>
      <c r="CX1246" s="73">
        <v>1024176.8</v>
      </c>
      <c r="CY1246" s="77"/>
      <c r="CZ1246" s="4">
        <v>1409</v>
      </c>
      <c r="DA1246" s="76" t="str">
        <f t="shared" si="44"/>
        <v>1409</v>
      </c>
      <c r="DB1246" s="72">
        <v>10.307356777277816</v>
      </c>
      <c r="DC1246" s="71">
        <v>7.6475015963643793</v>
      </c>
      <c r="DD1246" s="71">
        <v>2.274397500667853</v>
      </c>
      <c r="DE1246" s="71">
        <v>1.4400233661918425</v>
      </c>
      <c r="DF1246" s="71">
        <v>0.94448087857477903</v>
      </c>
      <c r="DG1246" s="71">
        <v>1.1843260146675822</v>
      </c>
      <c r="DH1246" s="71">
        <v>0.72680353093349637</v>
      </c>
      <c r="DI1246" s="71">
        <v>0.61213359313318572</v>
      </c>
      <c r="DJ1246" s="71">
        <v>1.0251910894895682</v>
      </c>
      <c r="DK1246" s="71">
        <v>0.48530061275042191</v>
      </c>
      <c r="DL1246" s="71">
        <v>0.96266850468911691</v>
      </c>
      <c r="DM1246" s="71">
        <v>0.28493019156673222</v>
      </c>
      <c r="DN1246" s="72">
        <v>0.43125888408613361</v>
      </c>
      <c r="DO1246" s="71">
        <v>0.6965141798506338</v>
      </c>
      <c r="DQ1246" s="71"/>
      <c r="DR1246" s="71"/>
      <c r="DS1246" s="71"/>
      <c r="DT1246" s="71"/>
      <c r="DU1246" s="71"/>
      <c r="DV1246" s="71"/>
      <c r="DW1246" s="71"/>
      <c r="DX1246" s="71"/>
      <c r="DY1246" s="71"/>
      <c r="DZ1246" s="71"/>
      <c r="EA1246" s="71"/>
      <c r="EB1246" s="71"/>
      <c r="EC1246" s="71"/>
      <c r="ED1246" s="71"/>
    </row>
    <row r="1247" spans="1:134">
      <c r="A1247" s="4">
        <v>5213</v>
      </c>
      <c r="B1247" s="46" t="s">
        <v>9508</v>
      </c>
      <c r="C1247" s="65" t="str">
        <f t="shared" si="43"/>
        <v>5213</v>
      </c>
      <c r="D1247" s="69">
        <v>243168.35</v>
      </c>
      <c r="E1247" s="68">
        <v>2970526.5299999993</v>
      </c>
      <c r="F1247" s="68">
        <v>23366.280000000028</v>
      </c>
      <c r="G1247" s="69">
        <v>716048.72999999952</v>
      </c>
      <c r="H1247" s="70">
        <v>111.23146864709877</v>
      </c>
      <c r="I1247" s="70">
        <v>31.761179018928452</v>
      </c>
      <c r="J1247" s="69">
        <v>401324.93999999994</v>
      </c>
      <c r="K1247" s="69">
        <v>428333.00000000006</v>
      </c>
      <c r="L1247" s="69">
        <v>355739.03</v>
      </c>
      <c r="M1247" s="69">
        <v>431155.16999999993</v>
      </c>
      <c r="N1247" s="69">
        <v>647663.54</v>
      </c>
      <c r="O1247" s="69">
        <v>516543.70999999996</v>
      </c>
      <c r="P1247" s="69">
        <v>380597.7099999999</v>
      </c>
      <c r="Q1247" s="69">
        <v>346031.14999999997</v>
      </c>
      <c r="R1247" s="69">
        <v>719150.4</v>
      </c>
      <c r="S1247" s="69">
        <v>406309.72</v>
      </c>
      <c r="T1247" s="69">
        <v>444431.87999999989</v>
      </c>
      <c r="U1247" s="69">
        <v>430837.31999999995</v>
      </c>
      <c r="V1247" s="69">
        <v>243168.35</v>
      </c>
      <c r="W1247" s="70">
        <v>116.82545198087936</v>
      </c>
      <c r="X1247" s="70">
        <v>116.14719346548041</v>
      </c>
      <c r="Y1247" s="70">
        <v>102.10248721091398</v>
      </c>
      <c r="Z1247" s="71">
        <v>95.337350125716966</v>
      </c>
      <c r="AA1247" s="71">
        <v>88.544818378126749</v>
      </c>
      <c r="AB1247" s="71">
        <v>93.686456563906063</v>
      </c>
      <c r="AC1247" s="71">
        <v>110.72905091650891</v>
      </c>
      <c r="AD1247" s="71">
        <v>106.48906927019384</v>
      </c>
      <c r="AE1247" s="71">
        <v>123.11290397988026</v>
      </c>
      <c r="AF1247" s="71">
        <v>111.6222001712067</v>
      </c>
      <c r="AG1247" s="71">
        <v>108.94836046305505</v>
      </c>
      <c r="AH1247" s="71">
        <v>107.45395921867924</v>
      </c>
      <c r="AI1247" s="71">
        <v>99.29570905445236</v>
      </c>
      <c r="AJ1247" s="71">
        <v>22.458085428079123</v>
      </c>
      <c r="AK1247" s="71">
        <v>14.601237282296209</v>
      </c>
      <c r="AL1247" s="71">
        <v>5.5430047232507551</v>
      </c>
      <c r="AM1247" s="71">
        <v>2.4731173799976025</v>
      </c>
      <c r="AN1247" s="71">
        <v>0.12338579246933268</v>
      </c>
      <c r="AO1247" s="71">
        <v>-0.82960677476328071</v>
      </c>
      <c r="AP1247" s="71">
        <v>8.7904529771876128</v>
      </c>
      <c r="AQ1247" s="71">
        <v>28.376360708661274</v>
      </c>
      <c r="AR1247" s="71">
        <v>143.91158327884347</v>
      </c>
      <c r="AS1247" s="71">
        <v>-13.669860408799895</v>
      </c>
      <c r="AT1247" s="71">
        <v>35.663907072860312</v>
      </c>
      <c r="AU1247" s="71">
        <v>33.716567158666713</v>
      </c>
      <c r="AV1247" s="72">
        <v>10.630600521642041</v>
      </c>
      <c r="AW1247" s="73">
        <v>73600.60999999987</v>
      </c>
      <c r="AX1247" s="73">
        <v>54573.510000000068</v>
      </c>
      <c r="AY1247" s="73">
        <v>18683.030000000028</v>
      </c>
      <c r="AZ1247" s="73">
        <v>10405.629999999946</v>
      </c>
      <c r="BA1247" s="73">
        <v>805.81999999994878</v>
      </c>
      <c r="BB1247" s="73">
        <v>-502.31999999994878</v>
      </c>
      <c r="BC1247" s="73">
        <v>30752.940000000002</v>
      </c>
      <c r="BD1247" s="73">
        <v>76486.859999999986</v>
      </c>
      <c r="BE1247" s="73">
        <v>424309.78999999992</v>
      </c>
      <c r="BF1247" s="73">
        <v>-64336.710000000137</v>
      </c>
      <c r="BG1247" s="73">
        <v>116834.14999999985</v>
      </c>
      <c r="BH1247" s="73">
        <v>108635.4200000001</v>
      </c>
      <c r="BI1247" s="73">
        <v>23366.280000000028</v>
      </c>
      <c r="BJ1247" s="71">
        <v>15.939714963437282</v>
      </c>
      <c r="BK1247" s="71">
        <v>10.326491933793729</v>
      </c>
      <c r="BL1247" s="71">
        <v>11.565452577272742</v>
      </c>
      <c r="BM1247" s="71">
        <v>13.377429158585148</v>
      </c>
      <c r="BN1247" s="71">
        <v>2.6409944483697263</v>
      </c>
      <c r="BO1247" s="71">
        <v>12.577352244401565</v>
      </c>
      <c r="BP1247" s="71">
        <v>22.05558267347369</v>
      </c>
      <c r="BQ1247" s="71">
        <v>17.409539842026035</v>
      </c>
      <c r="BR1247" s="72">
        <v>10.889601282680761</v>
      </c>
      <c r="BS1247" s="72">
        <v>12.805191945330083</v>
      </c>
      <c r="BT1247" s="71">
        <v>12.936678061705795</v>
      </c>
      <c r="BU1247" s="71">
        <v>13.93651633451239</v>
      </c>
      <c r="BV1247" s="71">
        <v>11.452241121868781</v>
      </c>
      <c r="BW1247" s="71">
        <v>12.669040261162317</v>
      </c>
      <c r="BX1247" s="75">
        <v>8043</v>
      </c>
      <c r="BY1247" s="75">
        <v>7731</v>
      </c>
      <c r="BZ1247" s="75">
        <v>6951</v>
      </c>
      <c r="CA1247" s="75">
        <v>7847</v>
      </c>
      <c r="CB1247" s="75">
        <v>10645</v>
      </c>
      <c r="CC1247" s="75">
        <v>9376</v>
      </c>
      <c r="CD1247" s="75">
        <v>6499</v>
      </c>
      <c r="CE1247" s="75">
        <v>6413</v>
      </c>
      <c r="CF1247" s="75">
        <v>12049</v>
      </c>
      <c r="CG1247" s="75">
        <v>7506</v>
      </c>
      <c r="CH1247" s="75">
        <v>7979</v>
      </c>
      <c r="CI1247" s="75">
        <v>7872</v>
      </c>
      <c r="CJ1247" s="75">
        <v>4608</v>
      </c>
      <c r="CK1247" s="75">
        <v>52926</v>
      </c>
      <c r="CL1247" s="73">
        <v>546569.90000000014</v>
      </c>
      <c r="CM1247" s="73">
        <v>536377.62000000023</v>
      </c>
      <c r="CN1247" s="73">
        <v>600940.61</v>
      </c>
      <c r="CO1247" s="73">
        <v>657646.09</v>
      </c>
      <c r="CP1247" s="73">
        <v>683768.42000000016</v>
      </c>
      <c r="CQ1247" s="73">
        <v>595488.26000000013</v>
      </c>
      <c r="CR1247" s="73">
        <v>549649.64999999991</v>
      </c>
      <c r="CS1247" s="73">
        <v>745638.21</v>
      </c>
      <c r="CT1247" s="73">
        <v>570466.59000000008</v>
      </c>
      <c r="CU1247" s="73">
        <v>508307.85000000021</v>
      </c>
      <c r="CV1247" s="73">
        <v>501183.16</v>
      </c>
      <c r="CW1247" s="73">
        <v>535865.18999999994</v>
      </c>
      <c r="CX1247" s="73">
        <v>572028.77999999991</v>
      </c>
      <c r="CY1247" s="77"/>
      <c r="CZ1247" s="4">
        <v>5213</v>
      </c>
      <c r="DA1247" s="76" t="str">
        <f t="shared" si="44"/>
        <v>5213</v>
      </c>
      <c r="DB1247" s="71">
        <v>4.6777523688069245</v>
      </c>
      <c r="DC1247" s="71">
        <v>10.336595592479505</v>
      </c>
      <c r="DD1247" s="71">
        <v>1.7608762988264206</v>
      </c>
      <c r="DE1247" s="71">
        <v>1.6907735892587479</v>
      </c>
      <c r="DF1247" s="71">
        <v>1.0465279762054434</v>
      </c>
      <c r="DG1247" s="71">
        <v>0.45513697943827275</v>
      </c>
      <c r="DH1247" s="71">
        <v>0.14310879389419953</v>
      </c>
      <c r="DI1247" s="71">
        <v>0.29348051318685764</v>
      </c>
      <c r="DJ1247" s="71">
        <v>2.0062066359843946</v>
      </c>
      <c r="DK1247" s="71">
        <v>0.24837936974146851</v>
      </c>
      <c r="DL1247" s="71">
        <v>4.4785964765267472E-2</v>
      </c>
      <c r="DM1247" s="71">
        <v>9.1234305752757056E-3</v>
      </c>
      <c r="DN1247" s="71">
        <v>0.33619084563535734</v>
      </c>
      <c r="DO1247" s="71">
        <v>0.61022232296945633</v>
      </c>
      <c r="DQ1247" s="71"/>
      <c r="DR1247" s="71"/>
      <c r="DS1247" s="71"/>
      <c r="DT1247" s="71"/>
      <c r="DU1247" s="71"/>
      <c r="DV1247" s="71"/>
      <c r="DW1247" s="71"/>
      <c r="DX1247" s="71"/>
      <c r="DY1247" s="71"/>
      <c r="DZ1247" s="71"/>
      <c r="EA1247" s="71"/>
      <c r="EB1247" s="71"/>
      <c r="EC1247" s="71"/>
      <c r="ED1247" s="71"/>
    </row>
    <row r="1248" spans="1:134">
      <c r="A1248" s="4">
        <v>5216</v>
      </c>
      <c r="B1248" s="46" t="s">
        <v>9515</v>
      </c>
      <c r="C1248" s="65" t="str">
        <f t="shared" si="43"/>
        <v>5216</v>
      </c>
      <c r="D1248" s="69">
        <v>136436.54999999999</v>
      </c>
      <c r="E1248" s="68">
        <v>1445562.79</v>
      </c>
      <c r="F1248" s="68">
        <v>40673.01999999999</v>
      </c>
      <c r="G1248" s="69">
        <v>345642.04999999981</v>
      </c>
      <c r="H1248" s="70">
        <v>109.26755751900899</v>
      </c>
      <c r="I1248" s="80">
        <v>31.424268806859644</v>
      </c>
      <c r="J1248" s="69">
        <v>184155.78</v>
      </c>
      <c r="K1248" s="69">
        <v>163016.73999999996</v>
      </c>
      <c r="L1248" s="69">
        <v>159254.25999999998</v>
      </c>
      <c r="M1248" s="69">
        <v>179271.43999999997</v>
      </c>
      <c r="N1248" s="69">
        <v>308964.06</v>
      </c>
      <c r="O1248" s="69">
        <v>290300.20999999996</v>
      </c>
      <c r="P1248" s="69">
        <v>181798.57999999996</v>
      </c>
      <c r="Q1248" s="69">
        <v>198026.03999999998</v>
      </c>
      <c r="R1248" s="69">
        <v>342819.6</v>
      </c>
      <c r="S1248" s="69">
        <v>165188.96999999997</v>
      </c>
      <c r="T1248" s="69">
        <v>218032.83</v>
      </c>
      <c r="U1248" s="69">
        <v>203260.21999999994</v>
      </c>
      <c r="V1248" s="69">
        <v>136436.54999999999</v>
      </c>
      <c r="W1248" s="70">
        <v>100.35902115384599</v>
      </c>
      <c r="X1248" s="70">
        <v>92.374746261154812</v>
      </c>
      <c r="Y1248" s="70">
        <v>95.01617940550851</v>
      </c>
      <c r="Z1248" s="71">
        <v>83.390025954803363</v>
      </c>
      <c r="AA1248" s="71">
        <v>133.20881129008478</v>
      </c>
      <c r="AB1248" s="71">
        <v>108.67154341375975</v>
      </c>
      <c r="AC1248" s="71">
        <v>106.56875660905109</v>
      </c>
      <c r="AD1248" s="71">
        <v>128.28453738636185</v>
      </c>
      <c r="AE1248" s="71">
        <v>107.89308212996411</v>
      </c>
      <c r="AF1248" s="71">
        <v>112.71732423193434</v>
      </c>
      <c r="AG1248" s="71">
        <v>97.918409097416941</v>
      </c>
      <c r="AH1248" s="71">
        <v>105.64205398657576</v>
      </c>
      <c r="AI1248" s="71">
        <v>115.00494591090605</v>
      </c>
      <c r="AJ1248" s="71">
        <v>-5.7719724650961428</v>
      </c>
      <c r="AK1248" s="71">
        <v>-22.227965735920087</v>
      </c>
      <c r="AL1248" s="71">
        <v>-17.350441775371937</v>
      </c>
      <c r="AM1248" s="71">
        <v>-23.406246850365143</v>
      </c>
      <c r="AN1248" s="71">
        <v>-5.4808544802713026</v>
      </c>
      <c r="AO1248" s="71">
        <v>-2.2323869482385517</v>
      </c>
      <c r="AP1248" s="72">
        <v>6.3249822146976609</v>
      </c>
      <c r="AQ1248" s="72">
        <v>57.861975349347276</v>
      </c>
      <c r="AR1248" s="72">
        <v>115.77233267019236</v>
      </c>
      <c r="AS1248" s="72">
        <v>-25.354199221887587</v>
      </c>
      <c r="AT1248" s="72">
        <v>25.20854707942204</v>
      </c>
      <c r="AU1248" s="72">
        <v>32.488063963389855</v>
      </c>
      <c r="AV1248" s="72">
        <v>42.472348293760675</v>
      </c>
      <c r="AW1248" s="73">
        <v>-11280.52999999997</v>
      </c>
      <c r="AX1248" s="73">
        <v>-46591.690000000031</v>
      </c>
      <c r="AY1248" s="73">
        <v>-33431.900000000023</v>
      </c>
      <c r="AZ1248" s="73">
        <v>-54783.47000000003</v>
      </c>
      <c r="BA1248" s="73">
        <v>-17889.570000000007</v>
      </c>
      <c r="BB1248" s="73">
        <v>-2121.6100000000442</v>
      </c>
      <c r="BC1248" s="73">
        <v>10814.699999999953</v>
      </c>
      <c r="BD1248" s="73">
        <v>72583.51999999996</v>
      </c>
      <c r="BE1248" s="73">
        <v>183939.35999999993</v>
      </c>
      <c r="BF1248" s="73">
        <v>-56108.100000000035</v>
      </c>
      <c r="BG1248" s="73">
        <v>43897.09</v>
      </c>
      <c r="BH1248" s="73">
        <v>49842.459999999934</v>
      </c>
      <c r="BI1248" s="73">
        <v>40673.01999999999</v>
      </c>
      <c r="BJ1248" s="71">
        <v>9.9804518860153983</v>
      </c>
      <c r="BK1248" s="71">
        <v>5.319441767403605</v>
      </c>
      <c r="BL1248" s="71">
        <v>7.9772253489528335</v>
      </c>
      <c r="BM1248" s="71">
        <v>5.1394901956673991</v>
      </c>
      <c r="BN1248" s="71">
        <v>-2.7094384270431262</v>
      </c>
      <c r="BO1248" s="71">
        <v>-1.7442368026433992</v>
      </c>
      <c r="BP1248" s="71">
        <v>9.1548417054563522</v>
      </c>
      <c r="BQ1248" s="71">
        <v>14.341863654655585</v>
      </c>
      <c r="BR1248" s="72">
        <v>7.6096020431469</v>
      </c>
      <c r="BS1248" s="72">
        <v>9.721797470062576</v>
      </c>
      <c r="BT1248" s="71">
        <v>10.155057207054547</v>
      </c>
      <c r="BU1248" s="71">
        <v>10.338903847137406</v>
      </c>
      <c r="BV1248" s="71">
        <v>4.9933632017274716</v>
      </c>
      <c r="BW1248" s="71">
        <v>8.0093930116194567</v>
      </c>
      <c r="BX1248" s="75">
        <v>3947</v>
      </c>
      <c r="BY1248" s="75">
        <v>3526</v>
      </c>
      <c r="BZ1248" s="75">
        <v>3474</v>
      </c>
      <c r="CA1248" s="75">
        <v>3693</v>
      </c>
      <c r="CB1248" s="75">
        <v>5481</v>
      </c>
      <c r="CC1248" s="75">
        <v>6388</v>
      </c>
      <c r="CD1248" s="75">
        <v>3590</v>
      </c>
      <c r="CE1248" s="75">
        <v>3582</v>
      </c>
      <c r="CF1248" s="75">
        <v>6993</v>
      </c>
      <c r="CG1248" s="75">
        <v>3574</v>
      </c>
      <c r="CH1248" s="75">
        <v>4179</v>
      </c>
      <c r="CI1248" s="75">
        <v>4127</v>
      </c>
      <c r="CJ1248" s="75">
        <v>2673</v>
      </c>
      <c r="CK1248" s="75">
        <v>28718</v>
      </c>
      <c r="CL1248" s="73">
        <v>511904.7</v>
      </c>
      <c r="CM1248" s="73">
        <v>546887.7699999999</v>
      </c>
      <c r="CN1248" s="73">
        <v>559992.65999999992</v>
      </c>
      <c r="CO1248" s="73">
        <v>520447.05</v>
      </c>
      <c r="CP1248" s="73">
        <v>541650.35</v>
      </c>
      <c r="CQ1248" s="73">
        <v>436257.39</v>
      </c>
      <c r="CR1248" s="73">
        <v>513103.76000000013</v>
      </c>
      <c r="CS1248" s="73">
        <v>497880.02999999997</v>
      </c>
      <c r="CT1248" s="73">
        <v>449127.55999999994</v>
      </c>
      <c r="CU1248" s="73">
        <v>513317.35000000003</v>
      </c>
      <c r="CV1248" s="73">
        <v>502518.81</v>
      </c>
      <c r="CW1248" s="73">
        <v>518494.29000000015</v>
      </c>
      <c r="CX1248" s="73">
        <v>573748.27</v>
      </c>
      <c r="CY1248" s="77"/>
      <c r="CZ1248" s="4">
        <v>5216</v>
      </c>
      <c r="DA1248" s="76" t="str">
        <f t="shared" si="44"/>
        <v>5216</v>
      </c>
      <c r="DB1248" s="71">
        <v>2.0063020510088583</v>
      </c>
      <c r="DC1248" s="71">
        <v>5.4709548018905068</v>
      </c>
      <c r="DD1248" s="71">
        <v>2.1632304354165957</v>
      </c>
      <c r="DE1248" s="71">
        <v>2.5397769443863014</v>
      </c>
      <c r="DF1248" s="71">
        <v>1.7196281696334705</v>
      </c>
      <c r="DG1248" s="71">
        <v>1.019254485766284</v>
      </c>
      <c r="DH1248" s="71">
        <v>0.56757041381709405</v>
      </c>
      <c r="DI1248" s="71">
        <v>1.0476023267488956</v>
      </c>
      <c r="DJ1248" s="71">
        <v>0.36582317373565099</v>
      </c>
      <c r="DK1248" s="71">
        <v>1.0541223130264115</v>
      </c>
      <c r="DL1248" s="71">
        <v>0.6915096465727204</v>
      </c>
      <c r="DM1248" s="71">
        <v>0.75461605849861124</v>
      </c>
      <c r="DN1248" s="71">
        <v>0</v>
      </c>
      <c r="DO1248" s="71">
        <v>0.63202654616137677</v>
      </c>
      <c r="DQ1248" s="71"/>
      <c r="DR1248" s="71"/>
      <c r="DS1248" s="71"/>
      <c r="DT1248" s="71"/>
      <c r="DU1248" s="71"/>
      <c r="DV1248" s="71"/>
      <c r="DW1248" s="71"/>
      <c r="DX1248" s="71"/>
      <c r="DY1248" s="71"/>
      <c r="DZ1248" s="71"/>
      <c r="EA1248" s="71"/>
      <c r="EB1248" s="71"/>
      <c r="EC1248" s="71"/>
      <c r="ED1248" s="71"/>
    </row>
    <row r="1249" spans="1:134">
      <c r="A1249" s="4">
        <v>1392</v>
      </c>
      <c r="B1249" s="46" t="s">
        <v>9522</v>
      </c>
      <c r="C1249" s="65" t="str">
        <f t="shared" si="43"/>
        <v>1392</v>
      </c>
      <c r="D1249" s="69">
        <v>142371.88</v>
      </c>
      <c r="E1249" s="68">
        <v>1964060.6400000001</v>
      </c>
      <c r="F1249" s="68">
        <v>20429.490000000005</v>
      </c>
      <c r="G1249" s="69">
        <v>39779.030000000494</v>
      </c>
      <c r="H1249" s="70">
        <v>79.789052156926473</v>
      </c>
      <c r="I1249" s="70">
        <v>2.0672145798868113</v>
      </c>
      <c r="J1249" s="69">
        <v>263296.47000000003</v>
      </c>
      <c r="K1249" s="69">
        <v>314899.17</v>
      </c>
      <c r="L1249" s="69">
        <v>233632.20999999996</v>
      </c>
      <c r="M1249" s="69">
        <v>255887.9199999999</v>
      </c>
      <c r="N1249" s="69">
        <v>433994.02</v>
      </c>
      <c r="O1249" s="69">
        <v>408263.1</v>
      </c>
      <c r="P1249" s="69">
        <v>219255.98999999996</v>
      </c>
      <c r="Q1249" s="69">
        <v>186250.17999999993</v>
      </c>
      <c r="R1249" s="69">
        <v>750419.30999999994</v>
      </c>
      <c r="S1249" s="69">
        <v>208813.56999999995</v>
      </c>
      <c r="T1249" s="69">
        <v>242231.42000000004</v>
      </c>
      <c r="U1249" s="69">
        <v>214718.28999999998</v>
      </c>
      <c r="V1249" s="69">
        <v>142371.88</v>
      </c>
      <c r="W1249" s="70">
        <v>94.405331660093211</v>
      </c>
      <c r="X1249" s="70">
        <v>107.17087489128375</v>
      </c>
      <c r="Y1249" s="70">
        <v>77.02949957615877</v>
      </c>
      <c r="Z1249" s="71">
        <v>75.379625102607193</v>
      </c>
      <c r="AA1249" s="71">
        <v>93.41029540879191</v>
      </c>
      <c r="AB1249" s="71">
        <v>98.821431339308049</v>
      </c>
      <c r="AC1249" s="71">
        <v>93.257096013981155</v>
      </c>
      <c r="AD1249" s="71">
        <v>64.701662347546801</v>
      </c>
      <c r="AE1249" s="71">
        <v>96.09360209253903</v>
      </c>
      <c r="AF1249" s="71">
        <v>50.427853983717362</v>
      </c>
      <c r="AG1249" s="71">
        <v>84.724835490660709</v>
      </c>
      <c r="AH1249" s="71">
        <v>69.233688177619982</v>
      </c>
      <c r="AI1249" s="71">
        <v>96.491224978726393</v>
      </c>
      <c r="AJ1249" s="71">
        <v>0.49293341622236309</v>
      </c>
      <c r="AK1249" s="71">
        <v>6.8222883918331867</v>
      </c>
      <c r="AL1249" s="71">
        <v>-15.827916463230785</v>
      </c>
      <c r="AM1249" s="71">
        <v>-19.628382288576031</v>
      </c>
      <c r="AN1249" s="71">
        <v>-11.412034469439991</v>
      </c>
      <c r="AO1249" s="71">
        <v>-13.532968307678139</v>
      </c>
      <c r="AP1249" s="71">
        <v>-6.7761848975932848</v>
      </c>
      <c r="AQ1249" s="71">
        <v>-21.839184939388623</v>
      </c>
      <c r="AR1249" s="71">
        <v>105.18446850414693</v>
      </c>
      <c r="AS1249" s="71">
        <v>-56.010829564775889</v>
      </c>
      <c r="AT1249" s="71">
        <v>5.0534111258035974</v>
      </c>
      <c r="AU1249" s="71">
        <v>-16.728601684389986</v>
      </c>
      <c r="AV1249" s="72">
        <v>16.753394779288811</v>
      </c>
      <c r="AW1249" s="73">
        <v>1291.5100000000384</v>
      </c>
      <c r="AX1249" s="73">
        <v>20111.27999999997</v>
      </c>
      <c r="AY1249" s="73">
        <v>-43932.75</v>
      </c>
      <c r="AZ1249" s="73">
        <v>-62493.030000000115</v>
      </c>
      <c r="BA1249" s="73">
        <v>-55907.760000000126</v>
      </c>
      <c r="BB1249" s="73">
        <v>-53531.400000000023</v>
      </c>
      <c r="BC1249" s="73">
        <v>-15937.119999999995</v>
      </c>
      <c r="BD1249" s="73">
        <v>-52040.810000000056</v>
      </c>
      <c r="BE1249" s="73">
        <v>384690.20999999996</v>
      </c>
      <c r="BF1249" s="73">
        <v>-265879.56</v>
      </c>
      <c r="BG1249" s="73">
        <v>11652.120000000024</v>
      </c>
      <c r="BH1249" s="73">
        <v>-43135.300000000047</v>
      </c>
      <c r="BI1249" s="73">
        <v>20429.490000000005</v>
      </c>
      <c r="BJ1249" s="71">
        <v>8.5607560254693258</v>
      </c>
      <c r="BK1249" s="71">
        <v>2.6386666186679957</v>
      </c>
      <c r="BL1249" s="71">
        <v>2.6557836344330328</v>
      </c>
      <c r="BM1249" s="71">
        <v>8.2109468933666729</v>
      </c>
      <c r="BN1249" s="71">
        <v>-2.8401854411292553</v>
      </c>
      <c r="BO1249" s="71">
        <v>4.2924621197472073</v>
      </c>
      <c r="BP1249" s="71">
        <v>13.076519680323711</v>
      </c>
      <c r="BQ1249" s="71">
        <v>17.385901025593913</v>
      </c>
      <c r="BR1249" s="72">
        <v>11.628592483642043</v>
      </c>
      <c r="BS1249" s="72">
        <v>4.4435087188152487</v>
      </c>
      <c r="BT1249" s="71">
        <v>6.3075701541166449</v>
      </c>
      <c r="BU1249" s="71">
        <v>8.2074886654611934</v>
      </c>
      <c r="BV1249" s="71">
        <v>8.6497473827528761</v>
      </c>
      <c r="BW1249" s="71">
        <v>8.5622888697455597</v>
      </c>
      <c r="BX1249" s="75">
        <v>4068</v>
      </c>
      <c r="BY1249" s="75">
        <v>4380</v>
      </c>
      <c r="BZ1249" s="75">
        <v>3883</v>
      </c>
      <c r="CA1249" s="75">
        <v>4048</v>
      </c>
      <c r="CB1249" s="75">
        <v>5828</v>
      </c>
      <c r="CC1249" s="75">
        <v>5853</v>
      </c>
      <c r="CD1249" s="75">
        <v>3608</v>
      </c>
      <c r="CE1249" s="75">
        <v>3343</v>
      </c>
      <c r="CF1249" s="75">
        <v>8583</v>
      </c>
      <c r="CG1249" s="75">
        <v>3599</v>
      </c>
      <c r="CH1249" s="75">
        <v>3966</v>
      </c>
      <c r="CI1249" s="75">
        <v>3687</v>
      </c>
      <c r="CJ1249" s="75">
        <v>2468</v>
      </c>
      <c r="CK1249" s="75">
        <v>29254</v>
      </c>
      <c r="CL1249" s="73">
        <v>712611.12999999989</v>
      </c>
      <c r="CM1249" s="73">
        <v>662385.73999999987</v>
      </c>
      <c r="CN1249" s="73">
        <v>667126.43999999959</v>
      </c>
      <c r="CO1249" s="73">
        <v>604864.74</v>
      </c>
      <c r="CP1249" s="73">
        <v>685999.90000000026</v>
      </c>
      <c r="CQ1249" s="73">
        <v>502561.68999999994</v>
      </c>
      <c r="CR1249" s="73">
        <v>442668.94000000018</v>
      </c>
      <c r="CS1249" s="73">
        <v>837127.2100000002</v>
      </c>
      <c r="CT1249" s="73">
        <v>581795.78000000026</v>
      </c>
      <c r="CU1249" s="73">
        <v>597120.16</v>
      </c>
      <c r="CV1249" s="73">
        <v>675276.6</v>
      </c>
      <c r="CW1249" s="73">
        <v>622188.01000000013</v>
      </c>
      <c r="CX1249" s="73">
        <v>665627.54000000015</v>
      </c>
      <c r="CY1249" s="77"/>
      <c r="CZ1249" s="4">
        <v>1392</v>
      </c>
      <c r="DA1249" s="76" t="str">
        <f t="shared" si="44"/>
        <v>1392</v>
      </c>
      <c r="DB1249" s="71">
        <v>2.650488578573531</v>
      </c>
      <c r="DC1249" s="71">
        <v>5.4425686370785016</v>
      </c>
      <c r="DD1249" s="71">
        <v>0.93836496311138218</v>
      </c>
      <c r="DE1249" s="71">
        <v>0.54726155348808225</v>
      </c>
      <c r="DF1249" s="71">
        <v>0.91693671893811668</v>
      </c>
      <c r="DG1249" s="71">
        <v>0.26008844799268888</v>
      </c>
      <c r="DH1249" s="71">
        <v>0.33695403635253435</v>
      </c>
      <c r="DI1249" s="71">
        <v>0.63021463446292147</v>
      </c>
      <c r="DJ1249" s="71">
        <v>0.34867589058959014</v>
      </c>
      <c r="DK1249" s="71">
        <v>0.39141255636175581</v>
      </c>
      <c r="DL1249" s="71">
        <v>0.40615534018499289</v>
      </c>
      <c r="DM1249" s="71">
        <v>0.37853035761209491</v>
      </c>
      <c r="DN1249" s="72">
        <v>0.36041714184221274</v>
      </c>
      <c r="DO1249" s="71">
        <v>0.39013135171921853</v>
      </c>
      <c r="DQ1249" s="71"/>
      <c r="DR1249" s="71"/>
      <c r="DS1249" s="71"/>
      <c r="DT1249" s="71"/>
      <c r="DU1249" s="71"/>
      <c r="DV1249" s="71"/>
      <c r="DW1249" s="71"/>
      <c r="DX1249" s="71"/>
      <c r="DY1249" s="71"/>
      <c r="DZ1249" s="71"/>
      <c r="EA1249" s="71"/>
      <c r="EB1249" s="71"/>
      <c r="EC1249" s="71"/>
      <c r="ED1249" s="71"/>
    </row>
    <row r="1250" spans="1:134">
      <c r="A1250" s="4">
        <v>1424</v>
      </c>
      <c r="B1250" s="46" t="s">
        <v>9529</v>
      </c>
      <c r="C1250" s="65" t="str">
        <f t="shared" si="43"/>
        <v>1424</v>
      </c>
      <c r="D1250" s="69">
        <v>97958.849999999977</v>
      </c>
      <c r="E1250" s="68">
        <v>1234845.7799999998</v>
      </c>
      <c r="F1250" s="68">
        <v>19995.059999999983</v>
      </c>
      <c r="G1250" s="69">
        <v>158267.09000000032</v>
      </c>
      <c r="H1250" s="70">
        <v>94.258500073151851</v>
      </c>
      <c r="I1250" s="80">
        <v>14.700930964925597</v>
      </c>
      <c r="J1250" s="68">
        <v>156501.55000000002</v>
      </c>
      <c r="K1250" s="68">
        <v>167847.66</v>
      </c>
      <c r="L1250" s="69">
        <v>167037.15999999997</v>
      </c>
      <c r="M1250" s="69">
        <v>163673.28</v>
      </c>
      <c r="N1250" s="69">
        <v>321242.13999999996</v>
      </c>
      <c r="O1250" s="69">
        <v>394820.45</v>
      </c>
      <c r="P1250" s="69">
        <v>124571.90999999997</v>
      </c>
      <c r="Q1250" s="69">
        <v>144552.71</v>
      </c>
      <c r="R1250" s="69">
        <v>334928.34999999998</v>
      </c>
      <c r="S1250" s="69">
        <v>169381.00999999998</v>
      </c>
      <c r="T1250" s="69">
        <v>182109.97999999998</v>
      </c>
      <c r="U1250" s="69">
        <v>181342.96999999997</v>
      </c>
      <c r="V1250" s="69">
        <v>97958.849999999977</v>
      </c>
      <c r="W1250" s="80">
        <v>88.20660661616607</v>
      </c>
      <c r="X1250" s="80">
        <v>104.42373541482284</v>
      </c>
      <c r="Y1250" s="70">
        <v>113.06296273034424</v>
      </c>
      <c r="Z1250" s="71">
        <v>89.02663587448599</v>
      </c>
      <c r="AA1250" s="71">
        <v>106.57801220478649</v>
      </c>
      <c r="AB1250" s="71">
        <v>114.98429222057594</v>
      </c>
      <c r="AC1250" s="71">
        <v>76.149366810943334</v>
      </c>
      <c r="AD1250" s="71">
        <v>77.341698742850426</v>
      </c>
      <c r="AE1250" s="71">
        <v>94.5015207291911</v>
      </c>
      <c r="AF1250" s="71">
        <v>103.33953586487694</v>
      </c>
      <c r="AG1250" s="71">
        <v>98.628034657172691</v>
      </c>
      <c r="AH1250" s="71">
        <v>112.77738583154276</v>
      </c>
      <c r="AI1250" s="71">
        <v>102.24372074653402</v>
      </c>
      <c r="AJ1250" s="72">
        <v>-14.479069301049519</v>
      </c>
      <c r="AK1250" s="72">
        <v>-8.4686967576635634</v>
      </c>
      <c r="AL1250" s="71">
        <v>-7.4686028274849718</v>
      </c>
      <c r="AM1250" s="71">
        <v>-15.175624967997802</v>
      </c>
      <c r="AN1250" s="71">
        <v>-2.4335446084748247</v>
      </c>
      <c r="AO1250" s="71">
        <v>15.602975761613003</v>
      </c>
      <c r="AP1250" s="71">
        <v>-22.092174232924254</v>
      </c>
      <c r="AQ1250" s="71">
        <v>-4.22288649117466</v>
      </c>
      <c r="AR1250" s="72">
        <v>107.31511582418887</v>
      </c>
      <c r="AS1250" s="72">
        <v>-34.211807741000058</v>
      </c>
      <c r="AT1250" s="72">
        <v>26.205324741215307</v>
      </c>
      <c r="AU1250" s="72">
        <v>45.684760180815154</v>
      </c>
      <c r="AV1250" s="72">
        <v>25.646598247724974</v>
      </c>
      <c r="AW1250" s="73">
        <v>-26496.399999999965</v>
      </c>
      <c r="AX1250" s="73">
        <v>-15529.669999999984</v>
      </c>
      <c r="AY1250" s="73">
        <v>-13482.279999999999</v>
      </c>
      <c r="AZ1250" s="73">
        <v>-29282.199999999983</v>
      </c>
      <c r="BA1250" s="73">
        <v>-8010.3700000000536</v>
      </c>
      <c r="BB1250" s="73">
        <v>56503.44</v>
      </c>
      <c r="BC1250" s="73">
        <v>-35324.620000000024</v>
      </c>
      <c r="BD1250" s="73">
        <v>-6373.4400000000314</v>
      </c>
      <c r="BE1250" s="73">
        <v>173373.15</v>
      </c>
      <c r="BF1250" s="73">
        <v>-88083.139999999985</v>
      </c>
      <c r="BG1250" s="73">
        <v>37813.389999999985</v>
      </c>
      <c r="BH1250" s="73">
        <v>56866.689999999973</v>
      </c>
      <c r="BI1250" s="73">
        <v>19995.059999999983</v>
      </c>
      <c r="BJ1250" s="71">
        <v>19.875119452656399</v>
      </c>
      <c r="BK1250" s="71">
        <v>12.952198773282822</v>
      </c>
      <c r="BL1250" s="71">
        <v>12.011028186966058</v>
      </c>
      <c r="BM1250" s="71">
        <v>12.211630981808987</v>
      </c>
      <c r="BN1250" s="71">
        <v>5.4762225736121888</v>
      </c>
      <c r="BO1250" s="71">
        <v>4.4562747168434331</v>
      </c>
      <c r="BP1250" s="71">
        <v>18.137198926550965</v>
      </c>
      <c r="BQ1250" s="71">
        <v>18.908244998103328</v>
      </c>
      <c r="BR1250" s="72">
        <v>19.385635949361657</v>
      </c>
      <c r="BS1250" s="72">
        <v>11.814312802542117</v>
      </c>
      <c r="BT1250" s="71">
        <v>15.955316998872306</v>
      </c>
      <c r="BU1250" s="71">
        <v>15.416168288212173</v>
      </c>
      <c r="BV1250" s="71">
        <v>13.803754630194526</v>
      </c>
      <c r="BW1250" s="71">
        <v>15.166857363691438</v>
      </c>
      <c r="BX1250" s="75">
        <v>3346</v>
      </c>
      <c r="BY1250" s="75">
        <v>3681</v>
      </c>
      <c r="BZ1250" s="75">
        <v>3648</v>
      </c>
      <c r="CA1250" s="75">
        <v>3597</v>
      </c>
      <c r="CB1250" s="75">
        <v>4994</v>
      </c>
      <c r="CC1250" s="75">
        <v>6151</v>
      </c>
      <c r="CD1250" s="75">
        <v>2739</v>
      </c>
      <c r="CE1250" s="75">
        <v>3174</v>
      </c>
      <c r="CF1250" s="75">
        <v>5511</v>
      </c>
      <c r="CG1250" s="75">
        <v>3746</v>
      </c>
      <c r="CH1250" s="75">
        <v>4167</v>
      </c>
      <c r="CI1250" s="75">
        <v>4032</v>
      </c>
      <c r="CJ1250" s="75">
        <v>2265</v>
      </c>
      <c r="CK1250" s="75">
        <v>25634</v>
      </c>
      <c r="CL1250" s="73">
        <v>514838.36999999994</v>
      </c>
      <c r="CM1250" s="73">
        <v>518843</v>
      </c>
      <c r="CN1250" s="73">
        <v>509197.39</v>
      </c>
      <c r="CO1250" s="73">
        <v>547003.55000000005</v>
      </c>
      <c r="CP1250" s="73">
        <v>527333.05999999994</v>
      </c>
      <c r="CQ1250" s="73">
        <v>382432.83</v>
      </c>
      <c r="CR1250" s="73">
        <v>351083.01999999996</v>
      </c>
      <c r="CS1250" s="73">
        <v>530094.1100000001</v>
      </c>
      <c r="CT1250" s="73">
        <v>467716.54000000004</v>
      </c>
      <c r="CU1250" s="73">
        <v>447596.73000000016</v>
      </c>
      <c r="CV1250" s="73">
        <v>442173.84</v>
      </c>
      <c r="CW1250" s="73">
        <v>469218.02</v>
      </c>
      <c r="CX1250" s="73">
        <v>495598.01</v>
      </c>
      <c r="CY1250" s="77"/>
      <c r="CZ1250" s="4">
        <v>1424</v>
      </c>
      <c r="DA1250" s="76" t="str">
        <f t="shared" si="44"/>
        <v>1424</v>
      </c>
      <c r="DB1250" s="72">
        <v>3.2073292837676877</v>
      </c>
      <c r="DC1250" s="72">
        <v>1.9490023280953865</v>
      </c>
      <c r="DD1250" s="71">
        <v>0.83128425301595854</v>
      </c>
      <c r="DE1250" s="71">
        <v>0.69988330594607495</v>
      </c>
      <c r="DF1250" s="71">
        <v>0.68632066885072962</v>
      </c>
      <c r="DG1250" s="71">
        <v>0.33583561950629726</v>
      </c>
      <c r="DH1250" s="71">
        <v>0.65893392524381234</v>
      </c>
      <c r="DI1250" s="71">
        <v>0.13147534474367567</v>
      </c>
      <c r="DJ1250" s="71">
        <v>0.20534650425962464</v>
      </c>
      <c r="DK1250" s="71">
        <v>0.1385908350200391</v>
      </c>
      <c r="DL1250" s="71">
        <v>0.22834875255392148</v>
      </c>
      <c r="DM1250" s="71">
        <v>0.33594859183781656</v>
      </c>
      <c r="DN1250" s="72">
        <v>0.19974211832389535</v>
      </c>
      <c r="DO1250" s="71">
        <v>0.25582754246314238</v>
      </c>
      <c r="DQ1250" s="71"/>
      <c r="DR1250" s="71"/>
      <c r="DS1250" s="71"/>
      <c r="DT1250" s="71"/>
      <c r="DU1250" s="71"/>
      <c r="DV1250" s="71"/>
      <c r="DW1250" s="71"/>
      <c r="DX1250" s="71"/>
      <c r="DY1250" s="71"/>
      <c r="DZ1250" s="71"/>
      <c r="EA1250" s="71"/>
      <c r="EB1250" s="71"/>
      <c r="EC1250" s="71"/>
      <c r="ED1250" s="71"/>
    </row>
    <row r="1251" spans="1:134">
      <c r="A1251" s="4">
        <v>5214</v>
      </c>
      <c r="B1251" s="46" t="s">
        <v>9535</v>
      </c>
      <c r="C1251" s="65" t="str">
        <f t="shared" si="43"/>
        <v>5214</v>
      </c>
      <c r="D1251" s="69">
        <v>186630</v>
      </c>
      <c r="E1251" s="68">
        <v>1995331.8900000004</v>
      </c>
      <c r="F1251" s="68">
        <v>51696.850000000006</v>
      </c>
      <c r="G1251" s="69">
        <v>249080.37000000034</v>
      </c>
      <c r="H1251" s="70">
        <v>97.028821557152099</v>
      </c>
      <c r="I1251" s="70">
        <v>14.263716718196484</v>
      </c>
      <c r="J1251" s="69">
        <v>244348.96000000002</v>
      </c>
      <c r="K1251" s="69">
        <v>256983.63</v>
      </c>
      <c r="L1251" s="69">
        <v>244609.90999999997</v>
      </c>
      <c r="M1251" s="69">
        <v>271899.58999999997</v>
      </c>
      <c r="N1251" s="69">
        <v>425561.73000000004</v>
      </c>
      <c r="O1251" s="69">
        <v>439998.75999999989</v>
      </c>
      <c r="P1251" s="69">
        <v>263261.00999999995</v>
      </c>
      <c r="Q1251" s="69">
        <v>218903.80999999994</v>
      </c>
      <c r="R1251" s="69">
        <v>446745.65</v>
      </c>
      <c r="S1251" s="69">
        <v>287318.98999999993</v>
      </c>
      <c r="T1251" s="69">
        <v>300386.19000000006</v>
      </c>
      <c r="U1251" s="69">
        <v>292086.24000000005</v>
      </c>
      <c r="V1251" s="69">
        <v>186630</v>
      </c>
      <c r="W1251" s="70">
        <v>79.902038996553117</v>
      </c>
      <c r="X1251" s="70">
        <v>93.120498397000617</v>
      </c>
      <c r="Y1251" s="70">
        <v>95.49953334985598</v>
      </c>
      <c r="Z1251" s="71">
        <v>92.462746239180944</v>
      </c>
      <c r="AA1251" s="71">
        <v>95.581961238999511</v>
      </c>
      <c r="AB1251" s="71">
        <v>129.01834409684608</v>
      </c>
      <c r="AC1251" s="71">
        <v>93.343506032174176</v>
      </c>
      <c r="AD1251" s="71">
        <v>68.930004807414136</v>
      </c>
      <c r="AE1251" s="71">
        <v>103.02572302576742</v>
      </c>
      <c r="AF1251" s="71">
        <v>106.01164478475236</v>
      </c>
      <c r="AG1251" s="71">
        <v>94.485692634159136</v>
      </c>
      <c r="AH1251" s="71">
        <v>103.7844761418327</v>
      </c>
      <c r="AI1251" s="71">
        <v>122.12426651578564</v>
      </c>
      <c r="AJ1251" s="71">
        <v>-23.468224958585427</v>
      </c>
      <c r="AK1251" s="71">
        <v>-27.910634349685125</v>
      </c>
      <c r="AL1251" s="71">
        <v>-31.007059530851777</v>
      </c>
      <c r="AM1251" s="71">
        <v>-38.562845174973013</v>
      </c>
      <c r="AN1251" s="71">
        <v>-35.292347668502529</v>
      </c>
      <c r="AO1251" s="71">
        <v>-2.8437944401188964</v>
      </c>
      <c r="AP1251" s="71">
        <v>-10.706877880981914</v>
      </c>
      <c r="AQ1251" s="71">
        <v>-10.92896421669024</v>
      </c>
      <c r="AR1251" s="71">
        <v>79.576843297369251</v>
      </c>
      <c r="AS1251" s="71">
        <v>-11.167915984315657</v>
      </c>
      <c r="AT1251" s="71">
        <v>13.119356952415462</v>
      </c>
      <c r="AU1251" s="71">
        <v>25.37940862344481</v>
      </c>
      <c r="AV1251" s="72">
        <v>38.312934960756493</v>
      </c>
      <c r="AW1251" s="73">
        <v>-74928.8299999999</v>
      </c>
      <c r="AX1251" s="73">
        <v>-99495.62</v>
      </c>
      <c r="AY1251" s="73">
        <v>-109933.47999999992</v>
      </c>
      <c r="AZ1251" s="73">
        <v>-170665.81</v>
      </c>
      <c r="BA1251" s="73">
        <v>-232000.30000000034</v>
      </c>
      <c r="BB1251" s="73">
        <v>-5295.0300000000861</v>
      </c>
      <c r="BC1251" s="73">
        <v>-31566.860000000044</v>
      </c>
      <c r="BD1251" s="73">
        <v>-26859.370000000054</v>
      </c>
      <c r="BE1251" s="73">
        <v>197968.78000000006</v>
      </c>
      <c r="BF1251" s="73">
        <v>-36121.570000000065</v>
      </c>
      <c r="BG1251" s="73">
        <v>34838.190000000061</v>
      </c>
      <c r="BH1251" s="73">
        <v>59124.350000000006</v>
      </c>
      <c r="BI1251" s="73">
        <v>51696.850000000006</v>
      </c>
      <c r="BJ1251" s="71">
        <v>14.742078778640963</v>
      </c>
      <c r="BK1251" s="71">
        <v>5.5392264393569253</v>
      </c>
      <c r="BL1251" s="71">
        <v>6.680973833832617</v>
      </c>
      <c r="BM1251" s="71">
        <v>6.4078276946933386</v>
      </c>
      <c r="BN1251" s="71">
        <v>-0.18137847720070877</v>
      </c>
      <c r="BO1251" s="71">
        <v>0.37799988736083101</v>
      </c>
      <c r="BP1251" s="71">
        <v>11.678122393050575</v>
      </c>
      <c r="BQ1251" s="71">
        <v>8.3268351886758936</v>
      </c>
      <c r="BR1251" s="72">
        <v>4.6774197813878029</v>
      </c>
      <c r="BS1251" s="72">
        <v>7.9562041599074327</v>
      </c>
      <c r="BT1251" s="71">
        <v>10.452665030131818</v>
      </c>
      <c r="BU1251" s="71">
        <v>10.158523174083605</v>
      </c>
      <c r="BV1251" s="71">
        <v>9.1602579924279546</v>
      </c>
      <c r="BW1251" s="71">
        <v>7.2082251269576503</v>
      </c>
      <c r="BX1251" s="75">
        <v>3616</v>
      </c>
      <c r="BY1251" s="75">
        <v>3327</v>
      </c>
      <c r="BZ1251" s="75">
        <v>3111</v>
      </c>
      <c r="CA1251" s="75">
        <v>3482</v>
      </c>
      <c r="CB1251" s="75">
        <v>4537</v>
      </c>
      <c r="CC1251" s="75">
        <v>6316</v>
      </c>
      <c r="CD1251" s="75">
        <v>3522</v>
      </c>
      <c r="CE1251" s="75">
        <v>2921</v>
      </c>
      <c r="CF1251" s="75">
        <v>6601</v>
      </c>
      <c r="CG1251" s="75">
        <v>4265</v>
      </c>
      <c r="CH1251" s="75">
        <v>4427</v>
      </c>
      <c r="CI1251" s="75">
        <v>4726</v>
      </c>
      <c r="CJ1251" s="75">
        <v>2600</v>
      </c>
      <c r="CK1251" s="75">
        <v>29062</v>
      </c>
      <c r="CL1251" s="73">
        <v>638992.32999999996</v>
      </c>
      <c r="CM1251" s="73">
        <v>623647.18999999994</v>
      </c>
      <c r="CN1251" s="73">
        <v>704833.94999999984</v>
      </c>
      <c r="CO1251" s="73">
        <v>930148.82999999973</v>
      </c>
      <c r="CP1251" s="73">
        <v>918740.02000000014</v>
      </c>
      <c r="CQ1251" s="73">
        <v>714057.83999999985</v>
      </c>
      <c r="CR1251" s="73">
        <v>724761.05000000016</v>
      </c>
      <c r="CS1251" s="73">
        <v>837100.5199999999</v>
      </c>
      <c r="CT1251" s="73">
        <v>677989.29000000027</v>
      </c>
      <c r="CU1251" s="73">
        <v>674490.85000000033</v>
      </c>
      <c r="CV1251" s="73">
        <v>691405.19</v>
      </c>
      <c r="CW1251" s="73">
        <v>686510.90000000014</v>
      </c>
      <c r="CX1251" s="73">
        <v>657803.01000000013</v>
      </c>
      <c r="CY1251" s="77"/>
      <c r="CZ1251" s="4">
        <v>5214</v>
      </c>
      <c r="DA1251" s="76" t="str">
        <f t="shared" si="44"/>
        <v>5214</v>
      </c>
      <c r="DB1251" s="71">
        <v>9.0438732392936352</v>
      </c>
      <c r="DC1251" s="71">
        <v>8.4789306517633598</v>
      </c>
      <c r="DD1251" s="71">
        <v>2.442289023298887</v>
      </c>
      <c r="DE1251" s="71">
        <v>1.9279372781395343</v>
      </c>
      <c r="DF1251" s="71">
        <v>3.0948904836046918</v>
      </c>
      <c r="DG1251" s="71">
        <v>1.0944900142082232</v>
      </c>
      <c r="DH1251" s="71">
        <v>1.0380920030332987</v>
      </c>
      <c r="DI1251" s="71">
        <v>1.9156681266734348</v>
      </c>
      <c r="DJ1251" s="71">
        <v>0.95108036280835195</v>
      </c>
      <c r="DK1251" s="71">
        <v>0.82749539519608695</v>
      </c>
      <c r="DL1251" s="71">
        <v>0.85791136880043017</v>
      </c>
      <c r="DM1251" s="71">
        <v>0.42295601115268416</v>
      </c>
      <c r="DN1251" s="72">
        <v>9.7804865374479508E-2</v>
      </c>
      <c r="DO1251" s="71">
        <v>0.8804578939381118</v>
      </c>
      <c r="DQ1251" s="71"/>
      <c r="DR1251" s="71"/>
      <c r="DS1251" s="71"/>
      <c r="DT1251" s="71"/>
      <c r="DU1251" s="71"/>
      <c r="DV1251" s="71"/>
      <c r="DW1251" s="71"/>
      <c r="DX1251" s="71"/>
      <c r="DY1251" s="71"/>
      <c r="DZ1251" s="71"/>
      <c r="EA1251" s="71"/>
      <c r="EB1251" s="71"/>
      <c r="EC1251" s="71"/>
      <c r="ED1251" s="71"/>
    </row>
    <row r="1252" spans="1:134">
      <c r="A1252" s="4">
        <v>1396</v>
      </c>
      <c r="B1252" s="46" t="s">
        <v>9541</v>
      </c>
      <c r="C1252" s="65" t="str">
        <f t="shared" si="43"/>
        <v>1396</v>
      </c>
      <c r="D1252" s="69">
        <v>118330.13999999998</v>
      </c>
      <c r="E1252" s="68">
        <v>1386950.2799999993</v>
      </c>
      <c r="F1252" s="68">
        <v>-3546.8099999999686</v>
      </c>
      <c r="G1252" s="69">
        <v>80183.799999999814</v>
      </c>
      <c r="H1252" s="70">
        <v>87.488921318198848</v>
      </c>
      <c r="I1252" s="70">
        <v>6.1360465872984271</v>
      </c>
      <c r="J1252" s="69">
        <v>219380.46999999991</v>
      </c>
      <c r="K1252" s="69">
        <v>196950.95999999993</v>
      </c>
      <c r="L1252" s="69">
        <v>157493.43</v>
      </c>
      <c r="M1252" s="69">
        <v>247991.53999999995</v>
      </c>
      <c r="N1252" s="69">
        <v>267690.82999999996</v>
      </c>
      <c r="O1252" s="69">
        <v>295536.34000000003</v>
      </c>
      <c r="P1252" s="69">
        <v>138437.91999999995</v>
      </c>
      <c r="Q1252" s="69">
        <v>186611.41999999998</v>
      </c>
      <c r="R1252" s="69">
        <v>394824.04000000004</v>
      </c>
      <c r="S1252" s="69">
        <v>167235.12999999998</v>
      </c>
      <c r="T1252" s="69">
        <v>188345.88999999998</v>
      </c>
      <c r="U1252" s="69">
        <v>193165.73999999993</v>
      </c>
      <c r="V1252" s="69">
        <v>118330.13999999998</v>
      </c>
      <c r="W1252" s="70">
        <v>92.549888324442719</v>
      </c>
      <c r="X1252" s="70">
        <v>105.13791793526639</v>
      </c>
      <c r="Y1252" s="70">
        <v>86.756895435120583</v>
      </c>
      <c r="Z1252" s="71">
        <v>110.14523277612895</v>
      </c>
      <c r="AA1252" s="71">
        <v>87.832860828087234</v>
      </c>
      <c r="AB1252" s="71">
        <v>104.40428394233115</v>
      </c>
      <c r="AC1252" s="71">
        <v>70.379180854452159</v>
      </c>
      <c r="AD1252" s="71">
        <v>94.592500499431537</v>
      </c>
      <c r="AE1252" s="71">
        <v>92.709046087589854</v>
      </c>
      <c r="AF1252" s="71">
        <v>101.64321643875157</v>
      </c>
      <c r="AG1252" s="71">
        <v>76.57830860346165</v>
      </c>
      <c r="AH1252" s="71">
        <v>93.771312090464448</v>
      </c>
      <c r="AI1252" s="71">
        <v>79.442853619911062</v>
      </c>
      <c r="AJ1252" s="71">
        <v>-8.6867752069933584</v>
      </c>
      <c r="AK1252" s="71">
        <v>-13.853727184853692</v>
      </c>
      <c r="AL1252" s="71">
        <v>-16.354476156950813</v>
      </c>
      <c r="AM1252" s="71">
        <v>-2.97552524993554</v>
      </c>
      <c r="AN1252" s="71">
        <v>-20.576646354617633</v>
      </c>
      <c r="AO1252" s="71">
        <v>3.7566050688015107</v>
      </c>
      <c r="AP1252" s="71">
        <v>-28.01837441271622</v>
      </c>
      <c r="AQ1252" s="71">
        <v>18.211906643900775</v>
      </c>
      <c r="AR1252" s="71">
        <v>64.263744248102753</v>
      </c>
      <c r="AS1252" s="71">
        <v>-31.676246120571395</v>
      </c>
      <c r="AT1252" s="71">
        <v>-1.2913014644634235</v>
      </c>
      <c r="AU1252" s="71">
        <v>21.667334632986002</v>
      </c>
      <c r="AV1252" s="72">
        <v>-2.9101565144188268</v>
      </c>
      <c r="AW1252" s="73">
        <v>-20870.020000000077</v>
      </c>
      <c r="AX1252" s="73">
        <v>-31672.930000000051</v>
      </c>
      <c r="AY1252" s="73">
        <v>-30793.309999999998</v>
      </c>
      <c r="AZ1252" s="73">
        <v>-7605.3499999999767</v>
      </c>
      <c r="BA1252" s="73">
        <v>-69352.140000000072</v>
      </c>
      <c r="BB1252" s="73">
        <v>17750.010000000068</v>
      </c>
      <c r="BC1252" s="73">
        <v>-53886.050000000076</v>
      </c>
      <c r="BD1252" s="73">
        <v>28749.639999999956</v>
      </c>
      <c r="BE1252" s="73">
        <v>154464.22000000009</v>
      </c>
      <c r="BF1252" s="73">
        <v>-77533.519999999931</v>
      </c>
      <c r="BG1252" s="73">
        <v>-2463.9300000000221</v>
      </c>
      <c r="BH1252" s="73">
        <v>34400.249999999942</v>
      </c>
      <c r="BI1252" s="73">
        <v>-3546.8099999999686</v>
      </c>
      <c r="BJ1252" s="71">
        <v>13.330675790908256</v>
      </c>
      <c r="BK1252" s="71">
        <v>8.0491088888070266</v>
      </c>
      <c r="BL1252" s="71">
        <v>11.978535044318097</v>
      </c>
      <c r="BM1252" s="71">
        <v>8.1713567442808444</v>
      </c>
      <c r="BN1252" s="71">
        <v>-3.250922840098859</v>
      </c>
      <c r="BO1252" s="71">
        <v>3.1464369521894984</v>
      </c>
      <c r="BP1252" s="71">
        <v>19.270712174441389</v>
      </c>
      <c r="BQ1252" s="71">
        <v>6.6984944561846946</v>
      </c>
      <c r="BR1252" s="72">
        <v>3.2737271591915702</v>
      </c>
      <c r="BS1252" s="72">
        <v>9.3908582279646566</v>
      </c>
      <c r="BT1252" s="71">
        <v>9.0970230071417184</v>
      </c>
      <c r="BU1252" s="71">
        <v>8.6006746265046257</v>
      </c>
      <c r="BV1252" s="71">
        <v>8.4342866113289592</v>
      </c>
      <c r="BW1252" s="71">
        <v>6.507245902796571</v>
      </c>
      <c r="BX1252" s="75">
        <v>4864</v>
      </c>
      <c r="BY1252" s="75">
        <v>4815</v>
      </c>
      <c r="BZ1252" s="75">
        <v>4328</v>
      </c>
      <c r="CA1252" s="75">
        <v>4739</v>
      </c>
      <c r="CB1252" s="75">
        <v>5687</v>
      </c>
      <c r="CC1252" s="75">
        <v>6836</v>
      </c>
      <c r="CD1252" s="75">
        <v>3668</v>
      </c>
      <c r="CE1252" s="75">
        <v>3640</v>
      </c>
      <c r="CF1252" s="75">
        <v>7413</v>
      </c>
      <c r="CG1252" s="75">
        <v>4629</v>
      </c>
      <c r="CH1252" s="75">
        <v>5040</v>
      </c>
      <c r="CI1252" s="75">
        <v>5015</v>
      </c>
      <c r="CJ1252" s="75">
        <v>2858</v>
      </c>
      <c r="CK1252" s="75">
        <v>32263</v>
      </c>
      <c r="CL1252" s="73">
        <v>451795.17000000022</v>
      </c>
      <c r="CM1252" s="73">
        <v>490507.57</v>
      </c>
      <c r="CN1252" s="73">
        <v>546319.89</v>
      </c>
      <c r="CO1252" s="73">
        <v>627346.95000000007</v>
      </c>
      <c r="CP1252" s="73">
        <v>647031.65000000014</v>
      </c>
      <c r="CQ1252" s="73">
        <v>530475.68999999994</v>
      </c>
      <c r="CR1252" s="73">
        <v>611599.36999999988</v>
      </c>
      <c r="CS1252" s="73">
        <v>681520.50999999989</v>
      </c>
      <c r="CT1252" s="73">
        <v>610087.02999999991</v>
      </c>
      <c r="CU1252" s="73">
        <v>584049.25</v>
      </c>
      <c r="CV1252" s="73">
        <v>591315.95999999985</v>
      </c>
      <c r="CW1252" s="73">
        <v>607700.72</v>
      </c>
      <c r="CX1252" s="73">
        <v>589554.19999999995</v>
      </c>
      <c r="CY1252" s="77"/>
      <c r="CZ1252" s="4">
        <v>1396</v>
      </c>
      <c r="DA1252" s="76" t="str">
        <f t="shared" si="44"/>
        <v>1396</v>
      </c>
      <c r="DB1252" s="71">
        <v>8.0358433945372969</v>
      </c>
      <c r="DC1252" s="71">
        <v>6.8432541519579324</v>
      </c>
      <c r="DD1252" s="71">
        <v>1.47027033978619</v>
      </c>
      <c r="DE1252" s="71">
        <v>1.2541800617783483</v>
      </c>
      <c r="DF1252" s="71">
        <v>0.79541733867500697</v>
      </c>
      <c r="DG1252" s="71">
        <v>0.86700085048533015</v>
      </c>
      <c r="DH1252" s="71">
        <v>0.76794100817444677</v>
      </c>
      <c r="DI1252" s="71">
        <v>1.348915278160038</v>
      </c>
      <c r="DJ1252" s="71">
        <v>0.52862747608386107</v>
      </c>
      <c r="DK1252" s="71">
        <v>0.91749517769657352</v>
      </c>
      <c r="DL1252" s="71">
        <v>1.4267031150433438</v>
      </c>
      <c r="DM1252" s="71">
        <v>0.48110238889365253</v>
      </c>
      <c r="DN1252" s="71">
        <v>0.80524959721691336</v>
      </c>
      <c r="DO1252" s="71">
        <v>0.84974774788287988</v>
      </c>
      <c r="DQ1252" s="71"/>
      <c r="DR1252" s="71"/>
      <c r="DS1252" s="71"/>
      <c r="DT1252" s="71"/>
      <c r="DU1252" s="71"/>
      <c r="DV1252" s="71"/>
      <c r="DW1252" s="71"/>
      <c r="DX1252" s="71"/>
      <c r="DY1252" s="71"/>
      <c r="DZ1252" s="71"/>
      <c r="EA1252" s="71"/>
      <c r="EB1252" s="71"/>
      <c r="EC1252" s="71"/>
      <c r="ED1252" s="71"/>
    </row>
    <row r="1253" spans="1:134">
      <c r="A1253" s="4">
        <v>1431</v>
      </c>
      <c r="B1253" s="46" t="s">
        <v>9548</v>
      </c>
      <c r="C1253" s="65" t="str">
        <f t="shared" si="43"/>
        <v>1431</v>
      </c>
      <c r="D1253" s="69">
        <v>152067.88</v>
      </c>
      <c r="E1253" s="68">
        <v>1620032.7600000002</v>
      </c>
      <c r="F1253" s="68">
        <v>36485.300000000032</v>
      </c>
      <c r="G1253" s="69">
        <v>369998.3600000001</v>
      </c>
      <c r="H1253" s="70">
        <v>108.00105200497356</v>
      </c>
      <c r="I1253" s="70">
        <v>29.599054234027488</v>
      </c>
      <c r="J1253" s="69">
        <v>204097.43</v>
      </c>
      <c r="K1253" s="69">
        <v>176357.38000000003</v>
      </c>
      <c r="L1253" s="69">
        <v>155238.03999999998</v>
      </c>
      <c r="M1253" s="69">
        <v>227176.68999999994</v>
      </c>
      <c r="N1253" s="69">
        <v>363903.32999999996</v>
      </c>
      <c r="O1253" s="69">
        <v>312921.8</v>
      </c>
      <c r="P1253" s="69">
        <v>186768.91999999995</v>
      </c>
      <c r="Q1253" s="69">
        <v>186021.38</v>
      </c>
      <c r="R1253" s="69">
        <v>340882.38</v>
      </c>
      <c r="S1253" s="69">
        <v>233505.03999999995</v>
      </c>
      <c r="T1253" s="69">
        <v>251840.10999999993</v>
      </c>
      <c r="U1253" s="69">
        <v>268947.04999999993</v>
      </c>
      <c r="V1253" s="69">
        <v>152067.88</v>
      </c>
      <c r="W1253" s="70">
        <v>91.556471951231913</v>
      </c>
      <c r="X1253" s="70">
        <v>100.44588188406034</v>
      </c>
      <c r="Y1253" s="70">
        <v>32.883926843243941</v>
      </c>
      <c r="Z1253" s="71">
        <v>99.139168144015102</v>
      </c>
      <c r="AA1253" s="71">
        <v>122.91029708626324</v>
      </c>
      <c r="AB1253" s="71">
        <v>105.60915080005628</v>
      </c>
      <c r="AC1253" s="71">
        <v>97.773717736632875</v>
      </c>
      <c r="AD1253" s="71">
        <v>108.02079960430378</v>
      </c>
      <c r="AE1253" s="71">
        <v>106.30032925118348</v>
      </c>
      <c r="AF1253" s="71">
        <v>98.049457531144711</v>
      </c>
      <c r="AG1253" s="71">
        <v>108.97538093432486</v>
      </c>
      <c r="AH1253" s="71">
        <v>124.23563011171188</v>
      </c>
      <c r="AI1253" s="71">
        <v>116.6371799643662</v>
      </c>
      <c r="AJ1253" s="71">
        <v>-1.7351404665949643</v>
      </c>
      <c r="AK1253" s="71">
        <v>-11.296888333516552</v>
      </c>
      <c r="AL1253" s="71">
        <v>-29.19131667681404</v>
      </c>
      <c r="AM1253" s="71">
        <v>-0.20773154039066544</v>
      </c>
      <c r="AN1253" s="71">
        <v>6.6940601183715698</v>
      </c>
      <c r="AO1253" s="71">
        <v>3.9079449705466951</v>
      </c>
      <c r="AP1253" s="71">
        <v>-2.0952431076136091</v>
      </c>
      <c r="AQ1253" s="71">
        <v>31.031228971816805</v>
      </c>
      <c r="AR1253" s="71">
        <v>81.541605958834793</v>
      </c>
      <c r="AS1253" s="71">
        <v>-9.9124526119829035</v>
      </c>
      <c r="AT1253" s="71">
        <v>36.44175404076595</v>
      </c>
      <c r="AU1253" s="71">
        <v>58.043481914444328</v>
      </c>
      <c r="AV1253" s="72">
        <v>31.566435011227512</v>
      </c>
      <c r="AW1253" s="73">
        <v>-3603.9100000000326</v>
      </c>
      <c r="AX1253" s="73">
        <v>-22460.199999999953</v>
      </c>
      <c r="AY1253" s="73">
        <v>-63997.840000000026</v>
      </c>
      <c r="AZ1253" s="73">
        <v>-472.90000000002328</v>
      </c>
      <c r="BA1253" s="73">
        <v>22836.04999999993</v>
      </c>
      <c r="BB1253" s="73">
        <v>14274.860000000044</v>
      </c>
      <c r="BC1253" s="73">
        <v>-3997.0100000000093</v>
      </c>
      <c r="BD1253" s="73">
        <v>44054.169999999955</v>
      </c>
      <c r="BE1253" s="73">
        <v>153111.44</v>
      </c>
      <c r="BF1253" s="73">
        <v>-25692.870000000083</v>
      </c>
      <c r="BG1253" s="73">
        <v>67263.099999999919</v>
      </c>
      <c r="BH1253" s="73">
        <v>98774.229999999923</v>
      </c>
      <c r="BI1253" s="73">
        <v>36485.300000000032</v>
      </c>
      <c r="BJ1253" s="71">
        <v>14.409242811876721</v>
      </c>
      <c r="BK1253" s="71">
        <v>8.2285805733668322</v>
      </c>
      <c r="BL1253" s="71">
        <v>9.3919223989462015</v>
      </c>
      <c r="BM1253" s="71">
        <v>9.7085339222972333</v>
      </c>
      <c r="BN1253" s="71">
        <v>-1.3788817083978202</v>
      </c>
      <c r="BO1253" s="71">
        <v>5.9388816346193778</v>
      </c>
      <c r="BP1253" s="71">
        <v>17.804423208331034</v>
      </c>
      <c r="BQ1253" s="71">
        <v>14.098203788252484</v>
      </c>
      <c r="BR1253" s="72">
        <v>7.7003498574623688</v>
      </c>
      <c r="BS1253" s="72">
        <v>11.049689715573747</v>
      </c>
      <c r="BT1253" s="71">
        <v>13.631946533347143</v>
      </c>
      <c r="BU1253" s="71">
        <v>12.74155527315704</v>
      </c>
      <c r="BV1253" s="71">
        <v>9.3411610821040174</v>
      </c>
      <c r="BW1253" s="71">
        <v>10.712200152361953</v>
      </c>
      <c r="BX1253" s="75">
        <v>3726</v>
      </c>
      <c r="BY1253" s="75">
        <v>3110</v>
      </c>
      <c r="BZ1253" s="75">
        <v>2905</v>
      </c>
      <c r="CA1253" s="75">
        <v>3679</v>
      </c>
      <c r="CB1253" s="75">
        <v>5071</v>
      </c>
      <c r="CC1253" s="75">
        <v>5896</v>
      </c>
      <c r="CD1253" s="75">
        <v>3522</v>
      </c>
      <c r="CE1253" s="75">
        <v>3273</v>
      </c>
      <c r="CF1253" s="75">
        <v>5672</v>
      </c>
      <c r="CG1253" s="75">
        <v>4005</v>
      </c>
      <c r="CH1253" s="75">
        <v>4461</v>
      </c>
      <c r="CI1253" s="75">
        <v>4823</v>
      </c>
      <c r="CJ1253" s="75">
        <v>2613</v>
      </c>
      <c r="CK1253" s="75">
        <v>28369</v>
      </c>
      <c r="CL1253" s="73">
        <v>327780.03000000003</v>
      </c>
      <c r="CM1253" s="73">
        <v>373305.93</v>
      </c>
      <c r="CN1253" s="73">
        <v>425269.66000000009</v>
      </c>
      <c r="CO1253" s="73">
        <v>521991.46000000008</v>
      </c>
      <c r="CP1253" s="73">
        <v>454146.66000000003</v>
      </c>
      <c r="CQ1253" s="73">
        <v>341599.63</v>
      </c>
      <c r="CR1253" s="73">
        <v>403679.0500000001</v>
      </c>
      <c r="CS1253" s="73">
        <v>500655.96</v>
      </c>
      <c r="CT1253" s="73">
        <v>474470.40000000002</v>
      </c>
      <c r="CU1253" s="73">
        <v>424150.92000000004</v>
      </c>
      <c r="CV1253" s="73">
        <v>472661.22000000003</v>
      </c>
      <c r="CW1253" s="73">
        <v>469908.26000000007</v>
      </c>
      <c r="CX1253" s="73">
        <v>451698.21000000008</v>
      </c>
      <c r="CY1253" s="77"/>
      <c r="CZ1253" s="4">
        <v>1431</v>
      </c>
      <c r="DA1253" s="76" t="str">
        <f t="shared" si="44"/>
        <v>1431</v>
      </c>
      <c r="DB1253" s="71">
        <v>5.3944129731435631</v>
      </c>
      <c r="DC1253" s="71">
        <v>7.6226043467536835</v>
      </c>
      <c r="DD1253" s="71">
        <v>2.4108489629386387</v>
      </c>
      <c r="DE1253" s="71">
        <v>0.80935897929187917</v>
      </c>
      <c r="DF1253" s="71">
        <v>1.4808287847223893</v>
      </c>
      <c r="DG1253" s="71">
        <v>0.85624284287806574</v>
      </c>
      <c r="DH1253" s="71">
        <v>0.36424560545782558</v>
      </c>
      <c r="DI1253" s="71">
        <v>0.80649023306709777</v>
      </c>
      <c r="DJ1253" s="71">
        <v>0.91671959066113529</v>
      </c>
      <c r="DK1253" s="71">
        <v>0.90687947822848891</v>
      </c>
      <c r="DL1253" s="71">
        <v>0.39972106456471507</v>
      </c>
      <c r="DM1253" s="71">
        <v>0.56603305251042191</v>
      </c>
      <c r="DN1253" s="72">
        <v>9.1580571340018513E-2</v>
      </c>
      <c r="DO1253" s="71">
        <v>0.62099956449793459</v>
      </c>
      <c r="DQ1253" s="71"/>
      <c r="DR1253" s="71"/>
      <c r="DS1253" s="71"/>
      <c r="DT1253" s="71"/>
      <c r="DU1253" s="71"/>
      <c r="DV1253" s="71"/>
      <c r="DW1253" s="71"/>
      <c r="DX1253" s="71"/>
      <c r="DY1253" s="71"/>
      <c r="DZ1253" s="71"/>
      <c r="EA1253" s="71"/>
      <c r="EB1253" s="71"/>
      <c r="EC1253" s="71"/>
      <c r="ED1253" s="71"/>
    </row>
    <row r="1254" spans="1:134">
      <c r="A1254" s="4">
        <v>1413</v>
      </c>
      <c r="B1254" s="46" t="s">
        <v>9554</v>
      </c>
      <c r="C1254" s="65" t="str">
        <f t="shared" si="43"/>
        <v>1413</v>
      </c>
      <c r="D1254" s="69">
        <v>330407.68999999994</v>
      </c>
      <c r="E1254" s="68">
        <v>4112437.8199999994</v>
      </c>
      <c r="F1254" s="68">
        <v>22205.729999999981</v>
      </c>
      <c r="G1254" s="69">
        <v>506515.39000000013</v>
      </c>
      <c r="H1254" s="70">
        <v>94.744922176248494</v>
      </c>
      <c r="I1254" s="70">
        <v>14.046763340940771</v>
      </c>
      <c r="J1254" s="69">
        <v>520750.62999999989</v>
      </c>
      <c r="K1254" s="69">
        <v>451350.67000000004</v>
      </c>
      <c r="L1254" s="69">
        <v>446573.96999999991</v>
      </c>
      <c r="M1254" s="69">
        <v>556242.29999999981</v>
      </c>
      <c r="N1254" s="69">
        <v>856659.15</v>
      </c>
      <c r="O1254" s="69">
        <v>719730.44000000006</v>
      </c>
      <c r="P1254" s="69">
        <v>445558.66000000003</v>
      </c>
      <c r="Q1254" s="69">
        <v>448955.48</v>
      </c>
      <c r="R1254" s="69">
        <v>1271247.4099999999</v>
      </c>
      <c r="S1254" s="69">
        <v>476898.85999999993</v>
      </c>
      <c r="T1254" s="69">
        <v>598014.21</v>
      </c>
      <c r="U1254" s="69">
        <v>541355.51</v>
      </c>
      <c r="V1254" s="69">
        <v>330407.68999999994</v>
      </c>
      <c r="W1254" s="70">
        <v>93.860498241851232</v>
      </c>
      <c r="X1254" s="70">
        <v>87.054714830258931</v>
      </c>
      <c r="Y1254" s="70">
        <v>107.642443852287</v>
      </c>
      <c r="Z1254" s="71">
        <v>109.50986689782765</v>
      </c>
      <c r="AA1254" s="71">
        <v>106.58463550832842</v>
      </c>
      <c r="AB1254" s="71">
        <v>102.42349964130383</v>
      </c>
      <c r="AC1254" s="71">
        <v>89.409512706717067</v>
      </c>
      <c r="AD1254" s="71">
        <v>86.036521564140784</v>
      </c>
      <c r="AE1254" s="71">
        <v>108.06630666938855</v>
      </c>
      <c r="AF1254" s="71">
        <v>82.359244412000393</v>
      </c>
      <c r="AG1254" s="71">
        <v>97.187330438648772</v>
      </c>
      <c r="AH1254" s="71">
        <v>92.749384855196453</v>
      </c>
      <c r="AI1254" s="71">
        <v>90.280408959641136</v>
      </c>
      <c r="AJ1254" s="71">
        <v>-31.786030162654921</v>
      </c>
      <c r="AK1254" s="71">
        <v>-33.502828309758279</v>
      </c>
      <c r="AL1254" s="71">
        <v>-35.497484211922959</v>
      </c>
      <c r="AM1254" s="71">
        <v>-26.623483345766974</v>
      </c>
      <c r="AN1254" s="71">
        <v>-31.132822541264225</v>
      </c>
      <c r="AO1254" s="71">
        <v>-21.825643017717123</v>
      </c>
      <c r="AP1254" s="71">
        <v>-18.313370258284589</v>
      </c>
      <c r="AQ1254" s="71">
        <v>10.886837874480261</v>
      </c>
      <c r="AR1254" s="71">
        <v>146.24092439331582</v>
      </c>
      <c r="AS1254" s="71">
        <v>-46.478988564713077</v>
      </c>
      <c r="AT1254" s="71">
        <v>21.762080634024116</v>
      </c>
      <c r="AU1254" s="71">
        <v>20.582632152519853</v>
      </c>
      <c r="AV1254" s="72">
        <v>7.2049282230391976</v>
      </c>
      <c r="AW1254" s="73">
        <v>-242656.96999999997</v>
      </c>
      <c r="AX1254" s="73">
        <v>-227401.01</v>
      </c>
      <c r="AY1254" s="73">
        <v>-245761.77000000008</v>
      </c>
      <c r="AZ1254" s="73">
        <v>-201823.53000000003</v>
      </c>
      <c r="BA1254" s="73">
        <v>-387270.37</v>
      </c>
      <c r="BB1254" s="73">
        <v>-194332.62</v>
      </c>
      <c r="BC1254" s="73">
        <v>-99890.039999999921</v>
      </c>
      <c r="BD1254" s="73">
        <v>44078.320000000065</v>
      </c>
      <c r="BE1254" s="73">
        <v>754985.77999999991</v>
      </c>
      <c r="BF1254" s="73">
        <v>-414150.92999999976</v>
      </c>
      <c r="BG1254" s="73">
        <v>106880.83999999985</v>
      </c>
      <c r="BH1254" s="73">
        <v>92405.69</v>
      </c>
      <c r="BI1254" s="73">
        <v>22205.729999999981</v>
      </c>
      <c r="BJ1254" s="71">
        <v>10.211744526334527</v>
      </c>
      <c r="BK1254" s="71">
        <v>5.2245222857890461</v>
      </c>
      <c r="BL1254" s="71">
        <v>4.326689038282205</v>
      </c>
      <c r="BM1254" s="71">
        <v>3.2783411378687797</v>
      </c>
      <c r="BN1254" s="71">
        <v>-5.8595473601733552</v>
      </c>
      <c r="BO1254" s="71">
        <v>-2.4609707391955107</v>
      </c>
      <c r="BP1254" s="71">
        <v>13.673963997911272</v>
      </c>
      <c r="BQ1254" s="71">
        <v>13.243167942060522</v>
      </c>
      <c r="BR1254" s="72">
        <v>5.5162973841817129</v>
      </c>
      <c r="BS1254" s="72">
        <v>11.628171021893632</v>
      </c>
      <c r="BT1254" s="71">
        <v>12.818059800962352</v>
      </c>
      <c r="BU1254" s="71">
        <v>11.828182983896424</v>
      </c>
      <c r="BV1254" s="71">
        <v>8.4862393907014493</v>
      </c>
      <c r="BW1254" s="71">
        <v>8.533002837499982</v>
      </c>
      <c r="BX1254" s="75">
        <v>8724</v>
      </c>
      <c r="BY1254" s="75">
        <v>7571</v>
      </c>
      <c r="BZ1254" s="75">
        <v>7519</v>
      </c>
      <c r="CA1254" s="75">
        <v>8750</v>
      </c>
      <c r="CB1254" s="75">
        <v>11275</v>
      </c>
      <c r="CC1254" s="75">
        <v>11320</v>
      </c>
      <c r="CD1254" s="75">
        <v>7626</v>
      </c>
      <c r="CE1254" s="75">
        <v>7473</v>
      </c>
      <c r="CF1254" s="75">
        <v>16382</v>
      </c>
      <c r="CG1254" s="75">
        <v>8406</v>
      </c>
      <c r="CH1254" s="75">
        <v>9432</v>
      </c>
      <c r="CI1254" s="75">
        <v>9050</v>
      </c>
      <c r="CJ1254" s="75">
        <v>5349</v>
      </c>
      <c r="CK1254" s="75">
        <v>63718</v>
      </c>
      <c r="CL1254" s="73">
        <v>963573.17000000039</v>
      </c>
      <c r="CM1254" s="73">
        <v>959181.25000000035</v>
      </c>
      <c r="CN1254" s="73">
        <v>1018839.5199999997</v>
      </c>
      <c r="CO1254" s="73">
        <v>1145789.54</v>
      </c>
      <c r="CP1254" s="73">
        <v>1115448.5799999998</v>
      </c>
      <c r="CQ1254" s="73">
        <v>915017.42</v>
      </c>
      <c r="CR1254" s="73">
        <v>749284.06</v>
      </c>
      <c r="CS1254" s="73">
        <v>1156979.0299999996</v>
      </c>
      <c r="CT1254" s="73">
        <v>857515.19999999984</v>
      </c>
      <c r="CU1254" s="73">
        <v>872107.26</v>
      </c>
      <c r="CV1254" s="73">
        <v>811206.98</v>
      </c>
      <c r="CW1254" s="73">
        <v>890257.44000000006</v>
      </c>
      <c r="CX1254" s="73">
        <v>864078.54999999981</v>
      </c>
      <c r="CY1254" s="77"/>
      <c r="CZ1254" s="4">
        <v>1413</v>
      </c>
      <c r="DA1254" s="76" t="str">
        <f t="shared" si="44"/>
        <v>1413</v>
      </c>
      <c r="DB1254" s="71">
        <v>3.2380533408280745</v>
      </c>
      <c r="DC1254" s="71">
        <v>2.8328639689377013</v>
      </c>
      <c r="DD1254" s="71">
        <v>0.67985155622245663</v>
      </c>
      <c r="DE1254" s="71">
        <v>0.81196111529468551</v>
      </c>
      <c r="DF1254" s="71">
        <v>1.1369877224805303</v>
      </c>
      <c r="DG1254" s="71">
        <v>0.95623532495787422</v>
      </c>
      <c r="DH1254" s="71">
        <v>0.40612588307413949</v>
      </c>
      <c r="DI1254" s="71">
        <v>0.22908724241809947</v>
      </c>
      <c r="DJ1254" s="71">
        <v>0.35482618153487644</v>
      </c>
      <c r="DK1254" s="71">
        <v>0.525884122542849</v>
      </c>
      <c r="DL1254" s="71">
        <v>0.61182321509802207</v>
      </c>
      <c r="DM1254" s="71">
        <v>0.18171159377108689</v>
      </c>
      <c r="DN1254" s="71">
        <v>0.14981464115970849</v>
      </c>
      <c r="DO1254" s="71">
        <v>0.36442332201406874</v>
      </c>
      <c r="DQ1254" s="71"/>
      <c r="DR1254" s="71"/>
      <c r="DS1254" s="71"/>
      <c r="DT1254" s="71"/>
      <c r="DU1254" s="71"/>
      <c r="DV1254" s="71"/>
      <c r="DW1254" s="71"/>
      <c r="DX1254" s="71"/>
      <c r="DY1254" s="71"/>
      <c r="DZ1254" s="71"/>
      <c r="EA1254" s="71"/>
      <c r="EB1254" s="71"/>
      <c r="EC1254" s="71"/>
      <c r="ED1254" s="71"/>
    </row>
    <row r="1255" spans="1:134">
      <c r="A1255" s="4">
        <v>5215</v>
      </c>
      <c r="B1255" s="46" t="s">
        <v>9562</v>
      </c>
      <c r="C1255" s="65" t="str">
        <f t="shared" si="43"/>
        <v>5215</v>
      </c>
      <c r="D1255" s="69">
        <v>235247.65999999997</v>
      </c>
      <c r="E1255" s="68">
        <v>2529437.7200000002</v>
      </c>
      <c r="F1255" s="68">
        <v>67947.109999999986</v>
      </c>
      <c r="G1255" s="69">
        <v>507844.46999999927</v>
      </c>
      <c r="H1255" s="70">
        <v>103.60313018079346</v>
      </c>
      <c r="I1255" s="70">
        <v>25.121001467530579</v>
      </c>
      <c r="J1255" s="69">
        <v>292548.19</v>
      </c>
      <c r="K1255" s="69">
        <v>270855.84999999998</v>
      </c>
      <c r="L1255" s="69">
        <v>255096.73999999993</v>
      </c>
      <c r="M1255" s="69">
        <v>382110.35999999993</v>
      </c>
      <c r="N1255" s="69">
        <v>604846.8600000001</v>
      </c>
      <c r="O1255" s="69">
        <v>492957.44</v>
      </c>
      <c r="P1255" s="69">
        <v>259680.19999999995</v>
      </c>
      <c r="Q1255" s="69">
        <v>272507.55999999994</v>
      </c>
      <c r="R1255" s="69">
        <v>816660.76000000013</v>
      </c>
      <c r="S1255" s="69">
        <v>278147.71999999997</v>
      </c>
      <c r="T1255" s="69">
        <v>326366.01</v>
      </c>
      <c r="U1255" s="69">
        <v>340827.81000000006</v>
      </c>
      <c r="V1255" s="69">
        <v>235247.65999999997</v>
      </c>
      <c r="W1255" s="70">
        <v>87.177154448674926</v>
      </c>
      <c r="X1255" s="70">
        <v>88.958554268853575</v>
      </c>
      <c r="Y1255" s="70">
        <v>100.4340467722175</v>
      </c>
      <c r="Z1255" s="71">
        <v>130.71348735835915</v>
      </c>
      <c r="AA1255" s="71">
        <v>123.02735464224281</v>
      </c>
      <c r="AB1255" s="71">
        <v>107.79522591585626</v>
      </c>
      <c r="AC1255" s="71">
        <v>89.848326122267963</v>
      </c>
      <c r="AD1255" s="71">
        <v>100.54016017672969</v>
      </c>
      <c r="AE1255" s="71">
        <v>125.46401447423155</v>
      </c>
      <c r="AF1255" s="71">
        <v>88.563012257565219</v>
      </c>
      <c r="AG1255" s="71">
        <v>87.927152138730264</v>
      </c>
      <c r="AH1255" s="71">
        <v>99.186124355526871</v>
      </c>
      <c r="AI1255" s="71">
        <v>116.6774857489123</v>
      </c>
      <c r="AJ1255" s="71">
        <v>-25.362471344866876</v>
      </c>
      <c r="AK1255" s="71">
        <v>-30.948923829652863</v>
      </c>
      <c r="AL1255" s="71">
        <v>-34.371780050191433</v>
      </c>
      <c r="AM1255" s="71">
        <v>-15.932270660387893</v>
      </c>
      <c r="AN1255" s="71">
        <v>-16.385589830046133</v>
      </c>
      <c r="AO1255" s="71">
        <v>-7.7629061780949087</v>
      </c>
      <c r="AP1255" s="71">
        <v>-14.548163892599275</v>
      </c>
      <c r="AQ1255" s="71">
        <v>30.402327633721328</v>
      </c>
      <c r="AR1255" s="71">
        <v>134.40721316587397</v>
      </c>
      <c r="AS1255" s="71">
        <v>-36.25200619319758</v>
      </c>
      <c r="AT1255" s="71">
        <v>12.444115759216423</v>
      </c>
      <c r="AU1255" s="71">
        <v>27.908454591887889</v>
      </c>
      <c r="AV1255" s="72">
        <v>40.61379953622388</v>
      </c>
      <c r="AW1255" s="73">
        <v>-99410.38</v>
      </c>
      <c r="AX1255" s="73">
        <v>-121398.5</v>
      </c>
      <c r="AY1255" s="73">
        <v>-133603.02999999991</v>
      </c>
      <c r="AZ1255" s="73">
        <v>-72416.440000000119</v>
      </c>
      <c r="BA1255" s="73">
        <v>-118529.47999999963</v>
      </c>
      <c r="BB1255" s="73">
        <v>-37311.51999999996</v>
      </c>
      <c r="BC1255" s="73">
        <v>-44210.520000000019</v>
      </c>
      <c r="BD1255" s="73">
        <v>63533.099999999889</v>
      </c>
      <c r="BE1255" s="73">
        <v>468266.72000000003</v>
      </c>
      <c r="BF1255" s="73">
        <v>-158176.15999999997</v>
      </c>
      <c r="BG1255" s="73">
        <v>36118.709999999963</v>
      </c>
      <c r="BH1255" s="73">
        <v>74365.510000000068</v>
      </c>
      <c r="BI1255" s="73">
        <v>67947.109999999986</v>
      </c>
      <c r="BJ1255" s="71">
        <v>9.9047106764786186</v>
      </c>
      <c r="BK1255" s="71">
        <v>6.161023757825081</v>
      </c>
      <c r="BL1255" s="71">
        <v>6.7972265595689407</v>
      </c>
      <c r="BM1255" s="71">
        <v>3.7039085143735733</v>
      </c>
      <c r="BN1255" s="71">
        <v>-8.8347065345815103</v>
      </c>
      <c r="BO1255" s="71">
        <v>1.4796768864177503</v>
      </c>
      <c r="BP1255" s="71">
        <v>13.156368159477797</v>
      </c>
      <c r="BQ1255" s="71">
        <v>12.93003425492577</v>
      </c>
      <c r="BR1255" s="72">
        <v>-0.17777445155264918</v>
      </c>
      <c r="BS1255" s="72">
        <v>13.085901943780975</v>
      </c>
      <c r="BT1255" s="71">
        <v>13.626142949281782</v>
      </c>
      <c r="BU1255" s="71">
        <v>11.882918412990714</v>
      </c>
      <c r="BV1255" s="71">
        <v>3.4509803233621845</v>
      </c>
      <c r="BW1255" s="71">
        <v>6.2231861446697572</v>
      </c>
      <c r="BX1255" s="75">
        <v>6413</v>
      </c>
      <c r="BY1255" s="75">
        <v>5940</v>
      </c>
      <c r="BZ1255" s="75">
        <v>5847</v>
      </c>
      <c r="CA1255" s="75">
        <v>6622</v>
      </c>
      <c r="CB1255" s="75">
        <v>8875</v>
      </c>
      <c r="CC1255" s="75">
        <v>10898</v>
      </c>
      <c r="CD1255" s="75">
        <v>5722</v>
      </c>
      <c r="CE1255" s="75">
        <v>5646</v>
      </c>
      <c r="CF1255" s="75">
        <v>11501</v>
      </c>
      <c r="CG1255" s="75">
        <v>6323</v>
      </c>
      <c r="CH1255" s="75">
        <v>6690</v>
      </c>
      <c r="CI1255" s="75">
        <v>6951</v>
      </c>
      <c r="CJ1255" s="75">
        <v>3904</v>
      </c>
      <c r="CK1255" s="75">
        <v>46737</v>
      </c>
      <c r="CL1255" s="73">
        <v>530612.1399999999</v>
      </c>
      <c r="CM1255" s="73">
        <v>528588.54999999981</v>
      </c>
      <c r="CN1255" s="73">
        <v>597856.14</v>
      </c>
      <c r="CO1255" s="73">
        <v>683766.89999999979</v>
      </c>
      <c r="CP1255" s="73">
        <v>588837.0199999999</v>
      </c>
      <c r="CQ1255" s="73">
        <v>529216.15999999992</v>
      </c>
      <c r="CR1255" s="73">
        <v>525509.21</v>
      </c>
      <c r="CS1255" s="73">
        <v>746495.80999999982</v>
      </c>
      <c r="CT1255" s="73">
        <v>535579.12</v>
      </c>
      <c r="CU1255" s="73">
        <v>589829.77999999991</v>
      </c>
      <c r="CV1255" s="73">
        <v>569097.14</v>
      </c>
      <c r="CW1255" s="73">
        <v>529458.69999999995</v>
      </c>
      <c r="CX1255" s="73">
        <v>593961.18999999994</v>
      </c>
      <c r="CY1255" s="77"/>
      <c r="CZ1255" s="4">
        <v>5215</v>
      </c>
      <c r="DA1255" s="76" t="str">
        <f t="shared" si="44"/>
        <v>5215</v>
      </c>
      <c r="DB1255" s="71">
        <v>6.0208034276923961</v>
      </c>
      <c r="DC1255" s="71">
        <v>5.1506335359354045</v>
      </c>
      <c r="DD1255" s="71">
        <v>5.0734381836800218</v>
      </c>
      <c r="DE1255" s="71">
        <v>3.4888609029335154</v>
      </c>
      <c r="DF1255" s="71">
        <v>1.8989045589561475</v>
      </c>
      <c r="DG1255" s="71">
        <v>1.3621225203943248</v>
      </c>
      <c r="DH1255" s="71">
        <v>0.65505108576545379</v>
      </c>
      <c r="DI1255" s="71">
        <v>0.77763810530511468</v>
      </c>
      <c r="DJ1255" s="71">
        <v>0.98872924800092443</v>
      </c>
      <c r="DK1255" s="71">
        <v>0.40435033588641228</v>
      </c>
      <c r="DL1255" s="71">
        <v>0.60369374160200384</v>
      </c>
      <c r="DM1255" s="71">
        <v>0.88627484986240646</v>
      </c>
      <c r="DN1255" s="72">
        <v>3.9137578722512223</v>
      </c>
      <c r="DO1255" s="71">
        <v>1.0782333798140147</v>
      </c>
      <c r="DQ1255" s="71"/>
      <c r="DR1255" s="71"/>
      <c r="DS1255" s="71"/>
      <c r="DT1255" s="71"/>
      <c r="DU1255" s="71"/>
      <c r="DV1255" s="71"/>
      <c r="DW1255" s="71"/>
      <c r="DX1255" s="71"/>
      <c r="DY1255" s="71"/>
      <c r="DZ1255" s="71"/>
      <c r="EA1255" s="71"/>
      <c r="EB1255" s="71"/>
      <c r="EC1255" s="71"/>
      <c r="ED1255" s="71"/>
    </row>
    <row r="1256" spans="1:134">
      <c r="A1256" s="4">
        <v>1340</v>
      </c>
      <c r="B1256" s="46" t="s">
        <v>9568</v>
      </c>
      <c r="C1256" s="65" t="str">
        <f t="shared" si="43"/>
        <v>1340</v>
      </c>
      <c r="D1256" s="69">
        <v>401705.74000000005</v>
      </c>
      <c r="E1256" s="68">
        <v>4269640.2399999984</v>
      </c>
      <c r="F1256" s="68">
        <v>155303.4500000001</v>
      </c>
      <c r="G1256" s="69">
        <v>1508769.9999999986</v>
      </c>
      <c r="H1256" s="70">
        <v>123.02125510504041</v>
      </c>
      <c r="I1256" s="70">
        <v>54.648348848151549</v>
      </c>
      <c r="J1256" s="69">
        <v>527728.48</v>
      </c>
      <c r="K1256" s="69">
        <v>449546.85</v>
      </c>
      <c r="L1256" s="69">
        <v>451658.53000000009</v>
      </c>
      <c r="M1256" s="69">
        <v>578000.37</v>
      </c>
      <c r="N1256" s="69">
        <v>789768.63000000012</v>
      </c>
      <c r="O1256" s="69">
        <v>859399.25000000012</v>
      </c>
      <c r="P1256" s="69">
        <v>595054.45000000007</v>
      </c>
      <c r="Q1256" s="69">
        <v>531924.33000000007</v>
      </c>
      <c r="R1256" s="69">
        <v>868088.19</v>
      </c>
      <c r="S1256" s="69">
        <v>539707.37</v>
      </c>
      <c r="T1256" s="69">
        <v>625682.19999999984</v>
      </c>
      <c r="U1256" s="69">
        <v>707477.96</v>
      </c>
      <c r="V1256" s="69">
        <v>401705.74000000005</v>
      </c>
      <c r="W1256" s="70">
        <v>120.83574872531517</v>
      </c>
      <c r="X1256" s="70">
        <v>113.07853005654552</v>
      </c>
      <c r="Y1256" s="70">
        <v>102.36594357423327</v>
      </c>
      <c r="Z1256" s="71">
        <v>103.76353530497005</v>
      </c>
      <c r="AA1256" s="71">
        <v>91.75201233265733</v>
      </c>
      <c r="AB1256" s="71">
        <v>103.81006612518546</v>
      </c>
      <c r="AC1256" s="71">
        <v>124.94205502521179</v>
      </c>
      <c r="AD1256" s="71">
        <v>117.92188262943404</v>
      </c>
      <c r="AE1256" s="71">
        <v>121.5321468983762</v>
      </c>
      <c r="AF1256" s="71">
        <v>131.12042858676585</v>
      </c>
      <c r="AG1256" s="71">
        <v>117.02261431252012</v>
      </c>
      <c r="AH1256" s="71">
        <v>126.93181278816942</v>
      </c>
      <c r="AI1256" s="71">
        <v>123.46080961792745</v>
      </c>
      <c r="AJ1256" s="71">
        <v>14.845913479753946</v>
      </c>
      <c r="AK1256" s="71">
        <v>12.418251440441574</v>
      </c>
      <c r="AL1256" s="71">
        <v>4.2312158945760237</v>
      </c>
      <c r="AM1256" s="71">
        <v>-1.667846651751459</v>
      </c>
      <c r="AN1256" s="71">
        <v>-1.9100321034464018</v>
      </c>
      <c r="AO1256" s="71">
        <v>13.185351632253649</v>
      </c>
      <c r="AP1256" s="71">
        <v>32.675346868577563</v>
      </c>
      <c r="AQ1256" s="71">
        <v>49.19812829565808</v>
      </c>
      <c r="AR1256" s="71">
        <v>158.44434394852115</v>
      </c>
      <c r="AS1256" s="71">
        <v>-1.5893512999756165</v>
      </c>
      <c r="AT1256" s="71">
        <v>55.990177001407517</v>
      </c>
      <c r="AU1256" s="71">
        <v>66.848356626914978</v>
      </c>
      <c r="AV1256" s="72">
        <v>63.028411789517101</v>
      </c>
      <c r="AW1256" s="73">
        <v>68218.460000000079</v>
      </c>
      <c r="AX1256" s="73">
        <v>49659.069999999949</v>
      </c>
      <c r="AY1256" s="73">
        <v>18334.860000000102</v>
      </c>
      <c r="AZ1256" s="73">
        <v>-9803.6699999999255</v>
      </c>
      <c r="BA1256" s="73">
        <v>-15378.569999999716</v>
      </c>
      <c r="BB1256" s="73">
        <v>105533.46000000008</v>
      </c>
      <c r="BC1256" s="73">
        <v>146550.29000000004</v>
      </c>
      <c r="BD1256" s="73">
        <v>175402.2100000002</v>
      </c>
      <c r="BE1256" s="73">
        <v>532198.39000000013</v>
      </c>
      <c r="BF1256" s="73">
        <v>-8716.3800000000047</v>
      </c>
      <c r="BG1256" s="73">
        <v>224578.60999999993</v>
      </c>
      <c r="BH1256" s="73">
        <v>283453.43000000005</v>
      </c>
      <c r="BI1256" s="73">
        <v>155303.4500000001</v>
      </c>
      <c r="BJ1256" s="71">
        <v>21.290229142539303</v>
      </c>
      <c r="BK1256" s="71">
        <v>17.059391317314905</v>
      </c>
      <c r="BL1256" s="71">
        <v>15.284143258878871</v>
      </c>
      <c r="BM1256" s="71">
        <v>17.257277111532794</v>
      </c>
      <c r="BN1256" s="71">
        <v>2.0222596022021264</v>
      </c>
      <c r="BO1256" s="71">
        <v>14.068670507177703</v>
      </c>
      <c r="BP1256" s="71">
        <v>23.703615237654908</v>
      </c>
      <c r="BQ1256" s="71">
        <v>23.813239580255711</v>
      </c>
      <c r="BR1256" s="72">
        <v>17.393823626049905</v>
      </c>
      <c r="BS1256" s="72">
        <v>16.826659581302984</v>
      </c>
      <c r="BT1256" s="71">
        <v>18.593823038621647</v>
      </c>
      <c r="BU1256" s="71">
        <v>17.262591657239408</v>
      </c>
      <c r="BV1256" s="71">
        <v>14.842330508565237</v>
      </c>
      <c r="BW1256" s="71">
        <v>17.508027252602627</v>
      </c>
      <c r="BX1256" s="75">
        <v>15626</v>
      </c>
      <c r="BY1256" s="75">
        <v>13213</v>
      </c>
      <c r="BZ1256" s="75">
        <v>12111</v>
      </c>
      <c r="CA1256" s="75">
        <v>14585</v>
      </c>
      <c r="CB1256" s="75">
        <v>16571</v>
      </c>
      <c r="CC1256" s="75">
        <v>18262</v>
      </c>
      <c r="CD1256" s="75">
        <v>15284</v>
      </c>
      <c r="CE1256" s="75">
        <v>14110</v>
      </c>
      <c r="CF1256" s="75">
        <v>18488</v>
      </c>
      <c r="CG1256" s="75">
        <v>14572</v>
      </c>
      <c r="CH1256" s="75">
        <v>16944</v>
      </c>
      <c r="CI1256" s="75">
        <v>19544</v>
      </c>
      <c r="CJ1256" s="75">
        <v>10891</v>
      </c>
      <c r="CK1256" s="75">
        <v>109833</v>
      </c>
      <c r="CL1256" s="73">
        <v>699151.71000000043</v>
      </c>
      <c r="CM1256" s="73">
        <v>802441.3200000003</v>
      </c>
      <c r="CN1256" s="73">
        <v>801413.51</v>
      </c>
      <c r="CO1256" s="73">
        <v>833576.56999999983</v>
      </c>
      <c r="CP1256" s="73">
        <v>1048700.3599999999</v>
      </c>
      <c r="CQ1256" s="73">
        <v>777181.08</v>
      </c>
      <c r="CR1256" s="73">
        <v>695370.42999999993</v>
      </c>
      <c r="CS1256" s="73">
        <v>1016569.38</v>
      </c>
      <c r="CT1256" s="73">
        <v>701748.17999999993</v>
      </c>
      <c r="CU1256" s="73">
        <v>609766.13</v>
      </c>
      <c r="CV1256" s="73">
        <v>689174.10999999987</v>
      </c>
      <c r="CW1256" s="73">
        <v>719154.84</v>
      </c>
      <c r="CX1256" s="73">
        <v>672616.9800000001</v>
      </c>
      <c r="CY1256" s="77"/>
      <c r="CZ1256" s="4">
        <v>1340</v>
      </c>
      <c r="DA1256" s="76" t="str">
        <f t="shared" si="44"/>
        <v>1340</v>
      </c>
      <c r="DB1256" s="71">
        <v>0.40229760174485169</v>
      </c>
      <c r="DC1256" s="71">
        <v>1.1175474660732165</v>
      </c>
      <c r="DD1256" s="71">
        <v>0.48040212231123042</v>
      </c>
      <c r="DE1256" s="71">
        <v>0.51766262363876814</v>
      </c>
      <c r="DF1256" s="71">
        <v>1.1163241819970959</v>
      </c>
      <c r="DG1256" s="71">
        <v>0.24840986024928569</v>
      </c>
      <c r="DH1256" s="71">
        <v>0.23436631724259488</v>
      </c>
      <c r="DI1256" s="71">
        <v>0.24161661926897982</v>
      </c>
      <c r="DJ1256" s="71">
        <v>0.17555364069921292</v>
      </c>
      <c r="DK1256" s="71">
        <v>0.15138547720385034</v>
      </c>
      <c r="DL1256" s="71">
        <v>0.13654563549542115</v>
      </c>
      <c r="DM1256" s="71">
        <v>7.5925113140415862E-2</v>
      </c>
      <c r="DN1256" s="71">
        <v>7.5831454018043337E-2</v>
      </c>
      <c r="DO1256" s="71">
        <v>0.15715404240553371</v>
      </c>
      <c r="DQ1256" s="71"/>
      <c r="DR1256" s="71"/>
      <c r="DS1256" s="71"/>
      <c r="DT1256" s="71"/>
      <c r="DU1256" s="71"/>
      <c r="DV1256" s="71"/>
      <c r="DW1256" s="71"/>
      <c r="DX1256" s="71"/>
      <c r="DY1256" s="71"/>
      <c r="DZ1256" s="71"/>
      <c r="EA1256" s="71"/>
      <c r="EB1256" s="71"/>
      <c r="EC1256" s="71"/>
      <c r="ED1256" s="71"/>
    </row>
    <row r="1257" spans="1:134">
      <c r="A1257" s="4">
        <v>5142</v>
      </c>
      <c r="B1257" s="46" t="s">
        <v>9574</v>
      </c>
      <c r="C1257" s="65" t="str">
        <f t="shared" si="43"/>
        <v>5142</v>
      </c>
      <c r="D1257" s="69">
        <v>170067.24</v>
      </c>
      <c r="E1257" s="68">
        <v>1983319.41</v>
      </c>
      <c r="F1257" s="68">
        <v>42185.700000000012</v>
      </c>
      <c r="G1257" s="69">
        <v>543845.59999999939</v>
      </c>
      <c r="H1257" s="70">
        <v>112.44871848153382</v>
      </c>
      <c r="I1257" s="70">
        <v>37.78086104949692</v>
      </c>
      <c r="J1257" s="69">
        <v>226796.50999999998</v>
      </c>
      <c r="K1257" s="69">
        <v>223343.54999999993</v>
      </c>
      <c r="L1257" s="69">
        <v>224715.55000000005</v>
      </c>
      <c r="M1257" s="69">
        <v>279372.91999999987</v>
      </c>
      <c r="N1257" s="69">
        <v>534621.98999999987</v>
      </c>
      <c r="O1257" s="69">
        <v>381622.89000000007</v>
      </c>
      <c r="P1257" s="69">
        <v>207438.56</v>
      </c>
      <c r="Q1257" s="69">
        <v>209455.42</v>
      </c>
      <c r="R1257" s="69">
        <v>496944.97000000009</v>
      </c>
      <c r="S1257" s="69">
        <v>270742.86999999994</v>
      </c>
      <c r="T1257" s="69">
        <v>316520.05999999994</v>
      </c>
      <c r="U1257" s="69">
        <v>312150.28999999992</v>
      </c>
      <c r="V1257" s="69">
        <v>170067.24</v>
      </c>
      <c r="W1257" s="70">
        <v>104.58611981659718</v>
      </c>
      <c r="X1257" s="70">
        <v>106.03714256747799</v>
      </c>
      <c r="Y1257" s="70">
        <v>112.86090383053586</v>
      </c>
      <c r="Z1257" s="71">
        <v>111.40553806346539</v>
      </c>
      <c r="AA1257" s="71">
        <v>132.41116293426936</v>
      </c>
      <c r="AB1257" s="71">
        <v>103.98260978815756</v>
      </c>
      <c r="AC1257" s="71">
        <v>100.91396266060168</v>
      </c>
      <c r="AD1257" s="71">
        <v>97.193842527321237</v>
      </c>
      <c r="AE1257" s="71">
        <v>111.12339144411709</v>
      </c>
      <c r="AF1257" s="71">
        <v>123.92621117774745</v>
      </c>
      <c r="AG1257" s="71">
        <v>120.38216057359247</v>
      </c>
      <c r="AH1257" s="71">
        <v>121.82963929674806</v>
      </c>
      <c r="AI1257" s="71">
        <v>107.7248633076491</v>
      </c>
      <c r="AJ1257" s="71">
        <v>3.3103081723765415</v>
      </c>
      <c r="AK1257" s="71">
        <v>0.40559005778375568</v>
      </c>
      <c r="AL1257" s="71">
        <v>0.99970655031038635</v>
      </c>
      <c r="AM1257" s="71">
        <v>2.8509179800389139</v>
      </c>
      <c r="AN1257" s="71">
        <v>32.88631826828361</v>
      </c>
      <c r="AO1257" s="71">
        <v>17.695415871977318</v>
      </c>
      <c r="AP1257" s="71">
        <v>-1.6235312607579044</v>
      </c>
      <c r="AQ1257" s="71">
        <v>25.461119829370116</v>
      </c>
      <c r="AR1257" s="71">
        <v>119.24183689239305</v>
      </c>
      <c r="AS1257" s="71">
        <v>-13.641731430162817</v>
      </c>
      <c r="AT1257" s="71">
        <v>60.107259501131381</v>
      </c>
      <c r="AU1257" s="71">
        <v>59.33117312144045</v>
      </c>
      <c r="AV1257" s="72">
        <v>32.98810758769406</v>
      </c>
      <c r="AW1257" s="73">
        <v>7267.0999999999767</v>
      </c>
      <c r="AX1257" s="73">
        <v>902.19999999992433</v>
      </c>
      <c r="AY1257" s="73">
        <v>2224.2600000000675</v>
      </c>
      <c r="AZ1257" s="73">
        <v>7743.9199999999837</v>
      </c>
      <c r="BA1257" s="73">
        <v>132306.68999999989</v>
      </c>
      <c r="BB1257" s="73">
        <v>60635.600000000151</v>
      </c>
      <c r="BC1257" s="73">
        <v>-3423.4099999999744</v>
      </c>
      <c r="BD1257" s="73">
        <v>42506.950000000041</v>
      </c>
      <c r="BE1257" s="73">
        <v>270279.76000000013</v>
      </c>
      <c r="BF1257" s="73">
        <v>-42768.360000000044</v>
      </c>
      <c r="BG1257" s="73">
        <v>118827.54999999999</v>
      </c>
      <c r="BH1257" s="73">
        <v>116237.40999999989</v>
      </c>
      <c r="BI1257" s="73">
        <v>42185.700000000012</v>
      </c>
      <c r="BJ1257" s="71">
        <v>17.424929012961361</v>
      </c>
      <c r="BK1257" s="71">
        <v>11.167940277779328</v>
      </c>
      <c r="BL1257" s="71">
        <v>14.81121508696755</v>
      </c>
      <c r="BM1257" s="71">
        <v>11.210857985598402</v>
      </c>
      <c r="BN1257" s="71">
        <v>0.55441412642729304</v>
      </c>
      <c r="BO1257" s="71">
        <v>11.245889660416383</v>
      </c>
      <c r="BP1257" s="71">
        <v>17.745067917086075</v>
      </c>
      <c r="BQ1257" s="71">
        <v>15.666637738106884</v>
      </c>
      <c r="BR1257" s="72">
        <v>6.8499667003105111</v>
      </c>
      <c r="BS1257" s="72">
        <v>12.548057587065923</v>
      </c>
      <c r="BT1257" s="71">
        <v>11.851793005197703</v>
      </c>
      <c r="BU1257" s="71">
        <v>11.304131285669486</v>
      </c>
      <c r="BV1257" s="71">
        <v>8.7114908020686617</v>
      </c>
      <c r="BW1257" s="71">
        <v>9.9982376473855989</v>
      </c>
      <c r="BX1257" s="75">
        <v>5729</v>
      </c>
      <c r="BY1257" s="75">
        <v>5620</v>
      </c>
      <c r="BZ1257" s="75">
        <v>5595</v>
      </c>
      <c r="CA1257" s="75">
        <v>5772</v>
      </c>
      <c r="CB1257" s="75">
        <v>9175</v>
      </c>
      <c r="CC1257" s="75">
        <v>9035</v>
      </c>
      <c r="CD1257" s="75">
        <v>5068</v>
      </c>
      <c r="CE1257" s="75">
        <v>4957</v>
      </c>
      <c r="CF1257" s="75">
        <v>9040</v>
      </c>
      <c r="CG1257" s="75">
        <v>6260</v>
      </c>
      <c r="CH1257" s="75">
        <v>6871</v>
      </c>
      <c r="CI1257" s="75">
        <v>6889</v>
      </c>
      <c r="CJ1257" s="75">
        <v>3579</v>
      </c>
      <c r="CK1257" s="75">
        <v>42664</v>
      </c>
      <c r="CL1257" s="73">
        <v>314794.87000000005</v>
      </c>
      <c r="CM1257" s="73">
        <v>317501.62000000005</v>
      </c>
      <c r="CN1257" s="73">
        <v>413701.07000000007</v>
      </c>
      <c r="CO1257" s="73">
        <v>337217.45000000007</v>
      </c>
      <c r="CP1257" s="73">
        <v>389474.98999999993</v>
      </c>
      <c r="CQ1257" s="73">
        <v>336829.58</v>
      </c>
      <c r="CR1257" s="73">
        <v>375209.31999999995</v>
      </c>
      <c r="CS1257" s="73">
        <v>559567.93000000005</v>
      </c>
      <c r="CT1257" s="73">
        <v>402222.62999999989</v>
      </c>
      <c r="CU1257" s="73">
        <v>409586.61</v>
      </c>
      <c r="CV1257" s="73">
        <v>436148.85000000003</v>
      </c>
      <c r="CW1257" s="73">
        <v>467252.64999999991</v>
      </c>
      <c r="CX1257" s="73">
        <v>494956.45999999996</v>
      </c>
      <c r="CY1257" s="77"/>
      <c r="CZ1257" s="4">
        <v>5142</v>
      </c>
      <c r="DA1257" s="76" t="str">
        <f t="shared" si="44"/>
        <v>5142</v>
      </c>
      <c r="DB1257" s="71">
        <v>2.717863493144614</v>
      </c>
      <c r="DC1257" s="71">
        <v>6.0455076097559131</v>
      </c>
      <c r="DD1257" s="71">
        <v>2.0425293739440673</v>
      </c>
      <c r="DE1257" s="71">
        <v>2.1098728689823312</v>
      </c>
      <c r="DF1257" s="71">
        <v>1.7408017726922576</v>
      </c>
      <c r="DG1257" s="71">
        <v>1.0925105482342161</v>
      </c>
      <c r="DH1257" s="71">
        <v>0.66590898577626156</v>
      </c>
      <c r="DI1257" s="71">
        <v>0.42365158073269349</v>
      </c>
      <c r="DJ1257" s="71">
        <v>0.54048948270524355</v>
      </c>
      <c r="DK1257" s="71">
        <v>8.4445057307671781E-2</v>
      </c>
      <c r="DL1257" s="71">
        <v>0.23897536656408147</v>
      </c>
      <c r="DM1257" s="71">
        <v>5.884814711450076E-2</v>
      </c>
      <c r="DN1257" s="72">
        <v>0.53677485762058463</v>
      </c>
      <c r="DO1257" s="71">
        <v>0.3547458411827038</v>
      </c>
      <c r="DQ1257" s="71"/>
      <c r="DR1257" s="71"/>
      <c r="DS1257" s="71"/>
      <c r="DT1257" s="71"/>
      <c r="DU1257" s="71"/>
      <c r="DV1257" s="71"/>
      <c r="DW1257" s="71"/>
      <c r="DX1257" s="71"/>
      <c r="DY1257" s="71"/>
      <c r="DZ1257" s="71"/>
      <c r="EA1257" s="71"/>
      <c r="EB1257" s="71"/>
      <c r="EC1257" s="71"/>
      <c r="ED1257" s="71"/>
    </row>
    <row r="1258" spans="1:134">
      <c r="A1258" s="4">
        <v>5209</v>
      </c>
      <c r="B1258" s="46" t="s">
        <v>9581</v>
      </c>
      <c r="C1258" s="65" t="str">
        <f t="shared" si="43"/>
        <v>5209</v>
      </c>
      <c r="D1258" s="69">
        <v>121153</v>
      </c>
      <c r="E1258" s="68">
        <v>1679643.6400000001</v>
      </c>
      <c r="F1258" s="68">
        <v>14966.780000000042</v>
      </c>
      <c r="G1258" s="69">
        <v>211525.96999999997</v>
      </c>
      <c r="H1258" s="70">
        <v>95.761161312340903</v>
      </c>
      <c r="I1258" s="70">
        <v>14.407971126728558</v>
      </c>
      <c r="J1258" s="69">
        <v>202443.4</v>
      </c>
      <c r="K1258" s="69">
        <v>209108.08999999994</v>
      </c>
      <c r="L1258" s="69">
        <v>203826.68999999994</v>
      </c>
      <c r="M1258" s="69">
        <v>213635.58</v>
      </c>
      <c r="N1258" s="69">
        <v>327255.99</v>
      </c>
      <c r="O1258" s="69">
        <v>358615.18</v>
      </c>
      <c r="P1258" s="69">
        <v>233872.74999999997</v>
      </c>
      <c r="Q1258" s="69">
        <v>230531.78999999998</v>
      </c>
      <c r="R1258" s="69">
        <v>403603.87999999995</v>
      </c>
      <c r="S1258" s="69">
        <v>222422.47999999998</v>
      </c>
      <c r="T1258" s="69">
        <v>239921.62999999995</v>
      </c>
      <c r="U1258" s="69">
        <v>228138.11</v>
      </c>
      <c r="V1258" s="69">
        <v>121153</v>
      </c>
      <c r="W1258" s="70">
        <v>88.657158318394295</v>
      </c>
      <c r="X1258" s="70">
        <v>93.702725028829136</v>
      </c>
      <c r="Y1258" s="70">
        <v>99.222804548443705</v>
      </c>
      <c r="Z1258" s="71">
        <v>77.660154235079531</v>
      </c>
      <c r="AA1258" s="71">
        <v>109.19256765672043</v>
      </c>
      <c r="AB1258" s="71">
        <v>108.4736231234245</v>
      </c>
      <c r="AC1258" s="71">
        <v>99.528372053047704</v>
      </c>
      <c r="AD1258" s="71">
        <v>93.836231440511426</v>
      </c>
      <c r="AE1258" s="71">
        <v>95.580056906056882</v>
      </c>
      <c r="AF1258" s="71">
        <v>93.727147362261249</v>
      </c>
      <c r="AG1258" s="71">
        <v>97.573236061166995</v>
      </c>
      <c r="AH1258" s="71">
        <v>94.88651289384218</v>
      </c>
      <c r="AI1258" s="71">
        <v>95.067277677924949</v>
      </c>
      <c r="AJ1258" s="71">
        <v>-10.989604944082988</v>
      </c>
      <c r="AK1258" s="71">
        <v>-16.155174208452884</v>
      </c>
      <c r="AL1258" s="71">
        <v>-10.767381894883654</v>
      </c>
      <c r="AM1258" s="71">
        <v>-17.734262925102662</v>
      </c>
      <c r="AN1258" s="71">
        <v>-4.8964845153096075</v>
      </c>
      <c r="AO1258" s="71">
        <v>-1.9152788466687776</v>
      </c>
      <c r="AP1258" s="71">
        <v>-0.20770650973739313</v>
      </c>
      <c r="AQ1258" s="71">
        <v>14.32252836047503</v>
      </c>
      <c r="AR1258" s="71">
        <v>80.766762596939486</v>
      </c>
      <c r="AS1258" s="71">
        <v>-29.898468004548196</v>
      </c>
      <c r="AT1258" s="71">
        <v>23.967269804259452</v>
      </c>
      <c r="AU1258" s="71">
        <v>18.929823941323388</v>
      </c>
      <c r="AV1258" s="72">
        <v>14.094842061427592</v>
      </c>
      <c r="AW1258" s="73">
        <v>-24994.53</v>
      </c>
      <c r="AX1258" s="73">
        <v>-40290.830000000104</v>
      </c>
      <c r="AY1258" s="73">
        <v>-24595.040000000037</v>
      </c>
      <c r="AZ1258" s="73">
        <v>-46054.039999999921</v>
      </c>
      <c r="BA1258" s="73">
        <v>-16846.859999999928</v>
      </c>
      <c r="BB1258" s="73">
        <v>-196.49999999994179</v>
      </c>
      <c r="BC1258" s="73">
        <v>-486.78000000005704</v>
      </c>
      <c r="BD1258" s="73">
        <v>28881.429999999964</v>
      </c>
      <c r="BE1258" s="73">
        <v>180330.59999999989</v>
      </c>
      <c r="BF1258" s="73">
        <v>-94863.709999999963</v>
      </c>
      <c r="BG1258" s="73">
        <v>46385.359999999986</v>
      </c>
      <c r="BH1258" s="73">
        <v>36312.289999999921</v>
      </c>
      <c r="BI1258" s="73">
        <v>14966.780000000042</v>
      </c>
      <c r="BJ1258" s="71">
        <v>17.32455003643615</v>
      </c>
      <c r="BK1258" s="71">
        <v>13.533732155038102</v>
      </c>
      <c r="BL1258" s="71">
        <v>13.769751197666153</v>
      </c>
      <c r="BM1258" s="71">
        <v>15.428007179039245</v>
      </c>
      <c r="BN1258" s="71">
        <v>4.1761128257497377</v>
      </c>
      <c r="BO1258" s="71">
        <v>14.575924224137999</v>
      </c>
      <c r="BP1258" s="71">
        <v>16.297992539936427</v>
      </c>
      <c r="BQ1258" s="71">
        <v>17.207996664423238</v>
      </c>
      <c r="BR1258" s="72">
        <v>13.881515065644448</v>
      </c>
      <c r="BS1258" s="72">
        <v>13.759913775171881</v>
      </c>
      <c r="BT1258" s="71">
        <v>11.77883653094012</v>
      </c>
      <c r="BU1258" s="71">
        <v>14.198161229075527</v>
      </c>
      <c r="BV1258" s="71">
        <v>11.896299869082888</v>
      </c>
      <c r="BW1258" s="71">
        <v>12.700288183737968</v>
      </c>
      <c r="BX1258" s="75">
        <v>5506</v>
      </c>
      <c r="BY1258" s="75">
        <v>5343</v>
      </c>
      <c r="BZ1258" s="75">
        <v>5037</v>
      </c>
      <c r="CA1258" s="75">
        <v>5085</v>
      </c>
      <c r="CB1258" s="75">
        <v>6494</v>
      </c>
      <c r="CC1258" s="75">
        <v>6834</v>
      </c>
      <c r="CD1258" s="75">
        <v>5270</v>
      </c>
      <c r="CE1258" s="75">
        <v>5154</v>
      </c>
      <c r="CF1258" s="75">
        <v>7674</v>
      </c>
      <c r="CG1258" s="75">
        <v>5576</v>
      </c>
      <c r="CH1258" s="75">
        <v>6093</v>
      </c>
      <c r="CI1258" s="75">
        <v>6065</v>
      </c>
      <c r="CJ1258" s="75">
        <v>3241</v>
      </c>
      <c r="CK1258" s="75">
        <v>39073</v>
      </c>
      <c r="CL1258" s="73">
        <v>375126.71</v>
      </c>
      <c r="CM1258" s="73">
        <v>327320.52000000008</v>
      </c>
      <c r="CN1258" s="73">
        <v>342992.25999999995</v>
      </c>
      <c r="CO1258" s="73">
        <v>417656.16</v>
      </c>
      <c r="CP1258" s="73">
        <v>522028.62999999995</v>
      </c>
      <c r="CQ1258" s="73">
        <v>429088.37</v>
      </c>
      <c r="CR1258" s="73">
        <v>498564.65</v>
      </c>
      <c r="CS1258" s="73">
        <v>620121.62000000011</v>
      </c>
      <c r="CT1258" s="73">
        <v>476951.58000000007</v>
      </c>
      <c r="CU1258" s="73">
        <v>438765.42</v>
      </c>
      <c r="CV1258" s="73">
        <v>501576.52</v>
      </c>
      <c r="CW1258" s="73">
        <v>461020.91</v>
      </c>
      <c r="CX1258" s="73">
        <v>517931.9</v>
      </c>
      <c r="CY1258" s="77"/>
      <c r="CZ1258" s="4">
        <v>5209</v>
      </c>
      <c r="DA1258" s="76" t="str">
        <f t="shared" si="44"/>
        <v>5209</v>
      </c>
      <c r="DB1258" s="71">
        <v>1.0768772586108224</v>
      </c>
      <c r="DC1258" s="71">
        <v>1.2224714121405638</v>
      </c>
      <c r="DD1258" s="71">
        <v>0.31860270052464507</v>
      </c>
      <c r="DE1258" s="71">
        <v>0.4412193934941947</v>
      </c>
      <c r="DF1258" s="71">
        <v>0.68877840330049067</v>
      </c>
      <c r="DG1258" s="71">
        <v>0.52873459473399298</v>
      </c>
      <c r="DH1258" s="71">
        <v>0.19819762415385311</v>
      </c>
      <c r="DI1258" s="71">
        <v>0.55087976924303905</v>
      </c>
      <c r="DJ1258" s="71">
        <v>0.2568946183931905</v>
      </c>
      <c r="DK1258" s="71">
        <v>0.36865088001410456</v>
      </c>
      <c r="DL1258" s="71">
        <v>0.67776926329623988</v>
      </c>
      <c r="DM1258" s="71">
        <v>0.20697226283338654</v>
      </c>
      <c r="DN1258" s="71">
        <v>2.0920884289570973</v>
      </c>
      <c r="DO1258" s="71">
        <v>0.49077133682740071</v>
      </c>
      <c r="DQ1258" s="71"/>
      <c r="DR1258" s="71"/>
      <c r="DS1258" s="71"/>
      <c r="DT1258" s="71"/>
      <c r="DU1258" s="71"/>
      <c r="DV1258" s="71"/>
      <c r="DW1258" s="71"/>
      <c r="DX1258" s="71"/>
      <c r="DY1258" s="71"/>
      <c r="DZ1258" s="71"/>
      <c r="EA1258" s="71"/>
      <c r="EB1258" s="71"/>
      <c r="EC1258" s="71"/>
      <c r="ED1258" s="71"/>
    </row>
    <row r="1259" spans="1:134">
      <c r="A1259" s="4">
        <v>5228</v>
      </c>
      <c r="B1259" s="46" t="s">
        <v>9588</v>
      </c>
      <c r="C1259" s="65" t="str">
        <f t="shared" si="43"/>
        <v>5228</v>
      </c>
      <c r="D1259" s="69">
        <v>207133.96</v>
      </c>
      <c r="E1259" s="68">
        <v>2935136.4499999997</v>
      </c>
      <c r="F1259" s="68">
        <v>21045.700000000041</v>
      </c>
      <c r="G1259" s="69">
        <v>592633.43999999948</v>
      </c>
      <c r="H1259" s="70">
        <v>103.89794919365094</v>
      </c>
      <c r="I1259" s="70">
        <v>25.299153831183308</v>
      </c>
      <c r="J1259" s="69">
        <v>349274.54</v>
      </c>
      <c r="K1259" s="69">
        <v>397117.3</v>
      </c>
      <c r="L1259" s="69">
        <v>307330.53999999986</v>
      </c>
      <c r="M1259" s="69">
        <v>370074.24999999994</v>
      </c>
      <c r="N1259" s="69">
        <v>487690.90999999992</v>
      </c>
      <c r="O1259" s="69">
        <v>593110.87999999989</v>
      </c>
      <c r="P1259" s="69">
        <v>372141.7</v>
      </c>
      <c r="Q1259" s="69">
        <v>296897.45</v>
      </c>
      <c r="R1259" s="69">
        <v>1023905.11</v>
      </c>
      <c r="S1259" s="69">
        <v>328650.83999999997</v>
      </c>
      <c r="T1259" s="69">
        <v>354234.5</v>
      </c>
      <c r="U1259" s="69">
        <v>352172.8899999999</v>
      </c>
      <c r="V1259" s="69">
        <v>207133.96</v>
      </c>
      <c r="W1259" s="70">
        <v>99.67922240771891</v>
      </c>
      <c r="X1259" s="70">
        <v>122.15823971388298</v>
      </c>
      <c r="Y1259" s="70">
        <v>99.313457707658188</v>
      </c>
      <c r="Z1259" s="71">
        <v>94.591816232523257</v>
      </c>
      <c r="AA1259" s="71">
        <v>83.752855030393093</v>
      </c>
      <c r="AB1259" s="71">
        <v>114.41605332221931</v>
      </c>
      <c r="AC1259" s="71">
        <v>115.03327534185408</v>
      </c>
      <c r="AD1259" s="71">
        <v>99.313459126756655</v>
      </c>
      <c r="AE1259" s="71">
        <v>107.91574399815973</v>
      </c>
      <c r="AF1259" s="71">
        <v>98.979062417482822</v>
      </c>
      <c r="AG1259" s="71">
        <v>100.8885452860592</v>
      </c>
      <c r="AH1259" s="71">
        <v>100.82339633733768</v>
      </c>
      <c r="AI1259" s="71">
        <v>93.595255806695576</v>
      </c>
      <c r="AJ1259" s="71">
        <v>-6.7563910165447272</v>
      </c>
      <c r="AK1259" s="71">
        <v>20.634990551784615</v>
      </c>
      <c r="AL1259" s="71">
        <v>-15.914866694942177</v>
      </c>
      <c r="AM1259" s="71">
        <v>-10.009710192623766</v>
      </c>
      <c r="AN1259" s="71">
        <v>-15.122295266791951</v>
      </c>
      <c r="AO1259" s="71">
        <v>9.9334535764415968</v>
      </c>
      <c r="AP1259" s="71">
        <v>9.9359143369939673</v>
      </c>
      <c r="AQ1259" s="71">
        <v>17.840596382528574</v>
      </c>
      <c r="AR1259" s="71">
        <v>217.44914591755133</v>
      </c>
      <c r="AS1259" s="71">
        <v>-50.998991072326746</v>
      </c>
      <c r="AT1259" s="71">
        <v>25.653439779075814</v>
      </c>
      <c r="AU1259" s="71">
        <v>21.104428801826636</v>
      </c>
      <c r="AV1259" s="72">
        <v>11.309525920657236</v>
      </c>
      <c r="AW1259" s="73">
        <v>-25308.280000000086</v>
      </c>
      <c r="AX1259" s="73">
        <v>67928.149999999965</v>
      </c>
      <c r="AY1259" s="73">
        <v>-58168.720000000088</v>
      </c>
      <c r="AZ1259" s="73">
        <v>-41163.730000000098</v>
      </c>
      <c r="BA1259" s="73">
        <v>-86868.809999999939</v>
      </c>
      <c r="BB1259" s="73">
        <v>71410.679999999877</v>
      </c>
      <c r="BC1259" s="73">
        <v>33633.850000000093</v>
      </c>
      <c r="BD1259" s="73">
        <v>44949.090000000084</v>
      </c>
      <c r="BE1259" s="73">
        <v>701363.65</v>
      </c>
      <c r="BF1259" s="73">
        <v>-342051.35</v>
      </c>
      <c r="BG1259" s="73">
        <v>72320.610000000044</v>
      </c>
      <c r="BH1259" s="73">
        <v>61371.889999999898</v>
      </c>
      <c r="BI1259" s="73">
        <v>21045.700000000041</v>
      </c>
      <c r="BJ1259" s="71">
        <v>8.5698661007019972</v>
      </c>
      <c r="BK1259" s="71">
        <v>3.5456624743935112</v>
      </c>
      <c r="BL1259" s="71">
        <v>6.6487778997708329</v>
      </c>
      <c r="BM1259" s="71">
        <v>8.0661352131185406</v>
      </c>
      <c r="BN1259" s="71">
        <v>0.13278939730392958</v>
      </c>
      <c r="BO1259" s="71">
        <v>8.0674438675055509</v>
      </c>
      <c r="BP1259" s="71">
        <v>13.806733374292971</v>
      </c>
      <c r="BQ1259" s="71">
        <v>19.30005885841971</v>
      </c>
      <c r="BR1259" s="72">
        <v>5.5728102240305555</v>
      </c>
      <c r="BS1259" s="72">
        <v>10.070739591796665</v>
      </c>
      <c r="BT1259" s="71">
        <v>10.369388533009852</v>
      </c>
      <c r="BU1259" s="71">
        <v>10.58354383547559</v>
      </c>
      <c r="BV1259" s="71">
        <v>5.8030097330601347</v>
      </c>
      <c r="BW1259" s="71">
        <v>7.9363410800174066</v>
      </c>
      <c r="BX1259" s="75">
        <v>10166</v>
      </c>
      <c r="BY1259" s="75">
        <v>10108</v>
      </c>
      <c r="BZ1259" s="75">
        <v>8563</v>
      </c>
      <c r="CA1259" s="75">
        <v>9777</v>
      </c>
      <c r="CB1259" s="75">
        <v>11668</v>
      </c>
      <c r="CC1259" s="75">
        <v>11772</v>
      </c>
      <c r="CD1259" s="75">
        <v>9062</v>
      </c>
      <c r="CE1259" s="75">
        <v>8868</v>
      </c>
      <c r="CF1259" s="75">
        <v>17395</v>
      </c>
      <c r="CG1259" s="75">
        <v>8449</v>
      </c>
      <c r="CH1259" s="75">
        <v>10051</v>
      </c>
      <c r="CI1259" s="75">
        <v>9863</v>
      </c>
      <c r="CJ1259" s="75">
        <v>6260</v>
      </c>
      <c r="CK1259" s="75">
        <v>69948</v>
      </c>
      <c r="CL1259" s="73">
        <v>731777.55000000016</v>
      </c>
      <c r="CM1259" s="73">
        <v>637267.17000000004</v>
      </c>
      <c r="CN1259" s="73">
        <v>721534.02</v>
      </c>
      <c r="CO1259" s="73">
        <v>834040.15000000037</v>
      </c>
      <c r="CP1259" s="73">
        <v>920124.94000000006</v>
      </c>
      <c r="CQ1259" s="73">
        <v>682889.38000000012</v>
      </c>
      <c r="CR1259" s="73">
        <v>649728.53</v>
      </c>
      <c r="CS1259" s="73">
        <v>1100119.31</v>
      </c>
      <c r="CT1259" s="73">
        <v>789251.84000000008</v>
      </c>
      <c r="CU1259" s="73">
        <v>762443.13000000024</v>
      </c>
      <c r="CV1259" s="73">
        <v>760033.91000000038</v>
      </c>
      <c r="CW1259" s="73">
        <v>778753.37</v>
      </c>
      <c r="CX1259" s="73">
        <v>772685.59000000008</v>
      </c>
      <c r="CY1259" s="77"/>
      <c r="CZ1259" s="4">
        <v>5228</v>
      </c>
      <c r="DA1259" s="76" t="str">
        <f t="shared" si="44"/>
        <v>5228</v>
      </c>
      <c r="DB1259" s="71">
        <v>7.0254938970567675</v>
      </c>
      <c r="DC1259" s="71">
        <v>5.0306271772619278</v>
      </c>
      <c r="DD1259" s="71">
        <v>1.333569289123238</v>
      </c>
      <c r="DE1259" s="71">
        <v>1.0035735764202043</v>
      </c>
      <c r="DF1259" s="71">
        <v>0.83197537682467604</v>
      </c>
      <c r="DG1259" s="71">
        <v>0.68189017374653926</v>
      </c>
      <c r="DH1259" s="71">
        <v>0.29596041727774075</v>
      </c>
      <c r="DI1259" s="71">
        <v>0.34196314923452809</v>
      </c>
      <c r="DJ1259" s="71">
        <v>0.24244487283921001</v>
      </c>
      <c r="DK1259" s="71">
        <v>0.7077061970805687</v>
      </c>
      <c r="DL1259" s="71">
        <v>0.30714590346915338</v>
      </c>
      <c r="DM1259" s="71">
        <v>0.50821348484640594</v>
      </c>
      <c r="DN1259" s="72">
        <v>0.23599297254797508</v>
      </c>
      <c r="DO1259" s="71">
        <v>0.35010899747611435</v>
      </c>
      <c r="DQ1259" s="71"/>
      <c r="DR1259" s="71"/>
      <c r="DS1259" s="71"/>
      <c r="DT1259" s="71"/>
      <c r="DU1259" s="71"/>
      <c r="DV1259" s="71"/>
      <c r="DW1259" s="71"/>
      <c r="DX1259" s="71"/>
      <c r="DY1259" s="71"/>
      <c r="DZ1259" s="71"/>
      <c r="EA1259" s="71"/>
      <c r="EB1259" s="71"/>
      <c r="EC1259" s="71"/>
      <c r="ED1259" s="71"/>
    </row>
    <row r="1260" spans="1:134">
      <c r="A1260" s="4">
        <v>5210</v>
      </c>
      <c r="B1260" s="46" t="s">
        <v>9594</v>
      </c>
      <c r="C1260" s="65" t="str">
        <f t="shared" si="43"/>
        <v>5210</v>
      </c>
      <c r="D1260" s="69">
        <v>201387.51999999996</v>
      </c>
      <c r="E1260" s="68">
        <v>2141373.8999999994</v>
      </c>
      <c r="F1260" s="68">
        <v>69888.099999999977</v>
      </c>
      <c r="G1260" s="69">
        <v>556996.4599999995</v>
      </c>
      <c r="H1260" s="70">
        <v>110.79971060629707</v>
      </c>
      <c r="I1260" s="70">
        <v>35.155540967561329</v>
      </c>
      <c r="J1260" s="69">
        <v>260151.58999999997</v>
      </c>
      <c r="K1260" s="69">
        <v>244382.24999999991</v>
      </c>
      <c r="L1260" s="69">
        <v>246568.46999999991</v>
      </c>
      <c r="M1260" s="69">
        <v>266081.82999999996</v>
      </c>
      <c r="N1260" s="69">
        <v>545660.48</v>
      </c>
      <c r="O1260" s="69">
        <v>455409.79999999993</v>
      </c>
      <c r="P1260" s="69">
        <v>300371.3</v>
      </c>
      <c r="Q1260" s="69">
        <v>260868.68999999997</v>
      </c>
      <c r="R1260" s="69">
        <v>480697.75</v>
      </c>
      <c r="S1260" s="69">
        <v>270993.75999999995</v>
      </c>
      <c r="T1260" s="69">
        <v>329878.32</v>
      </c>
      <c r="U1260" s="69">
        <v>297176.56</v>
      </c>
      <c r="V1260" s="69">
        <v>201387.51999999996</v>
      </c>
      <c r="W1260" s="70">
        <v>102.44670575957609</v>
      </c>
      <c r="X1260" s="70">
        <v>105.0881956107544</v>
      </c>
      <c r="Y1260" s="70">
        <v>111.74629990871703</v>
      </c>
      <c r="Z1260" s="71">
        <v>97.915788746843347</v>
      </c>
      <c r="AA1260" s="71">
        <v>94.037580428247168</v>
      </c>
      <c r="AB1260" s="71">
        <v>101.22436390891629</v>
      </c>
      <c r="AC1260" s="71">
        <v>110.41160497734256</v>
      </c>
      <c r="AD1260" s="71">
        <v>110.20356052099902</v>
      </c>
      <c r="AE1260" s="71">
        <v>104.46683318993976</v>
      </c>
      <c r="AF1260" s="71">
        <v>122.68590160300744</v>
      </c>
      <c r="AG1260" s="71">
        <v>110.80854854751365</v>
      </c>
      <c r="AH1260" s="71">
        <v>107.63391104910815</v>
      </c>
      <c r="AI1260" s="71">
        <v>119.12036474100489</v>
      </c>
      <c r="AJ1260" s="71">
        <v>-3.4327221018969123</v>
      </c>
      <c r="AK1260" s="71">
        <v>-5.9498433801064348</v>
      </c>
      <c r="AL1260" s="71">
        <v>1.9984996112515807</v>
      </c>
      <c r="AM1260" s="71">
        <v>-18.545741067177545</v>
      </c>
      <c r="AN1260" s="71">
        <v>-13.454862482393914</v>
      </c>
      <c r="AO1260" s="71">
        <v>-5.773505900802034</v>
      </c>
      <c r="AP1260" s="71">
        <v>14.875645175958962</v>
      </c>
      <c r="AQ1260" s="71">
        <v>37.504199019918595</v>
      </c>
      <c r="AR1260" s="71">
        <v>97.993338215846393</v>
      </c>
      <c r="AS1260" s="71">
        <v>-12.587787187584087</v>
      </c>
      <c r="AT1260" s="71">
        <v>41.692469935512186</v>
      </c>
      <c r="AU1260" s="71">
        <v>37.537123952428963</v>
      </c>
      <c r="AV1260" s="72">
        <v>53.147078519433762</v>
      </c>
      <c r="AW1260" s="73">
        <v>-9247.7300000000396</v>
      </c>
      <c r="AX1260" s="73">
        <v>-15460.220000000147</v>
      </c>
      <c r="AY1260" s="73">
        <v>4831.1199999999953</v>
      </c>
      <c r="AZ1260" s="73">
        <v>-60582.279999999912</v>
      </c>
      <c r="BA1260" s="73">
        <v>-84791.189999999944</v>
      </c>
      <c r="BB1260" s="73">
        <v>-20827.899999999965</v>
      </c>
      <c r="BC1260" s="73">
        <v>38896.119999999995</v>
      </c>
      <c r="BD1260" s="73">
        <v>71151.799999999959</v>
      </c>
      <c r="BE1260" s="73">
        <v>237912.93999999994</v>
      </c>
      <c r="BF1260" s="73">
        <v>-39024.430000000109</v>
      </c>
      <c r="BG1260" s="73">
        <v>97065.44</v>
      </c>
      <c r="BH1260" s="73">
        <v>81106.49000000002</v>
      </c>
      <c r="BI1260" s="73">
        <v>69888.099999999977</v>
      </c>
      <c r="BJ1260" s="71">
        <v>11.535875258223371</v>
      </c>
      <c r="BK1260" s="71">
        <v>8.485674633557462</v>
      </c>
      <c r="BL1260" s="71">
        <v>8.5692757783050055</v>
      </c>
      <c r="BM1260" s="71">
        <v>9.3955914814778527</v>
      </c>
      <c r="BN1260" s="71">
        <v>-3.0720262526302098</v>
      </c>
      <c r="BO1260" s="71">
        <v>6.2785755486730217</v>
      </c>
      <c r="BP1260" s="71">
        <v>18.41326026338281</v>
      </c>
      <c r="BQ1260" s="71">
        <v>17.204498103081665</v>
      </c>
      <c r="BR1260" s="72">
        <v>7.6389830908873799</v>
      </c>
      <c r="BS1260" s="72">
        <v>10.30626086618269</v>
      </c>
      <c r="BT1260" s="71">
        <v>10.72197804270923</v>
      </c>
      <c r="BU1260" s="71">
        <v>10.855442017366329</v>
      </c>
      <c r="BV1260" s="71">
        <v>6.3763802857796481</v>
      </c>
      <c r="BW1260" s="71">
        <v>9.9827936402492572</v>
      </c>
      <c r="BX1260" s="75">
        <v>6412</v>
      </c>
      <c r="BY1260" s="75">
        <v>6020</v>
      </c>
      <c r="BZ1260" s="75">
        <v>5561</v>
      </c>
      <c r="CA1260" s="75">
        <v>5922</v>
      </c>
      <c r="CB1260" s="75">
        <v>8707</v>
      </c>
      <c r="CC1260" s="75">
        <v>9327</v>
      </c>
      <c r="CD1260" s="75">
        <v>6545</v>
      </c>
      <c r="CE1260" s="75">
        <v>5719</v>
      </c>
      <c r="CF1260" s="75">
        <v>9035</v>
      </c>
      <c r="CG1260" s="75">
        <v>6356</v>
      </c>
      <c r="CH1260" s="75">
        <v>6956</v>
      </c>
      <c r="CI1260" s="75">
        <v>6748</v>
      </c>
      <c r="CJ1260" s="75">
        <v>4219</v>
      </c>
      <c r="CK1260" s="75">
        <v>45578</v>
      </c>
      <c r="CL1260" s="73">
        <v>458490.28</v>
      </c>
      <c r="CM1260" s="73">
        <v>518743.16000000009</v>
      </c>
      <c r="CN1260" s="73">
        <v>495740.91999999993</v>
      </c>
      <c r="CO1260" s="73">
        <v>642156.3899999999</v>
      </c>
      <c r="CP1260" s="73">
        <v>690222.7100000002</v>
      </c>
      <c r="CQ1260" s="73">
        <v>527634.04</v>
      </c>
      <c r="CR1260" s="73">
        <v>565897.68999999994</v>
      </c>
      <c r="CS1260" s="73">
        <v>770295.72000000009</v>
      </c>
      <c r="CT1260" s="73">
        <v>565294.2699999999</v>
      </c>
      <c r="CU1260" s="73">
        <v>578285.1100000001</v>
      </c>
      <c r="CV1260" s="73">
        <v>613271.25000000012</v>
      </c>
      <c r="CW1260" s="73">
        <v>566961.98</v>
      </c>
      <c r="CX1260" s="73">
        <v>622510.54000000015</v>
      </c>
      <c r="CY1260" s="77"/>
      <c r="CZ1260" s="4">
        <v>5210</v>
      </c>
      <c r="DA1260" s="76" t="str">
        <f t="shared" si="44"/>
        <v>5210</v>
      </c>
      <c r="DB1260" s="71">
        <v>4.8584052726828171</v>
      </c>
      <c r="DC1260" s="71">
        <v>2.8287517915415963</v>
      </c>
      <c r="DD1260" s="71">
        <v>2.9053970875947321</v>
      </c>
      <c r="DE1260" s="71">
        <v>1.5738500506245305</v>
      </c>
      <c r="DF1260" s="71">
        <v>2.1630513889173129</v>
      </c>
      <c r="DG1260" s="71">
        <v>0.5607931634437916</v>
      </c>
      <c r="DH1260" s="71">
        <v>0.5533306073161407</v>
      </c>
      <c r="DI1260" s="71">
        <v>2.2691247174485802</v>
      </c>
      <c r="DJ1260" s="71">
        <v>0.67029592428988671</v>
      </c>
      <c r="DK1260" s="71">
        <v>0.53610722203302408</v>
      </c>
      <c r="DL1260" s="71">
        <v>3.9926179734964838E-2</v>
      </c>
      <c r="DM1260" s="71">
        <v>3.6268439336302541E-2</v>
      </c>
      <c r="DN1260" s="72">
        <v>0.78677495225768168</v>
      </c>
      <c r="DO1260" s="71">
        <v>0.65799110628110347</v>
      </c>
      <c r="DQ1260" s="71"/>
      <c r="DR1260" s="71"/>
      <c r="DS1260" s="71"/>
      <c r="DT1260" s="71"/>
      <c r="DU1260" s="71"/>
      <c r="DV1260" s="71"/>
      <c r="DW1260" s="71"/>
      <c r="DX1260" s="71"/>
      <c r="DY1260" s="71"/>
      <c r="DZ1260" s="71"/>
      <c r="EA1260" s="71"/>
      <c r="EB1260" s="71"/>
      <c r="EC1260" s="71"/>
      <c r="ED1260" s="71"/>
    </row>
    <row r="1261" spans="1:134">
      <c r="A1261" s="4">
        <v>5135</v>
      </c>
      <c r="B1261" s="46" t="s">
        <v>9601</v>
      </c>
      <c r="C1261" s="65" t="str">
        <f t="shared" si="43"/>
        <v>5135</v>
      </c>
      <c r="D1261" s="69">
        <v>205689.27</v>
      </c>
      <c r="E1261" s="68">
        <v>2284042.4500000002</v>
      </c>
      <c r="F1261" s="68">
        <v>49129.699999999983</v>
      </c>
      <c r="G1261" s="69">
        <v>536651.43000000017</v>
      </c>
      <c r="H1261" s="70">
        <v>102.16535668176645</v>
      </c>
      <c r="I1261" s="80">
        <v>30.711582230747659</v>
      </c>
      <c r="J1261" s="68">
        <v>317757.96000000008</v>
      </c>
      <c r="K1261" s="68">
        <v>245309.06999999995</v>
      </c>
      <c r="L1261" s="68">
        <v>225646.25999999995</v>
      </c>
      <c r="M1261" s="69">
        <v>347252.71</v>
      </c>
      <c r="N1261" s="69">
        <v>520764.86999999982</v>
      </c>
      <c r="O1261" s="69">
        <v>472284.09000000008</v>
      </c>
      <c r="P1261" s="69">
        <v>256123.09999999998</v>
      </c>
      <c r="Q1261" s="69">
        <v>260249.15999999992</v>
      </c>
      <c r="R1261" s="69">
        <v>602163.16999999993</v>
      </c>
      <c r="S1261" s="69">
        <v>291777.40999999992</v>
      </c>
      <c r="T1261" s="69">
        <v>323694.77999999991</v>
      </c>
      <c r="U1261" s="69">
        <v>344345.56</v>
      </c>
      <c r="V1261" s="69">
        <v>205689.27</v>
      </c>
      <c r="W1261" s="80">
        <v>123.45899640712436</v>
      </c>
      <c r="X1261" s="80">
        <v>96.083256616124586</v>
      </c>
      <c r="Y1261" s="80">
        <v>87.113886104456256</v>
      </c>
      <c r="Z1261" s="71">
        <v>147.84441439327054</v>
      </c>
      <c r="AA1261" s="71">
        <v>146.31053807753875</v>
      </c>
      <c r="AB1261" s="71">
        <v>111.16501568111514</v>
      </c>
      <c r="AC1261" s="71">
        <v>105.74269041546964</v>
      </c>
      <c r="AD1261" s="71">
        <v>94.444607286061483</v>
      </c>
      <c r="AE1261" s="71">
        <v>96.516224380704031</v>
      </c>
      <c r="AF1261" s="71">
        <v>111.68014171355156</v>
      </c>
      <c r="AG1261" s="71">
        <v>120.20908339808803</v>
      </c>
      <c r="AH1261" s="71">
        <v>107.30623432112142</v>
      </c>
      <c r="AI1261" s="71">
        <v>84.811353053189862</v>
      </c>
      <c r="AJ1261" s="72">
        <v>18.218373387182794</v>
      </c>
      <c r="AK1261" s="72">
        <v>-7.8568148597084386</v>
      </c>
      <c r="AL1261" s="72">
        <v>-2.7689064933780205</v>
      </c>
      <c r="AM1261" s="71">
        <v>-15.361461626075833</v>
      </c>
      <c r="AN1261" s="71">
        <v>36.751867847188649</v>
      </c>
      <c r="AO1261" s="71">
        <v>8.9233081429800354</v>
      </c>
      <c r="AP1261" s="71">
        <v>10.244856665342672</v>
      </c>
      <c r="AQ1261" s="71">
        <v>21.570036899486421</v>
      </c>
      <c r="AR1261" s="71">
        <v>62.874994127134485</v>
      </c>
      <c r="AS1261" s="72">
        <v>-10.501133990574196</v>
      </c>
      <c r="AT1261" s="72">
        <v>58.81402621783667</v>
      </c>
      <c r="AU1261" s="72">
        <v>40.609612905135762</v>
      </c>
      <c r="AV1261" s="72">
        <v>31.380834783846169</v>
      </c>
      <c r="AW1261" s="73">
        <v>48968.98000000004</v>
      </c>
      <c r="AX1261" s="73">
        <v>-20916.880000000005</v>
      </c>
      <c r="AY1261" s="73">
        <v>-6425.8600000000151</v>
      </c>
      <c r="AZ1261" s="73">
        <v>-63024.590000000026</v>
      </c>
      <c r="BA1261" s="73">
        <v>139954.80999999976</v>
      </c>
      <c r="BB1261" s="73">
        <v>47145.570000000123</v>
      </c>
      <c r="BC1261" s="73">
        <v>23801.059999999939</v>
      </c>
      <c r="BD1261" s="73">
        <v>46175.719999999914</v>
      </c>
      <c r="BE1261" s="73">
        <v>232454.38000000012</v>
      </c>
      <c r="BF1261" s="73">
        <v>-34235.000000000116</v>
      </c>
      <c r="BG1261" s="73">
        <v>119874.75999999995</v>
      </c>
      <c r="BH1261" s="73">
        <v>99450.809999999969</v>
      </c>
      <c r="BI1261" s="73">
        <v>49129.699999999983</v>
      </c>
      <c r="BJ1261" s="71">
        <v>4.2349388956794272</v>
      </c>
      <c r="BK1261" s="71">
        <v>9.7406508933645615</v>
      </c>
      <c r="BL1261" s="71">
        <v>10.882720604413349</v>
      </c>
      <c r="BM1261" s="71">
        <v>3.754317699896764</v>
      </c>
      <c r="BN1261" s="71">
        <v>-11.423674890173267</v>
      </c>
      <c r="BO1261" s="71">
        <v>6.6650968158314274</v>
      </c>
      <c r="BP1261" s="71">
        <v>17.757991684192874</v>
      </c>
      <c r="BQ1261" s="71">
        <v>16.179257707755561</v>
      </c>
      <c r="BR1261" s="72">
        <v>4.6501405648746577</v>
      </c>
      <c r="BS1261" s="72">
        <v>10.216986004359828</v>
      </c>
      <c r="BT1261" s="71">
        <v>12.997943684886287</v>
      </c>
      <c r="BU1261" s="71">
        <v>10.022290375316809</v>
      </c>
      <c r="BV1261" s="71">
        <v>1.6635293774630933</v>
      </c>
      <c r="BW1261" s="71">
        <v>8.4026251252737971</v>
      </c>
      <c r="BX1261" s="75">
        <v>6177</v>
      </c>
      <c r="BY1261" s="75">
        <v>5730</v>
      </c>
      <c r="BZ1261" s="75">
        <v>5128</v>
      </c>
      <c r="CA1261" s="75">
        <v>5827</v>
      </c>
      <c r="CB1261" s="75">
        <v>7385</v>
      </c>
      <c r="CC1261" s="75">
        <v>10077</v>
      </c>
      <c r="CD1261" s="75">
        <v>5915</v>
      </c>
      <c r="CE1261" s="75">
        <v>6016</v>
      </c>
      <c r="CF1261" s="75">
        <v>8795</v>
      </c>
      <c r="CG1261" s="75">
        <v>6961</v>
      </c>
      <c r="CH1261" s="75">
        <v>7587</v>
      </c>
      <c r="CI1261" s="75">
        <v>7624</v>
      </c>
      <c r="CJ1261" s="75">
        <v>4012</v>
      </c>
      <c r="CK1261" s="75">
        <v>46910</v>
      </c>
      <c r="CL1261" s="73">
        <v>601335.93999999983</v>
      </c>
      <c r="CM1261" s="73">
        <v>650171.26999999979</v>
      </c>
      <c r="CN1261" s="73">
        <v>649106.09</v>
      </c>
      <c r="CO1261" s="73">
        <v>675411.68</v>
      </c>
      <c r="CP1261" s="73">
        <v>828431.90000000014</v>
      </c>
      <c r="CQ1261" s="73">
        <v>649379.20999999985</v>
      </c>
      <c r="CR1261" s="73">
        <v>756907.5</v>
      </c>
      <c r="CS1261" s="73">
        <v>951271.4600000002</v>
      </c>
      <c r="CT1261" s="73">
        <v>637493.46999999986</v>
      </c>
      <c r="CU1261" s="73">
        <v>638665.22999999986</v>
      </c>
      <c r="CV1261" s="73">
        <v>637972.23999999987</v>
      </c>
      <c r="CW1261" s="73">
        <v>606113.52</v>
      </c>
      <c r="CX1261" s="73">
        <v>575161.13000000012</v>
      </c>
      <c r="CY1261" s="77"/>
      <c r="CZ1261" s="4">
        <v>5135</v>
      </c>
      <c r="DA1261" s="76" t="str">
        <f t="shared" si="44"/>
        <v>5135</v>
      </c>
      <c r="DB1261" s="72">
        <v>1.1846098709414872</v>
      </c>
      <c r="DC1261" s="72">
        <v>2.2777498103517053</v>
      </c>
      <c r="DD1261" s="72">
        <v>1.1425310379767122</v>
      </c>
      <c r="DE1261" s="71">
        <v>0.48676830765498641</v>
      </c>
      <c r="DF1261" s="71">
        <v>0.58670890228634509</v>
      </c>
      <c r="DG1261" s="71">
        <v>0.32284559917018557</v>
      </c>
      <c r="DH1261" s="71">
        <v>0.72724975967797356</v>
      </c>
      <c r="DI1261" s="71">
        <v>0.6121333568068319</v>
      </c>
      <c r="DJ1261" s="71">
        <v>0.51252275212069287</v>
      </c>
      <c r="DK1261" s="71">
        <v>0.23790461706694582</v>
      </c>
      <c r="DL1261" s="71">
        <v>0.2766851375373498</v>
      </c>
      <c r="DM1261" s="71">
        <v>0.21023153063883235</v>
      </c>
      <c r="DN1261" s="72">
        <v>0.23119208002818198</v>
      </c>
      <c r="DO1261" s="71">
        <v>0.40897638445015805</v>
      </c>
      <c r="DQ1261" s="71"/>
      <c r="DR1261" s="71"/>
      <c r="DS1261" s="71"/>
      <c r="DT1261" s="71"/>
      <c r="DU1261" s="71"/>
      <c r="DV1261" s="71"/>
      <c r="DW1261" s="71"/>
      <c r="DX1261" s="71"/>
      <c r="DY1261" s="71"/>
      <c r="DZ1261" s="71"/>
      <c r="EA1261" s="71"/>
      <c r="EB1261" s="71"/>
      <c r="EC1261" s="71"/>
      <c r="ED1261" s="71"/>
    </row>
    <row r="1262" spans="1:134">
      <c r="A1262" s="4">
        <v>5236</v>
      </c>
      <c r="B1262" s="46" t="s">
        <v>9608</v>
      </c>
      <c r="C1262" s="65" t="str">
        <f t="shared" si="43"/>
        <v>5236</v>
      </c>
      <c r="D1262" s="69">
        <v>122177.54999999997</v>
      </c>
      <c r="E1262" s="68">
        <v>1518680.5499999993</v>
      </c>
      <c r="F1262" s="68">
        <v>24403.449999999997</v>
      </c>
      <c r="G1262" s="69">
        <v>315394.15999999992</v>
      </c>
      <c r="H1262" s="70">
        <v>101.01680560434549</v>
      </c>
      <c r="I1262" s="70">
        <v>26.21106351913447</v>
      </c>
      <c r="J1262" s="69">
        <v>172049.58999999994</v>
      </c>
      <c r="K1262" s="69">
        <v>175103.80999999997</v>
      </c>
      <c r="L1262" s="69">
        <v>166162.09999999998</v>
      </c>
      <c r="M1262" s="69">
        <v>166534.22999999998</v>
      </c>
      <c r="N1262" s="69">
        <v>283991.05999999994</v>
      </c>
      <c r="O1262" s="69">
        <v>270776.73</v>
      </c>
      <c r="P1262" s="69">
        <v>177613.02</v>
      </c>
      <c r="Q1262" s="69">
        <v>178746.51999999996</v>
      </c>
      <c r="R1262" s="69">
        <v>427348.47000000003</v>
      </c>
      <c r="S1262" s="69">
        <v>186299.5</v>
      </c>
      <c r="T1262" s="69">
        <v>197762.55999999997</v>
      </c>
      <c r="U1262" s="69">
        <v>228732.92999999996</v>
      </c>
      <c r="V1262" s="69">
        <v>122177.54999999997</v>
      </c>
      <c r="W1262" s="70">
        <v>92.538164997753938</v>
      </c>
      <c r="X1262" s="70">
        <v>87.703155669689039</v>
      </c>
      <c r="Y1262" s="70">
        <v>97.014377073396261</v>
      </c>
      <c r="Z1262" s="71">
        <v>79.274086779933015</v>
      </c>
      <c r="AA1262" s="71">
        <v>119.63546331209949</v>
      </c>
      <c r="AB1262" s="71">
        <v>137.98801082819946</v>
      </c>
      <c r="AC1262" s="71">
        <v>107.28175793788456</v>
      </c>
      <c r="AD1262" s="71">
        <v>103.79248517441376</v>
      </c>
      <c r="AE1262" s="71">
        <v>99.975273840063181</v>
      </c>
      <c r="AF1262" s="71">
        <v>96.131122170548508</v>
      </c>
      <c r="AG1262" s="71">
        <v>93.167301890689913</v>
      </c>
      <c r="AH1262" s="71">
        <v>107.33518900591656</v>
      </c>
      <c r="AI1262" s="71">
        <v>102.66838017113993</v>
      </c>
      <c r="AJ1262" s="71">
        <v>-17.946691786818679</v>
      </c>
      <c r="AK1262" s="71">
        <v>-18.156560335764905</v>
      </c>
      <c r="AL1262" s="71">
        <v>-24.3875576511421</v>
      </c>
      <c r="AM1262" s="71">
        <v>-19.339861021843507</v>
      </c>
      <c r="AN1262" s="71">
        <v>-5.8623763397921085</v>
      </c>
      <c r="AO1262" s="71">
        <v>13.532958309739751</v>
      </c>
      <c r="AP1262" s="71">
        <v>10.888142668614709</v>
      </c>
      <c r="AQ1262" s="71">
        <v>36.026520627272916</v>
      </c>
      <c r="AR1262" s="71">
        <v>137.24363051172205</v>
      </c>
      <c r="AS1262" s="71">
        <v>-40.506032203152472</v>
      </c>
      <c r="AT1262" s="71">
        <v>24.5175040658443</v>
      </c>
      <c r="AU1262" s="71">
        <v>41.333086422224639</v>
      </c>
      <c r="AV1262" s="72">
        <v>24.959012662862669</v>
      </c>
      <c r="AW1262" s="73">
        <v>-37630.669999999984</v>
      </c>
      <c r="AX1262" s="73">
        <v>-38845.910000000003</v>
      </c>
      <c r="AY1262" s="73">
        <v>-53592.870000000024</v>
      </c>
      <c r="AZ1262" s="73">
        <v>-39929.869999999995</v>
      </c>
      <c r="BA1262" s="73">
        <v>-17651.960000000021</v>
      </c>
      <c r="BB1262" s="73">
        <v>35208.100000000035</v>
      </c>
      <c r="BC1262" s="73">
        <v>17439.880000000005</v>
      </c>
      <c r="BD1262" s="73">
        <v>47340.879999999976</v>
      </c>
      <c r="BE1262" s="73">
        <v>247217.83000000002</v>
      </c>
      <c r="BF1262" s="73">
        <v>-126840.64999999997</v>
      </c>
      <c r="BG1262" s="73">
        <v>38939.459999999934</v>
      </c>
      <c r="BH1262" s="73">
        <v>66893.309999999969</v>
      </c>
      <c r="BI1262" s="73">
        <v>24403.449999999997</v>
      </c>
      <c r="BJ1262" s="71">
        <v>14.983982502498428</v>
      </c>
      <c r="BK1262" s="71">
        <v>9.4613248894906423</v>
      </c>
      <c r="BL1262" s="71">
        <v>10.486785099254545</v>
      </c>
      <c r="BM1262" s="71">
        <v>11.755353587874342</v>
      </c>
      <c r="BN1262" s="71">
        <v>-3.3637456917367681</v>
      </c>
      <c r="BO1262" s="71">
        <v>3.2629485381186552</v>
      </c>
      <c r="BP1262" s="71">
        <v>16.730072659789009</v>
      </c>
      <c r="BQ1262" s="71">
        <v>18.066078232429025</v>
      </c>
      <c r="BR1262" s="72">
        <v>10.982931586824911</v>
      </c>
      <c r="BS1262" s="72">
        <v>12.100578296886603</v>
      </c>
      <c r="BT1262" s="71">
        <v>14.741406841938268</v>
      </c>
      <c r="BU1262" s="71">
        <v>13.829112312014203</v>
      </c>
      <c r="BV1262" s="71">
        <v>11.10848149370357</v>
      </c>
      <c r="BW1262" s="71">
        <v>11.993336503790211</v>
      </c>
      <c r="BX1262" s="75">
        <v>5068</v>
      </c>
      <c r="BY1262" s="75">
        <v>4985</v>
      </c>
      <c r="BZ1262" s="75">
        <v>4330</v>
      </c>
      <c r="CA1262" s="75">
        <v>4618</v>
      </c>
      <c r="CB1262" s="75">
        <v>5810</v>
      </c>
      <c r="CC1262" s="75">
        <v>6096</v>
      </c>
      <c r="CD1262" s="75">
        <v>4631</v>
      </c>
      <c r="CE1262" s="75">
        <v>4754</v>
      </c>
      <c r="CF1262" s="75">
        <v>7585</v>
      </c>
      <c r="CG1262" s="75">
        <v>5452</v>
      </c>
      <c r="CH1262" s="75">
        <v>5198</v>
      </c>
      <c r="CI1262" s="75">
        <v>5638</v>
      </c>
      <c r="CJ1262" s="75">
        <v>3174</v>
      </c>
      <c r="CK1262" s="75">
        <v>36432</v>
      </c>
      <c r="CL1262" s="73">
        <v>546322.8400000002</v>
      </c>
      <c r="CM1262" s="73">
        <v>467253.33999999997</v>
      </c>
      <c r="CN1262" s="73">
        <v>468569.06999999989</v>
      </c>
      <c r="CO1262" s="73">
        <v>521594.94</v>
      </c>
      <c r="CP1262" s="73">
        <v>543985.95999999985</v>
      </c>
      <c r="CQ1262" s="73">
        <v>498772.75999999989</v>
      </c>
      <c r="CR1262" s="73">
        <v>446729.6999999999</v>
      </c>
      <c r="CS1262" s="73">
        <v>598260.55000000016</v>
      </c>
      <c r="CT1262" s="73">
        <v>488485.89</v>
      </c>
      <c r="CU1262" s="73">
        <v>451231.59999999992</v>
      </c>
      <c r="CV1262" s="73">
        <v>474812.09</v>
      </c>
      <c r="CW1262" s="73">
        <v>465964.93000000005</v>
      </c>
      <c r="CX1262" s="73">
        <v>465678.4600000002</v>
      </c>
      <c r="CY1262" s="77"/>
      <c r="CZ1262" s="4">
        <v>5236</v>
      </c>
      <c r="DA1262" s="76" t="str">
        <f t="shared" si="44"/>
        <v>5236</v>
      </c>
      <c r="DB1262" s="71">
        <v>1.3431899089888795</v>
      </c>
      <c r="DC1262" s="71">
        <v>1.1430119473683193</v>
      </c>
      <c r="DD1262" s="71">
        <v>0.67412737064256656</v>
      </c>
      <c r="DE1262" s="71">
        <v>0.61521612193640851</v>
      </c>
      <c r="DF1262" s="71">
        <v>1.9346515927357488</v>
      </c>
      <c r="DG1262" s="71">
        <v>0.6582879687350579</v>
      </c>
      <c r="DH1262" s="71">
        <v>0.37002218099997086</v>
      </c>
      <c r="DI1262" s="71">
        <v>0.54340399118203686</v>
      </c>
      <c r="DJ1262" s="71">
        <v>0.33410214100630736</v>
      </c>
      <c r="DK1262" s="71">
        <v>0.20869932013430539</v>
      </c>
      <c r="DL1262" s="71">
        <v>0.43686556542795912</v>
      </c>
      <c r="DM1262" s="71">
        <v>0.70202578049445896</v>
      </c>
      <c r="DN1262" s="72">
        <v>0.49372031221246448</v>
      </c>
      <c r="DO1262" s="71">
        <v>0.43060399176636499</v>
      </c>
      <c r="DQ1262" s="71"/>
      <c r="DR1262" s="71"/>
      <c r="DS1262" s="71"/>
      <c r="DT1262" s="71"/>
      <c r="DU1262" s="71"/>
      <c r="DV1262" s="71"/>
      <c r="DW1262" s="71"/>
      <c r="DX1262" s="71"/>
      <c r="DY1262" s="71"/>
      <c r="DZ1262" s="71"/>
      <c r="EA1262" s="71"/>
      <c r="EB1262" s="71"/>
      <c r="EC1262" s="71"/>
      <c r="ED1262" s="71"/>
    </row>
    <row r="1263" spans="1:134">
      <c r="A1263" s="4">
        <v>5126</v>
      </c>
      <c r="B1263" s="46" t="s">
        <v>9615</v>
      </c>
      <c r="C1263" s="65" t="str">
        <f t="shared" si="43"/>
        <v>5126</v>
      </c>
      <c r="D1263" s="69">
        <v>190667.74</v>
      </c>
      <c r="E1263" s="68">
        <v>2269552.5300000003</v>
      </c>
      <c r="F1263" s="68">
        <v>22098.720000000001</v>
      </c>
      <c r="G1263" s="69">
        <v>546436.26</v>
      </c>
      <c r="H1263" s="70">
        <v>103.95723517007798</v>
      </c>
      <c r="I1263" s="70">
        <v>31.712094506541909</v>
      </c>
      <c r="J1263" s="69">
        <v>312868.53999999998</v>
      </c>
      <c r="K1263" s="69">
        <v>301397.77999999991</v>
      </c>
      <c r="L1263" s="69">
        <v>284853.08999999991</v>
      </c>
      <c r="M1263" s="69">
        <v>346663.55</v>
      </c>
      <c r="N1263" s="69">
        <v>498499.49999999988</v>
      </c>
      <c r="O1263" s="69">
        <v>533821.79999999993</v>
      </c>
      <c r="P1263" s="69">
        <v>252475.16999999993</v>
      </c>
      <c r="Q1263" s="69">
        <v>269345.74999999994</v>
      </c>
      <c r="R1263" s="69">
        <v>526009.03999999992</v>
      </c>
      <c r="S1263" s="69">
        <v>274003.78999999998</v>
      </c>
      <c r="T1263" s="69">
        <v>373334.16999999993</v>
      </c>
      <c r="U1263" s="69">
        <v>383716.87</v>
      </c>
      <c r="V1263" s="69">
        <v>190667.74</v>
      </c>
      <c r="W1263" s="70">
        <v>111.86203544976536</v>
      </c>
      <c r="X1263" s="70">
        <v>104.66368348663342</v>
      </c>
      <c r="Y1263" s="70">
        <v>107.33855509673482</v>
      </c>
      <c r="Z1263" s="71">
        <v>94.81883942042839</v>
      </c>
      <c r="AA1263" s="71">
        <v>106.40855776859578</v>
      </c>
      <c r="AB1263" s="71">
        <v>86.760230899430312</v>
      </c>
      <c r="AC1263" s="71">
        <v>96.163174752661575</v>
      </c>
      <c r="AD1263" s="71">
        <v>88.221698577063918</v>
      </c>
      <c r="AE1263" s="71">
        <v>107.74996140835529</v>
      </c>
      <c r="AF1263" s="71">
        <v>94.18695050838457</v>
      </c>
      <c r="AG1263" s="71">
        <v>124.33185818798647</v>
      </c>
      <c r="AH1263" s="71">
        <v>115.69113773179379</v>
      </c>
      <c r="AI1263" s="71">
        <v>93.341396613861775</v>
      </c>
      <c r="AJ1263" s="71">
        <v>-3.2073724974625351</v>
      </c>
      <c r="AK1263" s="71">
        <v>-4.1125488996993198</v>
      </c>
      <c r="AL1263" s="71">
        <v>-13.325914667922911</v>
      </c>
      <c r="AM1263" s="71">
        <v>-14.269666200174036</v>
      </c>
      <c r="AN1263" s="71">
        <v>-4.9163485239521627</v>
      </c>
      <c r="AO1263" s="71">
        <v>-12.502345318356101</v>
      </c>
      <c r="AP1263" s="71">
        <v>4.3662951967382568E-2</v>
      </c>
      <c r="AQ1263" s="71">
        <v>14.453793953489335</v>
      </c>
      <c r="AR1263" s="71">
        <v>129.78106216348962</v>
      </c>
      <c r="AS1263" s="71">
        <v>-23.511642999942449</v>
      </c>
      <c r="AT1263" s="71">
        <v>63.866977825950634</v>
      </c>
      <c r="AU1263" s="71">
        <v>52.343344170925768</v>
      </c>
      <c r="AV1263" s="72">
        <v>13.109597481197909</v>
      </c>
      <c r="AW1263" s="73">
        <v>-10367.380000000063</v>
      </c>
      <c r="AX1263" s="73">
        <v>-12926.750000000058</v>
      </c>
      <c r="AY1263" s="73">
        <v>-43795.420000000217</v>
      </c>
      <c r="AZ1263" s="73">
        <v>-57701.550000000047</v>
      </c>
      <c r="BA1263" s="73">
        <v>-25775.169999999925</v>
      </c>
      <c r="BB1263" s="73">
        <v>-64123.479999999981</v>
      </c>
      <c r="BC1263" s="73">
        <v>110.18999999991502</v>
      </c>
      <c r="BD1263" s="73">
        <v>34014.319999999978</v>
      </c>
      <c r="BE1263" s="73">
        <v>297091.54999999993</v>
      </c>
      <c r="BF1263" s="73">
        <v>-84225.62000000017</v>
      </c>
      <c r="BG1263" s="73">
        <v>145506.58999999994</v>
      </c>
      <c r="BH1263" s="73">
        <v>131840.50999999998</v>
      </c>
      <c r="BI1263" s="73">
        <v>22098.720000000001</v>
      </c>
      <c r="BJ1263" s="71">
        <v>13.077402596115961</v>
      </c>
      <c r="BK1263" s="71">
        <v>12.846381967266643</v>
      </c>
      <c r="BL1263" s="71">
        <v>11.948725467882836</v>
      </c>
      <c r="BM1263" s="71">
        <v>12.89543215782982</v>
      </c>
      <c r="BN1263" s="71">
        <v>0.75528379256114198</v>
      </c>
      <c r="BO1263" s="71">
        <v>11.521020016148926</v>
      </c>
      <c r="BP1263" s="71">
        <v>15.558860340831757</v>
      </c>
      <c r="BQ1263" s="71">
        <v>21.319118956787666</v>
      </c>
      <c r="BR1263" s="72">
        <v>15.7663454731853</v>
      </c>
      <c r="BS1263" s="72">
        <v>10.674946790174525</v>
      </c>
      <c r="BT1263" s="71">
        <v>15.609947112686989</v>
      </c>
      <c r="BU1263" s="71">
        <v>13.262675557853711</v>
      </c>
      <c r="BV1263" s="71">
        <v>9.1262351429190627</v>
      </c>
      <c r="BW1263" s="71">
        <v>13.394795637257992</v>
      </c>
      <c r="BX1263" s="75">
        <v>7592</v>
      </c>
      <c r="BY1263" s="75">
        <v>7574</v>
      </c>
      <c r="BZ1263" s="75">
        <v>6986</v>
      </c>
      <c r="CA1263" s="75">
        <v>8100</v>
      </c>
      <c r="CB1263" s="75">
        <v>10654</v>
      </c>
      <c r="CC1263" s="75">
        <v>11938</v>
      </c>
      <c r="CD1263" s="75">
        <v>6377</v>
      </c>
      <c r="CE1263" s="75">
        <v>6764</v>
      </c>
      <c r="CF1263" s="75">
        <v>10703</v>
      </c>
      <c r="CG1263" s="75">
        <v>6802</v>
      </c>
      <c r="CH1263" s="75">
        <v>8354</v>
      </c>
      <c r="CI1263" s="75">
        <v>8595</v>
      </c>
      <c r="CJ1263" s="75">
        <v>4532</v>
      </c>
      <c r="CK1263" s="75">
        <v>52127</v>
      </c>
      <c r="CL1263" s="73">
        <v>655456.24</v>
      </c>
      <c r="CM1263" s="73">
        <v>634001.04000000015</v>
      </c>
      <c r="CN1263" s="73">
        <v>600003.05999999994</v>
      </c>
      <c r="CO1263" s="73">
        <v>653751.42000000016</v>
      </c>
      <c r="CP1263" s="73">
        <v>703300.39</v>
      </c>
      <c r="CQ1263" s="73">
        <v>561783.4</v>
      </c>
      <c r="CR1263" s="73">
        <v>514725.67000000004</v>
      </c>
      <c r="CS1263" s="73">
        <v>666996.97000000009</v>
      </c>
      <c r="CT1263" s="73">
        <v>568298.0199999999</v>
      </c>
      <c r="CU1263" s="73">
        <v>528315.23</v>
      </c>
      <c r="CV1263" s="73">
        <v>547137.85000000009</v>
      </c>
      <c r="CW1263" s="73">
        <v>519135.97000000003</v>
      </c>
      <c r="CX1263" s="73">
        <v>518453.57</v>
      </c>
      <c r="CY1263" s="77"/>
      <c r="CZ1263" s="4">
        <v>5126</v>
      </c>
      <c r="DA1263" s="76" t="str">
        <f t="shared" si="44"/>
        <v>5126</v>
      </c>
      <c r="DB1263" s="71">
        <v>4.6877523409798778</v>
      </c>
      <c r="DC1263" s="71">
        <v>3.9856875488345098</v>
      </c>
      <c r="DD1263" s="71">
        <v>1.193959062838736</v>
      </c>
      <c r="DE1263" s="71">
        <v>0.49336356914649515</v>
      </c>
      <c r="DF1263" s="71">
        <v>0.40964847345253191</v>
      </c>
      <c r="DG1263" s="71">
        <v>0.28131313217969817</v>
      </c>
      <c r="DH1263" s="71">
        <v>0.19076573680965891</v>
      </c>
      <c r="DI1263" s="71">
        <v>0.30404527653540331</v>
      </c>
      <c r="DJ1263" s="71">
        <v>0.20487485330576344</v>
      </c>
      <c r="DK1263" s="71">
        <v>2.5404990684189433E-2</v>
      </c>
      <c r="DL1263" s="71">
        <v>2.903201724835066E-2</v>
      </c>
      <c r="DM1263" s="71">
        <v>0.10286618785723348</v>
      </c>
      <c r="DN1263" s="71">
        <v>2.0435896856756387E-2</v>
      </c>
      <c r="DO1263" s="71">
        <v>0.1314516742882072</v>
      </c>
      <c r="DQ1263" s="71"/>
      <c r="DR1263" s="71"/>
      <c r="DS1263" s="71"/>
      <c r="DT1263" s="71"/>
      <c r="DU1263" s="71"/>
      <c r="DV1263" s="71"/>
      <c r="DW1263" s="71"/>
      <c r="DX1263" s="71"/>
      <c r="DY1263" s="71"/>
      <c r="DZ1263" s="71"/>
      <c r="EA1263" s="71"/>
      <c r="EB1263" s="71"/>
      <c r="EC1263" s="71"/>
      <c r="ED1263" s="71"/>
    </row>
    <row r="1264" spans="1:134">
      <c r="A1264" s="4">
        <v>5241</v>
      </c>
      <c r="B1264" s="46" t="s">
        <v>9622</v>
      </c>
      <c r="C1264" s="65" t="str">
        <f t="shared" si="43"/>
        <v>5241</v>
      </c>
      <c r="D1264" s="69">
        <v>232115.59999999998</v>
      </c>
      <c r="E1264" s="68">
        <v>3176698.2199999997</v>
      </c>
      <c r="F1264" s="68">
        <v>9412.8399999999965</v>
      </c>
      <c r="G1264" s="69">
        <v>449213.37999999849</v>
      </c>
      <c r="H1264" s="70">
        <v>93.433253030328444</v>
      </c>
      <c r="I1264" s="70">
        <v>16.469876327525192</v>
      </c>
      <c r="J1264" s="69">
        <v>422127.9</v>
      </c>
      <c r="K1264" s="69">
        <v>368514.84999999992</v>
      </c>
      <c r="L1264" s="69">
        <v>354138.44999999995</v>
      </c>
      <c r="M1264" s="69">
        <v>426867.67999999988</v>
      </c>
      <c r="N1264" s="69">
        <v>676748.48</v>
      </c>
      <c r="O1264" s="69">
        <v>635090.03000000014</v>
      </c>
      <c r="P1264" s="69">
        <v>391140.63</v>
      </c>
      <c r="Q1264" s="69">
        <v>385870.44000000012</v>
      </c>
      <c r="R1264" s="69">
        <v>808709.79999999993</v>
      </c>
      <c r="S1264" s="69">
        <v>443253.24999999994</v>
      </c>
      <c r="T1264" s="69">
        <v>487801.4</v>
      </c>
      <c r="U1264" s="69">
        <v>427807.09999999992</v>
      </c>
      <c r="V1264" s="69">
        <v>232115.59999999998</v>
      </c>
      <c r="W1264" s="70">
        <v>95.261985834876427</v>
      </c>
      <c r="X1264" s="70">
        <v>84.435955262340755</v>
      </c>
      <c r="Y1264" s="70">
        <v>86.320875662451144</v>
      </c>
      <c r="Z1264" s="71">
        <v>82.850217143686322</v>
      </c>
      <c r="AA1264" s="71">
        <v>109.23694262590418</v>
      </c>
      <c r="AB1264" s="71">
        <v>129.91313980758298</v>
      </c>
      <c r="AC1264" s="71">
        <v>87.500620673112024</v>
      </c>
      <c r="AD1264" s="71">
        <v>90.644551441554711</v>
      </c>
      <c r="AE1264" s="71">
        <v>102.25656307879501</v>
      </c>
      <c r="AF1264" s="71">
        <v>87.261297437524064</v>
      </c>
      <c r="AG1264" s="71">
        <v>96.590217299980196</v>
      </c>
      <c r="AH1264" s="71">
        <v>93.654218505448554</v>
      </c>
      <c r="AI1264" s="71">
        <v>87.060455638323802</v>
      </c>
      <c r="AJ1264" s="71">
        <v>-17.920768112834608</v>
      </c>
      <c r="AK1264" s="71">
        <v>-28.667661820760358</v>
      </c>
      <c r="AL1264" s="71">
        <v>-26.104208462413492</v>
      </c>
      <c r="AM1264" s="71">
        <v>-25.641083706572875</v>
      </c>
      <c r="AN1264" s="71">
        <v>-22.644685995757953</v>
      </c>
      <c r="AO1264" s="71">
        <v>3.26063709382578</v>
      </c>
      <c r="AP1264" s="71">
        <v>-13.116397450991924</v>
      </c>
      <c r="AQ1264" s="71">
        <v>22.829220340129062</v>
      </c>
      <c r="AR1264" s="71">
        <v>99.158299796322694</v>
      </c>
      <c r="AS1264" s="71">
        <v>-23.195495513384913</v>
      </c>
      <c r="AT1264" s="71">
        <v>23.286619767843231</v>
      </c>
      <c r="AU1264" s="71">
        <v>18.31154691024761</v>
      </c>
      <c r="AV1264" s="72">
        <v>4.2266382329523067</v>
      </c>
      <c r="AW1264" s="73">
        <v>-92165.290000000037</v>
      </c>
      <c r="AX1264" s="73">
        <v>-148101.96000000014</v>
      </c>
      <c r="AY1264" s="73">
        <v>-125101.90000000002</v>
      </c>
      <c r="AZ1264" s="73">
        <v>-147196.20000000001</v>
      </c>
      <c r="BA1264" s="73">
        <v>-198103.66000000015</v>
      </c>
      <c r="BB1264" s="73">
        <v>27981.810000000289</v>
      </c>
      <c r="BC1264" s="73">
        <v>-59048.610000000102</v>
      </c>
      <c r="BD1264" s="73">
        <v>71718.450000000128</v>
      </c>
      <c r="BE1264" s="73">
        <v>402645.97999999992</v>
      </c>
      <c r="BF1264" s="73">
        <v>-133865.56999999989</v>
      </c>
      <c r="BG1264" s="73">
        <v>92136.89000000013</v>
      </c>
      <c r="BH1264" s="73">
        <v>66213.400000000023</v>
      </c>
      <c r="BI1264" s="73">
        <v>9412.8399999999965</v>
      </c>
      <c r="BJ1264" s="71">
        <v>14.432952381294731</v>
      </c>
      <c r="BK1264" s="71">
        <v>10.609887376261732</v>
      </c>
      <c r="BL1264" s="71">
        <v>11.803597157395293</v>
      </c>
      <c r="BM1264" s="71">
        <v>10.681665469419041</v>
      </c>
      <c r="BN1264" s="71">
        <v>-9.4413844172380745E-2</v>
      </c>
      <c r="BO1264" s="71">
        <v>5.9463994493007135</v>
      </c>
      <c r="BP1264" s="71">
        <v>12.849917358786625</v>
      </c>
      <c r="BQ1264" s="71">
        <v>12.846341235902035</v>
      </c>
      <c r="BR1264" s="72">
        <v>2.943079479420275</v>
      </c>
      <c r="BS1264" s="72">
        <v>7.8079957729287113</v>
      </c>
      <c r="BT1264" s="71">
        <v>9.8708876134689625</v>
      </c>
      <c r="BU1264" s="71">
        <v>8.8779675115345782</v>
      </c>
      <c r="BV1264" s="71">
        <v>7.555186856792762</v>
      </c>
      <c r="BW1264" s="71">
        <v>6.8436077416502332</v>
      </c>
      <c r="BX1264" s="75">
        <v>9698</v>
      </c>
      <c r="BY1264" s="75">
        <v>9419</v>
      </c>
      <c r="BZ1264" s="75">
        <v>8435</v>
      </c>
      <c r="CA1264" s="75">
        <v>9052</v>
      </c>
      <c r="CB1264" s="75">
        <v>12883</v>
      </c>
      <c r="CC1264" s="75">
        <v>13209</v>
      </c>
      <c r="CD1264" s="75">
        <v>8618</v>
      </c>
      <c r="CE1264" s="75">
        <v>8427</v>
      </c>
      <c r="CF1264" s="75">
        <v>15272</v>
      </c>
      <c r="CG1264" s="75">
        <v>10048</v>
      </c>
      <c r="CH1264" s="75">
        <v>10304</v>
      </c>
      <c r="CI1264" s="75">
        <v>9528</v>
      </c>
      <c r="CJ1264" s="75">
        <v>5409</v>
      </c>
      <c r="CK1264" s="75">
        <v>67606</v>
      </c>
      <c r="CL1264" s="73">
        <v>745497.00000000023</v>
      </c>
      <c r="CM1264" s="73">
        <v>774067.79000000015</v>
      </c>
      <c r="CN1264" s="73">
        <v>879825.19000000006</v>
      </c>
      <c r="CO1264" s="73">
        <v>864272.7</v>
      </c>
      <c r="CP1264" s="73">
        <v>987906.92999999993</v>
      </c>
      <c r="CQ1264" s="73">
        <v>818220.96999999986</v>
      </c>
      <c r="CR1264" s="73">
        <v>753218.91999999993</v>
      </c>
      <c r="CS1264" s="73">
        <v>953956.92999999993</v>
      </c>
      <c r="CT1264" s="73">
        <v>769816.38</v>
      </c>
      <c r="CU1264" s="73">
        <v>740795.11999999988</v>
      </c>
      <c r="CV1264" s="73">
        <v>680411.21000000008</v>
      </c>
      <c r="CW1264" s="73">
        <v>773242.26999999979</v>
      </c>
      <c r="CX1264" s="73">
        <v>732734.28999999992</v>
      </c>
      <c r="CY1264" s="77"/>
      <c r="CZ1264" s="4">
        <v>5241</v>
      </c>
      <c r="DA1264" s="76" t="str">
        <f t="shared" si="44"/>
        <v>5241</v>
      </c>
      <c r="DB1264" s="71">
        <v>1.334385061099628</v>
      </c>
      <c r="DC1264" s="71">
        <v>1.334116144917727</v>
      </c>
      <c r="DD1264" s="71">
        <v>1.1719282297442648</v>
      </c>
      <c r="DE1264" s="71">
        <v>0.5929516046682517</v>
      </c>
      <c r="DF1264" s="71">
        <v>0.68012513603451841</v>
      </c>
      <c r="DG1264" s="71">
        <v>0.17210485826346572</v>
      </c>
      <c r="DH1264" s="71">
        <v>0.20010378049295932</v>
      </c>
      <c r="DI1264" s="71">
        <v>0.10179035631615065</v>
      </c>
      <c r="DJ1264" s="71">
        <v>0.15252749225139051</v>
      </c>
      <c r="DK1264" s="71">
        <v>0.26335720299032361</v>
      </c>
      <c r="DL1264" s="71">
        <v>0.13935836429242179</v>
      </c>
      <c r="DM1264" s="71">
        <v>8.3005971818527938E-2</v>
      </c>
      <c r="DN1264" s="71">
        <v>0.14461602624862319</v>
      </c>
      <c r="DO1264" s="71">
        <v>0.15572560308171596</v>
      </c>
      <c r="DQ1264" s="71"/>
      <c r="DR1264" s="71"/>
      <c r="DS1264" s="71"/>
      <c r="DT1264" s="71"/>
      <c r="DU1264" s="71"/>
      <c r="DV1264" s="71"/>
      <c r="DW1264" s="71"/>
      <c r="DX1264" s="71"/>
      <c r="DY1264" s="71"/>
      <c r="DZ1264" s="71"/>
      <c r="EA1264" s="71"/>
      <c r="EB1264" s="71"/>
      <c r="EC1264" s="71"/>
      <c r="ED1264" s="71"/>
    </row>
    <row r="1265" spans="1:134">
      <c r="A1265" s="4">
        <v>5232</v>
      </c>
      <c r="B1265" s="46" t="s">
        <v>9629</v>
      </c>
      <c r="C1265" s="65" t="str">
        <f t="shared" si="43"/>
        <v>5232</v>
      </c>
      <c r="D1265" s="69">
        <v>276023.31</v>
      </c>
      <c r="E1265" s="68">
        <v>2864489.65</v>
      </c>
      <c r="F1265" s="68">
        <v>35537.820000000036</v>
      </c>
      <c r="G1265" s="69">
        <v>533847.16000000108</v>
      </c>
      <c r="H1265" s="70">
        <v>102.7837717153884</v>
      </c>
      <c r="I1265" s="70">
        <v>22.905579139252772</v>
      </c>
      <c r="J1265" s="69">
        <v>416335.24</v>
      </c>
      <c r="K1265" s="69">
        <v>411454.2900000001</v>
      </c>
      <c r="L1265" s="69">
        <v>358464.87000000005</v>
      </c>
      <c r="M1265" s="69">
        <v>420695.91</v>
      </c>
      <c r="N1265" s="69">
        <v>606420.00000000012</v>
      </c>
      <c r="O1265" s="69">
        <v>502276.13999999996</v>
      </c>
      <c r="P1265" s="69">
        <v>347847.01999999984</v>
      </c>
      <c r="Q1265" s="69">
        <v>349362.2</v>
      </c>
      <c r="R1265" s="69">
        <v>625426.30999999994</v>
      </c>
      <c r="S1265" s="69">
        <v>376435.93999999983</v>
      </c>
      <c r="T1265" s="69">
        <v>472731.17999999993</v>
      </c>
      <c r="U1265" s="69">
        <v>416663.68999999989</v>
      </c>
      <c r="V1265" s="69">
        <v>276023.31</v>
      </c>
      <c r="W1265" s="70">
        <v>127.41150934781622</v>
      </c>
      <c r="X1265" s="70">
        <v>109.8222305310257</v>
      </c>
      <c r="Y1265" s="70">
        <v>104.84123183094493</v>
      </c>
      <c r="Z1265" s="71">
        <v>102.80438525202385</v>
      </c>
      <c r="AA1265" s="71">
        <v>89.260187508862089</v>
      </c>
      <c r="AB1265" s="71">
        <v>96.08342743949828</v>
      </c>
      <c r="AC1265" s="71">
        <v>106.62275547291608</v>
      </c>
      <c r="AD1265" s="71">
        <v>105.29931786117253</v>
      </c>
      <c r="AE1265" s="71">
        <v>100.11074433269769</v>
      </c>
      <c r="AF1265" s="71">
        <v>107.82633237836316</v>
      </c>
      <c r="AG1265" s="71">
        <v>114.45768300491028</v>
      </c>
      <c r="AH1265" s="71">
        <v>90.364555465270087</v>
      </c>
      <c r="AI1265" s="71">
        <v>98.253554227731371</v>
      </c>
      <c r="AJ1265" s="71">
        <v>18.726761410378501</v>
      </c>
      <c r="AK1265" s="71">
        <v>10.982796429814146</v>
      </c>
      <c r="AL1265" s="71">
        <v>2.409127275880274</v>
      </c>
      <c r="AM1265" s="71">
        <v>-3.7176648585536376</v>
      </c>
      <c r="AN1265" s="71">
        <v>-3.7554346270907146</v>
      </c>
      <c r="AO1265" s="71">
        <v>2.3902250953096837</v>
      </c>
      <c r="AP1265" s="71">
        <v>4.9231345865719867</v>
      </c>
      <c r="AQ1265" s="71">
        <v>27.607344126050258</v>
      </c>
      <c r="AR1265" s="71">
        <v>67.433133168045401</v>
      </c>
      <c r="AS1265" s="71">
        <v>-8.0143496620864614</v>
      </c>
      <c r="AT1265" s="71">
        <v>44.380384816302353</v>
      </c>
      <c r="AU1265" s="71">
        <v>11.211021137193455</v>
      </c>
      <c r="AV1265" s="72">
        <v>14.777531900157491</v>
      </c>
      <c r="AW1265" s="73">
        <v>65668.51999999996</v>
      </c>
      <c r="AX1265" s="73">
        <v>40717.290000000154</v>
      </c>
      <c r="AY1265" s="73">
        <v>8432.7200000000885</v>
      </c>
      <c r="AZ1265" s="73">
        <v>-16243.959999999905</v>
      </c>
      <c r="BA1265" s="73">
        <v>-23662.329999999725</v>
      </c>
      <c r="BB1265" s="73">
        <v>15686.660000000091</v>
      </c>
      <c r="BC1265" s="73">
        <v>16321.449999999895</v>
      </c>
      <c r="BD1265" s="73">
        <v>75583.129999999946</v>
      </c>
      <c r="BE1265" s="73">
        <v>251888.35000000003</v>
      </c>
      <c r="BF1265" s="73">
        <v>-32797.390000000189</v>
      </c>
      <c r="BG1265" s="73">
        <v>145310.53999999998</v>
      </c>
      <c r="BH1265" s="73">
        <v>42003.259999999893</v>
      </c>
      <c r="BI1265" s="73">
        <v>35537.820000000036</v>
      </c>
      <c r="BJ1265" s="71">
        <v>10.711420660379328</v>
      </c>
      <c r="BK1265" s="71">
        <v>9.0096138521751108</v>
      </c>
      <c r="BL1265" s="71">
        <v>8.2773000923132507</v>
      </c>
      <c r="BM1265" s="71">
        <v>10.949000664057021</v>
      </c>
      <c r="BN1265" s="71">
        <v>0.70568902801819577</v>
      </c>
      <c r="BO1265" s="71">
        <v>11.360402133986813</v>
      </c>
      <c r="BP1265" s="71">
        <v>20.884327843974134</v>
      </c>
      <c r="BQ1265" s="71">
        <v>18.359536421934607</v>
      </c>
      <c r="BR1265" s="72">
        <v>9.7540398333415368</v>
      </c>
      <c r="BS1265" s="72">
        <v>12.974589796765807</v>
      </c>
      <c r="BT1265" s="71">
        <v>13.314413647219077</v>
      </c>
      <c r="BU1265" s="71">
        <v>12.16017860634595</v>
      </c>
      <c r="BV1265" s="71">
        <v>8.9651979744089907</v>
      </c>
      <c r="BW1265" s="71">
        <v>12.04872798513485</v>
      </c>
      <c r="BX1265" s="75">
        <v>6996</v>
      </c>
      <c r="BY1265" s="75">
        <v>7248</v>
      </c>
      <c r="BZ1265" s="75">
        <v>6710</v>
      </c>
      <c r="CA1265" s="75">
        <v>7103</v>
      </c>
      <c r="CB1265" s="75">
        <v>10169</v>
      </c>
      <c r="CC1265" s="75">
        <v>10362</v>
      </c>
      <c r="CD1265" s="75">
        <v>7045</v>
      </c>
      <c r="CE1265" s="75">
        <v>6982</v>
      </c>
      <c r="CF1265" s="75">
        <v>11180</v>
      </c>
      <c r="CG1265" s="75">
        <v>7459</v>
      </c>
      <c r="CH1265" s="75">
        <v>9008</v>
      </c>
      <c r="CI1265" s="75">
        <v>8405</v>
      </c>
      <c r="CJ1265" s="75">
        <v>5025</v>
      </c>
      <c r="CK1265" s="75">
        <v>55104</v>
      </c>
      <c r="CL1265" s="73">
        <v>612482.64999999991</v>
      </c>
      <c r="CM1265" s="73">
        <v>593733.2699999999</v>
      </c>
      <c r="CN1265" s="73">
        <v>506189.5</v>
      </c>
      <c r="CO1265" s="73">
        <v>637019.74999999988</v>
      </c>
      <c r="CP1265" s="73">
        <v>772834.1399999999</v>
      </c>
      <c r="CQ1265" s="73">
        <v>687226.81999999983</v>
      </c>
      <c r="CR1265" s="73">
        <v>573444.67999999993</v>
      </c>
      <c r="CS1265" s="73">
        <v>818100.35</v>
      </c>
      <c r="CT1265" s="73">
        <v>722170.53999999992</v>
      </c>
      <c r="CU1265" s="73">
        <v>596503.72</v>
      </c>
      <c r="CV1265" s="73">
        <v>554929.29</v>
      </c>
      <c r="CW1265" s="73">
        <v>586210.62999999989</v>
      </c>
      <c r="CX1265" s="73">
        <v>530659.88</v>
      </c>
      <c r="CY1265" s="77"/>
      <c r="CZ1265" s="4">
        <v>5232</v>
      </c>
      <c r="DA1265" s="76" t="str">
        <f t="shared" si="44"/>
        <v>5232</v>
      </c>
      <c r="DB1265" s="71">
        <v>9.0916466660121777</v>
      </c>
      <c r="DC1265" s="71">
        <v>6.5471334663804406</v>
      </c>
      <c r="DD1265" s="71">
        <v>2.7769804658800745</v>
      </c>
      <c r="DE1265" s="71">
        <v>1.7723915694542032</v>
      </c>
      <c r="DF1265" s="71">
        <v>2.8863753558801593</v>
      </c>
      <c r="DG1265" s="71">
        <v>0.85419603149439494</v>
      </c>
      <c r="DH1265" s="71">
        <v>0.73063755255553153</v>
      </c>
      <c r="DI1265" s="71">
        <v>2.1614804006171333</v>
      </c>
      <c r="DJ1265" s="71">
        <v>0.54893912951564883</v>
      </c>
      <c r="DK1265" s="71">
        <v>0.53954665018531067</v>
      </c>
      <c r="DL1265" s="71">
        <v>0.33574294389567416</v>
      </c>
      <c r="DM1265" s="71">
        <v>1.1820614038567927</v>
      </c>
      <c r="DN1265" s="71">
        <v>2.0649958993009725</v>
      </c>
      <c r="DO1265" s="71">
        <v>0.96471448035529683</v>
      </c>
      <c r="DQ1265" s="71"/>
      <c r="DR1265" s="71"/>
      <c r="DS1265" s="71"/>
      <c r="DT1265" s="71"/>
      <c r="DU1265" s="71"/>
      <c r="DV1265" s="71"/>
      <c r="DW1265" s="71"/>
      <c r="DX1265" s="71"/>
      <c r="DY1265" s="71"/>
      <c r="DZ1265" s="71"/>
      <c r="EA1265" s="71"/>
      <c r="EB1265" s="71"/>
      <c r="EC1265" s="71"/>
      <c r="ED1265" s="71"/>
    </row>
    <row r="1266" spans="1:134">
      <c r="A1266" s="4">
        <v>5233</v>
      </c>
      <c r="B1266" s="46" t="s">
        <v>9636</v>
      </c>
      <c r="C1266" s="65" t="str">
        <f t="shared" si="43"/>
        <v>5233</v>
      </c>
      <c r="D1266" s="69">
        <v>119484.26999999999</v>
      </c>
      <c r="E1266" s="68">
        <v>1307645.83</v>
      </c>
      <c r="F1266" s="68">
        <v>16802.339999999997</v>
      </c>
      <c r="G1266" s="69">
        <v>162155.20000000065</v>
      </c>
      <c r="H1266" s="70">
        <v>88.837703893158874</v>
      </c>
      <c r="I1266" s="80">
        <v>14.155960402749068</v>
      </c>
      <c r="J1266" s="68">
        <v>174400.74999999994</v>
      </c>
      <c r="K1266" s="68">
        <v>162772.99999999997</v>
      </c>
      <c r="L1266" s="68">
        <v>141300.66</v>
      </c>
      <c r="M1266" s="68">
        <v>148520.35999999999</v>
      </c>
      <c r="N1266" s="69">
        <v>287313.64999999991</v>
      </c>
      <c r="O1266" s="69">
        <v>267443.16999999993</v>
      </c>
      <c r="P1266" s="69">
        <v>137932.61999999997</v>
      </c>
      <c r="Q1266" s="69">
        <v>114294.35999999997</v>
      </c>
      <c r="R1266" s="69">
        <v>382606.37000000005</v>
      </c>
      <c r="S1266" s="69">
        <v>153705.45999999996</v>
      </c>
      <c r="T1266" s="69">
        <v>197485.40999999995</v>
      </c>
      <c r="U1266" s="69">
        <v>202137.34000000003</v>
      </c>
      <c r="V1266" s="69">
        <v>119484.26999999999</v>
      </c>
      <c r="W1266" s="80">
        <v>94.974433145028385</v>
      </c>
      <c r="X1266" s="80">
        <v>91.384750161044593</v>
      </c>
      <c r="Y1266" s="80">
        <v>85.485622465371449</v>
      </c>
      <c r="Z1266" s="72">
        <v>71.464746055149092</v>
      </c>
      <c r="AA1266" s="71">
        <v>117.96532255269916</v>
      </c>
      <c r="AB1266" s="71">
        <v>102.50854493497572</v>
      </c>
      <c r="AC1266" s="71">
        <v>83.280656234517025</v>
      </c>
      <c r="AD1266" s="71">
        <v>76.168100964566989</v>
      </c>
      <c r="AE1266" s="71">
        <v>97.748854783673693</v>
      </c>
      <c r="AF1266" s="71">
        <v>69.54989787410527</v>
      </c>
      <c r="AG1266" s="71">
        <v>98.786898306826515</v>
      </c>
      <c r="AH1266" s="71">
        <v>92.242413185280512</v>
      </c>
      <c r="AI1266" s="71">
        <v>95.73733147029867</v>
      </c>
      <c r="AJ1266" s="72">
        <v>-15.051971019597998</v>
      </c>
      <c r="AK1266" s="72">
        <v>-20.283543813809445</v>
      </c>
      <c r="AL1266" s="72">
        <v>-27.601829754012851</v>
      </c>
      <c r="AM1266" s="72">
        <v>-28.440990146494716</v>
      </c>
      <c r="AN1266" s="71">
        <v>-9.9705862529016027</v>
      </c>
      <c r="AO1266" s="71">
        <v>-15.844191634576321</v>
      </c>
      <c r="AP1266" s="71">
        <v>-14.657723211785978</v>
      </c>
      <c r="AQ1266" s="71">
        <v>-3.6141826880505823</v>
      </c>
      <c r="AR1266" s="71">
        <v>102.15219820476418</v>
      </c>
      <c r="AS1266" s="71">
        <v>-38.970554398075507</v>
      </c>
      <c r="AT1266" s="72">
        <v>30.702567280725113</v>
      </c>
      <c r="AU1266" s="72">
        <v>18.632558369377762</v>
      </c>
      <c r="AV1266" s="72">
        <v>16.363482844547228</v>
      </c>
      <c r="AW1266" s="73">
        <v>-30902.13000000015</v>
      </c>
      <c r="AX1266" s="73">
        <v>-41416.96000000005</v>
      </c>
      <c r="AY1266" s="73">
        <v>-53870.929999999964</v>
      </c>
      <c r="AZ1266" s="73">
        <v>-59029.129999999976</v>
      </c>
      <c r="BA1266" s="73">
        <v>-31775.510000000068</v>
      </c>
      <c r="BB1266" s="73">
        <v>-47755.350000000093</v>
      </c>
      <c r="BC1266" s="73">
        <v>-23690.230000000069</v>
      </c>
      <c r="BD1266" s="73">
        <v>-4285.7000000000262</v>
      </c>
      <c r="BE1266" s="73">
        <v>193339.88000000006</v>
      </c>
      <c r="BF1266" s="73">
        <v>-98149.130000000034</v>
      </c>
      <c r="BG1266" s="73">
        <v>46390.129999999917</v>
      </c>
      <c r="BH1266" s="73">
        <v>31747.910000000062</v>
      </c>
      <c r="BI1266" s="73">
        <v>16802.339999999997</v>
      </c>
      <c r="BJ1266" s="71">
        <v>8.1410689805633467</v>
      </c>
      <c r="BK1266" s="71">
        <v>6.1655650038455363</v>
      </c>
      <c r="BL1266" s="71">
        <v>5.6798488779338996</v>
      </c>
      <c r="BM1266" s="71">
        <v>6.7818197976685966</v>
      </c>
      <c r="BN1266" s="71">
        <v>-4.5102402979528291</v>
      </c>
      <c r="BO1266" s="71">
        <v>3.7796641977246361</v>
      </c>
      <c r="BP1266" s="71">
        <v>6.9797650297711717</v>
      </c>
      <c r="BQ1266" s="71">
        <v>7.7391018851232731</v>
      </c>
      <c r="BR1266" s="72">
        <v>9.3859713808326717</v>
      </c>
      <c r="BS1266" s="72">
        <v>4.8033847033829291</v>
      </c>
      <c r="BT1266" s="71">
        <v>8.3910981411391106</v>
      </c>
      <c r="BU1266" s="71">
        <v>9.2610078992138636</v>
      </c>
      <c r="BV1266" s="71">
        <v>6.1067828325808051</v>
      </c>
      <c r="BW1266" s="71">
        <v>6.5242452291328092</v>
      </c>
      <c r="BX1266" s="75">
        <v>4576</v>
      </c>
      <c r="BY1266" s="75">
        <v>4391</v>
      </c>
      <c r="BZ1266" s="75">
        <v>3539</v>
      </c>
      <c r="CA1266" s="75">
        <v>3569</v>
      </c>
      <c r="CB1266" s="75">
        <v>5779</v>
      </c>
      <c r="CC1266" s="75">
        <v>6157</v>
      </c>
      <c r="CD1266" s="75">
        <v>3626</v>
      </c>
      <c r="CE1266" s="75">
        <v>3193</v>
      </c>
      <c r="CF1266" s="75">
        <v>7031</v>
      </c>
      <c r="CG1266" s="75">
        <v>3973</v>
      </c>
      <c r="CH1266" s="75">
        <v>4418</v>
      </c>
      <c r="CI1266" s="75">
        <v>4580</v>
      </c>
      <c r="CJ1266" s="75">
        <v>2789</v>
      </c>
      <c r="CK1266" s="75">
        <v>29610</v>
      </c>
      <c r="CL1266" s="73">
        <v>450780.72000000009</v>
      </c>
      <c r="CM1266" s="73">
        <v>459319.71999999991</v>
      </c>
      <c r="CN1266" s="73">
        <v>402834.04000000004</v>
      </c>
      <c r="CO1266" s="73">
        <v>502219.8</v>
      </c>
      <c r="CP1266" s="73">
        <v>497901.48</v>
      </c>
      <c r="CQ1266" s="73">
        <v>388622.48999999993</v>
      </c>
      <c r="CR1266" s="73">
        <v>378059.14999999997</v>
      </c>
      <c r="CS1266" s="73">
        <v>558913.66</v>
      </c>
      <c r="CT1266" s="73">
        <v>511796.72</v>
      </c>
      <c r="CU1266" s="73">
        <v>488119.64</v>
      </c>
      <c r="CV1266" s="73">
        <v>479058.47000000009</v>
      </c>
      <c r="CW1266" s="73">
        <v>476388.32000000012</v>
      </c>
      <c r="CX1266" s="73">
        <v>521762.38999999996</v>
      </c>
      <c r="CY1266" s="77"/>
      <c r="CZ1266" s="4">
        <v>5233</v>
      </c>
      <c r="DA1266" s="76" t="str">
        <f t="shared" si="44"/>
        <v>5233</v>
      </c>
      <c r="DB1266" s="72">
        <v>3.8911304033159144</v>
      </c>
      <c r="DC1266" s="72">
        <v>5.6138931344898531</v>
      </c>
      <c r="DD1266" s="72">
        <v>0.78156906988394748</v>
      </c>
      <c r="DE1266" s="72">
        <v>1.4108886634741982</v>
      </c>
      <c r="DF1266" s="71">
        <v>0.61712024883001693</v>
      </c>
      <c r="DG1266" s="71">
        <v>0.29412367684943908</v>
      </c>
      <c r="DH1266" s="71">
        <v>1.4399551384776226</v>
      </c>
      <c r="DI1266" s="71">
        <v>0.43744865704993374</v>
      </c>
      <c r="DJ1266" s="71">
        <v>0.77920494353777614</v>
      </c>
      <c r="DK1266" s="71">
        <v>0.14082950592832186</v>
      </c>
      <c r="DL1266" s="71">
        <v>0.58342240418663605</v>
      </c>
      <c r="DM1266" s="71">
        <v>9.234971282084975E-2</v>
      </c>
      <c r="DN1266" s="72">
        <v>0.12384571067293128</v>
      </c>
      <c r="DO1266" s="71">
        <v>0.54811206485299668</v>
      </c>
      <c r="DQ1266" s="71"/>
      <c r="DR1266" s="71"/>
      <c r="DS1266" s="71"/>
      <c r="DT1266" s="71"/>
      <c r="DU1266" s="71"/>
      <c r="DV1266" s="71"/>
      <c r="DW1266" s="71"/>
      <c r="DX1266" s="71"/>
      <c r="DY1266" s="71"/>
      <c r="DZ1266" s="71"/>
      <c r="EA1266" s="71"/>
      <c r="EB1266" s="71"/>
      <c r="EC1266" s="71"/>
      <c r="ED1266" s="71"/>
    </row>
    <row r="1267" spans="1:134">
      <c r="A1267" s="4">
        <v>1429</v>
      </c>
      <c r="B1267" s="46" t="s">
        <v>9642</v>
      </c>
      <c r="C1267" s="65" t="str">
        <f t="shared" si="43"/>
        <v>1429</v>
      </c>
      <c r="D1267" s="69">
        <v>235742.50000000003</v>
      </c>
      <c r="E1267" s="68">
        <v>3038456.6099999989</v>
      </c>
      <c r="F1267" s="68">
        <v>-1590.4399999999441</v>
      </c>
      <c r="G1267" s="69">
        <v>-141772.17000000179</v>
      </c>
      <c r="H1267" s="70">
        <v>82.032635155740934</v>
      </c>
      <c r="I1267" s="70">
        <v>-4.4579236214572493</v>
      </c>
      <c r="J1267" s="69">
        <v>427972.58999999991</v>
      </c>
      <c r="K1267" s="69">
        <v>424721.43999999989</v>
      </c>
      <c r="L1267" s="69">
        <v>410484.88999999996</v>
      </c>
      <c r="M1267" s="69">
        <v>465726.58999999985</v>
      </c>
      <c r="N1267" s="69">
        <v>736797.50999999989</v>
      </c>
      <c r="O1267" s="69">
        <v>679205.3</v>
      </c>
      <c r="P1267" s="69">
        <v>354253.18999999994</v>
      </c>
      <c r="Q1267" s="69">
        <v>430226.49999999994</v>
      </c>
      <c r="R1267" s="69">
        <v>618429.06000000029</v>
      </c>
      <c r="S1267" s="69">
        <v>413369.02999999997</v>
      </c>
      <c r="T1267" s="69">
        <v>540772.11</v>
      </c>
      <c r="U1267" s="69">
        <v>445664.22000000003</v>
      </c>
      <c r="V1267" s="69">
        <v>235742.50000000003</v>
      </c>
      <c r="W1267" s="70">
        <v>80.316340009106455</v>
      </c>
      <c r="X1267" s="70">
        <v>80.816915282271751</v>
      </c>
      <c r="Y1267" s="70">
        <v>89.519457304656186</v>
      </c>
      <c r="Z1267" s="71">
        <v>88.787577186972896</v>
      </c>
      <c r="AA1267" s="71">
        <v>91.522604976661555</v>
      </c>
      <c r="AB1267" s="71">
        <v>93.233832781742109</v>
      </c>
      <c r="AC1267" s="71">
        <v>64.208481221458499</v>
      </c>
      <c r="AD1267" s="71">
        <v>76.284994824775538</v>
      </c>
      <c r="AE1267" s="71">
        <v>87.457019083436833</v>
      </c>
      <c r="AF1267" s="71">
        <v>83.881682260713916</v>
      </c>
      <c r="AG1267" s="71">
        <v>86.496010002627855</v>
      </c>
      <c r="AH1267" s="71">
        <v>91.085493269731572</v>
      </c>
      <c r="AI1267" s="71">
        <v>86.081052166737066</v>
      </c>
      <c r="AJ1267" s="71">
        <v>-26.519365645009263</v>
      </c>
      <c r="AK1267" s="71">
        <v>-17.869666417039433</v>
      </c>
      <c r="AL1267" s="71">
        <v>-21.440033649783143</v>
      </c>
      <c r="AM1267" s="71">
        <v>-32.585759277534322</v>
      </c>
      <c r="AN1267" s="71">
        <v>-30.939000316155742</v>
      </c>
      <c r="AO1267" s="71">
        <v>-19.9237324303995</v>
      </c>
      <c r="AP1267" s="71">
        <v>-36.02633174009484</v>
      </c>
      <c r="AQ1267" s="71">
        <v>-3.0129727375483584</v>
      </c>
      <c r="AR1267" s="71">
        <v>32.381585002761803</v>
      </c>
      <c r="AS1267" s="71">
        <v>-24.399482724966013</v>
      </c>
      <c r="AT1267" s="71">
        <v>9.3199166133886671</v>
      </c>
      <c r="AU1267" s="71">
        <v>1.9945249465635584</v>
      </c>
      <c r="AV1267" s="72">
        <v>-0.67013032409236617</v>
      </c>
      <c r="AW1267" s="73">
        <v>-154456.50000000006</v>
      </c>
      <c r="AX1267" s="73">
        <v>-92409.590000000084</v>
      </c>
      <c r="AY1267" s="73">
        <v>-112026.64999999991</v>
      </c>
      <c r="AZ1267" s="73">
        <v>-225116.45000000019</v>
      </c>
      <c r="BA1267" s="73">
        <v>-330081.78999999992</v>
      </c>
      <c r="BB1267" s="73">
        <v>-159730.60999999975</v>
      </c>
      <c r="BC1267" s="73">
        <v>-199495.25000000012</v>
      </c>
      <c r="BD1267" s="73">
        <v>-13365.29999999993</v>
      </c>
      <c r="BE1267" s="73">
        <v>151272.65000000026</v>
      </c>
      <c r="BF1267" s="73">
        <v>-133411.65999999997</v>
      </c>
      <c r="BG1267" s="73">
        <v>46102.76999999996</v>
      </c>
      <c r="BH1267" s="73">
        <v>8715.0599999999395</v>
      </c>
      <c r="BI1267" s="73">
        <v>-1590.4399999999441</v>
      </c>
      <c r="BJ1267" s="71">
        <v>23.57658303122135</v>
      </c>
      <c r="BK1267" s="71">
        <v>18.073595624990698</v>
      </c>
      <c r="BL1267" s="71">
        <v>18.85000146727721</v>
      </c>
      <c r="BM1267" s="71">
        <v>18.770577999703892</v>
      </c>
      <c r="BN1267" s="71">
        <v>6.757277183908565</v>
      </c>
      <c r="BO1267" s="71">
        <v>17.310821173569089</v>
      </c>
      <c r="BP1267" s="71">
        <v>16.675330509562315</v>
      </c>
      <c r="BQ1267" s="71">
        <v>19.951574506488441</v>
      </c>
      <c r="BR1267" s="72">
        <v>15.331949396472307</v>
      </c>
      <c r="BS1267" s="72">
        <v>16.439532008029232</v>
      </c>
      <c r="BT1267" s="71">
        <v>17.47646114187404</v>
      </c>
      <c r="BU1267" s="71">
        <v>17.339928459019717</v>
      </c>
      <c r="BV1267" s="71">
        <v>16.771235960750957</v>
      </c>
      <c r="BW1267" s="71">
        <v>15.694288190135254</v>
      </c>
      <c r="BX1267" s="75">
        <v>7389</v>
      </c>
      <c r="BY1267" s="75">
        <v>6825</v>
      </c>
      <c r="BZ1267" s="75">
        <v>6497</v>
      </c>
      <c r="CA1267" s="75">
        <v>7185</v>
      </c>
      <c r="CB1267" s="75">
        <v>9601</v>
      </c>
      <c r="CC1267" s="75">
        <v>10939</v>
      </c>
      <c r="CD1267" s="75">
        <v>6031</v>
      </c>
      <c r="CE1267" s="75">
        <v>7322</v>
      </c>
      <c r="CF1267" s="75">
        <v>10217</v>
      </c>
      <c r="CG1267" s="75">
        <v>7391</v>
      </c>
      <c r="CH1267" s="75">
        <v>8439</v>
      </c>
      <c r="CI1267" s="75">
        <v>7575</v>
      </c>
      <c r="CJ1267" s="75">
        <v>4194</v>
      </c>
      <c r="CK1267" s="75">
        <v>51169</v>
      </c>
      <c r="CL1267" s="73">
        <v>689012.2300000001</v>
      </c>
      <c r="CM1267" s="73">
        <v>740019.42000000016</v>
      </c>
      <c r="CN1267" s="73">
        <v>735501.24999999988</v>
      </c>
      <c r="CO1267" s="73">
        <v>823157.13000000012</v>
      </c>
      <c r="CP1267" s="73">
        <v>803986.01000000024</v>
      </c>
      <c r="CQ1267" s="73">
        <v>659900.93999999994</v>
      </c>
      <c r="CR1267" s="73">
        <v>836709.48999999987</v>
      </c>
      <c r="CS1267" s="73">
        <v>848929.81</v>
      </c>
      <c r="CT1267" s="73">
        <v>787384.99999999988</v>
      </c>
      <c r="CU1267" s="73">
        <v>751298.29</v>
      </c>
      <c r="CV1267" s="73">
        <v>837335.45</v>
      </c>
      <c r="CW1267" s="73">
        <v>772026.74000000011</v>
      </c>
      <c r="CX1267" s="73">
        <v>686236.04</v>
      </c>
      <c r="CY1267" s="77"/>
      <c r="CZ1267" s="4">
        <v>1429</v>
      </c>
      <c r="DA1267" s="76" t="str">
        <f t="shared" si="44"/>
        <v>1429</v>
      </c>
      <c r="DB1267" s="71">
        <v>5.2653304456986891</v>
      </c>
      <c r="DC1267" s="71">
        <v>6.5332357690347438</v>
      </c>
      <c r="DD1267" s="71">
        <v>1.6281783881414429</v>
      </c>
      <c r="DE1267" s="71">
        <v>1.3778444480854437</v>
      </c>
      <c r="DF1267" s="71">
        <v>3.7116284209143631</v>
      </c>
      <c r="DG1267" s="71">
        <v>1.1541748860834156</v>
      </c>
      <c r="DH1267" s="71">
        <v>0.58705037699412954</v>
      </c>
      <c r="DI1267" s="71">
        <v>1.1792487604321473</v>
      </c>
      <c r="DJ1267" s="71">
        <v>0.39419385969392079</v>
      </c>
      <c r="DK1267" s="71">
        <v>0.1297723298953751</v>
      </c>
      <c r="DL1267" s="71">
        <v>0.50318179844706201</v>
      </c>
      <c r="DM1267" s="71">
        <v>0.68300143458338392</v>
      </c>
      <c r="DN1267" s="71">
        <v>0.27512124599559085</v>
      </c>
      <c r="DO1267" s="71">
        <v>0.54420875632887866</v>
      </c>
      <c r="DQ1267" s="71"/>
      <c r="DR1267" s="71"/>
      <c r="DS1267" s="71"/>
      <c r="DT1267" s="71"/>
      <c r="DU1267" s="71"/>
      <c r="DV1267" s="71"/>
      <c r="DW1267" s="71"/>
      <c r="DX1267" s="71"/>
      <c r="DY1267" s="71"/>
      <c r="DZ1267" s="71"/>
      <c r="EA1267" s="71"/>
      <c r="EB1267" s="71"/>
      <c r="EC1267" s="71"/>
      <c r="ED1267" s="71"/>
    </row>
    <row r="1268" spans="1:134">
      <c r="A1268" s="4">
        <v>1385</v>
      </c>
      <c r="B1268" s="46" t="s">
        <v>9649</v>
      </c>
      <c r="C1268" s="65" t="str">
        <f t="shared" si="43"/>
        <v>1385</v>
      </c>
      <c r="D1268" s="69">
        <v>328375.90999999992</v>
      </c>
      <c r="E1268" s="68">
        <v>3844637.91</v>
      </c>
      <c r="F1268" s="68">
        <v>36597.449999999953</v>
      </c>
      <c r="G1268" s="69">
        <v>680673.48999999976</v>
      </c>
      <c r="H1268" s="70">
        <v>102.04358568643637</v>
      </c>
      <c r="I1268" s="70">
        <v>21.513310506822947</v>
      </c>
      <c r="J1268" s="69">
        <v>536686.60999999987</v>
      </c>
      <c r="K1268" s="69">
        <v>526879.03</v>
      </c>
      <c r="L1268" s="69">
        <v>474700.33999999997</v>
      </c>
      <c r="M1268" s="69">
        <v>584238.16999999993</v>
      </c>
      <c r="N1268" s="69">
        <v>941063.22</v>
      </c>
      <c r="O1268" s="69">
        <v>754390.63000000012</v>
      </c>
      <c r="P1268" s="69">
        <v>453680.24999999983</v>
      </c>
      <c r="Q1268" s="69">
        <v>489802.5400000001</v>
      </c>
      <c r="R1268" s="69">
        <v>945393.76</v>
      </c>
      <c r="S1268" s="69">
        <v>469089.35999999993</v>
      </c>
      <c r="T1268" s="69">
        <v>604938.54999999993</v>
      </c>
      <c r="U1268" s="69">
        <v>553357.53999999992</v>
      </c>
      <c r="V1268" s="69">
        <v>328375.90999999992</v>
      </c>
      <c r="W1268" s="70">
        <v>114.11071979912268</v>
      </c>
      <c r="X1268" s="70">
        <v>114.10591762265689</v>
      </c>
      <c r="Y1268" s="70">
        <v>115.09570189847594</v>
      </c>
      <c r="Z1268" s="71">
        <v>103.05390053558932</v>
      </c>
      <c r="AA1268" s="71">
        <v>97.158723012374381</v>
      </c>
      <c r="AB1268" s="71">
        <v>116.18343099739286</v>
      </c>
      <c r="AC1268" s="71">
        <v>88.249958306547242</v>
      </c>
      <c r="AD1268" s="71">
        <v>95.210022598636783</v>
      </c>
      <c r="AE1268" s="71">
        <v>115.00438042581969</v>
      </c>
      <c r="AF1268" s="71">
        <v>93.972701799375457</v>
      </c>
      <c r="AG1268" s="71">
        <v>108.14027408500067</v>
      </c>
      <c r="AH1268" s="71">
        <v>106.00440276156486</v>
      </c>
      <c r="AI1268" s="71">
        <v>97.594057191489568</v>
      </c>
      <c r="AJ1268" s="71">
        <v>-4.6731838300869128</v>
      </c>
      <c r="AK1268" s="71">
        <v>-1.078077830562818</v>
      </c>
      <c r="AL1268" s="71">
        <v>-1.5772447748118146</v>
      </c>
      <c r="AM1268" s="71">
        <v>-13.592899652060398</v>
      </c>
      <c r="AN1268" s="71">
        <v>-13.952317918992197</v>
      </c>
      <c r="AO1268" s="71">
        <v>6.1699346625991192</v>
      </c>
      <c r="AP1268" s="71">
        <v>-12.21300656238764</v>
      </c>
      <c r="AQ1268" s="71">
        <v>17.144372706975997</v>
      </c>
      <c r="AR1268" s="71">
        <v>104.58045106846497</v>
      </c>
      <c r="AS1268" s="71">
        <v>-23.013390229768969</v>
      </c>
      <c r="AT1268" s="71">
        <v>34.821991375107174</v>
      </c>
      <c r="AU1268" s="71">
        <v>32.651946077137325</v>
      </c>
      <c r="AV1268" s="72">
        <v>12.542889560798965</v>
      </c>
      <c r="AW1268" s="73">
        <v>-26309.860000000102</v>
      </c>
      <c r="AX1268" s="73">
        <v>-5742.0699999999488</v>
      </c>
      <c r="AY1268" s="73">
        <v>-7607.1700000000419</v>
      </c>
      <c r="AZ1268" s="73">
        <v>-91907.850000000093</v>
      </c>
      <c r="BA1268" s="73">
        <v>-152574.99999999977</v>
      </c>
      <c r="BB1268" s="73">
        <v>48848.950000000186</v>
      </c>
      <c r="BC1268" s="73">
        <v>-63116.410000000149</v>
      </c>
      <c r="BD1268" s="73">
        <v>71683.830000000133</v>
      </c>
      <c r="BE1268" s="73">
        <v>483280.32</v>
      </c>
      <c r="BF1268" s="73">
        <v>-140223.56</v>
      </c>
      <c r="BG1268" s="73">
        <v>156244.27999999991</v>
      </c>
      <c r="BH1268" s="73">
        <v>136207.5799999999</v>
      </c>
      <c r="BI1268" s="73">
        <v>36597.449999999953</v>
      </c>
      <c r="BJ1268" s="71">
        <v>15.445319558773985</v>
      </c>
      <c r="BK1268" s="71">
        <v>10.297628117959693</v>
      </c>
      <c r="BL1268" s="71">
        <v>10.713392087428256</v>
      </c>
      <c r="BM1268" s="71">
        <v>10.502487253921858</v>
      </c>
      <c r="BN1268" s="71">
        <v>-0.67959298258146994</v>
      </c>
      <c r="BO1268" s="71">
        <v>7.3239680113419379</v>
      </c>
      <c r="BP1268" s="71">
        <v>16.670579762454597</v>
      </c>
      <c r="BQ1268" s="71">
        <v>15.893076874597018</v>
      </c>
      <c r="BR1268" s="72">
        <v>6.9831891032432658</v>
      </c>
      <c r="BS1268" s="72">
        <v>10.625582496616204</v>
      </c>
      <c r="BT1268" s="71">
        <v>12.792677597634219</v>
      </c>
      <c r="BU1268" s="71">
        <v>10.016753497348404</v>
      </c>
      <c r="BV1268" s="71">
        <v>9.097395670450064</v>
      </c>
      <c r="BW1268" s="71">
        <v>9.8007893108674669</v>
      </c>
      <c r="BX1268" s="75">
        <v>9480</v>
      </c>
      <c r="BY1268" s="75">
        <v>8561</v>
      </c>
      <c r="BZ1268" s="75">
        <v>8594</v>
      </c>
      <c r="CA1268" s="75">
        <v>9168</v>
      </c>
      <c r="CB1268" s="75">
        <v>11599</v>
      </c>
      <c r="CC1268" s="75">
        <v>12231</v>
      </c>
      <c r="CD1268" s="75">
        <v>8201</v>
      </c>
      <c r="CE1268" s="75">
        <v>8500</v>
      </c>
      <c r="CF1268" s="75">
        <v>14462</v>
      </c>
      <c r="CG1268" s="75">
        <v>8856</v>
      </c>
      <c r="CH1268" s="75">
        <v>10306</v>
      </c>
      <c r="CI1268" s="75">
        <v>9547</v>
      </c>
      <c r="CJ1268" s="75">
        <v>5495</v>
      </c>
      <c r="CK1268" s="75">
        <v>65367</v>
      </c>
      <c r="CL1268" s="73">
        <v>721220.80999999994</v>
      </c>
      <c r="CM1268" s="73">
        <v>625573.48999999976</v>
      </c>
      <c r="CN1268" s="73">
        <v>899288.18</v>
      </c>
      <c r="CO1268" s="73">
        <v>1000186.1</v>
      </c>
      <c r="CP1268" s="73">
        <v>1027336.1000000002</v>
      </c>
      <c r="CQ1268" s="73">
        <v>831221.59000000008</v>
      </c>
      <c r="CR1268" s="73">
        <v>858884.55000000016</v>
      </c>
      <c r="CS1268" s="73">
        <v>969678.28000000014</v>
      </c>
      <c r="CT1268" s="73">
        <v>798363.09999999986</v>
      </c>
      <c r="CU1268" s="73">
        <v>858526.98000000021</v>
      </c>
      <c r="CV1268" s="73">
        <v>819117.82</v>
      </c>
      <c r="CW1268" s="73">
        <v>942670.21999999986</v>
      </c>
      <c r="CX1268" s="73">
        <v>880015.09</v>
      </c>
      <c r="CY1268" s="77"/>
      <c r="CZ1268" s="4">
        <v>1385</v>
      </c>
      <c r="DA1268" s="76" t="str">
        <f t="shared" si="44"/>
        <v>1385</v>
      </c>
      <c r="DB1268" s="71">
        <v>11.805014307455473</v>
      </c>
      <c r="DC1268" s="71">
        <v>12.660675639501164</v>
      </c>
      <c r="DD1268" s="71">
        <v>2.2317618783323256</v>
      </c>
      <c r="DE1268" s="71">
        <v>2.3858582563843109</v>
      </c>
      <c r="DF1268" s="71">
        <v>3.4202753662194918</v>
      </c>
      <c r="DG1268" s="71">
        <v>1.1956429602924636</v>
      </c>
      <c r="DH1268" s="71">
        <v>0.98959940338462105</v>
      </c>
      <c r="DI1268" s="71">
        <v>1.3244066850829836</v>
      </c>
      <c r="DJ1268" s="71">
        <v>1.7529535709585904</v>
      </c>
      <c r="DK1268" s="71">
        <v>0.59769934497040811</v>
      </c>
      <c r="DL1268" s="71">
        <v>0.4733791848085096</v>
      </c>
      <c r="DM1268" s="71">
        <v>0.30220397655694997</v>
      </c>
      <c r="DN1268" s="71">
        <v>0.92701301132167668</v>
      </c>
      <c r="DO1268" s="71">
        <v>0.98623872421439185</v>
      </c>
      <c r="DQ1268" s="71"/>
      <c r="DR1268" s="71"/>
      <c r="DS1268" s="71"/>
      <c r="DT1268" s="71"/>
      <c r="DU1268" s="71"/>
      <c r="DV1268" s="71"/>
      <c r="DW1268" s="71"/>
      <c r="DX1268" s="71"/>
      <c r="DY1268" s="71"/>
      <c r="DZ1268" s="71"/>
      <c r="EA1268" s="71"/>
      <c r="EB1268" s="71"/>
      <c r="EC1268" s="71"/>
      <c r="ED1268" s="71"/>
    </row>
    <row r="1269" spans="1:134">
      <c r="A1269" s="4">
        <v>1352</v>
      </c>
      <c r="B1269" s="46" t="s">
        <v>9655</v>
      </c>
      <c r="C1269" s="65" t="str">
        <f t="shared" si="43"/>
        <v>1352</v>
      </c>
      <c r="D1269" s="69">
        <v>287093.44</v>
      </c>
      <c r="E1269" s="68">
        <v>3478883.4099999992</v>
      </c>
      <c r="F1269" s="68">
        <v>39045.850000000006</v>
      </c>
      <c r="G1269" s="69">
        <v>788330.07999999961</v>
      </c>
      <c r="H1269" s="70">
        <v>107.83991327870154</v>
      </c>
      <c r="I1269" s="70">
        <v>29.299923967684371</v>
      </c>
      <c r="J1269" s="69">
        <v>476992.00999999995</v>
      </c>
      <c r="K1269" s="69">
        <v>460392.23000000004</v>
      </c>
      <c r="L1269" s="69">
        <v>430359.72</v>
      </c>
      <c r="M1269" s="69">
        <v>481766.25999999995</v>
      </c>
      <c r="N1269" s="69">
        <v>714682.64000000013</v>
      </c>
      <c r="O1269" s="69">
        <v>645069.77</v>
      </c>
      <c r="P1269" s="69">
        <v>458778.36999999994</v>
      </c>
      <c r="Q1269" s="69">
        <v>506363.31999999995</v>
      </c>
      <c r="R1269" s="69">
        <v>722088.99</v>
      </c>
      <c r="S1269" s="69">
        <v>465594.34000000014</v>
      </c>
      <c r="T1269" s="69">
        <v>550745.89999999991</v>
      </c>
      <c r="U1269" s="69">
        <v>488219.05000000005</v>
      </c>
      <c r="V1269" s="69">
        <v>287093.44</v>
      </c>
      <c r="W1269" s="70">
        <v>121.55161745445531</v>
      </c>
      <c r="X1269" s="70">
        <v>111.12062716208122</v>
      </c>
      <c r="Y1269" s="70">
        <v>102.22427346549199</v>
      </c>
      <c r="Z1269" s="71">
        <v>102.14359161901179</v>
      </c>
      <c r="AA1269" s="71">
        <v>91.619593131694145</v>
      </c>
      <c r="AB1269" s="71">
        <v>101.14704810669912</v>
      </c>
      <c r="AC1269" s="71">
        <v>111.67649991178649</v>
      </c>
      <c r="AD1269" s="71">
        <v>105.9100206779614</v>
      </c>
      <c r="AE1269" s="71">
        <v>116.53875905742568</v>
      </c>
      <c r="AF1269" s="71">
        <v>105.32506426818556</v>
      </c>
      <c r="AG1269" s="71">
        <v>109.25243535509077</v>
      </c>
      <c r="AH1269" s="71">
        <v>103.87472698017839</v>
      </c>
      <c r="AI1269" s="71">
        <v>95.293132938614221</v>
      </c>
      <c r="AJ1269" s="71">
        <v>20.929129019344693</v>
      </c>
      <c r="AK1269" s="71">
        <v>3.103478269321136</v>
      </c>
      <c r="AL1269" s="71">
        <v>9.0133969588038774</v>
      </c>
      <c r="AM1269" s="71">
        <v>8.5337249592085662</v>
      </c>
      <c r="AN1269" s="71">
        <v>-3.0828051362560061</v>
      </c>
      <c r="AO1269" s="71">
        <v>10.927194989398226</v>
      </c>
      <c r="AP1269" s="71">
        <v>8.4406955895671274</v>
      </c>
      <c r="AQ1269" s="71">
        <v>37.732721988584615</v>
      </c>
      <c r="AR1269" s="71">
        <v>78.012836151341801</v>
      </c>
      <c r="AS1269" s="71">
        <v>2.1716658463136529</v>
      </c>
      <c r="AT1269" s="71">
        <v>35.828932845971636</v>
      </c>
      <c r="AU1269" s="71">
        <v>26.814016448918011</v>
      </c>
      <c r="AV1269" s="72">
        <v>15.741273680586865</v>
      </c>
      <c r="AW1269" s="73">
        <v>82552.710000000079</v>
      </c>
      <c r="AX1269" s="73">
        <v>13858.090000000084</v>
      </c>
      <c r="AY1269" s="73">
        <v>35582.810000000114</v>
      </c>
      <c r="AZ1269" s="73">
        <v>37880.029999999912</v>
      </c>
      <c r="BA1269" s="73">
        <v>-22733.089999999735</v>
      </c>
      <c r="BB1269" s="73">
        <v>69144.559999999939</v>
      </c>
      <c r="BC1269" s="73">
        <v>35709.919999999925</v>
      </c>
      <c r="BD1269" s="73">
        <v>138721.33000000007</v>
      </c>
      <c r="BE1269" s="73">
        <v>316450.27</v>
      </c>
      <c r="BF1269" s="73">
        <v>9896.2400000002817</v>
      </c>
      <c r="BG1269" s="73">
        <v>145275.65999999986</v>
      </c>
      <c r="BH1269" s="73">
        <v>103230.80999999994</v>
      </c>
      <c r="BI1269" s="73">
        <v>39045.850000000006</v>
      </c>
      <c r="BJ1269" s="71">
        <v>12.646268141162354</v>
      </c>
      <c r="BK1269" s="71">
        <v>8.7943178979593402</v>
      </c>
      <c r="BL1269" s="71">
        <v>10.753294224830775</v>
      </c>
      <c r="BM1269" s="71">
        <v>11.730787335816759</v>
      </c>
      <c r="BN1269" s="71">
        <v>3.860828215571388</v>
      </c>
      <c r="BO1269" s="71">
        <v>9.6546684919466337</v>
      </c>
      <c r="BP1269" s="71">
        <v>22.520025527732777</v>
      </c>
      <c r="BQ1269" s="71">
        <v>18.159759406230673</v>
      </c>
      <c r="BR1269" s="72">
        <v>12.401441185819868</v>
      </c>
      <c r="BS1269" s="72">
        <v>14.979144959234542</v>
      </c>
      <c r="BT1269" s="71">
        <v>14.841351193508824</v>
      </c>
      <c r="BU1269" s="71">
        <v>14.943600933452604</v>
      </c>
      <c r="BV1269" s="71">
        <v>11.896026252206676</v>
      </c>
      <c r="BW1269" s="71">
        <v>14.161832401389312</v>
      </c>
      <c r="BX1269" s="75">
        <v>7282</v>
      </c>
      <c r="BY1269" s="75">
        <v>6870</v>
      </c>
      <c r="BZ1269" s="75">
        <v>6936</v>
      </c>
      <c r="CA1269" s="75">
        <v>7165</v>
      </c>
      <c r="CB1269" s="75">
        <v>10042</v>
      </c>
      <c r="CC1269" s="75">
        <v>10167</v>
      </c>
      <c r="CD1269" s="75">
        <v>7123</v>
      </c>
      <c r="CE1269" s="75">
        <v>8358</v>
      </c>
      <c r="CF1269" s="75">
        <v>11970</v>
      </c>
      <c r="CG1269" s="75">
        <v>8127</v>
      </c>
      <c r="CH1269" s="75">
        <v>9147</v>
      </c>
      <c r="CI1269" s="75">
        <v>8600</v>
      </c>
      <c r="CJ1269" s="75">
        <v>4881</v>
      </c>
      <c r="CK1269" s="75">
        <v>58206</v>
      </c>
      <c r="CL1269" s="73">
        <v>684737.33000000007</v>
      </c>
      <c r="CM1269" s="73">
        <v>647083.28000000014</v>
      </c>
      <c r="CN1269" s="73">
        <v>582791.12000000011</v>
      </c>
      <c r="CO1269" s="73">
        <v>874455.99999999988</v>
      </c>
      <c r="CP1269" s="73">
        <v>880610.27</v>
      </c>
      <c r="CQ1269" s="73">
        <v>671391.54999999993</v>
      </c>
      <c r="CR1269" s="73">
        <v>882589.67999999982</v>
      </c>
      <c r="CS1269" s="73">
        <v>940644.62999999977</v>
      </c>
      <c r="CT1269" s="73">
        <v>780468.87</v>
      </c>
      <c r="CU1269" s="73">
        <v>707538.80999999994</v>
      </c>
      <c r="CV1269" s="73">
        <v>654071.4600000002</v>
      </c>
      <c r="CW1269" s="73">
        <v>671484.7300000001</v>
      </c>
      <c r="CX1269" s="73">
        <v>781264.93999999983</v>
      </c>
      <c r="CY1269" s="77"/>
      <c r="CZ1269" s="4">
        <v>1352</v>
      </c>
      <c r="DA1269" s="76" t="str">
        <f t="shared" si="44"/>
        <v>1352</v>
      </c>
      <c r="DB1269" s="71">
        <v>12.620407438710346</v>
      </c>
      <c r="DC1269" s="71">
        <v>13.156135906198008</v>
      </c>
      <c r="DD1269" s="71">
        <v>4.8849328769616074</v>
      </c>
      <c r="DE1269" s="71">
        <v>5.3320934722652087</v>
      </c>
      <c r="DF1269" s="71">
        <v>2.7380331223018541</v>
      </c>
      <c r="DG1269" s="71">
        <v>2.3159329936711934</v>
      </c>
      <c r="DH1269" s="71">
        <v>1.3441544755274397</v>
      </c>
      <c r="DI1269" s="71">
        <v>1.0422171922630028</v>
      </c>
      <c r="DJ1269" s="71">
        <v>1.5127892028389192</v>
      </c>
      <c r="DK1269" s="71">
        <v>0.67846486285753638</v>
      </c>
      <c r="DL1269" s="71">
        <v>1.1836537276200039</v>
      </c>
      <c r="DM1269" s="71">
        <v>0.50373837547084011</v>
      </c>
      <c r="DN1269" s="71">
        <v>0.70372891526766013</v>
      </c>
      <c r="DO1269" s="71">
        <v>1.0495843915368286</v>
      </c>
      <c r="DQ1269" s="71"/>
      <c r="DR1269" s="71"/>
      <c r="DS1269" s="71"/>
      <c r="DT1269" s="71"/>
      <c r="DU1269" s="71"/>
      <c r="DV1269" s="71"/>
      <c r="DW1269" s="71"/>
      <c r="DX1269" s="71"/>
      <c r="DY1269" s="71"/>
      <c r="DZ1269" s="71"/>
      <c r="EA1269" s="71"/>
      <c r="EB1269" s="71"/>
      <c r="EC1269" s="71"/>
      <c r="ED1269" s="71"/>
    </row>
    <row r="1270" spans="1:134">
      <c r="A1270" s="4">
        <v>5097</v>
      </c>
      <c r="B1270" s="46" t="s">
        <v>9661</v>
      </c>
      <c r="C1270" s="65" t="str">
        <f t="shared" si="43"/>
        <v>5097</v>
      </c>
      <c r="D1270" s="69">
        <v>444780.57999999996</v>
      </c>
      <c r="E1270" s="68">
        <v>4331113.43</v>
      </c>
      <c r="F1270" s="68">
        <v>110537.38999999996</v>
      </c>
      <c r="G1270" s="69">
        <v>1051885.2199999988</v>
      </c>
      <c r="H1270" s="70">
        <v>105.62672690358947</v>
      </c>
      <c r="I1270" s="70">
        <v>32.077219169811876</v>
      </c>
      <c r="J1270" s="69">
        <v>652463.82999999996</v>
      </c>
      <c r="K1270" s="69">
        <v>558719.54</v>
      </c>
      <c r="L1270" s="69">
        <v>488328.77999999991</v>
      </c>
      <c r="M1270" s="69">
        <v>660608.63</v>
      </c>
      <c r="N1270" s="69">
        <v>785579.49</v>
      </c>
      <c r="O1270" s="69">
        <v>855899.8899999999</v>
      </c>
      <c r="P1270" s="69">
        <v>591789.09000000008</v>
      </c>
      <c r="Q1270" s="69">
        <v>523914.41999999993</v>
      </c>
      <c r="R1270" s="69">
        <v>958382.45000000007</v>
      </c>
      <c r="S1270" s="69">
        <v>511147.8299999999</v>
      </c>
      <c r="T1270" s="69">
        <v>625202.25999999989</v>
      </c>
      <c r="U1270" s="69">
        <v>675896.8</v>
      </c>
      <c r="V1270" s="69">
        <v>444780.57999999996</v>
      </c>
      <c r="W1270" s="70">
        <v>128.42658389486829</v>
      </c>
      <c r="X1270" s="70">
        <v>114.25387015314668</v>
      </c>
      <c r="Y1270" s="70">
        <v>97.476497192674657</v>
      </c>
      <c r="Z1270" s="71">
        <v>100.22744824749506</v>
      </c>
      <c r="AA1270" s="71">
        <v>106.50827263664158</v>
      </c>
      <c r="AB1270" s="71">
        <v>95.427171498581629</v>
      </c>
      <c r="AC1270" s="71">
        <v>119.97927114099581</v>
      </c>
      <c r="AD1270" s="71">
        <v>100.48625666350206</v>
      </c>
      <c r="AE1270" s="71">
        <v>107.3319806262183</v>
      </c>
      <c r="AF1270" s="71">
        <v>107.51612256483625</v>
      </c>
      <c r="AG1270" s="71">
        <v>99.967404539956235</v>
      </c>
      <c r="AH1270" s="71">
        <v>102.74508141316944</v>
      </c>
      <c r="AI1270" s="71">
        <v>102.4369154911865</v>
      </c>
      <c r="AJ1270" s="71">
        <v>20.810229603450338</v>
      </c>
      <c r="AK1270" s="71">
        <v>5.3886220899766579</v>
      </c>
      <c r="AL1270" s="71">
        <v>-1.67429563792032</v>
      </c>
      <c r="AM1270" s="71">
        <v>10.948200547320553</v>
      </c>
      <c r="AN1270" s="71">
        <v>11.167230927734817</v>
      </c>
      <c r="AO1270" s="71">
        <v>5.8598067194356895</v>
      </c>
      <c r="AP1270" s="71">
        <v>27.733015118726478</v>
      </c>
      <c r="AQ1270" s="71">
        <v>27.824718609763988</v>
      </c>
      <c r="AR1270" s="71">
        <v>127.72743226511518</v>
      </c>
      <c r="AS1270" s="71">
        <v>-25.255917134627694</v>
      </c>
      <c r="AT1270" s="71">
        <v>33.92811166822176</v>
      </c>
      <c r="AU1270" s="71">
        <v>35.102486685076208</v>
      </c>
      <c r="AV1270" s="72">
        <v>33.070947533740316</v>
      </c>
      <c r="AW1270" s="73">
        <v>112390.5</v>
      </c>
      <c r="AX1270" s="73">
        <v>28567.869999999995</v>
      </c>
      <c r="AY1270" s="73">
        <v>-8315.289999999979</v>
      </c>
      <c r="AZ1270" s="73">
        <v>65187.860000000102</v>
      </c>
      <c r="BA1270" s="73">
        <v>78934.709999999963</v>
      </c>
      <c r="BB1270" s="73">
        <v>53774.189999999828</v>
      </c>
      <c r="BC1270" s="73">
        <v>128487.5</v>
      </c>
      <c r="BD1270" s="73">
        <v>114045.00999999995</v>
      </c>
      <c r="BE1270" s="73">
        <v>537536.16000000027</v>
      </c>
      <c r="BF1270" s="73">
        <v>-172716.11000000004</v>
      </c>
      <c r="BG1270" s="73">
        <v>158382.9700000002</v>
      </c>
      <c r="BH1270" s="73">
        <v>175612.3000000001</v>
      </c>
      <c r="BI1270" s="73">
        <v>110537.38999999996</v>
      </c>
      <c r="BJ1270" s="71">
        <v>16.140323919974424</v>
      </c>
      <c r="BK1270" s="71">
        <v>11.253913315755051</v>
      </c>
      <c r="BL1270" s="71">
        <v>13.539720279165536</v>
      </c>
      <c r="BM1270" s="71">
        <v>13.12477586011455</v>
      </c>
      <c r="BN1270" s="71">
        <v>0.88398962521725322</v>
      </c>
      <c r="BO1270" s="71">
        <v>16.05971124252148</v>
      </c>
      <c r="BP1270" s="71">
        <v>20.334428372237394</v>
      </c>
      <c r="BQ1270" s="71">
        <v>22.5570508655025</v>
      </c>
      <c r="BR1270" s="72">
        <v>12.33397394359031</v>
      </c>
      <c r="BS1270" s="72">
        <v>15.615724194111682</v>
      </c>
      <c r="BT1270" s="71">
        <v>17.445173864395507</v>
      </c>
      <c r="BU1270" s="71">
        <v>19.805843831192139</v>
      </c>
      <c r="BV1270" s="71">
        <v>12.652780061505394</v>
      </c>
      <c r="BW1270" s="71">
        <v>15.578607246872096</v>
      </c>
      <c r="BX1270" s="75">
        <v>19975</v>
      </c>
      <c r="BY1270" s="75">
        <v>17867</v>
      </c>
      <c r="BZ1270" s="75">
        <v>15259</v>
      </c>
      <c r="CA1270" s="75">
        <v>18452</v>
      </c>
      <c r="CB1270" s="75">
        <v>18951</v>
      </c>
      <c r="CC1270" s="75">
        <v>21915</v>
      </c>
      <c r="CD1270" s="75">
        <v>16889</v>
      </c>
      <c r="CE1270" s="75">
        <v>15516</v>
      </c>
      <c r="CF1270" s="75">
        <v>20594</v>
      </c>
      <c r="CG1270" s="75">
        <v>16012</v>
      </c>
      <c r="CH1270" s="75">
        <v>18424</v>
      </c>
      <c r="CI1270" s="75">
        <v>20396</v>
      </c>
      <c r="CJ1270" s="75">
        <v>12865</v>
      </c>
      <c r="CK1270" s="75">
        <v>120696</v>
      </c>
      <c r="CL1270" s="73">
        <v>578187.85</v>
      </c>
      <c r="CM1270" s="73">
        <v>456305.13000000024</v>
      </c>
      <c r="CN1270" s="73">
        <v>625323.99</v>
      </c>
      <c r="CO1270" s="73">
        <v>907566.84</v>
      </c>
      <c r="CP1270" s="73">
        <v>855779.63</v>
      </c>
      <c r="CQ1270" s="73">
        <v>698227.65</v>
      </c>
      <c r="CR1270" s="73">
        <v>583718.48000000033</v>
      </c>
      <c r="CS1270" s="73">
        <v>1070168.97</v>
      </c>
      <c r="CT1270" s="73">
        <v>919014.69</v>
      </c>
      <c r="CU1270" s="73">
        <v>841936.78</v>
      </c>
      <c r="CV1270" s="73">
        <v>605350.44000000006</v>
      </c>
      <c r="CW1270" s="73">
        <v>550770.74</v>
      </c>
      <c r="CX1270" s="73">
        <v>638842.66</v>
      </c>
      <c r="CY1270" s="77"/>
      <c r="CZ1270" s="4">
        <v>5097</v>
      </c>
      <c r="DA1270" s="76" t="str">
        <f t="shared" si="44"/>
        <v>5097</v>
      </c>
      <c r="DB1270" s="71">
        <v>0.36662042868184758</v>
      </c>
      <c r="DC1270" s="71">
        <v>0.64858138016388422</v>
      </c>
      <c r="DD1270" s="71">
        <v>0.347402551688485</v>
      </c>
      <c r="DE1270" s="71">
        <v>0.29829361016411854</v>
      </c>
      <c r="DF1270" s="71">
        <v>0.28643760362219162</v>
      </c>
      <c r="DG1270" s="71">
        <v>0.19945739984574912</v>
      </c>
      <c r="DH1270" s="71">
        <v>0.17567359940953589</v>
      </c>
      <c r="DI1270" s="71">
        <v>0.16389314680993505</v>
      </c>
      <c r="DJ1270" s="71">
        <v>0.16045316322328504</v>
      </c>
      <c r="DK1270" s="71">
        <v>6.8176119547362954E-2</v>
      </c>
      <c r="DL1270" s="71">
        <v>0.10364561393757425</v>
      </c>
      <c r="DM1270" s="71">
        <v>7.8217599803439744E-2</v>
      </c>
      <c r="DN1270" s="71">
        <v>4.7190107377908339E-2</v>
      </c>
      <c r="DO1270" s="71">
        <v>0.11916007517904484</v>
      </c>
      <c r="DQ1270" s="71"/>
      <c r="DR1270" s="71"/>
      <c r="DS1270" s="71"/>
      <c r="DT1270" s="71"/>
      <c r="DU1270" s="71"/>
      <c r="DV1270" s="71"/>
      <c r="DW1270" s="71"/>
      <c r="DX1270" s="71"/>
      <c r="DY1270" s="71"/>
      <c r="DZ1270" s="71"/>
      <c r="EA1270" s="71"/>
      <c r="EB1270" s="71"/>
      <c r="EC1270" s="71"/>
      <c r="ED1270" s="71"/>
    </row>
    <row r="1271" spans="1:134">
      <c r="A1271" s="4">
        <v>5212</v>
      </c>
      <c r="B1271" s="46" t="s">
        <v>9669</v>
      </c>
      <c r="C1271" s="65" t="str">
        <f t="shared" si="43"/>
        <v>5212</v>
      </c>
      <c r="D1271" s="69">
        <v>174205.13999999998</v>
      </c>
      <c r="E1271" s="68">
        <v>1809605.8799999992</v>
      </c>
      <c r="F1271" s="68">
        <v>67386.400000000023</v>
      </c>
      <c r="G1271" s="69">
        <v>514237.2499999993</v>
      </c>
      <c r="H1271" s="70">
        <v>111.75247155989271</v>
      </c>
      <c r="I1271" s="70">
        <v>39.698139826035408</v>
      </c>
      <c r="J1271" s="69">
        <v>191940.30999999997</v>
      </c>
      <c r="K1271" s="69">
        <v>200768.35999999993</v>
      </c>
      <c r="L1271" s="69">
        <v>183738.78000000003</v>
      </c>
      <c r="M1271" s="69">
        <v>218053.94</v>
      </c>
      <c r="N1271" s="69">
        <v>326889.53999999998</v>
      </c>
      <c r="O1271" s="69">
        <v>382063.20999999996</v>
      </c>
      <c r="P1271" s="69">
        <v>225496.76999999996</v>
      </c>
      <c r="Q1271" s="69">
        <v>166213.47999999995</v>
      </c>
      <c r="R1271" s="69">
        <v>446582.40999999986</v>
      </c>
      <c r="S1271" s="69">
        <v>202242.41</v>
      </c>
      <c r="T1271" s="69">
        <v>299899.10000000003</v>
      </c>
      <c r="U1271" s="69">
        <v>294966.57</v>
      </c>
      <c r="V1271" s="69">
        <v>174205.13999999998</v>
      </c>
      <c r="W1271" s="70">
        <v>97.891822377008282</v>
      </c>
      <c r="X1271" s="70">
        <v>102.00296760592079</v>
      </c>
      <c r="Y1271" s="70">
        <v>93.423625607769864</v>
      </c>
      <c r="Z1271" s="71">
        <v>87.482958633600987</v>
      </c>
      <c r="AA1271" s="71">
        <v>112.99287620547842</v>
      </c>
      <c r="AB1271" s="71">
        <v>105.51796866619898</v>
      </c>
      <c r="AC1271" s="71">
        <v>98.279590472363722</v>
      </c>
      <c r="AD1271" s="71">
        <v>82.861152800882621</v>
      </c>
      <c r="AE1271" s="71">
        <v>116.62072788469229</v>
      </c>
      <c r="AF1271" s="71">
        <v>96.213130743675663</v>
      </c>
      <c r="AG1271" s="71">
        <v>131.47990104036251</v>
      </c>
      <c r="AH1271" s="71">
        <v>125.77215640534743</v>
      </c>
      <c r="AI1271" s="71">
        <v>130.48719935872305</v>
      </c>
      <c r="AJ1271" s="71">
        <v>2.6681919060858927</v>
      </c>
      <c r="AK1271" s="71">
        <v>1.8554411045791808</v>
      </c>
      <c r="AL1271" s="71">
        <v>-7.8255910546384255</v>
      </c>
      <c r="AM1271" s="71">
        <v>-7.1030838492309627</v>
      </c>
      <c r="AN1271" s="71">
        <v>10.347433378010473</v>
      </c>
      <c r="AO1271" s="71">
        <v>13.397317819505972</v>
      </c>
      <c r="AP1271" s="71">
        <v>1.566520492859147</v>
      </c>
      <c r="AQ1271" s="71">
        <v>4.8619640794254071</v>
      </c>
      <c r="AR1271" s="71">
        <v>142.8374724180197</v>
      </c>
      <c r="AS1271" s="71">
        <v>-24.405353370859075</v>
      </c>
      <c r="AT1271" s="71">
        <v>70.814196655973191</v>
      </c>
      <c r="AU1271" s="71">
        <v>62.94994820090325</v>
      </c>
      <c r="AV1271" s="72">
        <v>63.084810773839919</v>
      </c>
      <c r="AW1271" s="73">
        <v>4988.2399999999616</v>
      </c>
      <c r="AX1271" s="73">
        <v>3657.2799999999406</v>
      </c>
      <c r="AY1271" s="73">
        <v>-15599.389999999956</v>
      </c>
      <c r="AZ1271" s="73">
        <v>-16672.840000000055</v>
      </c>
      <c r="BA1271" s="73">
        <v>30666.869999999995</v>
      </c>
      <c r="BB1271" s="73">
        <v>48501.579999999958</v>
      </c>
      <c r="BC1271" s="73">
        <v>3477.9699999999139</v>
      </c>
      <c r="BD1271" s="73">
        <v>7706.549999999901</v>
      </c>
      <c r="BE1271" s="73">
        <v>262680.63999999984</v>
      </c>
      <c r="BF1271" s="73">
        <v>-65292.949999999924</v>
      </c>
      <c r="BG1271" s="73">
        <v>124328.74000000002</v>
      </c>
      <c r="BH1271" s="73">
        <v>113949.9</v>
      </c>
      <c r="BI1271" s="73">
        <v>67386.400000000023</v>
      </c>
      <c r="BJ1271" s="71">
        <v>1.7661568147165518</v>
      </c>
      <c r="BK1271" s="71">
        <v>7.0443336550099165</v>
      </c>
      <c r="BL1271" s="71">
        <v>8.031884909198812</v>
      </c>
      <c r="BM1271" s="71">
        <v>7.9909884247132439</v>
      </c>
      <c r="BN1271" s="71">
        <v>5.0858465541489117</v>
      </c>
      <c r="BO1271" s="71">
        <v>11.370716735848251</v>
      </c>
      <c r="BP1271" s="71">
        <v>17.033949563580322</v>
      </c>
      <c r="BQ1271" s="71">
        <v>19.421284474189687</v>
      </c>
      <c r="BR1271" s="72">
        <v>11.24717685140193</v>
      </c>
      <c r="BS1271" s="72">
        <v>12.18830623719297</v>
      </c>
      <c r="BT1271" s="71">
        <v>12.275752343908062</v>
      </c>
      <c r="BU1271" s="71">
        <v>9.5577314388353045</v>
      </c>
      <c r="BV1271" s="71">
        <v>8.684188189601949</v>
      </c>
      <c r="BW1271" s="71">
        <v>11.100131691160495</v>
      </c>
      <c r="BX1271" s="75">
        <v>5259</v>
      </c>
      <c r="BY1271" s="75">
        <v>5174</v>
      </c>
      <c r="BZ1271" s="75">
        <v>4585</v>
      </c>
      <c r="CA1271" s="75">
        <v>5174</v>
      </c>
      <c r="CB1271" s="75">
        <v>6771</v>
      </c>
      <c r="CC1271" s="75">
        <v>9016</v>
      </c>
      <c r="CD1271" s="75">
        <v>5226</v>
      </c>
      <c r="CE1271" s="75">
        <v>4879</v>
      </c>
      <c r="CF1271" s="75">
        <v>8435</v>
      </c>
      <c r="CG1271" s="75">
        <v>4979</v>
      </c>
      <c r="CH1271" s="75">
        <v>6300</v>
      </c>
      <c r="CI1271" s="75">
        <v>6689</v>
      </c>
      <c r="CJ1271" s="75">
        <v>3641</v>
      </c>
      <c r="CK1271" s="75">
        <v>40149</v>
      </c>
      <c r="CL1271" s="73">
        <v>393935.12000000011</v>
      </c>
      <c r="CM1271" s="73">
        <v>440693.95</v>
      </c>
      <c r="CN1271" s="73">
        <v>397837.43</v>
      </c>
      <c r="CO1271" s="73">
        <v>493006.62</v>
      </c>
      <c r="CP1271" s="73">
        <v>455746.0400000001</v>
      </c>
      <c r="CQ1271" s="73">
        <v>328688.67000000004</v>
      </c>
      <c r="CR1271" s="73">
        <v>254954.08</v>
      </c>
      <c r="CS1271" s="73">
        <v>493545.83999999997</v>
      </c>
      <c r="CT1271" s="73">
        <v>442085.36999999988</v>
      </c>
      <c r="CU1271" s="73">
        <v>480595.32</v>
      </c>
      <c r="CV1271" s="73">
        <v>499370.78999999992</v>
      </c>
      <c r="CW1271" s="73">
        <v>586860.46000000008</v>
      </c>
      <c r="CX1271" s="73">
        <v>604554.27999999991</v>
      </c>
      <c r="CY1271" s="77"/>
      <c r="CZ1271" s="4">
        <v>5212</v>
      </c>
      <c r="DA1271" s="76" t="str">
        <f t="shared" si="44"/>
        <v>5212</v>
      </c>
      <c r="DB1271" s="71">
        <v>3.1248112197437221</v>
      </c>
      <c r="DC1271" s="71">
        <v>2.6089981561815465</v>
      </c>
      <c r="DD1271" s="71">
        <v>0.43581461043230096</v>
      </c>
      <c r="DE1271" s="71">
        <v>0.42605055792468577</v>
      </c>
      <c r="DF1271" s="71">
        <v>0.41271380728942286</v>
      </c>
      <c r="DG1271" s="71">
        <v>8.950755647789288E-2</v>
      </c>
      <c r="DH1271" s="71">
        <v>0.31863050057059522</v>
      </c>
      <c r="DI1271" s="71">
        <v>8.0771304914857373E-2</v>
      </c>
      <c r="DJ1271" s="71">
        <v>5.4603022720705871E-2</v>
      </c>
      <c r="DK1271" s="71">
        <v>0.11957018725499728</v>
      </c>
      <c r="DL1271" s="71">
        <v>1.5849387423119178E-2</v>
      </c>
      <c r="DM1271" s="71">
        <v>4.7840810524274829E-2</v>
      </c>
      <c r="DN1271" s="72">
        <v>8.0967104619553643E-2</v>
      </c>
      <c r="DO1271" s="71">
        <v>9.2619547289749596E-2</v>
      </c>
      <c r="DQ1271" s="71"/>
      <c r="DR1271" s="71"/>
      <c r="DS1271" s="71"/>
      <c r="DT1271" s="71"/>
      <c r="DU1271" s="71"/>
      <c r="DV1271" s="71"/>
      <c r="DW1271" s="71"/>
      <c r="DX1271" s="71"/>
      <c r="DY1271" s="71"/>
      <c r="DZ1271" s="71"/>
      <c r="EA1271" s="71"/>
      <c r="EB1271" s="71"/>
      <c r="EC1271" s="71"/>
      <c r="ED1271" s="71"/>
    </row>
    <row r="1272" spans="1:134">
      <c r="A1272" s="4">
        <v>5237</v>
      </c>
      <c r="B1272" s="46" t="s">
        <v>9676</v>
      </c>
      <c r="C1272" s="65" t="str">
        <f t="shared" si="43"/>
        <v>5237</v>
      </c>
      <c r="D1272" s="69">
        <v>150689.89999999997</v>
      </c>
      <c r="E1272" s="68">
        <v>1890622.1799999997</v>
      </c>
      <c r="F1272" s="68">
        <v>6635.0999999999767</v>
      </c>
      <c r="G1272" s="69">
        <v>203012.44000000018</v>
      </c>
      <c r="H1272" s="70">
        <v>92.490098005733543</v>
      </c>
      <c r="I1272" s="70">
        <v>12.029584517567438</v>
      </c>
      <c r="J1272" s="69">
        <v>259727.24999999997</v>
      </c>
      <c r="K1272" s="69">
        <v>210123.79999999993</v>
      </c>
      <c r="L1272" s="69">
        <v>222813.97</v>
      </c>
      <c r="M1272" s="69">
        <v>294330.85999999993</v>
      </c>
      <c r="N1272" s="69">
        <v>352373.79999999993</v>
      </c>
      <c r="O1272" s="69">
        <v>394798.74999999994</v>
      </c>
      <c r="P1272" s="69">
        <v>223079.61999999994</v>
      </c>
      <c r="Q1272" s="69">
        <v>205195.14999999997</v>
      </c>
      <c r="R1272" s="69">
        <v>446103.13</v>
      </c>
      <c r="S1272" s="69">
        <v>243066.86999999997</v>
      </c>
      <c r="T1272" s="69">
        <v>319892.01</v>
      </c>
      <c r="U1272" s="69">
        <v>302595.49999999994</v>
      </c>
      <c r="V1272" s="69">
        <v>150689.89999999997</v>
      </c>
      <c r="W1272" s="70">
        <v>98.565910213144349</v>
      </c>
      <c r="X1272" s="70">
        <v>80.98202144535648</v>
      </c>
      <c r="Y1272" s="70">
        <v>91.467139828096649</v>
      </c>
      <c r="Z1272" s="71">
        <v>89.158416947238564</v>
      </c>
      <c r="AA1272" s="71">
        <v>106.88094707102802</v>
      </c>
      <c r="AB1272" s="71">
        <v>126.8980307516816</v>
      </c>
      <c r="AC1272" s="71">
        <v>88.09148713780155</v>
      </c>
      <c r="AD1272" s="71">
        <v>88.926104967856361</v>
      </c>
      <c r="AE1272" s="71">
        <v>95.477073039001112</v>
      </c>
      <c r="AF1272" s="71">
        <v>88.76055760577222</v>
      </c>
      <c r="AG1272" s="71">
        <v>94.429669002164445</v>
      </c>
      <c r="AH1272" s="71">
        <v>96.708641195483864</v>
      </c>
      <c r="AI1272" s="71">
        <v>90.010947128021968</v>
      </c>
      <c r="AJ1272" s="71">
        <v>-6.5821054263376588</v>
      </c>
      <c r="AK1272" s="71">
        <v>-25.613234544076548</v>
      </c>
      <c r="AL1272" s="71">
        <v>-17.827361094535842</v>
      </c>
      <c r="AM1272" s="71">
        <v>-13.386849723871919</v>
      </c>
      <c r="AN1272" s="71">
        <v>-14.283173309395714</v>
      </c>
      <c r="AO1272" s="71">
        <v>7.526052204172573</v>
      </c>
      <c r="AP1272" s="71">
        <v>-11.556919233782214</v>
      </c>
      <c r="AQ1272" s="71">
        <v>13.50362783205712</v>
      </c>
      <c r="AR1272" s="71">
        <v>96.99198745901549</v>
      </c>
      <c r="AS1272" s="71">
        <v>-34.046046963769982</v>
      </c>
      <c r="AT1272" s="71">
        <v>19.226869540035185</v>
      </c>
      <c r="AU1272" s="71">
        <v>22.389680705813085</v>
      </c>
      <c r="AV1272" s="72">
        <v>4.6059555113748152</v>
      </c>
      <c r="AW1272" s="73">
        <v>-18300.049999999959</v>
      </c>
      <c r="AX1272" s="73">
        <v>-72350.910000000033</v>
      </c>
      <c r="AY1272" s="73">
        <v>-48339.50999999998</v>
      </c>
      <c r="AZ1272" s="73">
        <v>-45491.510000000009</v>
      </c>
      <c r="BA1272" s="73">
        <v>-58700.599999999977</v>
      </c>
      <c r="BB1272" s="73">
        <v>30565.729999999981</v>
      </c>
      <c r="BC1272" s="73">
        <v>-29149.969999999972</v>
      </c>
      <c r="BD1272" s="73">
        <v>24412.249999999971</v>
      </c>
      <c r="BE1272" s="73">
        <v>219645.63000000003</v>
      </c>
      <c r="BF1272" s="73">
        <v>-125473.38999999998</v>
      </c>
      <c r="BG1272" s="73">
        <v>51586.710000000021</v>
      </c>
      <c r="BH1272" s="73">
        <v>55356.109999999986</v>
      </c>
      <c r="BI1272" s="73">
        <v>6635.0999999999767</v>
      </c>
      <c r="BJ1272" s="71">
        <v>16.578765724343224</v>
      </c>
      <c r="BK1272" s="71">
        <v>10.499126051676392</v>
      </c>
      <c r="BL1272" s="71">
        <v>10.171194132323935</v>
      </c>
      <c r="BM1272" s="71">
        <v>11.704445304599782</v>
      </c>
      <c r="BN1272" s="71">
        <v>7.7646456922622065E-3</v>
      </c>
      <c r="BO1272" s="71">
        <v>9.474455395423762</v>
      </c>
      <c r="BP1272" s="71">
        <v>16.198825392945775</v>
      </c>
      <c r="BQ1272" s="71">
        <v>17.259826896540218</v>
      </c>
      <c r="BR1272" s="72">
        <v>8.5695865771000594</v>
      </c>
      <c r="BS1272" s="72">
        <v>11.788572699134983</v>
      </c>
      <c r="BT1272" s="71">
        <v>13.837760887641451</v>
      </c>
      <c r="BU1272" s="71">
        <v>9.8332346148639385</v>
      </c>
      <c r="BV1272" s="71">
        <v>11.165922590840873</v>
      </c>
      <c r="BW1272" s="71">
        <v>10.778800101501865</v>
      </c>
      <c r="BX1272" s="75">
        <v>6438</v>
      </c>
      <c r="BY1272" s="75">
        <v>5245</v>
      </c>
      <c r="BZ1272" s="75">
        <v>5313</v>
      </c>
      <c r="CA1272" s="75">
        <v>6014</v>
      </c>
      <c r="CB1272" s="75">
        <v>6967</v>
      </c>
      <c r="CC1272" s="75">
        <v>8382</v>
      </c>
      <c r="CD1272" s="75">
        <v>5106</v>
      </c>
      <c r="CE1272" s="75">
        <v>5065</v>
      </c>
      <c r="CF1272" s="75">
        <v>8898</v>
      </c>
      <c r="CG1272" s="75">
        <v>5803</v>
      </c>
      <c r="CH1272" s="75">
        <v>6914</v>
      </c>
      <c r="CI1272" s="75">
        <v>6780</v>
      </c>
      <c r="CJ1272" s="75">
        <v>3694</v>
      </c>
      <c r="CK1272" s="75">
        <v>42260</v>
      </c>
      <c r="CL1272" s="73">
        <v>331254.80999999994</v>
      </c>
      <c r="CM1272" s="73">
        <v>350948.6999999999</v>
      </c>
      <c r="CN1272" s="73">
        <v>387864.92999999988</v>
      </c>
      <c r="CO1272" s="73">
        <v>480253.22000000009</v>
      </c>
      <c r="CP1272" s="73">
        <v>501146.98999999993</v>
      </c>
      <c r="CQ1272" s="73">
        <v>362915.25</v>
      </c>
      <c r="CR1272" s="73">
        <v>406527.94000000006</v>
      </c>
      <c r="CS1272" s="73">
        <v>543704.26000000013</v>
      </c>
      <c r="CT1272" s="73">
        <v>410252.23999999993</v>
      </c>
      <c r="CU1272" s="73">
        <v>414919.24</v>
      </c>
      <c r="CV1272" s="73">
        <v>409139.44000000006</v>
      </c>
      <c r="CW1272" s="73">
        <v>375719.69</v>
      </c>
      <c r="CX1272" s="73">
        <v>390052.15</v>
      </c>
      <c r="CY1272" s="77"/>
      <c r="CZ1272" s="4">
        <v>5237</v>
      </c>
      <c r="DA1272" s="76" t="str">
        <f t="shared" si="44"/>
        <v>5237</v>
      </c>
      <c r="DB1272" s="71">
        <v>4.5456446072257783</v>
      </c>
      <c r="DC1272" s="71">
        <v>5.7587255521986487</v>
      </c>
      <c r="DD1272" s="71">
        <v>1.4672037822332717</v>
      </c>
      <c r="DE1272" s="71">
        <v>1.1465401428826012</v>
      </c>
      <c r="DF1272" s="71">
        <v>0.91398222443548283</v>
      </c>
      <c r="DG1272" s="71">
        <v>0.78203637777704038</v>
      </c>
      <c r="DH1272" s="71">
        <v>0.87207817265290055</v>
      </c>
      <c r="DI1272" s="71">
        <v>0.66806672815115564</v>
      </c>
      <c r="DJ1272" s="71">
        <v>1.2385793711518607</v>
      </c>
      <c r="DK1272" s="71">
        <v>0.54345714877153706</v>
      </c>
      <c r="DL1272" s="71">
        <v>0.12151034980800342</v>
      </c>
      <c r="DM1272" s="71">
        <v>0.23250988967775085</v>
      </c>
      <c r="DN1272" s="72">
        <v>0.22819030699161139</v>
      </c>
      <c r="DO1272" s="71">
        <v>0.61330595917280295</v>
      </c>
      <c r="DQ1272" s="71"/>
      <c r="DR1272" s="71"/>
      <c r="DS1272" s="71"/>
      <c r="DT1272" s="71"/>
      <c r="DU1272" s="71"/>
      <c r="DV1272" s="71"/>
      <c r="DW1272" s="71"/>
      <c r="DX1272" s="71"/>
      <c r="DY1272" s="71"/>
      <c r="DZ1272" s="71"/>
      <c r="EA1272" s="71"/>
      <c r="EB1272" s="71"/>
      <c r="EC1272" s="71"/>
      <c r="ED1272" s="71"/>
    </row>
    <row r="1273" spans="1:134">
      <c r="A1273" s="4">
        <v>1399</v>
      </c>
      <c r="B1273" s="46" t="s">
        <v>9683</v>
      </c>
      <c r="C1273" s="65" t="str">
        <f t="shared" si="43"/>
        <v>1399</v>
      </c>
      <c r="D1273" s="69">
        <v>182167.18000000002</v>
      </c>
      <c r="E1273" s="68">
        <v>2061954.4699999997</v>
      </c>
      <c r="F1273" s="68">
        <v>36732.180000000051</v>
      </c>
      <c r="G1273" s="69">
        <v>323094.03999999957</v>
      </c>
      <c r="H1273" s="70">
        <v>98.846013607349704</v>
      </c>
      <c r="I1273" s="70">
        <v>18.580792019058112</v>
      </c>
      <c r="J1273" s="69">
        <v>255460.78999999995</v>
      </c>
      <c r="K1273" s="69">
        <v>265881.04999999993</v>
      </c>
      <c r="L1273" s="69">
        <v>221760.32000000004</v>
      </c>
      <c r="M1273" s="69">
        <v>322456.68999999994</v>
      </c>
      <c r="N1273" s="69">
        <v>407511.92000000004</v>
      </c>
      <c r="O1273" s="69">
        <v>398041.63000000006</v>
      </c>
      <c r="P1273" s="69">
        <v>260844.03999999998</v>
      </c>
      <c r="Q1273" s="69">
        <v>191975.91</v>
      </c>
      <c r="R1273" s="69">
        <v>494790.22000000003</v>
      </c>
      <c r="S1273" s="69">
        <v>279195.94</v>
      </c>
      <c r="T1273" s="69">
        <v>353340.51999999996</v>
      </c>
      <c r="U1273" s="69">
        <v>299640.65999999992</v>
      </c>
      <c r="V1273" s="69">
        <v>182167.18000000002</v>
      </c>
      <c r="W1273" s="70">
        <v>81.301985821118805</v>
      </c>
      <c r="X1273" s="70">
        <v>99.392284076769613</v>
      </c>
      <c r="Y1273" s="70">
        <v>80.601480117416173</v>
      </c>
      <c r="Z1273" s="71">
        <v>99.521472294404916</v>
      </c>
      <c r="AA1273" s="71">
        <v>97.94069430614816</v>
      </c>
      <c r="AB1273" s="71">
        <v>109.54999189401089</v>
      </c>
      <c r="AC1273" s="71">
        <v>98.641849380933266</v>
      </c>
      <c r="AD1273" s="71">
        <v>73.711948410028427</v>
      </c>
      <c r="AE1273" s="71">
        <v>104.22788288742137</v>
      </c>
      <c r="AF1273" s="71">
        <v>101.23759098081202</v>
      </c>
      <c r="AG1273" s="71">
        <v>103.08828911961191</v>
      </c>
      <c r="AH1273" s="71">
        <v>101.24447444394251</v>
      </c>
      <c r="AI1273" s="71">
        <v>105.95089876566138</v>
      </c>
      <c r="AJ1273" s="71">
        <v>-19.605960910352515</v>
      </c>
      <c r="AK1273" s="71">
        <v>-21.132008679834911</v>
      </c>
      <c r="AL1273" s="71">
        <v>-27.883880467314103</v>
      </c>
      <c r="AM1273" s="71">
        <v>-24.964132692029082</v>
      </c>
      <c r="AN1273" s="71">
        <v>-25.868005687203844</v>
      </c>
      <c r="AO1273" s="71">
        <v>-18.226331798114515</v>
      </c>
      <c r="AP1273" s="71">
        <v>-0.94329881580007546</v>
      </c>
      <c r="AQ1273" s="71">
        <v>-11.307868598315673</v>
      </c>
      <c r="AR1273" s="71">
        <v>87.301381564266308</v>
      </c>
      <c r="AS1273" s="71">
        <v>-18.124151280850754</v>
      </c>
      <c r="AT1273" s="71">
        <v>30.606227276826825</v>
      </c>
      <c r="AU1273" s="71">
        <v>25.931443668182673</v>
      </c>
      <c r="AV1273" s="72">
        <v>25.256767628150079</v>
      </c>
      <c r="AW1273" s="73">
        <v>-62300.070000000094</v>
      </c>
      <c r="AX1273" s="73">
        <v>-71240.570000000007</v>
      </c>
      <c r="AY1273" s="73">
        <v>-85744.190000000031</v>
      </c>
      <c r="AZ1273" s="73">
        <v>-107280.05000000005</v>
      </c>
      <c r="BA1273" s="73">
        <v>-142171.90999999992</v>
      </c>
      <c r="BB1273" s="73">
        <v>-84352.679999999935</v>
      </c>
      <c r="BC1273" s="73">
        <v>-2483.9700000000885</v>
      </c>
      <c r="BD1273" s="73">
        <v>-24476.110000000044</v>
      </c>
      <c r="BE1273" s="73">
        <v>230622.27000000002</v>
      </c>
      <c r="BF1273" s="73">
        <v>-61803.20000000007</v>
      </c>
      <c r="BG1273" s="73">
        <v>82801.719999999972</v>
      </c>
      <c r="BH1273" s="73">
        <v>61701.149999999907</v>
      </c>
      <c r="BI1273" s="73">
        <v>36732.180000000051</v>
      </c>
      <c r="BJ1273" s="71">
        <v>14.640417871464367</v>
      </c>
      <c r="BK1273" s="71">
        <v>7.3854667290169154</v>
      </c>
      <c r="BL1273" s="71">
        <v>9.3635672748425804</v>
      </c>
      <c r="BM1273" s="71">
        <v>9.5658053820455358</v>
      </c>
      <c r="BN1273" s="71">
        <v>1.0806472080419534</v>
      </c>
      <c r="BO1273" s="71">
        <v>7.3782093766571286</v>
      </c>
      <c r="BP1273" s="71">
        <v>13.760940007157643</v>
      </c>
      <c r="BQ1273" s="71">
        <v>13.469680427698414</v>
      </c>
      <c r="BR1273" s="72">
        <v>6.0140127894354221</v>
      </c>
      <c r="BS1273" s="72">
        <v>11.053041749367218</v>
      </c>
      <c r="BT1273" s="71">
        <v>14.284877015149238</v>
      </c>
      <c r="BU1273" s="71">
        <v>10.583514410760063</v>
      </c>
      <c r="BV1273" s="71">
        <v>8.8806567213478367</v>
      </c>
      <c r="BW1273" s="71">
        <v>9.3648450989913901</v>
      </c>
      <c r="BX1273" s="75">
        <v>4434</v>
      </c>
      <c r="BY1273" s="75">
        <v>3664</v>
      </c>
      <c r="BZ1273" s="75">
        <v>3600</v>
      </c>
      <c r="CA1273" s="75">
        <v>4414</v>
      </c>
      <c r="CB1273" s="75">
        <v>5496</v>
      </c>
      <c r="CC1273" s="75">
        <v>6819</v>
      </c>
      <c r="CD1273" s="75">
        <v>3972</v>
      </c>
      <c r="CE1273" s="75">
        <v>3303</v>
      </c>
      <c r="CF1273" s="75">
        <v>7737</v>
      </c>
      <c r="CG1273" s="75">
        <v>4887</v>
      </c>
      <c r="CH1273" s="75">
        <v>5557</v>
      </c>
      <c r="CI1273" s="75">
        <v>5331</v>
      </c>
      <c r="CJ1273" s="75">
        <v>2854</v>
      </c>
      <c r="CK1273" s="75">
        <v>33641</v>
      </c>
      <c r="CL1273" s="73">
        <v>564715.27999999991</v>
      </c>
      <c r="CM1273" s="73">
        <v>519296.55999999994</v>
      </c>
      <c r="CN1273" s="73">
        <v>690314.02</v>
      </c>
      <c r="CO1273" s="73">
        <v>760150.83000000019</v>
      </c>
      <c r="CP1273" s="73">
        <v>699576.31</v>
      </c>
      <c r="CQ1273" s="73">
        <v>607958.62000000011</v>
      </c>
      <c r="CR1273" s="73">
        <v>572758.72999999986</v>
      </c>
      <c r="CS1273" s="73">
        <v>673835.6399999999</v>
      </c>
      <c r="CT1273" s="73">
        <v>532731.64</v>
      </c>
      <c r="CU1273" s="73">
        <v>524011.52000000008</v>
      </c>
      <c r="CV1273" s="73">
        <v>632600.85000000009</v>
      </c>
      <c r="CW1273" s="73">
        <v>687896.7</v>
      </c>
      <c r="CX1273" s="73">
        <v>697917.9</v>
      </c>
      <c r="CY1273" s="77"/>
      <c r="CZ1273" s="4">
        <v>1399</v>
      </c>
      <c r="DA1273" s="76" t="str">
        <f t="shared" si="44"/>
        <v>1399</v>
      </c>
      <c r="DB1273" s="71">
        <v>6.5202965946409659</v>
      </c>
      <c r="DC1273" s="71">
        <v>11.613699788366251</v>
      </c>
      <c r="DD1273" s="71">
        <v>4.0530158605215929</v>
      </c>
      <c r="DE1273" s="71">
        <v>4.5186394447091587</v>
      </c>
      <c r="DF1273" s="71">
        <v>1.8601144836412731</v>
      </c>
      <c r="DG1273" s="71">
        <v>1.4612565504239359</v>
      </c>
      <c r="DH1273" s="71">
        <v>1.1642327860635209</v>
      </c>
      <c r="DI1273" s="71">
        <v>0.45278610541751774</v>
      </c>
      <c r="DJ1273" s="71">
        <v>0.81486108034741633</v>
      </c>
      <c r="DK1273" s="71">
        <v>2.0105333355765538</v>
      </c>
      <c r="DL1273" s="71">
        <v>0.52189086887359359</v>
      </c>
      <c r="DM1273" s="71">
        <v>0.56388862425107844</v>
      </c>
      <c r="DN1273" s="72">
        <v>0.50516741798041842</v>
      </c>
      <c r="DO1273" s="71">
        <v>0.87372669977478101</v>
      </c>
      <c r="DQ1273" s="71"/>
      <c r="DR1273" s="71"/>
      <c r="DS1273" s="71"/>
      <c r="DT1273" s="71"/>
      <c r="DU1273" s="71"/>
      <c r="DV1273" s="71"/>
      <c r="DW1273" s="71"/>
      <c r="DX1273" s="71"/>
      <c r="DY1273" s="71"/>
      <c r="DZ1273" s="71"/>
      <c r="EA1273" s="71"/>
      <c r="EB1273" s="71"/>
      <c r="EC1273" s="71"/>
      <c r="ED1273" s="71"/>
    </row>
    <row r="1274" spans="1:134">
      <c r="A1274" s="4">
        <v>1432</v>
      </c>
      <c r="B1274" s="46" t="s">
        <v>9689</v>
      </c>
      <c r="C1274" s="65" t="str">
        <f t="shared" si="43"/>
        <v>1432</v>
      </c>
      <c r="D1274" s="69">
        <v>177126.09999999998</v>
      </c>
      <c r="E1274" s="68">
        <v>1901728.7599999995</v>
      </c>
      <c r="F1274" s="68">
        <v>42349.25999999998</v>
      </c>
      <c r="G1274" s="69">
        <v>-134150.11999999965</v>
      </c>
      <c r="H1274" s="70">
        <v>80.754616833560661</v>
      </c>
      <c r="I1274" s="70">
        <v>-6.5892976894578181</v>
      </c>
      <c r="J1274" s="69">
        <v>256516.97999999995</v>
      </c>
      <c r="K1274" s="69">
        <v>294314.18999999994</v>
      </c>
      <c r="L1274" s="69">
        <v>256632.88999999996</v>
      </c>
      <c r="M1274" s="69">
        <v>253208.28000000003</v>
      </c>
      <c r="N1274" s="69">
        <v>398022.52</v>
      </c>
      <c r="O1274" s="69">
        <v>457706.52999999997</v>
      </c>
      <c r="P1274" s="69">
        <v>270523.70999999996</v>
      </c>
      <c r="Q1274" s="69">
        <v>200760.86999999997</v>
      </c>
      <c r="R1274" s="69">
        <v>400896.83999999991</v>
      </c>
      <c r="S1274" s="69">
        <v>279598.25</v>
      </c>
      <c r="T1274" s="69">
        <v>278326.45</v>
      </c>
      <c r="U1274" s="69">
        <v>294496.53999999992</v>
      </c>
      <c r="V1274" s="69">
        <v>177126.09999999998</v>
      </c>
      <c r="W1274" s="70">
        <v>82.400798727939218</v>
      </c>
      <c r="X1274" s="70">
        <v>101.05944404176748</v>
      </c>
      <c r="Y1274" s="70">
        <v>95.342497691342871</v>
      </c>
      <c r="Z1274" s="71">
        <v>72.547286326412291</v>
      </c>
      <c r="AA1274" s="71">
        <v>79.339844368670626</v>
      </c>
      <c r="AB1274" s="71">
        <v>102.73717767464407</v>
      </c>
      <c r="AC1274" s="71">
        <v>78.312958555461492</v>
      </c>
      <c r="AD1274" s="71">
        <v>57.056556734255061</v>
      </c>
      <c r="AE1274" s="71">
        <v>76.554553088048792</v>
      </c>
      <c r="AF1274" s="71">
        <v>81.433105931223764</v>
      </c>
      <c r="AG1274" s="71">
        <v>80.9706695550734</v>
      </c>
      <c r="AH1274" s="71">
        <v>98.209758793865149</v>
      </c>
      <c r="AI1274" s="71">
        <v>120.4766231706984</v>
      </c>
      <c r="AJ1274" s="71">
        <v>-16.408256557851463</v>
      </c>
      <c r="AK1274" s="71">
        <v>-17.882068320108559</v>
      </c>
      <c r="AL1274" s="71">
        <v>-25.521277709985167</v>
      </c>
      <c r="AM1274" s="71">
        <v>-29.335215991486983</v>
      </c>
      <c r="AN1274" s="71">
        <v>-41.533003692143488</v>
      </c>
      <c r="AO1274" s="71">
        <v>-24.957587787958634</v>
      </c>
      <c r="AP1274" s="71">
        <v>-24.818040865942436</v>
      </c>
      <c r="AQ1274" s="71">
        <v>-31.58545422277037</v>
      </c>
      <c r="AR1274" s="71">
        <v>18.56746891150658</v>
      </c>
      <c r="AS1274" s="71">
        <v>-26.714846627053312</v>
      </c>
      <c r="AT1274" s="71">
        <v>-1.5883015557046742</v>
      </c>
      <c r="AU1274" s="71">
        <v>20.020150580802444</v>
      </c>
      <c r="AV1274" s="72">
        <v>31.421763561157825</v>
      </c>
      <c r="AW1274" s="73">
        <v>-50351.820000000094</v>
      </c>
      <c r="AX1274" s="73">
        <v>-64090.099999999977</v>
      </c>
      <c r="AY1274" s="73">
        <v>-87939.20000000007</v>
      </c>
      <c r="AZ1274" s="73">
        <v>-105114.87</v>
      </c>
      <c r="BA1274" s="73">
        <v>-282741.91999999981</v>
      </c>
      <c r="BB1274" s="73">
        <v>-136237.49000000005</v>
      </c>
      <c r="BC1274" s="73">
        <v>-89301.590000000084</v>
      </c>
      <c r="BD1274" s="73">
        <v>-92686.76999999999</v>
      </c>
      <c r="BE1274" s="73">
        <v>62779.780000000028</v>
      </c>
      <c r="BF1274" s="73">
        <v>-101922.75000000012</v>
      </c>
      <c r="BG1274" s="73">
        <v>-4492.0099999999511</v>
      </c>
      <c r="BH1274" s="73">
        <v>49123.959999999934</v>
      </c>
      <c r="BI1274" s="73">
        <v>42349.25999999998</v>
      </c>
      <c r="BJ1274" s="71">
        <v>14.678671050601203</v>
      </c>
      <c r="BK1274" s="71">
        <v>6.379339724967668</v>
      </c>
      <c r="BL1274" s="71">
        <v>-3.6538264833908705</v>
      </c>
      <c r="BM1274" s="71">
        <v>13.190033961003131</v>
      </c>
      <c r="BN1274" s="71">
        <v>4.2793886611019447</v>
      </c>
      <c r="BO1274" s="71">
        <v>3.8169603189132149</v>
      </c>
      <c r="BP1274" s="71">
        <v>6.8572187463109415</v>
      </c>
      <c r="BQ1274" s="71">
        <v>12.529843872480903</v>
      </c>
      <c r="BR1274" s="72">
        <v>14.873542134427579</v>
      </c>
      <c r="BS1274" s="72">
        <v>13.847254792739001</v>
      </c>
      <c r="BT1274" s="71">
        <v>14.078449455743609</v>
      </c>
      <c r="BU1274" s="71">
        <v>13.446044833657933</v>
      </c>
      <c r="BV1274" s="71">
        <v>15.294018545840967</v>
      </c>
      <c r="BW1274" s="71">
        <v>11.681486033379858</v>
      </c>
      <c r="BX1274" s="75">
        <v>3818</v>
      </c>
      <c r="BY1274" s="75">
        <v>3880</v>
      </c>
      <c r="BZ1274" s="75">
        <v>3834</v>
      </c>
      <c r="CA1274" s="75">
        <v>3828</v>
      </c>
      <c r="CB1274" s="75">
        <v>4890</v>
      </c>
      <c r="CC1274" s="75">
        <v>5854</v>
      </c>
      <c r="CD1274" s="75">
        <v>3686</v>
      </c>
      <c r="CE1274" s="75">
        <v>3192</v>
      </c>
      <c r="CF1274" s="75">
        <v>6011</v>
      </c>
      <c r="CG1274" s="75">
        <v>4767</v>
      </c>
      <c r="CH1274" s="75">
        <v>4422</v>
      </c>
      <c r="CI1274" s="75">
        <v>4398</v>
      </c>
      <c r="CJ1274" s="75">
        <v>2567</v>
      </c>
      <c r="CK1274" s="75">
        <v>29043</v>
      </c>
      <c r="CL1274" s="73">
        <v>989960.49999999988</v>
      </c>
      <c r="CM1274" s="73">
        <v>947827.01999999979</v>
      </c>
      <c r="CN1274" s="73">
        <v>910088.2</v>
      </c>
      <c r="CO1274" s="73">
        <v>985564.57</v>
      </c>
      <c r="CP1274" s="73">
        <v>942546.87999999977</v>
      </c>
      <c r="CQ1274" s="73">
        <v>698783.67000000027</v>
      </c>
      <c r="CR1274" s="73">
        <v>710940.32000000007</v>
      </c>
      <c r="CS1274" s="73">
        <v>801677.65999999992</v>
      </c>
      <c r="CT1274" s="73">
        <v>709117.74000000022</v>
      </c>
      <c r="CU1274" s="73">
        <v>710510.21</v>
      </c>
      <c r="CV1274" s="73">
        <v>634499.99999999977</v>
      </c>
      <c r="CW1274" s="73">
        <v>679570.72999999986</v>
      </c>
      <c r="CX1274" s="73">
        <v>734713.99</v>
      </c>
      <c r="CY1274" s="77"/>
      <c r="CZ1274" s="4">
        <v>1432</v>
      </c>
      <c r="DA1274" s="76" t="str">
        <f t="shared" si="44"/>
        <v>1432</v>
      </c>
      <c r="DB1274" s="71">
        <v>3.7191092489557418</v>
      </c>
      <c r="DC1274" s="71">
        <v>3.2888040587705771</v>
      </c>
      <c r="DD1274" s="71">
        <v>0.21436420580232757</v>
      </c>
      <c r="DE1274" s="71">
        <v>0.7580752693683922</v>
      </c>
      <c r="DF1274" s="71">
        <v>0.88994178874942831</v>
      </c>
      <c r="DG1274" s="71">
        <v>0.7252823326967005</v>
      </c>
      <c r="DH1274" s="71">
        <v>0.40154015522804826</v>
      </c>
      <c r="DI1274" s="71">
        <v>0.22666423543032757</v>
      </c>
      <c r="DJ1274" s="71">
        <v>0.1326072951794085</v>
      </c>
      <c r="DK1274" s="71">
        <v>0.47346925904279225</v>
      </c>
      <c r="DL1274" s="71">
        <v>1.0978671825028532</v>
      </c>
      <c r="DM1274" s="71">
        <v>0.52082119128346549</v>
      </c>
      <c r="DN1274" s="71">
        <v>0.12925785399643819</v>
      </c>
      <c r="DO1274" s="71">
        <v>0.42903609331539788</v>
      </c>
      <c r="DQ1274" s="71"/>
      <c r="DR1274" s="71"/>
      <c r="DS1274" s="71"/>
      <c r="DT1274" s="71"/>
      <c r="DU1274" s="71"/>
      <c r="DV1274" s="71"/>
      <c r="DW1274" s="71"/>
      <c r="DX1274" s="71"/>
      <c r="DY1274" s="71"/>
      <c r="DZ1274" s="71"/>
      <c r="EA1274" s="71"/>
      <c r="EB1274" s="71"/>
      <c r="EC1274" s="71"/>
      <c r="ED1274" s="71"/>
    </row>
    <row r="1275" spans="1:134">
      <c r="A1275" s="4">
        <v>1425</v>
      </c>
      <c r="B1275" s="46" t="s">
        <v>9695</v>
      </c>
      <c r="C1275" s="65" t="str">
        <f t="shared" si="43"/>
        <v>1425</v>
      </c>
      <c r="D1275" s="69">
        <v>348044.92999999993</v>
      </c>
      <c r="E1275" s="68">
        <v>4152789.1200000006</v>
      </c>
      <c r="F1275" s="68">
        <v>2673.3699999998789</v>
      </c>
      <c r="G1275" s="69">
        <v>769708.90000000084</v>
      </c>
      <c r="H1275" s="70">
        <v>102.61554380321438</v>
      </c>
      <c r="I1275" s="70">
        <v>22.751718846324053</v>
      </c>
      <c r="J1275" s="69">
        <v>597012.11</v>
      </c>
      <c r="K1275" s="69">
        <v>526141.79999999993</v>
      </c>
      <c r="L1275" s="69">
        <v>557745.91</v>
      </c>
      <c r="M1275" s="69">
        <v>643015.72999999986</v>
      </c>
      <c r="N1275" s="69">
        <v>1014633.33</v>
      </c>
      <c r="O1275" s="69">
        <v>789062.87000000011</v>
      </c>
      <c r="P1275" s="69">
        <v>518398.14000000007</v>
      </c>
      <c r="Q1275" s="69">
        <v>483289.39000000007</v>
      </c>
      <c r="R1275" s="69">
        <v>973481.21000000008</v>
      </c>
      <c r="S1275" s="69">
        <v>556119.89999999991</v>
      </c>
      <c r="T1275" s="69">
        <v>684119.66999999993</v>
      </c>
      <c r="U1275" s="69">
        <v>589335.88000000012</v>
      </c>
      <c r="V1275" s="69">
        <v>348044.92999999993</v>
      </c>
      <c r="W1275" s="70">
        <v>119.68475210661238</v>
      </c>
      <c r="X1275" s="70">
        <v>104.05618085804991</v>
      </c>
      <c r="Y1275" s="70">
        <v>113.05133304744939</v>
      </c>
      <c r="Z1275" s="71">
        <v>101.22534963679198</v>
      </c>
      <c r="AA1275" s="71">
        <v>104.083118840179</v>
      </c>
      <c r="AB1275" s="71">
        <v>96.637518553307956</v>
      </c>
      <c r="AC1275" s="71">
        <v>99.215923447291061</v>
      </c>
      <c r="AD1275" s="71">
        <v>93.426258667667412</v>
      </c>
      <c r="AE1275" s="71">
        <v>106.83967667791138</v>
      </c>
      <c r="AF1275" s="71">
        <v>114.51503538906884</v>
      </c>
      <c r="AG1275" s="71">
        <v>103.19600140553105</v>
      </c>
      <c r="AH1275" s="71">
        <v>107.83044952685013</v>
      </c>
      <c r="AI1275" s="71">
        <v>86.818764848395233</v>
      </c>
      <c r="AJ1275" s="71">
        <v>24.408215460155812</v>
      </c>
      <c r="AK1275" s="71">
        <v>-6.5566664994256563</v>
      </c>
      <c r="AL1275" s="71">
        <v>7.8625062537505785</v>
      </c>
      <c r="AM1275" s="71">
        <v>-4.9569291746754836</v>
      </c>
      <c r="AN1275" s="71">
        <v>2.9063830349156383</v>
      </c>
      <c r="AO1275" s="71">
        <v>0.83923379023456146</v>
      </c>
      <c r="AP1275" s="71">
        <v>-1.8985660426118489E-2</v>
      </c>
      <c r="AQ1275" s="71">
        <v>18.076478981290123</v>
      </c>
      <c r="AR1275" s="71">
        <v>103.45879309341983</v>
      </c>
      <c r="AS1275" s="71">
        <v>-15.884756408415191</v>
      </c>
      <c r="AT1275" s="71">
        <v>31.719992411637076</v>
      </c>
      <c r="AU1275" s="71">
        <v>30.693605932405532</v>
      </c>
      <c r="AV1275" s="72">
        <v>0.77405620775488071</v>
      </c>
      <c r="AW1275" s="73">
        <v>117130.53000000003</v>
      </c>
      <c r="AX1275" s="73">
        <v>-36917.95000000007</v>
      </c>
      <c r="AY1275" s="73">
        <v>40656.210000000021</v>
      </c>
      <c r="AZ1275" s="73">
        <v>-33536.199999999953</v>
      </c>
      <c r="BA1275" s="73">
        <v>28656.270000000251</v>
      </c>
      <c r="BB1275" s="73">
        <v>14372.490000000224</v>
      </c>
      <c r="BC1275" s="73">
        <v>-98.440000000060536</v>
      </c>
      <c r="BD1275" s="73">
        <v>73987.390000000247</v>
      </c>
      <c r="BE1275" s="73">
        <v>495015.18000000005</v>
      </c>
      <c r="BF1275" s="73">
        <v>-105020.55000000005</v>
      </c>
      <c r="BG1275" s="73">
        <v>164745.45999999985</v>
      </c>
      <c r="BH1275" s="73">
        <v>138406.49000000011</v>
      </c>
      <c r="BI1275" s="73">
        <v>2673.3699999998789</v>
      </c>
      <c r="BJ1275" s="71">
        <v>8.2711639016104481</v>
      </c>
      <c r="BK1275" s="71">
        <v>6.2824608544535625</v>
      </c>
      <c r="BL1275" s="71">
        <v>4.7044595417122386</v>
      </c>
      <c r="BM1275" s="71">
        <v>6.1557232346617461</v>
      </c>
      <c r="BN1275" s="71">
        <v>-5.2846144888233857</v>
      </c>
      <c r="BO1275" s="71">
        <v>4.9721353170351312</v>
      </c>
      <c r="BP1275" s="71">
        <v>14.683030335457975</v>
      </c>
      <c r="BQ1275" s="71">
        <v>11.746096452097506</v>
      </c>
      <c r="BR1275" s="72">
        <v>2.3202918475329204</v>
      </c>
      <c r="BS1275" s="72">
        <v>8.7643653015652596</v>
      </c>
      <c r="BT1275" s="71">
        <v>9.0205054424686288</v>
      </c>
      <c r="BU1275" s="71">
        <v>7.1353199772896314</v>
      </c>
      <c r="BV1275" s="71">
        <v>4.7234771343434883</v>
      </c>
      <c r="BW1275" s="71">
        <v>6.3560415705107349</v>
      </c>
      <c r="BX1275" s="75">
        <v>10146</v>
      </c>
      <c r="BY1275" s="75">
        <v>9556</v>
      </c>
      <c r="BZ1275" s="75">
        <v>10022</v>
      </c>
      <c r="CA1275" s="75">
        <v>10489</v>
      </c>
      <c r="CB1275" s="75">
        <v>13975</v>
      </c>
      <c r="CC1275" s="75">
        <v>13753</v>
      </c>
      <c r="CD1275" s="75">
        <v>8531</v>
      </c>
      <c r="CE1275" s="75">
        <v>7945</v>
      </c>
      <c r="CF1275" s="75">
        <v>14997</v>
      </c>
      <c r="CG1275" s="75">
        <v>9207</v>
      </c>
      <c r="CH1275" s="75">
        <v>10822</v>
      </c>
      <c r="CI1275" s="75">
        <v>9843</v>
      </c>
      <c r="CJ1275" s="75">
        <v>5924</v>
      </c>
      <c r="CK1275" s="75">
        <v>67269</v>
      </c>
      <c r="CL1275" s="73">
        <v>731650.35000000009</v>
      </c>
      <c r="CM1275" s="73">
        <v>694915.77000000014</v>
      </c>
      <c r="CN1275" s="73">
        <v>995198.38</v>
      </c>
      <c r="CO1275" s="73">
        <v>1198124.6499999999</v>
      </c>
      <c r="CP1275" s="73">
        <v>1146512.9099999997</v>
      </c>
      <c r="CQ1275" s="73">
        <v>926275.54999999981</v>
      </c>
      <c r="CR1275" s="73">
        <v>912232.19999999972</v>
      </c>
      <c r="CS1275" s="73">
        <v>1176811.9300000002</v>
      </c>
      <c r="CT1275" s="73">
        <v>852669.35999999975</v>
      </c>
      <c r="CU1275" s="73">
        <v>910528.27</v>
      </c>
      <c r="CV1275" s="73">
        <v>823343.41999999993</v>
      </c>
      <c r="CW1275" s="73">
        <v>863327.10000000009</v>
      </c>
      <c r="CX1275" s="73">
        <v>1022500.9800000002</v>
      </c>
      <c r="CY1275" s="77"/>
      <c r="CZ1275" s="4">
        <v>1425</v>
      </c>
      <c r="DA1275" s="76" t="str">
        <f t="shared" si="44"/>
        <v>1425</v>
      </c>
      <c r="DB1275" s="71">
        <v>4.0120320626447263</v>
      </c>
      <c r="DC1275" s="71">
        <v>2.9251265267214928</v>
      </c>
      <c r="DD1275" s="71">
        <v>1.4563186494513713</v>
      </c>
      <c r="DE1275" s="71">
        <v>0.80357513151912507</v>
      </c>
      <c r="DF1275" s="71">
        <v>0.85702097433322644</v>
      </c>
      <c r="DG1275" s="71">
        <v>0.86672678639524658</v>
      </c>
      <c r="DH1275" s="71">
        <v>0.39867008856213348</v>
      </c>
      <c r="DI1275" s="71">
        <v>0.41206670103422877</v>
      </c>
      <c r="DJ1275" s="71">
        <v>0.30276856398751439</v>
      </c>
      <c r="DK1275" s="71">
        <v>0.42109912591580517</v>
      </c>
      <c r="DL1275" s="71">
        <v>0.43919917590781088</v>
      </c>
      <c r="DM1275" s="71">
        <v>0.63379036057224691</v>
      </c>
      <c r="DN1275" s="71">
        <v>0.20109515082164803</v>
      </c>
      <c r="DO1275" s="71">
        <v>0.40430542275216508</v>
      </c>
      <c r="DQ1275" s="71"/>
      <c r="DR1275" s="71"/>
      <c r="DS1275" s="71"/>
      <c r="DT1275" s="71"/>
      <c r="DU1275" s="71"/>
      <c r="DV1275" s="71"/>
      <c r="DW1275" s="71"/>
      <c r="DX1275" s="71"/>
      <c r="DY1275" s="71"/>
      <c r="DZ1275" s="71"/>
      <c r="EA1275" s="71"/>
      <c r="EB1275" s="71"/>
      <c r="EC1275" s="71"/>
      <c r="ED1275" s="71"/>
    </row>
    <row r="1276" spans="1:134">
      <c r="A1276" s="4">
        <v>5121</v>
      </c>
      <c r="B1276" s="46" t="s">
        <v>9701</v>
      </c>
      <c r="C1276" s="65" t="str">
        <f t="shared" si="43"/>
        <v>5121</v>
      </c>
      <c r="D1276" s="69">
        <v>158117.94999999998</v>
      </c>
      <c r="E1276" s="68">
        <v>1751549.0399999996</v>
      </c>
      <c r="F1276" s="68">
        <v>41649.920000000013</v>
      </c>
      <c r="G1276" s="69">
        <v>411413.4300000004</v>
      </c>
      <c r="H1276" s="70">
        <v>106.44560936956657</v>
      </c>
      <c r="I1276" s="70">
        <v>30.699387952238698</v>
      </c>
      <c r="J1276" s="69">
        <v>213996.34999999995</v>
      </c>
      <c r="K1276" s="69">
        <v>194041.16999999995</v>
      </c>
      <c r="L1276" s="69">
        <v>213956.40999999997</v>
      </c>
      <c r="M1276" s="69">
        <v>221110.66999999995</v>
      </c>
      <c r="N1276" s="69">
        <v>346990.29</v>
      </c>
      <c r="O1276" s="69">
        <v>349669.94</v>
      </c>
      <c r="P1276" s="69">
        <v>186535.04999999996</v>
      </c>
      <c r="Q1276" s="69">
        <v>210986.23999999993</v>
      </c>
      <c r="R1276" s="69">
        <v>430863.14999999991</v>
      </c>
      <c r="S1276" s="69">
        <v>216777.59</v>
      </c>
      <c r="T1276" s="69">
        <v>274876.42</v>
      </c>
      <c r="U1276" s="69">
        <v>273392.63999999996</v>
      </c>
      <c r="V1276" s="69">
        <v>158117.94999999998</v>
      </c>
      <c r="W1276" s="70">
        <v>99.699965075531495</v>
      </c>
      <c r="X1276" s="70">
        <v>95.031922751364633</v>
      </c>
      <c r="Y1276" s="70">
        <v>94.846233991863855</v>
      </c>
      <c r="Z1276" s="71">
        <v>83.176813797794964</v>
      </c>
      <c r="AA1276" s="71">
        <v>104.90572741257382</v>
      </c>
      <c r="AB1276" s="71">
        <v>91.725576910681767</v>
      </c>
      <c r="AC1276" s="71">
        <v>87.723322834895129</v>
      </c>
      <c r="AD1276" s="71">
        <v>97.968969875743824</v>
      </c>
      <c r="AE1276" s="71">
        <v>108.19108744629236</v>
      </c>
      <c r="AF1276" s="71">
        <v>107.01094138075091</v>
      </c>
      <c r="AG1276" s="71">
        <v>120.23794738307869</v>
      </c>
      <c r="AH1276" s="71">
        <v>112.42276083175378</v>
      </c>
      <c r="AI1276" s="71">
        <v>109.14022438035647</v>
      </c>
      <c r="AJ1276" s="71">
        <v>-5.1245709030361963</v>
      </c>
      <c r="AK1276" s="71">
        <v>-15.03917132954491</v>
      </c>
      <c r="AL1276" s="71">
        <v>-4.2298048777103308</v>
      </c>
      <c r="AM1276" s="71">
        <v>-11.409199271963821</v>
      </c>
      <c r="AN1276" s="71">
        <v>-4.74833503940153</v>
      </c>
      <c r="AO1276" s="71">
        <v>-11.684302405507662</v>
      </c>
      <c r="AP1276" s="71">
        <v>-7.6146900403972317</v>
      </c>
      <c r="AQ1276" s="71">
        <v>23.44207983163038</v>
      </c>
      <c r="AR1276" s="71">
        <v>153.95276899679379</v>
      </c>
      <c r="AS1276" s="71">
        <v>-31.783342898184074</v>
      </c>
      <c r="AT1276" s="71">
        <v>56.309183227251204</v>
      </c>
      <c r="AU1276" s="71">
        <v>45.775665792557874</v>
      </c>
      <c r="AV1276" s="72">
        <v>35.760817796952551</v>
      </c>
      <c r="AW1276" s="73">
        <v>-11558.730000000127</v>
      </c>
      <c r="AX1276" s="73">
        <v>-34347.809999999969</v>
      </c>
      <c r="AY1276" s="73">
        <v>-9449.6400000000722</v>
      </c>
      <c r="AZ1276" s="73">
        <v>-28475.820000000007</v>
      </c>
      <c r="BA1276" s="73">
        <v>-17291.619999999995</v>
      </c>
      <c r="BB1276" s="73">
        <v>-42286.689999999886</v>
      </c>
      <c r="BC1276" s="73">
        <v>-15374.810000000114</v>
      </c>
      <c r="BD1276" s="73">
        <v>40067.01999999999</v>
      </c>
      <c r="BE1276" s="73">
        <v>261200.43999999994</v>
      </c>
      <c r="BF1276" s="73">
        <v>-101000.49999999997</v>
      </c>
      <c r="BG1276" s="73">
        <v>99022.119999999937</v>
      </c>
      <c r="BH1276" s="73">
        <v>85849.239999999962</v>
      </c>
      <c r="BI1276" s="73">
        <v>41649.920000000013</v>
      </c>
      <c r="BJ1276" s="71">
        <v>9.7928325349563146</v>
      </c>
      <c r="BK1276" s="71">
        <v>10.805974708679228</v>
      </c>
      <c r="BL1276" s="71">
        <v>11.900518773522558</v>
      </c>
      <c r="BM1276" s="71">
        <v>10.145344011806181</v>
      </c>
      <c r="BN1276" s="71">
        <v>0.68922000994583499</v>
      </c>
      <c r="BO1276" s="71">
        <v>9.9605365834301107</v>
      </c>
      <c r="BP1276" s="71">
        <v>16.379104257421591</v>
      </c>
      <c r="BQ1276" s="71">
        <v>14.236844755110543</v>
      </c>
      <c r="BR1276" s="72">
        <v>9.8391695256566862</v>
      </c>
      <c r="BS1276" s="72">
        <v>8.6883385010494596</v>
      </c>
      <c r="BT1276" s="71">
        <v>12.970518368001937</v>
      </c>
      <c r="BU1276" s="71">
        <v>11.399207609564934</v>
      </c>
      <c r="BV1276" s="71">
        <v>7.1320174896080264</v>
      </c>
      <c r="BW1276" s="71">
        <v>10.02362667301407</v>
      </c>
      <c r="BX1276" s="75">
        <v>5747</v>
      </c>
      <c r="BY1276" s="75">
        <v>5433</v>
      </c>
      <c r="BZ1276" s="75">
        <v>5310</v>
      </c>
      <c r="CA1276" s="75">
        <v>5551</v>
      </c>
      <c r="CB1276" s="75">
        <v>7044</v>
      </c>
      <c r="CC1276" s="75">
        <v>8100</v>
      </c>
      <c r="CD1276" s="75">
        <v>4727</v>
      </c>
      <c r="CE1276" s="75">
        <v>5201</v>
      </c>
      <c r="CF1276" s="75">
        <v>8295</v>
      </c>
      <c r="CG1276" s="75">
        <v>5496</v>
      </c>
      <c r="CH1276" s="75">
        <v>6415</v>
      </c>
      <c r="CI1276" s="75">
        <v>6567</v>
      </c>
      <c r="CJ1276" s="75">
        <v>3804</v>
      </c>
      <c r="CK1276" s="75">
        <v>40505</v>
      </c>
      <c r="CL1276" s="73">
        <v>447979.2699999999</v>
      </c>
      <c r="CM1276" s="73">
        <v>472819.99</v>
      </c>
      <c r="CN1276" s="73">
        <v>423539.99</v>
      </c>
      <c r="CO1276" s="73">
        <v>496967.64999999991</v>
      </c>
      <c r="CP1276" s="73">
        <v>441638.89999999997</v>
      </c>
      <c r="CQ1276" s="73">
        <v>376552.81999999989</v>
      </c>
      <c r="CR1276" s="73">
        <v>387465.8600000001</v>
      </c>
      <c r="CS1276" s="73">
        <v>538631.74000000011</v>
      </c>
      <c r="CT1276" s="73">
        <v>538514.61999999988</v>
      </c>
      <c r="CU1276" s="73">
        <v>519193.15000000008</v>
      </c>
      <c r="CV1276" s="73">
        <v>580556.63</v>
      </c>
      <c r="CW1276" s="73">
        <v>595852.7799999998</v>
      </c>
      <c r="CX1276" s="73">
        <v>579755.24000000011</v>
      </c>
      <c r="CY1276" s="77"/>
      <c r="CZ1276" s="4">
        <v>5121</v>
      </c>
      <c r="DA1276" s="76" t="str">
        <f t="shared" si="44"/>
        <v>5121</v>
      </c>
      <c r="DB1276" s="71">
        <v>2.3281275669826398</v>
      </c>
      <c r="DC1276" s="71">
        <v>2.0744573545212837</v>
      </c>
      <c r="DD1276" s="71">
        <v>0.44618340312857746</v>
      </c>
      <c r="DE1276" s="71">
        <v>0.2105176106844697</v>
      </c>
      <c r="DF1276" s="71">
        <v>0.25523244663197353</v>
      </c>
      <c r="DG1276" s="71">
        <v>0.11447873753909264</v>
      </c>
      <c r="DH1276" s="71">
        <v>0.30302149422948504</v>
      </c>
      <c r="DI1276" s="71">
        <v>7.1841282728440065E-2</v>
      </c>
      <c r="DJ1276" s="71">
        <v>0.1161840033979864</v>
      </c>
      <c r="DK1276" s="71">
        <v>0.12862259828195768</v>
      </c>
      <c r="DL1276" s="71">
        <v>9.1096221730271376E-2</v>
      </c>
      <c r="DM1276" s="71">
        <v>0.13903776155555514</v>
      </c>
      <c r="DN1276" s="72">
        <v>6.678987167261756E-2</v>
      </c>
      <c r="DO1276" s="71">
        <v>0.1275491247338611</v>
      </c>
      <c r="DQ1276" s="71"/>
      <c r="DR1276" s="71"/>
      <c r="DS1276" s="71"/>
      <c r="DT1276" s="71"/>
      <c r="DU1276" s="71"/>
      <c r="DV1276" s="71"/>
      <c r="DW1276" s="71"/>
      <c r="DX1276" s="71"/>
      <c r="DY1276" s="71"/>
      <c r="DZ1276" s="71"/>
      <c r="EA1276" s="71"/>
      <c r="EB1276" s="71"/>
      <c r="EC1276" s="71"/>
      <c r="ED1276" s="71"/>
    </row>
    <row r="1277" spans="1:134">
      <c r="A1277" s="4">
        <v>1402</v>
      </c>
      <c r="B1277" s="46" t="s">
        <v>9708</v>
      </c>
      <c r="C1277" s="65" t="str">
        <f t="shared" si="43"/>
        <v>1402</v>
      </c>
      <c r="D1277" s="69">
        <v>221834.93</v>
      </c>
      <c r="E1277" s="68">
        <v>2906392.1999999993</v>
      </c>
      <c r="F1277" s="68">
        <v>11691.739999999991</v>
      </c>
      <c r="G1277" s="69">
        <v>307315.74999999953</v>
      </c>
      <c r="H1277" s="70">
        <v>96.786313236482215</v>
      </c>
      <c r="I1277" s="70">
        <v>11.824036572683339</v>
      </c>
      <c r="J1277" s="69">
        <v>376950.82999999996</v>
      </c>
      <c r="K1277" s="69">
        <v>381620.70999999996</v>
      </c>
      <c r="L1277" s="69">
        <v>358918.55</v>
      </c>
      <c r="M1277" s="69">
        <v>475963.01999999996</v>
      </c>
      <c r="N1277" s="69">
        <v>570624.1100000001</v>
      </c>
      <c r="O1277" s="69">
        <v>621716.71</v>
      </c>
      <c r="P1277" s="69">
        <v>338305.64999999997</v>
      </c>
      <c r="Q1277" s="69">
        <v>329925.09000000003</v>
      </c>
      <c r="R1277" s="69">
        <v>611076.25</v>
      </c>
      <c r="S1277" s="69">
        <v>411162.70999999985</v>
      </c>
      <c r="T1277" s="69">
        <v>507591.74999999994</v>
      </c>
      <c r="U1277" s="69">
        <v>486495.81999999995</v>
      </c>
      <c r="V1277" s="69">
        <v>221834.93</v>
      </c>
      <c r="W1277" s="70">
        <v>103.85764808089077</v>
      </c>
      <c r="X1277" s="70">
        <v>84.221476674062131</v>
      </c>
      <c r="Y1277" s="70">
        <v>107.28894221565571</v>
      </c>
      <c r="Z1277" s="71">
        <v>100.20510167386891</v>
      </c>
      <c r="AA1277" s="71">
        <v>82.604468726256201</v>
      </c>
      <c r="AB1277" s="71">
        <v>113.57889081116699</v>
      </c>
      <c r="AC1277" s="71">
        <v>75.543545714365194</v>
      </c>
      <c r="AD1277" s="71">
        <v>81.49786647326502</v>
      </c>
      <c r="AE1277" s="71">
        <v>103.40301323658065</v>
      </c>
      <c r="AF1277" s="71">
        <v>106.94698936221046</v>
      </c>
      <c r="AG1277" s="71">
        <v>107.8085143115527</v>
      </c>
      <c r="AH1277" s="71">
        <v>100.21061816321217</v>
      </c>
      <c r="AI1277" s="71">
        <v>101.51709378437046</v>
      </c>
      <c r="AJ1277" s="71">
        <v>-11.47959528733854</v>
      </c>
      <c r="AK1277" s="71">
        <v>-17.303948617508023</v>
      </c>
      <c r="AL1277" s="71">
        <v>-18.345058405746116</v>
      </c>
      <c r="AM1277" s="71">
        <v>-21.010063054301209</v>
      </c>
      <c r="AN1277" s="71">
        <v>-33.696471763716097</v>
      </c>
      <c r="AO1277" s="71">
        <v>-11.821343809721885</v>
      </c>
      <c r="AP1277" s="71">
        <v>-27.899594690813455</v>
      </c>
      <c r="AQ1277" s="71">
        <v>1.8635285658693546</v>
      </c>
      <c r="AR1277" s="71">
        <v>64.518319238573937</v>
      </c>
      <c r="AS1277" s="71">
        <v>-9.3844783572349257</v>
      </c>
      <c r="AT1277" s="71">
        <v>26.791876095645996</v>
      </c>
      <c r="AU1277" s="71">
        <v>31.372834148999562</v>
      </c>
      <c r="AV1277" s="72">
        <v>5.5637015884264285</v>
      </c>
      <c r="AW1277" s="73">
        <v>-48884.130000000005</v>
      </c>
      <c r="AX1277" s="73">
        <v>-79853.210000000079</v>
      </c>
      <c r="AY1277" s="73">
        <v>-80636.660000000033</v>
      </c>
      <c r="AZ1277" s="73">
        <v>-126598.56999999989</v>
      </c>
      <c r="BA1277" s="73">
        <v>-289994.44999999984</v>
      </c>
      <c r="BB1277" s="73">
        <v>-75176.869999999879</v>
      </c>
      <c r="BC1277" s="73">
        <v>-130908.98000000004</v>
      </c>
      <c r="BD1277" s="73">
        <v>6035.7700000000768</v>
      </c>
      <c r="BE1277" s="73">
        <v>239642.69</v>
      </c>
      <c r="BF1277" s="73">
        <v>-42581.530000000086</v>
      </c>
      <c r="BG1277" s="73">
        <v>107257.15000000002</v>
      </c>
      <c r="BH1277" s="73">
        <v>116178.90999999997</v>
      </c>
      <c r="BI1277" s="73">
        <v>11691.739999999991</v>
      </c>
      <c r="BJ1277" s="71">
        <v>12.756335219563846</v>
      </c>
      <c r="BK1277" s="71">
        <v>8.9366242309117272</v>
      </c>
      <c r="BL1277" s="71">
        <v>7.319676499585178</v>
      </c>
      <c r="BM1277" s="71">
        <v>8.6395027196380028</v>
      </c>
      <c r="BN1277" s="71">
        <v>3.2753967654415961</v>
      </c>
      <c r="BO1277" s="71">
        <v>6.4391291209705095</v>
      </c>
      <c r="BP1277" s="71">
        <v>12.638628245007547</v>
      </c>
      <c r="BQ1277" s="71">
        <v>12.650678597867039</v>
      </c>
      <c r="BR1277" s="72">
        <v>10.315873933379283</v>
      </c>
      <c r="BS1277" s="72">
        <v>11.13830283290117</v>
      </c>
      <c r="BT1277" s="71">
        <v>9.6613757345226148</v>
      </c>
      <c r="BU1277" s="71">
        <v>10.532569843725225</v>
      </c>
      <c r="BV1277" s="71">
        <v>9.1085806249071783</v>
      </c>
      <c r="BW1277" s="71">
        <v>9.4938169545647657</v>
      </c>
      <c r="BX1277" s="75">
        <v>4403</v>
      </c>
      <c r="BY1277" s="75">
        <v>4567</v>
      </c>
      <c r="BZ1277" s="75">
        <v>4688</v>
      </c>
      <c r="CA1277" s="75">
        <v>5607</v>
      </c>
      <c r="CB1277" s="75">
        <v>6991</v>
      </c>
      <c r="CC1277" s="75">
        <v>7891</v>
      </c>
      <c r="CD1277" s="75">
        <v>4419</v>
      </c>
      <c r="CE1277" s="75">
        <v>4662</v>
      </c>
      <c r="CF1277" s="75">
        <v>9665</v>
      </c>
      <c r="CG1277" s="75">
        <v>5526</v>
      </c>
      <c r="CH1277" s="75">
        <v>6510</v>
      </c>
      <c r="CI1277" s="75">
        <v>6366</v>
      </c>
      <c r="CJ1277" s="75">
        <v>3317</v>
      </c>
      <c r="CK1277" s="75">
        <v>40465</v>
      </c>
      <c r="CL1277" s="73">
        <v>790989.55</v>
      </c>
      <c r="CM1277" s="73">
        <v>758769.10999999987</v>
      </c>
      <c r="CN1277" s="73">
        <v>803820.91000000015</v>
      </c>
      <c r="CO1277" s="73">
        <v>788714.18000000017</v>
      </c>
      <c r="CP1277" s="73">
        <v>881614.65999999992</v>
      </c>
      <c r="CQ1277" s="73">
        <v>633295.75000000012</v>
      </c>
      <c r="CR1277" s="73">
        <v>612311.1</v>
      </c>
      <c r="CS1277" s="73">
        <v>715689.39</v>
      </c>
      <c r="CT1277" s="73">
        <v>631555.1399999999</v>
      </c>
      <c r="CU1277" s="73">
        <v>656003.41999999993</v>
      </c>
      <c r="CV1277" s="73">
        <v>608017.15</v>
      </c>
      <c r="CW1277" s="73">
        <v>583229.33000000007</v>
      </c>
      <c r="CX1277" s="73">
        <v>679071.39999999991</v>
      </c>
      <c r="CY1277" s="77"/>
      <c r="CZ1277" s="4">
        <v>1402</v>
      </c>
      <c r="DA1277" s="76" t="str">
        <f t="shared" si="44"/>
        <v>1402</v>
      </c>
      <c r="DB1277" s="71">
        <v>11.355714636263059</v>
      </c>
      <c r="DC1277" s="71">
        <v>10.271700888806997</v>
      </c>
      <c r="DD1277" s="71">
        <v>1.1547555656166411</v>
      </c>
      <c r="DE1277" s="71">
        <v>1.8026027192160565</v>
      </c>
      <c r="DF1277" s="71">
        <v>2.9879873081215038</v>
      </c>
      <c r="DG1277" s="71">
        <v>0.50950512065455889</v>
      </c>
      <c r="DH1277" s="71">
        <v>2.6754048744287395</v>
      </c>
      <c r="DI1277" s="71">
        <v>0.55123845107279745</v>
      </c>
      <c r="DJ1277" s="71">
        <v>0.66446909885596772</v>
      </c>
      <c r="DK1277" s="71">
        <v>2.4546730599589317</v>
      </c>
      <c r="DL1277" s="71">
        <v>0.42530535475907483</v>
      </c>
      <c r="DM1277" s="71">
        <v>0.99375520117448801</v>
      </c>
      <c r="DN1277" s="72">
        <v>0.25690800854684848</v>
      </c>
      <c r="DO1277" s="71">
        <v>1.1198214870262679</v>
      </c>
      <c r="DQ1277" s="71"/>
      <c r="DR1277" s="71"/>
      <c r="DS1277" s="71"/>
      <c r="DT1277" s="71"/>
      <c r="DU1277" s="71"/>
      <c r="DV1277" s="71"/>
      <c r="DW1277" s="71"/>
      <c r="DX1277" s="71"/>
      <c r="DY1277" s="71"/>
      <c r="DZ1277" s="71"/>
      <c r="EA1277" s="71"/>
      <c r="EB1277" s="71"/>
      <c r="EC1277" s="71"/>
      <c r="ED1277" s="71"/>
    </row>
    <row r="1278" spans="1:134">
      <c r="A1278" s="4">
        <v>5078</v>
      </c>
      <c r="B1278" s="46" t="s">
        <v>9713</v>
      </c>
      <c r="C1278" s="65" t="str">
        <f t="shared" si="43"/>
        <v>5078</v>
      </c>
      <c r="D1278" s="69">
        <v>317611.84000000003</v>
      </c>
      <c r="E1278" s="68">
        <v>3779423.4700000007</v>
      </c>
      <c r="F1278" s="68">
        <v>56858.850000000035</v>
      </c>
      <c r="G1278" s="69">
        <v>811782.1800000011</v>
      </c>
      <c r="H1278" s="70">
        <v>102.56460580018761</v>
      </c>
      <c r="I1278" s="70">
        <v>27.354457654145968</v>
      </c>
      <c r="J1278" s="69">
        <v>509609.39</v>
      </c>
      <c r="K1278" s="69">
        <v>465125.99</v>
      </c>
      <c r="L1278" s="69">
        <v>449991.17000000004</v>
      </c>
      <c r="M1278" s="69">
        <v>541921.09999999974</v>
      </c>
      <c r="N1278" s="69">
        <v>794617.04</v>
      </c>
      <c r="O1278" s="69">
        <v>764698.61000000022</v>
      </c>
      <c r="P1278" s="69">
        <v>425616.33999999991</v>
      </c>
      <c r="Q1278" s="69">
        <v>469419.53999999986</v>
      </c>
      <c r="R1278" s="69">
        <v>996983.53</v>
      </c>
      <c r="S1278" s="69">
        <v>470837.46</v>
      </c>
      <c r="T1278" s="69">
        <v>557372.32000000007</v>
      </c>
      <c r="U1278" s="69">
        <v>541582.44000000006</v>
      </c>
      <c r="V1278" s="69">
        <v>317611.84000000003</v>
      </c>
      <c r="W1278" s="70">
        <v>112.48816365880381</v>
      </c>
      <c r="X1278" s="70">
        <v>105.79329371136797</v>
      </c>
      <c r="Y1278" s="70">
        <v>97.900387738177912</v>
      </c>
      <c r="Z1278" s="71">
        <v>96.208490249236363</v>
      </c>
      <c r="AA1278" s="71">
        <v>131.03035498780301</v>
      </c>
      <c r="AB1278" s="71">
        <v>104.60649755378009</v>
      </c>
      <c r="AC1278" s="71">
        <v>99.364948117577981</v>
      </c>
      <c r="AD1278" s="71">
        <v>106.57606936613639</v>
      </c>
      <c r="AE1278" s="71">
        <v>106.86573722102386</v>
      </c>
      <c r="AF1278" s="71">
        <v>98.478056965165663</v>
      </c>
      <c r="AG1278" s="71">
        <v>106.40218501609959</v>
      </c>
      <c r="AH1278" s="71">
        <v>101.45516811614918</v>
      </c>
      <c r="AI1278" s="71">
        <v>91.416608700402776</v>
      </c>
      <c r="AJ1278" s="71">
        <v>10.691796427201394</v>
      </c>
      <c r="AK1278" s="71">
        <v>-4.1536885044058947</v>
      </c>
      <c r="AL1278" s="71">
        <v>-4.8252735396462683</v>
      </c>
      <c r="AM1278" s="71">
        <v>-7.2296258452342439</v>
      </c>
      <c r="AN1278" s="71">
        <v>17.728286304785556</v>
      </c>
      <c r="AO1278" s="71">
        <v>1.5870484421252051</v>
      </c>
      <c r="AP1278" s="71">
        <v>2.3603299300792191</v>
      </c>
      <c r="AQ1278" s="71">
        <v>36.678887863338439</v>
      </c>
      <c r="AR1278" s="71">
        <v>128.30937094920222</v>
      </c>
      <c r="AS1278" s="71">
        <v>-32.296652465241095</v>
      </c>
      <c r="AT1278" s="71">
        <v>39.477724821656658</v>
      </c>
      <c r="AU1278" s="71">
        <v>30.218597131400028</v>
      </c>
      <c r="AV1278" s="72">
        <v>21.805636821269058</v>
      </c>
      <c r="AW1278" s="73">
        <v>49223.520000000077</v>
      </c>
      <c r="AX1278" s="73">
        <v>-20157.149999999907</v>
      </c>
      <c r="AY1278" s="73">
        <v>-22814.149999999849</v>
      </c>
      <c r="AZ1278" s="73">
        <v>-42232.0900000002</v>
      </c>
      <c r="BA1278" s="73">
        <v>119658.56999999995</v>
      </c>
      <c r="BB1278" s="73">
        <v>21856.050000000279</v>
      </c>
      <c r="BC1278" s="73">
        <v>9814.2999999999302</v>
      </c>
      <c r="BD1278" s="73">
        <v>125972.53999999986</v>
      </c>
      <c r="BE1278" s="73">
        <v>560302.58000000007</v>
      </c>
      <c r="BF1278" s="73">
        <v>-224604.46000000002</v>
      </c>
      <c r="BG1278" s="73">
        <v>157758.46000000014</v>
      </c>
      <c r="BH1278" s="73">
        <v>125679.91000000015</v>
      </c>
      <c r="BI1278" s="73">
        <v>56858.850000000035</v>
      </c>
      <c r="BJ1278" s="71">
        <v>12.186744796110546</v>
      </c>
      <c r="BK1278" s="71">
        <v>12.06908369728402</v>
      </c>
      <c r="BL1278" s="71">
        <v>12.613827616277279</v>
      </c>
      <c r="BM1278" s="71">
        <v>12.234429352922419</v>
      </c>
      <c r="BN1278" s="71">
        <v>-3.3574203978521941</v>
      </c>
      <c r="BO1278" s="71">
        <v>14.325744661227752</v>
      </c>
      <c r="BP1278" s="71">
        <v>20.411798823764414</v>
      </c>
      <c r="BQ1278" s="71">
        <v>22.26822345872635</v>
      </c>
      <c r="BR1278" s="72">
        <v>12.727555835089527</v>
      </c>
      <c r="BS1278" s="72">
        <v>13.822542051095983</v>
      </c>
      <c r="BT1278" s="71">
        <v>16.277807989807702</v>
      </c>
      <c r="BU1278" s="71">
        <v>15.024154416072669</v>
      </c>
      <c r="BV1278" s="71">
        <v>10.800535580380934</v>
      </c>
      <c r="BW1278" s="71">
        <v>14.13203610311276</v>
      </c>
      <c r="BX1278" s="75">
        <v>10644</v>
      </c>
      <c r="BY1278" s="75">
        <v>10872</v>
      </c>
      <c r="BZ1278" s="75">
        <v>9853</v>
      </c>
      <c r="CA1278" s="75">
        <v>11115</v>
      </c>
      <c r="CB1278" s="75">
        <v>12059</v>
      </c>
      <c r="CC1278" s="75">
        <v>14294</v>
      </c>
      <c r="CD1278" s="75">
        <v>9703</v>
      </c>
      <c r="CE1278" s="75">
        <v>10149</v>
      </c>
      <c r="CF1278" s="75">
        <v>15168</v>
      </c>
      <c r="CG1278" s="75">
        <v>10201</v>
      </c>
      <c r="CH1278" s="75">
        <v>11482</v>
      </c>
      <c r="CI1278" s="75">
        <v>11433</v>
      </c>
      <c r="CJ1278" s="75">
        <v>6224</v>
      </c>
      <c r="CK1278" s="75">
        <v>74360</v>
      </c>
      <c r="CL1278" s="73">
        <v>843311.70000000007</v>
      </c>
      <c r="CM1278" s="73">
        <v>793102.37999999989</v>
      </c>
      <c r="CN1278" s="73">
        <v>757113.37999999966</v>
      </c>
      <c r="CO1278" s="73">
        <v>868060.32</v>
      </c>
      <c r="CP1278" s="73">
        <v>971924.87999999989</v>
      </c>
      <c r="CQ1278" s="73">
        <v>790464.36999999988</v>
      </c>
      <c r="CR1278" s="73">
        <v>666939.05999999994</v>
      </c>
      <c r="CS1278" s="73">
        <v>1142126.72</v>
      </c>
      <c r="CT1278" s="73">
        <v>1018582.1299999999</v>
      </c>
      <c r="CU1278" s="73">
        <v>901690.53</v>
      </c>
      <c r="CV1278" s="73">
        <v>893366.62</v>
      </c>
      <c r="CW1278" s="73">
        <v>829651.38000000024</v>
      </c>
      <c r="CX1278" s="73">
        <v>797709.75999999989</v>
      </c>
      <c r="CY1278" s="77"/>
      <c r="CZ1278" s="4">
        <v>5078</v>
      </c>
      <c r="DA1278" s="76" t="str">
        <f t="shared" si="44"/>
        <v>5078</v>
      </c>
      <c r="DB1278" s="71">
        <v>1.5842111399731165</v>
      </c>
      <c r="DC1278" s="71">
        <v>2.4053924204132167</v>
      </c>
      <c r="DD1278" s="71">
        <v>0.67600824802750414</v>
      </c>
      <c r="DE1278" s="71">
        <v>0.67874779812125197</v>
      </c>
      <c r="DF1278" s="71">
        <v>0.37582479708135508</v>
      </c>
      <c r="DG1278" s="71">
        <v>0.6513714638946968</v>
      </c>
      <c r="DH1278" s="71">
        <v>0.76123091307137192</v>
      </c>
      <c r="DI1278" s="71">
        <v>0.76170296836615514</v>
      </c>
      <c r="DJ1278" s="71">
        <v>0.61078783872075471</v>
      </c>
      <c r="DK1278" s="71">
        <v>0.44969362410647373</v>
      </c>
      <c r="DL1278" s="71">
        <v>0.32111834814843582</v>
      </c>
      <c r="DM1278" s="71">
        <v>0.34134123195584548</v>
      </c>
      <c r="DN1278" s="71">
        <v>0.18550608500949245</v>
      </c>
      <c r="DO1278" s="71">
        <v>0.5091829596098284</v>
      </c>
      <c r="DQ1278" s="71"/>
      <c r="DR1278" s="71"/>
      <c r="DS1278" s="71"/>
      <c r="DT1278" s="71"/>
      <c r="DU1278" s="71"/>
      <c r="DV1278" s="71"/>
      <c r="DW1278" s="71"/>
      <c r="DX1278" s="71"/>
      <c r="DY1278" s="71"/>
      <c r="DZ1278" s="71"/>
      <c r="EA1278" s="71"/>
      <c r="EB1278" s="71"/>
      <c r="EC1278" s="71"/>
      <c r="ED1278" s="71"/>
    </row>
    <row r="1279" spans="1:134">
      <c r="A1279" s="4">
        <v>5234</v>
      </c>
      <c r="B1279" s="46" t="s">
        <v>9721</v>
      </c>
      <c r="C1279" s="65" t="str">
        <f t="shared" si="43"/>
        <v>5234</v>
      </c>
      <c r="D1279" s="69">
        <v>113859.04</v>
      </c>
      <c r="E1279" s="68">
        <v>1587422.8900000004</v>
      </c>
      <c r="F1279" s="68">
        <v>22097.590000000011</v>
      </c>
      <c r="G1279" s="69">
        <v>369365.08000000031</v>
      </c>
      <c r="H1279" s="70">
        <v>103.03687488651238</v>
      </c>
      <c r="I1279" s="70">
        <v>30.324100955438247</v>
      </c>
      <c r="J1279" s="69">
        <v>163213.44999999998</v>
      </c>
      <c r="K1279" s="69">
        <v>180035.41999999995</v>
      </c>
      <c r="L1279" s="69">
        <v>168017.62999999995</v>
      </c>
      <c r="M1279" s="69">
        <v>192664.46999999994</v>
      </c>
      <c r="N1279" s="69">
        <v>280769.98999999993</v>
      </c>
      <c r="O1279" s="69">
        <v>317240.68999999994</v>
      </c>
      <c r="P1279" s="69">
        <v>177440.56</v>
      </c>
      <c r="Q1279" s="69">
        <v>180610.96</v>
      </c>
      <c r="R1279" s="69">
        <v>583020.35</v>
      </c>
      <c r="S1279" s="69">
        <v>155821.81999999998</v>
      </c>
      <c r="T1279" s="69">
        <v>194675.78999999995</v>
      </c>
      <c r="U1279" s="69">
        <v>181994.37</v>
      </c>
      <c r="V1279" s="69">
        <v>113859.04</v>
      </c>
      <c r="W1279" s="70">
        <v>86.263870703058885</v>
      </c>
      <c r="X1279" s="70">
        <v>105.23654997638982</v>
      </c>
      <c r="Y1279" s="70">
        <v>106.15683649782402</v>
      </c>
      <c r="Z1279" s="71">
        <v>96.52181107608925</v>
      </c>
      <c r="AA1279" s="71">
        <v>109.08227686721592</v>
      </c>
      <c r="AB1279" s="71">
        <v>107.73982082591603</v>
      </c>
      <c r="AC1279" s="71">
        <v>115.39499740983139</v>
      </c>
      <c r="AD1279" s="71">
        <v>121.02098796048253</v>
      </c>
      <c r="AE1279" s="71">
        <v>110.66770133622619</v>
      </c>
      <c r="AF1279" s="71">
        <v>73.184993096000355</v>
      </c>
      <c r="AG1279" s="71">
        <v>97.391387219430285</v>
      </c>
      <c r="AH1279" s="71">
        <v>96.357271157717278</v>
      </c>
      <c r="AI1279" s="71">
        <v>104.33534229891146</v>
      </c>
      <c r="AJ1279" s="71">
        <v>-9.7347676284891822</v>
      </c>
      <c r="AK1279" s="71">
        <v>-14.607741030810006</v>
      </c>
      <c r="AL1279" s="71">
        <v>-13.257763648078235</v>
      </c>
      <c r="AM1279" s="71">
        <v>-9.9785604800284418</v>
      </c>
      <c r="AN1279" s="71">
        <v>-6.065174852538691</v>
      </c>
      <c r="AO1279" s="71">
        <v>6.5008767234890463</v>
      </c>
      <c r="AP1279" s="71">
        <v>18.035625705582259</v>
      </c>
      <c r="AQ1279" s="71">
        <v>52.678181363233719</v>
      </c>
      <c r="AR1279" s="71">
        <v>233.88382153404484</v>
      </c>
      <c r="AS1279" s="71">
        <v>-59.247307449372855</v>
      </c>
      <c r="AT1279" s="71">
        <v>26.961886610435613</v>
      </c>
      <c r="AU1279" s="71">
        <v>23.501686494842478</v>
      </c>
      <c r="AV1279" s="72">
        <v>24.081561483607782</v>
      </c>
      <c r="AW1279" s="73">
        <v>-17601.960000000021</v>
      </c>
      <c r="AX1279" s="73">
        <v>-30798.000000000029</v>
      </c>
      <c r="AY1279" s="73">
        <v>-25679.970000000088</v>
      </c>
      <c r="AZ1279" s="73">
        <v>-21356.18000000008</v>
      </c>
      <c r="BA1279" s="73">
        <v>-18126.239999999991</v>
      </c>
      <c r="BB1279" s="73">
        <v>23499.859999999928</v>
      </c>
      <c r="BC1279" s="73">
        <v>27112.589999999997</v>
      </c>
      <c r="BD1279" s="73">
        <v>62315.760000000053</v>
      </c>
      <c r="BE1279" s="73">
        <v>408402.61999999994</v>
      </c>
      <c r="BF1279" s="73">
        <v>-226537.75000000003</v>
      </c>
      <c r="BG1279" s="73">
        <v>41341.749999999942</v>
      </c>
      <c r="BH1279" s="73">
        <v>34632.520000000019</v>
      </c>
      <c r="BI1279" s="73">
        <v>22097.590000000011</v>
      </c>
      <c r="BJ1279" s="71">
        <v>14.131732852677814</v>
      </c>
      <c r="BK1279" s="71">
        <v>9.2389659331495579</v>
      </c>
      <c r="BL1279" s="71">
        <v>10.563492365987253</v>
      </c>
      <c r="BM1279" s="71">
        <v>9.4891947534106738</v>
      </c>
      <c r="BN1279" s="71">
        <v>-0.13184821734025309</v>
      </c>
      <c r="BO1279" s="71">
        <v>5.2424750572862049</v>
      </c>
      <c r="BP1279" s="71">
        <v>12.644660823123743</v>
      </c>
      <c r="BQ1279" s="71">
        <v>16.526467041110763</v>
      </c>
      <c r="BR1279" s="72">
        <v>6.5328160194151312</v>
      </c>
      <c r="BS1279" s="72">
        <v>11.927240821322041</v>
      </c>
      <c r="BT1279" s="71">
        <v>11.31806675083773</v>
      </c>
      <c r="BU1279" s="71">
        <v>10.128720950926386</v>
      </c>
      <c r="BV1279" s="71">
        <v>8.9796661184159561</v>
      </c>
      <c r="BW1279" s="71">
        <v>8.2462828785851698</v>
      </c>
      <c r="BX1279" s="75">
        <v>4905</v>
      </c>
      <c r="BY1279" s="75">
        <v>5615</v>
      </c>
      <c r="BZ1279" s="75">
        <v>5115</v>
      </c>
      <c r="CA1279" s="75">
        <v>5543</v>
      </c>
      <c r="CB1279" s="75">
        <v>6468</v>
      </c>
      <c r="CC1279" s="75">
        <v>7640</v>
      </c>
      <c r="CD1279" s="75">
        <v>5154</v>
      </c>
      <c r="CE1279" s="75">
        <v>5441</v>
      </c>
      <c r="CF1279" s="75">
        <v>10286</v>
      </c>
      <c r="CG1279" s="75">
        <v>5006</v>
      </c>
      <c r="CH1279" s="75">
        <v>5964</v>
      </c>
      <c r="CI1279" s="75">
        <v>5842</v>
      </c>
      <c r="CJ1279" s="75">
        <v>3420</v>
      </c>
      <c r="CK1279" s="75">
        <v>41113</v>
      </c>
      <c r="CL1279" s="73">
        <v>451487.06000000006</v>
      </c>
      <c r="CM1279" s="73">
        <v>439387.02000000008</v>
      </c>
      <c r="CN1279" s="73">
        <v>484575.67999999982</v>
      </c>
      <c r="CO1279" s="73">
        <v>529150.24000000011</v>
      </c>
      <c r="CP1279" s="73">
        <v>558321.76</v>
      </c>
      <c r="CQ1279" s="73">
        <v>447704.42999999988</v>
      </c>
      <c r="CR1279" s="73">
        <v>460940.27999999997</v>
      </c>
      <c r="CS1279" s="73">
        <v>654823.17000000004</v>
      </c>
      <c r="CT1279" s="73">
        <v>463754.00000000006</v>
      </c>
      <c r="CU1279" s="73">
        <v>480010.03999999992</v>
      </c>
      <c r="CV1279" s="73">
        <v>474827.63</v>
      </c>
      <c r="CW1279" s="73">
        <v>517990.43000000005</v>
      </c>
      <c r="CX1279" s="73">
        <v>508483.83000000013</v>
      </c>
      <c r="CY1279" s="77"/>
      <c r="CZ1279" s="4">
        <v>5234</v>
      </c>
      <c r="DA1279" s="76" t="str">
        <f t="shared" si="44"/>
        <v>5234</v>
      </c>
      <c r="DB1279" s="71">
        <v>4.2707247485040085</v>
      </c>
      <c r="DC1279" s="71">
        <v>1.9792078057469065</v>
      </c>
      <c r="DD1279" s="71">
        <v>1.7359030403740272</v>
      </c>
      <c r="DE1279" s="71">
        <v>1.9116613765634023</v>
      </c>
      <c r="DF1279" s="71">
        <v>1.3836191423793751</v>
      </c>
      <c r="DG1279" s="71">
        <v>0.73903171606033735</v>
      </c>
      <c r="DH1279" s="71">
        <v>0.43047387927593467</v>
      </c>
      <c r="DI1279" s="71">
        <v>0.38889323666641146</v>
      </c>
      <c r="DJ1279" s="71">
        <v>0.30312590740396644</v>
      </c>
      <c r="DK1279" s="71">
        <v>0.42523923620771109</v>
      </c>
      <c r="DL1279" s="71">
        <v>0.54303666129301176</v>
      </c>
      <c r="DM1279" s="71">
        <v>0.54244070599253791</v>
      </c>
      <c r="DN1279" s="72">
        <v>0.65718715870200095</v>
      </c>
      <c r="DO1279" s="71">
        <v>0.42182902709204495</v>
      </c>
      <c r="DQ1279" s="71"/>
      <c r="DR1279" s="71"/>
      <c r="DS1279" s="71"/>
      <c r="DT1279" s="71"/>
      <c r="DU1279" s="71"/>
      <c r="DV1279" s="71"/>
      <c r="DW1279" s="71"/>
      <c r="DX1279" s="71"/>
      <c r="DY1279" s="71"/>
      <c r="DZ1279" s="71"/>
      <c r="EA1279" s="71"/>
      <c r="EB1279" s="71"/>
      <c r="EC1279" s="71"/>
      <c r="ED1279" s="71"/>
    </row>
    <row r="1280" spans="1:134">
      <c r="A1280" s="4">
        <v>5248</v>
      </c>
      <c r="B1280" s="46" t="s">
        <v>9729</v>
      </c>
      <c r="C1280" s="65" t="str">
        <f t="shared" si="43"/>
        <v>5248</v>
      </c>
      <c r="D1280" s="69">
        <v>115744.81999999998</v>
      </c>
      <c r="E1280" s="68">
        <v>1711189.0099999995</v>
      </c>
      <c r="F1280" s="68">
        <v>62051.839999999982</v>
      </c>
      <c r="G1280" s="69">
        <v>626958.57999999961</v>
      </c>
      <c r="H1280" s="70">
        <v>122.07538333457487</v>
      </c>
      <c r="I1280" s="70">
        <v>57.825215254288679</v>
      </c>
      <c r="J1280" s="69">
        <v>152249.22999999995</v>
      </c>
      <c r="K1280" s="69">
        <v>192411.11999999991</v>
      </c>
      <c r="L1280" s="69">
        <v>185556.07999999996</v>
      </c>
      <c r="M1280" s="69">
        <v>222705.83</v>
      </c>
      <c r="N1280" s="69">
        <v>380085.98999999993</v>
      </c>
      <c r="O1280" s="69">
        <v>413576.1999999999</v>
      </c>
      <c r="P1280" s="69">
        <v>272208.7</v>
      </c>
      <c r="Q1280" s="69">
        <v>227545.70999999996</v>
      </c>
      <c r="R1280" s="69">
        <v>512039.07</v>
      </c>
      <c r="S1280" s="69">
        <v>141125.45000000001</v>
      </c>
      <c r="T1280" s="69">
        <v>214050.03999999998</v>
      </c>
      <c r="U1280" s="69">
        <v>228475.21999999997</v>
      </c>
      <c r="V1280" s="69">
        <v>115744.81999999998</v>
      </c>
      <c r="W1280" s="70">
        <v>82.059932361037767</v>
      </c>
      <c r="X1280" s="70">
        <v>112.76626876188345</v>
      </c>
      <c r="Y1280" s="70">
        <v>108.69682349843931</v>
      </c>
      <c r="Z1280" s="71">
        <v>103.67339098326076</v>
      </c>
      <c r="AA1280" s="71">
        <v>105.53140670176397</v>
      </c>
      <c r="AB1280" s="71">
        <v>109.92897058156447</v>
      </c>
      <c r="AC1280" s="71">
        <v>109.66512829108655</v>
      </c>
      <c r="AD1280" s="71">
        <v>101.62984199622545</v>
      </c>
      <c r="AE1280" s="71">
        <v>139.70168169192303</v>
      </c>
      <c r="AF1280" s="71">
        <v>75.192632386963268</v>
      </c>
      <c r="AG1280" s="71">
        <v>152.55709229842765</v>
      </c>
      <c r="AH1280" s="71">
        <v>153.87239969364416</v>
      </c>
      <c r="AI1280" s="71">
        <v>133.60356435864364</v>
      </c>
      <c r="AJ1280" s="71">
        <v>-35.184257506903606</v>
      </c>
      <c r="AK1280" s="71">
        <v>-11.996852559979809</v>
      </c>
      <c r="AL1280" s="71">
        <v>-18.077223516819164</v>
      </c>
      <c r="AM1280" s="71">
        <v>17.76438496344166</v>
      </c>
      <c r="AN1280" s="71">
        <v>1.2283033263312149</v>
      </c>
      <c r="AO1280" s="71">
        <v>8.837889976087677</v>
      </c>
      <c r="AP1280" s="71">
        <v>14.849163608796466</v>
      </c>
      <c r="AQ1280" s="71">
        <v>29.40658780952743</v>
      </c>
      <c r="AR1280" s="71">
        <v>197.65149959276593</v>
      </c>
      <c r="AS1280" s="71">
        <v>-37.083972578195393</v>
      </c>
      <c r="AT1280" s="71">
        <v>83.036656664427142</v>
      </c>
      <c r="AU1280" s="71">
        <v>118.82977258199432</v>
      </c>
      <c r="AV1280" s="72">
        <v>115.56788243081311</v>
      </c>
      <c r="AW1280" s="73">
        <v>-82646.220000000059</v>
      </c>
      <c r="AX1280" s="73">
        <v>-26230.060000000056</v>
      </c>
      <c r="AY1280" s="73">
        <v>-40945.130000000034</v>
      </c>
      <c r="AZ1280" s="73">
        <v>33594.469999999972</v>
      </c>
      <c r="BA1280" s="73">
        <v>4621.9199999997509</v>
      </c>
      <c r="BB1280" s="73">
        <v>35857.569999999949</v>
      </c>
      <c r="BC1280" s="73">
        <v>35194.610000000015</v>
      </c>
      <c r="BD1280" s="73">
        <v>51707.899999999965</v>
      </c>
      <c r="BE1280" s="73">
        <v>340012.7</v>
      </c>
      <c r="BF1280" s="73">
        <v>-83182.179999999964</v>
      </c>
      <c r="BG1280" s="73">
        <v>97106.229999999981</v>
      </c>
      <c r="BH1280" s="73">
        <v>124067.47999999995</v>
      </c>
      <c r="BI1280" s="73">
        <v>62051.839999999982</v>
      </c>
      <c r="BJ1280" s="71">
        <v>4.5463465538158667</v>
      </c>
      <c r="BK1280" s="71">
        <v>14.058665530043289</v>
      </c>
      <c r="BL1280" s="71">
        <v>15.034837031412394</v>
      </c>
      <c r="BM1280" s="71">
        <v>12.76964988235788</v>
      </c>
      <c r="BN1280" s="71">
        <v>-1.7451393124614794</v>
      </c>
      <c r="BO1280" s="71">
        <v>10.316647299908619</v>
      </c>
      <c r="BP1280" s="71">
        <v>20.089558187711766</v>
      </c>
      <c r="BQ1280" s="71">
        <v>22.202117724947342</v>
      </c>
      <c r="BR1280" s="72">
        <v>13.788359127313168</v>
      </c>
      <c r="BS1280" s="72">
        <v>13.339063748447373</v>
      </c>
      <c r="BT1280" s="71">
        <v>16.534388039781039</v>
      </c>
      <c r="BU1280" s="71">
        <v>14.408937818723349</v>
      </c>
      <c r="BV1280" s="71">
        <v>9.8250292697842383</v>
      </c>
      <c r="BW1280" s="71">
        <v>14.301945562337213</v>
      </c>
      <c r="BX1280" s="75">
        <v>4590</v>
      </c>
      <c r="BY1280" s="75">
        <v>5784</v>
      </c>
      <c r="BZ1280" s="75">
        <v>5446</v>
      </c>
      <c r="CA1280" s="75">
        <v>6139</v>
      </c>
      <c r="CB1280" s="75">
        <v>8459</v>
      </c>
      <c r="CC1280" s="75">
        <v>9769</v>
      </c>
      <c r="CD1280" s="75">
        <v>7104</v>
      </c>
      <c r="CE1280" s="75">
        <v>6350</v>
      </c>
      <c r="CF1280" s="75">
        <v>9971</v>
      </c>
      <c r="CG1280" s="75">
        <v>4250</v>
      </c>
      <c r="CH1280" s="75">
        <v>5969</v>
      </c>
      <c r="CI1280" s="75">
        <v>6440</v>
      </c>
      <c r="CJ1280" s="75">
        <v>3393</v>
      </c>
      <c r="CK1280" s="75">
        <v>43477</v>
      </c>
      <c r="CL1280" s="73">
        <v>454260.31</v>
      </c>
      <c r="CM1280" s="73">
        <v>432776.24</v>
      </c>
      <c r="CN1280" s="73">
        <v>376034.55999999994</v>
      </c>
      <c r="CO1280" s="73">
        <v>480850.24000000005</v>
      </c>
      <c r="CP1280" s="73">
        <v>561990.82999999996</v>
      </c>
      <c r="CQ1280" s="73">
        <v>414313.25999999995</v>
      </c>
      <c r="CR1280" s="73">
        <v>385917.23</v>
      </c>
      <c r="CS1280" s="73">
        <v>551971.16999999993</v>
      </c>
      <c r="CT1280" s="73">
        <v>422094.83</v>
      </c>
      <c r="CU1280" s="73">
        <v>387487.70000000007</v>
      </c>
      <c r="CV1280" s="73">
        <v>367146.7699999999</v>
      </c>
      <c r="CW1280" s="73">
        <v>377552.44000000006</v>
      </c>
      <c r="CX1280" s="73">
        <v>404243.45000000007</v>
      </c>
      <c r="CY1280" s="77"/>
      <c r="CZ1280" s="4">
        <v>5248</v>
      </c>
      <c r="DA1280" s="76" t="str">
        <f t="shared" si="44"/>
        <v>5248</v>
      </c>
      <c r="DB1280" s="71">
        <v>0.23091492039523648</v>
      </c>
      <c r="DC1280" s="71">
        <v>3.4699289255543526</v>
      </c>
      <c r="DD1280" s="71">
        <v>7.3914991397275795E-2</v>
      </c>
      <c r="DE1280" s="71">
        <v>3.0084474881748684E-2</v>
      </c>
      <c r="DF1280" s="71">
        <v>0.26601570257620821</v>
      </c>
      <c r="DG1280" s="71">
        <v>0.10243860497761136</v>
      </c>
      <c r="DH1280" s="71">
        <v>0.13312710463304336</v>
      </c>
      <c r="DI1280" s="71">
        <v>0.12291196996500423</v>
      </c>
      <c r="DJ1280" s="71">
        <v>0.10939321835335704</v>
      </c>
      <c r="DK1280" s="71">
        <v>0</v>
      </c>
      <c r="DL1280" s="71">
        <v>5.4642806914925228E-2</v>
      </c>
      <c r="DM1280" s="71">
        <v>0.45835178675330157</v>
      </c>
      <c r="DN1280" s="72">
        <v>0</v>
      </c>
      <c r="DO1280" s="71">
        <v>0.14184789756545738</v>
      </c>
      <c r="DQ1280" s="71"/>
      <c r="DR1280" s="71"/>
      <c r="DS1280" s="71"/>
      <c r="DT1280" s="71"/>
      <c r="DU1280" s="71"/>
      <c r="DV1280" s="71"/>
      <c r="DW1280" s="71"/>
      <c r="DX1280" s="71"/>
      <c r="DY1280" s="71"/>
      <c r="DZ1280" s="71"/>
      <c r="EA1280" s="71"/>
      <c r="EB1280" s="71"/>
      <c r="EC1280" s="71"/>
      <c r="ED1280" s="71"/>
    </row>
    <row r="1281" spans="1:134">
      <c r="A1281" s="4">
        <v>5226</v>
      </c>
      <c r="B1281" s="46" t="s">
        <v>9736</v>
      </c>
      <c r="C1281" s="65" t="str">
        <f t="shared" si="43"/>
        <v>5226</v>
      </c>
      <c r="D1281" s="69">
        <v>271386.12</v>
      </c>
      <c r="E1281" s="68">
        <v>3338626.9600000004</v>
      </c>
      <c r="F1281" s="68">
        <v>15759.73000000004</v>
      </c>
      <c r="G1281" s="69">
        <v>336783.95000000158</v>
      </c>
      <c r="H1281" s="70">
        <v>95.616276647670006</v>
      </c>
      <c r="I1281" s="70">
        <v>11.219239276606995</v>
      </c>
      <c r="J1281" s="69">
        <v>471076.2699999999</v>
      </c>
      <c r="K1281" s="69">
        <v>469501.26</v>
      </c>
      <c r="L1281" s="69">
        <v>479593.86</v>
      </c>
      <c r="M1281" s="69">
        <v>503218.02000000008</v>
      </c>
      <c r="N1281" s="69">
        <v>681661.46</v>
      </c>
      <c r="O1281" s="69">
        <v>832756.47</v>
      </c>
      <c r="P1281" s="69">
        <v>433986.53</v>
      </c>
      <c r="Q1281" s="69">
        <v>436610.06999999995</v>
      </c>
      <c r="R1281" s="69">
        <v>664345.92000000004</v>
      </c>
      <c r="S1281" s="69">
        <v>464405.36000000004</v>
      </c>
      <c r="T1281" s="69">
        <v>543812.72000000009</v>
      </c>
      <c r="U1281" s="69">
        <v>524080.23999999993</v>
      </c>
      <c r="V1281" s="69">
        <v>271386.12</v>
      </c>
      <c r="W1281" s="70">
        <v>99.058696681086616</v>
      </c>
      <c r="X1281" s="70">
        <v>85.505538960190108</v>
      </c>
      <c r="Y1281" s="70">
        <v>305.90848629197984</v>
      </c>
      <c r="Z1281" s="71">
        <v>84.219723807724762</v>
      </c>
      <c r="AA1281" s="71">
        <v>84.180900903341367</v>
      </c>
      <c r="AB1281" s="71">
        <v>130.29424000309194</v>
      </c>
      <c r="AC1281" s="71">
        <v>87.365827063129203</v>
      </c>
      <c r="AD1281" s="71">
        <v>83.079576684954432</v>
      </c>
      <c r="AE1281" s="71">
        <v>94.742255544205818</v>
      </c>
      <c r="AF1281" s="71">
        <v>105.41925558770369</v>
      </c>
      <c r="AG1281" s="71">
        <v>102.97235454634523</v>
      </c>
      <c r="AH1281" s="71">
        <v>99.224851828952964</v>
      </c>
      <c r="AI1281" s="71">
        <v>100.0026136876082</v>
      </c>
      <c r="AJ1281" s="71">
        <v>-18.755327908010745</v>
      </c>
      <c r="AK1281" s="71">
        <v>-17.636604587521788</v>
      </c>
      <c r="AL1281" s="71">
        <v>-10.082289257729549</v>
      </c>
      <c r="AM1281" s="71">
        <v>-37.455474043434869</v>
      </c>
      <c r="AN1281" s="71">
        <v>-32.979821971089642</v>
      </c>
      <c r="AO1281" s="71">
        <v>-5.8901493715991631</v>
      </c>
      <c r="AP1281" s="71">
        <v>-16.412420282612572</v>
      </c>
      <c r="AQ1281" s="71">
        <v>2.7921649221045897</v>
      </c>
      <c r="AR1281" s="71">
        <v>50.961091905659053</v>
      </c>
      <c r="AS1281" s="71">
        <v>-5.3735430006469187</v>
      </c>
      <c r="AT1281" s="71">
        <v>23.558608261846903</v>
      </c>
      <c r="AU1281" s="71">
        <v>21.515680658384294</v>
      </c>
      <c r="AV1281" s="72">
        <v>6.1651420262203827</v>
      </c>
      <c r="AW1281" s="73">
        <v>-108747.93000000005</v>
      </c>
      <c r="AX1281" s="73">
        <v>-100535.04999999981</v>
      </c>
      <c r="AY1281" s="73">
        <v>-53775.880000000121</v>
      </c>
      <c r="AZ1281" s="73">
        <v>-301357.61999999994</v>
      </c>
      <c r="BA1281" s="73">
        <v>-335437.39</v>
      </c>
      <c r="BB1281" s="73">
        <v>-35222.759999999776</v>
      </c>
      <c r="BC1281" s="73">
        <v>-85213.250000000058</v>
      </c>
      <c r="BD1281" s="73">
        <v>11859.73000000004</v>
      </c>
      <c r="BE1281" s="73">
        <v>224268.34000000014</v>
      </c>
      <c r="BF1281" s="73">
        <v>-26372.139999999956</v>
      </c>
      <c r="BG1281" s="73">
        <v>103687.40000000014</v>
      </c>
      <c r="BH1281" s="73">
        <v>92794.139999999956</v>
      </c>
      <c r="BI1281" s="73">
        <v>15759.73000000004</v>
      </c>
      <c r="BJ1281" s="71">
        <v>14.988818756190051</v>
      </c>
      <c r="BK1281" s="71">
        <v>12.338758237632494</v>
      </c>
      <c r="BL1281" s="71">
        <v>9.1699410422639342</v>
      </c>
      <c r="BM1281" s="71">
        <v>13.48924223291144</v>
      </c>
      <c r="BN1281" s="71">
        <v>4.4368284657451502</v>
      </c>
      <c r="BO1281" s="71">
        <v>9.1475921002394802</v>
      </c>
      <c r="BP1281" s="71">
        <v>14.722692756796974</v>
      </c>
      <c r="BQ1281" s="71">
        <v>14.32662938677807</v>
      </c>
      <c r="BR1281" s="72">
        <v>13.594837866632032</v>
      </c>
      <c r="BS1281" s="72">
        <v>13.121753665039932</v>
      </c>
      <c r="BT1281" s="71">
        <v>11.654996809260009</v>
      </c>
      <c r="BU1281" s="71">
        <v>11.369080673990666</v>
      </c>
      <c r="BV1281" s="71">
        <v>11.252176645733977</v>
      </c>
      <c r="BW1281" s="71">
        <v>11.538929328662769</v>
      </c>
      <c r="BX1281" s="75">
        <v>6428</v>
      </c>
      <c r="BY1281" s="75">
        <v>6296</v>
      </c>
      <c r="BZ1281" s="75">
        <v>6480</v>
      </c>
      <c r="CA1281" s="75">
        <v>7455</v>
      </c>
      <c r="CB1281" s="75">
        <v>8717</v>
      </c>
      <c r="CC1281" s="75">
        <v>11210</v>
      </c>
      <c r="CD1281" s="75">
        <v>6502</v>
      </c>
      <c r="CE1281" s="75">
        <v>7351</v>
      </c>
      <c r="CF1281" s="75">
        <v>11932</v>
      </c>
      <c r="CG1281" s="75">
        <v>8000</v>
      </c>
      <c r="CH1281" s="75">
        <v>9067</v>
      </c>
      <c r="CI1281" s="75">
        <v>8361</v>
      </c>
      <c r="CJ1281" s="75">
        <v>4237</v>
      </c>
      <c r="CK1281" s="75">
        <v>55450</v>
      </c>
      <c r="CL1281" s="73">
        <v>781166.0299999998</v>
      </c>
      <c r="CM1281" s="73">
        <v>906966.90999999992</v>
      </c>
      <c r="CN1281" s="73">
        <v>962553.31000000017</v>
      </c>
      <c r="CO1281" s="73">
        <v>1036199.1700000002</v>
      </c>
      <c r="CP1281" s="73">
        <v>1141777.2</v>
      </c>
      <c r="CQ1281" s="73">
        <v>846646.59</v>
      </c>
      <c r="CR1281" s="73">
        <v>766387.15999999992</v>
      </c>
      <c r="CS1281" s="73">
        <v>929158.61</v>
      </c>
      <c r="CT1281" s="73">
        <v>737065.75999999989</v>
      </c>
      <c r="CU1281" s="73">
        <v>747762.33</v>
      </c>
      <c r="CV1281" s="73">
        <v>619792.72</v>
      </c>
      <c r="CW1281" s="73">
        <v>602891.75999999989</v>
      </c>
      <c r="CX1281" s="73">
        <v>636886.28</v>
      </c>
      <c r="CY1281" s="77"/>
      <c r="CZ1281" s="4">
        <v>5226</v>
      </c>
      <c r="DA1281" s="76" t="str">
        <f t="shared" si="44"/>
        <v>5226</v>
      </c>
      <c r="DB1281" s="71">
        <v>4.5457058570233997</v>
      </c>
      <c r="DC1281" s="71">
        <v>2.9732762821313012</v>
      </c>
      <c r="DD1281" s="71">
        <v>0.63329390624573367</v>
      </c>
      <c r="DE1281" s="71">
        <v>0.79402292543435093</v>
      </c>
      <c r="DF1281" s="71">
        <v>1.0843458883645134</v>
      </c>
      <c r="DG1281" s="71">
        <v>0.52912604244782402</v>
      </c>
      <c r="DH1281" s="71">
        <v>0.88250781915800369</v>
      </c>
      <c r="DI1281" s="71">
        <v>0.37673899050032805</v>
      </c>
      <c r="DJ1281" s="71">
        <v>0.53541449364418459</v>
      </c>
      <c r="DK1281" s="71">
        <v>0.64268817400585565</v>
      </c>
      <c r="DL1281" s="71">
        <v>0.4138259358110068</v>
      </c>
      <c r="DM1281" s="71">
        <v>1.1245820696013296</v>
      </c>
      <c r="DN1281" s="71">
        <v>0.37659345052266513</v>
      </c>
      <c r="DO1281" s="71">
        <v>0.63557146149232335</v>
      </c>
      <c r="DQ1281" s="71"/>
      <c r="DR1281" s="71"/>
      <c r="DS1281" s="71"/>
      <c r="DT1281" s="71"/>
      <c r="DU1281" s="71"/>
      <c r="DV1281" s="71"/>
      <c r="DW1281" s="71"/>
      <c r="DX1281" s="71"/>
      <c r="DY1281" s="71"/>
      <c r="DZ1281" s="71"/>
      <c r="EA1281" s="71"/>
      <c r="EB1281" s="71"/>
      <c r="EC1281" s="71"/>
      <c r="ED1281" s="71"/>
    </row>
    <row r="1282" spans="1:134">
      <c r="A1282" s="4">
        <v>1435</v>
      </c>
      <c r="B1282" s="46" t="s">
        <v>9743</v>
      </c>
      <c r="C1282" s="65" t="str">
        <f t="shared" si="43"/>
        <v>1435</v>
      </c>
      <c r="D1282" s="69">
        <v>249025.72999999998</v>
      </c>
      <c r="E1282" s="68">
        <v>3479002.3899999987</v>
      </c>
      <c r="F1282" s="68">
        <v>33110.179999999935</v>
      </c>
      <c r="G1282" s="69">
        <v>557578.21</v>
      </c>
      <c r="H1282" s="70">
        <v>87.559186785865535</v>
      </c>
      <c r="I1282" s="70">
        <v>19.085835388683627</v>
      </c>
      <c r="J1282" s="69">
        <v>408766.38</v>
      </c>
      <c r="K1282" s="69">
        <v>434264.15</v>
      </c>
      <c r="L1282" s="69">
        <v>470391.70999999996</v>
      </c>
      <c r="M1282" s="69">
        <v>477844.12</v>
      </c>
      <c r="N1282" s="69">
        <v>1043748.21</v>
      </c>
      <c r="O1282" s="69">
        <v>682358.27000000025</v>
      </c>
      <c r="P1282" s="69">
        <v>501275.10000000009</v>
      </c>
      <c r="Q1282" s="69">
        <v>459746.35000000003</v>
      </c>
      <c r="R1282" s="69">
        <v>685589.64000000013</v>
      </c>
      <c r="S1282" s="69">
        <v>507821.68000000011</v>
      </c>
      <c r="T1282" s="69">
        <v>558715.33000000019</v>
      </c>
      <c r="U1282" s="69">
        <v>516828.56000000011</v>
      </c>
      <c r="V1282" s="69">
        <v>249025.72999999998</v>
      </c>
      <c r="W1282" s="70">
        <v>83.20191417919601</v>
      </c>
      <c r="X1282" s="70">
        <v>77.58660580620834</v>
      </c>
      <c r="Y1282" s="70">
        <v>116.64248528294414</v>
      </c>
      <c r="Z1282" s="71">
        <v>80.694966130174194</v>
      </c>
      <c r="AA1282" s="71">
        <v>201.46067471813575</v>
      </c>
      <c r="AB1282" s="71">
        <v>129.70520604117502</v>
      </c>
      <c r="AC1282" s="71">
        <v>83.14009695071293</v>
      </c>
      <c r="AD1282" s="71">
        <v>74.38173716618563</v>
      </c>
      <c r="AE1282" s="71">
        <v>96.551331349540632</v>
      </c>
      <c r="AF1282" s="71">
        <v>99.598696171044153</v>
      </c>
      <c r="AG1282" s="71">
        <v>87.44530451757754</v>
      </c>
      <c r="AH1282" s="71">
        <v>84.992160605362571</v>
      </c>
      <c r="AI1282" s="71">
        <v>87.276400506300817</v>
      </c>
      <c r="AJ1282" s="71">
        <v>-48.792099444300973</v>
      </c>
      <c r="AK1282" s="71">
        <v>-35.465034950953608</v>
      </c>
      <c r="AL1282" s="71">
        <v>4.4879219696036143</v>
      </c>
      <c r="AM1282" s="71">
        <v>-19.389733042366931</v>
      </c>
      <c r="AN1282" s="71">
        <v>68.73435951051286</v>
      </c>
      <c r="AO1282" s="71">
        <v>1.7276480260968619</v>
      </c>
      <c r="AP1282" s="71">
        <v>-5.3134219083098007</v>
      </c>
      <c r="AQ1282" s="71">
        <v>29.952740356886022</v>
      </c>
      <c r="AR1282" s="71">
        <v>45.736068289688568</v>
      </c>
      <c r="AS1282" s="71">
        <v>12.510019511169524</v>
      </c>
      <c r="AT1282" s="71">
        <v>28.784263349792671</v>
      </c>
      <c r="AU1282" s="71">
        <v>10.74178841876321</v>
      </c>
      <c r="AV1282" s="72">
        <v>15.334782511032641</v>
      </c>
      <c r="AW1282" s="73">
        <v>-389482.27999999991</v>
      </c>
      <c r="AX1282" s="73">
        <v>-238648.81999999995</v>
      </c>
      <c r="AY1282" s="73">
        <v>20204.069999999949</v>
      </c>
      <c r="AZ1282" s="73">
        <v>-114939.08000000007</v>
      </c>
      <c r="BA1282" s="73">
        <v>425186.55999999982</v>
      </c>
      <c r="BB1282" s="73">
        <v>17788.470000000321</v>
      </c>
      <c r="BC1282" s="73">
        <v>-28129.5</v>
      </c>
      <c r="BD1282" s="73">
        <v>105966.70000000007</v>
      </c>
      <c r="BE1282" s="73">
        <v>215157.27000000014</v>
      </c>
      <c r="BF1282" s="73">
        <v>56464.830000000133</v>
      </c>
      <c r="BG1282" s="73">
        <v>124877.13000000024</v>
      </c>
      <c r="BH1282" s="73">
        <v>50131.599999999977</v>
      </c>
      <c r="BI1282" s="73">
        <v>33110.179999999935</v>
      </c>
      <c r="BJ1282" s="71">
        <v>21.189709231519245</v>
      </c>
      <c r="BK1282" s="71">
        <v>20.066551201554539</v>
      </c>
      <c r="BL1282" s="71">
        <v>21.016816457293857</v>
      </c>
      <c r="BM1282" s="71">
        <v>25.811205891445329</v>
      </c>
      <c r="BN1282" s="71">
        <v>20.193562415186008</v>
      </c>
      <c r="BO1282" s="71">
        <v>24.775453435566838</v>
      </c>
      <c r="BP1282" s="71">
        <v>32.008664055246918</v>
      </c>
      <c r="BQ1282" s="71">
        <v>33.498025294745283</v>
      </c>
      <c r="BR1282" s="72">
        <v>30.273436660111059</v>
      </c>
      <c r="BS1282" s="72">
        <v>25.550024498849236</v>
      </c>
      <c r="BT1282" s="71">
        <v>28.761400190138247</v>
      </c>
      <c r="BU1282" s="71">
        <v>29.27435898761005</v>
      </c>
      <c r="BV1282" s="71">
        <v>25.606801275908627</v>
      </c>
      <c r="BW1282" s="71">
        <v>28.111793860240933</v>
      </c>
      <c r="BX1282" s="75">
        <v>4387</v>
      </c>
      <c r="BY1282" s="75">
        <v>4639</v>
      </c>
      <c r="BZ1282" s="75">
        <v>4924</v>
      </c>
      <c r="CA1282" s="75">
        <v>4858</v>
      </c>
      <c r="CB1282" s="75">
        <v>7957</v>
      </c>
      <c r="CC1282" s="75">
        <v>7623</v>
      </c>
      <c r="CD1282" s="75">
        <v>5219</v>
      </c>
      <c r="CE1282" s="75">
        <v>5123</v>
      </c>
      <c r="CF1282" s="75">
        <v>7942</v>
      </c>
      <c r="CG1282" s="75">
        <v>6560</v>
      </c>
      <c r="CH1282" s="75">
        <v>7202</v>
      </c>
      <c r="CI1282" s="75">
        <v>7368</v>
      </c>
      <c r="CJ1282" s="75">
        <v>3429</v>
      </c>
      <c r="CK1282" s="75">
        <v>42843</v>
      </c>
      <c r="CL1282" s="73">
        <v>1295204.24</v>
      </c>
      <c r="CM1282" s="73">
        <v>1447904.1900000004</v>
      </c>
      <c r="CN1282" s="73">
        <v>1590003.1900000004</v>
      </c>
      <c r="CO1282" s="73">
        <v>2178762.8800000004</v>
      </c>
      <c r="CP1282" s="73">
        <v>1981075.7600000007</v>
      </c>
      <c r="CQ1282" s="73">
        <v>1725077.1599999997</v>
      </c>
      <c r="CR1282" s="73">
        <v>1674434.2799999998</v>
      </c>
      <c r="CS1282" s="73">
        <v>1652208.7199999997</v>
      </c>
      <c r="CT1282" s="73">
        <v>1421914.99</v>
      </c>
      <c r="CU1282" s="73">
        <v>1239059.2499999998</v>
      </c>
      <c r="CV1282" s="73">
        <v>1179907.0799999998</v>
      </c>
      <c r="CW1282" s="73">
        <v>1115560.8900000001</v>
      </c>
      <c r="CX1282" s="73">
        <v>1231975.1400000001</v>
      </c>
      <c r="CY1282" s="77"/>
      <c r="CZ1282" s="4">
        <v>1435</v>
      </c>
      <c r="DA1282" s="76" t="str">
        <f t="shared" si="44"/>
        <v>1435</v>
      </c>
      <c r="DB1282" s="71">
        <v>1.6975933445015085E-3</v>
      </c>
      <c r="DC1282" s="71">
        <v>0.75882083229856256</v>
      </c>
      <c r="DD1282" s="71">
        <v>0.40781517145276214</v>
      </c>
      <c r="DE1282" s="71">
        <v>0</v>
      </c>
      <c r="DF1282" s="71">
        <v>6.0619041731184101E-3</v>
      </c>
      <c r="DG1282" s="71">
        <v>3.3276598108624197E-2</v>
      </c>
      <c r="DH1282" s="71">
        <v>7.6669277316532766E-3</v>
      </c>
      <c r="DI1282" s="71">
        <v>0</v>
      </c>
      <c r="DJ1282" s="71">
        <v>4.3111056233882526E-2</v>
      </c>
      <c r="DK1282" s="71">
        <v>0.78349017880170335</v>
      </c>
      <c r="DL1282" s="71">
        <v>1.1818107844665422E-2</v>
      </c>
      <c r="DM1282" s="71">
        <v>0</v>
      </c>
      <c r="DN1282" s="71">
        <v>0</v>
      </c>
      <c r="DO1282" s="71">
        <v>0.12626490181974043</v>
      </c>
      <c r="DQ1282" s="71"/>
      <c r="DR1282" s="71"/>
      <c r="DS1282" s="71"/>
      <c r="DT1282" s="71"/>
      <c r="DU1282" s="71"/>
      <c r="DV1282" s="71"/>
      <c r="DW1282" s="71"/>
      <c r="DX1282" s="71"/>
      <c r="DY1282" s="71"/>
      <c r="DZ1282" s="71"/>
      <c r="EA1282" s="71"/>
      <c r="EB1282" s="71"/>
      <c r="EC1282" s="71"/>
      <c r="ED1282" s="71"/>
    </row>
    <row r="1283" spans="1:134">
      <c r="A1283" s="4">
        <v>1428</v>
      </c>
      <c r="B1283" s="46" t="s">
        <v>9749</v>
      </c>
      <c r="C1283" s="65" t="str">
        <f t="shared" si="43"/>
        <v>1428</v>
      </c>
      <c r="D1283" s="69">
        <v>186709.65999999995</v>
      </c>
      <c r="E1283" s="68">
        <v>2305510.4300000006</v>
      </c>
      <c r="F1283" s="68">
        <v>14200.549999999959</v>
      </c>
      <c r="G1283" s="69">
        <v>290301.78000000049</v>
      </c>
      <c r="H1283" s="70">
        <v>95.121585374566621</v>
      </c>
      <c r="I1283" s="70">
        <v>14.405544557383699</v>
      </c>
      <c r="J1283" s="69">
        <v>320904.80999999994</v>
      </c>
      <c r="K1283" s="69">
        <v>275068.60999999987</v>
      </c>
      <c r="L1283" s="69">
        <v>247029.14999999997</v>
      </c>
      <c r="M1283" s="69">
        <v>297693.47999999992</v>
      </c>
      <c r="N1283" s="69">
        <v>443191.62999999989</v>
      </c>
      <c r="O1283" s="69">
        <v>518683.82</v>
      </c>
      <c r="P1283" s="69">
        <v>256502.1099999999</v>
      </c>
      <c r="Q1283" s="69">
        <v>246750.15999999992</v>
      </c>
      <c r="R1283" s="69">
        <v>697718.12000000011</v>
      </c>
      <c r="S1283" s="69">
        <v>281294.53999999992</v>
      </c>
      <c r="T1283" s="69">
        <v>305729.46999999991</v>
      </c>
      <c r="U1283" s="69">
        <v>330806.36999999988</v>
      </c>
      <c r="V1283" s="69">
        <v>186709.65999999995</v>
      </c>
      <c r="W1283" s="70">
        <v>107.23867517916226</v>
      </c>
      <c r="X1283" s="70">
        <v>89.50187660584271</v>
      </c>
      <c r="Y1283" s="70">
        <v>90.742420726361644</v>
      </c>
      <c r="Z1283" s="71">
        <v>85.390339493552759</v>
      </c>
      <c r="AA1283" s="71">
        <v>104.30314149320891</v>
      </c>
      <c r="AB1283" s="71">
        <v>114.64505300481096</v>
      </c>
      <c r="AC1283" s="71">
        <v>86.55428303546833</v>
      </c>
      <c r="AD1283" s="71">
        <v>89.786040858476809</v>
      </c>
      <c r="AE1283" s="71">
        <v>101.89732804454617</v>
      </c>
      <c r="AF1283" s="71">
        <v>98.141876545875718</v>
      </c>
      <c r="AG1283" s="71">
        <v>91.173044328546354</v>
      </c>
      <c r="AH1283" s="71">
        <v>98.435366648671291</v>
      </c>
      <c r="AI1283" s="71">
        <v>88.97615079311484</v>
      </c>
      <c r="AJ1283" s="71">
        <v>16.552028623209193</v>
      </c>
      <c r="AK1283" s="71">
        <v>-4.9068184440842488</v>
      </c>
      <c r="AL1283" s="71">
        <v>-14.803438858608398</v>
      </c>
      <c r="AM1283" s="71">
        <v>-18.106220016956254</v>
      </c>
      <c r="AN1283" s="71">
        <v>-6.3325288458778939</v>
      </c>
      <c r="AO1283" s="71">
        <v>5.827697055655956</v>
      </c>
      <c r="AP1283" s="71">
        <v>-12.735592824427622</v>
      </c>
      <c r="AQ1283" s="71">
        <v>8.8158126317723138</v>
      </c>
      <c r="AR1283" s="71">
        <v>165.2117309259105</v>
      </c>
      <c r="AS1283" s="71">
        <v>-47.151118513897437</v>
      </c>
      <c r="AT1283" s="71">
        <v>16.341298233841407</v>
      </c>
      <c r="AU1283" s="71">
        <v>25.364820519536902</v>
      </c>
      <c r="AV1283" s="72">
        <v>8.2317681657507524</v>
      </c>
      <c r="AW1283" s="73">
        <v>45572.999999999884</v>
      </c>
      <c r="AX1283" s="73">
        <v>-14193.570000000182</v>
      </c>
      <c r="AY1283" s="73">
        <v>-42922.869999999995</v>
      </c>
      <c r="AZ1283" s="73">
        <v>-65818.230000000098</v>
      </c>
      <c r="BA1283" s="73">
        <v>-29962.630000000005</v>
      </c>
      <c r="BB1283" s="73">
        <v>38108.910000000033</v>
      </c>
      <c r="BC1283" s="73">
        <v>-37434.579999999987</v>
      </c>
      <c r="BD1283" s="73">
        <v>19990.690000000031</v>
      </c>
      <c r="BE1283" s="73">
        <v>434638.46000000014</v>
      </c>
      <c r="BF1283" s="73">
        <v>-250967.51</v>
      </c>
      <c r="BG1283" s="73">
        <v>42942.759999999951</v>
      </c>
      <c r="BH1283" s="73">
        <v>66931.4099999998</v>
      </c>
      <c r="BI1283" s="73">
        <v>14200.549999999959</v>
      </c>
      <c r="BJ1283" s="71">
        <v>17.336408692720674</v>
      </c>
      <c r="BK1283" s="71">
        <v>12.505034524826433</v>
      </c>
      <c r="BL1283" s="71">
        <v>14.458235537043755</v>
      </c>
      <c r="BM1283" s="71">
        <v>16.886254824165164</v>
      </c>
      <c r="BN1283" s="71">
        <v>3.9539201967218887</v>
      </c>
      <c r="BO1283" s="71">
        <v>7.4065068227280175</v>
      </c>
      <c r="BP1283" s="71">
        <v>18.817424033419396</v>
      </c>
      <c r="BQ1283" s="71">
        <v>21.877908368485322</v>
      </c>
      <c r="BR1283" s="72">
        <v>15.714921084122935</v>
      </c>
      <c r="BS1283" s="72">
        <v>16.63363383949633</v>
      </c>
      <c r="BT1283" s="71">
        <v>17.186071347477309</v>
      </c>
      <c r="BU1283" s="71">
        <v>16.583154872440947</v>
      </c>
      <c r="BV1283" s="71">
        <v>15.491597281978482</v>
      </c>
      <c r="BW1283" s="71">
        <v>15.580344316810518</v>
      </c>
      <c r="BX1283" s="75">
        <v>7247</v>
      </c>
      <c r="BY1283" s="75">
        <v>6505</v>
      </c>
      <c r="BZ1283" s="75">
        <v>5402</v>
      </c>
      <c r="CA1283" s="75">
        <v>5760</v>
      </c>
      <c r="CB1283" s="75">
        <v>7875</v>
      </c>
      <c r="CC1283" s="75">
        <v>10558</v>
      </c>
      <c r="CD1283" s="75">
        <v>5439</v>
      </c>
      <c r="CE1283" s="75">
        <v>5627</v>
      </c>
      <c r="CF1283" s="75">
        <v>11721</v>
      </c>
      <c r="CG1283" s="75">
        <v>6559</v>
      </c>
      <c r="CH1283" s="75">
        <v>6974</v>
      </c>
      <c r="CI1283" s="75">
        <v>7418</v>
      </c>
      <c r="CJ1283" s="75">
        <v>4145</v>
      </c>
      <c r="CK1283" s="75">
        <v>47883</v>
      </c>
      <c r="CL1283" s="73">
        <v>677051.49999999988</v>
      </c>
      <c r="CM1283" s="73">
        <v>611386.92000000004</v>
      </c>
      <c r="CN1283" s="73">
        <v>614143.14</v>
      </c>
      <c r="CO1283" s="73">
        <v>708371.8</v>
      </c>
      <c r="CP1283" s="73">
        <v>707949.87999999989</v>
      </c>
      <c r="CQ1283" s="73">
        <v>527352.52000000014</v>
      </c>
      <c r="CR1283" s="73">
        <v>564046.53</v>
      </c>
      <c r="CS1283" s="73">
        <v>825877.88</v>
      </c>
      <c r="CT1283" s="73">
        <v>671474.25999999989</v>
      </c>
      <c r="CU1283" s="73">
        <v>658023.6399999999</v>
      </c>
      <c r="CV1283" s="73">
        <v>690228.68999999983</v>
      </c>
      <c r="CW1283" s="73">
        <v>749650.12000000011</v>
      </c>
      <c r="CX1283" s="73">
        <v>758242.06</v>
      </c>
      <c r="CY1283" s="77"/>
      <c r="CZ1283" s="4">
        <v>1428</v>
      </c>
      <c r="DA1283" s="76" t="str">
        <f t="shared" si="44"/>
        <v>1428</v>
      </c>
      <c r="DB1283" s="71">
        <v>2.5563754605227875</v>
      </c>
      <c r="DC1283" s="71">
        <v>3.3754855668705877</v>
      </c>
      <c r="DD1283" s="71">
        <v>2.6118196640360551</v>
      </c>
      <c r="DE1283" s="71">
        <v>1.7113265611587973</v>
      </c>
      <c r="DF1283" s="71">
        <v>1.9411176954622493</v>
      </c>
      <c r="DG1283" s="71">
        <v>1.1974959062646331</v>
      </c>
      <c r="DH1283" s="71">
        <v>0.90348902167928857</v>
      </c>
      <c r="DI1283" s="71">
        <v>1.0884295897235128</v>
      </c>
      <c r="DJ1283" s="71">
        <v>0.53837886126065437</v>
      </c>
      <c r="DK1283" s="71">
        <v>0.60366464385027596</v>
      </c>
      <c r="DL1283" s="71">
        <v>1.1773763150610586</v>
      </c>
      <c r="DM1283" s="71">
        <v>0.86361831155033397</v>
      </c>
      <c r="DN1283" s="71">
        <v>0.63637400082838624</v>
      </c>
      <c r="DO1283" s="71">
        <v>0.78545662478483114</v>
      </c>
      <c r="DQ1283" s="71"/>
      <c r="DR1283" s="71"/>
      <c r="DS1283" s="71"/>
      <c r="DT1283" s="71"/>
      <c r="DU1283" s="71"/>
      <c r="DV1283" s="71"/>
      <c r="DW1283" s="71"/>
      <c r="DX1283" s="71"/>
      <c r="DY1283" s="71"/>
      <c r="DZ1283" s="71"/>
      <c r="EA1283" s="71"/>
      <c r="EB1283" s="71"/>
      <c r="EC1283" s="71"/>
      <c r="ED1283" s="71"/>
    </row>
    <row r="1284" spans="1:134">
      <c r="A1284" s="4">
        <v>1439</v>
      </c>
      <c r="B1284" s="46" t="s">
        <v>9757</v>
      </c>
      <c r="C1284" s="65" t="str">
        <f t="shared" si="43"/>
        <v>1439</v>
      </c>
      <c r="D1284" s="69">
        <v>155528.03999999995</v>
      </c>
      <c r="E1284" s="68">
        <v>2239693.71</v>
      </c>
      <c r="F1284" s="68">
        <v>32924.009999999995</v>
      </c>
      <c r="G1284" s="69">
        <v>467385.50000000023</v>
      </c>
      <c r="H1284" s="70">
        <v>102.09004964154343</v>
      </c>
      <c r="I1284" s="70">
        <v>26.371569987818333</v>
      </c>
      <c r="J1284" s="69">
        <v>241369.07999999993</v>
      </c>
      <c r="K1284" s="69">
        <v>260901.15</v>
      </c>
      <c r="L1284" s="69">
        <v>225950.47999999989</v>
      </c>
      <c r="M1284" s="69">
        <v>293001.31</v>
      </c>
      <c r="N1284" s="69">
        <v>421348.5</v>
      </c>
      <c r="O1284" s="69">
        <v>455559.90999999992</v>
      </c>
      <c r="P1284" s="69">
        <v>242262.7699999999</v>
      </c>
      <c r="Q1284" s="69">
        <v>255524.65999999997</v>
      </c>
      <c r="R1284" s="69">
        <v>594362.17999999993</v>
      </c>
      <c r="S1284" s="69">
        <v>300002.79999999993</v>
      </c>
      <c r="T1284" s="69">
        <v>346303.93999999989</v>
      </c>
      <c r="U1284" s="69">
        <v>345709.32</v>
      </c>
      <c r="V1284" s="69">
        <v>155528.03999999995</v>
      </c>
      <c r="W1284" s="70">
        <v>82.636969475874878</v>
      </c>
      <c r="X1284" s="70">
        <v>96.392989493284375</v>
      </c>
      <c r="Y1284" s="70">
        <v>78.392566594968315</v>
      </c>
      <c r="Z1284" s="71">
        <v>93.997630115397143</v>
      </c>
      <c r="AA1284" s="71">
        <v>94.85778901612008</v>
      </c>
      <c r="AB1284" s="71">
        <v>104.72859902116629</v>
      </c>
      <c r="AC1284" s="71">
        <v>78.762221208259703</v>
      </c>
      <c r="AD1284" s="71">
        <v>89.45311424609524</v>
      </c>
      <c r="AE1284" s="71">
        <v>103.60198586199245</v>
      </c>
      <c r="AF1284" s="71">
        <v>114.78513779121255</v>
      </c>
      <c r="AG1284" s="71">
        <v>107.41963281297748</v>
      </c>
      <c r="AH1284" s="71">
        <v>121.92104409958189</v>
      </c>
      <c r="AI1284" s="71">
        <v>97.443917900099365</v>
      </c>
      <c r="AJ1284" s="71">
        <v>-16.20775626067088</v>
      </c>
      <c r="AK1284" s="71">
        <v>-4.6638711026138928</v>
      </c>
      <c r="AL1284" s="71">
        <v>-18.966965310152538</v>
      </c>
      <c r="AM1284" s="71">
        <v>-17.317085752409188</v>
      </c>
      <c r="AN1284" s="71">
        <v>-17.402606476035075</v>
      </c>
      <c r="AO1284" s="71">
        <v>-3.4830392424912926</v>
      </c>
      <c r="AP1284" s="71">
        <v>-17.538678533118844</v>
      </c>
      <c r="AQ1284" s="71">
        <v>15.7122579532047</v>
      </c>
      <c r="AR1284" s="71">
        <v>121.48536553373023</v>
      </c>
      <c r="AS1284" s="71">
        <v>-25.702494314869874</v>
      </c>
      <c r="AT1284" s="71">
        <v>41.934813028934734</v>
      </c>
      <c r="AU1284" s="71">
        <v>57.886758467174189</v>
      </c>
      <c r="AV1284" s="72">
        <v>26.85393783548551</v>
      </c>
      <c r="AW1284" s="73">
        <v>-46687.510000000038</v>
      </c>
      <c r="AX1284" s="73">
        <v>-12763.360000000015</v>
      </c>
      <c r="AY1284" s="73">
        <v>-52887.010000000038</v>
      </c>
      <c r="AZ1284" s="73">
        <v>-61366.110000000044</v>
      </c>
      <c r="BA1284" s="73">
        <v>-88774.739999999932</v>
      </c>
      <c r="BB1284" s="73">
        <v>-11854.720000000088</v>
      </c>
      <c r="BC1284" s="73">
        <v>-51526.810000000114</v>
      </c>
      <c r="BD1284" s="73">
        <v>34697.009999999922</v>
      </c>
      <c r="BE1284" s="73">
        <v>326009.37999999989</v>
      </c>
      <c r="BF1284" s="73">
        <v>-103783.03000000014</v>
      </c>
      <c r="BG1284" s="73">
        <v>102315.91999999995</v>
      </c>
      <c r="BH1284" s="73">
        <v>126749.02000000002</v>
      </c>
      <c r="BI1284" s="73">
        <v>32924.009999999995</v>
      </c>
      <c r="BJ1284" s="71">
        <v>23.326549734409362</v>
      </c>
      <c r="BK1284" s="71">
        <v>19.416925249282244</v>
      </c>
      <c r="BL1284" s="71">
        <v>21.216786010313783</v>
      </c>
      <c r="BM1284" s="71">
        <v>21.092629391154148</v>
      </c>
      <c r="BN1284" s="71">
        <v>8.6918654456338089</v>
      </c>
      <c r="BO1284" s="71">
        <v>16.721398523174017</v>
      </c>
      <c r="BP1284" s="71">
        <v>26.103943422262809</v>
      </c>
      <c r="BQ1284" s="71">
        <v>26.741388660004358</v>
      </c>
      <c r="BR1284" s="72">
        <v>20.735308702101896</v>
      </c>
      <c r="BS1284" s="72">
        <v>20.268444117659044</v>
      </c>
      <c r="BT1284" s="71">
        <v>20.378325663810429</v>
      </c>
      <c r="BU1284" s="71">
        <v>19.486261285201561</v>
      </c>
      <c r="BV1284" s="71">
        <v>18.209602731645237</v>
      </c>
      <c r="BW1284" s="71">
        <v>20.073604753458103</v>
      </c>
      <c r="BX1284" s="75">
        <v>6107</v>
      </c>
      <c r="BY1284" s="75">
        <v>6603</v>
      </c>
      <c r="BZ1284" s="75">
        <v>6005</v>
      </c>
      <c r="CA1284" s="75">
        <v>7000</v>
      </c>
      <c r="CB1284" s="75">
        <v>9138</v>
      </c>
      <c r="CC1284" s="75">
        <v>10202</v>
      </c>
      <c r="CD1284" s="75">
        <v>6246</v>
      </c>
      <c r="CE1284" s="75">
        <v>6446</v>
      </c>
      <c r="CF1284" s="75">
        <v>11599</v>
      </c>
      <c r="CG1284" s="75">
        <v>7456</v>
      </c>
      <c r="CH1284" s="75">
        <v>8554</v>
      </c>
      <c r="CI1284" s="75">
        <v>8114</v>
      </c>
      <c r="CJ1284" s="75">
        <v>3772</v>
      </c>
      <c r="CK1284" s="75">
        <v>52187</v>
      </c>
      <c r="CL1284" s="73">
        <v>460551.86000000004</v>
      </c>
      <c r="CM1284" s="73">
        <v>386506.47999999992</v>
      </c>
      <c r="CN1284" s="73">
        <v>419560.55999999988</v>
      </c>
      <c r="CO1284" s="73">
        <v>515819.03999999986</v>
      </c>
      <c r="CP1284" s="73">
        <v>445246.31</v>
      </c>
      <c r="CQ1284" s="73">
        <v>361191.39000000007</v>
      </c>
      <c r="CR1284" s="73">
        <v>409978.30999999994</v>
      </c>
      <c r="CS1284" s="73">
        <v>632400.27999999991</v>
      </c>
      <c r="CT1284" s="73">
        <v>570386.81999999995</v>
      </c>
      <c r="CU1284" s="73">
        <v>539646.81999999995</v>
      </c>
      <c r="CV1284" s="73">
        <v>542840.80999999994</v>
      </c>
      <c r="CW1284" s="73">
        <v>538949.01</v>
      </c>
      <c r="CX1284" s="73">
        <v>555974.17999999993</v>
      </c>
      <c r="CY1284" s="77"/>
      <c r="CZ1284" s="4">
        <v>1439</v>
      </c>
      <c r="DA1284" s="76" t="str">
        <f t="shared" si="44"/>
        <v>1439</v>
      </c>
      <c r="DB1284" s="71">
        <v>1.5275611999502896</v>
      </c>
      <c r="DC1284" s="71">
        <v>2.1128283355731128</v>
      </c>
      <c r="DD1284" s="71">
        <v>0.41327790231235939</v>
      </c>
      <c r="DE1284" s="71">
        <v>0.54637201666109592</v>
      </c>
      <c r="DF1284" s="71">
        <v>0.63814778811077844</v>
      </c>
      <c r="DG1284" s="71">
        <v>0.45707833463366165</v>
      </c>
      <c r="DH1284" s="71">
        <v>0.62678878708175845</v>
      </c>
      <c r="DI1284" s="71">
        <v>0.7115608933055706</v>
      </c>
      <c r="DJ1284" s="71">
        <v>0.32325639991276112</v>
      </c>
      <c r="DK1284" s="71">
        <v>0.20946647058225792</v>
      </c>
      <c r="DL1284" s="71">
        <v>0.1229296614066227</v>
      </c>
      <c r="DM1284" s="71">
        <v>0.19953154916045041</v>
      </c>
      <c r="DN1284" s="72">
        <v>9.4266888454144937E-2</v>
      </c>
      <c r="DO1284" s="71">
        <v>0.31954437007782532</v>
      </c>
      <c r="DQ1284" s="71"/>
      <c r="DR1284" s="71"/>
      <c r="DS1284" s="71"/>
      <c r="DT1284" s="71"/>
      <c r="DU1284" s="71"/>
      <c r="DV1284" s="71"/>
      <c r="DW1284" s="71"/>
      <c r="DX1284" s="71"/>
      <c r="DY1284" s="71"/>
      <c r="DZ1284" s="71"/>
      <c r="EA1284" s="71"/>
      <c r="EB1284" s="71"/>
      <c r="EC1284" s="71"/>
      <c r="ED1284" s="71"/>
    </row>
    <row r="1285" spans="1:134">
      <c r="A1285" s="4">
        <v>1401</v>
      </c>
      <c r="B1285" s="46" t="s">
        <v>9764</v>
      </c>
      <c r="C1285" s="65" t="str">
        <f t="shared" si="43"/>
        <v>1401</v>
      </c>
      <c r="D1285" s="69">
        <v>143376.34999999998</v>
      </c>
      <c r="E1285" s="68">
        <v>2378401.7999999998</v>
      </c>
      <c r="F1285" s="68">
        <v>-1681.890000000014</v>
      </c>
      <c r="G1285" s="69">
        <v>177814.8200000003</v>
      </c>
      <c r="H1285" s="70">
        <v>86.590533473427783</v>
      </c>
      <c r="I1285" s="70">
        <v>8.0803359111031536</v>
      </c>
      <c r="J1285" s="69">
        <v>281491.71999999991</v>
      </c>
      <c r="K1285" s="69">
        <v>264233.20999999996</v>
      </c>
      <c r="L1285" s="69">
        <v>259602.02000000002</v>
      </c>
      <c r="M1285" s="69">
        <v>404553.82</v>
      </c>
      <c r="N1285" s="69">
        <v>505129.86999999988</v>
      </c>
      <c r="O1285" s="69">
        <v>467604.2099999999</v>
      </c>
      <c r="P1285" s="69">
        <v>268287.90999999997</v>
      </c>
      <c r="Q1285" s="69">
        <v>283166.71999999991</v>
      </c>
      <c r="R1285" s="69">
        <v>835432.91</v>
      </c>
      <c r="S1285" s="69">
        <v>266582.13</v>
      </c>
      <c r="T1285" s="69">
        <v>314638.60000000003</v>
      </c>
      <c r="U1285" s="69">
        <v>266917.18000000005</v>
      </c>
      <c r="V1285" s="69">
        <v>143376.34999999998</v>
      </c>
      <c r="W1285" s="70">
        <v>84.95658708407727</v>
      </c>
      <c r="X1285" s="70">
        <v>88.289033218229065</v>
      </c>
      <c r="Y1285" s="70">
        <v>96.159891645684368</v>
      </c>
      <c r="Z1285" s="71">
        <v>109.00831081699536</v>
      </c>
      <c r="AA1285" s="71">
        <v>89.97968861155627</v>
      </c>
      <c r="AB1285" s="71">
        <v>106.14844894461184</v>
      </c>
      <c r="AC1285" s="71">
        <v>85.277933994377619</v>
      </c>
      <c r="AD1285" s="71">
        <v>85.157806412588471</v>
      </c>
      <c r="AE1285" s="71">
        <v>106.05681394083508</v>
      </c>
      <c r="AF1285" s="71">
        <v>63.554020422553435</v>
      </c>
      <c r="AG1285" s="71">
        <v>80.89045817807289</v>
      </c>
      <c r="AH1285" s="71">
        <v>81.139777745367866</v>
      </c>
      <c r="AI1285" s="71">
        <v>82.168575961753405</v>
      </c>
      <c r="AJ1285" s="71">
        <v>-12.004028864777982</v>
      </c>
      <c r="AK1285" s="71">
        <v>-15.948017106023249</v>
      </c>
      <c r="AL1285" s="71">
        <v>-17.269785210323676</v>
      </c>
      <c r="AM1285" s="71">
        <v>-11.026772144453133</v>
      </c>
      <c r="AN1285" s="71">
        <v>-20.524473160022204</v>
      </c>
      <c r="AO1285" s="71">
        <v>0.598504077569606</v>
      </c>
      <c r="AP1285" s="71">
        <v>-13.99431355938342</v>
      </c>
      <c r="AQ1285" s="71">
        <v>5.6448750990536922</v>
      </c>
      <c r="AR1285" s="71">
        <v>92.331335298056146</v>
      </c>
      <c r="AS1285" s="71">
        <v>-44.401917657599633</v>
      </c>
      <c r="AT1285" s="71">
        <v>3.2241821766633594</v>
      </c>
      <c r="AU1285" s="71">
        <v>3.9045793044353738</v>
      </c>
      <c r="AV1285" s="72">
        <v>-1.1594584354532422</v>
      </c>
      <c r="AW1285" s="73">
        <v>-38399.880000000063</v>
      </c>
      <c r="AX1285" s="73">
        <v>-50135.590000000026</v>
      </c>
      <c r="AY1285" s="73">
        <v>-54191.460000000021</v>
      </c>
      <c r="AZ1285" s="73">
        <v>-50137.810000000056</v>
      </c>
      <c r="BA1285" s="73">
        <v>-130449.27000000014</v>
      </c>
      <c r="BB1285" s="73">
        <v>8048.1200000000536</v>
      </c>
      <c r="BC1285" s="73">
        <v>-43654.149999999907</v>
      </c>
      <c r="BD1285" s="73">
        <v>15130.319999999949</v>
      </c>
      <c r="BE1285" s="73">
        <v>401061.20000000007</v>
      </c>
      <c r="BF1285" s="73">
        <v>-212898.66999999998</v>
      </c>
      <c r="BG1285" s="73">
        <v>9827.6600000000908</v>
      </c>
      <c r="BH1285" s="73">
        <v>10030.350000000064</v>
      </c>
      <c r="BI1285" s="73">
        <v>-1681.890000000014</v>
      </c>
      <c r="BJ1285" s="71">
        <v>15.106192238438446</v>
      </c>
      <c r="BK1285" s="71">
        <v>10.328629451988327</v>
      </c>
      <c r="BL1285" s="71">
        <v>12.630436829493727</v>
      </c>
      <c r="BM1285" s="71">
        <v>12.881227807999778</v>
      </c>
      <c r="BN1285" s="71">
        <v>2.7835038158163137</v>
      </c>
      <c r="BO1285" s="71">
        <v>4.5040609251986732</v>
      </c>
      <c r="BP1285" s="71">
        <v>17.004592550753703</v>
      </c>
      <c r="BQ1285" s="71">
        <v>16.347508978621939</v>
      </c>
      <c r="BR1285" s="72">
        <v>5.272050300881884</v>
      </c>
      <c r="BS1285" s="72">
        <v>11.485186010162595</v>
      </c>
      <c r="BT1285" s="71">
        <v>13.920367695598017</v>
      </c>
      <c r="BU1285" s="71">
        <v>11.431227073469161</v>
      </c>
      <c r="BV1285" s="71">
        <v>3.4352859544564325</v>
      </c>
      <c r="BW1285" s="71">
        <v>8.6593016178301401</v>
      </c>
      <c r="BX1285" s="75">
        <v>6801</v>
      </c>
      <c r="BY1285" s="75">
        <v>5948</v>
      </c>
      <c r="BZ1285" s="75">
        <v>6206</v>
      </c>
      <c r="CA1285" s="75">
        <v>7756</v>
      </c>
      <c r="CB1285" s="75">
        <v>9828</v>
      </c>
      <c r="CC1285" s="75">
        <v>10348</v>
      </c>
      <c r="CD1285" s="75">
        <v>5895</v>
      </c>
      <c r="CE1285" s="75">
        <v>6317</v>
      </c>
      <c r="CF1285" s="75">
        <v>14857</v>
      </c>
      <c r="CG1285" s="75">
        <v>6198</v>
      </c>
      <c r="CH1285" s="75">
        <v>6774</v>
      </c>
      <c r="CI1285" s="75">
        <v>6041</v>
      </c>
      <c r="CJ1285" s="75">
        <v>3483</v>
      </c>
      <c r="CK1285" s="75">
        <v>49565</v>
      </c>
      <c r="CL1285" s="73">
        <v>564880.21999999986</v>
      </c>
      <c r="CM1285" s="73">
        <v>514312.94999999995</v>
      </c>
      <c r="CN1285" s="73">
        <v>710868.77999999991</v>
      </c>
      <c r="CO1285" s="73">
        <v>741708.4099999998</v>
      </c>
      <c r="CP1285" s="73">
        <v>700661.07</v>
      </c>
      <c r="CQ1285" s="73">
        <v>585270.48999999987</v>
      </c>
      <c r="CR1285" s="73">
        <v>543367.94000000018</v>
      </c>
      <c r="CS1285" s="73">
        <v>736353.55999999982</v>
      </c>
      <c r="CT1285" s="73">
        <v>637167.18999999994</v>
      </c>
      <c r="CU1285" s="73">
        <v>594984.56000000006</v>
      </c>
      <c r="CV1285" s="73">
        <v>571420.11</v>
      </c>
      <c r="CW1285" s="73">
        <v>447171.59999999992</v>
      </c>
      <c r="CX1285" s="73">
        <v>513272.69</v>
      </c>
      <c r="CY1285" s="77"/>
      <c r="CZ1285" s="4">
        <v>1401</v>
      </c>
      <c r="DA1285" s="76" t="str">
        <f t="shared" si="44"/>
        <v>1401</v>
      </c>
      <c r="DB1285" s="71">
        <v>7.2004853403233868</v>
      </c>
      <c r="DC1285" s="71">
        <v>6.4709645158607794</v>
      </c>
      <c r="DD1285" s="71">
        <v>2.9549485749958988</v>
      </c>
      <c r="DE1285" s="71">
        <v>2.260908882026476</v>
      </c>
      <c r="DF1285" s="71">
        <v>1.693653714047157</v>
      </c>
      <c r="DG1285" s="71">
        <v>0.88309812777860286</v>
      </c>
      <c r="DH1285" s="71">
        <v>0.65450677677108693</v>
      </c>
      <c r="DI1285" s="71">
        <v>1.224776076770129</v>
      </c>
      <c r="DJ1285" s="71">
        <v>0.37749361942356668</v>
      </c>
      <c r="DK1285" s="71">
        <v>0.93029627792933933</v>
      </c>
      <c r="DL1285" s="71">
        <v>0.61108036722518666</v>
      </c>
      <c r="DM1285" s="71">
        <v>0.30962525213984587</v>
      </c>
      <c r="DN1285" s="71">
        <v>0.51251083527109764</v>
      </c>
      <c r="DO1285" s="71">
        <v>0.60309557494173682</v>
      </c>
      <c r="DQ1285" s="71"/>
      <c r="DR1285" s="71"/>
      <c r="DS1285" s="71"/>
      <c r="DT1285" s="71"/>
      <c r="DU1285" s="71"/>
      <c r="DV1285" s="71"/>
      <c r="DW1285" s="71"/>
      <c r="DX1285" s="71"/>
      <c r="DY1285" s="71"/>
      <c r="DZ1285" s="71"/>
      <c r="EA1285" s="71"/>
      <c r="EB1285" s="71"/>
      <c r="EC1285" s="71"/>
      <c r="ED1285" s="71"/>
    </row>
    <row r="1286" spans="1:134">
      <c r="A1286" s="4">
        <v>5243</v>
      </c>
      <c r="B1286" s="46" t="s">
        <v>9770</v>
      </c>
      <c r="C1286" s="65" t="str">
        <f t="shared" si="43"/>
        <v>5243</v>
      </c>
      <c r="D1286" s="69">
        <v>220771.71999999994</v>
      </c>
      <c r="E1286" s="68">
        <v>2965802.5099999988</v>
      </c>
      <c r="F1286" s="68">
        <v>-42668.480000000069</v>
      </c>
      <c r="G1286" s="69">
        <v>-219469.77000000142</v>
      </c>
      <c r="H1286" s="70">
        <v>80.990983944542833</v>
      </c>
      <c r="I1286" s="70">
        <v>-6.8901415862634323</v>
      </c>
      <c r="J1286" s="69">
        <v>483277.54</v>
      </c>
      <c r="K1286" s="69">
        <v>475182.89999999991</v>
      </c>
      <c r="L1286" s="69">
        <v>422108.87</v>
      </c>
      <c r="M1286" s="69">
        <v>430100.68000000005</v>
      </c>
      <c r="N1286" s="69">
        <v>621746.30000000005</v>
      </c>
      <c r="O1286" s="69">
        <v>723742.29</v>
      </c>
      <c r="P1286" s="69">
        <v>396884.83</v>
      </c>
      <c r="Q1286" s="69">
        <v>375797.76000000001</v>
      </c>
      <c r="R1286" s="69">
        <v>692678.56999999983</v>
      </c>
      <c r="S1286" s="69">
        <v>366920.6999999999</v>
      </c>
      <c r="T1286" s="69">
        <v>497229.87999999995</v>
      </c>
      <c r="U1286" s="69">
        <v>415519.04999999993</v>
      </c>
      <c r="V1286" s="69">
        <v>220771.71999999994</v>
      </c>
      <c r="W1286" s="70">
        <v>91.517330272726355</v>
      </c>
      <c r="X1286" s="70">
        <v>76.875927619220747</v>
      </c>
      <c r="Y1286" s="70">
        <v>85.000796535975994</v>
      </c>
      <c r="Z1286" s="71">
        <v>72.877424970454356</v>
      </c>
      <c r="AA1286" s="71">
        <v>69.755208114423766</v>
      </c>
      <c r="AB1286" s="71">
        <v>121.13180883251111</v>
      </c>
      <c r="AC1286" s="71">
        <v>69.584600454690758</v>
      </c>
      <c r="AD1286" s="71">
        <v>75.852028224679685</v>
      </c>
      <c r="AE1286" s="71">
        <v>93.762089314960789</v>
      </c>
      <c r="AF1286" s="71">
        <v>79.939019533325322</v>
      </c>
      <c r="AG1286" s="71">
        <v>81.259715433320409</v>
      </c>
      <c r="AH1286" s="71">
        <v>84.535783274039431</v>
      </c>
      <c r="AI1286" s="71">
        <v>74.863567154210813</v>
      </c>
      <c r="AJ1286" s="71">
        <v>6.9313356076788013</v>
      </c>
      <c r="AK1286" s="71">
        <v>-8.3489970508222822</v>
      </c>
      <c r="AL1286" s="71">
        <v>-16.263497069571621</v>
      </c>
      <c r="AM1286" s="71">
        <v>-44.038179095004956</v>
      </c>
      <c r="AN1286" s="71">
        <v>-53.282501085911235</v>
      </c>
      <c r="AO1286" s="71">
        <v>-10.994490823111436</v>
      </c>
      <c r="AP1286" s="71">
        <v>-32.420908070907039</v>
      </c>
      <c r="AQ1286" s="71">
        <v>-3.9622650719128183</v>
      </c>
      <c r="AR1286" s="71">
        <v>56.24437665249269</v>
      </c>
      <c r="AS1286" s="71">
        <v>-32.812985929353644</v>
      </c>
      <c r="AT1286" s="71">
        <v>-5.4257533973309453</v>
      </c>
      <c r="AU1286" s="71">
        <v>-2.9242024870450023</v>
      </c>
      <c r="AV1286" s="72">
        <v>-16.196647284658937</v>
      </c>
      <c r="AW1286" s="73">
        <v>31326.259999999951</v>
      </c>
      <c r="AX1286" s="73">
        <v>-43287.040000000037</v>
      </c>
      <c r="AY1286" s="73">
        <v>-81982.960000000079</v>
      </c>
      <c r="AZ1286" s="73">
        <v>-338460.23</v>
      </c>
      <c r="BA1286" s="73">
        <v>-709083.08000000007</v>
      </c>
      <c r="BB1286" s="73">
        <v>-81491.410000000033</v>
      </c>
      <c r="BC1286" s="73">
        <v>-190404.54999999987</v>
      </c>
      <c r="BD1286" s="73">
        <v>-15504.430000000109</v>
      </c>
      <c r="BE1286" s="73">
        <v>249348.32999999984</v>
      </c>
      <c r="BF1286" s="73">
        <v>-179197.77999999997</v>
      </c>
      <c r="BG1286" s="73">
        <v>-28526.23000000004</v>
      </c>
      <c r="BH1286" s="73">
        <v>-12516.630000000005</v>
      </c>
      <c r="BI1286" s="73">
        <v>-42668.480000000069</v>
      </c>
      <c r="BJ1286" s="71">
        <v>9.8940435978264496</v>
      </c>
      <c r="BK1286" s="71">
        <v>7.045345878127895</v>
      </c>
      <c r="BL1286" s="71">
        <v>3.368981615159294</v>
      </c>
      <c r="BM1286" s="71">
        <v>10.837574281240961</v>
      </c>
      <c r="BN1286" s="71">
        <v>0.55993205071928465</v>
      </c>
      <c r="BO1286" s="71">
        <v>6.4938007303689123</v>
      </c>
      <c r="BP1286" s="71">
        <v>10.77367019709329</v>
      </c>
      <c r="BQ1286" s="71">
        <v>13.371682005606997</v>
      </c>
      <c r="BR1286" s="72">
        <v>10.516212450601495</v>
      </c>
      <c r="BS1286" s="72">
        <v>11.812958007050289</v>
      </c>
      <c r="BT1286" s="71">
        <v>12.162025258695531</v>
      </c>
      <c r="BU1286" s="71">
        <v>11.314544648803684</v>
      </c>
      <c r="BV1286" s="71">
        <v>9.3284312766673825</v>
      </c>
      <c r="BW1286" s="71">
        <v>9.9190177273501323</v>
      </c>
      <c r="BX1286" s="75">
        <v>4685</v>
      </c>
      <c r="BY1286" s="75">
        <v>3948</v>
      </c>
      <c r="BZ1286" s="75">
        <v>3905</v>
      </c>
      <c r="CA1286" s="75">
        <v>4315</v>
      </c>
      <c r="CB1286" s="75">
        <v>5822</v>
      </c>
      <c r="CC1286" s="75">
        <v>7600</v>
      </c>
      <c r="CD1286" s="75">
        <v>4046</v>
      </c>
      <c r="CE1286" s="75">
        <v>4131</v>
      </c>
      <c r="CF1286" s="75">
        <v>8734</v>
      </c>
      <c r="CG1286" s="75">
        <v>4922</v>
      </c>
      <c r="CH1286" s="75">
        <v>5879</v>
      </c>
      <c r="CI1286" s="75">
        <v>5394</v>
      </c>
      <c r="CJ1286" s="75">
        <v>2779</v>
      </c>
      <c r="CK1286" s="75">
        <v>35885</v>
      </c>
      <c r="CL1286" s="73">
        <v>830893.75</v>
      </c>
      <c r="CM1286" s="73">
        <v>944184.26</v>
      </c>
      <c r="CN1286" s="73">
        <v>993850.61999999988</v>
      </c>
      <c r="CO1286" s="73">
        <v>1083943.6799999997</v>
      </c>
      <c r="CP1286" s="73">
        <v>1152006.5999999996</v>
      </c>
      <c r="CQ1286" s="73">
        <v>891886.82000000007</v>
      </c>
      <c r="CR1286" s="73">
        <v>835185.32000000018</v>
      </c>
      <c r="CS1286" s="73">
        <v>977238.28999999992</v>
      </c>
      <c r="CT1286" s="73">
        <v>740276.26</v>
      </c>
      <c r="CU1286" s="73">
        <v>800518.67000000027</v>
      </c>
      <c r="CV1286" s="73">
        <v>702537.58000000007</v>
      </c>
      <c r="CW1286" s="73">
        <v>733441.80000000016</v>
      </c>
      <c r="CX1286" s="73">
        <v>724068.2</v>
      </c>
      <c r="CY1286" s="77"/>
      <c r="CZ1286" s="4">
        <v>5243</v>
      </c>
      <c r="DA1286" s="76" t="str">
        <f t="shared" si="44"/>
        <v>5243</v>
      </c>
      <c r="DB1286" s="71">
        <v>16.487866312445231</v>
      </c>
      <c r="DC1286" s="71">
        <v>14.363533666083642</v>
      </c>
      <c r="DD1286" s="71">
        <v>5.6056611617747123</v>
      </c>
      <c r="DE1286" s="71">
        <v>4.0480189618553108</v>
      </c>
      <c r="DF1286" s="71">
        <v>1.6197349291986203</v>
      </c>
      <c r="DG1286" s="71">
        <v>1.4048381230233367</v>
      </c>
      <c r="DH1286" s="71">
        <v>1.1031362377123222</v>
      </c>
      <c r="DI1286" s="71">
        <v>1.1426518132585706</v>
      </c>
      <c r="DJ1286" s="71">
        <v>0.43268404087845835</v>
      </c>
      <c r="DK1286" s="71">
        <v>1.0422626121379241</v>
      </c>
      <c r="DL1286" s="71">
        <v>0.53555875716834844</v>
      </c>
      <c r="DM1286" s="71">
        <v>0.61508009186265511</v>
      </c>
      <c r="DN1286" s="71">
        <v>0.65382242302410321</v>
      </c>
      <c r="DO1286" s="71">
        <v>0.74681288926952472</v>
      </c>
      <c r="DQ1286" s="71"/>
      <c r="DR1286" s="71"/>
      <c r="DS1286" s="71"/>
      <c r="DT1286" s="71"/>
      <c r="DU1286" s="71"/>
      <c r="DV1286" s="71"/>
      <c r="DW1286" s="71"/>
      <c r="DX1286" s="71"/>
      <c r="DY1286" s="71"/>
      <c r="DZ1286" s="71"/>
      <c r="EA1286" s="71"/>
      <c r="EB1286" s="71"/>
      <c r="EC1286" s="71"/>
      <c r="ED1286" s="71"/>
    </row>
    <row r="1287" spans="1:134">
      <c r="A1287" s="4">
        <v>5222</v>
      </c>
      <c r="B1287" s="46" t="s">
        <v>9777</v>
      </c>
      <c r="C1287" s="65" t="str">
        <f t="shared" ref="C1287:C1350" si="45">LEFT(B1287,4)</f>
        <v>5222</v>
      </c>
      <c r="D1287" s="69">
        <v>228135.91999999995</v>
      </c>
      <c r="E1287" s="68">
        <v>2488929.5699999998</v>
      </c>
      <c r="F1287" s="68">
        <v>11192.039999999979</v>
      </c>
      <c r="G1287" s="69">
        <v>133121.96000000043</v>
      </c>
      <c r="H1287" s="70">
        <v>89.745473387692371</v>
      </c>
      <c r="I1287" s="70">
        <v>5.6507993027495429</v>
      </c>
      <c r="J1287" s="69">
        <v>387548.23</v>
      </c>
      <c r="K1287" s="69">
        <v>324103.92999999993</v>
      </c>
      <c r="L1287" s="69">
        <v>291038.49</v>
      </c>
      <c r="M1287" s="69">
        <v>370278.73</v>
      </c>
      <c r="N1287" s="69">
        <v>521803.02</v>
      </c>
      <c r="O1287" s="69">
        <v>470112.71000000008</v>
      </c>
      <c r="P1287" s="69">
        <v>304556.08999999997</v>
      </c>
      <c r="Q1287" s="69">
        <v>230819.12999999995</v>
      </c>
      <c r="R1287" s="69">
        <v>543741.41999999993</v>
      </c>
      <c r="S1287" s="69">
        <v>357688.60000000003</v>
      </c>
      <c r="T1287" s="69">
        <v>446290.50000000006</v>
      </c>
      <c r="U1287" s="69">
        <v>377697.90999999986</v>
      </c>
      <c r="V1287" s="69">
        <v>228135.91999999995</v>
      </c>
      <c r="W1287" s="70">
        <v>107.02391097412452</v>
      </c>
      <c r="X1287" s="70">
        <v>83.536399584627318</v>
      </c>
      <c r="Y1287" s="70">
        <v>86.246159319678554</v>
      </c>
      <c r="Z1287" s="71">
        <v>84.888620946701749</v>
      </c>
      <c r="AA1287" s="71">
        <v>88.487237689131689</v>
      </c>
      <c r="AB1287" s="71">
        <v>122.3751908061643</v>
      </c>
      <c r="AC1287" s="71">
        <v>82.526098536299443</v>
      </c>
      <c r="AD1287" s="71">
        <v>72.18486909248729</v>
      </c>
      <c r="AE1287" s="71">
        <v>97.625594602667078</v>
      </c>
      <c r="AF1287" s="71">
        <v>88.035625217519481</v>
      </c>
      <c r="AG1287" s="71">
        <v>98.115208279057924</v>
      </c>
      <c r="AH1287" s="71">
        <v>88.484844284952473</v>
      </c>
      <c r="AI1287" s="71">
        <v>95.240294320065559</v>
      </c>
      <c r="AJ1287" s="71">
        <v>-9.9143421067006692</v>
      </c>
      <c r="AK1287" s="71">
        <v>-17.606979277910838</v>
      </c>
      <c r="AL1287" s="71">
        <v>-32.219322400242135</v>
      </c>
      <c r="AM1287" s="71">
        <v>-30.645219505692502</v>
      </c>
      <c r="AN1287" s="71">
        <v>-40.525309161171677</v>
      </c>
      <c r="AO1287" s="71">
        <v>-6.2706415586174513</v>
      </c>
      <c r="AP1287" s="71">
        <v>-19.159959373482714</v>
      </c>
      <c r="AQ1287" s="71">
        <v>-17.015532664174938</v>
      </c>
      <c r="AR1287" s="71">
        <v>73.582533787595224</v>
      </c>
      <c r="AS1287" s="71">
        <v>-18.617884227349755</v>
      </c>
      <c r="AT1287" s="71">
        <v>20.003649393230582</v>
      </c>
      <c r="AU1287" s="71">
        <v>5.1159026824519005</v>
      </c>
      <c r="AV1287" s="72">
        <v>5.1589563162602214</v>
      </c>
      <c r="AW1287" s="73">
        <v>-42651.47000000003</v>
      </c>
      <c r="AX1287" s="73">
        <v>-69259.400000000023</v>
      </c>
      <c r="AY1287" s="73">
        <v>-138344.19</v>
      </c>
      <c r="AZ1287" s="73">
        <v>-163611.9800000001</v>
      </c>
      <c r="BA1287" s="73">
        <v>-355527.08999999985</v>
      </c>
      <c r="BB1287" s="73">
        <v>-24914.10999999987</v>
      </c>
      <c r="BC1287" s="73">
        <v>-72183.069999999949</v>
      </c>
      <c r="BD1287" s="73">
        <v>-47328.260000000126</v>
      </c>
      <c r="BE1287" s="73">
        <v>230494.8</v>
      </c>
      <c r="BF1287" s="73">
        <v>-81828.849999999802</v>
      </c>
      <c r="BG1287" s="73">
        <v>74393.060000000056</v>
      </c>
      <c r="BH1287" s="73">
        <v>18382.239999999991</v>
      </c>
      <c r="BI1287" s="73">
        <v>11192.039999999979</v>
      </c>
      <c r="BJ1287" s="71">
        <v>10.94498008619118</v>
      </c>
      <c r="BK1287" s="71">
        <v>6.8420179931698382</v>
      </c>
      <c r="BL1287" s="71">
        <v>7.2659438552276985</v>
      </c>
      <c r="BM1287" s="71">
        <v>7.4542008062955425</v>
      </c>
      <c r="BN1287" s="71">
        <v>-0.25434745838799966</v>
      </c>
      <c r="BO1287" s="71">
        <v>5.2340563439373451</v>
      </c>
      <c r="BP1287" s="71">
        <v>11.494778732286134</v>
      </c>
      <c r="BQ1287" s="71">
        <v>10.196226860550359</v>
      </c>
      <c r="BR1287" s="72">
        <v>4.9566779469031585</v>
      </c>
      <c r="BS1287" s="72">
        <v>8.2075065669185978</v>
      </c>
      <c r="BT1287" s="71">
        <v>9.2314151980542754</v>
      </c>
      <c r="BU1287" s="71">
        <v>7.9066422823902478</v>
      </c>
      <c r="BV1287" s="71">
        <v>6.95046008547504</v>
      </c>
      <c r="BW1287" s="71">
        <v>6.8444797760022098</v>
      </c>
      <c r="BX1287" s="75">
        <v>4641</v>
      </c>
      <c r="BY1287" s="75">
        <v>4096</v>
      </c>
      <c r="BZ1287" s="75">
        <v>3881</v>
      </c>
      <c r="CA1287" s="75">
        <v>4336</v>
      </c>
      <c r="CB1287" s="75">
        <v>5480</v>
      </c>
      <c r="CC1287" s="75">
        <v>6465</v>
      </c>
      <c r="CD1287" s="75">
        <v>3865</v>
      </c>
      <c r="CE1287" s="75">
        <v>3597</v>
      </c>
      <c r="CF1287" s="75">
        <v>7294</v>
      </c>
      <c r="CG1287" s="75">
        <v>5248</v>
      </c>
      <c r="CH1287" s="75">
        <v>5654</v>
      </c>
      <c r="CI1287" s="75">
        <v>5546</v>
      </c>
      <c r="CJ1287" s="75">
        <v>3133</v>
      </c>
      <c r="CK1287" s="75">
        <v>34337</v>
      </c>
      <c r="CL1287" s="73">
        <v>684264.92999999993</v>
      </c>
      <c r="CM1287" s="73">
        <v>613098.24999999988</v>
      </c>
      <c r="CN1287" s="73">
        <v>704708.54999999981</v>
      </c>
      <c r="CO1287" s="73">
        <v>759716.65999999992</v>
      </c>
      <c r="CP1287" s="73">
        <v>788251.17</v>
      </c>
      <c r="CQ1287" s="73">
        <v>649064.02</v>
      </c>
      <c r="CR1287" s="73">
        <v>605610.67000000016</v>
      </c>
      <c r="CS1287" s="73">
        <v>674247.79000000027</v>
      </c>
      <c r="CT1287" s="73">
        <v>631009.99</v>
      </c>
      <c r="CU1287" s="73">
        <v>547479.24999999988</v>
      </c>
      <c r="CV1287" s="73">
        <v>534150.81000000017</v>
      </c>
      <c r="CW1287" s="73">
        <v>572847.55999999994</v>
      </c>
      <c r="CX1287" s="73">
        <v>574246.04000000015</v>
      </c>
      <c r="CY1287" s="77"/>
      <c r="CZ1287" s="4">
        <v>5222</v>
      </c>
      <c r="DA1287" s="76" t="str">
        <f t="shared" ref="DA1287:DA1350" si="46">LEFT(B1287,4)</f>
        <v>5222</v>
      </c>
      <c r="DB1287" s="71">
        <v>11.317459267834421</v>
      </c>
      <c r="DC1287" s="71">
        <v>5.136644735298372</v>
      </c>
      <c r="DD1287" s="71">
        <v>1.8615529417796171</v>
      </c>
      <c r="DE1287" s="71">
        <v>0.94956373921110271</v>
      </c>
      <c r="DF1287" s="71">
        <v>0.77168297058792767</v>
      </c>
      <c r="DG1287" s="71">
        <v>0.57724719175594419</v>
      </c>
      <c r="DH1287" s="71">
        <v>0.61307044820855394</v>
      </c>
      <c r="DI1287" s="71">
        <v>0.86562753348129706</v>
      </c>
      <c r="DJ1287" s="71">
        <v>0.74457047498098672</v>
      </c>
      <c r="DK1287" s="71">
        <v>0.18110140724923468</v>
      </c>
      <c r="DL1287" s="71">
        <v>0.39192104552219748</v>
      </c>
      <c r="DM1287" s="71">
        <v>0.3329194028719395</v>
      </c>
      <c r="DN1287" s="71">
        <v>0.14726555614217801</v>
      </c>
      <c r="DO1287" s="71">
        <v>0.47987526077354414</v>
      </c>
      <c r="DQ1287" s="71"/>
      <c r="DR1287" s="71"/>
      <c r="DS1287" s="71"/>
      <c r="DT1287" s="71"/>
      <c r="DU1287" s="71"/>
      <c r="DV1287" s="71"/>
      <c r="DW1287" s="71"/>
      <c r="DX1287" s="71"/>
      <c r="DY1287" s="71"/>
      <c r="DZ1287" s="71"/>
      <c r="EA1287" s="71"/>
      <c r="EB1287" s="71"/>
      <c r="EC1287" s="71"/>
      <c r="ED1287" s="71"/>
    </row>
    <row r="1288" spans="1:134">
      <c r="A1288" s="4">
        <v>1426</v>
      </c>
      <c r="B1288" s="46" t="s">
        <v>9784</v>
      </c>
      <c r="C1288" s="65" t="str">
        <f t="shared" si="45"/>
        <v>1426</v>
      </c>
      <c r="D1288" s="69">
        <v>325955.25</v>
      </c>
      <c r="E1288" s="68">
        <v>3850365.1999999997</v>
      </c>
      <c r="F1288" s="68">
        <v>63138.450000000012</v>
      </c>
      <c r="G1288" s="69">
        <v>701522.53999999911</v>
      </c>
      <c r="H1288" s="70">
        <v>99.603620982988488</v>
      </c>
      <c r="I1288" s="70">
        <v>22.278742247477012</v>
      </c>
      <c r="J1288" s="69">
        <v>515668.24</v>
      </c>
      <c r="K1288" s="69">
        <v>452360.47999999992</v>
      </c>
      <c r="L1288" s="69">
        <v>445068.19999999995</v>
      </c>
      <c r="M1288" s="69">
        <v>546224.44000000006</v>
      </c>
      <c r="N1288" s="69">
        <v>741299.32</v>
      </c>
      <c r="O1288" s="69">
        <v>757763.53</v>
      </c>
      <c r="P1288" s="69">
        <v>479815.91999999981</v>
      </c>
      <c r="Q1288" s="69">
        <v>485909.6999999999</v>
      </c>
      <c r="R1288" s="69">
        <v>955800.13000000024</v>
      </c>
      <c r="S1288" s="69">
        <v>468154.95000000007</v>
      </c>
      <c r="T1288" s="69">
        <v>531358.46999999986</v>
      </c>
      <c r="U1288" s="69">
        <v>603370.78</v>
      </c>
      <c r="V1288" s="69">
        <v>325955.25</v>
      </c>
      <c r="W1288" s="70">
        <v>107.49753314760405</v>
      </c>
      <c r="X1288" s="70">
        <v>91.274771267362837</v>
      </c>
      <c r="Y1288" s="70">
        <v>98.138510414161601</v>
      </c>
      <c r="Z1288" s="71">
        <v>95.466582584329956</v>
      </c>
      <c r="AA1288" s="71">
        <v>104.37186461467402</v>
      </c>
      <c r="AB1288" s="71">
        <v>106.22817593184726</v>
      </c>
      <c r="AC1288" s="71">
        <v>101.66207334817601</v>
      </c>
      <c r="AD1288" s="71">
        <v>92.660291953993976</v>
      </c>
      <c r="AE1288" s="71">
        <v>106.15371467614847</v>
      </c>
      <c r="AF1288" s="71">
        <v>95.259823819556331</v>
      </c>
      <c r="AG1288" s="71">
        <v>91.07093168273714</v>
      </c>
      <c r="AH1288" s="71">
        <v>105.73296773539454</v>
      </c>
      <c r="AI1288" s="71">
        <v>100.80150517927234</v>
      </c>
      <c r="AJ1288" s="71">
        <v>0.20552044195123464</v>
      </c>
      <c r="AK1288" s="71">
        <v>-23.256403314622244</v>
      </c>
      <c r="AL1288" s="71">
        <v>-3.2441167741514287</v>
      </c>
      <c r="AM1288" s="71">
        <v>-17.190553717533565</v>
      </c>
      <c r="AN1288" s="71">
        <v>-16.50312185460875</v>
      </c>
      <c r="AO1288" s="71">
        <v>-0.65245946817273914</v>
      </c>
      <c r="AP1288" s="71">
        <v>3.8105651157533504</v>
      </c>
      <c r="AQ1288" s="71">
        <v>19.065380658806809</v>
      </c>
      <c r="AR1288" s="71">
        <v>122.70684734454282</v>
      </c>
      <c r="AS1288" s="71">
        <v>-32.67927055385185</v>
      </c>
      <c r="AT1288" s="71">
        <v>17.449553584976883</v>
      </c>
      <c r="AU1288" s="71">
        <v>37.529458349304058</v>
      </c>
      <c r="AV1288" s="72">
        <v>24.023749623311751</v>
      </c>
      <c r="AW1288" s="73">
        <v>1057.6300000000629</v>
      </c>
      <c r="AX1288" s="73">
        <v>-137083.46000000002</v>
      </c>
      <c r="AY1288" s="73">
        <v>-14922.640000000072</v>
      </c>
      <c r="AZ1288" s="73">
        <v>-113391.65999999992</v>
      </c>
      <c r="BA1288" s="73">
        <v>-146510.92000000016</v>
      </c>
      <c r="BB1288" s="73">
        <v>2323.9300000001676</v>
      </c>
      <c r="BC1288" s="73">
        <v>17612.559999999765</v>
      </c>
      <c r="BD1288" s="73">
        <v>77806.439999999944</v>
      </c>
      <c r="BE1288" s="73">
        <v>526626.02000000025</v>
      </c>
      <c r="BF1288" s="73">
        <v>-227254.85000000009</v>
      </c>
      <c r="BG1288" s="73">
        <v>78944.259999999951</v>
      </c>
      <c r="BH1288" s="73">
        <v>164649.66000000021</v>
      </c>
      <c r="BI1288" s="73">
        <v>63138.450000000012</v>
      </c>
      <c r="BJ1288" s="71">
        <v>16.895759723185456</v>
      </c>
      <c r="BK1288" s="71">
        <v>14.430452237264621</v>
      </c>
      <c r="BL1288" s="71">
        <v>15.402123469593512</v>
      </c>
      <c r="BM1288" s="71">
        <v>13.89289838097142</v>
      </c>
      <c r="BN1288" s="71">
        <v>4.2146870840106878</v>
      </c>
      <c r="BO1288" s="71">
        <v>8.5256483849940157</v>
      </c>
      <c r="BP1288" s="71">
        <v>20.024128779148381</v>
      </c>
      <c r="BQ1288" s="71">
        <v>19.488058945401249</v>
      </c>
      <c r="BR1288" s="72">
        <v>7.988304220541699</v>
      </c>
      <c r="BS1288" s="72">
        <v>13.625711309358479</v>
      </c>
      <c r="BT1288" s="71">
        <v>14.398806458459081</v>
      </c>
      <c r="BU1288" s="71">
        <v>14.964620337139657</v>
      </c>
      <c r="BV1288" s="71">
        <v>12.277533850792931</v>
      </c>
      <c r="BW1288" s="71">
        <v>12.492345917905684</v>
      </c>
      <c r="BX1288" s="75">
        <v>11257</v>
      </c>
      <c r="BY1288" s="75">
        <v>10138</v>
      </c>
      <c r="BZ1288" s="75">
        <v>10163</v>
      </c>
      <c r="CA1288" s="75">
        <v>11165</v>
      </c>
      <c r="CB1288" s="75">
        <v>14049</v>
      </c>
      <c r="CC1288" s="75">
        <v>15736</v>
      </c>
      <c r="CD1288" s="75">
        <v>10129</v>
      </c>
      <c r="CE1288" s="75">
        <v>10707</v>
      </c>
      <c r="CF1288" s="75">
        <v>16502</v>
      </c>
      <c r="CG1288" s="75">
        <v>10608</v>
      </c>
      <c r="CH1288" s="75">
        <v>11125</v>
      </c>
      <c r="CI1288" s="75">
        <v>11787</v>
      </c>
      <c r="CJ1288" s="75">
        <v>6636</v>
      </c>
      <c r="CK1288" s="75">
        <v>77494</v>
      </c>
      <c r="CL1288" s="73">
        <v>738982.6399999999</v>
      </c>
      <c r="CM1288" s="73">
        <v>660968.84000000008</v>
      </c>
      <c r="CN1288" s="73">
        <v>819423.2000000003</v>
      </c>
      <c r="CO1288" s="73">
        <v>954630.5399999998</v>
      </c>
      <c r="CP1288" s="73">
        <v>923556.49000000022</v>
      </c>
      <c r="CQ1288" s="73">
        <v>672902.35000000009</v>
      </c>
      <c r="CR1288" s="73">
        <v>730724.15</v>
      </c>
      <c r="CS1288" s="73">
        <v>793169.12999999989</v>
      </c>
      <c r="CT1288" s="73">
        <v>773423.13</v>
      </c>
      <c r="CU1288" s="73">
        <v>698048.25</v>
      </c>
      <c r="CV1288" s="73">
        <v>657130.19999999995</v>
      </c>
      <c r="CW1288" s="73">
        <v>747605.18000000017</v>
      </c>
      <c r="CX1288" s="73">
        <v>739062.26000000013</v>
      </c>
      <c r="CY1288" s="77"/>
      <c r="CZ1288" s="4">
        <v>1426</v>
      </c>
      <c r="DA1288" s="76" t="str">
        <f t="shared" si="46"/>
        <v>1426</v>
      </c>
      <c r="DB1288" s="71">
        <v>5.6742605689957815</v>
      </c>
      <c r="DC1288" s="71">
        <v>3.6307139055612092</v>
      </c>
      <c r="DD1288" s="71">
        <v>1.5484667193674466</v>
      </c>
      <c r="DE1288" s="71">
        <v>1.6615258885643729</v>
      </c>
      <c r="DF1288" s="71">
        <v>1.8263753783448935</v>
      </c>
      <c r="DG1288" s="71">
        <v>1.1426769815943962</v>
      </c>
      <c r="DH1288" s="71">
        <v>1.6225137743852602</v>
      </c>
      <c r="DI1288" s="71">
        <v>0.87695040451279471</v>
      </c>
      <c r="DJ1288" s="71">
        <v>0.5842627606064289</v>
      </c>
      <c r="DK1288" s="71">
        <v>0.60944403014321535</v>
      </c>
      <c r="DL1288" s="71">
        <v>0.49667184955510407</v>
      </c>
      <c r="DM1288" s="71">
        <v>0.42363338616271362</v>
      </c>
      <c r="DN1288" s="71">
        <v>0.79103369264541357</v>
      </c>
      <c r="DO1288" s="71">
        <v>0.73457056338802318</v>
      </c>
      <c r="DQ1288" s="71"/>
      <c r="DR1288" s="71"/>
      <c r="DS1288" s="72"/>
      <c r="DT1288" s="71"/>
      <c r="DU1288" s="72"/>
      <c r="DV1288" s="71"/>
      <c r="DW1288" s="71"/>
      <c r="DX1288" s="71"/>
      <c r="DY1288" s="71"/>
      <c r="DZ1288" s="71"/>
      <c r="EA1288" s="71"/>
      <c r="EB1288" s="71"/>
      <c r="EC1288" s="71"/>
      <c r="ED1288" s="71"/>
    </row>
    <row r="1289" spans="1:134">
      <c r="A1289" s="4">
        <v>1414</v>
      </c>
      <c r="B1289" s="46" t="s">
        <v>9790</v>
      </c>
      <c r="C1289" s="65" t="str">
        <f t="shared" si="45"/>
        <v>1414</v>
      </c>
      <c r="D1289" s="69">
        <v>407429.91000000003</v>
      </c>
      <c r="E1289" s="68">
        <v>3483581.2200000016</v>
      </c>
      <c r="F1289" s="68">
        <v>129502.0400000001</v>
      </c>
      <c r="G1289" s="69">
        <v>779411.66000000201</v>
      </c>
      <c r="H1289" s="70">
        <v>105.43643380242196</v>
      </c>
      <c r="I1289" s="70">
        <v>28.822588329113575</v>
      </c>
      <c r="J1289" s="69">
        <v>540672.59</v>
      </c>
      <c r="K1289" s="69">
        <v>402042</v>
      </c>
      <c r="L1289" s="69">
        <v>392017.96999999991</v>
      </c>
      <c r="M1289" s="69">
        <v>537437.75999999989</v>
      </c>
      <c r="N1289" s="69">
        <v>671204.7699999999</v>
      </c>
      <c r="O1289" s="69">
        <v>610124.82999999984</v>
      </c>
      <c r="P1289" s="69">
        <v>414720.23999999993</v>
      </c>
      <c r="Q1289" s="69">
        <v>386481.27999999991</v>
      </c>
      <c r="R1289" s="69">
        <v>746263.69</v>
      </c>
      <c r="S1289" s="69">
        <v>439963.56999999995</v>
      </c>
      <c r="T1289" s="69">
        <v>522644.2699999999</v>
      </c>
      <c r="U1289" s="69">
        <v>566078.26</v>
      </c>
      <c r="V1289" s="69">
        <v>407429.91000000003</v>
      </c>
      <c r="W1289" s="70">
        <v>130.35207783633012</v>
      </c>
      <c r="X1289" s="70">
        <v>95.212300610214442</v>
      </c>
      <c r="Y1289" s="70">
        <v>86.332866894418459</v>
      </c>
      <c r="Z1289" s="71">
        <v>101.45805463786317</v>
      </c>
      <c r="AA1289" s="71">
        <v>94.972368345199911</v>
      </c>
      <c r="AB1289" s="71">
        <v>93.153696466048146</v>
      </c>
      <c r="AC1289" s="71">
        <v>84.216109939145539</v>
      </c>
      <c r="AD1289" s="71">
        <v>87.514004532321849</v>
      </c>
      <c r="AE1289" s="71">
        <v>110.56837435801603</v>
      </c>
      <c r="AF1289" s="71">
        <v>116.3396043324701</v>
      </c>
      <c r="AG1289" s="71">
        <v>114.05390357217971</v>
      </c>
      <c r="AH1289" s="71">
        <v>113.76760212020709</v>
      </c>
      <c r="AI1289" s="71">
        <v>112.87077540555484</v>
      </c>
      <c r="AJ1289" s="71">
        <v>11.342376486790595</v>
      </c>
      <c r="AK1289" s="71">
        <v>-6.6205522580414788</v>
      </c>
      <c r="AL1289" s="71">
        <v>-7.7748300535064985</v>
      </c>
      <c r="AM1289" s="71">
        <v>4.1215339569762977</v>
      </c>
      <c r="AN1289" s="71">
        <v>-8.0666528466297294</v>
      </c>
      <c r="AO1289" s="71">
        <v>-5.546798232563166</v>
      </c>
      <c r="AP1289" s="71">
        <v>-13.213387965563284</v>
      </c>
      <c r="AQ1289" s="71">
        <v>10.699757176269586</v>
      </c>
      <c r="AR1289" s="71">
        <v>108.16930056091287</v>
      </c>
      <c r="AS1289" s="71">
        <v>-12.332617901619425</v>
      </c>
      <c r="AT1289" s="71">
        <v>48.129304625550851</v>
      </c>
      <c r="AU1289" s="71">
        <v>46.622037566158923</v>
      </c>
      <c r="AV1289" s="72">
        <v>46.595557329317174</v>
      </c>
      <c r="AW1289" s="73">
        <v>55077.97000000003</v>
      </c>
      <c r="AX1289" s="73">
        <v>-28504.559999999939</v>
      </c>
      <c r="AY1289" s="73">
        <v>-33048.1700000001</v>
      </c>
      <c r="AZ1289" s="73">
        <v>21273.869999999879</v>
      </c>
      <c r="BA1289" s="73">
        <v>-58894.579999999958</v>
      </c>
      <c r="BB1289" s="73">
        <v>-28498.810000000056</v>
      </c>
      <c r="BC1289" s="73">
        <v>-63141.759999999893</v>
      </c>
      <c r="BD1289" s="73">
        <v>37355.599999999977</v>
      </c>
      <c r="BE1289" s="73">
        <v>387774.86000000004</v>
      </c>
      <c r="BF1289" s="73">
        <v>-61891.919999999867</v>
      </c>
      <c r="BG1289" s="73">
        <v>169814.50999999995</v>
      </c>
      <c r="BH1289" s="73">
        <v>179998.33000000007</v>
      </c>
      <c r="BI1289" s="73">
        <v>129502.0400000001</v>
      </c>
      <c r="BJ1289" s="71">
        <v>18.142524724644343</v>
      </c>
      <c r="BK1289" s="71">
        <v>13.426174437575682</v>
      </c>
      <c r="BL1289" s="71">
        <v>13.446821591809364</v>
      </c>
      <c r="BM1289" s="71">
        <v>13.588776127867728</v>
      </c>
      <c r="BN1289" s="71">
        <v>1.8458710156710332</v>
      </c>
      <c r="BO1289" s="71">
        <v>7.9302386110095302</v>
      </c>
      <c r="BP1289" s="71">
        <v>20.615428095618565</v>
      </c>
      <c r="BQ1289" s="71">
        <v>20.230643617747461</v>
      </c>
      <c r="BR1289" s="72">
        <v>11.894310415540328</v>
      </c>
      <c r="BS1289" s="72">
        <v>14.255201305646853</v>
      </c>
      <c r="BT1289" s="71">
        <v>16.04783428164065</v>
      </c>
      <c r="BU1289" s="71">
        <v>16.404904005051907</v>
      </c>
      <c r="BV1289" s="71">
        <v>16.458400563600801</v>
      </c>
      <c r="BW1289" s="71">
        <v>14.727237499210101</v>
      </c>
      <c r="BX1289" s="75">
        <v>14512</v>
      </c>
      <c r="BY1289" s="75">
        <v>10893</v>
      </c>
      <c r="BZ1289" s="75">
        <v>10427</v>
      </c>
      <c r="CA1289" s="75">
        <v>13070</v>
      </c>
      <c r="CB1289" s="75">
        <v>13756</v>
      </c>
      <c r="CC1289" s="75">
        <v>13753</v>
      </c>
      <c r="CD1289" s="75">
        <v>10818</v>
      </c>
      <c r="CE1289" s="75">
        <v>10856</v>
      </c>
      <c r="CF1289" s="75">
        <v>15225</v>
      </c>
      <c r="CG1289" s="75">
        <v>10898</v>
      </c>
      <c r="CH1289" s="75">
        <v>12498</v>
      </c>
      <c r="CI1289" s="75">
        <v>14070</v>
      </c>
      <c r="CJ1289" s="75">
        <v>10104</v>
      </c>
      <c r="CK1289" s="75">
        <v>84469</v>
      </c>
      <c r="CL1289" s="73">
        <v>694060.44000000018</v>
      </c>
      <c r="CM1289" s="73">
        <v>760399.60000000009</v>
      </c>
      <c r="CN1289" s="73">
        <v>771031.21000000008</v>
      </c>
      <c r="CO1289" s="73">
        <v>805160.67</v>
      </c>
      <c r="CP1289" s="73">
        <v>810358.28000000026</v>
      </c>
      <c r="CQ1289" s="73">
        <v>598963.30000000005</v>
      </c>
      <c r="CR1289" s="73">
        <v>593026.30999999982</v>
      </c>
      <c r="CS1289" s="73">
        <v>852765.25999999989</v>
      </c>
      <c r="CT1289" s="73">
        <v>635344.54999999993</v>
      </c>
      <c r="CU1289" s="73">
        <v>619863.67000000004</v>
      </c>
      <c r="CV1289" s="73">
        <v>644178.67999999982</v>
      </c>
      <c r="CW1289" s="73">
        <v>710532.00999999989</v>
      </c>
      <c r="CX1289" s="73">
        <v>722020.28</v>
      </c>
      <c r="CY1289" s="77"/>
      <c r="CZ1289" s="4">
        <v>1414</v>
      </c>
      <c r="DA1289" s="76" t="str">
        <f t="shared" si="46"/>
        <v>1414</v>
      </c>
      <c r="DB1289" s="71">
        <v>3.4887044608883402</v>
      </c>
      <c r="DC1289" s="71">
        <v>3.4560160922374843</v>
      </c>
      <c r="DD1289" s="71">
        <v>1.2457330602707044</v>
      </c>
      <c r="DE1289" s="71">
        <v>1.2564830310742747</v>
      </c>
      <c r="DF1289" s="71">
        <v>1.5218725309403802</v>
      </c>
      <c r="DG1289" s="71">
        <v>1.525084439870211</v>
      </c>
      <c r="DH1289" s="71">
        <v>0.63867976650639346</v>
      </c>
      <c r="DI1289" s="71">
        <v>0.64360472129221824</v>
      </c>
      <c r="DJ1289" s="71">
        <v>0.39758780839862184</v>
      </c>
      <c r="DK1289" s="71">
        <v>0.41921787149417045</v>
      </c>
      <c r="DL1289" s="71">
        <v>0.39762748305347029</v>
      </c>
      <c r="DM1289" s="71">
        <v>0.35054667641005705</v>
      </c>
      <c r="DN1289" s="72">
        <v>0.46197749822119361</v>
      </c>
      <c r="DO1289" s="71">
        <v>0.45630840076739859</v>
      </c>
      <c r="DQ1289" s="71"/>
      <c r="DR1289" s="71"/>
      <c r="DS1289" s="71"/>
      <c r="DT1289" s="71"/>
      <c r="DU1289" s="71"/>
      <c r="DV1289" s="71"/>
      <c r="DW1289" s="71"/>
      <c r="DX1289" s="71"/>
      <c r="DY1289" s="71"/>
      <c r="DZ1289" s="71"/>
      <c r="EA1289" s="71"/>
      <c r="EB1289" s="71"/>
      <c r="EC1289" s="71"/>
      <c r="ED1289" s="71"/>
    </row>
    <row r="1290" spans="1:134">
      <c r="A1290" s="4">
        <v>5258</v>
      </c>
      <c r="B1290" s="46" t="s">
        <v>9796</v>
      </c>
      <c r="C1290" s="65" t="str">
        <f t="shared" si="45"/>
        <v>5258</v>
      </c>
      <c r="D1290" s="69">
        <v>184501.14999999997</v>
      </c>
      <c r="E1290" s="68">
        <v>2397523.919999999</v>
      </c>
      <c r="F1290" s="68">
        <v>-13227.489999999991</v>
      </c>
      <c r="G1290" s="69">
        <v>116103.16999999946</v>
      </c>
      <c r="H1290" s="70">
        <v>91.293056274485124</v>
      </c>
      <c r="I1290" s="70">
        <v>5.0890731137603451</v>
      </c>
      <c r="J1290" s="69">
        <v>343135.63</v>
      </c>
      <c r="K1290" s="69">
        <v>320110.47000000003</v>
      </c>
      <c r="L1290" s="69">
        <v>357705.69</v>
      </c>
      <c r="M1290" s="69">
        <v>371069.35000000003</v>
      </c>
      <c r="N1290" s="69">
        <v>520999.43</v>
      </c>
      <c r="O1290" s="69">
        <v>619069.57999999996</v>
      </c>
      <c r="P1290" s="69">
        <v>273065.83</v>
      </c>
      <c r="Q1290" s="69">
        <v>289710.67</v>
      </c>
      <c r="R1290" s="69">
        <v>551773.86</v>
      </c>
      <c r="S1290" s="69">
        <v>329102.49999999994</v>
      </c>
      <c r="T1290" s="69">
        <v>404623.11999999988</v>
      </c>
      <c r="U1290" s="69">
        <v>364746.79</v>
      </c>
      <c r="V1290" s="69">
        <v>184501.14999999997</v>
      </c>
      <c r="W1290" s="70">
        <v>95.447424484900495</v>
      </c>
      <c r="X1290" s="70">
        <v>74.068653416990045</v>
      </c>
      <c r="Y1290" s="70">
        <v>97.007257898699137</v>
      </c>
      <c r="Z1290" s="71">
        <v>96.71325271787731</v>
      </c>
      <c r="AA1290" s="71">
        <v>103.65657194397396</v>
      </c>
      <c r="AB1290" s="71">
        <v>105.1933621048852</v>
      </c>
      <c r="AC1290" s="71">
        <v>76.152922926256039</v>
      </c>
      <c r="AD1290" s="71">
        <v>69.006859462714317</v>
      </c>
      <c r="AE1290" s="71">
        <v>113.24347256318077</v>
      </c>
      <c r="AF1290" s="71">
        <v>96.55177164510053</v>
      </c>
      <c r="AG1290" s="71">
        <v>94.481432340919554</v>
      </c>
      <c r="AH1290" s="71">
        <v>95.711255187943379</v>
      </c>
      <c r="AI1290" s="71">
        <v>87.719554316886033</v>
      </c>
      <c r="AJ1290" s="71">
        <v>3.317026434639514</v>
      </c>
      <c r="AK1290" s="71">
        <v>-6.2083527505383369</v>
      </c>
      <c r="AL1290" s="71">
        <v>-6.6981912387473974</v>
      </c>
      <c r="AM1290" s="71">
        <v>-28.077593688028777</v>
      </c>
      <c r="AN1290" s="71">
        <v>-17.241750296007986</v>
      </c>
      <c r="AO1290" s="71">
        <v>-13.841148394293635</v>
      </c>
      <c r="AP1290" s="71">
        <v>-26.928376271919106</v>
      </c>
      <c r="AQ1290" s="71">
        <v>-15.569006054443967</v>
      </c>
      <c r="AR1290" s="71">
        <v>80.981855037096835</v>
      </c>
      <c r="AS1290" s="71">
        <v>-14.310561318841852</v>
      </c>
      <c r="AT1290" s="71">
        <v>12.280217650229709</v>
      </c>
      <c r="AU1290" s="71">
        <v>14.862200518384983</v>
      </c>
      <c r="AV1290" s="72">
        <v>-6.6897187984502393</v>
      </c>
      <c r="AW1290" s="73">
        <v>11016.479999999981</v>
      </c>
      <c r="AX1290" s="73">
        <v>-21189.079999999958</v>
      </c>
      <c r="AY1290" s="73">
        <v>-25679.899999999965</v>
      </c>
      <c r="AZ1290" s="73">
        <v>-144860.75999999995</v>
      </c>
      <c r="BA1290" s="73">
        <v>-108544.36999999994</v>
      </c>
      <c r="BB1290" s="73">
        <v>-89764.119999999879</v>
      </c>
      <c r="BC1290" s="73">
        <v>-100630.29999999993</v>
      </c>
      <c r="BD1290" s="73">
        <v>-53422.410000000091</v>
      </c>
      <c r="BE1290" s="73">
        <v>246895.8600000001</v>
      </c>
      <c r="BF1290" s="73">
        <v>-54961.750000000058</v>
      </c>
      <c r="BG1290" s="73">
        <v>44254.099999999919</v>
      </c>
      <c r="BH1290" s="73">
        <v>47195.159999999974</v>
      </c>
      <c r="BI1290" s="73">
        <v>-13227.489999999991</v>
      </c>
      <c r="BJ1290" s="71">
        <v>13.292004603676732</v>
      </c>
      <c r="BK1290" s="71">
        <v>10.408966032637309</v>
      </c>
      <c r="BL1290" s="71">
        <v>9.4875344622993278</v>
      </c>
      <c r="BM1290" s="71">
        <v>13.812963860521439</v>
      </c>
      <c r="BN1290" s="71">
        <v>3.5787457327286871</v>
      </c>
      <c r="BO1290" s="71">
        <v>10.112439806831826</v>
      </c>
      <c r="BP1290" s="71">
        <v>12.17469813157985</v>
      </c>
      <c r="BQ1290" s="71">
        <v>16.240067020821677</v>
      </c>
      <c r="BR1290" s="72">
        <v>10.891845952397297</v>
      </c>
      <c r="BS1290" s="72">
        <v>13.133944152816518</v>
      </c>
      <c r="BT1290" s="71">
        <v>13.934010534262981</v>
      </c>
      <c r="BU1290" s="71">
        <v>13.068368454855491</v>
      </c>
      <c r="BV1290" s="71">
        <v>11.579874138372976</v>
      </c>
      <c r="BW1290" s="71">
        <v>11.52132175626017</v>
      </c>
      <c r="BX1290" s="75">
        <v>4731</v>
      </c>
      <c r="BY1290" s="75">
        <v>4392</v>
      </c>
      <c r="BZ1290" s="75">
        <v>4757</v>
      </c>
      <c r="CA1290" s="75">
        <v>5138</v>
      </c>
      <c r="CB1290" s="75">
        <v>6932</v>
      </c>
      <c r="CC1290" s="75">
        <v>7568</v>
      </c>
      <c r="CD1290" s="75">
        <v>3865</v>
      </c>
      <c r="CE1290" s="75">
        <v>4590</v>
      </c>
      <c r="CF1290" s="75">
        <v>8512</v>
      </c>
      <c r="CG1290" s="75">
        <v>5618</v>
      </c>
      <c r="CH1290" s="75">
        <v>6472</v>
      </c>
      <c r="CI1290" s="75">
        <v>6212</v>
      </c>
      <c r="CJ1290" s="75">
        <v>3200</v>
      </c>
      <c r="CK1290" s="75">
        <v>38469</v>
      </c>
      <c r="CL1290" s="73">
        <v>509383.83999999991</v>
      </c>
      <c r="CM1290" s="73">
        <v>637620.78999999992</v>
      </c>
      <c r="CN1290" s="73">
        <v>693190.97999999975</v>
      </c>
      <c r="CO1290" s="73">
        <v>700056.0199999999</v>
      </c>
      <c r="CP1290" s="73">
        <v>732820.91</v>
      </c>
      <c r="CQ1290" s="73">
        <v>778407.52999999991</v>
      </c>
      <c r="CR1290" s="73">
        <v>771368.93</v>
      </c>
      <c r="CS1290" s="73">
        <v>990236.80000000016</v>
      </c>
      <c r="CT1290" s="73">
        <v>788615.57000000007</v>
      </c>
      <c r="CU1290" s="73">
        <v>744551.42000000016</v>
      </c>
      <c r="CV1290" s="73">
        <v>687536.32000000007</v>
      </c>
      <c r="CW1290" s="73">
        <v>614380.80999999994</v>
      </c>
      <c r="CX1290" s="73">
        <v>661398.1</v>
      </c>
      <c r="CY1290" s="77"/>
      <c r="CZ1290" s="4">
        <v>5258</v>
      </c>
      <c r="DA1290" s="76" t="str">
        <f t="shared" si="46"/>
        <v>5258</v>
      </c>
      <c r="DB1290" s="71">
        <v>4.0840525772314997</v>
      </c>
      <c r="DC1290" s="71">
        <v>6.3518406937325897</v>
      </c>
      <c r="DD1290" s="71">
        <v>2.6801882296878752</v>
      </c>
      <c r="DE1290" s="71">
        <v>1.8528265110631419</v>
      </c>
      <c r="DF1290" s="71">
        <v>2.9418764729125928</v>
      </c>
      <c r="DG1290" s="71">
        <v>1.1366796290274195</v>
      </c>
      <c r="DH1290" s="71">
        <v>1.8662192458406013</v>
      </c>
      <c r="DI1290" s="71">
        <v>2.3350516192903066</v>
      </c>
      <c r="DJ1290" s="71">
        <v>1.1491208912853352</v>
      </c>
      <c r="DK1290" s="71">
        <v>0.89354769986394889</v>
      </c>
      <c r="DL1290" s="71">
        <v>0.74822901504242922</v>
      </c>
      <c r="DM1290" s="71">
        <v>1.4422867298852449</v>
      </c>
      <c r="DN1290" s="71">
        <v>2.0913134571226033</v>
      </c>
      <c r="DO1290" s="71">
        <v>1.3887703326401319</v>
      </c>
      <c r="DQ1290" s="71"/>
      <c r="DR1290" s="71"/>
      <c r="DS1290" s="71"/>
      <c r="DT1290" s="71"/>
      <c r="DU1290" s="71"/>
      <c r="DV1290" s="71"/>
      <c r="DW1290" s="71"/>
      <c r="DX1290" s="71"/>
      <c r="DY1290" s="71"/>
      <c r="DZ1290" s="71"/>
      <c r="EA1290" s="71"/>
      <c r="EB1290" s="71"/>
      <c r="EC1290" s="71"/>
      <c r="ED1290" s="71"/>
    </row>
    <row r="1291" spans="1:134">
      <c r="A1291" s="4">
        <v>5262</v>
      </c>
      <c r="B1291" s="46" t="s">
        <v>9804</v>
      </c>
      <c r="C1291" s="65" t="str">
        <f t="shared" si="45"/>
        <v>5262</v>
      </c>
      <c r="D1291" s="69">
        <v>141424.06</v>
      </c>
      <c r="E1291" s="68">
        <v>1726227.4999999995</v>
      </c>
      <c r="F1291" s="68">
        <v>19925.87000000001</v>
      </c>
      <c r="G1291" s="69">
        <v>291061.57999999984</v>
      </c>
      <c r="H1291" s="70">
        <v>100.14285531877687</v>
      </c>
      <c r="I1291" s="70">
        <v>20.280692005283953</v>
      </c>
      <c r="J1291" s="69">
        <v>214647.66999999993</v>
      </c>
      <c r="K1291" s="69">
        <v>222209.3</v>
      </c>
      <c r="L1291" s="69">
        <v>178948.58999999997</v>
      </c>
      <c r="M1291" s="69">
        <v>210942.24999999994</v>
      </c>
      <c r="N1291" s="69">
        <v>323726.36999999994</v>
      </c>
      <c r="O1291" s="69">
        <v>367048.1</v>
      </c>
      <c r="P1291" s="69">
        <v>190425.25999999998</v>
      </c>
      <c r="Q1291" s="69">
        <v>172444.29999999996</v>
      </c>
      <c r="R1291" s="69">
        <v>402757.43999999994</v>
      </c>
      <c r="S1291" s="69">
        <v>266349.89999999997</v>
      </c>
      <c r="T1291" s="69">
        <v>303265.87999999995</v>
      </c>
      <c r="U1291" s="69">
        <v>249560.66</v>
      </c>
      <c r="V1291" s="69">
        <v>141424.06</v>
      </c>
      <c r="W1291" s="70">
        <v>98.100426073536241</v>
      </c>
      <c r="X1291" s="70">
        <v>105.6770085648962</v>
      </c>
      <c r="Y1291" s="70">
        <v>86.120057831361834</v>
      </c>
      <c r="Z1291" s="71">
        <v>87.229571467032613</v>
      </c>
      <c r="AA1291" s="71">
        <v>98.482370355257871</v>
      </c>
      <c r="AB1291" s="71">
        <v>138.77235565506703</v>
      </c>
      <c r="AC1291" s="71">
        <v>79.379801838354922</v>
      </c>
      <c r="AD1291" s="71">
        <v>81.395047246206431</v>
      </c>
      <c r="AE1291" s="71">
        <v>106.33039843710324</v>
      </c>
      <c r="AF1291" s="71">
        <v>112.57498041739831</v>
      </c>
      <c r="AG1291" s="71">
        <v>109.696813919154</v>
      </c>
      <c r="AH1291" s="71">
        <v>104.22139160956957</v>
      </c>
      <c r="AI1291" s="71">
        <v>100.49668395690119</v>
      </c>
      <c r="AJ1291" s="71">
        <v>-5.9800244476491127</v>
      </c>
      <c r="AK1291" s="71">
        <v>-18.238723882790133</v>
      </c>
      <c r="AL1291" s="71">
        <v>-25.698936861535728</v>
      </c>
      <c r="AM1291" s="71">
        <v>-31.668133018639978</v>
      </c>
      <c r="AN1291" s="71">
        <v>-29.063259461997536</v>
      </c>
      <c r="AO1291" s="71">
        <v>-2.2425731070470079</v>
      </c>
      <c r="AP1291" s="71">
        <v>-20.953770482357971</v>
      </c>
      <c r="AQ1291" s="71">
        <v>3.5341588161424742</v>
      </c>
      <c r="AR1291" s="71">
        <v>97.14939237501423</v>
      </c>
      <c r="AS1291" s="71">
        <v>-7.7479458887035229</v>
      </c>
      <c r="AT1291" s="71">
        <v>35.961214280555339</v>
      </c>
      <c r="AU1291" s="71">
        <v>31.249120068908233</v>
      </c>
      <c r="AV1291" s="72">
        <v>16.400137318918095</v>
      </c>
      <c r="AW1291" s="73">
        <v>-13652.400000000081</v>
      </c>
      <c r="AX1291" s="73">
        <v>-49568.869999999995</v>
      </c>
      <c r="AY1291" s="73">
        <v>-61893.98000000001</v>
      </c>
      <c r="AZ1291" s="73">
        <v>-97760.350000000093</v>
      </c>
      <c r="BA1291" s="73">
        <v>-132632.87</v>
      </c>
      <c r="BB1291" s="73">
        <v>-3078.7200000000303</v>
      </c>
      <c r="BC1291" s="73">
        <v>-50478.399999999994</v>
      </c>
      <c r="BD1291" s="73">
        <v>5886.4199999999255</v>
      </c>
      <c r="BE1291" s="73">
        <v>198466.9599999999</v>
      </c>
      <c r="BF1291" s="73">
        <v>-22369.850000000093</v>
      </c>
      <c r="BG1291" s="73">
        <v>80212.649999999994</v>
      </c>
      <c r="BH1291" s="73">
        <v>59417.929999999993</v>
      </c>
      <c r="BI1291" s="73">
        <v>19925.87000000001</v>
      </c>
      <c r="BJ1291" s="71">
        <v>14.326036805089078</v>
      </c>
      <c r="BK1291" s="71">
        <v>8.5608586194247636</v>
      </c>
      <c r="BL1291" s="71">
        <v>10.718032944154865</v>
      </c>
      <c r="BM1291" s="71">
        <v>6.3120718141591947</v>
      </c>
      <c r="BN1291" s="71">
        <v>-0.20546902579031912</v>
      </c>
      <c r="BO1291" s="71">
        <v>4.0201598310332054</v>
      </c>
      <c r="BP1291" s="71">
        <v>10.705468743768293</v>
      </c>
      <c r="BQ1291" s="71">
        <v>11.866234603572357</v>
      </c>
      <c r="BR1291" s="72">
        <v>7.1029895572061701</v>
      </c>
      <c r="BS1291" s="72">
        <v>8.0854440499892863</v>
      </c>
      <c r="BT1291" s="71">
        <v>9.5285804673879486</v>
      </c>
      <c r="BU1291" s="71">
        <v>7.5577088347243606</v>
      </c>
      <c r="BV1291" s="71">
        <v>5.6968293808130159</v>
      </c>
      <c r="BW1291" s="71">
        <v>7.2010357162486756</v>
      </c>
      <c r="BX1291" s="75">
        <v>4050</v>
      </c>
      <c r="BY1291" s="75">
        <v>3622</v>
      </c>
      <c r="BZ1291" s="75">
        <v>3376</v>
      </c>
      <c r="CA1291" s="75">
        <v>3283</v>
      </c>
      <c r="CB1291" s="75">
        <v>4783</v>
      </c>
      <c r="CC1291" s="75">
        <v>5947</v>
      </c>
      <c r="CD1291" s="75">
        <v>3044</v>
      </c>
      <c r="CE1291" s="75">
        <v>3255</v>
      </c>
      <c r="CF1291" s="75">
        <v>6719</v>
      </c>
      <c r="CG1291" s="75">
        <v>4532</v>
      </c>
      <c r="CH1291" s="75">
        <v>4885</v>
      </c>
      <c r="CI1291" s="75">
        <v>4440</v>
      </c>
      <c r="CJ1291" s="75">
        <v>2550</v>
      </c>
      <c r="CK1291" s="75">
        <v>29425</v>
      </c>
      <c r="CL1291" s="73">
        <v>439132.06000000006</v>
      </c>
      <c r="CM1291" s="73">
        <v>398736.82000000012</v>
      </c>
      <c r="CN1291" s="73">
        <v>492865.82</v>
      </c>
      <c r="CO1291" s="73">
        <v>550014.73</v>
      </c>
      <c r="CP1291" s="73">
        <v>553210.19000000018</v>
      </c>
      <c r="CQ1291" s="73">
        <v>455994.06</v>
      </c>
      <c r="CR1291" s="73">
        <v>443598.42999999993</v>
      </c>
      <c r="CS1291" s="73">
        <v>522048.31999999995</v>
      </c>
      <c r="CT1291" s="73">
        <v>507131.02999999991</v>
      </c>
      <c r="CU1291" s="73">
        <v>434449.71</v>
      </c>
      <c r="CV1291" s="73">
        <v>426409.82000000007</v>
      </c>
      <c r="CW1291" s="73">
        <v>442450.78999999992</v>
      </c>
      <c r="CX1291" s="73">
        <v>434601.01</v>
      </c>
      <c r="CY1291" s="77"/>
      <c r="CZ1291" s="4">
        <v>5262</v>
      </c>
      <c r="DA1291" s="76" t="str">
        <f t="shared" si="46"/>
        <v>5262</v>
      </c>
      <c r="DB1291" s="71">
        <v>16.539720862846661</v>
      </c>
      <c r="DC1291" s="71">
        <v>14.493896498898282</v>
      </c>
      <c r="DD1291" s="71">
        <v>3.1680734773560029</v>
      </c>
      <c r="DE1291" s="71">
        <v>2.0880448501180697</v>
      </c>
      <c r="DF1291" s="71">
        <v>3.1150030579190928</v>
      </c>
      <c r="DG1291" s="71">
        <v>2.3442616516652599</v>
      </c>
      <c r="DH1291" s="71">
        <v>1.1313987385724462</v>
      </c>
      <c r="DI1291" s="71">
        <v>0.68877799681884566</v>
      </c>
      <c r="DJ1291" s="71">
        <v>1.0497571877614533</v>
      </c>
      <c r="DK1291" s="71">
        <v>0.52029769747418675</v>
      </c>
      <c r="DL1291" s="71">
        <v>1.1272390572600954</v>
      </c>
      <c r="DM1291" s="71">
        <v>1.4234865793447939</v>
      </c>
      <c r="DN1291" s="71">
        <v>0.2959046965950432</v>
      </c>
      <c r="DO1291" s="71">
        <v>0.94593506898178903</v>
      </c>
      <c r="DQ1291" s="71"/>
      <c r="DR1291" s="71"/>
      <c r="DS1291" s="71"/>
      <c r="DT1291" s="71"/>
      <c r="DU1291" s="71"/>
      <c r="DV1291" s="71"/>
      <c r="DW1291" s="71"/>
      <c r="DX1291" s="71"/>
      <c r="DY1291" s="71"/>
      <c r="DZ1291" s="71"/>
      <c r="EA1291" s="71"/>
      <c r="EB1291" s="71"/>
      <c r="EC1291" s="71"/>
      <c r="ED1291" s="71"/>
    </row>
    <row r="1292" spans="1:134">
      <c r="A1292" s="4">
        <v>5267</v>
      </c>
      <c r="B1292" s="46" t="s">
        <v>9811</v>
      </c>
      <c r="C1292" s="65" t="str">
        <f t="shared" si="45"/>
        <v>5267</v>
      </c>
      <c r="D1292" s="69">
        <v>137409.13</v>
      </c>
      <c r="E1292" s="68">
        <v>2130593.6900000004</v>
      </c>
      <c r="F1292" s="68">
        <v>29073.130000000019</v>
      </c>
      <c r="G1292" s="69">
        <v>441411.55000000075</v>
      </c>
      <c r="H1292" s="70">
        <v>101.02355025721528</v>
      </c>
      <c r="I1292" s="70">
        <v>26.131672810606489</v>
      </c>
      <c r="J1292" s="69">
        <v>213538.20999999996</v>
      </c>
      <c r="K1292" s="69">
        <v>266012.86999999994</v>
      </c>
      <c r="L1292" s="69">
        <v>232181.71999999994</v>
      </c>
      <c r="M1292" s="69">
        <v>263190.09999999998</v>
      </c>
      <c r="N1292" s="69">
        <v>285075.17999999993</v>
      </c>
      <c r="O1292" s="69">
        <v>284878.19</v>
      </c>
      <c r="P1292" s="69">
        <v>217495.73999999993</v>
      </c>
      <c r="Q1292" s="69">
        <v>235829.78999999998</v>
      </c>
      <c r="R1292" s="69">
        <v>688446.86</v>
      </c>
      <c r="S1292" s="69">
        <v>280359.29999999993</v>
      </c>
      <c r="T1292" s="69">
        <v>293056.03999999992</v>
      </c>
      <c r="U1292" s="69">
        <v>277996.82999999996</v>
      </c>
      <c r="V1292" s="69">
        <v>137409.13</v>
      </c>
      <c r="W1292" s="70">
        <v>87.697385711789607</v>
      </c>
      <c r="X1292" s="70">
        <v>108.75951214347911</v>
      </c>
      <c r="Y1292" s="70">
        <v>104.72835360963069</v>
      </c>
      <c r="Z1292" s="71">
        <v>93.439856409633038</v>
      </c>
      <c r="AA1292" s="71">
        <v>97.698774212303547</v>
      </c>
      <c r="AB1292" s="71">
        <v>117.99541889236289</v>
      </c>
      <c r="AC1292" s="71">
        <v>105.98721311105534</v>
      </c>
      <c r="AD1292" s="71">
        <v>98.176710367893207</v>
      </c>
      <c r="AE1292" s="71">
        <v>109.69420282765556</v>
      </c>
      <c r="AF1292" s="71">
        <v>93.710906826291023</v>
      </c>
      <c r="AG1292" s="71">
        <v>90.480373419207965</v>
      </c>
      <c r="AH1292" s="71">
        <v>102.31828230555058</v>
      </c>
      <c r="AI1292" s="71">
        <v>97.301004166033209</v>
      </c>
      <c r="AJ1292" s="71">
        <v>6.687872853609278</v>
      </c>
      <c r="AK1292" s="71">
        <v>-8.2357658222431578</v>
      </c>
      <c r="AL1292" s="71">
        <v>-14.935940841165873</v>
      </c>
      <c r="AM1292" s="71">
        <v>-1.0544228287762136</v>
      </c>
      <c r="AN1292" s="71">
        <v>-11.952746474938591</v>
      </c>
      <c r="AO1292" s="71">
        <v>8.7725164224137906</v>
      </c>
      <c r="AP1292" s="71">
        <v>11.349723309716463</v>
      </c>
      <c r="AQ1292" s="71">
        <v>27.098594600770621</v>
      </c>
      <c r="AR1292" s="71">
        <v>105.87202503549213</v>
      </c>
      <c r="AS1292" s="71">
        <v>-31.810150481869904</v>
      </c>
      <c r="AT1292" s="71">
        <v>20.505075480348054</v>
      </c>
      <c r="AU1292" s="71">
        <v>31.608287231639707</v>
      </c>
      <c r="AV1292" s="72">
        <v>26.836074804312538</v>
      </c>
      <c r="AW1292" s="73">
        <v>13385.929999999993</v>
      </c>
      <c r="AX1292" s="73">
        <v>-23874.440000000177</v>
      </c>
      <c r="AY1292" s="73">
        <v>-40767.540000000008</v>
      </c>
      <c r="AZ1292" s="73">
        <v>-2804.7100000000792</v>
      </c>
      <c r="BA1292" s="73">
        <v>-38700.030000000144</v>
      </c>
      <c r="BB1292" s="73">
        <v>27463.200000000041</v>
      </c>
      <c r="BC1292" s="73">
        <v>22169.039999999892</v>
      </c>
      <c r="BD1292" s="73">
        <v>50281.089999999967</v>
      </c>
      <c r="BE1292" s="73">
        <v>354041.61000000004</v>
      </c>
      <c r="BF1292" s="73">
        <v>-130785.90999999997</v>
      </c>
      <c r="BG1292" s="73">
        <v>49866.249999999913</v>
      </c>
      <c r="BH1292" s="73">
        <v>66766.339999999967</v>
      </c>
      <c r="BI1292" s="73">
        <v>29073.130000000019</v>
      </c>
      <c r="BJ1292" s="71">
        <v>16.419279311181349</v>
      </c>
      <c r="BK1292" s="71">
        <v>15.521694204748769</v>
      </c>
      <c r="BL1292" s="71">
        <v>17.330425168281145</v>
      </c>
      <c r="BM1292" s="71">
        <v>14.401835774604375</v>
      </c>
      <c r="BN1292" s="71">
        <v>7.3407564587692686</v>
      </c>
      <c r="BO1292" s="71">
        <v>11.357101168627317</v>
      </c>
      <c r="BP1292" s="71">
        <v>17.366862675842317</v>
      </c>
      <c r="BQ1292" s="71">
        <v>21.103008671081902</v>
      </c>
      <c r="BR1292" s="72">
        <v>9.1366245120954552</v>
      </c>
      <c r="BS1292" s="72">
        <v>16.427842632384337</v>
      </c>
      <c r="BT1292" s="71">
        <v>16.31174296691815</v>
      </c>
      <c r="BU1292" s="71">
        <v>14.044414935302051</v>
      </c>
      <c r="BV1292" s="71">
        <v>12.155728908804406</v>
      </c>
      <c r="BW1292" s="71">
        <v>12.429002893897497</v>
      </c>
      <c r="BX1292" s="75">
        <v>9059</v>
      </c>
      <c r="BY1292" s="75">
        <v>12308</v>
      </c>
      <c r="BZ1292" s="75">
        <v>11190</v>
      </c>
      <c r="CA1292" s="75">
        <v>11227</v>
      </c>
      <c r="CB1292" s="75">
        <v>11540</v>
      </c>
      <c r="CC1292" s="75">
        <v>9717</v>
      </c>
      <c r="CD1292" s="75">
        <v>8711</v>
      </c>
      <c r="CE1292" s="75">
        <v>11159</v>
      </c>
      <c r="CF1292" s="75">
        <v>19755</v>
      </c>
      <c r="CG1292" s="75">
        <v>14528</v>
      </c>
      <c r="CH1292" s="75">
        <v>14570</v>
      </c>
      <c r="CI1292" s="75">
        <v>12846</v>
      </c>
      <c r="CJ1292" s="75">
        <v>5739</v>
      </c>
      <c r="CK1292" s="75">
        <v>87308</v>
      </c>
      <c r="CL1292" s="73">
        <v>446893.73000000004</v>
      </c>
      <c r="CM1292" s="73">
        <v>418779.87000000017</v>
      </c>
      <c r="CN1292" s="73">
        <v>494701.11</v>
      </c>
      <c r="CO1292" s="73">
        <v>535087.47000000009</v>
      </c>
      <c r="CP1292" s="73">
        <v>580071.95999999985</v>
      </c>
      <c r="CQ1292" s="73">
        <v>501720.48999999993</v>
      </c>
      <c r="CR1292" s="73">
        <v>495455.54</v>
      </c>
      <c r="CS1292" s="73">
        <v>724692.50000000012</v>
      </c>
      <c r="CT1292" s="73">
        <v>497985.0199999999</v>
      </c>
      <c r="CU1292" s="73">
        <v>501361.69</v>
      </c>
      <c r="CV1292" s="73">
        <v>585380.93000000005</v>
      </c>
      <c r="CW1292" s="73">
        <v>544938.35</v>
      </c>
      <c r="CX1292" s="73">
        <v>521237.91000000003</v>
      </c>
      <c r="CY1292" s="77"/>
      <c r="CZ1292" s="4">
        <v>5267</v>
      </c>
      <c r="DA1292" s="76" t="str">
        <f t="shared" si="46"/>
        <v>5267</v>
      </c>
      <c r="DB1292" s="71">
        <v>2.8941555974466802</v>
      </c>
      <c r="DC1292" s="71">
        <v>1.9545974509828632</v>
      </c>
      <c r="DD1292" s="71">
        <v>0.7594108730883582</v>
      </c>
      <c r="DE1292" s="71">
        <v>0.97134554460746592</v>
      </c>
      <c r="DF1292" s="71">
        <v>1.0612249553440483</v>
      </c>
      <c r="DG1292" s="71">
        <v>0.61812075642642084</v>
      </c>
      <c r="DH1292" s="71">
        <v>0.41752504775654359</v>
      </c>
      <c r="DI1292" s="71">
        <v>0.52203859092778171</v>
      </c>
      <c r="DJ1292" s="71">
        <v>0.38014188229932072</v>
      </c>
      <c r="DK1292" s="71">
        <v>0.31745278897287249</v>
      </c>
      <c r="DL1292" s="71">
        <v>0.38010838572995964</v>
      </c>
      <c r="DM1292" s="71">
        <v>0.16423104496481644</v>
      </c>
      <c r="DN1292" s="71">
        <v>6.1770407241947878E-2</v>
      </c>
      <c r="DO1292" s="71">
        <v>0.34267928679563486</v>
      </c>
      <c r="DQ1292" s="71"/>
      <c r="DR1292" s="71"/>
      <c r="DS1292" s="71"/>
      <c r="DT1292" s="71"/>
      <c r="DU1292" s="71"/>
      <c r="DV1292" s="71"/>
      <c r="DW1292" s="71"/>
      <c r="DX1292" s="71"/>
      <c r="DY1292" s="71"/>
      <c r="DZ1292" s="71"/>
      <c r="EA1292" s="71"/>
      <c r="EB1292" s="71"/>
      <c r="EC1292" s="71"/>
      <c r="ED1292" s="71"/>
    </row>
    <row r="1293" spans="1:134">
      <c r="A1293" s="4">
        <v>1433</v>
      </c>
      <c r="B1293" s="46" t="s">
        <v>9818</v>
      </c>
      <c r="C1293" s="65" t="str">
        <f t="shared" si="45"/>
        <v>1433</v>
      </c>
      <c r="D1293" s="69">
        <v>202959.27999999997</v>
      </c>
      <c r="E1293" s="68">
        <v>2313701.5000000009</v>
      </c>
      <c r="F1293" s="68">
        <v>28683.069999999978</v>
      </c>
      <c r="G1293" s="69">
        <v>582752.24000000115</v>
      </c>
      <c r="H1293" s="70">
        <v>110.25867154605716</v>
      </c>
      <c r="I1293" s="70">
        <v>33.666627524367819</v>
      </c>
      <c r="J1293" s="69">
        <v>334018.52</v>
      </c>
      <c r="K1293" s="69">
        <v>333871.53999999992</v>
      </c>
      <c r="L1293" s="69">
        <v>282940.49</v>
      </c>
      <c r="M1293" s="69">
        <v>350027.27999999997</v>
      </c>
      <c r="N1293" s="69">
        <v>504544.47000000003</v>
      </c>
      <c r="O1293" s="69">
        <v>516974.11</v>
      </c>
      <c r="P1293" s="69">
        <v>294808.32000000001</v>
      </c>
      <c r="Q1293" s="69">
        <v>276827.57999999996</v>
      </c>
      <c r="R1293" s="69">
        <v>561180.70000000007</v>
      </c>
      <c r="S1293" s="69">
        <v>303948.08999999997</v>
      </c>
      <c r="T1293" s="69">
        <v>334470.24999999988</v>
      </c>
      <c r="U1293" s="69">
        <v>339507.27999999997</v>
      </c>
      <c r="V1293" s="69">
        <v>202959.27999999997</v>
      </c>
      <c r="W1293" s="70">
        <v>121.74951999632644</v>
      </c>
      <c r="X1293" s="70">
        <v>120.36639336623765</v>
      </c>
      <c r="Y1293" s="70">
        <v>88.982226801182691</v>
      </c>
      <c r="Z1293" s="71">
        <v>109.13697230166113</v>
      </c>
      <c r="AA1293" s="71">
        <v>97.40547786495766</v>
      </c>
      <c r="AB1293" s="71">
        <v>96.601502918109446</v>
      </c>
      <c r="AC1293" s="71">
        <v>113.10585466955467</v>
      </c>
      <c r="AD1293" s="71">
        <v>114.02740134165821</v>
      </c>
      <c r="AE1293" s="71">
        <v>125.51870032716528</v>
      </c>
      <c r="AF1293" s="71">
        <v>126.30535451093988</v>
      </c>
      <c r="AG1293" s="71">
        <v>101.88834633299552</v>
      </c>
      <c r="AH1293" s="71">
        <v>96.452093353476471</v>
      </c>
      <c r="AI1293" s="71">
        <v>89.406409464975951</v>
      </c>
      <c r="AJ1293" s="71">
        <v>7.721799303227006</v>
      </c>
      <c r="AK1293" s="71">
        <v>18.975349263752772</v>
      </c>
      <c r="AL1293" s="71">
        <v>-8.3069352457983303</v>
      </c>
      <c r="AM1293" s="71">
        <v>-8.7385635844614775</v>
      </c>
      <c r="AN1293" s="71">
        <v>-4.974111259010316</v>
      </c>
      <c r="AO1293" s="71">
        <v>2.9819262648337785</v>
      </c>
      <c r="AP1293" s="71">
        <v>17.039808530182697</v>
      </c>
      <c r="AQ1293" s="71">
        <v>45.340996226918342</v>
      </c>
      <c r="AR1293" s="71">
        <v>104.5500538657281</v>
      </c>
      <c r="AS1293" s="71">
        <v>-3.7011466779997781</v>
      </c>
      <c r="AT1293" s="71">
        <v>32.639279367966999</v>
      </c>
      <c r="AU1293" s="71">
        <v>24.739052049826515</v>
      </c>
      <c r="AV1293" s="72">
        <v>16.4583967025677</v>
      </c>
      <c r="AW1293" s="73">
        <v>23943.379999999946</v>
      </c>
      <c r="AX1293" s="73">
        <v>53249.089999999967</v>
      </c>
      <c r="AY1293" s="73">
        <v>-25632.999999999942</v>
      </c>
      <c r="AZ1293" s="73">
        <v>-33516.19</v>
      </c>
      <c r="BA1293" s="73">
        <v>-26392.850000000035</v>
      </c>
      <c r="BB1293" s="73">
        <v>18378.510000000068</v>
      </c>
      <c r="BC1293" s="73">
        <v>42921.100000000093</v>
      </c>
      <c r="BD1293" s="73">
        <v>86359.929999999935</v>
      </c>
      <c r="BE1293" s="73">
        <v>286831.8600000001</v>
      </c>
      <c r="BF1293" s="73">
        <v>-11681.930000000051</v>
      </c>
      <c r="BG1293" s="73">
        <v>82304.939999999915</v>
      </c>
      <c r="BH1293" s="73">
        <v>67333.270000000019</v>
      </c>
      <c r="BI1293" s="73">
        <v>28683.069999999978</v>
      </c>
      <c r="BJ1293" s="71">
        <v>5.2923019773630839</v>
      </c>
      <c r="BK1293" s="71">
        <v>3.4877734640433768</v>
      </c>
      <c r="BL1293" s="71">
        <v>5.8890998009475322</v>
      </c>
      <c r="BM1293" s="71">
        <v>4.8459954452276159</v>
      </c>
      <c r="BN1293" s="71">
        <v>-6.2293866038197061</v>
      </c>
      <c r="BO1293" s="71">
        <v>5.4015733092323011</v>
      </c>
      <c r="BP1293" s="71">
        <v>17.92417459258321</v>
      </c>
      <c r="BQ1293" s="71">
        <v>17.957215515863791</v>
      </c>
      <c r="BR1293" s="72">
        <v>10.198373509955552</v>
      </c>
      <c r="BS1293" s="72">
        <v>12.471748714692804</v>
      </c>
      <c r="BT1293" s="71">
        <v>11.506108775430013</v>
      </c>
      <c r="BU1293" s="71">
        <v>10.73968979592922</v>
      </c>
      <c r="BV1293" s="71">
        <v>5.9267833867510635</v>
      </c>
      <c r="BW1293" s="71">
        <v>10.824180153161251</v>
      </c>
      <c r="BX1293" s="75">
        <v>8602</v>
      </c>
      <c r="BY1293" s="75">
        <v>8389</v>
      </c>
      <c r="BZ1293" s="75">
        <v>7542</v>
      </c>
      <c r="CA1293" s="75">
        <v>8225</v>
      </c>
      <c r="CB1293" s="75">
        <v>10900</v>
      </c>
      <c r="CC1293" s="75">
        <v>11527</v>
      </c>
      <c r="CD1293" s="75">
        <v>8177</v>
      </c>
      <c r="CE1293" s="75">
        <v>8031</v>
      </c>
      <c r="CF1293" s="75">
        <v>11435</v>
      </c>
      <c r="CG1293" s="75">
        <v>8685</v>
      </c>
      <c r="CH1293" s="75">
        <v>9019</v>
      </c>
      <c r="CI1293" s="75">
        <v>9208</v>
      </c>
      <c r="CJ1293" s="75">
        <v>5427</v>
      </c>
      <c r="CK1293" s="75">
        <v>59982</v>
      </c>
      <c r="CL1293" s="73">
        <v>754932.63000000012</v>
      </c>
      <c r="CM1293" s="73">
        <v>732100.49000000011</v>
      </c>
      <c r="CN1293" s="73">
        <v>690778.2300000001</v>
      </c>
      <c r="CO1293" s="73">
        <v>794435.7200000002</v>
      </c>
      <c r="CP1293" s="73">
        <v>835598.34000000008</v>
      </c>
      <c r="CQ1293" s="73">
        <v>643256.76000000013</v>
      </c>
      <c r="CR1293" s="73">
        <v>597727.31999999995</v>
      </c>
      <c r="CS1293" s="73">
        <v>668769.89999999991</v>
      </c>
      <c r="CT1293" s="73">
        <v>597884.20999999985</v>
      </c>
      <c r="CU1293" s="73">
        <v>623476.57999999984</v>
      </c>
      <c r="CV1293" s="73">
        <v>621100.70000000007</v>
      </c>
      <c r="CW1293" s="73">
        <v>702250.29</v>
      </c>
      <c r="CX1293" s="73">
        <v>682141.94</v>
      </c>
      <c r="CY1293" s="77"/>
      <c r="CZ1293" s="4">
        <v>1433</v>
      </c>
      <c r="DA1293" s="76" t="str">
        <f t="shared" si="46"/>
        <v>1433</v>
      </c>
      <c r="DB1293" s="71">
        <v>2.451441948185979</v>
      </c>
      <c r="DC1293" s="71">
        <v>2.4296741509533857</v>
      </c>
      <c r="DD1293" s="71">
        <v>0.67521752798327694</v>
      </c>
      <c r="DE1293" s="71">
        <v>0.17079342092961736</v>
      </c>
      <c r="DF1293" s="71">
        <v>0.31377993135454257</v>
      </c>
      <c r="DG1293" s="71">
        <v>0.40861979710256996</v>
      </c>
      <c r="DH1293" s="71">
        <v>0.10052862147452034</v>
      </c>
      <c r="DI1293" s="71">
        <v>4.9651970158964713E-2</v>
      </c>
      <c r="DJ1293" s="71">
        <v>0.6149882496054766</v>
      </c>
      <c r="DK1293" s="71">
        <v>7.0775026491102053E-2</v>
      </c>
      <c r="DL1293" s="71">
        <v>0.37183054827509954</v>
      </c>
      <c r="DM1293" s="71">
        <v>0.23527680067241208</v>
      </c>
      <c r="DN1293" s="71">
        <v>0.11263458160140642</v>
      </c>
      <c r="DO1293" s="71">
        <v>0.27469592758385286</v>
      </c>
      <c r="DQ1293" s="71"/>
      <c r="DR1293" s="71"/>
      <c r="DS1293" s="71"/>
      <c r="DT1293" s="71"/>
      <c r="DU1293" s="71"/>
      <c r="DV1293" s="71"/>
      <c r="DW1293" s="71"/>
      <c r="DX1293" s="71"/>
      <c r="DY1293" s="71"/>
      <c r="DZ1293" s="71"/>
      <c r="EA1293" s="71"/>
      <c r="EB1293" s="71"/>
      <c r="EC1293" s="71"/>
      <c r="ED1293" s="71"/>
    </row>
    <row r="1294" spans="1:134">
      <c r="A1294" s="4">
        <v>5207</v>
      </c>
      <c r="B1294" s="46" t="s">
        <v>9824</v>
      </c>
      <c r="C1294" s="65" t="str">
        <f t="shared" si="45"/>
        <v>5207</v>
      </c>
      <c r="D1294" s="69">
        <v>107420.07999999997</v>
      </c>
      <c r="E1294" s="68">
        <v>1404377.1599999995</v>
      </c>
      <c r="F1294" s="68">
        <v>14140.489999999991</v>
      </c>
      <c r="G1294" s="69">
        <v>58502.439999999944</v>
      </c>
      <c r="H1294" s="70">
        <v>86.295570466164534</v>
      </c>
      <c r="I1294" s="70">
        <v>4.3467968549108393</v>
      </c>
      <c r="J1294" s="69">
        <v>167663.75999999995</v>
      </c>
      <c r="K1294" s="69">
        <v>181619.12999999995</v>
      </c>
      <c r="L1294" s="69">
        <v>154652.27999999997</v>
      </c>
      <c r="M1294" s="69">
        <v>203013.54999999996</v>
      </c>
      <c r="N1294" s="69">
        <v>237710.15</v>
      </c>
      <c r="O1294" s="69">
        <v>308218.1399999999</v>
      </c>
      <c r="P1294" s="69">
        <v>177082.33999999997</v>
      </c>
      <c r="Q1294" s="69">
        <v>163230.35999999996</v>
      </c>
      <c r="R1294" s="69">
        <v>372672.88999999996</v>
      </c>
      <c r="S1294" s="69">
        <v>173629.29999999996</v>
      </c>
      <c r="T1294" s="69">
        <v>212758.57</v>
      </c>
      <c r="U1294" s="69">
        <v>197583.62</v>
      </c>
      <c r="V1294" s="69">
        <v>107420.07999999997</v>
      </c>
      <c r="W1294" s="70">
        <v>85.115779180525905</v>
      </c>
      <c r="X1294" s="70">
        <v>92.686708590362329</v>
      </c>
      <c r="Y1294" s="70">
        <v>93.223964859429529</v>
      </c>
      <c r="Z1294" s="71">
        <v>91.745175900798074</v>
      </c>
      <c r="AA1294" s="71">
        <v>78.393021958926553</v>
      </c>
      <c r="AB1294" s="71">
        <v>105.43624334480155</v>
      </c>
      <c r="AC1294" s="71">
        <v>81.323280369330632</v>
      </c>
      <c r="AD1294" s="71">
        <v>76.67190642656692</v>
      </c>
      <c r="AE1294" s="71">
        <v>87.539283321654224</v>
      </c>
      <c r="AF1294" s="71">
        <v>87.102914919352699</v>
      </c>
      <c r="AG1294" s="71">
        <v>91.445884861962995</v>
      </c>
      <c r="AH1294" s="71">
        <v>86.951584099190455</v>
      </c>
      <c r="AI1294" s="71">
        <v>96.078694384714296</v>
      </c>
      <c r="AJ1294" s="71">
        <v>-5.3884168134206494</v>
      </c>
      <c r="AK1294" s="71">
        <v>-12.84464548422778</v>
      </c>
      <c r="AL1294" s="71">
        <v>-22.13764532203928</v>
      </c>
      <c r="AM1294" s="71">
        <v>-23.708336821972097</v>
      </c>
      <c r="AN1294" s="71">
        <v>-33.477077717115868</v>
      </c>
      <c r="AO1294" s="71">
        <v>-11.885989124477881</v>
      </c>
      <c r="AP1294" s="71">
        <v>-16.454196505266914</v>
      </c>
      <c r="AQ1294" s="71">
        <v>-5.6205190010055421</v>
      </c>
      <c r="AR1294" s="71">
        <v>82.888565747529569</v>
      </c>
      <c r="AS1294" s="71">
        <v>-43.243363748579945</v>
      </c>
      <c r="AT1294" s="71">
        <v>18.017524133680851</v>
      </c>
      <c r="AU1294" s="71">
        <v>11.17746925598102</v>
      </c>
      <c r="AV1294" s="72">
        <v>15.159254023307778</v>
      </c>
      <c r="AW1294" s="73">
        <v>-9548.9600000000501</v>
      </c>
      <c r="AX1294" s="73">
        <v>-26766.380000000063</v>
      </c>
      <c r="AY1294" s="73">
        <v>-43970.380000000005</v>
      </c>
      <c r="AZ1294" s="73">
        <v>-63088.330000000045</v>
      </c>
      <c r="BA1294" s="73">
        <v>-119164.12000000002</v>
      </c>
      <c r="BB1294" s="73">
        <v>-38057.510000000009</v>
      </c>
      <c r="BC1294" s="73">
        <v>-34876.050000000047</v>
      </c>
      <c r="BD1294" s="73">
        <v>-9720.75</v>
      </c>
      <c r="BE1294" s="73">
        <v>168902.41999999993</v>
      </c>
      <c r="BF1294" s="73">
        <v>-132289.64000000004</v>
      </c>
      <c r="BG1294" s="73">
        <v>32481.47</v>
      </c>
      <c r="BH1294" s="73">
        <v>19864.5</v>
      </c>
      <c r="BI1294" s="73">
        <v>14140.489999999991</v>
      </c>
      <c r="BJ1294" s="71">
        <v>9.3375473901197861</v>
      </c>
      <c r="BK1294" s="71">
        <v>10.43100580579542</v>
      </c>
      <c r="BL1294" s="71">
        <v>9.4684096341282196</v>
      </c>
      <c r="BM1294" s="71">
        <v>10.504813511281657</v>
      </c>
      <c r="BN1294" s="71">
        <v>1.1044896615321589</v>
      </c>
      <c r="BO1294" s="71">
        <v>6.4095690388615338</v>
      </c>
      <c r="BP1294" s="71">
        <v>11.493281760121308</v>
      </c>
      <c r="BQ1294" s="71">
        <v>16.99358084848943</v>
      </c>
      <c r="BR1294" s="72">
        <v>11.318191705254062</v>
      </c>
      <c r="BS1294" s="72">
        <v>11.872239018680228</v>
      </c>
      <c r="BT1294" s="71">
        <v>13.962863411926502</v>
      </c>
      <c r="BU1294" s="71">
        <v>12.122785878036755</v>
      </c>
      <c r="BV1294" s="71">
        <v>11.284944393897264</v>
      </c>
      <c r="BW1294" s="71">
        <v>11.051580252363777</v>
      </c>
      <c r="BX1294" s="75">
        <v>4452</v>
      </c>
      <c r="BY1294" s="75">
        <v>4473</v>
      </c>
      <c r="BZ1294" s="75">
        <v>3733</v>
      </c>
      <c r="CA1294" s="75">
        <v>4169</v>
      </c>
      <c r="CB1294" s="75">
        <v>4623</v>
      </c>
      <c r="CC1294" s="75">
        <v>6113</v>
      </c>
      <c r="CD1294" s="75">
        <v>3835</v>
      </c>
      <c r="CE1294" s="75">
        <v>3973</v>
      </c>
      <c r="CF1294" s="75">
        <v>6735</v>
      </c>
      <c r="CG1294" s="75">
        <v>4072</v>
      </c>
      <c r="CH1294" s="75">
        <v>4748</v>
      </c>
      <c r="CI1294" s="75">
        <v>4804</v>
      </c>
      <c r="CJ1294" s="75">
        <v>2663</v>
      </c>
      <c r="CK1294" s="75">
        <v>30830</v>
      </c>
      <c r="CL1294" s="73">
        <v>497773.25999999983</v>
      </c>
      <c r="CM1294" s="73">
        <v>492213.26000000007</v>
      </c>
      <c r="CN1294" s="73">
        <v>491768.3899999999</v>
      </c>
      <c r="CO1294" s="73">
        <v>588364.58000000019</v>
      </c>
      <c r="CP1294" s="73">
        <v>644542.38000000024</v>
      </c>
      <c r="CQ1294" s="73">
        <v>516457.60999999987</v>
      </c>
      <c r="CR1294" s="73">
        <v>552319.75999999978</v>
      </c>
      <c r="CS1294" s="73">
        <v>743475.52000000014</v>
      </c>
      <c r="CT1294" s="73">
        <v>562960.91999999993</v>
      </c>
      <c r="CU1294" s="73">
        <v>571836.49</v>
      </c>
      <c r="CV1294" s="73">
        <v>587542.66999999993</v>
      </c>
      <c r="CW1294" s="73">
        <v>571144.06000000006</v>
      </c>
      <c r="CX1294" s="73">
        <v>548484.89</v>
      </c>
      <c r="CY1294" s="77"/>
      <c r="CZ1294" s="4">
        <v>5207</v>
      </c>
      <c r="DA1294" s="76" t="str">
        <f t="shared" si="46"/>
        <v>5207</v>
      </c>
      <c r="DB1294" s="71">
        <v>2.2577625840361422</v>
      </c>
      <c r="DC1294" s="71">
        <v>4.536929376591976</v>
      </c>
      <c r="DD1294" s="71">
        <v>2.0213913941793766</v>
      </c>
      <c r="DE1294" s="71">
        <v>1.2514583046029977</v>
      </c>
      <c r="DF1294" s="71">
        <v>1.0908318437510147</v>
      </c>
      <c r="DG1294" s="71">
        <v>0.43665351012705395</v>
      </c>
      <c r="DH1294" s="71">
        <v>0.63774933490106778</v>
      </c>
      <c r="DI1294" s="71">
        <v>1.2622483947464382</v>
      </c>
      <c r="DJ1294" s="71">
        <v>5.4429296858779008E-2</v>
      </c>
      <c r="DK1294" s="71">
        <v>0.1016452609208145</v>
      </c>
      <c r="DL1294" s="71">
        <v>5.1979934811253223E-2</v>
      </c>
      <c r="DM1294" s="71">
        <v>0.20900732654073276</v>
      </c>
      <c r="DN1294" s="72">
        <v>8.2066576037076427E-2</v>
      </c>
      <c r="DO1294" s="71">
        <v>0.29797842028960098</v>
      </c>
      <c r="DQ1294" s="71"/>
      <c r="DR1294" s="71"/>
      <c r="DS1294" s="71"/>
      <c r="DT1294" s="71"/>
      <c r="DU1294" s="71"/>
      <c r="DV1294" s="71"/>
      <c r="DW1294" s="71"/>
      <c r="DX1294" s="71"/>
      <c r="DY1294" s="71"/>
      <c r="DZ1294" s="71"/>
      <c r="EA1294" s="71"/>
      <c r="EB1294" s="71"/>
      <c r="EC1294" s="71"/>
      <c r="ED1294" s="71"/>
    </row>
    <row r="1295" spans="1:134">
      <c r="A1295" s="4">
        <v>1405</v>
      </c>
      <c r="B1295" s="46" t="s">
        <v>9831</v>
      </c>
      <c r="C1295" s="65" t="str">
        <f t="shared" si="45"/>
        <v>1405</v>
      </c>
      <c r="D1295" s="69">
        <v>161418.30999999997</v>
      </c>
      <c r="E1295" s="68">
        <v>1870388.8699999999</v>
      </c>
      <c r="F1295" s="68">
        <v>20622.78</v>
      </c>
      <c r="G1295" s="69">
        <v>30196.609999999404</v>
      </c>
      <c r="H1295" s="70">
        <v>83.981727252656356</v>
      </c>
      <c r="I1295" s="70">
        <v>1.6409486473983659</v>
      </c>
      <c r="J1295" s="69">
        <v>248049.92999999996</v>
      </c>
      <c r="K1295" s="69">
        <v>207946.48999999996</v>
      </c>
      <c r="L1295" s="69">
        <v>198780.84999999995</v>
      </c>
      <c r="M1295" s="69">
        <v>253186.36999999991</v>
      </c>
      <c r="N1295" s="69">
        <v>349033.94999999984</v>
      </c>
      <c r="O1295" s="69">
        <v>474227.35</v>
      </c>
      <c r="P1295" s="69">
        <v>225758.77999999997</v>
      </c>
      <c r="Q1295" s="69">
        <v>220756.88999999998</v>
      </c>
      <c r="R1295" s="69">
        <v>472375.98999999987</v>
      </c>
      <c r="S1295" s="69">
        <v>244356.96999999997</v>
      </c>
      <c r="T1295" s="69">
        <v>258807.33999999994</v>
      </c>
      <c r="U1295" s="69">
        <v>286914.58999999997</v>
      </c>
      <c r="V1295" s="69">
        <v>161418.30999999997</v>
      </c>
      <c r="W1295" s="70">
        <v>86.992672391731844</v>
      </c>
      <c r="X1295" s="70">
        <v>73.8156068222561</v>
      </c>
      <c r="Y1295" s="70">
        <v>69.9154743537662</v>
      </c>
      <c r="Z1295" s="71">
        <v>80.956120875210217</v>
      </c>
      <c r="AA1295" s="71">
        <v>108.96761136048994</v>
      </c>
      <c r="AB1295" s="71">
        <v>135.27128133460019</v>
      </c>
      <c r="AC1295" s="71">
        <v>75.829508212315289</v>
      </c>
      <c r="AD1295" s="71">
        <v>75.257613600702783</v>
      </c>
      <c r="AE1295" s="71">
        <v>87.555957963552842</v>
      </c>
      <c r="AF1295" s="71">
        <v>83.780908110315309</v>
      </c>
      <c r="AG1295" s="71">
        <v>83.854501169973602</v>
      </c>
      <c r="AH1295" s="71">
        <v>87.235438464003636</v>
      </c>
      <c r="AI1295" s="71">
        <v>96.441975005350429</v>
      </c>
      <c r="AJ1295" s="71">
        <v>-18.738538051996624</v>
      </c>
      <c r="AK1295" s="71">
        <v>-26.986054961345317</v>
      </c>
      <c r="AL1295" s="71">
        <v>-31.849576015870863</v>
      </c>
      <c r="AM1295" s="71">
        <v>-38.292008770025788</v>
      </c>
      <c r="AN1295" s="71">
        <v>-25.20180048541669</v>
      </c>
      <c r="AO1295" s="71">
        <v>-4.1298661748716654</v>
      </c>
      <c r="AP1295" s="71">
        <v>-25.430342675124951</v>
      </c>
      <c r="AQ1295" s="71">
        <v>-3.1804885673650696</v>
      </c>
      <c r="AR1295" s="71">
        <v>73.8731972989833</v>
      </c>
      <c r="AS1295" s="71">
        <v>-39.844264727216725</v>
      </c>
      <c r="AT1295" s="71">
        <v>9.4120945045106588</v>
      </c>
      <c r="AU1295" s="71">
        <v>12.865248421127351</v>
      </c>
      <c r="AV1295" s="72">
        <v>14.647325806437173</v>
      </c>
      <c r="AW1295" s="73">
        <v>-57199.23000000001</v>
      </c>
      <c r="AX1295" s="73">
        <v>-76857.310000000027</v>
      </c>
      <c r="AY1295" s="73">
        <v>-92898.700000000099</v>
      </c>
      <c r="AZ1295" s="73">
        <v>-157111.17000000001</v>
      </c>
      <c r="BA1295" s="73">
        <v>-117600.2100000002</v>
      </c>
      <c r="BB1295" s="73">
        <v>-15253.770000000019</v>
      </c>
      <c r="BC1295" s="73">
        <v>-76990.069999999949</v>
      </c>
      <c r="BD1295" s="73">
        <v>-7251.7900000000081</v>
      </c>
      <c r="BE1295" s="73">
        <v>200697.54999999993</v>
      </c>
      <c r="BF1295" s="73">
        <v>-161850.29999999999</v>
      </c>
      <c r="BG1295" s="73">
        <v>22263.709999999963</v>
      </c>
      <c r="BH1295" s="73">
        <v>32704.73000000004</v>
      </c>
      <c r="BI1295" s="73">
        <v>20622.78</v>
      </c>
      <c r="BJ1295" s="71">
        <v>23.602970173339401</v>
      </c>
      <c r="BK1295" s="71">
        <v>19.611586680888461</v>
      </c>
      <c r="BL1295" s="71">
        <v>19.29523174310178</v>
      </c>
      <c r="BM1295" s="71">
        <v>19.321535932689187</v>
      </c>
      <c r="BN1295" s="71">
        <v>-14.169284304384139</v>
      </c>
      <c r="BO1295" s="71">
        <v>10.140400139463152</v>
      </c>
      <c r="BP1295" s="71">
        <v>24.072459037187794</v>
      </c>
      <c r="BQ1295" s="71">
        <v>20.364738011650545</v>
      </c>
      <c r="BR1295" s="72">
        <v>19.178471775193799</v>
      </c>
      <c r="BS1295" s="72">
        <v>15.904089747001677</v>
      </c>
      <c r="BT1295" s="71">
        <v>16.285535476991246</v>
      </c>
      <c r="BU1295" s="71">
        <v>18.34852785390645</v>
      </c>
      <c r="BV1295" s="71">
        <v>15.530922012813893</v>
      </c>
      <c r="BW1295" s="71">
        <v>17.183305125282303</v>
      </c>
      <c r="BX1295" s="75">
        <v>5446</v>
      </c>
      <c r="BY1295" s="75">
        <v>4675</v>
      </c>
      <c r="BZ1295" s="75">
        <v>4301</v>
      </c>
      <c r="CA1295" s="75">
        <v>5052</v>
      </c>
      <c r="CB1295" s="75">
        <v>6370</v>
      </c>
      <c r="CC1295" s="75">
        <v>8991</v>
      </c>
      <c r="CD1295" s="75">
        <v>4935</v>
      </c>
      <c r="CE1295" s="75">
        <v>4720</v>
      </c>
      <c r="CF1295" s="75">
        <v>8103</v>
      </c>
      <c r="CG1295" s="75">
        <v>5090</v>
      </c>
      <c r="CH1295" s="75">
        <v>5542</v>
      </c>
      <c r="CI1295" s="75">
        <v>5894</v>
      </c>
      <c r="CJ1295" s="75">
        <v>3097</v>
      </c>
      <c r="CK1295" s="75">
        <v>37381</v>
      </c>
      <c r="CL1295" s="73">
        <v>672412.20999999985</v>
      </c>
      <c r="CM1295" s="73">
        <v>691670.06999999983</v>
      </c>
      <c r="CN1295" s="73">
        <v>688655.25999999989</v>
      </c>
      <c r="CO1295" s="73">
        <v>715293.78999999992</v>
      </c>
      <c r="CP1295" s="73">
        <v>727695.97999999975</v>
      </c>
      <c r="CQ1295" s="73">
        <v>547140.05999999982</v>
      </c>
      <c r="CR1295" s="73">
        <v>608534.14</v>
      </c>
      <c r="CS1295" s="73">
        <v>746402.70999999985</v>
      </c>
      <c r="CT1295" s="73">
        <v>653599.02</v>
      </c>
      <c r="CU1295" s="73">
        <v>613410.48</v>
      </c>
      <c r="CV1295" s="73">
        <v>623953.30999999982</v>
      </c>
      <c r="CW1295" s="73">
        <v>655107.45999999973</v>
      </c>
      <c r="CX1295" s="73">
        <v>668679.96999999986</v>
      </c>
      <c r="CY1295" s="77"/>
      <c r="CZ1295" s="4">
        <v>1405</v>
      </c>
      <c r="DA1295" s="76" t="str">
        <f t="shared" si="46"/>
        <v>1405</v>
      </c>
      <c r="DB1295" s="71">
        <v>2.9910368987148708</v>
      </c>
      <c r="DC1295" s="71">
        <v>4.828675170315079</v>
      </c>
      <c r="DD1295" s="71">
        <v>3.3893960444320923</v>
      </c>
      <c r="DE1295" s="71">
        <v>1.9922206308379924</v>
      </c>
      <c r="DF1295" s="71">
        <v>1.6921509253547209</v>
      </c>
      <c r="DG1295" s="71">
        <v>0.8056202894313883</v>
      </c>
      <c r="DH1295" s="71">
        <v>0.39482259597972708</v>
      </c>
      <c r="DI1295" s="71">
        <v>0.39734806238213338</v>
      </c>
      <c r="DJ1295" s="71">
        <v>1.2624140298302817</v>
      </c>
      <c r="DK1295" s="71">
        <v>0.54844759827521916</v>
      </c>
      <c r="DL1295" s="71">
        <v>0.46599310448755349</v>
      </c>
      <c r="DM1295" s="71">
        <v>0.43784933168432422</v>
      </c>
      <c r="DN1295" s="71">
        <v>0.50572583372737256</v>
      </c>
      <c r="DO1295" s="71">
        <v>0.66054884162626193</v>
      </c>
      <c r="DQ1295" s="71"/>
      <c r="DR1295" s="71"/>
      <c r="DS1295" s="71"/>
      <c r="DT1295" s="71"/>
      <c r="DU1295" s="71"/>
      <c r="DV1295" s="71"/>
      <c r="DW1295" s="71"/>
      <c r="DX1295" s="71"/>
      <c r="DY1295" s="71"/>
      <c r="DZ1295" s="71"/>
      <c r="EA1295" s="71"/>
      <c r="EB1295" s="71"/>
      <c r="EC1295" s="71"/>
      <c r="ED1295" s="71"/>
    </row>
    <row r="1296" spans="1:134">
      <c r="A1296" s="4">
        <v>5260</v>
      </c>
      <c r="B1296" s="46" t="s">
        <v>9837</v>
      </c>
      <c r="C1296" s="65" t="str">
        <f t="shared" si="45"/>
        <v>5260</v>
      </c>
      <c r="D1296" s="69">
        <v>166063.73999999996</v>
      </c>
      <c r="E1296" s="68">
        <v>1987576.9999999998</v>
      </c>
      <c r="F1296" s="68">
        <v>33249.669999999955</v>
      </c>
      <c r="G1296" s="69">
        <v>471681.13000000012</v>
      </c>
      <c r="H1296" s="70">
        <v>112.82759054839087</v>
      </c>
      <c r="I1296" s="70">
        <v>31.115668254970586</v>
      </c>
      <c r="J1296" s="69">
        <v>253758.82</v>
      </c>
      <c r="K1296" s="69">
        <v>225440.91999999995</v>
      </c>
      <c r="L1296" s="69">
        <v>230860.42</v>
      </c>
      <c r="M1296" s="69">
        <v>244780.37999999995</v>
      </c>
      <c r="N1296" s="69">
        <v>365775.97999999992</v>
      </c>
      <c r="O1296" s="69">
        <v>429458.49000000011</v>
      </c>
      <c r="P1296" s="69">
        <v>251411.82000000004</v>
      </c>
      <c r="Q1296" s="69">
        <v>229473.70999999996</v>
      </c>
      <c r="R1296" s="69">
        <v>427005.41999999987</v>
      </c>
      <c r="S1296" s="69">
        <v>288703.65999999997</v>
      </c>
      <c r="T1296" s="69">
        <v>329227.54999999987</v>
      </c>
      <c r="U1296" s="69">
        <v>295691.09999999992</v>
      </c>
      <c r="V1296" s="69">
        <v>166063.73999999996</v>
      </c>
      <c r="W1296" s="70">
        <v>90.823875451598184</v>
      </c>
      <c r="X1296" s="70">
        <v>89.55792254180237</v>
      </c>
      <c r="Y1296" s="70">
        <v>97.472540277680054</v>
      </c>
      <c r="Z1296" s="71">
        <v>86.78498095310519</v>
      </c>
      <c r="AA1296" s="71">
        <v>99.194543011144376</v>
      </c>
      <c r="AB1296" s="71">
        <v>129.12165725611035</v>
      </c>
      <c r="AC1296" s="71">
        <v>114.07943118912698</v>
      </c>
      <c r="AD1296" s="71">
        <v>98.849849527692541</v>
      </c>
      <c r="AE1296" s="71">
        <v>114.21065075637806</v>
      </c>
      <c r="AF1296" s="71">
        <v>121.59274298560172</v>
      </c>
      <c r="AG1296" s="71">
        <v>111.60906329290528</v>
      </c>
      <c r="AH1296" s="71">
        <v>114.68937385513227</v>
      </c>
      <c r="AI1296" s="71">
        <v>114.55320273187297</v>
      </c>
      <c r="AJ1296" s="71">
        <v>-18.771681005407416</v>
      </c>
      <c r="AK1296" s="71">
        <v>-20.528525450949608</v>
      </c>
      <c r="AL1296" s="71">
        <v>-4.677511345176411</v>
      </c>
      <c r="AM1296" s="71">
        <v>-14.916783821881552</v>
      </c>
      <c r="AN1296" s="71">
        <v>-15.381283016884527</v>
      </c>
      <c r="AO1296" s="71">
        <v>10.957816633101846</v>
      </c>
      <c r="AP1296" s="71">
        <v>12.886760415446897</v>
      </c>
      <c r="AQ1296" s="71">
        <v>19.317265860485232</v>
      </c>
      <c r="AR1296" s="71">
        <v>96.44774537898202</v>
      </c>
      <c r="AS1296" s="71">
        <v>-1.0026347984460338</v>
      </c>
      <c r="AT1296" s="71">
        <v>34.654022517732756</v>
      </c>
      <c r="AU1296" s="71">
        <v>37.813974338144398</v>
      </c>
      <c r="AV1296" s="72">
        <v>25.034749706864613</v>
      </c>
      <c r="AW1296" s="73">
        <v>-58643.089999999967</v>
      </c>
      <c r="AX1296" s="73">
        <v>-58234.350000000006</v>
      </c>
      <c r="AY1296" s="73">
        <v>-11328.409999999945</v>
      </c>
      <c r="AZ1296" s="73">
        <v>-42914.880000000005</v>
      </c>
      <c r="BA1296" s="73">
        <v>-66487.70000000007</v>
      </c>
      <c r="BB1296" s="73">
        <v>45304.220000000147</v>
      </c>
      <c r="BC1296" s="73">
        <v>28700.300000000047</v>
      </c>
      <c r="BD1296" s="73">
        <v>37151.409999999945</v>
      </c>
      <c r="BE1296" s="73">
        <v>209642.05999999991</v>
      </c>
      <c r="BF1296" s="73">
        <v>-2923.9599999999627</v>
      </c>
      <c r="BG1296" s="73">
        <v>84728.689999999886</v>
      </c>
      <c r="BH1296" s="73">
        <v>81132.959999999934</v>
      </c>
      <c r="BI1296" s="73">
        <v>33249.669999999955</v>
      </c>
      <c r="BJ1296" s="71">
        <v>9.3660312893364495</v>
      </c>
      <c r="BK1296" s="71">
        <v>9.281165171757749</v>
      </c>
      <c r="BL1296" s="71">
        <v>7.446652119259852</v>
      </c>
      <c r="BM1296" s="71">
        <v>11.49742898332009</v>
      </c>
      <c r="BN1296" s="71">
        <v>2.0353806246393074</v>
      </c>
      <c r="BO1296" s="71">
        <v>4.9283412513384004</v>
      </c>
      <c r="BP1296" s="71">
        <v>8.4403017114583943</v>
      </c>
      <c r="BQ1296" s="71">
        <v>10.326299551406896</v>
      </c>
      <c r="BR1296" s="72">
        <v>6.2501540352283005</v>
      </c>
      <c r="BS1296" s="72">
        <v>9.4559039904701194</v>
      </c>
      <c r="BT1296" s="71">
        <v>11.681491781748482</v>
      </c>
      <c r="BU1296" s="71">
        <v>11.316897866105544</v>
      </c>
      <c r="BV1296" s="71">
        <v>9.6563079474666722</v>
      </c>
      <c r="BW1296" s="71">
        <v>8.0457032194435545</v>
      </c>
      <c r="BX1296" s="75">
        <v>3617</v>
      </c>
      <c r="BY1296" s="75">
        <v>3654</v>
      </c>
      <c r="BZ1296" s="75">
        <v>3540</v>
      </c>
      <c r="CA1296" s="75">
        <v>4271</v>
      </c>
      <c r="CB1296" s="75">
        <v>5531</v>
      </c>
      <c r="CC1296" s="75">
        <v>7368</v>
      </c>
      <c r="CD1296" s="75">
        <v>4000</v>
      </c>
      <c r="CE1296" s="75">
        <v>3799</v>
      </c>
      <c r="CF1296" s="75">
        <v>7122</v>
      </c>
      <c r="CG1296" s="75">
        <v>5226</v>
      </c>
      <c r="CH1296" s="75">
        <v>5469</v>
      </c>
      <c r="CI1296" s="75">
        <v>5222</v>
      </c>
      <c r="CJ1296" s="75">
        <v>2761</v>
      </c>
      <c r="CK1296" s="75">
        <v>33599</v>
      </c>
      <c r="CL1296" s="73">
        <v>514490.37999999995</v>
      </c>
      <c r="CM1296" s="73">
        <v>524653.44000000018</v>
      </c>
      <c r="CN1296" s="73">
        <v>647890.89999999991</v>
      </c>
      <c r="CO1296" s="73">
        <v>762764.82000000007</v>
      </c>
      <c r="CP1296" s="73">
        <v>789356.81</v>
      </c>
      <c r="CQ1296" s="73">
        <v>613557.12999999989</v>
      </c>
      <c r="CR1296" s="73">
        <v>576043.55000000005</v>
      </c>
      <c r="CS1296" s="73">
        <v>703231.6100000001</v>
      </c>
      <c r="CT1296" s="73">
        <v>617131.44000000006</v>
      </c>
      <c r="CU1296" s="73">
        <v>569615.18000000005</v>
      </c>
      <c r="CV1296" s="73">
        <v>605129.62000000011</v>
      </c>
      <c r="CW1296" s="73">
        <v>613894.29</v>
      </c>
      <c r="CX1296" s="73">
        <v>617859.48</v>
      </c>
      <c r="CY1296" s="77"/>
      <c r="CZ1296" s="4">
        <v>5260</v>
      </c>
      <c r="DA1296" s="76" t="str">
        <f t="shared" si="46"/>
        <v>5260</v>
      </c>
      <c r="DB1296" s="71">
        <v>8.8298510917914701</v>
      </c>
      <c r="DC1296" s="71">
        <v>6.2198765993840475</v>
      </c>
      <c r="DD1296" s="71">
        <v>2.1609201474286648</v>
      </c>
      <c r="DE1296" s="71">
        <v>1.6534021157797427</v>
      </c>
      <c r="DF1296" s="71">
        <v>0.70979860539606199</v>
      </c>
      <c r="DG1296" s="71">
        <v>0.71827851947084487</v>
      </c>
      <c r="DH1296" s="71">
        <v>1.4526169662464889</v>
      </c>
      <c r="DI1296" s="71">
        <v>0.30581974395691369</v>
      </c>
      <c r="DJ1296" s="71">
        <v>0.57354511906318928</v>
      </c>
      <c r="DK1296" s="71">
        <v>0.41100368744846627</v>
      </c>
      <c r="DL1296" s="71">
        <v>0.23504003275797467</v>
      </c>
      <c r="DM1296" s="71">
        <v>9.4067414509893584E-3</v>
      </c>
      <c r="DN1296" s="71">
        <v>0.17264186741765353</v>
      </c>
      <c r="DO1296" s="71">
        <v>0.45614641213116947</v>
      </c>
      <c r="DQ1296" s="71"/>
      <c r="DR1296" s="71"/>
      <c r="DS1296" s="71"/>
      <c r="DT1296" s="71"/>
      <c r="DU1296" s="71"/>
      <c r="DV1296" s="71"/>
      <c r="DW1296" s="71"/>
      <c r="DX1296" s="71"/>
      <c r="DY1296" s="71"/>
      <c r="DZ1296" s="71"/>
      <c r="EA1296" s="71"/>
      <c r="EB1296" s="71"/>
      <c r="EC1296" s="71"/>
      <c r="ED1296" s="71"/>
    </row>
    <row r="1297" spans="1:134">
      <c r="A1297" s="4">
        <v>1446</v>
      </c>
      <c r="B1297" s="46" t="s">
        <v>9844</v>
      </c>
      <c r="C1297" s="65" t="str">
        <f t="shared" si="45"/>
        <v>1446</v>
      </c>
      <c r="D1297" s="69">
        <v>183260.25999999995</v>
      </c>
      <c r="E1297" s="68">
        <v>1891710.16</v>
      </c>
      <c r="F1297" s="68">
        <v>45234.359999999957</v>
      </c>
      <c r="G1297" s="69">
        <v>37821.420000000624</v>
      </c>
      <c r="H1297" s="70">
        <v>78.428149293260347</v>
      </c>
      <c r="I1297" s="70">
        <v>2.0401127200330604</v>
      </c>
      <c r="J1297" s="69">
        <v>251903.62999999995</v>
      </c>
      <c r="K1297" s="69">
        <v>222101.47</v>
      </c>
      <c r="L1297" s="69">
        <v>204951.48999999996</v>
      </c>
      <c r="M1297" s="69">
        <v>213362.6</v>
      </c>
      <c r="N1297" s="69">
        <v>324381.81999999995</v>
      </c>
      <c r="O1297" s="69">
        <v>444710.6399999999</v>
      </c>
      <c r="P1297" s="69">
        <v>252108.4499999999</v>
      </c>
      <c r="Q1297" s="69">
        <v>250830.55</v>
      </c>
      <c r="R1297" s="69">
        <v>375534.78999999986</v>
      </c>
      <c r="S1297" s="69">
        <v>249580.43999999994</v>
      </c>
      <c r="T1297" s="69">
        <v>288777.71000000002</v>
      </c>
      <c r="U1297" s="69">
        <v>291617.95999999996</v>
      </c>
      <c r="V1297" s="69">
        <v>183260.25999999995</v>
      </c>
      <c r="W1297" s="70">
        <v>72.302057120597581</v>
      </c>
      <c r="X1297" s="70">
        <v>62.29927987193463</v>
      </c>
      <c r="Y1297" s="70">
        <v>64.322553918306582</v>
      </c>
      <c r="Z1297" s="71">
        <v>57.627574175164476</v>
      </c>
      <c r="AA1297" s="71">
        <v>106.96901074559977</v>
      </c>
      <c r="AB1297" s="71">
        <v>156.22197953847353</v>
      </c>
      <c r="AC1297" s="71">
        <v>67.775668122092043</v>
      </c>
      <c r="AD1297" s="71">
        <v>66.731138796111935</v>
      </c>
      <c r="AE1297" s="71">
        <v>83.602952551560563</v>
      </c>
      <c r="AF1297" s="71">
        <v>70.555106915675665</v>
      </c>
      <c r="AG1297" s="71">
        <v>75.291061719102785</v>
      </c>
      <c r="AH1297" s="71">
        <v>108.93582318342294</v>
      </c>
      <c r="AI1297" s="71">
        <v>87.266718585036557</v>
      </c>
      <c r="AJ1297" s="71">
        <v>-44.41987073735347</v>
      </c>
      <c r="AK1297" s="71">
        <v>-53.105761032087017</v>
      </c>
      <c r="AL1297" s="71">
        <v>-50.188313298381729</v>
      </c>
      <c r="AM1297" s="71">
        <v>-55.597731924157024</v>
      </c>
      <c r="AN1297" s="71">
        <v>-50.403863455896229</v>
      </c>
      <c r="AO1297" s="71">
        <v>-14.82687640932342</v>
      </c>
      <c r="AP1297" s="71">
        <v>-31.842957379052972</v>
      </c>
      <c r="AQ1297" s="71">
        <v>-8.4023320964163428</v>
      </c>
      <c r="AR1297" s="71">
        <v>38.395540265851771</v>
      </c>
      <c r="AS1297" s="71">
        <v>-23.339824669721899</v>
      </c>
      <c r="AT1297" s="71">
        <v>23.581621326870071</v>
      </c>
      <c r="AU1297" s="71">
        <v>20.7327463306606</v>
      </c>
      <c r="AV1297" s="72">
        <v>32.772370982547436</v>
      </c>
      <c r="AW1297" s="73">
        <v>-201322.43000000011</v>
      </c>
      <c r="AX1297" s="73">
        <v>-251520.61000000002</v>
      </c>
      <c r="AY1297" s="73">
        <v>-206501.13000000009</v>
      </c>
      <c r="AZ1297" s="73">
        <v>-267159.25</v>
      </c>
      <c r="BA1297" s="73">
        <v>-329660.35000000009</v>
      </c>
      <c r="BB1297" s="73">
        <v>-68708.62</v>
      </c>
      <c r="BC1297" s="73">
        <v>-117785.02000000002</v>
      </c>
      <c r="BD1297" s="73">
        <v>-23008.900000000023</v>
      </c>
      <c r="BE1297" s="73">
        <v>104185.87999999989</v>
      </c>
      <c r="BF1297" s="73">
        <v>-75986.830000000133</v>
      </c>
      <c r="BG1297" s="73">
        <v>55104.040000000066</v>
      </c>
      <c r="BH1297" s="73">
        <v>50077.890000000014</v>
      </c>
      <c r="BI1297" s="73">
        <v>45234.359999999957</v>
      </c>
      <c r="BJ1297" s="71">
        <v>17.76502063639958</v>
      </c>
      <c r="BK1297" s="71">
        <v>20.563050963428353</v>
      </c>
      <c r="BL1297" s="71">
        <v>18.489471181001868</v>
      </c>
      <c r="BM1297" s="71">
        <v>17.063429377606877</v>
      </c>
      <c r="BN1297" s="71">
        <v>7.9401798723696384</v>
      </c>
      <c r="BO1297" s="71">
        <v>12.591292510700017</v>
      </c>
      <c r="BP1297" s="71">
        <v>15.975426949381077</v>
      </c>
      <c r="BQ1297" s="71">
        <v>20.001134219088001</v>
      </c>
      <c r="BR1297" s="72">
        <v>14.718046795577159</v>
      </c>
      <c r="BS1297" s="72">
        <v>16.883832467067279</v>
      </c>
      <c r="BT1297" s="71">
        <v>17.416962488111317</v>
      </c>
      <c r="BU1297" s="71">
        <v>17.981381859784086</v>
      </c>
      <c r="BV1297" s="71">
        <v>16.091040750932201</v>
      </c>
      <c r="BW1297" s="71">
        <v>15.525638929683534</v>
      </c>
      <c r="BX1297" s="75">
        <v>4371</v>
      </c>
      <c r="BY1297" s="75">
        <v>3982</v>
      </c>
      <c r="BZ1297" s="75">
        <v>3627</v>
      </c>
      <c r="CA1297" s="75">
        <v>3591</v>
      </c>
      <c r="CB1297" s="75">
        <v>5115</v>
      </c>
      <c r="CC1297" s="75">
        <v>6910</v>
      </c>
      <c r="CD1297" s="75">
        <v>4189</v>
      </c>
      <c r="CE1297" s="75">
        <v>4194</v>
      </c>
      <c r="CF1297" s="75">
        <v>6383</v>
      </c>
      <c r="CG1297" s="75">
        <v>4650</v>
      </c>
      <c r="CH1297" s="75">
        <v>5121</v>
      </c>
      <c r="CI1297" s="75">
        <v>4923</v>
      </c>
      <c r="CJ1297" s="75">
        <v>3046</v>
      </c>
      <c r="CK1297" s="75">
        <v>32506</v>
      </c>
      <c r="CL1297" s="73">
        <v>668728.2699999999</v>
      </c>
      <c r="CM1297" s="73">
        <v>648000.83999999985</v>
      </c>
      <c r="CN1297" s="73">
        <v>679799.13</v>
      </c>
      <c r="CO1297" s="73">
        <v>763512.24999999977</v>
      </c>
      <c r="CP1297" s="73">
        <v>694346.02999999991</v>
      </c>
      <c r="CQ1297" s="73">
        <v>546466.39999999991</v>
      </c>
      <c r="CR1297" s="73">
        <v>595287.71</v>
      </c>
      <c r="CS1297" s="73">
        <v>657178.99</v>
      </c>
      <c r="CT1297" s="73">
        <v>528616.32999999996</v>
      </c>
      <c r="CU1297" s="73">
        <v>501788.94</v>
      </c>
      <c r="CV1297" s="73">
        <v>455115.1999999999</v>
      </c>
      <c r="CW1297" s="73">
        <v>447802.2300000001</v>
      </c>
      <c r="CX1297" s="73">
        <v>379727.47000000003</v>
      </c>
      <c r="CY1297" s="77"/>
      <c r="CZ1297" s="4">
        <v>1446</v>
      </c>
      <c r="DA1297" s="76" t="str">
        <f t="shared" si="46"/>
        <v>1446</v>
      </c>
      <c r="DB1297" s="71">
        <v>2.5207822587426416</v>
      </c>
      <c r="DC1297" s="71">
        <v>3.9379582058208191</v>
      </c>
      <c r="DD1297" s="71">
        <v>1.937042642776311</v>
      </c>
      <c r="DE1297" s="71">
        <v>0.63055095596354849</v>
      </c>
      <c r="DF1297" s="71">
        <v>0.85470161322010829</v>
      </c>
      <c r="DG1297" s="71">
        <v>0.5233609306223711</v>
      </c>
      <c r="DH1297" s="71">
        <v>0.8509723482970436</v>
      </c>
      <c r="DI1297" s="71">
        <v>0.98868213951853778</v>
      </c>
      <c r="DJ1297" s="71">
        <v>0.27167434404757285</v>
      </c>
      <c r="DK1297" s="71">
        <v>0.51319573910057981</v>
      </c>
      <c r="DL1297" s="71">
        <v>0.19190891609386981</v>
      </c>
      <c r="DM1297" s="71">
        <v>0.26714943619469012</v>
      </c>
      <c r="DN1297" s="71">
        <v>0.2668278049194906</v>
      </c>
      <c r="DO1297" s="71">
        <v>0.46287805465833498</v>
      </c>
      <c r="DQ1297" s="71"/>
      <c r="DR1297" s="71"/>
      <c r="DS1297" s="71"/>
      <c r="DT1297" s="71"/>
      <c r="DU1297" s="71"/>
      <c r="DV1297" s="71"/>
      <c r="DW1297" s="71"/>
      <c r="DX1297" s="71"/>
      <c r="DY1297" s="71"/>
      <c r="DZ1297" s="71"/>
      <c r="EA1297" s="71"/>
      <c r="EB1297" s="71"/>
      <c r="EC1297" s="71"/>
      <c r="ED1297" s="71"/>
    </row>
    <row r="1298" spans="1:134">
      <c r="A1298" s="4">
        <v>5211</v>
      </c>
      <c r="B1298" s="46" t="s">
        <v>9850</v>
      </c>
      <c r="C1298" s="65" t="str">
        <f t="shared" si="45"/>
        <v>5211</v>
      </c>
      <c r="D1298" s="69">
        <v>373435.43000000005</v>
      </c>
      <c r="E1298" s="68">
        <v>4467439.0600000005</v>
      </c>
      <c r="F1298" s="68">
        <v>76339.090000000026</v>
      </c>
      <c r="G1298" s="69">
        <v>1091590.1100000008</v>
      </c>
      <c r="H1298" s="70">
        <v>112.01177872008581</v>
      </c>
      <c r="I1298" s="70">
        <v>32.335277027131241</v>
      </c>
      <c r="J1298" s="69">
        <v>558315.34000000008</v>
      </c>
      <c r="K1298" s="69">
        <v>503418.05</v>
      </c>
      <c r="L1298" s="69">
        <v>508014.44</v>
      </c>
      <c r="M1298" s="69">
        <v>574267.24999999988</v>
      </c>
      <c r="N1298" s="69">
        <v>1081330.8799999997</v>
      </c>
      <c r="O1298" s="69">
        <v>979253.06000000017</v>
      </c>
      <c r="P1298" s="69">
        <v>666012.04999999981</v>
      </c>
      <c r="Q1298" s="69">
        <v>624236</v>
      </c>
      <c r="R1298" s="69">
        <v>772026.72999999986</v>
      </c>
      <c r="S1298" s="69">
        <v>585109.21</v>
      </c>
      <c r="T1298" s="69">
        <v>778661.42</v>
      </c>
      <c r="U1298" s="69">
        <v>667958.22</v>
      </c>
      <c r="V1298" s="69">
        <v>373435.43000000005</v>
      </c>
      <c r="W1298" s="70">
        <v>103.4370908165062</v>
      </c>
      <c r="X1298" s="70">
        <v>80.077059492177611</v>
      </c>
      <c r="Y1298" s="70">
        <v>89.977318212992145</v>
      </c>
      <c r="Z1298" s="71">
        <v>95.893741110599933</v>
      </c>
      <c r="AA1298" s="71">
        <v>87.818358008481354</v>
      </c>
      <c r="AB1298" s="71">
        <v>134.31919524238552</v>
      </c>
      <c r="AC1298" s="71">
        <v>117.45697917042565</v>
      </c>
      <c r="AD1298" s="71">
        <v>105.61754300899067</v>
      </c>
      <c r="AE1298" s="71">
        <v>115.66486980870681</v>
      </c>
      <c r="AF1298" s="71">
        <v>128.41658203197525</v>
      </c>
      <c r="AG1298" s="71">
        <v>114.83939048980025</v>
      </c>
      <c r="AH1298" s="71">
        <v>94.36609768737614</v>
      </c>
      <c r="AI1298" s="71">
        <v>116.21865203598345</v>
      </c>
      <c r="AJ1298" s="71">
        <v>-8.246486518750384</v>
      </c>
      <c r="AK1298" s="71">
        <v>-6.9695441700676213</v>
      </c>
      <c r="AL1298" s="71">
        <v>-6.7033260751318657</v>
      </c>
      <c r="AM1298" s="71">
        <v>-15.847892846907719</v>
      </c>
      <c r="AN1298" s="71">
        <v>-23.147320524303282</v>
      </c>
      <c r="AO1298" s="71">
        <v>21.534531088541421</v>
      </c>
      <c r="AP1298" s="71">
        <v>12.605377536512808</v>
      </c>
      <c r="AQ1298" s="71">
        <v>34.631109281050264</v>
      </c>
      <c r="AR1298" s="71">
        <v>66.65711371659502</v>
      </c>
      <c r="AS1298" s="71">
        <v>20.90871876384508</v>
      </c>
      <c r="AT1298" s="71">
        <v>43.152489829547577</v>
      </c>
      <c r="AU1298" s="71">
        <v>25.432399378755278</v>
      </c>
      <c r="AV1298" s="72">
        <v>25.695062416453872</v>
      </c>
      <c r="AW1298" s="73">
        <v>-50179.439999999828</v>
      </c>
      <c r="AX1298" s="73">
        <v>-37714.47000000003</v>
      </c>
      <c r="AY1298" s="73">
        <v>-36500.620000000054</v>
      </c>
      <c r="AZ1298" s="73">
        <v>-108148.52000000014</v>
      </c>
      <c r="BA1298" s="73">
        <v>-325686.92000000039</v>
      </c>
      <c r="BB1298" s="73">
        <v>182199.94000000018</v>
      </c>
      <c r="BC1298" s="73">
        <v>74555.349999999744</v>
      </c>
      <c r="BD1298" s="73">
        <v>160571.99000000005</v>
      </c>
      <c r="BE1298" s="73">
        <v>308784.14</v>
      </c>
      <c r="BF1298" s="73">
        <v>101182.81</v>
      </c>
      <c r="BG1298" s="73">
        <v>234722.9800000001</v>
      </c>
      <c r="BH1298" s="73">
        <v>135433.74999999988</v>
      </c>
      <c r="BI1298" s="73">
        <v>76339.090000000026</v>
      </c>
      <c r="BJ1298" s="71">
        <v>15.412647950229829</v>
      </c>
      <c r="BK1298" s="71">
        <v>13.195967232721571</v>
      </c>
      <c r="BL1298" s="71">
        <v>12.184895048568519</v>
      </c>
      <c r="BM1298" s="71">
        <v>13.594903779918546</v>
      </c>
      <c r="BN1298" s="71">
        <v>4.4821996786795086</v>
      </c>
      <c r="BO1298" s="71">
        <v>8.3675089703748551</v>
      </c>
      <c r="BP1298" s="71">
        <v>14.129235538558532</v>
      </c>
      <c r="BQ1298" s="71">
        <v>14.698050870363421</v>
      </c>
      <c r="BR1298" s="72">
        <v>15.731549313666232</v>
      </c>
      <c r="BS1298" s="72">
        <v>13.09738144170138</v>
      </c>
      <c r="BT1298" s="71">
        <v>12.956176653826557</v>
      </c>
      <c r="BU1298" s="71">
        <v>12.307253150530537</v>
      </c>
      <c r="BV1298" s="71">
        <v>12.320695144445201</v>
      </c>
      <c r="BW1298" s="71">
        <v>12.338458559368334</v>
      </c>
      <c r="BX1298" s="75">
        <v>4646</v>
      </c>
      <c r="BY1298" s="75">
        <v>4200</v>
      </c>
      <c r="BZ1298" s="75">
        <v>4349</v>
      </c>
      <c r="CA1298" s="75">
        <v>4905</v>
      </c>
      <c r="CB1298" s="75">
        <v>7533</v>
      </c>
      <c r="CC1298" s="75">
        <v>8366</v>
      </c>
      <c r="CD1298" s="75">
        <v>5498</v>
      </c>
      <c r="CE1298" s="75">
        <v>5522</v>
      </c>
      <c r="CF1298" s="75">
        <v>8061</v>
      </c>
      <c r="CG1298" s="75">
        <v>5489</v>
      </c>
      <c r="CH1298" s="75">
        <v>6537</v>
      </c>
      <c r="CI1298" s="75">
        <v>6184</v>
      </c>
      <c r="CJ1298" s="75">
        <v>3331</v>
      </c>
      <c r="CK1298" s="75">
        <v>40622</v>
      </c>
      <c r="CL1298" s="73">
        <v>1044645.0700000003</v>
      </c>
      <c r="CM1298" s="73">
        <v>1140657.8899999999</v>
      </c>
      <c r="CN1298" s="73">
        <v>1133777.26</v>
      </c>
      <c r="CO1298" s="73">
        <v>1462578.1799999997</v>
      </c>
      <c r="CP1298" s="73">
        <v>1457971.0400000003</v>
      </c>
      <c r="CQ1298" s="73">
        <v>1137306.21</v>
      </c>
      <c r="CR1298" s="73">
        <v>967730.13</v>
      </c>
      <c r="CS1298" s="73">
        <v>979851.29</v>
      </c>
      <c r="CT1298" s="73">
        <v>909319.36000000022</v>
      </c>
      <c r="CU1298" s="73">
        <v>1008951.3900000001</v>
      </c>
      <c r="CV1298" s="73">
        <v>1025398.3499999999</v>
      </c>
      <c r="CW1298" s="73">
        <v>926046.52000000014</v>
      </c>
      <c r="CX1298" s="73">
        <v>976409.01000000024</v>
      </c>
      <c r="CY1298" s="77"/>
      <c r="CZ1298" s="4">
        <v>5211</v>
      </c>
      <c r="DA1298" s="76" t="str">
        <f t="shared" si="46"/>
        <v>5211</v>
      </c>
      <c r="DB1298" s="71">
        <v>11.697330066532494</v>
      </c>
      <c r="DC1298" s="71">
        <v>9.871724000159352</v>
      </c>
      <c r="DD1298" s="71">
        <v>3.3842952300346765</v>
      </c>
      <c r="DE1298" s="71">
        <v>2.2750196202638926</v>
      </c>
      <c r="DF1298" s="71">
        <v>2.0291224443456284</v>
      </c>
      <c r="DG1298" s="71">
        <v>1.9351381252906981</v>
      </c>
      <c r="DH1298" s="71">
        <v>1.5717846776683735</v>
      </c>
      <c r="DI1298" s="71">
        <v>1.4809179070986203</v>
      </c>
      <c r="DJ1298" s="71">
        <v>1.5736884085516756</v>
      </c>
      <c r="DK1298" s="71">
        <v>1.2015972287432795</v>
      </c>
      <c r="DL1298" s="71">
        <v>1.9144998911198676</v>
      </c>
      <c r="DM1298" s="71">
        <v>1.4740177436953459</v>
      </c>
      <c r="DN1298" s="71">
        <v>0.5853505596960048</v>
      </c>
      <c r="DO1298" s="71">
        <v>1.473031263098624</v>
      </c>
      <c r="DQ1298" s="71"/>
      <c r="DR1298" s="71"/>
      <c r="DS1298" s="71"/>
      <c r="DT1298" s="71"/>
      <c r="DU1298" s="71"/>
      <c r="DV1298" s="71"/>
      <c r="DW1298" s="71"/>
      <c r="DX1298" s="71"/>
      <c r="DY1298" s="71"/>
      <c r="DZ1298" s="71"/>
      <c r="EA1298" s="71"/>
      <c r="EB1298" s="71"/>
      <c r="EC1298" s="71"/>
      <c r="ED1298" s="71"/>
    </row>
    <row r="1299" spans="1:134">
      <c r="A1299" s="4">
        <v>5092</v>
      </c>
      <c r="B1299" s="46" t="s">
        <v>9857</v>
      </c>
      <c r="C1299" s="65" t="str">
        <f t="shared" si="45"/>
        <v>5092</v>
      </c>
      <c r="D1299" s="69">
        <v>241690.00000000006</v>
      </c>
      <c r="E1299" s="68">
        <v>2991851.9899999993</v>
      </c>
      <c r="F1299" s="68">
        <v>82691.650000000081</v>
      </c>
      <c r="G1299" s="69">
        <v>462954.41999999946</v>
      </c>
      <c r="H1299" s="70">
        <v>99.286639286970527</v>
      </c>
      <c r="I1299" s="70">
        <v>18.306570637418098</v>
      </c>
      <c r="J1299" s="69">
        <v>312959.37999999995</v>
      </c>
      <c r="K1299" s="69">
        <v>359561.25</v>
      </c>
      <c r="L1299" s="69">
        <v>352429.32999999996</v>
      </c>
      <c r="M1299" s="69">
        <v>431262.70000000007</v>
      </c>
      <c r="N1299" s="69">
        <v>627612.03</v>
      </c>
      <c r="O1299" s="69">
        <v>653532.18999999983</v>
      </c>
      <c r="P1299" s="69">
        <v>426432.30000000005</v>
      </c>
      <c r="Q1299" s="69">
        <v>391356.68000000005</v>
      </c>
      <c r="R1299" s="69">
        <v>597724.24999999988</v>
      </c>
      <c r="S1299" s="69">
        <v>430482.49</v>
      </c>
      <c r="T1299" s="69">
        <v>495033.72999999986</v>
      </c>
      <c r="U1299" s="69">
        <v>409132.54</v>
      </c>
      <c r="V1299" s="69">
        <v>241690.00000000006</v>
      </c>
      <c r="W1299" s="70">
        <v>72.510365085986166</v>
      </c>
      <c r="X1299" s="70">
        <v>88.371359937696496</v>
      </c>
      <c r="Y1299" s="70">
        <v>98.393034029081804</v>
      </c>
      <c r="Z1299" s="71">
        <v>100.37799762701066</v>
      </c>
      <c r="AA1299" s="71">
        <v>121.39003525206596</v>
      </c>
      <c r="AB1299" s="71">
        <v>138.00234399003216</v>
      </c>
      <c r="AC1299" s="71">
        <v>90.725121092480563</v>
      </c>
      <c r="AD1299" s="71">
        <v>93.4081471727728</v>
      </c>
      <c r="AE1299" s="71">
        <v>108.19970927771006</v>
      </c>
      <c r="AF1299" s="71">
        <v>97.345881960822922</v>
      </c>
      <c r="AG1299" s="71">
        <v>98.308962550453671</v>
      </c>
      <c r="AH1299" s="71">
        <v>94.846723854004665</v>
      </c>
      <c r="AI1299" s="71">
        <v>124.07764004441579</v>
      </c>
      <c r="AJ1299" s="71">
        <v>-34.117798182813054</v>
      </c>
      <c r="AK1299" s="71">
        <v>-17.031399038978822</v>
      </c>
      <c r="AL1299" s="71">
        <v>-4.9240213533020327</v>
      </c>
      <c r="AM1299" s="71">
        <v>-23.402981432274995</v>
      </c>
      <c r="AN1299" s="71">
        <v>-5.469425751776658</v>
      </c>
      <c r="AO1299" s="71">
        <v>3.5549511406328671</v>
      </c>
      <c r="AP1299" s="71">
        <v>-10.340912947158143</v>
      </c>
      <c r="AQ1299" s="71">
        <v>19.0680944087539</v>
      </c>
      <c r="AR1299" s="71">
        <v>59.605992397113702</v>
      </c>
      <c r="AS1299" s="71">
        <v>1.5576750032591846</v>
      </c>
      <c r="AT1299" s="71">
        <v>19.695972151957641</v>
      </c>
      <c r="AU1299" s="71">
        <v>15.69009904699692</v>
      </c>
      <c r="AV1299" s="72">
        <v>52.007866748302803</v>
      </c>
      <c r="AW1299" s="73">
        <v>-162069.34000000008</v>
      </c>
      <c r="AX1299" s="73">
        <v>-73809.01999999996</v>
      </c>
      <c r="AY1299" s="73">
        <v>-18252.45000000007</v>
      </c>
      <c r="AZ1299" s="73">
        <v>-131765.34999999998</v>
      </c>
      <c r="BA1299" s="73">
        <v>-36312.880000000121</v>
      </c>
      <c r="BB1299" s="73">
        <v>28473.389999999898</v>
      </c>
      <c r="BC1299" s="73">
        <v>-49182.959999999846</v>
      </c>
      <c r="BD1299" s="73">
        <v>62673.600000000151</v>
      </c>
      <c r="BE1299" s="73">
        <v>223224.36999999988</v>
      </c>
      <c r="BF1299" s="73">
        <v>6602.6700000000419</v>
      </c>
      <c r="BG1299" s="73">
        <v>81457.799999999872</v>
      </c>
      <c r="BH1299" s="73">
        <v>55487.289999999921</v>
      </c>
      <c r="BI1299" s="73">
        <v>82691.650000000081</v>
      </c>
      <c r="BJ1299" s="71">
        <v>16.459381822606268</v>
      </c>
      <c r="BK1299" s="71">
        <v>10.616919124542237</v>
      </c>
      <c r="BL1299" s="71">
        <v>10.782366340459234</v>
      </c>
      <c r="BM1299" s="71">
        <v>10.374263034408928</v>
      </c>
      <c r="BN1299" s="71">
        <v>1.2258936316892717</v>
      </c>
      <c r="BO1299" s="71">
        <v>7.4482918939830007</v>
      </c>
      <c r="BP1299" s="71">
        <v>15.050740738226299</v>
      </c>
      <c r="BQ1299" s="71">
        <v>15.223874337765771</v>
      </c>
      <c r="BR1299" s="72">
        <v>8.7301184592956993</v>
      </c>
      <c r="BS1299" s="72">
        <v>9.9415053282007886</v>
      </c>
      <c r="BT1299" s="71">
        <v>10.763594753850789</v>
      </c>
      <c r="BU1299" s="71">
        <v>9.7682787603631525</v>
      </c>
      <c r="BV1299" s="71">
        <v>8.0865310216528759</v>
      </c>
      <c r="BW1299" s="71">
        <v>9.6803803701982236</v>
      </c>
      <c r="BX1299" s="75">
        <v>5623</v>
      </c>
      <c r="BY1299" s="75">
        <v>5414</v>
      </c>
      <c r="BZ1299" s="75">
        <v>5377</v>
      </c>
      <c r="CA1299" s="75">
        <v>6406</v>
      </c>
      <c r="CB1299" s="75">
        <v>7504</v>
      </c>
      <c r="CC1299" s="75">
        <v>9590</v>
      </c>
      <c r="CD1299" s="75">
        <v>6470</v>
      </c>
      <c r="CE1299" s="75">
        <v>6415</v>
      </c>
      <c r="CF1299" s="75">
        <v>9571</v>
      </c>
      <c r="CG1299" s="75">
        <v>6998</v>
      </c>
      <c r="CH1299" s="75">
        <v>7783</v>
      </c>
      <c r="CI1299" s="75">
        <v>7070</v>
      </c>
      <c r="CJ1299" s="75">
        <v>3800</v>
      </c>
      <c r="CK1299" s="75">
        <v>48107</v>
      </c>
      <c r="CL1299" s="73">
        <v>630082.52999999991</v>
      </c>
      <c r="CM1299" s="73">
        <v>746463.45999999961</v>
      </c>
      <c r="CN1299" s="73">
        <v>828312.9099999998</v>
      </c>
      <c r="CO1299" s="73">
        <v>873726.73</v>
      </c>
      <c r="CP1299" s="73">
        <v>1036619.27</v>
      </c>
      <c r="CQ1299" s="73">
        <v>902756.02000000014</v>
      </c>
      <c r="CR1299" s="73">
        <v>737210.08999999985</v>
      </c>
      <c r="CS1299" s="73">
        <v>924264.88999999955</v>
      </c>
      <c r="CT1299" s="73">
        <v>741231.46999999974</v>
      </c>
      <c r="CU1299" s="73">
        <v>707006.8</v>
      </c>
      <c r="CV1299" s="73">
        <v>703557.29000000015</v>
      </c>
      <c r="CW1299" s="73">
        <v>714324.1399999999</v>
      </c>
      <c r="CX1299" s="73">
        <v>745420.3</v>
      </c>
      <c r="CY1299" s="77"/>
      <c r="CZ1299" s="4">
        <v>5092</v>
      </c>
      <c r="DA1299" s="76" t="str">
        <f t="shared" si="46"/>
        <v>5092</v>
      </c>
      <c r="DB1299" s="71">
        <v>9.3559333683568759</v>
      </c>
      <c r="DC1299" s="71">
        <v>12.217866703641384</v>
      </c>
      <c r="DD1299" s="71">
        <v>1.9902120297441139</v>
      </c>
      <c r="DE1299" s="71">
        <v>2.7946032491695085</v>
      </c>
      <c r="DF1299" s="71">
        <v>2.115952625714709</v>
      </c>
      <c r="DG1299" s="71">
        <v>0.72217556733140542</v>
      </c>
      <c r="DH1299" s="71">
        <v>2.6744161591465079</v>
      </c>
      <c r="DI1299" s="71">
        <v>0.77359966428564675</v>
      </c>
      <c r="DJ1299" s="71">
        <v>0.64118268893136021</v>
      </c>
      <c r="DK1299" s="71">
        <v>0.95967347081098098</v>
      </c>
      <c r="DL1299" s="71">
        <v>0.8043680688821081</v>
      </c>
      <c r="DM1299" s="71">
        <v>0.24469098153877714</v>
      </c>
      <c r="DN1299" s="71">
        <v>0.20225347342173119</v>
      </c>
      <c r="DO1299" s="71">
        <v>0.93124444814379781</v>
      </c>
      <c r="DQ1299" s="71"/>
      <c r="DR1299" s="71"/>
      <c r="DS1299" s="71"/>
      <c r="DT1299" s="71"/>
      <c r="DU1299" s="71"/>
      <c r="DV1299" s="71"/>
      <c r="DW1299" s="71"/>
      <c r="DX1299" s="71"/>
      <c r="DY1299" s="71"/>
      <c r="DZ1299" s="71"/>
      <c r="EA1299" s="71"/>
      <c r="EB1299" s="71"/>
      <c r="EC1299" s="71"/>
      <c r="ED1299" s="71"/>
    </row>
    <row r="1300" spans="1:134">
      <c r="A1300" s="4">
        <v>1441</v>
      </c>
      <c r="B1300" s="46" t="s">
        <v>9864</v>
      </c>
      <c r="C1300" s="65" t="str">
        <f t="shared" si="45"/>
        <v>1441</v>
      </c>
      <c r="D1300" s="69">
        <v>295418.52999999997</v>
      </c>
      <c r="E1300" s="68">
        <v>3325534.44</v>
      </c>
      <c r="F1300" s="68">
        <v>96147.849999999977</v>
      </c>
      <c r="G1300" s="69">
        <v>874849.89999999991</v>
      </c>
      <c r="H1300" s="70">
        <v>114.34427968113067</v>
      </c>
      <c r="I1300" s="70">
        <v>35.698184965087343</v>
      </c>
      <c r="J1300" s="69">
        <v>387598.02999999997</v>
      </c>
      <c r="K1300" s="69">
        <v>383342.55999999988</v>
      </c>
      <c r="L1300" s="69">
        <v>387688.77999999997</v>
      </c>
      <c r="M1300" s="69">
        <v>540884.4</v>
      </c>
      <c r="N1300" s="69">
        <v>827055.89</v>
      </c>
      <c r="O1300" s="69">
        <v>667439.05000000005</v>
      </c>
      <c r="P1300" s="69">
        <v>394526.54</v>
      </c>
      <c r="Q1300" s="69">
        <v>439811.14</v>
      </c>
      <c r="R1300" s="69">
        <v>807101.18999999983</v>
      </c>
      <c r="S1300" s="69">
        <v>383322.49</v>
      </c>
      <c r="T1300" s="69">
        <v>518374.59000000008</v>
      </c>
      <c r="U1300" s="69">
        <v>486979.95999999996</v>
      </c>
      <c r="V1300" s="69">
        <v>295418.52999999997</v>
      </c>
      <c r="W1300" s="70">
        <v>97.458959203882173</v>
      </c>
      <c r="X1300" s="70">
        <v>94.841091032808961</v>
      </c>
      <c r="Y1300" s="70">
        <v>105.89052497838173</v>
      </c>
      <c r="Z1300" s="71">
        <v>120.36216906361155</v>
      </c>
      <c r="AA1300" s="71">
        <v>101.66043002408426</v>
      </c>
      <c r="AB1300" s="71">
        <v>108.71045237958764</v>
      </c>
      <c r="AC1300" s="71">
        <v>102.58015627364408</v>
      </c>
      <c r="AD1300" s="71">
        <v>130.78007922056884</v>
      </c>
      <c r="AE1300" s="71">
        <v>126.87544256410943</v>
      </c>
      <c r="AF1300" s="71">
        <v>97.438904479032132</v>
      </c>
      <c r="AG1300" s="71">
        <v>111.9818172190149</v>
      </c>
      <c r="AH1300" s="71">
        <v>106.12146365442101</v>
      </c>
      <c r="AI1300" s="71">
        <v>125.1150237451006</v>
      </c>
      <c r="AJ1300" s="71">
        <v>-15.017516105917906</v>
      </c>
      <c r="AK1300" s="71">
        <v>-17.103097182248572</v>
      </c>
      <c r="AL1300" s="71">
        <v>-16.773077988523333</v>
      </c>
      <c r="AM1300" s="71">
        <v>-9.1051076739784964</v>
      </c>
      <c r="AN1300" s="71">
        <v>-11.069844357583369</v>
      </c>
      <c r="AO1300" s="71">
        <v>1.6281849965103179</v>
      </c>
      <c r="AP1300" s="71">
        <v>-1.0463599599456863</v>
      </c>
      <c r="AQ1300" s="71">
        <v>60.827977625511529</v>
      </c>
      <c r="AR1300" s="71">
        <v>133.11181341400973</v>
      </c>
      <c r="AS1300" s="71">
        <v>-21.692486643918286</v>
      </c>
      <c r="AT1300" s="71">
        <v>37.928541690453009</v>
      </c>
      <c r="AU1300" s="71">
        <v>32.445997477711018</v>
      </c>
      <c r="AV1300" s="72">
        <v>48.249872986833786</v>
      </c>
      <c r="AW1300" s="73">
        <v>-68493.639999999956</v>
      </c>
      <c r="AX1300" s="73">
        <v>-79090.350000000035</v>
      </c>
      <c r="AY1300" s="73">
        <v>-78132.580000000075</v>
      </c>
      <c r="AZ1300" s="73">
        <v>-54181.379999999888</v>
      </c>
      <c r="BA1300" s="73">
        <v>-102945.23999999953</v>
      </c>
      <c r="BB1300" s="73">
        <v>25034.029999999912</v>
      </c>
      <c r="BC1300" s="73">
        <v>-4171.8199999999488</v>
      </c>
      <c r="BD1300" s="73">
        <v>166344.3299999999</v>
      </c>
      <c r="BE1300" s="73">
        <v>460871.97999999986</v>
      </c>
      <c r="BF1300" s="73">
        <v>-106186.71999999986</v>
      </c>
      <c r="BG1300" s="73">
        <v>142546.22000000015</v>
      </c>
      <c r="BH1300" s="73">
        <v>119298.05999999994</v>
      </c>
      <c r="BI1300" s="73">
        <v>96147.849999999977</v>
      </c>
      <c r="BJ1300" s="71">
        <v>3.6145975886393069</v>
      </c>
      <c r="BK1300" s="71">
        <v>0.56417613277335787</v>
      </c>
      <c r="BL1300" s="71">
        <v>1.0772826930874997</v>
      </c>
      <c r="BM1300" s="71">
        <v>0.44663027787974841</v>
      </c>
      <c r="BN1300" s="71">
        <v>-9.5928660309168485</v>
      </c>
      <c r="BO1300" s="71">
        <v>-1.0808264702961945</v>
      </c>
      <c r="BP1300" s="71">
        <v>10.362634814196097</v>
      </c>
      <c r="BQ1300" s="71">
        <v>8.0233042105451968</v>
      </c>
      <c r="BR1300" s="72">
        <v>0.39506583793344779</v>
      </c>
      <c r="BS1300" s="72">
        <v>7.5851392403782363</v>
      </c>
      <c r="BT1300" s="71">
        <v>7.015591188403377</v>
      </c>
      <c r="BU1300" s="71">
        <v>5.845856452250338</v>
      </c>
      <c r="BV1300" s="71">
        <v>0.79383170402408298</v>
      </c>
      <c r="BW1300" s="71">
        <v>3.7683314692241465</v>
      </c>
      <c r="BX1300" s="75">
        <v>6922</v>
      </c>
      <c r="BY1300" s="75">
        <v>6971</v>
      </c>
      <c r="BZ1300" s="75">
        <v>6985</v>
      </c>
      <c r="CA1300" s="75">
        <v>7815</v>
      </c>
      <c r="CB1300" s="75">
        <v>10894</v>
      </c>
      <c r="CC1300" s="75">
        <v>10906</v>
      </c>
      <c r="CD1300" s="75">
        <v>7129</v>
      </c>
      <c r="CE1300" s="75">
        <v>7080</v>
      </c>
      <c r="CF1300" s="75">
        <v>10870</v>
      </c>
      <c r="CG1300" s="75">
        <v>7277</v>
      </c>
      <c r="CH1300" s="75">
        <v>8156</v>
      </c>
      <c r="CI1300" s="75">
        <v>7993</v>
      </c>
      <c r="CJ1300" s="75">
        <v>4650</v>
      </c>
      <c r="CK1300" s="75">
        <v>53155</v>
      </c>
      <c r="CL1300" s="73">
        <v>868096.78</v>
      </c>
      <c r="CM1300" s="73">
        <v>859755.02</v>
      </c>
      <c r="CN1300" s="73">
        <v>779165.34</v>
      </c>
      <c r="CO1300" s="73">
        <v>1137196.8799999997</v>
      </c>
      <c r="CP1300" s="73">
        <v>1108751.0599999994</v>
      </c>
      <c r="CQ1300" s="73">
        <v>866680.21000000008</v>
      </c>
      <c r="CR1300" s="73">
        <v>927663.26</v>
      </c>
      <c r="CS1300" s="73">
        <v>1089726.1799999995</v>
      </c>
      <c r="CT1300" s="73">
        <v>909498.56</v>
      </c>
      <c r="CU1300" s="73">
        <v>928471.62</v>
      </c>
      <c r="CV1300" s="73">
        <v>915040.54000000039</v>
      </c>
      <c r="CW1300" s="73">
        <v>956329.74000000011</v>
      </c>
      <c r="CX1300" s="73">
        <v>1032265.1500000001</v>
      </c>
      <c r="CY1300" s="77"/>
      <c r="CZ1300" s="4">
        <v>1441</v>
      </c>
      <c r="DA1300" s="76" t="str">
        <f t="shared" si="46"/>
        <v>1441</v>
      </c>
      <c r="DB1300" s="71">
        <v>3.7080393553661586</v>
      </c>
      <c r="DC1300" s="71">
        <v>2.7810661792787372</v>
      </c>
      <c r="DD1300" s="71">
        <v>0.51821391686995233</v>
      </c>
      <c r="DE1300" s="71">
        <v>0.6136802192418489</v>
      </c>
      <c r="DF1300" s="71">
        <v>0.76246198194343529</v>
      </c>
      <c r="DG1300" s="71">
        <v>0.31485044161309728</v>
      </c>
      <c r="DH1300" s="71">
        <v>0.28028406520414634</v>
      </c>
      <c r="DI1300" s="71">
        <v>1.6363401019255506</v>
      </c>
      <c r="DJ1300" s="71">
        <v>0.14349528979065318</v>
      </c>
      <c r="DK1300" s="71">
        <v>0.25213382420289637</v>
      </c>
      <c r="DL1300" s="71">
        <v>0.22917272180500561</v>
      </c>
      <c r="DM1300" s="71">
        <v>0.72279472003817757</v>
      </c>
      <c r="DN1300" s="72">
        <v>0.26634496633815818</v>
      </c>
      <c r="DO1300" s="71">
        <v>0.48102790118857386</v>
      </c>
      <c r="DQ1300" s="71"/>
      <c r="DR1300" s="71"/>
      <c r="DS1300" s="71"/>
      <c r="DT1300" s="71"/>
      <c r="DU1300" s="71"/>
      <c r="DV1300" s="71"/>
      <c r="DW1300" s="71"/>
      <c r="DX1300" s="71"/>
      <c r="DY1300" s="71"/>
      <c r="DZ1300" s="71"/>
      <c r="EA1300" s="71"/>
      <c r="EB1300" s="71"/>
      <c r="EC1300" s="71"/>
      <c r="ED1300" s="71"/>
    </row>
    <row r="1301" spans="1:134">
      <c r="A1301" s="4">
        <v>5259</v>
      </c>
      <c r="B1301" s="46" t="s">
        <v>9870</v>
      </c>
      <c r="C1301" s="65" t="str">
        <f t="shared" si="45"/>
        <v>5259</v>
      </c>
      <c r="D1301" s="69">
        <v>101676.08999999998</v>
      </c>
      <c r="E1301" s="68">
        <v>1336670.9099999999</v>
      </c>
      <c r="F1301" s="68">
        <v>-14942.720000000016</v>
      </c>
      <c r="G1301" s="69">
        <v>32986.750000000466</v>
      </c>
      <c r="H1301" s="70">
        <v>85.698511565706625</v>
      </c>
      <c r="I1301" s="70">
        <v>2.5302715958442246</v>
      </c>
      <c r="J1301" s="69">
        <v>200760.7</v>
      </c>
      <c r="K1301" s="69">
        <v>183203.46999999997</v>
      </c>
      <c r="L1301" s="69">
        <v>151329.10999999999</v>
      </c>
      <c r="M1301" s="69">
        <v>211964.84999999995</v>
      </c>
      <c r="N1301" s="69">
        <v>326244.64</v>
      </c>
      <c r="O1301" s="69">
        <v>284080.31</v>
      </c>
      <c r="P1301" s="69">
        <v>176533.19</v>
      </c>
      <c r="Q1301" s="69">
        <v>138735.81999999998</v>
      </c>
      <c r="R1301" s="69">
        <v>405841.29</v>
      </c>
      <c r="S1301" s="69">
        <v>139435.28999999998</v>
      </c>
      <c r="T1301" s="69">
        <v>195345.39999999997</v>
      </c>
      <c r="U1301" s="69">
        <v>179103.82999999996</v>
      </c>
      <c r="V1301" s="69">
        <v>101676.08999999998</v>
      </c>
      <c r="W1301" s="70">
        <v>100.26926468972819</v>
      </c>
      <c r="X1301" s="70">
        <v>92.074084722404791</v>
      </c>
      <c r="Y1301" s="70">
        <v>90.399538801337471</v>
      </c>
      <c r="Z1301" s="71">
        <v>91.615465839180729</v>
      </c>
      <c r="AA1301" s="71">
        <v>120.41334481697517</v>
      </c>
      <c r="AB1301" s="71">
        <v>106.19144968223755</v>
      </c>
      <c r="AC1301" s="71">
        <v>90.639468765886662</v>
      </c>
      <c r="AD1301" s="71">
        <v>70.67284125673666</v>
      </c>
      <c r="AE1301" s="71">
        <v>98.547364644013754</v>
      </c>
      <c r="AF1301" s="71">
        <v>74.158693615383996</v>
      </c>
      <c r="AG1301" s="71">
        <v>92.142720534325832</v>
      </c>
      <c r="AH1301" s="71">
        <v>80.731003377918469</v>
      </c>
      <c r="AI1301" s="71">
        <v>75.336238681495175</v>
      </c>
      <c r="AJ1301" s="71">
        <v>-10.805338439157486</v>
      </c>
      <c r="AK1301" s="71">
        <v>-21.389846669766676</v>
      </c>
      <c r="AL1301" s="71">
        <v>-22.510922040449486</v>
      </c>
      <c r="AM1301" s="71">
        <v>-33.16117695441536</v>
      </c>
      <c r="AN1301" s="71">
        <v>-13.968707828316951</v>
      </c>
      <c r="AO1301" s="71">
        <v>-12.403160007534863</v>
      </c>
      <c r="AP1301" s="71">
        <v>-13.535887762177012</v>
      </c>
      <c r="AQ1301" s="71">
        <v>-11.852195936984311</v>
      </c>
      <c r="AR1301" s="71">
        <v>117.21111639543737</v>
      </c>
      <c r="AS1301" s="71">
        <v>-53.744607336039941</v>
      </c>
      <c r="AT1301" s="71">
        <v>18.144251510268063</v>
      </c>
      <c r="AU1301" s="71">
        <v>4.2071985794145395</v>
      </c>
      <c r="AV1301" s="72">
        <v>-12.813301730655645</v>
      </c>
      <c r="AW1301" s="73">
        <v>-24320.819999999949</v>
      </c>
      <c r="AX1301" s="73">
        <v>-49849.72000000003</v>
      </c>
      <c r="AY1301" s="73">
        <v>-43961.780000000028</v>
      </c>
      <c r="AZ1301" s="73">
        <v>-105163.49000000002</v>
      </c>
      <c r="BA1301" s="73">
        <v>-52971.609999999986</v>
      </c>
      <c r="BB1301" s="73">
        <v>-35864.749999999884</v>
      </c>
      <c r="BC1301" s="73">
        <v>-27636.130000000034</v>
      </c>
      <c r="BD1301" s="73">
        <v>-18654.170000000013</v>
      </c>
      <c r="BE1301" s="73">
        <v>218999.43</v>
      </c>
      <c r="BF1301" s="73">
        <v>-162011.27000000008</v>
      </c>
      <c r="BG1301" s="73">
        <v>30000.580000000045</v>
      </c>
      <c r="BH1301" s="73">
        <v>7231.0299999999988</v>
      </c>
      <c r="BI1301" s="73">
        <v>-14942.720000000016</v>
      </c>
      <c r="BJ1301" s="71">
        <v>13.502827715525644</v>
      </c>
      <c r="BK1301" s="71">
        <v>9.7129183191193516</v>
      </c>
      <c r="BL1301" s="71">
        <v>11.350541153071838</v>
      </c>
      <c r="BM1301" s="71">
        <v>8.5908906909497755</v>
      </c>
      <c r="BN1301" s="71">
        <v>-1.1098692344519259</v>
      </c>
      <c r="BO1301" s="71">
        <v>4.8791922415712392</v>
      </c>
      <c r="BP1301" s="71">
        <v>18.056731342900957</v>
      </c>
      <c r="BQ1301" s="71">
        <v>9.9027552718590783</v>
      </c>
      <c r="BR1301" s="72">
        <v>5.3236675058131109</v>
      </c>
      <c r="BS1301" s="72">
        <v>6.986774435136816</v>
      </c>
      <c r="BT1301" s="71">
        <v>11.866284488990495</v>
      </c>
      <c r="BU1301" s="71">
        <v>12.319774807787697</v>
      </c>
      <c r="BV1301" s="71">
        <v>4.837685222755514</v>
      </c>
      <c r="BW1301" s="71">
        <v>7.9420590110802944</v>
      </c>
      <c r="BX1301" s="75">
        <v>4703</v>
      </c>
      <c r="BY1301" s="75">
        <v>4338</v>
      </c>
      <c r="BZ1301" s="75">
        <v>3584</v>
      </c>
      <c r="CA1301" s="75">
        <v>4395</v>
      </c>
      <c r="CB1301" s="75">
        <v>5834</v>
      </c>
      <c r="CC1301" s="75">
        <v>6203</v>
      </c>
      <c r="CD1301" s="75">
        <v>3550</v>
      </c>
      <c r="CE1301" s="75">
        <v>3266</v>
      </c>
      <c r="CF1301" s="75">
        <v>7326</v>
      </c>
      <c r="CG1301" s="75">
        <v>3605</v>
      </c>
      <c r="CH1301" s="75">
        <v>4495</v>
      </c>
      <c r="CI1301" s="75">
        <v>4248</v>
      </c>
      <c r="CJ1301" s="75">
        <v>2501</v>
      </c>
      <c r="CK1301" s="75">
        <v>28991</v>
      </c>
      <c r="CL1301" s="73">
        <v>431702.06</v>
      </c>
      <c r="CM1301" s="73">
        <v>426927.10999999993</v>
      </c>
      <c r="CN1301" s="73">
        <v>474682.6</v>
      </c>
      <c r="CO1301" s="73">
        <v>483550.47999999981</v>
      </c>
      <c r="CP1301" s="73">
        <v>527742.16999999981</v>
      </c>
      <c r="CQ1301" s="73">
        <v>440142.02</v>
      </c>
      <c r="CR1301" s="73">
        <v>481206.89000000007</v>
      </c>
      <c r="CS1301" s="73">
        <v>544640.87999999989</v>
      </c>
      <c r="CT1301" s="73">
        <v>485678.58999999991</v>
      </c>
      <c r="CU1301" s="73">
        <v>485576.71000000008</v>
      </c>
      <c r="CV1301" s="73">
        <v>480033.1999999999</v>
      </c>
      <c r="CW1301" s="73">
        <v>483824.5</v>
      </c>
      <c r="CX1301" s="73">
        <v>493091.91</v>
      </c>
      <c r="CY1301" s="77"/>
      <c r="CZ1301" s="4">
        <v>5259</v>
      </c>
      <c r="DA1301" s="76" t="str">
        <f t="shared" si="46"/>
        <v>5259</v>
      </c>
      <c r="DB1301" s="71">
        <v>5.4527654969778672</v>
      </c>
      <c r="DC1301" s="71">
        <v>4.2427078921581804</v>
      </c>
      <c r="DD1301" s="71">
        <v>1.1225847804757008</v>
      </c>
      <c r="DE1301" s="71">
        <v>0.90002231780138398</v>
      </c>
      <c r="DF1301" s="71">
        <v>2.2039429614528006</v>
      </c>
      <c r="DG1301" s="71">
        <v>1.0881580170969607</v>
      </c>
      <c r="DH1301" s="71">
        <v>1.650621240944028</v>
      </c>
      <c r="DI1301" s="71">
        <v>0.15666223251962394</v>
      </c>
      <c r="DJ1301" s="71">
        <v>0.6818386907306202</v>
      </c>
      <c r="DK1301" s="71">
        <v>2.5308269805946191</v>
      </c>
      <c r="DL1301" s="71">
        <v>0.51061708553166429</v>
      </c>
      <c r="DM1301" s="71">
        <v>0.13610551508518468</v>
      </c>
      <c r="DN1301" s="71">
        <v>7.8756444620668442E-2</v>
      </c>
      <c r="DO1301" s="71">
        <v>0.80083211198682092</v>
      </c>
      <c r="DQ1301" s="72"/>
      <c r="DR1301" s="72"/>
      <c r="DS1301" s="72"/>
      <c r="DT1301" s="72"/>
      <c r="DU1301" s="72"/>
      <c r="DV1301" s="72"/>
      <c r="DW1301" s="72"/>
      <c r="DX1301" s="72"/>
      <c r="DY1301" s="72"/>
      <c r="DZ1301" s="72"/>
      <c r="EA1301" s="72"/>
      <c r="EB1301" s="72"/>
      <c r="EC1301" s="72"/>
      <c r="ED1301" s="72"/>
    </row>
    <row r="1302" spans="1:134">
      <c r="A1302" s="4">
        <v>5220</v>
      </c>
      <c r="B1302" s="46" t="s">
        <v>9877</v>
      </c>
      <c r="C1302" s="65" t="str">
        <f t="shared" si="45"/>
        <v>5220</v>
      </c>
      <c r="D1302" s="69">
        <v>227061.8</v>
      </c>
      <c r="E1302" s="68">
        <v>2426339.09</v>
      </c>
      <c r="F1302" s="68">
        <v>7386.4900000000198</v>
      </c>
      <c r="G1302" s="69">
        <v>-86558.099999998696</v>
      </c>
      <c r="H1302" s="70">
        <v>82.446124049571281</v>
      </c>
      <c r="I1302" s="70">
        <v>-3.4445539731770225</v>
      </c>
      <c r="J1302" s="69">
        <v>422763.99999999994</v>
      </c>
      <c r="K1302" s="69">
        <v>353278.18</v>
      </c>
      <c r="L1302" s="69">
        <v>282457.71999999997</v>
      </c>
      <c r="M1302" s="69">
        <v>395243.87999999989</v>
      </c>
      <c r="N1302" s="69">
        <v>623072.68999999994</v>
      </c>
      <c r="O1302" s="69">
        <v>467588.1399999999</v>
      </c>
      <c r="P1302" s="69">
        <v>293115.71999999997</v>
      </c>
      <c r="Q1302" s="69">
        <v>259747.62</v>
      </c>
      <c r="R1302" s="69">
        <v>506125.63999999996</v>
      </c>
      <c r="S1302" s="69">
        <v>316560.46999999991</v>
      </c>
      <c r="T1302" s="69">
        <v>399530.17000000004</v>
      </c>
      <c r="U1302" s="69">
        <v>424197.67</v>
      </c>
      <c r="V1302" s="69">
        <v>227061.8</v>
      </c>
      <c r="W1302" s="70">
        <v>102.05209576464924</v>
      </c>
      <c r="X1302" s="70">
        <v>78.251402447319464</v>
      </c>
      <c r="Y1302" s="70">
        <v>72.566093823475725</v>
      </c>
      <c r="Z1302" s="71">
        <v>82.993889543524745</v>
      </c>
      <c r="AA1302" s="71">
        <v>103.13616698956356</v>
      </c>
      <c r="AB1302" s="71">
        <v>114.19043005123687</v>
      </c>
      <c r="AC1302" s="71">
        <v>67.61952189153314</v>
      </c>
      <c r="AD1302" s="71">
        <v>72.81088875612781</v>
      </c>
      <c r="AE1302" s="71">
        <v>90.485314539409913</v>
      </c>
      <c r="AF1302" s="71">
        <v>80.096390914258009</v>
      </c>
      <c r="AG1302" s="71">
        <v>80.237668963377345</v>
      </c>
      <c r="AH1302" s="71">
        <v>95.310585155563984</v>
      </c>
      <c r="AI1302" s="71">
        <v>88.992908482324779</v>
      </c>
      <c r="AJ1302" s="71">
        <v>-20.143758009089186</v>
      </c>
      <c r="AK1302" s="71">
        <v>-20.791746712189219</v>
      </c>
      <c r="AL1302" s="71">
        <v>-31.061316019006114</v>
      </c>
      <c r="AM1302" s="71">
        <v>-27.444629298545507</v>
      </c>
      <c r="AN1302" s="71">
        <v>-30.64514904611141</v>
      </c>
      <c r="AO1302" s="71">
        <v>-15.970600393607592</v>
      </c>
      <c r="AP1302" s="71">
        <v>-32.455173241460699</v>
      </c>
      <c r="AQ1302" s="71">
        <v>-12.976415772778005</v>
      </c>
      <c r="AR1302" s="71">
        <v>52.741601523656854</v>
      </c>
      <c r="AS1302" s="71">
        <v>-24.991205625253187</v>
      </c>
      <c r="AT1302" s="71">
        <v>-5.8892265340493193</v>
      </c>
      <c r="AU1302" s="71">
        <v>10.79668425127489</v>
      </c>
      <c r="AV1302" s="72">
        <v>3.3624579840128677</v>
      </c>
      <c r="AW1302" s="73">
        <v>-106642.33000000002</v>
      </c>
      <c r="AX1302" s="73">
        <v>-92733.650000000023</v>
      </c>
      <c r="AY1302" s="73">
        <v>-127265.3899999999</v>
      </c>
      <c r="AZ1302" s="73">
        <v>-149504.05000000016</v>
      </c>
      <c r="BA1302" s="73">
        <v>-275299.05000000016</v>
      </c>
      <c r="BB1302" s="73">
        <v>-79566.400000000023</v>
      </c>
      <c r="BC1302" s="73">
        <v>-140841.59999999992</v>
      </c>
      <c r="BD1302" s="73">
        <v>-38731.949999999953</v>
      </c>
      <c r="BE1302" s="73">
        <v>174764.93999999994</v>
      </c>
      <c r="BF1302" s="73">
        <v>-105470.67000000016</v>
      </c>
      <c r="BG1302" s="73">
        <v>-25001.639999999956</v>
      </c>
      <c r="BH1302" s="73">
        <v>41336.330000000016</v>
      </c>
      <c r="BI1302" s="73">
        <v>7386.4900000000198</v>
      </c>
      <c r="BJ1302" s="71">
        <v>10.558272123637554</v>
      </c>
      <c r="BK1302" s="71">
        <v>6.5015244705929724</v>
      </c>
      <c r="BL1302" s="71">
        <v>3.7289718953733733</v>
      </c>
      <c r="BM1302" s="71">
        <v>8.6642942529021596</v>
      </c>
      <c r="BN1302" s="71">
        <v>-2.1848065445140836</v>
      </c>
      <c r="BO1302" s="71">
        <v>3.8329903938297658</v>
      </c>
      <c r="BP1302" s="71">
        <v>10.408029313577854</v>
      </c>
      <c r="BQ1302" s="71">
        <v>9.9428252825593955</v>
      </c>
      <c r="BR1302" s="72">
        <v>2.9928955294983193</v>
      </c>
      <c r="BS1302" s="72">
        <v>3.7170054346616173</v>
      </c>
      <c r="BT1302" s="71">
        <v>4.261131206557482</v>
      </c>
      <c r="BU1302" s="71">
        <v>5.3687884442272242</v>
      </c>
      <c r="BV1302" s="71">
        <v>2.9078284899748148</v>
      </c>
      <c r="BW1302" s="71">
        <v>4.0540429613457549</v>
      </c>
      <c r="BX1302" s="75">
        <v>4916</v>
      </c>
      <c r="BY1302" s="75">
        <v>3713</v>
      </c>
      <c r="BZ1302" s="75">
        <v>3308</v>
      </c>
      <c r="CA1302" s="75">
        <v>4525</v>
      </c>
      <c r="CB1302" s="75">
        <v>6269</v>
      </c>
      <c r="CC1302" s="75">
        <v>6399</v>
      </c>
      <c r="CD1302" s="75">
        <v>4099</v>
      </c>
      <c r="CE1302" s="75">
        <v>3570</v>
      </c>
      <c r="CF1302" s="75">
        <v>6114</v>
      </c>
      <c r="CG1302" s="75">
        <v>4535</v>
      </c>
      <c r="CH1302" s="75">
        <v>5273</v>
      </c>
      <c r="CI1302" s="75">
        <v>5465</v>
      </c>
      <c r="CJ1302" s="75">
        <v>3147</v>
      </c>
      <c r="CK1302" s="75">
        <v>32203</v>
      </c>
      <c r="CL1302" s="73">
        <v>815192.73999999987</v>
      </c>
      <c r="CM1302" s="73">
        <v>808861.05</v>
      </c>
      <c r="CN1302" s="73">
        <v>845853.70999999985</v>
      </c>
      <c r="CO1302" s="73">
        <v>878832.38</v>
      </c>
      <c r="CP1302" s="73">
        <v>871473.99</v>
      </c>
      <c r="CQ1302" s="73">
        <v>710959.94000000029</v>
      </c>
      <c r="CR1302" s="73">
        <v>731903.10000000009</v>
      </c>
      <c r="CS1302" s="73">
        <v>834601.13</v>
      </c>
      <c r="CT1302" s="73">
        <v>749234.59000000032</v>
      </c>
      <c r="CU1302" s="73">
        <v>775246.27999999991</v>
      </c>
      <c r="CV1302" s="73">
        <v>736101.14999999991</v>
      </c>
      <c r="CW1302" s="73">
        <v>629665.43000000005</v>
      </c>
      <c r="CX1302" s="73">
        <v>691622.15999999992</v>
      </c>
      <c r="CY1302" s="77"/>
      <c r="CZ1302" s="4">
        <v>5220</v>
      </c>
      <c r="DA1302" s="76" t="str">
        <f t="shared" si="46"/>
        <v>5220</v>
      </c>
      <c r="DB1302" s="71">
        <v>8.4928352626725268</v>
      </c>
      <c r="DC1302" s="71">
        <v>6.58920493295114</v>
      </c>
      <c r="DD1302" s="71">
        <v>0.97179604409259257</v>
      </c>
      <c r="DE1302" s="71">
        <v>0.8892346735918667</v>
      </c>
      <c r="DF1302" s="71">
        <v>1.2477939429617939</v>
      </c>
      <c r="DG1302" s="71">
        <v>0.48074626822681527</v>
      </c>
      <c r="DH1302" s="71">
        <v>0.37429688206942396</v>
      </c>
      <c r="DI1302" s="71">
        <v>0.46613830360355052</v>
      </c>
      <c r="DJ1302" s="71">
        <v>0.49918186809021226</v>
      </c>
      <c r="DK1302" s="71">
        <v>0.16359360610563756</v>
      </c>
      <c r="DL1302" s="71">
        <v>0.21755024452864735</v>
      </c>
      <c r="DM1302" s="71">
        <v>0.50990063884316572</v>
      </c>
      <c r="DN1302" s="71">
        <v>0.42892826934719824</v>
      </c>
      <c r="DO1302" s="71">
        <v>0.38681645880290466</v>
      </c>
      <c r="DQ1302" s="71"/>
      <c r="DR1302" s="71"/>
      <c r="DS1302" s="71"/>
      <c r="DT1302" s="71"/>
      <c r="DU1302" s="71"/>
      <c r="DV1302" s="71"/>
      <c r="DW1302" s="71"/>
      <c r="DX1302" s="71"/>
      <c r="DY1302" s="71"/>
      <c r="DZ1302" s="71"/>
      <c r="EA1302" s="71"/>
      <c r="EB1302" s="71"/>
      <c r="EC1302" s="71"/>
      <c r="ED1302" s="71"/>
    </row>
    <row r="1303" spans="1:134">
      <c r="A1303" s="4">
        <v>5269</v>
      </c>
      <c r="B1303" s="46" t="s">
        <v>9885</v>
      </c>
      <c r="C1303" s="65" t="str">
        <f t="shared" si="45"/>
        <v>5269</v>
      </c>
      <c r="D1303" s="69">
        <v>189591.66000000003</v>
      </c>
      <c r="E1303" s="68">
        <v>2048305.6500000001</v>
      </c>
      <c r="F1303" s="68">
        <v>34370.320000000065</v>
      </c>
      <c r="G1303" s="69">
        <v>150812.18000000017</v>
      </c>
      <c r="H1303" s="70">
        <v>89.465966166084598</v>
      </c>
      <c r="I1303" s="70">
        <v>7.9479683268686152</v>
      </c>
      <c r="J1303" s="69">
        <v>297290.37999999995</v>
      </c>
      <c r="K1303" s="69">
        <v>281752.98</v>
      </c>
      <c r="L1303" s="69">
        <v>240293.05999999997</v>
      </c>
      <c r="M1303" s="69">
        <v>309670.36000000004</v>
      </c>
      <c r="N1303" s="69">
        <v>515794.93000000005</v>
      </c>
      <c r="O1303" s="69">
        <v>415002.84</v>
      </c>
      <c r="P1303" s="69">
        <v>222824.72999999995</v>
      </c>
      <c r="Q1303" s="69">
        <v>247085.5</v>
      </c>
      <c r="R1303" s="69">
        <v>497943.1</v>
      </c>
      <c r="S1303" s="69">
        <v>259386.11</v>
      </c>
      <c r="T1303" s="69">
        <v>302844.56</v>
      </c>
      <c r="U1303" s="69">
        <v>328629.99000000005</v>
      </c>
      <c r="V1303" s="69">
        <v>189591.66000000003</v>
      </c>
      <c r="W1303" s="70">
        <v>93.187606605189572</v>
      </c>
      <c r="X1303" s="70">
        <v>98.071622164677592</v>
      </c>
      <c r="Y1303" s="70">
        <v>85.537806476119442</v>
      </c>
      <c r="Z1303" s="71">
        <v>93.240454583165416</v>
      </c>
      <c r="AA1303" s="71">
        <v>111.91387140094507</v>
      </c>
      <c r="AB1303" s="71">
        <v>129.9566094134268</v>
      </c>
      <c r="AC1303" s="71">
        <v>93.280706582710962</v>
      </c>
      <c r="AD1303" s="71">
        <v>90.277038821784728</v>
      </c>
      <c r="AE1303" s="71">
        <v>81.626963143576958</v>
      </c>
      <c r="AF1303" s="71">
        <v>88.499226317031443</v>
      </c>
      <c r="AG1303" s="71">
        <v>89.448908680377855</v>
      </c>
      <c r="AH1303" s="71">
        <v>96.189498404723025</v>
      </c>
      <c r="AI1303" s="71">
        <v>97.942106560409556</v>
      </c>
      <c r="AJ1303" s="71">
        <v>-27.382065623284426</v>
      </c>
      <c r="AK1303" s="71">
        <v>-21.383252826078227</v>
      </c>
      <c r="AL1303" s="71">
        <v>-28.747063807942787</v>
      </c>
      <c r="AM1303" s="71">
        <v>-31.005006592805163</v>
      </c>
      <c r="AN1303" s="71">
        <v>-26.566353440184464</v>
      </c>
      <c r="AO1303" s="71">
        <v>-3.0054003418860997</v>
      </c>
      <c r="AP1303" s="71">
        <v>-8.8763852738498628</v>
      </c>
      <c r="AQ1303" s="71">
        <v>14.953349509628433</v>
      </c>
      <c r="AR1303" s="71">
        <v>60.153789650753794</v>
      </c>
      <c r="AS1303" s="71">
        <v>-40.460102781373678</v>
      </c>
      <c r="AT1303" s="71">
        <v>14.163356240552204</v>
      </c>
      <c r="AU1303" s="71">
        <v>21.284341538901018</v>
      </c>
      <c r="AV1303" s="72">
        <v>22.142780110002967</v>
      </c>
      <c r="AW1303" s="73">
        <v>-112099.37000000017</v>
      </c>
      <c r="AX1303" s="73">
        <v>-76635.010000000009</v>
      </c>
      <c r="AY1303" s="73">
        <v>-96946.459999999992</v>
      </c>
      <c r="AZ1303" s="73">
        <v>-139159.83000000002</v>
      </c>
      <c r="BA1303" s="73">
        <v>-186600.97999999986</v>
      </c>
      <c r="BB1303" s="73">
        <v>-9854.5799999998417</v>
      </c>
      <c r="BC1303" s="73">
        <v>-21705.440000000031</v>
      </c>
      <c r="BD1303" s="73">
        <v>32141.349999999977</v>
      </c>
      <c r="BE1303" s="73">
        <v>187027.50999999995</v>
      </c>
      <c r="BF1303" s="73">
        <v>-176264.81</v>
      </c>
      <c r="BG1303" s="73">
        <v>37571.559999999939</v>
      </c>
      <c r="BH1303" s="73">
        <v>57671.690000000061</v>
      </c>
      <c r="BI1303" s="73">
        <v>34370.320000000065</v>
      </c>
      <c r="BJ1303" s="71">
        <v>15.884791488358593</v>
      </c>
      <c r="BK1303" s="71">
        <v>10.803307983399261</v>
      </c>
      <c r="BL1303" s="71">
        <v>10.615910364168773</v>
      </c>
      <c r="BM1303" s="71">
        <v>10.727656106331626</v>
      </c>
      <c r="BN1303" s="71">
        <v>1.7240671803014695E-2</v>
      </c>
      <c r="BO1303" s="71">
        <v>6.781977089257099</v>
      </c>
      <c r="BP1303" s="71">
        <v>13.697225630879808</v>
      </c>
      <c r="BQ1303" s="71">
        <v>15.329934564006331</v>
      </c>
      <c r="BR1303" s="72">
        <v>5.3952146479925203</v>
      </c>
      <c r="BS1303" s="72">
        <v>11.20782127392669</v>
      </c>
      <c r="BT1303" s="71">
        <v>14.247102854595827</v>
      </c>
      <c r="BU1303" s="71">
        <v>12.152917074626002</v>
      </c>
      <c r="BV1303" s="71">
        <v>8.5174586993514545</v>
      </c>
      <c r="BW1303" s="71">
        <v>9.5402427646650558</v>
      </c>
      <c r="BX1303" s="75">
        <v>5867</v>
      </c>
      <c r="BY1303" s="75">
        <v>5572</v>
      </c>
      <c r="BZ1303" s="75">
        <v>4877</v>
      </c>
      <c r="CA1303" s="75">
        <v>5616</v>
      </c>
      <c r="CB1303" s="75">
        <v>7741</v>
      </c>
      <c r="CC1303" s="75">
        <v>8225</v>
      </c>
      <c r="CD1303" s="75">
        <v>4564</v>
      </c>
      <c r="CE1303" s="75">
        <v>4747</v>
      </c>
      <c r="CF1303" s="75">
        <v>8628</v>
      </c>
      <c r="CG1303" s="75">
        <v>5156</v>
      </c>
      <c r="CH1303" s="75">
        <v>5936</v>
      </c>
      <c r="CI1303" s="75">
        <v>6269</v>
      </c>
      <c r="CJ1303" s="75">
        <v>3497</v>
      </c>
      <c r="CK1303" s="75">
        <v>38797</v>
      </c>
      <c r="CL1303" s="73">
        <v>548936.13</v>
      </c>
      <c r="CM1303" s="73">
        <v>486916.39000000013</v>
      </c>
      <c r="CN1303" s="73">
        <v>646767.51000000024</v>
      </c>
      <c r="CO1303" s="73">
        <v>647009.54999999993</v>
      </c>
      <c r="CP1303" s="73">
        <v>662838.21000000008</v>
      </c>
      <c r="CQ1303" s="73">
        <v>580407.79999999981</v>
      </c>
      <c r="CR1303" s="73">
        <v>556159.43000000005</v>
      </c>
      <c r="CS1303" s="73">
        <v>707733.45000000007</v>
      </c>
      <c r="CT1303" s="73">
        <v>621468.1</v>
      </c>
      <c r="CU1303" s="73">
        <v>579928.35000000021</v>
      </c>
      <c r="CV1303" s="73">
        <v>571487.24000000022</v>
      </c>
      <c r="CW1303" s="73">
        <v>534221.92999999993</v>
      </c>
      <c r="CX1303" s="73">
        <v>536860.01000000013</v>
      </c>
      <c r="CY1303" s="77"/>
      <c r="CZ1303" s="4">
        <v>5269</v>
      </c>
      <c r="DA1303" s="76" t="str">
        <f t="shared" si="46"/>
        <v>5269</v>
      </c>
      <c r="DB1303" s="71">
        <v>7.6866677402800763</v>
      </c>
      <c r="DC1303" s="71">
        <v>7.2401033780733259</v>
      </c>
      <c r="DD1303" s="71">
        <v>0.99558925440409296</v>
      </c>
      <c r="DE1303" s="71">
        <v>2.0505885469954701</v>
      </c>
      <c r="DF1303" s="71">
        <v>1.1883238591636398</v>
      </c>
      <c r="DG1303" s="71">
        <v>1.2447834077013225</v>
      </c>
      <c r="DH1303" s="71">
        <v>0.68499098090331245</v>
      </c>
      <c r="DI1303" s="71">
        <v>1.4941279213149936</v>
      </c>
      <c r="DJ1303" s="71">
        <v>0.45045730371625936</v>
      </c>
      <c r="DK1303" s="71">
        <v>0.44160300780548756</v>
      </c>
      <c r="DL1303" s="71">
        <v>0.50562053647963978</v>
      </c>
      <c r="DM1303" s="71">
        <v>0.26345977589663622</v>
      </c>
      <c r="DN1303" s="72">
        <v>0.16543896599614091</v>
      </c>
      <c r="DO1303" s="71">
        <v>0.5531980090171803</v>
      </c>
      <c r="DQ1303" s="71"/>
      <c r="DR1303" s="71"/>
      <c r="DS1303" s="71"/>
      <c r="DT1303" s="71"/>
      <c r="DU1303" s="71"/>
      <c r="DV1303" s="71"/>
      <c r="DW1303" s="71"/>
      <c r="DX1303" s="71"/>
      <c r="DY1303" s="71"/>
      <c r="DZ1303" s="71"/>
      <c r="EA1303" s="71"/>
      <c r="EB1303" s="71"/>
      <c r="EC1303" s="71"/>
      <c r="ED1303" s="71"/>
    </row>
    <row r="1304" spans="1:134">
      <c r="A1304" s="4">
        <v>5261</v>
      </c>
      <c r="B1304" s="46" t="s">
        <v>9892</v>
      </c>
      <c r="C1304" s="65" t="str">
        <f t="shared" si="45"/>
        <v>5261</v>
      </c>
      <c r="D1304" s="69">
        <v>278758.66000000003</v>
      </c>
      <c r="E1304" s="68">
        <v>3549338.560000001</v>
      </c>
      <c r="F1304" s="68">
        <v>75873.97000000003</v>
      </c>
      <c r="G1304" s="69">
        <v>765955.46000000136</v>
      </c>
      <c r="H1304" s="70">
        <v>108.66812563452697</v>
      </c>
      <c r="I1304" s="70">
        <v>27.518865800399574</v>
      </c>
      <c r="J1304" s="69">
        <v>370797.52000000008</v>
      </c>
      <c r="K1304" s="69">
        <v>409776.39</v>
      </c>
      <c r="L1304" s="69">
        <v>365867.86</v>
      </c>
      <c r="M1304" s="69">
        <v>502568.45999999996</v>
      </c>
      <c r="N1304" s="69">
        <v>736509.39999999991</v>
      </c>
      <c r="O1304" s="69">
        <v>686984.27999999991</v>
      </c>
      <c r="P1304" s="69">
        <v>400711.61</v>
      </c>
      <c r="Q1304" s="69">
        <v>433378.26000000007</v>
      </c>
      <c r="R1304" s="69">
        <v>888625.71999999986</v>
      </c>
      <c r="S1304" s="69">
        <v>473163.87999999995</v>
      </c>
      <c r="T1304" s="69">
        <v>581371.57999999996</v>
      </c>
      <c r="U1304" s="69">
        <v>493328.84999999986</v>
      </c>
      <c r="V1304" s="69">
        <v>278758.66000000003</v>
      </c>
      <c r="W1304" s="70">
        <v>84.44731542944443</v>
      </c>
      <c r="X1304" s="70">
        <v>103.00593254343522</v>
      </c>
      <c r="Y1304" s="70">
        <v>106.0636457084881</v>
      </c>
      <c r="Z1304" s="71">
        <v>114.08667965502217</v>
      </c>
      <c r="AA1304" s="71">
        <v>99.221060623900513</v>
      </c>
      <c r="AB1304" s="71">
        <v>107.14138717350225</v>
      </c>
      <c r="AC1304" s="71">
        <v>99.77328690096617</v>
      </c>
      <c r="AD1304" s="71">
        <v>111.25197031308656</v>
      </c>
      <c r="AE1304" s="71">
        <v>111.57851562994159</v>
      </c>
      <c r="AF1304" s="71">
        <v>103.59306975665325</v>
      </c>
      <c r="AG1304" s="71">
        <v>100.35247621854128</v>
      </c>
      <c r="AH1304" s="71">
        <v>115.9598117750182</v>
      </c>
      <c r="AI1304" s="71">
        <v>128.38681318130668</v>
      </c>
      <c r="AJ1304" s="71">
        <v>-0.40367134721505105</v>
      </c>
      <c r="AK1304" s="71">
        <v>5.7115517084905365</v>
      </c>
      <c r="AL1304" s="71">
        <v>-7.3801986480675268</v>
      </c>
      <c r="AM1304" s="71">
        <v>-12.746660453570469</v>
      </c>
      <c r="AN1304" s="71">
        <v>-5.5069366902246948</v>
      </c>
      <c r="AO1304" s="71">
        <v>7.7815882744503684</v>
      </c>
      <c r="AP1304" s="71">
        <v>-3.2365669888905768</v>
      </c>
      <c r="AQ1304" s="71">
        <v>37.001821735123805</v>
      </c>
      <c r="AR1304" s="71">
        <v>117.75528538116502</v>
      </c>
      <c r="AS1304" s="71">
        <v>-23.849869017248103</v>
      </c>
      <c r="AT1304" s="71">
        <v>22.456626981955452</v>
      </c>
      <c r="AU1304" s="71">
        <v>42.640336524766354</v>
      </c>
      <c r="AV1304" s="72">
        <v>37.39758283387475</v>
      </c>
      <c r="AW1304" s="73">
        <v>-1502.8699999998207</v>
      </c>
      <c r="AX1304" s="73">
        <v>22140.050000000047</v>
      </c>
      <c r="AY1304" s="73">
        <v>-29153.349999999919</v>
      </c>
      <c r="AZ1304" s="73">
        <v>-73419.189999999944</v>
      </c>
      <c r="BA1304" s="73">
        <v>-42910.280000000028</v>
      </c>
      <c r="BB1304" s="73">
        <v>54240.419999999925</v>
      </c>
      <c r="BC1304" s="73">
        <v>-13403.099999999919</v>
      </c>
      <c r="BD1304" s="73">
        <v>117047.97000000015</v>
      </c>
      <c r="BE1304" s="73">
        <v>480541.14999999979</v>
      </c>
      <c r="BF1304" s="73">
        <v>-148192.74000000005</v>
      </c>
      <c r="BG1304" s="73">
        <v>106614.44</v>
      </c>
      <c r="BH1304" s="73">
        <v>147473.7699999999</v>
      </c>
      <c r="BI1304" s="73">
        <v>75873.97000000003</v>
      </c>
      <c r="BJ1304" s="71">
        <v>14.188040851103928</v>
      </c>
      <c r="BK1304" s="71">
        <v>6.831551142418256</v>
      </c>
      <c r="BL1304" s="71">
        <v>7.6988615703465566</v>
      </c>
      <c r="BM1304" s="71">
        <v>10.508918003800769</v>
      </c>
      <c r="BN1304" s="71">
        <v>0.83723673943249866</v>
      </c>
      <c r="BO1304" s="71">
        <v>6.2647924264869328</v>
      </c>
      <c r="BP1304" s="71">
        <v>16.762625585433963</v>
      </c>
      <c r="BQ1304" s="71">
        <v>17.336533049735902</v>
      </c>
      <c r="BR1304" s="72">
        <v>8.6999368639586372</v>
      </c>
      <c r="BS1304" s="72">
        <v>14.395456199993394</v>
      </c>
      <c r="BT1304" s="71">
        <v>16.031276930072799</v>
      </c>
      <c r="BU1304" s="71">
        <v>14.016668986088636</v>
      </c>
      <c r="BV1304" s="71">
        <v>12.569004064231068</v>
      </c>
      <c r="BW1304" s="71">
        <v>12.207914472374306</v>
      </c>
      <c r="BX1304" s="75">
        <v>6615</v>
      </c>
      <c r="BY1304" s="75">
        <v>6391</v>
      </c>
      <c r="BZ1304" s="75">
        <v>6199</v>
      </c>
      <c r="CA1304" s="75">
        <v>7445</v>
      </c>
      <c r="CB1304" s="75">
        <v>10276</v>
      </c>
      <c r="CC1304" s="75">
        <v>11167</v>
      </c>
      <c r="CD1304" s="75">
        <v>5908</v>
      </c>
      <c r="CE1304" s="75">
        <v>6842</v>
      </c>
      <c r="CF1304" s="75">
        <v>12897</v>
      </c>
      <c r="CG1304" s="75">
        <v>6948</v>
      </c>
      <c r="CH1304" s="75">
        <v>8499</v>
      </c>
      <c r="CI1304" s="75">
        <v>8205</v>
      </c>
      <c r="CJ1304" s="75">
        <v>4216</v>
      </c>
      <c r="CK1304" s="75">
        <v>53515</v>
      </c>
      <c r="CL1304" s="73">
        <v>682180.27</v>
      </c>
      <c r="CM1304" s="73">
        <v>706350.24999999977</v>
      </c>
      <c r="CN1304" s="73">
        <v>742506.7899999998</v>
      </c>
      <c r="CO1304" s="73">
        <v>858883</v>
      </c>
      <c r="CP1304" s="73">
        <v>758725.65999999992</v>
      </c>
      <c r="CQ1304" s="73">
        <v>592307.12</v>
      </c>
      <c r="CR1304" s="73">
        <v>627154.79999999993</v>
      </c>
      <c r="CS1304" s="73">
        <v>753398.91999999993</v>
      </c>
      <c r="CT1304" s="73">
        <v>563313.25000000012</v>
      </c>
      <c r="CU1304" s="73">
        <v>646361.96000000008</v>
      </c>
      <c r="CV1304" s="73">
        <v>642125.71000000008</v>
      </c>
      <c r="CW1304" s="73">
        <v>546965.41</v>
      </c>
      <c r="CX1304" s="73">
        <v>723211.48000000021</v>
      </c>
      <c r="CY1304" s="77"/>
      <c r="CZ1304" s="4">
        <v>5261</v>
      </c>
      <c r="DA1304" s="76" t="str">
        <f t="shared" si="46"/>
        <v>5261</v>
      </c>
      <c r="DB1304" s="71">
        <v>11.59552201210451</v>
      </c>
      <c r="DC1304" s="71">
        <v>10.963655490041127</v>
      </c>
      <c r="DD1304" s="71">
        <v>3.2431941299898424</v>
      </c>
      <c r="DE1304" s="71">
        <v>2.3416435048275752</v>
      </c>
      <c r="DF1304" s="71">
        <v>2.01944183394885</v>
      </c>
      <c r="DG1304" s="71">
        <v>1.7773849710367626</v>
      </c>
      <c r="DH1304" s="71">
        <v>1.6725779620754142</v>
      </c>
      <c r="DI1304" s="71">
        <v>1.2749773324282025</v>
      </c>
      <c r="DJ1304" s="71">
        <v>0.77670873898346582</v>
      </c>
      <c r="DK1304" s="71">
        <v>0.62901696712990629</v>
      </c>
      <c r="DL1304" s="71">
        <v>0.77463843065463489</v>
      </c>
      <c r="DM1304" s="71">
        <v>0.15182865331134474</v>
      </c>
      <c r="DN1304" s="71">
        <v>8.9104587765700599E-2</v>
      </c>
      <c r="DO1304" s="71">
        <v>0.77712940303572287</v>
      </c>
      <c r="DQ1304" s="71"/>
      <c r="DR1304" s="71"/>
      <c r="DS1304" s="71"/>
      <c r="DT1304" s="71"/>
      <c r="DU1304" s="71"/>
      <c r="DV1304" s="71"/>
      <c r="DW1304" s="71"/>
      <c r="DX1304" s="71"/>
      <c r="DY1304" s="71"/>
      <c r="DZ1304" s="71"/>
      <c r="EA1304" s="71"/>
      <c r="EB1304" s="71"/>
      <c r="EC1304" s="71"/>
      <c r="ED1304" s="71"/>
    </row>
    <row r="1305" spans="1:134">
      <c r="A1305" s="4">
        <v>5266</v>
      </c>
      <c r="B1305" s="46" t="s">
        <v>9899</v>
      </c>
      <c r="C1305" s="65" t="str">
        <f t="shared" si="45"/>
        <v>5266</v>
      </c>
      <c r="D1305" s="69">
        <v>214900.80999999997</v>
      </c>
      <c r="E1305" s="68">
        <v>2481775.6800000002</v>
      </c>
      <c r="F1305" s="68">
        <v>37046.709999999992</v>
      </c>
      <c r="G1305" s="69">
        <v>413177.21000000066</v>
      </c>
      <c r="H1305" s="70">
        <v>100.27537764119505</v>
      </c>
      <c r="I1305" s="70">
        <v>19.973775287574334</v>
      </c>
      <c r="J1305" s="69">
        <v>306573.28999999998</v>
      </c>
      <c r="K1305" s="69">
        <v>292600.44</v>
      </c>
      <c r="L1305" s="69">
        <v>268743.23</v>
      </c>
      <c r="M1305" s="69">
        <v>336863.11</v>
      </c>
      <c r="N1305" s="69">
        <v>487545.60000000003</v>
      </c>
      <c r="O1305" s="69">
        <v>519382.96999999991</v>
      </c>
      <c r="P1305" s="69">
        <v>253537.95999999996</v>
      </c>
      <c r="Q1305" s="69">
        <v>262109.94999999998</v>
      </c>
      <c r="R1305" s="69">
        <v>714900.72</v>
      </c>
      <c r="S1305" s="69">
        <v>272165.05999999994</v>
      </c>
      <c r="T1305" s="69">
        <v>400600.49000000011</v>
      </c>
      <c r="U1305" s="69">
        <v>363560.69</v>
      </c>
      <c r="V1305" s="69">
        <v>214900.80999999997</v>
      </c>
      <c r="W1305" s="70">
        <v>91.141470286435123</v>
      </c>
      <c r="X1305" s="70">
        <v>95.037251509669815</v>
      </c>
      <c r="Y1305" s="70">
        <v>88.461680497544847</v>
      </c>
      <c r="Z1305" s="71">
        <v>95.966294086178323</v>
      </c>
      <c r="AA1305" s="71">
        <v>100.30495058085505</v>
      </c>
      <c r="AB1305" s="71">
        <v>126.93778042355565</v>
      </c>
      <c r="AC1305" s="71">
        <v>78.216552013021911</v>
      </c>
      <c r="AD1305" s="71">
        <v>83.033629792265501</v>
      </c>
      <c r="AE1305" s="71">
        <v>118.22456079983712</v>
      </c>
      <c r="AF1305" s="71">
        <v>78.778979092098581</v>
      </c>
      <c r="AG1305" s="71">
        <v>110.39481303523164</v>
      </c>
      <c r="AH1305" s="71">
        <v>111.91718840717439</v>
      </c>
      <c r="AI1305" s="71">
        <v>108.95402667950084</v>
      </c>
      <c r="AJ1305" s="71">
        <v>-11.145478335330994</v>
      </c>
      <c r="AK1305" s="71">
        <v>-14.352592925979735</v>
      </c>
      <c r="AL1305" s="71">
        <v>-20.671450802957956</v>
      </c>
      <c r="AM1305" s="71">
        <v>-26.281562179197206</v>
      </c>
      <c r="AN1305" s="71">
        <v>-20.338456205313616</v>
      </c>
      <c r="AO1305" s="71">
        <v>2.1258304632032043</v>
      </c>
      <c r="AP1305" s="71">
        <v>-23.237187192199947</v>
      </c>
      <c r="AQ1305" s="71">
        <v>3.6662648845025458</v>
      </c>
      <c r="AR1305" s="71">
        <v>139.76703079535935</v>
      </c>
      <c r="AS1305" s="71">
        <v>-39.953814098514371</v>
      </c>
      <c r="AT1305" s="71">
        <v>35.882778554521757</v>
      </c>
      <c r="AU1305" s="71">
        <v>39.093209336719184</v>
      </c>
      <c r="AV1305" s="72">
        <v>20.829831867806249</v>
      </c>
      <c r="AW1305" s="73">
        <v>-38455.06</v>
      </c>
      <c r="AX1305" s="73">
        <v>-49033.299999999988</v>
      </c>
      <c r="AY1305" s="73">
        <v>-70029.170000000042</v>
      </c>
      <c r="AZ1305" s="73">
        <v>-120095.98999999999</v>
      </c>
      <c r="BA1305" s="73">
        <v>-124475.67999999988</v>
      </c>
      <c r="BB1305" s="73">
        <v>18573.3299999999</v>
      </c>
      <c r="BC1305" s="73">
        <v>-76749.520000000077</v>
      </c>
      <c r="BD1305" s="73">
        <v>9269.789999999979</v>
      </c>
      <c r="BE1305" s="73">
        <v>416735.99</v>
      </c>
      <c r="BF1305" s="73">
        <v>-181094.46999999991</v>
      </c>
      <c r="BG1305" s="73">
        <v>105787.20000000013</v>
      </c>
      <c r="BH1305" s="73">
        <v>102181.51000000004</v>
      </c>
      <c r="BI1305" s="73">
        <v>37046.709999999992</v>
      </c>
      <c r="BJ1305" s="71">
        <v>6.4042360602135986</v>
      </c>
      <c r="BK1305" s="71">
        <v>9.7058236477603401</v>
      </c>
      <c r="BL1305" s="71">
        <v>9.8848174661780916</v>
      </c>
      <c r="BM1305" s="71">
        <v>8.5675270741241629</v>
      </c>
      <c r="BN1305" s="71">
        <v>-1.3737345866910369</v>
      </c>
      <c r="BO1305" s="71">
        <v>4.3859518227899654</v>
      </c>
      <c r="BP1305" s="71">
        <v>14.053753269271443</v>
      </c>
      <c r="BQ1305" s="71">
        <v>13.182063903249144</v>
      </c>
      <c r="BR1305" s="72">
        <v>4.7944062022544429</v>
      </c>
      <c r="BS1305" s="72">
        <v>12.241640041880647</v>
      </c>
      <c r="BT1305" s="71">
        <v>14.754858356141941</v>
      </c>
      <c r="BU1305" s="71">
        <v>11.776664358058019</v>
      </c>
      <c r="BV1305" s="71">
        <v>10.261790459440448</v>
      </c>
      <c r="BW1305" s="71">
        <v>9.0706807254889981</v>
      </c>
      <c r="BX1305" s="75">
        <v>5302</v>
      </c>
      <c r="BY1305" s="75">
        <v>5125</v>
      </c>
      <c r="BZ1305" s="75">
        <v>4416</v>
      </c>
      <c r="CA1305" s="75">
        <v>4992</v>
      </c>
      <c r="CB1305" s="75">
        <v>6817</v>
      </c>
      <c r="CC1305" s="75">
        <v>8239</v>
      </c>
      <c r="CD1305" s="75">
        <v>4279</v>
      </c>
      <c r="CE1305" s="75">
        <v>4351</v>
      </c>
      <c r="CF1305" s="75">
        <v>10341</v>
      </c>
      <c r="CG1305" s="75">
        <v>5315</v>
      </c>
      <c r="CH1305" s="75">
        <v>6171</v>
      </c>
      <c r="CI1305" s="75">
        <v>6145</v>
      </c>
      <c r="CJ1305" s="75">
        <v>3601</v>
      </c>
      <c r="CK1305" s="75">
        <v>40203</v>
      </c>
      <c r="CL1305" s="73">
        <v>490029.07000000012</v>
      </c>
      <c r="CM1305" s="73">
        <v>482019.67000000004</v>
      </c>
      <c r="CN1305" s="73">
        <v>535578.28000000014</v>
      </c>
      <c r="CO1305" s="73">
        <v>627548.02000000014</v>
      </c>
      <c r="CP1305" s="73">
        <v>708049.55999999994</v>
      </c>
      <c r="CQ1305" s="73">
        <v>528185.80999999994</v>
      </c>
      <c r="CR1305" s="73">
        <v>566477.81000000017</v>
      </c>
      <c r="CS1305" s="73">
        <v>635834.07000000007</v>
      </c>
      <c r="CT1305" s="73">
        <v>576790.62</v>
      </c>
      <c r="CU1305" s="73">
        <v>559985.75</v>
      </c>
      <c r="CV1305" s="73">
        <v>524275.24</v>
      </c>
      <c r="CW1305" s="73">
        <v>523737.38000000006</v>
      </c>
      <c r="CX1305" s="73">
        <v>563801.24000000022</v>
      </c>
      <c r="CY1305" s="77"/>
      <c r="CZ1305" s="4">
        <v>5266</v>
      </c>
      <c r="DA1305" s="76" t="str">
        <f t="shared" si="46"/>
        <v>5266</v>
      </c>
      <c r="DB1305" s="71">
        <v>3.3201602288381857</v>
      </c>
      <c r="DC1305" s="71">
        <v>3.8370692093148153</v>
      </c>
      <c r="DD1305" s="71">
        <v>0.68904424692054389</v>
      </c>
      <c r="DE1305" s="71">
        <v>0.97851766983296917</v>
      </c>
      <c r="DF1305" s="71">
        <v>1.0795042033646636</v>
      </c>
      <c r="DG1305" s="71">
        <v>0.63989678219360202</v>
      </c>
      <c r="DH1305" s="71">
        <v>0.57638974846459978</v>
      </c>
      <c r="DI1305" s="71">
        <v>0.77530888061644232</v>
      </c>
      <c r="DJ1305" s="71">
        <v>0.32050091756778359</v>
      </c>
      <c r="DK1305" s="71">
        <v>0.43969067359333469</v>
      </c>
      <c r="DL1305" s="71">
        <v>0.31885371608204682</v>
      </c>
      <c r="DM1305" s="71">
        <v>0.30753039886169498</v>
      </c>
      <c r="DN1305" s="71">
        <v>0.17637352364409231</v>
      </c>
      <c r="DO1305" s="71">
        <v>0.3930105989349516</v>
      </c>
      <c r="DQ1305" s="71"/>
      <c r="DR1305" s="71"/>
      <c r="DS1305" s="71"/>
      <c r="DT1305" s="71"/>
      <c r="DU1305" s="71"/>
      <c r="DV1305" s="71"/>
      <c r="DW1305" s="71"/>
      <c r="DX1305" s="71"/>
      <c r="DY1305" s="71"/>
      <c r="DZ1305" s="71"/>
      <c r="EA1305" s="71"/>
      <c r="EB1305" s="71"/>
      <c r="EC1305" s="71"/>
      <c r="ED1305" s="71"/>
    </row>
    <row r="1306" spans="1:134">
      <c r="A1306" s="4">
        <v>5116</v>
      </c>
      <c r="B1306" s="46" t="s">
        <v>9906</v>
      </c>
      <c r="C1306" s="65" t="str">
        <f t="shared" si="45"/>
        <v>5116</v>
      </c>
      <c r="D1306" s="69">
        <v>262679.14</v>
      </c>
      <c r="E1306" s="68">
        <v>3826906.870000001</v>
      </c>
      <c r="F1306" s="68">
        <v>69564.420000000071</v>
      </c>
      <c r="G1306" s="69">
        <v>438545.54000000237</v>
      </c>
      <c r="H1306" s="70">
        <v>97.021071474542879</v>
      </c>
      <c r="I1306" s="70">
        <v>12.942702896447077</v>
      </c>
      <c r="J1306" s="69">
        <v>403130.03</v>
      </c>
      <c r="K1306" s="69">
        <v>305393.92999999993</v>
      </c>
      <c r="L1306" s="69">
        <v>463601.60000000003</v>
      </c>
      <c r="M1306" s="69">
        <v>566566.24</v>
      </c>
      <c r="N1306" s="69">
        <v>608383.30000000005</v>
      </c>
      <c r="O1306" s="69">
        <v>892221.89</v>
      </c>
      <c r="P1306" s="69">
        <v>702890.48999999976</v>
      </c>
      <c r="Q1306" s="69">
        <v>581516.31000000006</v>
      </c>
      <c r="R1306" s="69">
        <v>778300.16999999993</v>
      </c>
      <c r="S1306" s="69">
        <v>470781.35999999987</v>
      </c>
      <c r="T1306" s="69">
        <v>533499.21</v>
      </c>
      <c r="U1306" s="69">
        <v>497240.19</v>
      </c>
      <c r="V1306" s="69">
        <v>262679.14</v>
      </c>
      <c r="W1306" s="70">
        <v>79.268641646440301</v>
      </c>
      <c r="X1306" s="70">
        <v>51.961335234128313</v>
      </c>
      <c r="Y1306" s="70">
        <v>85.018626322888082</v>
      </c>
      <c r="Z1306" s="71">
        <v>84.057273125151738</v>
      </c>
      <c r="AA1306" s="71">
        <v>77.349566867914461</v>
      </c>
      <c r="AB1306" s="71">
        <v>97.26775125368674</v>
      </c>
      <c r="AC1306" s="71">
        <v>69.393592623520618</v>
      </c>
      <c r="AD1306" s="71">
        <v>84.438575454459908</v>
      </c>
      <c r="AE1306" s="71">
        <v>104.62042348891801</v>
      </c>
      <c r="AF1306" s="71">
        <v>99.922529593399616</v>
      </c>
      <c r="AG1306" s="71">
        <v>152.52772667988123</v>
      </c>
      <c r="AH1306" s="71">
        <v>110.96314097265171</v>
      </c>
      <c r="AI1306" s="71">
        <v>114.27811734773124</v>
      </c>
      <c r="AJ1306" s="71">
        <v>-30.691541329022986</v>
      </c>
      <c r="AK1306" s="71">
        <v>-42.711721585438653</v>
      </c>
      <c r="AL1306" s="71">
        <v>-23.964396106931453</v>
      </c>
      <c r="AM1306" s="71">
        <v>-18.851383896230477</v>
      </c>
      <c r="AN1306" s="71">
        <v>-43.444376803277066</v>
      </c>
      <c r="AO1306" s="71">
        <v>-26.516836838773894</v>
      </c>
      <c r="AP1306" s="71">
        <v>-30.624207686197625</v>
      </c>
      <c r="AQ1306" s="71">
        <v>2.6565045873901516</v>
      </c>
      <c r="AR1306" s="71">
        <v>84.179121077926851</v>
      </c>
      <c r="AS1306" s="71">
        <v>-17.325356026513361</v>
      </c>
      <c r="AT1306" s="71">
        <v>99.040711888534645</v>
      </c>
      <c r="AU1306" s="71">
        <v>39.845899012984873</v>
      </c>
      <c r="AV1306" s="72">
        <v>36.022329110903662</v>
      </c>
      <c r="AW1306" s="73">
        <v>-178516.18999999983</v>
      </c>
      <c r="AX1306" s="73">
        <v>-227688.81999999983</v>
      </c>
      <c r="AY1306" s="73">
        <v>-146114.86999999994</v>
      </c>
      <c r="AZ1306" s="73">
        <v>-131617.25</v>
      </c>
      <c r="BA1306" s="73">
        <v>-467326.89999999991</v>
      </c>
      <c r="BB1306" s="73">
        <v>-300662.01999999967</v>
      </c>
      <c r="BC1306" s="73">
        <v>-310273.41999999969</v>
      </c>
      <c r="BD1306" s="73">
        <v>15048.250000000233</v>
      </c>
      <c r="BE1306" s="73">
        <v>355722.32000000007</v>
      </c>
      <c r="BF1306" s="73">
        <v>-98657.270000000135</v>
      </c>
      <c r="BG1306" s="73">
        <v>265463.99</v>
      </c>
      <c r="BH1306" s="73">
        <v>141677.25</v>
      </c>
      <c r="BI1306" s="73">
        <v>69564.420000000071</v>
      </c>
      <c r="BJ1306" s="71">
        <v>17.570987730287655</v>
      </c>
      <c r="BK1306" s="71">
        <v>13.697377678602184</v>
      </c>
      <c r="BL1306" s="71">
        <v>14.74592993020639</v>
      </c>
      <c r="BM1306" s="71">
        <v>17.696455553660652</v>
      </c>
      <c r="BN1306" s="71">
        <v>8.9601286426563043</v>
      </c>
      <c r="BO1306" s="71">
        <v>15.970030001090159</v>
      </c>
      <c r="BP1306" s="71">
        <v>25.816496521441834</v>
      </c>
      <c r="BQ1306" s="71">
        <v>21.739904260692374</v>
      </c>
      <c r="BR1306" s="72">
        <v>16.480142100353607</v>
      </c>
      <c r="BS1306" s="72">
        <v>16.522350599228282</v>
      </c>
      <c r="BT1306" s="71">
        <v>17.599852654315523</v>
      </c>
      <c r="BU1306" s="71">
        <v>16.19452432199164</v>
      </c>
      <c r="BV1306" s="71">
        <v>16.385070070546654</v>
      </c>
      <c r="BW1306" s="71">
        <v>17.50522485160965</v>
      </c>
      <c r="BX1306" s="75">
        <v>6034</v>
      </c>
      <c r="BY1306" s="75">
        <v>5469</v>
      </c>
      <c r="BZ1306" s="75">
        <v>6502</v>
      </c>
      <c r="CA1306" s="75">
        <v>7145</v>
      </c>
      <c r="CB1306" s="75">
        <v>7572</v>
      </c>
      <c r="CC1306" s="75">
        <v>10332</v>
      </c>
      <c r="CD1306" s="75">
        <v>9578</v>
      </c>
      <c r="CE1306" s="75">
        <v>7988</v>
      </c>
      <c r="CF1306" s="75">
        <v>9934</v>
      </c>
      <c r="CG1306" s="75">
        <v>6762</v>
      </c>
      <c r="CH1306" s="75">
        <v>7387</v>
      </c>
      <c r="CI1306" s="75">
        <v>7188</v>
      </c>
      <c r="CJ1306" s="75">
        <v>4140</v>
      </c>
      <c r="CK1306" s="75">
        <v>52977</v>
      </c>
      <c r="CL1306" s="73">
        <v>585192.93999999994</v>
      </c>
      <c r="CM1306" s="73">
        <v>639471.17999999993</v>
      </c>
      <c r="CN1306" s="73">
        <v>923037.66999999993</v>
      </c>
      <c r="CO1306" s="73">
        <v>1131504.46</v>
      </c>
      <c r="CP1306" s="73">
        <v>1203054.0499999998</v>
      </c>
      <c r="CQ1306" s="73">
        <v>1047279.4999999998</v>
      </c>
      <c r="CR1306" s="73">
        <v>991044.36999999976</v>
      </c>
      <c r="CS1306" s="73">
        <v>865736.0900000002</v>
      </c>
      <c r="CT1306" s="73">
        <v>884542.63000000012</v>
      </c>
      <c r="CU1306" s="73">
        <v>811175.36999999988</v>
      </c>
      <c r="CV1306" s="73">
        <v>810458.83000000007</v>
      </c>
      <c r="CW1306" s="73">
        <v>824737.46</v>
      </c>
      <c r="CX1306" s="73">
        <v>819354.57</v>
      </c>
      <c r="CY1306" s="77"/>
      <c r="CZ1306" s="4">
        <v>5116</v>
      </c>
      <c r="DA1306" s="76" t="str">
        <f t="shared" si="46"/>
        <v>5116</v>
      </c>
      <c r="DB1306" s="71">
        <v>3.1929902958986864</v>
      </c>
      <c r="DC1306" s="71">
        <v>2.4693595535871729</v>
      </c>
      <c r="DD1306" s="71">
        <v>0.32743192016501821</v>
      </c>
      <c r="DE1306" s="71">
        <v>0.18396967368758729</v>
      </c>
      <c r="DF1306" s="71">
        <v>0.71557904829009744</v>
      </c>
      <c r="DG1306" s="71">
        <v>0.30006065217855055</v>
      </c>
      <c r="DH1306" s="71">
        <v>0.35056431941597443</v>
      </c>
      <c r="DI1306" s="71">
        <v>0.3254776822242087</v>
      </c>
      <c r="DJ1306" s="71">
        <v>0.25254356596904287</v>
      </c>
      <c r="DK1306" s="71">
        <v>0.40994367598090781</v>
      </c>
      <c r="DL1306" s="71">
        <v>0.30337422675871772</v>
      </c>
      <c r="DM1306" s="71">
        <v>3.3286249828651658E-2</v>
      </c>
      <c r="DN1306" s="71">
        <v>6.6531671151044816E-2</v>
      </c>
      <c r="DO1306" s="71">
        <v>0.26569240146549516</v>
      </c>
      <c r="DQ1306" s="71"/>
      <c r="DR1306" s="72"/>
      <c r="DS1306" s="72"/>
      <c r="DT1306" s="72"/>
      <c r="DU1306" s="72"/>
      <c r="DV1306" s="72"/>
      <c r="DW1306" s="72"/>
      <c r="DX1306" s="71"/>
      <c r="DY1306" s="71"/>
      <c r="DZ1306" s="71"/>
      <c r="EA1306" s="71"/>
      <c r="EB1306" s="71"/>
      <c r="EC1306" s="71"/>
      <c r="ED1306" s="71"/>
    </row>
    <row r="1307" spans="1:134">
      <c r="A1307" s="4">
        <v>5254</v>
      </c>
      <c r="B1307" s="46" t="s">
        <v>9913</v>
      </c>
      <c r="C1307" s="65" t="str">
        <f t="shared" si="45"/>
        <v>5254</v>
      </c>
      <c r="D1307" s="69">
        <v>118079.91999999998</v>
      </c>
      <c r="E1307" s="68">
        <v>1399206.9399999995</v>
      </c>
      <c r="F1307" s="68">
        <v>20527.169999999984</v>
      </c>
      <c r="G1307" s="69">
        <v>185500.23999999953</v>
      </c>
      <c r="H1307" s="70">
        <v>96.718193837609959</v>
      </c>
      <c r="I1307" s="70">
        <v>15.283778197813325</v>
      </c>
      <c r="J1307" s="69">
        <v>190879.15999999997</v>
      </c>
      <c r="K1307" s="69">
        <v>189425.72</v>
      </c>
      <c r="L1307" s="69">
        <v>175038.46999999997</v>
      </c>
      <c r="M1307" s="69">
        <v>191599.98</v>
      </c>
      <c r="N1307" s="69">
        <v>275821.03999999992</v>
      </c>
      <c r="O1307" s="69">
        <v>280681.76</v>
      </c>
      <c r="P1307" s="69">
        <v>208324.34999999995</v>
      </c>
      <c r="Q1307" s="69">
        <v>167365.99</v>
      </c>
      <c r="R1307" s="69">
        <v>306476.19</v>
      </c>
      <c r="S1307" s="69">
        <v>170310.40999999997</v>
      </c>
      <c r="T1307" s="69">
        <v>222927.66999999998</v>
      </c>
      <c r="U1307" s="69">
        <v>205722.40999999997</v>
      </c>
      <c r="V1307" s="69">
        <v>118079.91999999998</v>
      </c>
      <c r="W1307" s="70">
        <v>103.46356261314918</v>
      </c>
      <c r="X1307" s="70">
        <v>97.019804180284112</v>
      </c>
      <c r="Y1307" s="70">
        <v>96.944427173667393</v>
      </c>
      <c r="Z1307" s="71">
        <v>90.015993015359584</v>
      </c>
      <c r="AA1307" s="71">
        <v>96.131115348503911</v>
      </c>
      <c r="AB1307" s="71">
        <v>95.428719640475464</v>
      </c>
      <c r="AC1307" s="71">
        <v>96.973285460414388</v>
      </c>
      <c r="AD1307" s="71">
        <v>85.073174900314285</v>
      </c>
      <c r="AE1307" s="71">
        <v>102.1004248717075</v>
      </c>
      <c r="AF1307" s="71">
        <v>86.617328017439647</v>
      </c>
      <c r="AG1307" s="71">
        <v>101.03688229654423</v>
      </c>
      <c r="AH1307" s="71">
        <v>102.94661465885169</v>
      </c>
      <c r="AI1307" s="71">
        <v>100.18935869501504</v>
      </c>
      <c r="AJ1307" s="71">
        <v>1.6077928324670143</v>
      </c>
      <c r="AK1307" s="71">
        <v>-11.619278434397373</v>
      </c>
      <c r="AL1307" s="71">
        <v>-4.9810731326424555</v>
      </c>
      <c r="AM1307" s="71">
        <v>-27.551717812852672</v>
      </c>
      <c r="AN1307" s="71">
        <v>-22.012959450850246</v>
      </c>
      <c r="AO1307" s="71">
        <v>-18.391334300295537</v>
      </c>
      <c r="AP1307" s="71">
        <v>-4.4749427581532224</v>
      </c>
      <c r="AQ1307" s="71">
        <v>6.2726224447162027</v>
      </c>
      <c r="AR1307" s="71">
        <v>84.666762070175807</v>
      </c>
      <c r="AS1307" s="71">
        <v>-26.678493826366434</v>
      </c>
      <c r="AT1307" s="71">
        <v>25.582264059003347</v>
      </c>
      <c r="AU1307" s="71">
        <v>24.810989887831614</v>
      </c>
      <c r="AV1307" s="72">
        <v>21.042123364026111</v>
      </c>
      <c r="AW1307" s="73">
        <v>3020.3799999999464</v>
      </c>
      <c r="AX1307" s="73">
        <v>-24903.509999999951</v>
      </c>
      <c r="AY1307" s="73">
        <v>-9175.8500000000349</v>
      </c>
      <c r="AZ1307" s="73">
        <v>-72864.509999999922</v>
      </c>
      <c r="BA1307" s="73">
        <v>-77851.950000000012</v>
      </c>
      <c r="BB1307" s="73">
        <v>-61009.699999999953</v>
      </c>
      <c r="BC1307" s="73">
        <v>-9759.1100000000442</v>
      </c>
      <c r="BD1307" s="73">
        <v>9878.5899999999383</v>
      </c>
      <c r="BE1307" s="73">
        <v>140514.44000000003</v>
      </c>
      <c r="BF1307" s="73">
        <v>-61968.51999999999</v>
      </c>
      <c r="BG1307" s="73">
        <v>45412.420000000013</v>
      </c>
      <c r="BH1307" s="73">
        <v>40895.250000000029</v>
      </c>
      <c r="BI1307" s="73">
        <v>20527.169999999984</v>
      </c>
      <c r="BJ1307" s="71">
        <v>7.6445383036163221</v>
      </c>
      <c r="BK1307" s="71">
        <v>5.6652093994156676</v>
      </c>
      <c r="BL1307" s="71">
        <v>7.9774270877284863</v>
      </c>
      <c r="BM1307" s="71">
        <v>6.7958953022649737</v>
      </c>
      <c r="BN1307" s="71">
        <v>-3.2053763655743719</v>
      </c>
      <c r="BO1307" s="71">
        <v>4.810499479569823</v>
      </c>
      <c r="BP1307" s="71">
        <v>8.7996235169394286</v>
      </c>
      <c r="BQ1307" s="71">
        <v>11.147895064719131</v>
      </c>
      <c r="BR1307" s="72">
        <v>4.1224112053979827</v>
      </c>
      <c r="BS1307" s="72">
        <v>4.886129939731898</v>
      </c>
      <c r="BT1307" s="71">
        <v>7.222466863407206</v>
      </c>
      <c r="BU1307" s="71">
        <v>8.5606439514072363</v>
      </c>
      <c r="BV1307" s="71">
        <v>5.8395926787886783</v>
      </c>
      <c r="BW1307" s="71">
        <v>5.5720192935990216</v>
      </c>
      <c r="BX1307" s="75">
        <v>3366</v>
      </c>
      <c r="BY1307" s="75">
        <v>3270</v>
      </c>
      <c r="BZ1307" s="75">
        <v>3408</v>
      </c>
      <c r="CA1307" s="75">
        <v>3271</v>
      </c>
      <c r="CB1307" s="75">
        <v>3865</v>
      </c>
      <c r="CC1307" s="75">
        <v>4826</v>
      </c>
      <c r="CD1307" s="75">
        <v>3416</v>
      </c>
      <c r="CE1307" s="75">
        <v>3054</v>
      </c>
      <c r="CF1307" s="75">
        <v>4764</v>
      </c>
      <c r="CG1307" s="75">
        <v>3159</v>
      </c>
      <c r="CH1307" s="75">
        <v>3960</v>
      </c>
      <c r="CI1307" s="75">
        <v>3809</v>
      </c>
      <c r="CJ1307" s="75">
        <v>2339</v>
      </c>
      <c r="CK1307" s="75">
        <v>24501</v>
      </c>
      <c r="CL1307" s="73">
        <v>374904.59000000014</v>
      </c>
      <c r="CM1307" s="73">
        <v>366456.19000000006</v>
      </c>
      <c r="CN1307" s="73">
        <v>376845.46000000014</v>
      </c>
      <c r="CO1307" s="73">
        <v>401425.25000000006</v>
      </c>
      <c r="CP1307" s="73">
        <v>477759.11999999988</v>
      </c>
      <c r="CQ1307" s="73">
        <v>410628.97000000009</v>
      </c>
      <c r="CR1307" s="73">
        <v>409880.94999999995</v>
      </c>
      <c r="CS1307" s="73">
        <v>491997.65999999992</v>
      </c>
      <c r="CT1307" s="73">
        <v>412519.7799999998</v>
      </c>
      <c r="CU1307" s="73">
        <v>425646.01000000007</v>
      </c>
      <c r="CV1307" s="73">
        <v>391730.91999999993</v>
      </c>
      <c r="CW1307" s="73">
        <v>380480.21</v>
      </c>
      <c r="CX1307" s="73">
        <v>350251.40999999992</v>
      </c>
      <c r="CY1307" s="77"/>
      <c r="CZ1307" s="4">
        <v>5254</v>
      </c>
      <c r="DA1307" s="76" t="str">
        <f t="shared" si="46"/>
        <v>5254</v>
      </c>
      <c r="DB1307" s="71">
        <v>3.4965060536522734</v>
      </c>
      <c r="DC1307" s="71">
        <v>3.4892415097132763</v>
      </c>
      <c r="DD1307" s="71">
        <v>1.3742142117896945</v>
      </c>
      <c r="DE1307" s="71">
        <v>1.2744199839373225</v>
      </c>
      <c r="DF1307" s="71">
        <v>0.7243717505026307</v>
      </c>
      <c r="DG1307" s="71">
        <v>0.56035564957896311</v>
      </c>
      <c r="DH1307" s="71">
        <v>0.32595581494195375</v>
      </c>
      <c r="DI1307" s="71">
        <v>9.4491259202758887E-2</v>
      </c>
      <c r="DJ1307" s="71">
        <v>0.25559085110533292</v>
      </c>
      <c r="DK1307" s="71">
        <v>6.9859973453915203E-2</v>
      </c>
      <c r="DL1307" s="71">
        <v>0.3402600896363035</v>
      </c>
      <c r="DM1307" s="71">
        <v>0.10984669533592355</v>
      </c>
      <c r="DN1307" s="71">
        <v>7.4050761953117744E-2</v>
      </c>
      <c r="DO1307" s="71">
        <v>0.20096665793448223</v>
      </c>
      <c r="DQ1307" s="71"/>
      <c r="DR1307" s="71"/>
      <c r="DS1307" s="71"/>
      <c r="DT1307" s="71"/>
      <c r="DU1307" s="71"/>
      <c r="DV1307" s="71"/>
      <c r="DW1307" s="71"/>
      <c r="DX1307" s="71"/>
      <c r="DY1307" s="71"/>
      <c r="DZ1307" s="71"/>
      <c r="EA1307" s="71"/>
      <c r="EB1307" s="71"/>
      <c r="EC1307" s="71"/>
      <c r="ED1307" s="71"/>
    </row>
    <row r="1308" spans="1:134">
      <c r="A1308" s="4">
        <v>5257</v>
      </c>
      <c r="B1308" s="46" t="s">
        <v>9921</v>
      </c>
      <c r="C1308" s="65" t="str">
        <f t="shared" si="45"/>
        <v>5257</v>
      </c>
      <c r="D1308" s="69">
        <v>103116.04</v>
      </c>
      <c r="E1308" s="68">
        <v>1334271.8799999994</v>
      </c>
      <c r="F1308" s="68">
        <v>3769.890000000014</v>
      </c>
      <c r="G1308" s="69">
        <v>242821.37999999942</v>
      </c>
      <c r="H1308" s="70">
        <v>103.94810823512977</v>
      </c>
      <c r="I1308" s="70">
        <v>22.247585208857345</v>
      </c>
      <c r="J1308" s="69">
        <v>178260.84999999998</v>
      </c>
      <c r="K1308" s="69">
        <v>167630.43999999997</v>
      </c>
      <c r="L1308" s="69">
        <v>167542.39999999999</v>
      </c>
      <c r="M1308" s="69">
        <v>183610.14</v>
      </c>
      <c r="N1308" s="69">
        <v>252645.47</v>
      </c>
      <c r="O1308" s="69">
        <v>296332.31</v>
      </c>
      <c r="P1308" s="69">
        <v>159098.22999999998</v>
      </c>
      <c r="Q1308" s="69">
        <v>177074.91999999995</v>
      </c>
      <c r="R1308" s="69">
        <v>271505.05</v>
      </c>
      <c r="S1308" s="69">
        <v>198676.3</v>
      </c>
      <c r="T1308" s="69">
        <v>213561.16999999998</v>
      </c>
      <c r="U1308" s="69">
        <v>211240.17000000004</v>
      </c>
      <c r="V1308" s="69">
        <v>103116.04</v>
      </c>
      <c r="W1308" s="70">
        <v>101.61417213272033</v>
      </c>
      <c r="X1308" s="70">
        <v>87.159970805672046</v>
      </c>
      <c r="Y1308" s="70">
        <v>92.734071330397811</v>
      </c>
      <c r="Z1308" s="71">
        <v>85.766127313933794</v>
      </c>
      <c r="AA1308" s="71">
        <v>89.678373015384949</v>
      </c>
      <c r="AB1308" s="71">
        <v>139.6733800727954</v>
      </c>
      <c r="AC1308" s="71">
        <v>86.417177192729085</v>
      </c>
      <c r="AD1308" s="71">
        <v>103.30405336644006</v>
      </c>
      <c r="AE1308" s="71">
        <v>112.15637763333936</v>
      </c>
      <c r="AF1308" s="71">
        <v>122.82462809728005</v>
      </c>
      <c r="AG1308" s="71">
        <v>102.66098250848346</v>
      </c>
      <c r="AH1308" s="71">
        <v>104.55937561768698</v>
      </c>
      <c r="AI1308" s="71">
        <v>90.302110868383238</v>
      </c>
      <c r="AJ1308" s="71">
        <v>-3.8296401936885549</v>
      </c>
      <c r="AK1308" s="71">
        <v>-24.548784868639018</v>
      </c>
      <c r="AL1308" s="71">
        <v>-6.8926049313202338</v>
      </c>
      <c r="AM1308" s="71">
        <v>-25.523608868188084</v>
      </c>
      <c r="AN1308" s="71">
        <v>-30.230588380844246</v>
      </c>
      <c r="AO1308" s="71">
        <v>18.656630656857608</v>
      </c>
      <c r="AP1308" s="71">
        <v>-13.935161350647697</v>
      </c>
      <c r="AQ1308" s="71">
        <v>27.327989210606376</v>
      </c>
      <c r="AR1308" s="71">
        <v>80.426495048265309</v>
      </c>
      <c r="AS1308" s="71">
        <v>4.0572939613591874</v>
      </c>
      <c r="AT1308" s="71">
        <v>28.78063867634777</v>
      </c>
      <c r="AU1308" s="71">
        <v>31.259477919015776</v>
      </c>
      <c r="AV1308" s="72">
        <v>3.794701656782884</v>
      </c>
      <c r="AW1308" s="73">
        <v>-7098.6000000000349</v>
      </c>
      <c r="AX1308" s="73">
        <v>-54540.190000000031</v>
      </c>
      <c r="AY1308" s="73">
        <v>-12402.920000000013</v>
      </c>
      <c r="AZ1308" s="73">
        <v>-62924.549999999988</v>
      </c>
      <c r="BA1308" s="73">
        <v>-109467.28999999995</v>
      </c>
      <c r="BB1308" s="73">
        <v>52858.98000000004</v>
      </c>
      <c r="BC1308" s="73">
        <v>-25760.340000000055</v>
      </c>
      <c r="BD1308" s="73">
        <v>38005.009999999951</v>
      </c>
      <c r="BE1308" s="73">
        <v>121025.45999999999</v>
      </c>
      <c r="BF1308" s="73">
        <v>7746.5800000000163</v>
      </c>
      <c r="BG1308" s="73">
        <v>47727.879999999976</v>
      </c>
      <c r="BH1308" s="73">
        <v>50306.900000000052</v>
      </c>
      <c r="BI1308" s="73">
        <v>3769.890000000014</v>
      </c>
      <c r="BJ1308" s="71">
        <v>10.009262610136393</v>
      </c>
      <c r="BK1308" s="71">
        <v>9.1876682895228079</v>
      </c>
      <c r="BL1308" s="71">
        <v>9.7789882972419715</v>
      </c>
      <c r="BM1308" s="71">
        <v>7.9558002851245408</v>
      </c>
      <c r="BN1308" s="71">
        <v>-0.6517566194501172</v>
      </c>
      <c r="BO1308" s="71">
        <v>3.0281707837321621</v>
      </c>
      <c r="BP1308" s="71">
        <v>9.4604318284630899</v>
      </c>
      <c r="BQ1308" s="71">
        <v>11.876718206923192</v>
      </c>
      <c r="BR1308" s="72">
        <v>9.5268999143485615</v>
      </c>
      <c r="BS1308" s="72">
        <v>9.5138764988525999</v>
      </c>
      <c r="BT1308" s="71">
        <v>10.51338602432088</v>
      </c>
      <c r="BU1308" s="71">
        <v>10.329322251703807</v>
      </c>
      <c r="BV1308" s="71">
        <v>8.241067330368308</v>
      </c>
      <c r="BW1308" s="71">
        <v>8.6670182905869328</v>
      </c>
      <c r="BX1308" s="75">
        <v>3052</v>
      </c>
      <c r="BY1308" s="75">
        <v>3180</v>
      </c>
      <c r="BZ1308" s="75">
        <v>2998</v>
      </c>
      <c r="CA1308" s="75">
        <v>3421</v>
      </c>
      <c r="CB1308" s="75">
        <v>3973</v>
      </c>
      <c r="CC1308" s="75">
        <v>4652</v>
      </c>
      <c r="CD1308" s="75">
        <v>2601</v>
      </c>
      <c r="CE1308" s="75">
        <v>2714</v>
      </c>
      <c r="CF1308" s="75">
        <v>4340</v>
      </c>
      <c r="CG1308" s="75">
        <v>3216</v>
      </c>
      <c r="CH1308" s="75">
        <v>3618</v>
      </c>
      <c r="CI1308" s="75">
        <v>3500</v>
      </c>
      <c r="CJ1308" s="75">
        <v>1959</v>
      </c>
      <c r="CK1308" s="75">
        <v>21948</v>
      </c>
      <c r="CL1308" s="73">
        <v>417512.6</v>
      </c>
      <c r="CM1308" s="73">
        <v>405570.76999999996</v>
      </c>
      <c r="CN1308" s="73">
        <v>462853.69999999995</v>
      </c>
      <c r="CO1308" s="73">
        <v>486683.07999999996</v>
      </c>
      <c r="CP1308" s="73">
        <v>460793.19</v>
      </c>
      <c r="CQ1308" s="73">
        <v>357446.00000000006</v>
      </c>
      <c r="CR1308" s="73">
        <v>432108.56000000006</v>
      </c>
      <c r="CS1308" s="73">
        <v>454366.23000000004</v>
      </c>
      <c r="CT1308" s="73">
        <v>449226.77</v>
      </c>
      <c r="CU1308" s="73">
        <v>438610.27999999997</v>
      </c>
      <c r="CV1308" s="73">
        <v>480883.68999999989</v>
      </c>
      <c r="CW1308" s="73">
        <v>506166.02999999997</v>
      </c>
      <c r="CX1308" s="73">
        <v>499488.37999999989</v>
      </c>
      <c r="CY1308" s="77"/>
      <c r="CZ1308" s="4">
        <v>5257</v>
      </c>
      <c r="DA1308" s="76" t="str">
        <f t="shared" si="46"/>
        <v>5257</v>
      </c>
      <c r="DB1308" s="71">
        <v>7.8751113545242797</v>
      </c>
      <c r="DC1308" s="71">
        <v>8.6930751339825196</v>
      </c>
      <c r="DD1308" s="71">
        <v>3.3504618646684503</v>
      </c>
      <c r="DE1308" s="71">
        <v>1.4551294424335184</v>
      </c>
      <c r="DF1308" s="71">
        <v>0.46394261518374147</v>
      </c>
      <c r="DG1308" s="71">
        <v>0.43175616882233414</v>
      </c>
      <c r="DH1308" s="71">
        <v>1.5923472322622989</v>
      </c>
      <c r="DI1308" s="71">
        <v>1.5086760606262895</v>
      </c>
      <c r="DJ1308" s="71">
        <v>0.52211317450472416</v>
      </c>
      <c r="DK1308" s="71">
        <v>0.73129195326508711</v>
      </c>
      <c r="DL1308" s="71">
        <v>0.66392671490961708</v>
      </c>
      <c r="DM1308" s="71">
        <v>7.1400322305333913E-2</v>
      </c>
      <c r="DN1308" s="71">
        <v>0.55252661795437352</v>
      </c>
      <c r="DO1308" s="71">
        <v>0.76694547380414202</v>
      </c>
      <c r="DQ1308" s="71"/>
      <c r="DR1308" s="71"/>
      <c r="DS1308" s="71"/>
      <c r="DT1308" s="71"/>
      <c r="DU1308" s="71"/>
      <c r="DV1308" s="71"/>
      <c r="DW1308" s="71"/>
      <c r="DX1308" s="71"/>
      <c r="DY1308" s="71"/>
      <c r="DZ1308" s="71"/>
      <c r="EA1308" s="71"/>
      <c r="EB1308" s="71"/>
      <c r="EC1308" s="71"/>
      <c r="ED1308" s="71"/>
    </row>
    <row r="1309" spans="1:134">
      <c r="A1309" s="4">
        <v>1450</v>
      </c>
      <c r="B1309" s="46" t="s">
        <v>9928</v>
      </c>
      <c r="C1309" s="65" t="str">
        <f t="shared" si="45"/>
        <v>1450</v>
      </c>
      <c r="D1309" s="69">
        <v>302504.18000000005</v>
      </c>
      <c r="E1309" s="68">
        <v>3361182.5100000016</v>
      </c>
      <c r="F1309" s="68">
        <v>41084.950000000041</v>
      </c>
      <c r="G1309" s="69">
        <v>504084.66000000108</v>
      </c>
      <c r="H1309" s="70">
        <v>91.90762738929179</v>
      </c>
      <c r="I1309" s="70">
        <v>17.643241025154289</v>
      </c>
      <c r="J1309" s="69">
        <v>507509.6</v>
      </c>
      <c r="K1309" s="69">
        <v>410495.85999999987</v>
      </c>
      <c r="L1309" s="69">
        <v>412214.2099999999</v>
      </c>
      <c r="M1309" s="69">
        <v>498011.19000000006</v>
      </c>
      <c r="N1309" s="69">
        <v>629129.61</v>
      </c>
      <c r="O1309" s="69">
        <v>666560.7799999998</v>
      </c>
      <c r="P1309" s="69">
        <v>405197.98999999987</v>
      </c>
      <c r="Q1309" s="69">
        <v>372997.18999999994</v>
      </c>
      <c r="R1309" s="69">
        <v>959256.22</v>
      </c>
      <c r="S1309" s="69">
        <v>378387.22999999992</v>
      </c>
      <c r="T1309" s="69">
        <v>467717.05999999994</v>
      </c>
      <c r="U1309" s="69">
        <v>475122.6399999999</v>
      </c>
      <c r="V1309" s="69">
        <v>302504.18000000005</v>
      </c>
      <c r="W1309" s="70">
        <v>114.55556772392319</v>
      </c>
      <c r="X1309" s="70">
        <v>98.758192579917292</v>
      </c>
      <c r="Y1309" s="70">
        <v>98.51884060791896</v>
      </c>
      <c r="Z1309" s="71">
        <v>95.059641722801587</v>
      </c>
      <c r="AA1309" s="71">
        <v>97.328792741402808</v>
      </c>
      <c r="AB1309" s="71">
        <v>96.391099951876029</v>
      </c>
      <c r="AC1309" s="71">
        <v>89.709587349016857</v>
      </c>
      <c r="AD1309" s="71">
        <v>83.889663749589644</v>
      </c>
      <c r="AE1309" s="71">
        <v>102.84568073880189</v>
      </c>
      <c r="AF1309" s="71">
        <v>74.037001929147678</v>
      </c>
      <c r="AG1309" s="71">
        <v>102.79394566491324</v>
      </c>
      <c r="AH1309" s="71">
        <v>90.640935487702777</v>
      </c>
      <c r="AI1309" s="71">
        <v>89.538766583090435</v>
      </c>
      <c r="AJ1309" s="71">
        <v>6.0905350929772561</v>
      </c>
      <c r="AK1309" s="71">
        <v>8.5600847120999681</v>
      </c>
      <c r="AL1309" s="71">
        <v>-1.7784539999345705</v>
      </c>
      <c r="AM1309" s="71">
        <v>-1.3225238880318568</v>
      </c>
      <c r="AN1309" s="71">
        <v>-0.91292215018635714</v>
      </c>
      <c r="AO1309" s="71">
        <v>1.6998762899105513</v>
      </c>
      <c r="AP1309" s="71">
        <v>-6.2978732772349888</v>
      </c>
      <c r="AQ1309" s="71">
        <v>4.9755196932462997</v>
      </c>
      <c r="AR1309" s="71">
        <v>124.32651851289221</v>
      </c>
      <c r="AS1309" s="71">
        <v>-39.908728696238548</v>
      </c>
      <c r="AT1309" s="71">
        <v>35.376899042561028</v>
      </c>
      <c r="AU1309" s="71">
        <v>17.275933543282875</v>
      </c>
      <c r="AV1309" s="72">
        <v>15.716116216852161</v>
      </c>
      <c r="AW1309" s="73">
        <v>29135.540000000037</v>
      </c>
      <c r="AX1309" s="73">
        <v>32368.059999999823</v>
      </c>
      <c r="AY1309" s="73">
        <v>-7463.7800000001444</v>
      </c>
      <c r="AZ1309" s="73">
        <v>-6674.5899999999092</v>
      </c>
      <c r="BA1309" s="73">
        <v>-5793.8900000001304</v>
      </c>
      <c r="BB1309" s="73">
        <v>14879.979999999749</v>
      </c>
      <c r="BC1309" s="73">
        <v>-27234.020000000077</v>
      </c>
      <c r="BD1309" s="73">
        <v>17678.929999999935</v>
      </c>
      <c r="BE1309" s="73">
        <v>531640.16</v>
      </c>
      <c r="BF1309" s="73">
        <v>-251300.27999999997</v>
      </c>
      <c r="BG1309" s="73">
        <v>122224.53999999998</v>
      </c>
      <c r="BH1309" s="73">
        <v>69990.379999999946</v>
      </c>
      <c r="BI1309" s="73">
        <v>41084.950000000041</v>
      </c>
      <c r="BJ1309" s="71">
        <v>17.260222408871247</v>
      </c>
      <c r="BK1309" s="71">
        <v>13.333676647319955</v>
      </c>
      <c r="BL1309" s="71">
        <v>14.428165946526377</v>
      </c>
      <c r="BM1309" s="71">
        <v>14.747000595686142</v>
      </c>
      <c r="BN1309" s="71">
        <v>2.4555294153558034</v>
      </c>
      <c r="BO1309" s="71">
        <v>14.497477273702277</v>
      </c>
      <c r="BP1309" s="71">
        <v>23.007797219455725</v>
      </c>
      <c r="BQ1309" s="71">
        <v>22.478219117097105</v>
      </c>
      <c r="BR1309" s="72">
        <v>14.414394999162708</v>
      </c>
      <c r="BS1309" s="72">
        <v>14.646801670603395</v>
      </c>
      <c r="BT1309" s="71">
        <v>17.241955840577639</v>
      </c>
      <c r="BU1309" s="71">
        <v>17.509232109170423</v>
      </c>
      <c r="BV1309" s="71">
        <v>13.780471947609225</v>
      </c>
      <c r="BW1309" s="71">
        <v>15.642417662895109</v>
      </c>
      <c r="BX1309" s="75">
        <v>12570</v>
      </c>
      <c r="BY1309" s="75">
        <v>9411</v>
      </c>
      <c r="BZ1309" s="75">
        <v>9568</v>
      </c>
      <c r="CA1309" s="75">
        <v>10608</v>
      </c>
      <c r="CB1309" s="75">
        <v>12342</v>
      </c>
      <c r="CC1309" s="75">
        <v>14414</v>
      </c>
      <c r="CD1309" s="75">
        <v>9552</v>
      </c>
      <c r="CE1309" s="75">
        <v>8631</v>
      </c>
      <c r="CF1309" s="75">
        <v>14398</v>
      </c>
      <c r="CG1309" s="75">
        <v>8771</v>
      </c>
      <c r="CH1309" s="75">
        <v>10204</v>
      </c>
      <c r="CI1309" s="75">
        <v>10870</v>
      </c>
      <c r="CJ1309" s="75">
        <v>7173</v>
      </c>
      <c r="CK1309" s="75">
        <v>69599</v>
      </c>
      <c r="CL1309" s="73">
        <v>731566.56999999983</v>
      </c>
      <c r="CM1309" s="73">
        <v>750190.10999999987</v>
      </c>
      <c r="CN1309" s="73">
        <v>717818.11</v>
      </c>
      <c r="CO1309" s="73">
        <v>818839.52</v>
      </c>
      <c r="CP1309" s="73">
        <v>791201.59000000008</v>
      </c>
      <c r="CQ1309" s="73">
        <v>645377.4099999998</v>
      </c>
      <c r="CR1309" s="73">
        <v>598085.41</v>
      </c>
      <c r="CS1309" s="73">
        <v>1076062.5</v>
      </c>
      <c r="CT1309" s="73">
        <v>853536.84</v>
      </c>
      <c r="CU1309" s="73">
        <v>891246.58999999985</v>
      </c>
      <c r="CV1309" s="73">
        <v>827041.59999999986</v>
      </c>
      <c r="CW1309" s="73">
        <v>766907.44</v>
      </c>
      <c r="CX1309" s="73">
        <v>889329.24000000011</v>
      </c>
      <c r="CY1309" s="77"/>
      <c r="CZ1309" s="4">
        <v>1450</v>
      </c>
      <c r="DA1309" s="76" t="str">
        <f t="shared" si="46"/>
        <v>1450</v>
      </c>
      <c r="DB1309" s="71">
        <v>1.9140805230856457</v>
      </c>
      <c r="DC1309" s="71">
        <v>2.425243744813764</v>
      </c>
      <c r="DD1309" s="71">
        <v>1.0906147110096602</v>
      </c>
      <c r="DE1309" s="71">
        <v>1.4582035136615892</v>
      </c>
      <c r="DF1309" s="71">
        <v>0.98952225922059045</v>
      </c>
      <c r="DG1309" s="71">
        <v>0.72712080306085392</v>
      </c>
      <c r="DH1309" s="71">
        <v>0.32587172367848333</v>
      </c>
      <c r="DI1309" s="71">
        <v>0.30588314549759071</v>
      </c>
      <c r="DJ1309" s="71">
        <v>0.48779743468468373</v>
      </c>
      <c r="DK1309" s="71">
        <v>0.29234461762625918</v>
      </c>
      <c r="DL1309" s="71">
        <v>0.15170630523703527</v>
      </c>
      <c r="DM1309" s="71">
        <v>0.30888877830217404</v>
      </c>
      <c r="DN1309" s="71">
        <v>0.2349347187422971</v>
      </c>
      <c r="DO1309" s="71">
        <v>0.33035168323302172</v>
      </c>
      <c r="DQ1309" s="71"/>
      <c r="DR1309" s="71"/>
      <c r="DS1309" s="71"/>
      <c r="DT1309" s="71"/>
      <c r="DU1309" s="71"/>
      <c r="DV1309" s="71"/>
      <c r="DW1309" s="71"/>
      <c r="DX1309" s="71"/>
      <c r="DY1309" s="71"/>
      <c r="DZ1309" s="71"/>
      <c r="EA1309" s="71"/>
      <c r="EB1309" s="71"/>
      <c r="EC1309" s="71"/>
      <c r="ED1309" s="71"/>
    </row>
    <row r="1310" spans="1:134">
      <c r="A1310" s="4">
        <v>1430</v>
      </c>
      <c r="B1310" s="46" t="s">
        <v>9935</v>
      </c>
      <c r="C1310" s="65" t="str">
        <f t="shared" si="45"/>
        <v>1430</v>
      </c>
      <c r="D1310" s="69">
        <v>631143.64000000013</v>
      </c>
      <c r="E1310" s="68">
        <v>7625053.1699999999</v>
      </c>
      <c r="F1310" s="68">
        <v>-61264.429999999818</v>
      </c>
      <c r="G1310" s="69">
        <v>-45109.659999998286</v>
      </c>
      <c r="H1310" s="70">
        <v>85.291161906319303</v>
      </c>
      <c r="I1310" s="70">
        <v>-0.58811867491994629</v>
      </c>
      <c r="J1310" s="69">
        <v>1226662.72</v>
      </c>
      <c r="K1310" s="69">
        <v>1235781.8399999999</v>
      </c>
      <c r="L1310" s="69">
        <v>1175260.96</v>
      </c>
      <c r="M1310" s="69">
        <v>1226423</v>
      </c>
      <c r="N1310" s="69">
        <v>1780704.84</v>
      </c>
      <c r="O1310" s="69">
        <v>1685616.35</v>
      </c>
      <c r="P1310" s="69">
        <v>1022840.8800000001</v>
      </c>
      <c r="Q1310" s="69">
        <v>1021454.1</v>
      </c>
      <c r="R1310" s="69">
        <v>1444475.2300000004</v>
      </c>
      <c r="S1310" s="69">
        <v>1087932.21</v>
      </c>
      <c r="T1310" s="69">
        <v>1312520.5199999998</v>
      </c>
      <c r="U1310" s="69">
        <v>1104686.5900000001</v>
      </c>
      <c r="V1310" s="69">
        <v>631143.64000000013</v>
      </c>
      <c r="W1310" s="70">
        <v>97.618289401787848</v>
      </c>
      <c r="X1310" s="70">
        <v>90.578409289804767</v>
      </c>
      <c r="Y1310" s="70">
        <v>133.052990852487</v>
      </c>
      <c r="Z1310" s="71">
        <v>92.456821240865168</v>
      </c>
      <c r="AA1310" s="71">
        <v>101.51771640645725</v>
      </c>
      <c r="AB1310" s="71">
        <v>116.30478658449444</v>
      </c>
      <c r="AC1310" s="71">
        <v>79.662522666053164</v>
      </c>
      <c r="AD1310" s="71">
        <v>76.904388713582946</v>
      </c>
      <c r="AE1310" s="71">
        <v>91.360408775526409</v>
      </c>
      <c r="AF1310" s="71">
        <v>81.014292593589417</v>
      </c>
      <c r="AG1310" s="71">
        <v>94.379606488711147</v>
      </c>
      <c r="AH1310" s="71">
        <v>85.599673943342808</v>
      </c>
      <c r="AI1310" s="71">
        <v>87.334355127679487</v>
      </c>
      <c r="AJ1310" s="71">
        <v>-20.238511719186192</v>
      </c>
      <c r="AK1310" s="71">
        <v>-27.436212304868924</v>
      </c>
      <c r="AL1310" s="71">
        <v>-21.473925320137667</v>
      </c>
      <c r="AM1310" s="71">
        <v>-35.40820029975427</v>
      </c>
      <c r="AN1310" s="71">
        <v>-37.74482266155573</v>
      </c>
      <c r="AO1310" s="71">
        <v>-9.1869987817189802</v>
      </c>
      <c r="AP1310" s="71">
        <v>-22.430480205376558</v>
      </c>
      <c r="AQ1310" s="71">
        <v>5.5050113517235211</v>
      </c>
      <c r="AR1310" s="71">
        <v>25.743365829040464</v>
      </c>
      <c r="AS1310" s="71">
        <v>-15.147126346236128</v>
      </c>
      <c r="AT1310" s="71">
        <v>9.8398111196521079</v>
      </c>
      <c r="AU1310" s="71">
        <v>3.7111339755508954</v>
      </c>
      <c r="AV1310" s="72">
        <v>-8.8480236806020791</v>
      </c>
      <c r="AW1310" s="73">
        <v>-311250.80999999959</v>
      </c>
      <c r="AX1310" s="73">
        <v>-467246.4600000002</v>
      </c>
      <c r="AY1310" s="73">
        <v>-321389.63000000012</v>
      </c>
      <c r="AZ1310" s="73">
        <v>-672305.64000000013</v>
      </c>
      <c r="BA1310" s="73">
        <v>-1079627.2900000003</v>
      </c>
      <c r="BB1310" s="73">
        <v>-146793.10999999987</v>
      </c>
      <c r="BC1310" s="73">
        <v>-295770.96999999951</v>
      </c>
      <c r="BD1310" s="73">
        <v>53297.150000000373</v>
      </c>
      <c r="BE1310" s="73">
        <v>295726.57000000076</v>
      </c>
      <c r="BF1310" s="73">
        <v>-194207.29000000027</v>
      </c>
      <c r="BG1310" s="73">
        <v>117579.89999999991</v>
      </c>
      <c r="BH1310" s="73">
        <v>39529.409999999916</v>
      </c>
      <c r="BI1310" s="73">
        <v>-61264.429999999818</v>
      </c>
      <c r="BJ1310" s="71">
        <v>12.981984731999876</v>
      </c>
      <c r="BK1310" s="71">
        <v>11.205136372033639</v>
      </c>
      <c r="BL1310" s="71">
        <v>10.367249319301724</v>
      </c>
      <c r="BM1310" s="71">
        <v>13.418117830702919</v>
      </c>
      <c r="BN1310" s="71">
        <v>2.8433843774586496</v>
      </c>
      <c r="BO1310" s="71">
        <v>8.6999438386219214</v>
      </c>
      <c r="BP1310" s="71">
        <v>16.881288844488925</v>
      </c>
      <c r="BQ1310" s="71">
        <v>14.258176713195228</v>
      </c>
      <c r="BR1310" s="72">
        <v>13.82340926914239</v>
      </c>
      <c r="BS1310" s="72">
        <v>13.376156346088607</v>
      </c>
      <c r="BT1310" s="71">
        <v>13.626773137920726</v>
      </c>
      <c r="BU1310" s="71">
        <v>14.462877406418755</v>
      </c>
      <c r="BV1310" s="71">
        <v>12.174892117400269</v>
      </c>
      <c r="BW1310" s="71">
        <v>12.788078255633303</v>
      </c>
      <c r="BX1310" s="75">
        <v>9709</v>
      </c>
      <c r="BY1310" s="75">
        <v>9786</v>
      </c>
      <c r="BZ1310" s="75">
        <v>10244</v>
      </c>
      <c r="CA1310" s="75">
        <v>11372</v>
      </c>
      <c r="CB1310" s="75">
        <v>14080</v>
      </c>
      <c r="CC1310" s="75">
        <v>15388</v>
      </c>
      <c r="CD1310" s="75">
        <v>10137</v>
      </c>
      <c r="CE1310" s="75">
        <v>9956</v>
      </c>
      <c r="CF1310" s="75">
        <v>15711</v>
      </c>
      <c r="CG1310" s="75">
        <v>11866</v>
      </c>
      <c r="CH1310" s="75">
        <v>13041</v>
      </c>
      <c r="CI1310" s="75">
        <v>11600</v>
      </c>
      <c r="CJ1310" s="75">
        <v>6190</v>
      </c>
      <c r="CK1310" s="75">
        <v>78501</v>
      </c>
      <c r="CL1310" s="73">
        <v>2022743.1199999999</v>
      </c>
      <c r="CM1310" s="73">
        <v>2038951.71</v>
      </c>
      <c r="CN1310" s="73">
        <v>2035375.4500000002</v>
      </c>
      <c r="CO1310" s="73">
        <v>2248267.64</v>
      </c>
      <c r="CP1310" s="73">
        <v>2178898.7100000009</v>
      </c>
      <c r="CQ1310" s="73">
        <v>1823165.7500000002</v>
      </c>
      <c r="CR1310" s="73">
        <v>1511631.39</v>
      </c>
      <c r="CS1310" s="73">
        <v>1660044.0099999993</v>
      </c>
      <c r="CT1310" s="73">
        <v>1331776.2500000005</v>
      </c>
      <c r="CU1310" s="73">
        <v>1388991.3900000001</v>
      </c>
      <c r="CV1310" s="73">
        <v>1102705.8700000001</v>
      </c>
      <c r="CW1310" s="73">
        <v>1039495.57</v>
      </c>
      <c r="CX1310" s="73">
        <v>1479444.48</v>
      </c>
      <c r="CY1310" s="77"/>
      <c r="CZ1310" s="4">
        <v>1430</v>
      </c>
      <c r="DA1310" s="76" t="str">
        <f t="shared" si="46"/>
        <v>1430</v>
      </c>
      <c r="DB1310" s="71">
        <v>5.204920865465831</v>
      </c>
      <c r="DC1310" s="71">
        <v>5.7628269195449464</v>
      </c>
      <c r="DD1310" s="71">
        <v>2.6527098545346743</v>
      </c>
      <c r="DE1310" s="71">
        <v>2.4346806385554474</v>
      </c>
      <c r="DF1310" s="71">
        <v>2.5335534504274273</v>
      </c>
      <c r="DG1310" s="71">
        <v>1.9579748425218486</v>
      </c>
      <c r="DH1310" s="71">
        <v>2.0231476400555959</v>
      </c>
      <c r="DI1310" s="71">
        <v>1.7692321314171848</v>
      </c>
      <c r="DJ1310" s="71">
        <v>1.2771897147109441</v>
      </c>
      <c r="DK1310" s="71">
        <v>1.5239805024308648</v>
      </c>
      <c r="DL1310" s="71">
        <v>0.9253726535595167</v>
      </c>
      <c r="DM1310" s="71">
        <v>1.4716689348510643</v>
      </c>
      <c r="DN1310" s="72">
        <v>0.93690432951667957</v>
      </c>
      <c r="DO1310" s="71">
        <v>1.4175775383413758</v>
      </c>
      <c r="DQ1310" s="71"/>
      <c r="DR1310" s="71"/>
      <c r="DS1310" s="71"/>
      <c r="DT1310" s="71"/>
      <c r="DU1310" s="71"/>
      <c r="DV1310" s="71"/>
      <c r="DW1310" s="71"/>
      <c r="DX1310" s="71"/>
      <c r="DY1310" s="71"/>
      <c r="DZ1310" s="71"/>
      <c r="EA1310" s="71"/>
      <c r="EB1310" s="71"/>
      <c r="EC1310" s="71"/>
      <c r="ED1310" s="71"/>
    </row>
    <row r="1311" spans="1:134">
      <c r="A1311" s="4">
        <v>5275</v>
      </c>
      <c r="B1311" s="46" t="s">
        <v>9941</v>
      </c>
      <c r="C1311" s="65" t="str">
        <f t="shared" si="45"/>
        <v>5275</v>
      </c>
      <c r="D1311" s="69">
        <v>180922.52999999997</v>
      </c>
      <c r="E1311" s="68">
        <v>2761877.9299999992</v>
      </c>
      <c r="F1311" s="68">
        <v>-70639.799999999988</v>
      </c>
      <c r="G1311" s="69">
        <v>-175978.9599999981</v>
      </c>
      <c r="H1311" s="70">
        <v>76.37978386215147</v>
      </c>
      <c r="I1311" s="70">
        <v>-5.9900453490094314</v>
      </c>
      <c r="J1311" s="69">
        <v>413980.22999999986</v>
      </c>
      <c r="K1311" s="69">
        <v>308019.09999999992</v>
      </c>
      <c r="L1311" s="69">
        <v>282704.27999999997</v>
      </c>
      <c r="M1311" s="69">
        <v>370589.78999999992</v>
      </c>
      <c r="N1311" s="69">
        <v>367411.37999999995</v>
      </c>
      <c r="O1311" s="69">
        <v>507723.09999999992</v>
      </c>
      <c r="P1311" s="69">
        <v>324779.92</v>
      </c>
      <c r="Q1311" s="69">
        <v>269916.46999999997</v>
      </c>
      <c r="R1311" s="69">
        <v>1052034.1399999999</v>
      </c>
      <c r="S1311" s="69">
        <v>259622.90999999989</v>
      </c>
      <c r="T1311" s="69">
        <v>343982.43</v>
      </c>
      <c r="U1311" s="69">
        <v>330619.52999999997</v>
      </c>
      <c r="V1311" s="69">
        <v>180922.52999999997</v>
      </c>
      <c r="W1311" s="70">
        <v>95.422117358397855</v>
      </c>
      <c r="X1311" s="70">
        <v>93.659919207213051</v>
      </c>
      <c r="Y1311" s="70">
        <v>91.55063188361396</v>
      </c>
      <c r="Z1311" s="71">
        <v>97.179526983215922</v>
      </c>
      <c r="AA1311" s="71">
        <v>95.896756062521817</v>
      </c>
      <c r="AB1311" s="71">
        <v>103.43548921718397</v>
      </c>
      <c r="AC1311" s="71">
        <v>87.547894496205288</v>
      </c>
      <c r="AD1311" s="71">
        <v>73.477209427360307</v>
      </c>
      <c r="AE1311" s="71">
        <v>83.078311134624755</v>
      </c>
      <c r="AF1311" s="71">
        <v>61.53284141014359</v>
      </c>
      <c r="AG1311" s="71">
        <v>76.424358415844765</v>
      </c>
      <c r="AH1311" s="71">
        <v>74.760484305084447</v>
      </c>
      <c r="AI1311" s="71">
        <v>60.899559890367108</v>
      </c>
      <c r="AJ1311" s="71">
        <v>-2.3352313130655333</v>
      </c>
      <c r="AK1311" s="71">
        <v>-27.172904023102362</v>
      </c>
      <c r="AL1311" s="71">
        <v>-34.338236530576935</v>
      </c>
      <c r="AM1311" s="71">
        <v>-21.26209879639449</v>
      </c>
      <c r="AN1311" s="71">
        <v>-39.082456007214773</v>
      </c>
      <c r="AO1311" s="71">
        <v>-21.592971170597796</v>
      </c>
      <c r="AP1311" s="71">
        <v>-16.43476308536783</v>
      </c>
      <c r="AQ1311" s="71">
        <v>-7.0362769222736326</v>
      </c>
      <c r="AR1311" s="71">
        <v>120.40826288790782</v>
      </c>
      <c r="AS1311" s="71">
        <v>-68.790387547107528</v>
      </c>
      <c r="AT1311" s="71">
        <v>-2.0637977049471345</v>
      </c>
      <c r="AU1311" s="71">
        <v>-4.6884817789325295</v>
      </c>
      <c r="AV1311" s="72">
        <v>-28.080436367400473</v>
      </c>
      <c r="AW1311" s="73">
        <v>-9898.550000000163</v>
      </c>
      <c r="AX1311" s="73">
        <v>-114926.64000000001</v>
      </c>
      <c r="AY1311" s="73">
        <v>-147842.00000000006</v>
      </c>
      <c r="AZ1311" s="73">
        <v>-100072.73000000021</v>
      </c>
      <c r="BA1311" s="73">
        <v>-235717.63000000006</v>
      </c>
      <c r="BB1311" s="73">
        <v>-134493.98999999993</v>
      </c>
      <c r="BC1311" s="73">
        <v>-63874.419999999925</v>
      </c>
      <c r="BD1311" s="73">
        <v>-20429.549999999988</v>
      </c>
      <c r="BE1311" s="73">
        <v>574722.56999999983</v>
      </c>
      <c r="BF1311" s="73">
        <v>-572245.51</v>
      </c>
      <c r="BG1311" s="73">
        <v>-7248.6999999999534</v>
      </c>
      <c r="BH1311" s="73">
        <v>-16263.54999999993</v>
      </c>
      <c r="BI1311" s="73">
        <v>-70639.799999999988</v>
      </c>
      <c r="BJ1311" s="71">
        <v>1.0619058322960764</v>
      </c>
      <c r="BK1311" s="71">
        <v>10.805659269884313</v>
      </c>
      <c r="BL1311" s="71">
        <v>10.46183385921872</v>
      </c>
      <c r="BM1311" s="71">
        <v>11.795142976277697</v>
      </c>
      <c r="BN1311" s="71">
        <v>5.3803586607150251</v>
      </c>
      <c r="BO1311" s="71">
        <v>13.153849783477174</v>
      </c>
      <c r="BP1311" s="71">
        <v>17.338982094930174</v>
      </c>
      <c r="BQ1311" s="71">
        <v>19.179508826824947</v>
      </c>
      <c r="BR1311" s="72">
        <v>3.8278418145151689</v>
      </c>
      <c r="BS1311" s="72">
        <v>8.2587699604580074</v>
      </c>
      <c r="BT1311" s="71">
        <v>12.846277625566266</v>
      </c>
      <c r="BU1311" s="71">
        <v>7.5818593096333267</v>
      </c>
      <c r="BV1311" s="71">
        <v>6.2191537267240946</v>
      </c>
      <c r="BW1311" s="71">
        <v>7.2299044429335098</v>
      </c>
      <c r="BX1311" s="75">
        <v>8784</v>
      </c>
      <c r="BY1311" s="75">
        <v>8603</v>
      </c>
      <c r="BZ1311" s="75">
        <v>7485</v>
      </c>
      <c r="CA1311" s="75">
        <v>8587</v>
      </c>
      <c r="CB1311" s="75">
        <v>8404</v>
      </c>
      <c r="CC1311" s="75">
        <v>10780</v>
      </c>
      <c r="CD1311" s="75">
        <v>7447</v>
      </c>
      <c r="CE1311" s="75">
        <v>6835</v>
      </c>
      <c r="CF1311" s="75">
        <v>14236</v>
      </c>
      <c r="CG1311" s="75">
        <v>6709</v>
      </c>
      <c r="CH1311" s="75">
        <v>7934</v>
      </c>
      <c r="CI1311" s="75">
        <v>8267</v>
      </c>
      <c r="CJ1311" s="75">
        <v>4661</v>
      </c>
      <c r="CK1311" s="75">
        <v>56089</v>
      </c>
      <c r="CL1311" s="73">
        <v>573777.69999999984</v>
      </c>
      <c r="CM1311" s="73">
        <v>498756.11999999994</v>
      </c>
      <c r="CN1311" s="73">
        <v>582788.53000000026</v>
      </c>
      <c r="CO1311" s="73">
        <v>550958.43999999994</v>
      </c>
      <c r="CP1311" s="73">
        <v>769983.08999999973</v>
      </c>
      <c r="CQ1311" s="73">
        <v>647011.24999999988</v>
      </c>
      <c r="CR1311" s="73">
        <v>604757.92999999993</v>
      </c>
      <c r="CS1311" s="73">
        <v>1083200.5800000003</v>
      </c>
      <c r="CT1311" s="73">
        <v>681952.38</v>
      </c>
      <c r="CU1311" s="73">
        <v>669934.50999999989</v>
      </c>
      <c r="CV1311" s="73">
        <v>667181.71000000008</v>
      </c>
      <c r="CW1311" s="73">
        <v>554521.24999999988</v>
      </c>
      <c r="CX1311" s="73">
        <v>623789.61</v>
      </c>
      <c r="CY1311" s="77"/>
      <c r="CZ1311" s="4">
        <v>5275</v>
      </c>
      <c r="DA1311" s="76" t="str">
        <f t="shared" si="46"/>
        <v>5275</v>
      </c>
      <c r="DB1311" s="71">
        <v>1.9075038805964011</v>
      </c>
      <c r="DC1311" s="71">
        <v>2.2785509604780643</v>
      </c>
      <c r="DD1311" s="71">
        <v>1.0660490077229672</v>
      </c>
      <c r="DE1311" s="71">
        <v>1.2185275252742891</v>
      </c>
      <c r="DF1311" s="71">
        <v>0.88250530784633407</v>
      </c>
      <c r="DG1311" s="71">
        <v>0.53599980748765741</v>
      </c>
      <c r="DH1311" s="71">
        <v>0.6421517929246412</v>
      </c>
      <c r="DI1311" s="71">
        <v>0.33971004159178819</v>
      </c>
      <c r="DJ1311" s="71">
        <v>1.3854997173162797</v>
      </c>
      <c r="DK1311" s="71">
        <v>0.31395478247859393</v>
      </c>
      <c r="DL1311" s="71">
        <v>0.44123191881234947</v>
      </c>
      <c r="DM1311" s="71">
        <v>0.2047834120762228</v>
      </c>
      <c r="DN1311" s="71">
        <v>0.20617060476003043</v>
      </c>
      <c r="DO1311" s="71">
        <v>0.75653432967323186</v>
      </c>
      <c r="DQ1311" s="72"/>
      <c r="DR1311" s="72"/>
      <c r="DS1311" s="72"/>
      <c r="DT1311" s="72"/>
      <c r="DU1311" s="72"/>
      <c r="DV1311" s="72"/>
      <c r="DW1311" s="72"/>
      <c r="DX1311" s="72"/>
      <c r="DY1311" s="72"/>
      <c r="DZ1311" s="72"/>
      <c r="EA1311" s="72"/>
      <c r="EB1311" s="72"/>
      <c r="EC1311" s="72"/>
      <c r="ED1311" s="72"/>
    </row>
    <row r="1312" spans="1:134">
      <c r="A1312" s="4">
        <v>1437</v>
      </c>
      <c r="B1312" s="46" t="s">
        <v>9948</v>
      </c>
      <c r="C1312" s="65" t="str">
        <f t="shared" si="45"/>
        <v>1437</v>
      </c>
      <c r="D1312" s="69">
        <v>113261.02999999997</v>
      </c>
      <c r="E1312" s="68">
        <v>1494489.7799999998</v>
      </c>
      <c r="F1312" s="68">
        <v>-30399.039999999979</v>
      </c>
      <c r="G1312" s="69">
        <v>-435387.87999999966</v>
      </c>
      <c r="H1312" s="70">
        <v>63.580361773626315</v>
      </c>
      <c r="I1312" s="70">
        <v>-22.560387584361163</v>
      </c>
      <c r="J1312" s="69">
        <v>270370.70999999996</v>
      </c>
      <c r="K1312" s="69">
        <v>239980.98999999996</v>
      </c>
      <c r="L1312" s="69">
        <v>246276.72999999998</v>
      </c>
      <c r="M1312" s="69">
        <v>273805.28999999992</v>
      </c>
      <c r="N1312" s="69">
        <v>298708.99000000005</v>
      </c>
      <c r="O1312" s="69">
        <v>363668.71999999991</v>
      </c>
      <c r="P1312" s="69">
        <v>176874.91999999995</v>
      </c>
      <c r="Q1312" s="69">
        <v>204393.22999999995</v>
      </c>
      <c r="R1312" s="69">
        <v>425608.05999999988</v>
      </c>
      <c r="S1312" s="69">
        <v>193040.01999999996</v>
      </c>
      <c r="T1312" s="69">
        <v>197954.43999999997</v>
      </c>
      <c r="U1312" s="69">
        <v>183358.07999999999</v>
      </c>
      <c r="V1312" s="69">
        <v>113261.02999999997</v>
      </c>
      <c r="W1312" s="70">
        <v>83.234098601599698</v>
      </c>
      <c r="X1312" s="70">
        <v>75.959620807009728</v>
      </c>
      <c r="Y1312" s="70">
        <v>80.62246410126474</v>
      </c>
      <c r="Z1312" s="71">
        <v>75.572506985960885</v>
      </c>
      <c r="AA1312" s="71">
        <v>78.450501676253197</v>
      </c>
      <c r="AB1312" s="71">
        <v>88.547780847281558</v>
      </c>
      <c r="AC1312" s="71">
        <v>53.862911013823286</v>
      </c>
      <c r="AD1312" s="71">
        <v>65.986586084002425</v>
      </c>
      <c r="AE1312" s="71">
        <v>73.593480449367306</v>
      </c>
      <c r="AF1312" s="71">
        <v>66.249157454531911</v>
      </c>
      <c r="AG1312" s="71">
        <v>58.908447119363252</v>
      </c>
      <c r="AH1312" s="71">
        <v>55.239580600661178</v>
      </c>
      <c r="AI1312" s="71">
        <v>64.81494394459645</v>
      </c>
      <c r="AJ1312" s="71">
        <v>-18.728790808601158</v>
      </c>
      <c r="AK1312" s="71">
        <v>-30.721225213663274</v>
      </c>
      <c r="AL1312" s="71">
        <v>-26.366971757854607</v>
      </c>
      <c r="AM1312" s="71">
        <v>-38.316489006343147</v>
      </c>
      <c r="AN1312" s="71">
        <v>-48.166637838444124</v>
      </c>
      <c r="AO1312" s="71">
        <v>-38.067609284819824</v>
      </c>
      <c r="AP1312" s="71">
        <v>-44.469087186602238</v>
      </c>
      <c r="AQ1312" s="71">
        <v>-16.029469866707156</v>
      </c>
      <c r="AR1312" s="71">
        <v>44.650505201694756</v>
      </c>
      <c r="AS1312" s="71">
        <v>-52.834393887451455</v>
      </c>
      <c r="AT1312" s="71">
        <v>-23.750801715662838</v>
      </c>
      <c r="AU1312" s="71">
        <v>-29.791533886871512</v>
      </c>
      <c r="AV1312" s="72">
        <v>-21.160396204735243</v>
      </c>
      <c r="AW1312" s="73">
        <v>-62306.400000000023</v>
      </c>
      <c r="AX1312" s="73">
        <v>-106418.01999999993</v>
      </c>
      <c r="AY1312" s="73">
        <v>-88188.300000000047</v>
      </c>
      <c r="AZ1312" s="73">
        <v>-170082.04000000004</v>
      </c>
      <c r="BA1312" s="73">
        <v>-277569.36999999982</v>
      </c>
      <c r="BB1312" s="73">
        <v>-219300.35999999993</v>
      </c>
      <c r="BC1312" s="73">
        <v>-141641.22000000006</v>
      </c>
      <c r="BD1312" s="73">
        <v>-39017.439999999973</v>
      </c>
      <c r="BE1312" s="73">
        <v>131376.06999999983</v>
      </c>
      <c r="BF1312" s="73">
        <v>-216241.31000000006</v>
      </c>
      <c r="BG1312" s="73">
        <v>-61660.669999999984</v>
      </c>
      <c r="BH1312" s="73">
        <v>-77804.26999999999</v>
      </c>
      <c r="BI1312" s="73">
        <v>-30399.039999999979</v>
      </c>
      <c r="BJ1312" s="71">
        <v>23.653422864206625</v>
      </c>
      <c r="BK1312" s="71">
        <v>20.533938288824793</v>
      </c>
      <c r="BL1312" s="71">
        <v>19.705984893286558</v>
      </c>
      <c r="BM1312" s="71">
        <v>21.436492164627854</v>
      </c>
      <c r="BN1312" s="71">
        <v>14.149175520821348</v>
      </c>
      <c r="BO1312" s="71">
        <v>14.060311072805426</v>
      </c>
      <c r="BP1312" s="71">
        <v>20.832951998650969</v>
      </c>
      <c r="BQ1312" s="71">
        <v>24.35391284116977</v>
      </c>
      <c r="BR1312" s="72">
        <v>19.881380871423413</v>
      </c>
      <c r="BS1312" s="72">
        <v>358.15737435592348</v>
      </c>
      <c r="BT1312" s="71">
        <v>18.852759253873842</v>
      </c>
      <c r="BU1312" s="71">
        <v>17.344822734185161</v>
      </c>
      <c r="BV1312" s="71">
        <v>18.493582850055066</v>
      </c>
      <c r="BW1312" s="71">
        <v>1.7344499479181481</v>
      </c>
      <c r="BX1312" s="75">
        <v>5911</v>
      </c>
      <c r="BY1312" s="75">
        <v>5200</v>
      </c>
      <c r="BZ1312" s="75">
        <v>4961</v>
      </c>
      <c r="CA1312" s="75">
        <v>5302</v>
      </c>
      <c r="CB1312" s="75">
        <v>6121</v>
      </c>
      <c r="CC1312" s="75">
        <v>7196</v>
      </c>
      <c r="CD1312" s="75">
        <v>4041</v>
      </c>
      <c r="CE1312" s="75">
        <v>4289</v>
      </c>
      <c r="CF1312" s="75">
        <v>7716</v>
      </c>
      <c r="CG1312" s="75">
        <v>4896</v>
      </c>
      <c r="CH1312" s="75">
        <v>4688</v>
      </c>
      <c r="CI1312" s="75">
        <v>4491</v>
      </c>
      <c r="CJ1312" s="75">
        <v>2691</v>
      </c>
      <c r="CK1312" s="75">
        <v>32812</v>
      </c>
      <c r="CL1312" s="73">
        <v>482181.17</v>
      </c>
      <c r="CM1312" s="73">
        <v>494800.05</v>
      </c>
      <c r="CN1312" s="73">
        <v>483214.76000000007</v>
      </c>
      <c r="CO1312" s="73">
        <v>608345.4700000002</v>
      </c>
      <c r="CP1312" s="73">
        <v>655026.12000000011</v>
      </c>
      <c r="CQ1312" s="73">
        <v>554475.94999999984</v>
      </c>
      <c r="CR1312" s="73">
        <v>626884.71000000008</v>
      </c>
      <c r="CS1312" s="73">
        <v>770935.83000000007</v>
      </c>
      <c r="CT1312" s="73">
        <v>652863.35</v>
      </c>
      <c r="CU1312" s="73">
        <v>642090.98</v>
      </c>
      <c r="CV1312" s="73">
        <v>638079.55000000005</v>
      </c>
      <c r="CW1312" s="73">
        <v>670760.2100000002</v>
      </c>
      <c r="CX1312" s="73">
        <v>675126.34</v>
      </c>
      <c r="CY1312" s="77"/>
      <c r="CZ1312" s="4">
        <v>1437</v>
      </c>
      <c r="DA1312" s="76" t="str">
        <f t="shared" si="46"/>
        <v>1437</v>
      </c>
      <c r="DB1312" s="71">
        <v>1.8822484061071207</v>
      </c>
      <c r="DC1312" s="71">
        <v>1.6316383469280968</v>
      </c>
      <c r="DD1312" s="71">
        <v>1.9662506923687473</v>
      </c>
      <c r="DE1312" s="71">
        <v>1.6588807254431892</v>
      </c>
      <c r="DF1312" s="71">
        <v>1.1753329363694209</v>
      </c>
      <c r="DG1312" s="71">
        <v>0.70349870080411581</v>
      </c>
      <c r="DH1312" s="71">
        <v>0.72689332392597183</v>
      </c>
      <c r="DI1312" s="71">
        <v>0.6507986956820131</v>
      </c>
      <c r="DJ1312" s="71">
        <v>0.42480803801485684</v>
      </c>
      <c r="DK1312" s="71">
        <v>0.55408326740635605</v>
      </c>
      <c r="DL1312" s="71">
        <v>0.69380957024512191</v>
      </c>
      <c r="DM1312" s="71">
        <v>0.37683029736647716</v>
      </c>
      <c r="DN1312" s="71">
        <v>0.54443131624916574</v>
      </c>
      <c r="DO1312" s="71">
        <v>0.54797409828037502</v>
      </c>
      <c r="DQ1312" s="71"/>
      <c r="DR1312" s="71"/>
      <c r="DS1312" s="71"/>
      <c r="DT1312" s="71"/>
      <c r="DU1312" s="71"/>
      <c r="DV1312" s="71"/>
      <c r="DW1312" s="71"/>
      <c r="DX1312" s="71"/>
      <c r="DY1312" s="71"/>
      <c r="DZ1312" s="71"/>
      <c r="EA1312" s="71"/>
      <c r="EB1312" s="71"/>
      <c r="EC1312" s="71"/>
      <c r="ED1312" s="71"/>
    </row>
    <row r="1313" spans="1:134">
      <c r="A1313" s="4">
        <v>5253</v>
      </c>
      <c r="B1313" s="46" t="s">
        <v>9955</v>
      </c>
      <c r="C1313" s="65" t="str">
        <f t="shared" si="45"/>
        <v>5253</v>
      </c>
      <c r="D1313" s="69">
        <v>123921.11</v>
      </c>
      <c r="E1313" s="68">
        <v>1470399.4900000005</v>
      </c>
      <c r="F1313" s="68">
        <v>-10820.309999999983</v>
      </c>
      <c r="G1313" s="69">
        <v>137457.80000000098</v>
      </c>
      <c r="H1313" s="70">
        <v>88.578736095937899</v>
      </c>
      <c r="I1313" s="70">
        <v>10.312364076481174</v>
      </c>
      <c r="J1313" s="69">
        <v>225070.35999999996</v>
      </c>
      <c r="K1313" s="69">
        <v>191245.93</v>
      </c>
      <c r="L1313" s="69">
        <v>198441.75999999995</v>
      </c>
      <c r="M1313" s="69">
        <v>217838.64999999994</v>
      </c>
      <c r="N1313" s="69">
        <v>310697.87000000005</v>
      </c>
      <c r="O1313" s="69">
        <v>337541.5199999999</v>
      </c>
      <c r="P1313" s="69">
        <v>169552.37999999998</v>
      </c>
      <c r="Q1313" s="69">
        <v>175454.89999999997</v>
      </c>
      <c r="R1313" s="69">
        <v>408111.88</v>
      </c>
      <c r="S1313" s="69">
        <v>171476.69000000003</v>
      </c>
      <c r="T1313" s="69">
        <v>205833.84000000003</v>
      </c>
      <c r="U1313" s="69">
        <v>216048.68999999997</v>
      </c>
      <c r="V1313" s="69">
        <v>123921.11</v>
      </c>
      <c r="W1313" s="70">
        <v>109.75431783704357</v>
      </c>
      <c r="X1313" s="70">
        <v>79.462736703287945</v>
      </c>
      <c r="Y1313" s="70">
        <v>100.51059527216512</v>
      </c>
      <c r="Z1313" s="71">
        <v>86.462227743109736</v>
      </c>
      <c r="AA1313" s="71">
        <v>95.051335644857772</v>
      </c>
      <c r="AB1313" s="71">
        <v>93.747947432873502</v>
      </c>
      <c r="AC1313" s="71">
        <v>96.147682127692519</v>
      </c>
      <c r="AD1313" s="71">
        <v>90.001711805782932</v>
      </c>
      <c r="AE1313" s="71">
        <v>91.026087587168135</v>
      </c>
      <c r="AF1313" s="71">
        <v>84.726453157252578</v>
      </c>
      <c r="AG1313" s="71">
        <v>96.247751595710554</v>
      </c>
      <c r="AH1313" s="71">
        <v>82.693689650871178</v>
      </c>
      <c r="AI1313" s="71">
        <v>76.098651856170846</v>
      </c>
      <c r="AJ1313" s="71">
        <v>16.672624614063935</v>
      </c>
      <c r="AK1313" s="71">
        <v>-4.3846937860277375</v>
      </c>
      <c r="AL1313" s="71">
        <v>3.3024959065109272</v>
      </c>
      <c r="AM1313" s="71">
        <v>-5.2574895062364124</v>
      </c>
      <c r="AN1313" s="71">
        <v>-2.6477822749567337</v>
      </c>
      <c r="AO1313" s="71">
        <v>-0.36937605606539581</v>
      </c>
      <c r="AP1313" s="71">
        <v>2.9373993369236739</v>
      </c>
      <c r="AQ1313" s="71">
        <v>13.45306969761868</v>
      </c>
      <c r="AR1313" s="71">
        <v>102.64216639769326</v>
      </c>
      <c r="AS1313" s="71">
        <v>-44.809715042307893</v>
      </c>
      <c r="AT1313" s="71">
        <v>25.766006271502562</v>
      </c>
      <c r="AU1313" s="71">
        <v>6.3880384551387781</v>
      </c>
      <c r="AV1313" s="72">
        <v>-8.0304259818547159</v>
      </c>
      <c r="AW1313" s="73">
        <v>32162.75999999998</v>
      </c>
      <c r="AX1313" s="73">
        <v>-8770.0900000000256</v>
      </c>
      <c r="AY1313" s="73">
        <v>6344.0199999999604</v>
      </c>
      <c r="AZ1313" s="73">
        <v>-12088.390000000101</v>
      </c>
      <c r="BA1313" s="73">
        <v>-8427.3999999999069</v>
      </c>
      <c r="BB1313" s="73">
        <v>1520.5300000000279</v>
      </c>
      <c r="BC1313" s="73">
        <v>4838.3099999999686</v>
      </c>
      <c r="BD1313" s="73">
        <v>20805.139999999956</v>
      </c>
      <c r="BE1313" s="73">
        <v>206716.53999999998</v>
      </c>
      <c r="BF1313" s="73">
        <v>-139224.17000000001</v>
      </c>
      <c r="BG1313" s="73">
        <v>42169.71000000005</v>
      </c>
      <c r="BH1313" s="73">
        <v>12972.579999999929</v>
      </c>
      <c r="BI1313" s="73">
        <v>-10820.309999999983</v>
      </c>
      <c r="BJ1313" s="71">
        <v>5.733737618393195</v>
      </c>
      <c r="BK1313" s="71">
        <v>8.5179723603317736</v>
      </c>
      <c r="BL1313" s="71">
        <v>9.2158337852712915</v>
      </c>
      <c r="BM1313" s="71">
        <v>6.8043347758285044</v>
      </c>
      <c r="BN1313" s="71">
        <v>-2.5210511120387036</v>
      </c>
      <c r="BO1313" s="71">
        <v>7.3900451645213412</v>
      </c>
      <c r="BP1313" s="71">
        <v>15.332818149441838</v>
      </c>
      <c r="BQ1313" s="71">
        <v>15.894326035368362</v>
      </c>
      <c r="BR1313" s="72">
        <v>11.405506233834933</v>
      </c>
      <c r="BS1313" s="72">
        <v>10.506414531834762</v>
      </c>
      <c r="BT1313" s="71">
        <v>11.204212176122983</v>
      </c>
      <c r="BU1313" s="71">
        <v>11.409894198758119</v>
      </c>
      <c r="BV1313" s="71">
        <v>8.6565820539115439</v>
      </c>
      <c r="BW1313" s="71">
        <v>10.521917091124456</v>
      </c>
      <c r="BX1313" s="75">
        <v>4995</v>
      </c>
      <c r="BY1313" s="75">
        <v>4830</v>
      </c>
      <c r="BZ1313" s="75">
        <v>4340</v>
      </c>
      <c r="CA1313" s="75">
        <v>4668</v>
      </c>
      <c r="CB1313" s="75">
        <v>5910</v>
      </c>
      <c r="CC1313" s="75">
        <v>7987</v>
      </c>
      <c r="CD1313" s="75">
        <v>3951</v>
      </c>
      <c r="CE1313" s="75">
        <v>4351</v>
      </c>
      <c r="CF1313" s="75">
        <v>7286</v>
      </c>
      <c r="CG1313" s="75">
        <v>4313</v>
      </c>
      <c r="CH1313" s="75">
        <v>4882</v>
      </c>
      <c r="CI1313" s="75">
        <v>4969</v>
      </c>
      <c r="CJ1313" s="75">
        <v>2850</v>
      </c>
      <c r="CK1313" s="75">
        <v>32602</v>
      </c>
      <c r="CL1313" s="73">
        <v>511441.86000000004</v>
      </c>
      <c r="CM1313" s="73">
        <v>525273.2300000001</v>
      </c>
      <c r="CN1313" s="73">
        <v>450512.57000000012</v>
      </c>
      <c r="CO1313" s="73">
        <v>575482.77999999991</v>
      </c>
      <c r="CP1313" s="73">
        <v>497304.6700000001</v>
      </c>
      <c r="CQ1313" s="73">
        <v>358531.33999999997</v>
      </c>
      <c r="CR1313" s="73">
        <v>385176.29000000015</v>
      </c>
      <c r="CS1313" s="73">
        <v>618283.37999999989</v>
      </c>
      <c r="CT1313" s="73">
        <v>532085.25000000012</v>
      </c>
      <c r="CU1313" s="73">
        <v>541393.76000000013</v>
      </c>
      <c r="CV1313" s="73">
        <v>559101.28</v>
      </c>
      <c r="CW1313" s="73">
        <v>530127.06000000006</v>
      </c>
      <c r="CX1313" s="73">
        <v>567867.39999999991</v>
      </c>
      <c r="CY1313" s="77"/>
      <c r="CZ1313" s="4">
        <v>5253</v>
      </c>
      <c r="DA1313" s="76" t="str">
        <f t="shared" si="46"/>
        <v>5253</v>
      </c>
      <c r="DB1313" s="71">
        <v>4.2446423937115565</v>
      </c>
      <c r="DC1313" s="71">
        <v>2.1843241036609449</v>
      </c>
      <c r="DD1313" s="71">
        <v>1.3012472426127109</v>
      </c>
      <c r="DE1313" s="71">
        <v>0.9328359353131388</v>
      </c>
      <c r="DF1313" s="71">
        <v>1.020295331302608</v>
      </c>
      <c r="DG1313" s="71">
        <v>0.31632754507127747</v>
      </c>
      <c r="DH1313" s="71">
        <v>0.97057144516707639</v>
      </c>
      <c r="DI1313" s="71">
        <v>0.18772308675271684</v>
      </c>
      <c r="DJ1313" s="71">
        <v>0.55643990878272764</v>
      </c>
      <c r="DK1313" s="71">
        <v>0.20841344109610843</v>
      </c>
      <c r="DL1313" s="71">
        <v>0.17050706119933584</v>
      </c>
      <c r="DM1313" s="71">
        <v>0.20739424332579018</v>
      </c>
      <c r="DN1313" s="71">
        <v>0.14374053334254991</v>
      </c>
      <c r="DO1313" s="71">
        <v>0.37922472876397478</v>
      </c>
      <c r="DQ1313" s="71"/>
      <c r="DR1313" s="71"/>
      <c r="DS1313" s="71"/>
      <c r="DT1313" s="71"/>
      <c r="DU1313" s="71"/>
      <c r="DV1313" s="71"/>
      <c r="DW1313" s="71"/>
      <c r="DX1313" s="71"/>
      <c r="DY1313" s="71"/>
      <c r="DZ1313" s="71"/>
      <c r="EA1313" s="71"/>
      <c r="EB1313" s="71"/>
      <c r="EC1313" s="71"/>
      <c r="ED1313" s="71"/>
    </row>
    <row r="1314" spans="1:134">
      <c r="A1314" s="4">
        <v>5255</v>
      </c>
      <c r="B1314" s="46" t="s">
        <v>9963</v>
      </c>
      <c r="C1314" s="65" t="str">
        <f t="shared" si="45"/>
        <v>5255</v>
      </c>
      <c r="D1314" s="69">
        <v>250151.44999999998</v>
      </c>
      <c r="E1314" s="68">
        <v>3154611.8300000005</v>
      </c>
      <c r="F1314" s="68">
        <v>8255.4000000000233</v>
      </c>
      <c r="G1314" s="69">
        <v>175097.79000000143</v>
      </c>
      <c r="H1314" s="70">
        <v>90.973429845043029</v>
      </c>
      <c r="I1314" s="70">
        <v>5.8767231048188373</v>
      </c>
      <c r="J1314" s="69">
        <v>384573.64</v>
      </c>
      <c r="K1314" s="69">
        <v>397517.16</v>
      </c>
      <c r="L1314" s="69">
        <v>388523.90999999992</v>
      </c>
      <c r="M1314" s="69">
        <v>495057.09999999992</v>
      </c>
      <c r="N1314" s="69">
        <v>614458.48</v>
      </c>
      <c r="O1314" s="69">
        <v>672570.43</v>
      </c>
      <c r="P1314" s="69">
        <v>402944.36</v>
      </c>
      <c r="Q1314" s="69">
        <v>388635.58999999997</v>
      </c>
      <c r="R1314" s="69">
        <v>714831.82000000007</v>
      </c>
      <c r="S1314" s="69">
        <v>397022.36</v>
      </c>
      <c r="T1314" s="69">
        <v>541235.87</v>
      </c>
      <c r="U1314" s="69">
        <v>459790.38000000006</v>
      </c>
      <c r="V1314" s="69">
        <v>250151.44999999998</v>
      </c>
      <c r="W1314" s="70">
        <v>84.303937429020422</v>
      </c>
      <c r="X1314" s="70">
        <v>81.050257688526756</v>
      </c>
      <c r="Y1314" s="70">
        <v>84.848735861666398</v>
      </c>
      <c r="Z1314" s="71">
        <v>86.756782582335262</v>
      </c>
      <c r="AA1314" s="71">
        <v>101.3629154138318</v>
      </c>
      <c r="AB1314" s="71">
        <v>112.93112639307661</v>
      </c>
      <c r="AC1314" s="71">
        <v>76.376222890572549</v>
      </c>
      <c r="AD1314" s="71">
        <v>81.585667260991585</v>
      </c>
      <c r="AE1314" s="71">
        <v>96.44237058205286</v>
      </c>
      <c r="AF1314" s="71">
        <v>91.055852918099546</v>
      </c>
      <c r="AG1314" s="71">
        <v>104.42282382700685</v>
      </c>
      <c r="AH1314" s="71">
        <v>89.239596237770911</v>
      </c>
      <c r="AI1314" s="71">
        <v>98.904219949152946</v>
      </c>
      <c r="AJ1314" s="71">
        <v>-38.922301459971401</v>
      </c>
      <c r="AK1314" s="71">
        <v>-42.640143344102391</v>
      </c>
      <c r="AL1314" s="71">
        <v>-30.94940134238189</v>
      </c>
      <c r="AM1314" s="71">
        <v>-36.643512690773171</v>
      </c>
      <c r="AN1314" s="71">
        <v>-37.377970641522317</v>
      </c>
      <c r="AO1314" s="71">
        <v>-24.970302785804666</v>
      </c>
      <c r="AP1314" s="71">
        <v>-28.163023922092435</v>
      </c>
      <c r="AQ1314" s="71">
        <v>-2.7595347667507264</v>
      </c>
      <c r="AR1314" s="71">
        <v>68.54419242796817</v>
      </c>
      <c r="AS1314" s="71">
        <v>-26.785651784361832</v>
      </c>
      <c r="AT1314" s="71">
        <v>28.387994402161066</v>
      </c>
      <c r="AU1314" s="71">
        <v>18.173561887874222</v>
      </c>
      <c r="AV1314" s="72">
        <v>3.4127882617347449</v>
      </c>
      <c r="AW1314" s="73">
        <v>-245072.93999999983</v>
      </c>
      <c r="AX1314" s="73">
        <v>-295506.12000000005</v>
      </c>
      <c r="AY1314" s="73">
        <v>-174141.6100000001</v>
      </c>
      <c r="AZ1314" s="73">
        <v>-286326.34000000003</v>
      </c>
      <c r="BA1314" s="73">
        <v>-366759.2899999998</v>
      </c>
      <c r="BB1314" s="73">
        <v>-204588.5199999999</v>
      </c>
      <c r="BC1314" s="73">
        <v>-157970.62</v>
      </c>
      <c r="BD1314" s="73">
        <v>-11028.880000000121</v>
      </c>
      <c r="BE1314" s="73">
        <v>290710.52000000025</v>
      </c>
      <c r="BF1314" s="73">
        <v>-145251.61999999988</v>
      </c>
      <c r="BG1314" s="73">
        <v>119673.19000000006</v>
      </c>
      <c r="BH1314" s="73">
        <v>70709.799999999988</v>
      </c>
      <c r="BI1314" s="73">
        <v>8255.4000000000233</v>
      </c>
      <c r="BJ1314" s="71">
        <v>12.093323368622515</v>
      </c>
      <c r="BK1314" s="71">
        <v>9.614073737854584</v>
      </c>
      <c r="BL1314" s="71">
        <v>9.9167076144006625</v>
      </c>
      <c r="BM1314" s="71">
        <v>14.08604106693997</v>
      </c>
      <c r="BN1314" s="71">
        <v>2.3033265831087046</v>
      </c>
      <c r="BO1314" s="71">
        <v>10.099709142457714</v>
      </c>
      <c r="BP1314" s="71">
        <v>16.056976668500649</v>
      </c>
      <c r="BQ1314" s="71">
        <v>15.64172377348865</v>
      </c>
      <c r="BR1314" s="72">
        <v>12.545628230363222</v>
      </c>
      <c r="BS1314" s="72">
        <v>12.475008618808674</v>
      </c>
      <c r="BT1314" s="71">
        <v>13.131982963182494</v>
      </c>
      <c r="BU1314" s="71">
        <v>13.404339552420446</v>
      </c>
      <c r="BV1314" s="71">
        <v>12.340859177641855</v>
      </c>
      <c r="BW1314" s="71">
        <v>12.167006359695733</v>
      </c>
      <c r="BX1314" s="75">
        <v>5302</v>
      </c>
      <c r="BY1314" s="75">
        <v>4959</v>
      </c>
      <c r="BZ1314" s="75">
        <v>5446</v>
      </c>
      <c r="CA1314" s="75">
        <v>6353</v>
      </c>
      <c r="CB1314" s="75">
        <v>8004</v>
      </c>
      <c r="CC1314" s="75">
        <v>9247</v>
      </c>
      <c r="CD1314" s="75">
        <v>5732</v>
      </c>
      <c r="CE1314" s="75">
        <v>5827</v>
      </c>
      <c r="CF1314" s="75">
        <v>11858</v>
      </c>
      <c r="CG1314" s="75">
        <v>6706</v>
      </c>
      <c r="CH1314" s="75">
        <v>7940</v>
      </c>
      <c r="CI1314" s="75">
        <v>7105</v>
      </c>
      <c r="CJ1314" s="75">
        <v>3691</v>
      </c>
      <c r="CK1314" s="75">
        <v>48859</v>
      </c>
      <c r="CL1314" s="73">
        <v>906806.79</v>
      </c>
      <c r="CM1314" s="73">
        <v>932061.94000000018</v>
      </c>
      <c r="CN1314" s="73">
        <v>838684.76999999979</v>
      </c>
      <c r="CO1314" s="73">
        <v>933482.84</v>
      </c>
      <c r="CP1314" s="73">
        <v>1005846.45</v>
      </c>
      <c r="CQ1314" s="73">
        <v>819624.10999999975</v>
      </c>
      <c r="CR1314" s="73">
        <v>740394.47</v>
      </c>
      <c r="CS1314" s="73">
        <v>865818.09000000008</v>
      </c>
      <c r="CT1314" s="73">
        <v>719158.58999999985</v>
      </c>
      <c r="CU1314" s="73">
        <v>707829.95999999985</v>
      </c>
      <c r="CV1314" s="73">
        <v>690027.2300000001</v>
      </c>
      <c r="CW1314" s="73">
        <v>683257.94000000018</v>
      </c>
      <c r="CX1314" s="73">
        <v>725958.86</v>
      </c>
      <c r="CY1314" s="77"/>
      <c r="CZ1314" s="4">
        <v>5255</v>
      </c>
      <c r="DA1314" s="76" t="str">
        <f t="shared" si="46"/>
        <v>5255</v>
      </c>
      <c r="DB1314" s="71">
        <v>6.9204317272614251</v>
      </c>
      <c r="DC1314" s="71">
        <v>11.526552924504131</v>
      </c>
      <c r="DD1314" s="71">
        <v>2.9688068821220828</v>
      </c>
      <c r="DE1314" s="71">
        <v>1.0606453287686579</v>
      </c>
      <c r="DF1314" s="71">
        <v>1.4031824339020251</v>
      </c>
      <c r="DG1314" s="71">
        <v>1.359627980393028</v>
      </c>
      <c r="DH1314" s="71">
        <v>1.7053558307233934</v>
      </c>
      <c r="DI1314" s="71">
        <v>0.98775992680099778</v>
      </c>
      <c r="DJ1314" s="71">
        <v>1.4098760470801184</v>
      </c>
      <c r="DK1314" s="71">
        <v>0.9340662395484679</v>
      </c>
      <c r="DL1314" s="71">
        <v>0.81673457796692639</v>
      </c>
      <c r="DM1314" s="71">
        <v>0.71680438830235393</v>
      </c>
      <c r="DN1314" s="72">
        <v>1.4782400989038265</v>
      </c>
      <c r="DO1314" s="71">
        <v>1.1390859916355458</v>
      </c>
      <c r="DQ1314" s="71"/>
      <c r="DR1314" s="71"/>
      <c r="DS1314" s="71"/>
      <c r="DT1314" s="71"/>
      <c r="DU1314" s="71"/>
      <c r="DV1314" s="71"/>
      <c r="DW1314" s="71"/>
      <c r="DX1314" s="71"/>
      <c r="DY1314" s="71"/>
      <c r="DZ1314" s="71"/>
      <c r="EA1314" s="71"/>
      <c r="EB1314" s="71"/>
      <c r="EC1314" s="71"/>
      <c r="ED1314" s="71"/>
    </row>
    <row r="1315" spans="1:134">
      <c r="A1315" s="4">
        <v>5238</v>
      </c>
      <c r="B1315" s="46" t="s">
        <v>9970</v>
      </c>
      <c r="C1315" s="65" t="str">
        <f t="shared" si="45"/>
        <v>5238</v>
      </c>
      <c r="D1315" s="69">
        <v>153082.91999999998</v>
      </c>
      <c r="E1315" s="68">
        <v>1860984.0599999998</v>
      </c>
      <c r="F1315" s="68">
        <v>18470.380000000005</v>
      </c>
      <c r="G1315" s="69">
        <v>211636.85999999964</v>
      </c>
      <c r="H1315" s="70">
        <v>93.492735951840373</v>
      </c>
      <c r="I1315" s="70">
        <v>12.831552992602147</v>
      </c>
      <c r="J1315" s="69">
        <v>241162.77999999994</v>
      </c>
      <c r="K1315" s="69">
        <v>212118.1699999999</v>
      </c>
      <c r="L1315" s="69">
        <v>205264.46</v>
      </c>
      <c r="M1315" s="69">
        <v>245241.99000000005</v>
      </c>
      <c r="N1315" s="69">
        <v>321636.77</v>
      </c>
      <c r="O1315" s="69">
        <v>433116.35999999993</v>
      </c>
      <c r="P1315" s="69">
        <v>233822.02999999997</v>
      </c>
      <c r="Q1315" s="69">
        <v>208895.31999999998</v>
      </c>
      <c r="R1315" s="69">
        <v>473837.46999999991</v>
      </c>
      <c r="S1315" s="69">
        <v>241044.88999999996</v>
      </c>
      <c r="T1315" s="69">
        <v>276367.68</v>
      </c>
      <c r="U1315" s="69">
        <v>273933.75</v>
      </c>
      <c r="V1315" s="69">
        <v>153082.91999999998</v>
      </c>
      <c r="W1315" s="70">
        <v>90.274150142740325</v>
      </c>
      <c r="X1315" s="70">
        <v>84.32832363960047</v>
      </c>
      <c r="Y1315" s="70">
        <v>80.61953830304374</v>
      </c>
      <c r="Z1315" s="71">
        <v>78.099499949111873</v>
      </c>
      <c r="AA1315" s="71">
        <v>104.55782316175977</v>
      </c>
      <c r="AB1315" s="71">
        <v>125.61064595133114</v>
      </c>
      <c r="AC1315" s="71">
        <v>88.586382812830024</v>
      </c>
      <c r="AD1315" s="71">
        <v>80.050044623055797</v>
      </c>
      <c r="AE1315" s="71">
        <v>94.353706574646509</v>
      </c>
      <c r="AF1315" s="71">
        <v>93.263434843902971</v>
      </c>
      <c r="AG1315" s="71">
        <v>99.013611650200488</v>
      </c>
      <c r="AH1315" s="71">
        <v>103.37437874850819</v>
      </c>
      <c r="AI1315" s="71">
        <v>95.173318884109023</v>
      </c>
      <c r="AJ1315" s="71">
        <v>-19.131541245993013</v>
      </c>
      <c r="AK1315" s="71">
        <v>-33.454302692360159</v>
      </c>
      <c r="AL1315" s="71">
        <v>-35.187663884326746</v>
      </c>
      <c r="AM1315" s="71">
        <v>-22.358084622035978</v>
      </c>
      <c r="AN1315" s="71">
        <v>-27.717194661859857</v>
      </c>
      <c r="AO1315" s="71">
        <v>-13.382129490404981</v>
      </c>
      <c r="AP1315" s="71">
        <v>-8.2011627908802787</v>
      </c>
      <c r="AQ1315" s="71">
        <v>-1.572050661044011</v>
      </c>
      <c r="AR1315" s="71">
        <v>89.048792315921887</v>
      </c>
      <c r="AS1315" s="71">
        <v>-35.347798800015752</v>
      </c>
      <c r="AT1315" s="71">
        <v>27.697936697849769</v>
      </c>
      <c r="AU1315" s="71">
        <v>31.767038026918492</v>
      </c>
      <c r="AV1315" s="72">
        <v>13.721143661652935</v>
      </c>
      <c r="AW1315" s="73">
        <v>-57053.34</v>
      </c>
      <c r="AX1315" s="73">
        <v>-106637.48000000013</v>
      </c>
      <c r="AY1315" s="73">
        <v>-111441.38999999998</v>
      </c>
      <c r="AZ1315" s="73">
        <v>-70620.889999999898</v>
      </c>
      <c r="BA1315" s="73">
        <v>-123311.20999999996</v>
      </c>
      <c r="BB1315" s="73">
        <v>-62757.580000000016</v>
      </c>
      <c r="BC1315" s="73">
        <v>-20889.290000000008</v>
      </c>
      <c r="BD1315" s="73">
        <v>-3336.3900000000431</v>
      </c>
      <c r="BE1315" s="73">
        <v>223194.5199999999</v>
      </c>
      <c r="BF1315" s="73">
        <v>-131788.33999999991</v>
      </c>
      <c r="BG1315" s="73">
        <v>59944.70000000007</v>
      </c>
      <c r="BH1315" s="73">
        <v>66041.280000000086</v>
      </c>
      <c r="BI1315" s="73">
        <v>18470.380000000005</v>
      </c>
      <c r="BJ1315" s="71">
        <v>14.43641509930093</v>
      </c>
      <c r="BK1315" s="71">
        <v>12.045244549349466</v>
      </c>
      <c r="BL1315" s="71">
        <v>10.455529378015132</v>
      </c>
      <c r="BM1315" s="71">
        <v>10.29503116325276</v>
      </c>
      <c r="BN1315" s="71">
        <v>1.9361116539588235</v>
      </c>
      <c r="BO1315" s="71">
        <v>9.0573904880749474</v>
      </c>
      <c r="BP1315" s="71">
        <v>18.313418955127727</v>
      </c>
      <c r="BQ1315" s="71">
        <v>18.134354655028382</v>
      </c>
      <c r="BR1315" s="72">
        <v>12.0718196120449</v>
      </c>
      <c r="BS1315" s="72">
        <v>11.558037435188339</v>
      </c>
      <c r="BT1315" s="71">
        <v>14.273708288117877</v>
      </c>
      <c r="BU1315" s="71">
        <v>14.017092651083583</v>
      </c>
      <c r="BV1315" s="71">
        <v>11.652537580155339</v>
      </c>
      <c r="BW1315" s="71">
        <v>12.562071810214615</v>
      </c>
      <c r="BX1315" s="75">
        <v>5782</v>
      </c>
      <c r="BY1315" s="75">
        <v>5646</v>
      </c>
      <c r="BZ1315" s="75">
        <v>5004</v>
      </c>
      <c r="CA1315" s="75">
        <v>5782</v>
      </c>
      <c r="CB1315" s="75">
        <v>7269</v>
      </c>
      <c r="CC1315" s="75">
        <v>8438</v>
      </c>
      <c r="CD1315" s="75">
        <v>5366</v>
      </c>
      <c r="CE1315" s="75">
        <v>5267</v>
      </c>
      <c r="CF1315" s="75">
        <v>8562</v>
      </c>
      <c r="CG1315" s="75">
        <v>5873</v>
      </c>
      <c r="CH1315" s="75">
        <v>6322</v>
      </c>
      <c r="CI1315" s="75">
        <v>6275</v>
      </c>
      <c r="CJ1315" s="75">
        <v>3878</v>
      </c>
      <c r="CK1315" s="75">
        <v>41543</v>
      </c>
      <c r="CL1315" s="73">
        <v>546467.81000000006</v>
      </c>
      <c r="CM1315" s="73">
        <v>507690.4599999999</v>
      </c>
      <c r="CN1315" s="73">
        <v>517694.49000000011</v>
      </c>
      <c r="CO1315" s="73">
        <v>637738.31999999983</v>
      </c>
      <c r="CP1315" s="73">
        <v>698690.94000000006</v>
      </c>
      <c r="CQ1315" s="73">
        <v>578417.85</v>
      </c>
      <c r="CR1315" s="73">
        <v>604466.13000000012</v>
      </c>
      <c r="CS1315" s="73">
        <v>769123.65</v>
      </c>
      <c r="CT1315" s="73">
        <v>657745.67000000004</v>
      </c>
      <c r="CU1315" s="73">
        <v>604720.62000000011</v>
      </c>
      <c r="CV1315" s="73">
        <v>618345.76000000013</v>
      </c>
      <c r="CW1315" s="73">
        <v>557383.65999999992</v>
      </c>
      <c r="CX1315" s="73">
        <v>591959.3400000002</v>
      </c>
      <c r="CY1315" s="77"/>
      <c r="CZ1315" s="4">
        <v>5238</v>
      </c>
      <c r="DA1315" s="76" t="str">
        <f t="shared" si="46"/>
        <v>5238</v>
      </c>
      <c r="DB1315" s="71">
        <v>2.2243987844024264</v>
      </c>
      <c r="DC1315" s="71">
        <v>1.4015532564539812</v>
      </c>
      <c r="DD1315" s="71">
        <v>1.3021160786990738</v>
      </c>
      <c r="DE1315" s="71">
        <v>0.45155772029342639</v>
      </c>
      <c r="DF1315" s="71">
        <v>0.76130201217142934</v>
      </c>
      <c r="DG1315" s="71">
        <v>0.3779826412279807</v>
      </c>
      <c r="DH1315" s="71">
        <v>0.23818346491388609</v>
      </c>
      <c r="DI1315" s="71">
        <v>0.10404173061127261</v>
      </c>
      <c r="DJ1315" s="71">
        <v>8.9638217000405418E-2</v>
      </c>
      <c r="DK1315" s="71">
        <v>0.3187503001220357</v>
      </c>
      <c r="DL1315" s="71">
        <v>0.16267878343122572</v>
      </c>
      <c r="DM1315" s="72">
        <v>0.17449907228976103</v>
      </c>
      <c r="DN1315" s="72">
        <v>0.18269981743471866</v>
      </c>
      <c r="DO1315" s="71">
        <v>0.17049992299496219</v>
      </c>
      <c r="DQ1315" s="71"/>
      <c r="DR1315" s="71"/>
      <c r="DS1315" s="71"/>
      <c r="DT1315" s="71"/>
      <c r="DU1315" s="71"/>
      <c r="DV1315" s="71"/>
      <c r="DW1315" s="71"/>
      <c r="DX1315" s="71"/>
      <c r="DY1315" s="71"/>
      <c r="DZ1315" s="71"/>
      <c r="EA1315" s="71"/>
      <c r="EB1315" s="71"/>
      <c r="EC1315" s="71"/>
      <c r="ED1315" s="71"/>
    </row>
    <row r="1316" spans="1:134">
      <c r="A1316" s="4">
        <v>5276</v>
      </c>
      <c r="B1316" s="46" t="s">
        <v>9978</v>
      </c>
      <c r="C1316" s="65" t="str">
        <f t="shared" si="45"/>
        <v>5276</v>
      </c>
      <c r="D1316" s="69">
        <v>180228.26</v>
      </c>
      <c r="E1316" s="68">
        <v>1892448.3199999994</v>
      </c>
      <c r="F1316" s="68">
        <v>74740.910000000062</v>
      </c>
      <c r="G1316" s="69">
        <v>538568.04999999912</v>
      </c>
      <c r="H1316" s="70">
        <v>112.4977112555285</v>
      </c>
      <c r="I1316" s="70">
        <v>39.779592179151791</v>
      </c>
      <c r="J1316" s="69">
        <v>194570.54999999993</v>
      </c>
      <c r="K1316" s="69">
        <v>206560.94999999992</v>
      </c>
      <c r="L1316" s="69">
        <v>181245.94999999998</v>
      </c>
      <c r="M1316" s="69">
        <v>221407.85</v>
      </c>
      <c r="N1316" s="69">
        <v>330637.83000000007</v>
      </c>
      <c r="O1316" s="69">
        <v>384561.28</v>
      </c>
      <c r="P1316" s="69">
        <v>197935.84999999995</v>
      </c>
      <c r="Q1316" s="69">
        <v>226425.68999999997</v>
      </c>
      <c r="R1316" s="69">
        <v>480723.99999999994</v>
      </c>
      <c r="S1316" s="69">
        <v>230063.64999999994</v>
      </c>
      <c r="T1316" s="69">
        <v>285543.71000000002</v>
      </c>
      <c r="U1316" s="69">
        <v>291527.15999999997</v>
      </c>
      <c r="V1316" s="69">
        <v>180228.26</v>
      </c>
      <c r="W1316" s="70">
        <v>98.325713453190602</v>
      </c>
      <c r="X1316" s="70">
        <v>102.98425264046872</v>
      </c>
      <c r="Y1316" s="70">
        <v>89.333868076869123</v>
      </c>
      <c r="Z1316" s="71">
        <v>96.454813156072888</v>
      </c>
      <c r="AA1316" s="71">
        <v>116.33775437646176</v>
      </c>
      <c r="AB1316" s="71">
        <v>98.190795923756582</v>
      </c>
      <c r="AC1316" s="71">
        <v>92.50650043076665</v>
      </c>
      <c r="AD1316" s="71">
        <v>102.7209879999115</v>
      </c>
      <c r="AE1316" s="71">
        <v>117.32000531371831</v>
      </c>
      <c r="AF1316" s="71">
        <v>113.39864523743938</v>
      </c>
      <c r="AG1316" s="71">
        <v>110.39949157352827</v>
      </c>
      <c r="AH1316" s="71">
        <v>119.53037818733729</v>
      </c>
      <c r="AI1316" s="71">
        <v>135.87938920467599</v>
      </c>
      <c r="AJ1316" s="71">
        <v>0.40398336984057703</v>
      </c>
      <c r="AK1316" s="71">
        <v>2.542151004338522</v>
      </c>
      <c r="AL1316" s="71">
        <v>-16.254881756412555</v>
      </c>
      <c r="AM1316" s="71">
        <v>3.6210190452331092</v>
      </c>
      <c r="AN1316" s="71">
        <v>12.294024664771452</v>
      </c>
      <c r="AO1316" s="71">
        <v>2.3284079036883787</v>
      </c>
      <c r="AP1316" s="71">
        <v>-3.35224922888675</v>
      </c>
      <c r="AQ1316" s="71">
        <v>30.231144983215952</v>
      </c>
      <c r="AR1316" s="71">
        <v>121.34703875976705</v>
      </c>
      <c r="AS1316" s="71">
        <v>-14.062519552371654</v>
      </c>
      <c r="AT1316" s="71">
        <v>44.79247011862293</v>
      </c>
      <c r="AU1316" s="71">
        <v>55.376258523712352</v>
      </c>
      <c r="AV1316" s="72">
        <v>70.852960094267317</v>
      </c>
      <c r="AW1316" s="73">
        <v>782.86999999993714</v>
      </c>
      <c r="AX1316" s="73">
        <v>5120.909999999858</v>
      </c>
      <c r="AY1316" s="73">
        <v>-35179.739999999962</v>
      </c>
      <c r="AZ1316" s="73">
        <v>7737.0600000000559</v>
      </c>
      <c r="BA1316" s="73">
        <v>36198.450000000128</v>
      </c>
      <c r="BB1316" s="73">
        <v>14417.490000000049</v>
      </c>
      <c r="BC1316" s="73">
        <v>-6865.4500000000116</v>
      </c>
      <c r="BD1316" s="73">
        <v>52561.219999999972</v>
      </c>
      <c r="BE1316" s="73">
        <v>263542.86999999994</v>
      </c>
      <c r="BF1316" s="73">
        <v>-37646.839999999938</v>
      </c>
      <c r="BG1316" s="73">
        <v>88334.760000000068</v>
      </c>
      <c r="BH1316" s="73">
        <v>103900.57999999999</v>
      </c>
      <c r="BI1316" s="73">
        <v>74740.910000000062</v>
      </c>
      <c r="BJ1316" s="71">
        <v>12.969490404313108</v>
      </c>
      <c r="BK1316" s="71">
        <v>9.616235372087953</v>
      </c>
      <c r="BL1316" s="71">
        <v>8.5353346825088856</v>
      </c>
      <c r="BM1316" s="71">
        <v>8.4415992312576922</v>
      </c>
      <c r="BN1316" s="71">
        <v>1.3060493787674998</v>
      </c>
      <c r="BO1316" s="71">
        <v>12.748101135832609</v>
      </c>
      <c r="BP1316" s="71">
        <v>15.360043698572303</v>
      </c>
      <c r="BQ1316" s="71">
        <v>17.697259638296359</v>
      </c>
      <c r="BR1316" s="72">
        <v>12.996700089649835</v>
      </c>
      <c r="BS1316" s="72">
        <v>12.906056553250119</v>
      </c>
      <c r="BT1316" s="71">
        <v>13.983723172828114</v>
      </c>
      <c r="BU1316" s="71">
        <v>12.413372825101529</v>
      </c>
      <c r="BV1316" s="71">
        <v>9.6914724558094818</v>
      </c>
      <c r="BW1316" s="71">
        <v>12.121425483672931</v>
      </c>
      <c r="BX1316" s="75">
        <v>4909</v>
      </c>
      <c r="BY1316" s="75">
        <v>4790</v>
      </c>
      <c r="BZ1316" s="75">
        <v>4067</v>
      </c>
      <c r="CA1316" s="75">
        <v>4701</v>
      </c>
      <c r="CB1316" s="75">
        <v>6045</v>
      </c>
      <c r="CC1316" s="75">
        <v>8071</v>
      </c>
      <c r="CD1316" s="75">
        <v>4440</v>
      </c>
      <c r="CE1316" s="75">
        <v>4916</v>
      </c>
      <c r="CF1316" s="75">
        <v>7945</v>
      </c>
      <c r="CG1316" s="75">
        <v>5060</v>
      </c>
      <c r="CH1316" s="75">
        <v>5826</v>
      </c>
      <c r="CI1316" s="75">
        <v>6001</v>
      </c>
      <c r="CJ1316" s="75">
        <v>3573</v>
      </c>
      <c r="CK1316" s="75">
        <v>37761</v>
      </c>
      <c r="CL1316" s="73">
        <v>492451.99</v>
      </c>
      <c r="CM1316" s="73">
        <v>455810.22</v>
      </c>
      <c r="CN1316" s="73">
        <v>422604.00999999995</v>
      </c>
      <c r="CO1316" s="73">
        <v>534889.43999999994</v>
      </c>
      <c r="CP1316" s="73">
        <v>459116.29999999993</v>
      </c>
      <c r="CQ1316" s="73">
        <v>310242.53000000003</v>
      </c>
      <c r="CR1316" s="73">
        <v>336653.43000000005</v>
      </c>
      <c r="CS1316" s="73">
        <v>461098.04000000015</v>
      </c>
      <c r="CT1316" s="73">
        <v>488326.90000000014</v>
      </c>
      <c r="CU1316" s="73">
        <v>493320.44999999984</v>
      </c>
      <c r="CV1316" s="73">
        <v>469795.87999999989</v>
      </c>
      <c r="CW1316" s="73">
        <v>500803.50999999995</v>
      </c>
      <c r="CX1316" s="73">
        <v>496935.01999999996</v>
      </c>
      <c r="CY1316" s="77"/>
      <c r="CZ1316" s="4">
        <v>5276</v>
      </c>
      <c r="DA1316" s="76" t="str">
        <f t="shared" si="46"/>
        <v>5276</v>
      </c>
      <c r="DB1316" s="71">
        <v>2.2311439834335909</v>
      </c>
      <c r="DC1316" s="71">
        <v>3.3843752450747311</v>
      </c>
      <c r="DD1316" s="71">
        <v>0.6534420274673084</v>
      </c>
      <c r="DE1316" s="71">
        <v>0.95863719888020105</v>
      </c>
      <c r="DF1316" s="71">
        <v>0.54791914478230941</v>
      </c>
      <c r="DG1316" s="71">
        <v>0.6723505218786916</v>
      </c>
      <c r="DH1316" s="71">
        <v>0.61936264469746594</v>
      </c>
      <c r="DI1316" s="71">
        <v>0.29043322836598634</v>
      </c>
      <c r="DJ1316" s="71">
        <v>0.35974037366043093</v>
      </c>
      <c r="DK1316" s="71">
        <v>0.23175804508333031</v>
      </c>
      <c r="DL1316" s="71">
        <v>0.39738300036424051</v>
      </c>
      <c r="DM1316" s="71">
        <v>0.23362951545109123</v>
      </c>
      <c r="DN1316" s="71">
        <v>0.59415483606755259</v>
      </c>
      <c r="DO1316" s="71">
        <v>0.3724064950976404</v>
      </c>
      <c r="DQ1316" s="71"/>
      <c r="DR1316" s="71"/>
      <c r="DS1316" s="71"/>
      <c r="DT1316" s="71"/>
      <c r="DU1316" s="71"/>
      <c r="DV1316" s="71"/>
      <c r="DW1316" s="71"/>
      <c r="DX1316" s="71"/>
      <c r="DY1316" s="71"/>
      <c r="DZ1316" s="71"/>
      <c r="EA1316" s="71"/>
      <c r="EB1316" s="71"/>
      <c r="EC1316" s="71"/>
      <c r="ED1316" s="71"/>
    </row>
    <row r="1317" spans="1:134">
      <c r="A1317" s="4">
        <v>1469</v>
      </c>
      <c r="B1317" s="46" t="s">
        <v>9985</v>
      </c>
      <c r="C1317" s="65" t="str">
        <f t="shared" si="45"/>
        <v>1469</v>
      </c>
      <c r="D1317" s="69">
        <v>560933.07999999996</v>
      </c>
      <c r="E1317" s="68">
        <v>5434704.4100000001</v>
      </c>
      <c r="F1317" s="68">
        <v>149021.99</v>
      </c>
      <c r="G1317" s="69">
        <v>513916.35000000149</v>
      </c>
      <c r="H1317" s="70">
        <v>90.876083121173409</v>
      </c>
      <c r="I1317" s="70">
        <v>10.443781437723644</v>
      </c>
      <c r="J1317" s="69">
        <v>858169.12</v>
      </c>
      <c r="K1317" s="69">
        <v>702221.14000000013</v>
      </c>
      <c r="L1317" s="69">
        <v>770460.16000000015</v>
      </c>
      <c r="M1317" s="69">
        <v>1290327.31</v>
      </c>
      <c r="N1317" s="69">
        <v>1615896.7200000002</v>
      </c>
      <c r="O1317" s="69">
        <v>1246490.3900000004</v>
      </c>
      <c r="P1317" s="69">
        <v>672247.25</v>
      </c>
      <c r="Q1317" s="69">
        <v>672046.51000000013</v>
      </c>
      <c r="R1317" s="69">
        <v>1363628.09</v>
      </c>
      <c r="S1317" s="69">
        <v>532664.88</v>
      </c>
      <c r="T1317" s="69">
        <v>747868.19000000006</v>
      </c>
      <c r="U1317" s="69">
        <v>885316.41</v>
      </c>
      <c r="V1317" s="69">
        <v>560933.07999999996</v>
      </c>
      <c r="W1317" s="70">
        <v>120.69022050839069</v>
      </c>
      <c r="X1317" s="70">
        <v>97.337186067691093</v>
      </c>
      <c r="Y1317" s="70">
        <v>104.48989454795669</v>
      </c>
      <c r="Z1317" s="71">
        <v>155.56160173666299</v>
      </c>
      <c r="AA1317" s="71">
        <v>123.12049860954473</v>
      </c>
      <c r="AB1317" s="71">
        <v>78.851898373741136</v>
      </c>
      <c r="AC1317" s="71">
        <v>86.837405329773773</v>
      </c>
      <c r="AD1317" s="71">
        <v>92.775044557653601</v>
      </c>
      <c r="AE1317" s="71">
        <v>97.512368210496092</v>
      </c>
      <c r="AF1317" s="71">
        <v>86.005949876047623</v>
      </c>
      <c r="AG1317" s="71">
        <v>89.405322323542194</v>
      </c>
      <c r="AH1317" s="71">
        <v>82.193668635729765</v>
      </c>
      <c r="AI1317" s="71">
        <v>101.90147104528641</v>
      </c>
      <c r="AJ1317" s="71">
        <v>-3.46702087213272</v>
      </c>
      <c r="AK1317" s="71">
        <v>-2.7981039252160778</v>
      </c>
      <c r="AL1317" s="71">
        <v>-9.3045393806692083</v>
      </c>
      <c r="AM1317" s="71">
        <v>26.415651429293519</v>
      </c>
      <c r="AN1317" s="71">
        <v>17.606674069664852</v>
      </c>
      <c r="AO1317" s="71">
        <v>-13.077506013824248</v>
      </c>
      <c r="AP1317" s="71">
        <v>-14.909479580957264</v>
      </c>
      <c r="AQ1317" s="71">
        <v>15.886274046656123</v>
      </c>
      <c r="AR1317" s="71">
        <v>98.408404811971067</v>
      </c>
      <c r="AS1317" s="71">
        <v>-44.901994231426336</v>
      </c>
      <c r="AT1317" s="71">
        <v>15.889761849968798</v>
      </c>
      <c r="AU1317" s="71">
        <v>5.4512220966206337</v>
      </c>
      <c r="AV1317" s="72">
        <v>36.178193211549605</v>
      </c>
      <c r="AW1317" s="73">
        <v>-30821.490000000107</v>
      </c>
      <c r="AX1317" s="73">
        <v>-20214.499999999651</v>
      </c>
      <c r="AY1317" s="73">
        <v>-79042.289999999688</v>
      </c>
      <c r="AZ1317" s="73">
        <v>269625.13</v>
      </c>
      <c r="BA1317" s="73">
        <v>241912.86000000034</v>
      </c>
      <c r="BB1317" s="73">
        <v>-164189.10999999964</v>
      </c>
      <c r="BC1317" s="73">
        <v>-117790.52000000014</v>
      </c>
      <c r="BD1317" s="73">
        <v>92127.520000000019</v>
      </c>
      <c r="BE1317" s="73">
        <v>676344.66000000027</v>
      </c>
      <c r="BF1317" s="73">
        <v>-434094.03000000026</v>
      </c>
      <c r="BG1317" s="73">
        <v>102540.96000000008</v>
      </c>
      <c r="BH1317" s="73">
        <v>45765.769999999902</v>
      </c>
      <c r="BI1317" s="73">
        <v>149021.99</v>
      </c>
      <c r="BJ1317" s="71">
        <v>20.023604145133547</v>
      </c>
      <c r="BK1317" s="71">
        <v>13.601264542075121</v>
      </c>
      <c r="BL1317" s="71">
        <v>8.9088110748956915</v>
      </c>
      <c r="BM1317" s="71">
        <v>6.6575719343878053</v>
      </c>
      <c r="BN1317" s="71">
        <v>-0.35322135765057849</v>
      </c>
      <c r="BO1317" s="71">
        <v>11.322179064759533</v>
      </c>
      <c r="BP1317" s="71">
        <v>19.07173169076588</v>
      </c>
      <c r="BQ1317" s="71">
        <v>17.684085583651438</v>
      </c>
      <c r="BR1317" s="72">
        <v>13.821096472207808</v>
      </c>
      <c r="BS1317" s="72">
        <v>15.49994216870039</v>
      </c>
      <c r="BT1317" s="71">
        <v>15.086156115137182</v>
      </c>
      <c r="BU1317" s="71">
        <v>18.384604066888681</v>
      </c>
      <c r="BV1317" s="71">
        <v>19.200967275410257</v>
      </c>
      <c r="BW1317" s="71">
        <v>15.074381974310334</v>
      </c>
      <c r="BX1317" s="75">
        <v>22634</v>
      </c>
      <c r="BY1317" s="75">
        <v>17940</v>
      </c>
      <c r="BZ1317" s="75">
        <v>18631</v>
      </c>
      <c r="CA1317" s="75">
        <v>20729</v>
      </c>
      <c r="CB1317" s="75">
        <v>22773</v>
      </c>
      <c r="CC1317" s="75">
        <v>25353</v>
      </c>
      <c r="CD1317" s="75">
        <v>16614</v>
      </c>
      <c r="CE1317" s="75">
        <v>15887</v>
      </c>
      <c r="CF1317" s="75">
        <v>22398</v>
      </c>
      <c r="CG1317" s="75">
        <v>13799</v>
      </c>
      <c r="CH1317" s="75">
        <v>16821</v>
      </c>
      <c r="CI1317" s="75">
        <v>21068</v>
      </c>
      <c r="CJ1317" s="75">
        <v>12943</v>
      </c>
      <c r="CK1317" s="75">
        <v>119530</v>
      </c>
      <c r="CL1317" s="73">
        <v>1320397.8499999999</v>
      </c>
      <c r="CM1317" s="73">
        <v>1253209.47</v>
      </c>
      <c r="CN1317" s="73">
        <v>1714657.9</v>
      </c>
      <c r="CO1317" s="73">
        <v>1890801.4100000001</v>
      </c>
      <c r="CP1317" s="73">
        <v>1727572.5699999996</v>
      </c>
      <c r="CQ1317" s="73">
        <v>1197201.5299999996</v>
      </c>
      <c r="CR1317" s="73">
        <v>1314444.3800000001</v>
      </c>
      <c r="CS1317" s="73">
        <v>1609748.4899999998</v>
      </c>
      <c r="CT1317" s="73">
        <v>1134549.2799999998</v>
      </c>
      <c r="CU1317" s="73">
        <v>1254654.2700000003</v>
      </c>
      <c r="CV1317" s="73">
        <v>1388226.3399999999</v>
      </c>
      <c r="CW1317" s="73">
        <v>1353169.6900000002</v>
      </c>
      <c r="CX1317" s="73">
        <v>1293336.3599999999</v>
      </c>
      <c r="CY1317" s="77"/>
      <c r="CZ1317" s="4">
        <v>1469</v>
      </c>
      <c r="DA1317" s="76" t="str">
        <f t="shared" si="46"/>
        <v>1469</v>
      </c>
      <c r="DB1317" s="71">
        <v>0.51807096615219872</v>
      </c>
      <c r="DC1317" s="71">
        <v>0.54532757966635514</v>
      </c>
      <c r="DD1317" s="71">
        <v>0.3028690176157382</v>
      </c>
      <c r="DE1317" s="71">
        <v>0.21643727086461351</v>
      </c>
      <c r="DF1317" s="71">
        <v>0.22419897447615522</v>
      </c>
      <c r="DG1317" s="71">
        <v>0.15451971511483112</v>
      </c>
      <c r="DH1317" s="71">
        <v>0.17137465666243565</v>
      </c>
      <c r="DI1317" s="71">
        <v>0.24190669307511328</v>
      </c>
      <c r="DJ1317" s="71">
        <v>0.15103512478946546</v>
      </c>
      <c r="DK1317" s="71">
        <v>0.41386761852989179</v>
      </c>
      <c r="DL1317" s="71">
        <v>6.9252787395543733E-2</v>
      </c>
      <c r="DM1317" s="71">
        <v>2.568138190844358E-2</v>
      </c>
      <c r="DN1317" s="71">
        <v>0.1786123426683868</v>
      </c>
      <c r="DO1317" s="71">
        <v>0.16139916565572132</v>
      </c>
      <c r="DQ1317" s="71"/>
      <c r="DR1317" s="71"/>
      <c r="DS1317" s="71"/>
      <c r="DT1317" s="71"/>
      <c r="DU1317" s="71"/>
      <c r="DV1317" s="71"/>
      <c r="DW1317" s="71"/>
      <c r="DX1317" s="71"/>
      <c r="DY1317" s="71"/>
      <c r="DZ1317" s="71"/>
      <c r="EA1317" s="71"/>
      <c r="EB1317" s="71"/>
      <c r="EC1317" s="71"/>
      <c r="ED1317" s="71"/>
    </row>
    <row r="1318" spans="1:134">
      <c r="A1318" s="4">
        <v>5297</v>
      </c>
      <c r="B1318" s="46" t="s">
        <v>9992</v>
      </c>
      <c r="C1318" s="65" t="str">
        <f t="shared" si="45"/>
        <v>5297</v>
      </c>
      <c r="D1318" s="69">
        <v>224944.03</v>
      </c>
      <c r="E1318" s="68">
        <v>2673730.8400000008</v>
      </c>
      <c r="F1318" s="68">
        <v>16682.24000000002</v>
      </c>
      <c r="G1318" s="69">
        <v>-113105.65999999829</v>
      </c>
      <c r="H1318" s="70">
        <v>81.188684414313627</v>
      </c>
      <c r="I1318" s="70">
        <v>-4.0585682008972608</v>
      </c>
      <c r="J1318" s="69">
        <v>427320.71999999991</v>
      </c>
      <c r="K1318" s="69">
        <v>388363.73999999993</v>
      </c>
      <c r="L1318" s="69">
        <v>368215.08999999997</v>
      </c>
      <c r="M1318" s="69">
        <v>443332.02999999997</v>
      </c>
      <c r="N1318" s="69">
        <v>616764.85</v>
      </c>
      <c r="O1318" s="69">
        <v>642553.3899999999</v>
      </c>
      <c r="P1318" s="69">
        <v>383577.21</v>
      </c>
      <c r="Q1318" s="69">
        <v>334443.82</v>
      </c>
      <c r="R1318" s="69">
        <v>561297.15999999992</v>
      </c>
      <c r="S1318" s="69">
        <v>377631.01999999979</v>
      </c>
      <c r="T1318" s="69">
        <v>408147.31999999983</v>
      </c>
      <c r="U1318" s="69">
        <v>383690.27999999991</v>
      </c>
      <c r="V1318" s="69">
        <v>224944.03</v>
      </c>
      <c r="W1318" s="70">
        <v>95.796587466861553</v>
      </c>
      <c r="X1318" s="70">
        <v>82.206341934253075</v>
      </c>
      <c r="Y1318" s="70">
        <v>85.882436860878883</v>
      </c>
      <c r="Z1318" s="71">
        <v>88.234724317117525</v>
      </c>
      <c r="AA1318" s="71">
        <v>106.79888667520999</v>
      </c>
      <c r="AB1318" s="71">
        <v>107.63567215606591</v>
      </c>
      <c r="AC1318" s="71">
        <v>80.226992210834794</v>
      </c>
      <c r="AD1318" s="71">
        <v>73.909712807648049</v>
      </c>
      <c r="AE1318" s="71">
        <v>82.731255283973454</v>
      </c>
      <c r="AF1318" s="71">
        <v>92.086116436630846</v>
      </c>
      <c r="AG1318" s="71">
        <v>73.598077475400743</v>
      </c>
      <c r="AH1318" s="71">
        <v>81.541524857874975</v>
      </c>
      <c r="AI1318" s="71">
        <v>90.35298056646802</v>
      </c>
      <c r="AJ1318" s="71">
        <v>-19.041278477242017</v>
      </c>
      <c r="AK1318" s="71">
        <v>-22.45438028895429</v>
      </c>
      <c r="AL1318" s="71">
        <v>-21.817899693163756</v>
      </c>
      <c r="AM1318" s="71">
        <v>-27.427816766070123</v>
      </c>
      <c r="AN1318" s="71">
        <v>-20.522622660149882</v>
      </c>
      <c r="AO1318" s="71">
        <v>-14.948257032198686</v>
      </c>
      <c r="AP1318" s="71">
        <v>-21.333801475612056</v>
      </c>
      <c r="AQ1318" s="71">
        <v>-9.8719535577992836</v>
      </c>
      <c r="AR1318" s="71">
        <v>38.54756981939309</v>
      </c>
      <c r="AS1318" s="71">
        <v>-17.835272165166305</v>
      </c>
      <c r="AT1318" s="71">
        <v>-12.506461841623462</v>
      </c>
      <c r="AU1318" s="71">
        <v>-1.2829781608848956</v>
      </c>
      <c r="AV1318" s="72">
        <v>8.0102259756818626</v>
      </c>
      <c r="AW1318" s="73">
        <v>-100504.71000000002</v>
      </c>
      <c r="AX1318" s="73">
        <v>-112455.9599999999</v>
      </c>
      <c r="AY1318" s="73">
        <v>-102756</v>
      </c>
      <c r="AZ1318" s="73">
        <v>-167552.21000000002</v>
      </c>
      <c r="BA1318" s="73">
        <v>-159255.32999999996</v>
      </c>
      <c r="BB1318" s="73">
        <v>-103851.70000000007</v>
      </c>
      <c r="BC1318" s="73">
        <v>-104023.84000000003</v>
      </c>
      <c r="BD1318" s="73">
        <v>-36632.479999999981</v>
      </c>
      <c r="BE1318" s="73">
        <v>156167.59999999998</v>
      </c>
      <c r="BF1318" s="73">
        <v>-81971.330000000249</v>
      </c>
      <c r="BG1318" s="73">
        <v>-58341.210000000137</v>
      </c>
      <c r="BH1318" s="73">
        <v>-4986.6400000000722</v>
      </c>
      <c r="BI1318" s="73">
        <v>16682.24000000002</v>
      </c>
      <c r="BJ1318" s="71">
        <v>12.573860858424895</v>
      </c>
      <c r="BK1318" s="71">
        <v>9.4721929029392822</v>
      </c>
      <c r="BL1318" s="71">
        <v>10.041485747630025</v>
      </c>
      <c r="BM1318" s="71">
        <v>9.3669479380260636</v>
      </c>
      <c r="BN1318" s="71">
        <v>2.1489978783796602</v>
      </c>
      <c r="BO1318" s="71">
        <v>6.5903878163512779</v>
      </c>
      <c r="BP1318" s="71">
        <v>13.441559220300631</v>
      </c>
      <c r="BQ1318" s="71">
        <v>15.248236590167858</v>
      </c>
      <c r="BR1318" s="72">
        <v>7.6484310479326041</v>
      </c>
      <c r="BS1318" s="72">
        <v>10.498777390883458</v>
      </c>
      <c r="BT1318" s="71">
        <v>12.126724257054061</v>
      </c>
      <c r="BU1318" s="71">
        <v>9.8671160767147654</v>
      </c>
      <c r="BV1318" s="71">
        <v>10.422435491261497</v>
      </c>
      <c r="BW1318" s="71">
        <v>9.6547864777336176</v>
      </c>
      <c r="BX1318" s="75">
        <v>5680</v>
      </c>
      <c r="BY1318" s="75">
        <v>5145</v>
      </c>
      <c r="BZ1318" s="75">
        <v>5170</v>
      </c>
      <c r="CA1318" s="75">
        <v>6108</v>
      </c>
      <c r="CB1318" s="75">
        <v>7677</v>
      </c>
      <c r="CC1318" s="75">
        <v>8851</v>
      </c>
      <c r="CD1318" s="75">
        <v>5474</v>
      </c>
      <c r="CE1318" s="75">
        <v>4892</v>
      </c>
      <c r="CF1318" s="75">
        <v>7829</v>
      </c>
      <c r="CG1318" s="75">
        <v>5712</v>
      </c>
      <c r="CH1318" s="75">
        <v>6306</v>
      </c>
      <c r="CI1318" s="75">
        <v>5998</v>
      </c>
      <c r="CJ1318" s="75">
        <v>3304</v>
      </c>
      <c r="CK1318" s="75">
        <v>39515</v>
      </c>
      <c r="CL1318" s="73">
        <v>662654.96000000008</v>
      </c>
      <c r="CM1318" s="73">
        <v>840098.20000000042</v>
      </c>
      <c r="CN1318" s="73">
        <v>986578.31000000029</v>
      </c>
      <c r="CO1318" s="73">
        <v>1156677.3000000003</v>
      </c>
      <c r="CP1318" s="73">
        <v>989768.32000000007</v>
      </c>
      <c r="CQ1318" s="73">
        <v>821744.95</v>
      </c>
      <c r="CR1318" s="73">
        <v>759245.75999999978</v>
      </c>
      <c r="CS1318" s="73">
        <v>857818.17999999993</v>
      </c>
      <c r="CT1318" s="73">
        <v>827151.2</v>
      </c>
      <c r="CU1318" s="73">
        <v>724010.45999999973</v>
      </c>
      <c r="CV1318" s="73">
        <v>755193.56</v>
      </c>
      <c r="CW1318" s="73">
        <v>772661.7699999999</v>
      </c>
      <c r="CX1318" s="73">
        <v>785052.16000000003</v>
      </c>
      <c r="CY1318" s="77"/>
      <c r="CZ1318" s="4">
        <v>5297</v>
      </c>
      <c r="DA1318" s="76" t="str">
        <f t="shared" si="46"/>
        <v>5297</v>
      </c>
      <c r="DB1318" s="71">
        <v>5.1754551063225929</v>
      </c>
      <c r="DC1318" s="71">
        <v>8.0311298837859617</v>
      </c>
      <c r="DD1318" s="71">
        <v>2.1270306842761162</v>
      </c>
      <c r="DE1318" s="71">
        <v>0.80012791234027081</v>
      </c>
      <c r="DF1318" s="71">
        <v>1.6093151427208046</v>
      </c>
      <c r="DG1318" s="71">
        <v>0.91095437182440986</v>
      </c>
      <c r="DH1318" s="71">
        <v>0.75329523950556876</v>
      </c>
      <c r="DI1318" s="71">
        <v>0.79080247755208333</v>
      </c>
      <c r="DJ1318" s="71">
        <v>0.8606806654939495</v>
      </c>
      <c r="DK1318" s="71">
        <v>0.83953142102795897</v>
      </c>
      <c r="DL1318" s="71">
        <v>0.78339812352256744</v>
      </c>
      <c r="DM1318" s="71">
        <v>0.57866993593172511</v>
      </c>
      <c r="DN1318" s="72">
        <v>0.7466088620001391</v>
      </c>
      <c r="DO1318" s="71">
        <v>0.77172214115902704</v>
      </c>
      <c r="DQ1318" s="71"/>
      <c r="DR1318" s="71"/>
      <c r="DS1318" s="71"/>
      <c r="DT1318" s="71"/>
      <c r="DU1318" s="71"/>
      <c r="DV1318" s="71"/>
      <c r="DW1318" s="71"/>
      <c r="DX1318" s="71"/>
      <c r="DY1318" s="71"/>
      <c r="DZ1318" s="71"/>
      <c r="EA1318" s="71"/>
      <c r="EB1318" s="71"/>
      <c r="EC1318" s="71"/>
      <c r="ED1318" s="71"/>
    </row>
    <row r="1319" spans="1:134">
      <c r="A1319" s="4">
        <v>5271</v>
      </c>
      <c r="B1319" s="46" t="s">
        <v>9999</v>
      </c>
      <c r="C1319" s="65" t="str">
        <f t="shared" si="45"/>
        <v>5271</v>
      </c>
      <c r="D1319" s="69">
        <v>213617.08999999997</v>
      </c>
      <c r="E1319" s="68">
        <v>2262415.2799999998</v>
      </c>
      <c r="F1319" s="68">
        <v>45211.409999999974</v>
      </c>
      <c r="G1319" s="69">
        <v>614145.14999999944</v>
      </c>
      <c r="H1319" s="70">
        <v>117.64423690785991</v>
      </c>
      <c r="I1319" s="70">
        <v>37.259981772526515</v>
      </c>
      <c r="J1319" s="69">
        <v>277750.68</v>
      </c>
      <c r="K1319" s="69">
        <v>237349.74000000005</v>
      </c>
      <c r="L1319" s="69">
        <v>232776.17999999993</v>
      </c>
      <c r="M1319" s="69">
        <v>310973.40000000008</v>
      </c>
      <c r="N1319" s="69">
        <v>493849.93</v>
      </c>
      <c r="O1319" s="69">
        <v>421254.05000000005</v>
      </c>
      <c r="P1319" s="69">
        <v>261978.68</v>
      </c>
      <c r="Q1319" s="69">
        <v>254218.02000000002</v>
      </c>
      <c r="R1319" s="69">
        <v>525523.17000000004</v>
      </c>
      <c r="S1319" s="69">
        <v>314770.52</v>
      </c>
      <c r="T1319" s="69">
        <v>337437.79999999993</v>
      </c>
      <c r="U1319" s="69">
        <v>354869.99999999994</v>
      </c>
      <c r="V1319" s="69">
        <v>213617.08999999997</v>
      </c>
      <c r="W1319" s="70">
        <v>94.85538115906607</v>
      </c>
      <c r="X1319" s="70">
        <v>80.141831782600477</v>
      </c>
      <c r="Y1319" s="70">
        <v>97.074514862275819</v>
      </c>
      <c r="Z1319" s="71">
        <v>106.52612127622238</v>
      </c>
      <c r="AA1319" s="71">
        <v>122.43260179762818</v>
      </c>
      <c r="AB1319" s="71">
        <v>118.98294284839146</v>
      </c>
      <c r="AC1319" s="71">
        <v>97.827957828999601</v>
      </c>
      <c r="AD1319" s="71">
        <v>116.26331461306518</v>
      </c>
      <c r="AE1319" s="71">
        <v>127.9243012270306</v>
      </c>
      <c r="AF1319" s="71">
        <v>129.05254698045934</v>
      </c>
      <c r="AG1319" s="71">
        <v>124.06222689215201</v>
      </c>
      <c r="AH1319" s="71">
        <v>107.75396525907949</v>
      </c>
      <c r="AI1319" s="71">
        <v>118.27821798929341</v>
      </c>
      <c r="AJ1319" s="71">
        <v>-10.854491070739069</v>
      </c>
      <c r="AK1319" s="71">
        <v>-23.203205414679839</v>
      </c>
      <c r="AL1319" s="71">
        <v>-22.527170684316864</v>
      </c>
      <c r="AM1319" s="71">
        <v>-17.281539948347348</v>
      </c>
      <c r="AN1319" s="71">
        <v>-6.6932563370421754</v>
      </c>
      <c r="AO1319" s="71">
        <v>2.4735378164100208</v>
      </c>
      <c r="AP1319" s="71">
        <v>-7.2155617407437038</v>
      </c>
      <c r="AQ1319" s="71">
        <v>43.828464973631867</v>
      </c>
      <c r="AR1319" s="71">
        <v>116.86879694378285</v>
      </c>
      <c r="AS1319" s="71">
        <v>5.7398855517201364</v>
      </c>
      <c r="AT1319" s="71">
        <v>55.399500069401576</v>
      </c>
      <c r="AU1319" s="71">
        <v>34.617991149968084</v>
      </c>
      <c r="AV1319" s="72">
        <v>26.846725122335524</v>
      </c>
      <c r="AW1319" s="73">
        <v>-33819.340000000026</v>
      </c>
      <c r="AX1319" s="73">
        <v>-71712.299999999872</v>
      </c>
      <c r="AY1319" s="73">
        <v>-67685.520000000019</v>
      </c>
      <c r="AZ1319" s="73">
        <v>-64968.559999999881</v>
      </c>
      <c r="BA1319" s="73">
        <v>-35420.790000000095</v>
      </c>
      <c r="BB1319" s="73">
        <v>14769.730000000156</v>
      </c>
      <c r="BC1319" s="73">
        <v>-20373.280000000028</v>
      </c>
      <c r="BD1319" s="73">
        <v>77467.179999999993</v>
      </c>
      <c r="BE1319" s="73">
        <v>283200.08000000007</v>
      </c>
      <c r="BF1319" s="73">
        <v>17086.710000000021</v>
      </c>
      <c r="BG1319" s="73">
        <v>120295.65999999995</v>
      </c>
      <c r="BH1319" s="73">
        <v>91257.389999999898</v>
      </c>
      <c r="BI1319" s="73">
        <v>45211.409999999974</v>
      </c>
      <c r="BJ1319" s="71">
        <v>14.898829997490568</v>
      </c>
      <c r="BK1319" s="71">
        <v>9.0269133511169901</v>
      </c>
      <c r="BL1319" s="71">
        <v>12.596721113432896</v>
      </c>
      <c r="BM1319" s="71">
        <v>13.837403660758323</v>
      </c>
      <c r="BN1319" s="71">
        <v>3.4176366876131636</v>
      </c>
      <c r="BO1319" s="71">
        <v>12.480665288112592</v>
      </c>
      <c r="BP1319" s="71">
        <v>19.948756927237689</v>
      </c>
      <c r="BQ1319" s="71">
        <v>17.713893005405016</v>
      </c>
      <c r="BR1319" s="72">
        <v>10.459432746044895</v>
      </c>
      <c r="BS1319" s="72">
        <v>13.557705088594549</v>
      </c>
      <c r="BT1319" s="71">
        <v>14.189459557535397</v>
      </c>
      <c r="BU1319" s="71">
        <v>13.862350184745708</v>
      </c>
      <c r="BV1319" s="71">
        <v>11.147927113734157</v>
      </c>
      <c r="BW1319" s="71">
        <v>12.622223853211006</v>
      </c>
      <c r="BX1319" s="75">
        <v>3983</v>
      </c>
      <c r="BY1319" s="75">
        <v>3511</v>
      </c>
      <c r="BZ1319" s="75">
        <v>3532</v>
      </c>
      <c r="CA1319" s="75">
        <v>4382</v>
      </c>
      <c r="CB1319" s="75">
        <v>5802</v>
      </c>
      <c r="CC1319" s="75">
        <v>6089</v>
      </c>
      <c r="CD1319" s="75">
        <v>3899</v>
      </c>
      <c r="CE1319" s="75">
        <v>3937</v>
      </c>
      <c r="CF1319" s="75">
        <v>7421</v>
      </c>
      <c r="CG1319" s="75">
        <v>4921</v>
      </c>
      <c r="CH1319" s="75">
        <v>5089</v>
      </c>
      <c r="CI1319" s="75">
        <v>5527</v>
      </c>
      <c r="CJ1319" s="75">
        <v>3129</v>
      </c>
      <c r="CK1319" s="75">
        <v>33923</v>
      </c>
      <c r="CL1319" s="73">
        <v>388294.78</v>
      </c>
      <c r="CM1319" s="73">
        <v>425932.74000000011</v>
      </c>
      <c r="CN1319" s="73">
        <v>550533.34000000008</v>
      </c>
      <c r="CO1319" s="73">
        <v>563902.70999999985</v>
      </c>
      <c r="CP1319" s="73">
        <v>508166.25000000023</v>
      </c>
      <c r="CQ1319" s="73">
        <v>465253.35000000003</v>
      </c>
      <c r="CR1319" s="73">
        <v>412952.76</v>
      </c>
      <c r="CS1319" s="73">
        <v>583089.67999999993</v>
      </c>
      <c r="CT1319" s="73">
        <v>552494.21</v>
      </c>
      <c r="CU1319" s="73">
        <v>483344.5500000001</v>
      </c>
      <c r="CV1319" s="73">
        <v>579693.46999999986</v>
      </c>
      <c r="CW1319" s="73">
        <v>589980.26000000013</v>
      </c>
      <c r="CX1319" s="73">
        <v>536380.2300000001</v>
      </c>
      <c r="CY1319" s="77"/>
      <c r="CZ1319" s="4">
        <v>5271</v>
      </c>
      <c r="DA1319" s="76" t="str">
        <f t="shared" si="46"/>
        <v>5271</v>
      </c>
      <c r="DB1319" s="71">
        <v>13.290790120242674</v>
      </c>
      <c r="DC1319" s="71">
        <v>14.961518285430881</v>
      </c>
      <c r="DD1319" s="71">
        <v>2.6567024315202858</v>
      </c>
      <c r="DE1319" s="71">
        <v>1.9296076683980159</v>
      </c>
      <c r="DF1319" s="71">
        <v>2.2198159029747968</v>
      </c>
      <c r="DG1319" s="71">
        <v>1.5637500611987269</v>
      </c>
      <c r="DH1319" s="71">
        <v>1.7552703655084816</v>
      </c>
      <c r="DI1319" s="71">
        <v>1.5840494863065695</v>
      </c>
      <c r="DJ1319" s="71">
        <v>1.4548560532522967</v>
      </c>
      <c r="DK1319" s="71">
        <v>0.69570654368887497</v>
      </c>
      <c r="DL1319" s="71">
        <v>2.2380850502683107</v>
      </c>
      <c r="DM1319" s="71">
        <v>0.96842152785843205</v>
      </c>
      <c r="DN1319" s="71">
        <v>1.2943572629511557</v>
      </c>
      <c r="DO1319" s="71">
        <v>1.4245994188710647</v>
      </c>
      <c r="DQ1319" s="71"/>
      <c r="DR1319" s="71"/>
      <c r="DS1319" s="71"/>
      <c r="DT1319" s="71"/>
      <c r="DU1319" s="71"/>
      <c r="DV1319" s="71"/>
      <c r="DW1319" s="71"/>
      <c r="DX1319" s="71"/>
      <c r="DY1319" s="71"/>
      <c r="DZ1319" s="71"/>
      <c r="EA1319" s="71"/>
      <c r="EB1319" s="71"/>
      <c r="EC1319" s="71"/>
      <c r="ED1319" s="71"/>
    </row>
    <row r="1320" spans="1:134">
      <c r="A1320" s="4">
        <v>5268</v>
      </c>
      <c r="B1320" s="46" t="s">
        <v>10006</v>
      </c>
      <c r="C1320" s="65" t="str">
        <f t="shared" si="45"/>
        <v>5268</v>
      </c>
      <c r="D1320" s="69">
        <v>100371.50999999998</v>
      </c>
      <c r="E1320" s="68">
        <v>968598.89999999991</v>
      </c>
      <c r="F1320" s="68">
        <v>30708.67</v>
      </c>
      <c r="G1320" s="69">
        <v>252521.2100000002</v>
      </c>
      <c r="H1320" s="70">
        <v>108.83412690086642</v>
      </c>
      <c r="I1320" s="70">
        <v>35.264499023841992</v>
      </c>
      <c r="J1320" s="69">
        <v>125830.29999999997</v>
      </c>
      <c r="K1320" s="69">
        <v>123140.31999999999</v>
      </c>
      <c r="L1320" s="69">
        <v>105717.09</v>
      </c>
      <c r="M1320" s="69">
        <v>117498.35999999997</v>
      </c>
      <c r="N1320" s="69">
        <v>180981.19999999995</v>
      </c>
      <c r="O1320" s="69">
        <v>242331.08000000007</v>
      </c>
      <c r="P1320" s="69">
        <v>118827.73999999998</v>
      </c>
      <c r="Q1320" s="69">
        <v>115919.89999999998</v>
      </c>
      <c r="R1320" s="69">
        <v>202285.7</v>
      </c>
      <c r="S1320" s="69">
        <v>140748.50999999998</v>
      </c>
      <c r="T1320" s="69">
        <v>143038.61000000002</v>
      </c>
      <c r="U1320" s="69">
        <v>147406.93</v>
      </c>
      <c r="V1320" s="69">
        <v>100371.50999999998</v>
      </c>
      <c r="W1320" s="70">
        <v>104.2255339425425</v>
      </c>
      <c r="X1320" s="70">
        <v>106.00457178607243</v>
      </c>
      <c r="Y1320" s="70">
        <v>90.771006557793314</v>
      </c>
      <c r="Z1320" s="71">
        <v>85.703302826008468</v>
      </c>
      <c r="AA1320" s="71">
        <v>101.80619977869981</v>
      </c>
      <c r="AB1320" s="71">
        <v>110.84989580737179</v>
      </c>
      <c r="AC1320" s="71">
        <v>113.74893534839563</v>
      </c>
      <c r="AD1320" s="71">
        <v>106.69443939801234</v>
      </c>
      <c r="AE1320" s="71">
        <v>108.45461620141282</v>
      </c>
      <c r="AF1320" s="71">
        <v>109.91335565349057</v>
      </c>
      <c r="AG1320" s="71">
        <v>101.57272015971444</v>
      </c>
      <c r="AH1320" s="71">
        <v>108.35749963195835</v>
      </c>
      <c r="AI1320" s="71">
        <v>117.48467697812417</v>
      </c>
      <c r="AJ1320" s="71">
        <v>-0.16562327310466474</v>
      </c>
      <c r="AK1320" s="71">
        <v>-9.3956549906758049</v>
      </c>
      <c r="AL1320" s="71">
        <v>-28.730770783908277</v>
      </c>
      <c r="AM1320" s="71">
        <v>-21.107353978249087</v>
      </c>
      <c r="AN1320" s="71">
        <v>-13.291769106394701</v>
      </c>
      <c r="AO1320" s="71">
        <v>4.3878183366274692</v>
      </c>
      <c r="AP1320" s="71">
        <v>17.99753295761677</v>
      </c>
      <c r="AQ1320" s="71">
        <v>38.435375571365867</v>
      </c>
      <c r="AR1320" s="71">
        <v>88.588428167947924</v>
      </c>
      <c r="AS1320" s="71">
        <v>-2.6473896082337078</v>
      </c>
      <c r="AT1320" s="71">
        <v>34.13612923856568</v>
      </c>
      <c r="AU1320" s="71">
        <v>42.422746297400082</v>
      </c>
      <c r="AV1320" s="72">
        <v>44.081851960098106</v>
      </c>
      <c r="AW1320" s="73">
        <v>-208.7500000000291</v>
      </c>
      <c r="AX1320" s="73">
        <v>-12769.630000000019</v>
      </c>
      <c r="AY1320" s="73">
        <v>-42617.74000000002</v>
      </c>
      <c r="AZ1320" s="73">
        <v>-31436.130000000019</v>
      </c>
      <c r="BA1320" s="73">
        <v>-27743.160000000033</v>
      </c>
      <c r="BB1320" s="73">
        <v>12167.830000000133</v>
      </c>
      <c r="BC1320" s="73">
        <v>18124.159999999989</v>
      </c>
      <c r="BD1320" s="73">
        <v>32184.149999999994</v>
      </c>
      <c r="BE1320" s="73">
        <v>95022.64999999998</v>
      </c>
      <c r="BF1320" s="73">
        <v>-3827.4899999999616</v>
      </c>
      <c r="BG1320" s="73">
        <v>36401.710000000021</v>
      </c>
      <c r="BH1320" s="73">
        <v>43907.360000000001</v>
      </c>
      <c r="BI1320" s="73">
        <v>30708.67</v>
      </c>
      <c r="BJ1320" s="71">
        <v>22.042047583823255</v>
      </c>
      <c r="BK1320" s="71">
        <v>19.40395535259325</v>
      </c>
      <c r="BL1320" s="71">
        <v>16.797521831775235</v>
      </c>
      <c r="BM1320" s="71">
        <v>18.750096263279119</v>
      </c>
      <c r="BN1320" s="71">
        <v>8.8760875615420662</v>
      </c>
      <c r="BO1320" s="71">
        <v>13.251802762478388</v>
      </c>
      <c r="BP1320" s="71">
        <v>23.3670519290249</v>
      </c>
      <c r="BQ1320" s="71">
        <v>23.318192021746608</v>
      </c>
      <c r="BR1320" s="72">
        <v>21.65716695370843</v>
      </c>
      <c r="BS1320" s="72">
        <v>16.848402454199316</v>
      </c>
      <c r="BT1320" s="71">
        <v>19.200456365834324</v>
      </c>
      <c r="BU1320" s="71">
        <v>21.333757324586863</v>
      </c>
      <c r="BV1320" s="71">
        <v>19.485606009941684</v>
      </c>
      <c r="BW1320" s="71">
        <v>19.377724225256067</v>
      </c>
      <c r="BX1320" s="75">
        <v>4895</v>
      </c>
      <c r="BY1320" s="75">
        <v>4827</v>
      </c>
      <c r="BZ1320" s="75">
        <v>4437</v>
      </c>
      <c r="CA1320" s="75">
        <v>4889</v>
      </c>
      <c r="CB1320" s="75">
        <v>6332</v>
      </c>
      <c r="CC1320" s="75">
        <v>8442</v>
      </c>
      <c r="CD1320" s="75">
        <v>5185</v>
      </c>
      <c r="CE1320" s="75">
        <v>4868</v>
      </c>
      <c r="CF1320" s="75">
        <v>6898</v>
      </c>
      <c r="CG1320" s="75">
        <v>5767</v>
      </c>
      <c r="CH1320" s="75">
        <v>5681</v>
      </c>
      <c r="CI1320" s="75">
        <v>6081</v>
      </c>
      <c r="CJ1320" s="75">
        <v>3853</v>
      </c>
      <c r="CK1320" s="75">
        <v>38333</v>
      </c>
      <c r="CL1320" s="73">
        <v>297521.5199999999</v>
      </c>
      <c r="CM1320" s="73">
        <v>294977.64</v>
      </c>
      <c r="CN1320" s="73">
        <v>273256.73999999993</v>
      </c>
      <c r="CO1320" s="73">
        <v>333696.90999999992</v>
      </c>
      <c r="CP1320" s="73">
        <v>307023.75</v>
      </c>
      <c r="CQ1320" s="73">
        <v>249049.91999999998</v>
      </c>
      <c r="CR1320" s="73">
        <v>331987.43000000011</v>
      </c>
      <c r="CS1320" s="73">
        <v>393590.43000000011</v>
      </c>
      <c r="CT1320" s="73">
        <v>360455.24</v>
      </c>
      <c r="CU1320" s="73">
        <v>336752.5400000001</v>
      </c>
      <c r="CV1320" s="73">
        <v>311740.73000000004</v>
      </c>
      <c r="CW1320" s="73">
        <v>338510.20999999996</v>
      </c>
      <c r="CX1320" s="73">
        <v>314014.52</v>
      </c>
      <c r="CY1320" s="77"/>
      <c r="CZ1320" s="4">
        <v>5268</v>
      </c>
      <c r="DA1320" s="76" t="str">
        <f t="shared" si="46"/>
        <v>5268</v>
      </c>
      <c r="DB1320" s="71">
        <v>1.9376001125556133</v>
      </c>
      <c r="DC1320" s="71">
        <v>2.1645380943488224</v>
      </c>
      <c r="DD1320" s="71">
        <v>1.6381790792522191</v>
      </c>
      <c r="DE1320" s="71">
        <v>1.4203862896545194</v>
      </c>
      <c r="DF1320" s="71">
        <v>1.2602077776958591</v>
      </c>
      <c r="DG1320" s="71">
        <v>0.79644958604432481</v>
      </c>
      <c r="DH1320" s="71">
        <v>2.0102896979985898</v>
      </c>
      <c r="DI1320" s="71">
        <v>2.8930331643790081</v>
      </c>
      <c r="DJ1320" s="71">
        <v>1.4250029779313844</v>
      </c>
      <c r="DK1320" s="71">
        <v>1.9992921738975815</v>
      </c>
      <c r="DL1320" s="71">
        <v>1.914861858087435</v>
      </c>
      <c r="DM1320" s="71">
        <v>1.3489523769412755</v>
      </c>
      <c r="DN1320" s="72">
        <v>0.9572957763991462</v>
      </c>
      <c r="DO1320" s="71">
        <v>1.7693273161859355</v>
      </c>
      <c r="DQ1320" s="71"/>
      <c r="DR1320" s="71"/>
      <c r="DS1320" s="71"/>
      <c r="DT1320" s="71"/>
      <c r="DU1320" s="71"/>
      <c r="DV1320" s="71"/>
      <c r="DW1320" s="71"/>
      <c r="DX1320" s="71"/>
      <c r="DY1320" s="71"/>
      <c r="DZ1320" s="71"/>
      <c r="EA1320" s="71"/>
      <c r="EB1320" s="71"/>
      <c r="EC1320" s="71"/>
      <c r="ED1320" s="71"/>
    </row>
    <row r="1321" spans="1:134">
      <c r="A1321" s="4">
        <v>1390</v>
      </c>
      <c r="B1321" s="46" t="s">
        <v>10012</v>
      </c>
      <c r="C1321" s="65" t="str">
        <f t="shared" si="45"/>
        <v>1390</v>
      </c>
      <c r="D1321" s="69">
        <v>316554.6399999999</v>
      </c>
      <c r="E1321" s="68">
        <v>4058474.6100000003</v>
      </c>
      <c r="F1321" s="68">
        <v>17104.259999999893</v>
      </c>
      <c r="G1321" s="69">
        <v>542808.44999999925</v>
      </c>
      <c r="H1321" s="70">
        <v>94.593165812436951</v>
      </c>
      <c r="I1321" s="70">
        <v>15.439704036062384</v>
      </c>
      <c r="J1321" s="69">
        <v>539467.74</v>
      </c>
      <c r="K1321" s="69">
        <v>509652.4</v>
      </c>
      <c r="L1321" s="69">
        <v>461860.42999999988</v>
      </c>
      <c r="M1321" s="69">
        <v>633300.47</v>
      </c>
      <c r="N1321" s="69">
        <v>837816.63</v>
      </c>
      <c r="O1321" s="69">
        <v>767581.46000000008</v>
      </c>
      <c r="P1321" s="69">
        <v>456855.2699999999</v>
      </c>
      <c r="Q1321" s="69">
        <v>487218.6700000001</v>
      </c>
      <c r="R1321" s="69">
        <v>1191667.9400000002</v>
      </c>
      <c r="S1321" s="69">
        <v>483712.32</v>
      </c>
      <c r="T1321" s="69">
        <v>596402.06999999995</v>
      </c>
      <c r="U1321" s="69">
        <v>526063.70000000007</v>
      </c>
      <c r="V1321" s="69">
        <v>316554.6399999999</v>
      </c>
      <c r="W1321" s="70">
        <v>100.34610651225336</v>
      </c>
      <c r="X1321" s="70">
        <v>103.8585525437109</v>
      </c>
      <c r="Y1321" s="70">
        <v>101.47637686370994</v>
      </c>
      <c r="Z1321" s="71">
        <v>111.6861126158754</v>
      </c>
      <c r="AA1321" s="71">
        <v>91.468953800456148</v>
      </c>
      <c r="AB1321" s="71">
        <v>105.03485446756737</v>
      </c>
      <c r="AC1321" s="71">
        <v>92.227097247302282</v>
      </c>
      <c r="AD1321" s="71">
        <v>102.71600326129369</v>
      </c>
      <c r="AE1321" s="71">
        <v>100.22351015958037</v>
      </c>
      <c r="AF1321" s="71">
        <v>92.003699728890624</v>
      </c>
      <c r="AG1321" s="71">
        <v>90.108157924187921</v>
      </c>
      <c r="AH1321" s="71">
        <v>93.698484263393624</v>
      </c>
      <c r="AI1321" s="71">
        <v>82.721034616208556</v>
      </c>
      <c r="AJ1321" s="71">
        <v>-15.804042456091317</v>
      </c>
      <c r="AK1321" s="71">
        <v>-18.835445337693557</v>
      </c>
      <c r="AL1321" s="71">
        <v>-30.177798368617726</v>
      </c>
      <c r="AM1321" s="71">
        <v>-16.514552242288538</v>
      </c>
      <c r="AN1321" s="71">
        <v>-29.947957917735767</v>
      </c>
      <c r="AO1321" s="71">
        <v>-16.154145042785206</v>
      </c>
      <c r="AP1321" s="71">
        <v>-14.56071849183952</v>
      </c>
      <c r="AQ1321" s="71">
        <v>31.570188439528323</v>
      </c>
      <c r="AR1321" s="71">
        <v>110.7059614063358</v>
      </c>
      <c r="AS1321" s="71">
        <v>-38.122563326176106</v>
      </c>
      <c r="AT1321" s="71">
        <v>12.657934485520528</v>
      </c>
      <c r="AU1321" s="71">
        <v>21.069612097817636</v>
      </c>
      <c r="AV1321" s="72">
        <v>5.7118845532939</v>
      </c>
      <c r="AW1321" s="73">
        <v>-101261.04999999993</v>
      </c>
      <c r="AX1321" s="73">
        <v>-118272.44000000006</v>
      </c>
      <c r="AY1321" s="73">
        <v>-199620.33000000013</v>
      </c>
      <c r="AZ1321" s="73">
        <v>-125275.40999999992</v>
      </c>
      <c r="BA1321" s="73">
        <v>-358175.1</v>
      </c>
      <c r="BB1321" s="73">
        <v>-140021.39999999991</v>
      </c>
      <c r="BC1321" s="73">
        <v>-77858.110000000102</v>
      </c>
      <c r="BD1321" s="73">
        <v>116907.83000000019</v>
      </c>
      <c r="BE1321" s="73">
        <v>626108.27000000014</v>
      </c>
      <c r="BF1321" s="73">
        <v>-298014.18000000011</v>
      </c>
      <c r="BG1321" s="73">
        <v>67010.089999999967</v>
      </c>
      <c r="BH1321" s="73">
        <v>91550.289999999979</v>
      </c>
      <c r="BI1321" s="73">
        <v>17104.259999999893</v>
      </c>
      <c r="BJ1321" s="71">
        <v>6.301537699773613</v>
      </c>
      <c r="BK1321" s="71">
        <v>0.70557187185912795</v>
      </c>
      <c r="BL1321" s="71">
        <v>2.9098869264655569</v>
      </c>
      <c r="BM1321" s="71">
        <v>0.44311628457096353</v>
      </c>
      <c r="BN1321" s="71">
        <v>-8.8507666424953584</v>
      </c>
      <c r="BO1321" s="71">
        <v>-1.9016884398115379</v>
      </c>
      <c r="BP1321" s="71">
        <v>11.245622180783348</v>
      </c>
      <c r="BQ1321" s="71">
        <v>9.2309848936505521</v>
      </c>
      <c r="BR1321" s="72">
        <v>-2.6585808826086228</v>
      </c>
      <c r="BS1321" s="72">
        <v>6.9883603994327625</v>
      </c>
      <c r="BT1321" s="71">
        <v>7.0656798851991471</v>
      </c>
      <c r="BU1321" s="71">
        <v>6.188105216783562</v>
      </c>
      <c r="BV1321" s="71">
        <v>3.7890418941710315</v>
      </c>
      <c r="BW1321" s="71">
        <v>2.9486599141158045</v>
      </c>
      <c r="BX1321" s="75">
        <v>11009</v>
      </c>
      <c r="BY1321" s="75">
        <v>11203</v>
      </c>
      <c r="BZ1321" s="75">
        <v>10109</v>
      </c>
      <c r="CA1321" s="75">
        <v>10833</v>
      </c>
      <c r="CB1321" s="75">
        <v>13581</v>
      </c>
      <c r="CC1321" s="75">
        <v>14121</v>
      </c>
      <c r="CD1321" s="75">
        <v>9651</v>
      </c>
      <c r="CE1321" s="75">
        <v>10374</v>
      </c>
      <c r="CF1321" s="75">
        <v>18177</v>
      </c>
      <c r="CG1321" s="75">
        <v>10876</v>
      </c>
      <c r="CH1321" s="75">
        <v>11911</v>
      </c>
      <c r="CI1321" s="75">
        <v>10705</v>
      </c>
      <c r="CJ1321" s="75">
        <v>6506</v>
      </c>
      <c r="CK1321" s="75">
        <v>78200</v>
      </c>
      <c r="CL1321" s="73">
        <v>1115482.8799999997</v>
      </c>
      <c r="CM1321" s="73">
        <v>1039271.4700000001</v>
      </c>
      <c r="CN1321" s="73">
        <v>1249371.8799999999</v>
      </c>
      <c r="CO1321" s="73">
        <v>1258540.0900000003</v>
      </c>
      <c r="CP1321" s="73">
        <v>1215437.7100000002</v>
      </c>
      <c r="CQ1321" s="73">
        <v>1114086.4800000002</v>
      </c>
      <c r="CR1321" s="73">
        <v>1054093.31</v>
      </c>
      <c r="CS1321" s="73">
        <v>1301797.94</v>
      </c>
      <c r="CT1321" s="73">
        <v>978068.29999999993</v>
      </c>
      <c r="CU1321" s="73">
        <v>879068.14</v>
      </c>
      <c r="CV1321" s="73">
        <v>902002.98</v>
      </c>
      <c r="CW1321" s="73">
        <v>887184.74</v>
      </c>
      <c r="CX1321" s="73">
        <v>951772.53000000026</v>
      </c>
      <c r="CY1321" s="77"/>
      <c r="CZ1321" s="4">
        <v>1390</v>
      </c>
      <c r="DA1321" s="76" t="str">
        <f t="shared" si="46"/>
        <v>1390</v>
      </c>
      <c r="DB1321" s="71">
        <v>1.2928702469373337</v>
      </c>
      <c r="DC1321" s="71">
        <v>3.2490486336238509</v>
      </c>
      <c r="DD1321" s="71">
        <v>1.802356649109045</v>
      </c>
      <c r="DE1321" s="71">
        <v>0.96567800961734929</v>
      </c>
      <c r="DF1321" s="71">
        <v>0.63703026136938501</v>
      </c>
      <c r="DG1321" s="71">
        <v>0.38655130829386619</v>
      </c>
      <c r="DH1321" s="71">
        <v>0.48740281883149433</v>
      </c>
      <c r="DI1321" s="71">
        <v>0.85194747865627241</v>
      </c>
      <c r="DJ1321" s="71">
        <v>0.23560946960918375</v>
      </c>
      <c r="DK1321" s="71">
        <v>0.25272305680603591</v>
      </c>
      <c r="DL1321" s="71">
        <v>7.6930259027439413E-2</v>
      </c>
      <c r="DM1321" s="71">
        <v>7.6618560508718903E-2</v>
      </c>
      <c r="DN1321" s="71">
        <v>0.2060442239084625</v>
      </c>
      <c r="DO1321" s="71">
        <v>0.29396594269236415</v>
      </c>
      <c r="DQ1321" s="71"/>
      <c r="DR1321" s="71"/>
      <c r="DS1321" s="71"/>
      <c r="DT1321" s="71"/>
      <c r="DU1321" s="71"/>
      <c r="DV1321" s="71"/>
      <c r="DW1321" s="71"/>
      <c r="DX1321" s="71"/>
      <c r="DY1321" s="71"/>
      <c r="DZ1321" s="71"/>
      <c r="EA1321" s="71"/>
      <c r="EB1321" s="71"/>
      <c r="EC1321" s="71"/>
      <c r="ED1321" s="71"/>
    </row>
    <row r="1322" spans="1:134">
      <c r="A1322" s="4">
        <v>1415</v>
      </c>
      <c r="B1322" s="46" t="s">
        <v>10018</v>
      </c>
      <c r="C1322" s="65" t="str">
        <f t="shared" si="45"/>
        <v>1415</v>
      </c>
      <c r="D1322" s="69">
        <v>182091.92</v>
      </c>
      <c r="E1322" s="68">
        <v>2091569.8699999999</v>
      </c>
      <c r="F1322" s="68">
        <v>31264.480000000069</v>
      </c>
      <c r="G1322" s="69">
        <v>311746.49000000022</v>
      </c>
      <c r="H1322" s="70">
        <v>95.938904766666397</v>
      </c>
      <c r="I1322" s="70">
        <v>17.515585731883142</v>
      </c>
      <c r="J1322" s="69">
        <v>280912.46999999986</v>
      </c>
      <c r="K1322" s="69">
        <v>264419.47999999992</v>
      </c>
      <c r="L1322" s="69">
        <v>285225.65999999997</v>
      </c>
      <c r="M1322" s="69">
        <v>330933.12999999995</v>
      </c>
      <c r="N1322" s="69">
        <v>476900.11</v>
      </c>
      <c r="O1322" s="69">
        <v>450850.00999999995</v>
      </c>
      <c r="P1322" s="69">
        <v>225304.11</v>
      </c>
      <c r="Q1322" s="69">
        <v>241642.25999999995</v>
      </c>
      <c r="R1322" s="69">
        <v>535431.93000000005</v>
      </c>
      <c r="S1322" s="69">
        <v>247406.17999999996</v>
      </c>
      <c r="T1322" s="69">
        <v>336792.77999999997</v>
      </c>
      <c r="U1322" s="69">
        <v>322900.68999999989</v>
      </c>
      <c r="V1322" s="69">
        <v>182091.92</v>
      </c>
      <c r="W1322" s="70">
        <v>99.594667696401643</v>
      </c>
      <c r="X1322" s="70">
        <v>93.878914452566221</v>
      </c>
      <c r="Y1322" s="70">
        <v>101.18617451362553</v>
      </c>
      <c r="Z1322" s="71">
        <v>95.931476243559715</v>
      </c>
      <c r="AA1322" s="71">
        <v>116.62589721493779</v>
      </c>
      <c r="AB1322" s="71">
        <v>104.10342295349015</v>
      </c>
      <c r="AC1322" s="71">
        <v>78.118511858886308</v>
      </c>
      <c r="AD1322" s="71">
        <v>94.534510831730898</v>
      </c>
      <c r="AE1322" s="71">
        <v>102.54618680420822</v>
      </c>
      <c r="AF1322" s="71">
        <v>92.855042277413517</v>
      </c>
      <c r="AG1322" s="71">
        <v>102.5192768148577</v>
      </c>
      <c r="AH1322" s="71">
        <v>98.278204238192629</v>
      </c>
      <c r="AI1322" s="71">
        <v>95.623966981642852</v>
      </c>
      <c r="AJ1322" s="71">
        <v>-16.455168440049327</v>
      </c>
      <c r="AK1322" s="71">
        <v>-24.240776019857801</v>
      </c>
      <c r="AL1322" s="71">
        <v>-15.306221528658803</v>
      </c>
      <c r="AM1322" s="71">
        <v>-19.105061054653415</v>
      </c>
      <c r="AN1322" s="71">
        <v>-6.713389248690282</v>
      </c>
      <c r="AO1322" s="71">
        <v>-6.3536293342342454</v>
      </c>
      <c r="AP1322" s="71">
        <v>-22.09960384930887</v>
      </c>
      <c r="AQ1322" s="71">
        <v>19.589460210869202</v>
      </c>
      <c r="AR1322" s="71">
        <v>118.38976479552392</v>
      </c>
      <c r="AS1322" s="71">
        <v>-34.833702871970793</v>
      </c>
      <c r="AT1322" s="71">
        <v>31.823501769126537</v>
      </c>
      <c r="AU1322" s="71">
        <v>25.446317346492407</v>
      </c>
      <c r="AV1322" s="72">
        <v>20.728641950032479</v>
      </c>
      <c r="AW1322" s="73">
        <v>-55329.120000000054</v>
      </c>
      <c r="AX1322" s="73">
        <v>-84606.640000000014</v>
      </c>
      <c r="AY1322" s="73">
        <v>-51547.200000000012</v>
      </c>
      <c r="AZ1322" s="73">
        <v>-78156.899999999965</v>
      </c>
      <c r="BA1322" s="73">
        <v>-34288.409999999858</v>
      </c>
      <c r="BB1322" s="73">
        <v>-25082.240000000049</v>
      </c>
      <c r="BC1322" s="73">
        <v>-63916.640000000014</v>
      </c>
      <c r="BD1322" s="73">
        <v>39582.429999999935</v>
      </c>
      <c r="BE1322" s="73">
        <v>290259.30000000005</v>
      </c>
      <c r="BF1322" s="73">
        <v>-132247.39999999988</v>
      </c>
      <c r="BG1322" s="73">
        <v>81305.119999999966</v>
      </c>
      <c r="BH1322" s="73">
        <v>65499.199999999924</v>
      </c>
      <c r="BI1322" s="73">
        <v>31264.480000000069</v>
      </c>
      <c r="BJ1322" s="71">
        <v>5.2465657683807514</v>
      </c>
      <c r="BK1322" s="71">
        <v>3.8394102780644523</v>
      </c>
      <c r="BL1322" s="71">
        <v>5.4490007214424558</v>
      </c>
      <c r="BM1322" s="71">
        <v>1.9361942243042698</v>
      </c>
      <c r="BN1322" s="71">
        <v>-9.3113302748197082</v>
      </c>
      <c r="BO1322" s="71">
        <v>5.1994377972106598</v>
      </c>
      <c r="BP1322" s="71">
        <v>13.773277101600758</v>
      </c>
      <c r="BQ1322" s="71">
        <v>11.207830352147823</v>
      </c>
      <c r="BR1322" s="72">
        <v>0.68432952230859823</v>
      </c>
      <c r="BS1322" s="72">
        <v>6.4991804672744227</v>
      </c>
      <c r="BT1322" s="71">
        <v>8.8039190998811421</v>
      </c>
      <c r="BU1322" s="71">
        <v>6.3789275540719341</v>
      </c>
      <c r="BV1322" s="71">
        <v>-0.18904649955181041</v>
      </c>
      <c r="BW1322" s="71">
        <v>4.6352844494590508</v>
      </c>
      <c r="BX1322" s="75">
        <v>4935</v>
      </c>
      <c r="BY1322" s="75">
        <v>5276</v>
      </c>
      <c r="BZ1322" s="75">
        <v>4936</v>
      </c>
      <c r="CA1322" s="75">
        <v>5050</v>
      </c>
      <c r="CB1322" s="75">
        <v>6451</v>
      </c>
      <c r="CC1322" s="75">
        <v>7888</v>
      </c>
      <c r="CD1322" s="75">
        <v>4464</v>
      </c>
      <c r="CE1322" s="75">
        <v>4411</v>
      </c>
      <c r="CF1322" s="75">
        <v>7573</v>
      </c>
      <c r="CG1322" s="75">
        <v>4745</v>
      </c>
      <c r="CH1322" s="75">
        <v>5672</v>
      </c>
      <c r="CI1322" s="75">
        <v>5836</v>
      </c>
      <c r="CJ1322" s="75">
        <v>3240</v>
      </c>
      <c r="CK1322" s="75">
        <v>35941</v>
      </c>
      <c r="CL1322" s="73">
        <v>635709.94999999984</v>
      </c>
      <c r="CM1322" s="73">
        <v>591477.4800000001</v>
      </c>
      <c r="CN1322" s="73">
        <v>695951.63000000035</v>
      </c>
      <c r="CO1322" s="73">
        <v>605849.54999999993</v>
      </c>
      <c r="CP1322" s="73">
        <v>609940.68000000017</v>
      </c>
      <c r="CQ1322" s="73">
        <v>525057.3600000001</v>
      </c>
      <c r="CR1322" s="73">
        <v>520591.31999999995</v>
      </c>
      <c r="CS1322" s="73">
        <v>744114.61999999976</v>
      </c>
      <c r="CT1322" s="73">
        <v>551968.4800000001</v>
      </c>
      <c r="CU1322" s="73">
        <v>578100.43999999994</v>
      </c>
      <c r="CV1322" s="73">
        <v>553236.77000000014</v>
      </c>
      <c r="CW1322" s="73">
        <v>590347.8400000002</v>
      </c>
      <c r="CX1322" s="73">
        <v>694193.97000000032</v>
      </c>
      <c r="CY1322" s="77"/>
      <c r="CZ1322" s="4">
        <v>1415</v>
      </c>
      <c r="DA1322" s="76" t="str">
        <f t="shared" si="46"/>
        <v>1415</v>
      </c>
      <c r="DB1322" s="71">
        <v>4.4473508900851764</v>
      </c>
      <c r="DC1322" s="71">
        <v>4.2834319001105348</v>
      </c>
      <c r="DD1322" s="71">
        <v>2.5961918392393071</v>
      </c>
      <c r="DE1322" s="71">
        <v>1.7169587392498562</v>
      </c>
      <c r="DF1322" s="71">
        <v>1.5577190138869619</v>
      </c>
      <c r="DG1322" s="71">
        <v>0.85274000847174003</v>
      </c>
      <c r="DH1322" s="71">
        <v>0.34432678639597036</v>
      </c>
      <c r="DI1322" s="71">
        <v>0.76321761331711502</v>
      </c>
      <c r="DJ1322" s="71">
        <v>0.44859732273217012</v>
      </c>
      <c r="DK1322" s="71">
        <v>0</v>
      </c>
      <c r="DL1322" s="71">
        <v>4.0319095328171128E-2</v>
      </c>
      <c r="DM1322" s="71">
        <v>0.16855429163784277</v>
      </c>
      <c r="DN1322" s="72">
        <v>6.8713123120336728E-2</v>
      </c>
      <c r="DO1322" s="71">
        <v>0.27945856963138871</v>
      </c>
      <c r="DQ1322" s="71"/>
      <c r="DR1322" s="71"/>
      <c r="DS1322" s="71"/>
      <c r="DT1322" s="71"/>
      <c r="DU1322" s="71"/>
      <c r="DV1322" s="71"/>
      <c r="DW1322" s="71"/>
      <c r="DX1322" s="71"/>
      <c r="DY1322" s="71"/>
      <c r="DZ1322" s="71"/>
      <c r="EA1322" s="71"/>
      <c r="EB1322" s="71"/>
      <c r="EC1322" s="71"/>
      <c r="ED1322" s="71"/>
    </row>
    <row r="1323" spans="1:134">
      <c r="A1323" s="4">
        <v>5299</v>
      </c>
      <c r="B1323" s="46" t="s">
        <v>10025</v>
      </c>
      <c r="C1323" s="65" t="str">
        <f t="shared" si="45"/>
        <v>5299</v>
      </c>
      <c r="D1323" s="69">
        <v>207408.06999999998</v>
      </c>
      <c r="E1323" s="68">
        <v>2381116.3600000003</v>
      </c>
      <c r="F1323" s="68">
        <v>48502.649999999994</v>
      </c>
      <c r="G1323" s="69">
        <v>462475.51000000094</v>
      </c>
      <c r="H1323" s="70">
        <v>103.0350705543062</v>
      </c>
      <c r="I1323" s="70">
        <v>24.104329374619592</v>
      </c>
      <c r="J1323" s="69">
        <v>280531.82999999996</v>
      </c>
      <c r="K1323" s="69">
        <v>272203.39999999997</v>
      </c>
      <c r="L1323" s="69">
        <v>262132.83999999994</v>
      </c>
      <c r="M1323" s="69">
        <v>323532.73</v>
      </c>
      <c r="N1323" s="69">
        <v>516225.47999999992</v>
      </c>
      <c r="O1323" s="69">
        <v>449442.59</v>
      </c>
      <c r="P1323" s="69">
        <v>252110.2</v>
      </c>
      <c r="Q1323" s="69">
        <v>264653.7699999999</v>
      </c>
      <c r="R1323" s="69">
        <v>537254.22</v>
      </c>
      <c r="S1323" s="69">
        <v>335114.04000000004</v>
      </c>
      <c r="T1323" s="69">
        <v>416032.44</v>
      </c>
      <c r="U1323" s="69">
        <v>368543.61999999994</v>
      </c>
      <c r="V1323" s="69">
        <v>207408.06999999998</v>
      </c>
      <c r="W1323" s="70">
        <v>90.165390460648084</v>
      </c>
      <c r="X1323" s="70">
        <v>93.826028358773101</v>
      </c>
      <c r="Y1323" s="70">
        <v>97.161294496892509</v>
      </c>
      <c r="Z1323" s="71">
        <v>99.643107413365499</v>
      </c>
      <c r="AA1323" s="71">
        <v>111.32219352638835</v>
      </c>
      <c r="AB1323" s="71">
        <v>101.21351955039317</v>
      </c>
      <c r="AC1323" s="71">
        <v>82.558853894476627</v>
      </c>
      <c r="AD1323" s="71">
        <v>87.735750169245648</v>
      </c>
      <c r="AE1323" s="71">
        <v>101.71510771573698</v>
      </c>
      <c r="AF1323" s="71">
        <v>103.73464199218756</v>
      </c>
      <c r="AG1323" s="71">
        <v>120.3963528988882</v>
      </c>
      <c r="AH1323" s="71">
        <v>112.23573470537119</v>
      </c>
      <c r="AI1323" s="71">
        <v>116.00318447113152</v>
      </c>
      <c r="AJ1323" s="71">
        <v>-18.997464085370741</v>
      </c>
      <c r="AK1323" s="71">
        <v>-14.469757770193514</v>
      </c>
      <c r="AL1323" s="71">
        <v>-21.060039584288791</v>
      </c>
      <c r="AM1323" s="71">
        <v>-23.4534421728676</v>
      </c>
      <c r="AN1323" s="71">
        <v>-10.093757376798385</v>
      </c>
      <c r="AO1323" s="71">
        <v>-12.294397270994539</v>
      </c>
      <c r="AP1323" s="71">
        <v>-17.396235471819267</v>
      </c>
      <c r="AQ1323" s="71">
        <v>9.224937020638734</v>
      </c>
      <c r="AR1323" s="71">
        <v>95.931691363894899</v>
      </c>
      <c r="AS1323" s="71">
        <v>-16.457947425606523</v>
      </c>
      <c r="AT1323" s="71">
        <v>50.672639308628774</v>
      </c>
      <c r="AU1323" s="71">
        <v>41.325862394122638</v>
      </c>
      <c r="AV1323" s="72">
        <v>30.522967687319923</v>
      </c>
      <c r="AW1323" s="73">
        <v>-65792.920000000042</v>
      </c>
      <c r="AX1323" s="73">
        <v>-46050.580000000016</v>
      </c>
      <c r="AY1323" s="73">
        <v>-69933.250000000087</v>
      </c>
      <c r="AZ1323" s="73">
        <v>-99128.639999999898</v>
      </c>
      <c r="BA1323" s="73">
        <v>-57956.540000000095</v>
      </c>
      <c r="BB1323" s="73">
        <v>-55625.829999999958</v>
      </c>
      <c r="BC1323" s="73">
        <v>-53094.049999999988</v>
      </c>
      <c r="BD1323" s="73">
        <v>22352.169999999838</v>
      </c>
      <c r="BE1323" s="73">
        <v>263049.36</v>
      </c>
      <c r="BF1323" s="73">
        <v>-66018.119999999821</v>
      </c>
      <c r="BG1323" s="73">
        <v>139915.65999999997</v>
      </c>
      <c r="BH1323" s="73">
        <v>107767.83999999997</v>
      </c>
      <c r="BI1323" s="73">
        <v>48502.649999999994</v>
      </c>
      <c r="BJ1323" s="71">
        <v>13.076515038184642</v>
      </c>
      <c r="BK1323" s="71">
        <v>9.2983566134722544</v>
      </c>
      <c r="BL1323" s="71">
        <v>9.6171778719617897</v>
      </c>
      <c r="BM1323" s="71">
        <v>13.191742044521835</v>
      </c>
      <c r="BN1323" s="71">
        <v>-0.30051869358457095</v>
      </c>
      <c r="BO1323" s="71">
        <v>7.8734848270091593</v>
      </c>
      <c r="BP1323" s="71">
        <v>15.3987171613512</v>
      </c>
      <c r="BQ1323" s="71">
        <v>14.509139271380972</v>
      </c>
      <c r="BR1323" s="72">
        <v>7.6889686984731824</v>
      </c>
      <c r="BS1323" s="72">
        <v>10.827702671989242</v>
      </c>
      <c r="BT1323" s="71">
        <v>11.509140862543202</v>
      </c>
      <c r="BU1323" s="71">
        <v>10.403920566075838</v>
      </c>
      <c r="BV1323" s="71">
        <v>6.6609803878828497</v>
      </c>
      <c r="BW1323" s="71">
        <v>9.408265226951281</v>
      </c>
      <c r="BX1323" s="75">
        <v>4939</v>
      </c>
      <c r="BY1323" s="75">
        <v>4779</v>
      </c>
      <c r="BZ1323" s="75">
        <v>4727</v>
      </c>
      <c r="CA1323" s="75">
        <v>5271</v>
      </c>
      <c r="CB1323" s="75">
        <v>7057</v>
      </c>
      <c r="CC1323" s="75">
        <v>7580</v>
      </c>
      <c r="CD1323" s="75">
        <v>4288</v>
      </c>
      <c r="CE1323" s="75">
        <v>4536</v>
      </c>
      <c r="CF1323" s="75">
        <v>8531</v>
      </c>
      <c r="CG1323" s="75">
        <v>5977</v>
      </c>
      <c r="CH1323" s="75">
        <v>6552</v>
      </c>
      <c r="CI1323" s="75">
        <v>6657</v>
      </c>
      <c r="CJ1323" s="75">
        <v>3536</v>
      </c>
      <c r="CK1323" s="75">
        <v>40077</v>
      </c>
      <c r="CL1323" s="73">
        <v>562403.91999999993</v>
      </c>
      <c r="CM1323" s="73">
        <v>524208.75000000012</v>
      </c>
      <c r="CN1323" s="73">
        <v>587800.26000000024</v>
      </c>
      <c r="CO1323" s="73">
        <v>528601.39000000013</v>
      </c>
      <c r="CP1323" s="73">
        <v>665312.4700000002</v>
      </c>
      <c r="CQ1323" s="73">
        <v>527863.80999999994</v>
      </c>
      <c r="CR1323" s="73">
        <v>586140.85</v>
      </c>
      <c r="CS1323" s="73">
        <v>698756.32999999984</v>
      </c>
      <c r="CT1323" s="73">
        <v>571436.23</v>
      </c>
      <c r="CU1323" s="73">
        <v>528359.35999999987</v>
      </c>
      <c r="CV1323" s="73">
        <v>524127.63000000006</v>
      </c>
      <c r="CW1323" s="73">
        <v>540627.97</v>
      </c>
      <c r="CX1323" s="73">
        <v>579455.02</v>
      </c>
      <c r="CY1323" s="77"/>
      <c r="CZ1323" s="4">
        <v>5299</v>
      </c>
      <c r="DA1323" s="76" t="str">
        <f t="shared" si="46"/>
        <v>5299</v>
      </c>
      <c r="DB1323" s="71">
        <v>7.4700943581188062</v>
      </c>
      <c r="DC1323" s="71">
        <v>9.4279138717457904</v>
      </c>
      <c r="DD1323" s="71">
        <v>2.4541054143513796</v>
      </c>
      <c r="DE1323" s="71">
        <v>1.4890442273306408</v>
      </c>
      <c r="DF1323" s="71">
        <v>1.6118793082748908</v>
      </c>
      <c r="DG1323" s="71">
        <v>1.0638129591131165</v>
      </c>
      <c r="DH1323" s="71">
        <v>0.43056930516122305</v>
      </c>
      <c r="DI1323" s="71">
        <v>0.8710598561245807</v>
      </c>
      <c r="DJ1323" s="71">
        <v>0.80842457791740951</v>
      </c>
      <c r="DK1323" s="71">
        <v>0.96210600226815801</v>
      </c>
      <c r="DL1323" s="71">
        <v>0.28279860609685264</v>
      </c>
      <c r="DM1323" s="71">
        <v>0.88627900436104157</v>
      </c>
      <c r="DN1323" s="71">
        <v>0.48544614147677989</v>
      </c>
      <c r="DO1323" s="71">
        <v>0.68911191690585405</v>
      </c>
      <c r="DQ1323" s="71"/>
      <c r="DR1323" s="71"/>
      <c r="DS1323" s="71"/>
      <c r="DT1323" s="71"/>
      <c r="DU1323" s="71"/>
      <c r="DV1323" s="71"/>
      <c r="DW1323" s="71"/>
      <c r="DX1323" s="71"/>
      <c r="DY1323" s="71"/>
      <c r="DZ1323" s="71"/>
      <c r="EA1323" s="71"/>
      <c r="EB1323" s="71"/>
      <c r="EC1323" s="71"/>
      <c r="ED1323" s="71"/>
    </row>
    <row r="1324" spans="1:134">
      <c r="A1324" s="4">
        <v>1436</v>
      </c>
      <c r="B1324" s="46" t="s">
        <v>10032</v>
      </c>
      <c r="C1324" s="65" t="str">
        <f t="shared" si="45"/>
        <v>1436</v>
      </c>
      <c r="D1324" s="69">
        <v>152649.53999999998</v>
      </c>
      <c r="E1324" s="68">
        <v>1585272.35</v>
      </c>
      <c r="F1324" s="68">
        <v>60573.72</v>
      </c>
      <c r="G1324" s="69">
        <v>276522.59000000008</v>
      </c>
      <c r="H1324" s="70">
        <v>98.608117449472914</v>
      </c>
      <c r="I1324" s="70">
        <v>21.128759557518471</v>
      </c>
      <c r="J1324" s="69">
        <v>194214.12</v>
      </c>
      <c r="K1324" s="69">
        <v>199213.4599999999</v>
      </c>
      <c r="L1324" s="69">
        <v>184875.88999999998</v>
      </c>
      <c r="M1324" s="69">
        <v>252652.01999999993</v>
      </c>
      <c r="N1324" s="69">
        <v>353810.46999999991</v>
      </c>
      <c r="O1324" s="69">
        <v>311468.45999999996</v>
      </c>
      <c r="P1324" s="69">
        <v>168518.52999999994</v>
      </c>
      <c r="Q1324" s="69">
        <v>186117.93999999997</v>
      </c>
      <c r="R1324" s="69">
        <v>445524.61</v>
      </c>
      <c r="S1324" s="69">
        <v>172283.02</v>
      </c>
      <c r="T1324" s="69">
        <v>223938.59999999995</v>
      </c>
      <c r="U1324" s="69">
        <v>236240.11</v>
      </c>
      <c r="V1324" s="69">
        <v>152649.53999999998</v>
      </c>
      <c r="W1324" s="70">
        <v>98.380320240119673</v>
      </c>
      <c r="X1324" s="70">
        <v>98.308945742537063</v>
      </c>
      <c r="Y1324" s="70">
        <v>63.194184129905842</v>
      </c>
      <c r="Z1324" s="71">
        <v>116.92785583059199</v>
      </c>
      <c r="AA1324" s="71">
        <v>92.506221872472921</v>
      </c>
      <c r="AB1324" s="71">
        <v>93.12371501112942</v>
      </c>
      <c r="AC1324" s="71">
        <v>92.914531928128227</v>
      </c>
      <c r="AD1324" s="71">
        <v>89.207843317850688</v>
      </c>
      <c r="AE1324" s="71">
        <v>102.72555904392232</v>
      </c>
      <c r="AF1324" s="71">
        <v>82.582433000627219</v>
      </c>
      <c r="AG1324" s="71">
        <v>97.758883875558283</v>
      </c>
      <c r="AH1324" s="71">
        <v>102.89926560343979</v>
      </c>
      <c r="AI1324" s="71">
        <v>130.84318025160826</v>
      </c>
      <c r="AJ1324" s="71">
        <v>-9.0138511889647717</v>
      </c>
      <c r="AK1324" s="71">
        <v>-16.65039743819381</v>
      </c>
      <c r="AL1324" s="71">
        <v>-10.597048292642752</v>
      </c>
      <c r="AM1324" s="71">
        <v>6.1665707190190711</v>
      </c>
      <c r="AN1324" s="71">
        <v>-14.245472898469135</v>
      </c>
      <c r="AO1324" s="71">
        <v>-4.3934565596766673</v>
      </c>
      <c r="AP1324" s="71">
        <v>-7.5813107291290649</v>
      </c>
      <c r="AQ1324" s="71">
        <v>10.597065568052223</v>
      </c>
      <c r="AR1324" s="71">
        <v>98.888140551283968</v>
      </c>
      <c r="AS1324" s="71">
        <v>-38.551939856429186</v>
      </c>
      <c r="AT1324" s="71">
        <v>24.998213821626859</v>
      </c>
      <c r="AU1324" s="71">
        <v>29.436770052211369</v>
      </c>
      <c r="AV1324" s="72">
        <v>65.786783109832768</v>
      </c>
      <c r="AW1324" s="73">
        <v>-19240.48000000001</v>
      </c>
      <c r="AX1324" s="73">
        <v>-39796.030000000028</v>
      </c>
      <c r="AY1324" s="73">
        <v>-21913.580000000016</v>
      </c>
      <c r="AZ1324" s="73">
        <v>14675.01999999996</v>
      </c>
      <c r="BA1324" s="73">
        <v>-58774.710000000021</v>
      </c>
      <c r="BB1324" s="73">
        <v>-10029.610000000044</v>
      </c>
      <c r="BC1324" s="73">
        <v>-13823.949999999983</v>
      </c>
      <c r="BD1324" s="73">
        <v>17833.239999999991</v>
      </c>
      <c r="BE1324" s="73">
        <v>221516.97999999992</v>
      </c>
      <c r="BF1324" s="73">
        <v>-108088.75999999992</v>
      </c>
      <c r="BG1324" s="73">
        <v>44785.159999999974</v>
      </c>
      <c r="BH1324" s="73">
        <v>53726.200000000012</v>
      </c>
      <c r="BI1324" s="73">
        <v>60573.72</v>
      </c>
      <c r="BJ1324" s="71">
        <v>11.030859922177211</v>
      </c>
      <c r="BK1324" s="71">
        <v>5.6538702675853401</v>
      </c>
      <c r="BL1324" s="71">
        <v>8.1714440040410832</v>
      </c>
      <c r="BM1324" s="71">
        <v>3.6280787271668933</v>
      </c>
      <c r="BN1324" s="71">
        <v>-4.8091844787184153</v>
      </c>
      <c r="BO1324" s="71">
        <v>1.7876564572098435</v>
      </c>
      <c r="BP1324" s="71">
        <v>14.043483939089782</v>
      </c>
      <c r="BQ1324" s="71">
        <v>11.616252919943266</v>
      </c>
      <c r="BR1324" s="72">
        <v>4.7439509843360161</v>
      </c>
      <c r="BS1324" s="72">
        <v>8.1584609040782503</v>
      </c>
      <c r="BT1324" s="71">
        <v>9.6920640187484892</v>
      </c>
      <c r="BU1324" s="71">
        <v>-18.644687964325716</v>
      </c>
      <c r="BV1324" s="71">
        <v>4.6517083297692583</v>
      </c>
      <c r="BW1324" s="71">
        <v>3.4374414290998283</v>
      </c>
      <c r="BX1324" s="75">
        <v>4019</v>
      </c>
      <c r="BY1324" s="75">
        <v>3823</v>
      </c>
      <c r="BZ1324" s="75">
        <v>4019</v>
      </c>
      <c r="CA1324" s="75">
        <v>4371</v>
      </c>
      <c r="CB1324" s="75">
        <v>5932</v>
      </c>
      <c r="CC1324" s="75">
        <v>6218</v>
      </c>
      <c r="CD1324" s="75">
        <v>3423</v>
      </c>
      <c r="CE1324" s="75">
        <v>3491</v>
      </c>
      <c r="CF1324" s="75">
        <v>7108</v>
      </c>
      <c r="CG1324" s="75">
        <v>3432</v>
      </c>
      <c r="CH1324" s="75">
        <v>4227</v>
      </c>
      <c r="CI1324" s="75">
        <v>4300</v>
      </c>
      <c r="CJ1324" s="75">
        <v>2676</v>
      </c>
      <c r="CK1324" s="75">
        <v>28657</v>
      </c>
      <c r="CL1324" s="73">
        <v>488259.84999999986</v>
      </c>
      <c r="CM1324" s="73">
        <v>461010.85</v>
      </c>
      <c r="CN1324" s="73">
        <v>516274.22999999986</v>
      </c>
      <c r="CO1324" s="73">
        <v>546566.05000000016</v>
      </c>
      <c r="CP1324" s="73">
        <v>520523.43999999994</v>
      </c>
      <c r="CQ1324" s="73">
        <v>390038.43999999994</v>
      </c>
      <c r="CR1324" s="73">
        <v>512432.95</v>
      </c>
      <c r="CS1324" s="73">
        <v>541637.31999999995</v>
      </c>
      <c r="CT1324" s="73">
        <v>499875.49000000011</v>
      </c>
      <c r="CU1324" s="73">
        <v>536837.73999999987</v>
      </c>
      <c r="CV1324" s="73">
        <v>476779.82000000007</v>
      </c>
      <c r="CW1324" s="73">
        <v>526072.86</v>
      </c>
      <c r="CX1324" s="73">
        <v>609049.65</v>
      </c>
      <c r="CY1324" s="77"/>
      <c r="CZ1324" s="4">
        <v>1436</v>
      </c>
      <c r="DA1324" s="76" t="str">
        <f t="shared" si="46"/>
        <v>1436</v>
      </c>
      <c r="DB1324" s="71">
        <v>8.899583458939988</v>
      </c>
      <c r="DC1324" s="71">
        <v>14.762109065916517</v>
      </c>
      <c r="DD1324" s="71">
        <v>3.2049262843880504</v>
      </c>
      <c r="DE1324" s="71">
        <v>5.4905844660886434</v>
      </c>
      <c r="DF1324" s="71">
        <v>1.6657610111322885</v>
      </c>
      <c r="DG1324" s="71">
        <v>1.0412614420053059</v>
      </c>
      <c r="DH1324" s="71">
        <v>1.0070202285128462</v>
      </c>
      <c r="DI1324" s="71">
        <v>2.4528212971546339</v>
      </c>
      <c r="DJ1324" s="71">
        <v>1.3743556599372668</v>
      </c>
      <c r="DK1324" s="71">
        <v>0.71652647562315586</v>
      </c>
      <c r="DL1324" s="71">
        <v>4.2364678572724551E-2</v>
      </c>
      <c r="DM1324" s="71">
        <v>0.72562520684949516</v>
      </c>
      <c r="DN1324" s="72">
        <v>1.395451979835326</v>
      </c>
      <c r="DO1324" s="71">
        <v>1.1205573446398482</v>
      </c>
      <c r="DQ1324" s="71"/>
      <c r="DR1324" s="71"/>
      <c r="DS1324" s="71"/>
      <c r="DT1324" s="71"/>
      <c r="DU1324" s="71"/>
      <c r="DV1324" s="71"/>
      <c r="DW1324" s="71"/>
      <c r="DX1324" s="71"/>
      <c r="DY1324" s="71"/>
      <c r="DZ1324" s="71"/>
      <c r="EA1324" s="71"/>
      <c r="EB1324" s="71"/>
      <c r="EC1324" s="71"/>
      <c r="ED1324" s="71"/>
    </row>
    <row r="1325" spans="1:134">
      <c r="A1325" s="4">
        <v>1466</v>
      </c>
      <c r="B1325" s="46" t="s">
        <v>10039</v>
      </c>
      <c r="C1325" s="65" t="str">
        <f t="shared" si="45"/>
        <v>1466</v>
      </c>
      <c r="D1325" s="69">
        <v>297638.75000000006</v>
      </c>
      <c r="E1325" s="68">
        <v>2742324.91</v>
      </c>
      <c r="F1325" s="68">
        <v>127414.3900000001</v>
      </c>
      <c r="G1325" s="69">
        <v>913850.81000000029</v>
      </c>
      <c r="H1325" s="70">
        <v>115.28217491283294</v>
      </c>
      <c r="I1325" s="70">
        <v>49.978876375662118</v>
      </c>
      <c r="J1325" s="69">
        <v>323146.90999999997</v>
      </c>
      <c r="K1325" s="69">
        <v>290237.24999999988</v>
      </c>
      <c r="L1325" s="69">
        <v>224982.23999999993</v>
      </c>
      <c r="M1325" s="69">
        <v>333269.12999999995</v>
      </c>
      <c r="N1325" s="69">
        <v>569032.05000000016</v>
      </c>
      <c r="O1325" s="69">
        <v>517676.15999999992</v>
      </c>
      <c r="P1325" s="69">
        <v>290303.31999999995</v>
      </c>
      <c r="Q1325" s="69">
        <v>299450.78999999998</v>
      </c>
      <c r="R1325" s="69">
        <v>773967.13000000012</v>
      </c>
      <c r="S1325" s="69">
        <v>279833.01999999996</v>
      </c>
      <c r="T1325" s="69">
        <v>423600.47</v>
      </c>
      <c r="U1325" s="69">
        <v>377531.42999999993</v>
      </c>
      <c r="V1325" s="69">
        <v>297638.75000000006</v>
      </c>
      <c r="W1325" s="70">
        <v>108.69133084623166</v>
      </c>
      <c r="X1325" s="70">
        <v>95.410165742446935</v>
      </c>
      <c r="Y1325" s="70">
        <v>81.363865264010187</v>
      </c>
      <c r="Z1325" s="71">
        <v>102.68465347519393</v>
      </c>
      <c r="AA1325" s="71">
        <v>116.99361390861162</v>
      </c>
      <c r="AB1325" s="71">
        <v>121.37833322579472</v>
      </c>
      <c r="AC1325" s="71">
        <v>103.96463248885112</v>
      </c>
      <c r="AD1325" s="71">
        <v>106.79347009421079</v>
      </c>
      <c r="AE1325" s="71">
        <v>120.59997958937853</v>
      </c>
      <c r="AF1325" s="71">
        <v>82.323830955010877</v>
      </c>
      <c r="AG1325" s="71">
        <v>144.0496645421654</v>
      </c>
      <c r="AH1325" s="71">
        <v>111.80440126710305</v>
      </c>
      <c r="AI1325" s="71">
        <v>144.66688213198782</v>
      </c>
      <c r="AJ1325" s="71">
        <v>-14.644373601253157</v>
      </c>
      <c r="AK1325" s="71">
        <v>-23.310471319274029</v>
      </c>
      <c r="AL1325" s="71">
        <v>-27.75077173886762</v>
      </c>
      <c r="AM1325" s="71">
        <v>-18.621707893729599</v>
      </c>
      <c r="AN1325" s="71">
        <v>-11.038445548652042</v>
      </c>
      <c r="AO1325" s="71">
        <v>7.3738581668507441</v>
      </c>
      <c r="AP1325" s="71">
        <v>2.663378694137486</v>
      </c>
      <c r="AQ1325" s="71">
        <v>44.294343493549349</v>
      </c>
      <c r="AR1325" s="71">
        <v>182.289615550077</v>
      </c>
      <c r="AS1325" s="71">
        <v>-32.305522782091778</v>
      </c>
      <c r="AT1325" s="71">
        <v>97.024280843568107</v>
      </c>
      <c r="AU1325" s="71">
        <v>42.250209457769962</v>
      </c>
      <c r="AV1325" s="72">
        <v>74.850855658966879</v>
      </c>
      <c r="AW1325" s="73">
        <v>-55441.969999999972</v>
      </c>
      <c r="AX1325" s="73">
        <v>-88220.220000000088</v>
      </c>
      <c r="AY1325" s="73">
        <v>-86415.190000000061</v>
      </c>
      <c r="AZ1325" s="73">
        <v>-76261.620000000112</v>
      </c>
      <c r="BA1325" s="73">
        <v>-70603.919999999693</v>
      </c>
      <c r="BB1325" s="73">
        <v>40733.360000000044</v>
      </c>
      <c r="BC1325" s="73">
        <v>7531.2899999999208</v>
      </c>
      <c r="BD1325" s="73">
        <v>91923.049999999988</v>
      </c>
      <c r="BE1325" s="73">
        <v>499792.2800000002</v>
      </c>
      <c r="BF1325" s="73">
        <v>-133543.41999999993</v>
      </c>
      <c r="BG1325" s="73">
        <v>208601.34999999998</v>
      </c>
      <c r="BH1325" s="73">
        <v>112131.86999999988</v>
      </c>
      <c r="BI1325" s="73">
        <v>127414.3900000001</v>
      </c>
      <c r="BJ1325" s="71">
        <v>8.992566814541922</v>
      </c>
      <c r="BK1325" s="71">
        <v>6.0712181986480047</v>
      </c>
      <c r="BL1325" s="71">
        <v>9.675857275892108</v>
      </c>
      <c r="BM1325" s="71">
        <v>3.5579591356538698</v>
      </c>
      <c r="BN1325" s="71">
        <v>-3.9266908863222749</v>
      </c>
      <c r="BO1325" s="71">
        <v>2.224499538206131</v>
      </c>
      <c r="BP1325" s="71">
        <v>14.11469142011903</v>
      </c>
      <c r="BQ1325" s="71">
        <v>13.824426855434277</v>
      </c>
      <c r="BR1325" s="72">
        <v>5.475487517589765</v>
      </c>
      <c r="BS1325" s="72">
        <v>9.6359137058361277</v>
      </c>
      <c r="BT1325" s="71">
        <v>10.572576720392249</v>
      </c>
      <c r="BU1325" s="71">
        <v>9.2553626028367955</v>
      </c>
      <c r="BV1325" s="71">
        <v>2.1448764115102525</v>
      </c>
      <c r="BW1325" s="71">
        <v>7.2010510036924948</v>
      </c>
      <c r="BX1325" s="75">
        <v>7219</v>
      </c>
      <c r="BY1325" s="75">
        <v>6844</v>
      </c>
      <c r="BZ1325" s="75">
        <v>5770</v>
      </c>
      <c r="CA1325" s="75">
        <v>6750</v>
      </c>
      <c r="CB1325" s="75">
        <v>10702</v>
      </c>
      <c r="CC1325" s="75">
        <v>12045</v>
      </c>
      <c r="CD1325" s="75">
        <v>6491</v>
      </c>
      <c r="CE1325" s="75">
        <v>6678</v>
      </c>
      <c r="CF1325" s="75">
        <v>12592</v>
      </c>
      <c r="CG1325" s="75">
        <v>6979</v>
      </c>
      <c r="CH1325" s="75">
        <v>8889</v>
      </c>
      <c r="CI1325" s="75">
        <v>8495</v>
      </c>
      <c r="CJ1325" s="75">
        <v>5598</v>
      </c>
      <c r="CK1325" s="75">
        <v>55722</v>
      </c>
      <c r="CL1325" s="73">
        <v>668687.55999999994</v>
      </c>
      <c r="CM1325" s="73">
        <v>698833.12999999977</v>
      </c>
      <c r="CN1325" s="73">
        <v>619333.67999999993</v>
      </c>
      <c r="CO1325" s="73">
        <v>725949.18999999971</v>
      </c>
      <c r="CP1325" s="73">
        <v>714693.33000000019</v>
      </c>
      <c r="CQ1325" s="73">
        <v>531479.19999999995</v>
      </c>
      <c r="CR1325" s="73">
        <v>664474.33000000019</v>
      </c>
      <c r="CS1325" s="73">
        <v>766707.52000000014</v>
      </c>
      <c r="CT1325" s="73">
        <v>534880.33000000007</v>
      </c>
      <c r="CU1325" s="73">
        <v>618697.56000000006</v>
      </c>
      <c r="CV1325" s="73">
        <v>547589.95999999985</v>
      </c>
      <c r="CW1325" s="73">
        <v>611603.92000000004</v>
      </c>
      <c r="CX1325" s="73">
        <v>577556.2200000002</v>
      </c>
      <c r="CY1325" s="77"/>
      <c r="CZ1325" s="4">
        <v>1466</v>
      </c>
      <c r="DA1325" s="76" t="str">
        <f t="shared" si="46"/>
        <v>1466</v>
      </c>
      <c r="DB1325" s="71">
        <v>5.6984157134603981</v>
      </c>
      <c r="DC1325" s="71">
        <v>8.9791258068503552</v>
      </c>
      <c r="DD1325" s="71">
        <v>2.9666221937933024</v>
      </c>
      <c r="DE1325" s="71">
        <v>2.2171966803127074</v>
      </c>
      <c r="DF1325" s="71">
        <v>1.5581181008716019</v>
      </c>
      <c r="DG1325" s="71">
        <v>0.23353027150522362</v>
      </c>
      <c r="DH1325" s="71">
        <v>0.10725861326210159</v>
      </c>
      <c r="DI1325" s="71">
        <v>0.45695924917457237</v>
      </c>
      <c r="DJ1325" s="71">
        <v>0.4357514860535045</v>
      </c>
      <c r="DK1325" s="71">
        <v>7.0993964014693745E-4</v>
      </c>
      <c r="DL1325" s="71">
        <v>0.2292372143128065</v>
      </c>
      <c r="DM1325" s="71">
        <v>4.5936269519841547E-2</v>
      </c>
      <c r="DN1325" s="71">
        <v>7.348750887876559E-3</v>
      </c>
      <c r="DO1325" s="71">
        <v>0.22654957312131058</v>
      </c>
      <c r="DQ1325" s="71"/>
      <c r="DR1325" s="71"/>
      <c r="DS1325" s="71"/>
      <c r="DT1325" s="71"/>
      <c r="DU1325" s="71"/>
      <c r="DV1325" s="71"/>
      <c r="DW1325" s="71"/>
      <c r="DX1325" s="71"/>
      <c r="DY1325" s="71"/>
      <c r="DZ1325" s="71"/>
      <c r="EA1325" s="71"/>
      <c r="EB1325" s="71"/>
      <c r="EC1325" s="71"/>
      <c r="ED1325" s="71"/>
    </row>
    <row r="1326" spans="1:134">
      <c r="A1326" s="4">
        <v>5272</v>
      </c>
      <c r="B1326" s="46" t="s">
        <v>10045</v>
      </c>
      <c r="C1326" s="65" t="str">
        <f t="shared" si="45"/>
        <v>5272</v>
      </c>
      <c r="D1326" s="69">
        <v>170864.55999999997</v>
      </c>
      <c r="E1326" s="68">
        <v>2250181.09</v>
      </c>
      <c r="F1326" s="68">
        <v>32581.229999999981</v>
      </c>
      <c r="G1326" s="69">
        <v>444139.15999999945</v>
      </c>
      <c r="H1326" s="70">
        <v>101.03679457902142</v>
      </c>
      <c r="I1326" s="70">
        <v>24.591852083965705</v>
      </c>
      <c r="J1326" s="69">
        <v>256213.71999999991</v>
      </c>
      <c r="K1326" s="69">
        <v>273457.57</v>
      </c>
      <c r="L1326" s="69">
        <v>251599.76999999996</v>
      </c>
      <c r="M1326" s="69">
        <v>270645.39</v>
      </c>
      <c r="N1326" s="69">
        <v>428318.56999999995</v>
      </c>
      <c r="O1326" s="69">
        <v>459090.52999999991</v>
      </c>
      <c r="P1326" s="69">
        <v>278427.94999999995</v>
      </c>
      <c r="Q1326" s="69">
        <v>278875.09000000003</v>
      </c>
      <c r="R1326" s="69">
        <v>649104.41</v>
      </c>
      <c r="S1326" s="69">
        <v>280869.00999999995</v>
      </c>
      <c r="T1326" s="69">
        <v>316395.66000000003</v>
      </c>
      <c r="U1326" s="69">
        <v>275644.40999999997</v>
      </c>
      <c r="V1326" s="69">
        <v>170864.55999999997</v>
      </c>
      <c r="W1326" s="70">
        <v>98.786213401749748</v>
      </c>
      <c r="X1326" s="70">
        <v>102.9382467759322</v>
      </c>
      <c r="Y1326" s="70">
        <v>102.59091638971304</v>
      </c>
      <c r="Z1326" s="71">
        <v>83.785863646052022</v>
      </c>
      <c r="AA1326" s="71">
        <v>106.09798968285256</v>
      </c>
      <c r="AB1326" s="71">
        <v>110.72425505645786</v>
      </c>
      <c r="AC1326" s="71">
        <v>100.65837344212636</v>
      </c>
      <c r="AD1326" s="71">
        <v>92.590719228571345</v>
      </c>
      <c r="AE1326" s="71">
        <v>108.58526827768851</v>
      </c>
      <c r="AF1326" s="71">
        <v>92.189046958634293</v>
      </c>
      <c r="AG1326" s="71">
        <v>115.67705550326333</v>
      </c>
      <c r="AH1326" s="71">
        <v>90.174803336509896</v>
      </c>
      <c r="AI1326" s="71">
        <v>101.91802686907651</v>
      </c>
      <c r="AJ1326" s="71">
        <v>0.69620900646734096</v>
      </c>
      <c r="AK1326" s="71">
        <v>3.2094397658341212</v>
      </c>
      <c r="AL1326" s="71">
        <v>-10.733526275873118</v>
      </c>
      <c r="AM1326" s="71">
        <v>-7.8946565092804182</v>
      </c>
      <c r="AN1326" s="71">
        <v>0.56490230929546748</v>
      </c>
      <c r="AO1326" s="71">
        <v>8.4387085564441087</v>
      </c>
      <c r="AP1326" s="71">
        <v>4.690927306067505</v>
      </c>
      <c r="AQ1326" s="71">
        <v>15.05467503660709</v>
      </c>
      <c r="AR1326" s="71">
        <v>122.19966313240045</v>
      </c>
      <c r="AS1326" s="71">
        <v>-32.062668303437967</v>
      </c>
      <c r="AT1326" s="71">
        <v>48.663189948914919</v>
      </c>
      <c r="AU1326" s="71">
        <v>14.354414854452259</v>
      </c>
      <c r="AV1326" s="72">
        <v>23.561213054386233</v>
      </c>
      <c r="AW1326" s="73">
        <v>1771.4499999998952</v>
      </c>
      <c r="AX1326" s="73">
        <v>8503.539999999979</v>
      </c>
      <c r="AY1326" s="73">
        <v>-30252.710000000021</v>
      </c>
      <c r="AZ1326" s="73">
        <v>-23197.919999999925</v>
      </c>
      <c r="BA1326" s="73">
        <v>2405.9899999998161</v>
      </c>
      <c r="BB1326" s="73">
        <v>40417.069999999949</v>
      </c>
      <c r="BC1326" s="73">
        <v>12475.629999999946</v>
      </c>
      <c r="BD1326" s="73">
        <v>36490.249999999971</v>
      </c>
      <c r="BE1326" s="73">
        <v>356977.77</v>
      </c>
      <c r="BF1326" s="73">
        <v>-132554.65999999997</v>
      </c>
      <c r="BG1326" s="73">
        <v>103568.49000000002</v>
      </c>
      <c r="BH1326" s="73">
        <v>34600.449999999953</v>
      </c>
      <c r="BI1326" s="73">
        <v>32581.229999999981</v>
      </c>
      <c r="BJ1326" s="71">
        <v>16.418468057427585</v>
      </c>
      <c r="BK1326" s="71">
        <v>13.197033392069841</v>
      </c>
      <c r="BL1326" s="71">
        <v>14.273718068129604</v>
      </c>
      <c r="BM1326" s="71">
        <v>12.29858464413342</v>
      </c>
      <c r="BN1326" s="71">
        <v>2.5119225199288548</v>
      </c>
      <c r="BO1326" s="71">
        <v>11.820244196698168</v>
      </c>
      <c r="BP1326" s="71">
        <v>18.273643325517494</v>
      </c>
      <c r="BQ1326" s="71">
        <v>19.226973514986796</v>
      </c>
      <c r="BR1326" s="72">
        <v>15.844284874896172</v>
      </c>
      <c r="BS1326" s="72">
        <v>14.142802255925407</v>
      </c>
      <c r="BT1326" s="71">
        <v>16.746541027774889</v>
      </c>
      <c r="BU1326" s="71">
        <v>14.771163644308029</v>
      </c>
      <c r="BV1326" s="71">
        <v>12.016059647390851</v>
      </c>
      <c r="BW1326" s="71">
        <v>14.46568815254232</v>
      </c>
      <c r="BX1326" s="75">
        <v>6345</v>
      </c>
      <c r="BY1326" s="75">
        <v>6363</v>
      </c>
      <c r="BZ1326" s="75">
        <v>5833</v>
      </c>
      <c r="CA1326" s="75">
        <v>6207</v>
      </c>
      <c r="CB1326" s="75">
        <v>8312</v>
      </c>
      <c r="CC1326" s="75">
        <v>9176</v>
      </c>
      <c r="CD1326" s="75">
        <v>6609</v>
      </c>
      <c r="CE1326" s="75">
        <v>6528</v>
      </c>
      <c r="CF1326" s="75">
        <v>10290</v>
      </c>
      <c r="CG1326" s="75">
        <v>6663</v>
      </c>
      <c r="CH1326" s="75">
        <v>6815</v>
      </c>
      <c r="CI1326" s="75">
        <v>6590</v>
      </c>
      <c r="CJ1326" s="75">
        <v>3861</v>
      </c>
      <c r="CK1326" s="75">
        <v>47356</v>
      </c>
      <c r="CL1326" s="73">
        <v>562647.78999999992</v>
      </c>
      <c r="CM1326" s="73">
        <v>542758.96000000008</v>
      </c>
      <c r="CN1326" s="73">
        <v>508902.07000000012</v>
      </c>
      <c r="CO1326" s="73">
        <v>558251.48999999987</v>
      </c>
      <c r="CP1326" s="73">
        <v>643328.7899999998</v>
      </c>
      <c r="CQ1326" s="73">
        <v>492891.9</v>
      </c>
      <c r="CR1326" s="73">
        <v>493956.51000000013</v>
      </c>
      <c r="CS1326" s="73">
        <v>440626.64999999991</v>
      </c>
      <c r="CT1326" s="73">
        <v>427576.17999999988</v>
      </c>
      <c r="CU1326" s="73">
        <v>425625.98999999987</v>
      </c>
      <c r="CV1326" s="73">
        <v>250532.69</v>
      </c>
      <c r="CW1326" s="73">
        <v>392045.29000000004</v>
      </c>
      <c r="CX1326" s="73">
        <v>380328.52999999997</v>
      </c>
      <c r="CY1326" s="77"/>
      <c r="CZ1326" s="4">
        <v>5272</v>
      </c>
      <c r="DA1326" s="76" t="str">
        <f t="shared" si="46"/>
        <v>5272</v>
      </c>
      <c r="DB1326" s="71">
        <v>4.483226956084736</v>
      </c>
      <c r="DC1326" s="71">
        <v>4.5733474194049561</v>
      </c>
      <c r="DD1326" s="71">
        <v>0.65942757834527377</v>
      </c>
      <c r="DE1326" s="71">
        <v>0.85914914933785458</v>
      </c>
      <c r="DF1326" s="71">
        <v>0.30563183431163043</v>
      </c>
      <c r="DG1326" s="71">
        <v>0.23549137616978508</v>
      </c>
      <c r="DH1326" s="71">
        <v>0.29130752378014219</v>
      </c>
      <c r="DI1326" s="71">
        <v>0.33826266780910158</v>
      </c>
      <c r="DJ1326" s="71">
        <v>0.10340536416163983</v>
      </c>
      <c r="DK1326" s="71">
        <v>1.1607506500289843E-2</v>
      </c>
      <c r="DL1326" s="71">
        <v>0.24455968711786483</v>
      </c>
      <c r="DM1326" s="71">
        <v>2.1854668261656923E-2</v>
      </c>
      <c r="DN1326" s="71">
        <v>0</v>
      </c>
      <c r="DO1326" s="71">
        <v>0.14659458919279386</v>
      </c>
      <c r="DQ1326" s="71"/>
      <c r="DR1326" s="71"/>
      <c r="DS1326" s="71"/>
      <c r="DT1326" s="71"/>
      <c r="DU1326" s="71"/>
      <c r="DV1326" s="71"/>
      <c r="DW1326" s="71"/>
      <c r="DX1326" s="71"/>
      <c r="DY1326" s="71"/>
      <c r="DZ1326" s="71"/>
      <c r="EA1326" s="71"/>
      <c r="EB1326" s="71"/>
      <c r="EC1326" s="71"/>
      <c r="ED1326" s="71"/>
    </row>
    <row r="1327" spans="1:134">
      <c r="A1327" s="4">
        <v>5303</v>
      </c>
      <c r="B1327" s="46" t="s">
        <v>10052</v>
      </c>
      <c r="C1327" s="65" t="str">
        <f t="shared" si="45"/>
        <v>5303</v>
      </c>
      <c r="D1327" s="69">
        <v>118900.30999999998</v>
      </c>
      <c r="E1327" s="68">
        <v>1530264.3099999994</v>
      </c>
      <c r="F1327" s="68">
        <v>21849.149999999994</v>
      </c>
      <c r="G1327" s="69">
        <v>223388.28999999957</v>
      </c>
      <c r="H1327" s="70">
        <v>91.836125253262011</v>
      </c>
      <c r="I1327" s="70">
        <v>17.093303923351467</v>
      </c>
      <c r="J1327" s="69">
        <v>177497.29999999996</v>
      </c>
      <c r="K1327" s="69">
        <v>189763.02999999997</v>
      </c>
      <c r="L1327" s="69">
        <v>179799.31999999998</v>
      </c>
      <c r="M1327" s="69">
        <v>204958.18999999992</v>
      </c>
      <c r="N1327" s="69">
        <v>268885.13</v>
      </c>
      <c r="O1327" s="69">
        <v>326812.42</v>
      </c>
      <c r="P1327" s="69">
        <v>175688.08999999994</v>
      </c>
      <c r="Q1327" s="69">
        <v>157016.50999999998</v>
      </c>
      <c r="R1327" s="69">
        <v>479395.67999999993</v>
      </c>
      <c r="S1327" s="69">
        <v>175131.12</v>
      </c>
      <c r="T1327" s="69">
        <v>206823.6699999999</v>
      </c>
      <c r="U1327" s="69">
        <v>217308.92999999996</v>
      </c>
      <c r="V1327" s="69">
        <v>118900.30999999998</v>
      </c>
      <c r="W1327" s="70">
        <v>84.854555239413187</v>
      </c>
      <c r="X1327" s="70">
        <v>93.589969213307739</v>
      </c>
      <c r="Y1327" s="70">
        <v>106.30730986372023</v>
      </c>
      <c r="Z1327" s="71">
        <v>77.229739504569025</v>
      </c>
      <c r="AA1327" s="71">
        <v>100.31083791180262</v>
      </c>
      <c r="AB1327" s="71">
        <v>94.992930387861364</v>
      </c>
      <c r="AC1327" s="71">
        <v>90.865674418299591</v>
      </c>
      <c r="AD1327" s="71">
        <v>81.097000609160347</v>
      </c>
      <c r="AE1327" s="71">
        <v>103.38415355078918</v>
      </c>
      <c r="AF1327" s="71">
        <v>72.770627717007571</v>
      </c>
      <c r="AG1327" s="71">
        <v>92.979682456686533</v>
      </c>
      <c r="AH1327" s="71">
        <v>95.291083991078267</v>
      </c>
      <c r="AI1327" s="71">
        <v>95.516270684339915</v>
      </c>
      <c r="AJ1327" s="71">
        <v>-19.812768323546802</v>
      </c>
      <c r="AK1327" s="71">
        <v>-22.538743174437837</v>
      </c>
      <c r="AL1327" s="71">
        <v>-18.985930713694287</v>
      </c>
      <c r="AM1327" s="71">
        <v>-22.024454923451998</v>
      </c>
      <c r="AN1327" s="71">
        <v>-20.007001336334763</v>
      </c>
      <c r="AO1327" s="71">
        <v>-10.237080185810976</v>
      </c>
      <c r="AP1327" s="71">
        <v>-5.7175022234629669</v>
      </c>
      <c r="AQ1327" s="71">
        <v>6.4241359743264503</v>
      </c>
      <c r="AR1327" s="71">
        <v>100.03925711910836</v>
      </c>
      <c r="AS1327" s="71">
        <v>-39.476493854551677</v>
      </c>
      <c r="AT1327" s="71">
        <v>22.158202164634176</v>
      </c>
      <c r="AU1327" s="71">
        <v>22.341506701257895</v>
      </c>
      <c r="AV1327" s="72">
        <v>22.513023028266744</v>
      </c>
      <c r="AW1327" s="73">
        <v>-43856.270000000048</v>
      </c>
      <c r="AX1327" s="73">
        <v>-55214.96000000005</v>
      </c>
      <c r="AY1327" s="73">
        <v>-42136.599999999977</v>
      </c>
      <c r="AZ1327" s="73">
        <v>-57891.130000000034</v>
      </c>
      <c r="BA1327" s="73">
        <v>-67250.699999999895</v>
      </c>
      <c r="BB1327" s="73">
        <v>-34317.080000000016</v>
      </c>
      <c r="BC1327" s="73">
        <v>-10654.120000000083</v>
      </c>
      <c r="BD1327" s="73">
        <v>9478.0699999999779</v>
      </c>
      <c r="BE1327" s="73">
        <v>239744.87999999989</v>
      </c>
      <c r="BF1327" s="73">
        <v>-114229.38</v>
      </c>
      <c r="BG1327" s="73">
        <v>37515.619999999937</v>
      </c>
      <c r="BH1327" s="73">
        <v>39684.069999999949</v>
      </c>
      <c r="BI1327" s="73">
        <v>21849.149999999994</v>
      </c>
      <c r="BJ1327" s="71">
        <v>15.044237823533251</v>
      </c>
      <c r="BK1327" s="71">
        <v>9.9215361847479695</v>
      </c>
      <c r="BL1327" s="71">
        <v>11.614703480759959</v>
      </c>
      <c r="BM1327" s="71">
        <v>12.026210731294587</v>
      </c>
      <c r="BN1327" s="71">
        <v>0.62945410993021422</v>
      </c>
      <c r="BO1327" s="71">
        <v>6.8416088189585338</v>
      </c>
      <c r="BP1327" s="71">
        <v>15.220175154087601</v>
      </c>
      <c r="BQ1327" s="71">
        <v>17.427296784093873</v>
      </c>
      <c r="BR1327" s="72">
        <v>11.826541444234669</v>
      </c>
      <c r="BS1327" s="72">
        <v>13.55343739125145</v>
      </c>
      <c r="BT1327" s="71">
        <v>13.999813670303734</v>
      </c>
      <c r="BU1327" s="71">
        <v>12.554620609743703</v>
      </c>
      <c r="BV1327" s="71">
        <v>9.6378212502427569</v>
      </c>
      <c r="BW1327" s="71">
        <v>11.620680942228898</v>
      </c>
      <c r="BX1327" s="75">
        <v>3724</v>
      </c>
      <c r="BY1327" s="75">
        <v>3841</v>
      </c>
      <c r="BZ1327" s="75">
        <v>3491</v>
      </c>
      <c r="CA1327" s="75">
        <v>3622</v>
      </c>
      <c r="CB1327" s="75">
        <v>4425</v>
      </c>
      <c r="CC1327" s="75">
        <v>5649</v>
      </c>
      <c r="CD1327" s="75">
        <v>3404</v>
      </c>
      <c r="CE1327" s="75">
        <v>3113</v>
      </c>
      <c r="CF1327" s="75">
        <v>6843</v>
      </c>
      <c r="CG1327" s="75">
        <v>3743</v>
      </c>
      <c r="CH1327" s="75">
        <v>4207</v>
      </c>
      <c r="CI1327" s="75">
        <v>4245</v>
      </c>
      <c r="CJ1327" s="75">
        <v>2407</v>
      </c>
      <c r="CK1327" s="75">
        <v>27962</v>
      </c>
      <c r="CL1327" s="73">
        <v>471162.02</v>
      </c>
      <c r="CM1327" s="73">
        <v>492174.08999999997</v>
      </c>
      <c r="CN1327" s="73">
        <v>509596.74000000005</v>
      </c>
      <c r="CO1327" s="73">
        <v>481216.31000000011</v>
      </c>
      <c r="CP1327" s="73">
        <v>619758.79000000027</v>
      </c>
      <c r="CQ1327" s="73">
        <v>484642.9200000001</v>
      </c>
      <c r="CR1327" s="73">
        <v>443616.93999999994</v>
      </c>
      <c r="CS1327" s="73">
        <v>630043.8899999999</v>
      </c>
      <c r="CT1327" s="73">
        <v>520903.34</v>
      </c>
      <c r="CU1327" s="73">
        <v>488604.66000000003</v>
      </c>
      <c r="CV1327" s="73">
        <v>466023.81999999995</v>
      </c>
      <c r="CW1327" s="73">
        <v>474927.46</v>
      </c>
      <c r="CX1327" s="73">
        <v>459148.35</v>
      </c>
      <c r="CY1327" s="77"/>
      <c r="CZ1327" s="4">
        <v>5303</v>
      </c>
      <c r="DA1327" s="76" t="str">
        <f t="shared" si="46"/>
        <v>5303</v>
      </c>
      <c r="DB1327" s="71">
        <v>6.0330537725235853</v>
      </c>
      <c r="DC1327" s="71">
        <v>1.8792481867420929</v>
      </c>
      <c r="DD1327" s="71">
        <v>1.0386611888968507</v>
      </c>
      <c r="DE1327" s="71">
        <v>0.90259665078739282</v>
      </c>
      <c r="DF1327" s="71">
        <v>0.80181738841859851</v>
      </c>
      <c r="DG1327" s="71">
        <v>0.65526998336287923</v>
      </c>
      <c r="DH1327" s="71">
        <v>0.44345569828818976</v>
      </c>
      <c r="DI1327" s="71">
        <v>0.43680421229242045</v>
      </c>
      <c r="DJ1327" s="71">
        <v>0.19648853585861001</v>
      </c>
      <c r="DK1327" s="71">
        <v>0.36720280366924302</v>
      </c>
      <c r="DL1327" s="71">
        <v>0.35011489482382718</v>
      </c>
      <c r="DM1327" s="71">
        <v>0.53541083705617576</v>
      </c>
      <c r="DN1327" s="72">
        <v>0.42731729671717328</v>
      </c>
      <c r="DO1327" s="71">
        <v>0.35659736146783971</v>
      </c>
      <c r="DQ1327" s="71"/>
      <c r="DR1327" s="71"/>
      <c r="DS1327" s="71"/>
      <c r="DT1327" s="71"/>
      <c r="DU1327" s="71"/>
      <c r="DV1327" s="71"/>
      <c r="DW1327" s="71"/>
      <c r="DX1327" s="71"/>
      <c r="DY1327" s="71"/>
      <c r="DZ1327" s="71"/>
      <c r="EA1327" s="71"/>
      <c r="EB1327" s="71"/>
      <c r="EC1327" s="71"/>
      <c r="ED1327" s="71"/>
    </row>
    <row r="1328" spans="1:134">
      <c r="A1328" s="4">
        <v>5296</v>
      </c>
      <c r="B1328" s="46" t="s">
        <v>10058</v>
      </c>
      <c r="C1328" s="65" t="str">
        <f t="shared" si="45"/>
        <v>5296</v>
      </c>
      <c r="D1328" s="69">
        <v>218844.26999999996</v>
      </c>
      <c r="E1328" s="68">
        <v>2414516.4200000004</v>
      </c>
      <c r="F1328" s="68">
        <v>68338.609999999986</v>
      </c>
      <c r="G1328" s="69">
        <v>334610.02000000048</v>
      </c>
      <c r="H1328" s="70">
        <v>92.86690160403495</v>
      </c>
      <c r="I1328" s="70">
        <v>16.087744140794058</v>
      </c>
      <c r="J1328" s="69">
        <v>331130.78999999986</v>
      </c>
      <c r="K1328" s="69">
        <v>288680.62</v>
      </c>
      <c r="L1328" s="69">
        <v>287218.06</v>
      </c>
      <c r="M1328" s="69">
        <v>334006.23</v>
      </c>
      <c r="N1328" s="69">
        <v>373162.47999999992</v>
      </c>
      <c r="O1328" s="69">
        <v>486185.75</v>
      </c>
      <c r="P1328" s="69">
        <v>280323.05999999994</v>
      </c>
      <c r="Q1328" s="69">
        <v>267061.03999999998</v>
      </c>
      <c r="R1328" s="69">
        <v>714136.32</v>
      </c>
      <c r="S1328" s="69">
        <v>266046.55999999994</v>
      </c>
      <c r="T1328" s="69">
        <v>316755.34999999992</v>
      </c>
      <c r="U1328" s="69">
        <v>351349.81999999995</v>
      </c>
      <c r="V1328" s="69">
        <v>218844.26999999996</v>
      </c>
      <c r="W1328" s="70">
        <v>102.88342308168504</v>
      </c>
      <c r="X1328" s="70">
        <v>96.055565596352295</v>
      </c>
      <c r="Y1328" s="70">
        <v>89.81047416710993</v>
      </c>
      <c r="Z1328" s="71">
        <v>88.740874410069154</v>
      </c>
      <c r="AA1328" s="71">
        <v>109.44022509272828</v>
      </c>
      <c r="AB1328" s="71">
        <v>97.48116817453419</v>
      </c>
      <c r="AC1328" s="71">
        <v>78.717414597872832</v>
      </c>
      <c r="AD1328" s="71">
        <v>76.56823899828629</v>
      </c>
      <c r="AE1328" s="71">
        <v>103.32665911209379</v>
      </c>
      <c r="AF1328" s="71">
        <v>79.810770221869532</v>
      </c>
      <c r="AG1328" s="71">
        <v>91.877375735134535</v>
      </c>
      <c r="AH1328" s="71">
        <v>108.04017962679984</v>
      </c>
      <c r="AI1328" s="71">
        <v>109.08339669200136</v>
      </c>
      <c r="AJ1328" s="71">
        <v>2.1082136646507932</v>
      </c>
      <c r="AK1328" s="71">
        <v>-6.3806775685530281</v>
      </c>
      <c r="AL1328" s="71">
        <v>-11.078856175719187</v>
      </c>
      <c r="AM1328" s="71">
        <v>-7.4844641890951298</v>
      </c>
      <c r="AN1328" s="71">
        <v>-4.2312633828580086</v>
      </c>
      <c r="AO1328" s="71">
        <v>-5.5904646759147187</v>
      </c>
      <c r="AP1328" s="71">
        <v>-18.845044885739004</v>
      </c>
      <c r="AQ1328" s="71">
        <v>-1.8780186050397552</v>
      </c>
      <c r="AR1328" s="71">
        <v>127.52909092334139</v>
      </c>
      <c r="AS1328" s="71">
        <v>-45.26664089985811</v>
      </c>
      <c r="AT1328" s="71">
        <v>22.005494564751803</v>
      </c>
      <c r="AU1328" s="71">
        <v>39.289730240432363</v>
      </c>
      <c r="AV1328" s="72">
        <v>45.406006657822708</v>
      </c>
      <c r="AW1328" s="73">
        <v>6836.8099999998813</v>
      </c>
      <c r="AX1328" s="73">
        <v>-19675.190000000002</v>
      </c>
      <c r="AY1328" s="73">
        <v>-35785.04999999993</v>
      </c>
      <c r="AZ1328" s="73">
        <v>-27020.949999999953</v>
      </c>
      <c r="BA1328" s="73">
        <v>-16479.110000000102</v>
      </c>
      <c r="BB1328" s="73">
        <v>-13992.159999999974</v>
      </c>
      <c r="BC1328" s="73">
        <v>-65094.000000000058</v>
      </c>
      <c r="BD1328" s="73">
        <v>-5111.4500000000116</v>
      </c>
      <c r="BE1328" s="73">
        <v>400270.38000000006</v>
      </c>
      <c r="BF1328" s="73">
        <v>-220030.97000000009</v>
      </c>
      <c r="BG1328" s="73">
        <v>57131.509999999922</v>
      </c>
      <c r="BH1328" s="73">
        <v>99105.939999999915</v>
      </c>
      <c r="BI1328" s="73">
        <v>68338.609999999986</v>
      </c>
      <c r="BJ1328" s="71">
        <v>20.769541781934869</v>
      </c>
      <c r="BK1328" s="71">
        <v>18.191062665335757</v>
      </c>
      <c r="BL1328" s="71">
        <v>17.064409193929656</v>
      </c>
      <c r="BM1328" s="71">
        <v>16.151580338414355</v>
      </c>
      <c r="BN1328" s="71">
        <v>7.3509207602954501</v>
      </c>
      <c r="BO1328" s="71">
        <v>14.21639040544682</v>
      </c>
      <c r="BP1328" s="71">
        <v>19.69024295851132</v>
      </c>
      <c r="BQ1328" s="71">
        <v>22.905631827739878</v>
      </c>
      <c r="BR1328" s="72">
        <v>11.784018644090754</v>
      </c>
      <c r="BS1328" s="72">
        <v>15.681327349340453</v>
      </c>
      <c r="BT1328" s="71">
        <v>15.412404087470904</v>
      </c>
      <c r="BU1328" s="71">
        <v>16.672390698274921</v>
      </c>
      <c r="BV1328" s="71">
        <v>13.648473452830679</v>
      </c>
      <c r="BW1328" s="71">
        <v>14.102515892579191</v>
      </c>
      <c r="BX1328" s="75">
        <v>10167</v>
      </c>
      <c r="BY1328" s="75">
        <v>9199</v>
      </c>
      <c r="BZ1328" s="75">
        <v>8629</v>
      </c>
      <c r="CA1328" s="75">
        <v>9575</v>
      </c>
      <c r="CB1328" s="75">
        <v>9905</v>
      </c>
      <c r="CC1328" s="75">
        <v>12064</v>
      </c>
      <c r="CD1328" s="75">
        <v>8638</v>
      </c>
      <c r="CE1328" s="75">
        <v>8165</v>
      </c>
      <c r="CF1328" s="75">
        <v>13017</v>
      </c>
      <c r="CG1328" s="75">
        <v>8085</v>
      </c>
      <c r="CH1328" s="75">
        <v>9818</v>
      </c>
      <c r="CI1328" s="75">
        <v>10454</v>
      </c>
      <c r="CJ1328" s="75">
        <v>6154</v>
      </c>
      <c r="CK1328" s="75">
        <v>64331</v>
      </c>
      <c r="CL1328" s="73">
        <v>584551.42999999993</v>
      </c>
      <c r="CM1328" s="73">
        <v>556685.66000000015</v>
      </c>
      <c r="CN1328" s="73">
        <v>608435.23999999987</v>
      </c>
      <c r="CO1328" s="73">
        <v>637984.47999999986</v>
      </c>
      <c r="CP1328" s="73">
        <v>723591.70000000007</v>
      </c>
      <c r="CQ1328" s="73">
        <v>579733.16</v>
      </c>
      <c r="CR1328" s="73">
        <v>563524.48</v>
      </c>
      <c r="CS1328" s="73">
        <v>806194.05</v>
      </c>
      <c r="CT1328" s="73">
        <v>591502.53</v>
      </c>
      <c r="CU1328" s="73">
        <v>603350.42000000004</v>
      </c>
      <c r="CV1328" s="73">
        <v>635593.08000000019</v>
      </c>
      <c r="CW1328" s="73">
        <v>665536.76000000013</v>
      </c>
      <c r="CX1328" s="73">
        <v>668932.39000000013</v>
      </c>
      <c r="CY1328" s="77"/>
      <c r="CZ1328" s="4">
        <v>5296</v>
      </c>
      <c r="DA1328" s="76" t="str">
        <f t="shared" si="46"/>
        <v>5296</v>
      </c>
      <c r="DB1328" s="71">
        <v>1.8358048242417311</v>
      </c>
      <c r="DC1328" s="71">
        <v>1.1097083013462277</v>
      </c>
      <c r="DD1328" s="71">
        <v>0.64503739371306557</v>
      </c>
      <c r="DE1328" s="71">
        <v>0.88607534214170081</v>
      </c>
      <c r="DF1328" s="71">
        <v>1.0003011433520623</v>
      </c>
      <c r="DG1328" s="71">
        <v>0.62920180837900741</v>
      </c>
      <c r="DH1328" s="71">
        <v>0.53696884821814206</v>
      </c>
      <c r="DI1328" s="71">
        <v>0.60822669811380181</v>
      </c>
      <c r="DJ1328" s="71">
        <v>0.27633807938483806</v>
      </c>
      <c r="DK1328" s="71">
        <v>0.48519740374820097</v>
      </c>
      <c r="DL1328" s="71">
        <v>0.69991994050611128</v>
      </c>
      <c r="DM1328" s="71">
        <v>0.21710255476321488</v>
      </c>
      <c r="DN1328" s="72">
        <v>0.80123977568864846</v>
      </c>
      <c r="DO1328" s="71">
        <v>0.46252049833918002</v>
      </c>
      <c r="DQ1328" s="71"/>
      <c r="DR1328" s="71"/>
      <c r="DS1328" s="71"/>
      <c r="DT1328" s="71"/>
      <c r="DU1328" s="71"/>
      <c r="DV1328" s="71"/>
      <c r="DW1328" s="71"/>
      <c r="DX1328" s="71"/>
      <c r="DY1328" s="71"/>
      <c r="DZ1328" s="71"/>
      <c r="EA1328" s="71"/>
      <c r="EB1328" s="71"/>
      <c r="EC1328" s="71"/>
      <c r="ED1328" s="71"/>
    </row>
    <row r="1329" spans="1:134">
      <c r="A1329" s="4">
        <v>5277</v>
      </c>
      <c r="B1329" s="46" t="s">
        <v>10064</v>
      </c>
      <c r="C1329" s="65" t="str">
        <f t="shared" si="45"/>
        <v>5277</v>
      </c>
      <c r="D1329" s="69">
        <v>189775.92</v>
      </c>
      <c r="E1329" s="68">
        <v>2050334.2000000002</v>
      </c>
      <c r="F1329" s="68">
        <v>18299.190000000031</v>
      </c>
      <c r="G1329" s="69">
        <v>462194.42000000086</v>
      </c>
      <c r="H1329" s="70">
        <v>108.17122069652234</v>
      </c>
      <c r="I1329" s="70">
        <v>29.102880352257209</v>
      </c>
      <c r="J1329" s="69">
        <v>289082.06999999995</v>
      </c>
      <c r="K1329" s="69">
        <v>250209.08999999997</v>
      </c>
      <c r="L1329" s="69">
        <v>223404.20999999993</v>
      </c>
      <c r="M1329" s="69">
        <v>262366.37</v>
      </c>
      <c r="N1329" s="69">
        <v>512886.86</v>
      </c>
      <c r="O1329" s="69">
        <v>392459.18999999994</v>
      </c>
      <c r="P1329" s="69">
        <v>289202.21999999997</v>
      </c>
      <c r="Q1329" s="69">
        <v>249181.53999999995</v>
      </c>
      <c r="R1329" s="69">
        <v>487696.99999999994</v>
      </c>
      <c r="S1329" s="69">
        <v>237825.28999999998</v>
      </c>
      <c r="T1329" s="69">
        <v>284481.86999999994</v>
      </c>
      <c r="U1329" s="69">
        <v>312170.35999999993</v>
      </c>
      <c r="V1329" s="69">
        <v>189775.92</v>
      </c>
      <c r="W1329" s="70">
        <v>112.06982565393221</v>
      </c>
      <c r="X1329" s="70">
        <v>101.47750955805741</v>
      </c>
      <c r="Y1329" s="70">
        <v>95.498560138403064</v>
      </c>
      <c r="Z1329" s="71">
        <v>98.552305315382057</v>
      </c>
      <c r="AA1329" s="71">
        <v>118.31003153067338</v>
      </c>
      <c r="AB1329" s="71">
        <v>111.85471529675641</v>
      </c>
      <c r="AC1329" s="71">
        <v>106.06923970768776</v>
      </c>
      <c r="AD1329" s="71">
        <v>102.08102756639367</v>
      </c>
      <c r="AE1329" s="71">
        <v>125.22463703613394</v>
      </c>
      <c r="AF1329" s="71">
        <v>97.509299216721971</v>
      </c>
      <c r="AG1329" s="71">
        <v>100.19177328813171</v>
      </c>
      <c r="AH1329" s="71">
        <v>116.51585761562883</v>
      </c>
      <c r="AI1329" s="71">
        <v>98.085249284771947</v>
      </c>
      <c r="AJ1329" s="71">
        <v>4.1288215729686106</v>
      </c>
      <c r="AK1329" s="71">
        <v>-4.3483780757932466</v>
      </c>
      <c r="AL1329" s="71">
        <v>-17.163920353831696</v>
      </c>
      <c r="AM1329" s="71">
        <v>-11.470685701874217</v>
      </c>
      <c r="AN1329" s="71">
        <v>5.672459151984488</v>
      </c>
      <c r="AO1329" s="71">
        <v>9.8167617719369105E-2</v>
      </c>
      <c r="AP1329" s="71">
        <v>1.3260400633500202</v>
      </c>
      <c r="AQ1329" s="71">
        <v>28.194747391851305</v>
      </c>
      <c r="AR1329" s="71">
        <v>119.96527531121531</v>
      </c>
      <c r="AS1329" s="71">
        <v>-12.429882315773455</v>
      </c>
      <c r="AT1329" s="71">
        <v>23.043652095668566</v>
      </c>
      <c r="AU1329" s="71">
        <v>46.996344566719102</v>
      </c>
      <c r="AV1329" s="72">
        <v>10.671529600546981</v>
      </c>
      <c r="AW1329" s="73">
        <v>11462.419999999984</v>
      </c>
      <c r="AX1329" s="73">
        <v>-11374.649999999994</v>
      </c>
      <c r="AY1329" s="73">
        <v>-46290.120000000024</v>
      </c>
      <c r="AZ1329" s="73">
        <v>-33994.639999999956</v>
      </c>
      <c r="BA1329" s="73">
        <v>27544.720000000088</v>
      </c>
      <c r="BB1329" s="73">
        <v>1807.8400000000838</v>
      </c>
      <c r="BC1329" s="73">
        <v>3784.7499999999418</v>
      </c>
      <c r="BD1329" s="73">
        <v>54804.199999999983</v>
      </c>
      <c r="BE1329" s="73">
        <v>265981.54999999993</v>
      </c>
      <c r="BF1329" s="73">
        <v>-33757.410000000091</v>
      </c>
      <c r="BG1329" s="73">
        <v>53277.849999999831</v>
      </c>
      <c r="BH1329" s="73">
        <v>99804.289999999892</v>
      </c>
      <c r="BI1329" s="73">
        <v>18299.190000000031</v>
      </c>
      <c r="BJ1329" s="71">
        <v>1.5592512935860414</v>
      </c>
      <c r="BK1329" s="71">
        <v>-2.3757393359034942</v>
      </c>
      <c r="BL1329" s="71">
        <v>5.0778192792142924</v>
      </c>
      <c r="BM1329" s="71">
        <v>6.5931883247406571</v>
      </c>
      <c r="BN1329" s="71">
        <v>-10.781866360819418</v>
      </c>
      <c r="BO1329" s="71">
        <v>2.7985599646115862</v>
      </c>
      <c r="BP1329" s="71">
        <v>17.396062049136198</v>
      </c>
      <c r="BQ1329" s="71">
        <v>14.802609017305313</v>
      </c>
      <c r="BR1329" s="72">
        <v>6.0733932316574011</v>
      </c>
      <c r="BS1329" s="72">
        <v>8.6591927726879199</v>
      </c>
      <c r="BT1329" s="71">
        <v>9.772084893322166</v>
      </c>
      <c r="BU1329" s="71">
        <v>9.8933636992490754</v>
      </c>
      <c r="BV1329" s="71">
        <v>5.2852003689394778</v>
      </c>
      <c r="BW1329" s="71">
        <v>8.5784513139369789</v>
      </c>
      <c r="BX1329" s="75">
        <v>4111</v>
      </c>
      <c r="BY1329" s="75">
        <v>3986</v>
      </c>
      <c r="BZ1329" s="75">
        <v>3761</v>
      </c>
      <c r="CA1329" s="75">
        <v>4134</v>
      </c>
      <c r="CB1329" s="75">
        <v>5450</v>
      </c>
      <c r="CC1329" s="75">
        <v>6971</v>
      </c>
      <c r="CD1329" s="75">
        <v>4600</v>
      </c>
      <c r="CE1329" s="75">
        <v>4189</v>
      </c>
      <c r="CF1329" s="75">
        <v>7020</v>
      </c>
      <c r="CG1329" s="75">
        <v>4426</v>
      </c>
      <c r="CH1329" s="75">
        <v>5252</v>
      </c>
      <c r="CI1329" s="75">
        <v>6342</v>
      </c>
      <c r="CJ1329" s="75">
        <v>3277</v>
      </c>
      <c r="CK1329" s="75">
        <v>35106</v>
      </c>
      <c r="CL1329" s="73">
        <v>635577.16999999993</v>
      </c>
      <c r="CM1329" s="73">
        <v>600250.47</v>
      </c>
      <c r="CN1329" s="73">
        <v>600027.00999999989</v>
      </c>
      <c r="CO1329" s="73">
        <v>664369.82000000007</v>
      </c>
      <c r="CP1329" s="73">
        <v>912447.23</v>
      </c>
      <c r="CQ1329" s="73">
        <v>724779.85000000021</v>
      </c>
      <c r="CR1329" s="73">
        <v>699512.90999999992</v>
      </c>
      <c r="CS1329" s="73">
        <v>799927.42999999993</v>
      </c>
      <c r="CT1329" s="73">
        <v>588671.2699999999</v>
      </c>
      <c r="CU1329" s="73">
        <v>633371.51999999979</v>
      </c>
      <c r="CV1329" s="73">
        <v>605370.9800000001</v>
      </c>
      <c r="CW1329" s="73">
        <v>575390.57999999996</v>
      </c>
      <c r="CX1329" s="73">
        <v>600963.11999999988</v>
      </c>
      <c r="CY1329" s="77"/>
      <c r="CZ1329" s="4">
        <v>5277</v>
      </c>
      <c r="DA1329" s="76" t="str">
        <f t="shared" si="46"/>
        <v>5277</v>
      </c>
      <c r="DB1329" s="71">
        <v>6.2737161554681178</v>
      </c>
      <c r="DC1329" s="71">
        <v>7.9699454269731405</v>
      </c>
      <c r="DD1329" s="71">
        <v>1.5722500945083344</v>
      </c>
      <c r="DE1329" s="71">
        <v>2.3583265416687396</v>
      </c>
      <c r="DF1329" s="71">
        <v>2.3459210125904995</v>
      </c>
      <c r="DG1329" s="71">
        <v>0.92442946319762254</v>
      </c>
      <c r="DH1329" s="71">
        <v>1.4757080101653923</v>
      </c>
      <c r="DI1329" s="71">
        <v>1.4237260342203297</v>
      </c>
      <c r="DJ1329" s="71">
        <v>1.4643816730326933</v>
      </c>
      <c r="DK1329" s="71">
        <v>1.3006625889968668</v>
      </c>
      <c r="DL1329" s="71">
        <v>1.4425100278721819</v>
      </c>
      <c r="DM1329" s="71">
        <v>1.1879912452689596</v>
      </c>
      <c r="DN1329" s="71">
        <v>1.6111675938604999</v>
      </c>
      <c r="DO1329" s="71">
        <v>1.4097459606344451</v>
      </c>
      <c r="DQ1329" s="71"/>
      <c r="DR1329" s="71"/>
      <c r="DS1329" s="71"/>
      <c r="DT1329" s="71"/>
      <c r="DU1329" s="71"/>
      <c r="DV1329" s="71"/>
      <c r="DW1329" s="71"/>
      <c r="DX1329" s="71"/>
      <c r="DY1329" s="71"/>
      <c r="DZ1329" s="71"/>
      <c r="EA1329" s="71"/>
      <c r="EB1329" s="71"/>
      <c r="EC1329" s="71"/>
      <c r="ED1329" s="71"/>
    </row>
    <row r="1330" spans="1:134">
      <c r="A1330" s="4">
        <v>5153</v>
      </c>
      <c r="B1330" s="46" t="s">
        <v>10071</v>
      </c>
      <c r="C1330" s="65" t="str">
        <f t="shared" si="45"/>
        <v>5153</v>
      </c>
      <c r="D1330" s="69">
        <v>112723.46999999997</v>
      </c>
      <c r="E1330" s="68">
        <v>1344249.5999999994</v>
      </c>
      <c r="F1330" s="68">
        <v>27048.559999999998</v>
      </c>
      <c r="G1330" s="69">
        <v>301012.10999999952</v>
      </c>
      <c r="H1330" s="70">
        <v>105.57376606590319</v>
      </c>
      <c r="I1330" s="70">
        <v>28.853651530487046</v>
      </c>
      <c r="J1330" s="69">
        <v>153474.05999999997</v>
      </c>
      <c r="K1330" s="69">
        <v>136323.5</v>
      </c>
      <c r="L1330" s="69">
        <v>158832.13000000003</v>
      </c>
      <c r="M1330" s="69">
        <v>168599.19000000003</v>
      </c>
      <c r="N1330" s="69">
        <v>292559.81999999995</v>
      </c>
      <c r="O1330" s="69">
        <v>286546.37</v>
      </c>
      <c r="P1330" s="69">
        <v>155134.21</v>
      </c>
      <c r="Q1330" s="69">
        <v>168306.93999999997</v>
      </c>
      <c r="R1330" s="69">
        <v>371907.14999999997</v>
      </c>
      <c r="S1330" s="69">
        <v>172877.3</v>
      </c>
      <c r="T1330" s="69">
        <v>183247.39</v>
      </c>
      <c r="U1330" s="69">
        <v>180053.1399999999</v>
      </c>
      <c r="V1330" s="69">
        <v>112723.46999999997</v>
      </c>
      <c r="W1330" s="70">
        <v>95.852776129181819</v>
      </c>
      <c r="X1330" s="70">
        <v>83.433248284851828</v>
      </c>
      <c r="Y1330" s="70">
        <v>105.90709840292465</v>
      </c>
      <c r="Z1330" s="71">
        <v>86.933033028276313</v>
      </c>
      <c r="AA1330" s="71">
        <v>108.7809347507301</v>
      </c>
      <c r="AB1330" s="71">
        <v>114.336955743959</v>
      </c>
      <c r="AC1330" s="71">
        <v>90.209625943809968</v>
      </c>
      <c r="AD1330" s="71">
        <v>100.13551530749794</v>
      </c>
      <c r="AE1330" s="71">
        <v>107.42196153941381</v>
      </c>
      <c r="AF1330" s="71">
        <v>116.27460255465101</v>
      </c>
      <c r="AG1330" s="71">
        <v>107.43279812746161</v>
      </c>
      <c r="AH1330" s="71">
        <v>108.26128121050509</v>
      </c>
      <c r="AI1330" s="71">
        <v>111.10631207246959</v>
      </c>
      <c r="AJ1330" s="71">
        <v>-14.636858047581281</v>
      </c>
      <c r="AK1330" s="71">
        <v>-19.723285638262688</v>
      </c>
      <c r="AL1330" s="71">
        <v>-18.118043503723325</v>
      </c>
      <c r="AM1330" s="71">
        <v>-18.144098345628901</v>
      </c>
      <c r="AN1330" s="71">
        <v>-9.7122139858878747</v>
      </c>
      <c r="AO1330" s="71">
        <v>-5.6607059039038399</v>
      </c>
      <c r="AP1330" s="71">
        <v>-7.3860169396664173</v>
      </c>
      <c r="AQ1330" s="71">
        <v>28.807698571495031</v>
      </c>
      <c r="AR1330" s="71">
        <v>169.72651823411223</v>
      </c>
      <c r="AS1330" s="71">
        <v>-33.901488126781452</v>
      </c>
      <c r="AT1330" s="71">
        <v>39.766228215225887</v>
      </c>
      <c r="AU1330" s="71">
        <v>39.735137267879118</v>
      </c>
      <c r="AV1330" s="72">
        <v>31.571156596487814</v>
      </c>
      <c r="AW1330" s="73">
        <v>-26315.550000000017</v>
      </c>
      <c r="AX1330" s="73">
        <v>-33493.49000000002</v>
      </c>
      <c r="AY1330" s="73">
        <v>-35144.829999999958</v>
      </c>
      <c r="AZ1330" s="73">
        <v>-37371.52999999997</v>
      </c>
      <c r="BA1330" s="73">
        <v>-30563.580000000075</v>
      </c>
      <c r="BB1330" s="73">
        <v>-14266.759999999951</v>
      </c>
      <c r="BC1330" s="73">
        <v>-12372.040000000037</v>
      </c>
      <c r="BD1330" s="73">
        <v>37641.659999999974</v>
      </c>
      <c r="BE1330" s="73">
        <v>234024.09999999998</v>
      </c>
      <c r="BF1330" s="73">
        <v>-88667.620000000054</v>
      </c>
      <c r="BG1330" s="73">
        <v>52137.470000000059</v>
      </c>
      <c r="BH1330" s="73">
        <v>51199.979999999909</v>
      </c>
      <c r="BI1330" s="73">
        <v>27048.559999999998</v>
      </c>
      <c r="BJ1330" s="71">
        <v>9.9644845047295068</v>
      </c>
      <c r="BK1330" s="71">
        <v>9.5723334823484461</v>
      </c>
      <c r="BL1330" s="71">
        <v>7.1389111772441023</v>
      </c>
      <c r="BM1330" s="71">
        <v>9.9376093092181979</v>
      </c>
      <c r="BN1330" s="71">
        <v>-3.0353060425013263</v>
      </c>
      <c r="BO1330" s="71">
        <v>4.9732995292618902</v>
      </c>
      <c r="BP1330" s="71">
        <v>13.952326710896887</v>
      </c>
      <c r="BQ1330" s="71">
        <v>15.769986315019171</v>
      </c>
      <c r="BR1330" s="72">
        <v>10.460349799163209</v>
      </c>
      <c r="BS1330" s="72">
        <v>6.3204165451142522</v>
      </c>
      <c r="BT1330" s="71">
        <v>13.806319613839246</v>
      </c>
      <c r="BU1330" s="71">
        <v>13.673084696694506</v>
      </c>
      <c r="BV1330" s="71">
        <v>8.9385706047824591</v>
      </c>
      <c r="BW1330" s="71">
        <v>10.190095054996846</v>
      </c>
      <c r="BX1330" s="75">
        <v>4405</v>
      </c>
      <c r="BY1330" s="75">
        <v>4110</v>
      </c>
      <c r="BZ1330" s="75">
        <v>4063</v>
      </c>
      <c r="CA1330" s="75">
        <v>4321</v>
      </c>
      <c r="CB1330" s="75">
        <v>6176</v>
      </c>
      <c r="CC1330" s="75">
        <v>6724</v>
      </c>
      <c r="CD1330" s="75">
        <v>4646</v>
      </c>
      <c r="CE1330" s="75">
        <v>4631</v>
      </c>
      <c r="CF1330" s="75">
        <v>7310</v>
      </c>
      <c r="CG1330" s="75">
        <v>4957</v>
      </c>
      <c r="CH1330" s="75">
        <v>5260</v>
      </c>
      <c r="CI1330" s="75">
        <v>4998</v>
      </c>
      <c r="CJ1330" s="75">
        <v>2959</v>
      </c>
      <c r="CK1330" s="75">
        <v>34761</v>
      </c>
      <c r="CL1330" s="73">
        <v>416394.14000000013</v>
      </c>
      <c r="CM1330" s="73">
        <v>511540.95999999996</v>
      </c>
      <c r="CN1330" s="73">
        <v>484935.9800000001</v>
      </c>
      <c r="CO1330" s="73">
        <v>554495.93999999994</v>
      </c>
      <c r="CP1330" s="73">
        <v>642257.86</v>
      </c>
      <c r="CQ1330" s="73">
        <v>538340.05999999994</v>
      </c>
      <c r="CR1330" s="73">
        <v>614971.72000000009</v>
      </c>
      <c r="CS1330" s="73">
        <v>693871.63</v>
      </c>
      <c r="CT1330" s="73">
        <v>521795.10000000003</v>
      </c>
      <c r="CU1330" s="73">
        <v>521577.06000000011</v>
      </c>
      <c r="CV1330" s="73">
        <v>549393.26</v>
      </c>
      <c r="CW1330" s="73">
        <v>587138.56999999995</v>
      </c>
      <c r="CX1330" s="73">
        <v>586104.09000000008</v>
      </c>
      <c r="CY1330" s="77"/>
      <c r="CZ1330" s="4">
        <v>5153</v>
      </c>
      <c r="DA1330" s="76" t="str">
        <f t="shared" si="46"/>
        <v>5153</v>
      </c>
      <c r="DB1330" s="71">
        <v>2.7769504449323295</v>
      </c>
      <c r="DC1330" s="71">
        <v>1.2688244059484008</v>
      </c>
      <c r="DD1330" s="71">
        <v>1.9711960282452805</v>
      </c>
      <c r="DE1330" s="71">
        <v>2.4801119625405312</v>
      </c>
      <c r="DF1330" s="71">
        <v>1.7178135663921759</v>
      </c>
      <c r="DG1330" s="71">
        <v>1.1014435773256079</v>
      </c>
      <c r="DH1330" s="71">
        <v>0.6597094192608236</v>
      </c>
      <c r="DI1330" s="71">
        <v>0.15520496375572554</v>
      </c>
      <c r="DJ1330" s="71">
        <v>0.87720181987026835</v>
      </c>
      <c r="DK1330" s="71">
        <v>0.16154445689848718</v>
      </c>
      <c r="DL1330" s="71">
        <v>0.28879602708723584</v>
      </c>
      <c r="DM1330" s="71">
        <v>0.13763413339456365</v>
      </c>
      <c r="DN1330" s="71">
        <v>8.1905824959812495E-2</v>
      </c>
      <c r="DO1330" s="71">
        <v>0.42085759959563079</v>
      </c>
      <c r="DQ1330" s="71"/>
      <c r="DR1330" s="71"/>
      <c r="DS1330" s="71"/>
      <c r="DT1330" s="71"/>
      <c r="DU1330" s="71"/>
      <c r="DV1330" s="71"/>
      <c r="DW1330" s="71"/>
      <c r="DX1330" s="71"/>
      <c r="DY1330" s="71"/>
      <c r="DZ1330" s="71"/>
      <c r="EA1330" s="71"/>
      <c r="EB1330" s="71"/>
      <c r="EC1330" s="71"/>
      <c r="ED1330" s="71"/>
    </row>
    <row r="1331" spans="1:134">
      <c r="A1331" s="4">
        <v>5302</v>
      </c>
      <c r="B1331" s="46" t="s">
        <v>10078</v>
      </c>
      <c r="C1331" s="65" t="str">
        <f t="shared" si="45"/>
        <v>5302</v>
      </c>
      <c r="D1331" s="69">
        <v>133814.70999999996</v>
      </c>
      <c r="E1331" s="68">
        <v>1981725.9499999995</v>
      </c>
      <c r="F1331" s="68">
        <v>-1217.5599999999686</v>
      </c>
      <c r="G1331" s="69">
        <v>163155.95000000019</v>
      </c>
      <c r="H1331" s="70">
        <v>91.20380738772262</v>
      </c>
      <c r="I1331" s="70">
        <v>8.9716618002056769</v>
      </c>
      <c r="J1331" s="69">
        <v>251620.1999999999</v>
      </c>
      <c r="K1331" s="69">
        <v>243628.48999999993</v>
      </c>
      <c r="L1331" s="69">
        <v>244658.76999999996</v>
      </c>
      <c r="M1331" s="69">
        <v>293039.77999999997</v>
      </c>
      <c r="N1331" s="69">
        <v>401535.66999999993</v>
      </c>
      <c r="O1331" s="69">
        <v>455893.88999999996</v>
      </c>
      <c r="P1331" s="69">
        <v>246111.18999999992</v>
      </c>
      <c r="Q1331" s="69">
        <v>215042.24000000002</v>
      </c>
      <c r="R1331" s="69">
        <v>606979.93000000005</v>
      </c>
      <c r="S1331" s="69">
        <v>225609.04000000004</v>
      </c>
      <c r="T1331" s="69">
        <v>296577.61</v>
      </c>
      <c r="U1331" s="69">
        <v>257591.23000000004</v>
      </c>
      <c r="V1331" s="69">
        <v>133814.70999999996</v>
      </c>
      <c r="W1331" s="70">
        <v>92.305236262203167</v>
      </c>
      <c r="X1331" s="70">
        <v>94.71127382923865</v>
      </c>
      <c r="Y1331" s="70">
        <v>110.10597165750211</v>
      </c>
      <c r="Z1331" s="71">
        <v>110.50295099174225</v>
      </c>
      <c r="AA1331" s="71">
        <v>105.56173262484805</v>
      </c>
      <c r="AB1331" s="71">
        <v>129.30962066600901</v>
      </c>
      <c r="AC1331" s="71">
        <v>97.987262338590455</v>
      </c>
      <c r="AD1331" s="71">
        <v>83.481527287949618</v>
      </c>
      <c r="AE1331" s="71">
        <v>106.47965771583982</v>
      </c>
      <c r="AF1331" s="71">
        <v>78.863273136325901</v>
      </c>
      <c r="AG1331" s="71">
        <v>90.72054722213683</v>
      </c>
      <c r="AH1331" s="71">
        <v>82.26760922197775</v>
      </c>
      <c r="AI1331" s="71">
        <v>79.675872501370165</v>
      </c>
      <c r="AJ1331" s="71">
        <v>-23.274507961810986</v>
      </c>
      <c r="AK1331" s="71">
        <v>-12.083236757092363</v>
      </c>
      <c r="AL1331" s="71">
        <v>-29.519442962848586</v>
      </c>
      <c r="AM1331" s="71">
        <v>-21.285278278400497</v>
      </c>
      <c r="AN1331" s="71">
        <v>-18.768508488644851</v>
      </c>
      <c r="AO1331" s="71">
        <v>5.8011042543567815</v>
      </c>
      <c r="AP1331" s="71">
        <v>-9.4207053160010332</v>
      </c>
      <c r="AQ1331" s="71">
        <v>2.7093021734082345</v>
      </c>
      <c r="AR1331" s="71">
        <v>128.55034196704841</v>
      </c>
      <c r="AS1331" s="71">
        <v>-48.143919772296549</v>
      </c>
      <c r="AT1331" s="71">
        <v>14.242258558916564</v>
      </c>
      <c r="AU1331" s="71">
        <v>6.3503958590634513</v>
      </c>
      <c r="AV1331" s="72">
        <v>-0.90168076119876428</v>
      </c>
      <c r="AW1331" s="73">
        <v>-76328.430000000051</v>
      </c>
      <c r="AX1331" s="73">
        <v>-33484.180000000109</v>
      </c>
      <c r="AY1331" s="73">
        <v>-102470.68000000005</v>
      </c>
      <c r="AZ1331" s="73">
        <v>-79240.999999999942</v>
      </c>
      <c r="BA1331" s="73">
        <v>-92767.690000000119</v>
      </c>
      <c r="BB1331" s="73">
        <v>31484.399999999907</v>
      </c>
      <c r="BC1331" s="73">
        <v>-25596.809999999969</v>
      </c>
      <c r="BD1331" s="73">
        <v>5672.460000000021</v>
      </c>
      <c r="BE1331" s="73">
        <v>341401.71000000014</v>
      </c>
      <c r="BF1331" s="73">
        <v>-209458.62999999983</v>
      </c>
      <c r="BG1331" s="73">
        <v>36973.49000000002</v>
      </c>
      <c r="BH1331" s="73">
        <v>15381.290000000066</v>
      </c>
      <c r="BI1331" s="73">
        <v>-1217.5599999999686</v>
      </c>
      <c r="BJ1331" s="71">
        <v>11.463293179854938</v>
      </c>
      <c r="BK1331" s="71">
        <v>5.2172981053383154</v>
      </c>
      <c r="BL1331" s="71">
        <v>6.1707672869386325</v>
      </c>
      <c r="BM1331" s="71">
        <v>9.5892450487261272</v>
      </c>
      <c r="BN1331" s="71">
        <v>-1.7810263967784048</v>
      </c>
      <c r="BO1331" s="71">
        <v>4.2320358674072258</v>
      </c>
      <c r="BP1331" s="71">
        <v>11.613914750615347</v>
      </c>
      <c r="BQ1331" s="71">
        <v>12.786797480289422</v>
      </c>
      <c r="BR1331" s="72">
        <v>8.1536546033269577</v>
      </c>
      <c r="BS1331" s="72">
        <v>9.7109601073159659</v>
      </c>
      <c r="BT1331" s="71">
        <v>11.162348786012762</v>
      </c>
      <c r="BU1331" s="71">
        <v>10.837006824963549</v>
      </c>
      <c r="BV1331" s="71">
        <v>5.7769086967224421</v>
      </c>
      <c r="BW1331" s="71">
        <v>8.2783793393020311</v>
      </c>
      <c r="BX1331" s="75">
        <v>5943</v>
      </c>
      <c r="BY1331" s="75">
        <v>5827</v>
      </c>
      <c r="BZ1331" s="75">
        <v>5688</v>
      </c>
      <c r="CA1331" s="75">
        <v>5840</v>
      </c>
      <c r="CB1331" s="75">
        <v>7278</v>
      </c>
      <c r="CC1331" s="75">
        <v>8637</v>
      </c>
      <c r="CD1331" s="75">
        <v>5071</v>
      </c>
      <c r="CE1331" s="75">
        <v>5127</v>
      </c>
      <c r="CF1331" s="75">
        <v>10139</v>
      </c>
      <c r="CG1331" s="75">
        <v>5451</v>
      </c>
      <c r="CH1331" s="75">
        <v>6190</v>
      </c>
      <c r="CI1331" s="75">
        <v>6169</v>
      </c>
      <c r="CJ1331" s="75">
        <v>3316</v>
      </c>
      <c r="CK1331" s="75">
        <v>41463</v>
      </c>
      <c r="CL1331" s="73">
        <v>551133.59</v>
      </c>
      <c r="CM1331" s="73">
        <v>528804.22000000009</v>
      </c>
      <c r="CN1331" s="73">
        <v>507839.26</v>
      </c>
      <c r="CO1331" s="73">
        <v>562599.41000000027</v>
      </c>
      <c r="CP1331" s="73">
        <v>688332.68999999983</v>
      </c>
      <c r="CQ1331" s="73">
        <v>512727.15000000008</v>
      </c>
      <c r="CR1331" s="73">
        <v>510123.41000000003</v>
      </c>
      <c r="CS1331" s="73">
        <v>756141.42000000016</v>
      </c>
      <c r="CT1331" s="73">
        <v>559349.14999999991</v>
      </c>
      <c r="CU1331" s="73">
        <v>590009.20000000007</v>
      </c>
      <c r="CV1331" s="73">
        <v>566319.26000000013</v>
      </c>
      <c r="CW1331" s="73">
        <v>637465.89</v>
      </c>
      <c r="CX1331" s="73">
        <v>654181.83000000007</v>
      </c>
      <c r="CY1331" s="77"/>
      <c r="CZ1331" s="4">
        <v>5302</v>
      </c>
      <c r="DA1331" s="76" t="str">
        <f t="shared" si="46"/>
        <v>5302</v>
      </c>
      <c r="DB1331" s="71">
        <v>3.763816864706599</v>
      </c>
      <c r="DC1331" s="71">
        <v>1.3903873471064394</v>
      </c>
      <c r="DD1331" s="71">
        <v>1.2777924959564761</v>
      </c>
      <c r="DE1331" s="71">
        <v>1.1850684914922047</v>
      </c>
      <c r="DF1331" s="71">
        <v>0.98911006297235859</v>
      </c>
      <c r="DG1331" s="71">
        <v>0.99654263982941349</v>
      </c>
      <c r="DH1331" s="71">
        <v>0.53202839721609396</v>
      </c>
      <c r="DI1331" s="71">
        <v>0.78149591654665529</v>
      </c>
      <c r="DJ1331" s="71">
        <v>0.53224661753497415</v>
      </c>
      <c r="DK1331" s="71">
        <v>0.52515954161056466</v>
      </c>
      <c r="DL1331" s="71">
        <v>0.43723639040989121</v>
      </c>
      <c r="DM1331" s="71">
        <v>0.48118405538738107</v>
      </c>
      <c r="DN1331" s="72">
        <v>1.3441197701384122</v>
      </c>
      <c r="DO1331" s="71">
        <v>0.59320644363631292</v>
      </c>
      <c r="DQ1331" s="71"/>
      <c r="DR1331" s="71"/>
      <c r="DS1331" s="71"/>
      <c r="DT1331" s="71"/>
      <c r="DU1331" s="71"/>
      <c r="DV1331" s="71"/>
      <c r="DW1331" s="71"/>
      <c r="DX1331" s="71"/>
      <c r="DY1331" s="71"/>
      <c r="DZ1331" s="71"/>
      <c r="EA1331" s="71"/>
      <c r="EB1331" s="71"/>
      <c r="EC1331" s="71"/>
      <c r="ED1331" s="71"/>
    </row>
    <row r="1332" spans="1:134">
      <c r="A1332" s="4">
        <v>417</v>
      </c>
      <c r="B1332" s="46" t="s">
        <v>10085</v>
      </c>
      <c r="C1332" s="65" t="str">
        <f t="shared" si="45"/>
        <v>L417</v>
      </c>
      <c r="D1332" s="69">
        <v>186374.57999999996</v>
      </c>
      <c r="E1332" s="68">
        <v>2260802.1100000003</v>
      </c>
      <c r="F1332" s="68">
        <v>33211.649999999994</v>
      </c>
      <c r="G1332" s="69">
        <v>152904.17000000039</v>
      </c>
      <c r="H1332" s="70">
        <v>82.573700405790291</v>
      </c>
      <c r="I1332" s="70">
        <v>7.2538697011108821</v>
      </c>
      <c r="J1332" s="69">
        <v>332333.82999999996</v>
      </c>
      <c r="K1332" s="69">
        <v>270077.52999999991</v>
      </c>
      <c r="L1332" s="69">
        <v>264852.7099999999</v>
      </c>
      <c r="M1332" s="69">
        <v>307941.21999999991</v>
      </c>
      <c r="N1332" s="69">
        <v>506061.20999999996</v>
      </c>
      <c r="O1332" s="69">
        <v>604461.5900000002</v>
      </c>
      <c r="P1332" s="69">
        <v>328610.32999999984</v>
      </c>
      <c r="Q1332" s="69">
        <v>262113.21999999997</v>
      </c>
      <c r="R1332" s="69">
        <v>663053.23</v>
      </c>
      <c r="S1332" s="69">
        <v>243709.86999999991</v>
      </c>
      <c r="T1332" s="69">
        <v>285735.43</v>
      </c>
      <c r="U1332" s="69">
        <v>291205.45</v>
      </c>
      <c r="V1332" s="69">
        <v>186374.57999999996</v>
      </c>
      <c r="W1332" s="70">
        <v>95.637884706029794</v>
      </c>
      <c r="X1332" s="70">
        <v>84.864487600612421</v>
      </c>
      <c r="Y1332" s="70">
        <v>84.411022009162338</v>
      </c>
      <c r="Z1332" s="71">
        <v>86.480246970700378</v>
      </c>
      <c r="AA1332" s="71">
        <v>100.0234202402799</v>
      </c>
      <c r="AB1332" s="71">
        <v>101.41380855851673</v>
      </c>
      <c r="AC1332" s="71">
        <v>87.843198649804222</v>
      </c>
      <c r="AD1332" s="71">
        <v>76.308868653272484</v>
      </c>
      <c r="AE1332" s="71">
        <v>91.45994568951285</v>
      </c>
      <c r="AF1332" s="71">
        <v>56.751570594907022</v>
      </c>
      <c r="AG1332" s="71">
        <v>92.054467077280933</v>
      </c>
      <c r="AH1332" s="71">
        <v>86.370022413698749</v>
      </c>
      <c r="AI1332" s="71">
        <v>85.341817564695674</v>
      </c>
      <c r="AJ1332" s="71">
        <v>-20.618536730313465</v>
      </c>
      <c r="AK1332" s="71">
        <v>-33.646446123924967</v>
      </c>
      <c r="AL1332" s="71">
        <v>-29.302839167326511</v>
      </c>
      <c r="AM1332" s="71">
        <v>-27.049409769190515</v>
      </c>
      <c r="AN1332" s="71">
        <v>-29.589266928849533</v>
      </c>
      <c r="AO1332" s="71">
        <v>-22.786398623448846</v>
      </c>
      <c r="AP1332" s="71">
        <v>-11.367820182989785</v>
      </c>
      <c r="AQ1332" s="71">
        <v>-3.7112146311309768</v>
      </c>
      <c r="AR1332" s="71">
        <v>87.848585909761695</v>
      </c>
      <c r="AS1332" s="71">
        <v>-46.254849051929405</v>
      </c>
      <c r="AT1332" s="71">
        <v>18.91738006513468</v>
      </c>
      <c r="AU1332" s="71">
        <v>9.8662539213633558</v>
      </c>
      <c r="AV1332" s="72">
        <v>21.683869589070937</v>
      </c>
      <c r="AW1332" s="73">
        <v>-86320.370000000286</v>
      </c>
      <c r="AX1332" s="73">
        <v>-136950.45000000001</v>
      </c>
      <c r="AY1332" s="73">
        <v>-109777.20000000001</v>
      </c>
      <c r="AZ1332" s="73">
        <v>-114181.78000000014</v>
      </c>
      <c r="BA1332" s="73">
        <v>-212666.16000000015</v>
      </c>
      <c r="BB1332" s="73">
        <v>-160180.80999999994</v>
      </c>
      <c r="BC1332" s="73">
        <v>-42147.030000000144</v>
      </c>
      <c r="BD1332" s="73">
        <v>-10102.510000000068</v>
      </c>
      <c r="BE1332" s="73">
        <v>310081.06</v>
      </c>
      <c r="BF1332" s="73">
        <v>-209744.75000000003</v>
      </c>
      <c r="BG1332" s="73">
        <v>45454.800000000017</v>
      </c>
      <c r="BH1332" s="73">
        <v>26150.950000000012</v>
      </c>
      <c r="BI1332" s="73">
        <v>33211.649999999994</v>
      </c>
      <c r="BJ1332" s="71">
        <v>8.666691832273516</v>
      </c>
      <c r="BK1332" s="71">
        <v>8.5939040660963677</v>
      </c>
      <c r="BL1332" s="71">
        <v>5.7717494521226733</v>
      </c>
      <c r="BM1332" s="71">
        <v>9.9486199282259165</v>
      </c>
      <c r="BN1332" s="71">
        <v>-3.4451290128811349</v>
      </c>
      <c r="BO1332" s="71">
        <v>8.8293503005090397</v>
      </c>
      <c r="BP1332" s="71">
        <v>21.226694164467538</v>
      </c>
      <c r="BQ1332" s="71">
        <v>21.264472547508028</v>
      </c>
      <c r="BR1332" s="72">
        <v>10.893356468228493</v>
      </c>
      <c r="BS1332" s="72">
        <v>10.628521776546279</v>
      </c>
      <c r="BT1332" s="71">
        <v>12.812770761796239</v>
      </c>
      <c r="BU1332" s="71">
        <v>13.028488826910653</v>
      </c>
      <c r="BV1332" s="71">
        <v>8.6879512219776593</v>
      </c>
      <c r="BW1332" s="71">
        <v>12.220792911129873</v>
      </c>
      <c r="BX1332" s="75">
        <v>7890</v>
      </c>
      <c r="BY1332" s="75">
        <v>7102</v>
      </c>
      <c r="BZ1332" s="75">
        <v>6161</v>
      </c>
      <c r="CA1332" s="75">
        <v>6960</v>
      </c>
      <c r="CB1332" s="75">
        <v>9750</v>
      </c>
      <c r="CC1332" s="75">
        <v>12080</v>
      </c>
      <c r="CD1332" s="75">
        <v>7122</v>
      </c>
      <c r="CE1332" s="75">
        <v>6340</v>
      </c>
      <c r="CF1332" s="75">
        <v>10488</v>
      </c>
      <c r="CG1332" s="75">
        <v>6384</v>
      </c>
      <c r="CH1332" s="75">
        <v>7162</v>
      </c>
      <c r="CI1332" s="75">
        <v>7600</v>
      </c>
      <c r="CJ1332" s="75">
        <v>4710</v>
      </c>
      <c r="CK1332" s="75">
        <v>49806</v>
      </c>
      <c r="CL1332" s="73">
        <v>842363.63000000024</v>
      </c>
      <c r="CM1332" s="73">
        <v>802138.17</v>
      </c>
      <c r="CN1332" s="73">
        <v>742208.7699999999</v>
      </c>
      <c r="CO1332" s="73">
        <v>810865.6399999999</v>
      </c>
      <c r="CP1332" s="73">
        <v>927647.93</v>
      </c>
      <c r="CQ1332" s="73">
        <v>720306.86000000022</v>
      </c>
      <c r="CR1332" s="73">
        <v>828358.47999999986</v>
      </c>
      <c r="CS1332" s="73">
        <v>1059634.2800000003</v>
      </c>
      <c r="CT1332" s="73">
        <v>795851.68000000028</v>
      </c>
      <c r="CU1332" s="73">
        <v>805808.66</v>
      </c>
      <c r="CV1332" s="73">
        <v>791810.75000000012</v>
      </c>
      <c r="CW1332" s="73">
        <v>731126.39999999991</v>
      </c>
      <c r="CX1332" s="73">
        <v>850518.4800000001</v>
      </c>
      <c r="CY1332" s="77"/>
      <c r="CZ1332" s="4">
        <v>417</v>
      </c>
      <c r="DA1332" s="76" t="str">
        <f t="shared" si="46"/>
        <v>L417</v>
      </c>
      <c r="DB1332" s="71">
        <v>1.3090260768082385</v>
      </c>
      <c r="DC1332" s="71">
        <v>0.7577614237535456</v>
      </c>
      <c r="DD1332" s="71">
        <v>0.85815045245735233</v>
      </c>
      <c r="DE1332" s="71">
        <v>0.79938896022789252</v>
      </c>
      <c r="DF1332" s="71">
        <v>0.4349216096772372</v>
      </c>
      <c r="DG1332" s="71">
        <v>0.29118514815454366</v>
      </c>
      <c r="DH1332" s="71">
        <v>0.16869617127277556</v>
      </c>
      <c r="DI1332" s="71">
        <v>0.15212469109187474</v>
      </c>
      <c r="DJ1332" s="71">
        <v>8.7630013955420624E-2</v>
      </c>
      <c r="DK1332" s="71">
        <v>0.15867131592351152</v>
      </c>
      <c r="DL1332" s="71">
        <v>7.9701212141881528E-2</v>
      </c>
      <c r="DM1332" s="71">
        <v>8.1673094750527114E-2</v>
      </c>
      <c r="DN1332" s="72">
        <v>0.13633507501588604</v>
      </c>
      <c r="DO1332" s="71">
        <v>0.11709208221446957</v>
      </c>
      <c r="DQ1332" s="71"/>
      <c r="DR1332" s="71"/>
      <c r="DS1332" s="71"/>
      <c r="DT1332" s="71"/>
      <c r="DU1332" s="71"/>
      <c r="DV1332" s="71"/>
      <c r="DW1332" s="71"/>
      <c r="DX1332" s="71"/>
      <c r="DY1332" s="71"/>
      <c r="DZ1332" s="71"/>
      <c r="EA1332" s="71"/>
      <c r="EB1332" s="71"/>
      <c r="EC1332" s="71"/>
      <c r="ED1332" s="71"/>
    </row>
    <row r="1333" spans="1:134">
      <c r="A1333" s="4">
        <v>5263</v>
      </c>
      <c r="B1333" s="46" t="s">
        <v>10092</v>
      </c>
      <c r="C1333" s="65" t="str">
        <f t="shared" si="45"/>
        <v>5263</v>
      </c>
      <c r="D1333" s="69">
        <v>157727.00999999995</v>
      </c>
      <c r="E1333" s="68">
        <v>1764308.6500000001</v>
      </c>
      <c r="F1333" s="68">
        <v>33887.47</v>
      </c>
      <c r="G1333" s="69">
        <v>272569.10000000079</v>
      </c>
      <c r="H1333" s="70">
        <v>93.431520661717087</v>
      </c>
      <c r="I1333" s="70">
        <v>18.271896055849759</v>
      </c>
      <c r="J1333" s="69">
        <v>221649.67999999993</v>
      </c>
      <c r="K1333" s="69">
        <v>249707.40999999997</v>
      </c>
      <c r="L1333" s="69">
        <v>232805.70999999993</v>
      </c>
      <c r="M1333" s="69">
        <v>258126.99999999997</v>
      </c>
      <c r="N1333" s="69">
        <v>403251.47</v>
      </c>
      <c r="O1333" s="69">
        <v>416756.65999999992</v>
      </c>
      <c r="P1333" s="69">
        <v>188343.75999999998</v>
      </c>
      <c r="Q1333" s="69">
        <v>209371.09</v>
      </c>
      <c r="R1333" s="69">
        <v>501342.05999999982</v>
      </c>
      <c r="S1333" s="69">
        <v>202260.72</v>
      </c>
      <c r="T1333" s="69">
        <v>251254.22999999998</v>
      </c>
      <c r="U1333" s="69">
        <v>254009.77999999997</v>
      </c>
      <c r="V1333" s="69">
        <v>157727.00999999995</v>
      </c>
      <c r="W1333" s="70">
        <v>93.117026488628923</v>
      </c>
      <c r="X1333" s="70">
        <v>106.69622743846607</v>
      </c>
      <c r="Y1333" s="70">
        <v>105.84887100648605</v>
      </c>
      <c r="Z1333" s="71">
        <v>92.59330204559501</v>
      </c>
      <c r="AA1333" s="71">
        <v>109.81894961293202</v>
      </c>
      <c r="AB1333" s="71">
        <v>95.153311613731674</v>
      </c>
      <c r="AC1333" s="71">
        <v>82.414869008351005</v>
      </c>
      <c r="AD1333" s="71">
        <v>94.771795823206858</v>
      </c>
      <c r="AE1333" s="71">
        <v>94.647838332414835</v>
      </c>
      <c r="AF1333" s="71">
        <v>81.87013023011697</v>
      </c>
      <c r="AG1333" s="71">
        <v>98.682806044792542</v>
      </c>
      <c r="AH1333" s="71">
        <v>97.981616301451808</v>
      </c>
      <c r="AI1333" s="71">
        <v>106.35769434858456</v>
      </c>
      <c r="AJ1333" s="71">
        <v>-8.2594206308118423</v>
      </c>
      <c r="AK1333" s="71">
        <v>-4.3559643566668189</v>
      </c>
      <c r="AL1333" s="71">
        <v>14.247596933371298</v>
      </c>
      <c r="AM1333" s="71">
        <v>-18.978091971371015</v>
      </c>
      <c r="AN1333" s="71">
        <v>6.1359292959627387</v>
      </c>
      <c r="AO1333" s="71">
        <v>-2.9935513797064606</v>
      </c>
      <c r="AP1333" s="71">
        <v>-12.673075088064699</v>
      </c>
      <c r="AQ1333" s="71">
        <v>20.393321905697292</v>
      </c>
      <c r="AR1333" s="71">
        <v>101.30181922549343</v>
      </c>
      <c r="AS1333" s="71">
        <v>-40.556224938135465</v>
      </c>
      <c r="AT1333" s="71">
        <v>31.02218265983845</v>
      </c>
      <c r="AU1333" s="71">
        <v>28.777257838494052</v>
      </c>
      <c r="AV1333" s="72">
        <v>27.364014756514777</v>
      </c>
      <c r="AW1333" s="73">
        <v>-19955.16000000012</v>
      </c>
      <c r="AX1333" s="73">
        <v>-11372.550000000017</v>
      </c>
      <c r="AY1333" s="73">
        <v>29032.749999999942</v>
      </c>
      <c r="AZ1333" s="73">
        <v>-60462.140000000101</v>
      </c>
      <c r="BA1333" s="73">
        <v>23361.700000000012</v>
      </c>
      <c r="BB1333" s="73">
        <v>-8722.8500000000931</v>
      </c>
      <c r="BC1333" s="73">
        <v>-27332.859999999928</v>
      </c>
      <c r="BD1333" s="73">
        <v>35465.19</v>
      </c>
      <c r="BE1333" s="73">
        <v>252292.11999999988</v>
      </c>
      <c r="BF1333" s="73">
        <v>-137994.79</v>
      </c>
      <c r="BG1333" s="73">
        <v>59489.580000000016</v>
      </c>
      <c r="BH1333" s="73">
        <v>56762.389999999927</v>
      </c>
      <c r="BI1333" s="73">
        <v>33887.47</v>
      </c>
      <c r="BJ1333" s="71">
        <v>9.8418079418253352</v>
      </c>
      <c r="BK1333" s="71">
        <v>8.4644850880983427</v>
      </c>
      <c r="BL1333" s="71">
        <v>8.1289946378439932</v>
      </c>
      <c r="BM1333" s="71">
        <v>9.9913820143538583</v>
      </c>
      <c r="BN1333" s="71">
        <v>-1.1800085376445923</v>
      </c>
      <c r="BO1333" s="71">
        <v>11.947492714300076</v>
      </c>
      <c r="BP1333" s="71">
        <v>15.649734462590672</v>
      </c>
      <c r="BQ1333" s="71">
        <v>16.112053949365855</v>
      </c>
      <c r="BR1333" s="72">
        <v>11.002306637711973</v>
      </c>
      <c r="BS1333" s="72">
        <v>8.21570558316564</v>
      </c>
      <c r="BT1333" s="71">
        <v>12.345499561317297</v>
      </c>
      <c r="BU1333" s="71">
        <v>10.215363633567016</v>
      </c>
      <c r="BV1333" s="71">
        <v>8.2057457645455365</v>
      </c>
      <c r="BW1333" s="71">
        <v>10.108273959049576</v>
      </c>
      <c r="BX1333" s="75">
        <v>5704</v>
      </c>
      <c r="BY1333" s="75">
        <v>6030</v>
      </c>
      <c r="BZ1333" s="75">
        <v>5518</v>
      </c>
      <c r="CA1333" s="75">
        <v>5992</v>
      </c>
      <c r="CB1333" s="75">
        <v>7702</v>
      </c>
      <c r="CC1333" s="75">
        <v>9247</v>
      </c>
      <c r="CD1333" s="75">
        <v>4832</v>
      </c>
      <c r="CE1333" s="75">
        <v>5091</v>
      </c>
      <c r="CF1333" s="75">
        <v>8579</v>
      </c>
      <c r="CG1333" s="75">
        <v>5065</v>
      </c>
      <c r="CH1333" s="75">
        <v>5887</v>
      </c>
      <c r="CI1333" s="75">
        <v>5994</v>
      </c>
      <c r="CJ1333" s="75">
        <v>3540</v>
      </c>
      <c r="CK1333" s="75">
        <v>38988</v>
      </c>
      <c r="CL1333" s="73">
        <v>494107.41999999993</v>
      </c>
      <c r="CM1333" s="73">
        <v>457157.58000000013</v>
      </c>
      <c r="CN1333" s="73">
        <v>440345.52999999997</v>
      </c>
      <c r="CO1333" s="73">
        <v>584936.04999999993</v>
      </c>
      <c r="CP1333" s="73">
        <v>514229.70000000007</v>
      </c>
      <c r="CQ1333" s="73">
        <v>371234.27999999991</v>
      </c>
      <c r="CR1333" s="73">
        <v>369077.88000000006</v>
      </c>
      <c r="CS1333" s="73">
        <v>664912.48999999987</v>
      </c>
      <c r="CT1333" s="73">
        <v>560552.57999999996</v>
      </c>
      <c r="CU1333" s="73">
        <v>557611.43000000005</v>
      </c>
      <c r="CV1333" s="73">
        <v>521249.44</v>
      </c>
      <c r="CW1333" s="73">
        <v>496029.35000000003</v>
      </c>
      <c r="CX1333" s="73">
        <v>588010.93999999994</v>
      </c>
      <c r="CY1333" s="77"/>
      <c r="CZ1333" s="4">
        <v>5263</v>
      </c>
      <c r="DA1333" s="76" t="str">
        <f t="shared" si="46"/>
        <v>5263</v>
      </c>
      <c r="DB1333" s="71">
        <v>3.0464699029450117</v>
      </c>
      <c r="DC1333" s="71">
        <v>2.5929821817675958</v>
      </c>
      <c r="DD1333" s="71">
        <v>0.5443767783951512</v>
      </c>
      <c r="DE1333" s="71">
        <v>0.56763793580304933</v>
      </c>
      <c r="DF1333" s="71">
        <v>0.4098049966244503</v>
      </c>
      <c r="DG1333" s="71">
        <v>4.8250124589496297E-2</v>
      </c>
      <c r="DH1333" s="71">
        <v>5.8197364976877899E-2</v>
      </c>
      <c r="DI1333" s="71">
        <v>5.7846057775180329E-2</v>
      </c>
      <c r="DJ1333" s="71">
        <v>1.7592062568452912E-2</v>
      </c>
      <c r="DK1333" s="71">
        <v>0</v>
      </c>
      <c r="DL1333" s="71">
        <v>0</v>
      </c>
      <c r="DM1333" s="71">
        <v>0</v>
      </c>
      <c r="DN1333" s="72">
        <v>0</v>
      </c>
      <c r="DO1333" s="71">
        <v>1.8004597247468911E-2</v>
      </c>
      <c r="DQ1333" s="71"/>
      <c r="DR1333" s="71"/>
      <c r="DS1333" s="71"/>
      <c r="DT1333" s="71"/>
      <c r="DU1333" s="71"/>
      <c r="DV1333" s="71"/>
      <c r="DW1333" s="71"/>
      <c r="DX1333" s="71"/>
      <c r="DY1333" s="71"/>
      <c r="DZ1333" s="71"/>
      <c r="EA1333" s="71"/>
      <c r="EB1333" s="71"/>
      <c r="EC1333" s="71"/>
      <c r="ED1333" s="71"/>
    </row>
    <row r="1334" spans="1:134">
      <c r="A1334" s="4">
        <v>1455</v>
      </c>
      <c r="B1334" s="46" t="s">
        <v>10099</v>
      </c>
      <c r="C1334" s="65" t="str">
        <f t="shared" si="45"/>
        <v>1455</v>
      </c>
      <c r="D1334" s="69">
        <v>135132.04999999999</v>
      </c>
      <c r="E1334" s="68">
        <v>1727965.44</v>
      </c>
      <c r="F1334" s="68">
        <v>-18623.339999999997</v>
      </c>
      <c r="G1334" s="69">
        <v>63206.44000000041</v>
      </c>
      <c r="H1334" s="70">
        <v>82.844644750096251</v>
      </c>
      <c r="I1334" s="70">
        <v>3.7967321396070286</v>
      </c>
      <c r="J1334" s="69">
        <v>278855.31</v>
      </c>
      <c r="K1334" s="69">
        <v>247522.49000000005</v>
      </c>
      <c r="L1334" s="69">
        <v>238616.92999999993</v>
      </c>
      <c r="M1334" s="69">
        <v>265606.43</v>
      </c>
      <c r="N1334" s="69">
        <v>363301.66000000003</v>
      </c>
      <c r="O1334" s="69">
        <v>437677.57000000007</v>
      </c>
      <c r="P1334" s="69">
        <v>196040.07999999996</v>
      </c>
      <c r="Q1334" s="69">
        <v>186948.16999999998</v>
      </c>
      <c r="R1334" s="69">
        <v>487189.14999999991</v>
      </c>
      <c r="S1334" s="69">
        <v>206938.75999999998</v>
      </c>
      <c r="T1334" s="69">
        <v>256927.63999999996</v>
      </c>
      <c r="U1334" s="69">
        <v>258789.58999999997</v>
      </c>
      <c r="V1334" s="69">
        <v>135132.04999999999</v>
      </c>
      <c r="W1334" s="70">
        <v>106.32406833092978</v>
      </c>
      <c r="X1334" s="70">
        <v>90.657357054551326</v>
      </c>
      <c r="Y1334" s="70">
        <v>91.417993110782831</v>
      </c>
      <c r="Z1334" s="71">
        <v>83.471877792084015</v>
      </c>
      <c r="AA1334" s="71">
        <v>104.75326297642708</v>
      </c>
      <c r="AB1334" s="71">
        <v>91.871835609256863</v>
      </c>
      <c r="AC1334" s="71">
        <v>77.098319639191004</v>
      </c>
      <c r="AD1334" s="71">
        <v>71.224303742660638</v>
      </c>
      <c r="AE1334" s="71">
        <v>86.371650561948542</v>
      </c>
      <c r="AF1334" s="71">
        <v>70.411690269769139</v>
      </c>
      <c r="AG1334" s="71">
        <v>102.79074166051683</v>
      </c>
      <c r="AH1334" s="71">
        <v>93.667738148529395</v>
      </c>
      <c r="AI1334" s="71">
        <v>73.106483563806776</v>
      </c>
      <c r="AJ1334" s="71">
        <v>-10.316459641052667</v>
      </c>
      <c r="AK1334" s="71">
        <v>-19.169177092895406</v>
      </c>
      <c r="AL1334" s="71">
        <v>-18.839934898328046</v>
      </c>
      <c r="AM1334" s="71">
        <v>-19.473088427292595</v>
      </c>
      <c r="AN1334" s="71">
        <v>-12.791218209417677</v>
      </c>
      <c r="AO1334" s="71">
        <v>-16.544953723645328</v>
      </c>
      <c r="AP1334" s="71">
        <v>-20.71570026259981</v>
      </c>
      <c r="AQ1334" s="71">
        <v>-9.3371303318060974</v>
      </c>
      <c r="AR1334" s="71">
        <v>91.814651107285755</v>
      </c>
      <c r="AS1334" s="71">
        <v>-48.225566650600172</v>
      </c>
      <c r="AT1334" s="71">
        <v>34.319505715571452</v>
      </c>
      <c r="AU1334" s="71">
        <v>21.739498793187508</v>
      </c>
      <c r="AV1334" s="72">
        <v>-12.112316843006287</v>
      </c>
      <c r="AW1334" s="73">
        <v>-32077.229999999981</v>
      </c>
      <c r="AX1334" s="73">
        <v>-58700.409999999974</v>
      </c>
      <c r="AY1334" s="73">
        <v>-55390.880000000063</v>
      </c>
      <c r="AZ1334" s="73">
        <v>-64229.179999999993</v>
      </c>
      <c r="BA1334" s="73">
        <v>-53279.259999999893</v>
      </c>
      <c r="BB1334" s="73">
        <v>-83924.429999999818</v>
      </c>
      <c r="BC1334" s="73">
        <v>-51222.090000000084</v>
      </c>
      <c r="BD1334" s="73">
        <v>-19253.299999999988</v>
      </c>
      <c r="BE1334" s="73">
        <v>233199.60999999984</v>
      </c>
      <c r="BF1334" s="73">
        <v>-192754.18999999997</v>
      </c>
      <c r="BG1334" s="73">
        <v>65646.679999999906</v>
      </c>
      <c r="BH1334" s="73">
        <v>46213.069999999978</v>
      </c>
      <c r="BI1334" s="73">
        <v>-18623.339999999997</v>
      </c>
      <c r="BJ1334" s="71">
        <v>11.644127668638292</v>
      </c>
      <c r="BK1334" s="71">
        <v>14.438553817453002</v>
      </c>
      <c r="BL1334" s="71">
        <v>14.154311630973641</v>
      </c>
      <c r="BM1334" s="71">
        <v>12.956300061917819</v>
      </c>
      <c r="BN1334" s="71">
        <v>0.43418235853445086</v>
      </c>
      <c r="BO1334" s="71">
        <v>9.3833723905280557</v>
      </c>
      <c r="BP1334" s="71">
        <v>15.904423450817658</v>
      </c>
      <c r="BQ1334" s="71">
        <v>14.840095046522848</v>
      </c>
      <c r="BR1334" s="72">
        <v>15.286120901881931</v>
      </c>
      <c r="BS1334" s="72">
        <v>8.203423609268274</v>
      </c>
      <c r="BT1334" s="71">
        <v>12.972878475360867</v>
      </c>
      <c r="BU1334" s="71">
        <v>13.176846474738095</v>
      </c>
      <c r="BV1334" s="71">
        <v>9.1332756707144878</v>
      </c>
      <c r="BW1334" s="71">
        <v>11.795637489058524</v>
      </c>
      <c r="BX1334" s="75">
        <v>7071</v>
      </c>
      <c r="BY1334" s="75">
        <v>6745</v>
      </c>
      <c r="BZ1334" s="75">
        <v>6329</v>
      </c>
      <c r="CA1334" s="75">
        <v>6840</v>
      </c>
      <c r="CB1334" s="75">
        <v>8147</v>
      </c>
      <c r="CC1334" s="75">
        <v>9462</v>
      </c>
      <c r="CD1334" s="75">
        <v>5396</v>
      </c>
      <c r="CE1334" s="75">
        <v>4886</v>
      </c>
      <c r="CF1334" s="75">
        <v>9193</v>
      </c>
      <c r="CG1334" s="75">
        <v>5375</v>
      </c>
      <c r="CH1334" s="75">
        <v>6207</v>
      </c>
      <c r="CI1334" s="75">
        <v>6452</v>
      </c>
      <c r="CJ1334" s="75">
        <v>3296</v>
      </c>
      <c r="CK1334" s="75">
        <v>40805</v>
      </c>
      <c r="CL1334" s="73">
        <v>578656.08000000019</v>
      </c>
      <c r="CM1334" s="73">
        <v>568216.30000000005</v>
      </c>
      <c r="CN1334" s="73">
        <v>564892.55999999994</v>
      </c>
      <c r="CO1334" s="73">
        <v>689629.68</v>
      </c>
      <c r="CP1334" s="73">
        <v>661068.53999999992</v>
      </c>
      <c r="CQ1334" s="73">
        <v>517079.93</v>
      </c>
      <c r="CR1334" s="73">
        <v>480086.83999999979</v>
      </c>
      <c r="CS1334" s="73">
        <v>572960.74</v>
      </c>
      <c r="CT1334" s="73">
        <v>638938.67000000004</v>
      </c>
      <c r="CU1334" s="73">
        <v>597492.00999999989</v>
      </c>
      <c r="CV1334" s="73">
        <v>429321.43</v>
      </c>
      <c r="CW1334" s="73">
        <v>544853.68999999994</v>
      </c>
      <c r="CX1334" s="73">
        <v>545382.68000000005</v>
      </c>
      <c r="CY1334" s="77"/>
      <c r="CZ1334" s="4">
        <v>1455</v>
      </c>
      <c r="DA1334" s="76" t="str">
        <f t="shared" si="46"/>
        <v>1455</v>
      </c>
      <c r="DB1334" s="71">
        <v>2.0609627434547049</v>
      </c>
      <c r="DC1334" s="71">
        <v>0.42187302588904119</v>
      </c>
      <c r="DD1334" s="71">
        <v>0.4296760962953049</v>
      </c>
      <c r="DE1334" s="71">
        <v>0.16940703780514416</v>
      </c>
      <c r="DF1334" s="71">
        <v>0.18791184740583378</v>
      </c>
      <c r="DG1334" s="71">
        <v>0.21090321587990241</v>
      </c>
      <c r="DH1334" s="71">
        <v>0.18546230929537527</v>
      </c>
      <c r="DI1334" s="71">
        <v>0.51379363939570355</v>
      </c>
      <c r="DJ1334" s="71">
        <v>6.2140562509566004E-2</v>
      </c>
      <c r="DK1334" s="71">
        <v>1.3722608205213619E-2</v>
      </c>
      <c r="DL1334" s="71">
        <v>7.8009414218397207E-3</v>
      </c>
      <c r="DM1334" s="71">
        <v>0</v>
      </c>
      <c r="DN1334" s="71">
        <v>6.8739184677447204E-2</v>
      </c>
      <c r="DO1334" s="71">
        <v>0.1031053447129875</v>
      </c>
      <c r="DQ1334" s="71"/>
      <c r="DR1334" s="71"/>
      <c r="DS1334" s="71"/>
      <c r="DT1334" s="71"/>
      <c r="DU1334" s="71"/>
      <c r="DV1334" s="71"/>
      <c r="DW1334" s="71"/>
      <c r="DX1334" s="71"/>
      <c r="DY1334" s="71"/>
      <c r="DZ1334" s="71"/>
      <c r="EA1334" s="71"/>
      <c r="EB1334" s="71"/>
      <c r="EC1334" s="71"/>
      <c r="ED1334" s="71"/>
    </row>
    <row r="1335" spans="1:134">
      <c r="A1335" s="4">
        <v>5286</v>
      </c>
      <c r="B1335" s="46" t="s">
        <v>10104</v>
      </c>
      <c r="C1335" s="65" t="str">
        <f t="shared" si="45"/>
        <v>5286</v>
      </c>
      <c r="D1335" s="69">
        <v>302735.64999999997</v>
      </c>
      <c r="E1335" s="68">
        <v>3522303.3399999994</v>
      </c>
      <c r="F1335" s="68">
        <v>46766.459999999992</v>
      </c>
      <c r="G1335" s="69">
        <v>517386.65999999968</v>
      </c>
      <c r="H1335" s="70">
        <v>94.802055590944121</v>
      </c>
      <c r="I1335" s="70">
        <v>17.218003528803315</v>
      </c>
      <c r="J1335" s="69">
        <v>491522.19</v>
      </c>
      <c r="K1335" s="69">
        <v>489332.60999999987</v>
      </c>
      <c r="L1335" s="69">
        <v>445963.35</v>
      </c>
      <c r="M1335" s="69">
        <v>537640.14999999991</v>
      </c>
      <c r="N1335" s="69">
        <v>779456.2</v>
      </c>
      <c r="O1335" s="69">
        <v>858407.66999999981</v>
      </c>
      <c r="P1335" s="69">
        <v>389619.49999999988</v>
      </c>
      <c r="Q1335" s="69">
        <v>366259.71</v>
      </c>
      <c r="R1335" s="69">
        <v>954750.29</v>
      </c>
      <c r="S1335" s="69">
        <v>463780.91999999993</v>
      </c>
      <c r="T1335" s="69">
        <v>506895.44</v>
      </c>
      <c r="U1335" s="69">
        <v>538261.82999999996</v>
      </c>
      <c r="V1335" s="69">
        <v>302735.64999999997</v>
      </c>
      <c r="W1335" s="70">
        <v>103.26431950833093</v>
      </c>
      <c r="X1335" s="70">
        <v>107.86502663500046</v>
      </c>
      <c r="Y1335" s="70">
        <v>103.54683438453036</v>
      </c>
      <c r="Z1335" s="71">
        <v>98.419340327110049</v>
      </c>
      <c r="AA1335" s="71">
        <v>106.02217269240263</v>
      </c>
      <c r="AB1335" s="71">
        <v>111.28116843726505</v>
      </c>
      <c r="AC1335" s="71">
        <v>94.29377266688509</v>
      </c>
      <c r="AD1335" s="71">
        <v>88.373564972599993</v>
      </c>
      <c r="AE1335" s="71">
        <v>95.896138287438475</v>
      </c>
      <c r="AF1335" s="71">
        <v>91.120791767339796</v>
      </c>
      <c r="AG1335" s="71">
        <v>96.219661764060902</v>
      </c>
      <c r="AH1335" s="71">
        <v>97.791685711780701</v>
      </c>
      <c r="AI1335" s="71">
        <v>98.940640795649742</v>
      </c>
      <c r="AJ1335" s="71">
        <v>-3.6325610150391707</v>
      </c>
      <c r="AK1335" s="71">
        <v>-2.1058679389935442</v>
      </c>
      <c r="AL1335" s="71">
        <v>-20.513834028728084</v>
      </c>
      <c r="AM1335" s="71">
        <v>-16.421633434284733</v>
      </c>
      <c r="AN1335" s="71">
        <v>-20.073419688627713</v>
      </c>
      <c r="AO1335" s="71">
        <v>4.574790688433894</v>
      </c>
      <c r="AP1335" s="71">
        <v>-4.7653488954347845</v>
      </c>
      <c r="AQ1335" s="71">
        <v>10.951580347868317</v>
      </c>
      <c r="AR1335" s="71">
        <v>126.94479627446968</v>
      </c>
      <c r="AS1335" s="71">
        <v>-37.932734570584557</v>
      </c>
      <c r="AT1335" s="71">
        <v>23.507351860138815</v>
      </c>
      <c r="AU1335" s="71">
        <v>24.77467278865484</v>
      </c>
      <c r="AV1335" s="72">
        <v>18.270347302345247</v>
      </c>
      <c r="AW1335" s="73">
        <v>-18527.880000000063</v>
      </c>
      <c r="AX1335" s="73">
        <v>-10526.370000000112</v>
      </c>
      <c r="AY1335" s="73">
        <v>-115094.47000000009</v>
      </c>
      <c r="AZ1335" s="73">
        <v>-105636.54000000015</v>
      </c>
      <c r="BA1335" s="73">
        <v>-195747.06999999983</v>
      </c>
      <c r="BB1335" s="73">
        <v>52714.59999999986</v>
      </c>
      <c r="BC1335" s="73">
        <v>-19495.770000000193</v>
      </c>
      <c r="BD1335" s="73">
        <v>36152.010000000009</v>
      </c>
      <c r="BE1335" s="73">
        <v>534053.14000000013</v>
      </c>
      <c r="BF1335" s="73">
        <v>-283442.13999999966</v>
      </c>
      <c r="BG1335" s="73">
        <v>96478.220000000088</v>
      </c>
      <c r="BH1335" s="73">
        <v>106874.73999999993</v>
      </c>
      <c r="BI1335" s="73">
        <v>46766.459999999992</v>
      </c>
      <c r="BJ1335" s="71">
        <v>10.928802116150518</v>
      </c>
      <c r="BK1335" s="71">
        <v>8.3663436534646376</v>
      </c>
      <c r="BL1335" s="71">
        <v>8.9134895236820082</v>
      </c>
      <c r="BM1335" s="71">
        <v>8.3131768073134431</v>
      </c>
      <c r="BN1335" s="71">
        <v>-0.61426146876989751</v>
      </c>
      <c r="BO1335" s="71">
        <v>10.02333559945</v>
      </c>
      <c r="BP1335" s="71">
        <v>17.078151469805409</v>
      </c>
      <c r="BQ1335" s="71">
        <v>20.052421547022938</v>
      </c>
      <c r="BR1335" s="72">
        <v>11.843766136811022</v>
      </c>
      <c r="BS1335" s="72">
        <v>11.619118573056019</v>
      </c>
      <c r="BT1335" s="71">
        <v>13.941323557566047</v>
      </c>
      <c r="BU1335" s="71">
        <v>11.785174343825821</v>
      </c>
      <c r="BV1335" s="71">
        <v>7.4340532920922779</v>
      </c>
      <c r="BW1335" s="71">
        <v>11.729777430615284</v>
      </c>
      <c r="BX1335" s="75">
        <v>11545</v>
      </c>
      <c r="BY1335" s="75">
        <v>11487</v>
      </c>
      <c r="BZ1335" s="75">
        <v>10194</v>
      </c>
      <c r="CA1335" s="75">
        <v>11403</v>
      </c>
      <c r="CB1335" s="75">
        <v>13612</v>
      </c>
      <c r="CC1335" s="75">
        <v>16444</v>
      </c>
      <c r="CD1335" s="75">
        <v>9263</v>
      </c>
      <c r="CE1335" s="75">
        <v>9227</v>
      </c>
      <c r="CF1335" s="75">
        <v>16855</v>
      </c>
      <c r="CG1335" s="75">
        <v>10597</v>
      </c>
      <c r="CH1335" s="75">
        <v>11623</v>
      </c>
      <c r="CI1335" s="75">
        <v>12483</v>
      </c>
      <c r="CJ1335" s="75">
        <v>6720</v>
      </c>
      <c r="CK1335" s="75">
        <v>76768</v>
      </c>
      <c r="CL1335" s="73">
        <v>927249.41999999981</v>
      </c>
      <c r="CM1335" s="73">
        <v>876629.19000000006</v>
      </c>
      <c r="CN1335" s="73">
        <v>878144.18000000017</v>
      </c>
      <c r="CO1335" s="73">
        <v>962201.61</v>
      </c>
      <c r="CP1335" s="73">
        <v>934577.84999999986</v>
      </c>
      <c r="CQ1335" s="73">
        <v>776348.71</v>
      </c>
      <c r="CR1335" s="73">
        <v>798725.50000000012</v>
      </c>
      <c r="CS1335" s="73">
        <v>1000632.2600000002</v>
      </c>
      <c r="CT1335" s="73">
        <v>1015139.1599999999</v>
      </c>
      <c r="CU1335" s="73">
        <v>920433.35000000021</v>
      </c>
      <c r="CV1335" s="73">
        <v>1018684.9899999999</v>
      </c>
      <c r="CW1335" s="73">
        <v>999270.95000000007</v>
      </c>
      <c r="CX1335" s="73">
        <v>993899.30999999994</v>
      </c>
      <c r="CY1335" s="77"/>
      <c r="CZ1335" s="4">
        <v>5286</v>
      </c>
      <c r="DA1335" s="76" t="str">
        <f t="shared" si="46"/>
        <v>5286</v>
      </c>
      <c r="DB1335" s="71">
        <v>1.2628373750616662</v>
      </c>
      <c r="DC1335" s="71">
        <v>2.0740894227298186</v>
      </c>
      <c r="DD1335" s="71">
        <v>0.35112704441752007</v>
      </c>
      <c r="DE1335" s="71">
        <v>0.30369473129119928</v>
      </c>
      <c r="DF1335" s="71">
        <v>0.4449296586642838</v>
      </c>
      <c r="DG1335" s="71">
        <v>0.2438210667835331</v>
      </c>
      <c r="DH1335" s="71">
        <v>6.6093821974695412E-3</v>
      </c>
      <c r="DI1335" s="71">
        <v>5.9898059207805283E-2</v>
      </c>
      <c r="DJ1335" s="71">
        <v>0.12040638138542266</v>
      </c>
      <c r="DK1335" s="71">
        <v>8.0464888873728754E-2</v>
      </c>
      <c r="DL1335" s="71">
        <v>4.8289001437529136E-2</v>
      </c>
      <c r="DM1335" s="71">
        <v>4.3453425803505752E-2</v>
      </c>
      <c r="DN1335" s="71">
        <v>0.31989214125949439</v>
      </c>
      <c r="DO1335" s="71">
        <v>9.121156485846664E-2</v>
      </c>
      <c r="DQ1335" s="71"/>
      <c r="DR1335" s="71"/>
      <c r="DS1335" s="71"/>
      <c r="DT1335" s="71"/>
      <c r="DU1335" s="71"/>
      <c r="DV1335" s="72"/>
      <c r="DW1335" s="72"/>
      <c r="DX1335" s="72"/>
      <c r="DY1335" s="72"/>
      <c r="DZ1335" s="72"/>
      <c r="EA1335" s="72"/>
      <c r="EB1335" s="71"/>
      <c r="EC1335" s="71"/>
      <c r="ED1335" s="71"/>
    </row>
    <row r="1336" spans="1:134">
      <c r="A1336" s="4">
        <v>5281</v>
      </c>
      <c r="B1336" s="46" t="s">
        <v>10111</v>
      </c>
      <c r="C1336" s="65" t="str">
        <f t="shared" si="45"/>
        <v>5281</v>
      </c>
      <c r="D1336" s="69">
        <v>247246.03</v>
      </c>
      <c r="E1336" s="68">
        <v>2507640.9699999997</v>
      </c>
      <c r="F1336" s="68">
        <v>86013.700000000041</v>
      </c>
      <c r="G1336" s="69">
        <v>405125.6099999994</v>
      </c>
      <c r="H1336" s="70">
        <v>95.745938949525041</v>
      </c>
      <c r="I1336" s="70">
        <v>19.268615949611867</v>
      </c>
      <c r="J1336" s="69">
        <v>280236.03999999998</v>
      </c>
      <c r="K1336" s="69">
        <v>297998.46999999997</v>
      </c>
      <c r="L1336" s="69">
        <v>271090.34999999998</v>
      </c>
      <c r="M1336" s="69">
        <v>312396.2699999999</v>
      </c>
      <c r="N1336" s="69">
        <v>397069.27999999997</v>
      </c>
      <c r="O1336" s="69">
        <v>482631.29999999993</v>
      </c>
      <c r="P1336" s="69">
        <v>322055.23999999993</v>
      </c>
      <c r="Q1336" s="69">
        <v>333329.80999999994</v>
      </c>
      <c r="R1336" s="69">
        <v>444189.62999999995</v>
      </c>
      <c r="S1336" s="69">
        <v>348184.69</v>
      </c>
      <c r="T1336" s="69">
        <v>401981.91</v>
      </c>
      <c r="U1336" s="69">
        <v>410653.66000000003</v>
      </c>
      <c r="V1336" s="69">
        <v>247246.03</v>
      </c>
      <c r="W1336" s="70">
        <v>85.784867863830002</v>
      </c>
      <c r="X1336" s="70">
        <v>91.264192573580146</v>
      </c>
      <c r="Y1336" s="70">
        <v>84.121366448223426</v>
      </c>
      <c r="Z1336" s="71">
        <v>83.026184166585779</v>
      </c>
      <c r="AA1336" s="71">
        <v>124.98342251967647</v>
      </c>
      <c r="AB1336" s="71">
        <v>103.63913220649927</v>
      </c>
      <c r="AC1336" s="71">
        <v>89.450044548896997</v>
      </c>
      <c r="AD1336" s="71">
        <v>82.805927490797842</v>
      </c>
      <c r="AE1336" s="71">
        <v>89.792916951970142</v>
      </c>
      <c r="AF1336" s="71">
        <v>100.06413927793336</v>
      </c>
      <c r="AG1336" s="71">
        <v>102.66751268163661</v>
      </c>
      <c r="AH1336" s="71">
        <v>96.950860635141339</v>
      </c>
      <c r="AI1336" s="71">
        <v>124.41654246366784</v>
      </c>
      <c r="AJ1336" s="71">
        <v>-12.761568400065194</v>
      </c>
      <c r="AK1336" s="71">
        <v>-13.817896337840441</v>
      </c>
      <c r="AL1336" s="71">
        <v>-23.776668993280868</v>
      </c>
      <c r="AM1336" s="71">
        <v>-19.196800920732937</v>
      </c>
      <c r="AN1336" s="71">
        <v>-1.9790047025822322</v>
      </c>
      <c r="AO1336" s="71">
        <v>-2.51591401249317</v>
      </c>
      <c r="AP1336" s="71">
        <v>-3.2960075908621378</v>
      </c>
      <c r="AQ1336" s="71">
        <v>9.1907705656657068</v>
      </c>
      <c r="AR1336" s="71">
        <v>32.080767877587931</v>
      </c>
      <c r="AS1336" s="71">
        <v>0.87293984686744874</v>
      </c>
      <c r="AT1336" s="71">
        <v>35.912203122016749</v>
      </c>
      <c r="AU1336" s="71">
        <v>26.068231085843173</v>
      </c>
      <c r="AV1336" s="72">
        <v>53.347675370070057</v>
      </c>
      <c r="AW1336" s="73">
        <v>-40993.990000000049</v>
      </c>
      <c r="AX1336" s="73">
        <v>-47779.20000000007</v>
      </c>
      <c r="AY1336" s="73">
        <v>-84562.37</v>
      </c>
      <c r="AZ1336" s="73">
        <v>-74217.47000000003</v>
      </c>
      <c r="BA1336" s="73">
        <v>-8003.5</v>
      </c>
      <c r="BB1336" s="73">
        <v>-7308.5299999999697</v>
      </c>
      <c r="BC1336" s="73">
        <v>-10976.759999999951</v>
      </c>
      <c r="BD1336" s="73">
        <v>28056.929999999993</v>
      </c>
      <c r="BE1336" s="73">
        <v>107888.11000000004</v>
      </c>
      <c r="BF1336" s="73">
        <v>3013.140000000014</v>
      </c>
      <c r="BG1336" s="73">
        <v>106216.04000000004</v>
      </c>
      <c r="BH1336" s="73">
        <v>84914.450000000012</v>
      </c>
      <c r="BI1336" s="73">
        <v>86013.700000000041</v>
      </c>
      <c r="BJ1336" s="71">
        <v>18.993231333803056</v>
      </c>
      <c r="BK1336" s="71">
        <v>16.538551373687895</v>
      </c>
      <c r="BL1336" s="71">
        <v>18.132744880767003</v>
      </c>
      <c r="BM1336" s="71">
        <v>15.099532123586997</v>
      </c>
      <c r="BN1336" s="71">
        <v>7.813816404198775</v>
      </c>
      <c r="BO1336" s="71">
        <v>11.975729359277135</v>
      </c>
      <c r="BP1336" s="71">
        <v>19.218231454679454</v>
      </c>
      <c r="BQ1336" s="71">
        <v>21.046498747387293</v>
      </c>
      <c r="BR1336" s="72">
        <v>13.775841428286274</v>
      </c>
      <c r="BS1336" s="72">
        <v>13.89001047341042</v>
      </c>
      <c r="BT1336" s="71">
        <v>16.967906435892573</v>
      </c>
      <c r="BU1336" s="71">
        <v>14.992792942275436</v>
      </c>
      <c r="BV1336" s="71">
        <v>14.465447557832871</v>
      </c>
      <c r="BW1336" s="71">
        <v>14.918826999457433</v>
      </c>
      <c r="BX1336" s="75">
        <v>6408</v>
      </c>
      <c r="BY1336" s="75">
        <v>6150</v>
      </c>
      <c r="BZ1336" s="75">
        <v>5524</v>
      </c>
      <c r="CA1336" s="75">
        <v>6030</v>
      </c>
      <c r="CB1336" s="75">
        <v>7394</v>
      </c>
      <c r="CC1336" s="75">
        <v>8888</v>
      </c>
      <c r="CD1336" s="75">
        <v>6420</v>
      </c>
      <c r="CE1336" s="75">
        <v>6495</v>
      </c>
      <c r="CF1336" s="75">
        <v>7869</v>
      </c>
      <c r="CG1336" s="75">
        <v>6974</v>
      </c>
      <c r="CH1336" s="75">
        <v>7742</v>
      </c>
      <c r="CI1336" s="75">
        <v>7733</v>
      </c>
      <c r="CJ1336" s="75">
        <v>4550</v>
      </c>
      <c r="CK1336" s="75">
        <v>47783</v>
      </c>
      <c r="CL1336" s="73">
        <v>589526.6</v>
      </c>
      <c r="CM1336" s="73">
        <v>603778.99000000022</v>
      </c>
      <c r="CN1336" s="73">
        <v>606052.03999999992</v>
      </c>
      <c r="CO1336" s="73">
        <v>771528.27</v>
      </c>
      <c r="CP1336" s="73">
        <v>686606.96000000008</v>
      </c>
      <c r="CQ1336" s="73">
        <v>578959.35</v>
      </c>
      <c r="CR1336" s="73">
        <v>591883.73999999987</v>
      </c>
      <c r="CS1336" s="73">
        <v>877522.61000000022</v>
      </c>
      <c r="CT1336" s="73">
        <v>718337.1</v>
      </c>
      <c r="CU1336" s="73">
        <v>646285.56000000017</v>
      </c>
      <c r="CV1336" s="73">
        <v>657037.22999999986</v>
      </c>
      <c r="CW1336" s="73">
        <v>572858.97</v>
      </c>
      <c r="CX1336" s="73">
        <v>546092.65999999992</v>
      </c>
      <c r="CY1336" s="77"/>
      <c r="CZ1336" s="4">
        <v>5281</v>
      </c>
      <c r="DA1336" s="76" t="str">
        <f t="shared" si="46"/>
        <v>5281</v>
      </c>
      <c r="DB1336" s="71">
        <v>1.7759905185955125</v>
      </c>
      <c r="DC1336" s="71">
        <v>2.5977900117238901</v>
      </c>
      <c r="DD1336" s="71">
        <v>1.1308943779190492</v>
      </c>
      <c r="DE1336" s="71">
        <v>0.46569348249109449</v>
      </c>
      <c r="DF1336" s="71">
        <v>0.80481497190119677</v>
      </c>
      <c r="DG1336" s="71">
        <v>0.64422246863978061</v>
      </c>
      <c r="DH1336" s="71">
        <v>0.74301600721995664</v>
      </c>
      <c r="DI1336" s="71">
        <v>0.65541754068427049</v>
      </c>
      <c r="DJ1336" s="71">
        <v>0.55162823477560796</v>
      </c>
      <c r="DK1336" s="71">
        <v>0.19677608242344788</v>
      </c>
      <c r="DL1336" s="71">
        <v>0.34245182551631337</v>
      </c>
      <c r="DM1336" s="71">
        <v>0.26699257517911662</v>
      </c>
      <c r="DN1336" s="71">
        <v>0.13969840282699164</v>
      </c>
      <c r="DO1336" s="71">
        <v>0.42031762007159373</v>
      </c>
      <c r="DQ1336" s="71"/>
      <c r="DR1336" s="71"/>
      <c r="DS1336" s="71"/>
      <c r="DT1336" s="71"/>
      <c r="DU1336" s="71"/>
      <c r="DV1336" s="71"/>
      <c r="DW1336" s="71"/>
      <c r="DX1336" s="71"/>
      <c r="DY1336" s="71"/>
      <c r="DZ1336" s="71"/>
      <c r="EA1336" s="71"/>
      <c r="EB1336" s="71"/>
      <c r="EC1336" s="71"/>
      <c r="ED1336" s="71"/>
    </row>
    <row r="1337" spans="1:134">
      <c r="A1337" s="4">
        <v>5306</v>
      </c>
      <c r="B1337" s="46" t="s">
        <v>10118</v>
      </c>
      <c r="C1337" s="65" t="str">
        <f t="shared" si="45"/>
        <v>5306</v>
      </c>
      <c r="D1337" s="69">
        <v>155910.28999999998</v>
      </c>
      <c r="E1337" s="68">
        <v>1789582.8099999998</v>
      </c>
      <c r="F1337" s="68">
        <v>20703.459999999963</v>
      </c>
      <c r="G1337" s="69">
        <v>365967.91000000038</v>
      </c>
      <c r="H1337" s="70">
        <v>101.86180742806863</v>
      </c>
      <c r="I1337" s="70">
        <v>25.706945747758091</v>
      </c>
      <c r="J1337" s="69">
        <v>254180.36999999994</v>
      </c>
      <c r="K1337" s="69">
        <v>239014.56999999998</v>
      </c>
      <c r="L1337" s="69">
        <v>190280.90000000002</v>
      </c>
      <c r="M1337" s="69">
        <v>214400.94000000003</v>
      </c>
      <c r="N1337" s="69">
        <v>379807.72</v>
      </c>
      <c r="O1337" s="69">
        <v>394282.71999999991</v>
      </c>
      <c r="P1337" s="69">
        <v>201090.38</v>
      </c>
      <c r="Q1337" s="69">
        <v>194339.16</v>
      </c>
      <c r="R1337" s="69">
        <v>529489.59</v>
      </c>
      <c r="S1337" s="69">
        <v>204438.9</v>
      </c>
      <c r="T1337" s="69">
        <v>249155.84</v>
      </c>
      <c r="U1337" s="69">
        <v>255158.65</v>
      </c>
      <c r="V1337" s="69">
        <v>155910.28999999998</v>
      </c>
      <c r="W1337" s="70">
        <v>114.21784680062224</v>
      </c>
      <c r="X1337" s="70">
        <v>119.10054235578991</v>
      </c>
      <c r="Y1337" s="70">
        <v>101.86443693456822</v>
      </c>
      <c r="Z1337" s="71">
        <v>94.34761515269571</v>
      </c>
      <c r="AA1337" s="71">
        <v>100.93170238812736</v>
      </c>
      <c r="AB1337" s="71">
        <v>100.81710668247754</v>
      </c>
      <c r="AC1337" s="71">
        <v>103.86132474933942</v>
      </c>
      <c r="AD1337" s="71">
        <v>98.069717808390209</v>
      </c>
      <c r="AE1337" s="71">
        <v>108.70464787571925</v>
      </c>
      <c r="AF1337" s="71">
        <v>96.645036763272046</v>
      </c>
      <c r="AG1337" s="71">
        <v>97.231764357343238</v>
      </c>
      <c r="AH1337" s="71">
        <v>101.52986411347922</v>
      </c>
      <c r="AI1337" s="71">
        <v>98.115196793603062</v>
      </c>
      <c r="AJ1337" s="71">
        <v>4.7295556198502897</v>
      </c>
      <c r="AK1337" s="71">
        <v>-4.465330043570348</v>
      </c>
      <c r="AL1337" s="71">
        <v>-10.936141075212102</v>
      </c>
      <c r="AM1337" s="71">
        <v>-4.5171644786169862</v>
      </c>
      <c r="AN1337" s="71">
        <v>-5.4592748838924958</v>
      </c>
      <c r="AO1337" s="71">
        <v>6.651922828014678</v>
      </c>
      <c r="AP1337" s="71">
        <v>4.8849954810190388</v>
      </c>
      <c r="AQ1337" s="71">
        <v>24.684676453927846</v>
      </c>
      <c r="AR1337" s="71">
        <v>130.41429740338651</v>
      </c>
      <c r="AS1337" s="71">
        <v>-35.571982624384987</v>
      </c>
      <c r="AT1337" s="71">
        <v>24.602784485644101</v>
      </c>
      <c r="AU1337" s="71">
        <v>31.697342874886235</v>
      </c>
      <c r="AV1337" s="72">
        <v>15.312436509309446</v>
      </c>
      <c r="AW1337" s="73">
        <v>11478.709999999905</v>
      </c>
      <c r="AX1337" s="73">
        <v>-11171.639999999985</v>
      </c>
      <c r="AY1337" s="73">
        <v>-23364.569999999949</v>
      </c>
      <c r="AZ1337" s="73">
        <v>-10143.019999999931</v>
      </c>
      <c r="BA1337" s="73">
        <v>-21932.080000000016</v>
      </c>
      <c r="BB1337" s="73">
        <v>27821.419999999925</v>
      </c>
      <c r="BC1337" s="73">
        <v>9365.7400000000198</v>
      </c>
      <c r="BD1337" s="73">
        <v>38474.649999999994</v>
      </c>
      <c r="BE1337" s="73">
        <v>299690.65999999992</v>
      </c>
      <c r="BF1337" s="73">
        <v>-112874.7600000001</v>
      </c>
      <c r="BG1337" s="73">
        <v>49195.750000000029</v>
      </c>
      <c r="BH1337" s="73">
        <v>61412.41</v>
      </c>
      <c r="BI1337" s="73">
        <v>20703.459999999963</v>
      </c>
      <c r="BJ1337" s="71">
        <v>12.540071802557899</v>
      </c>
      <c r="BK1337" s="71">
        <v>10.917078746627418</v>
      </c>
      <c r="BL1337" s="71">
        <v>13.160853255050611</v>
      </c>
      <c r="BM1337" s="71">
        <v>10.743543441433175</v>
      </c>
      <c r="BN1337" s="71">
        <v>-2.7500320305196571</v>
      </c>
      <c r="BO1337" s="71">
        <v>8.3556287931789512</v>
      </c>
      <c r="BP1337" s="71">
        <v>16.993700498869334</v>
      </c>
      <c r="BQ1337" s="71">
        <v>16.567555788278902</v>
      </c>
      <c r="BR1337" s="72">
        <v>15.179204560895412</v>
      </c>
      <c r="BS1337" s="72">
        <v>11.360374716616231</v>
      </c>
      <c r="BT1337" s="71">
        <v>14.052324551891815</v>
      </c>
      <c r="BU1337" s="71">
        <v>13.433015986923525</v>
      </c>
      <c r="BV1337" s="71">
        <v>10.049649030890418</v>
      </c>
      <c r="BW1337" s="71">
        <v>12.699600357361312</v>
      </c>
      <c r="BX1337" s="75">
        <v>5574</v>
      </c>
      <c r="BY1337" s="75">
        <v>5458</v>
      </c>
      <c r="BZ1337" s="75">
        <v>4653</v>
      </c>
      <c r="CA1337" s="75">
        <v>4843</v>
      </c>
      <c r="CB1337" s="75">
        <v>7184</v>
      </c>
      <c r="CC1337" s="75">
        <v>7777</v>
      </c>
      <c r="CD1337" s="75">
        <v>4419</v>
      </c>
      <c r="CE1337" s="75">
        <v>4472</v>
      </c>
      <c r="CF1337" s="75">
        <v>8739</v>
      </c>
      <c r="CG1337" s="75">
        <v>4948</v>
      </c>
      <c r="CH1337" s="75">
        <v>5724</v>
      </c>
      <c r="CI1337" s="75">
        <v>6150</v>
      </c>
      <c r="CJ1337" s="75">
        <v>3621</v>
      </c>
      <c r="CK1337" s="75">
        <v>38073</v>
      </c>
      <c r="CL1337" s="73">
        <v>454466.7199999998</v>
      </c>
      <c r="CM1337" s="73">
        <v>428370.30999999994</v>
      </c>
      <c r="CN1337" s="73">
        <v>428843.24</v>
      </c>
      <c r="CO1337" s="73">
        <v>484704.41999999993</v>
      </c>
      <c r="CP1337" s="73">
        <v>593607.34000000008</v>
      </c>
      <c r="CQ1337" s="73">
        <v>477917.54000000004</v>
      </c>
      <c r="CR1337" s="73">
        <v>465788.17999999988</v>
      </c>
      <c r="CS1337" s="73">
        <v>499830.35999999987</v>
      </c>
      <c r="CT1337" s="73">
        <v>469870.8299999999</v>
      </c>
      <c r="CU1337" s="73">
        <v>454838.23999999987</v>
      </c>
      <c r="CV1337" s="73">
        <v>419043.66</v>
      </c>
      <c r="CW1337" s="73">
        <v>398497.96</v>
      </c>
      <c r="CX1337" s="73">
        <v>388876.78</v>
      </c>
      <c r="CY1337" s="77"/>
      <c r="CZ1337" s="4">
        <v>5306</v>
      </c>
      <c r="DA1337" s="76" t="str">
        <f t="shared" si="46"/>
        <v>5306</v>
      </c>
      <c r="DB1337" s="71">
        <v>3.1392475978110381</v>
      </c>
      <c r="DC1337" s="71">
        <v>4.2439600523734429</v>
      </c>
      <c r="DD1337" s="71">
        <v>0.58217956533672544</v>
      </c>
      <c r="DE1337" s="71">
        <v>1.5195101645781735</v>
      </c>
      <c r="DF1337" s="71">
        <v>1.5219060092177226</v>
      </c>
      <c r="DG1337" s="71">
        <v>5.4106781700284462E-2</v>
      </c>
      <c r="DH1337" s="71">
        <v>0.12317240644795208</v>
      </c>
      <c r="DI1337" s="71">
        <v>1.050603061371107</v>
      </c>
      <c r="DJ1337" s="71">
        <v>0.13047149073474953</v>
      </c>
      <c r="DK1337" s="71">
        <v>4.0902899487563794E-2</v>
      </c>
      <c r="DL1337" s="71">
        <v>1.6336092443284104E-2</v>
      </c>
      <c r="DM1337" s="71">
        <v>1.9549335345168135E-2</v>
      </c>
      <c r="DN1337" s="71">
        <v>8.7566684192540035E-3</v>
      </c>
      <c r="DO1337" s="71">
        <v>0.17819932418782389</v>
      </c>
      <c r="DQ1337" s="71"/>
      <c r="DR1337" s="71"/>
      <c r="DS1337" s="71"/>
      <c r="DT1337" s="71"/>
      <c r="DU1337" s="71"/>
      <c r="DV1337" s="71"/>
      <c r="DW1337" s="71"/>
      <c r="DX1337" s="71"/>
      <c r="DY1337" s="71"/>
      <c r="DZ1337" s="71"/>
      <c r="EA1337" s="71"/>
      <c r="EB1337" s="71"/>
      <c r="EC1337" s="71"/>
      <c r="ED1337" s="71"/>
    </row>
    <row r="1338" spans="1:134">
      <c r="A1338" s="4">
        <v>1458</v>
      </c>
      <c r="B1338" s="46" t="s">
        <v>10125</v>
      </c>
      <c r="C1338" s="65" t="str">
        <f t="shared" si="45"/>
        <v>1458</v>
      </c>
      <c r="D1338" s="69">
        <v>156631.13999999998</v>
      </c>
      <c r="E1338" s="68">
        <v>1740272.6499999994</v>
      </c>
      <c r="F1338" s="68">
        <v>44674.100000000006</v>
      </c>
      <c r="G1338" s="69">
        <v>99722.359999999637</v>
      </c>
      <c r="H1338" s="70">
        <v>84.207984880968908</v>
      </c>
      <c r="I1338" s="70">
        <v>6.0785920802220339</v>
      </c>
      <c r="J1338" s="69">
        <v>205909.13999999993</v>
      </c>
      <c r="K1338" s="69">
        <v>196184.81999999989</v>
      </c>
      <c r="L1338" s="69">
        <v>199780.91999999998</v>
      </c>
      <c r="M1338" s="69">
        <v>205734.84999999992</v>
      </c>
      <c r="N1338" s="69">
        <v>251951.74999999997</v>
      </c>
      <c r="O1338" s="69">
        <v>413246.37999999995</v>
      </c>
      <c r="P1338" s="69">
        <v>180639.77999999997</v>
      </c>
      <c r="Q1338" s="69">
        <v>205504.74999999994</v>
      </c>
      <c r="R1338" s="69">
        <v>477688.24999999994</v>
      </c>
      <c r="S1338" s="69">
        <v>209168.74999999997</v>
      </c>
      <c r="T1338" s="69">
        <v>253067.97999999998</v>
      </c>
      <c r="U1338" s="69">
        <v>257571.99999999994</v>
      </c>
      <c r="V1338" s="69">
        <v>156631.13999999998</v>
      </c>
      <c r="W1338" s="70">
        <v>78.304213951781406</v>
      </c>
      <c r="X1338" s="70">
        <v>71.982167294657529</v>
      </c>
      <c r="Y1338" s="70">
        <v>79.91814512287462</v>
      </c>
      <c r="Z1338" s="71">
        <v>64.118267512334242</v>
      </c>
      <c r="AA1338" s="71">
        <v>96.487732306723757</v>
      </c>
      <c r="AB1338" s="71">
        <v>124.94094089004855</v>
      </c>
      <c r="AC1338" s="71">
        <v>61.238327963525933</v>
      </c>
      <c r="AD1338" s="71">
        <v>82.749851310410236</v>
      </c>
      <c r="AE1338" s="71">
        <v>86.530601626133119</v>
      </c>
      <c r="AF1338" s="71">
        <v>74.625278308338409</v>
      </c>
      <c r="AG1338" s="71">
        <v>93.589172258387293</v>
      </c>
      <c r="AH1338" s="71">
        <v>89.633083036014725</v>
      </c>
      <c r="AI1338" s="71">
        <v>117.58207785620012</v>
      </c>
      <c r="AJ1338" s="71">
        <v>-23.561524413268884</v>
      </c>
      <c r="AK1338" s="71">
        <v>-33.134525509976477</v>
      </c>
      <c r="AL1338" s="71">
        <v>-28.206208872971683</v>
      </c>
      <c r="AM1338" s="71">
        <v>-47.190513234095036</v>
      </c>
      <c r="AN1338" s="71">
        <v>-38.739109612028329</v>
      </c>
      <c r="AO1338" s="71">
        <v>-16.573261884830927</v>
      </c>
      <c r="AP1338" s="71">
        <v>-34.605820755147299</v>
      </c>
      <c r="AQ1338" s="71">
        <v>7.2749865204656317</v>
      </c>
      <c r="AR1338" s="71">
        <v>73.753538674062426</v>
      </c>
      <c r="AS1338" s="71">
        <v>-42.075768515586965</v>
      </c>
      <c r="AT1338" s="71">
        <v>24.371865952135032</v>
      </c>
      <c r="AU1338" s="71">
        <v>16.397999526313466</v>
      </c>
      <c r="AV1338" s="72">
        <v>39.902894896113736</v>
      </c>
      <c r="AW1338" s="73">
        <v>-63469.78</v>
      </c>
      <c r="AX1338" s="73">
        <v>-97217.450000000186</v>
      </c>
      <c r="AY1338" s="73">
        <v>-78489.549999999988</v>
      </c>
      <c r="AZ1338" s="73">
        <v>-183844.49000000005</v>
      </c>
      <c r="BA1338" s="73">
        <v>-159324.92000000013</v>
      </c>
      <c r="BB1338" s="73">
        <v>-79773.930000000051</v>
      </c>
      <c r="BC1338" s="73">
        <v>-95592.420000000042</v>
      </c>
      <c r="BD1338" s="73">
        <v>13936.559999999939</v>
      </c>
      <c r="BE1338" s="73">
        <v>202765.36000000004</v>
      </c>
      <c r="BF1338" s="73">
        <v>-151938.7600000001</v>
      </c>
      <c r="BG1338" s="73">
        <v>49591.109999999928</v>
      </c>
      <c r="BH1338" s="73">
        <v>36286.409999999974</v>
      </c>
      <c r="BI1338" s="73">
        <v>44674.100000000006</v>
      </c>
      <c r="BJ1338" s="71">
        <v>23.518950418642611</v>
      </c>
      <c r="BK1338" s="71">
        <v>19.280747229233221</v>
      </c>
      <c r="BL1338" s="71">
        <v>19.330243470013997</v>
      </c>
      <c r="BM1338" s="71">
        <v>19.55619745509512</v>
      </c>
      <c r="BN1338" s="71">
        <v>10.732492263654789</v>
      </c>
      <c r="BO1338" s="71">
        <v>14.277855378181705</v>
      </c>
      <c r="BP1338" s="71">
        <v>27.634286148781335</v>
      </c>
      <c r="BQ1338" s="71">
        <v>25.486235064890568</v>
      </c>
      <c r="BR1338" s="72">
        <v>19.63237433285493</v>
      </c>
      <c r="BS1338" s="72">
        <v>19.75968857691343</v>
      </c>
      <c r="BT1338" s="71">
        <v>21.681495924571902</v>
      </c>
      <c r="BU1338" s="71">
        <v>19.845658575887065</v>
      </c>
      <c r="BV1338" s="71">
        <v>19.106639394601004</v>
      </c>
      <c r="BW1338" s="71">
        <v>19.977956773051357</v>
      </c>
      <c r="BX1338" s="75">
        <v>4755</v>
      </c>
      <c r="BY1338" s="75">
        <v>4618</v>
      </c>
      <c r="BZ1338" s="75">
        <v>4181</v>
      </c>
      <c r="CA1338" s="75">
        <v>4242</v>
      </c>
      <c r="CB1338" s="75">
        <v>4998</v>
      </c>
      <c r="CC1338" s="75">
        <v>7677</v>
      </c>
      <c r="CD1338" s="75">
        <v>4163</v>
      </c>
      <c r="CE1338" s="75">
        <v>4517</v>
      </c>
      <c r="CF1338" s="75">
        <v>8065</v>
      </c>
      <c r="CG1338" s="75">
        <v>4736</v>
      </c>
      <c r="CH1338" s="75">
        <v>5513</v>
      </c>
      <c r="CI1338" s="75">
        <v>5701</v>
      </c>
      <c r="CJ1338" s="75">
        <v>3201</v>
      </c>
      <c r="CK1338" s="75">
        <v>35896</v>
      </c>
      <c r="CL1338" s="73">
        <v>436190.94</v>
      </c>
      <c r="CM1338" s="73">
        <v>468326.79999999993</v>
      </c>
      <c r="CN1338" s="73">
        <v>477326.79</v>
      </c>
      <c r="CO1338" s="73">
        <v>593300.61</v>
      </c>
      <c r="CP1338" s="73">
        <v>613252.49000000011</v>
      </c>
      <c r="CQ1338" s="73">
        <v>466990.3299999999</v>
      </c>
      <c r="CR1338" s="73">
        <v>544717</v>
      </c>
      <c r="CS1338" s="73">
        <v>668551.2699999999</v>
      </c>
      <c r="CT1338" s="73">
        <v>595467.47</v>
      </c>
      <c r="CU1338" s="73">
        <v>592916.98999999987</v>
      </c>
      <c r="CV1338" s="73">
        <v>571915.17000000004</v>
      </c>
      <c r="CW1338" s="73">
        <v>571325.43999999994</v>
      </c>
      <c r="CX1338" s="73">
        <v>589938.13999999978</v>
      </c>
      <c r="CY1338" s="77"/>
      <c r="CZ1338" s="4">
        <v>1458</v>
      </c>
      <c r="DA1338" s="76" t="str">
        <f t="shared" si="46"/>
        <v>1458</v>
      </c>
      <c r="DB1338" s="71">
        <v>1.0467155464224385</v>
      </c>
      <c r="DC1338" s="71">
        <v>0.48420454128590323</v>
      </c>
      <c r="DD1338" s="71">
        <v>0.56867973602012534</v>
      </c>
      <c r="DE1338" s="71">
        <v>0.34576675552624891</v>
      </c>
      <c r="DF1338" s="71">
        <v>0.71518110938808721</v>
      </c>
      <c r="DG1338" s="71">
        <v>0.4428608818153108</v>
      </c>
      <c r="DH1338" s="71">
        <v>6.2600972744917188E-2</v>
      </c>
      <c r="DI1338" s="71">
        <v>0.67999226267427859</v>
      </c>
      <c r="DJ1338" s="71">
        <v>0.36238621088874051</v>
      </c>
      <c r="DK1338" s="71">
        <v>9.9343138505177744E-2</v>
      </c>
      <c r="DL1338" s="71">
        <v>0.31688436495674815</v>
      </c>
      <c r="DM1338" s="71">
        <v>0.11589519050903049</v>
      </c>
      <c r="DN1338" s="72">
        <v>7.7785305275464692E-2</v>
      </c>
      <c r="DO1338" s="71">
        <v>0.26751454941628466</v>
      </c>
      <c r="DQ1338" s="71"/>
      <c r="DR1338" s="71"/>
      <c r="DS1338" s="71"/>
      <c r="DT1338" s="71"/>
      <c r="DU1338" s="71"/>
      <c r="DV1338" s="71"/>
      <c r="DW1338" s="71"/>
      <c r="DX1338" s="71"/>
      <c r="DY1338" s="71"/>
      <c r="DZ1338" s="71"/>
      <c r="EA1338" s="71"/>
      <c r="EB1338" s="71"/>
      <c r="EC1338" s="71"/>
      <c r="ED1338" s="71"/>
    </row>
    <row r="1339" spans="1:134">
      <c r="A1339" s="4">
        <v>5244</v>
      </c>
      <c r="B1339" s="46" t="s">
        <v>10131</v>
      </c>
      <c r="C1339" s="65" t="str">
        <f t="shared" si="45"/>
        <v>5244</v>
      </c>
      <c r="D1339" s="69">
        <v>329489.26000000007</v>
      </c>
      <c r="E1339" s="68">
        <v>4180564.0000000009</v>
      </c>
      <c r="F1339" s="68">
        <v>-25941.889999999956</v>
      </c>
      <c r="G1339" s="69">
        <v>254692.90000000084</v>
      </c>
      <c r="H1339" s="70">
        <v>86.081448347010962</v>
      </c>
      <c r="I1339" s="70">
        <v>6.4875512596427543</v>
      </c>
      <c r="J1339" s="69">
        <v>610656.46999999986</v>
      </c>
      <c r="K1339" s="69">
        <v>635256.47</v>
      </c>
      <c r="L1339" s="69">
        <v>646524.37</v>
      </c>
      <c r="M1339" s="69">
        <v>713048.33</v>
      </c>
      <c r="N1339" s="69">
        <v>682777.26</v>
      </c>
      <c r="O1339" s="69">
        <v>755497.14</v>
      </c>
      <c r="P1339" s="69">
        <v>544586.16</v>
      </c>
      <c r="Q1339" s="69">
        <v>633627.92999999993</v>
      </c>
      <c r="R1339" s="69">
        <v>961157.97000000009</v>
      </c>
      <c r="S1339" s="69">
        <v>570783.68000000005</v>
      </c>
      <c r="T1339" s="69">
        <v>614025.16999999993</v>
      </c>
      <c r="U1339" s="69">
        <v>526893.82999999996</v>
      </c>
      <c r="V1339" s="69">
        <v>329489.26000000007</v>
      </c>
      <c r="W1339" s="70">
        <v>109.11135640889202</v>
      </c>
      <c r="X1339" s="70">
        <v>106.07189766361012</v>
      </c>
      <c r="Y1339" s="70">
        <v>112.63453797304959</v>
      </c>
      <c r="Z1339" s="71">
        <v>107.60268315860233</v>
      </c>
      <c r="AA1339" s="71">
        <v>79.833269562027539</v>
      </c>
      <c r="AB1339" s="71">
        <v>78.610081102135226</v>
      </c>
      <c r="AC1339" s="71">
        <v>78.529104022835469</v>
      </c>
      <c r="AD1339" s="71">
        <v>84.587433155511391</v>
      </c>
      <c r="AE1339" s="71">
        <v>98.572318842160996</v>
      </c>
      <c r="AF1339" s="71">
        <v>95.701544984829155</v>
      </c>
      <c r="AG1339" s="71">
        <v>90.7202825276661</v>
      </c>
      <c r="AH1339" s="71">
        <v>70.921393687310683</v>
      </c>
      <c r="AI1339" s="71">
        <v>77.949032640017705</v>
      </c>
      <c r="AJ1339" s="71">
        <v>22.05303847385207</v>
      </c>
      <c r="AK1339" s="71">
        <v>5.0391456777497456</v>
      </c>
      <c r="AL1339" s="71">
        <v>10.685165338315006</v>
      </c>
      <c r="AM1339" s="71">
        <v>-2.6052131827379421</v>
      </c>
      <c r="AN1339" s="71">
        <v>-18.648214765094917</v>
      </c>
      <c r="AO1339" s="71">
        <v>-13.579389927665474</v>
      </c>
      <c r="AP1339" s="71">
        <v>-16.323274790147934</v>
      </c>
      <c r="AQ1339" s="71">
        <v>11.226609540557941</v>
      </c>
      <c r="AR1339" s="71">
        <v>58.126071144510718</v>
      </c>
      <c r="AS1339" s="71">
        <v>-14.933488023289698</v>
      </c>
      <c r="AT1339" s="71">
        <v>21.33357562167717</v>
      </c>
      <c r="AU1339" s="71">
        <v>-6.7533256791942664</v>
      </c>
      <c r="AV1339" s="72">
        <v>-7.2987103128130286</v>
      </c>
      <c r="AW1339" s="73">
        <v>110335.88999999966</v>
      </c>
      <c r="AX1339" s="73">
        <v>30475.779999999795</v>
      </c>
      <c r="AY1339" s="73">
        <v>62413.240000000107</v>
      </c>
      <c r="AZ1339" s="73">
        <v>-19073.330000000191</v>
      </c>
      <c r="BA1339" s="73">
        <v>-156512.56999999983</v>
      </c>
      <c r="BB1339" s="73">
        <v>-114322.92000000004</v>
      </c>
      <c r="BC1339" s="73">
        <v>-106235.3899999999</v>
      </c>
      <c r="BD1339" s="73">
        <v>63954.959999999963</v>
      </c>
      <c r="BE1339" s="73">
        <v>353315.15</v>
      </c>
      <c r="BF1339" s="73">
        <v>-100201.48999999999</v>
      </c>
      <c r="BG1339" s="73">
        <v>107961.47999999992</v>
      </c>
      <c r="BH1339" s="73">
        <v>-38159.920000000158</v>
      </c>
      <c r="BI1339" s="73">
        <v>-25941.889999999956</v>
      </c>
      <c r="BJ1339" s="71">
        <v>22.229913590485015</v>
      </c>
      <c r="BK1339" s="71">
        <v>19.27232917823029</v>
      </c>
      <c r="BL1339" s="71">
        <v>19.82988115930139</v>
      </c>
      <c r="BM1339" s="71">
        <v>18.322812538715993</v>
      </c>
      <c r="BN1339" s="71">
        <v>11.546797040803384</v>
      </c>
      <c r="BO1339" s="71">
        <v>16.873264377535097</v>
      </c>
      <c r="BP1339" s="71">
        <v>24.922840484038385</v>
      </c>
      <c r="BQ1339" s="71">
        <v>25.104376214334721</v>
      </c>
      <c r="BR1339" s="72">
        <v>18.700908803486058</v>
      </c>
      <c r="BS1339" s="72">
        <v>17.838248599842483</v>
      </c>
      <c r="BT1339" s="71">
        <v>19.152593812855219</v>
      </c>
      <c r="BU1339" s="71">
        <v>19.514066568486715</v>
      </c>
      <c r="BV1339" s="71">
        <v>14.935972576491483</v>
      </c>
      <c r="BW1339" s="71">
        <v>18.70707739514063</v>
      </c>
      <c r="BX1339" s="75">
        <v>10071</v>
      </c>
      <c r="BY1339" s="75">
        <v>10276</v>
      </c>
      <c r="BZ1339" s="75">
        <v>10328</v>
      </c>
      <c r="CA1339" s="75">
        <v>11081</v>
      </c>
      <c r="CB1339" s="75">
        <v>10470</v>
      </c>
      <c r="CC1339" s="75">
        <v>11087</v>
      </c>
      <c r="CD1339" s="75">
        <v>8686</v>
      </c>
      <c r="CE1339" s="75">
        <v>10229</v>
      </c>
      <c r="CF1339" s="75">
        <v>13589</v>
      </c>
      <c r="CG1339" s="75">
        <v>9918</v>
      </c>
      <c r="CH1339" s="75">
        <v>10175</v>
      </c>
      <c r="CI1339" s="75">
        <v>8644</v>
      </c>
      <c r="CJ1339" s="75">
        <v>5258</v>
      </c>
      <c r="CK1339" s="75">
        <v>66499</v>
      </c>
      <c r="CL1339" s="73">
        <v>826086.78</v>
      </c>
      <c r="CM1339" s="73">
        <v>852370.36000000022</v>
      </c>
      <c r="CN1339" s="73">
        <v>907545.28999999992</v>
      </c>
      <c r="CO1339" s="73">
        <v>1177801.4000000001</v>
      </c>
      <c r="CP1339" s="73">
        <v>1657825.3100000003</v>
      </c>
      <c r="CQ1339" s="73">
        <v>1311496.8700000001</v>
      </c>
      <c r="CR1339" s="73">
        <v>1335601.8400000005</v>
      </c>
      <c r="CS1339" s="73">
        <v>1700683.3900000001</v>
      </c>
      <c r="CT1339" s="73">
        <v>1352109.1400000001</v>
      </c>
      <c r="CU1339" s="73">
        <v>1232795.9500000007</v>
      </c>
      <c r="CV1339" s="73">
        <v>1099749.1299999999</v>
      </c>
      <c r="CW1339" s="73">
        <v>1074558.5999999999</v>
      </c>
      <c r="CX1339" s="73">
        <v>998066.9700000002</v>
      </c>
      <c r="CY1339" s="77"/>
      <c r="CZ1339" s="4">
        <v>5244</v>
      </c>
      <c r="DA1339" s="76" t="str">
        <f t="shared" si="46"/>
        <v>5244</v>
      </c>
      <c r="DB1339" s="71">
        <v>1.3078457138485258</v>
      </c>
      <c r="DC1339" s="71">
        <v>1.2709719983683583</v>
      </c>
      <c r="DD1339" s="71">
        <v>0.97831332728392228</v>
      </c>
      <c r="DE1339" s="71">
        <v>0.71045136839401235</v>
      </c>
      <c r="DF1339" s="71">
        <v>0.7606692520086612</v>
      </c>
      <c r="DG1339" s="71">
        <v>1.5362331496195238</v>
      </c>
      <c r="DH1339" s="71">
        <v>0.85816620279933009</v>
      </c>
      <c r="DI1339" s="71">
        <v>0.73053324993740498</v>
      </c>
      <c r="DJ1339" s="71">
        <v>0.81986908659229252</v>
      </c>
      <c r="DK1339" s="71">
        <v>0.4718932377686515</v>
      </c>
      <c r="DL1339" s="71">
        <v>0.33305737195681473</v>
      </c>
      <c r="DM1339" s="71">
        <v>0.39781492684641229</v>
      </c>
      <c r="DN1339" s="72">
        <v>0.42555461178866916</v>
      </c>
      <c r="DO1339" s="71">
        <v>0.60798820226693451</v>
      </c>
      <c r="DQ1339" s="71"/>
      <c r="DR1339" s="71"/>
      <c r="DS1339" s="71"/>
      <c r="DT1339" s="71"/>
      <c r="DU1339" s="71"/>
      <c r="DV1339" s="71"/>
      <c r="DW1339" s="71"/>
      <c r="DX1339" s="71"/>
      <c r="DY1339" s="71"/>
      <c r="DZ1339" s="71"/>
      <c r="EA1339" s="71"/>
      <c r="EB1339" s="71"/>
      <c r="EC1339" s="71"/>
      <c r="ED1339" s="71"/>
    </row>
    <row r="1340" spans="1:134">
      <c r="A1340" s="4">
        <v>1472</v>
      </c>
      <c r="B1340" s="46" t="s">
        <v>10138</v>
      </c>
      <c r="C1340" s="65" t="str">
        <f t="shared" si="45"/>
        <v>1472</v>
      </c>
      <c r="D1340" s="69">
        <v>199142.23999999996</v>
      </c>
      <c r="E1340" s="68">
        <v>2335783.1899999995</v>
      </c>
      <c r="F1340" s="68">
        <v>23917.049999999988</v>
      </c>
      <c r="G1340" s="69">
        <v>-417926.49000000069</v>
      </c>
      <c r="H1340" s="70">
        <v>71.460143905196034</v>
      </c>
      <c r="I1340" s="70">
        <v>-15.176853719742912</v>
      </c>
      <c r="J1340" s="69">
        <v>311806.14999999997</v>
      </c>
      <c r="K1340" s="69">
        <v>297151.23999999993</v>
      </c>
      <c r="L1340" s="69">
        <v>313862.87999999995</v>
      </c>
      <c r="M1340" s="69">
        <v>323088.38000000006</v>
      </c>
      <c r="N1340" s="69">
        <v>423884.26</v>
      </c>
      <c r="O1340" s="69">
        <v>555394.82999999996</v>
      </c>
      <c r="P1340" s="69">
        <v>300437.67999999993</v>
      </c>
      <c r="Q1340" s="69">
        <v>336741.64999999991</v>
      </c>
      <c r="R1340" s="69">
        <v>436086.79999999993</v>
      </c>
      <c r="S1340" s="69">
        <v>309144.87999999995</v>
      </c>
      <c r="T1340" s="69">
        <v>396337.64999999991</v>
      </c>
      <c r="U1340" s="69">
        <v>357892.2900000001</v>
      </c>
      <c r="V1340" s="69">
        <v>199142.23999999996</v>
      </c>
      <c r="W1340" s="70">
        <v>68.971562946213893</v>
      </c>
      <c r="X1340" s="70">
        <v>65.240595388963257</v>
      </c>
      <c r="Y1340" s="70">
        <v>73.267792852294448</v>
      </c>
      <c r="Z1340" s="71">
        <v>66.718642034549447</v>
      </c>
      <c r="AA1340" s="71">
        <v>125.04322544041568</v>
      </c>
      <c r="AB1340" s="71">
        <v>135.34767560416171</v>
      </c>
      <c r="AC1340" s="71">
        <v>65.29968077155587</v>
      </c>
      <c r="AD1340" s="71">
        <v>65.242545676562102</v>
      </c>
      <c r="AE1340" s="71">
        <v>71.128099064630334</v>
      </c>
      <c r="AF1340" s="71">
        <v>63.126449907015314</v>
      </c>
      <c r="AG1340" s="71">
        <v>73.851086456375583</v>
      </c>
      <c r="AH1340" s="71">
        <v>83.554384460546274</v>
      </c>
      <c r="AI1340" s="71">
        <v>88.667961680465751</v>
      </c>
      <c r="AJ1340" s="71">
        <v>-35.772593903023711</v>
      </c>
      <c r="AK1340" s="71">
        <v>-40.852123960213973</v>
      </c>
      <c r="AL1340" s="71">
        <v>-36.301805147171194</v>
      </c>
      <c r="AM1340" s="71">
        <v>-42.770168705652345</v>
      </c>
      <c r="AN1340" s="71">
        <v>-25.787660440465444</v>
      </c>
      <c r="AO1340" s="71">
        <v>-11.319738398137902</v>
      </c>
      <c r="AP1340" s="71">
        <v>-32.938005881786772</v>
      </c>
      <c r="AQ1340" s="71">
        <v>-16.759518874650791</v>
      </c>
      <c r="AR1340" s="71">
        <v>4.7975340953753554</v>
      </c>
      <c r="AS1340" s="71">
        <v>-37.704683754398097</v>
      </c>
      <c r="AT1340" s="71">
        <v>-3.996791283126333</v>
      </c>
      <c r="AU1340" s="71">
        <v>-10.688971197882813</v>
      </c>
      <c r="AV1340" s="72">
        <v>13.649321767035882</v>
      </c>
      <c r="AW1340" s="73">
        <v>-173665.97000000003</v>
      </c>
      <c r="AX1340" s="73">
        <v>-205235.76000000007</v>
      </c>
      <c r="AY1340" s="73">
        <v>-178871.46000000002</v>
      </c>
      <c r="AZ1340" s="73">
        <v>-241457.01999999996</v>
      </c>
      <c r="BA1340" s="73">
        <v>-147291.15000000002</v>
      </c>
      <c r="BB1340" s="73">
        <v>-61125.25</v>
      </c>
      <c r="BC1340" s="73">
        <v>-147562.24000000017</v>
      </c>
      <c r="BD1340" s="73">
        <v>-67799.080000000075</v>
      </c>
      <c r="BE1340" s="73">
        <v>19963.649999999965</v>
      </c>
      <c r="BF1340" s="73">
        <v>-187112.14000000013</v>
      </c>
      <c r="BG1340" s="73">
        <v>-16500.270000000135</v>
      </c>
      <c r="BH1340" s="73">
        <v>-42833.459999999905</v>
      </c>
      <c r="BI1340" s="73">
        <v>23917.049999999988</v>
      </c>
      <c r="BJ1340" s="71">
        <v>23.350287732614781</v>
      </c>
      <c r="BK1340" s="71">
        <v>19.264920508002835</v>
      </c>
      <c r="BL1340" s="71">
        <v>17.508230610865855</v>
      </c>
      <c r="BM1340" s="71">
        <v>16.745271902632595</v>
      </c>
      <c r="BN1340" s="71">
        <v>5.9429559038824138</v>
      </c>
      <c r="BO1340" s="71">
        <v>13.700325701112977</v>
      </c>
      <c r="BP1340" s="71">
        <v>19.98195041268999</v>
      </c>
      <c r="BQ1340" s="71">
        <v>19.433070698795074</v>
      </c>
      <c r="BR1340" s="72">
        <v>16.585505733591908</v>
      </c>
      <c r="BS1340" s="72">
        <v>14.135564967704994</v>
      </c>
      <c r="BT1340" s="71">
        <v>13.661260528928221</v>
      </c>
      <c r="BU1340" s="71">
        <v>15.594275332839477</v>
      </c>
      <c r="BV1340" s="71">
        <v>15.551320404451594</v>
      </c>
      <c r="BW1340" s="71">
        <v>14.998236300330667</v>
      </c>
      <c r="BX1340" s="75">
        <v>6181</v>
      </c>
      <c r="BY1340" s="75">
        <v>5586</v>
      </c>
      <c r="BZ1340" s="75">
        <v>5578</v>
      </c>
      <c r="CA1340" s="75">
        <v>5700</v>
      </c>
      <c r="CB1340" s="75">
        <v>6917</v>
      </c>
      <c r="CC1340" s="75">
        <v>8750</v>
      </c>
      <c r="CD1340" s="75">
        <v>5332</v>
      </c>
      <c r="CE1340" s="75">
        <v>5508</v>
      </c>
      <c r="CF1340" s="75">
        <v>7736</v>
      </c>
      <c r="CG1340" s="75">
        <v>5784</v>
      </c>
      <c r="CH1340" s="75">
        <v>7055</v>
      </c>
      <c r="CI1340" s="75">
        <v>6636</v>
      </c>
      <c r="CJ1340" s="75">
        <v>3952</v>
      </c>
      <c r="CK1340" s="75">
        <v>42003</v>
      </c>
      <c r="CL1340" s="73">
        <v>744018.05000000016</v>
      </c>
      <c r="CM1340" s="73">
        <v>751319.19</v>
      </c>
      <c r="CN1340" s="73">
        <v>781090.55000000016</v>
      </c>
      <c r="CO1340" s="73">
        <v>908232.03000000026</v>
      </c>
      <c r="CP1340" s="73">
        <v>833196.06</v>
      </c>
      <c r="CQ1340" s="73">
        <v>680841.96999999986</v>
      </c>
      <c r="CR1340" s="73">
        <v>725317.6100000001</v>
      </c>
      <c r="CS1340" s="73">
        <v>843231.91999999969</v>
      </c>
      <c r="CT1340" s="73">
        <v>787445.35000000009</v>
      </c>
      <c r="CU1340" s="73">
        <v>728770.97</v>
      </c>
      <c r="CV1340" s="73">
        <v>754906.11999999976</v>
      </c>
      <c r="CW1340" s="73">
        <v>683721.64000000013</v>
      </c>
      <c r="CX1340" s="73">
        <v>654665.5199999999</v>
      </c>
      <c r="CY1340" s="77"/>
      <c r="CZ1340" s="4">
        <v>1472</v>
      </c>
      <c r="DA1340" s="76" t="str">
        <f t="shared" si="46"/>
        <v>1472</v>
      </c>
      <c r="DB1340" s="71">
        <v>1.7376667528565228</v>
      </c>
      <c r="DC1340" s="71">
        <v>3.8169233438725607</v>
      </c>
      <c r="DD1340" s="71">
        <v>0.49286273922505025</v>
      </c>
      <c r="DE1340" s="71">
        <v>0.13192112574645182</v>
      </c>
      <c r="DF1340" s="71">
        <v>1.3241588213561331</v>
      </c>
      <c r="DG1340" s="71">
        <v>0.41391048104737899</v>
      </c>
      <c r="DH1340" s="71">
        <v>0.38369913667114386</v>
      </c>
      <c r="DI1340" s="71">
        <v>0.31132594936022989</v>
      </c>
      <c r="DJ1340" s="71">
        <v>0.11921266668714464</v>
      </c>
      <c r="DK1340" s="71">
        <v>0.52035087098398758</v>
      </c>
      <c r="DL1340" s="71">
        <v>0.23842307437352944</v>
      </c>
      <c r="DM1340" s="71">
        <v>0.24797484254689672</v>
      </c>
      <c r="DN1340" s="71">
        <v>0.41875904840331579</v>
      </c>
      <c r="DO1340" s="71">
        <v>0.29962552706512402</v>
      </c>
      <c r="DQ1340" s="71"/>
      <c r="DR1340" s="71"/>
      <c r="DS1340" s="71"/>
      <c r="DT1340" s="71"/>
      <c r="DU1340" s="71"/>
      <c r="DV1340" s="71"/>
      <c r="DW1340" s="71"/>
      <c r="DX1340" s="71"/>
      <c r="DY1340" s="71"/>
      <c r="DZ1340" s="71"/>
      <c r="EA1340" s="71"/>
      <c r="EB1340" s="71"/>
      <c r="EC1340" s="71"/>
      <c r="ED1340" s="71"/>
    </row>
    <row r="1341" spans="1:134">
      <c r="A1341" s="4">
        <v>5204</v>
      </c>
      <c r="B1341" s="46" t="s">
        <v>10145</v>
      </c>
      <c r="C1341" s="65" t="str">
        <f t="shared" si="45"/>
        <v>5204</v>
      </c>
      <c r="D1341" s="69">
        <v>118411.73</v>
      </c>
      <c r="E1341" s="68">
        <v>1371801.2399999998</v>
      </c>
      <c r="F1341" s="68">
        <v>8975.3700000000099</v>
      </c>
      <c r="G1341" s="69">
        <v>59988.990000000224</v>
      </c>
      <c r="H1341" s="70">
        <v>89.064734670146194</v>
      </c>
      <c r="I1341" s="70">
        <v>4.5729859589282107</v>
      </c>
      <c r="J1341" s="69">
        <v>192052.95</v>
      </c>
      <c r="K1341" s="69">
        <v>167834.88999999996</v>
      </c>
      <c r="L1341" s="69">
        <v>172345.87999999998</v>
      </c>
      <c r="M1341" s="69">
        <v>187055.63</v>
      </c>
      <c r="N1341" s="69">
        <v>233140.37999999995</v>
      </c>
      <c r="O1341" s="69">
        <v>377389.43</v>
      </c>
      <c r="P1341" s="69">
        <v>182085.90999999997</v>
      </c>
      <c r="Q1341" s="69">
        <v>184799.05999999997</v>
      </c>
      <c r="R1341" s="69">
        <v>284711.3299999999</v>
      </c>
      <c r="S1341" s="69">
        <v>173198.82</v>
      </c>
      <c r="T1341" s="69">
        <v>234488.89</v>
      </c>
      <c r="U1341" s="69">
        <v>194105.49999999997</v>
      </c>
      <c r="V1341" s="69">
        <v>118411.73</v>
      </c>
      <c r="W1341" s="70">
        <v>80.897457255691236</v>
      </c>
      <c r="X1341" s="70">
        <v>74.617648267322679</v>
      </c>
      <c r="Y1341" s="70">
        <v>85.435440770761005</v>
      </c>
      <c r="Z1341" s="71">
        <v>78.448177932240156</v>
      </c>
      <c r="AA1341" s="71">
        <v>111.71836850544238</v>
      </c>
      <c r="AB1341" s="71">
        <v>107.5481111027612</v>
      </c>
      <c r="AC1341" s="71">
        <v>77.383212981013813</v>
      </c>
      <c r="AD1341" s="71">
        <v>97.087670807068818</v>
      </c>
      <c r="AE1341" s="71">
        <v>92.275675909362377</v>
      </c>
      <c r="AF1341" s="71">
        <v>87.015844773888972</v>
      </c>
      <c r="AG1341" s="71">
        <v>98.327665722328305</v>
      </c>
      <c r="AH1341" s="71">
        <v>80.522391908410086</v>
      </c>
      <c r="AI1341" s="71">
        <v>92.900473193936975</v>
      </c>
      <c r="AJ1341" s="71">
        <v>-20.136792075828481</v>
      </c>
      <c r="AK1341" s="71">
        <v>-34.402877012319664</v>
      </c>
      <c r="AL1341" s="71">
        <v>-25.843530109623391</v>
      </c>
      <c r="AM1341" s="71">
        <v>-16.922219197669108</v>
      </c>
      <c r="AN1341" s="71">
        <v>-15.300456735203072</v>
      </c>
      <c r="AO1341" s="71">
        <v>-16.418392366619472</v>
      </c>
      <c r="AP1341" s="71">
        <v>-23.798537203713032</v>
      </c>
      <c r="AQ1341" s="71">
        <v>17.252699443065865</v>
      </c>
      <c r="AR1341" s="71">
        <v>58.312575212162066</v>
      </c>
      <c r="AS1341" s="71">
        <v>-28.70739409384483</v>
      </c>
      <c r="AT1341" s="71">
        <v>24.208018508030559</v>
      </c>
      <c r="AU1341" s="71">
        <v>-7.2222929516263523E-2</v>
      </c>
      <c r="AV1341" s="72">
        <v>8.201451510265878</v>
      </c>
      <c r="AW1341" s="73">
        <v>-48424.429999999993</v>
      </c>
      <c r="AX1341" s="73">
        <v>-88022.20000000007</v>
      </c>
      <c r="AY1341" s="73">
        <v>-60062.540000000008</v>
      </c>
      <c r="AZ1341" s="73">
        <v>-38101.600000000006</v>
      </c>
      <c r="BA1341" s="73">
        <v>-42108.820000000007</v>
      </c>
      <c r="BB1341" s="73">
        <v>-65850.710000000021</v>
      </c>
      <c r="BC1341" s="73">
        <v>-56867.390000000072</v>
      </c>
      <c r="BD1341" s="73">
        <v>27191.549999999959</v>
      </c>
      <c r="BE1341" s="73">
        <v>104870.06999999995</v>
      </c>
      <c r="BF1341" s="73">
        <v>-69741.969999999972</v>
      </c>
      <c r="BG1341" s="73">
        <v>45701.650000000023</v>
      </c>
      <c r="BH1341" s="73">
        <v>-140.29000000000815</v>
      </c>
      <c r="BI1341" s="73">
        <v>8975.3700000000099</v>
      </c>
      <c r="BJ1341" s="71">
        <v>12.434298685996092</v>
      </c>
      <c r="BK1341" s="71">
        <v>10.997973513428363</v>
      </c>
      <c r="BL1341" s="71">
        <v>7.1098479927987821</v>
      </c>
      <c r="BM1341" s="71">
        <v>13.673614997108039</v>
      </c>
      <c r="BN1341" s="71">
        <v>2.4544408077872664</v>
      </c>
      <c r="BO1341" s="71">
        <v>8.6062135989934649</v>
      </c>
      <c r="BP1341" s="71">
        <v>17.398849126816131</v>
      </c>
      <c r="BQ1341" s="71">
        <v>15.884510417203193</v>
      </c>
      <c r="BR1341" s="72">
        <v>9.4989957213084271</v>
      </c>
      <c r="BS1341" s="72">
        <v>11.052794269973889</v>
      </c>
      <c r="BT1341" s="71">
        <v>8.8237210537901163</v>
      </c>
      <c r="BU1341" s="71">
        <v>11.276179121323921</v>
      </c>
      <c r="BV1341" s="71">
        <v>10.135760401143258</v>
      </c>
      <c r="BW1341" s="71">
        <v>10.407900620399227</v>
      </c>
      <c r="BX1341" s="75">
        <v>3731</v>
      </c>
      <c r="BY1341" s="75">
        <v>3189</v>
      </c>
      <c r="BZ1341" s="75">
        <v>3356</v>
      </c>
      <c r="CA1341" s="75">
        <v>3635</v>
      </c>
      <c r="CB1341" s="75">
        <v>4190</v>
      </c>
      <c r="CC1341" s="75">
        <v>6931</v>
      </c>
      <c r="CD1341" s="75">
        <v>3359</v>
      </c>
      <c r="CE1341" s="75">
        <v>3820</v>
      </c>
      <c r="CF1341" s="75">
        <v>5599</v>
      </c>
      <c r="CG1341" s="75">
        <v>3928</v>
      </c>
      <c r="CH1341" s="75">
        <v>4469</v>
      </c>
      <c r="CI1341" s="75">
        <v>4054</v>
      </c>
      <c r="CJ1341" s="75">
        <v>2427</v>
      </c>
      <c r="CK1341" s="75">
        <v>27656</v>
      </c>
      <c r="CL1341" s="73">
        <v>467948.46999999991</v>
      </c>
      <c r="CM1341" s="73">
        <v>527963.89000000013</v>
      </c>
      <c r="CN1341" s="73">
        <v>526419.15000000014</v>
      </c>
      <c r="CO1341" s="73">
        <v>564188.08999999985</v>
      </c>
      <c r="CP1341" s="73">
        <v>680387.49000000011</v>
      </c>
      <c r="CQ1341" s="73">
        <v>617047.76</v>
      </c>
      <c r="CR1341" s="73">
        <v>618615.2799999998</v>
      </c>
      <c r="CS1341" s="73">
        <v>687754.46</v>
      </c>
      <c r="CT1341" s="73">
        <v>646007.57999999996</v>
      </c>
      <c r="CU1341" s="73">
        <v>626979.18000000005</v>
      </c>
      <c r="CV1341" s="73">
        <v>618183.23</v>
      </c>
      <c r="CW1341" s="73">
        <v>606458.50000000012</v>
      </c>
      <c r="CX1341" s="73">
        <v>590606.69000000006</v>
      </c>
      <c r="CY1341" s="77"/>
      <c r="CZ1341" s="4">
        <v>5204</v>
      </c>
      <c r="DA1341" s="76" t="str">
        <f t="shared" si="46"/>
        <v>5204</v>
      </c>
      <c r="DB1341" s="71">
        <v>4.9232357104604985</v>
      </c>
      <c r="DC1341" s="71">
        <v>6.563628650256434</v>
      </c>
      <c r="DD1341" s="71">
        <v>1.3122253199376637</v>
      </c>
      <c r="DE1341" s="71">
        <v>0.98014694153865312</v>
      </c>
      <c r="DF1341" s="71">
        <v>2.0144908924023994</v>
      </c>
      <c r="DG1341" s="71">
        <v>0.7167912403209058</v>
      </c>
      <c r="DH1341" s="71">
        <v>0.56255818448227923</v>
      </c>
      <c r="DI1341" s="71">
        <v>0.7388655340400212</v>
      </c>
      <c r="DJ1341" s="71">
        <v>0.12873890012727804</v>
      </c>
      <c r="DK1341" s="71">
        <v>0.25566742312719676</v>
      </c>
      <c r="DL1341" s="71">
        <v>0.7089947519520553</v>
      </c>
      <c r="DM1341" s="71">
        <v>4.5523321628896503E-2</v>
      </c>
      <c r="DN1341" s="71">
        <v>0.1022633109818933</v>
      </c>
      <c r="DO1341" s="71">
        <v>0.3707898463006597</v>
      </c>
      <c r="DQ1341" s="71"/>
      <c r="DR1341" s="71"/>
      <c r="DS1341" s="71"/>
      <c r="DT1341" s="71"/>
      <c r="DU1341" s="71"/>
      <c r="DV1341" s="71"/>
      <c r="DW1341" s="71"/>
      <c r="DX1341" s="71"/>
      <c r="DY1341" s="71"/>
      <c r="DZ1341" s="71"/>
      <c r="EA1341" s="71"/>
      <c r="EB1341" s="71"/>
      <c r="EC1341" s="71"/>
      <c r="ED1341" s="71"/>
    </row>
    <row r="1342" spans="1:134">
      <c r="A1342" s="4">
        <v>5282</v>
      </c>
      <c r="B1342" s="46" t="s">
        <v>10152</v>
      </c>
      <c r="C1342" s="65" t="str">
        <f t="shared" si="45"/>
        <v>5282</v>
      </c>
      <c r="D1342" s="69">
        <v>125936.53999999998</v>
      </c>
      <c r="E1342" s="68">
        <v>1551392.7299999997</v>
      </c>
      <c r="F1342" s="68">
        <v>33627.960000000006</v>
      </c>
      <c r="G1342" s="69">
        <v>318987.71000000043</v>
      </c>
      <c r="H1342" s="70">
        <v>102.7644998828642</v>
      </c>
      <c r="I1342" s="70">
        <v>25.883350426469431</v>
      </c>
      <c r="J1342" s="69">
        <v>171985.43999999992</v>
      </c>
      <c r="K1342" s="69">
        <v>173852.16</v>
      </c>
      <c r="L1342" s="69">
        <v>181065.65999999995</v>
      </c>
      <c r="M1342" s="69">
        <v>215057.44999999995</v>
      </c>
      <c r="N1342" s="69">
        <v>286433.87999999989</v>
      </c>
      <c r="O1342" s="69">
        <v>350307.89999999997</v>
      </c>
      <c r="P1342" s="69">
        <v>177488.95999999996</v>
      </c>
      <c r="Q1342" s="69">
        <v>174127.27000000002</v>
      </c>
      <c r="R1342" s="69">
        <v>405817.53999999992</v>
      </c>
      <c r="S1342" s="69">
        <v>189562.76999999993</v>
      </c>
      <c r="T1342" s="69">
        <v>231086.71</v>
      </c>
      <c r="U1342" s="69">
        <v>247372.93999999992</v>
      </c>
      <c r="V1342" s="69">
        <v>125936.53999999998</v>
      </c>
      <c r="W1342" s="70">
        <v>89.089738563610283</v>
      </c>
      <c r="X1342" s="70">
        <v>90.086568152308118</v>
      </c>
      <c r="Y1342" s="70">
        <v>105.63726007123026</v>
      </c>
      <c r="Z1342" s="71">
        <v>100.91021284180408</v>
      </c>
      <c r="AA1342" s="71">
        <v>84.331684165771776</v>
      </c>
      <c r="AB1342" s="71">
        <v>110.10701830792624</v>
      </c>
      <c r="AC1342" s="71">
        <v>92.028823996852722</v>
      </c>
      <c r="AD1342" s="71">
        <v>93.936648946404105</v>
      </c>
      <c r="AE1342" s="71">
        <v>106.80095508876552</v>
      </c>
      <c r="AF1342" s="71">
        <v>95.784570813653986</v>
      </c>
      <c r="AG1342" s="71">
        <v>104.88351858828014</v>
      </c>
      <c r="AH1342" s="71">
        <v>113.35505351095014</v>
      </c>
      <c r="AI1342" s="71">
        <v>109.51684482571606</v>
      </c>
      <c r="AJ1342" s="71">
        <v>-6.8618768714833855</v>
      </c>
      <c r="AK1342" s="71">
        <v>-16.442506910890209</v>
      </c>
      <c r="AL1342" s="71">
        <v>-13.793618299063116</v>
      </c>
      <c r="AM1342" s="71">
        <v>-11.698922850402138</v>
      </c>
      <c r="AN1342" s="71">
        <v>-24.99986056965664</v>
      </c>
      <c r="AO1342" s="71">
        <v>0.86901461862265439</v>
      </c>
      <c r="AP1342" s="71">
        <v>-7.0825509022976352</v>
      </c>
      <c r="AQ1342" s="71">
        <v>20.961615810770962</v>
      </c>
      <c r="AR1342" s="71">
        <v>117.56282270468539</v>
      </c>
      <c r="AS1342" s="71">
        <v>-32.938800899178666</v>
      </c>
      <c r="AT1342" s="71">
        <v>38.468513678821466</v>
      </c>
      <c r="AU1342" s="71">
        <v>46.341373090166286</v>
      </c>
      <c r="AV1342" s="72">
        <v>36.429939665413571</v>
      </c>
      <c r="AW1342" s="73">
        <v>-12670.890000000014</v>
      </c>
      <c r="AX1342" s="73">
        <v>-34210.760000000009</v>
      </c>
      <c r="AY1342" s="73">
        <v>-28971.760000000068</v>
      </c>
      <c r="AZ1342" s="73">
        <v>-28492.750000000058</v>
      </c>
      <c r="BA1342" s="73">
        <v>-95475.06</v>
      </c>
      <c r="BB1342" s="73">
        <v>6034.929999999993</v>
      </c>
      <c r="BC1342" s="73">
        <v>-13528.940000000061</v>
      </c>
      <c r="BD1342" s="73">
        <v>30174.76999999999</v>
      </c>
      <c r="BE1342" s="73">
        <v>219288.63999999987</v>
      </c>
      <c r="BF1342" s="73">
        <v>-93108.540000000125</v>
      </c>
      <c r="BG1342" s="73">
        <v>64199.160000000062</v>
      </c>
      <c r="BH1342" s="73">
        <v>78334.659999999916</v>
      </c>
      <c r="BI1342" s="73">
        <v>33627.960000000006</v>
      </c>
      <c r="BJ1342" s="71">
        <v>23.241829596879096</v>
      </c>
      <c r="BK1342" s="71">
        <v>17.470149088581884</v>
      </c>
      <c r="BL1342" s="71">
        <v>17.537811973924828</v>
      </c>
      <c r="BM1342" s="71">
        <v>16.560517031558859</v>
      </c>
      <c r="BN1342" s="71">
        <v>8.4036145682888801</v>
      </c>
      <c r="BO1342" s="71">
        <v>14.368169763556509</v>
      </c>
      <c r="BP1342" s="71">
        <v>21.52726810745839</v>
      </c>
      <c r="BQ1342" s="71">
        <v>24.612811989237628</v>
      </c>
      <c r="BR1342" s="72">
        <v>19.441652539443432</v>
      </c>
      <c r="BS1342" s="72">
        <v>18.522221595987528</v>
      </c>
      <c r="BT1342" s="71">
        <v>19.048323096441958</v>
      </c>
      <c r="BU1342" s="71">
        <v>18.914541548733268</v>
      </c>
      <c r="BV1342" s="71">
        <v>16.83281294231476</v>
      </c>
      <c r="BW1342" s="71">
        <v>18.3385163046323</v>
      </c>
      <c r="BX1342" s="75">
        <v>4772</v>
      </c>
      <c r="BY1342" s="75">
        <v>4546</v>
      </c>
      <c r="BZ1342" s="75">
        <v>4392</v>
      </c>
      <c r="CA1342" s="75">
        <v>4625</v>
      </c>
      <c r="CB1342" s="75">
        <v>5988</v>
      </c>
      <c r="CC1342" s="75">
        <v>7916</v>
      </c>
      <c r="CD1342" s="75">
        <v>4714</v>
      </c>
      <c r="CE1342" s="75">
        <v>4732</v>
      </c>
      <c r="CF1342" s="75">
        <v>7909</v>
      </c>
      <c r="CG1342" s="75">
        <v>5190</v>
      </c>
      <c r="CH1342" s="75">
        <v>5613</v>
      </c>
      <c r="CI1342" s="75">
        <v>5876</v>
      </c>
      <c r="CJ1342" s="75">
        <v>3081</v>
      </c>
      <c r="CK1342" s="75">
        <v>37115</v>
      </c>
      <c r="CL1342" s="73">
        <v>339447.25000000006</v>
      </c>
      <c r="CM1342" s="73">
        <v>410748.73</v>
      </c>
      <c r="CN1342" s="73">
        <v>444418.25</v>
      </c>
      <c r="CO1342" s="73">
        <v>505697.74</v>
      </c>
      <c r="CP1342" s="73">
        <v>481035.07000000007</v>
      </c>
      <c r="CQ1342" s="73">
        <v>379502.18000000005</v>
      </c>
      <c r="CR1342" s="73">
        <v>448564.49</v>
      </c>
      <c r="CS1342" s="73">
        <v>564856.64999999991</v>
      </c>
      <c r="CT1342" s="73">
        <v>446320.25999999989</v>
      </c>
      <c r="CU1342" s="73">
        <v>454977.33</v>
      </c>
      <c r="CV1342" s="73">
        <v>432920.15999999992</v>
      </c>
      <c r="CW1342" s="73">
        <v>413750.47999999992</v>
      </c>
      <c r="CX1342" s="73">
        <v>424040.35</v>
      </c>
      <c r="CY1342" s="77"/>
      <c r="CZ1342" s="4">
        <v>5282</v>
      </c>
      <c r="DA1342" s="76" t="str">
        <f t="shared" si="46"/>
        <v>5282</v>
      </c>
      <c r="DB1342" s="71">
        <v>1.3983383032753465</v>
      </c>
      <c r="DC1342" s="71">
        <v>1.6359664549838355</v>
      </c>
      <c r="DD1342" s="71">
        <v>1.2501976314753593</v>
      </c>
      <c r="DE1342" s="71">
        <v>0.99323464013482554</v>
      </c>
      <c r="DF1342" s="71">
        <v>0.64797820687055963</v>
      </c>
      <c r="DG1342" s="71">
        <v>0.42390358426300856</v>
      </c>
      <c r="DH1342" s="71">
        <v>0.50987951823343414</v>
      </c>
      <c r="DI1342" s="71">
        <v>1.0307976442548363</v>
      </c>
      <c r="DJ1342" s="71">
        <v>0.38884721658607918</v>
      </c>
      <c r="DK1342" s="71">
        <v>0.51026052442680381</v>
      </c>
      <c r="DL1342" s="71">
        <v>0.3868423480835283</v>
      </c>
      <c r="DM1342" s="71">
        <v>0.46216044947705226</v>
      </c>
      <c r="DN1342" s="71">
        <v>2.4106414446786628E-2</v>
      </c>
      <c r="DO1342" s="71">
        <v>0.47101578491960144</v>
      </c>
      <c r="DQ1342" s="71"/>
      <c r="DR1342" s="71"/>
      <c r="DS1342" s="71"/>
      <c r="DT1342" s="71"/>
      <c r="DU1342" s="71"/>
      <c r="DV1342" s="71"/>
      <c r="DW1342" s="71"/>
      <c r="DX1342" s="71"/>
      <c r="DY1342" s="71"/>
      <c r="DZ1342" s="71"/>
      <c r="EA1342" s="71"/>
      <c r="EB1342" s="71"/>
      <c r="EC1342" s="71"/>
      <c r="ED1342" s="71"/>
    </row>
    <row r="1343" spans="1:134">
      <c r="A1343" s="4">
        <v>5300</v>
      </c>
      <c r="B1343" s="46" t="s">
        <v>10157</v>
      </c>
      <c r="C1343" s="65" t="str">
        <f t="shared" si="45"/>
        <v>5300</v>
      </c>
      <c r="D1343" s="69">
        <v>130270.03999999998</v>
      </c>
      <c r="E1343" s="68">
        <v>1530590.9599999997</v>
      </c>
      <c r="F1343" s="68">
        <v>21115.090000000011</v>
      </c>
      <c r="G1343" s="69">
        <v>134540.17999999993</v>
      </c>
      <c r="H1343" s="70">
        <v>91.082033106423481</v>
      </c>
      <c r="I1343" s="70">
        <v>9.6371981540671392</v>
      </c>
      <c r="J1343" s="69">
        <v>205540.16999999993</v>
      </c>
      <c r="K1343" s="69">
        <v>167472.00000000003</v>
      </c>
      <c r="L1343" s="69">
        <v>167264.95999999999</v>
      </c>
      <c r="M1343" s="69">
        <v>218998.21</v>
      </c>
      <c r="N1343" s="69">
        <v>348249.26</v>
      </c>
      <c r="O1343" s="69">
        <v>348927.74</v>
      </c>
      <c r="P1343" s="69">
        <v>195456.86999999997</v>
      </c>
      <c r="Q1343" s="69">
        <v>183690.72</v>
      </c>
      <c r="R1343" s="69">
        <v>310836.43999999994</v>
      </c>
      <c r="S1343" s="69">
        <v>203683.9</v>
      </c>
      <c r="T1343" s="69">
        <v>264874.64</v>
      </c>
      <c r="U1343" s="69">
        <v>241778.35</v>
      </c>
      <c r="V1343" s="69">
        <v>130270.03999999998</v>
      </c>
      <c r="W1343" s="70">
        <v>78.465960363407547</v>
      </c>
      <c r="X1343" s="70">
        <v>74.641105564416605</v>
      </c>
      <c r="Y1343" s="70">
        <v>79.828951379167208</v>
      </c>
      <c r="Z1343" s="71">
        <v>80.582241997699413</v>
      </c>
      <c r="AA1343" s="71">
        <v>109.81066973248832</v>
      </c>
      <c r="AB1343" s="71">
        <v>121.51922506110489</v>
      </c>
      <c r="AC1343" s="71">
        <v>85.450084949569188</v>
      </c>
      <c r="AD1343" s="71">
        <v>81.233058961486137</v>
      </c>
      <c r="AE1343" s="71">
        <v>96.134003056826629</v>
      </c>
      <c r="AF1343" s="71">
        <v>78.615402089625903</v>
      </c>
      <c r="AG1343" s="71">
        <v>95.874680714256669</v>
      </c>
      <c r="AH1343" s="71">
        <v>100.87865541328058</v>
      </c>
      <c r="AI1343" s="71">
        <v>102.39965785774933</v>
      </c>
      <c r="AJ1343" s="71">
        <v>-14.504250055353429</v>
      </c>
      <c r="AK1343" s="71">
        <v>-18.793044457840569</v>
      </c>
      <c r="AL1343" s="71">
        <v>-25.292439980803337</v>
      </c>
      <c r="AM1343" s="71">
        <v>-26.786048061440848</v>
      </c>
      <c r="AN1343" s="71">
        <v>-11.968600137756457</v>
      </c>
      <c r="AO1343" s="71">
        <v>-2.5381609298589569</v>
      </c>
      <c r="AP1343" s="71">
        <v>-14.456998723049153</v>
      </c>
      <c r="AQ1343" s="71">
        <v>-1.0828448524778045</v>
      </c>
      <c r="AR1343" s="71">
        <v>59.47703002182805</v>
      </c>
      <c r="AS1343" s="71">
        <v>-23.896079934786808</v>
      </c>
      <c r="AT1343" s="71">
        <v>21.102578812911045</v>
      </c>
      <c r="AU1343" s="71">
        <v>26.296971348915001</v>
      </c>
      <c r="AV1343" s="72">
        <v>19.344143348515132</v>
      </c>
      <c r="AW1343" s="73">
        <v>-34869.640000000014</v>
      </c>
      <c r="AX1343" s="73">
        <v>-38756.639999999985</v>
      </c>
      <c r="AY1343" s="73">
        <v>-56627.99000000002</v>
      </c>
      <c r="AZ1343" s="73">
        <v>-80122.66</v>
      </c>
      <c r="BA1343" s="73">
        <v>-47322.430000000109</v>
      </c>
      <c r="BB1343" s="73">
        <v>-6370.3999999999651</v>
      </c>
      <c r="BC1343" s="73">
        <v>-33032.74000000002</v>
      </c>
      <c r="BD1343" s="73">
        <v>-2010.8600000000151</v>
      </c>
      <c r="BE1343" s="73">
        <v>115926.59</v>
      </c>
      <c r="BF1343" s="73">
        <v>-63955.269999999931</v>
      </c>
      <c r="BG1343" s="73">
        <v>46155.399999999994</v>
      </c>
      <c r="BH1343" s="73">
        <v>50341.97000000003</v>
      </c>
      <c r="BI1343" s="73">
        <v>21115.090000000011</v>
      </c>
      <c r="BJ1343" s="71">
        <v>14.759688623177006</v>
      </c>
      <c r="BK1343" s="71">
        <v>6.3860230515996701</v>
      </c>
      <c r="BL1343" s="71">
        <v>5.2291051273424642</v>
      </c>
      <c r="BM1343" s="71">
        <v>10.524949495030528</v>
      </c>
      <c r="BN1343" s="71">
        <v>4.4794728735771612</v>
      </c>
      <c r="BO1343" s="71">
        <v>7.453461817166863</v>
      </c>
      <c r="BP1343" s="71">
        <v>12.269144280939601</v>
      </c>
      <c r="BQ1343" s="71">
        <v>13.816017699848798</v>
      </c>
      <c r="BR1343" s="72">
        <v>6.3384576271179434</v>
      </c>
      <c r="BS1343" s="72">
        <v>8.9204740889576062</v>
      </c>
      <c r="BT1343" s="71">
        <v>9.9347616356877335</v>
      </c>
      <c r="BU1343" s="71">
        <v>11.054868396142636</v>
      </c>
      <c r="BV1343" s="71">
        <v>8.9226796141375395</v>
      </c>
      <c r="BW1343" s="71">
        <v>8.6007788341600442</v>
      </c>
      <c r="BX1343" s="75">
        <v>3469</v>
      </c>
      <c r="BY1343" s="75">
        <v>2427</v>
      </c>
      <c r="BZ1343" s="75">
        <v>2687</v>
      </c>
      <c r="CA1343" s="75">
        <v>3224</v>
      </c>
      <c r="CB1343" s="75">
        <v>4658</v>
      </c>
      <c r="CC1343" s="75">
        <v>5548</v>
      </c>
      <c r="CD1343" s="75">
        <v>2782</v>
      </c>
      <c r="CE1343" s="75">
        <v>2816</v>
      </c>
      <c r="CF1343" s="75">
        <v>4872</v>
      </c>
      <c r="CG1343" s="75">
        <v>3297</v>
      </c>
      <c r="CH1343" s="75">
        <v>4054</v>
      </c>
      <c r="CI1343" s="75">
        <v>4216</v>
      </c>
      <c r="CJ1343" s="75">
        <v>2220</v>
      </c>
      <c r="CK1343" s="75">
        <v>24257</v>
      </c>
      <c r="CL1343" s="73">
        <v>462556.88999999996</v>
      </c>
      <c r="CM1343" s="73">
        <v>475568.05999999994</v>
      </c>
      <c r="CN1343" s="73">
        <v>534262.93999999994</v>
      </c>
      <c r="CO1343" s="73">
        <v>548959.40000000014</v>
      </c>
      <c r="CP1343" s="73">
        <v>580841.32999999996</v>
      </c>
      <c r="CQ1343" s="73">
        <v>465441.67</v>
      </c>
      <c r="CR1343" s="73">
        <v>397173.84</v>
      </c>
      <c r="CS1343" s="73">
        <v>526093.31000000006</v>
      </c>
      <c r="CT1343" s="73">
        <v>566367.68999999994</v>
      </c>
      <c r="CU1343" s="73">
        <v>504687.26</v>
      </c>
      <c r="CV1343" s="73">
        <v>547266.55000000005</v>
      </c>
      <c r="CW1343" s="73">
        <v>560032.23999999987</v>
      </c>
      <c r="CX1343" s="73">
        <v>552381.30999999994</v>
      </c>
      <c r="CY1343" s="77"/>
      <c r="CZ1343" s="4">
        <v>5300</v>
      </c>
      <c r="DA1343" s="76" t="str">
        <f t="shared" si="46"/>
        <v>5300</v>
      </c>
      <c r="DB1343" s="71">
        <v>11.18688153724147</v>
      </c>
      <c r="DC1343" s="71">
        <v>13.944107663631019</v>
      </c>
      <c r="DD1343" s="71">
        <v>4.1195655914761105</v>
      </c>
      <c r="DE1343" s="71">
        <v>4.7683106592078763</v>
      </c>
      <c r="DF1343" s="71">
        <v>2.3361982222504163</v>
      </c>
      <c r="DG1343" s="71">
        <v>2.2084171405870157</v>
      </c>
      <c r="DH1343" s="71">
        <v>2.9348487201057276</v>
      </c>
      <c r="DI1343" s="71">
        <v>1.2038077800864597</v>
      </c>
      <c r="DJ1343" s="71">
        <v>3.2347493631343665</v>
      </c>
      <c r="DK1343" s="71">
        <v>1.2385658505763006</v>
      </c>
      <c r="DL1343" s="71">
        <v>0.7233787224140511</v>
      </c>
      <c r="DM1343" s="71">
        <v>0.91057507550496852</v>
      </c>
      <c r="DN1343" s="71">
        <v>3.4027429599820899E-2</v>
      </c>
      <c r="DO1343" s="71">
        <v>1.6107820407897198</v>
      </c>
      <c r="DQ1343" s="71"/>
      <c r="DR1343" s="71"/>
      <c r="DS1343" s="71"/>
      <c r="DT1343" s="71"/>
      <c r="DU1343" s="71"/>
      <c r="DV1343" s="71"/>
      <c r="DW1343" s="71"/>
      <c r="DX1343" s="71"/>
      <c r="DY1343" s="71"/>
      <c r="DZ1343" s="71"/>
      <c r="EA1343" s="71"/>
      <c r="EB1343" s="71"/>
      <c r="EC1343" s="71"/>
      <c r="ED1343" s="71"/>
    </row>
    <row r="1344" spans="1:134">
      <c r="A1344" s="4">
        <v>1434</v>
      </c>
      <c r="B1344" s="46" t="s">
        <v>10164</v>
      </c>
      <c r="C1344" s="65" t="str">
        <f t="shared" si="45"/>
        <v>1434</v>
      </c>
      <c r="D1344" s="69">
        <v>338812.72</v>
      </c>
      <c r="E1344" s="68">
        <v>3913326.2199999997</v>
      </c>
      <c r="F1344" s="68">
        <v>107605.42999999996</v>
      </c>
      <c r="G1344" s="69">
        <v>786069.29999999981</v>
      </c>
      <c r="H1344" s="70">
        <v>104.80212584282162</v>
      </c>
      <c r="I1344" s="70">
        <v>25.136063972639633</v>
      </c>
      <c r="J1344" s="69">
        <v>491677.37000000005</v>
      </c>
      <c r="K1344" s="69">
        <v>481017.03000000014</v>
      </c>
      <c r="L1344" s="69">
        <v>504192.55</v>
      </c>
      <c r="M1344" s="69">
        <v>617283.95999999985</v>
      </c>
      <c r="N1344" s="69">
        <v>862705.24999999988</v>
      </c>
      <c r="O1344" s="69">
        <v>903941.30999999994</v>
      </c>
      <c r="P1344" s="69">
        <v>509845.58999999991</v>
      </c>
      <c r="Q1344" s="69">
        <v>484972.18999999994</v>
      </c>
      <c r="R1344" s="69">
        <v>835662.41000000015</v>
      </c>
      <c r="S1344" s="69">
        <v>568450.88999999978</v>
      </c>
      <c r="T1344" s="69">
        <v>609416.94000000029</v>
      </c>
      <c r="U1344" s="69">
        <v>566165.4800000001</v>
      </c>
      <c r="V1344" s="69">
        <v>338812.72</v>
      </c>
      <c r="W1344" s="70">
        <v>96.631517687802315</v>
      </c>
      <c r="X1344" s="70">
        <v>98.915214073117312</v>
      </c>
      <c r="Y1344" s="70">
        <v>122.72418575747838</v>
      </c>
      <c r="Z1344" s="71">
        <v>117.004931570419</v>
      </c>
      <c r="AA1344" s="71">
        <v>89.116713198110077</v>
      </c>
      <c r="AB1344" s="71">
        <v>114.12163124511758</v>
      </c>
      <c r="AC1344" s="71">
        <v>103.81961945342242</v>
      </c>
      <c r="AD1344" s="71">
        <v>92.259529486324084</v>
      </c>
      <c r="AE1344" s="71">
        <v>112.7408881102164</v>
      </c>
      <c r="AF1344" s="71">
        <v>106.27049211373416</v>
      </c>
      <c r="AG1344" s="71">
        <v>101.08729568109635</v>
      </c>
      <c r="AH1344" s="71">
        <v>101.67039158790455</v>
      </c>
      <c r="AI1344" s="71">
        <v>120.39979660874009</v>
      </c>
      <c r="AJ1344" s="71">
        <v>21.663546580143155</v>
      </c>
      <c r="AK1344" s="71">
        <v>10.679944261620665</v>
      </c>
      <c r="AL1344" s="71">
        <v>20.335995378953122</v>
      </c>
      <c r="AM1344" s="71">
        <v>10.96694720539746</v>
      </c>
      <c r="AN1344" s="71">
        <v>2.0108140027939037</v>
      </c>
      <c r="AO1344" s="71">
        <v>32.711043050851465</v>
      </c>
      <c r="AP1344" s="71">
        <v>2.7307721632803261</v>
      </c>
      <c r="AQ1344" s="71">
        <v>13.992929071483262</v>
      </c>
      <c r="AR1344" s="71">
        <v>85.767318113065997</v>
      </c>
      <c r="AS1344" s="71">
        <v>-2.6808345025339908</v>
      </c>
      <c r="AT1344" s="71">
        <v>25.393505838094811</v>
      </c>
      <c r="AU1344" s="71">
        <v>24.607527832013567</v>
      </c>
      <c r="AV1344" s="72">
        <v>46.540673522880695</v>
      </c>
      <c r="AW1344" s="73">
        <v>87548.620000000054</v>
      </c>
      <c r="AX1344" s="73">
        <v>46415.230000000156</v>
      </c>
      <c r="AY1344" s="73">
        <v>85205.239999999932</v>
      </c>
      <c r="AZ1344" s="73">
        <v>61006.639999999898</v>
      </c>
      <c r="BA1344" s="73">
        <v>17005.45000000007</v>
      </c>
      <c r="BB1344" s="73">
        <v>226554.02999999991</v>
      </c>
      <c r="BC1344" s="73">
        <v>13552.630000000005</v>
      </c>
      <c r="BD1344" s="73">
        <v>59531.599999999919</v>
      </c>
      <c r="BE1344" s="73">
        <v>385818.8000000001</v>
      </c>
      <c r="BF1344" s="73">
        <v>-15659.020000000251</v>
      </c>
      <c r="BG1344" s="73">
        <v>123413.35000000033</v>
      </c>
      <c r="BH1344" s="73">
        <v>111806.51000000018</v>
      </c>
      <c r="BI1344" s="73">
        <v>107605.42999999996</v>
      </c>
      <c r="BJ1344" s="71">
        <v>13.999439174995942</v>
      </c>
      <c r="BK1344" s="71">
        <v>10.115182491325147</v>
      </c>
      <c r="BL1344" s="71">
        <v>-72.548432139135898</v>
      </c>
      <c r="BM1344" s="71">
        <v>11.369520789827883</v>
      </c>
      <c r="BN1344" s="71">
        <v>-0.5950903212798182</v>
      </c>
      <c r="BO1344" s="71">
        <v>9.6392985024828821</v>
      </c>
      <c r="BP1344" s="71">
        <v>17.99152440545938</v>
      </c>
      <c r="BQ1344" s="71">
        <v>14.294023934861015</v>
      </c>
      <c r="BR1344" s="72">
        <v>8.694846503299912</v>
      </c>
      <c r="BS1344" s="72">
        <v>11.826282576303242</v>
      </c>
      <c r="BT1344" s="71">
        <v>13.312277394966905</v>
      </c>
      <c r="BU1344" s="71">
        <v>11.199563539564981</v>
      </c>
      <c r="BV1344" s="71">
        <v>8.3061352057386504</v>
      </c>
      <c r="BW1344" s="71">
        <v>10.692894471773492</v>
      </c>
      <c r="BX1344" s="75">
        <v>8079</v>
      </c>
      <c r="BY1344" s="75">
        <v>7603</v>
      </c>
      <c r="BZ1344" s="75">
        <v>7836</v>
      </c>
      <c r="CA1344" s="75">
        <v>9126</v>
      </c>
      <c r="CB1344" s="75">
        <v>11339</v>
      </c>
      <c r="CC1344" s="75">
        <v>13386</v>
      </c>
      <c r="CD1344" s="75">
        <v>8287</v>
      </c>
      <c r="CE1344" s="75">
        <v>8274</v>
      </c>
      <c r="CF1344" s="75">
        <v>12373</v>
      </c>
      <c r="CG1344" s="75">
        <v>9445</v>
      </c>
      <c r="CH1344" s="75">
        <v>9622</v>
      </c>
      <c r="CI1344" s="75">
        <v>9555</v>
      </c>
      <c r="CJ1344" s="75">
        <v>5176</v>
      </c>
      <c r="CK1344" s="75">
        <v>62732</v>
      </c>
      <c r="CL1344" s="73">
        <v>588469.60999999987</v>
      </c>
      <c r="CM1344" s="73">
        <v>450545.83999999991</v>
      </c>
      <c r="CN1344" s="73">
        <v>752364.89</v>
      </c>
      <c r="CO1344" s="73">
        <v>954879.48999999987</v>
      </c>
      <c r="CP1344" s="73">
        <v>927838.51000000024</v>
      </c>
      <c r="CQ1344" s="73">
        <v>778498.54999999981</v>
      </c>
      <c r="CR1344" s="73">
        <v>716329.13000000012</v>
      </c>
      <c r="CS1344" s="73">
        <v>906722.28000000014</v>
      </c>
      <c r="CT1344" s="73">
        <v>844914.04000000015</v>
      </c>
      <c r="CU1344" s="73">
        <v>621790.75999999989</v>
      </c>
      <c r="CV1344" s="73">
        <v>758617.35</v>
      </c>
      <c r="CW1344" s="73">
        <v>640102.68999999994</v>
      </c>
      <c r="CX1344" s="73">
        <v>627439.07000000018</v>
      </c>
      <c r="CY1344" s="77"/>
      <c r="CZ1344" s="4">
        <v>1434</v>
      </c>
      <c r="DA1344" s="76" t="str">
        <f t="shared" si="46"/>
        <v>1434</v>
      </c>
      <c r="DB1344" s="71">
        <v>3.5782628121813653</v>
      </c>
      <c r="DC1344" s="71">
        <v>2.8235430133424413</v>
      </c>
      <c r="DD1344" s="71">
        <v>1.1160526996502516</v>
      </c>
      <c r="DE1344" s="71">
        <v>0.417023548602453</v>
      </c>
      <c r="DF1344" s="71">
        <v>0.96870154170832001</v>
      </c>
      <c r="DG1344" s="71">
        <v>0.79131596131605753</v>
      </c>
      <c r="DH1344" s="71">
        <v>0.35042527789248712</v>
      </c>
      <c r="DI1344" s="71">
        <v>0.34185546580013948</v>
      </c>
      <c r="DJ1344" s="71">
        <v>0.49963403533199691</v>
      </c>
      <c r="DK1344" s="71">
        <v>0.5525679813162947</v>
      </c>
      <c r="DL1344" s="71">
        <v>0.44633307427664376</v>
      </c>
      <c r="DM1344" s="71">
        <v>0.30672810163360459</v>
      </c>
      <c r="DN1344" s="72">
        <v>1.3596043837744187</v>
      </c>
      <c r="DO1344" s="71">
        <v>0.50774982156616155</v>
      </c>
      <c r="DQ1344" s="71"/>
      <c r="DR1344" s="71"/>
      <c r="DS1344" s="71"/>
      <c r="DT1344" s="71"/>
      <c r="DU1344" s="71"/>
      <c r="DV1344" s="71"/>
      <c r="DW1344" s="71"/>
      <c r="DX1344" s="71"/>
      <c r="DY1344" s="71"/>
      <c r="DZ1344" s="71"/>
      <c r="EA1344" s="71"/>
      <c r="EB1344" s="71"/>
      <c r="EC1344" s="71"/>
      <c r="ED1344" s="71"/>
    </row>
    <row r="1345" spans="1:134">
      <c r="A1345" s="4">
        <v>1473</v>
      </c>
      <c r="B1345" s="46" t="s">
        <v>10170</v>
      </c>
      <c r="C1345" s="65" t="str">
        <f t="shared" si="45"/>
        <v>1473</v>
      </c>
      <c r="D1345" s="69">
        <v>151801.06999999998</v>
      </c>
      <c r="E1345" s="68">
        <v>1839970.4099999992</v>
      </c>
      <c r="F1345" s="68">
        <v>60096.599999999991</v>
      </c>
      <c r="G1345" s="69">
        <v>438594.90999999992</v>
      </c>
      <c r="H1345" s="70">
        <v>109.85642822967012</v>
      </c>
      <c r="I1345" s="70">
        <v>31.297458104555133</v>
      </c>
      <c r="J1345" s="69">
        <v>170818.08</v>
      </c>
      <c r="K1345" s="69">
        <v>190055.54999999993</v>
      </c>
      <c r="L1345" s="69">
        <v>188677.46</v>
      </c>
      <c r="M1345" s="69">
        <v>217132.34</v>
      </c>
      <c r="N1345" s="69">
        <v>292993.68999999989</v>
      </c>
      <c r="O1345" s="69">
        <v>369267.22</v>
      </c>
      <c r="P1345" s="69">
        <v>215031.54999999996</v>
      </c>
      <c r="Q1345" s="69">
        <v>256976.88999999998</v>
      </c>
      <c r="R1345" s="69">
        <v>396667.64</v>
      </c>
      <c r="S1345" s="69">
        <v>264952.76</v>
      </c>
      <c r="T1345" s="69">
        <v>299935.22999999992</v>
      </c>
      <c r="U1345" s="69">
        <v>254605.27000000002</v>
      </c>
      <c r="V1345" s="69">
        <v>151801.06999999998</v>
      </c>
      <c r="W1345" s="70">
        <v>63.185788936874054</v>
      </c>
      <c r="X1345" s="70">
        <v>80.826875661526103</v>
      </c>
      <c r="Y1345" s="70">
        <v>93.249881440629252</v>
      </c>
      <c r="Z1345" s="71">
        <v>85.273101040384219</v>
      </c>
      <c r="AA1345" s="71">
        <v>104.88639247057279</v>
      </c>
      <c r="AB1345" s="71">
        <v>132.72827446491527</v>
      </c>
      <c r="AC1345" s="71">
        <v>90.674589838960557</v>
      </c>
      <c r="AD1345" s="71">
        <v>111.07742372106064</v>
      </c>
      <c r="AE1345" s="71">
        <v>115.43657458757019</v>
      </c>
      <c r="AF1345" s="71">
        <v>123.23337815905613</v>
      </c>
      <c r="AG1345" s="71">
        <v>103.61793648303264</v>
      </c>
      <c r="AH1345" s="71">
        <v>103.83907250869946</v>
      </c>
      <c r="AI1345" s="71">
        <v>134.20522321809321</v>
      </c>
      <c r="AJ1345" s="71">
        <v>-33.410513865948666</v>
      </c>
      <c r="AK1345" s="71">
        <v>-21.405134259723546</v>
      </c>
      <c r="AL1345" s="71">
        <v>-22.921803018435572</v>
      </c>
      <c r="AM1345" s="71">
        <v>-24.281045587529238</v>
      </c>
      <c r="AN1345" s="71">
        <v>-24.006843370036592</v>
      </c>
      <c r="AO1345" s="71">
        <v>-2.5780973272370389</v>
      </c>
      <c r="AP1345" s="71">
        <v>-10.834731502227601</v>
      </c>
      <c r="AQ1345" s="71">
        <v>37.484002672244564</v>
      </c>
      <c r="AR1345" s="71">
        <v>101.51632704983267</v>
      </c>
      <c r="AS1345" s="71">
        <v>0.20764077665313962</v>
      </c>
      <c r="AT1345" s="71">
        <v>35.375955215907176</v>
      </c>
      <c r="AU1345" s="71">
        <v>28.074984792039139</v>
      </c>
      <c r="AV1345" s="72">
        <v>65.532901504146963</v>
      </c>
      <c r="AW1345" s="73">
        <v>-85706.019999999931</v>
      </c>
      <c r="AX1345" s="73">
        <v>-51761.200000000041</v>
      </c>
      <c r="AY1345" s="73">
        <v>-56109.610000000015</v>
      </c>
      <c r="AZ1345" s="73">
        <v>-69628.53999999995</v>
      </c>
      <c r="BA1345" s="73">
        <v>-92557.060000000114</v>
      </c>
      <c r="BB1345" s="73">
        <v>-292.60000000003492</v>
      </c>
      <c r="BC1345" s="73">
        <v>-26129.110000000015</v>
      </c>
      <c r="BD1345" s="73">
        <v>70062.860000000015</v>
      </c>
      <c r="BE1345" s="73">
        <v>199826.20000000004</v>
      </c>
      <c r="BF1345" s="73">
        <v>549.01000000000931</v>
      </c>
      <c r="BG1345" s="73">
        <v>78377.989999999903</v>
      </c>
      <c r="BH1345" s="73">
        <v>55811.359999999986</v>
      </c>
      <c r="BI1345" s="73">
        <v>60096.599999999991</v>
      </c>
      <c r="BJ1345" s="71">
        <v>15.017789406869388</v>
      </c>
      <c r="BK1345" s="71">
        <v>7.7862080088594858</v>
      </c>
      <c r="BL1345" s="71">
        <v>8.4930701116705887</v>
      </c>
      <c r="BM1345" s="71">
        <v>11.743303509360581</v>
      </c>
      <c r="BN1345" s="71">
        <v>0.56684913859264485</v>
      </c>
      <c r="BO1345" s="71">
        <v>6.8543888576342766</v>
      </c>
      <c r="BP1345" s="71">
        <v>15.584048339476354</v>
      </c>
      <c r="BQ1345" s="71">
        <v>11.012675622000891</v>
      </c>
      <c r="BR1345" s="72">
        <v>10.13357733736477</v>
      </c>
      <c r="BS1345" s="72">
        <v>9.0627688596346534</v>
      </c>
      <c r="BT1345" s="71">
        <v>9.6282972188282709</v>
      </c>
      <c r="BU1345" s="71">
        <v>8.539523869121119</v>
      </c>
      <c r="BV1345" s="71">
        <v>7.8771689229773152</v>
      </c>
      <c r="BW1345" s="71">
        <v>8.8407721635922716</v>
      </c>
      <c r="BX1345" s="75">
        <v>2868</v>
      </c>
      <c r="BY1345" s="75">
        <v>3050</v>
      </c>
      <c r="BZ1345" s="75">
        <v>3120</v>
      </c>
      <c r="CA1345" s="75">
        <v>3531</v>
      </c>
      <c r="CB1345" s="75">
        <v>4452</v>
      </c>
      <c r="CC1345" s="75">
        <v>6155</v>
      </c>
      <c r="CD1345" s="75">
        <v>3605</v>
      </c>
      <c r="CE1345" s="75">
        <v>3462</v>
      </c>
      <c r="CF1345" s="75">
        <v>6757</v>
      </c>
      <c r="CG1345" s="75">
        <v>4574</v>
      </c>
      <c r="CH1345" s="75">
        <v>5115</v>
      </c>
      <c r="CI1345" s="75">
        <v>4403</v>
      </c>
      <c r="CJ1345" s="75">
        <v>2360</v>
      </c>
      <c r="CK1345" s="75">
        <v>30276</v>
      </c>
      <c r="CL1345" s="73">
        <v>472152.78</v>
      </c>
      <c r="CM1345" s="73">
        <v>555322.78000000014</v>
      </c>
      <c r="CN1345" s="73">
        <v>560708.4800000001</v>
      </c>
      <c r="CO1345" s="73">
        <v>602763.71</v>
      </c>
      <c r="CP1345" s="73">
        <v>634784</v>
      </c>
      <c r="CQ1345" s="73">
        <v>527666.92000000004</v>
      </c>
      <c r="CR1345" s="73">
        <v>477189.62</v>
      </c>
      <c r="CS1345" s="73">
        <v>586896.59000000008</v>
      </c>
      <c r="CT1345" s="73">
        <v>545300.31000000017</v>
      </c>
      <c r="CU1345" s="73">
        <v>499107.04</v>
      </c>
      <c r="CV1345" s="73">
        <v>494130.51</v>
      </c>
      <c r="CW1345" s="73">
        <v>541221.4800000001</v>
      </c>
      <c r="CX1345" s="73">
        <v>522720.32999999996</v>
      </c>
      <c r="CY1345" s="77"/>
      <c r="CZ1345" s="4">
        <v>1473</v>
      </c>
      <c r="DA1345" s="76" t="str">
        <f t="shared" si="46"/>
        <v>1473</v>
      </c>
      <c r="DB1345" s="71">
        <v>7.5042753594055922</v>
      </c>
      <c r="DC1345" s="71">
        <v>7.1072791204475783</v>
      </c>
      <c r="DD1345" s="71">
        <v>1.3106379086278799</v>
      </c>
      <c r="DE1345" s="71">
        <v>1.1453454678484398</v>
      </c>
      <c r="DF1345" s="71">
        <v>0.89237309662811537</v>
      </c>
      <c r="DG1345" s="71">
        <v>9.8989152716942516E-2</v>
      </c>
      <c r="DH1345" s="71">
        <v>0.34262858489127029</v>
      </c>
      <c r="DI1345" s="71">
        <v>0.92109807909004338</v>
      </c>
      <c r="DJ1345" s="71">
        <v>0.17279445631405477</v>
      </c>
      <c r="DK1345" s="71">
        <v>0.55245308192472087</v>
      </c>
      <c r="DL1345" s="71">
        <v>0.68457875236253962</v>
      </c>
      <c r="DM1345" s="71">
        <v>0.2670127708981393</v>
      </c>
      <c r="DN1345" s="71">
        <v>0.97088209352342125</v>
      </c>
      <c r="DO1345" s="71">
        <v>0.51459999250941435</v>
      </c>
      <c r="DQ1345" s="71"/>
      <c r="DR1345" s="71"/>
      <c r="DS1345" s="71"/>
      <c r="DT1345" s="71"/>
      <c r="DU1345" s="71"/>
      <c r="DV1345" s="71"/>
      <c r="DW1345" s="71"/>
      <c r="DX1345" s="71"/>
      <c r="DY1345" s="71"/>
      <c r="DZ1345" s="71"/>
      <c r="EA1345" s="71"/>
      <c r="EB1345" s="71"/>
      <c r="EC1345" s="71"/>
      <c r="ED1345" s="71"/>
    </row>
    <row r="1346" spans="1:134">
      <c r="A1346" s="4">
        <v>1448</v>
      </c>
      <c r="B1346" s="46" t="s">
        <v>10176</v>
      </c>
      <c r="C1346" s="65" t="str">
        <f t="shared" si="45"/>
        <v>1448</v>
      </c>
      <c r="D1346" s="69">
        <v>280768.88</v>
      </c>
      <c r="E1346" s="68">
        <v>2935723.2500000005</v>
      </c>
      <c r="F1346" s="68">
        <v>103437.78</v>
      </c>
      <c r="G1346" s="69">
        <v>477063.17000000086</v>
      </c>
      <c r="H1346" s="70">
        <v>100.79964964507138</v>
      </c>
      <c r="I1346" s="70">
        <v>19.403380478687438</v>
      </c>
      <c r="J1346" s="69">
        <v>339240.48999999993</v>
      </c>
      <c r="K1346" s="69">
        <v>362111.24999999994</v>
      </c>
      <c r="L1346" s="69">
        <v>358720.45</v>
      </c>
      <c r="M1346" s="69">
        <v>378212.08</v>
      </c>
      <c r="N1346" s="69">
        <v>516941.72999999986</v>
      </c>
      <c r="O1346" s="69">
        <v>574937.94999999995</v>
      </c>
      <c r="P1346" s="69">
        <v>341511.37999999995</v>
      </c>
      <c r="Q1346" s="69">
        <v>368075.25000000006</v>
      </c>
      <c r="R1346" s="69">
        <v>596492.97</v>
      </c>
      <c r="S1346" s="69">
        <v>401507.65999999992</v>
      </c>
      <c r="T1346" s="69">
        <v>490290.88999999996</v>
      </c>
      <c r="U1346" s="69">
        <v>457076.21999999991</v>
      </c>
      <c r="V1346" s="69">
        <v>280768.88</v>
      </c>
      <c r="W1346" s="70">
        <v>90.634208054146853</v>
      </c>
      <c r="X1346" s="70">
        <v>98.814134333060792</v>
      </c>
      <c r="Y1346" s="70">
        <v>90.464662536452607</v>
      </c>
      <c r="Z1346" s="71">
        <v>82.886155040258956</v>
      </c>
      <c r="AA1346" s="71">
        <v>106.2530580744171</v>
      </c>
      <c r="AB1346" s="71">
        <v>102.54222859786249</v>
      </c>
      <c r="AC1346" s="71">
        <v>81.603525277162674</v>
      </c>
      <c r="AD1346" s="71">
        <v>84.499889006374843</v>
      </c>
      <c r="AE1346" s="71">
        <v>102.53737879603781</v>
      </c>
      <c r="AF1346" s="71">
        <v>103.9146166836975</v>
      </c>
      <c r="AG1346" s="71">
        <v>108.09687466947355</v>
      </c>
      <c r="AH1346" s="71">
        <v>103.53039224148037</v>
      </c>
      <c r="AI1346" s="71">
        <v>143.85859854092254</v>
      </c>
      <c r="AJ1346" s="71">
        <v>-11.056912351097449</v>
      </c>
      <c r="AK1346" s="71">
        <v>-6.0144960544055941</v>
      </c>
      <c r="AL1346" s="71">
        <v>-20.963604305415874</v>
      </c>
      <c r="AM1346" s="71">
        <v>-30.300044669573147</v>
      </c>
      <c r="AN1346" s="71">
        <v>-14.787572214340262</v>
      </c>
      <c r="AO1346" s="71">
        <v>-16.053003867380987</v>
      </c>
      <c r="AP1346" s="71">
        <v>-18.738816103264668</v>
      </c>
      <c r="AQ1346" s="71">
        <v>3.4665741279909623</v>
      </c>
      <c r="AR1346" s="71">
        <v>57.011603596963646</v>
      </c>
      <c r="AS1346" s="71">
        <v>-4.0047107803187432</v>
      </c>
      <c r="AT1346" s="71">
        <v>34.30791336493759</v>
      </c>
      <c r="AU1346" s="71">
        <v>33.604783504706212</v>
      </c>
      <c r="AV1346" s="72">
        <v>58.330309799014387</v>
      </c>
      <c r="AW1346" s="73">
        <v>-42172.500000000058</v>
      </c>
      <c r="AX1346" s="73">
        <v>-23172.900000000081</v>
      </c>
      <c r="AY1346" s="73">
        <v>-95146.97000000003</v>
      </c>
      <c r="AZ1346" s="73">
        <v>-164416.78999999998</v>
      </c>
      <c r="BA1346" s="73">
        <v>-89704.409999999916</v>
      </c>
      <c r="BB1346" s="73">
        <v>-94169.730000000098</v>
      </c>
      <c r="BC1346" s="73">
        <v>-78752.470000000147</v>
      </c>
      <c r="BD1346" s="73">
        <v>12332.100000000093</v>
      </c>
      <c r="BE1346" s="73">
        <v>216589.22000000003</v>
      </c>
      <c r="BF1346" s="73">
        <v>-16750.010000000009</v>
      </c>
      <c r="BG1346" s="73">
        <v>125241</v>
      </c>
      <c r="BH1346" s="73">
        <v>114965.54999999993</v>
      </c>
      <c r="BI1346" s="73">
        <v>103437.78</v>
      </c>
      <c r="BJ1346" s="71">
        <v>19.94761774039338</v>
      </c>
      <c r="BK1346" s="71">
        <v>16.450076941817152</v>
      </c>
      <c r="BL1346" s="71">
        <v>15.152959569781409</v>
      </c>
      <c r="BM1346" s="71">
        <v>17.781216312235482</v>
      </c>
      <c r="BN1346" s="71">
        <v>8.2490871698478383</v>
      </c>
      <c r="BO1346" s="71">
        <v>12.368166536442951</v>
      </c>
      <c r="BP1346" s="71">
        <v>20.560610972997367</v>
      </c>
      <c r="BQ1346" s="71">
        <v>19.341259571018167</v>
      </c>
      <c r="BR1346" s="72">
        <v>16.500312911201426</v>
      </c>
      <c r="BS1346" s="72">
        <v>16.575816562843812</v>
      </c>
      <c r="BT1346" s="71">
        <v>16.3798316521838</v>
      </c>
      <c r="BU1346" s="71">
        <v>16.547651784477058</v>
      </c>
      <c r="BV1346" s="71">
        <v>14.729788384110854</v>
      </c>
      <c r="BW1346" s="71">
        <v>15.832694154584225</v>
      </c>
      <c r="BX1346" s="75">
        <v>5179</v>
      </c>
      <c r="BY1346" s="75">
        <v>5273</v>
      </c>
      <c r="BZ1346" s="75">
        <v>5374</v>
      </c>
      <c r="CA1346" s="75">
        <v>5783</v>
      </c>
      <c r="CB1346" s="75">
        <v>6971</v>
      </c>
      <c r="CC1346" s="75">
        <v>8423</v>
      </c>
      <c r="CD1346" s="75">
        <v>5479</v>
      </c>
      <c r="CE1346" s="75">
        <v>5478</v>
      </c>
      <c r="CF1346" s="75">
        <v>8608</v>
      </c>
      <c r="CG1346" s="75">
        <v>6614</v>
      </c>
      <c r="CH1346" s="75">
        <v>6965</v>
      </c>
      <c r="CI1346" s="75">
        <v>6623</v>
      </c>
      <c r="CJ1346" s="75">
        <v>3724</v>
      </c>
      <c r="CK1346" s="75">
        <v>43491</v>
      </c>
      <c r="CL1346" s="73">
        <v>650483.82999999996</v>
      </c>
      <c r="CM1346" s="73">
        <v>688396.1399999999</v>
      </c>
      <c r="CN1346" s="73">
        <v>744617.78000000026</v>
      </c>
      <c r="CO1346" s="73">
        <v>791848.00000000012</v>
      </c>
      <c r="CP1346" s="73">
        <v>727413.8200000003</v>
      </c>
      <c r="CQ1346" s="73">
        <v>607052.87</v>
      </c>
      <c r="CR1346" s="73">
        <v>557526.73000000021</v>
      </c>
      <c r="CS1346" s="73">
        <v>717891.5700000003</v>
      </c>
      <c r="CT1346" s="73">
        <v>628692.03000000014</v>
      </c>
      <c r="CU1346" s="73">
        <v>677449.11999999988</v>
      </c>
      <c r="CV1346" s="73">
        <v>655670.77999999991</v>
      </c>
      <c r="CW1346" s="73">
        <v>654302.13000000012</v>
      </c>
      <c r="CX1346" s="73">
        <v>592142.71000000008</v>
      </c>
      <c r="CY1346" s="77"/>
      <c r="CZ1346" s="4">
        <v>1448</v>
      </c>
      <c r="DA1346" s="76" t="str">
        <f t="shared" si="46"/>
        <v>1448</v>
      </c>
      <c r="DB1346" s="71">
        <v>2.1572062853235803</v>
      </c>
      <c r="DC1346" s="71">
        <v>2.5720777027530453</v>
      </c>
      <c r="DD1346" s="71">
        <v>0.79537938354117821</v>
      </c>
      <c r="DE1346" s="71">
        <v>1.6085918820153069</v>
      </c>
      <c r="DF1346" s="71">
        <v>1.2817182663313493</v>
      </c>
      <c r="DG1346" s="71">
        <v>1.2661555928929595</v>
      </c>
      <c r="DH1346" s="71">
        <v>0.28558892370464201</v>
      </c>
      <c r="DI1346" s="71">
        <v>1.0014698985854817</v>
      </c>
      <c r="DJ1346" s="71">
        <v>0.45023818308254682</v>
      </c>
      <c r="DK1346" s="71">
        <v>0.53724288634091366</v>
      </c>
      <c r="DL1346" s="71">
        <v>0.50993041144141904</v>
      </c>
      <c r="DM1346" s="71">
        <v>0.3156368386822474</v>
      </c>
      <c r="DN1346" s="71">
        <v>7.8249579843111039E-2</v>
      </c>
      <c r="DO1346" s="71">
        <v>0.46531636016967254</v>
      </c>
      <c r="DQ1346" s="71"/>
      <c r="DR1346" s="71"/>
      <c r="DS1346" s="71"/>
      <c r="DT1346" s="71"/>
      <c r="DU1346" s="71"/>
      <c r="DV1346" s="71"/>
      <c r="DW1346" s="71"/>
      <c r="DX1346" s="71"/>
      <c r="DY1346" s="71"/>
      <c r="DZ1346" s="71"/>
      <c r="EA1346" s="71"/>
      <c r="EB1346" s="71"/>
      <c r="EC1346" s="72"/>
      <c r="ED1346" s="72"/>
    </row>
    <row r="1347" spans="1:134">
      <c r="A1347" s="4">
        <v>1447</v>
      </c>
      <c r="B1347" s="46" t="s">
        <v>10183</v>
      </c>
      <c r="C1347" s="65" t="str">
        <f t="shared" si="45"/>
        <v>1447</v>
      </c>
      <c r="D1347" s="69">
        <v>235363.80000000002</v>
      </c>
      <c r="E1347" s="68">
        <v>2870066.3800000004</v>
      </c>
      <c r="F1347" s="68">
        <v>38125.800000000047</v>
      </c>
      <c r="G1347" s="69">
        <v>378925.59999999963</v>
      </c>
      <c r="H1347" s="70">
        <v>97.649910887500965</v>
      </c>
      <c r="I1347" s="70">
        <v>15.21092677869451</v>
      </c>
      <c r="J1347" s="69">
        <v>394285.54999999993</v>
      </c>
      <c r="K1347" s="69">
        <v>388945.00999999995</v>
      </c>
      <c r="L1347" s="69">
        <v>355103.73</v>
      </c>
      <c r="M1347" s="69">
        <v>404749.01</v>
      </c>
      <c r="N1347" s="69">
        <v>620928.85</v>
      </c>
      <c r="O1347" s="69">
        <v>691461.58000000007</v>
      </c>
      <c r="P1347" s="69">
        <v>354988.43</v>
      </c>
      <c r="Q1347" s="69">
        <v>328620.40999999986</v>
      </c>
      <c r="R1347" s="69">
        <v>608037.12000000011</v>
      </c>
      <c r="S1347" s="69">
        <v>474575.19000000006</v>
      </c>
      <c r="T1347" s="69">
        <v>468274.04999999993</v>
      </c>
      <c r="U1347" s="69">
        <v>400207.38</v>
      </c>
      <c r="V1347" s="69">
        <v>235363.80000000002</v>
      </c>
      <c r="W1347" s="70">
        <v>98.573603927484299</v>
      </c>
      <c r="X1347" s="70">
        <v>94.692524376887931</v>
      </c>
      <c r="Y1347" s="70">
        <v>93.707561637612358</v>
      </c>
      <c r="Z1347" s="71">
        <v>89.66780152744019</v>
      </c>
      <c r="AA1347" s="71">
        <v>89.69152323544948</v>
      </c>
      <c r="AB1347" s="71">
        <v>124.63388788966053</v>
      </c>
      <c r="AC1347" s="71">
        <v>79.679934887116048</v>
      </c>
      <c r="AD1347" s="71">
        <v>75.883789010622735</v>
      </c>
      <c r="AE1347" s="71">
        <v>105.37415447082661</v>
      </c>
      <c r="AF1347" s="71">
        <v>126.75762128774404</v>
      </c>
      <c r="AG1347" s="71">
        <v>99.333209615658291</v>
      </c>
      <c r="AH1347" s="71">
        <v>98.847200591459895</v>
      </c>
      <c r="AI1347" s="71">
        <v>101.08021074385498</v>
      </c>
      <c r="AJ1347" s="71">
        <v>5.8981353133939374</v>
      </c>
      <c r="AK1347" s="71">
        <v>-2.6550302041077001</v>
      </c>
      <c r="AL1347" s="71">
        <v>-11.730250379200491</v>
      </c>
      <c r="AM1347" s="71">
        <v>-25.027214400500398</v>
      </c>
      <c r="AN1347" s="71">
        <v>-22.065047245477597</v>
      </c>
      <c r="AO1347" s="71">
        <v>15.859511623432399</v>
      </c>
      <c r="AP1347" s="71">
        <v>-19.775251743295385</v>
      </c>
      <c r="AQ1347" s="71">
        <v>-6.4488601547142093</v>
      </c>
      <c r="AR1347" s="71">
        <v>57.015288533615326</v>
      </c>
      <c r="AS1347" s="71">
        <v>14.644390671981022</v>
      </c>
      <c r="AT1347" s="71">
        <v>24.390339336949761</v>
      </c>
      <c r="AU1347" s="71">
        <v>24.102900183539887</v>
      </c>
      <c r="AV1347" s="72">
        <v>19.329845161682858</v>
      </c>
      <c r="AW1347" s="73">
        <v>21960.249999999942</v>
      </c>
      <c r="AX1347" s="73">
        <v>-10608.260000000009</v>
      </c>
      <c r="AY1347" s="73">
        <v>-47190.070000000065</v>
      </c>
      <c r="AZ1347" s="73">
        <v>-135112.2300000001</v>
      </c>
      <c r="BA1347" s="73">
        <v>-175798.20000000007</v>
      </c>
      <c r="BB1347" s="73">
        <v>108231.99000000022</v>
      </c>
      <c r="BC1347" s="73">
        <v>-87503.989999999991</v>
      </c>
      <c r="BD1347" s="73">
        <v>-22653.140000000189</v>
      </c>
      <c r="BE1347" s="73">
        <v>220790.0400000001</v>
      </c>
      <c r="BF1347" s="73">
        <v>60621.060000000172</v>
      </c>
      <c r="BG1347" s="73">
        <v>91818.729999999923</v>
      </c>
      <c r="BH1347" s="73">
        <v>77727.099999999977</v>
      </c>
      <c r="BI1347" s="73">
        <v>38125.800000000047</v>
      </c>
      <c r="BJ1347" s="71">
        <v>18.463206310206498</v>
      </c>
      <c r="BK1347" s="71">
        <v>15.742929150131253</v>
      </c>
      <c r="BL1347" s="71">
        <v>16.117444114837454</v>
      </c>
      <c r="BM1347" s="71">
        <v>16.138328473833287</v>
      </c>
      <c r="BN1347" s="71">
        <v>7.753815240020522</v>
      </c>
      <c r="BO1347" s="71">
        <v>14.344213587753508</v>
      </c>
      <c r="BP1347" s="71">
        <v>19.796208786548544</v>
      </c>
      <c r="BQ1347" s="71">
        <v>20.560810399222479</v>
      </c>
      <c r="BR1347" s="72">
        <v>17.373909076372257</v>
      </c>
      <c r="BS1347" s="72">
        <v>16.716217699821186</v>
      </c>
      <c r="BT1347" s="71">
        <v>17.39036347678071</v>
      </c>
      <c r="BU1347" s="71">
        <v>16.659165436711145</v>
      </c>
      <c r="BV1347" s="71">
        <v>14.629030450320847</v>
      </c>
      <c r="BW1347" s="71">
        <v>16.264839634917575</v>
      </c>
      <c r="BX1347" s="75">
        <v>6344</v>
      </c>
      <c r="BY1347" s="75">
        <v>5730</v>
      </c>
      <c r="BZ1347" s="75">
        <v>5461</v>
      </c>
      <c r="CA1347" s="75">
        <v>6029</v>
      </c>
      <c r="CB1347" s="75">
        <v>8574</v>
      </c>
      <c r="CC1347" s="75">
        <v>10114</v>
      </c>
      <c r="CD1347" s="75">
        <v>5650</v>
      </c>
      <c r="CE1347" s="75">
        <v>5526</v>
      </c>
      <c r="CF1347" s="75">
        <v>9743</v>
      </c>
      <c r="CG1347" s="75">
        <v>7366</v>
      </c>
      <c r="CH1347" s="75">
        <v>7451</v>
      </c>
      <c r="CI1347" s="75">
        <v>7054</v>
      </c>
      <c r="CJ1347" s="75">
        <v>3831</v>
      </c>
      <c r="CK1347" s="75">
        <v>46621</v>
      </c>
      <c r="CL1347" s="73">
        <v>523497.00000000012</v>
      </c>
      <c r="CM1347" s="73">
        <v>592215.67000000016</v>
      </c>
      <c r="CN1347" s="73">
        <v>613399.27</v>
      </c>
      <c r="CO1347" s="73">
        <v>752944.9099999998</v>
      </c>
      <c r="CP1347" s="73">
        <v>738661.07</v>
      </c>
      <c r="CQ1347" s="73">
        <v>555560.24999999988</v>
      </c>
      <c r="CR1347" s="73">
        <v>506745.50999999983</v>
      </c>
      <c r="CS1347" s="73">
        <v>584813.49</v>
      </c>
      <c r="CT1347" s="73">
        <v>601550.88</v>
      </c>
      <c r="CU1347" s="73">
        <v>556519.94999999984</v>
      </c>
      <c r="CV1347" s="73">
        <v>566731.4</v>
      </c>
      <c r="CW1347" s="73">
        <v>632438.77</v>
      </c>
      <c r="CX1347" s="73">
        <v>684241.7100000002</v>
      </c>
      <c r="CY1347" s="77"/>
      <c r="CZ1347" s="4">
        <v>1447</v>
      </c>
      <c r="DA1347" s="76" t="str">
        <f t="shared" si="46"/>
        <v>1447</v>
      </c>
      <c r="DB1347" s="71">
        <v>0.97804716109524736</v>
      </c>
      <c r="DC1347" s="71">
        <v>1.2778774713932739</v>
      </c>
      <c r="DD1347" s="71">
        <v>0.89709358787829663</v>
      </c>
      <c r="DE1347" s="71">
        <v>0.76932240631645499</v>
      </c>
      <c r="DF1347" s="71">
        <v>0.81670422913337359</v>
      </c>
      <c r="DG1347" s="71">
        <v>0.29006115689045697</v>
      </c>
      <c r="DH1347" s="71">
        <v>0.73741361694985641</v>
      </c>
      <c r="DI1347" s="71">
        <v>0.33259344293044701</v>
      </c>
      <c r="DJ1347" s="71">
        <v>0.22508153247915108</v>
      </c>
      <c r="DK1347" s="71">
        <v>0.15488090107326211</v>
      </c>
      <c r="DL1347" s="71">
        <v>0.20958729653251068</v>
      </c>
      <c r="DM1347" s="71">
        <v>0.10343534110468645</v>
      </c>
      <c r="DN1347" s="72">
        <v>0.16653096189240332</v>
      </c>
      <c r="DO1347" s="71">
        <v>0.2658083516305354</v>
      </c>
      <c r="DQ1347" s="71"/>
      <c r="DR1347" s="71"/>
      <c r="DS1347" s="71"/>
      <c r="DT1347" s="71"/>
      <c r="DU1347" s="71"/>
      <c r="DV1347" s="71"/>
      <c r="DW1347" s="71"/>
      <c r="DX1347" s="71"/>
      <c r="DY1347" s="71"/>
      <c r="DZ1347" s="71"/>
      <c r="EA1347" s="71"/>
      <c r="EB1347" s="71"/>
      <c r="EC1347" s="71"/>
      <c r="ED1347" s="71"/>
    </row>
    <row r="1348" spans="1:134">
      <c r="A1348" s="4">
        <v>5294</v>
      </c>
      <c r="B1348" s="46" t="s">
        <v>10190</v>
      </c>
      <c r="C1348" s="65" t="str">
        <f t="shared" si="45"/>
        <v>5294</v>
      </c>
      <c r="D1348" s="69">
        <v>157082.15000000002</v>
      </c>
      <c r="E1348" s="68">
        <v>1730393.5999999999</v>
      </c>
      <c r="F1348" s="68">
        <v>44063.680000000037</v>
      </c>
      <c r="G1348" s="69">
        <v>267500.03999999957</v>
      </c>
      <c r="H1348" s="70">
        <v>99.245556679726434</v>
      </c>
      <c r="I1348" s="70">
        <v>18.285680333434474</v>
      </c>
      <c r="J1348" s="69">
        <v>221471.52999999997</v>
      </c>
      <c r="K1348" s="69">
        <v>187138.72999999992</v>
      </c>
      <c r="L1348" s="69">
        <v>174011.84999999998</v>
      </c>
      <c r="M1348" s="69">
        <v>224730.71</v>
      </c>
      <c r="N1348" s="69">
        <v>333759.97999999992</v>
      </c>
      <c r="O1348" s="69">
        <v>343304.33999999991</v>
      </c>
      <c r="P1348" s="69">
        <v>217809.45999999996</v>
      </c>
      <c r="Q1348" s="69">
        <v>217511.53</v>
      </c>
      <c r="R1348" s="69">
        <v>370907.08999999997</v>
      </c>
      <c r="S1348" s="69">
        <v>250510.26999999993</v>
      </c>
      <c r="T1348" s="69">
        <v>261298.18999999994</v>
      </c>
      <c r="U1348" s="69">
        <v>255274.90999999995</v>
      </c>
      <c r="V1348" s="69">
        <v>157082.15000000002</v>
      </c>
      <c r="W1348" s="70">
        <v>85.062704707004627</v>
      </c>
      <c r="X1348" s="70">
        <v>87.442023475048444</v>
      </c>
      <c r="Y1348" s="70">
        <v>81.097973704244126</v>
      </c>
      <c r="Z1348" s="71">
        <v>85.814031862309889</v>
      </c>
      <c r="AA1348" s="71">
        <v>119.16057964427849</v>
      </c>
      <c r="AB1348" s="71">
        <v>111.97088931971462</v>
      </c>
      <c r="AC1348" s="71">
        <v>91.102342838009676</v>
      </c>
      <c r="AD1348" s="71">
        <v>86.450859319908815</v>
      </c>
      <c r="AE1348" s="71">
        <v>96.343545320147825</v>
      </c>
      <c r="AF1348" s="71">
        <v>102.92146268894955</v>
      </c>
      <c r="AG1348" s="71">
        <v>99.751283169044086</v>
      </c>
      <c r="AH1348" s="71">
        <v>110.07351606941951</v>
      </c>
      <c r="AI1348" s="71">
        <v>120.26067514971575</v>
      </c>
      <c r="AJ1348" s="71">
        <v>-15.031074425734769</v>
      </c>
      <c r="AK1348" s="71">
        <v>-33.554697275219937</v>
      </c>
      <c r="AL1348" s="71">
        <v>-37.710137901079122</v>
      </c>
      <c r="AM1348" s="71">
        <v>-33.029835348024442</v>
      </c>
      <c r="AN1348" s="71">
        <v>-26.257744003398308</v>
      </c>
      <c r="AO1348" s="71">
        <v>-22.588725660572749</v>
      </c>
      <c r="AP1348" s="71">
        <v>-10.868952728263482</v>
      </c>
      <c r="AQ1348" s="71">
        <v>15.546625027464156</v>
      </c>
      <c r="AR1348" s="71">
        <v>66.032417646316816</v>
      </c>
      <c r="AS1348" s="71">
        <v>-15.624331948090997</v>
      </c>
      <c r="AT1348" s="71">
        <v>23.305349007047639</v>
      </c>
      <c r="AU1348" s="71">
        <v>37.945479215279462</v>
      </c>
      <c r="AV1348" s="72">
        <v>38.988034433663856</v>
      </c>
      <c r="AW1348" s="73">
        <v>-39178.5</v>
      </c>
      <c r="AX1348" s="73">
        <v>-94504.550000000047</v>
      </c>
      <c r="AY1348" s="73">
        <v>-105346.37</v>
      </c>
      <c r="AZ1348" s="73">
        <v>-110837.69000000003</v>
      </c>
      <c r="BA1348" s="73">
        <v>-118801.04000000004</v>
      </c>
      <c r="BB1348" s="73">
        <v>-96776.38</v>
      </c>
      <c r="BC1348" s="73">
        <v>-26560.450000000041</v>
      </c>
      <c r="BD1348" s="73">
        <v>29265.850000000035</v>
      </c>
      <c r="BE1348" s="73">
        <v>147512.71000000005</v>
      </c>
      <c r="BF1348" s="73">
        <v>-46388.440000000031</v>
      </c>
      <c r="BG1348" s="73">
        <v>49386.709999999934</v>
      </c>
      <c r="BH1348" s="73">
        <v>70219.979999999952</v>
      </c>
      <c r="BI1348" s="73">
        <v>44063.680000000037</v>
      </c>
      <c r="BJ1348" s="71">
        <v>10.412851011871933</v>
      </c>
      <c r="BK1348" s="71">
        <v>10.548585117715085</v>
      </c>
      <c r="BL1348" s="71">
        <v>12.181734487407578</v>
      </c>
      <c r="BM1348" s="71">
        <v>11.701766461572783</v>
      </c>
      <c r="BN1348" s="71">
        <v>1.3495682510772369</v>
      </c>
      <c r="BO1348" s="71">
        <v>7.8033520269215106</v>
      </c>
      <c r="BP1348" s="71">
        <v>13.37155287124167</v>
      </c>
      <c r="BQ1348" s="71">
        <v>12.087823935740708</v>
      </c>
      <c r="BR1348" s="72">
        <v>8.959063867403497</v>
      </c>
      <c r="BS1348" s="72">
        <v>11.779972636477968</v>
      </c>
      <c r="BT1348" s="71">
        <v>12.0423469776474</v>
      </c>
      <c r="BU1348" s="71">
        <v>11.417374108647188</v>
      </c>
      <c r="BV1348" s="71">
        <v>10.418787893879147</v>
      </c>
      <c r="BW1348" s="71">
        <v>9.9056181169707216</v>
      </c>
      <c r="BX1348" s="75">
        <v>4137</v>
      </c>
      <c r="BY1348" s="75">
        <v>3714</v>
      </c>
      <c r="BZ1348" s="75">
        <v>3589</v>
      </c>
      <c r="CA1348" s="75">
        <v>4062</v>
      </c>
      <c r="CB1348" s="75">
        <v>5501</v>
      </c>
      <c r="CC1348" s="75">
        <v>7009</v>
      </c>
      <c r="CD1348" s="75">
        <v>4066</v>
      </c>
      <c r="CE1348" s="75">
        <v>3839</v>
      </c>
      <c r="CF1348" s="75">
        <v>6611</v>
      </c>
      <c r="CG1348" s="75">
        <v>4633</v>
      </c>
      <c r="CH1348" s="75">
        <v>5137</v>
      </c>
      <c r="CI1348" s="75">
        <v>5161</v>
      </c>
      <c r="CJ1348" s="75">
        <v>2940</v>
      </c>
      <c r="CK1348" s="75">
        <v>32387</v>
      </c>
      <c r="CL1348" s="73">
        <v>378265.16</v>
      </c>
      <c r="CM1348" s="73">
        <v>435527.2</v>
      </c>
      <c r="CN1348" s="73">
        <v>476242.16999999993</v>
      </c>
      <c r="CO1348" s="73">
        <v>599988.12999999989</v>
      </c>
      <c r="CP1348" s="73">
        <v>587640.88</v>
      </c>
      <c r="CQ1348" s="73">
        <v>478216.5</v>
      </c>
      <c r="CR1348" s="73">
        <v>495283.45</v>
      </c>
      <c r="CS1348" s="73">
        <v>610428.37999999977</v>
      </c>
      <c r="CT1348" s="73">
        <v>559418.96</v>
      </c>
      <c r="CU1348" s="73">
        <v>548446.02999999991</v>
      </c>
      <c r="CV1348" s="73">
        <v>567006.24</v>
      </c>
      <c r="CW1348" s="73">
        <v>576367.30999999994</v>
      </c>
      <c r="CX1348" s="73">
        <v>545920.9800000001</v>
      </c>
      <c r="CY1348" s="77"/>
      <c r="CZ1348" s="4">
        <v>5294</v>
      </c>
      <c r="DA1348" s="76" t="str">
        <f t="shared" si="46"/>
        <v>5294</v>
      </c>
      <c r="DB1348" s="71">
        <v>8.4425719281728533</v>
      </c>
      <c r="DC1348" s="71">
        <v>7.6838043153355962</v>
      </c>
      <c r="DD1348" s="71">
        <v>1.6923124044940414</v>
      </c>
      <c r="DE1348" s="71">
        <v>2.0745652355671678</v>
      </c>
      <c r="DF1348" s="71">
        <v>1.2875791755111643</v>
      </c>
      <c r="DG1348" s="71">
        <v>0.83455752937962213</v>
      </c>
      <c r="DH1348" s="71">
        <v>0.58336558946979211</v>
      </c>
      <c r="DI1348" s="71">
        <v>0.63170822041743979</v>
      </c>
      <c r="DJ1348" s="71">
        <v>0.70958955350930153</v>
      </c>
      <c r="DK1348" s="71">
        <v>0.70381335902437048</v>
      </c>
      <c r="DL1348" s="71">
        <v>0.69937234775755364</v>
      </c>
      <c r="DM1348" s="71">
        <v>0.42373590042260195</v>
      </c>
      <c r="DN1348" s="71">
        <v>0.26175986288828168</v>
      </c>
      <c r="DO1348" s="71">
        <v>0.59805357772657941</v>
      </c>
      <c r="DQ1348" s="71"/>
      <c r="DR1348" s="71"/>
      <c r="DS1348" s="71"/>
      <c r="DT1348" s="71"/>
      <c r="DU1348" s="71"/>
      <c r="DV1348" s="71"/>
      <c r="DW1348" s="71"/>
      <c r="DX1348" s="71"/>
      <c r="DY1348" s="71"/>
      <c r="DZ1348" s="71"/>
      <c r="EA1348" s="71"/>
      <c r="EB1348" s="71"/>
      <c r="EC1348" s="71"/>
      <c r="ED1348" s="71"/>
    </row>
    <row r="1349" spans="1:134">
      <c r="A1349" s="4">
        <v>1470</v>
      </c>
      <c r="B1349" s="46" t="s">
        <v>10197</v>
      </c>
      <c r="C1349" s="65" t="str">
        <f t="shared" si="45"/>
        <v>1470</v>
      </c>
      <c r="D1349" s="69">
        <v>156354.97999999998</v>
      </c>
      <c r="E1349" s="68">
        <v>1627156.43</v>
      </c>
      <c r="F1349" s="68">
        <v>49038.45</v>
      </c>
      <c r="G1349" s="69">
        <v>311608.04000000004</v>
      </c>
      <c r="H1349" s="70">
        <v>99.327797490845981</v>
      </c>
      <c r="I1349" s="70">
        <v>23.686550975141252</v>
      </c>
      <c r="J1349" s="69">
        <v>187488.37999999995</v>
      </c>
      <c r="K1349" s="69">
        <v>217394.08999999997</v>
      </c>
      <c r="L1349" s="69">
        <v>187078.56</v>
      </c>
      <c r="M1349" s="69">
        <v>255400.30000000002</v>
      </c>
      <c r="N1349" s="69">
        <v>267629.24999999994</v>
      </c>
      <c r="O1349" s="69">
        <v>363332.12999999989</v>
      </c>
      <c r="P1349" s="69">
        <v>200097.88999999996</v>
      </c>
      <c r="Q1349" s="69">
        <v>191883.36999999997</v>
      </c>
      <c r="R1349" s="69">
        <v>316877.55999999994</v>
      </c>
      <c r="S1349" s="69">
        <v>250986.51999999996</v>
      </c>
      <c r="T1349" s="69">
        <v>263996.23</v>
      </c>
      <c r="U1349" s="69">
        <v>246959.87999999998</v>
      </c>
      <c r="V1349" s="69">
        <v>156354.97999999998</v>
      </c>
      <c r="W1349" s="70">
        <v>77.173908461972147</v>
      </c>
      <c r="X1349" s="70">
        <v>102.85361389142902</v>
      </c>
      <c r="Y1349" s="70">
        <v>87.73079595235464</v>
      </c>
      <c r="Z1349" s="71">
        <v>87.254999974667385</v>
      </c>
      <c r="AA1349" s="71">
        <v>91.587338376196087</v>
      </c>
      <c r="AB1349" s="71">
        <v>118.85508726608749</v>
      </c>
      <c r="AC1349" s="71">
        <v>84.713290412439861</v>
      </c>
      <c r="AD1349" s="71">
        <v>70.576286934867909</v>
      </c>
      <c r="AE1349" s="71">
        <v>105.36144982860296</v>
      </c>
      <c r="AF1349" s="71">
        <v>127.42171567344825</v>
      </c>
      <c r="AG1349" s="71">
        <v>90.233279052683585</v>
      </c>
      <c r="AH1349" s="71">
        <v>110.13820286306395</v>
      </c>
      <c r="AI1349" s="71">
        <v>135.30503923781734</v>
      </c>
      <c r="AJ1349" s="71">
        <v>-36.567398812217768</v>
      </c>
      <c r="AK1349" s="71">
        <v>-31.469003113894832</v>
      </c>
      <c r="AL1349" s="71">
        <v>-36.687322411868792</v>
      </c>
      <c r="AM1349" s="71">
        <v>-34.633920568636078</v>
      </c>
      <c r="AN1349" s="71">
        <v>-40.206749433137702</v>
      </c>
      <c r="AO1349" s="71">
        <v>-21.11240689839984</v>
      </c>
      <c r="AP1349" s="71">
        <v>-13.754151137077974</v>
      </c>
      <c r="AQ1349" s="71">
        <v>-9.3134037426043097</v>
      </c>
      <c r="AR1349" s="71">
        <v>60.502749051148363</v>
      </c>
      <c r="AS1349" s="71">
        <v>27.219088713671937</v>
      </c>
      <c r="AT1349" s="71">
        <v>30.535665201696084</v>
      </c>
      <c r="AU1349" s="71">
        <v>47.282280977585998</v>
      </c>
      <c r="AV1349" s="72">
        <v>45.695150597955411</v>
      </c>
      <c r="AW1349" s="73">
        <v>-108082.63</v>
      </c>
      <c r="AX1349" s="73">
        <v>-99826</v>
      </c>
      <c r="AY1349" s="73">
        <v>-108405.01000000007</v>
      </c>
      <c r="AZ1349" s="73">
        <v>-135322.69000000003</v>
      </c>
      <c r="BA1349" s="73">
        <v>-179959.63000000012</v>
      </c>
      <c r="BB1349" s="73">
        <v>-87379.260000000068</v>
      </c>
      <c r="BC1349" s="73">
        <v>-31910.830000000104</v>
      </c>
      <c r="BD1349" s="73">
        <v>-19706.190000000031</v>
      </c>
      <c r="BE1349" s="73">
        <v>119449.43999999994</v>
      </c>
      <c r="BF1349" s="73">
        <v>53699.679999999993</v>
      </c>
      <c r="BG1349" s="73">
        <v>61755.539999999979</v>
      </c>
      <c r="BH1349" s="73">
        <v>79281.949999999983</v>
      </c>
      <c r="BI1349" s="73">
        <v>49038.45</v>
      </c>
      <c r="BJ1349" s="71">
        <v>13.586202800230623</v>
      </c>
      <c r="BK1349" s="71">
        <v>-33.096222261732699</v>
      </c>
      <c r="BL1349" s="71">
        <v>6.2573133832185484</v>
      </c>
      <c r="BM1349" s="71">
        <v>10.105159617612324</v>
      </c>
      <c r="BN1349" s="71">
        <v>1.6355893854243639</v>
      </c>
      <c r="BO1349" s="71">
        <v>9.3571470643333488E-2</v>
      </c>
      <c r="BP1349" s="71">
        <v>10.450982584692156</v>
      </c>
      <c r="BQ1349" s="71">
        <v>12.541672950130806</v>
      </c>
      <c r="BR1349" s="72">
        <v>9.9998929674937322</v>
      </c>
      <c r="BS1349" s="72">
        <v>7.793801452337533</v>
      </c>
      <c r="BT1349" s="71">
        <v>9.6853467443685162</v>
      </c>
      <c r="BU1349" s="71">
        <v>8.8063587952359086</v>
      </c>
      <c r="BV1349" s="71">
        <v>6.1728620720758585</v>
      </c>
      <c r="BW1349" s="71">
        <v>8.1121551364454358</v>
      </c>
      <c r="BX1349" s="75">
        <v>2861</v>
      </c>
      <c r="BY1349" s="75">
        <v>2870</v>
      </c>
      <c r="BZ1349" s="75">
        <v>2801</v>
      </c>
      <c r="CA1349" s="75">
        <v>3711</v>
      </c>
      <c r="CB1349" s="75">
        <v>3922</v>
      </c>
      <c r="CC1349" s="75">
        <v>6103</v>
      </c>
      <c r="CD1349" s="75">
        <v>3093</v>
      </c>
      <c r="CE1349" s="75">
        <v>2977</v>
      </c>
      <c r="CF1349" s="75">
        <v>5165</v>
      </c>
      <c r="CG1349" s="75">
        <v>4156</v>
      </c>
      <c r="CH1349" s="75">
        <v>4455</v>
      </c>
      <c r="CI1349" s="75">
        <v>4550</v>
      </c>
      <c r="CJ1349" s="75">
        <v>2328</v>
      </c>
      <c r="CK1349" s="75">
        <v>26724</v>
      </c>
      <c r="CL1349" s="73">
        <v>753388.89000000036</v>
      </c>
      <c r="CM1349" s="73">
        <v>749257.17000000016</v>
      </c>
      <c r="CN1349" s="73">
        <v>837041.54</v>
      </c>
      <c r="CO1349" s="73">
        <v>894120.30000000016</v>
      </c>
      <c r="CP1349" s="73">
        <v>899994.5399999998</v>
      </c>
      <c r="CQ1349" s="73">
        <v>771514.52000000025</v>
      </c>
      <c r="CR1349" s="73">
        <v>701442.82000000018</v>
      </c>
      <c r="CS1349" s="73">
        <v>600164.4800000001</v>
      </c>
      <c r="CT1349" s="73">
        <v>615971.05000000005</v>
      </c>
      <c r="CU1349" s="73">
        <v>545586.99</v>
      </c>
      <c r="CV1349" s="73">
        <v>540928.51</v>
      </c>
      <c r="CW1349" s="73">
        <v>566145.64999999991</v>
      </c>
      <c r="CX1349" s="73">
        <v>608002.13000000024</v>
      </c>
      <c r="CY1349" s="77"/>
      <c r="CZ1349" s="4">
        <v>1470</v>
      </c>
      <c r="DA1349" s="76" t="str">
        <f t="shared" si="46"/>
        <v>1470</v>
      </c>
      <c r="DB1349" s="71">
        <v>5.5899903853309265</v>
      </c>
      <c r="DC1349" s="71">
        <v>11.169998240343432</v>
      </c>
      <c r="DD1349" s="71">
        <v>1.6998893170010785</v>
      </c>
      <c r="DE1349" s="71">
        <v>2.4452265146311922</v>
      </c>
      <c r="DF1349" s="71">
        <v>1.8941033784634977</v>
      </c>
      <c r="DG1349" s="71">
        <v>0.62273742466888049</v>
      </c>
      <c r="DH1349" s="71">
        <v>0.68684335757076331</v>
      </c>
      <c r="DI1349" s="71">
        <v>1.2307952113645695</v>
      </c>
      <c r="DJ1349" s="71">
        <v>1.5623764321280242</v>
      </c>
      <c r="DK1349" s="71">
        <v>9.7353758897299913E-2</v>
      </c>
      <c r="DL1349" s="71">
        <v>0.67598476858923096</v>
      </c>
      <c r="DM1349" s="71">
        <v>0.161390422677226</v>
      </c>
      <c r="DN1349" s="71">
        <v>0.27611619743416888</v>
      </c>
      <c r="DO1349" s="71">
        <v>0.70923447078543589</v>
      </c>
      <c r="DQ1349" s="71"/>
      <c r="DR1349" s="71"/>
      <c r="DS1349" s="71"/>
      <c r="DT1349" s="71"/>
      <c r="DU1349" s="71"/>
      <c r="DV1349" s="71"/>
      <c r="DW1349" s="71"/>
      <c r="DX1349" s="71"/>
      <c r="DY1349" s="71"/>
      <c r="DZ1349" s="71"/>
      <c r="EA1349" s="71"/>
      <c r="EB1349" s="71"/>
      <c r="EC1349" s="71"/>
      <c r="ED1349" s="71"/>
    </row>
    <row r="1350" spans="1:134">
      <c r="A1350" s="4">
        <v>1464</v>
      </c>
      <c r="B1350" s="46" t="s">
        <v>10203</v>
      </c>
      <c r="C1350" s="65" t="str">
        <f t="shared" si="45"/>
        <v>1464</v>
      </c>
      <c r="D1350" s="69">
        <v>109298.60999999997</v>
      </c>
      <c r="E1350" s="68">
        <v>1230869.77</v>
      </c>
      <c r="F1350" s="68">
        <v>14288.869999999995</v>
      </c>
      <c r="G1350" s="69">
        <v>182705.12000000011</v>
      </c>
      <c r="H1350" s="70">
        <v>94.219145354428065</v>
      </c>
      <c r="I1350" s="70">
        <v>17.430956100265369</v>
      </c>
      <c r="J1350" s="69">
        <v>162444.28999999995</v>
      </c>
      <c r="K1350" s="69">
        <v>153075.99999999997</v>
      </c>
      <c r="L1350" s="69">
        <v>141652.65999999997</v>
      </c>
      <c r="M1350" s="69">
        <v>143035.24</v>
      </c>
      <c r="N1350" s="69">
        <v>214290.96</v>
      </c>
      <c r="O1350" s="69">
        <v>281490.24999999994</v>
      </c>
      <c r="P1350" s="69">
        <v>149001.92000000001</v>
      </c>
      <c r="Q1350" s="69">
        <v>140118.71999999997</v>
      </c>
      <c r="R1350" s="69">
        <v>307008.49</v>
      </c>
      <c r="S1350" s="69">
        <v>166073.52000000002</v>
      </c>
      <c r="T1350" s="69">
        <v>172411.18999999994</v>
      </c>
      <c r="U1350" s="69">
        <v>186957.31999999998</v>
      </c>
      <c r="V1350" s="69">
        <v>109298.60999999997</v>
      </c>
      <c r="W1350" s="70">
        <v>101.94236623018986</v>
      </c>
      <c r="X1350" s="70">
        <v>96.522842108263234</v>
      </c>
      <c r="Y1350" s="70">
        <v>82.245042065560412</v>
      </c>
      <c r="Z1350" s="71">
        <v>77.359182861679557</v>
      </c>
      <c r="AA1350" s="71">
        <v>102.2390538754747</v>
      </c>
      <c r="AB1350" s="71">
        <v>115.55835286244769</v>
      </c>
      <c r="AC1350" s="71">
        <v>88.272381979746541</v>
      </c>
      <c r="AD1350" s="71">
        <v>87.757997058113588</v>
      </c>
      <c r="AE1350" s="71">
        <v>95.917332593126105</v>
      </c>
      <c r="AF1350" s="71">
        <v>97.395982670650341</v>
      </c>
      <c r="AG1350" s="71">
        <v>101.01782682524667</v>
      </c>
      <c r="AH1350" s="71">
        <v>93.322168522215904</v>
      </c>
      <c r="AI1350" s="71">
        <v>93.957076766813515</v>
      </c>
      <c r="AJ1350" s="71">
        <v>-8.0163523172851576</v>
      </c>
      <c r="AK1350" s="71">
        <v>-10.326074699019472</v>
      </c>
      <c r="AL1350" s="71">
        <v>-4.7706231931380234</v>
      </c>
      <c r="AM1350" s="71">
        <v>-23.98172971023499</v>
      </c>
      <c r="AN1350" s="71">
        <v>-11.623967584794769</v>
      </c>
      <c r="AO1350" s="71">
        <v>5.7488095896868208</v>
      </c>
      <c r="AP1350" s="71">
        <v>-5.8037422869114952</v>
      </c>
      <c r="AQ1350" s="71">
        <v>11.07269842694194</v>
      </c>
      <c r="AR1350" s="71">
        <v>103.16595943265199</v>
      </c>
      <c r="AS1350" s="71">
        <v>-28.836164500115803</v>
      </c>
      <c r="AT1350" s="71">
        <v>33.624925228376057</v>
      </c>
      <c r="AU1350" s="71">
        <v>20.372392296520015</v>
      </c>
      <c r="AV1350" s="72">
        <v>15.039373857880257</v>
      </c>
      <c r="AW1350" s="73">
        <v>-14156.980000000069</v>
      </c>
      <c r="AX1350" s="73">
        <v>-17626.910000000062</v>
      </c>
      <c r="AY1350" s="73">
        <v>-7096.25</v>
      </c>
      <c r="AZ1350" s="73">
        <v>-45123.789999999979</v>
      </c>
      <c r="BA1350" s="73">
        <v>-28179.070000000007</v>
      </c>
      <c r="BB1350" s="73">
        <v>18654.499999999942</v>
      </c>
      <c r="BC1350" s="73">
        <v>-9180.4999999999709</v>
      </c>
      <c r="BD1350" s="73">
        <v>13968.25999999998</v>
      </c>
      <c r="BE1350" s="73">
        <v>155896.32000000001</v>
      </c>
      <c r="BF1350" s="73">
        <v>-67294.339999999938</v>
      </c>
      <c r="BG1350" s="73">
        <v>43384.969999999943</v>
      </c>
      <c r="BH1350" s="73">
        <v>31641.539999999979</v>
      </c>
      <c r="BI1350" s="73">
        <v>14288.869999999995</v>
      </c>
      <c r="BJ1350" s="71">
        <v>2.3227900076474977</v>
      </c>
      <c r="BK1350" s="71">
        <v>11.002075953142015</v>
      </c>
      <c r="BL1350" s="71">
        <v>9.5149011193733095</v>
      </c>
      <c r="BM1350" s="71">
        <v>8.6965228647804391</v>
      </c>
      <c r="BN1350" s="71">
        <v>-1.0043661505772441</v>
      </c>
      <c r="BO1350" s="71">
        <v>-4.3747108300069133</v>
      </c>
      <c r="BP1350" s="71">
        <v>14.056290520830512</v>
      </c>
      <c r="BQ1350" s="71">
        <v>14.460368426595435</v>
      </c>
      <c r="BR1350" s="72">
        <v>11.425682122581293</v>
      </c>
      <c r="BS1350" s="72">
        <v>5.7793042712461489</v>
      </c>
      <c r="BT1350" s="71">
        <v>8.0630047864460135</v>
      </c>
      <c r="BU1350" s="71">
        <v>11.378209313413375</v>
      </c>
      <c r="BV1350" s="71">
        <v>8.7798372919430427</v>
      </c>
      <c r="BW1350" s="71">
        <v>9.1745376110674002</v>
      </c>
      <c r="BX1350" s="75">
        <v>4111</v>
      </c>
      <c r="BY1350" s="75">
        <v>3820</v>
      </c>
      <c r="BZ1350" s="75">
        <v>3359</v>
      </c>
      <c r="CA1350" s="75">
        <v>3517</v>
      </c>
      <c r="CB1350" s="75">
        <v>4436</v>
      </c>
      <c r="CC1350" s="75">
        <v>5690</v>
      </c>
      <c r="CD1350" s="75">
        <v>3566</v>
      </c>
      <c r="CE1350" s="75">
        <v>3591</v>
      </c>
      <c r="CF1350" s="75">
        <v>5763</v>
      </c>
      <c r="CG1350" s="75">
        <v>3934</v>
      </c>
      <c r="CH1350" s="75">
        <v>4132</v>
      </c>
      <c r="CI1350" s="75">
        <v>4374</v>
      </c>
      <c r="CJ1350" s="75">
        <v>2511</v>
      </c>
      <c r="CK1350" s="75">
        <v>27871</v>
      </c>
      <c r="CL1350" s="73">
        <v>590406.63</v>
      </c>
      <c r="CM1350" s="73">
        <v>569563.1</v>
      </c>
      <c r="CN1350" s="73">
        <v>528840.9</v>
      </c>
      <c r="CO1350" s="73">
        <v>585745.43000000005</v>
      </c>
      <c r="CP1350" s="73">
        <v>601394.42999999993</v>
      </c>
      <c r="CQ1350" s="73">
        <v>460668.39999999991</v>
      </c>
      <c r="CR1350" s="73">
        <v>417915.83</v>
      </c>
      <c r="CS1350" s="73">
        <v>651212.6599999998</v>
      </c>
      <c r="CT1350" s="73">
        <v>610097.80999999994</v>
      </c>
      <c r="CU1350" s="73">
        <v>626889.12</v>
      </c>
      <c r="CV1350" s="73">
        <v>648042.72</v>
      </c>
      <c r="CW1350" s="73">
        <v>647882.93999999971</v>
      </c>
      <c r="CX1350" s="73">
        <v>636614.45999999985</v>
      </c>
      <c r="CY1350" s="77"/>
      <c r="CZ1350" s="4">
        <v>1464</v>
      </c>
      <c r="DA1350" s="76" t="str">
        <f t="shared" si="46"/>
        <v>1464</v>
      </c>
      <c r="DB1350" s="71">
        <v>1.7406461860129188</v>
      </c>
      <c r="DC1350" s="71">
        <v>0.9416884714083531</v>
      </c>
      <c r="DD1350" s="71">
        <v>0.64299667858891651</v>
      </c>
      <c r="DE1350" s="71">
        <v>0.51690945026721524</v>
      </c>
      <c r="DF1350" s="71">
        <v>1.0279062255614735</v>
      </c>
      <c r="DG1350" s="71">
        <v>0.36373229208918134</v>
      </c>
      <c r="DH1350" s="71">
        <v>0.29275198065439739</v>
      </c>
      <c r="DI1350" s="71">
        <v>0.26206425836168701</v>
      </c>
      <c r="DJ1350" s="71">
        <v>0.12235302456442539</v>
      </c>
      <c r="DK1350" s="71">
        <v>0.20770795097463582</v>
      </c>
      <c r="DL1350" s="71">
        <v>0.22603482636374952</v>
      </c>
      <c r="DM1350" s="71">
        <v>3.9183705225597276E-2</v>
      </c>
      <c r="DN1350" s="72">
        <v>0.30852662108494439</v>
      </c>
      <c r="DO1350" s="71">
        <v>0.18958491046236725</v>
      </c>
      <c r="DQ1350" s="71"/>
      <c r="DR1350" s="71"/>
      <c r="DS1350" s="71"/>
      <c r="DT1350" s="71"/>
      <c r="DU1350" s="71"/>
      <c r="DV1350" s="71"/>
      <c r="DW1350" s="71"/>
      <c r="DX1350" s="71"/>
      <c r="DY1350" s="71"/>
      <c r="DZ1350" s="71"/>
      <c r="EA1350" s="71"/>
      <c r="EB1350" s="71"/>
      <c r="EC1350" s="71"/>
      <c r="ED1350" s="71"/>
    </row>
    <row r="1351" spans="1:134">
      <c r="A1351" s="4">
        <v>5287</v>
      </c>
      <c r="B1351" s="46" t="s">
        <v>10210</v>
      </c>
      <c r="C1351" s="65" t="str">
        <f t="shared" ref="C1351:C1414" si="47">LEFT(B1351,4)</f>
        <v>5287</v>
      </c>
      <c r="D1351" s="69">
        <v>157533.64000000001</v>
      </c>
      <c r="E1351" s="68">
        <v>1815644.7099999997</v>
      </c>
      <c r="F1351" s="68">
        <v>62948.820000000022</v>
      </c>
      <c r="G1351" s="69">
        <v>509306.64999999967</v>
      </c>
      <c r="H1351" s="70">
        <v>111.11966268891464</v>
      </c>
      <c r="I1351" s="70">
        <v>38.987354467801374</v>
      </c>
      <c r="J1351" s="69">
        <v>186146.47</v>
      </c>
      <c r="K1351" s="69">
        <v>197214.38</v>
      </c>
      <c r="L1351" s="69">
        <v>182000.37999999995</v>
      </c>
      <c r="M1351" s="69">
        <v>227272.70999999996</v>
      </c>
      <c r="N1351" s="69">
        <v>352434.71999999991</v>
      </c>
      <c r="O1351" s="69">
        <v>296197.19</v>
      </c>
      <c r="P1351" s="69">
        <v>196539.44</v>
      </c>
      <c r="Q1351" s="69">
        <v>191666.22999999998</v>
      </c>
      <c r="R1351" s="69">
        <v>479363.43999999994</v>
      </c>
      <c r="S1351" s="69">
        <v>233318.24999999994</v>
      </c>
      <c r="T1351" s="69">
        <v>294959.14999999991</v>
      </c>
      <c r="U1351" s="69">
        <v>262264.56</v>
      </c>
      <c r="V1351" s="69">
        <v>157533.64000000001</v>
      </c>
      <c r="W1351" s="70">
        <v>88.641064333895002</v>
      </c>
      <c r="X1351" s="70">
        <v>93.389166069748029</v>
      </c>
      <c r="Y1351" s="70">
        <v>102.8648635514846</v>
      </c>
      <c r="Z1351" s="71">
        <v>115.12831608793996</v>
      </c>
      <c r="AA1351" s="71">
        <v>98.299752236788635</v>
      </c>
      <c r="AB1351" s="71">
        <v>108.39711763986746</v>
      </c>
      <c r="AC1351" s="71">
        <v>88.276608818044494</v>
      </c>
      <c r="AD1351" s="71">
        <v>92.544363189020856</v>
      </c>
      <c r="AE1351" s="71">
        <v>120.89541041506942</v>
      </c>
      <c r="AF1351" s="71">
        <v>101.5164797068353</v>
      </c>
      <c r="AG1351" s="71">
        <v>126.59467702442093</v>
      </c>
      <c r="AH1351" s="71">
        <v>116.44519849285433</v>
      </c>
      <c r="AI1351" s="71">
        <v>131.67059714892812</v>
      </c>
      <c r="AJ1351" s="71">
        <v>-13.73658848453606</v>
      </c>
      <c r="AK1351" s="71">
        <v>-29.224137058590149</v>
      </c>
      <c r="AL1351" s="71">
        <v>-13.716010875742279</v>
      </c>
      <c r="AM1351" s="71">
        <v>-8.6080337514504954</v>
      </c>
      <c r="AN1351" s="71">
        <v>-16.578925367837925</v>
      </c>
      <c r="AO1351" s="71">
        <v>-12.597713260652032</v>
      </c>
      <c r="AP1351" s="71">
        <v>-17.551745509275683</v>
      </c>
      <c r="AQ1351" s="71">
        <v>43.039527732653895</v>
      </c>
      <c r="AR1351" s="71">
        <v>181.42283301100895</v>
      </c>
      <c r="AS1351" s="71">
        <v>-23.300163111651461</v>
      </c>
      <c r="AT1351" s="71">
        <v>57.415440857632682</v>
      </c>
      <c r="AU1351" s="71">
        <v>47.779358761654663</v>
      </c>
      <c r="AV1351" s="72">
        <v>66.552772421621171</v>
      </c>
      <c r="AW1351" s="73">
        <v>-29641.97</v>
      </c>
      <c r="AX1351" s="73">
        <v>-81432</v>
      </c>
      <c r="AY1351" s="73">
        <v>-28931.430000000022</v>
      </c>
      <c r="AZ1351" s="73">
        <v>-21406.380000000034</v>
      </c>
      <c r="BA1351" s="73">
        <v>-70028.130000000179</v>
      </c>
      <c r="BB1351" s="73">
        <v>-37688.260000000009</v>
      </c>
      <c r="BC1351" s="73">
        <v>-41839.700000000012</v>
      </c>
      <c r="BD1351" s="73">
        <v>57670.939999999973</v>
      </c>
      <c r="BE1351" s="73">
        <v>309027.77999999997</v>
      </c>
      <c r="BF1351" s="73">
        <v>-70878.290000000095</v>
      </c>
      <c r="BG1351" s="73">
        <v>107582.89999999988</v>
      </c>
      <c r="BH1351" s="73">
        <v>84794.200000000041</v>
      </c>
      <c r="BI1351" s="73">
        <v>62948.820000000022</v>
      </c>
      <c r="BJ1351" s="71">
        <v>9.9635600784509677</v>
      </c>
      <c r="BK1351" s="71">
        <v>5.9259701562525464</v>
      </c>
      <c r="BL1351" s="71">
        <v>3.7067306596027318</v>
      </c>
      <c r="BM1351" s="71">
        <v>8.8171885184353531</v>
      </c>
      <c r="BN1351" s="71">
        <v>-4.495112352649338</v>
      </c>
      <c r="BO1351" s="71">
        <v>-0.56355213057226372</v>
      </c>
      <c r="BP1351" s="71">
        <v>18.674685418033878</v>
      </c>
      <c r="BQ1351" s="71">
        <v>15.153189542813678</v>
      </c>
      <c r="BR1351" s="72">
        <v>9.8494324125743749</v>
      </c>
      <c r="BS1351" s="72">
        <v>10.618401891795761</v>
      </c>
      <c r="BT1351" s="71">
        <v>10.971988815963421</v>
      </c>
      <c r="BU1351" s="71">
        <v>11.804281302692637</v>
      </c>
      <c r="BV1351" s="71">
        <v>7.9367459434243042</v>
      </c>
      <c r="BW1351" s="71">
        <v>10.344723123681423</v>
      </c>
      <c r="BX1351" s="75">
        <v>3862</v>
      </c>
      <c r="BY1351" s="75">
        <v>3862</v>
      </c>
      <c r="BZ1351" s="75">
        <v>3619</v>
      </c>
      <c r="CA1351" s="75">
        <v>3969</v>
      </c>
      <c r="CB1351" s="75">
        <v>5980</v>
      </c>
      <c r="CC1351" s="75">
        <v>5626</v>
      </c>
      <c r="CD1351" s="75">
        <v>3605</v>
      </c>
      <c r="CE1351" s="75">
        <v>3650</v>
      </c>
      <c r="CF1351" s="75">
        <v>8281</v>
      </c>
      <c r="CG1351" s="75">
        <v>4596</v>
      </c>
      <c r="CH1351" s="75">
        <v>5426</v>
      </c>
      <c r="CI1351" s="75">
        <v>5220</v>
      </c>
      <c r="CJ1351" s="75">
        <v>3064</v>
      </c>
      <c r="CK1351" s="75">
        <v>33842</v>
      </c>
      <c r="CL1351" s="73">
        <v>517535.40000000014</v>
      </c>
      <c r="CM1351" s="73">
        <v>563364.43000000005</v>
      </c>
      <c r="CN1351" s="73">
        <v>585112.17000000004</v>
      </c>
      <c r="CO1351" s="73">
        <v>622496.84000000008</v>
      </c>
      <c r="CP1351" s="73">
        <v>574632.93000000005</v>
      </c>
      <c r="CQ1351" s="73">
        <v>462252.6</v>
      </c>
      <c r="CR1351" s="73">
        <v>444847.17</v>
      </c>
      <c r="CS1351" s="73">
        <v>571189.30000000005</v>
      </c>
      <c r="CT1351" s="73">
        <v>492126.29000000004</v>
      </c>
      <c r="CU1351" s="73">
        <v>491186.07999999996</v>
      </c>
      <c r="CV1351" s="73">
        <v>504648.59999999992</v>
      </c>
      <c r="CW1351" s="73">
        <v>480933.68999999977</v>
      </c>
      <c r="CX1351" s="73">
        <v>493523.12000000005</v>
      </c>
      <c r="CY1351" s="77"/>
      <c r="CZ1351" s="4">
        <v>5287</v>
      </c>
      <c r="DA1351" s="76" t="str">
        <f t="shared" ref="DA1351:DA1414" si="48">LEFT(B1351,4)</f>
        <v>5287</v>
      </c>
      <c r="DB1351" s="71">
        <v>2.4842438430524698</v>
      </c>
      <c r="DC1351" s="71">
        <v>4.4209575490732265</v>
      </c>
      <c r="DD1351" s="71">
        <v>1.3674696298091154</v>
      </c>
      <c r="DE1351" s="71">
        <v>1.4623244771761723</v>
      </c>
      <c r="DF1351" s="71">
        <v>0.96891387392230799</v>
      </c>
      <c r="DG1351" s="71">
        <v>1.0176337697905162</v>
      </c>
      <c r="DH1351" s="71">
        <v>0.87036954771083552</v>
      </c>
      <c r="DI1351" s="71">
        <v>0.60806523186095729</v>
      </c>
      <c r="DJ1351" s="71">
        <v>0.31127481902304993</v>
      </c>
      <c r="DK1351" s="71">
        <v>0.22902503298850127</v>
      </c>
      <c r="DL1351" s="71">
        <v>0.14504084081908172</v>
      </c>
      <c r="DM1351" s="71">
        <v>0.36854684449856639</v>
      </c>
      <c r="DN1351" s="71">
        <v>0.26968136657841035</v>
      </c>
      <c r="DO1351" s="71">
        <v>0.36765420140708321</v>
      </c>
      <c r="DQ1351" s="71"/>
      <c r="DR1351" s="71"/>
      <c r="DS1351" s="71"/>
      <c r="DT1351" s="71"/>
      <c r="DU1351" s="71"/>
      <c r="DV1351" s="71"/>
      <c r="DW1351" s="71"/>
      <c r="DX1351" s="71"/>
      <c r="DY1351" s="71"/>
      <c r="DZ1351" s="71"/>
      <c r="EA1351" s="71"/>
      <c r="EB1351" s="71"/>
      <c r="EC1351" s="71"/>
      <c r="ED1351" s="71"/>
    </row>
    <row r="1352" spans="1:134">
      <c r="A1352" s="4">
        <v>5311</v>
      </c>
      <c r="B1352" s="46" t="s">
        <v>10217</v>
      </c>
      <c r="C1352" s="65" t="str">
        <f t="shared" si="47"/>
        <v>5311</v>
      </c>
      <c r="D1352" s="69">
        <v>213000.57</v>
      </c>
      <c r="E1352" s="68">
        <v>2576904.1199999996</v>
      </c>
      <c r="F1352" s="68">
        <v>47502.300000000017</v>
      </c>
      <c r="G1352" s="69">
        <v>384036.79000000004</v>
      </c>
      <c r="H1352" s="70">
        <v>94.332198065380993</v>
      </c>
      <c r="I1352" s="70">
        <v>17.512997012910958</v>
      </c>
      <c r="J1352" s="69">
        <v>309845.21999999991</v>
      </c>
      <c r="K1352" s="69">
        <v>315867.83999999997</v>
      </c>
      <c r="L1352" s="69">
        <v>298097.91999999993</v>
      </c>
      <c r="M1352" s="69">
        <v>360856.29999999993</v>
      </c>
      <c r="N1352" s="69">
        <v>558621.75999999989</v>
      </c>
      <c r="O1352" s="69">
        <v>501187.32999999996</v>
      </c>
      <c r="P1352" s="69">
        <v>238690.30999999991</v>
      </c>
      <c r="Q1352" s="69">
        <v>254744.88</v>
      </c>
      <c r="R1352" s="69">
        <v>885068.84000000008</v>
      </c>
      <c r="S1352" s="69">
        <v>291015.3899999999</v>
      </c>
      <c r="T1352" s="69">
        <v>337718.60999999987</v>
      </c>
      <c r="U1352" s="69">
        <v>356665.51999999996</v>
      </c>
      <c r="V1352" s="69">
        <v>213000.57</v>
      </c>
      <c r="W1352" s="70">
        <v>102.46041221268247</v>
      </c>
      <c r="X1352" s="70">
        <v>99.200125019330144</v>
      </c>
      <c r="Y1352" s="70">
        <v>112.9926645795033</v>
      </c>
      <c r="Z1352" s="71">
        <v>122.4457980157232</v>
      </c>
      <c r="AA1352" s="71">
        <v>119.7819059303521</v>
      </c>
      <c r="AB1352" s="71">
        <v>113.55457594107001</v>
      </c>
      <c r="AC1352" s="71">
        <v>91.790105784719572</v>
      </c>
      <c r="AD1352" s="71">
        <v>85.467986016492191</v>
      </c>
      <c r="AE1352" s="71">
        <v>96.64311158211629</v>
      </c>
      <c r="AF1352" s="71">
        <v>83.438886065942853</v>
      </c>
      <c r="AG1352" s="71">
        <v>98.003941799069636</v>
      </c>
      <c r="AH1352" s="71">
        <v>99.767417067282381</v>
      </c>
      <c r="AI1352" s="71">
        <v>102.92219787842258</v>
      </c>
      <c r="AJ1352" s="71">
        <v>-0.40144766487055783</v>
      </c>
      <c r="AK1352" s="71">
        <v>-6.9700159368723984</v>
      </c>
      <c r="AL1352" s="71">
        <v>-21.415076284059211</v>
      </c>
      <c r="AM1352" s="71">
        <v>-11.376647706160215</v>
      </c>
      <c r="AN1352" s="71">
        <v>-12.334143240555628</v>
      </c>
      <c r="AO1352" s="71">
        <v>8.1845657216697241</v>
      </c>
      <c r="AP1352" s="71">
        <v>-15.310559949429836</v>
      </c>
      <c r="AQ1352" s="71">
        <v>11.706903958678483</v>
      </c>
      <c r="AR1352" s="71">
        <v>187.08708451552934</v>
      </c>
      <c r="AS1352" s="71">
        <v>-57.009159534073071</v>
      </c>
      <c r="AT1352" s="71">
        <v>29.024160037685022</v>
      </c>
      <c r="AU1352" s="71">
        <v>31.847205995927453</v>
      </c>
      <c r="AV1352" s="72">
        <v>28.702596105687395</v>
      </c>
      <c r="AW1352" s="73">
        <v>-1248.8800000000629</v>
      </c>
      <c r="AX1352" s="73">
        <v>-23665.530000000028</v>
      </c>
      <c r="AY1352" s="73">
        <v>-81234.280000000086</v>
      </c>
      <c r="AZ1352" s="73">
        <v>-46323.400000000081</v>
      </c>
      <c r="BA1352" s="73">
        <v>-78573.79000000027</v>
      </c>
      <c r="BB1352" s="73">
        <v>45708.220000000088</v>
      </c>
      <c r="BC1352" s="73">
        <v>-43151.570000000094</v>
      </c>
      <c r="BD1352" s="73">
        <v>26697.310000000085</v>
      </c>
      <c r="BE1352" s="73">
        <v>576776.03</v>
      </c>
      <c r="BF1352" s="73">
        <v>-385908.77999999991</v>
      </c>
      <c r="BG1352" s="73">
        <v>75970.259999999893</v>
      </c>
      <c r="BH1352" s="73">
        <v>86151.239999999991</v>
      </c>
      <c r="BI1352" s="73">
        <v>47502.300000000017</v>
      </c>
      <c r="BJ1352" s="71">
        <v>10.159732637813498</v>
      </c>
      <c r="BK1352" s="71">
        <v>9.7103169300786796</v>
      </c>
      <c r="BL1352" s="71">
        <v>8.1805044494833936</v>
      </c>
      <c r="BM1352" s="71">
        <v>11.030236100075765</v>
      </c>
      <c r="BN1352" s="71">
        <v>-1.203439183505153</v>
      </c>
      <c r="BO1352" s="71">
        <v>11.407990749726043</v>
      </c>
      <c r="BP1352" s="71">
        <v>17.698566246369925</v>
      </c>
      <c r="BQ1352" s="71">
        <v>19.020323992981641</v>
      </c>
      <c r="BR1352" s="72">
        <v>9.2571103738885743</v>
      </c>
      <c r="BS1352" s="72">
        <v>10.578841165213609</v>
      </c>
      <c r="BT1352" s="71">
        <v>13.725096225545897</v>
      </c>
      <c r="BU1352" s="71">
        <v>11.969966949661451</v>
      </c>
      <c r="BV1352" s="71">
        <v>5.8328257467589033</v>
      </c>
      <c r="BW1352" s="71">
        <v>10.266439284291865</v>
      </c>
      <c r="BX1352" s="75">
        <v>6518</v>
      </c>
      <c r="BY1352" s="75">
        <v>7299</v>
      </c>
      <c r="BZ1352" s="75">
        <v>6643</v>
      </c>
      <c r="CA1352" s="75">
        <v>7598</v>
      </c>
      <c r="CB1352" s="75">
        <v>9212</v>
      </c>
      <c r="CC1352" s="75">
        <v>9188</v>
      </c>
      <c r="CD1352" s="75">
        <v>5577</v>
      </c>
      <c r="CE1352" s="75">
        <v>6095</v>
      </c>
      <c r="CF1352" s="75">
        <v>13267</v>
      </c>
      <c r="CG1352" s="75">
        <v>7132</v>
      </c>
      <c r="CH1352" s="75">
        <v>7323</v>
      </c>
      <c r="CI1352" s="75">
        <v>7582</v>
      </c>
      <c r="CJ1352" s="75">
        <v>3939</v>
      </c>
      <c r="CK1352" s="75">
        <v>50915</v>
      </c>
      <c r="CL1352" s="73">
        <v>460555.5</v>
      </c>
      <c r="CM1352" s="73">
        <v>591001.79</v>
      </c>
      <c r="CN1352" s="73">
        <v>470428.92999999993</v>
      </c>
      <c r="CO1352" s="73">
        <v>504183.33999999997</v>
      </c>
      <c r="CP1352" s="73">
        <v>580795.43000000005</v>
      </c>
      <c r="CQ1352" s="73">
        <v>451640.46000000008</v>
      </c>
      <c r="CR1352" s="73">
        <v>459907.5</v>
      </c>
      <c r="CS1352" s="73">
        <v>723724.67999999993</v>
      </c>
      <c r="CT1352" s="73">
        <v>643095.18000000028</v>
      </c>
      <c r="CU1352" s="73">
        <v>607824.74</v>
      </c>
      <c r="CV1352" s="73">
        <v>626688.06999999995</v>
      </c>
      <c r="CW1352" s="73">
        <v>596032.91</v>
      </c>
      <c r="CX1352" s="73">
        <v>621675.94000000018</v>
      </c>
      <c r="CY1352" s="77"/>
      <c r="CZ1352" s="4">
        <v>5311</v>
      </c>
      <c r="DA1352" s="76" t="str">
        <f t="shared" si="48"/>
        <v>5311</v>
      </c>
      <c r="DB1352" s="71">
        <v>1.5308595507900942</v>
      </c>
      <c r="DC1352" s="71">
        <v>0.99762173609982563</v>
      </c>
      <c r="DD1352" s="71">
        <v>1.1218916759183093</v>
      </c>
      <c r="DE1352" s="71">
        <v>0.50340252557275467</v>
      </c>
      <c r="DF1352" s="71">
        <v>0.66343465931555201</v>
      </c>
      <c r="DG1352" s="71">
        <v>0.35188709898469922</v>
      </c>
      <c r="DH1352" s="71">
        <v>0.32744200042015098</v>
      </c>
      <c r="DI1352" s="71">
        <v>0.25144738329310523</v>
      </c>
      <c r="DJ1352" s="71">
        <v>0.23216586082501373</v>
      </c>
      <c r="DK1352" s="71">
        <v>0.2631672039712647</v>
      </c>
      <c r="DL1352" s="71">
        <v>0.24669744326681151</v>
      </c>
      <c r="DM1352" s="71">
        <v>0.17903485161490457</v>
      </c>
      <c r="DN1352" s="71">
        <v>0.21493569766722473</v>
      </c>
      <c r="DO1352" s="71">
        <v>0.23966116183982375</v>
      </c>
      <c r="DQ1352" s="71"/>
      <c r="DR1352" s="71"/>
      <c r="DS1352" s="71"/>
      <c r="DT1352" s="71"/>
      <c r="DU1352" s="71"/>
      <c r="DV1352" s="71"/>
      <c r="DW1352" s="71"/>
      <c r="DX1352" s="71"/>
      <c r="DY1352" s="71"/>
      <c r="DZ1352" s="71"/>
      <c r="EA1352" s="71"/>
      <c r="EB1352" s="71"/>
      <c r="EC1352" s="71"/>
      <c r="ED1352" s="71"/>
    </row>
    <row r="1353" spans="1:134">
      <c r="A1353" s="4">
        <v>5249</v>
      </c>
      <c r="B1353" s="46" t="s">
        <v>10224</v>
      </c>
      <c r="C1353" s="65" t="str">
        <f t="shared" si="47"/>
        <v>5249</v>
      </c>
      <c r="D1353" s="69">
        <v>307798.87</v>
      </c>
      <c r="E1353" s="68">
        <v>4246527.5799999991</v>
      </c>
      <c r="F1353" s="68">
        <v>81768.350000000035</v>
      </c>
      <c r="G1353" s="69">
        <v>536578.81999999844</v>
      </c>
      <c r="H1353" s="70">
        <v>95.015848978107314</v>
      </c>
      <c r="I1353" s="70">
        <v>14.463240726807181</v>
      </c>
      <c r="J1353" s="69">
        <v>492082.31</v>
      </c>
      <c r="K1353" s="69">
        <v>430806.0199999999</v>
      </c>
      <c r="L1353" s="69">
        <v>423035.36999999982</v>
      </c>
      <c r="M1353" s="69">
        <v>583029.17999999993</v>
      </c>
      <c r="N1353" s="69">
        <v>661530.01</v>
      </c>
      <c r="O1353" s="69">
        <v>790945.42000000016</v>
      </c>
      <c r="P1353" s="69">
        <v>766226.12000000011</v>
      </c>
      <c r="Q1353" s="69">
        <v>623026.78999999992</v>
      </c>
      <c r="R1353" s="69">
        <v>1007475.99</v>
      </c>
      <c r="S1353" s="69">
        <v>472989.15999999986</v>
      </c>
      <c r="T1353" s="69">
        <v>545295.48</v>
      </c>
      <c r="U1353" s="69">
        <v>523715.16999999993</v>
      </c>
      <c r="V1353" s="69">
        <v>307798.87</v>
      </c>
      <c r="W1353" s="70">
        <v>96.495913483528668</v>
      </c>
      <c r="X1353" s="70">
        <v>94.426572251584133</v>
      </c>
      <c r="Y1353" s="70">
        <v>92.570359369074822</v>
      </c>
      <c r="Z1353" s="71">
        <v>97.816617878750051</v>
      </c>
      <c r="AA1353" s="71">
        <v>106.1883148520006</v>
      </c>
      <c r="AB1353" s="71">
        <v>95.97334373023277</v>
      </c>
      <c r="AC1353" s="71">
        <v>95.522563039064835</v>
      </c>
      <c r="AD1353" s="71">
        <v>93.041803812863307</v>
      </c>
      <c r="AE1353" s="71">
        <v>86.377984499934186</v>
      </c>
      <c r="AF1353" s="71">
        <v>85.135722943130602</v>
      </c>
      <c r="AG1353" s="71">
        <v>102.82817812475736</v>
      </c>
      <c r="AH1353" s="71">
        <v>113.49087279615809</v>
      </c>
      <c r="AI1353" s="71">
        <v>108.44264116298712</v>
      </c>
      <c r="AJ1353" s="71">
        <v>12.618535498576723</v>
      </c>
      <c r="AK1353" s="71">
        <v>-2.5553793474214825</v>
      </c>
      <c r="AL1353" s="71">
        <v>-10.806313718737471</v>
      </c>
      <c r="AM1353" s="71">
        <v>2.0281748515796005</v>
      </c>
      <c r="AN1353" s="71">
        <v>4.5207610289324851</v>
      </c>
      <c r="AO1353" s="71">
        <v>-2.2445362851670425</v>
      </c>
      <c r="AP1353" s="71">
        <v>-1.7658493065651037</v>
      </c>
      <c r="AQ1353" s="71">
        <v>18.622896890290708</v>
      </c>
      <c r="AR1353" s="71">
        <v>82.400615140140516</v>
      </c>
      <c r="AS1353" s="71">
        <v>-44.994837013350306</v>
      </c>
      <c r="AT1353" s="71">
        <v>34.173309998351684</v>
      </c>
      <c r="AU1353" s="71">
        <v>45.456674205734984</v>
      </c>
      <c r="AV1353" s="72">
        <v>36.175800506940405</v>
      </c>
      <c r="AW1353" s="73">
        <v>55136.20000000007</v>
      </c>
      <c r="AX1353" s="73">
        <v>-11297.4200000001</v>
      </c>
      <c r="AY1353" s="73">
        <v>-51253.100000000151</v>
      </c>
      <c r="AZ1353" s="73">
        <v>11589.789999999921</v>
      </c>
      <c r="BA1353" s="73">
        <v>28612.680000000051</v>
      </c>
      <c r="BB1353" s="73">
        <v>-7915.2099999997299</v>
      </c>
      <c r="BC1353" s="73">
        <v>-13773.619999999879</v>
      </c>
      <c r="BD1353" s="73">
        <v>97810.489999999991</v>
      </c>
      <c r="BE1353" s="73">
        <v>455133.56000000006</v>
      </c>
      <c r="BF1353" s="73">
        <v>-386910.41000000021</v>
      </c>
      <c r="BG1353" s="73">
        <v>138884.19000000006</v>
      </c>
      <c r="BH1353" s="73">
        <v>163666.25999999995</v>
      </c>
      <c r="BI1353" s="73">
        <v>81768.350000000035</v>
      </c>
      <c r="BJ1353" s="71">
        <v>16.150092083507598</v>
      </c>
      <c r="BK1353" s="71">
        <v>10.544781704436312</v>
      </c>
      <c r="BL1353" s="71">
        <v>14.299338476232425</v>
      </c>
      <c r="BM1353" s="71">
        <v>14.984625047921558</v>
      </c>
      <c r="BN1353" s="71">
        <v>5.4795169329069999</v>
      </c>
      <c r="BO1353" s="71">
        <v>13.988524975454933</v>
      </c>
      <c r="BP1353" s="71">
        <v>21.094750920095553</v>
      </c>
      <c r="BQ1353" s="71">
        <v>23.01269896073083</v>
      </c>
      <c r="BR1353" s="72">
        <v>8.3885002249743241</v>
      </c>
      <c r="BS1353" s="72">
        <v>14.324659748561263</v>
      </c>
      <c r="BT1353" s="71">
        <v>16.064998240712875</v>
      </c>
      <c r="BU1353" s="71">
        <v>12.976238874523455</v>
      </c>
      <c r="BV1353" s="71">
        <v>11.938998607900524</v>
      </c>
      <c r="BW1353" s="71">
        <v>13.563874459187183</v>
      </c>
      <c r="BX1353" s="75">
        <v>13699</v>
      </c>
      <c r="BY1353" s="75">
        <v>12453</v>
      </c>
      <c r="BZ1353" s="75">
        <v>12323</v>
      </c>
      <c r="CA1353" s="75">
        <v>13948</v>
      </c>
      <c r="CB1353" s="75">
        <v>14800</v>
      </c>
      <c r="CC1353" s="75">
        <v>15178</v>
      </c>
      <c r="CD1353" s="75">
        <v>16072</v>
      </c>
      <c r="CE1353" s="75">
        <v>15015</v>
      </c>
      <c r="CF1353" s="75">
        <v>19601</v>
      </c>
      <c r="CG1353" s="75">
        <v>12448</v>
      </c>
      <c r="CH1353" s="75">
        <v>13525</v>
      </c>
      <c r="CI1353" s="75">
        <v>13871</v>
      </c>
      <c r="CJ1353" s="75">
        <v>8057</v>
      </c>
      <c r="CK1353" s="75">
        <v>98589</v>
      </c>
      <c r="CL1353" s="73">
        <v>724676.48999999976</v>
      </c>
      <c r="CM1353" s="73">
        <v>659871.81000000006</v>
      </c>
      <c r="CN1353" s="73">
        <v>678975.26</v>
      </c>
      <c r="CO1353" s="73">
        <v>910553.54999999993</v>
      </c>
      <c r="CP1353" s="73">
        <v>1089726.1899999995</v>
      </c>
      <c r="CQ1353" s="73">
        <v>825371.68</v>
      </c>
      <c r="CR1353" s="73">
        <v>762945.30999999994</v>
      </c>
      <c r="CS1353" s="73">
        <v>963159.97000000009</v>
      </c>
      <c r="CT1353" s="73">
        <v>804266.12000000011</v>
      </c>
      <c r="CU1353" s="73">
        <v>800692.59</v>
      </c>
      <c r="CV1353" s="73">
        <v>845611.91999999981</v>
      </c>
      <c r="CW1353" s="73">
        <v>954780.70000000007</v>
      </c>
      <c r="CX1353" s="73">
        <v>950771.22999999986</v>
      </c>
      <c r="CY1353" s="77"/>
      <c r="CZ1353" s="4">
        <v>5249</v>
      </c>
      <c r="DA1353" s="76" t="str">
        <f t="shared" si="48"/>
        <v>5249</v>
      </c>
      <c r="DB1353" s="71">
        <v>4.0271524550250133</v>
      </c>
      <c r="DC1353" s="71">
        <v>1.1193417989768706</v>
      </c>
      <c r="DD1353" s="71">
        <v>0.35501302523772843</v>
      </c>
      <c r="DE1353" s="71">
        <v>0.79104949551928294</v>
      </c>
      <c r="DF1353" s="71">
        <v>0.61496456282425072</v>
      </c>
      <c r="DG1353" s="71">
        <v>0.27486292462939593</v>
      </c>
      <c r="DH1353" s="71">
        <v>0.54860683721529546</v>
      </c>
      <c r="DI1353" s="71">
        <v>0.28166931549525026</v>
      </c>
      <c r="DJ1353" s="71">
        <v>0.28383827073397527</v>
      </c>
      <c r="DK1353" s="71">
        <v>0.1862020564306936</v>
      </c>
      <c r="DL1353" s="71">
        <v>0.12099708951867172</v>
      </c>
      <c r="DM1353" s="71">
        <v>0.19612982871469592</v>
      </c>
      <c r="DN1353" s="72">
        <v>5.9981074639528564E-2</v>
      </c>
      <c r="DO1353" s="71">
        <v>0.27223427210771495</v>
      </c>
      <c r="DQ1353" s="71"/>
      <c r="DR1353" s="71"/>
      <c r="DS1353" s="71"/>
      <c r="DT1353" s="71"/>
      <c r="DU1353" s="71"/>
      <c r="DV1353" s="71"/>
      <c r="DW1353" s="71"/>
      <c r="DX1353" s="71"/>
      <c r="DY1353" s="71"/>
      <c r="DZ1353" s="71"/>
      <c r="EA1353" s="71"/>
      <c r="EB1353" s="71"/>
      <c r="EC1353" s="71"/>
      <c r="ED1353" s="71"/>
    </row>
    <row r="1354" spans="1:134">
      <c r="A1354" s="4">
        <v>5310</v>
      </c>
      <c r="B1354" s="46" t="s">
        <v>10231</v>
      </c>
      <c r="C1354" s="65" t="str">
        <f t="shared" si="47"/>
        <v>5310</v>
      </c>
      <c r="D1354" s="69">
        <v>177991.88</v>
      </c>
      <c r="E1354" s="68">
        <v>2140532.0399999991</v>
      </c>
      <c r="F1354" s="68">
        <v>29235.780000000028</v>
      </c>
      <c r="G1354" s="69">
        <v>356215.51999999955</v>
      </c>
      <c r="H1354" s="70">
        <v>96.667098355610392</v>
      </c>
      <c r="I1354" s="70">
        <v>19.963695678836157</v>
      </c>
      <c r="J1354" s="69">
        <v>288486.39999999991</v>
      </c>
      <c r="K1354" s="69">
        <v>285406.75999999995</v>
      </c>
      <c r="L1354" s="69">
        <v>267429.85000000003</v>
      </c>
      <c r="M1354" s="69">
        <v>290858.01999999996</v>
      </c>
      <c r="N1354" s="69">
        <v>358613.50000000006</v>
      </c>
      <c r="O1354" s="69">
        <v>385985.99000000005</v>
      </c>
      <c r="P1354" s="69">
        <v>234829.0799999999</v>
      </c>
      <c r="Q1354" s="69">
        <v>252320.09999999992</v>
      </c>
      <c r="R1354" s="69">
        <v>544918.57000000007</v>
      </c>
      <c r="S1354" s="69">
        <v>269109.39999999991</v>
      </c>
      <c r="T1354" s="69">
        <v>342063.5199999999</v>
      </c>
      <c r="U1354" s="69">
        <v>319299.49</v>
      </c>
      <c r="V1354" s="69">
        <v>177991.88</v>
      </c>
      <c r="W1354" s="70">
        <v>109.18182876058592</v>
      </c>
      <c r="X1354" s="70">
        <v>103.77939797717215</v>
      </c>
      <c r="Y1354" s="70">
        <v>88.208888634238264</v>
      </c>
      <c r="Z1354" s="71">
        <v>85.187476400922634</v>
      </c>
      <c r="AA1354" s="71">
        <v>100.19191729369683</v>
      </c>
      <c r="AB1354" s="71">
        <v>105.15068143765178</v>
      </c>
      <c r="AC1354" s="71">
        <v>89.768443756495159</v>
      </c>
      <c r="AD1354" s="71">
        <v>87.117796240760143</v>
      </c>
      <c r="AE1354" s="71">
        <v>100.29380851245584</v>
      </c>
      <c r="AF1354" s="71">
        <v>101.2326946618569</v>
      </c>
      <c r="AG1354" s="71">
        <v>110.12089708467178</v>
      </c>
      <c r="AH1354" s="71">
        <v>91.104788447081759</v>
      </c>
      <c r="AI1354" s="71">
        <v>92.293948896375881</v>
      </c>
      <c r="AJ1354" s="71">
        <v>6.7754057962051251</v>
      </c>
      <c r="AK1354" s="71">
        <v>2.7405704011283616</v>
      </c>
      <c r="AL1354" s="71">
        <v>-9.1140296879835816</v>
      </c>
      <c r="AM1354" s="71">
        <v>-14.79450339659849</v>
      </c>
      <c r="AN1354" s="71">
        <v>-10.78571762463797</v>
      </c>
      <c r="AO1354" s="71">
        <v>-5.1944821578872364</v>
      </c>
      <c r="AP1354" s="71">
        <v>-7.2577063034399369</v>
      </c>
      <c r="AQ1354" s="71">
        <v>12.703676236842142</v>
      </c>
      <c r="AR1354" s="71">
        <v>105.06784055756691</v>
      </c>
      <c r="AS1354" s="71">
        <v>-30.866613884617777</v>
      </c>
      <c r="AT1354" s="71">
        <v>47.232261258260323</v>
      </c>
      <c r="AU1354" s="71">
        <v>17.753662926595904</v>
      </c>
      <c r="AV1354" s="72">
        <v>19.653499923700622</v>
      </c>
      <c r="AW1354" s="73">
        <v>18305.8299999999</v>
      </c>
      <c r="AX1354" s="73">
        <v>7613.1299999998882</v>
      </c>
      <c r="AY1354" s="73">
        <v>-26817.819999999832</v>
      </c>
      <c r="AZ1354" s="73">
        <v>-50502.610000000102</v>
      </c>
      <c r="BA1354" s="73">
        <v>-43339.369999999937</v>
      </c>
      <c r="BB1354" s="73">
        <v>-11626.749999999825</v>
      </c>
      <c r="BC1354" s="73">
        <v>-18376.95000000007</v>
      </c>
      <c r="BD1354" s="73">
        <v>28440.889999999839</v>
      </c>
      <c r="BE1354" s="73">
        <v>279192.57000000012</v>
      </c>
      <c r="BF1354" s="73">
        <v>-120151.73000000004</v>
      </c>
      <c r="BG1354" s="73">
        <v>109734.32999999993</v>
      </c>
      <c r="BH1354" s="73">
        <v>48140.630000000063</v>
      </c>
      <c r="BI1354" s="73">
        <v>29235.780000000028</v>
      </c>
      <c r="BJ1354" s="71">
        <v>16.219269703721682</v>
      </c>
      <c r="BK1354" s="71">
        <v>13.380945235549785</v>
      </c>
      <c r="BL1354" s="71">
        <v>15.078096591055143</v>
      </c>
      <c r="BM1354" s="71">
        <v>14.607443949737032</v>
      </c>
      <c r="BN1354" s="71">
        <v>4.0790770729090653</v>
      </c>
      <c r="BO1354" s="71">
        <v>12.763043300421305</v>
      </c>
      <c r="BP1354" s="71">
        <v>19.316599215359496</v>
      </c>
      <c r="BQ1354" s="71">
        <v>20.082754055393696</v>
      </c>
      <c r="BR1354" s="72">
        <v>13.394766975637079</v>
      </c>
      <c r="BS1354" s="72">
        <v>14.803751008786211</v>
      </c>
      <c r="BT1354" s="71">
        <v>16.050558152694837</v>
      </c>
      <c r="BU1354" s="71">
        <v>14.055762997416775</v>
      </c>
      <c r="BV1354" s="71">
        <v>12.585271755007327</v>
      </c>
      <c r="BW1354" s="71">
        <v>14.046490584755659</v>
      </c>
      <c r="BX1354" s="75">
        <v>7142</v>
      </c>
      <c r="BY1354" s="75">
        <v>7090</v>
      </c>
      <c r="BZ1354" s="75">
        <v>6492</v>
      </c>
      <c r="CA1354" s="75">
        <v>7095</v>
      </c>
      <c r="CB1354" s="75">
        <v>7655</v>
      </c>
      <c r="CC1354" s="75">
        <v>8557</v>
      </c>
      <c r="CD1354" s="75">
        <v>6004</v>
      </c>
      <c r="CE1354" s="75">
        <v>6454</v>
      </c>
      <c r="CF1354" s="75">
        <v>9901</v>
      </c>
      <c r="CG1354" s="75">
        <v>6731</v>
      </c>
      <c r="CH1354" s="75">
        <v>7820</v>
      </c>
      <c r="CI1354" s="75">
        <v>7852</v>
      </c>
      <c r="CJ1354" s="75">
        <v>4317</v>
      </c>
      <c r="CK1354" s="75">
        <v>49079</v>
      </c>
      <c r="CL1354" s="73">
        <v>378825.83999999997</v>
      </c>
      <c r="CM1354" s="73">
        <v>397971.19000000006</v>
      </c>
      <c r="CN1354" s="73">
        <v>407285.89000000007</v>
      </c>
      <c r="CO1354" s="73">
        <v>416548.55</v>
      </c>
      <c r="CP1354" s="73">
        <v>438454.68000000017</v>
      </c>
      <c r="CQ1354" s="73">
        <v>351733.53000000009</v>
      </c>
      <c r="CR1354" s="73">
        <v>308943.7</v>
      </c>
      <c r="CS1354" s="73">
        <v>592667.29</v>
      </c>
      <c r="CT1354" s="73">
        <v>488217.1999999999</v>
      </c>
      <c r="CU1354" s="73">
        <v>488665.01</v>
      </c>
      <c r="CV1354" s="73">
        <v>490326.83</v>
      </c>
      <c r="CW1354" s="73">
        <v>506066.12000000005</v>
      </c>
      <c r="CX1354" s="73">
        <v>510058.89000000019</v>
      </c>
      <c r="CY1354" s="77"/>
      <c r="CZ1354" s="4">
        <v>5310</v>
      </c>
      <c r="DA1354" s="76" t="str">
        <f t="shared" si="48"/>
        <v>5310</v>
      </c>
      <c r="DB1354" s="71">
        <v>5.9435633559085339</v>
      </c>
      <c r="DC1354" s="71">
        <v>1.4615561235925456</v>
      </c>
      <c r="DD1354" s="71">
        <v>1.2129672840509154</v>
      </c>
      <c r="DE1354" s="71">
        <v>1.0004259734901892</v>
      </c>
      <c r="DF1354" s="71">
        <v>1.2885727007985757</v>
      </c>
      <c r="DG1354" s="71">
        <v>0.65104694891745374</v>
      </c>
      <c r="DH1354" s="71">
        <v>0.64621233640932041</v>
      </c>
      <c r="DI1354" s="71">
        <v>0.65330696257901444</v>
      </c>
      <c r="DJ1354" s="71">
        <v>0.34860346561774147</v>
      </c>
      <c r="DK1354" s="71">
        <v>0.32352429153874374</v>
      </c>
      <c r="DL1354" s="71">
        <v>0.27095775569235697</v>
      </c>
      <c r="DM1354" s="71">
        <v>0.26369222370296269</v>
      </c>
      <c r="DN1354" s="71">
        <v>9.9405600354618859E-2</v>
      </c>
      <c r="DO1354" s="71">
        <v>0.36963708793356109</v>
      </c>
      <c r="DQ1354" s="71"/>
      <c r="DR1354" s="71"/>
      <c r="DS1354" s="71"/>
      <c r="DT1354" s="71"/>
      <c r="DU1354" s="71"/>
      <c r="DV1354" s="71"/>
      <c r="DW1354" s="71"/>
      <c r="DX1354" s="71"/>
      <c r="DY1354" s="71"/>
      <c r="DZ1354" s="71"/>
      <c r="EA1354" s="71"/>
      <c r="EB1354" s="71"/>
      <c r="EC1354" s="71"/>
      <c r="ED1354" s="71"/>
    </row>
    <row r="1355" spans="1:134">
      <c r="A1355" s="4">
        <v>5322</v>
      </c>
      <c r="B1355" s="46" t="s">
        <v>10238</v>
      </c>
      <c r="C1355" s="65" t="str">
        <f t="shared" si="47"/>
        <v>5322</v>
      </c>
      <c r="D1355" s="69">
        <v>91853.339999999982</v>
      </c>
      <c r="E1355" s="68">
        <v>1322917.3299999998</v>
      </c>
      <c r="F1355" s="68">
        <v>23278.92</v>
      </c>
      <c r="G1355" s="69">
        <v>268613.79000000027</v>
      </c>
      <c r="H1355" s="70">
        <v>100.81016684030175</v>
      </c>
      <c r="I1355" s="70">
        <v>25.47784198846572</v>
      </c>
      <c r="J1355" s="69">
        <v>136722.51999999996</v>
      </c>
      <c r="K1355" s="69">
        <v>159951.81</v>
      </c>
      <c r="L1355" s="69">
        <v>139241.65999999997</v>
      </c>
      <c r="M1355" s="69">
        <v>161802.22999999998</v>
      </c>
      <c r="N1355" s="69">
        <v>221503.63999999998</v>
      </c>
      <c r="O1355" s="69">
        <v>267692.99999999988</v>
      </c>
      <c r="P1355" s="69">
        <v>136382.11999999997</v>
      </c>
      <c r="Q1355" s="69">
        <v>143181.58999999997</v>
      </c>
      <c r="R1355" s="69">
        <v>502075.66</v>
      </c>
      <c r="S1355" s="69">
        <v>131639.59</v>
      </c>
      <c r="T1355" s="69">
        <v>157029.44999999998</v>
      </c>
      <c r="U1355" s="69">
        <v>160755.57999999999</v>
      </c>
      <c r="V1355" s="69">
        <v>91853.339999999982</v>
      </c>
      <c r="W1355" s="70">
        <v>81.968302772475752</v>
      </c>
      <c r="X1355" s="70">
        <v>102.16544410068687</v>
      </c>
      <c r="Y1355" s="70">
        <v>88.910988805541407</v>
      </c>
      <c r="Z1355" s="71">
        <v>80.614454032184241</v>
      </c>
      <c r="AA1355" s="71">
        <v>109.7082672820346</v>
      </c>
      <c r="AB1355" s="71">
        <v>98.059944442991551</v>
      </c>
      <c r="AC1355" s="71">
        <v>93.856863708443129</v>
      </c>
      <c r="AD1355" s="71">
        <v>90.2521607156676</v>
      </c>
      <c r="AE1355" s="71">
        <v>117.54050088118682</v>
      </c>
      <c r="AF1355" s="71">
        <v>74.276291965191831</v>
      </c>
      <c r="AG1355" s="71">
        <v>95.567948589947861</v>
      </c>
      <c r="AH1355" s="71">
        <v>100.56462622211025</v>
      </c>
      <c r="AI1355" s="71">
        <v>115.12582525670747</v>
      </c>
      <c r="AJ1355" s="71">
        <v>-22.330448084610531</v>
      </c>
      <c r="AK1355" s="71">
        <v>3.7713972156103726</v>
      </c>
      <c r="AL1355" s="71">
        <v>-25.683619555265224</v>
      </c>
      <c r="AM1355" s="71">
        <v>-26.808000670932497</v>
      </c>
      <c r="AN1355" s="71">
        <v>-16.716980940533709</v>
      </c>
      <c r="AO1355" s="71">
        <v>-19.272138325274359</v>
      </c>
      <c r="AP1355" s="71">
        <v>-5.1939201871455953</v>
      </c>
      <c r="AQ1355" s="71">
        <v>13.437504852612104</v>
      </c>
      <c r="AR1355" s="71">
        <v>249.03549677472375</v>
      </c>
      <c r="AS1355" s="71">
        <v>-58.131314334462168</v>
      </c>
      <c r="AT1355" s="71">
        <v>20.459074724087323</v>
      </c>
      <c r="AU1355" s="71">
        <v>26.541035262594015</v>
      </c>
      <c r="AV1355" s="72">
        <v>33.946944064565201</v>
      </c>
      <c r="AW1355" s="73">
        <v>-39308.520000000077</v>
      </c>
      <c r="AX1355" s="73">
        <v>5813.1800000000221</v>
      </c>
      <c r="AY1355" s="73">
        <v>-48121.690000000031</v>
      </c>
      <c r="AZ1355" s="73">
        <v>-59263.229999999952</v>
      </c>
      <c r="BA1355" s="73">
        <v>-44461.309999999969</v>
      </c>
      <c r="BB1355" s="73">
        <v>-59586.640000000014</v>
      </c>
      <c r="BC1355" s="73">
        <v>-7471.6500000000815</v>
      </c>
      <c r="BD1355" s="73">
        <v>16960.90999999996</v>
      </c>
      <c r="BE1355" s="73">
        <v>358229.06999999995</v>
      </c>
      <c r="BF1355" s="73">
        <v>-182771.01999999993</v>
      </c>
      <c r="BG1355" s="73">
        <v>26670.279999999984</v>
      </c>
      <c r="BH1355" s="73">
        <v>33717.27999999997</v>
      </c>
      <c r="BI1355" s="73">
        <v>23278.92</v>
      </c>
      <c r="BJ1355" s="71">
        <v>10.813540683262303</v>
      </c>
      <c r="BK1355" s="71">
        <v>6.6963402522853617</v>
      </c>
      <c r="BL1355" s="71">
        <v>9.6034635033620468</v>
      </c>
      <c r="BM1355" s="71">
        <v>8.664656566633953</v>
      </c>
      <c r="BN1355" s="71">
        <v>-1.1556039379646257</v>
      </c>
      <c r="BO1355" s="71">
        <v>3.0999953408966547</v>
      </c>
      <c r="BP1355" s="71">
        <v>13.593515036370917</v>
      </c>
      <c r="BQ1355" s="71">
        <v>15.151563089129032</v>
      </c>
      <c r="BR1355" s="72">
        <v>9.5951271810701044</v>
      </c>
      <c r="BS1355" s="72">
        <v>11.157934797236932</v>
      </c>
      <c r="BT1355" s="71">
        <v>13.276879849649792</v>
      </c>
      <c r="BU1355" s="71">
        <v>9.4345995829254932</v>
      </c>
      <c r="BV1355" s="71">
        <v>10.826151884752964</v>
      </c>
      <c r="BW1355" s="71">
        <v>9.4863010116660824</v>
      </c>
      <c r="BX1355" s="75">
        <v>3357</v>
      </c>
      <c r="BY1355" s="75">
        <v>3313</v>
      </c>
      <c r="BZ1355" s="75">
        <v>3048</v>
      </c>
      <c r="CA1355" s="75">
        <v>3294</v>
      </c>
      <c r="CB1355" s="75">
        <v>4365</v>
      </c>
      <c r="CC1355" s="75">
        <v>5194</v>
      </c>
      <c r="CD1355" s="75">
        <v>3155</v>
      </c>
      <c r="CE1355" s="75">
        <v>3221</v>
      </c>
      <c r="CF1355" s="75">
        <v>7817</v>
      </c>
      <c r="CG1355" s="75">
        <v>3281</v>
      </c>
      <c r="CH1355" s="75">
        <v>3747</v>
      </c>
      <c r="CI1355" s="75">
        <v>3803</v>
      </c>
      <c r="CJ1355" s="75">
        <v>2089</v>
      </c>
      <c r="CK1355" s="75">
        <v>27113</v>
      </c>
      <c r="CL1355" s="73">
        <v>427929.56999999995</v>
      </c>
      <c r="CM1355" s="73">
        <v>416916.16000000015</v>
      </c>
      <c r="CN1355" s="73">
        <v>452378.05000000005</v>
      </c>
      <c r="CO1355" s="73">
        <v>566458.46999999986</v>
      </c>
      <c r="CP1355" s="73">
        <v>569854.17000000004</v>
      </c>
      <c r="CQ1355" s="73">
        <v>442084.28</v>
      </c>
      <c r="CR1355" s="73">
        <v>394447.72</v>
      </c>
      <c r="CS1355" s="73">
        <v>560607.91999999993</v>
      </c>
      <c r="CT1355" s="73">
        <v>372912.47000000009</v>
      </c>
      <c r="CU1355" s="73">
        <v>373922.26000000007</v>
      </c>
      <c r="CV1355" s="73">
        <v>375571.57999999996</v>
      </c>
      <c r="CW1355" s="73">
        <v>374933.62000000011</v>
      </c>
      <c r="CX1355" s="73">
        <v>386499.55999999994</v>
      </c>
      <c r="CY1355" s="77"/>
      <c r="CZ1355" s="4">
        <v>5322</v>
      </c>
      <c r="DA1355" s="76" t="str">
        <f t="shared" si="48"/>
        <v>5322</v>
      </c>
      <c r="DB1355" s="71">
        <v>2.2222015012222105</v>
      </c>
      <c r="DC1355" s="71">
        <v>3.6820914287583393</v>
      </c>
      <c r="DD1355" s="71">
        <v>0.12196389121678733</v>
      </c>
      <c r="DE1355" s="71">
        <v>0.33746993928078695</v>
      </c>
      <c r="DF1355" s="71">
        <v>0.35734023193711512</v>
      </c>
      <c r="DG1355" s="71">
        <v>0.35463764731056424</v>
      </c>
      <c r="DH1355" s="71">
        <v>0.51571860160057625</v>
      </c>
      <c r="DI1355" s="71">
        <v>0.41263601463193306</v>
      </c>
      <c r="DJ1355" s="71">
        <v>4.9995638682543656E-2</v>
      </c>
      <c r="DK1355" s="71">
        <v>8.8989866618459437E-2</v>
      </c>
      <c r="DL1355" s="71">
        <v>0</v>
      </c>
      <c r="DM1355" s="71">
        <v>6.4904497448073431E-2</v>
      </c>
      <c r="DN1355" s="71">
        <v>0</v>
      </c>
      <c r="DO1355" s="71">
        <v>0.13452300038924303</v>
      </c>
      <c r="DQ1355" s="71"/>
      <c r="DR1355" s="71"/>
      <c r="DS1355" s="71"/>
      <c r="DT1355" s="71"/>
      <c r="DU1355" s="71"/>
      <c r="DV1355" s="71"/>
      <c r="DW1355" s="71"/>
      <c r="DX1355" s="71"/>
      <c r="DY1355" s="71"/>
      <c r="DZ1355" s="71"/>
      <c r="EA1355" s="71"/>
      <c r="EB1355" s="71"/>
      <c r="EC1355" s="71"/>
      <c r="ED1355" s="71"/>
    </row>
    <row r="1356" spans="1:134">
      <c r="A1356" s="4">
        <v>5301</v>
      </c>
      <c r="B1356" s="46" t="s">
        <v>10245</v>
      </c>
      <c r="C1356" s="65" t="str">
        <f t="shared" si="47"/>
        <v>5301</v>
      </c>
      <c r="D1356" s="69">
        <v>193525.80999999997</v>
      </c>
      <c r="E1356" s="68">
        <v>2375561.3299999996</v>
      </c>
      <c r="F1356" s="68">
        <v>45070.600000000006</v>
      </c>
      <c r="G1356" s="69">
        <v>551485.85000000033</v>
      </c>
      <c r="H1356" s="70">
        <v>104.64860890255116</v>
      </c>
      <c r="I1356" s="70">
        <v>30.233718727472869</v>
      </c>
      <c r="J1356" s="69">
        <v>286492.49999999994</v>
      </c>
      <c r="K1356" s="69">
        <v>351777.77999999991</v>
      </c>
      <c r="L1356" s="69">
        <v>321754.09999999998</v>
      </c>
      <c r="M1356" s="69">
        <v>361424.40999999992</v>
      </c>
      <c r="N1356" s="69">
        <v>408059.2699999999</v>
      </c>
      <c r="O1356" s="69">
        <v>426919.81999999989</v>
      </c>
      <c r="P1356" s="69">
        <v>319155.48000000004</v>
      </c>
      <c r="Q1356" s="69">
        <v>323186.56</v>
      </c>
      <c r="R1356" s="69">
        <v>450435.45000000013</v>
      </c>
      <c r="S1356" s="69">
        <v>380149.80000000005</v>
      </c>
      <c r="T1356" s="69">
        <v>371183.78999999992</v>
      </c>
      <c r="U1356" s="69">
        <v>337924.44</v>
      </c>
      <c r="V1356" s="69">
        <v>193525.80999999997</v>
      </c>
      <c r="W1356" s="70">
        <v>103.3009021426426</v>
      </c>
      <c r="X1356" s="70">
        <v>122.99930376877795</v>
      </c>
      <c r="Y1356" s="70">
        <v>118.7685795017789</v>
      </c>
      <c r="Z1356" s="71">
        <v>114.54751650928181</v>
      </c>
      <c r="AA1356" s="71">
        <v>109.97893788800215</v>
      </c>
      <c r="AB1356" s="71">
        <v>100.87503792237409</v>
      </c>
      <c r="AC1356" s="71">
        <v>106.7239455600252</v>
      </c>
      <c r="AD1356" s="71">
        <v>109.83367774295539</v>
      </c>
      <c r="AE1356" s="71">
        <v>99.745183513881159</v>
      </c>
      <c r="AF1356" s="71">
        <v>114.95686556978795</v>
      </c>
      <c r="AG1356" s="71">
        <v>105.00259616961236</v>
      </c>
      <c r="AH1356" s="71">
        <v>96.908549209953208</v>
      </c>
      <c r="AI1356" s="71">
        <v>100.65926039187889</v>
      </c>
      <c r="AJ1356" s="71">
        <v>5.580532341766764</v>
      </c>
      <c r="AK1356" s="71">
        <v>14.199605145669691</v>
      </c>
      <c r="AL1356" s="71">
        <v>2.436046178822826</v>
      </c>
      <c r="AM1356" s="71">
        <v>19.860116706154706</v>
      </c>
      <c r="AN1356" s="71">
        <v>20.746760543500464</v>
      </c>
      <c r="AO1356" s="71">
        <v>18.6149078097386</v>
      </c>
      <c r="AP1356" s="71">
        <v>11.749062868106485</v>
      </c>
      <c r="AQ1356" s="71">
        <v>42.017421147282199</v>
      </c>
      <c r="AR1356" s="71">
        <v>36.816271666085768</v>
      </c>
      <c r="AS1356" s="71">
        <v>28.073336350405608</v>
      </c>
      <c r="AT1356" s="71">
        <v>39.807218819566529</v>
      </c>
      <c r="AU1356" s="71">
        <v>24.738393154952476</v>
      </c>
      <c r="AV1356" s="72">
        <v>30.359729375614375</v>
      </c>
      <c r="AW1356" s="73">
        <v>15142.759999999893</v>
      </c>
      <c r="AX1356" s="73">
        <v>43740.130000000005</v>
      </c>
      <c r="AY1356" s="73">
        <v>7651.6799999999348</v>
      </c>
      <c r="AZ1356" s="73">
        <v>59885.900000000023</v>
      </c>
      <c r="BA1356" s="73">
        <v>70112.919999999809</v>
      </c>
      <c r="BB1356" s="73">
        <v>72225.679999999877</v>
      </c>
      <c r="BC1356" s="73">
        <v>33555.340000000084</v>
      </c>
      <c r="BD1356" s="73">
        <v>95618.310000000056</v>
      </c>
      <c r="BE1356" s="73">
        <v>121208.93000000017</v>
      </c>
      <c r="BF1356" s="73">
        <v>83327.830000000016</v>
      </c>
      <c r="BG1356" s="73">
        <v>105686.91999999998</v>
      </c>
      <c r="BH1356" s="73">
        <v>67017.919999999984</v>
      </c>
      <c r="BI1356" s="73">
        <v>45070.600000000006</v>
      </c>
      <c r="BJ1356" s="71">
        <v>21.010125941690852</v>
      </c>
      <c r="BK1356" s="71">
        <v>17.162879448503769</v>
      </c>
      <c r="BL1356" s="71">
        <v>18.56342165699289</v>
      </c>
      <c r="BM1356" s="71">
        <v>19.667652032326473</v>
      </c>
      <c r="BN1356" s="71">
        <v>9.3869226780339456</v>
      </c>
      <c r="BO1356" s="71">
        <v>9.9455488999805635</v>
      </c>
      <c r="BP1356" s="71">
        <v>22.360275054439825</v>
      </c>
      <c r="BQ1356" s="71">
        <v>21.848441084260632</v>
      </c>
      <c r="BR1356" s="72">
        <v>14.447163425828476</v>
      </c>
      <c r="BS1356" s="72">
        <v>15.326407743709208</v>
      </c>
      <c r="BT1356" s="71">
        <v>17.082309905343511</v>
      </c>
      <c r="BU1356" s="71">
        <v>17.155614451778302</v>
      </c>
      <c r="BV1356" s="71">
        <v>15.273130182849947</v>
      </c>
      <c r="BW1356" s="71">
        <v>16.127890785124741</v>
      </c>
      <c r="BX1356" s="75">
        <v>12220</v>
      </c>
      <c r="BY1356" s="75">
        <v>14216</v>
      </c>
      <c r="BZ1356" s="75">
        <v>12804</v>
      </c>
      <c r="CA1356" s="75">
        <v>13717</v>
      </c>
      <c r="CB1356" s="75">
        <v>14343</v>
      </c>
      <c r="CC1356" s="75">
        <v>14042</v>
      </c>
      <c r="CD1356" s="75">
        <v>13079</v>
      </c>
      <c r="CE1356" s="75">
        <v>12924</v>
      </c>
      <c r="CF1356" s="75">
        <v>15585</v>
      </c>
      <c r="CG1356" s="75">
        <v>15764</v>
      </c>
      <c r="CH1356" s="75">
        <v>15114</v>
      </c>
      <c r="CI1356" s="75">
        <v>14075</v>
      </c>
      <c r="CJ1356" s="75">
        <v>7781</v>
      </c>
      <c r="CK1356" s="75">
        <v>94322</v>
      </c>
      <c r="CL1356" s="73">
        <v>478192.48000000004</v>
      </c>
      <c r="CM1356" s="73">
        <v>581558.84</v>
      </c>
      <c r="CN1356" s="73">
        <v>645454.15</v>
      </c>
      <c r="CO1356" s="73">
        <v>698803.67000000016</v>
      </c>
      <c r="CP1356" s="73">
        <v>710634.28000000026</v>
      </c>
      <c r="CQ1356" s="73">
        <v>571121.69999999984</v>
      </c>
      <c r="CR1356" s="73">
        <v>627301.44000000006</v>
      </c>
      <c r="CS1356" s="73">
        <v>798277.52000000014</v>
      </c>
      <c r="CT1356" s="73">
        <v>705943.42</v>
      </c>
      <c r="CU1356" s="73">
        <v>681455.89999999979</v>
      </c>
      <c r="CV1356" s="73">
        <v>686473.70000000007</v>
      </c>
      <c r="CW1356" s="73">
        <v>717623.14000000013</v>
      </c>
      <c r="CX1356" s="73">
        <v>661794.94000000006</v>
      </c>
      <c r="CY1356" s="77"/>
      <c r="CZ1356" s="4">
        <v>5301</v>
      </c>
      <c r="DA1356" s="76" t="str">
        <f t="shared" si="48"/>
        <v>5301</v>
      </c>
      <c r="DB1356" s="71">
        <v>1.3975560057391916</v>
      </c>
      <c r="DC1356" s="71">
        <v>1.9896502818811272</v>
      </c>
      <c r="DD1356" s="71">
        <v>1.0817447212295022</v>
      </c>
      <c r="DE1356" s="71">
        <v>0.77796615137504355</v>
      </c>
      <c r="DF1356" s="71">
        <v>0.51861104459195151</v>
      </c>
      <c r="DG1356" s="71">
        <v>0.49188587814940204</v>
      </c>
      <c r="DH1356" s="71">
        <v>0.37919887873920449</v>
      </c>
      <c r="DI1356" s="71">
        <v>0.48012862941958928</v>
      </c>
      <c r="DJ1356" s="71">
        <v>0.46644965678911859</v>
      </c>
      <c r="DK1356" s="71">
        <v>0.13370633601198315</v>
      </c>
      <c r="DL1356" s="71">
        <v>7.7881686826405574E-2</v>
      </c>
      <c r="DM1356" s="71">
        <v>0.21203926365361259</v>
      </c>
      <c r="DN1356" s="71">
        <v>0.13202914030098251</v>
      </c>
      <c r="DO1356" s="71">
        <v>0.27918519695626098</v>
      </c>
      <c r="DQ1356" s="71"/>
      <c r="DR1356" s="71"/>
      <c r="DS1356" s="71"/>
      <c r="DT1356" s="71"/>
      <c r="DU1356" s="71"/>
      <c r="DV1356" s="71"/>
      <c r="DW1356" s="71"/>
      <c r="DX1356" s="71"/>
      <c r="DY1356" s="71"/>
      <c r="DZ1356" s="71"/>
      <c r="EA1356" s="71"/>
      <c r="EB1356" s="71"/>
      <c r="EC1356" s="71"/>
      <c r="ED1356" s="71"/>
    </row>
    <row r="1357" spans="1:134">
      <c r="A1357" s="4">
        <v>5308</v>
      </c>
      <c r="B1357" s="46" t="s">
        <v>10251</v>
      </c>
      <c r="C1357" s="65" t="str">
        <f t="shared" si="47"/>
        <v>5308</v>
      </c>
      <c r="D1357" s="69">
        <v>136090.75</v>
      </c>
      <c r="E1357" s="68">
        <v>1813040.31</v>
      </c>
      <c r="F1357" s="68">
        <v>29104.430000000022</v>
      </c>
      <c r="G1357" s="69">
        <v>450184.38000000059</v>
      </c>
      <c r="H1357" s="70">
        <v>108.04220852912727</v>
      </c>
      <c r="I1357" s="70">
        <v>33.032426252127813</v>
      </c>
      <c r="J1357" s="69">
        <v>205318.11</v>
      </c>
      <c r="K1357" s="69">
        <v>222058.82999999996</v>
      </c>
      <c r="L1357" s="69">
        <v>196067.63999999998</v>
      </c>
      <c r="M1357" s="69">
        <v>278995.77</v>
      </c>
      <c r="N1357" s="69">
        <v>271228.27999999991</v>
      </c>
      <c r="O1357" s="69">
        <v>433471.15</v>
      </c>
      <c r="P1357" s="69">
        <v>224502.96000000005</v>
      </c>
      <c r="Q1357" s="69">
        <v>246632.65</v>
      </c>
      <c r="R1357" s="69">
        <v>358295.62999999995</v>
      </c>
      <c r="S1357" s="69">
        <v>239199.16</v>
      </c>
      <c r="T1357" s="69">
        <v>316345.99</v>
      </c>
      <c r="U1357" s="69">
        <v>291973.1700000001</v>
      </c>
      <c r="V1357" s="69">
        <v>136090.75</v>
      </c>
      <c r="W1357" s="70">
        <v>82.205979571938329</v>
      </c>
      <c r="X1357" s="70">
        <v>93.557555142907489</v>
      </c>
      <c r="Y1357" s="70">
        <v>92.980183387752874</v>
      </c>
      <c r="Z1357" s="71">
        <v>105.64979757154012</v>
      </c>
      <c r="AA1357" s="71">
        <v>119.34039240872896</v>
      </c>
      <c r="AB1357" s="71">
        <v>129.27392880780425</v>
      </c>
      <c r="AC1357" s="71">
        <v>88.026709892373972</v>
      </c>
      <c r="AD1357" s="71">
        <v>97.541022889847412</v>
      </c>
      <c r="AE1357" s="71">
        <v>111.36483795892087</v>
      </c>
      <c r="AF1357" s="71">
        <v>110.71312206199286</v>
      </c>
      <c r="AG1357" s="71">
        <v>131.08507120804532</v>
      </c>
      <c r="AH1357" s="71">
        <v>110.20531672657357</v>
      </c>
      <c r="AI1357" s="71">
        <v>107.88308939950997</v>
      </c>
      <c r="AJ1357" s="71">
        <v>-8.5315639174992413</v>
      </c>
      <c r="AK1357" s="71">
        <v>-10.396765744413482</v>
      </c>
      <c r="AL1357" s="71">
        <v>-9.639815369343129</v>
      </c>
      <c r="AM1357" s="71">
        <v>-12.35353826433937</v>
      </c>
      <c r="AN1357" s="71">
        <v>19.638199228793376</v>
      </c>
      <c r="AO1357" s="71">
        <v>26.81090936611654</v>
      </c>
      <c r="AP1357" s="71">
        <v>-1.5708515017481051</v>
      </c>
      <c r="AQ1357" s="71">
        <v>36.940174282997098</v>
      </c>
      <c r="AR1357" s="71">
        <v>84.953868339527645</v>
      </c>
      <c r="AS1357" s="71">
        <v>-6.428450607739955</v>
      </c>
      <c r="AT1357" s="71">
        <v>63.814020907667015</v>
      </c>
      <c r="AU1357" s="71">
        <v>42.277128589556746</v>
      </c>
      <c r="AV1357" s="72">
        <v>27.20387989791595</v>
      </c>
      <c r="AW1357" s="73">
        <v>-19150.700000000012</v>
      </c>
      <c r="AX1357" s="73">
        <v>-25765.740000000049</v>
      </c>
      <c r="AY1357" s="73">
        <v>-20916.909999999945</v>
      </c>
      <c r="AZ1357" s="73">
        <v>-39323.719999999972</v>
      </c>
      <c r="BA1357" s="73">
        <v>44521.189999999886</v>
      </c>
      <c r="BB1357" s="73">
        <v>99145.219999999972</v>
      </c>
      <c r="BC1357" s="73">
        <v>-3582.8899999999558</v>
      </c>
      <c r="BD1357" s="73">
        <v>66530.169999999984</v>
      </c>
      <c r="BE1357" s="73">
        <v>164574.00999999995</v>
      </c>
      <c r="BF1357" s="73">
        <v>-16433.199999999983</v>
      </c>
      <c r="BG1357" s="73">
        <v>123233.10000000003</v>
      </c>
      <c r="BH1357" s="73">
        <v>86758.760000000155</v>
      </c>
      <c r="BI1357" s="73">
        <v>29104.430000000022</v>
      </c>
      <c r="BJ1357" s="71">
        <v>12.399214786644848</v>
      </c>
      <c r="BK1357" s="71">
        <v>12.113325113480929</v>
      </c>
      <c r="BL1357" s="71">
        <v>10.322550999086047</v>
      </c>
      <c r="BM1357" s="71">
        <v>12.133505075768788</v>
      </c>
      <c r="BN1357" s="71">
        <v>7.2837360092247607</v>
      </c>
      <c r="BO1357" s="71">
        <v>12.222866099165334</v>
      </c>
      <c r="BP1357" s="71">
        <v>17.874753634444097</v>
      </c>
      <c r="BQ1357" s="71">
        <v>17.513227434367273</v>
      </c>
      <c r="BR1357" s="72">
        <v>13.135127454489373</v>
      </c>
      <c r="BS1357" s="72">
        <v>13.817268063474948</v>
      </c>
      <c r="BT1357" s="71">
        <v>12.482828700812998</v>
      </c>
      <c r="BU1357" s="71">
        <v>12.381196581645815</v>
      </c>
      <c r="BV1357" s="71">
        <v>11.257912714930242</v>
      </c>
      <c r="BW1357" s="71">
        <v>12.681582045253565</v>
      </c>
      <c r="BX1357" s="75">
        <v>4288</v>
      </c>
      <c r="BY1357" s="75">
        <v>4748</v>
      </c>
      <c r="BZ1357" s="75">
        <v>4278</v>
      </c>
      <c r="CA1357" s="75">
        <v>5371</v>
      </c>
      <c r="CB1357" s="75">
        <v>5916</v>
      </c>
      <c r="CC1357" s="75">
        <v>8906</v>
      </c>
      <c r="CD1357" s="75">
        <v>4610</v>
      </c>
      <c r="CE1357" s="75">
        <v>5341</v>
      </c>
      <c r="CF1357" s="75">
        <v>7741</v>
      </c>
      <c r="CG1357" s="75">
        <v>5698</v>
      </c>
      <c r="CH1357" s="75">
        <v>6665</v>
      </c>
      <c r="CI1357" s="75">
        <v>6426</v>
      </c>
      <c r="CJ1357" s="75">
        <v>2992</v>
      </c>
      <c r="CK1357" s="75">
        <v>39473</v>
      </c>
      <c r="CL1357" s="73">
        <v>420482.18000000005</v>
      </c>
      <c r="CM1357" s="73">
        <v>499118.66999999993</v>
      </c>
      <c r="CN1357" s="73">
        <v>523338.96000000008</v>
      </c>
      <c r="CO1357" s="73">
        <v>549564.39</v>
      </c>
      <c r="CP1357" s="73">
        <v>724388.75000000012</v>
      </c>
      <c r="CQ1357" s="73">
        <v>664722.29999999993</v>
      </c>
      <c r="CR1357" s="73">
        <v>622539.2899999998</v>
      </c>
      <c r="CS1357" s="73">
        <v>693373.43</v>
      </c>
      <c r="CT1357" s="73">
        <v>664939.41</v>
      </c>
      <c r="CU1357" s="73">
        <v>624583.34000000008</v>
      </c>
      <c r="CV1357" s="73">
        <v>588065.62</v>
      </c>
      <c r="CW1357" s="73">
        <v>564116.28</v>
      </c>
      <c r="CX1357" s="73">
        <v>572514.32000000007</v>
      </c>
      <c r="CY1357" s="77"/>
      <c r="CZ1357" s="4">
        <v>5308</v>
      </c>
      <c r="DA1357" s="76" t="str">
        <f t="shared" si="48"/>
        <v>5308</v>
      </c>
      <c r="DB1357" s="71">
        <v>2.5297870499416835</v>
      </c>
      <c r="DC1357" s="71">
        <v>3.1482545035711391</v>
      </c>
      <c r="DD1357" s="71">
        <v>0.31590071947019049</v>
      </c>
      <c r="DE1357" s="71">
        <v>0.55482667090876425</v>
      </c>
      <c r="DF1357" s="71">
        <v>0.20633664645420702</v>
      </c>
      <c r="DG1357" s="71">
        <v>0.14926496788743071</v>
      </c>
      <c r="DH1357" s="71">
        <v>1.1062919186480729</v>
      </c>
      <c r="DI1357" s="71">
        <v>0.27296321283864478</v>
      </c>
      <c r="DJ1357" s="71">
        <v>0.29283188186606329</v>
      </c>
      <c r="DK1357" s="71">
        <v>8.6987312321658072E-2</v>
      </c>
      <c r="DL1357" s="71">
        <v>3.7121883959691446E-2</v>
      </c>
      <c r="DM1357" s="71">
        <v>0.33896964155003056</v>
      </c>
      <c r="DN1357" s="71">
        <v>8.0340614966104215E-3</v>
      </c>
      <c r="DO1357" s="71">
        <v>0.30533790691190082</v>
      </c>
      <c r="DQ1357" s="71"/>
      <c r="DR1357" s="71"/>
      <c r="DS1357" s="71"/>
      <c r="DT1357" s="71"/>
      <c r="DU1357" s="71"/>
      <c r="DV1357" s="71"/>
      <c r="DW1357" s="71"/>
      <c r="DX1357" s="71"/>
      <c r="DY1357" s="71"/>
      <c r="DZ1357" s="71"/>
      <c r="EA1357" s="71"/>
      <c r="EB1357" s="71"/>
      <c r="EC1357" s="71"/>
      <c r="ED1357" s="71"/>
    </row>
    <row r="1358" spans="1:134">
      <c r="A1358" s="4">
        <v>5304</v>
      </c>
      <c r="B1358" s="46" t="s">
        <v>10258</v>
      </c>
      <c r="C1358" s="65" t="str">
        <f t="shared" si="47"/>
        <v>5304</v>
      </c>
      <c r="D1358" s="69">
        <v>168957.66</v>
      </c>
      <c r="E1358" s="68">
        <v>2483587.5199999996</v>
      </c>
      <c r="F1358" s="68">
        <v>-28855.619999999966</v>
      </c>
      <c r="G1358" s="69">
        <v>-80809.010000000708</v>
      </c>
      <c r="H1358" s="70">
        <v>83.059635282098114</v>
      </c>
      <c r="I1358" s="70">
        <v>-3.1511901164521072</v>
      </c>
      <c r="J1358" s="69">
        <v>389877.08999999991</v>
      </c>
      <c r="K1358" s="69">
        <v>395431.81999999995</v>
      </c>
      <c r="L1358" s="69">
        <v>362463.5199999999</v>
      </c>
      <c r="M1358" s="69">
        <v>370312.72000000003</v>
      </c>
      <c r="N1358" s="69">
        <v>573923.92000000004</v>
      </c>
      <c r="O1358" s="69">
        <v>462361.89</v>
      </c>
      <c r="P1358" s="69">
        <v>353115.77999999985</v>
      </c>
      <c r="Q1358" s="69">
        <v>323550.97000000003</v>
      </c>
      <c r="R1358" s="69">
        <v>546968.25</v>
      </c>
      <c r="S1358" s="69">
        <v>362233.37</v>
      </c>
      <c r="T1358" s="69">
        <v>408053.85999999981</v>
      </c>
      <c r="U1358" s="69">
        <v>320707.63</v>
      </c>
      <c r="V1358" s="69">
        <v>168957.66</v>
      </c>
      <c r="W1358" s="70">
        <v>96.494393024576425</v>
      </c>
      <c r="X1358" s="70">
        <v>91.077753779802066</v>
      </c>
      <c r="Y1358" s="70">
        <v>97.939745354973823</v>
      </c>
      <c r="Z1358" s="71">
        <v>76.000049280326735</v>
      </c>
      <c r="AA1358" s="71">
        <v>81.171053488376117</v>
      </c>
      <c r="AB1358" s="71">
        <v>89.082737780403434</v>
      </c>
      <c r="AC1358" s="71">
        <v>81.175078101716835</v>
      </c>
      <c r="AD1358" s="71">
        <v>68.306385005856313</v>
      </c>
      <c r="AE1358" s="71">
        <v>104.02373409398334</v>
      </c>
      <c r="AF1358" s="71">
        <v>78.998949231934887</v>
      </c>
      <c r="AG1358" s="71">
        <v>90.461565189880062</v>
      </c>
      <c r="AH1358" s="71">
        <v>76.401757787523678</v>
      </c>
      <c r="AI1358" s="71">
        <v>74.674240714855941</v>
      </c>
      <c r="AJ1358" s="71">
        <v>-8.2723098956607899</v>
      </c>
      <c r="AK1358" s="71">
        <v>-4.5355761531386989</v>
      </c>
      <c r="AL1358" s="71">
        <v>-7.1931070286648247</v>
      </c>
      <c r="AM1358" s="71">
        <v>-17.766357842536038</v>
      </c>
      <c r="AN1358" s="71">
        <v>-27.130300181574995</v>
      </c>
      <c r="AO1358" s="71">
        <v>-22.454748012168892</v>
      </c>
      <c r="AP1358" s="71">
        <v>-22.830250134205134</v>
      </c>
      <c r="AQ1358" s="71">
        <v>-16.150530739245063</v>
      </c>
      <c r="AR1358" s="71">
        <v>53.689784703517041</v>
      </c>
      <c r="AS1358" s="71">
        <v>-17.529565954969716</v>
      </c>
      <c r="AT1358" s="71">
        <v>8.1450285719616211</v>
      </c>
      <c r="AU1358" s="71">
        <v>-8.5491871907121144</v>
      </c>
      <c r="AV1358" s="72">
        <v>-14.587301722108837</v>
      </c>
      <c r="AW1358" s="73">
        <v>-35160.4200000001</v>
      </c>
      <c r="AX1358" s="73">
        <v>-18787.220000000088</v>
      </c>
      <c r="AY1358" s="73">
        <v>-28093.160000000033</v>
      </c>
      <c r="AZ1358" s="73">
        <v>-80005.069999999891</v>
      </c>
      <c r="BA1358" s="73">
        <v>-213679.04999999993</v>
      </c>
      <c r="BB1358" s="73">
        <v>-127826.6399999999</v>
      </c>
      <c r="BC1358" s="73">
        <v>-104467.38000000012</v>
      </c>
      <c r="BD1358" s="73">
        <v>-62320.249999999942</v>
      </c>
      <c r="BE1358" s="73">
        <v>191077.16000000003</v>
      </c>
      <c r="BF1358" s="73">
        <v>-76994.789999999921</v>
      </c>
      <c r="BG1358" s="73">
        <v>30732.899999999907</v>
      </c>
      <c r="BH1358" s="73">
        <v>-29981.02999999997</v>
      </c>
      <c r="BI1358" s="73">
        <v>-28855.619999999966</v>
      </c>
      <c r="BJ1358" s="71">
        <v>12.112723865346609</v>
      </c>
      <c r="BK1358" s="71">
        <v>8.1515138328819958</v>
      </c>
      <c r="BL1358" s="71">
        <v>9.8835819196767059</v>
      </c>
      <c r="BM1358" s="71">
        <v>7.5922525978857518</v>
      </c>
      <c r="BN1358" s="71">
        <v>3.2828222189935525</v>
      </c>
      <c r="BO1358" s="71">
        <v>8.6446750557019829</v>
      </c>
      <c r="BP1358" s="71">
        <v>21.20837619401297</v>
      </c>
      <c r="BQ1358" s="71">
        <v>15.785469447750721</v>
      </c>
      <c r="BR1358" s="72">
        <v>11.387202543931252</v>
      </c>
      <c r="BS1358" s="72">
        <v>12.415987331697734</v>
      </c>
      <c r="BT1358" s="71">
        <v>13.678261605343518</v>
      </c>
      <c r="BU1358" s="71">
        <v>12.745492225379781</v>
      </c>
      <c r="BV1358" s="71">
        <v>10.322813080036092</v>
      </c>
      <c r="BW1358" s="71">
        <v>12.497263574012443</v>
      </c>
      <c r="BX1358" s="75">
        <v>4232</v>
      </c>
      <c r="BY1358" s="75">
        <v>4626</v>
      </c>
      <c r="BZ1358" s="75">
        <v>4135</v>
      </c>
      <c r="CA1358" s="75">
        <v>3983</v>
      </c>
      <c r="CB1358" s="75">
        <v>5683</v>
      </c>
      <c r="CC1358" s="75">
        <v>5947</v>
      </c>
      <c r="CD1358" s="75">
        <v>4146</v>
      </c>
      <c r="CE1358" s="75">
        <v>3750</v>
      </c>
      <c r="CF1358" s="75">
        <v>6762</v>
      </c>
      <c r="CG1358" s="75">
        <v>4969</v>
      </c>
      <c r="CH1358" s="75">
        <v>5174</v>
      </c>
      <c r="CI1358" s="75">
        <v>4896</v>
      </c>
      <c r="CJ1358" s="75">
        <v>2626</v>
      </c>
      <c r="CK1358" s="75">
        <v>32323</v>
      </c>
      <c r="CL1358" s="73">
        <v>713571.36999999988</v>
      </c>
      <c r="CM1358" s="73">
        <v>694433.7799999998</v>
      </c>
      <c r="CN1358" s="73">
        <v>803814.65</v>
      </c>
      <c r="CO1358" s="73">
        <v>898878.1</v>
      </c>
      <c r="CP1358" s="73">
        <v>869632.97000000009</v>
      </c>
      <c r="CQ1358" s="73">
        <v>775487.74000000011</v>
      </c>
      <c r="CR1358" s="73">
        <v>632692.17999999993</v>
      </c>
      <c r="CS1358" s="73">
        <v>734333.71000000008</v>
      </c>
      <c r="CT1358" s="73">
        <v>668458.64000000013</v>
      </c>
      <c r="CU1358" s="73">
        <v>626068.3600000001</v>
      </c>
      <c r="CV1358" s="73">
        <v>615297.41999999993</v>
      </c>
      <c r="CW1358" s="73">
        <v>646924.35999999987</v>
      </c>
      <c r="CX1358" s="73">
        <v>642727.63</v>
      </c>
      <c r="CY1358" s="77"/>
      <c r="CZ1358" s="4">
        <v>5304</v>
      </c>
      <c r="DA1358" s="76" t="str">
        <f t="shared" si="48"/>
        <v>5304</v>
      </c>
      <c r="DB1358" s="71">
        <v>4.9072315662075354</v>
      </c>
      <c r="DC1358" s="71">
        <v>5.08738877367567</v>
      </c>
      <c r="DD1358" s="71">
        <v>1.2041157976063699</v>
      </c>
      <c r="DE1358" s="71">
        <v>0.83496170848000839</v>
      </c>
      <c r="DF1358" s="71">
        <v>1.0895178309412021</v>
      </c>
      <c r="DG1358" s="71">
        <v>0.57157325500743816</v>
      </c>
      <c r="DH1358" s="71">
        <v>0.34036711623341043</v>
      </c>
      <c r="DI1358" s="71">
        <v>0.52887452532241097</v>
      </c>
      <c r="DJ1358" s="71">
        <v>0.45028449755971228</v>
      </c>
      <c r="DK1358" s="71">
        <v>0.55487098893386422</v>
      </c>
      <c r="DL1358" s="71">
        <v>0.16894637587936576</v>
      </c>
      <c r="DM1358" s="71">
        <v>0.43454445740562953</v>
      </c>
      <c r="DN1358" s="71">
        <v>6.6682392909844762E-2</v>
      </c>
      <c r="DO1358" s="71">
        <v>0.38499103432676768</v>
      </c>
      <c r="DQ1358" s="71"/>
      <c r="DR1358" s="71"/>
      <c r="DS1358" s="71"/>
      <c r="DT1358" s="71"/>
      <c r="DU1358" s="71"/>
      <c r="DV1358" s="71"/>
      <c r="DW1358" s="71"/>
      <c r="DX1358" s="71"/>
      <c r="DY1358" s="71"/>
      <c r="DZ1358" s="71"/>
      <c r="EA1358" s="71"/>
      <c r="EB1358" s="71"/>
      <c r="EC1358" s="71"/>
      <c r="ED1358" s="71"/>
    </row>
    <row r="1359" spans="1:134">
      <c r="A1359" s="4">
        <v>1459</v>
      </c>
      <c r="B1359" s="46" t="s">
        <v>10266</v>
      </c>
      <c r="C1359" s="65" t="str">
        <f t="shared" si="47"/>
        <v>1459</v>
      </c>
      <c r="D1359" s="69">
        <v>352559.06</v>
      </c>
      <c r="E1359" s="68">
        <v>4080199.54</v>
      </c>
      <c r="F1359" s="68">
        <v>36198.290000000037</v>
      </c>
      <c r="G1359" s="69">
        <v>484259.68000000156</v>
      </c>
      <c r="H1359" s="70">
        <v>93.028171442162233</v>
      </c>
      <c r="I1359" s="70">
        <v>13.466845911043723</v>
      </c>
      <c r="J1359" s="69">
        <v>560069.75999999978</v>
      </c>
      <c r="K1359" s="69">
        <v>588391.4099999998</v>
      </c>
      <c r="L1359" s="69">
        <v>500527.39</v>
      </c>
      <c r="M1359" s="69">
        <v>612474.64</v>
      </c>
      <c r="N1359" s="69">
        <v>888669.1</v>
      </c>
      <c r="O1359" s="69">
        <v>925015.17</v>
      </c>
      <c r="P1359" s="69">
        <v>512916.09999999992</v>
      </c>
      <c r="Q1359" s="69">
        <v>461242.39999999997</v>
      </c>
      <c r="R1359" s="69">
        <v>1024681.3200000001</v>
      </c>
      <c r="S1359" s="69">
        <v>538234.02</v>
      </c>
      <c r="T1359" s="69">
        <v>622534.05000000005</v>
      </c>
      <c r="U1359" s="69">
        <v>568032.59000000008</v>
      </c>
      <c r="V1359" s="69">
        <v>352559.06</v>
      </c>
      <c r="W1359" s="70">
        <v>98.54391507110256</v>
      </c>
      <c r="X1359" s="70">
        <v>103.42365053235918</v>
      </c>
      <c r="Y1359" s="70">
        <v>106.41942801235422</v>
      </c>
      <c r="Z1359" s="71">
        <v>96.920424819700486</v>
      </c>
      <c r="AA1359" s="71">
        <v>120.14297887449045</v>
      </c>
      <c r="AB1359" s="71">
        <v>113.51353474658093</v>
      </c>
      <c r="AC1359" s="71">
        <v>88.020558829190804</v>
      </c>
      <c r="AD1359" s="71">
        <v>82.3919034667299</v>
      </c>
      <c r="AE1359" s="71">
        <v>103.89213589810771</v>
      </c>
      <c r="AF1359" s="71">
        <v>93.737414300909066</v>
      </c>
      <c r="AG1359" s="71">
        <v>94.978392926156985</v>
      </c>
      <c r="AH1359" s="71">
        <v>87.224453624854519</v>
      </c>
      <c r="AI1359" s="71">
        <v>93.69626107389989</v>
      </c>
      <c r="AJ1359" s="71">
        <v>-9.1700015504047059</v>
      </c>
      <c r="AK1359" s="71">
        <v>-4.5500243365302779</v>
      </c>
      <c r="AL1359" s="71">
        <v>-26.31479887087179</v>
      </c>
      <c r="AM1359" s="71">
        <v>-21.593179898808135</v>
      </c>
      <c r="AN1359" s="71">
        <v>-16.826971632687162</v>
      </c>
      <c r="AO1359" s="71">
        <v>-5.6031683098317187</v>
      </c>
      <c r="AP1359" s="71">
        <v>-12.389959675025331</v>
      </c>
      <c r="AQ1359" s="71">
        <v>8.9211183687553319</v>
      </c>
      <c r="AR1359" s="71">
        <v>90.509494367206258</v>
      </c>
      <c r="AS1359" s="71">
        <v>-23.029731798164764</v>
      </c>
      <c r="AT1359" s="71">
        <v>19.685522869662343</v>
      </c>
      <c r="AU1359" s="71">
        <v>10.645522118046769</v>
      </c>
      <c r="AV1359" s="72">
        <v>11.442091887688877</v>
      </c>
      <c r="AW1359" s="73">
        <v>-56543.440000000177</v>
      </c>
      <c r="AX1359" s="73">
        <v>-28048.15000000014</v>
      </c>
      <c r="AY1359" s="73">
        <v>-178750.64999999979</v>
      </c>
      <c r="AZ1359" s="73">
        <v>-168675.06000000017</v>
      </c>
      <c r="BA1359" s="73">
        <v>-179789.16999999981</v>
      </c>
      <c r="BB1359" s="73">
        <v>-50003.219999999972</v>
      </c>
      <c r="BC1359" s="73">
        <v>-72537.460000000137</v>
      </c>
      <c r="BD1359" s="73">
        <v>37777.780000000028</v>
      </c>
      <c r="BE1359" s="73">
        <v>486817.67000000004</v>
      </c>
      <c r="BF1359" s="73">
        <v>-161041.20999999973</v>
      </c>
      <c r="BG1359" s="73">
        <v>102392.57000000024</v>
      </c>
      <c r="BH1359" s="73">
        <v>54652.040000000154</v>
      </c>
      <c r="BI1359" s="73">
        <v>36198.290000000037</v>
      </c>
      <c r="BJ1359" s="71">
        <v>10.290252622612755</v>
      </c>
      <c r="BK1359" s="71">
        <v>7.9376334246024367</v>
      </c>
      <c r="BL1359" s="71">
        <v>8.7445752117586295</v>
      </c>
      <c r="BM1359" s="71">
        <v>6.9999810420438688</v>
      </c>
      <c r="BN1359" s="71">
        <v>-1.6489561099383532</v>
      </c>
      <c r="BO1359" s="71">
        <v>8.9761713576359909</v>
      </c>
      <c r="BP1359" s="71">
        <v>18.375863868926466</v>
      </c>
      <c r="BQ1359" s="71">
        <v>15.822041019693478</v>
      </c>
      <c r="BR1359" s="72">
        <v>6.8027343267736189</v>
      </c>
      <c r="BS1359" s="72">
        <v>15.720384333210976</v>
      </c>
      <c r="BT1359" s="71">
        <v>15.711474089097667</v>
      </c>
      <c r="BU1359" s="71">
        <v>14.398767646764949</v>
      </c>
      <c r="BV1359" s="71">
        <v>10.0398813864755</v>
      </c>
      <c r="BW1359" s="71">
        <v>11.690986338656096</v>
      </c>
      <c r="BX1359" s="75">
        <v>9715</v>
      </c>
      <c r="BY1359" s="75">
        <v>9706</v>
      </c>
      <c r="BZ1359" s="75">
        <v>9496</v>
      </c>
      <c r="CA1359" s="75">
        <v>9503</v>
      </c>
      <c r="CB1359" s="75">
        <v>12705</v>
      </c>
      <c r="CC1359" s="75">
        <v>14443</v>
      </c>
      <c r="CD1359" s="75">
        <v>8719</v>
      </c>
      <c r="CE1359" s="75">
        <v>8354</v>
      </c>
      <c r="CF1359" s="75">
        <v>14437</v>
      </c>
      <c r="CG1359" s="75">
        <v>10317</v>
      </c>
      <c r="CH1359" s="75">
        <v>10984</v>
      </c>
      <c r="CI1359" s="75">
        <v>10430</v>
      </c>
      <c r="CJ1359" s="75">
        <v>5805</v>
      </c>
      <c r="CK1359" s="75">
        <v>69046</v>
      </c>
      <c r="CL1359" s="73">
        <v>844809.62000000023</v>
      </c>
      <c r="CM1359" s="73">
        <v>820900.99000000011</v>
      </c>
      <c r="CN1359" s="73">
        <v>782825.31999999983</v>
      </c>
      <c r="CO1359" s="73">
        <v>858135.15</v>
      </c>
      <c r="CP1359" s="73">
        <v>971448.01000000013</v>
      </c>
      <c r="CQ1359" s="73">
        <v>834241.81000000017</v>
      </c>
      <c r="CR1359" s="73">
        <v>735560.4800000001</v>
      </c>
      <c r="CS1359" s="73">
        <v>1055152.4000000001</v>
      </c>
      <c r="CT1359" s="73">
        <v>790242.56</v>
      </c>
      <c r="CU1359" s="73">
        <v>820652.14</v>
      </c>
      <c r="CV1359" s="73">
        <v>727557.3400000002</v>
      </c>
      <c r="CW1359" s="73">
        <v>765523.18999999971</v>
      </c>
      <c r="CX1359" s="73">
        <v>753142.93</v>
      </c>
      <c r="CY1359" s="77"/>
      <c r="CZ1359" s="4">
        <v>1459</v>
      </c>
      <c r="DA1359" s="76" t="str">
        <f t="shared" si="48"/>
        <v>1459</v>
      </c>
      <c r="DB1359" s="71">
        <v>3.6560392542453184</v>
      </c>
      <c r="DC1359" s="71">
        <v>2.4187321112714368</v>
      </c>
      <c r="DD1359" s="71">
        <v>1.069814361348598</v>
      </c>
      <c r="DE1359" s="71">
        <v>1.2783199963820633</v>
      </c>
      <c r="DF1359" s="71">
        <v>0.96127326167885563</v>
      </c>
      <c r="DG1359" s="71">
        <v>0.61266119536881547</v>
      </c>
      <c r="DH1359" s="71">
        <v>0.50944214627733653</v>
      </c>
      <c r="DI1359" s="71">
        <v>0.44666502022069593</v>
      </c>
      <c r="DJ1359" s="71">
        <v>0.56640290227543477</v>
      </c>
      <c r="DK1359" s="71">
        <v>0.41621572335786161</v>
      </c>
      <c r="DL1359" s="71">
        <v>0.48734429500341236</v>
      </c>
      <c r="DM1359" s="71">
        <v>0.16488257152646293</v>
      </c>
      <c r="DN1359" s="71">
        <v>0.25394297298847834</v>
      </c>
      <c r="DO1359" s="71">
        <v>0.43062023329791843</v>
      </c>
      <c r="DQ1359" s="71"/>
      <c r="DR1359" s="71"/>
      <c r="DS1359" s="71"/>
      <c r="DT1359" s="71"/>
      <c r="DU1359" s="71"/>
      <c r="DV1359" s="71"/>
      <c r="DW1359" s="71"/>
      <c r="DX1359" s="71"/>
      <c r="DY1359" s="71"/>
      <c r="DZ1359" s="71"/>
      <c r="EA1359" s="71"/>
      <c r="EB1359" s="71"/>
      <c r="EC1359" s="71"/>
      <c r="ED1359" s="71"/>
    </row>
    <row r="1360" spans="1:134">
      <c r="A1360" s="4">
        <v>1467</v>
      </c>
      <c r="B1360" s="46" t="s">
        <v>10272</v>
      </c>
      <c r="C1360" s="65" t="str">
        <f t="shared" si="47"/>
        <v>1467</v>
      </c>
      <c r="D1360" s="69">
        <v>310633.39999999997</v>
      </c>
      <c r="E1360" s="68">
        <v>3366585.0199999996</v>
      </c>
      <c r="F1360" s="68">
        <v>45203.27999999997</v>
      </c>
      <c r="G1360" s="69">
        <v>800737.01000000071</v>
      </c>
      <c r="H1360" s="70">
        <v>110.56800701092429</v>
      </c>
      <c r="I1360" s="70">
        <v>31.207499699095621</v>
      </c>
      <c r="J1360" s="69">
        <v>491663.96999999991</v>
      </c>
      <c r="K1360" s="69">
        <v>482327.71</v>
      </c>
      <c r="L1360" s="69">
        <v>477933.32999999996</v>
      </c>
      <c r="M1360" s="69">
        <v>473478.45</v>
      </c>
      <c r="N1360" s="69">
        <v>679402.82</v>
      </c>
      <c r="O1360" s="69">
        <v>699104.55999999994</v>
      </c>
      <c r="P1360" s="69">
        <v>473660.80999999988</v>
      </c>
      <c r="Q1360" s="69">
        <v>425871.35</v>
      </c>
      <c r="R1360" s="69">
        <v>754784.20000000007</v>
      </c>
      <c r="S1360" s="69">
        <v>411659.73</v>
      </c>
      <c r="T1360" s="69">
        <v>489750.6</v>
      </c>
      <c r="U1360" s="69">
        <v>500224.93000000005</v>
      </c>
      <c r="V1360" s="69">
        <v>310633.39999999997</v>
      </c>
      <c r="W1360" s="70">
        <v>132.06111120880701</v>
      </c>
      <c r="X1360" s="70">
        <v>122.79155883848854</v>
      </c>
      <c r="Y1360" s="70">
        <v>127.71159108342283</v>
      </c>
      <c r="Z1360" s="71">
        <v>93.323462185320906</v>
      </c>
      <c r="AA1360" s="71">
        <v>82.152470434483661</v>
      </c>
      <c r="AB1360" s="71">
        <v>107.72790210649556</v>
      </c>
      <c r="AC1360" s="71">
        <v>109.2714301443436</v>
      </c>
      <c r="AD1360" s="71">
        <v>99.711375735032732</v>
      </c>
      <c r="AE1360" s="71">
        <v>117.14118884145921</v>
      </c>
      <c r="AF1360" s="71">
        <v>99.831681676014725</v>
      </c>
      <c r="AG1360" s="71">
        <v>121.50843399613507</v>
      </c>
      <c r="AH1360" s="71">
        <v>118.29369121547938</v>
      </c>
      <c r="AI1360" s="71">
        <v>102.98946946107372</v>
      </c>
      <c r="AJ1360" s="71">
        <v>30.525169350699201</v>
      </c>
      <c r="AK1360" s="71">
        <v>15.171545480153824</v>
      </c>
      <c r="AL1360" s="71">
        <v>11.322173180578332</v>
      </c>
      <c r="AM1360" s="71">
        <v>-1.083398136928071</v>
      </c>
      <c r="AN1360" s="71">
        <v>-13.21460653679074</v>
      </c>
      <c r="AO1360" s="71">
        <v>22.040339873583381</v>
      </c>
      <c r="AP1360" s="71">
        <v>8.6826943882094341</v>
      </c>
      <c r="AQ1360" s="71">
        <v>22.403676139760066</v>
      </c>
      <c r="AR1360" s="71">
        <v>110.3984033470883</v>
      </c>
      <c r="AS1360" s="71">
        <v>-16.712717217315131</v>
      </c>
      <c r="AT1360" s="71">
        <v>52.910460895449482</v>
      </c>
      <c r="AU1360" s="71">
        <v>45.675427501270562</v>
      </c>
      <c r="AV1360" s="72">
        <v>17.030199888392449</v>
      </c>
      <c r="AW1360" s="73">
        <v>114982.61999999982</v>
      </c>
      <c r="AX1360" s="73">
        <v>63537.020000000077</v>
      </c>
      <c r="AY1360" s="73">
        <v>48608.859999999986</v>
      </c>
      <c r="AZ1360" s="73">
        <v>-5185.8399999999092</v>
      </c>
      <c r="BA1360" s="73">
        <v>-103440.1100000001</v>
      </c>
      <c r="BB1360" s="73">
        <v>136138.38000000012</v>
      </c>
      <c r="BC1360" s="73">
        <v>37840.9099999998</v>
      </c>
      <c r="BD1360" s="73">
        <v>77947.690000000061</v>
      </c>
      <c r="BE1360" s="73">
        <v>396043.74</v>
      </c>
      <c r="BF1360" s="73">
        <v>-82605.0799999999</v>
      </c>
      <c r="BG1360" s="73">
        <v>169464.72999999992</v>
      </c>
      <c r="BH1360" s="73">
        <v>156841.74000000011</v>
      </c>
      <c r="BI1360" s="73">
        <v>45203.27999999997</v>
      </c>
      <c r="BJ1360" s="71">
        <v>12.944852175128096</v>
      </c>
      <c r="BK1360" s="71">
        <v>8.8370182919516349</v>
      </c>
      <c r="BL1360" s="71">
        <v>9.5281437993766751</v>
      </c>
      <c r="BM1360" s="71">
        <v>13.334032707404198</v>
      </c>
      <c r="BN1360" s="71">
        <v>1.5790436449414456</v>
      </c>
      <c r="BO1360" s="71">
        <v>7.9448024244296711</v>
      </c>
      <c r="BP1360" s="71">
        <v>19.61641094797092</v>
      </c>
      <c r="BQ1360" s="71">
        <v>18.352352813895394</v>
      </c>
      <c r="BR1360" s="72">
        <v>9.6417931677754343</v>
      </c>
      <c r="BS1360" s="72">
        <v>13.341117015602784</v>
      </c>
      <c r="BT1360" s="71">
        <v>14.251960062116069</v>
      </c>
      <c r="BU1360" s="71">
        <v>12.506580738229585</v>
      </c>
      <c r="BV1360" s="71">
        <v>11.044929265297231</v>
      </c>
      <c r="BW1360" s="71">
        <v>12.344116230097281</v>
      </c>
      <c r="BX1360" s="75">
        <v>7888</v>
      </c>
      <c r="BY1360" s="75">
        <v>8186</v>
      </c>
      <c r="BZ1360" s="75">
        <v>8138</v>
      </c>
      <c r="CA1360" s="75">
        <v>7984</v>
      </c>
      <c r="CB1360" s="75">
        <v>9370</v>
      </c>
      <c r="CC1360" s="75">
        <v>10433</v>
      </c>
      <c r="CD1360" s="75">
        <v>7287</v>
      </c>
      <c r="CE1360" s="75">
        <v>7110</v>
      </c>
      <c r="CF1360" s="75">
        <v>10947</v>
      </c>
      <c r="CG1360" s="75">
        <v>7070</v>
      </c>
      <c r="CH1360" s="75">
        <v>8170</v>
      </c>
      <c r="CI1360" s="75">
        <v>8151</v>
      </c>
      <c r="CJ1360" s="75">
        <v>5177</v>
      </c>
      <c r="CK1360" s="75">
        <v>53912</v>
      </c>
      <c r="CL1360" s="73">
        <v>692367.85999999987</v>
      </c>
      <c r="CM1360" s="73">
        <v>951502.76000000024</v>
      </c>
      <c r="CN1360" s="73">
        <v>901278.27000000025</v>
      </c>
      <c r="CO1360" s="73">
        <v>1065145.4899999998</v>
      </c>
      <c r="CP1360" s="73">
        <v>1086991.2500000002</v>
      </c>
      <c r="CQ1360" s="73">
        <v>843497.17999999982</v>
      </c>
      <c r="CR1360" s="73">
        <v>933546.89</v>
      </c>
      <c r="CS1360" s="73">
        <v>1036852.79</v>
      </c>
      <c r="CT1360" s="73">
        <v>823296.2100000002</v>
      </c>
      <c r="CU1360" s="73">
        <v>804211.24999999977</v>
      </c>
      <c r="CV1360" s="73">
        <v>709030.27</v>
      </c>
      <c r="CW1360" s="73">
        <v>740789.98000000021</v>
      </c>
      <c r="CX1360" s="73">
        <v>793277.74000000034</v>
      </c>
      <c r="CY1360" s="77"/>
      <c r="CZ1360" s="4">
        <v>1467</v>
      </c>
      <c r="DA1360" s="76" t="str">
        <f t="shared" si="48"/>
        <v>1467</v>
      </c>
      <c r="DB1360" s="71">
        <v>8.8096976679024568</v>
      </c>
      <c r="DC1360" s="71">
        <v>9.7121925609526993</v>
      </c>
      <c r="DD1360" s="71">
        <v>2.1508613619595369</v>
      </c>
      <c r="DE1360" s="71">
        <v>1.1405291079450712</v>
      </c>
      <c r="DF1360" s="71">
        <v>1.6217001211836661</v>
      </c>
      <c r="DG1360" s="71">
        <v>0.51099481047704287</v>
      </c>
      <c r="DH1360" s="71">
        <v>0.60237185377501579</v>
      </c>
      <c r="DI1360" s="71">
        <v>0.43431301405743833</v>
      </c>
      <c r="DJ1360" s="71">
        <v>0.81840323377719881</v>
      </c>
      <c r="DK1360" s="71">
        <v>0.27147720081037024</v>
      </c>
      <c r="DL1360" s="71">
        <v>0.2859772606556939</v>
      </c>
      <c r="DM1360" s="71">
        <v>0.24753204327535799</v>
      </c>
      <c r="DN1360" s="71">
        <v>0.34369450222659664</v>
      </c>
      <c r="DO1360" s="71">
        <v>0.46579557892234846</v>
      </c>
      <c r="DQ1360" s="71"/>
      <c r="DR1360" s="71"/>
      <c r="DS1360" s="71"/>
      <c r="DT1360" s="71"/>
      <c r="DU1360" s="71"/>
      <c r="DV1360" s="71"/>
      <c r="DW1360" s="71"/>
      <c r="DX1360" s="71"/>
      <c r="DY1360" s="71"/>
      <c r="DZ1360" s="71"/>
      <c r="EA1360" s="71"/>
      <c r="EB1360" s="71"/>
      <c r="EC1360" s="71"/>
      <c r="ED1360" s="71"/>
    </row>
    <row r="1361" spans="1:134">
      <c r="A1361" s="4">
        <v>1462</v>
      </c>
      <c r="B1361" s="46" t="s">
        <v>10278</v>
      </c>
      <c r="C1361" s="65" t="str">
        <f t="shared" si="47"/>
        <v>1462</v>
      </c>
      <c r="D1361" s="69">
        <v>174156.09999999998</v>
      </c>
      <c r="E1361" s="68">
        <v>2131576.54</v>
      </c>
      <c r="F1361" s="68">
        <v>43108.069999999992</v>
      </c>
      <c r="G1361" s="69">
        <v>413648.65999999945</v>
      </c>
      <c r="H1361" s="70">
        <v>100.82921866818837</v>
      </c>
      <c r="I1361" s="70">
        <v>24.078348387942761</v>
      </c>
      <c r="J1361" s="69">
        <v>250690.94</v>
      </c>
      <c r="K1361" s="69">
        <v>250337.51999999996</v>
      </c>
      <c r="L1361" s="69">
        <v>237537.44999999992</v>
      </c>
      <c r="M1361" s="69">
        <v>268584.44999999995</v>
      </c>
      <c r="N1361" s="69">
        <v>365764.69</v>
      </c>
      <c r="O1361" s="69">
        <v>466856.13000000006</v>
      </c>
      <c r="P1361" s="69">
        <v>294154.24999999988</v>
      </c>
      <c r="Q1361" s="69">
        <v>284016.50000000006</v>
      </c>
      <c r="R1361" s="69">
        <v>467054.25000000006</v>
      </c>
      <c r="S1361" s="69">
        <v>278698.90000000002</v>
      </c>
      <c r="T1361" s="69">
        <v>312482.65999999997</v>
      </c>
      <c r="U1361" s="69">
        <v>321013.88</v>
      </c>
      <c r="V1361" s="69">
        <v>174156.09999999998</v>
      </c>
      <c r="W1361" s="70">
        <v>88.542745235394619</v>
      </c>
      <c r="X1361" s="70">
        <v>84.263553748831541</v>
      </c>
      <c r="Y1361" s="70">
        <v>86.983711943823792</v>
      </c>
      <c r="Z1361" s="71">
        <v>82.444292871041796</v>
      </c>
      <c r="AA1361" s="71">
        <v>132.01493791082427</v>
      </c>
      <c r="AB1361" s="71">
        <v>122.30959687469591</v>
      </c>
      <c r="AC1361" s="71">
        <v>98.153266385063745</v>
      </c>
      <c r="AD1361" s="71">
        <v>84.589066228994909</v>
      </c>
      <c r="AE1361" s="71">
        <v>101.63528300470568</v>
      </c>
      <c r="AF1361" s="71">
        <v>102.46263047750215</v>
      </c>
      <c r="AG1361" s="71">
        <v>107.4048382174948</v>
      </c>
      <c r="AH1361" s="71">
        <v>110.78401178089055</v>
      </c>
      <c r="AI1361" s="71">
        <v>104.69078856724055</v>
      </c>
      <c r="AJ1361" s="71">
        <v>-14.357223634830596</v>
      </c>
      <c r="AK1361" s="71">
        <v>-30.047866019630519</v>
      </c>
      <c r="AL1361" s="71">
        <v>-27.764776304840687</v>
      </c>
      <c r="AM1361" s="71">
        <v>-29.068093845017394</v>
      </c>
      <c r="AN1361" s="71">
        <v>-8.3932069985930831</v>
      </c>
      <c r="AO1361" s="71">
        <v>-1.7408344723438218</v>
      </c>
      <c r="AP1361" s="71">
        <v>0.90029616887643549</v>
      </c>
      <c r="AQ1361" s="71">
        <v>5.3697888159658369</v>
      </c>
      <c r="AR1361" s="71">
        <v>79.582603150820376</v>
      </c>
      <c r="AS1361" s="71">
        <v>-12.80470332097755</v>
      </c>
      <c r="AT1361" s="71">
        <v>41.679047457724309</v>
      </c>
      <c r="AU1361" s="71">
        <v>42.32673489009882</v>
      </c>
      <c r="AV1361" s="72">
        <v>32.894863051356047</v>
      </c>
      <c r="AW1361" s="73">
        <v>-42026.02999999997</v>
      </c>
      <c r="AX1361" s="73">
        <v>-107532.22000000009</v>
      </c>
      <c r="AY1361" s="73">
        <v>-91301.360000000015</v>
      </c>
      <c r="AZ1361" s="73">
        <v>-110066.66000000003</v>
      </c>
      <c r="BA1361" s="73">
        <v>-33503.369999999995</v>
      </c>
      <c r="BB1361" s="73">
        <v>-4475.1199999998789</v>
      </c>
      <c r="BC1361" s="73">
        <v>2624.6299999999464</v>
      </c>
      <c r="BD1361" s="73">
        <v>14473.869999999995</v>
      </c>
      <c r="BE1361" s="73">
        <v>206976.58000000005</v>
      </c>
      <c r="BF1361" s="73">
        <v>-40927.170000000042</v>
      </c>
      <c r="BG1361" s="73">
        <v>91925.939999999973</v>
      </c>
      <c r="BH1361" s="73">
        <v>95466.74000000002</v>
      </c>
      <c r="BI1361" s="73">
        <v>43108.069999999992</v>
      </c>
      <c r="BJ1361" s="71">
        <v>11.560037391886837</v>
      </c>
      <c r="BK1361" s="71">
        <v>9.9909062720164332</v>
      </c>
      <c r="BL1361" s="71">
        <v>6.7422286830242442</v>
      </c>
      <c r="BM1361" s="71">
        <v>8.3345741010778482</v>
      </c>
      <c r="BN1361" s="71">
        <v>-2.4775025096923642E-4</v>
      </c>
      <c r="BO1361" s="71">
        <v>8.7193579016285536</v>
      </c>
      <c r="BP1361" s="71">
        <v>17.675767166592347</v>
      </c>
      <c r="BQ1361" s="71">
        <v>19.86359093189628</v>
      </c>
      <c r="BR1361" s="72">
        <v>11.056180887574063</v>
      </c>
      <c r="BS1361" s="72">
        <v>10.410154860285944</v>
      </c>
      <c r="BT1361" s="71">
        <v>11.35735331114768</v>
      </c>
      <c r="BU1361" s="71">
        <v>11.470403592365599</v>
      </c>
      <c r="BV1361" s="71">
        <v>10.45056673001749</v>
      </c>
      <c r="BW1361" s="71">
        <v>11.641872473030867</v>
      </c>
      <c r="BX1361" s="75">
        <v>4585</v>
      </c>
      <c r="BY1361" s="75">
        <v>4399</v>
      </c>
      <c r="BZ1361" s="75">
        <v>4207</v>
      </c>
      <c r="CA1361" s="75">
        <v>4482</v>
      </c>
      <c r="CB1361" s="75">
        <v>5543</v>
      </c>
      <c r="CC1361" s="75">
        <v>7701</v>
      </c>
      <c r="CD1361" s="75">
        <v>4809</v>
      </c>
      <c r="CE1361" s="75">
        <v>5049</v>
      </c>
      <c r="CF1361" s="75">
        <v>7274</v>
      </c>
      <c r="CG1361" s="75">
        <v>4734</v>
      </c>
      <c r="CH1361" s="75">
        <v>5369</v>
      </c>
      <c r="CI1361" s="75">
        <v>5677</v>
      </c>
      <c r="CJ1361" s="75">
        <v>3170</v>
      </c>
      <c r="CK1361" s="75">
        <v>36082</v>
      </c>
      <c r="CL1361" s="73">
        <v>599065.91</v>
      </c>
      <c r="CM1361" s="73">
        <v>563745.17000000004</v>
      </c>
      <c r="CN1361" s="73">
        <v>549902.85000000009</v>
      </c>
      <c r="CO1361" s="73">
        <v>704389.09000000008</v>
      </c>
      <c r="CP1361" s="73">
        <v>627351.11999999988</v>
      </c>
      <c r="CQ1361" s="73">
        <v>491732.31000000006</v>
      </c>
      <c r="CR1361" s="73">
        <v>646319.25000000012</v>
      </c>
      <c r="CS1361" s="73">
        <v>797576.02</v>
      </c>
      <c r="CT1361" s="73">
        <v>656954.00000000012</v>
      </c>
      <c r="CU1361" s="73">
        <v>589850.71000000008</v>
      </c>
      <c r="CV1361" s="73">
        <v>538749.42000000004</v>
      </c>
      <c r="CW1361" s="73">
        <v>585638.88000000012</v>
      </c>
      <c r="CX1361" s="73">
        <v>625251.56999999995</v>
      </c>
      <c r="CY1361" s="77"/>
      <c r="CZ1361" s="4">
        <v>1462</v>
      </c>
      <c r="DA1361" s="76" t="str">
        <f t="shared" si="48"/>
        <v>1462</v>
      </c>
      <c r="DB1361" s="71">
        <v>2.3611377722924436</v>
      </c>
      <c r="DC1361" s="71">
        <v>1.5320757455164689</v>
      </c>
      <c r="DD1361" s="71">
        <v>0.95540793555539771</v>
      </c>
      <c r="DE1361" s="71">
        <v>1.1867312118547306</v>
      </c>
      <c r="DF1361" s="71">
        <v>1.0011794353530632</v>
      </c>
      <c r="DG1361" s="71">
        <v>1.090384184592508</v>
      </c>
      <c r="DH1361" s="71">
        <v>0.29895631721063631</v>
      </c>
      <c r="DI1361" s="71">
        <v>0.87582026985030481</v>
      </c>
      <c r="DJ1361" s="71">
        <v>0.47896291159647553</v>
      </c>
      <c r="DK1361" s="71">
        <v>0.62897918446370826</v>
      </c>
      <c r="DL1361" s="71">
        <v>0.34795372778624212</v>
      </c>
      <c r="DM1361" s="71">
        <v>0.59197507494061019</v>
      </c>
      <c r="DN1361" s="72">
        <v>0.48109851242166102</v>
      </c>
      <c r="DO1361" s="71">
        <v>0.52391719521464419</v>
      </c>
      <c r="DQ1361" s="71"/>
      <c r="DR1361" s="71"/>
      <c r="DS1361" s="71"/>
      <c r="DT1361" s="71"/>
      <c r="DU1361" s="71"/>
      <c r="DV1361" s="71"/>
      <c r="DW1361" s="71"/>
      <c r="DX1361" s="71"/>
      <c r="DY1361" s="71"/>
      <c r="DZ1361" s="71"/>
      <c r="EA1361" s="71"/>
      <c r="EB1361" s="71"/>
      <c r="EC1361" s="71"/>
      <c r="ED1361" s="71"/>
    </row>
    <row r="1362" spans="1:134">
      <c r="A1362" s="4">
        <v>5328</v>
      </c>
      <c r="B1362" s="46" t="s">
        <v>10284</v>
      </c>
      <c r="C1362" s="65" t="str">
        <f t="shared" si="47"/>
        <v>5328</v>
      </c>
      <c r="D1362" s="69">
        <v>79051.419999999984</v>
      </c>
      <c r="E1362" s="68">
        <v>1054157.8599999996</v>
      </c>
      <c r="F1362" s="68">
        <v>24249.769999999982</v>
      </c>
      <c r="G1362" s="69">
        <v>162281.27999999968</v>
      </c>
      <c r="H1362" s="70">
        <v>96.258143094888709</v>
      </c>
      <c r="I1362" s="70">
        <v>18.195486196083287</v>
      </c>
      <c r="J1362" s="69">
        <v>108027.74</v>
      </c>
      <c r="K1362" s="69">
        <v>131688.78999999998</v>
      </c>
      <c r="L1362" s="69">
        <v>135347.57</v>
      </c>
      <c r="M1362" s="69">
        <v>139744.58999999997</v>
      </c>
      <c r="N1362" s="69">
        <v>276331.06</v>
      </c>
      <c r="O1362" s="69">
        <v>180431.40999999997</v>
      </c>
      <c r="P1362" s="69">
        <v>117402.48999999999</v>
      </c>
      <c r="Q1362" s="69">
        <v>133160.59</v>
      </c>
      <c r="R1362" s="69">
        <v>243980.54</v>
      </c>
      <c r="S1362" s="69">
        <v>144684.72</v>
      </c>
      <c r="T1362" s="69">
        <v>172393.11999999997</v>
      </c>
      <c r="U1362" s="69">
        <v>163484.97999999995</v>
      </c>
      <c r="V1362" s="69">
        <v>79051.419999999984</v>
      </c>
      <c r="W1362" s="70">
        <v>70.584809504516954</v>
      </c>
      <c r="X1362" s="70">
        <v>93.632663690458742</v>
      </c>
      <c r="Y1362" s="70">
        <v>105.33858612501616</v>
      </c>
      <c r="Z1362" s="71">
        <v>81.607404228894126</v>
      </c>
      <c r="AA1362" s="71">
        <v>157.55340709603612</v>
      </c>
      <c r="AB1362" s="71">
        <v>95.704382944302097</v>
      </c>
      <c r="AC1362" s="71">
        <v>78.522706208275451</v>
      </c>
      <c r="AD1362" s="71">
        <v>90.834089678170287</v>
      </c>
      <c r="AE1362" s="71">
        <v>95.885998300685998</v>
      </c>
      <c r="AF1362" s="71">
        <v>97.717913377813886</v>
      </c>
      <c r="AG1362" s="71">
        <v>100.98571142774139</v>
      </c>
      <c r="AH1362" s="71">
        <v>109.70879797963724</v>
      </c>
      <c r="AI1362" s="71">
        <v>102.95190431294439</v>
      </c>
      <c r="AJ1362" s="71">
        <v>-35.862096645012222</v>
      </c>
      <c r="AK1362" s="71">
        <v>-27.099443494989629</v>
      </c>
      <c r="AL1362" s="71">
        <v>-20.628037893975083</v>
      </c>
      <c r="AM1362" s="71">
        <v>-28.945576102335778</v>
      </c>
      <c r="AN1362" s="71">
        <v>7.2664273091753495</v>
      </c>
      <c r="AO1362" s="71">
        <v>-30.46677803918848</v>
      </c>
      <c r="AP1362" s="71">
        <v>-27.442697324175569</v>
      </c>
      <c r="AQ1362" s="71">
        <v>18.405542521459584</v>
      </c>
      <c r="AR1362" s="71">
        <v>61.892034482303337</v>
      </c>
      <c r="AS1362" s="71">
        <v>-19.013592208228825</v>
      </c>
      <c r="AT1362" s="71">
        <v>28.429169603744398</v>
      </c>
      <c r="AU1362" s="71">
        <v>64.77676391841473</v>
      </c>
      <c r="AV1362" s="72">
        <v>44.250072762407669</v>
      </c>
      <c r="AW1362" s="73">
        <v>-60402.679999999949</v>
      </c>
      <c r="AX1362" s="73">
        <v>-48952.890000000014</v>
      </c>
      <c r="AY1362" s="73">
        <v>-35175.580000000016</v>
      </c>
      <c r="AZ1362" s="73">
        <v>-56928.020000000019</v>
      </c>
      <c r="BA1362" s="73">
        <v>18727.170000000013</v>
      </c>
      <c r="BB1362" s="73">
        <v>-73950.28</v>
      </c>
      <c r="BC1362" s="73">
        <v>-44404.090000000026</v>
      </c>
      <c r="BD1362" s="73">
        <v>20699.140000000014</v>
      </c>
      <c r="BE1362" s="73">
        <v>93274.830000000075</v>
      </c>
      <c r="BF1362" s="73">
        <v>-33968.370000000024</v>
      </c>
      <c r="BG1362" s="73">
        <v>38161.059999999969</v>
      </c>
      <c r="BH1362" s="73">
        <v>64268.939999999944</v>
      </c>
      <c r="BI1362" s="73">
        <v>24249.769999999982</v>
      </c>
      <c r="BJ1362" s="71">
        <v>9.3256926474540069</v>
      </c>
      <c r="BK1362" s="71">
        <v>8.9451322644403</v>
      </c>
      <c r="BL1362" s="71">
        <v>12.03667332916352</v>
      </c>
      <c r="BM1362" s="71">
        <v>15.333732160543022</v>
      </c>
      <c r="BN1362" s="71">
        <v>-14.734810519783089</v>
      </c>
      <c r="BO1362" s="71">
        <v>2.7025749938887556</v>
      </c>
      <c r="BP1362" s="71">
        <v>12.886815074041671</v>
      </c>
      <c r="BQ1362" s="71">
        <v>8.3522527530716282</v>
      </c>
      <c r="BR1362" s="72">
        <v>14.068327441716399</v>
      </c>
      <c r="BS1362" s="72">
        <v>12.797026111177519</v>
      </c>
      <c r="BT1362" s="71">
        <v>17.919656628248205</v>
      </c>
      <c r="BU1362" s="71">
        <v>17.03604896450501</v>
      </c>
      <c r="BV1362" s="71">
        <v>13.914505434142903</v>
      </c>
      <c r="BW1362" s="71">
        <v>12.711726673047865</v>
      </c>
      <c r="BX1362" s="75">
        <v>2669</v>
      </c>
      <c r="BY1362" s="75">
        <v>3588</v>
      </c>
      <c r="BZ1362" s="75">
        <v>3384</v>
      </c>
      <c r="CA1362" s="75">
        <v>3741</v>
      </c>
      <c r="CB1362" s="75">
        <v>4304</v>
      </c>
      <c r="CC1362" s="75">
        <v>3690</v>
      </c>
      <c r="CD1362" s="75">
        <v>3100</v>
      </c>
      <c r="CE1362" s="75">
        <v>3564</v>
      </c>
      <c r="CF1362" s="75">
        <v>4715</v>
      </c>
      <c r="CG1362" s="75">
        <v>3716</v>
      </c>
      <c r="CH1362" s="75">
        <v>4187</v>
      </c>
      <c r="CI1362" s="75">
        <v>4220</v>
      </c>
      <c r="CJ1362" s="75">
        <v>2019</v>
      </c>
      <c r="CK1362" s="75">
        <v>25521</v>
      </c>
      <c r="CL1362" s="73">
        <v>414940.44999999995</v>
      </c>
      <c r="CM1362" s="73">
        <v>391085.33999999997</v>
      </c>
      <c r="CN1362" s="73">
        <v>338205.67000000004</v>
      </c>
      <c r="CO1362" s="73">
        <v>382741.3</v>
      </c>
      <c r="CP1362" s="73">
        <v>513009.15000000008</v>
      </c>
      <c r="CQ1362" s="73">
        <v>550760.8400000002</v>
      </c>
      <c r="CR1362" s="73">
        <v>472396.17</v>
      </c>
      <c r="CS1362" s="73">
        <v>522712.06999999995</v>
      </c>
      <c r="CT1362" s="73">
        <v>443357.61000000004</v>
      </c>
      <c r="CU1362" s="73">
        <v>447621.9200000001</v>
      </c>
      <c r="CV1362" s="73">
        <v>433631.17000000004</v>
      </c>
      <c r="CW1362" s="73">
        <v>428773.68999999994</v>
      </c>
      <c r="CX1362" s="73">
        <v>442817.49000000005</v>
      </c>
      <c r="CY1362" s="77"/>
      <c r="CZ1362" s="4">
        <v>5328</v>
      </c>
      <c r="DA1362" s="76" t="str">
        <f t="shared" si="48"/>
        <v>5328</v>
      </c>
      <c r="DB1362" s="71">
        <v>1.8047082002974308</v>
      </c>
      <c r="DC1362" s="71">
        <v>1.184798266834824</v>
      </c>
      <c r="DD1362" s="71">
        <v>0.38244735236017291</v>
      </c>
      <c r="DE1362" s="71">
        <v>0.1917478563193232</v>
      </c>
      <c r="DF1362" s="71">
        <v>1.8630853289316893</v>
      </c>
      <c r="DG1362" s="71">
        <v>0.664914533617736</v>
      </c>
      <c r="DH1362" s="71">
        <v>0.31293576139168577</v>
      </c>
      <c r="DI1362" s="71">
        <v>0.1516292434975971</v>
      </c>
      <c r="DJ1362" s="71">
        <v>1.0602598365909999</v>
      </c>
      <c r="DK1362" s="71">
        <v>1.7094423131978717E-2</v>
      </c>
      <c r="DL1362" s="71">
        <v>0.11888537196925535</v>
      </c>
      <c r="DM1362" s="71">
        <v>3.9706529950610678E-2</v>
      </c>
      <c r="DN1362" s="71">
        <v>0.45848460547589337</v>
      </c>
      <c r="DO1362" s="71">
        <v>0.35706641657978311</v>
      </c>
      <c r="DQ1362" s="71"/>
      <c r="DR1362" s="71"/>
      <c r="DS1362" s="71"/>
      <c r="DT1362" s="71"/>
      <c r="DU1362" s="71"/>
      <c r="DV1362" s="71"/>
      <c r="DW1362" s="71"/>
      <c r="DX1362" s="71"/>
      <c r="DY1362" s="71"/>
      <c r="DZ1362" s="71"/>
      <c r="EA1362" s="71"/>
      <c r="EB1362" s="71"/>
      <c r="EC1362" s="71"/>
      <c r="ED1362" s="71"/>
    </row>
    <row r="1363" spans="1:134">
      <c r="A1363" s="4">
        <v>5315</v>
      </c>
      <c r="B1363" s="46" t="s">
        <v>10291</v>
      </c>
      <c r="C1363" s="65" t="str">
        <f t="shared" si="47"/>
        <v>5315</v>
      </c>
      <c r="D1363" s="69">
        <v>114921.68999999999</v>
      </c>
      <c r="E1363" s="68">
        <v>1187580.3</v>
      </c>
      <c r="F1363" s="68">
        <v>36012.920000000013</v>
      </c>
      <c r="G1363" s="69">
        <v>283548.95000000088</v>
      </c>
      <c r="H1363" s="70">
        <v>105.87848320333836</v>
      </c>
      <c r="I1363" s="70">
        <v>31.364946580669042</v>
      </c>
      <c r="J1363" s="69">
        <v>141325.63999999993</v>
      </c>
      <c r="K1363" s="69">
        <v>126879.94999999998</v>
      </c>
      <c r="L1363" s="69">
        <v>107286.51999999996</v>
      </c>
      <c r="M1363" s="69">
        <v>156005.49999999997</v>
      </c>
      <c r="N1363" s="69">
        <v>218003.28999999995</v>
      </c>
      <c r="O1363" s="69">
        <v>272082.98</v>
      </c>
      <c r="P1363" s="69">
        <v>131217.36000000002</v>
      </c>
      <c r="Q1363" s="69">
        <v>129435.01999999999</v>
      </c>
      <c r="R1363" s="69">
        <v>305894.60999999993</v>
      </c>
      <c r="S1363" s="69">
        <v>160643.93</v>
      </c>
      <c r="T1363" s="69">
        <v>169935.08</v>
      </c>
      <c r="U1363" s="69">
        <v>175532.61</v>
      </c>
      <c r="V1363" s="69">
        <v>114921.68999999999</v>
      </c>
      <c r="W1363" s="70">
        <v>100.01150171290456</v>
      </c>
      <c r="X1363" s="70">
        <v>89.181687059101606</v>
      </c>
      <c r="Y1363" s="70">
        <v>80.560398380299731</v>
      </c>
      <c r="Z1363" s="71">
        <v>94.96967621656583</v>
      </c>
      <c r="AA1363" s="71">
        <v>137.35805904902335</v>
      </c>
      <c r="AB1363" s="71">
        <v>116.49693394586151</v>
      </c>
      <c r="AC1363" s="71">
        <v>90.586626481533102</v>
      </c>
      <c r="AD1363" s="71">
        <v>91.727361195036892</v>
      </c>
      <c r="AE1363" s="71">
        <v>109.70238745614331</v>
      </c>
      <c r="AF1363" s="71">
        <v>108.43764801471345</v>
      </c>
      <c r="AG1363" s="71">
        <v>111.3561554794755</v>
      </c>
      <c r="AH1363" s="71">
        <v>109.68220327518574</v>
      </c>
      <c r="AI1363" s="71">
        <v>119.63988756847621</v>
      </c>
      <c r="AJ1363" s="71">
        <v>-1.6231531932009435</v>
      </c>
      <c r="AK1363" s="71">
        <v>-19.520008464103324</v>
      </c>
      <c r="AL1363" s="71">
        <v>-29.812698039905825</v>
      </c>
      <c r="AM1363" s="71">
        <v>-21.254061582402418</v>
      </c>
      <c r="AN1363" s="71">
        <v>7.1176701295288636</v>
      </c>
      <c r="AO1363" s="71">
        <v>-1.1899852309553482</v>
      </c>
      <c r="AP1363" s="71">
        <v>-6.5643064054582538</v>
      </c>
      <c r="AQ1363" s="71">
        <v>18.332324032405921</v>
      </c>
      <c r="AR1363" s="71">
        <v>117.13409881727621</v>
      </c>
      <c r="AS1363" s="71">
        <v>-17.932856680525532</v>
      </c>
      <c r="AT1363" s="71">
        <v>46.827893441716469</v>
      </c>
      <c r="AU1363" s="71">
        <v>42.777716953749675</v>
      </c>
      <c r="AV1363" s="72">
        <v>45.638678691861536</v>
      </c>
      <c r="AW1363" s="73">
        <v>-2331.780000000057</v>
      </c>
      <c r="AX1363" s="73">
        <v>-30774.080000000045</v>
      </c>
      <c r="AY1363" s="73">
        <v>-45570.930000000022</v>
      </c>
      <c r="AZ1363" s="73">
        <v>-42106.94</v>
      </c>
      <c r="BA1363" s="73">
        <v>14510.190000000031</v>
      </c>
      <c r="BB1363" s="73">
        <v>-201.24999999994179</v>
      </c>
      <c r="BC1363" s="73">
        <v>-9218.6499999999942</v>
      </c>
      <c r="BD1363" s="73">
        <v>20052.379999999946</v>
      </c>
      <c r="BE1363" s="73">
        <v>165016.40999999997</v>
      </c>
      <c r="BF1363" s="73">
        <v>-35103.01999999996</v>
      </c>
      <c r="BG1363" s="73">
        <v>54197.479999999967</v>
      </c>
      <c r="BH1363" s="73">
        <v>52591.429999999935</v>
      </c>
      <c r="BI1363" s="73">
        <v>36012.920000000013</v>
      </c>
      <c r="BJ1363" s="71">
        <v>12.055624879159209</v>
      </c>
      <c r="BK1363" s="71">
        <v>10.442226242292001</v>
      </c>
      <c r="BL1363" s="71">
        <v>9.7126836741251363</v>
      </c>
      <c r="BM1363" s="71">
        <v>8.3769357955936457</v>
      </c>
      <c r="BN1363" s="71">
        <v>-4.1037128300096688</v>
      </c>
      <c r="BO1363" s="71">
        <v>4.244479009545798</v>
      </c>
      <c r="BP1363" s="71">
        <v>11.808685020261303</v>
      </c>
      <c r="BQ1363" s="71">
        <v>14.40476686021659</v>
      </c>
      <c r="BR1363" s="72">
        <v>11.198808588006139</v>
      </c>
      <c r="BS1363" s="72">
        <v>9.9129622841504315</v>
      </c>
      <c r="BT1363" s="71">
        <v>9.4401219450769336</v>
      </c>
      <c r="BU1363" s="71">
        <v>10.306197533155952</v>
      </c>
      <c r="BV1363" s="71">
        <v>4.0246481499482334</v>
      </c>
      <c r="BW1363" s="71">
        <v>8.9278709662664379</v>
      </c>
      <c r="BX1363" s="75">
        <v>4421</v>
      </c>
      <c r="BY1363" s="75">
        <v>3987</v>
      </c>
      <c r="BZ1363" s="75">
        <v>3332</v>
      </c>
      <c r="CA1363" s="75">
        <v>4204</v>
      </c>
      <c r="CB1363" s="75">
        <v>5663</v>
      </c>
      <c r="CC1363" s="75">
        <v>6872</v>
      </c>
      <c r="CD1363" s="75">
        <v>3773</v>
      </c>
      <c r="CE1363" s="75">
        <v>3484</v>
      </c>
      <c r="CF1363" s="75">
        <v>6675</v>
      </c>
      <c r="CG1363" s="75">
        <v>4607</v>
      </c>
      <c r="CH1363" s="75">
        <v>4843</v>
      </c>
      <c r="CI1363" s="75">
        <v>5095</v>
      </c>
      <c r="CJ1363" s="75">
        <v>3075</v>
      </c>
      <c r="CK1363" s="75">
        <v>31552</v>
      </c>
      <c r="CL1363" s="73">
        <v>427000.34</v>
      </c>
      <c r="CM1363" s="73">
        <v>387193.56999999995</v>
      </c>
      <c r="CN1363" s="73">
        <v>400996.4200000001</v>
      </c>
      <c r="CO1363" s="73">
        <v>464973.2300000001</v>
      </c>
      <c r="CP1363" s="73">
        <v>485151.41</v>
      </c>
      <c r="CQ1363" s="73">
        <v>434415.13</v>
      </c>
      <c r="CR1363" s="73">
        <v>384220.04</v>
      </c>
      <c r="CS1363" s="73">
        <v>609109.71</v>
      </c>
      <c r="CT1363" s="73">
        <v>538266.11</v>
      </c>
      <c r="CU1363" s="73">
        <v>483107.60000000003</v>
      </c>
      <c r="CV1363" s="73">
        <v>529273.62</v>
      </c>
      <c r="CW1363" s="73">
        <v>458724.50999999995</v>
      </c>
      <c r="CX1363" s="73">
        <v>518982.64999999991</v>
      </c>
      <c r="CY1363" s="77"/>
      <c r="CZ1363" s="4">
        <v>5315</v>
      </c>
      <c r="DA1363" s="76" t="str">
        <f t="shared" si="48"/>
        <v>5315</v>
      </c>
      <c r="DB1363" s="71">
        <v>2.051141601021969</v>
      </c>
      <c r="DC1363" s="71">
        <v>0.93493605654090295</v>
      </c>
      <c r="DD1363" s="71">
        <v>2.7459692855657862</v>
      </c>
      <c r="DE1363" s="71">
        <v>1.1998054675730243</v>
      </c>
      <c r="DF1363" s="71">
        <v>1.1885715615491539</v>
      </c>
      <c r="DG1363" s="71">
        <v>0.85000850717438514</v>
      </c>
      <c r="DH1363" s="71">
        <v>1.2321069054215308</v>
      </c>
      <c r="DI1363" s="71">
        <v>1.3127690476913871</v>
      </c>
      <c r="DJ1363" s="71">
        <v>0.58492220039037923</v>
      </c>
      <c r="DK1363" s="71">
        <v>0.36494493050695187</v>
      </c>
      <c r="DL1363" s="71">
        <v>0.8804235328453095</v>
      </c>
      <c r="DM1363" s="71">
        <v>0.70310578616584962</v>
      </c>
      <c r="DN1363" s="71">
        <v>0.66878091318242205</v>
      </c>
      <c r="DO1363" s="71">
        <v>0.77548887460495863</v>
      </c>
      <c r="DQ1363" s="71"/>
      <c r="DR1363" s="71"/>
      <c r="DS1363" s="71"/>
      <c r="DT1363" s="71"/>
      <c r="DU1363" s="71"/>
      <c r="DV1363" s="71"/>
      <c r="DW1363" s="71"/>
      <c r="DX1363" s="71"/>
      <c r="DY1363" s="71"/>
      <c r="DZ1363" s="71"/>
      <c r="EA1363" s="71"/>
      <c r="EB1363" s="71"/>
      <c r="EC1363" s="71"/>
      <c r="ED1363" s="71"/>
    </row>
    <row r="1364" spans="1:134">
      <c r="A1364" s="4">
        <v>1440</v>
      </c>
      <c r="B1364" s="46" t="s">
        <v>10298</v>
      </c>
      <c r="C1364" s="65" t="str">
        <f t="shared" si="47"/>
        <v>1440</v>
      </c>
      <c r="D1364" s="69">
        <v>237788.96</v>
      </c>
      <c r="E1364" s="68">
        <v>2378142.1999999997</v>
      </c>
      <c r="F1364" s="68">
        <v>10847.020000000019</v>
      </c>
      <c r="G1364" s="69">
        <v>87401.410000000615</v>
      </c>
      <c r="H1364" s="70">
        <v>87.883638784836009</v>
      </c>
      <c r="I1364" s="70">
        <v>3.8154212114065</v>
      </c>
      <c r="J1364" s="69">
        <v>431439.73999999987</v>
      </c>
      <c r="K1364" s="69">
        <v>328110.40999999997</v>
      </c>
      <c r="L1364" s="69">
        <v>303640.67</v>
      </c>
      <c r="M1364" s="69">
        <v>366098.69999999995</v>
      </c>
      <c r="N1364" s="69">
        <v>423612.89</v>
      </c>
      <c r="O1364" s="69">
        <v>504729.77999999997</v>
      </c>
      <c r="P1364" s="69">
        <v>283329.67999999993</v>
      </c>
      <c r="Q1364" s="69">
        <v>314796.86999999994</v>
      </c>
      <c r="R1364" s="69">
        <v>491681.78999999992</v>
      </c>
      <c r="S1364" s="69">
        <v>324988.71999999997</v>
      </c>
      <c r="T1364" s="69">
        <v>365766.73999999993</v>
      </c>
      <c r="U1364" s="69">
        <v>359789.43999999994</v>
      </c>
      <c r="V1364" s="69">
        <v>237788.96</v>
      </c>
      <c r="W1364" s="70">
        <v>126.78764024296902</v>
      </c>
      <c r="X1364" s="70">
        <v>73.269615726121728</v>
      </c>
      <c r="Y1364" s="70">
        <v>87.882565117851598</v>
      </c>
      <c r="Z1364" s="71">
        <v>90.807443080701617</v>
      </c>
      <c r="AA1364" s="71">
        <v>83.48808098952</v>
      </c>
      <c r="AB1364" s="71">
        <v>79.729500448201975</v>
      </c>
      <c r="AC1364" s="71">
        <v>71.841623467445643</v>
      </c>
      <c r="AD1364" s="71">
        <v>81.165569902560648</v>
      </c>
      <c r="AE1364" s="71">
        <v>90.027069269496835</v>
      </c>
      <c r="AF1364" s="71">
        <v>97.803574180225382</v>
      </c>
      <c r="AG1364" s="71">
        <v>89.337745798046413</v>
      </c>
      <c r="AH1364" s="71">
        <v>96.777042940155638</v>
      </c>
      <c r="AI1364" s="71">
        <v>90.017520236673604</v>
      </c>
      <c r="AJ1364" s="71">
        <v>29.704516794766846</v>
      </c>
      <c r="AK1364" s="71">
        <v>21.549718258840866</v>
      </c>
      <c r="AL1364" s="71">
        <v>5.6191643749056386</v>
      </c>
      <c r="AM1364" s="71">
        <v>-6.0188118096651806</v>
      </c>
      <c r="AN1364" s="71">
        <v>-19.695295383222835</v>
      </c>
      <c r="AO1364" s="71">
        <v>-18.658227777109669</v>
      </c>
      <c r="AP1364" s="71">
        <v>-27.203325531998544</v>
      </c>
      <c r="AQ1364" s="71">
        <v>-1.3952090187068444</v>
      </c>
      <c r="AR1364" s="71">
        <v>51.391262408492992</v>
      </c>
      <c r="AS1364" s="71">
        <v>-19.298803941930842</v>
      </c>
      <c r="AT1364" s="71">
        <v>14.474924034536961</v>
      </c>
      <c r="AU1364" s="71">
        <v>16.685107757384209</v>
      </c>
      <c r="AV1364" s="72">
        <v>4.7796454018151247</v>
      </c>
      <c r="AW1364" s="73">
        <v>98806.959999999846</v>
      </c>
      <c r="AX1364" s="73">
        <v>58171.150000000081</v>
      </c>
      <c r="AY1364" s="73">
        <v>16154.330000000075</v>
      </c>
      <c r="AZ1364" s="73">
        <v>-23445.960000000079</v>
      </c>
      <c r="BA1364" s="73">
        <v>-103894.05000000005</v>
      </c>
      <c r="BB1364" s="73">
        <v>-107802.2900000001</v>
      </c>
      <c r="BC1364" s="73">
        <v>-105877.21999999991</v>
      </c>
      <c r="BD1364" s="73">
        <v>-4454.2200000000885</v>
      </c>
      <c r="BE1364" s="73">
        <v>166906.25</v>
      </c>
      <c r="BF1364" s="73">
        <v>-77717.479999999865</v>
      </c>
      <c r="BG1364" s="73">
        <v>46249.829999999958</v>
      </c>
      <c r="BH1364" s="73">
        <v>51447.229999999923</v>
      </c>
      <c r="BI1364" s="73">
        <v>10847.020000000019</v>
      </c>
      <c r="BJ1364" s="71">
        <v>20.904531205391763</v>
      </c>
      <c r="BK1364" s="71">
        <v>18.056504346095338</v>
      </c>
      <c r="BL1364" s="71">
        <v>17.973282033929568</v>
      </c>
      <c r="BM1364" s="71">
        <v>19.010058878707081</v>
      </c>
      <c r="BN1364" s="71">
        <v>7.7481831102089416</v>
      </c>
      <c r="BO1364" s="71">
        <v>10.874225968124037</v>
      </c>
      <c r="BP1364" s="71">
        <v>19.885558631977943</v>
      </c>
      <c r="BQ1364" s="71">
        <v>18.540749005406461</v>
      </c>
      <c r="BR1364" s="72">
        <v>17.501372613447188</v>
      </c>
      <c r="BS1364" s="72">
        <v>15.843620952748605</v>
      </c>
      <c r="BT1364" s="71">
        <v>18.049831099946008</v>
      </c>
      <c r="BU1364" s="71">
        <v>15.844186517165081</v>
      </c>
      <c r="BV1364" s="71">
        <v>15.557307476265049</v>
      </c>
      <c r="BW1364" s="71">
        <v>15.968694755011825</v>
      </c>
      <c r="BX1364" s="75">
        <v>6819</v>
      </c>
      <c r="BY1364" s="75">
        <v>5722</v>
      </c>
      <c r="BZ1364" s="75">
        <v>5577</v>
      </c>
      <c r="CA1364" s="75">
        <v>6399</v>
      </c>
      <c r="CB1364" s="75">
        <v>7364</v>
      </c>
      <c r="CC1364" s="75">
        <v>8941</v>
      </c>
      <c r="CD1364" s="75">
        <v>5668</v>
      </c>
      <c r="CE1364" s="75">
        <v>5730</v>
      </c>
      <c r="CF1364" s="75">
        <v>9601</v>
      </c>
      <c r="CG1364" s="75">
        <v>6711</v>
      </c>
      <c r="CH1364" s="75">
        <v>7130</v>
      </c>
      <c r="CI1364" s="75">
        <v>6818</v>
      </c>
      <c r="CJ1364" s="75">
        <v>4249</v>
      </c>
      <c r="CK1364" s="75">
        <v>45907</v>
      </c>
      <c r="CL1364" s="73">
        <v>649964.83999999973</v>
      </c>
      <c r="CM1364" s="73">
        <v>671344.72000000009</v>
      </c>
      <c r="CN1364" s="73">
        <v>647582.15</v>
      </c>
      <c r="CO1364" s="73">
        <v>770097.04999999993</v>
      </c>
      <c r="CP1364" s="73">
        <v>773465.7300000001</v>
      </c>
      <c r="CQ1364" s="73">
        <v>635423.4800000001</v>
      </c>
      <c r="CR1364" s="73">
        <v>601835.49000000011</v>
      </c>
      <c r="CS1364" s="73">
        <v>655594.4</v>
      </c>
      <c r="CT1364" s="73">
        <v>671344.81000000017</v>
      </c>
      <c r="CU1364" s="73">
        <v>631272.16000000015</v>
      </c>
      <c r="CV1364" s="73">
        <v>645411.64999999991</v>
      </c>
      <c r="CW1364" s="73">
        <v>674803.78999999992</v>
      </c>
      <c r="CX1364" s="73">
        <v>684325.41000000015</v>
      </c>
      <c r="CY1364" s="77"/>
      <c r="CZ1364" s="4">
        <v>1440</v>
      </c>
      <c r="DA1364" s="76" t="str">
        <f t="shared" si="48"/>
        <v>1440</v>
      </c>
      <c r="DB1364" s="71">
        <v>1.3491039058330576</v>
      </c>
      <c r="DC1364" s="71">
        <v>1.4138735469344013</v>
      </c>
      <c r="DD1364" s="71">
        <v>1.7184565245185559</v>
      </c>
      <c r="DE1364" s="71">
        <v>0.40086424993043457</v>
      </c>
      <c r="DF1364" s="71">
        <v>0.90680326502423358</v>
      </c>
      <c r="DG1364" s="71">
        <v>0.85192360551401813</v>
      </c>
      <c r="DH1364" s="71">
        <v>0.42076613222749831</v>
      </c>
      <c r="DI1364" s="71">
        <v>0.57681812400900567</v>
      </c>
      <c r="DJ1364" s="71">
        <v>0.3722963602220547</v>
      </c>
      <c r="DK1364" s="71">
        <v>0.40902501540745095</v>
      </c>
      <c r="DL1364" s="71">
        <v>0.2993869161123987</v>
      </c>
      <c r="DM1364" s="71">
        <v>0.16580115467271678</v>
      </c>
      <c r="DN1364" s="71">
        <v>0.15052543069636962</v>
      </c>
      <c r="DO1364" s="71">
        <v>0.3450348880963594</v>
      </c>
      <c r="DQ1364" s="71"/>
      <c r="DR1364" s="71"/>
      <c r="DS1364" s="71"/>
      <c r="DT1364" s="71"/>
      <c r="DU1364" s="71"/>
      <c r="DV1364" s="71"/>
      <c r="DW1364" s="71"/>
      <c r="DX1364" s="71"/>
      <c r="DY1364" s="71"/>
      <c r="DZ1364" s="71"/>
      <c r="EA1364" s="71"/>
      <c r="EB1364" s="71"/>
      <c r="EC1364" s="71"/>
      <c r="ED1364" s="71"/>
    </row>
    <row r="1365" spans="1:134">
      <c r="A1365" s="4">
        <v>5290</v>
      </c>
      <c r="B1365" s="46" t="s">
        <v>10305</v>
      </c>
      <c r="C1365" s="65" t="str">
        <f t="shared" si="47"/>
        <v>5290</v>
      </c>
      <c r="D1365" s="69">
        <v>215248.18</v>
      </c>
      <c r="E1365" s="68">
        <v>2555862.0799999996</v>
      </c>
      <c r="F1365" s="68">
        <v>45720.330000000016</v>
      </c>
      <c r="G1365" s="69">
        <v>504474.55999999912</v>
      </c>
      <c r="H1365" s="70">
        <v>102.66666629336183</v>
      </c>
      <c r="I1365" s="70">
        <v>24.59187038439228</v>
      </c>
      <c r="J1365" s="69">
        <v>301891.83999999997</v>
      </c>
      <c r="K1365" s="69">
        <v>309571.58999999997</v>
      </c>
      <c r="L1365" s="69">
        <v>268636.87</v>
      </c>
      <c r="M1365" s="69">
        <v>367244.66</v>
      </c>
      <c r="N1365" s="69">
        <v>469709.99999999988</v>
      </c>
      <c r="O1365" s="69">
        <v>500733.60999999993</v>
      </c>
      <c r="P1365" s="69">
        <v>300563.17</v>
      </c>
      <c r="Q1365" s="69">
        <v>299023.85999999993</v>
      </c>
      <c r="R1365" s="69">
        <v>619164.08999999985</v>
      </c>
      <c r="S1365" s="69">
        <v>320874.46999999997</v>
      </c>
      <c r="T1365" s="69">
        <v>408119.5799999999</v>
      </c>
      <c r="U1365" s="69">
        <v>392868.73000000004</v>
      </c>
      <c r="V1365" s="69">
        <v>215248.18</v>
      </c>
      <c r="W1365" s="70">
        <v>77.605069654913294</v>
      </c>
      <c r="X1365" s="70">
        <v>88.451966110359109</v>
      </c>
      <c r="Y1365" s="70">
        <v>94.618990467501135</v>
      </c>
      <c r="Z1365" s="71">
        <v>109.29926748991386</v>
      </c>
      <c r="AA1365" s="71">
        <v>87.077109090921908</v>
      </c>
      <c r="AB1365" s="71">
        <v>111.77192149483264</v>
      </c>
      <c r="AC1365" s="71">
        <v>82.60765575415634</v>
      </c>
      <c r="AD1365" s="71">
        <v>101.32993260616301</v>
      </c>
      <c r="AE1365" s="71">
        <v>106.65072129833695</v>
      </c>
      <c r="AF1365" s="71">
        <v>105.74556173568736</v>
      </c>
      <c r="AG1365" s="71">
        <v>120.41031636598123</v>
      </c>
      <c r="AH1365" s="71">
        <v>97.547172672330092</v>
      </c>
      <c r="AI1365" s="71">
        <v>105.07536769599139</v>
      </c>
      <c r="AJ1365" s="71">
        <v>-23.130595812294207</v>
      </c>
      <c r="AK1365" s="71">
        <v>-20.555858745003043</v>
      </c>
      <c r="AL1365" s="71">
        <v>-28.846947428554238</v>
      </c>
      <c r="AM1365" s="71">
        <v>-20.791087786146768</v>
      </c>
      <c r="AN1365" s="71">
        <v>-34.886109677181999</v>
      </c>
      <c r="AO1365" s="71">
        <v>-5.932175959084085</v>
      </c>
      <c r="AP1365" s="71">
        <v>-17.279023229030564</v>
      </c>
      <c r="AQ1365" s="71">
        <v>29.266138173178579</v>
      </c>
      <c r="AR1365" s="71">
        <v>99.588611507021668</v>
      </c>
      <c r="AS1365" s="71">
        <v>-19.480341640299116</v>
      </c>
      <c r="AT1365" s="71">
        <v>54.200127200500404</v>
      </c>
      <c r="AU1365" s="71">
        <v>25.198661539221014</v>
      </c>
      <c r="AV1365" s="72">
        <v>26.969214792731712</v>
      </c>
      <c r="AW1365" s="73">
        <v>-90841.580000000075</v>
      </c>
      <c r="AX1365" s="73">
        <v>-80100.430000000051</v>
      </c>
      <c r="AY1365" s="73">
        <v>-108911.04999999999</v>
      </c>
      <c r="AZ1365" s="73">
        <v>-96395.919999999925</v>
      </c>
      <c r="BA1365" s="73">
        <v>-251656.82000000007</v>
      </c>
      <c r="BB1365" s="73">
        <v>-22992.910000000033</v>
      </c>
      <c r="BC1365" s="73">
        <v>-62782.599999999977</v>
      </c>
      <c r="BD1365" s="73">
        <v>67699.659999999916</v>
      </c>
      <c r="BE1365" s="73">
        <v>308943.93999999989</v>
      </c>
      <c r="BF1365" s="73">
        <v>-77630.039999999921</v>
      </c>
      <c r="BG1365" s="73">
        <v>143450.80999999994</v>
      </c>
      <c r="BH1365" s="73">
        <v>79072.460000000079</v>
      </c>
      <c r="BI1365" s="73">
        <v>45720.330000000016</v>
      </c>
      <c r="BJ1365" s="71">
        <v>12.275416889505321</v>
      </c>
      <c r="BK1365" s="71">
        <v>7.9302573112682548</v>
      </c>
      <c r="BL1365" s="71">
        <v>9.5611672623686612</v>
      </c>
      <c r="BM1365" s="71">
        <v>10.39580320976809</v>
      </c>
      <c r="BN1365" s="71">
        <v>-4.9193584666552326E-2</v>
      </c>
      <c r="BO1365" s="71">
        <v>5.9430916907724782</v>
      </c>
      <c r="BP1365" s="71">
        <v>18.759540136898796</v>
      </c>
      <c r="BQ1365" s="71">
        <v>13.663927671873866</v>
      </c>
      <c r="BR1365" s="72">
        <v>2.8752259761377768</v>
      </c>
      <c r="BS1365" s="72">
        <v>9.498481939874285</v>
      </c>
      <c r="BT1365" s="71">
        <v>10.609891263527324</v>
      </c>
      <c r="BU1365" s="71">
        <v>9.0198248847470719</v>
      </c>
      <c r="BV1365" s="71">
        <v>5.9457220105433954</v>
      </c>
      <c r="BW1365" s="71">
        <v>7.8922259666435153</v>
      </c>
      <c r="BX1365" s="75">
        <v>6407</v>
      </c>
      <c r="BY1365" s="75">
        <v>5887</v>
      </c>
      <c r="BZ1365" s="75">
        <v>5363</v>
      </c>
      <c r="CA1365" s="75">
        <v>6171</v>
      </c>
      <c r="CB1365" s="75">
        <v>7435</v>
      </c>
      <c r="CC1365" s="75">
        <v>9265</v>
      </c>
      <c r="CD1365" s="75">
        <v>6002</v>
      </c>
      <c r="CE1365" s="75">
        <v>5566</v>
      </c>
      <c r="CF1365" s="75">
        <v>8891</v>
      </c>
      <c r="CG1365" s="75">
        <v>6211</v>
      </c>
      <c r="CH1365" s="75">
        <v>6699</v>
      </c>
      <c r="CI1365" s="75">
        <v>7129</v>
      </c>
      <c r="CJ1365" s="75">
        <v>4066</v>
      </c>
      <c r="CK1365" s="75">
        <v>44564</v>
      </c>
      <c r="CL1365" s="73">
        <v>551818.40999999992</v>
      </c>
      <c r="CM1365" s="73">
        <v>544351.73999999987</v>
      </c>
      <c r="CN1365" s="73">
        <v>677933.11</v>
      </c>
      <c r="CO1365" s="73">
        <v>652821.19999999995</v>
      </c>
      <c r="CP1365" s="73">
        <v>736855.91999999993</v>
      </c>
      <c r="CQ1365" s="73">
        <v>591543.78000000014</v>
      </c>
      <c r="CR1365" s="73">
        <v>548168.84999999986</v>
      </c>
      <c r="CS1365" s="73">
        <v>709057.2100000002</v>
      </c>
      <c r="CT1365" s="73">
        <v>606021.39999999991</v>
      </c>
      <c r="CU1365" s="73">
        <v>535415.04000000015</v>
      </c>
      <c r="CV1365" s="73">
        <v>635925.16000000015</v>
      </c>
      <c r="CW1365" s="73">
        <v>650489.70000000007</v>
      </c>
      <c r="CX1365" s="73">
        <v>598027.8899999999</v>
      </c>
      <c r="CY1365" s="77"/>
      <c r="CZ1365" s="4">
        <v>5290</v>
      </c>
      <c r="DA1365" s="76" t="str">
        <f t="shared" si="48"/>
        <v>5290</v>
      </c>
      <c r="DB1365" s="71">
        <v>2.8456274722592845</v>
      </c>
      <c r="DC1365" s="71">
        <v>3.3429985741095138</v>
      </c>
      <c r="DD1365" s="71">
        <v>1.4527365527915153</v>
      </c>
      <c r="DE1365" s="71">
        <v>1.0578863270447056</v>
      </c>
      <c r="DF1365" s="71">
        <v>1.481633620646541</v>
      </c>
      <c r="DG1365" s="71">
        <v>0.72085442741382344</v>
      </c>
      <c r="DH1365" s="71">
        <v>1.1130093517666184</v>
      </c>
      <c r="DI1365" s="71">
        <v>0.64249867993714849</v>
      </c>
      <c r="DJ1365" s="71">
        <v>0.65029875740213383</v>
      </c>
      <c r="DK1365" s="71">
        <v>0.5577380682136831</v>
      </c>
      <c r="DL1365" s="71">
        <v>1.298816666354526</v>
      </c>
      <c r="DM1365" s="71">
        <v>0.15361907528453386</v>
      </c>
      <c r="DN1365" s="71">
        <v>0.68468221406833951</v>
      </c>
      <c r="DO1365" s="71">
        <v>0.72210458695156177</v>
      </c>
      <c r="DQ1365" s="71"/>
      <c r="DR1365" s="71"/>
      <c r="DS1365" s="71"/>
      <c r="DT1365" s="71"/>
      <c r="DU1365" s="71"/>
      <c r="DV1365" s="71"/>
      <c r="DW1365" s="71"/>
      <c r="DX1365" s="71"/>
      <c r="DY1365" s="71"/>
      <c r="DZ1365" s="71"/>
      <c r="EA1365" s="71"/>
      <c r="EB1365" s="71"/>
      <c r="EC1365" s="71"/>
      <c r="ED1365" s="71"/>
    </row>
    <row r="1366" spans="1:134">
      <c r="A1366" s="4">
        <v>1474</v>
      </c>
      <c r="B1366" s="46" t="s">
        <v>10311</v>
      </c>
      <c r="C1366" s="65" t="str">
        <f t="shared" si="47"/>
        <v>1474</v>
      </c>
      <c r="D1366" s="69">
        <v>185123.42999999996</v>
      </c>
      <c r="E1366" s="68">
        <v>1954964.4300000004</v>
      </c>
      <c r="F1366" s="68">
        <v>49922.039999999979</v>
      </c>
      <c r="G1366" s="69">
        <v>447985.82000000053</v>
      </c>
      <c r="H1366" s="70">
        <v>101.1899320212716</v>
      </c>
      <c r="I1366" s="70">
        <v>29.727417298909153</v>
      </c>
      <c r="J1366" s="69">
        <v>247729.33000000005</v>
      </c>
      <c r="K1366" s="69">
        <v>210225.54</v>
      </c>
      <c r="L1366" s="69">
        <v>204813.98999999996</v>
      </c>
      <c r="M1366" s="69">
        <v>234465.39999999997</v>
      </c>
      <c r="N1366" s="69">
        <v>321023.00999999989</v>
      </c>
      <c r="O1366" s="69">
        <v>429252.81999999989</v>
      </c>
      <c r="P1366" s="69">
        <v>219603.40999999995</v>
      </c>
      <c r="Q1366" s="69">
        <v>254537.14</v>
      </c>
      <c r="R1366" s="69">
        <v>370248.79</v>
      </c>
      <c r="S1366" s="69">
        <v>299256.70999999996</v>
      </c>
      <c r="T1366" s="69">
        <v>347551.64999999991</v>
      </c>
      <c r="U1366" s="69">
        <v>278643.29999999993</v>
      </c>
      <c r="V1366" s="69">
        <v>185123.42999999996</v>
      </c>
      <c r="W1366" s="70">
        <v>93.86118244798341</v>
      </c>
      <c r="X1366" s="70">
        <v>69.300686842955344</v>
      </c>
      <c r="Y1366" s="70">
        <v>95.194107489385388</v>
      </c>
      <c r="Z1366" s="71">
        <v>79.967625692409499</v>
      </c>
      <c r="AA1366" s="71">
        <v>118.34240975445508</v>
      </c>
      <c r="AB1366" s="71">
        <v>156.53971954400453</v>
      </c>
      <c r="AC1366" s="71">
        <v>80.78289787275996</v>
      </c>
      <c r="AD1366" s="71">
        <v>92.807462611816149</v>
      </c>
      <c r="AE1366" s="71">
        <v>113.91335425676459</v>
      </c>
      <c r="AF1366" s="71">
        <v>113.13334002503134</v>
      </c>
      <c r="AG1366" s="71">
        <v>105.5346226055327</v>
      </c>
      <c r="AH1366" s="71">
        <v>88.815601939561347</v>
      </c>
      <c r="AI1366" s="71">
        <v>120.78491961929497</v>
      </c>
      <c r="AJ1366" s="71">
        <v>-8.0632595364539377</v>
      </c>
      <c r="AK1366" s="71">
        <v>-20.625355434006863</v>
      </c>
      <c r="AL1366" s="71">
        <v>-18.701688761784308</v>
      </c>
      <c r="AM1366" s="71">
        <v>-26.214602683157416</v>
      </c>
      <c r="AN1366" s="71">
        <v>-6.6779305985899988</v>
      </c>
      <c r="AO1366" s="71">
        <v>22.572399264210642</v>
      </c>
      <c r="AP1366" s="71">
        <v>-10.463502375289746</v>
      </c>
      <c r="AQ1366" s="71">
        <v>36.471637208910799</v>
      </c>
      <c r="AR1366" s="71">
        <v>111.7274759686385</v>
      </c>
      <c r="AS1366" s="71">
        <v>7.3484067324684821</v>
      </c>
      <c r="AT1366" s="71">
        <v>27.844922252227299</v>
      </c>
      <c r="AU1366" s="71">
        <v>29.902752177071413</v>
      </c>
      <c r="AV1366" s="72">
        <v>36.924206178649484</v>
      </c>
      <c r="AW1366" s="73">
        <v>-21726.959999999875</v>
      </c>
      <c r="AX1366" s="73">
        <v>-54626.720000000001</v>
      </c>
      <c r="AY1366" s="73">
        <v>-47114.97000000003</v>
      </c>
      <c r="AZ1366" s="73">
        <v>-83301.270000000019</v>
      </c>
      <c r="BA1366" s="73">
        <v>-22971.730000000098</v>
      </c>
      <c r="BB1366" s="73">
        <v>85882.359999999986</v>
      </c>
      <c r="BC1366" s="73">
        <v>-25663.510000000038</v>
      </c>
      <c r="BD1366" s="73">
        <v>68024.290000000037</v>
      </c>
      <c r="BE1366" s="73">
        <v>195378.33999999994</v>
      </c>
      <c r="BF1366" s="73">
        <v>20485.260000000009</v>
      </c>
      <c r="BG1366" s="73">
        <v>75697.559999999939</v>
      </c>
      <c r="BH1366" s="73">
        <v>64141.839999999938</v>
      </c>
      <c r="BI1366" s="73">
        <v>49922.039999999979</v>
      </c>
      <c r="BJ1366" s="71">
        <v>9.7480733081831197</v>
      </c>
      <c r="BK1366" s="71">
        <v>7.1366613435318538</v>
      </c>
      <c r="BL1366" s="71">
        <v>7.0929327697942988</v>
      </c>
      <c r="BM1366" s="71">
        <v>10.786000752936205</v>
      </c>
      <c r="BN1366" s="71">
        <v>1.0392214641668751</v>
      </c>
      <c r="BO1366" s="71">
        <v>0.84787222736413659</v>
      </c>
      <c r="BP1366" s="71">
        <v>9.1313724258612101</v>
      </c>
      <c r="BQ1366" s="71">
        <v>13.334141822754811</v>
      </c>
      <c r="BR1366" s="72">
        <v>9.4897189143538352</v>
      </c>
      <c r="BS1366" s="72">
        <v>9.7450182286439002</v>
      </c>
      <c r="BT1366" s="71">
        <v>10.856327940911466</v>
      </c>
      <c r="BU1366" s="71">
        <v>7.5745935330364524</v>
      </c>
      <c r="BV1366" s="71">
        <v>9.639781671434358</v>
      </c>
      <c r="BW1366" s="71">
        <v>8.6899357767841199</v>
      </c>
      <c r="BX1366" s="75">
        <v>2780</v>
      </c>
      <c r="BY1366" s="75">
        <v>2780</v>
      </c>
      <c r="BZ1366" s="75">
        <v>2890</v>
      </c>
      <c r="CA1366" s="75">
        <v>3094</v>
      </c>
      <c r="CB1366" s="75">
        <v>3998</v>
      </c>
      <c r="CC1366" s="75">
        <v>5158</v>
      </c>
      <c r="CD1366" s="75">
        <v>2611</v>
      </c>
      <c r="CE1366" s="75">
        <v>3275</v>
      </c>
      <c r="CF1366" s="75">
        <v>6005</v>
      </c>
      <c r="CG1366" s="75">
        <v>4487</v>
      </c>
      <c r="CH1366" s="75">
        <v>4995</v>
      </c>
      <c r="CI1366" s="75">
        <v>4436</v>
      </c>
      <c r="CJ1366" s="75">
        <v>2300</v>
      </c>
      <c r="CK1366" s="75">
        <v>28109</v>
      </c>
      <c r="CL1366" s="73">
        <v>608453.94000000006</v>
      </c>
      <c r="CM1366" s="73">
        <v>701045.96</v>
      </c>
      <c r="CN1366" s="73">
        <v>706692.96999999986</v>
      </c>
      <c r="CO1366" s="73">
        <v>743947.70000000007</v>
      </c>
      <c r="CP1366" s="73">
        <v>880546.16999999993</v>
      </c>
      <c r="CQ1366" s="73">
        <v>773672.31999999983</v>
      </c>
      <c r="CR1366" s="73">
        <v>748178.16</v>
      </c>
      <c r="CS1366" s="73">
        <v>749279.90000000014</v>
      </c>
      <c r="CT1366" s="73">
        <v>683254.87</v>
      </c>
      <c r="CU1366" s="73">
        <v>673230.0399999998</v>
      </c>
      <c r="CV1366" s="73">
        <v>614515.44000000006</v>
      </c>
      <c r="CW1366" s="73">
        <v>613401.89</v>
      </c>
      <c r="CX1366" s="73">
        <v>668653.02000000014</v>
      </c>
      <c r="CY1366" s="77"/>
      <c r="CZ1366" s="4">
        <v>1474</v>
      </c>
      <c r="DA1366" s="76" t="str">
        <f t="shared" si="48"/>
        <v>1474</v>
      </c>
      <c r="DB1366" s="71">
        <v>4.2773436614498017</v>
      </c>
      <c r="DC1366" s="71">
        <v>11.868774186511398</v>
      </c>
      <c r="DD1366" s="71">
        <v>2.2917408302668458</v>
      </c>
      <c r="DE1366" s="71">
        <v>1.7999515280528626</v>
      </c>
      <c r="DF1366" s="71">
        <v>0.43128629796222362</v>
      </c>
      <c r="DG1366" s="71">
        <v>0.30962160859528509</v>
      </c>
      <c r="DH1366" s="71">
        <v>0.48605599419687107</v>
      </c>
      <c r="DI1366" s="71">
        <v>5.963683492576035E-2</v>
      </c>
      <c r="DJ1366" s="71">
        <v>0.25621648344953446</v>
      </c>
      <c r="DK1366" s="71">
        <v>0.47178130660153383</v>
      </c>
      <c r="DL1366" s="71">
        <v>0.44129662664802144</v>
      </c>
      <c r="DM1366" s="71">
        <v>0</v>
      </c>
      <c r="DN1366" s="71">
        <v>4.5955074050165148E-2</v>
      </c>
      <c r="DO1366" s="71">
        <v>0.26546210198404119</v>
      </c>
      <c r="DQ1366" s="71"/>
      <c r="DR1366" s="71"/>
      <c r="DS1366" s="71"/>
      <c r="DT1366" s="71"/>
      <c r="DU1366" s="71"/>
      <c r="DV1366" s="71"/>
      <c r="DW1366" s="71"/>
      <c r="DX1366" s="71"/>
      <c r="DY1366" s="71"/>
      <c r="DZ1366" s="71"/>
      <c r="EA1366" s="71"/>
      <c r="EB1366" s="71"/>
      <c r="EC1366" s="71"/>
      <c r="ED1366" s="71"/>
    </row>
    <row r="1367" spans="1:134">
      <c r="A1367" s="4">
        <v>1482</v>
      </c>
      <c r="B1367" s="46" t="s">
        <v>10317</v>
      </c>
      <c r="C1367" s="65" t="str">
        <f t="shared" si="47"/>
        <v>1482</v>
      </c>
      <c r="D1367" s="69">
        <v>156252.4</v>
      </c>
      <c r="E1367" s="68">
        <v>1798221.1500000004</v>
      </c>
      <c r="F1367" s="68">
        <v>50214.25</v>
      </c>
      <c r="G1367" s="69">
        <v>495585.95000000088</v>
      </c>
      <c r="H1367" s="70">
        <v>108.47377028674525</v>
      </c>
      <c r="I1367" s="70">
        <v>38.044876263131933</v>
      </c>
      <c r="J1367" s="69">
        <v>206975.74</v>
      </c>
      <c r="K1367" s="69">
        <v>204426.11</v>
      </c>
      <c r="L1367" s="69">
        <v>208092.77000000002</v>
      </c>
      <c r="M1367" s="69">
        <v>219517.96999999988</v>
      </c>
      <c r="N1367" s="69">
        <v>375244.35999999987</v>
      </c>
      <c r="O1367" s="69">
        <v>392480.92</v>
      </c>
      <c r="P1367" s="69">
        <v>181331.16999999998</v>
      </c>
      <c r="Q1367" s="69">
        <v>195630.84</v>
      </c>
      <c r="R1367" s="69">
        <v>550213.50000000012</v>
      </c>
      <c r="S1367" s="69">
        <v>203324.58999999997</v>
      </c>
      <c r="T1367" s="69">
        <v>251153.71999999997</v>
      </c>
      <c r="U1367" s="69">
        <v>260314.93000000002</v>
      </c>
      <c r="V1367" s="69">
        <v>156252.4</v>
      </c>
      <c r="W1367" s="70">
        <v>105.38358259845297</v>
      </c>
      <c r="X1367" s="70">
        <v>100.49043934702593</v>
      </c>
      <c r="Y1367" s="70">
        <v>101.38464124641122</v>
      </c>
      <c r="Z1367" s="71">
        <v>93.992915937785185</v>
      </c>
      <c r="AA1367" s="71">
        <v>93.726655873423113</v>
      </c>
      <c r="AB1367" s="71">
        <v>110.82236004274615</v>
      </c>
      <c r="AC1367" s="71">
        <v>89.61718713416262</v>
      </c>
      <c r="AD1367" s="71">
        <v>102.95383184880664</v>
      </c>
      <c r="AE1367" s="71">
        <v>123.81237518971867</v>
      </c>
      <c r="AF1367" s="71">
        <v>72.800079039938311</v>
      </c>
      <c r="AG1367" s="71">
        <v>128.7179466758069</v>
      </c>
      <c r="AH1367" s="71">
        <v>121.39765484281686</v>
      </c>
      <c r="AI1367" s="71">
        <v>118.23511531106394</v>
      </c>
      <c r="AJ1367" s="71">
        <v>-3.7806950572299991</v>
      </c>
      <c r="AK1367" s="71">
        <v>0.43420454281939413</v>
      </c>
      <c r="AL1367" s="71">
        <v>-2.6349962849351538</v>
      </c>
      <c r="AM1367" s="71">
        <v>-0.87698400262914422</v>
      </c>
      <c r="AN1367" s="71">
        <v>-3.2237760151101802</v>
      </c>
      <c r="AO1367" s="71">
        <v>2.9609493287878985</v>
      </c>
      <c r="AP1367" s="71">
        <v>-7.5972949668647978</v>
      </c>
      <c r="AQ1367" s="71">
        <v>27.068831545307702</v>
      </c>
      <c r="AR1367" s="71">
        <v>138.89168959100817</v>
      </c>
      <c r="AS1367" s="71">
        <v>-31.411582005466276</v>
      </c>
      <c r="AT1367" s="71">
        <v>67.154625821775966</v>
      </c>
      <c r="AU1367" s="71">
        <v>53.680392988349013</v>
      </c>
      <c r="AV1367" s="72">
        <v>47.354890669065796</v>
      </c>
      <c r="AW1367" s="73">
        <v>-8132.5900000000256</v>
      </c>
      <c r="AX1367" s="73">
        <v>883.79000000000815</v>
      </c>
      <c r="AY1367" s="73">
        <v>-5631.6299999999464</v>
      </c>
      <c r="AZ1367" s="73">
        <v>-1942.1700000001001</v>
      </c>
      <c r="BA1367" s="73">
        <v>-12485.070000000182</v>
      </c>
      <c r="BB1367" s="73">
        <v>14646.000000000058</v>
      </c>
      <c r="BC1367" s="73">
        <v>-14908.939999999973</v>
      </c>
      <c r="BD1367" s="73">
        <v>41674.249999999971</v>
      </c>
      <c r="BE1367" s="73">
        <v>319894.27000000014</v>
      </c>
      <c r="BF1367" s="73">
        <v>-93116.989999999874</v>
      </c>
      <c r="BG1367" s="73">
        <v>100901.38999999998</v>
      </c>
      <c r="BH1367" s="73">
        <v>90927.72000000003</v>
      </c>
      <c r="BI1367" s="73">
        <v>50214.25</v>
      </c>
      <c r="BJ1367" s="71">
        <v>13.412166160553953</v>
      </c>
      <c r="BK1367" s="71">
        <v>9.4961976455911934</v>
      </c>
      <c r="BL1367" s="71">
        <v>11.212064421610485</v>
      </c>
      <c r="BM1367" s="71">
        <v>12.18178559148749</v>
      </c>
      <c r="BN1367" s="71">
        <v>-0.42767025250289681</v>
      </c>
      <c r="BO1367" s="71">
        <v>9.0589013089328212</v>
      </c>
      <c r="BP1367" s="71">
        <v>15.652451073330734</v>
      </c>
      <c r="BQ1367" s="71">
        <v>15.404250756731278</v>
      </c>
      <c r="BR1367" s="72">
        <v>11.870016732421206</v>
      </c>
      <c r="BS1367" s="72">
        <v>10.465809653921804</v>
      </c>
      <c r="BT1367" s="71">
        <v>11.716197473768034</v>
      </c>
      <c r="BU1367" s="71">
        <v>11.610170694488803</v>
      </c>
      <c r="BV1367" s="71">
        <v>6.8775523338359719</v>
      </c>
      <c r="BW1367" s="71">
        <v>10.437609553360859</v>
      </c>
      <c r="BX1367" s="75">
        <v>4184</v>
      </c>
      <c r="BY1367" s="75">
        <v>4011</v>
      </c>
      <c r="BZ1367" s="75">
        <v>3975</v>
      </c>
      <c r="CA1367" s="75">
        <v>4188</v>
      </c>
      <c r="CB1367" s="75">
        <v>5829</v>
      </c>
      <c r="CC1367" s="75">
        <v>7221</v>
      </c>
      <c r="CD1367" s="75">
        <v>3855</v>
      </c>
      <c r="CE1367" s="75">
        <v>3788</v>
      </c>
      <c r="CF1367" s="75">
        <v>7804</v>
      </c>
      <c r="CG1367" s="75">
        <v>4269</v>
      </c>
      <c r="CH1367" s="75">
        <v>4879</v>
      </c>
      <c r="CI1367" s="75">
        <v>5320</v>
      </c>
      <c r="CJ1367" s="75">
        <v>3190</v>
      </c>
      <c r="CK1367" s="75">
        <v>33105</v>
      </c>
      <c r="CL1367" s="73">
        <v>498522.97000000003</v>
      </c>
      <c r="CM1367" s="73">
        <v>482044.58000000013</v>
      </c>
      <c r="CN1367" s="73">
        <v>470952.2099999999</v>
      </c>
      <c r="CO1367" s="73">
        <v>443006.89999999997</v>
      </c>
      <c r="CP1367" s="73">
        <v>499537.3299999999</v>
      </c>
      <c r="CQ1367" s="73">
        <v>358578.92999999993</v>
      </c>
      <c r="CR1367" s="73">
        <v>365709.95000000007</v>
      </c>
      <c r="CS1367" s="73">
        <v>506077.42999999993</v>
      </c>
      <c r="CT1367" s="73">
        <v>422684.68999999994</v>
      </c>
      <c r="CU1367" s="73">
        <v>429422.20000000013</v>
      </c>
      <c r="CV1367" s="73">
        <v>423771.57</v>
      </c>
      <c r="CW1367" s="73">
        <v>429851.65999999986</v>
      </c>
      <c r="CX1367" s="73">
        <v>444762.97</v>
      </c>
      <c r="CY1367" s="77"/>
      <c r="CZ1367" s="4">
        <v>1482</v>
      </c>
      <c r="DA1367" s="76" t="str">
        <f t="shared" si="48"/>
        <v>1482</v>
      </c>
      <c r="DB1367" s="71">
        <v>4.0545985320585496</v>
      </c>
      <c r="DC1367" s="71">
        <v>4.7262872269828522</v>
      </c>
      <c r="DD1367" s="71">
        <v>0.31257891812717736</v>
      </c>
      <c r="DE1367" s="71">
        <v>1.4046358539166381</v>
      </c>
      <c r="DF1367" s="71">
        <v>2.4485832013356852</v>
      </c>
      <c r="DG1367" s="71">
        <v>0.70719894577794107</v>
      </c>
      <c r="DH1367" s="71">
        <v>0.34688306933404678</v>
      </c>
      <c r="DI1367" s="71">
        <v>0.18185873664781732</v>
      </c>
      <c r="DJ1367" s="71">
        <v>0.47486435706381019</v>
      </c>
      <c r="DK1367" s="71">
        <v>0</v>
      </c>
      <c r="DL1367" s="71">
        <v>0.1586080717856731</v>
      </c>
      <c r="DM1367" s="71">
        <v>0.346562631597576</v>
      </c>
      <c r="DN1367" s="72">
        <v>0</v>
      </c>
      <c r="DO1367" s="71">
        <v>0.27185814172046868</v>
      </c>
      <c r="DQ1367" s="71"/>
      <c r="DR1367" s="71"/>
      <c r="DS1367" s="71"/>
      <c r="DT1367" s="71"/>
      <c r="DU1367" s="71"/>
      <c r="DV1367" s="71"/>
      <c r="DW1367" s="71"/>
      <c r="DX1367" s="71"/>
      <c r="DY1367" s="71"/>
      <c r="DZ1367" s="71"/>
      <c r="EA1367" s="71"/>
      <c r="EB1367" s="71"/>
      <c r="EC1367" s="71"/>
      <c r="ED1367" s="71"/>
    </row>
    <row r="1368" spans="1:134">
      <c r="A1368" s="4">
        <v>5316</v>
      </c>
      <c r="B1368" s="46" t="s">
        <v>10323</v>
      </c>
      <c r="C1368" s="65" t="str">
        <f t="shared" si="47"/>
        <v>5316</v>
      </c>
      <c r="D1368" s="69">
        <v>228802.57</v>
      </c>
      <c r="E1368" s="68">
        <v>2608568.5299999993</v>
      </c>
      <c r="F1368" s="68">
        <v>57216.100000000006</v>
      </c>
      <c r="G1368" s="69">
        <v>618377.74</v>
      </c>
      <c r="H1368" s="70">
        <v>111.50620049749547</v>
      </c>
      <c r="I1368" s="70">
        <v>31.071279352066551</v>
      </c>
      <c r="J1368" s="69">
        <v>308144.53000000003</v>
      </c>
      <c r="K1368" s="69">
        <v>309006.52</v>
      </c>
      <c r="L1368" s="69">
        <v>281396.76999999996</v>
      </c>
      <c r="M1368" s="69">
        <v>328941.75</v>
      </c>
      <c r="N1368" s="69">
        <v>486869.90999999992</v>
      </c>
      <c r="O1368" s="69">
        <v>468929.74</v>
      </c>
      <c r="P1368" s="69">
        <v>346270.99000000005</v>
      </c>
      <c r="Q1368" s="69">
        <v>356137.24999999983</v>
      </c>
      <c r="R1368" s="69">
        <v>525024.57000000007</v>
      </c>
      <c r="S1368" s="69">
        <v>374684.72</v>
      </c>
      <c r="T1368" s="69">
        <v>402401.33000000007</v>
      </c>
      <c r="U1368" s="69">
        <v>375247.1</v>
      </c>
      <c r="V1368" s="69">
        <v>228802.57</v>
      </c>
      <c r="W1368" s="70">
        <v>98.80676219383588</v>
      </c>
      <c r="X1368" s="70">
        <v>94.217843370104191</v>
      </c>
      <c r="Y1368" s="70">
        <v>95.312009425632681</v>
      </c>
      <c r="Z1368" s="71">
        <v>92.18369180129713</v>
      </c>
      <c r="AA1368" s="71">
        <v>97.785914945298572</v>
      </c>
      <c r="AB1368" s="71">
        <v>114.66664610019679</v>
      </c>
      <c r="AC1368" s="71">
        <v>105.8488805596601</v>
      </c>
      <c r="AD1368" s="71">
        <v>116.77899405704635</v>
      </c>
      <c r="AE1368" s="71">
        <v>117.13579543751594</v>
      </c>
      <c r="AF1368" s="71">
        <v>123.1523651495384</v>
      </c>
      <c r="AG1368" s="71">
        <v>105.95405780358762</v>
      </c>
      <c r="AH1368" s="71">
        <v>99.60541801706934</v>
      </c>
      <c r="AI1368" s="71">
        <v>115.3799661408988</v>
      </c>
      <c r="AJ1368" s="71">
        <v>-1.0099922734060129</v>
      </c>
      <c r="AK1368" s="71">
        <v>-16.677561721951008</v>
      </c>
      <c r="AL1368" s="71">
        <v>-15.212128191573848</v>
      </c>
      <c r="AM1368" s="71">
        <v>-12.143161281317361</v>
      </c>
      <c r="AN1368" s="71">
        <v>-12.175179153684413</v>
      </c>
      <c r="AO1368" s="71">
        <v>3.9194263993739265</v>
      </c>
      <c r="AP1368" s="71">
        <v>2.1279942333993107</v>
      </c>
      <c r="AQ1368" s="71">
        <v>43.7904370828605</v>
      </c>
      <c r="AR1368" s="71">
        <v>93.928708715756798</v>
      </c>
      <c r="AS1368" s="71">
        <v>9.0896714362856734</v>
      </c>
      <c r="AT1368" s="71">
        <v>31.273904641306704</v>
      </c>
      <c r="AU1368" s="71">
        <v>20.604258197247916</v>
      </c>
      <c r="AV1368" s="72">
        <v>33.345344769899413</v>
      </c>
      <c r="AW1368" s="73">
        <v>-3143.9899999999907</v>
      </c>
      <c r="AX1368" s="73">
        <v>-61849.789999999921</v>
      </c>
      <c r="AY1368" s="73">
        <v>-50486.510000000068</v>
      </c>
      <c r="AZ1368" s="73">
        <v>-45464.789999999921</v>
      </c>
      <c r="BA1368" s="73">
        <v>-67481.770000000019</v>
      </c>
      <c r="BB1368" s="73">
        <v>26964.119999999937</v>
      </c>
      <c r="BC1368" s="73">
        <v>7215.0900000000838</v>
      </c>
      <c r="BD1368" s="73">
        <v>108459.26999999981</v>
      </c>
      <c r="BE1368" s="73">
        <v>254293.86000000004</v>
      </c>
      <c r="BF1368" s="73">
        <v>31219.830000000016</v>
      </c>
      <c r="BG1368" s="73">
        <v>95865.670000000158</v>
      </c>
      <c r="BH1368" s="73">
        <v>64107.919999999925</v>
      </c>
      <c r="BI1368" s="73">
        <v>57216.100000000006</v>
      </c>
      <c r="BJ1368" s="71">
        <v>13.839600484220039</v>
      </c>
      <c r="BK1368" s="71">
        <v>10.124671333257194</v>
      </c>
      <c r="BL1368" s="71">
        <v>11.090399274112531</v>
      </c>
      <c r="BM1368" s="71">
        <v>10.461515366231518</v>
      </c>
      <c r="BN1368" s="71">
        <v>2.4641342597043501</v>
      </c>
      <c r="BO1368" s="71">
        <v>10.954109196299017</v>
      </c>
      <c r="BP1368" s="71">
        <v>23.703151870271526</v>
      </c>
      <c r="BQ1368" s="71">
        <v>20.61203660004962</v>
      </c>
      <c r="BR1368" s="72">
        <v>11.264351208908746</v>
      </c>
      <c r="BS1368" s="72">
        <v>13.14847674371828</v>
      </c>
      <c r="BT1368" s="71">
        <v>15.822996554318102</v>
      </c>
      <c r="BU1368" s="71">
        <v>15.491177443970642</v>
      </c>
      <c r="BV1368" s="71">
        <v>11.555031589720105</v>
      </c>
      <c r="BW1368" s="71">
        <v>14.393303769963094</v>
      </c>
      <c r="BX1368" s="75">
        <v>5650</v>
      </c>
      <c r="BY1368" s="75">
        <v>5598</v>
      </c>
      <c r="BZ1368" s="75">
        <v>5090</v>
      </c>
      <c r="CA1368" s="75">
        <v>5607</v>
      </c>
      <c r="CB1368" s="75">
        <v>7385</v>
      </c>
      <c r="CC1368" s="75">
        <v>8387</v>
      </c>
      <c r="CD1368" s="75">
        <v>6004</v>
      </c>
      <c r="CE1368" s="75">
        <v>6049</v>
      </c>
      <c r="CF1368" s="75">
        <v>8394</v>
      </c>
      <c r="CG1368" s="75">
        <v>6277</v>
      </c>
      <c r="CH1368" s="75">
        <v>6871</v>
      </c>
      <c r="CI1368" s="75">
        <v>6727</v>
      </c>
      <c r="CJ1368" s="75">
        <v>3880</v>
      </c>
      <c r="CK1368" s="75">
        <v>44202</v>
      </c>
      <c r="CL1368" s="73">
        <v>536210.44999999995</v>
      </c>
      <c r="CM1368" s="73">
        <v>462043.54000000004</v>
      </c>
      <c r="CN1368" s="73">
        <v>488224.64000000007</v>
      </c>
      <c r="CO1368" s="73">
        <v>529880.5</v>
      </c>
      <c r="CP1368" s="73">
        <v>598022.3899999999</v>
      </c>
      <c r="CQ1368" s="73">
        <v>507487.23999999993</v>
      </c>
      <c r="CR1368" s="73">
        <v>474174.6</v>
      </c>
      <c r="CS1368" s="73">
        <v>665293.99999999988</v>
      </c>
      <c r="CT1368" s="73">
        <v>601915.07999999984</v>
      </c>
      <c r="CU1368" s="73">
        <v>493687.24999999994</v>
      </c>
      <c r="CV1368" s="73">
        <v>541144.94000000006</v>
      </c>
      <c r="CW1368" s="73">
        <v>537341.74000000011</v>
      </c>
      <c r="CX1368" s="73">
        <v>503722.34</v>
      </c>
      <c r="CY1368" s="77"/>
      <c r="CZ1368" s="4">
        <v>5316</v>
      </c>
      <c r="DA1368" s="76" t="str">
        <f t="shared" si="48"/>
        <v>5316</v>
      </c>
      <c r="DB1368" s="71">
        <v>6.9040685141097029</v>
      </c>
      <c r="DC1368" s="71">
        <v>4.6627294636755368</v>
      </c>
      <c r="DD1368" s="71">
        <v>1.2825851800921706</v>
      </c>
      <c r="DE1368" s="71">
        <v>1.5891997172879497</v>
      </c>
      <c r="DF1368" s="71">
        <v>3.3544894543180721</v>
      </c>
      <c r="DG1368" s="71">
        <v>1.2004952345407429</v>
      </c>
      <c r="DH1368" s="71">
        <v>1.092852163592078</v>
      </c>
      <c r="DI1368" s="71">
        <v>1.0165844935062966</v>
      </c>
      <c r="DJ1368" s="71">
        <v>0.76687445124698417</v>
      </c>
      <c r="DK1368" s="71">
        <v>0.48547422249049482</v>
      </c>
      <c r="DL1368" s="71">
        <v>0.78087508203291123</v>
      </c>
      <c r="DM1368" s="71">
        <v>1.0319981643674903</v>
      </c>
      <c r="DN1368" s="71">
        <v>1.0536875781976007</v>
      </c>
      <c r="DO1368" s="71">
        <v>0.86709214986909378</v>
      </c>
      <c r="DQ1368" s="71"/>
      <c r="DR1368" s="71"/>
      <c r="DS1368" s="71"/>
      <c r="DT1368" s="71"/>
      <c r="DU1368" s="71"/>
      <c r="DV1368" s="71"/>
      <c r="DW1368" s="71"/>
      <c r="DX1368" s="71"/>
      <c r="DY1368" s="71"/>
      <c r="DZ1368" s="71"/>
      <c r="EA1368" s="71"/>
      <c r="EB1368" s="71"/>
      <c r="EC1368" s="71"/>
      <c r="ED1368" s="71"/>
    </row>
    <row r="1369" spans="1:134">
      <c r="A1369" s="4">
        <v>1449</v>
      </c>
      <c r="B1369" s="46" t="s">
        <v>10330</v>
      </c>
      <c r="C1369" s="65" t="str">
        <f t="shared" si="47"/>
        <v>1449</v>
      </c>
      <c r="D1369" s="68">
        <v>260278.05</v>
      </c>
      <c r="E1369" s="68">
        <v>2656830.0399999991</v>
      </c>
      <c r="F1369" s="68">
        <v>72020.570000000036</v>
      </c>
      <c r="G1369" s="69">
        <v>494246.62999999896</v>
      </c>
      <c r="H1369" s="70">
        <v>97.95089707516442</v>
      </c>
      <c r="I1369" s="70">
        <v>22.854453969939549</v>
      </c>
      <c r="J1369" s="69">
        <v>357831.05999999988</v>
      </c>
      <c r="K1369" s="69">
        <v>304596.88</v>
      </c>
      <c r="L1369" s="69">
        <v>323604.98000000004</v>
      </c>
      <c r="M1369" s="69">
        <v>397029.01</v>
      </c>
      <c r="N1369" s="69">
        <v>470835.84</v>
      </c>
      <c r="O1369" s="69">
        <v>561318.11999999988</v>
      </c>
      <c r="P1369" s="69">
        <v>350720.08999999991</v>
      </c>
      <c r="Q1369" s="69">
        <v>356053.65999999992</v>
      </c>
      <c r="R1369" s="69">
        <v>562124.80999999982</v>
      </c>
      <c r="S1369" s="69">
        <v>324548.23999999987</v>
      </c>
      <c r="T1369" s="69">
        <v>388924.71</v>
      </c>
      <c r="U1369" s="69">
        <v>414180.48</v>
      </c>
      <c r="V1369" s="68">
        <v>260278.05</v>
      </c>
      <c r="W1369" s="70">
        <v>103.83655205329964</v>
      </c>
      <c r="X1369" s="70">
        <v>96.229212117151093</v>
      </c>
      <c r="Y1369" s="70">
        <v>93.95872221669768</v>
      </c>
      <c r="Z1369" s="71">
        <v>106.05177836665365</v>
      </c>
      <c r="AA1369" s="71">
        <v>102.38285612760569</v>
      </c>
      <c r="AB1369" s="71">
        <v>109.04592116641587</v>
      </c>
      <c r="AC1369" s="71">
        <v>91.485855353152502</v>
      </c>
      <c r="AD1369" s="71">
        <v>99.586922001124648</v>
      </c>
      <c r="AE1369" s="71">
        <v>98.221208550467779</v>
      </c>
      <c r="AF1369" s="71">
        <v>101.75681914064702</v>
      </c>
      <c r="AG1369" s="71">
        <v>91.990088001200405</v>
      </c>
      <c r="AH1369" s="71">
        <v>101.22169294940184</v>
      </c>
      <c r="AI1369" s="72">
        <v>104.82467603281975</v>
      </c>
      <c r="AJ1369" s="71">
        <v>-0.34955389270536763</v>
      </c>
      <c r="AK1369" s="71">
        <v>3.1305591741344951</v>
      </c>
      <c r="AL1369" s="71">
        <v>7.0132515486011293</v>
      </c>
      <c r="AM1369" s="71">
        <v>-5.0566641166957087</v>
      </c>
      <c r="AN1369" s="71">
        <v>5.6035936580763002</v>
      </c>
      <c r="AO1369" s="71">
        <v>15.262391816400257</v>
      </c>
      <c r="AP1369" s="71">
        <v>-0.72321837398988675</v>
      </c>
      <c r="AQ1369" s="71">
        <v>30.376548354353972</v>
      </c>
      <c r="AR1369" s="71">
        <v>94.391410388356547</v>
      </c>
      <c r="AS1369" s="71">
        <v>-24.664475970634648</v>
      </c>
      <c r="AT1369" s="71">
        <v>23.621562528130148</v>
      </c>
      <c r="AU1369" s="71">
        <v>32.169784461193785</v>
      </c>
      <c r="AV1369" s="72">
        <v>38.256418815337412</v>
      </c>
      <c r="AW1369" s="73">
        <v>-1255.2000000000698</v>
      </c>
      <c r="AX1369" s="73">
        <v>9246.1299999999464</v>
      </c>
      <c r="AY1369" s="73">
        <v>21207.870000000112</v>
      </c>
      <c r="AZ1369" s="73">
        <v>-21145.689999999944</v>
      </c>
      <c r="BA1369" s="73">
        <v>24983.739999999991</v>
      </c>
      <c r="BB1369" s="73">
        <v>79002.929999999935</v>
      </c>
      <c r="BC1369" s="73">
        <v>-2554.9500000000116</v>
      </c>
      <c r="BD1369" s="73">
        <v>82957.259999999893</v>
      </c>
      <c r="BE1369" s="73">
        <v>272953.17999999976</v>
      </c>
      <c r="BF1369" s="73">
        <v>-106255.48000000016</v>
      </c>
      <c r="BG1369" s="73">
        <v>74315.590000000084</v>
      </c>
      <c r="BH1369" s="73">
        <v>100810.4599999999</v>
      </c>
      <c r="BI1369" s="79">
        <v>72020.570000000036</v>
      </c>
      <c r="BJ1369" s="71">
        <v>19.148049053789027</v>
      </c>
      <c r="BK1369" s="71">
        <v>14.654107326588992</v>
      </c>
      <c r="BL1369" s="71">
        <v>15.022021384982452</v>
      </c>
      <c r="BM1369" s="71">
        <v>14.525309894267547</v>
      </c>
      <c r="BN1369" s="71">
        <v>3.2367926769818656</v>
      </c>
      <c r="BO1369" s="71">
        <v>13.249530287063934</v>
      </c>
      <c r="BP1369" s="71">
        <v>21.749115090758302</v>
      </c>
      <c r="BQ1369" s="71">
        <v>21.4935094382191</v>
      </c>
      <c r="BR1369" s="72">
        <v>14.191159863493837</v>
      </c>
      <c r="BS1369" s="72">
        <v>13.958154651592537</v>
      </c>
      <c r="BT1369" s="71">
        <v>14.555133327747175</v>
      </c>
      <c r="BU1369" s="71">
        <v>15.615574852109354</v>
      </c>
      <c r="BV1369" s="71">
        <v>13.350076788084365</v>
      </c>
      <c r="BW1369" s="71">
        <v>14.905126632604205</v>
      </c>
      <c r="BX1369" s="75">
        <v>10454</v>
      </c>
      <c r="BY1369" s="75">
        <v>7787</v>
      </c>
      <c r="BZ1369" s="75">
        <v>8315</v>
      </c>
      <c r="CA1369" s="75">
        <v>9861</v>
      </c>
      <c r="CB1369" s="75">
        <v>10733</v>
      </c>
      <c r="CC1369" s="75">
        <v>13881</v>
      </c>
      <c r="CD1369" s="75">
        <v>9192</v>
      </c>
      <c r="CE1369" s="75">
        <v>9200</v>
      </c>
      <c r="CF1369" s="75">
        <v>12217</v>
      </c>
      <c r="CG1369" s="75">
        <v>8297</v>
      </c>
      <c r="CH1369" s="75">
        <v>9923</v>
      </c>
      <c r="CI1369" s="75">
        <v>11357</v>
      </c>
      <c r="CJ1369" s="75">
        <v>6727</v>
      </c>
      <c r="CK1369" s="75">
        <v>66913</v>
      </c>
      <c r="CL1369" s="73">
        <v>640807.50999999989</v>
      </c>
      <c r="CM1369" s="73">
        <v>609116.93999999994</v>
      </c>
      <c r="CN1369" s="73">
        <v>677011.84</v>
      </c>
      <c r="CO1369" s="73">
        <v>797677.81999999983</v>
      </c>
      <c r="CP1369" s="73">
        <v>923562.59999999974</v>
      </c>
      <c r="CQ1369" s="73">
        <v>798949.50999999978</v>
      </c>
      <c r="CR1369" s="73">
        <v>840789.2099999995</v>
      </c>
      <c r="CS1369" s="73">
        <v>989177.94000000006</v>
      </c>
      <c r="CT1369" s="73">
        <v>744759.25999999978</v>
      </c>
      <c r="CU1369" s="73">
        <v>718693.64</v>
      </c>
      <c r="CV1369" s="73">
        <v>668347.03000000026</v>
      </c>
      <c r="CW1369" s="73">
        <v>675232.87</v>
      </c>
      <c r="CX1369" s="73">
        <v>735394.80999999982</v>
      </c>
      <c r="CY1369" s="77"/>
      <c r="CZ1369" s="4">
        <v>1449</v>
      </c>
      <c r="DA1369" s="76" t="str">
        <f t="shared" si="48"/>
        <v>1449</v>
      </c>
      <c r="DB1369" s="72">
        <v>2.5961969083121352</v>
      </c>
      <c r="DC1369" s="72">
        <v>1.7738013225419753</v>
      </c>
      <c r="DD1369" s="72">
        <v>0.71239517629980453</v>
      </c>
      <c r="DE1369" s="72">
        <v>0.74424306725770961</v>
      </c>
      <c r="DF1369" s="72">
        <v>0.54304579459728575</v>
      </c>
      <c r="DG1369" s="72">
        <v>0.44397371589890944</v>
      </c>
      <c r="DH1369" s="72">
        <v>0.57922451562014088</v>
      </c>
      <c r="DI1369" s="72">
        <v>0.33840524473563344</v>
      </c>
      <c r="DJ1369" s="72">
        <v>0.4533808474132317</v>
      </c>
      <c r="DK1369" s="72">
        <v>0.28196105038966546</v>
      </c>
      <c r="DL1369" s="72">
        <v>0.47705410397235931</v>
      </c>
      <c r="DM1369" s="72">
        <v>0.28669139026622897</v>
      </c>
      <c r="DN1369" s="72">
        <v>0.30691750044627442</v>
      </c>
      <c r="DO1369" s="72">
        <v>0.39760183724781617</v>
      </c>
      <c r="DQ1369" s="71"/>
      <c r="DR1369" s="71"/>
      <c r="DS1369" s="71"/>
      <c r="DT1369" s="71"/>
      <c r="DU1369" s="71"/>
      <c r="DV1369" s="71"/>
      <c r="DW1369" s="71"/>
      <c r="DX1369" s="71"/>
      <c r="DY1369" s="71"/>
      <c r="DZ1369" s="71"/>
      <c r="EA1369" s="71"/>
      <c r="EB1369" s="71"/>
      <c r="EC1369" s="71"/>
      <c r="ED1369" s="71"/>
    </row>
    <row r="1370" spans="1:134">
      <c r="A1370" s="4">
        <v>1475</v>
      </c>
      <c r="B1370" s="46" t="s">
        <v>10337</v>
      </c>
      <c r="C1370" s="65" t="str">
        <f t="shared" si="47"/>
        <v>1475</v>
      </c>
      <c r="D1370" s="69">
        <v>208543.63999999996</v>
      </c>
      <c r="E1370" s="68">
        <v>2029457.2800000003</v>
      </c>
      <c r="F1370" s="69">
        <v>53369.26999999999</v>
      </c>
      <c r="G1370" s="69">
        <v>285369.14000000013</v>
      </c>
      <c r="H1370" s="70">
        <v>95.831344932728683</v>
      </c>
      <c r="I1370" s="70">
        <v>16.362082480533367</v>
      </c>
      <c r="J1370" s="69">
        <v>327280.34999999992</v>
      </c>
      <c r="K1370" s="69">
        <v>236503.45</v>
      </c>
      <c r="L1370" s="69">
        <v>257214.3</v>
      </c>
      <c r="M1370" s="69">
        <v>260921.29999999993</v>
      </c>
      <c r="N1370" s="69">
        <v>503221.04</v>
      </c>
      <c r="O1370" s="69">
        <v>463900.37</v>
      </c>
      <c r="P1370" s="69">
        <v>264082.06999999995</v>
      </c>
      <c r="Q1370" s="69">
        <v>239866.23999999996</v>
      </c>
      <c r="R1370" s="69">
        <v>451344.77</v>
      </c>
      <c r="S1370" s="69">
        <v>255506.58</v>
      </c>
      <c r="T1370" s="69">
        <v>295651.06</v>
      </c>
      <c r="U1370" s="69">
        <v>314462.9200000001</v>
      </c>
      <c r="V1370" s="69">
        <v>208543.63999999996</v>
      </c>
      <c r="W1370" s="70">
        <v>128.31573475189967</v>
      </c>
      <c r="X1370" s="70">
        <v>88.633522550089168</v>
      </c>
      <c r="Y1370" s="70">
        <v>82.185443795654692</v>
      </c>
      <c r="Z1370" s="71">
        <v>84.025450567729436</v>
      </c>
      <c r="AA1370" s="71">
        <v>136.91290320612941</v>
      </c>
      <c r="AB1370" s="71">
        <v>98.664667625819447</v>
      </c>
      <c r="AC1370" s="71">
        <v>79.91585623530986</v>
      </c>
      <c r="AD1370" s="71">
        <v>79.909454476050797</v>
      </c>
      <c r="AE1370" s="71">
        <v>103.78636643641318</v>
      </c>
      <c r="AF1370" s="71">
        <v>93.273699669064683</v>
      </c>
      <c r="AG1370" s="71">
        <v>101.15397124670784</v>
      </c>
      <c r="AH1370" s="71">
        <v>106.55161629551802</v>
      </c>
      <c r="AI1370" s="71">
        <v>109.24263862622156</v>
      </c>
      <c r="AJ1370" s="71">
        <v>25.493992108089714</v>
      </c>
      <c r="AK1370" s="71">
        <v>15.502189601428551</v>
      </c>
      <c r="AL1370" s="71">
        <v>4.7200466019012621</v>
      </c>
      <c r="AM1370" s="71">
        <v>-8.3093161304868541</v>
      </c>
      <c r="AN1370" s="71">
        <v>39.13150128142442</v>
      </c>
      <c r="AO1370" s="71">
        <v>-0.46417259133949562</v>
      </c>
      <c r="AP1370" s="71">
        <v>-16.18095719149245</v>
      </c>
      <c r="AQ1370" s="71">
        <v>-3.5434106896181095</v>
      </c>
      <c r="AR1370" s="71">
        <v>98.417063212316108</v>
      </c>
      <c r="AS1370" s="71">
        <v>-25.14574012740951</v>
      </c>
      <c r="AT1370" s="71">
        <v>30.49712362241943</v>
      </c>
      <c r="AU1370" s="71">
        <v>36.839208982201384</v>
      </c>
      <c r="AV1370" s="72">
        <v>34.393095973258994</v>
      </c>
      <c r="AW1370" s="73">
        <v>66486.709999999934</v>
      </c>
      <c r="AX1370" s="73">
        <v>31742.440000000002</v>
      </c>
      <c r="AY1370" s="73">
        <v>11593.419999999984</v>
      </c>
      <c r="AZ1370" s="73">
        <v>-23645.560000000114</v>
      </c>
      <c r="BA1370" s="73">
        <v>141903.59000000008</v>
      </c>
      <c r="BB1370" s="73">
        <v>3580.8300000000163</v>
      </c>
      <c r="BC1370" s="73">
        <v>-50980.069999999949</v>
      </c>
      <c r="BD1370" s="73">
        <v>-8811.6800000000512</v>
      </c>
      <c r="BE1370" s="73">
        <v>223872.00999999998</v>
      </c>
      <c r="BF1370" s="73">
        <v>-85832.15</v>
      </c>
      <c r="BG1370" s="73">
        <v>69093.530000000086</v>
      </c>
      <c r="BH1370" s="73">
        <v>84658.230000000069</v>
      </c>
      <c r="BI1370" s="73">
        <v>53369.26999999999</v>
      </c>
      <c r="BJ1370" s="71">
        <v>10.893608227701733</v>
      </c>
      <c r="BK1370" s="71">
        <v>7.1715549137862169</v>
      </c>
      <c r="BL1370" s="71">
        <v>7.6756167132057911</v>
      </c>
      <c r="BM1370" s="71">
        <v>10.435301699510847</v>
      </c>
      <c r="BN1370" s="71">
        <v>-0.95407529071559916</v>
      </c>
      <c r="BO1370" s="71">
        <v>6.968025831408811</v>
      </c>
      <c r="BP1370" s="71">
        <v>19.016428323116664</v>
      </c>
      <c r="BQ1370" s="71">
        <v>20.140312301841895</v>
      </c>
      <c r="BR1370" s="72">
        <v>11.100743618621824</v>
      </c>
      <c r="BS1370" s="72">
        <v>10.362952526983673</v>
      </c>
      <c r="BT1370" s="71">
        <v>13.558403097876127</v>
      </c>
      <c r="BU1370" s="71">
        <v>11.642245479089652</v>
      </c>
      <c r="BV1370" s="71">
        <v>9.9652628428018897</v>
      </c>
      <c r="BW1370" s="71">
        <v>12.043860318943697</v>
      </c>
      <c r="BX1370" s="75">
        <v>7049</v>
      </c>
      <c r="BY1370" s="75">
        <v>4893</v>
      </c>
      <c r="BZ1370" s="75">
        <v>5156</v>
      </c>
      <c r="CA1370" s="75">
        <v>5859</v>
      </c>
      <c r="CB1370" s="75">
        <v>7386</v>
      </c>
      <c r="CC1370" s="75">
        <v>8439</v>
      </c>
      <c r="CD1370" s="75">
        <v>5743</v>
      </c>
      <c r="CE1370" s="75">
        <v>5492</v>
      </c>
      <c r="CF1370" s="75">
        <v>8941</v>
      </c>
      <c r="CG1370" s="75">
        <v>5364</v>
      </c>
      <c r="CH1370" s="75">
        <v>6538</v>
      </c>
      <c r="CI1370" s="75">
        <v>7447</v>
      </c>
      <c r="CJ1370" s="75">
        <v>4634</v>
      </c>
      <c r="CK1370" s="75">
        <v>44159</v>
      </c>
      <c r="CL1370" s="73">
        <v>560338.49000000011</v>
      </c>
      <c r="CM1370" s="73">
        <v>552189.78999999992</v>
      </c>
      <c r="CN1370" s="73">
        <v>532232.42000000004</v>
      </c>
      <c r="CO1370" s="73">
        <v>497795.37999999989</v>
      </c>
      <c r="CP1370" s="73">
        <v>606843.93000000005</v>
      </c>
      <c r="CQ1370" s="73">
        <v>553701.2699999999</v>
      </c>
      <c r="CR1370" s="73">
        <v>502213.20999999996</v>
      </c>
      <c r="CS1370" s="73">
        <v>732325.69</v>
      </c>
      <c r="CT1370" s="73">
        <v>665515.51</v>
      </c>
      <c r="CU1370" s="73">
        <v>705920.42</v>
      </c>
      <c r="CV1370" s="73">
        <v>752563.53</v>
      </c>
      <c r="CW1370" s="73">
        <v>735518.42999999993</v>
      </c>
      <c r="CX1370" s="73">
        <v>761280.86999999988</v>
      </c>
      <c r="CY1370" s="77"/>
      <c r="CZ1370" s="4">
        <v>1475</v>
      </c>
      <c r="DA1370" s="76" t="str">
        <f t="shared" si="48"/>
        <v>1475</v>
      </c>
      <c r="DB1370" s="71">
        <v>5.4421721755574675</v>
      </c>
      <c r="DC1370" s="71">
        <v>7.0601792852516443</v>
      </c>
      <c r="DD1370" s="71">
        <v>0.97228765566459774</v>
      </c>
      <c r="DE1370" s="71">
        <v>0.68267157278502777</v>
      </c>
      <c r="DF1370" s="71">
        <v>1.1807946423434457</v>
      </c>
      <c r="DG1370" s="71">
        <v>0.16196099582352147</v>
      </c>
      <c r="DH1370" s="71">
        <v>0.15285421796623558</v>
      </c>
      <c r="DI1370" s="71">
        <v>0.14786074948558409</v>
      </c>
      <c r="DJ1370" s="71">
        <v>0.27913930907323853</v>
      </c>
      <c r="DK1370" s="71">
        <v>0.10700191343410043</v>
      </c>
      <c r="DL1370" s="71">
        <v>0.43489852727430883</v>
      </c>
      <c r="DM1370" s="71">
        <v>3.6138398936744261E-2</v>
      </c>
      <c r="DN1370" s="71">
        <v>4.3330152375550074E-2</v>
      </c>
      <c r="DO1370" s="71">
        <v>0.18628511502334716</v>
      </c>
      <c r="DQ1370" s="71"/>
      <c r="DR1370" s="71"/>
      <c r="DS1370" s="71"/>
      <c r="DT1370" s="71"/>
      <c r="DU1370" s="71"/>
      <c r="DV1370" s="71"/>
      <c r="DW1370" s="71"/>
      <c r="DX1370" s="71"/>
      <c r="DY1370" s="71"/>
      <c r="DZ1370" s="71"/>
      <c r="EA1370" s="71"/>
      <c r="EB1370" s="71"/>
      <c r="EC1370" s="71"/>
      <c r="ED1370" s="71"/>
    </row>
    <row r="1371" spans="1:134">
      <c r="A1371" s="4">
        <v>5312</v>
      </c>
      <c r="B1371" s="46" t="s">
        <v>10344</v>
      </c>
      <c r="C1371" s="65" t="str">
        <f t="shared" si="47"/>
        <v>5312</v>
      </c>
      <c r="D1371" s="69">
        <v>210719.24</v>
      </c>
      <c r="E1371" s="68">
        <v>2208599.4299999997</v>
      </c>
      <c r="F1371" s="68">
        <v>83448.340000000026</v>
      </c>
      <c r="G1371" s="69">
        <v>653968.31999999983</v>
      </c>
      <c r="H1371" s="70">
        <v>115.34982674724183</v>
      </c>
      <c r="I1371" s="70">
        <v>42.065819717193229</v>
      </c>
      <c r="J1371" s="69">
        <v>233196.23999999996</v>
      </c>
      <c r="K1371" s="69">
        <v>253880.57999999996</v>
      </c>
      <c r="L1371" s="69">
        <v>250703.15000000002</v>
      </c>
      <c r="M1371" s="69">
        <v>277723.29999999993</v>
      </c>
      <c r="N1371" s="69">
        <v>350932.63999999996</v>
      </c>
      <c r="O1371" s="69">
        <v>448557.02999999991</v>
      </c>
      <c r="P1371" s="69">
        <v>280407.48999999987</v>
      </c>
      <c r="Q1371" s="69">
        <v>278468.07999999996</v>
      </c>
      <c r="R1371" s="69">
        <v>461499.99999999994</v>
      </c>
      <c r="S1371" s="69">
        <v>299626.54999999993</v>
      </c>
      <c r="T1371" s="69">
        <v>350986.95</v>
      </c>
      <c r="U1371" s="69">
        <v>326891.12</v>
      </c>
      <c r="V1371" s="69">
        <v>210719.24</v>
      </c>
      <c r="W1371" s="70">
        <v>97.649011066725748</v>
      </c>
      <c r="X1371" s="70">
        <v>104.44559816496725</v>
      </c>
      <c r="Y1371" s="70">
        <v>103.10380120514286</v>
      </c>
      <c r="Z1371" s="71">
        <v>98.640681357347248</v>
      </c>
      <c r="AA1371" s="71">
        <v>118.04948954752679</v>
      </c>
      <c r="AB1371" s="71">
        <v>113.31348491791719</v>
      </c>
      <c r="AC1371" s="71">
        <v>109.93137243010031</v>
      </c>
      <c r="AD1371" s="71">
        <v>101.63323030046216</v>
      </c>
      <c r="AE1371" s="71">
        <v>111.99522490218554</v>
      </c>
      <c r="AF1371" s="71">
        <v>126.31632097411234</v>
      </c>
      <c r="AG1371" s="71">
        <v>120.1085928817121</v>
      </c>
      <c r="AH1371" s="71">
        <v>112.15606070041284</v>
      </c>
      <c r="AI1371" s="71">
        <v>138.02405641169381</v>
      </c>
      <c r="AJ1371" s="71">
        <v>-4.1404353755120527</v>
      </c>
      <c r="AK1371" s="71">
        <v>-7.3736505855169892</v>
      </c>
      <c r="AL1371" s="71">
        <v>-6.690323926779107</v>
      </c>
      <c r="AM1371" s="71">
        <v>-3.6863831184752449</v>
      </c>
      <c r="AN1371" s="71">
        <v>7.9249991942513587</v>
      </c>
      <c r="AO1371" s="71">
        <v>17.895827822590316</v>
      </c>
      <c r="AP1371" s="71">
        <v>16.971873479359335</v>
      </c>
      <c r="AQ1371" s="71">
        <v>30.0663521860705</v>
      </c>
      <c r="AR1371" s="71">
        <v>89.566840795687838</v>
      </c>
      <c r="AS1371" s="71">
        <v>4.696365513082057</v>
      </c>
      <c r="AT1371" s="71">
        <v>59.552874401898826</v>
      </c>
      <c r="AU1371" s="71">
        <v>45.983339494661514</v>
      </c>
      <c r="AV1371" s="72">
        <v>65.567494219024198</v>
      </c>
      <c r="AW1371" s="73">
        <v>-10072.379999999946</v>
      </c>
      <c r="AX1371" s="73">
        <v>-20210.520000000077</v>
      </c>
      <c r="AY1371" s="73">
        <v>-17975.47000000003</v>
      </c>
      <c r="AZ1371" s="73">
        <v>-10629.800000000105</v>
      </c>
      <c r="BA1371" s="73">
        <v>25769.20000000007</v>
      </c>
      <c r="BB1371" s="73">
        <v>70971.589999999909</v>
      </c>
      <c r="BC1371" s="73">
        <v>40685.339999999764</v>
      </c>
      <c r="BD1371" s="73">
        <v>64371.139999999956</v>
      </c>
      <c r="BE1371" s="73">
        <v>218050.24999999994</v>
      </c>
      <c r="BF1371" s="73">
        <v>13440.350000000035</v>
      </c>
      <c r="BG1371" s="73">
        <v>131005.36000000002</v>
      </c>
      <c r="BH1371" s="73">
        <v>102967.53999999998</v>
      </c>
      <c r="BI1371" s="73">
        <v>83448.340000000026</v>
      </c>
      <c r="BJ1371" s="71">
        <v>17.094387982185776</v>
      </c>
      <c r="BK1371" s="71">
        <v>15.156007183197417</v>
      </c>
      <c r="BL1371" s="71">
        <v>14.124379159176168</v>
      </c>
      <c r="BM1371" s="71">
        <v>13.901334796656222</v>
      </c>
      <c r="BN1371" s="71">
        <v>4.4569050361979663</v>
      </c>
      <c r="BO1371" s="71">
        <v>12.372578880324021</v>
      </c>
      <c r="BP1371" s="71">
        <v>18.371956679370889</v>
      </c>
      <c r="BQ1371" s="71">
        <v>20.332719658574252</v>
      </c>
      <c r="BR1371" s="72">
        <v>15.48706892416409</v>
      </c>
      <c r="BS1371" s="72">
        <v>13.594201739328206</v>
      </c>
      <c r="BT1371" s="71">
        <v>14.905490161949199</v>
      </c>
      <c r="BU1371" s="71">
        <v>13.803529897166943</v>
      </c>
      <c r="BV1371" s="71">
        <v>10.438223002118264</v>
      </c>
      <c r="BW1371" s="71">
        <v>13.996878591848478</v>
      </c>
      <c r="BX1371" s="75">
        <v>5343</v>
      </c>
      <c r="BY1371" s="75">
        <v>5612</v>
      </c>
      <c r="BZ1371" s="75">
        <v>5009</v>
      </c>
      <c r="CA1371" s="75">
        <v>5226</v>
      </c>
      <c r="CB1371" s="75">
        <v>6496</v>
      </c>
      <c r="CC1371" s="75">
        <v>8622</v>
      </c>
      <c r="CD1371" s="75">
        <v>5461</v>
      </c>
      <c r="CE1371" s="75">
        <v>5659</v>
      </c>
      <c r="CF1371" s="75">
        <v>7774</v>
      </c>
      <c r="CG1371" s="75">
        <v>5829</v>
      </c>
      <c r="CH1371" s="75">
        <v>6718</v>
      </c>
      <c r="CI1371" s="75">
        <v>6318</v>
      </c>
      <c r="CJ1371" s="75">
        <v>3992</v>
      </c>
      <c r="CK1371" s="75">
        <v>41751</v>
      </c>
      <c r="CL1371" s="73">
        <v>410887.43000000005</v>
      </c>
      <c r="CM1371" s="73">
        <v>393985.13000000018</v>
      </c>
      <c r="CN1371" s="73">
        <v>464247.7</v>
      </c>
      <c r="CO1371" s="73">
        <v>646162.91</v>
      </c>
      <c r="CP1371" s="73">
        <v>601344.79999999993</v>
      </c>
      <c r="CQ1371" s="73">
        <v>434332.64999999979</v>
      </c>
      <c r="CR1371" s="73">
        <v>551450.52999999991</v>
      </c>
      <c r="CS1371" s="73">
        <v>726456.98999999987</v>
      </c>
      <c r="CT1371" s="73">
        <v>609931.15000000014</v>
      </c>
      <c r="CU1371" s="73">
        <v>576164.15</v>
      </c>
      <c r="CV1371" s="73">
        <v>512554.88</v>
      </c>
      <c r="CW1371" s="73">
        <v>602672.11999999988</v>
      </c>
      <c r="CX1371" s="73">
        <v>555093.20000000007</v>
      </c>
      <c r="CY1371" s="77"/>
      <c r="CZ1371" s="4">
        <v>5312</v>
      </c>
      <c r="DA1371" s="76" t="str">
        <f t="shared" si="48"/>
        <v>5312</v>
      </c>
      <c r="DB1371" s="71">
        <v>0.88299568264615602</v>
      </c>
      <c r="DC1371" s="71">
        <v>1.7066632184764001</v>
      </c>
      <c r="DD1371" s="71">
        <v>0.82315304653940957</v>
      </c>
      <c r="DE1371" s="71">
        <v>1.0495172147521041</v>
      </c>
      <c r="DF1371" s="71">
        <v>1.2610136755621904</v>
      </c>
      <c r="DG1371" s="71">
        <v>0.34418256853538498</v>
      </c>
      <c r="DH1371" s="71">
        <v>0.72143127545024255</v>
      </c>
      <c r="DI1371" s="71">
        <v>0.82820268717252787</v>
      </c>
      <c r="DJ1371" s="71">
        <v>0.54769232819537783</v>
      </c>
      <c r="DK1371" s="71">
        <v>0.3106447545290647</v>
      </c>
      <c r="DL1371" s="71">
        <v>0.17377760747854845</v>
      </c>
      <c r="DM1371" s="71">
        <v>0.12981718703768055</v>
      </c>
      <c r="DN1371" s="71">
        <v>0.29505712709908943</v>
      </c>
      <c r="DO1371" s="71">
        <v>0.42713360339109946</v>
      </c>
      <c r="DQ1371" s="71"/>
      <c r="DR1371" s="71"/>
      <c r="DS1371" s="71"/>
      <c r="DT1371" s="71"/>
      <c r="DU1371" s="71"/>
      <c r="DV1371" s="71"/>
      <c r="DW1371" s="71"/>
      <c r="DX1371" s="71"/>
      <c r="DY1371" s="71"/>
      <c r="DZ1371" s="71"/>
      <c r="EA1371" s="71"/>
      <c r="EB1371" s="71"/>
      <c r="EC1371" s="71"/>
      <c r="ED1371" s="71"/>
    </row>
    <row r="1372" spans="1:134">
      <c r="A1372" s="4">
        <v>5325</v>
      </c>
      <c r="B1372" s="46" t="s">
        <v>10350</v>
      </c>
      <c r="C1372" s="65" t="str">
        <f t="shared" si="47"/>
        <v>5325</v>
      </c>
      <c r="D1372" s="69">
        <v>99143.139999999985</v>
      </c>
      <c r="E1372" s="68">
        <v>1443435.72</v>
      </c>
      <c r="F1372" s="68">
        <v>20300.75</v>
      </c>
      <c r="G1372" s="69">
        <v>230985.2200000002</v>
      </c>
      <c r="H1372" s="70">
        <v>96.727513897367302</v>
      </c>
      <c r="I1372" s="70">
        <v>19.051105179139284</v>
      </c>
      <c r="J1372" s="69">
        <v>141382.56999999998</v>
      </c>
      <c r="K1372" s="69">
        <v>153455.07999999996</v>
      </c>
      <c r="L1372" s="69">
        <v>147018.17999999996</v>
      </c>
      <c r="M1372" s="69">
        <v>161467.79999999996</v>
      </c>
      <c r="N1372" s="69">
        <v>228429.59999999998</v>
      </c>
      <c r="O1372" s="69">
        <v>281602.50999999989</v>
      </c>
      <c r="P1372" s="69">
        <v>145162.31999999998</v>
      </c>
      <c r="Q1372" s="69">
        <v>157677.85999999996</v>
      </c>
      <c r="R1372" s="69">
        <v>455027.14999999985</v>
      </c>
      <c r="S1372" s="69">
        <v>182072.57</v>
      </c>
      <c r="T1372" s="69">
        <v>213608.88999999998</v>
      </c>
      <c r="U1372" s="69">
        <v>190743.78999999995</v>
      </c>
      <c r="V1372" s="69">
        <v>99143.139999999985</v>
      </c>
      <c r="W1372" s="70">
        <v>79.792197533851876</v>
      </c>
      <c r="X1372" s="70">
        <v>86.726665780420475</v>
      </c>
      <c r="Y1372" s="70">
        <v>97.950293121979442</v>
      </c>
      <c r="Z1372" s="71">
        <v>86.355320946220118</v>
      </c>
      <c r="AA1372" s="71">
        <v>103.97870857535025</v>
      </c>
      <c r="AB1372" s="71">
        <v>125.51324419681467</v>
      </c>
      <c r="AC1372" s="71">
        <v>84.715463246407822</v>
      </c>
      <c r="AD1372" s="71">
        <v>97.449220899962413</v>
      </c>
      <c r="AE1372" s="71">
        <v>97.216816565697144</v>
      </c>
      <c r="AF1372" s="71">
        <v>99.014090908759684</v>
      </c>
      <c r="AG1372" s="71">
        <v>100.84344334509576</v>
      </c>
      <c r="AH1372" s="71">
        <v>95.290743973071358</v>
      </c>
      <c r="AI1372" s="71">
        <v>104.16381505278103</v>
      </c>
      <c r="AJ1372" s="71">
        <v>-4.8056837070462821</v>
      </c>
      <c r="AK1372" s="71">
        <v>-16.299135948775568</v>
      </c>
      <c r="AL1372" s="71">
        <v>-22.605545874548692</v>
      </c>
      <c r="AM1372" s="71">
        <v>-30.772921197871604</v>
      </c>
      <c r="AN1372" s="71">
        <v>-18.604094296411443</v>
      </c>
      <c r="AO1372" s="71">
        <v>6.3832557874562657</v>
      </c>
      <c r="AP1372" s="71">
        <v>-11.663241511673583</v>
      </c>
      <c r="AQ1372" s="71">
        <v>24.686084209955283</v>
      </c>
      <c r="AR1372" s="71">
        <v>191.97533462547699</v>
      </c>
      <c r="AS1372" s="71">
        <v>-50.753232032175276</v>
      </c>
      <c r="AT1372" s="71">
        <v>31.758293055997775</v>
      </c>
      <c r="AU1372" s="71">
        <v>22.950258990341467</v>
      </c>
      <c r="AV1372" s="72">
        <v>25.748521829437188</v>
      </c>
      <c r="AW1372" s="73">
        <v>-7137.4000000000233</v>
      </c>
      <c r="AX1372" s="73">
        <v>-29882.429999999993</v>
      </c>
      <c r="AY1372" s="73">
        <v>-42941.400000000023</v>
      </c>
      <c r="AZ1372" s="73">
        <v>-71775.899999999994</v>
      </c>
      <c r="BA1372" s="73">
        <v>-52210.559999999998</v>
      </c>
      <c r="BB1372" s="73">
        <v>18657.729999999923</v>
      </c>
      <c r="BC1372" s="73">
        <v>-19166.010000000068</v>
      </c>
      <c r="BD1372" s="73">
        <v>31217.989999999918</v>
      </c>
      <c r="BE1372" s="73">
        <v>299182.7699999999</v>
      </c>
      <c r="BF1372" s="73">
        <v>-187642.18999999989</v>
      </c>
      <c r="BG1372" s="73">
        <v>51487.109999999986</v>
      </c>
      <c r="BH1372" s="73">
        <v>35604.799999999959</v>
      </c>
      <c r="BI1372" s="73">
        <v>20300.75</v>
      </c>
      <c r="BJ1372" s="71">
        <v>18.289179084705751</v>
      </c>
      <c r="BK1372" s="71">
        <v>11.548162246581869</v>
      </c>
      <c r="BL1372" s="71">
        <v>14.613776185010281</v>
      </c>
      <c r="BM1372" s="71">
        <v>16.777923170583268</v>
      </c>
      <c r="BN1372" s="71">
        <v>5.4259735241029592</v>
      </c>
      <c r="BO1372" s="71">
        <v>10.6671045601888</v>
      </c>
      <c r="BP1372" s="71">
        <v>18.609994143561888</v>
      </c>
      <c r="BQ1372" s="71">
        <v>21.203580214409872</v>
      </c>
      <c r="BR1372" s="72">
        <v>7.032143605496934</v>
      </c>
      <c r="BS1372" s="72">
        <v>13.032830466142325</v>
      </c>
      <c r="BT1372" s="71">
        <v>15.402540341669802</v>
      </c>
      <c r="BU1372" s="71">
        <v>15.289903210031003</v>
      </c>
      <c r="BV1372" s="71">
        <v>10.732153367412392</v>
      </c>
      <c r="BW1372" s="71">
        <v>11.421275409985876</v>
      </c>
      <c r="BX1372" s="75">
        <v>3830</v>
      </c>
      <c r="BY1372" s="75">
        <v>4639</v>
      </c>
      <c r="BZ1372" s="75">
        <v>4689</v>
      </c>
      <c r="CA1372" s="75">
        <v>4890</v>
      </c>
      <c r="CB1372" s="75">
        <v>6249</v>
      </c>
      <c r="CC1372" s="75">
        <v>6352</v>
      </c>
      <c r="CD1372" s="75">
        <v>3951</v>
      </c>
      <c r="CE1372" s="75">
        <v>4169</v>
      </c>
      <c r="CF1372" s="75">
        <v>9290</v>
      </c>
      <c r="CG1372" s="75">
        <v>5717</v>
      </c>
      <c r="CH1372" s="75">
        <v>6295</v>
      </c>
      <c r="CI1372" s="75">
        <v>5456</v>
      </c>
      <c r="CJ1372" s="75">
        <v>2524</v>
      </c>
      <c r="CK1372" s="75">
        <v>37402</v>
      </c>
      <c r="CL1372" s="73">
        <v>394596.69</v>
      </c>
      <c r="CM1372" s="73">
        <v>391216.79000000004</v>
      </c>
      <c r="CN1372" s="73">
        <v>404262.74</v>
      </c>
      <c r="CO1372" s="73">
        <v>440961.43000000005</v>
      </c>
      <c r="CP1372" s="73">
        <v>488743.23999999982</v>
      </c>
      <c r="CQ1372" s="73">
        <v>398376.78</v>
      </c>
      <c r="CR1372" s="73">
        <v>534543.30000000016</v>
      </c>
      <c r="CS1372" s="73">
        <v>684457.61</v>
      </c>
      <c r="CT1372" s="73">
        <v>501618.69000000012</v>
      </c>
      <c r="CU1372" s="73">
        <v>487143.2</v>
      </c>
      <c r="CV1372" s="73">
        <v>498514.45</v>
      </c>
      <c r="CW1372" s="73">
        <v>513145.84999999992</v>
      </c>
      <c r="CX1372" s="73">
        <v>504895.08999999997</v>
      </c>
      <c r="CY1372" s="77"/>
      <c r="CZ1372" s="4">
        <v>5325</v>
      </c>
      <c r="DA1372" s="76" t="str">
        <f t="shared" si="48"/>
        <v>5325</v>
      </c>
      <c r="DB1372" s="71">
        <v>0.81957769993385532</v>
      </c>
      <c r="DC1372" s="71">
        <v>1.0623196059395208</v>
      </c>
      <c r="DD1372" s="71">
        <v>1.6134853445868045</v>
      </c>
      <c r="DE1372" s="71">
        <v>0.93034737868151507</v>
      </c>
      <c r="DF1372" s="71">
        <v>0.37104565961010516</v>
      </c>
      <c r="DG1372" s="71">
        <v>0.22694261620173981</v>
      </c>
      <c r="DH1372" s="71">
        <v>0.47098794574874031</v>
      </c>
      <c r="DI1372" s="71">
        <v>1.0231845320419031</v>
      </c>
      <c r="DJ1372" s="71">
        <v>0.56713128917910305</v>
      </c>
      <c r="DK1372" s="71">
        <v>0.22121257285366538</v>
      </c>
      <c r="DL1372" s="71">
        <v>0.44275092189074267</v>
      </c>
      <c r="DM1372" s="71">
        <v>0.36945955795008262</v>
      </c>
      <c r="DN1372" s="71">
        <v>0.1328334232257106</v>
      </c>
      <c r="DO1372" s="71">
        <v>0.48716504309162673</v>
      </c>
      <c r="DQ1372" s="71"/>
      <c r="DR1372" s="71"/>
      <c r="DS1372" s="71"/>
      <c r="DT1372" s="71"/>
      <c r="DU1372" s="71"/>
      <c r="DV1372" s="71"/>
      <c r="DW1372" s="71"/>
      <c r="DX1372" s="71"/>
      <c r="DY1372" s="71"/>
      <c r="DZ1372" s="71"/>
      <c r="EA1372" s="71"/>
      <c r="EB1372" s="71"/>
      <c r="EC1372" s="71"/>
      <c r="ED1372" s="71"/>
    </row>
    <row r="1373" spans="1:134">
      <c r="A1373" s="4">
        <v>1454</v>
      </c>
      <c r="B1373" s="46" t="s">
        <v>10356</v>
      </c>
      <c r="C1373" s="65" t="str">
        <f t="shared" si="47"/>
        <v>1454</v>
      </c>
      <c r="D1373" s="69">
        <v>162446.05999999997</v>
      </c>
      <c r="E1373" s="68">
        <v>1918118.6399999997</v>
      </c>
      <c r="F1373" s="68">
        <v>46683.909999999974</v>
      </c>
      <c r="G1373" s="69">
        <v>444318.40999999992</v>
      </c>
      <c r="H1373" s="70">
        <v>108.00814902500299</v>
      </c>
      <c r="I1373" s="70">
        <v>30.147804360160801</v>
      </c>
      <c r="J1373" s="69">
        <v>221882.18</v>
      </c>
      <c r="K1373" s="69">
        <v>259046.59999999995</v>
      </c>
      <c r="L1373" s="69">
        <v>220398.92999999996</v>
      </c>
      <c r="M1373" s="69">
        <v>238138.50999999998</v>
      </c>
      <c r="N1373" s="69">
        <v>406481.31999999989</v>
      </c>
      <c r="O1373" s="69">
        <v>380957.79</v>
      </c>
      <c r="P1373" s="69">
        <v>264777.71000000008</v>
      </c>
      <c r="Q1373" s="69">
        <v>291301.30000000005</v>
      </c>
      <c r="R1373" s="69">
        <v>461212.74999999994</v>
      </c>
      <c r="S1373" s="69">
        <v>235834.22999999998</v>
      </c>
      <c r="T1373" s="69">
        <v>262052.16999999995</v>
      </c>
      <c r="U1373" s="69">
        <v>240494.41999999998</v>
      </c>
      <c r="V1373" s="69">
        <v>162446.05999999997</v>
      </c>
      <c r="W1373" s="70">
        <v>94.250886232316432</v>
      </c>
      <c r="X1373" s="70">
        <v>107.42093415872007</v>
      </c>
      <c r="Y1373" s="70">
        <v>103.622211929534</v>
      </c>
      <c r="Z1373" s="71">
        <v>93.064682226868371</v>
      </c>
      <c r="AA1373" s="71">
        <v>118.13696106326172</v>
      </c>
      <c r="AB1373" s="71">
        <v>114.84603355264902</v>
      </c>
      <c r="AC1373" s="71">
        <v>109.62582524909375</v>
      </c>
      <c r="AD1373" s="71">
        <v>110.00923945087288</v>
      </c>
      <c r="AE1373" s="71">
        <v>130.17621994417686</v>
      </c>
      <c r="AF1373" s="71">
        <v>105.04168413803883</v>
      </c>
      <c r="AG1373" s="71">
        <v>98.103816983317344</v>
      </c>
      <c r="AH1373" s="71">
        <v>84.528973019901414</v>
      </c>
      <c r="AI1373" s="71">
        <v>116.75514230651626</v>
      </c>
      <c r="AJ1373" s="71">
        <v>-8.9014197246606521</v>
      </c>
      <c r="AK1373" s="71">
        <v>2.0519064751828964</v>
      </c>
      <c r="AL1373" s="71">
        <v>-12.064764854493804</v>
      </c>
      <c r="AM1373" s="71">
        <v>-23.500049165997893</v>
      </c>
      <c r="AN1373" s="71">
        <v>7.6387801712257897</v>
      </c>
      <c r="AO1373" s="71">
        <v>-0.18648854260214787</v>
      </c>
      <c r="AP1373" s="71">
        <v>12.050804760088706</v>
      </c>
      <c r="AQ1373" s="71">
        <v>38.917294029086726</v>
      </c>
      <c r="AR1373" s="71">
        <v>149.81426941691643</v>
      </c>
      <c r="AS1373" s="71">
        <v>-19.420310207278103</v>
      </c>
      <c r="AT1373" s="71">
        <v>24.417671483568149</v>
      </c>
      <c r="AU1373" s="71">
        <v>7.3035622173651005</v>
      </c>
      <c r="AV1373" s="72">
        <v>40.327438631711644</v>
      </c>
      <c r="AW1373" s="73">
        <v>-21680.539999999979</v>
      </c>
      <c r="AX1373" s="73">
        <v>5208.5199999999604</v>
      </c>
      <c r="AY1373" s="73">
        <v>-30238.859999999957</v>
      </c>
      <c r="AZ1373" s="73">
        <v>-73153.860000000015</v>
      </c>
      <c r="BA1373" s="73">
        <v>28846.679999999818</v>
      </c>
      <c r="BB1373" s="73">
        <v>7126.7400000000489</v>
      </c>
      <c r="BC1373" s="73">
        <v>28476.230000000098</v>
      </c>
      <c r="BD1373" s="73">
        <v>81607.250000000029</v>
      </c>
      <c r="BE1373" s="73">
        <v>276590.48999999987</v>
      </c>
      <c r="BF1373" s="73">
        <v>-56837.820000000065</v>
      </c>
      <c r="BG1373" s="73">
        <v>51429.219999999943</v>
      </c>
      <c r="BH1373" s="73">
        <v>16369.129999999976</v>
      </c>
      <c r="BI1373" s="73">
        <v>46683.909999999974</v>
      </c>
      <c r="BJ1373" s="71">
        <v>17.195521518603694</v>
      </c>
      <c r="BK1373" s="71">
        <v>10.777372371938876</v>
      </c>
      <c r="BL1373" s="71">
        <v>10.798881368564439</v>
      </c>
      <c r="BM1373" s="71">
        <v>13.485899411950022</v>
      </c>
      <c r="BN1373" s="71">
        <v>4.319463985661069</v>
      </c>
      <c r="BO1373" s="71">
        <v>10.228782785244849</v>
      </c>
      <c r="BP1373" s="71">
        <v>13.059891753465083</v>
      </c>
      <c r="BQ1373" s="71">
        <v>14.012098359918953</v>
      </c>
      <c r="BR1373" s="72">
        <v>8.9922633150171052</v>
      </c>
      <c r="BS1373" s="72">
        <v>9.5190766154061937</v>
      </c>
      <c r="BT1373" s="71">
        <v>11.961539800362209</v>
      </c>
      <c r="BU1373" s="71">
        <v>13.668758471380055</v>
      </c>
      <c r="BV1373" s="71">
        <v>9.8902353384966339</v>
      </c>
      <c r="BW1373" s="71">
        <v>9.8602912658808801</v>
      </c>
      <c r="BX1373" s="75">
        <v>3569</v>
      </c>
      <c r="BY1373" s="75">
        <v>3794</v>
      </c>
      <c r="BZ1373" s="75">
        <v>3423</v>
      </c>
      <c r="CA1373" s="75">
        <v>3917</v>
      </c>
      <c r="CB1373" s="75">
        <v>5596</v>
      </c>
      <c r="CC1373" s="75">
        <v>5810</v>
      </c>
      <c r="CD1373" s="75">
        <v>4021</v>
      </c>
      <c r="CE1373" s="75">
        <v>4230</v>
      </c>
      <c r="CF1373" s="75">
        <v>6760</v>
      </c>
      <c r="CG1373" s="75">
        <v>4485</v>
      </c>
      <c r="CH1373" s="75">
        <v>4525</v>
      </c>
      <c r="CI1373" s="75">
        <v>4669</v>
      </c>
      <c r="CJ1373" s="75">
        <v>2746</v>
      </c>
      <c r="CK1373" s="75">
        <v>31436</v>
      </c>
      <c r="CL1373" s="73">
        <v>539120.79999999993</v>
      </c>
      <c r="CM1373" s="73">
        <v>476121.27</v>
      </c>
      <c r="CN1373" s="73">
        <v>444477.55999999994</v>
      </c>
      <c r="CO1373" s="73">
        <v>498861.49999999994</v>
      </c>
      <c r="CP1373" s="73">
        <v>533651.43000000005</v>
      </c>
      <c r="CQ1373" s="73">
        <v>747837.58000000019</v>
      </c>
      <c r="CR1373" s="73">
        <v>734202.42999999982</v>
      </c>
      <c r="CS1373" s="73">
        <v>864700.70000000019</v>
      </c>
      <c r="CT1373" s="73">
        <v>697220.94000000018</v>
      </c>
      <c r="CU1373" s="73">
        <v>637919.47000000009</v>
      </c>
      <c r="CV1373" s="73">
        <v>628428.95000000007</v>
      </c>
      <c r="CW1373" s="73">
        <v>623439.98999999976</v>
      </c>
      <c r="CX1373" s="73">
        <v>597658.39</v>
      </c>
      <c r="CY1373" s="77"/>
      <c r="CZ1373" s="4">
        <v>1454</v>
      </c>
      <c r="DA1373" s="76" t="str">
        <f t="shared" si="48"/>
        <v>1454</v>
      </c>
      <c r="DB1373" s="71">
        <v>8.8832208031961173</v>
      </c>
      <c r="DC1373" s="71">
        <v>8.6678370573023837</v>
      </c>
      <c r="DD1373" s="71">
        <v>2.5850274386622276</v>
      </c>
      <c r="DE1373" s="71">
        <v>0.83107841560410567</v>
      </c>
      <c r="DF1373" s="71">
        <v>1.2791883770297456</v>
      </c>
      <c r="DG1373" s="71">
        <v>1.1881610195393653</v>
      </c>
      <c r="DH1373" s="71">
        <v>0.55671503605519879</v>
      </c>
      <c r="DI1373" s="71">
        <v>0.35799625669030299</v>
      </c>
      <c r="DJ1373" s="71">
        <v>0.55682596139537999</v>
      </c>
      <c r="DK1373" s="71">
        <v>1.2239885765580816</v>
      </c>
      <c r="DL1373" s="71">
        <v>0.69421543806725305</v>
      </c>
      <c r="DM1373" s="71">
        <v>0.61724572834061775</v>
      </c>
      <c r="DN1373" s="71">
        <v>0.38219047999894029</v>
      </c>
      <c r="DO1373" s="71">
        <v>0.61803879285707519</v>
      </c>
      <c r="DQ1373" s="71"/>
      <c r="DR1373" s="71"/>
      <c r="DS1373" s="71"/>
      <c r="DT1373" s="71"/>
      <c r="DU1373" s="71"/>
      <c r="DV1373" s="71"/>
      <c r="DW1373" s="71"/>
      <c r="DX1373" s="71"/>
      <c r="DY1373" s="71"/>
      <c r="DZ1373" s="71"/>
      <c r="EA1373" s="71"/>
      <c r="EB1373" s="71"/>
      <c r="EC1373" s="71"/>
      <c r="ED1373" s="71"/>
    </row>
    <row r="1374" spans="1:134">
      <c r="A1374" s="4">
        <v>5305</v>
      </c>
      <c r="B1374" s="46" t="s">
        <v>10363</v>
      </c>
      <c r="C1374" s="65" t="str">
        <f t="shared" si="47"/>
        <v>5305</v>
      </c>
      <c r="D1374" s="69">
        <v>181929.88</v>
      </c>
      <c r="E1374" s="68">
        <v>2058500.8499999996</v>
      </c>
      <c r="F1374" s="69">
        <v>54396.140000000029</v>
      </c>
      <c r="G1374" s="69">
        <v>405654.63000000012</v>
      </c>
      <c r="H1374" s="70">
        <v>110.75357285229171</v>
      </c>
      <c r="I1374" s="70">
        <v>24.542793218839208</v>
      </c>
      <c r="J1374" s="69">
        <v>249749.94999999992</v>
      </c>
      <c r="K1374" s="69">
        <v>247771.11000000002</v>
      </c>
      <c r="L1374" s="69">
        <v>209629.59999999992</v>
      </c>
      <c r="M1374" s="69">
        <v>262539.33999999997</v>
      </c>
      <c r="N1374" s="69">
        <v>371785.74</v>
      </c>
      <c r="O1374" s="69">
        <v>390268.07000000012</v>
      </c>
      <c r="P1374" s="69">
        <v>226700.43999999997</v>
      </c>
      <c r="Q1374" s="69">
        <v>239795.28999999995</v>
      </c>
      <c r="R1374" s="69">
        <v>393224.67</v>
      </c>
      <c r="S1374" s="69">
        <v>300595.41000000003</v>
      </c>
      <c r="T1374" s="69">
        <v>388656.17</v>
      </c>
      <c r="U1374" s="69">
        <v>327598.98999999993</v>
      </c>
      <c r="V1374" s="69">
        <v>181929.88</v>
      </c>
      <c r="W1374" s="70">
        <v>83.233890615475431</v>
      </c>
      <c r="X1374" s="70">
        <v>92.283199941992621</v>
      </c>
      <c r="Y1374" s="70">
        <v>83.789655339710293</v>
      </c>
      <c r="Z1374" s="71">
        <v>90.299466513648113</v>
      </c>
      <c r="AA1374" s="71">
        <v>89.413153530485587</v>
      </c>
      <c r="AB1374" s="71">
        <v>116.28685854564998</v>
      </c>
      <c r="AC1374" s="71">
        <v>80.643882559925544</v>
      </c>
      <c r="AD1374" s="71">
        <v>88.670957099016817</v>
      </c>
      <c r="AE1374" s="71">
        <v>115.98248681118963</v>
      </c>
      <c r="AF1374" s="71">
        <v>127.05742547359544</v>
      </c>
      <c r="AG1374" s="71">
        <v>117.09244971128594</v>
      </c>
      <c r="AH1374" s="71">
        <v>120.76867923510967</v>
      </c>
      <c r="AI1374" s="71">
        <v>141.82083589628428</v>
      </c>
      <c r="AJ1374" s="71">
        <v>-8.4878347239032763</v>
      </c>
      <c r="AK1374" s="71">
        <v>-3.8454805308053341</v>
      </c>
      <c r="AL1374" s="71">
        <v>-26.337957093912866</v>
      </c>
      <c r="AM1374" s="71">
        <v>-19.377770724347133</v>
      </c>
      <c r="AN1374" s="71">
        <v>-26.01593440692881</v>
      </c>
      <c r="AO1374" s="71">
        <v>2.9656099705037686</v>
      </c>
      <c r="AP1374" s="71">
        <v>-23.868023476678335</v>
      </c>
      <c r="AQ1374" s="71">
        <v>8.8581248433828197</v>
      </c>
      <c r="AR1374" s="71">
        <v>76.436819928535897</v>
      </c>
      <c r="AS1374" s="71">
        <v>10.361137923680253</v>
      </c>
      <c r="AT1374" s="71">
        <v>38.176961258660683</v>
      </c>
      <c r="AU1374" s="71">
        <v>41.978401447421376</v>
      </c>
      <c r="AV1374" s="72">
        <v>42.652352232436705</v>
      </c>
      <c r="AW1374" s="73">
        <v>-23164.530000000057</v>
      </c>
      <c r="AX1374" s="73">
        <v>-9909.039999999979</v>
      </c>
      <c r="AY1374" s="73">
        <v>-74953.330000000133</v>
      </c>
      <c r="AZ1374" s="73">
        <v>-63102.040000000037</v>
      </c>
      <c r="BA1374" s="73">
        <v>-130735.63</v>
      </c>
      <c r="BB1374" s="73">
        <v>16738.050000000221</v>
      </c>
      <c r="BC1374" s="73">
        <v>-71072.520000000048</v>
      </c>
      <c r="BD1374" s="73">
        <v>19512.889999999956</v>
      </c>
      <c r="BE1374" s="73">
        <v>170354.70999999996</v>
      </c>
      <c r="BF1374" s="73">
        <v>28221.080000000016</v>
      </c>
      <c r="BG1374" s="73">
        <v>107381.94999999995</v>
      </c>
      <c r="BH1374" s="73">
        <v>96860.379999999946</v>
      </c>
      <c r="BI1374" s="73">
        <v>54396.140000000029</v>
      </c>
      <c r="BJ1374" s="71">
        <v>9.7081611107448484</v>
      </c>
      <c r="BK1374" s="71">
        <v>6.4286969077167164</v>
      </c>
      <c r="BL1374" s="71">
        <v>7.9380407624377103</v>
      </c>
      <c r="BM1374" s="71">
        <v>9.1584695748333687</v>
      </c>
      <c r="BN1374" s="71">
        <v>0.61584058784309503</v>
      </c>
      <c r="BO1374" s="71">
        <v>5.4088362844705369</v>
      </c>
      <c r="BP1374" s="71">
        <v>10.458847492009339</v>
      </c>
      <c r="BQ1374" s="71">
        <v>10.270550141268506</v>
      </c>
      <c r="BR1374" s="72">
        <v>8.0274485282585619</v>
      </c>
      <c r="BS1374" s="72">
        <v>6.0418294071288194</v>
      </c>
      <c r="BT1374" s="71">
        <v>6.8716918290819731</v>
      </c>
      <c r="BU1374" s="71">
        <v>7.3863890744273313</v>
      </c>
      <c r="BV1374" s="71">
        <v>6.9316991552568119</v>
      </c>
      <c r="BW1374" s="71">
        <v>6.6076223011721407</v>
      </c>
      <c r="BX1374" s="75">
        <v>2890</v>
      </c>
      <c r="BY1374" s="75">
        <v>3028</v>
      </c>
      <c r="BZ1374" s="75">
        <v>2592</v>
      </c>
      <c r="CA1374" s="75">
        <v>2968</v>
      </c>
      <c r="CB1374" s="75">
        <v>4203</v>
      </c>
      <c r="CC1374" s="75">
        <v>4820</v>
      </c>
      <c r="CD1374" s="75">
        <v>2944</v>
      </c>
      <c r="CE1374" s="75">
        <v>3082</v>
      </c>
      <c r="CF1374" s="75">
        <v>5478</v>
      </c>
      <c r="CG1374" s="75">
        <v>3833</v>
      </c>
      <c r="CH1374" s="75">
        <v>4535</v>
      </c>
      <c r="CI1374" s="75">
        <v>4191</v>
      </c>
      <c r="CJ1374" s="75">
        <v>2184</v>
      </c>
      <c r="CK1374" s="75">
        <v>26247</v>
      </c>
      <c r="CL1374" s="73">
        <v>450165.24999999994</v>
      </c>
      <c r="CM1374" s="73">
        <v>527196.92000000004</v>
      </c>
      <c r="CN1374" s="73">
        <v>629252.86</v>
      </c>
      <c r="CO1374" s="73">
        <v>607509.57999999996</v>
      </c>
      <c r="CP1374" s="73">
        <v>728545.3600000001</v>
      </c>
      <c r="CQ1374" s="73">
        <v>677163.52000000014</v>
      </c>
      <c r="CR1374" s="73">
        <v>621811.52</v>
      </c>
      <c r="CS1374" s="73">
        <v>744383.82</v>
      </c>
      <c r="CT1374" s="73">
        <v>653781.02999999991</v>
      </c>
      <c r="CU1374" s="73">
        <v>583045.84000000008</v>
      </c>
      <c r="CV1374" s="73">
        <v>624537.88000000012</v>
      </c>
      <c r="CW1374" s="73">
        <v>607184.94000000006</v>
      </c>
      <c r="CX1374" s="73">
        <v>606907</v>
      </c>
      <c r="CY1374" s="77"/>
      <c r="CZ1374" s="4">
        <v>5305</v>
      </c>
      <c r="DA1374" s="76" t="str">
        <f t="shared" si="48"/>
        <v>5305</v>
      </c>
      <c r="DB1374" s="71">
        <v>12.059005335196275</v>
      </c>
      <c r="DC1374" s="71">
        <v>7.8468834079044774</v>
      </c>
      <c r="DD1374" s="71">
        <v>3.3623449298845531</v>
      </c>
      <c r="DE1374" s="71">
        <v>3.0466838226047877</v>
      </c>
      <c r="DF1374" s="71">
        <v>2.6377585317869183</v>
      </c>
      <c r="DG1374" s="71">
        <v>1.4095612865356175</v>
      </c>
      <c r="DH1374" s="71">
        <v>1.8268468738995669</v>
      </c>
      <c r="DI1374" s="71">
        <v>1.1649986851054024</v>
      </c>
      <c r="DJ1374" s="71">
        <v>0.89770739725944493</v>
      </c>
      <c r="DK1374" s="71">
        <v>0.18388312833020456</v>
      </c>
      <c r="DL1374" s="71">
        <v>0.78150673196085607</v>
      </c>
      <c r="DM1374" s="71">
        <v>0.87282189856657011</v>
      </c>
      <c r="DN1374" s="71">
        <v>0.68573734944090337</v>
      </c>
      <c r="DO1374" s="71">
        <v>0.88232575525275403</v>
      </c>
      <c r="DQ1374" s="71"/>
      <c r="DR1374" s="71"/>
      <c r="DS1374" s="71"/>
      <c r="DT1374" s="71"/>
      <c r="DU1374" s="71"/>
      <c r="DV1374" s="71"/>
      <c r="DW1374" s="71"/>
      <c r="DX1374" s="71"/>
      <c r="DY1374" s="71"/>
      <c r="DZ1374" s="71"/>
      <c r="EA1374" s="71"/>
      <c r="EB1374" s="71"/>
      <c r="EC1374" s="71"/>
      <c r="ED1374" s="71"/>
    </row>
    <row r="1375" spans="1:134">
      <c r="A1375" s="4">
        <v>1476</v>
      </c>
      <c r="B1375" s="46" t="s">
        <v>10368</v>
      </c>
      <c r="C1375" s="65" t="str">
        <f t="shared" si="47"/>
        <v>1476</v>
      </c>
      <c r="D1375" s="69">
        <v>173014.97999999995</v>
      </c>
      <c r="E1375" s="68">
        <v>2176375.9099999997</v>
      </c>
      <c r="F1375" s="68">
        <v>-13456.98000000004</v>
      </c>
      <c r="G1375" s="69">
        <v>-254960.0700000003</v>
      </c>
      <c r="H1375" s="70">
        <v>76.174252353818929</v>
      </c>
      <c r="I1375" s="70">
        <v>-10.486418664359187</v>
      </c>
      <c r="J1375" s="69">
        <v>357503.2099999999</v>
      </c>
      <c r="K1375" s="69">
        <v>318609.54999999993</v>
      </c>
      <c r="L1375" s="69">
        <v>326314.87000000005</v>
      </c>
      <c r="M1375" s="69">
        <v>369065.29999999993</v>
      </c>
      <c r="N1375" s="69">
        <v>514777.03</v>
      </c>
      <c r="O1375" s="69">
        <v>574575.53999999992</v>
      </c>
      <c r="P1375" s="69">
        <v>271849.33999999997</v>
      </c>
      <c r="Q1375" s="69">
        <v>291567.7</v>
      </c>
      <c r="R1375" s="69">
        <v>508015.40999999992</v>
      </c>
      <c r="S1375" s="69">
        <v>301039.06999999995</v>
      </c>
      <c r="T1375" s="69">
        <v>353538.25000000006</v>
      </c>
      <c r="U1375" s="69">
        <v>277351.15999999997</v>
      </c>
      <c r="V1375" s="69">
        <v>173014.97999999995</v>
      </c>
      <c r="W1375" s="70">
        <v>85.938631709218882</v>
      </c>
      <c r="X1375" s="70">
        <v>76.876829336515513</v>
      </c>
      <c r="Y1375" s="70">
        <v>109.41830631312209</v>
      </c>
      <c r="Z1375" s="71">
        <v>77.372398785369327</v>
      </c>
      <c r="AA1375" s="71">
        <v>87.598786205102201</v>
      </c>
      <c r="AB1375" s="71">
        <v>116.8078718667427</v>
      </c>
      <c r="AC1375" s="71">
        <v>64.646018800996032</v>
      </c>
      <c r="AD1375" s="71">
        <v>69.263119685025615</v>
      </c>
      <c r="AE1375" s="71">
        <v>88.491928192330278</v>
      </c>
      <c r="AF1375" s="71">
        <v>71.811029179556243</v>
      </c>
      <c r="AG1375" s="71">
        <v>79.187372624176973</v>
      </c>
      <c r="AH1375" s="71">
        <v>75.911417584246493</v>
      </c>
      <c r="AI1375" s="71">
        <v>82.186656004544261</v>
      </c>
      <c r="AJ1375" s="71">
        <v>-32.867577462374051</v>
      </c>
      <c r="AK1375" s="71">
        <v>-42.997067800522281</v>
      </c>
      <c r="AL1375" s="71">
        <v>-33.82890983970168</v>
      </c>
      <c r="AM1375" s="71">
        <v>-43.795386713131492</v>
      </c>
      <c r="AN1375" s="71">
        <v>-50.535983065101739</v>
      </c>
      <c r="AO1375" s="71">
        <v>-23.005994826736686</v>
      </c>
      <c r="AP1375" s="71">
        <v>-33.688208590838443</v>
      </c>
      <c r="AQ1375" s="71">
        <v>-15.200960650370154</v>
      </c>
      <c r="AR1375" s="71">
        <v>49.662280221863476</v>
      </c>
      <c r="AS1375" s="71">
        <v>-36.608002144182429</v>
      </c>
      <c r="AT1375" s="71">
        <v>-4.1126789274702702</v>
      </c>
      <c r="AU1375" s="71">
        <v>-9.9644011086522326</v>
      </c>
      <c r="AV1375" s="72">
        <v>-7.2166238827543028</v>
      </c>
      <c r="AW1375" s="73">
        <v>-175031.14000000007</v>
      </c>
      <c r="AX1375" s="73">
        <v>-240325.82000000018</v>
      </c>
      <c r="AY1375" s="73">
        <v>-166823.24999999994</v>
      </c>
      <c r="AZ1375" s="73">
        <v>-287580.61999999988</v>
      </c>
      <c r="BA1375" s="73">
        <v>-525933.08999999985</v>
      </c>
      <c r="BB1375" s="73">
        <v>-160529.5</v>
      </c>
      <c r="BC1375" s="73">
        <v>-138106.9200000001</v>
      </c>
      <c r="BD1375" s="73">
        <v>-52266.02999999997</v>
      </c>
      <c r="BE1375" s="73">
        <v>168574.22999999986</v>
      </c>
      <c r="BF1375" s="73">
        <v>-173845.90000000008</v>
      </c>
      <c r="BG1375" s="73">
        <v>-15163.519999999902</v>
      </c>
      <c r="BH1375" s="73">
        <v>-30694.95000000007</v>
      </c>
      <c r="BI1375" s="73">
        <v>-13456.98000000004</v>
      </c>
      <c r="BJ1375" s="71">
        <v>8.2872152954968552</v>
      </c>
      <c r="BK1375" s="71">
        <v>4.1946567253190761</v>
      </c>
      <c r="BL1375" s="71">
        <v>2.8401765904398015</v>
      </c>
      <c r="BM1375" s="71">
        <v>9.241920525893919</v>
      </c>
      <c r="BN1375" s="71">
        <v>0.60652758157343767</v>
      </c>
      <c r="BO1375" s="71">
        <v>1.9367014570474721</v>
      </c>
      <c r="BP1375" s="71">
        <v>7.633421545293495</v>
      </c>
      <c r="BQ1375" s="71">
        <v>11.981854895781243</v>
      </c>
      <c r="BR1375" s="72">
        <v>11.088235840860959</v>
      </c>
      <c r="BS1375" s="72">
        <v>9.4024055544463856</v>
      </c>
      <c r="BT1375" s="71">
        <v>11.511255408463958</v>
      </c>
      <c r="BU1375" s="71">
        <v>11.672734976233869</v>
      </c>
      <c r="BV1375" s="71">
        <v>11.57578544335826</v>
      </c>
      <c r="BW1375" s="71">
        <v>9.2699092344977299</v>
      </c>
      <c r="BX1375" s="75">
        <v>3444</v>
      </c>
      <c r="BY1375" s="75">
        <v>3159</v>
      </c>
      <c r="BZ1375" s="75">
        <v>3261</v>
      </c>
      <c r="CA1375" s="75">
        <v>3719</v>
      </c>
      <c r="CB1375" s="75">
        <v>5113</v>
      </c>
      <c r="CC1375" s="75">
        <v>6227</v>
      </c>
      <c r="CD1375" s="75">
        <v>3219</v>
      </c>
      <c r="CE1375" s="75">
        <v>3397</v>
      </c>
      <c r="CF1375" s="75">
        <v>7227</v>
      </c>
      <c r="CG1375" s="75">
        <v>4005</v>
      </c>
      <c r="CH1375" s="75">
        <v>4640</v>
      </c>
      <c r="CI1375" s="75">
        <v>4277</v>
      </c>
      <c r="CJ1375" s="75">
        <v>2193</v>
      </c>
      <c r="CK1375" s="75">
        <v>28958</v>
      </c>
      <c r="CL1375" s="73">
        <v>1080181.8400000001</v>
      </c>
      <c r="CM1375" s="73">
        <v>1092280.5</v>
      </c>
      <c r="CN1375" s="73">
        <v>1066382.6199999999</v>
      </c>
      <c r="CO1375" s="73">
        <v>1064788.4100000001</v>
      </c>
      <c r="CP1375" s="73">
        <v>1068015.8900000001</v>
      </c>
      <c r="CQ1375" s="73">
        <v>811782.37999999977</v>
      </c>
      <c r="CR1375" s="73">
        <v>824877.05000000016</v>
      </c>
      <c r="CS1375" s="73">
        <v>911712.80999999982</v>
      </c>
      <c r="CT1375" s="73">
        <v>772365.26</v>
      </c>
      <c r="CU1375" s="73">
        <v>760853.72000000009</v>
      </c>
      <c r="CV1375" s="73">
        <v>637639.1</v>
      </c>
      <c r="CW1375" s="73">
        <v>661543.59000000008</v>
      </c>
      <c r="CX1375" s="73">
        <v>641446.17000000016</v>
      </c>
      <c r="CY1375" s="77"/>
      <c r="CZ1375" s="4">
        <v>1476</v>
      </c>
      <c r="DA1375" s="76" t="str">
        <f t="shared" si="48"/>
        <v>1476</v>
      </c>
      <c r="DB1375" s="71">
        <v>12.2776117673214</v>
      </c>
      <c r="DC1375" s="71">
        <v>10.33034299787829</v>
      </c>
      <c r="DD1375" s="71">
        <v>2.1508918509902277</v>
      </c>
      <c r="DE1375" s="71">
        <v>1.7247071277635577</v>
      </c>
      <c r="DF1375" s="71">
        <v>3.0569936201297101</v>
      </c>
      <c r="DG1375" s="71">
        <v>1.0519910067605258</v>
      </c>
      <c r="DH1375" s="71">
        <v>1.392253950420681</v>
      </c>
      <c r="DI1375" s="71">
        <v>0.58494524680293603</v>
      </c>
      <c r="DJ1375" s="71">
        <v>1.1067664987473127</v>
      </c>
      <c r="DK1375" s="71">
        <v>0.18186653472859843</v>
      </c>
      <c r="DL1375" s="71">
        <v>1.009946638055093</v>
      </c>
      <c r="DM1375" s="71">
        <v>0.71630751366697676</v>
      </c>
      <c r="DN1375" s="71">
        <v>2.2873026236770202</v>
      </c>
      <c r="DO1375" s="71">
        <v>0.97410582061216966</v>
      </c>
      <c r="DQ1375" s="71"/>
      <c r="DR1375" s="71"/>
      <c r="DS1375" s="71"/>
      <c r="DT1375" s="71"/>
      <c r="DU1375" s="71"/>
      <c r="DV1375" s="71"/>
      <c r="DW1375" s="71"/>
      <c r="DX1375" s="71"/>
      <c r="DY1375" s="71"/>
      <c r="DZ1375" s="71"/>
      <c r="EA1375" s="71"/>
      <c r="EB1375" s="71"/>
      <c r="EC1375" s="71"/>
      <c r="ED1375" s="71"/>
    </row>
    <row r="1376" spans="1:134">
      <c r="A1376" s="4">
        <v>5239</v>
      </c>
      <c r="B1376" s="46" t="s">
        <v>10376</v>
      </c>
      <c r="C1376" s="65" t="str">
        <f t="shared" si="47"/>
        <v>5239</v>
      </c>
      <c r="D1376" s="69">
        <v>383839.61</v>
      </c>
      <c r="E1376" s="68">
        <v>4515926.5799999982</v>
      </c>
      <c r="F1376" s="68">
        <v>29033.690000000061</v>
      </c>
      <c r="G1376" s="69">
        <v>955427.18999999948</v>
      </c>
      <c r="H1376" s="70">
        <v>107.13701749245101</v>
      </c>
      <c r="I1376" s="70">
        <v>26.834078182498988</v>
      </c>
      <c r="J1376" s="69">
        <v>639607.04999999993</v>
      </c>
      <c r="K1376" s="69">
        <v>612727.69000000006</v>
      </c>
      <c r="L1376" s="69">
        <v>573420.88</v>
      </c>
      <c r="M1376" s="69">
        <v>693384.78000000014</v>
      </c>
      <c r="N1376" s="69">
        <v>928368.94000000006</v>
      </c>
      <c r="O1376" s="69">
        <v>780768.86999999988</v>
      </c>
      <c r="P1376" s="69">
        <v>560323.04999999993</v>
      </c>
      <c r="Q1376" s="69">
        <v>545762.85999999987</v>
      </c>
      <c r="R1376" s="69">
        <v>1072188.6900000002</v>
      </c>
      <c r="S1376" s="69">
        <v>636253.51999999979</v>
      </c>
      <c r="T1376" s="69">
        <v>688037.52999999991</v>
      </c>
      <c r="U1376" s="69">
        <v>629521.31999999995</v>
      </c>
      <c r="V1376" s="69">
        <v>383839.61</v>
      </c>
      <c r="W1376" s="70">
        <v>119.54445139563548</v>
      </c>
      <c r="X1376" s="70">
        <v>112.7490126157481</v>
      </c>
      <c r="Y1376" s="70">
        <v>114.71702912166802</v>
      </c>
      <c r="Z1376" s="71">
        <v>111.81817347935433</v>
      </c>
      <c r="AA1376" s="71">
        <v>87.950189310732114</v>
      </c>
      <c r="AB1376" s="71">
        <v>101.15321700745341</v>
      </c>
      <c r="AC1376" s="71">
        <v>112.36287365249862</v>
      </c>
      <c r="AD1376" s="71">
        <v>113.94177995965453</v>
      </c>
      <c r="AE1376" s="71">
        <v>109.13126976560083</v>
      </c>
      <c r="AF1376" s="71">
        <v>110.83105755390743</v>
      </c>
      <c r="AG1376" s="71">
        <v>101.04767075213942</v>
      </c>
      <c r="AH1376" s="71">
        <v>106.55183925764599</v>
      </c>
      <c r="AI1376" s="71">
        <v>93.809231358310143</v>
      </c>
      <c r="AJ1376" s="71">
        <v>24.434666041932161</v>
      </c>
      <c r="AK1376" s="71">
        <v>19.926499162734814</v>
      </c>
      <c r="AL1376" s="71">
        <v>14.770168696597619</v>
      </c>
      <c r="AM1376" s="71">
        <v>6.5947682957202769</v>
      </c>
      <c r="AN1376" s="71">
        <v>-6.5967375716457948</v>
      </c>
      <c r="AO1376" s="71">
        <v>10.278208918390996</v>
      </c>
      <c r="AP1376" s="71">
        <v>5.7907209173956975</v>
      </c>
      <c r="AQ1376" s="71">
        <v>37.257313661900106</v>
      </c>
      <c r="AR1376" s="71">
        <v>128.08583801752397</v>
      </c>
      <c r="AS1376" s="71">
        <v>-17.794764540636809</v>
      </c>
      <c r="AT1376" s="71">
        <v>23.621594242408328</v>
      </c>
      <c r="AU1376" s="71">
        <v>31.756776144990905</v>
      </c>
      <c r="AV1376" s="72">
        <v>8.1829778939427111</v>
      </c>
      <c r="AW1376" s="73">
        <v>125596.70999999985</v>
      </c>
      <c r="AX1376" s="73">
        <v>101808.34000000003</v>
      </c>
      <c r="AY1376" s="73">
        <v>73795.510000000009</v>
      </c>
      <c r="AZ1376" s="73">
        <v>42898.0900000002</v>
      </c>
      <c r="BA1376" s="73">
        <v>-65565.179999999586</v>
      </c>
      <c r="BB1376" s="73">
        <v>79808.329999999842</v>
      </c>
      <c r="BC1376" s="73">
        <v>30670.689999999944</v>
      </c>
      <c r="BD1376" s="73">
        <v>148142.61999999982</v>
      </c>
      <c r="BE1376" s="73">
        <v>602107.4700000002</v>
      </c>
      <c r="BF1376" s="73">
        <v>-137728.23000000021</v>
      </c>
      <c r="BG1376" s="73">
        <v>131470.09999999986</v>
      </c>
      <c r="BH1376" s="73">
        <v>151730.84999999992</v>
      </c>
      <c r="BI1376" s="73">
        <v>29033.690000000061</v>
      </c>
      <c r="BJ1376" s="71">
        <v>9.6402539616095844</v>
      </c>
      <c r="BK1376" s="71">
        <v>7.409582310671226</v>
      </c>
      <c r="BL1376" s="71">
        <v>7.0941141722159102</v>
      </c>
      <c r="BM1376" s="71">
        <v>5.9081519835562251</v>
      </c>
      <c r="BN1376" s="71">
        <v>0.16060257121391919</v>
      </c>
      <c r="BO1376" s="71">
        <v>4.3468080502821334</v>
      </c>
      <c r="BP1376" s="71">
        <v>21.550165258106095</v>
      </c>
      <c r="BQ1376" s="71">
        <v>15.672373551982963</v>
      </c>
      <c r="BR1376" s="72">
        <v>6.5579998120792489</v>
      </c>
      <c r="BS1376" s="72">
        <v>12.384275989698986</v>
      </c>
      <c r="BT1376" s="71">
        <v>12.583367447034124</v>
      </c>
      <c r="BU1376" s="71">
        <v>11.080456979953009</v>
      </c>
      <c r="BV1376" s="71">
        <v>9.6949608873837132</v>
      </c>
      <c r="BW1376" s="71">
        <v>10.711516577423168</v>
      </c>
      <c r="BX1376" s="75">
        <v>12022</v>
      </c>
      <c r="BY1376" s="75">
        <v>11955</v>
      </c>
      <c r="BZ1376" s="75">
        <v>11524</v>
      </c>
      <c r="CA1376" s="75">
        <v>12143</v>
      </c>
      <c r="CB1376" s="75">
        <v>16228</v>
      </c>
      <c r="CC1376" s="75">
        <v>14985</v>
      </c>
      <c r="CD1376" s="75">
        <v>10318</v>
      </c>
      <c r="CE1376" s="75">
        <v>10743</v>
      </c>
      <c r="CF1376" s="75">
        <v>19797</v>
      </c>
      <c r="CG1376" s="75">
        <v>12886</v>
      </c>
      <c r="CH1376" s="75">
        <v>14376</v>
      </c>
      <c r="CI1376" s="75">
        <v>13298</v>
      </c>
      <c r="CJ1376" s="75">
        <v>7621</v>
      </c>
      <c r="CK1376" s="75">
        <v>89039</v>
      </c>
      <c r="CL1376" s="73">
        <v>1135415.3299999998</v>
      </c>
      <c r="CM1376" s="73">
        <v>1149256.04</v>
      </c>
      <c r="CN1376" s="73">
        <v>1121401.1599999999</v>
      </c>
      <c r="CO1376" s="73">
        <v>1168839.96</v>
      </c>
      <c r="CP1376" s="73">
        <v>1175506.4000000004</v>
      </c>
      <c r="CQ1376" s="73">
        <v>920268.59</v>
      </c>
      <c r="CR1376" s="73">
        <v>952686.75</v>
      </c>
      <c r="CS1376" s="73">
        <v>1171719.08</v>
      </c>
      <c r="CT1376" s="73">
        <v>914092.4</v>
      </c>
      <c r="CU1376" s="73">
        <v>792251.5900000002</v>
      </c>
      <c r="CV1376" s="73">
        <v>819687.31999999983</v>
      </c>
      <c r="CW1376" s="73">
        <v>792699.97</v>
      </c>
      <c r="CX1376" s="73">
        <v>822492.89000000013</v>
      </c>
      <c r="CY1376" s="77"/>
      <c r="CZ1376" s="4">
        <v>5239</v>
      </c>
      <c r="DA1376" s="76" t="str">
        <f t="shared" si="48"/>
        <v>5239</v>
      </c>
      <c r="DB1376" s="71">
        <v>2.5240127302880713</v>
      </c>
      <c r="DC1376" s="71">
        <v>2.7182382869634942</v>
      </c>
      <c r="DD1376" s="71">
        <v>0.48007101243333877</v>
      </c>
      <c r="DE1376" s="71">
        <v>0.52324454439666457</v>
      </c>
      <c r="DF1376" s="71">
        <v>0.39842365709072203</v>
      </c>
      <c r="DG1376" s="71">
        <v>0.18444306345204736</v>
      </c>
      <c r="DH1376" s="71">
        <v>0.56927166326484624</v>
      </c>
      <c r="DI1376" s="71">
        <v>0.24092975728200663</v>
      </c>
      <c r="DJ1376" s="71">
        <v>0.2800721115143639</v>
      </c>
      <c r="DK1376" s="71">
        <v>0.1610748470901143</v>
      </c>
      <c r="DL1376" s="71">
        <v>0.49326470854830451</v>
      </c>
      <c r="DM1376" s="71">
        <v>0.67688495239423851</v>
      </c>
      <c r="DN1376" s="71">
        <v>0.4119832844923636</v>
      </c>
      <c r="DO1376" s="71">
        <v>0.39322033949353696</v>
      </c>
      <c r="DQ1376" s="71"/>
      <c r="DR1376" s="71"/>
      <c r="DS1376" s="71"/>
      <c r="DT1376" s="71"/>
      <c r="DU1376" s="71"/>
      <c r="DV1376" s="71"/>
      <c r="DW1376" s="71"/>
      <c r="DX1376" s="71"/>
      <c r="DY1376" s="71"/>
      <c r="DZ1376" s="71"/>
      <c r="EA1376" s="71"/>
      <c r="EB1376" s="71"/>
      <c r="EC1376" s="71"/>
      <c r="ED1376" s="71"/>
    </row>
    <row r="1377" spans="1:134">
      <c r="A1377" s="4">
        <v>5224</v>
      </c>
      <c r="B1377" s="46" t="s">
        <v>10382</v>
      </c>
      <c r="C1377" s="65" t="str">
        <f t="shared" si="47"/>
        <v>5224</v>
      </c>
      <c r="D1377" s="69">
        <v>195015.84</v>
      </c>
      <c r="E1377" s="68">
        <v>2172046.62</v>
      </c>
      <c r="F1377" s="68">
        <v>15845.440000000031</v>
      </c>
      <c r="G1377" s="69">
        <v>308653.3899999999</v>
      </c>
      <c r="H1377" s="70">
        <v>93.659115861063597</v>
      </c>
      <c r="I1377" s="70">
        <v>16.5640501978211</v>
      </c>
      <c r="J1377" s="69">
        <v>329662.75999999995</v>
      </c>
      <c r="K1377" s="69">
        <v>329883.94999999995</v>
      </c>
      <c r="L1377" s="69">
        <v>225290.55999999991</v>
      </c>
      <c r="M1377" s="69">
        <v>268134.58999999997</v>
      </c>
      <c r="N1377" s="69">
        <v>387705.65999999986</v>
      </c>
      <c r="O1377" s="69">
        <v>517614.48000000004</v>
      </c>
      <c r="P1377" s="69">
        <v>242442.56999999995</v>
      </c>
      <c r="Q1377" s="69">
        <v>210332.09999999995</v>
      </c>
      <c r="R1377" s="69">
        <v>768514.46</v>
      </c>
      <c r="S1377" s="69">
        <v>214308.55000000002</v>
      </c>
      <c r="T1377" s="69">
        <v>270931.55999999994</v>
      </c>
      <c r="U1377" s="69">
        <v>270501.53999999998</v>
      </c>
      <c r="V1377" s="69">
        <v>195015.84</v>
      </c>
      <c r="W1377" s="70">
        <v>114.30574409918177</v>
      </c>
      <c r="X1377" s="70">
        <v>112.7451781378972</v>
      </c>
      <c r="Y1377" s="70">
        <v>72.870899723011362</v>
      </c>
      <c r="Z1377" s="71">
        <v>77.160086078367968</v>
      </c>
      <c r="AA1377" s="71">
        <v>74.304554594567392</v>
      </c>
      <c r="AB1377" s="71">
        <v>145.13338203427753</v>
      </c>
      <c r="AC1377" s="71">
        <v>102.45300852665041</v>
      </c>
      <c r="AD1377" s="71">
        <v>89.97556567288953</v>
      </c>
      <c r="AE1377" s="71">
        <v>105.45880251931715</v>
      </c>
      <c r="AF1377" s="71">
        <v>62.772063788658237</v>
      </c>
      <c r="AG1377" s="71">
        <v>93.696831556117161</v>
      </c>
      <c r="AH1377" s="71">
        <v>96.454578447950112</v>
      </c>
      <c r="AI1377" s="71">
        <v>93.331182966105189</v>
      </c>
      <c r="AJ1377" s="71">
        <v>10.129835595030512</v>
      </c>
      <c r="AK1377" s="71">
        <v>9.0991244691741802</v>
      </c>
      <c r="AL1377" s="71">
        <v>-28.348923369635958</v>
      </c>
      <c r="AM1377" s="71">
        <v>-27.581462100740694</v>
      </c>
      <c r="AN1377" s="71">
        <v>-44.108878524619364</v>
      </c>
      <c r="AO1377" s="71">
        <v>8.0793100373115934</v>
      </c>
      <c r="AP1377" s="71">
        <v>-1.6852623536892208</v>
      </c>
      <c r="AQ1377" s="71">
        <v>9.2528892147910824</v>
      </c>
      <c r="AR1377" s="71">
        <v>125.71939028774027</v>
      </c>
      <c r="AS1377" s="71">
        <v>-51.695225940905317</v>
      </c>
      <c r="AT1377" s="71">
        <v>16.570440207599436</v>
      </c>
      <c r="AU1377" s="71">
        <v>18.353153034743496</v>
      </c>
      <c r="AV1377" s="72">
        <v>8.8437822318865322</v>
      </c>
      <c r="AW1377" s="73">
        <v>30322.659999999916</v>
      </c>
      <c r="AX1377" s="73">
        <v>27513.099999999977</v>
      </c>
      <c r="AY1377" s="73">
        <v>-89136.760000000097</v>
      </c>
      <c r="AZ1377" s="73">
        <v>-102122.25</v>
      </c>
      <c r="BA1377" s="73">
        <v>-305972.08000000013</v>
      </c>
      <c r="BB1377" s="73">
        <v>51001.470000000088</v>
      </c>
      <c r="BC1377" s="73">
        <v>-4155.8300000000163</v>
      </c>
      <c r="BD1377" s="73">
        <v>17813.53</v>
      </c>
      <c r="BE1377" s="73">
        <v>428041.06999999989</v>
      </c>
      <c r="BF1377" s="73">
        <v>-229350.60000000006</v>
      </c>
      <c r="BG1377" s="73">
        <v>38512.80999999991</v>
      </c>
      <c r="BH1377" s="73">
        <v>41946.969999999943</v>
      </c>
      <c r="BI1377" s="73">
        <v>15845.440000000031</v>
      </c>
      <c r="BJ1377" s="71">
        <v>4.9562292186598675</v>
      </c>
      <c r="BK1377" s="71">
        <v>3.3538389338334849</v>
      </c>
      <c r="BL1377" s="71">
        <v>7.3816487835641702</v>
      </c>
      <c r="BM1377" s="71">
        <v>5.7941080020401206</v>
      </c>
      <c r="BN1377" s="71">
        <v>-4.5764239553190347</v>
      </c>
      <c r="BO1377" s="71">
        <v>4.3030589315888363</v>
      </c>
      <c r="BP1377" s="71">
        <v>13.803924609770423</v>
      </c>
      <c r="BQ1377" s="71">
        <v>14.171295953333457</v>
      </c>
      <c r="BR1377" s="72">
        <v>3.0707489453865691</v>
      </c>
      <c r="BS1377" s="72">
        <v>6.5783072076217408</v>
      </c>
      <c r="BT1377" s="71">
        <v>10.069231106484757</v>
      </c>
      <c r="BU1377" s="71">
        <v>7.6992269691416695</v>
      </c>
      <c r="BV1377" s="71">
        <v>2.3120706427129383</v>
      </c>
      <c r="BW1377" s="71">
        <v>5.361136808675349</v>
      </c>
      <c r="BX1377" s="75">
        <v>6089</v>
      </c>
      <c r="BY1377" s="75">
        <v>5726</v>
      </c>
      <c r="BZ1377" s="75">
        <v>4489</v>
      </c>
      <c r="CA1377" s="75">
        <v>4822</v>
      </c>
      <c r="CB1377" s="75">
        <v>5782</v>
      </c>
      <c r="CC1377" s="75">
        <v>9082</v>
      </c>
      <c r="CD1377" s="75">
        <v>4940</v>
      </c>
      <c r="CE1377" s="75">
        <v>4821</v>
      </c>
      <c r="CF1377" s="75">
        <v>10858</v>
      </c>
      <c r="CG1377" s="75">
        <v>4813</v>
      </c>
      <c r="CH1377" s="75">
        <v>5622</v>
      </c>
      <c r="CI1377" s="75">
        <v>6125</v>
      </c>
      <c r="CJ1377" s="75">
        <v>3733</v>
      </c>
      <c r="CK1377" s="75">
        <v>40912</v>
      </c>
      <c r="CL1377" s="73">
        <v>687139.43999999983</v>
      </c>
      <c r="CM1377" s="73">
        <v>585250.07999999996</v>
      </c>
      <c r="CN1377" s="73">
        <v>736768.15999999992</v>
      </c>
      <c r="CO1377" s="73">
        <v>663276.67999999993</v>
      </c>
      <c r="CP1377" s="73">
        <v>834887.2100000002</v>
      </c>
      <c r="CQ1377" s="73">
        <v>619108.50000000012</v>
      </c>
      <c r="CR1377" s="73">
        <v>630532.80999999994</v>
      </c>
      <c r="CS1377" s="73">
        <v>870265.59</v>
      </c>
      <c r="CT1377" s="73">
        <v>537844.58999999985</v>
      </c>
      <c r="CU1377" s="73">
        <v>573535.91</v>
      </c>
      <c r="CV1377" s="73">
        <v>578829.22</v>
      </c>
      <c r="CW1377" s="73">
        <v>587569.35</v>
      </c>
      <c r="CX1377" s="73">
        <v>585301.37</v>
      </c>
      <c r="CY1377" s="77"/>
      <c r="CZ1377" s="4">
        <v>5224</v>
      </c>
      <c r="DA1377" s="76" t="str">
        <f t="shared" si="48"/>
        <v>5224</v>
      </c>
      <c r="DB1377" s="71">
        <v>4.9504268533689215</v>
      </c>
      <c r="DC1377" s="71">
        <v>5.7551734723718617</v>
      </c>
      <c r="DD1377" s="71">
        <v>0.85325067625772522</v>
      </c>
      <c r="DE1377" s="71">
        <v>1.8719579157032578</v>
      </c>
      <c r="DF1377" s="71">
        <v>0.61328191221047568</v>
      </c>
      <c r="DG1377" s="71">
        <v>0.3543651625149441</v>
      </c>
      <c r="DH1377" s="71">
        <v>0.40882799462181579</v>
      </c>
      <c r="DI1377" s="71">
        <v>0.66724598641241928</v>
      </c>
      <c r="DJ1377" s="71">
        <v>0.28296260322709088</v>
      </c>
      <c r="DK1377" s="71">
        <v>0.28307381190686104</v>
      </c>
      <c r="DL1377" s="71">
        <v>0.25002156637827172</v>
      </c>
      <c r="DM1377" s="71">
        <v>0.20702334488076954</v>
      </c>
      <c r="DN1377" s="72">
        <v>0.37366294338946077</v>
      </c>
      <c r="DO1377" s="71">
        <v>0.32977500937489918</v>
      </c>
      <c r="DQ1377" s="71"/>
      <c r="DR1377" s="71"/>
      <c r="DS1377" s="71"/>
      <c r="DT1377" s="71"/>
      <c r="DU1377" s="71"/>
      <c r="DV1377" s="71"/>
      <c r="DW1377" s="71"/>
      <c r="DX1377" s="71"/>
      <c r="DY1377" s="71"/>
      <c r="DZ1377" s="71"/>
      <c r="EA1377" s="71"/>
      <c r="EB1377" s="71"/>
      <c r="EC1377" s="71"/>
      <c r="ED1377" s="71"/>
    </row>
    <row r="1378" spans="1:134">
      <c r="A1378" s="4">
        <v>5313</v>
      </c>
      <c r="B1378" s="46" t="s">
        <v>10389</v>
      </c>
      <c r="C1378" s="65" t="str">
        <f t="shared" si="47"/>
        <v>5313</v>
      </c>
      <c r="D1378" s="69">
        <v>128239.17</v>
      </c>
      <c r="E1378" s="68">
        <v>1357228.87</v>
      </c>
      <c r="F1378" s="68">
        <v>35082.980000000025</v>
      </c>
      <c r="G1378" s="69">
        <v>240091.99000000022</v>
      </c>
      <c r="H1378" s="70">
        <v>98.845089611786207</v>
      </c>
      <c r="I1378" s="70">
        <v>21.49172534703181</v>
      </c>
      <c r="J1378" s="69">
        <v>179406.99</v>
      </c>
      <c r="K1378" s="69">
        <v>193241.40000000002</v>
      </c>
      <c r="L1378" s="69">
        <v>190365.52</v>
      </c>
      <c r="M1378" s="69">
        <v>202308.24999999997</v>
      </c>
      <c r="N1378" s="69">
        <v>266910.29999999993</v>
      </c>
      <c r="O1378" s="69">
        <v>301476.09999999986</v>
      </c>
      <c r="P1378" s="69">
        <v>145855.26999999996</v>
      </c>
      <c r="Q1378" s="69">
        <v>150287.23999999996</v>
      </c>
      <c r="R1378" s="69">
        <v>391717.02999999997</v>
      </c>
      <c r="S1378" s="69">
        <v>153775.18</v>
      </c>
      <c r="T1378" s="69">
        <v>184338.76999999996</v>
      </c>
      <c r="U1378" s="69">
        <v>203016.20999999996</v>
      </c>
      <c r="V1378" s="69">
        <v>128239.17</v>
      </c>
      <c r="W1378" s="70">
        <v>105.87264294647308</v>
      </c>
      <c r="X1378" s="70">
        <v>123.68192878919257</v>
      </c>
      <c r="Y1378" s="70">
        <v>118.19118076103537</v>
      </c>
      <c r="Z1378" s="71">
        <v>98.085492890968041</v>
      </c>
      <c r="AA1378" s="71">
        <v>87.100284229337916</v>
      </c>
      <c r="AB1378" s="71">
        <v>87.547366916588814</v>
      </c>
      <c r="AC1378" s="71">
        <v>82.563167853023756</v>
      </c>
      <c r="AD1378" s="71">
        <v>97.50024730705195</v>
      </c>
      <c r="AE1378" s="71">
        <v>109.30805342844705</v>
      </c>
      <c r="AF1378" s="71">
        <v>93.919329244723755</v>
      </c>
      <c r="AG1378" s="71">
        <v>87.483347786722248</v>
      </c>
      <c r="AH1378" s="71">
        <v>103.67752348370128</v>
      </c>
      <c r="AI1378" s="71">
        <v>112.81944587698385</v>
      </c>
      <c r="AJ1378" s="71">
        <v>7.5263730519920191</v>
      </c>
      <c r="AK1378" s="71">
        <v>16.933109529840262</v>
      </c>
      <c r="AL1378" s="71">
        <v>10.424044225415141</v>
      </c>
      <c r="AM1378" s="71">
        <v>-2.3082465861432366</v>
      </c>
      <c r="AN1378" s="71">
        <v>-3.9131437138941405</v>
      </c>
      <c r="AO1378" s="71">
        <v>-1.7158544731633918</v>
      </c>
      <c r="AP1378" s="71">
        <v>-13.564829783683441</v>
      </c>
      <c r="AQ1378" s="71">
        <v>26.205278767715392</v>
      </c>
      <c r="AR1378" s="71">
        <v>116.74458693276759</v>
      </c>
      <c r="AS1378" s="71">
        <v>-36.998725636582527</v>
      </c>
      <c r="AT1378" s="71">
        <v>14.71416572579971</v>
      </c>
      <c r="AU1378" s="71">
        <v>34.760438636091621</v>
      </c>
      <c r="AV1378" s="72">
        <v>37.660385208970041</v>
      </c>
      <c r="AW1378" s="73">
        <v>12557.699999999983</v>
      </c>
      <c r="AX1378" s="73">
        <v>27983.330000000075</v>
      </c>
      <c r="AY1378" s="73">
        <v>17970.53</v>
      </c>
      <c r="AZ1378" s="73">
        <v>-4780.1100000000151</v>
      </c>
      <c r="BA1378" s="73">
        <v>-10831.48000000004</v>
      </c>
      <c r="BB1378" s="73">
        <v>1456.9899999999325</v>
      </c>
      <c r="BC1378" s="73">
        <v>-22890.010000000038</v>
      </c>
      <c r="BD1378" s="73">
        <v>31205.65999999996</v>
      </c>
      <c r="BE1378" s="73">
        <v>210989.55</v>
      </c>
      <c r="BF1378" s="73">
        <v>-90307.47000000003</v>
      </c>
      <c r="BG1378" s="73">
        <v>23644.78</v>
      </c>
      <c r="BH1378" s="73">
        <v>52366.499999999971</v>
      </c>
      <c r="BI1378" s="73">
        <v>35082.980000000025</v>
      </c>
      <c r="BJ1378" s="71">
        <v>11.200760868430743</v>
      </c>
      <c r="BK1378" s="71">
        <v>9.625523694658769</v>
      </c>
      <c r="BL1378" s="71">
        <v>11.505660350579225</v>
      </c>
      <c r="BM1378" s="71">
        <v>8.7812620086729236</v>
      </c>
      <c r="BN1378" s="71">
        <v>-3.2497804031674531</v>
      </c>
      <c r="BO1378" s="71">
        <v>10.633784338707978</v>
      </c>
      <c r="BP1378" s="71">
        <v>17.801253585938952</v>
      </c>
      <c r="BQ1378" s="71">
        <v>14.344695890090117</v>
      </c>
      <c r="BR1378" s="72">
        <v>11.385916551467206</v>
      </c>
      <c r="BS1378" s="72">
        <v>10.216159119555392</v>
      </c>
      <c r="BT1378" s="71">
        <v>10.026148202821942</v>
      </c>
      <c r="BU1378" s="71">
        <v>10.396541884887259</v>
      </c>
      <c r="BV1378" s="71">
        <v>3.9657800316519483</v>
      </c>
      <c r="BW1378" s="71">
        <v>9.7338135997950239</v>
      </c>
      <c r="BX1378" s="75">
        <v>5398</v>
      </c>
      <c r="BY1378" s="75">
        <v>5779</v>
      </c>
      <c r="BZ1378" s="75">
        <v>5094</v>
      </c>
      <c r="CA1378" s="75">
        <v>5294</v>
      </c>
      <c r="CB1378" s="75">
        <v>6703</v>
      </c>
      <c r="CC1378" s="75">
        <v>8241</v>
      </c>
      <c r="CD1378" s="75">
        <v>4599</v>
      </c>
      <c r="CE1378" s="75">
        <v>4606</v>
      </c>
      <c r="CF1378" s="75">
        <v>7986</v>
      </c>
      <c r="CG1378" s="75">
        <v>4840</v>
      </c>
      <c r="CH1378" s="75">
        <v>5457</v>
      </c>
      <c r="CI1378" s="75">
        <v>5819</v>
      </c>
      <c r="CJ1378" s="75">
        <v>3475</v>
      </c>
      <c r="CK1378" s="75">
        <v>36782</v>
      </c>
      <c r="CL1378" s="73">
        <v>397187.6100000001</v>
      </c>
      <c r="CM1378" s="73">
        <v>381889.20000000007</v>
      </c>
      <c r="CN1378" s="73">
        <v>311230.50999999989</v>
      </c>
      <c r="CO1378" s="73">
        <v>410139.76</v>
      </c>
      <c r="CP1378" s="73">
        <v>370081.03</v>
      </c>
      <c r="CQ1378" s="73">
        <v>245005.23999999996</v>
      </c>
      <c r="CR1378" s="73">
        <v>270659.7</v>
      </c>
      <c r="CS1378" s="73">
        <v>557529.04000000015</v>
      </c>
      <c r="CT1378" s="73">
        <v>462421.25000000006</v>
      </c>
      <c r="CU1378" s="73">
        <v>452565.67</v>
      </c>
      <c r="CV1378" s="73">
        <v>446968.42</v>
      </c>
      <c r="CW1378" s="73">
        <v>447278.17</v>
      </c>
      <c r="CX1378" s="73">
        <v>434992.00999999995</v>
      </c>
      <c r="CY1378" s="77"/>
      <c r="CZ1378" s="4">
        <v>5313</v>
      </c>
      <c r="DA1378" s="76" t="str">
        <f t="shared" si="48"/>
        <v>5313</v>
      </c>
      <c r="DB1378" s="71">
        <v>0.33211753501596358</v>
      </c>
      <c r="DC1378" s="71">
        <v>1.8353266183235228</v>
      </c>
      <c r="DD1378" s="71">
        <v>0.25680482321377129</v>
      </c>
      <c r="DE1378" s="71">
        <v>0.13212180920147396</v>
      </c>
      <c r="DF1378" s="71">
        <v>0.18036826854212865</v>
      </c>
      <c r="DG1378" s="71">
        <v>0.14510137622269487</v>
      </c>
      <c r="DH1378" s="71">
        <v>8.0463371654156998E-2</v>
      </c>
      <c r="DI1378" s="71">
        <v>4.7238115614862103E-2</v>
      </c>
      <c r="DJ1378" s="71">
        <v>6.4286024372755629E-2</v>
      </c>
      <c r="DK1378" s="71">
        <v>2.0790109922269463E-2</v>
      </c>
      <c r="DL1378" s="71">
        <v>7.1365989562704485E-2</v>
      </c>
      <c r="DM1378" s="71">
        <v>0.19444819084235199</v>
      </c>
      <c r="DN1378" s="72">
        <v>0</v>
      </c>
      <c r="DO1378" s="71">
        <v>7.3855919680394469E-2</v>
      </c>
      <c r="DQ1378" s="71"/>
      <c r="DR1378" s="71"/>
      <c r="DS1378" s="71"/>
      <c r="DT1378" s="71"/>
      <c r="DU1378" s="71"/>
      <c r="DV1378" s="71"/>
      <c r="DW1378" s="71"/>
      <c r="DX1378" s="71"/>
      <c r="DY1378" s="71"/>
      <c r="DZ1378" s="71"/>
      <c r="EA1378" s="71"/>
      <c r="EB1378" s="71"/>
      <c r="EC1378" s="71"/>
      <c r="ED1378" s="71"/>
    </row>
    <row r="1379" spans="1:134">
      <c r="A1379" s="4">
        <v>1438</v>
      </c>
      <c r="B1379" s="46" t="s">
        <v>10396</v>
      </c>
      <c r="C1379" s="65" t="str">
        <f t="shared" si="47"/>
        <v>1438</v>
      </c>
      <c r="D1379" s="69">
        <v>236134.69999999998</v>
      </c>
      <c r="E1379" s="68">
        <v>3177843.2300000004</v>
      </c>
      <c r="F1379" s="68">
        <v>24523.789999999979</v>
      </c>
      <c r="G1379" s="69">
        <v>481374.22999999905</v>
      </c>
      <c r="H1379" s="70">
        <v>97.263659152143418</v>
      </c>
      <c r="I1379" s="70">
        <v>17.852021662403651</v>
      </c>
      <c r="J1379" s="69">
        <v>401818.44</v>
      </c>
      <c r="K1379" s="69">
        <v>438645.07999999996</v>
      </c>
      <c r="L1379" s="69">
        <v>379822.87</v>
      </c>
      <c r="M1379" s="69">
        <v>424221.14999999997</v>
      </c>
      <c r="N1379" s="69">
        <v>555958.25</v>
      </c>
      <c r="O1379" s="69">
        <v>656098.55000000005</v>
      </c>
      <c r="P1379" s="69">
        <v>391633.98000000004</v>
      </c>
      <c r="Q1379" s="69">
        <v>430152.94</v>
      </c>
      <c r="R1379" s="69">
        <v>648265.44999999984</v>
      </c>
      <c r="S1379" s="69">
        <v>455392.77</v>
      </c>
      <c r="T1379" s="69">
        <v>521052.73999999987</v>
      </c>
      <c r="U1379" s="69">
        <v>495210.64999999997</v>
      </c>
      <c r="V1379" s="69">
        <v>236134.69999999998</v>
      </c>
      <c r="W1379" s="70">
        <v>91.309296820925695</v>
      </c>
      <c r="X1379" s="70">
        <v>99.977676454127902</v>
      </c>
      <c r="Y1379" s="70">
        <v>95.476479876706733</v>
      </c>
      <c r="Z1379" s="71">
        <v>86.780270055246135</v>
      </c>
      <c r="AA1379" s="71">
        <v>87.968662690281548</v>
      </c>
      <c r="AB1379" s="71">
        <v>104.53754343995838</v>
      </c>
      <c r="AC1379" s="71">
        <v>87.583723255440347</v>
      </c>
      <c r="AD1379" s="71">
        <v>94.471358440027203</v>
      </c>
      <c r="AE1379" s="71">
        <v>98.11204951433443</v>
      </c>
      <c r="AF1379" s="71">
        <v>100.5979329898047</v>
      </c>
      <c r="AG1379" s="71">
        <v>101.1044094361156</v>
      </c>
      <c r="AH1379" s="71">
        <v>102.33486352763592</v>
      </c>
      <c r="AI1379" s="71">
        <v>93.679274928830154</v>
      </c>
      <c r="AJ1379" s="71">
        <v>-13.219272955148554</v>
      </c>
      <c r="AK1379" s="71">
        <v>-4.4273770647534905</v>
      </c>
      <c r="AL1379" s="71">
        <v>-16.696844513823994</v>
      </c>
      <c r="AM1379" s="71">
        <v>-22.348938783299666</v>
      </c>
      <c r="AN1379" s="71">
        <v>-23.182167053419168</v>
      </c>
      <c r="AO1379" s="71">
        <v>-3.8391959748912186</v>
      </c>
      <c r="AP1379" s="71">
        <v>-10.644120365068744</v>
      </c>
      <c r="AQ1379" s="71">
        <v>21.865274164395654</v>
      </c>
      <c r="AR1379" s="71">
        <v>55.54013560857112</v>
      </c>
      <c r="AS1379" s="71">
        <v>-7.6327004903211542</v>
      </c>
      <c r="AT1379" s="71">
        <v>29.173112479750273</v>
      </c>
      <c r="AU1379" s="71">
        <v>30.176234116185995</v>
      </c>
      <c r="AV1379" s="72">
        <v>11.589095288139916</v>
      </c>
      <c r="AW1379" s="73">
        <v>-61208.839999999909</v>
      </c>
      <c r="AX1379" s="73">
        <v>-20320.120000000054</v>
      </c>
      <c r="AY1379" s="73">
        <v>-76129.689999999828</v>
      </c>
      <c r="AZ1379" s="73">
        <v>-122096.10999999993</v>
      </c>
      <c r="BA1379" s="73">
        <v>-167777.67000000016</v>
      </c>
      <c r="BB1379" s="73">
        <v>-17248.619999999763</v>
      </c>
      <c r="BC1379" s="73">
        <v>-46651.649999999849</v>
      </c>
      <c r="BD1379" s="73">
        <v>77178.770000000019</v>
      </c>
      <c r="BE1379" s="73">
        <v>231482.05999999994</v>
      </c>
      <c r="BF1379" s="73">
        <v>-37631.02999999997</v>
      </c>
      <c r="BG1379" s="73">
        <v>117677.19999999984</v>
      </c>
      <c r="BH1379" s="73">
        <v>114795.09000000003</v>
      </c>
      <c r="BI1379" s="73">
        <v>24523.789999999979</v>
      </c>
      <c r="BJ1379" s="71">
        <v>21.703941890627988</v>
      </c>
      <c r="BK1379" s="71">
        <v>17.746094286308224</v>
      </c>
      <c r="BL1379" s="71">
        <v>18.71915210133249</v>
      </c>
      <c r="BM1379" s="71">
        <v>17.494373596421035</v>
      </c>
      <c r="BN1379" s="71">
        <v>7.5465909131454065</v>
      </c>
      <c r="BO1379" s="71">
        <v>13.179017736929687</v>
      </c>
      <c r="BP1379" s="71">
        <v>21.267970809160811</v>
      </c>
      <c r="BQ1379" s="71">
        <v>23.237771740475573</v>
      </c>
      <c r="BR1379" s="72">
        <v>16.601563363837624</v>
      </c>
      <c r="BS1379" s="72">
        <v>13.049649560801349</v>
      </c>
      <c r="BT1379" s="71">
        <v>18.152997227335341</v>
      </c>
      <c r="BU1379" s="71">
        <v>18.72955813439588</v>
      </c>
      <c r="BV1379" s="71">
        <v>17.517157273764084</v>
      </c>
      <c r="BW1379" s="71">
        <v>16.824800056545463</v>
      </c>
      <c r="BX1379" s="75">
        <v>6272</v>
      </c>
      <c r="BY1379" s="75">
        <v>6339</v>
      </c>
      <c r="BZ1379" s="75">
        <v>5746</v>
      </c>
      <c r="CA1379" s="75">
        <v>6360</v>
      </c>
      <c r="CB1379" s="75">
        <v>7475</v>
      </c>
      <c r="CC1379" s="75">
        <v>9365</v>
      </c>
      <c r="CD1379" s="75">
        <v>6128</v>
      </c>
      <c r="CE1379" s="75">
        <v>6606</v>
      </c>
      <c r="CF1379" s="75">
        <v>9434</v>
      </c>
      <c r="CG1379" s="75">
        <v>7423</v>
      </c>
      <c r="CH1379" s="75">
        <v>8279</v>
      </c>
      <c r="CI1379" s="75">
        <v>8092</v>
      </c>
      <c r="CJ1379" s="75">
        <v>3899</v>
      </c>
      <c r="CK1379" s="75">
        <v>49861</v>
      </c>
      <c r="CL1379" s="73">
        <v>804529.15999999992</v>
      </c>
      <c r="CM1379" s="73">
        <v>801718.05999999971</v>
      </c>
      <c r="CN1379" s="73">
        <v>709250.18999999983</v>
      </c>
      <c r="CO1379" s="73">
        <v>1080573.8800000001</v>
      </c>
      <c r="CP1379" s="73">
        <v>1119033.7299999997</v>
      </c>
      <c r="CQ1379" s="73">
        <v>846139.29000000015</v>
      </c>
      <c r="CR1379" s="73">
        <v>1055095.1499999999</v>
      </c>
      <c r="CS1379" s="73">
        <v>1111585.43</v>
      </c>
      <c r="CT1379" s="73">
        <v>871857.98000000021</v>
      </c>
      <c r="CU1379" s="73">
        <v>797923.07000000007</v>
      </c>
      <c r="CV1379" s="73">
        <v>850941.56999999983</v>
      </c>
      <c r="CW1379" s="73">
        <v>702759.97000000009</v>
      </c>
      <c r="CX1379" s="73">
        <v>711202.99</v>
      </c>
      <c r="CY1379" s="77"/>
      <c r="CZ1379" s="4">
        <v>1438</v>
      </c>
      <c r="DA1379" s="76" t="str">
        <f t="shared" si="48"/>
        <v>1438</v>
      </c>
      <c r="DB1379" s="71">
        <v>4.732329137863184</v>
      </c>
      <c r="DC1379" s="71">
        <v>7.0777422229016587</v>
      </c>
      <c r="DD1379" s="71">
        <v>3.3567503895397026</v>
      </c>
      <c r="DE1379" s="71">
        <v>1.2280181756285082</v>
      </c>
      <c r="DF1379" s="71">
        <v>1.2076231467610816</v>
      </c>
      <c r="DG1379" s="71">
        <v>1.3873623862463125</v>
      </c>
      <c r="DH1379" s="71">
        <v>0.47590346234314596</v>
      </c>
      <c r="DI1379" s="71">
        <v>0.59133297202734092</v>
      </c>
      <c r="DJ1379" s="71">
        <v>0.40367987981701986</v>
      </c>
      <c r="DK1379" s="71">
        <v>0.59269831515608473</v>
      </c>
      <c r="DL1379" s="71">
        <v>0.4677761932966904</v>
      </c>
      <c r="DM1379" s="71">
        <v>1.2025092507415192</v>
      </c>
      <c r="DN1379" s="71">
        <v>0.50364406879303214</v>
      </c>
      <c r="DO1379" s="71">
        <v>0.60762514705079962</v>
      </c>
      <c r="DQ1379" s="71"/>
      <c r="DR1379" s="71"/>
      <c r="DS1379" s="71"/>
      <c r="DT1379" s="71"/>
      <c r="DU1379" s="71"/>
      <c r="DV1379" s="71"/>
      <c r="DW1379" s="71"/>
      <c r="DX1379" s="71"/>
      <c r="DY1379" s="71"/>
      <c r="DZ1379" s="71"/>
      <c r="EA1379" s="71"/>
      <c r="EB1379" s="71"/>
      <c r="EC1379" s="71"/>
      <c r="ED1379" s="71"/>
    </row>
    <row r="1380" spans="1:134">
      <c r="A1380" s="4">
        <v>1479</v>
      </c>
      <c r="B1380" s="46" t="s">
        <v>10402</v>
      </c>
      <c r="C1380" s="65" t="str">
        <f t="shared" si="47"/>
        <v>1479</v>
      </c>
      <c r="D1380" s="69">
        <v>249413.49</v>
      </c>
      <c r="E1380" s="68">
        <v>2633653.3699999992</v>
      </c>
      <c r="F1380" s="68">
        <v>57814.290000000037</v>
      </c>
      <c r="G1380" s="69">
        <v>400436.98999999976</v>
      </c>
      <c r="H1380" s="70">
        <v>95.836828811604676</v>
      </c>
      <c r="I1380" s="70">
        <v>17.930953470796229</v>
      </c>
      <c r="J1380" s="69">
        <v>377687.65999999992</v>
      </c>
      <c r="K1380" s="69">
        <v>363887.21999999991</v>
      </c>
      <c r="L1380" s="69">
        <v>343550.36999999994</v>
      </c>
      <c r="M1380" s="69">
        <v>403273.06000000011</v>
      </c>
      <c r="N1380" s="69">
        <v>505487.16</v>
      </c>
      <c r="O1380" s="69">
        <v>619772.72</v>
      </c>
      <c r="P1380" s="69">
        <v>398288.91000000009</v>
      </c>
      <c r="Q1380" s="69">
        <v>347675.61</v>
      </c>
      <c r="R1380" s="69">
        <v>452593.23</v>
      </c>
      <c r="S1380" s="69">
        <v>357706.49</v>
      </c>
      <c r="T1380" s="69">
        <v>413216.50999999989</v>
      </c>
      <c r="U1380" s="69">
        <v>414759.12999999995</v>
      </c>
      <c r="V1380" s="69">
        <v>249413.49</v>
      </c>
      <c r="W1380" s="70">
        <v>107.20386384772318</v>
      </c>
      <c r="X1380" s="70">
        <v>103.4739212461302</v>
      </c>
      <c r="Y1380" s="70">
        <v>98.327415119776745</v>
      </c>
      <c r="Z1380" s="71">
        <v>96.341996196938922</v>
      </c>
      <c r="AA1380" s="71">
        <v>96.550154162710626</v>
      </c>
      <c r="AB1380" s="71">
        <v>113.7847780017355</v>
      </c>
      <c r="AC1380" s="71">
        <v>97.013767567388626</v>
      </c>
      <c r="AD1380" s="71">
        <v>83.801832378836139</v>
      </c>
      <c r="AE1380" s="71">
        <v>99.01920470103137</v>
      </c>
      <c r="AF1380" s="71">
        <v>103.1171807166172</v>
      </c>
      <c r="AG1380" s="71">
        <v>92.370889416833919</v>
      </c>
      <c r="AH1380" s="71">
        <v>96.985609791928638</v>
      </c>
      <c r="AI1380" s="71">
        <v>102.35786692161453</v>
      </c>
      <c r="AJ1380" s="71">
        <v>4.464858306228825</v>
      </c>
      <c r="AK1380" s="71">
        <v>4.886867397573269E-2</v>
      </c>
      <c r="AL1380" s="71">
        <v>-16.173614493226076</v>
      </c>
      <c r="AM1380" s="71">
        <v>-8.5949431063539254</v>
      </c>
      <c r="AN1380" s="71">
        <v>-12.647258128240857</v>
      </c>
      <c r="AO1380" s="71">
        <v>10.769088008931105</v>
      </c>
      <c r="AP1380" s="71">
        <v>0.53412544549689134</v>
      </c>
      <c r="AQ1380" s="71">
        <v>7.1047334741082713</v>
      </c>
      <c r="AR1380" s="71">
        <v>55.463208631380567</v>
      </c>
      <c r="AS1380" s="71">
        <v>-2.5127569159225871</v>
      </c>
      <c r="AT1380" s="71">
        <v>20.322037277026574</v>
      </c>
      <c r="AU1380" s="71">
        <v>29.874391760492735</v>
      </c>
      <c r="AV1380" s="72">
        <v>30.17459885009961</v>
      </c>
      <c r="AW1380" s="73">
        <v>16142.479999999981</v>
      </c>
      <c r="AX1380" s="73">
        <v>177.73999999987427</v>
      </c>
      <c r="AY1380" s="73">
        <v>-66285.230000000098</v>
      </c>
      <c r="AZ1380" s="73">
        <v>-37920.319999999949</v>
      </c>
      <c r="BA1380" s="73">
        <v>-73186.3299999999</v>
      </c>
      <c r="BB1380" s="73">
        <v>70947.699999999953</v>
      </c>
      <c r="BC1380" s="73">
        <v>2116.0600000000559</v>
      </c>
      <c r="BD1380" s="73">
        <v>23062.869999999995</v>
      </c>
      <c r="BE1380" s="73">
        <v>161467.60999999999</v>
      </c>
      <c r="BF1380" s="73">
        <v>-9219.9699999999139</v>
      </c>
      <c r="BG1380" s="73">
        <v>69791.049999999872</v>
      </c>
      <c r="BH1380" s="73">
        <v>95405.0799999999</v>
      </c>
      <c r="BI1380" s="73">
        <v>57814.290000000037</v>
      </c>
      <c r="BJ1380" s="71">
        <v>25.631227025178017</v>
      </c>
      <c r="BK1380" s="71">
        <v>20.046407918123126</v>
      </c>
      <c r="BL1380" s="71">
        <v>19.64324948922685</v>
      </c>
      <c r="BM1380" s="71">
        <v>18.892567418211968</v>
      </c>
      <c r="BN1380" s="71">
        <v>10.509910980683765</v>
      </c>
      <c r="BO1380" s="71">
        <v>10.349585417015492</v>
      </c>
      <c r="BP1380" s="71">
        <v>22.893221381617451</v>
      </c>
      <c r="BQ1380" s="71">
        <v>23.635307281303007</v>
      </c>
      <c r="BR1380" s="72">
        <v>16.765845381576856</v>
      </c>
      <c r="BS1380" s="72">
        <v>16.210850762629931</v>
      </c>
      <c r="BT1380" s="71">
        <v>18.059621576706999</v>
      </c>
      <c r="BU1380" s="71">
        <v>20.170316139854723</v>
      </c>
      <c r="BV1380" s="71">
        <v>17.103029828493106</v>
      </c>
      <c r="BW1380" s="71">
        <v>17.950506132567799</v>
      </c>
      <c r="BX1380" s="75">
        <v>10225</v>
      </c>
      <c r="BY1380" s="75">
        <v>8789</v>
      </c>
      <c r="BZ1380" s="75">
        <v>8680</v>
      </c>
      <c r="CA1380" s="75">
        <v>9547</v>
      </c>
      <c r="CB1380" s="75">
        <v>10995</v>
      </c>
      <c r="CC1380" s="75">
        <v>13019</v>
      </c>
      <c r="CD1380" s="75">
        <v>9482</v>
      </c>
      <c r="CE1380" s="75">
        <v>8460</v>
      </c>
      <c r="CF1380" s="75">
        <v>10665</v>
      </c>
      <c r="CG1380" s="75">
        <v>8473</v>
      </c>
      <c r="CH1380" s="75">
        <v>9687</v>
      </c>
      <c r="CI1380" s="75">
        <v>10674</v>
      </c>
      <c r="CJ1380" s="75">
        <v>5804</v>
      </c>
      <c r="CK1380" s="75">
        <v>63245</v>
      </c>
      <c r="CL1380" s="73">
        <v>505961.82000000007</v>
      </c>
      <c r="CM1380" s="73">
        <v>547622.99</v>
      </c>
      <c r="CN1380" s="73">
        <v>812160.17000000016</v>
      </c>
      <c r="CO1380" s="73">
        <v>627680.08000000019</v>
      </c>
      <c r="CP1380" s="73">
        <v>941769.63</v>
      </c>
      <c r="CQ1380" s="73">
        <v>713415.01000000013</v>
      </c>
      <c r="CR1380" s="73">
        <v>773287.49000000011</v>
      </c>
      <c r="CS1380" s="73">
        <v>861492.4600000002</v>
      </c>
      <c r="CT1380" s="73">
        <v>746126.33</v>
      </c>
      <c r="CU1380" s="73">
        <v>695519.74000000022</v>
      </c>
      <c r="CV1380" s="73">
        <v>624602.54000000015</v>
      </c>
      <c r="CW1380" s="73">
        <v>627844.44999999972</v>
      </c>
      <c r="CX1380" s="73">
        <v>596247.99</v>
      </c>
      <c r="CY1380" s="77"/>
      <c r="CZ1380" s="4">
        <v>1479</v>
      </c>
      <c r="DA1380" s="76" t="str">
        <f t="shared" si="48"/>
        <v>1479</v>
      </c>
      <c r="DB1380" s="71">
        <v>1.1962157316626718</v>
      </c>
      <c r="DC1380" s="71">
        <v>1.7187204460824039</v>
      </c>
      <c r="DD1380" s="71">
        <v>0.28289959843958384</v>
      </c>
      <c r="DE1380" s="71">
        <v>0.57139807140629406</v>
      </c>
      <c r="DF1380" s="71">
        <v>0.77815167545809194</v>
      </c>
      <c r="DG1380" s="71">
        <v>0.46841955142613917</v>
      </c>
      <c r="DH1380" s="71">
        <v>0.6071943253748584</v>
      </c>
      <c r="DI1380" s="71">
        <v>0.22078186295916075</v>
      </c>
      <c r="DJ1380" s="71">
        <v>0.3410778604512919</v>
      </c>
      <c r="DK1380" s="71">
        <v>0.53491781653654147</v>
      </c>
      <c r="DL1380" s="71">
        <v>0.14451015009313983</v>
      </c>
      <c r="DM1380" s="71">
        <v>0.2363468880616191</v>
      </c>
      <c r="DN1380" s="71">
        <v>0.11145522631665755</v>
      </c>
      <c r="DO1380" s="71">
        <v>0.3203050122517373</v>
      </c>
      <c r="DQ1380" s="71"/>
      <c r="DR1380" s="71"/>
      <c r="DS1380" s="71"/>
      <c r="DT1380" s="71"/>
      <c r="DU1380" s="71"/>
      <c r="DV1380" s="71"/>
      <c r="DW1380" s="71"/>
      <c r="DX1380" s="71"/>
      <c r="DY1380" s="71"/>
      <c r="DZ1380" s="71"/>
      <c r="EA1380" s="71"/>
      <c r="EB1380" s="71"/>
      <c r="EC1380" s="71"/>
      <c r="ED1380" s="71"/>
    </row>
    <row r="1381" spans="1:134">
      <c r="A1381" s="4">
        <v>5273</v>
      </c>
      <c r="B1381" s="46" t="s">
        <v>10408</v>
      </c>
      <c r="C1381" s="65" t="str">
        <f t="shared" si="47"/>
        <v>5273</v>
      </c>
      <c r="D1381" s="69">
        <v>278934.89</v>
      </c>
      <c r="E1381" s="68">
        <v>2780860.6599999997</v>
      </c>
      <c r="F1381" s="68">
        <v>89406.740000000049</v>
      </c>
      <c r="G1381" s="69">
        <v>807496.25000000023</v>
      </c>
      <c r="H1381" s="70">
        <v>117.93136396161601</v>
      </c>
      <c r="I1381" s="70">
        <v>40.919773657010495</v>
      </c>
      <c r="J1381" s="69">
        <v>344942.83999999979</v>
      </c>
      <c r="K1381" s="69">
        <v>342248.26999999996</v>
      </c>
      <c r="L1381" s="69">
        <v>300212.58999999997</v>
      </c>
      <c r="M1381" s="69">
        <v>325601.25</v>
      </c>
      <c r="N1381" s="69">
        <v>481412.20999999996</v>
      </c>
      <c r="O1381" s="69">
        <v>577813.95999999985</v>
      </c>
      <c r="P1381" s="69">
        <v>361213.54000000004</v>
      </c>
      <c r="Q1381" s="69">
        <v>338995.32</v>
      </c>
      <c r="R1381" s="69">
        <v>566685.67000000004</v>
      </c>
      <c r="S1381" s="69">
        <v>339001.70999999996</v>
      </c>
      <c r="T1381" s="69">
        <v>465088.9800000001</v>
      </c>
      <c r="U1381" s="69">
        <v>430940.54999999987</v>
      </c>
      <c r="V1381" s="69">
        <v>278934.89</v>
      </c>
      <c r="W1381" s="70">
        <v>117.67711330094504</v>
      </c>
      <c r="X1381" s="70">
        <v>105.97104413665981</v>
      </c>
      <c r="Y1381" s="70">
        <v>98.794843623008916</v>
      </c>
      <c r="Z1381" s="71">
        <v>80.19445514267592</v>
      </c>
      <c r="AA1381" s="71">
        <v>103.18659251687004</v>
      </c>
      <c r="AB1381" s="71">
        <v>137.02115721787476</v>
      </c>
      <c r="AC1381" s="71">
        <v>106.32132682746951</v>
      </c>
      <c r="AD1381" s="71">
        <v>105.4281784332799</v>
      </c>
      <c r="AE1381" s="71">
        <v>121.19343698637583</v>
      </c>
      <c r="AF1381" s="71">
        <v>110.19462619730164</v>
      </c>
      <c r="AG1381" s="71">
        <v>137.81169389471671</v>
      </c>
      <c r="AH1381" s="71">
        <v>117.78825363811325</v>
      </c>
      <c r="AI1381" s="71">
        <v>127.84307849572699</v>
      </c>
      <c r="AJ1381" s="71">
        <v>-1.7974779690972831</v>
      </c>
      <c r="AK1381" s="71">
        <v>-2.5709056095045701</v>
      </c>
      <c r="AL1381" s="71">
        <v>-17.712540184377023</v>
      </c>
      <c r="AM1381" s="71">
        <v>-19.918139239193756</v>
      </c>
      <c r="AN1381" s="71">
        <v>-14.28681638615037</v>
      </c>
      <c r="AO1381" s="71">
        <v>10.46014946246796</v>
      </c>
      <c r="AP1381" s="71">
        <v>5.8583545222828715</v>
      </c>
      <c r="AQ1381" s="71">
        <v>30.968531845283653</v>
      </c>
      <c r="AR1381" s="71">
        <v>119.543478262554</v>
      </c>
      <c r="AS1381" s="71">
        <v>-4.6268355267690691</v>
      </c>
      <c r="AT1381" s="71">
        <v>69.884818943274624</v>
      </c>
      <c r="AU1381" s="71">
        <v>45.37162619616695</v>
      </c>
      <c r="AV1381" s="72">
        <v>47.173330188681774</v>
      </c>
      <c r="AW1381" s="73">
        <v>-6313.7600000002421</v>
      </c>
      <c r="AX1381" s="73">
        <v>-9031.0599999999977</v>
      </c>
      <c r="AY1381" s="73">
        <v>-64621.360000000044</v>
      </c>
      <c r="AZ1381" s="73">
        <v>-80984.270000000019</v>
      </c>
      <c r="BA1381" s="73">
        <v>-80182.709999999963</v>
      </c>
      <c r="BB1381" s="73">
        <v>59060.279999999853</v>
      </c>
      <c r="BC1381" s="73">
        <v>19990.080000000016</v>
      </c>
      <c r="BD1381" s="73">
        <v>80158.090000000026</v>
      </c>
      <c r="BE1381" s="73">
        <v>308565.65000000008</v>
      </c>
      <c r="BF1381" s="73">
        <v>-16445.979999999981</v>
      </c>
      <c r="BG1381" s="73">
        <v>191321.74000000011</v>
      </c>
      <c r="BH1381" s="73">
        <v>134499.92999999976</v>
      </c>
      <c r="BI1381" s="73">
        <v>89406.740000000049</v>
      </c>
      <c r="BJ1381" s="71">
        <v>17.622877198800595</v>
      </c>
      <c r="BK1381" s="71">
        <v>13.671488942139735</v>
      </c>
      <c r="BL1381" s="71">
        <v>13.959318117443487</v>
      </c>
      <c r="BM1381" s="71">
        <v>14.879047006245067</v>
      </c>
      <c r="BN1381" s="71">
        <v>3.4561090906687353</v>
      </c>
      <c r="BO1381" s="71">
        <v>10.480411199217276</v>
      </c>
      <c r="BP1381" s="71">
        <v>16.745912014641849</v>
      </c>
      <c r="BQ1381" s="71">
        <v>17.437861574717399</v>
      </c>
      <c r="BR1381" s="72">
        <v>9.566602978358846</v>
      </c>
      <c r="BS1381" s="72">
        <v>9.3355990572288334</v>
      </c>
      <c r="BT1381" s="71">
        <v>12.556699038640195</v>
      </c>
      <c r="BU1381" s="71">
        <v>10.898279360270896</v>
      </c>
      <c r="BV1381" s="71">
        <v>9.8558156851771042</v>
      </c>
      <c r="BW1381" s="71">
        <v>10.825123882315465</v>
      </c>
      <c r="BX1381" s="75">
        <v>5144</v>
      </c>
      <c r="BY1381" s="75">
        <v>4572</v>
      </c>
      <c r="BZ1381" s="75">
        <v>4645</v>
      </c>
      <c r="CA1381" s="75">
        <v>4976</v>
      </c>
      <c r="CB1381" s="75">
        <v>6335</v>
      </c>
      <c r="CC1381" s="75">
        <v>8138</v>
      </c>
      <c r="CD1381" s="75">
        <v>5699</v>
      </c>
      <c r="CE1381" s="75">
        <v>5331</v>
      </c>
      <c r="CF1381" s="75">
        <v>8252</v>
      </c>
      <c r="CG1381" s="75">
        <v>5870</v>
      </c>
      <c r="CH1381" s="75">
        <v>6792</v>
      </c>
      <c r="CI1381" s="75">
        <v>6556</v>
      </c>
      <c r="CJ1381" s="75">
        <v>3856</v>
      </c>
      <c r="CK1381" s="75">
        <v>42356</v>
      </c>
      <c r="CL1381" s="73">
        <v>586749.99000000011</v>
      </c>
      <c r="CM1381" s="73">
        <v>625725.64999999979</v>
      </c>
      <c r="CN1381" s="73">
        <v>631144.12000000011</v>
      </c>
      <c r="CO1381" s="73">
        <v>689412.05999999994</v>
      </c>
      <c r="CP1381" s="73">
        <v>827124.89999999991</v>
      </c>
      <c r="CQ1381" s="73">
        <v>592497.68000000005</v>
      </c>
      <c r="CR1381" s="73">
        <v>681304.32</v>
      </c>
      <c r="CS1381" s="73">
        <v>741155.7</v>
      </c>
      <c r="CT1381" s="73">
        <v>580172.10000000021</v>
      </c>
      <c r="CU1381" s="73">
        <v>565163.52999999991</v>
      </c>
      <c r="CV1381" s="73">
        <v>551827.51</v>
      </c>
      <c r="CW1381" s="73">
        <v>624180.00999999989</v>
      </c>
      <c r="CX1381" s="73">
        <v>600555.81000000006</v>
      </c>
      <c r="CY1381" s="77"/>
      <c r="CZ1381" s="4">
        <v>5273</v>
      </c>
      <c r="DA1381" s="76" t="str">
        <f t="shared" si="48"/>
        <v>5273</v>
      </c>
      <c r="DB1381" s="71">
        <v>6.5851748134192398</v>
      </c>
      <c r="DC1381" s="71">
        <v>14.378228730056556</v>
      </c>
      <c r="DD1381" s="71">
        <v>2.5293493682242651</v>
      </c>
      <c r="DE1381" s="71">
        <v>0.4486301747018242</v>
      </c>
      <c r="DF1381" s="71">
        <v>0.66777846385559758</v>
      </c>
      <c r="DG1381" s="71">
        <v>1.4892175711264979</v>
      </c>
      <c r="DH1381" s="71">
        <v>1.1701938750930527</v>
      </c>
      <c r="DI1381" s="71">
        <v>0.64568402600577701</v>
      </c>
      <c r="DJ1381" s="71">
        <v>0.8375340023079616</v>
      </c>
      <c r="DK1381" s="71">
        <v>0.36214220573226485</v>
      </c>
      <c r="DL1381" s="71">
        <v>7.923927560452057E-2</v>
      </c>
      <c r="DM1381" s="71">
        <v>0.58061337576422167</v>
      </c>
      <c r="DN1381" s="71">
        <v>0.2280120916726302</v>
      </c>
      <c r="DO1381" s="71">
        <v>0.57116740384997333</v>
      </c>
      <c r="DQ1381" s="71"/>
      <c r="DR1381" s="71"/>
      <c r="DS1381" s="71"/>
      <c r="DT1381" s="71"/>
      <c r="DU1381" s="71"/>
      <c r="DV1381" s="71"/>
      <c r="DW1381" s="71"/>
      <c r="DX1381" s="71"/>
      <c r="DY1381" s="71"/>
      <c r="DZ1381" s="71"/>
      <c r="EA1381" s="71"/>
      <c r="EB1381" s="71"/>
      <c r="EC1381" s="71"/>
      <c r="ED1381" s="71"/>
    </row>
    <row r="1382" spans="1:134">
      <c r="A1382" s="4">
        <v>5288</v>
      </c>
      <c r="B1382" s="46" t="s">
        <v>10415</v>
      </c>
      <c r="C1382" s="65" t="str">
        <f t="shared" si="47"/>
        <v>5288</v>
      </c>
      <c r="D1382" s="69">
        <v>257908.80999999997</v>
      </c>
      <c r="E1382" s="68">
        <v>3354002.1000000015</v>
      </c>
      <c r="F1382" s="68">
        <v>59833.27999999997</v>
      </c>
      <c r="G1382" s="69">
        <v>559195.48000000138</v>
      </c>
      <c r="H1382" s="70">
        <v>99.969043713799465</v>
      </c>
      <c r="I1382" s="70">
        <v>20.00837825409192</v>
      </c>
      <c r="J1382" s="69">
        <v>384019</v>
      </c>
      <c r="K1382" s="69">
        <v>354588.0199999999</v>
      </c>
      <c r="L1382" s="69">
        <v>332358.17999999993</v>
      </c>
      <c r="M1382" s="69">
        <v>469052.41999999993</v>
      </c>
      <c r="N1382" s="69">
        <v>603971.0299999998</v>
      </c>
      <c r="O1382" s="69">
        <v>696657.0199999999</v>
      </c>
      <c r="P1382" s="69">
        <v>500557.24999999994</v>
      </c>
      <c r="Q1382" s="69">
        <v>421484.5</v>
      </c>
      <c r="R1382" s="69">
        <v>762157.6399999999</v>
      </c>
      <c r="S1382" s="69">
        <v>445645.00999999995</v>
      </c>
      <c r="T1382" s="69">
        <v>524035.01</v>
      </c>
      <c r="U1382" s="69">
        <v>442213.87999999995</v>
      </c>
      <c r="V1382" s="69">
        <v>257908.80999999997</v>
      </c>
      <c r="W1382" s="70">
        <v>89.033802574983383</v>
      </c>
      <c r="X1382" s="70">
        <v>79.436499919959275</v>
      </c>
      <c r="Y1382" s="70">
        <v>78.325971666619409</v>
      </c>
      <c r="Z1382" s="71">
        <v>90.287445138268566</v>
      </c>
      <c r="AA1382" s="71">
        <v>80.265495431662885</v>
      </c>
      <c r="AB1382" s="71">
        <v>121.16381639277162</v>
      </c>
      <c r="AC1382" s="71">
        <v>100.23000044084142</v>
      </c>
      <c r="AD1382" s="71">
        <v>93.519573870722766</v>
      </c>
      <c r="AE1382" s="71">
        <v>101.79983795455463</v>
      </c>
      <c r="AF1382" s="71">
        <v>94.644302774883286</v>
      </c>
      <c r="AG1382" s="71">
        <v>100.77359625100344</v>
      </c>
      <c r="AH1382" s="71">
        <v>100.47752820860094</v>
      </c>
      <c r="AI1382" s="71">
        <v>114.48831013515692</v>
      </c>
      <c r="AJ1382" s="71">
        <v>-11.10626437883414</v>
      </c>
      <c r="AK1382" s="71">
        <v>-23.006455017303196</v>
      </c>
      <c r="AL1382" s="71">
        <v>-17.617378217946246</v>
      </c>
      <c r="AM1382" s="71">
        <v>-17.242811109494959</v>
      </c>
      <c r="AN1382" s="71">
        <v>-33.955145935346252</v>
      </c>
      <c r="AO1382" s="71">
        <v>-11.674983849927523</v>
      </c>
      <c r="AP1382" s="71">
        <v>-1.1474725243127537</v>
      </c>
      <c r="AQ1382" s="71">
        <v>15.646863445692084</v>
      </c>
      <c r="AR1382" s="71">
        <v>87.817946733624467</v>
      </c>
      <c r="AS1382" s="71">
        <v>-17.709893409067568</v>
      </c>
      <c r="AT1382" s="71">
        <v>25.486114859345932</v>
      </c>
      <c r="AU1382" s="71">
        <v>22.513318126127025</v>
      </c>
      <c r="AV1382" s="72">
        <v>30.20730526380515</v>
      </c>
      <c r="AW1382" s="73">
        <v>-47978.820000000065</v>
      </c>
      <c r="AX1382" s="73">
        <v>-105954.51000000007</v>
      </c>
      <c r="AY1382" s="73">
        <v>-71074.209999999963</v>
      </c>
      <c r="AZ1382" s="73">
        <v>-97729.060000000172</v>
      </c>
      <c r="BA1382" s="73">
        <v>-310515.10000000033</v>
      </c>
      <c r="BB1382" s="73">
        <v>-85908.240000000107</v>
      </c>
      <c r="BC1382" s="73">
        <v>-5810.4300000001094</v>
      </c>
      <c r="BD1382" s="73">
        <v>57026.280000000086</v>
      </c>
      <c r="BE1382" s="73">
        <v>356361.67999999988</v>
      </c>
      <c r="BF1382" s="73">
        <v>-95908.560000000114</v>
      </c>
      <c r="BG1382" s="73">
        <v>106431.02999999985</v>
      </c>
      <c r="BH1382" s="73">
        <v>81262.200000000012</v>
      </c>
      <c r="BI1382" s="73">
        <v>59833.27999999997</v>
      </c>
      <c r="BJ1382" s="71">
        <v>14.258346143372016</v>
      </c>
      <c r="BK1382" s="71">
        <v>8.3500999782449341</v>
      </c>
      <c r="BL1382" s="71">
        <v>6.8505286418791069</v>
      </c>
      <c r="BM1382" s="71">
        <v>8.8685523524792416</v>
      </c>
      <c r="BN1382" s="71">
        <v>1.0128154757686945</v>
      </c>
      <c r="BO1382" s="71">
        <v>6.0107137768461723</v>
      </c>
      <c r="BP1382" s="71">
        <v>14.62689732287158</v>
      </c>
      <c r="BQ1382" s="71">
        <v>15.437823177718366</v>
      </c>
      <c r="BR1382" s="72">
        <v>3.4649312501981604</v>
      </c>
      <c r="BS1382" s="72">
        <v>8.5885675666406165</v>
      </c>
      <c r="BT1382" s="71">
        <v>8.6057443527366431</v>
      </c>
      <c r="BU1382" s="71">
        <v>7.7928013006120054</v>
      </c>
      <c r="BV1382" s="71">
        <v>6.4945106691515377</v>
      </c>
      <c r="BW1382" s="71">
        <v>7.4587318397360445</v>
      </c>
      <c r="BX1382" s="75">
        <v>6607</v>
      </c>
      <c r="BY1382" s="75">
        <v>6058</v>
      </c>
      <c r="BZ1382" s="75">
        <v>5571</v>
      </c>
      <c r="CA1382" s="75">
        <v>6860</v>
      </c>
      <c r="CB1382" s="75">
        <v>9716</v>
      </c>
      <c r="CC1382" s="75">
        <v>11481</v>
      </c>
      <c r="CD1382" s="75">
        <v>7409</v>
      </c>
      <c r="CE1382" s="75">
        <v>7224</v>
      </c>
      <c r="CF1382" s="75">
        <v>13060</v>
      </c>
      <c r="CG1382" s="75">
        <v>7587</v>
      </c>
      <c r="CH1382" s="75">
        <v>8284</v>
      </c>
      <c r="CI1382" s="75">
        <v>7980</v>
      </c>
      <c r="CJ1382" s="75">
        <v>4817</v>
      </c>
      <c r="CK1382" s="75">
        <v>56361</v>
      </c>
      <c r="CL1382" s="73">
        <v>555576.92000000016</v>
      </c>
      <c r="CM1382" s="73">
        <v>720039.30000000016</v>
      </c>
      <c r="CN1382" s="73">
        <v>733485.41000000027</v>
      </c>
      <c r="CO1382" s="73">
        <v>746333.19000000018</v>
      </c>
      <c r="CP1382" s="73">
        <v>990072.61999999976</v>
      </c>
      <c r="CQ1382" s="73">
        <v>768754.19</v>
      </c>
      <c r="CR1382" s="73">
        <v>767471.71999999986</v>
      </c>
      <c r="CS1382" s="73">
        <v>818540.82000000018</v>
      </c>
      <c r="CT1382" s="73">
        <v>781195.89999999991</v>
      </c>
      <c r="CU1382" s="73">
        <v>730267.00000000012</v>
      </c>
      <c r="CV1382" s="73">
        <v>733088.45999999985</v>
      </c>
      <c r="CW1382" s="73">
        <v>793519.08</v>
      </c>
      <c r="CX1382" s="73">
        <v>715013.24</v>
      </c>
      <c r="CY1382" s="77"/>
      <c r="CZ1382" s="4">
        <v>5288</v>
      </c>
      <c r="DA1382" s="76" t="str">
        <f t="shared" si="48"/>
        <v>5288</v>
      </c>
      <c r="DB1382" s="71">
        <v>5.6490491350518477</v>
      </c>
      <c r="DC1382" s="71">
        <v>5.5856948524201577</v>
      </c>
      <c r="DD1382" s="71">
        <v>1.378257501428948</v>
      </c>
      <c r="DE1382" s="71">
        <v>0.46449303678225834</v>
      </c>
      <c r="DF1382" s="71">
        <v>0.45900041463515279</v>
      </c>
      <c r="DG1382" s="71">
        <v>0.50869200407108095</v>
      </c>
      <c r="DH1382" s="71">
        <v>0.55135232031928294</v>
      </c>
      <c r="DI1382" s="71">
        <v>0.1955227031597416</v>
      </c>
      <c r="DJ1382" s="71">
        <v>0.2537197742740297</v>
      </c>
      <c r="DK1382" s="71">
        <v>0.18319053633733254</v>
      </c>
      <c r="DL1382" s="71">
        <v>0.15860009307195858</v>
      </c>
      <c r="DM1382" s="71">
        <v>6.9043236916711603E-2</v>
      </c>
      <c r="DN1382" s="71">
        <v>0.56213469431686136</v>
      </c>
      <c r="DO1382" s="71">
        <v>0.26524665787560581</v>
      </c>
      <c r="DQ1382" s="71"/>
      <c r="DR1382" s="71"/>
      <c r="DS1382" s="71"/>
      <c r="DT1382" s="71"/>
      <c r="DU1382" s="71"/>
      <c r="DV1382" s="71"/>
      <c r="DW1382" s="71"/>
      <c r="DX1382" s="71"/>
      <c r="DY1382" s="71"/>
      <c r="DZ1382" s="71"/>
      <c r="EA1382" s="71"/>
      <c r="EB1382" s="71"/>
      <c r="EC1382" s="71"/>
      <c r="ED1382" s="71"/>
    </row>
    <row r="1383" spans="1:134">
      <c r="A1383" s="4">
        <v>1471</v>
      </c>
      <c r="B1383" s="46" t="s">
        <v>10421</v>
      </c>
      <c r="C1383" s="65" t="str">
        <f t="shared" si="47"/>
        <v>1471</v>
      </c>
      <c r="D1383" s="69">
        <v>206206.17</v>
      </c>
      <c r="E1383" s="68">
        <v>2101201.15</v>
      </c>
      <c r="F1383" s="68">
        <v>35939.650000000052</v>
      </c>
      <c r="G1383" s="69">
        <v>390364.65000000061</v>
      </c>
      <c r="H1383" s="70">
        <v>100.75203846622878</v>
      </c>
      <c r="I1383" s="70">
        <v>22.817180367615531</v>
      </c>
      <c r="J1383" s="69">
        <v>284754.28999999998</v>
      </c>
      <c r="K1383" s="69">
        <v>296825.26999999996</v>
      </c>
      <c r="L1383" s="69">
        <v>241863.45999999993</v>
      </c>
      <c r="M1383" s="69">
        <v>267924.86999999994</v>
      </c>
      <c r="N1383" s="69">
        <v>402271.42999999993</v>
      </c>
      <c r="O1383" s="69">
        <v>344634.81999999989</v>
      </c>
      <c r="P1383" s="69">
        <v>273714.05</v>
      </c>
      <c r="Q1383" s="69">
        <v>258397.50999999995</v>
      </c>
      <c r="R1383" s="69">
        <v>402640.79999999993</v>
      </c>
      <c r="S1383" s="69">
        <v>274484.68</v>
      </c>
      <c r="T1383" s="69">
        <v>383529.5199999999</v>
      </c>
      <c r="U1383" s="69">
        <v>302228.42</v>
      </c>
      <c r="V1383" s="69">
        <v>206206.17</v>
      </c>
      <c r="W1383" s="70">
        <v>112.46432698128714</v>
      </c>
      <c r="X1383" s="70">
        <v>102.779138094603</v>
      </c>
      <c r="Y1383" s="70">
        <v>93.496846538661018</v>
      </c>
      <c r="Z1383" s="71">
        <v>88.895004972896956</v>
      </c>
      <c r="AA1383" s="71">
        <v>87.439474457478511</v>
      </c>
      <c r="AB1383" s="71">
        <v>81.97871621755742</v>
      </c>
      <c r="AC1383" s="71">
        <v>85.343016635908043</v>
      </c>
      <c r="AD1383" s="71">
        <v>81.149246833675207</v>
      </c>
      <c r="AE1383" s="71">
        <v>112.48814290192162</v>
      </c>
      <c r="AF1383" s="71">
        <v>105.77420593222409</v>
      </c>
      <c r="AG1383" s="71">
        <v>121.40563316005435</v>
      </c>
      <c r="AH1383" s="71">
        <v>96.449106559647703</v>
      </c>
      <c r="AI1383" s="71">
        <v>103.27434070822284</v>
      </c>
      <c r="AJ1383" s="71">
        <v>13.492335526675014</v>
      </c>
      <c r="AK1383" s="71">
        <v>16.244029489633483</v>
      </c>
      <c r="AL1383" s="71">
        <v>4.9613467772432029</v>
      </c>
      <c r="AM1383" s="71">
        <v>-2.8421596730635934</v>
      </c>
      <c r="AN1383" s="71">
        <v>1.9231061092356061</v>
      </c>
      <c r="AO1383" s="71">
        <v>-13.081354416835723</v>
      </c>
      <c r="AP1383" s="71">
        <v>-10.803593925544497</v>
      </c>
      <c r="AQ1383" s="71">
        <v>6.3591400797124997</v>
      </c>
      <c r="AR1383" s="71">
        <v>88.130319890060036</v>
      </c>
      <c r="AS1383" s="71">
        <v>-2.1630305817654127</v>
      </c>
      <c r="AT1383" s="71">
        <v>54.817895086756877</v>
      </c>
      <c r="AU1383" s="71">
        <v>21.645404067468775</v>
      </c>
      <c r="AV1383" s="72">
        <v>21.107878401461466</v>
      </c>
      <c r="AW1383" s="73">
        <v>33852.510000000009</v>
      </c>
      <c r="AX1383" s="73">
        <v>41478.589999999967</v>
      </c>
      <c r="AY1383" s="73">
        <v>11432.479999999952</v>
      </c>
      <c r="AZ1383" s="73">
        <v>-7837.609999999986</v>
      </c>
      <c r="BA1383" s="73">
        <v>7590.140000000014</v>
      </c>
      <c r="BB1383" s="73">
        <v>-47835.380000000121</v>
      </c>
      <c r="BC1383" s="73">
        <v>-33152.630000000005</v>
      </c>
      <c r="BD1383" s="73">
        <v>15449.409999999974</v>
      </c>
      <c r="BE1383" s="73">
        <v>188618.5199999999</v>
      </c>
      <c r="BF1383" s="73">
        <v>-6068.4500000000698</v>
      </c>
      <c r="BG1383" s="73">
        <v>135800.06999999986</v>
      </c>
      <c r="BH1383" s="73">
        <v>53778.079999999987</v>
      </c>
      <c r="BI1383" s="73">
        <v>35939.650000000052</v>
      </c>
      <c r="BJ1383" s="71">
        <v>12.368933635497614</v>
      </c>
      <c r="BK1383" s="71">
        <v>10.307627854279621</v>
      </c>
      <c r="BL1383" s="71">
        <v>10.970918131399438</v>
      </c>
      <c r="BM1383" s="71">
        <v>12.010388888431528</v>
      </c>
      <c r="BN1383" s="71">
        <v>1.9460716444280033</v>
      </c>
      <c r="BO1383" s="71">
        <v>6.7061601680190481</v>
      </c>
      <c r="BP1383" s="71">
        <v>18.928038696949052</v>
      </c>
      <c r="BQ1383" s="71">
        <v>16.15636858591213</v>
      </c>
      <c r="BR1383" s="72">
        <v>11.009334454606288</v>
      </c>
      <c r="BS1383" s="72">
        <v>11.280018055671114</v>
      </c>
      <c r="BT1383" s="71">
        <v>12.40623242156105</v>
      </c>
      <c r="BU1383" s="71">
        <v>11.757475480018343</v>
      </c>
      <c r="BV1383" s="71">
        <v>8.9788317795076225</v>
      </c>
      <c r="BW1383" s="71">
        <v>11.526327205851647</v>
      </c>
      <c r="BX1383" s="75">
        <v>4328</v>
      </c>
      <c r="BY1383" s="75">
        <v>4658</v>
      </c>
      <c r="BZ1383" s="75">
        <v>4138</v>
      </c>
      <c r="CA1383" s="75">
        <v>4322</v>
      </c>
      <c r="CB1383" s="75">
        <v>6027</v>
      </c>
      <c r="CC1383" s="75">
        <v>5863</v>
      </c>
      <c r="CD1383" s="75">
        <v>4349</v>
      </c>
      <c r="CE1383" s="75">
        <v>4545</v>
      </c>
      <c r="CF1383" s="75">
        <v>7067</v>
      </c>
      <c r="CG1383" s="75">
        <v>5046</v>
      </c>
      <c r="CH1383" s="75">
        <v>6025</v>
      </c>
      <c r="CI1383" s="75">
        <v>5714</v>
      </c>
      <c r="CJ1383" s="75">
        <v>3370</v>
      </c>
      <c r="CK1383" s="75">
        <v>36116</v>
      </c>
      <c r="CL1383" s="73">
        <v>609929.95999999985</v>
      </c>
      <c r="CM1383" s="73">
        <v>553470.36999999988</v>
      </c>
      <c r="CN1383" s="73">
        <v>567285.75999999989</v>
      </c>
      <c r="CO1383" s="73">
        <v>591459.55999999982</v>
      </c>
      <c r="CP1383" s="73">
        <v>622218.32999999996</v>
      </c>
      <c r="CQ1383" s="73">
        <v>598776.11</v>
      </c>
      <c r="CR1383" s="73">
        <v>544049.57000000007</v>
      </c>
      <c r="CS1383" s="73">
        <v>656197.14999999979</v>
      </c>
      <c r="CT1383" s="73">
        <v>684991.8899999999</v>
      </c>
      <c r="CU1383" s="73">
        <v>630855.08000000007</v>
      </c>
      <c r="CV1383" s="73">
        <v>557483.27</v>
      </c>
      <c r="CW1383" s="73">
        <v>574541.96999999986</v>
      </c>
      <c r="CX1383" s="73">
        <v>647767.81999999995</v>
      </c>
      <c r="CY1383" s="77"/>
      <c r="CZ1383" s="4">
        <v>1471</v>
      </c>
      <c r="DA1383" s="76" t="str">
        <f t="shared" si="48"/>
        <v>1471</v>
      </c>
      <c r="DB1383" s="71">
        <v>6.758415865925679</v>
      </c>
      <c r="DC1383" s="71">
        <v>9.8268179632239008</v>
      </c>
      <c r="DD1383" s="71">
        <v>1.2450616491323645</v>
      </c>
      <c r="DE1383" s="71">
        <v>1.5047038188601389</v>
      </c>
      <c r="DF1383" s="71">
        <v>1.5551204277484874</v>
      </c>
      <c r="DG1383" s="71">
        <v>1.6347098714918094</v>
      </c>
      <c r="DH1383" s="71">
        <v>0.69144904170626986</v>
      </c>
      <c r="DI1383" s="71">
        <v>0.52072944869686322</v>
      </c>
      <c r="DJ1383" s="71">
        <v>0.75806689789105919</v>
      </c>
      <c r="DK1383" s="71">
        <v>0.23744110563273871</v>
      </c>
      <c r="DL1383" s="71">
        <v>0.22648793802341416</v>
      </c>
      <c r="DM1383" s="71">
        <v>0.11843752156522301</v>
      </c>
      <c r="DN1383" s="71">
        <v>0.50190788274819964</v>
      </c>
      <c r="DO1383" s="71">
        <v>0.43581043266839803</v>
      </c>
      <c r="DQ1383" s="71"/>
      <c r="DR1383" s="71"/>
      <c r="DS1383" s="71"/>
      <c r="DT1383" s="71"/>
      <c r="DU1383" s="71"/>
      <c r="DV1383" s="71"/>
      <c r="DW1383" s="71"/>
      <c r="DX1383" s="71"/>
      <c r="DY1383" s="71"/>
      <c r="DZ1383" s="71"/>
      <c r="EA1383" s="71"/>
      <c r="EB1383" s="71"/>
      <c r="EC1383" s="71"/>
      <c r="ED1383" s="71"/>
    </row>
    <row r="1384" spans="1:134">
      <c r="A1384" s="4">
        <v>5319</v>
      </c>
      <c r="B1384" s="46" t="s">
        <v>10427</v>
      </c>
      <c r="C1384" s="65" t="str">
        <f t="shared" si="47"/>
        <v>5319</v>
      </c>
      <c r="D1384" s="69">
        <v>165345.81999999998</v>
      </c>
      <c r="E1384" s="68">
        <v>1777479.0099999995</v>
      </c>
      <c r="F1384" s="68">
        <v>33395.48000000001</v>
      </c>
      <c r="G1384" s="69">
        <v>255988.16999999969</v>
      </c>
      <c r="H1384" s="70">
        <v>91.357195899166058</v>
      </c>
      <c r="I1384" s="70">
        <v>16.824824919747773</v>
      </c>
      <c r="J1384" s="69">
        <v>243787.96999999986</v>
      </c>
      <c r="K1384" s="69">
        <v>253491.84999999995</v>
      </c>
      <c r="L1384" s="69">
        <v>212397.12999999998</v>
      </c>
      <c r="M1384" s="69">
        <v>238014.22999999986</v>
      </c>
      <c r="N1384" s="69">
        <v>408792.81999999995</v>
      </c>
      <c r="O1384" s="69">
        <v>392411.23</v>
      </c>
      <c r="P1384" s="69">
        <v>184120.76999999996</v>
      </c>
      <c r="Q1384" s="69">
        <v>181130.21999999994</v>
      </c>
      <c r="R1384" s="69">
        <v>516310.45</v>
      </c>
      <c r="S1384" s="69">
        <v>196864.90999999995</v>
      </c>
      <c r="T1384" s="69">
        <v>236334.18000000002</v>
      </c>
      <c r="U1384" s="69">
        <v>297372.65999999997</v>
      </c>
      <c r="V1384" s="69">
        <v>165345.81999999998</v>
      </c>
      <c r="W1384" s="70">
        <v>114.37333330055526</v>
      </c>
      <c r="X1384" s="70">
        <v>118.04151258125721</v>
      </c>
      <c r="Y1384" s="70">
        <v>101.44407108849516</v>
      </c>
      <c r="Z1384" s="71">
        <v>96.592139248123132</v>
      </c>
      <c r="AA1384" s="71">
        <v>103.94294369903525</v>
      </c>
      <c r="AB1384" s="71">
        <v>96.134733628112741</v>
      </c>
      <c r="AC1384" s="71">
        <v>90.497638297748296</v>
      </c>
      <c r="AD1384" s="71">
        <v>90.9914412990626</v>
      </c>
      <c r="AE1384" s="71">
        <v>96.626755802031042</v>
      </c>
      <c r="AF1384" s="71">
        <v>76.245226992967545</v>
      </c>
      <c r="AG1384" s="71">
        <v>87.170091172002856</v>
      </c>
      <c r="AH1384" s="71">
        <v>95.474432925564813</v>
      </c>
      <c r="AI1384" s="71">
        <v>98.420918905571014</v>
      </c>
      <c r="AJ1384" s="71">
        <v>10.82170530654416</v>
      </c>
      <c r="AK1384" s="71">
        <v>23.896418872704793</v>
      </c>
      <c r="AL1384" s="71">
        <v>10.295141635882876</v>
      </c>
      <c r="AM1384" s="71">
        <v>5.0480190805228586</v>
      </c>
      <c r="AN1384" s="71">
        <v>21.205880936731567</v>
      </c>
      <c r="AO1384" s="71">
        <v>13.156611448647194</v>
      </c>
      <c r="AP1384" s="71">
        <v>-4.3700055065444605</v>
      </c>
      <c r="AQ1384" s="71">
        <v>18.861950539760453</v>
      </c>
      <c r="AR1384" s="71">
        <v>127.54029294327358</v>
      </c>
      <c r="AS1384" s="71">
        <v>-47.05495204445598</v>
      </c>
      <c r="AT1384" s="71">
        <v>14.653282197182405</v>
      </c>
      <c r="AU1384" s="71">
        <v>24.0338308976491</v>
      </c>
      <c r="AV1384" s="72">
        <v>25.309127661209519</v>
      </c>
      <c r="AW1384" s="73">
        <v>23805.819999999803</v>
      </c>
      <c r="AX1384" s="73">
        <v>48892.029999999912</v>
      </c>
      <c r="AY1384" s="73">
        <v>19825.51999999999</v>
      </c>
      <c r="AZ1384" s="73">
        <v>11437.629999999888</v>
      </c>
      <c r="BA1384" s="73">
        <v>71547.759999999951</v>
      </c>
      <c r="BB1384" s="73">
        <v>48606.419999999984</v>
      </c>
      <c r="BC1384" s="73">
        <v>-8413.7700000000186</v>
      </c>
      <c r="BD1384" s="73">
        <v>28743.169999999955</v>
      </c>
      <c r="BE1384" s="73">
        <v>289400.99</v>
      </c>
      <c r="BF1384" s="73">
        <v>-174963.84000000017</v>
      </c>
      <c r="BG1384" s="73">
        <v>30204.729999999981</v>
      </c>
      <c r="BH1384" s="73">
        <v>57621.409999999945</v>
      </c>
      <c r="BI1384" s="73">
        <v>33395.48000000001</v>
      </c>
      <c r="BJ1384" s="71">
        <v>9.2856220291550677</v>
      </c>
      <c r="BK1384" s="71">
        <v>5.8833756750631174</v>
      </c>
      <c r="BL1384" s="71">
        <v>8.7719534786734101</v>
      </c>
      <c r="BM1384" s="71">
        <v>6.9762951396819552</v>
      </c>
      <c r="BN1384" s="71">
        <v>-0.78897631976514182</v>
      </c>
      <c r="BO1384" s="71">
        <v>9.7394879174387459</v>
      </c>
      <c r="BP1384" s="71">
        <v>9.6851492587180559</v>
      </c>
      <c r="BQ1384" s="71">
        <v>15.214026425120633</v>
      </c>
      <c r="BR1384" s="72">
        <v>7.4715257652111218</v>
      </c>
      <c r="BS1384" s="72">
        <v>9.0608687957122278</v>
      </c>
      <c r="BT1384" s="71">
        <v>11.360389334964967</v>
      </c>
      <c r="BU1384" s="71">
        <v>5.7982596939473101</v>
      </c>
      <c r="BV1384" s="71">
        <v>7.033908830572285</v>
      </c>
      <c r="BW1384" s="71">
        <v>7.4153475079944862</v>
      </c>
      <c r="BX1384" s="75">
        <v>6184</v>
      </c>
      <c r="BY1384" s="75">
        <v>6117</v>
      </c>
      <c r="BZ1384" s="75">
        <v>5274</v>
      </c>
      <c r="CA1384" s="75">
        <v>5731</v>
      </c>
      <c r="CB1384" s="75">
        <v>8156</v>
      </c>
      <c r="CC1384" s="75">
        <v>8821</v>
      </c>
      <c r="CD1384" s="75">
        <v>4877</v>
      </c>
      <c r="CE1384" s="75">
        <v>4610</v>
      </c>
      <c r="CF1384" s="75">
        <v>9526</v>
      </c>
      <c r="CG1384" s="75">
        <v>5260</v>
      </c>
      <c r="CH1384" s="75">
        <v>6177</v>
      </c>
      <c r="CI1384" s="75">
        <v>7252</v>
      </c>
      <c r="CJ1384" s="75">
        <v>3825</v>
      </c>
      <c r="CK1384" s="75">
        <v>41527</v>
      </c>
      <c r="CL1384" s="73">
        <v>438033.84</v>
      </c>
      <c r="CM1384" s="73">
        <v>462442.43999999994</v>
      </c>
      <c r="CN1384" s="73">
        <v>397164.38</v>
      </c>
      <c r="CO1384" s="73">
        <v>540175.38000000024</v>
      </c>
      <c r="CP1384" s="73">
        <v>511895.52</v>
      </c>
      <c r="CQ1384" s="73">
        <v>427565.33999999997</v>
      </c>
      <c r="CR1384" s="73">
        <v>435196.09000000008</v>
      </c>
      <c r="CS1384" s="73">
        <v>650814.05000000005</v>
      </c>
      <c r="CT1384" s="73">
        <v>517021.12000000005</v>
      </c>
      <c r="CU1384" s="73">
        <v>483827.49</v>
      </c>
      <c r="CV1384" s="73">
        <v>432195.33</v>
      </c>
      <c r="CW1384" s="73">
        <v>451664.05999999994</v>
      </c>
      <c r="CX1384" s="73">
        <v>519010.65000000008</v>
      </c>
      <c r="CY1384" s="77"/>
      <c r="CZ1384" s="4">
        <v>5319</v>
      </c>
      <c r="DA1384" s="76" t="str">
        <f t="shared" si="48"/>
        <v>5319</v>
      </c>
      <c r="DB1384" s="71">
        <v>6.7808194587414201</v>
      </c>
      <c r="DC1384" s="71">
        <v>6.4226300224010711</v>
      </c>
      <c r="DD1384" s="71">
        <v>1.4578827741035723</v>
      </c>
      <c r="DE1384" s="71">
        <v>2.4128908197159014</v>
      </c>
      <c r="DF1384" s="71">
        <v>1.5971653222433717</v>
      </c>
      <c r="DG1384" s="71">
        <v>0.85741289313412128</v>
      </c>
      <c r="DH1384" s="71">
        <v>1.0318981472810747</v>
      </c>
      <c r="DI1384" s="71">
        <v>0.30941096063864248</v>
      </c>
      <c r="DJ1384" s="71">
        <v>0.15630671309008767</v>
      </c>
      <c r="DK1384" s="71">
        <v>0.1229659975612874</v>
      </c>
      <c r="DL1384" s="71">
        <v>0.34188367326202063</v>
      </c>
      <c r="DM1384" s="71">
        <v>0.1182406028417365</v>
      </c>
      <c r="DN1384" s="71">
        <v>0</v>
      </c>
      <c r="DO1384" s="71">
        <v>0.26506640327808517</v>
      </c>
      <c r="DQ1384" s="71"/>
      <c r="DR1384" s="71"/>
      <c r="DS1384" s="71"/>
      <c r="DT1384" s="71"/>
      <c r="DU1384" s="71"/>
      <c r="DV1384" s="71"/>
      <c r="DW1384" s="71"/>
      <c r="DX1384" s="71"/>
      <c r="DY1384" s="71"/>
      <c r="DZ1384" s="71"/>
      <c r="EA1384" s="71"/>
      <c r="EB1384" s="71"/>
      <c r="EC1384" s="71"/>
      <c r="ED1384" s="71"/>
    </row>
    <row r="1385" spans="1:134">
      <c r="A1385" s="4">
        <v>1486</v>
      </c>
      <c r="B1385" s="46" t="s">
        <v>10434</v>
      </c>
      <c r="C1385" s="65" t="str">
        <f t="shared" si="47"/>
        <v>1486</v>
      </c>
      <c r="D1385" s="69">
        <v>223290.35</v>
      </c>
      <c r="E1385" s="68">
        <v>2619978.04</v>
      </c>
      <c r="F1385" s="68">
        <v>4206.5900000000256</v>
      </c>
      <c r="G1385" s="69">
        <v>276958.73000000045</v>
      </c>
      <c r="H1385" s="70">
        <v>92.360861381435441</v>
      </c>
      <c r="I1385" s="70">
        <v>11.820591013396321</v>
      </c>
      <c r="J1385" s="69">
        <v>403904.00000000006</v>
      </c>
      <c r="K1385" s="69">
        <v>413867.08999999991</v>
      </c>
      <c r="L1385" s="69">
        <v>352678.92999999988</v>
      </c>
      <c r="M1385" s="69">
        <v>366337.44999999995</v>
      </c>
      <c r="N1385" s="69">
        <v>626420.86</v>
      </c>
      <c r="O1385" s="69">
        <v>574016.97</v>
      </c>
      <c r="P1385" s="69">
        <v>364000.62000000005</v>
      </c>
      <c r="Q1385" s="69">
        <v>346182.23999999993</v>
      </c>
      <c r="R1385" s="69">
        <v>500051.82</v>
      </c>
      <c r="S1385" s="69">
        <v>364993.87999999995</v>
      </c>
      <c r="T1385" s="69">
        <v>452380.16000000003</v>
      </c>
      <c r="U1385" s="69">
        <v>369078.97000000003</v>
      </c>
      <c r="V1385" s="69">
        <v>223290.35</v>
      </c>
      <c r="W1385" s="70">
        <v>104.3953590661425</v>
      </c>
      <c r="X1385" s="70">
        <v>100.76734579973781</v>
      </c>
      <c r="Y1385" s="70">
        <v>110.07829047209579</v>
      </c>
      <c r="Z1385" s="71">
        <v>82.597141037685617</v>
      </c>
      <c r="AA1385" s="71">
        <v>111.78528004809031</v>
      </c>
      <c r="AB1385" s="71">
        <v>116.89314869413001</v>
      </c>
      <c r="AC1385" s="71">
        <v>85.07205277419915</v>
      </c>
      <c r="AD1385" s="71">
        <v>96.358965682240012</v>
      </c>
      <c r="AE1385" s="71">
        <v>90.060043364387923</v>
      </c>
      <c r="AF1385" s="71">
        <v>92.388609185489273</v>
      </c>
      <c r="AG1385" s="71">
        <v>111.25333258492267</v>
      </c>
      <c r="AH1385" s="71">
        <v>81.439942611114972</v>
      </c>
      <c r="AI1385" s="71">
        <v>93.263235221251435</v>
      </c>
      <c r="AJ1385" s="71">
        <v>-11.095548645088893</v>
      </c>
      <c r="AK1385" s="71">
        <v>-17.854249465260907</v>
      </c>
      <c r="AL1385" s="71">
        <v>-29.289408933612993</v>
      </c>
      <c r="AM1385" s="71">
        <v>-34.311488825568439</v>
      </c>
      <c r="AN1385" s="71">
        <v>-19.644351895425782</v>
      </c>
      <c r="AO1385" s="71">
        <v>-10.218316010672856</v>
      </c>
      <c r="AP1385" s="71">
        <v>-12.804166516449712</v>
      </c>
      <c r="AQ1385" s="71">
        <v>21.499029589900797</v>
      </c>
      <c r="AR1385" s="71">
        <v>39.732955519673375</v>
      </c>
      <c r="AS1385" s="71">
        <v>-6.2198793756739645</v>
      </c>
      <c r="AT1385" s="71">
        <v>38.628151764523658</v>
      </c>
      <c r="AU1385" s="71">
        <v>6.0062435519486312</v>
      </c>
      <c r="AV1385" s="72">
        <v>1.920082985612459</v>
      </c>
      <c r="AW1385" s="73">
        <v>-50408.459999999905</v>
      </c>
      <c r="AX1385" s="73">
        <v>-89953.360000000044</v>
      </c>
      <c r="AY1385" s="73">
        <v>-146085.01000000018</v>
      </c>
      <c r="AZ1385" s="73">
        <v>-191351.32000000007</v>
      </c>
      <c r="BA1385" s="73">
        <v>-153139.59999999986</v>
      </c>
      <c r="BB1385" s="73">
        <v>-54117.439999999944</v>
      </c>
      <c r="BC1385" s="73">
        <v>-53451.229999999981</v>
      </c>
      <c r="BD1385" s="73">
        <v>61256.309999999881</v>
      </c>
      <c r="BE1385" s="73">
        <v>142189.3400000002</v>
      </c>
      <c r="BF1385" s="73">
        <v>-24207.880000000063</v>
      </c>
      <c r="BG1385" s="73">
        <v>126053.83000000007</v>
      </c>
      <c r="BH1385" s="73">
        <v>20911.770000000077</v>
      </c>
      <c r="BI1385" s="73">
        <v>4206.5900000000256</v>
      </c>
      <c r="BJ1385" s="71">
        <v>12.597242766307923</v>
      </c>
      <c r="BK1385" s="71">
        <v>12.2630692715164</v>
      </c>
      <c r="BL1385" s="71">
        <v>6.5461567427083693</v>
      </c>
      <c r="BM1385" s="71">
        <v>11.630575428149303</v>
      </c>
      <c r="BN1385" s="71">
        <v>2.7053582338241347</v>
      </c>
      <c r="BO1385" s="71">
        <v>12.812725313432299</v>
      </c>
      <c r="BP1385" s="71">
        <v>17.582239365774438</v>
      </c>
      <c r="BQ1385" s="71">
        <v>20.827593065454458</v>
      </c>
      <c r="BR1385" s="72">
        <v>14.285992094678313</v>
      </c>
      <c r="BS1385" s="72">
        <v>15.968333067516209</v>
      </c>
      <c r="BT1385" s="71">
        <v>17.73157236308197</v>
      </c>
      <c r="BU1385" s="71">
        <v>17.473050223675706</v>
      </c>
      <c r="BV1385" s="71">
        <v>16.112782971925835</v>
      </c>
      <c r="BW1385" s="71">
        <v>15.651137605148239</v>
      </c>
      <c r="BX1385" s="75">
        <v>6783</v>
      </c>
      <c r="BY1385" s="75">
        <v>6860</v>
      </c>
      <c r="BZ1385" s="75">
        <v>6079</v>
      </c>
      <c r="CA1385" s="75">
        <v>6412</v>
      </c>
      <c r="CB1385" s="75">
        <v>8783</v>
      </c>
      <c r="CC1385" s="75">
        <v>10199</v>
      </c>
      <c r="CD1385" s="75">
        <v>6889</v>
      </c>
      <c r="CE1385" s="75">
        <v>6745</v>
      </c>
      <c r="CF1385" s="75">
        <v>9090</v>
      </c>
      <c r="CG1385" s="75">
        <v>7077</v>
      </c>
      <c r="CH1385" s="75">
        <v>8271</v>
      </c>
      <c r="CI1385" s="75">
        <v>7728</v>
      </c>
      <c r="CJ1385" s="75">
        <v>4407</v>
      </c>
      <c r="CK1385" s="75">
        <v>50207</v>
      </c>
      <c r="CL1385" s="73">
        <v>678136.65999999992</v>
      </c>
      <c r="CM1385" s="73">
        <v>728845.49000000011</v>
      </c>
      <c r="CN1385" s="73">
        <v>682843.45000000007</v>
      </c>
      <c r="CO1385" s="73">
        <v>800597.61000000022</v>
      </c>
      <c r="CP1385" s="73">
        <v>750904.05000000016</v>
      </c>
      <c r="CQ1385" s="73">
        <v>706055.64999999991</v>
      </c>
      <c r="CR1385" s="73">
        <v>804592.50000000047</v>
      </c>
      <c r="CS1385" s="73">
        <v>783348.09</v>
      </c>
      <c r="CT1385" s="73">
        <v>723567.4800000001</v>
      </c>
      <c r="CU1385" s="73">
        <v>693435.9700000002</v>
      </c>
      <c r="CV1385" s="73">
        <v>716548.53</v>
      </c>
      <c r="CW1385" s="73">
        <v>701124.12000000011</v>
      </c>
      <c r="CX1385" s="73">
        <v>684370.49000000011</v>
      </c>
      <c r="CY1385" s="77"/>
      <c r="CZ1385" s="4">
        <v>1486</v>
      </c>
      <c r="DA1385" s="76" t="str">
        <f t="shared" si="48"/>
        <v>1486</v>
      </c>
      <c r="DB1385" s="71">
        <v>3.9424745634031892</v>
      </c>
      <c r="DC1385" s="71">
        <v>3.2551804251290326</v>
      </c>
      <c r="DD1385" s="71">
        <v>0.34692226852629271</v>
      </c>
      <c r="DE1385" s="71">
        <v>0.89677176508796008</v>
      </c>
      <c r="DF1385" s="71">
        <v>0.38553385974399229</v>
      </c>
      <c r="DG1385" s="71">
        <v>0.6745262609247531</v>
      </c>
      <c r="DH1385" s="71">
        <v>0.4403985981909514</v>
      </c>
      <c r="DI1385" s="71">
        <v>0.40622785192363753</v>
      </c>
      <c r="DJ1385" s="71">
        <v>0.66822084430366557</v>
      </c>
      <c r="DK1385" s="71">
        <v>0.63527529036200159</v>
      </c>
      <c r="DL1385" s="71">
        <v>0.42675644254041367</v>
      </c>
      <c r="DM1385" s="71">
        <v>0.21650681112099368</v>
      </c>
      <c r="DN1385" s="71">
        <v>0.32526112098939575</v>
      </c>
      <c r="DO1385" s="71">
        <v>0.46143375230944594</v>
      </c>
      <c r="DQ1385" s="71"/>
      <c r="DR1385" s="71"/>
      <c r="DS1385" s="71"/>
      <c r="DT1385" s="71"/>
      <c r="DU1385" s="71"/>
      <c r="DV1385" s="71"/>
      <c r="DW1385" s="71"/>
      <c r="DX1385" s="71"/>
      <c r="DY1385" s="71"/>
      <c r="DZ1385" s="71"/>
      <c r="EA1385" s="71"/>
      <c r="EB1385" s="71"/>
      <c r="EC1385" s="71"/>
      <c r="ED1385" s="71"/>
    </row>
    <row r="1386" spans="1:134">
      <c r="A1386" s="4">
        <v>5144</v>
      </c>
      <c r="B1386" s="46" t="s">
        <v>10441</v>
      </c>
      <c r="C1386" s="65" t="str">
        <f t="shared" si="47"/>
        <v>5144</v>
      </c>
      <c r="D1386" s="69">
        <v>229690.94999999995</v>
      </c>
      <c r="E1386" s="68">
        <v>2721456.5400000005</v>
      </c>
      <c r="F1386" s="68">
        <v>54521.049999999988</v>
      </c>
      <c r="G1386" s="69">
        <v>18774.040000000503</v>
      </c>
      <c r="H1386" s="70">
        <v>81.996514582987004</v>
      </c>
      <c r="I1386" s="70">
        <v>0.69464467246893591</v>
      </c>
      <c r="J1386" s="69">
        <v>368933.03999999992</v>
      </c>
      <c r="K1386" s="69">
        <v>318162.74999999983</v>
      </c>
      <c r="L1386" s="69">
        <v>352682.29999999993</v>
      </c>
      <c r="M1386" s="69">
        <v>385318.54000000004</v>
      </c>
      <c r="N1386" s="69">
        <v>478788.39</v>
      </c>
      <c r="O1386" s="69">
        <v>622721.41999999993</v>
      </c>
      <c r="P1386" s="69">
        <v>373690.29999999981</v>
      </c>
      <c r="Q1386" s="69">
        <v>367082.36</v>
      </c>
      <c r="R1386" s="69">
        <v>779220.59</v>
      </c>
      <c r="S1386" s="69">
        <v>270764.78999999992</v>
      </c>
      <c r="T1386" s="69">
        <v>367056.05</v>
      </c>
      <c r="U1386" s="69">
        <v>333951.49999999988</v>
      </c>
      <c r="V1386" s="69">
        <v>229690.94999999995</v>
      </c>
      <c r="W1386" s="70">
        <v>93.114163987766744</v>
      </c>
      <c r="X1386" s="70">
        <v>82.907398820226106</v>
      </c>
      <c r="Y1386" s="70">
        <v>89.863322085772381</v>
      </c>
      <c r="Z1386" s="71">
        <v>87.575091772200537</v>
      </c>
      <c r="AA1386" s="71">
        <v>102.05906361339443</v>
      </c>
      <c r="AB1386" s="71">
        <v>106.26824670287867</v>
      </c>
      <c r="AC1386" s="71">
        <v>77.836559224508093</v>
      </c>
      <c r="AD1386" s="71">
        <v>77.083609561999438</v>
      </c>
      <c r="AE1386" s="71">
        <v>82.788498052507293</v>
      </c>
      <c r="AF1386" s="71">
        <v>67.799491424168352</v>
      </c>
      <c r="AG1386" s="71">
        <v>87.456367902101093</v>
      </c>
      <c r="AH1386" s="71">
        <v>88.517940142844679</v>
      </c>
      <c r="AI1386" s="71">
        <v>102.02597545983612</v>
      </c>
      <c r="AJ1386" s="71">
        <v>-3.674170992564052</v>
      </c>
      <c r="AK1386" s="71">
        <v>-18.034711649221101</v>
      </c>
      <c r="AL1386" s="71">
        <v>-8.4312824199905929</v>
      </c>
      <c r="AM1386" s="71">
        <v>-10.286080268697583</v>
      </c>
      <c r="AN1386" s="71">
        <v>-13.911493763142834</v>
      </c>
      <c r="AO1386" s="71">
        <v>-12.637783132685643</v>
      </c>
      <c r="AP1386" s="71">
        <v>-20.368929225169808</v>
      </c>
      <c r="AQ1386" s="71">
        <v>-3.3592272494687658</v>
      </c>
      <c r="AR1386" s="71">
        <v>100.48415696002424</v>
      </c>
      <c r="AS1386" s="71">
        <v>-59.677379170130898</v>
      </c>
      <c r="AT1386" s="71">
        <v>13.674172052693766</v>
      </c>
      <c r="AU1386" s="71">
        <v>13.078871405131419</v>
      </c>
      <c r="AV1386" s="72">
        <v>31.124668107934063</v>
      </c>
      <c r="AW1386" s="73">
        <v>-14072.270000000019</v>
      </c>
      <c r="AX1386" s="73">
        <v>-70004.920000000217</v>
      </c>
      <c r="AY1386" s="73">
        <v>-32473.580000000016</v>
      </c>
      <c r="AZ1386" s="73">
        <v>-44178.399999999907</v>
      </c>
      <c r="BA1386" s="73">
        <v>-77369.929999999818</v>
      </c>
      <c r="BB1386" s="73">
        <v>-79100.820000000065</v>
      </c>
      <c r="BC1386" s="73">
        <v>-95586.700000000361</v>
      </c>
      <c r="BD1386" s="73">
        <v>-12759.760000000126</v>
      </c>
      <c r="BE1386" s="73">
        <v>390551.17999999993</v>
      </c>
      <c r="BF1386" s="73">
        <v>-400731.22000000009</v>
      </c>
      <c r="BG1386" s="73">
        <v>44154.160000000033</v>
      </c>
      <c r="BH1386" s="73">
        <v>38625.329999999842</v>
      </c>
      <c r="BI1386" s="73">
        <v>54521.049999999988</v>
      </c>
      <c r="BJ1386" s="71">
        <v>13.034131155058088</v>
      </c>
      <c r="BK1386" s="71">
        <v>10.335662398793557</v>
      </c>
      <c r="BL1386" s="71">
        <v>8.4716631109927452</v>
      </c>
      <c r="BM1386" s="71">
        <v>11.968949634669034</v>
      </c>
      <c r="BN1386" s="71">
        <v>1.8988561837027804</v>
      </c>
      <c r="BO1386" s="71">
        <v>12.589997292689908</v>
      </c>
      <c r="BP1386" s="71">
        <v>19.407453675498974</v>
      </c>
      <c r="BQ1386" s="71">
        <v>20.005777220599128</v>
      </c>
      <c r="BR1386" s="72">
        <v>6.3471675688172784</v>
      </c>
      <c r="BS1386" s="72">
        <v>11.033216998898999</v>
      </c>
      <c r="BT1386" s="71">
        <v>10.545464058140613</v>
      </c>
      <c r="BU1386" s="71">
        <v>12.410218351614876</v>
      </c>
      <c r="BV1386" s="71">
        <v>9.5794035414447922</v>
      </c>
      <c r="BW1386" s="71">
        <v>10.318099751162515</v>
      </c>
      <c r="BX1386" s="75">
        <v>9799</v>
      </c>
      <c r="BY1386" s="75">
        <v>9076</v>
      </c>
      <c r="BZ1386" s="75">
        <v>9141</v>
      </c>
      <c r="CA1386" s="75">
        <v>9939</v>
      </c>
      <c r="CB1386" s="75">
        <v>10622</v>
      </c>
      <c r="CC1386" s="75">
        <v>13582</v>
      </c>
      <c r="CD1386" s="75">
        <v>9545</v>
      </c>
      <c r="CE1386" s="75">
        <v>9275</v>
      </c>
      <c r="CF1386" s="75">
        <v>13795</v>
      </c>
      <c r="CG1386" s="75">
        <v>7233</v>
      </c>
      <c r="CH1386" s="75">
        <v>8558</v>
      </c>
      <c r="CI1386" s="75">
        <v>8168</v>
      </c>
      <c r="CJ1386" s="75">
        <v>5287</v>
      </c>
      <c r="CK1386" s="75">
        <v>61861</v>
      </c>
      <c r="CL1386" s="73">
        <v>725232.89</v>
      </c>
      <c r="CM1386" s="73">
        <v>697147.7</v>
      </c>
      <c r="CN1386" s="73">
        <v>730694.39000000013</v>
      </c>
      <c r="CO1386" s="73">
        <v>818720.17000000016</v>
      </c>
      <c r="CP1386" s="73">
        <v>868895.11</v>
      </c>
      <c r="CQ1386" s="73">
        <v>657788.72</v>
      </c>
      <c r="CR1386" s="73">
        <v>634551.20000000007</v>
      </c>
      <c r="CS1386" s="73">
        <v>1044164.6099999999</v>
      </c>
      <c r="CT1386" s="73">
        <v>819617.01999999979</v>
      </c>
      <c r="CU1386" s="73">
        <v>721869.28</v>
      </c>
      <c r="CV1386" s="73">
        <v>692239.42999999993</v>
      </c>
      <c r="CW1386" s="73">
        <v>787646.2799999998</v>
      </c>
      <c r="CX1386" s="73">
        <v>769779.75999999989</v>
      </c>
      <c r="CY1386" s="77"/>
      <c r="CZ1386" s="4">
        <v>5144</v>
      </c>
      <c r="DA1386" s="76" t="str">
        <f t="shared" si="48"/>
        <v>5144</v>
      </c>
      <c r="DB1386" s="71">
        <v>2.5496415241335102</v>
      </c>
      <c r="DC1386" s="71">
        <v>2.3610625878616882</v>
      </c>
      <c r="DD1386" s="71">
        <v>0.97325552547691008</v>
      </c>
      <c r="DE1386" s="71">
        <v>0.63349278240930795</v>
      </c>
      <c r="DF1386" s="71">
        <v>1.2081788392835187</v>
      </c>
      <c r="DG1386" s="71">
        <v>0.42803168789611196</v>
      </c>
      <c r="DH1386" s="71">
        <v>0.50036350915871564</v>
      </c>
      <c r="DI1386" s="71">
        <v>0.23597646273948303</v>
      </c>
      <c r="DJ1386" s="71">
        <v>0.1900907721876858</v>
      </c>
      <c r="DK1386" s="71">
        <v>6.9237889898406596E-2</v>
      </c>
      <c r="DL1386" s="71">
        <v>0.37031456454716133</v>
      </c>
      <c r="DM1386" s="71">
        <v>0.4268357305918859</v>
      </c>
      <c r="DN1386" s="71">
        <v>0.14181375942598626</v>
      </c>
      <c r="DO1386" s="71">
        <v>0.27661379936968411</v>
      </c>
      <c r="DQ1386" s="71"/>
      <c r="DR1386" s="71"/>
      <c r="DS1386" s="71"/>
      <c r="DT1386" s="71"/>
      <c r="DU1386" s="71"/>
      <c r="DV1386" s="71"/>
      <c r="DW1386" s="71"/>
      <c r="DX1386" s="71"/>
      <c r="DY1386" s="71"/>
      <c r="DZ1386" s="71"/>
      <c r="EA1386" s="71"/>
      <c r="EB1386" s="71"/>
      <c r="EC1386" s="71"/>
      <c r="ED1386" s="71"/>
    </row>
    <row r="1387" spans="1:134">
      <c r="A1387" s="4">
        <v>1477</v>
      </c>
      <c r="B1387" s="46" t="s">
        <v>10448</v>
      </c>
      <c r="C1387" s="65" t="str">
        <f t="shared" si="47"/>
        <v>1477</v>
      </c>
      <c r="D1387" s="69">
        <v>208722.23</v>
      </c>
      <c r="E1387" s="68">
        <v>2254445.11</v>
      </c>
      <c r="F1387" s="68">
        <v>77667.360000000044</v>
      </c>
      <c r="G1387" s="69">
        <v>493166.28</v>
      </c>
      <c r="H1387" s="70">
        <v>104.1873250584286</v>
      </c>
      <c r="I1387" s="70">
        <v>28.000466002308123</v>
      </c>
      <c r="J1387" s="69">
        <v>232156.25999999992</v>
      </c>
      <c r="K1387" s="69">
        <v>254205.00999999992</v>
      </c>
      <c r="L1387" s="69">
        <v>260198.19999999995</v>
      </c>
      <c r="M1387" s="69">
        <v>252223.25999999989</v>
      </c>
      <c r="N1387" s="69">
        <v>343862.85</v>
      </c>
      <c r="O1387" s="69">
        <v>421660.46</v>
      </c>
      <c r="P1387" s="69">
        <v>276487.28999999998</v>
      </c>
      <c r="Q1387" s="69">
        <v>305522.36</v>
      </c>
      <c r="R1387" s="69">
        <v>486270.12999999989</v>
      </c>
      <c r="S1387" s="69">
        <v>299173.06</v>
      </c>
      <c r="T1387" s="69">
        <v>341593.92</v>
      </c>
      <c r="U1387" s="69">
        <v>336676.11999999988</v>
      </c>
      <c r="V1387" s="69">
        <v>208722.23</v>
      </c>
      <c r="W1387" s="70">
        <v>84.769457428830947</v>
      </c>
      <c r="X1387" s="70">
        <v>88.694111263564821</v>
      </c>
      <c r="Y1387" s="70">
        <v>73.49429429510856</v>
      </c>
      <c r="Z1387" s="71">
        <v>80.245613433834137</v>
      </c>
      <c r="AA1387" s="71">
        <v>112.83658311659357</v>
      </c>
      <c r="AB1387" s="71">
        <v>97.545557410809408</v>
      </c>
      <c r="AC1387" s="71">
        <v>87.024202023775544</v>
      </c>
      <c r="AD1387" s="71">
        <v>85.853412337532959</v>
      </c>
      <c r="AE1387" s="71">
        <v>101.89540809944498</v>
      </c>
      <c r="AF1387" s="71">
        <v>117.98509205363645</v>
      </c>
      <c r="AG1387" s="71">
        <v>113.7721754568033</v>
      </c>
      <c r="AH1387" s="71">
        <v>110.90606655862429</v>
      </c>
      <c r="AI1387" s="71">
        <v>134.09361950031388</v>
      </c>
      <c r="AJ1387" s="71">
        <v>-16.010001251404592</v>
      </c>
      <c r="AK1387" s="71">
        <v>-20.832077088977506</v>
      </c>
      <c r="AL1387" s="71">
        <v>-12.069961434537479</v>
      </c>
      <c r="AM1387" s="71">
        <v>-21.684570379967148</v>
      </c>
      <c r="AN1387" s="71">
        <v>-5.1561830493113137</v>
      </c>
      <c r="AO1387" s="71">
        <v>-11.244980908724855</v>
      </c>
      <c r="AP1387" s="71">
        <v>-5.8929994038821381</v>
      </c>
      <c r="AQ1387" s="71">
        <v>13.554501242318008</v>
      </c>
      <c r="AR1387" s="71">
        <v>73.992492780728597</v>
      </c>
      <c r="AS1387" s="71">
        <v>-10.142157575349797</v>
      </c>
      <c r="AT1387" s="71">
        <v>52.606542460778762</v>
      </c>
      <c r="AU1387" s="71">
        <v>45.676733078968624</v>
      </c>
      <c r="AV1387" s="72">
        <v>59.263238367257976</v>
      </c>
      <c r="AW1387" s="73">
        <v>-44253.150000000169</v>
      </c>
      <c r="AX1387" s="73">
        <v>-66890.960000000108</v>
      </c>
      <c r="AY1387" s="73">
        <v>-35716.830000000016</v>
      </c>
      <c r="AZ1387" s="73">
        <v>-69837.490000000049</v>
      </c>
      <c r="BA1387" s="73">
        <v>-18682.109999999928</v>
      </c>
      <c r="BB1387" s="73">
        <v>-49315.409999999858</v>
      </c>
      <c r="BC1387" s="73">
        <v>-17313.690000000002</v>
      </c>
      <c r="BD1387" s="73">
        <v>36468.859999999986</v>
      </c>
      <c r="BE1387" s="73">
        <v>206792.47999999992</v>
      </c>
      <c r="BF1387" s="73">
        <v>-33767.339999999909</v>
      </c>
      <c r="BG1387" s="73">
        <v>117754.28999999998</v>
      </c>
      <c r="BH1387" s="73">
        <v>105564.31999999983</v>
      </c>
      <c r="BI1387" s="73">
        <v>77667.360000000044</v>
      </c>
      <c r="BJ1387" s="71">
        <v>18.779188138531499</v>
      </c>
      <c r="BK1387" s="71">
        <v>15.255691806193301</v>
      </c>
      <c r="BL1387" s="71">
        <v>14.691555200502304</v>
      </c>
      <c r="BM1387" s="71">
        <v>14.098618624190379</v>
      </c>
      <c r="BN1387" s="71">
        <v>0.11199183571014126</v>
      </c>
      <c r="BO1387" s="71">
        <v>10.666999236317956</v>
      </c>
      <c r="BP1387" s="71">
        <v>17.86793288823791</v>
      </c>
      <c r="BQ1387" s="71">
        <v>18.285203887735989</v>
      </c>
      <c r="BR1387" s="72">
        <v>15.047652521614916</v>
      </c>
      <c r="BS1387" s="72">
        <v>14.32144904222103</v>
      </c>
      <c r="BT1387" s="71">
        <v>15.428183649047025</v>
      </c>
      <c r="BU1387" s="71">
        <v>14.904666864048178</v>
      </c>
      <c r="BV1387" s="71">
        <v>14.462844766166995</v>
      </c>
      <c r="BW1387" s="71">
        <v>14.291315093090841</v>
      </c>
      <c r="BX1387" s="75">
        <v>5043</v>
      </c>
      <c r="BY1387" s="75">
        <v>5112</v>
      </c>
      <c r="BZ1387" s="75">
        <v>4981</v>
      </c>
      <c r="CA1387" s="75">
        <v>5070</v>
      </c>
      <c r="CB1387" s="75">
        <v>6105</v>
      </c>
      <c r="CC1387" s="75">
        <v>7778</v>
      </c>
      <c r="CD1387" s="75">
        <v>5334</v>
      </c>
      <c r="CE1387" s="75">
        <v>5938</v>
      </c>
      <c r="CF1387" s="75">
        <v>8091</v>
      </c>
      <c r="CG1387" s="75">
        <v>5784</v>
      </c>
      <c r="CH1387" s="75">
        <v>6201</v>
      </c>
      <c r="CI1387" s="75">
        <v>6320</v>
      </c>
      <c r="CJ1387" s="75">
        <v>3665</v>
      </c>
      <c r="CK1387" s="75">
        <v>41333</v>
      </c>
      <c r="CL1387" s="73">
        <v>553039.89</v>
      </c>
      <c r="CM1387" s="73">
        <v>518316.73</v>
      </c>
      <c r="CN1387" s="73">
        <v>568725.94000000018</v>
      </c>
      <c r="CO1387" s="73">
        <v>705683.42999999993</v>
      </c>
      <c r="CP1387" s="73">
        <v>755841.36999999988</v>
      </c>
      <c r="CQ1387" s="73">
        <v>628349.39999999991</v>
      </c>
      <c r="CR1387" s="73">
        <v>754627.40999999992</v>
      </c>
      <c r="CS1387" s="73">
        <v>836569.49999999965</v>
      </c>
      <c r="CT1387" s="73">
        <v>686949.39999999991</v>
      </c>
      <c r="CU1387" s="73">
        <v>670544.54999999993</v>
      </c>
      <c r="CV1387" s="73">
        <v>627291.53</v>
      </c>
      <c r="CW1387" s="73">
        <v>621080.14</v>
      </c>
      <c r="CX1387" s="73">
        <v>579612.10000000009</v>
      </c>
      <c r="CY1387" s="77"/>
      <c r="CZ1387" s="4">
        <v>1477</v>
      </c>
      <c r="DA1387" s="76" t="str">
        <f t="shared" si="48"/>
        <v>1477</v>
      </c>
      <c r="DB1387" s="71">
        <v>0.71880385012757675</v>
      </c>
      <c r="DC1387" s="71">
        <v>2.2400309797724827</v>
      </c>
      <c r="DD1387" s="71">
        <v>1.1973753519461048</v>
      </c>
      <c r="DE1387" s="71">
        <v>0.92204357255950498</v>
      </c>
      <c r="DF1387" s="71">
        <v>1.4105241364728647</v>
      </c>
      <c r="DG1387" s="71">
        <v>0.46583719276295166</v>
      </c>
      <c r="DH1387" s="71">
        <v>0.31847076735365243</v>
      </c>
      <c r="DI1387" s="71">
        <v>0.40987058513701957</v>
      </c>
      <c r="DJ1387" s="71">
        <v>0.24201133239981745</v>
      </c>
      <c r="DK1387" s="71">
        <v>0.24835286235704648</v>
      </c>
      <c r="DL1387" s="71">
        <v>0.27308569953783451</v>
      </c>
      <c r="DM1387" s="71">
        <v>0.14459191313716158</v>
      </c>
      <c r="DN1387" s="71">
        <v>0.25159590770269236</v>
      </c>
      <c r="DO1387" s="71">
        <v>0.26620688574246182</v>
      </c>
      <c r="DQ1387" s="71"/>
      <c r="DR1387" s="71"/>
      <c r="DS1387" s="71"/>
      <c r="DT1387" s="71"/>
      <c r="DU1387" s="71"/>
      <c r="DV1387" s="71"/>
      <c r="DW1387" s="71"/>
      <c r="DX1387" s="71"/>
      <c r="DY1387" s="71"/>
      <c r="DZ1387" s="71"/>
      <c r="EA1387" s="71"/>
      <c r="EB1387" s="71"/>
      <c r="EC1387" s="71"/>
      <c r="ED1387" s="71"/>
    </row>
    <row r="1388" spans="1:134">
      <c r="A1388" s="4">
        <v>1406</v>
      </c>
      <c r="B1388" s="46" t="s">
        <v>10455</v>
      </c>
      <c r="C1388" s="65" t="str">
        <f t="shared" si="47"/>
        <v>1406</v>
      </c>
      <c r="D1388" s="69">
        <v>164670.80999999997</v>
      </c>
      <c r="E1388" s="68">
        <v>1705402.6400000004</v>
      </c>
      <c r="F1388" s="68">
        <v>99057.62</v>
      </c>
      <c r="G1388" s="69">
        <v>758413.47000000067</v>
      </c>
      <c r="H1388" s="70">
        <v>145.92349286750888</v>
      </c>
      <c r="I1388" s="70">
        <v>80.086815565166475</v>
      </c>
      <c r="J1388" s="69">
        <v>114267.66999999994</v>
      </c>
      <c r="K1388" s="69">
        <v>94052.749999999942</v>
      </c>
      <c r="L1388" s="69">
        <v>118986.98000000003</v>
      </c>
      <c r="M1388" s="69">
        <v>179992.34999999995</v>
      </c>
      <c r="N1388" s="69">
        <v>238631.16999999993</v>
      </c>
      <c r="O1388" s="69">
        <v>347186.26</v>
      </c>
      <c r="P1388" s="69">
        <v>201941.74999999997</v>
      </c>
      <c r="Q1388" s="69">
        <v>205074.01999999993</v>
      </c>
      <c r="R1388" s="69">
        <v>387196.54999999981</v>
      </c>
      <c r="S1388" s="69">
        <v>216820.7699999999</v>
      </c>
      <c r="T1388" s="69">
        <v>264658.89</v>
      </c>
      <c r="U1388" s="69">
        <v>265039.84999999992</v>
      </c>
      <c r="V1388" s="69">
        <v>164670.80999999997</v>
      </c>
      <c r="W1388" s="70">
        <v>70.241052019111478</v>
      </c>
      <c r="X1388" s="70">
        <v>63.837310121965096</v>
      </c>
      <c r="Y1388" s="70">
        <v>90.411046983077654</v>
      </c>
      <c r="Z1388" s="71">
        <v>113.1167116569802</v>
      </c>
      <c r="AA1388" s="71">
        <v>146.85094574086926</v>
      </c>
      <c r="AB1388" s="71">
        <v>144.67774236949936</v>
      </c>
      <c r="AC1388" s="71">
        <v>125.08138209554751</v>
      </c>
      <c r="AD1388" s="71">
        <v>132.54203405771659</v>
      </c>
      <c r="AE1388" s="71">
        <v>135.8843414894892</v>
      </c>
      <c r="AF1388" s="71">
        <v>137.61131906645011</v>
      </c>
      <c r="AG1388" s="71">
        <v>157.38754116164421</v>
      </c>
      <c r="AH1388" s="71">
        <v>174.36728304764179</v>
      </c>
      <c r="AI1388" s="71">
        <v>183.25249783098857</v>
      </c>
      <c r="AJ1388" s="71">
        <v>-38.320999350810823</v>
      </c>
      <c r="AK1388" s="71">
        <v>-40.443085422761662</v>
      </c>
      <c r="AL1388" s="71">
        <v>-14.017609819656363</v>
      </c>
      <c r="AM1388" s="71">
        <v>-1.821212101377212</v>
      </c>
      <c r="AN1388" s="71">
        <v>18.456091292797705</v>
      </c>
      <c r="AO1388" s="71">
        <v>33.903827868764935</v>
      </c>
      <c r="AP1388" s="71">
        <v>32.221931875718248</v>
      </c>
      <c r="AQ1388" s="71">
        <v>71.162958013857505</v>
      </c>
      <c r="AR1388" s="71">
        <v>150.1362776806165</v>
      </c>
      <c r="AS1388" s="71">
        <v>3.4117801252631086</v>
      </c>
      <c r="AT1388" s="71">
        <v>107.15720743148482</v>
      </c>
      <c r="AU1388" s="71">
        <v>127.27706164825175</v>
      </c>
      <c r="AV1388" s="72">
        <v>150.97211399110458</v>
      </c>
      <c r="AW1388" s="73">
        <v>-70994.200000000114</v>
      </c>
      <c r="AX1388" s="73">
        <v>-63868.040000000066</v>
      </c>
      <c r="AY1388" s="73">
        <v>-19398.309999999983</v>
      </c>
      <c r="AZ1388" s="73">
        <v>-3338.8500000000349</v>
      </c>
      <c r="BA1388" s="73">
        <v>37188.999999999854</v>
      </c>
      <c r="BB1388" s="73">
        <v>90405.450000000041</v>
      </c>
      <c r="BC1388" s="73">
        <v>49212.360000000015</v>
      </c>
      <c r="BD1388" s="73">
        <v>85261.869999999923</v>
      </c>
      <c r="BE1388" s="73">
        <v>232402.30999999976</v>
      </c>
      <c r="BF1388" s="73">
        <v>7153.3899999998976</v>
      </c>
      <c r="BG1388" s="73">
        <v>136901.38</v>
      </c>
      <c r="BH1388" s="73">
        <v>148424.53999999989</v>
      </c>
      <c r="BI1388" s="73">
        <v>99057.62</v>
      </c>
      <c r="BJ1388" s="71">
        <v>25.432026953620625</v>
      </c>
      <c r="BK1388" s="71">
        <v>20.282528060198555</v>
      </c>
      <c r="BL1388" s="71">
        <v>14.646417925641853</v>
      </c>
      <c r="BM1388" s="71">
        <v>10.964318937807798</v>
      </c>
      <c r="BN1388" s="71">
        <v>8.1799253622826686</v>
      </c>
      <c r="BO1388" s="71">
        <v>13.077909261808092</v>
      </c>
      <c r="BP1388" s="71">
        <v>22.783623325216386</v>
      </c>
      <c r="BQ1388" s="71">
        <v>25.303207602951218</v>
      </c>
      <c r="BR1388" s="72">
        <v>21.229123395037931</v>
      </c>
      <c r="BS1388" s="72">
        <v>19.379948033168002</v>
      </c>
      <c r="BT1388" s="71">
        <v>20.258668351074011</v>
      </c>
      <c r="BU1388" s="71">
        <v>18.65489062370327</v>
      </c>
      <c r="BV1388" s="71">
        <v>19.304962911847198</v>
      </c>
      <c r="BW1388" s="71">
        <v>19.543769264135889</v>
      </c>
      <c r="BX1388" s="75">
        <v>2921</v>
      </c>
      <c r="BY1388" s="75">
        <v>2457</v>
      </c>
      <c r="BZ1388" s="75">
        <v>2926</v>
      </c>
      <c r="CA1388" s="75">
        <v>3652</v>
      </c>
      <c r="CB1388" s="75">
        <v>4997</v>
      </c>
      <c r="CC1388" s="75">
        <v>7037</v>
      </c>
      <c r="CD1388" s="75">
        <v>4436</v>
      </c>
      <c r="CE1388" s="75">
        <v>4446</v>
      </c>
      <c r="CF1388" s="75">
        <v>7542</v>
      </c>
      <c r="CG1388" s="75">
        <v>4937</v>
      </c>
      <c r="CH1388" s="75">
        <v>5669</v>
      </c>
      <c r="CI1388" s="75">
        <v>5777</v>
      </c>
      <c r="CJ1388" s="75">
        <v>3496</v>
      </c>
      <c r="CK1388" s="75">
        <v>36303</v>
      </c>
      <c r="CL1388" s="73">
        <v>440497.99000000011</v>
      </c>
      <c r="CM1388" s="73">
        <v>451758.39</v>
      </c>
      <c r="CN1388" s="73">
        <v>406017.58999999997</v>
      </c>
      <c r="CO1388" s="73">
        <v>441019.18</v>
      </c>
      <c r="CP1388" s="73">
        <v>441164.95000000013</v>
      </c>
      <c r="CQ1388" s="73">
        <v>435107.12000000005</v>
      </c>
      <c r="CR1388" s="73">
        <v>449661.29</v>
      </c>
      <c r="CS1388" s="73">
        <v>581313.72000000009</v>
      </c>
      <c r="CT1388" s="73">
        <v>510409.47000000009</v>
      </c>
      <c r="CU1388" s="73">
        <v>472746.60999999993</v>
      </c>
      <c r="CV1388" s="73">
        <v>431112.82</v>
      </c>
      <c r="CW1388" s="73">
        <v>470259.51000000013</v>
      </c>
      <c r="CX1388" s="73">
        <v>463926.73000000004</v>
      </c>
      <c r="CY1388" s="77"/>
      <c r="CZ1388" s="4">
        <v>1406</v>
      </c>
      <c r="DA1388" s="76" t="str">
        <f t="shared" si="48"/>
        <v>1406</v>
      </c>
      <c r="DB1388" s="71">
        <v>2.3270118441599945</v>
      </c>
      <c r="DC1388" s="71">
        <v>2.5017128531543009</v>
      </c>
      <c r="DD1388" s="71">
        <v>0.49243317623980992</v>
      </c>
      <c r="DE1388" s="71">
        <v>0.54284482631037256</v>
      </c>
      <c r="DF1388" s="71">
        <v>0.58632484073058844</v>
      </c>
      <c r="DG1388" s="71">
        <v>0.66229680387067491</v>
      </c>
      <c r="DH1388" s="71">
        <v>0.24658379920322113</v>
      </c>
      <c r="DI1388" s="71">
        <v>0.30172626280608084</v>
      </c>
      <c r="DJ1388" s="71">
        <v>0.56574168332355723</v>
      </c>
      <c r="DK1388" s="71">
        <v>0.25445957630642796</v>
      </c>
      <c r="DL1388" s="71">
        <v>0.22656792187161637</v>
      </c>
      <c r="DM1388" s="71">
        <v>0.51169231753232569</v>
      </c>
      <c r="DN1388" s="72">
        <v>0.20163058352349858</v>
      </c>
      <c r="DO1388" s="71">
        <v>0.36025664316452238</v>
      </c>
      <c r="DQ1388" s="71"/>
      <c r="DR1388" s="71"/>
      <c r="DS1388" s="71"/>
      <c r="DT1388" s="71"/>
      <c r="DU1388" s="71"/>
      <c r="DV1388" s="71"/>
      <c r="DW1388" s="71"/>
      <c r="DX1388" s="71"/>
      <c r="DY1388" s="71"/>
      <c r="DZ1388" s="71"/>
      <c r="EA1388" s="71"/>
      <c r="EB1388" s="71"/>
      <c r="EC1388" s="71"/>
      <c r="ED1388" s="71"/>
    </row>
    <row r="1389" spans="1:134">
      <c r="A1389" s="4">
        <v>1457</v>
      </c>
      <c r="B1389" s="46" t="s">
        <v>10462</v>
      </c>
      <c r="C1389" s="65" t="str">
        <f t="shared" si="47"/>
        <v>1457</v>
      </c>
      <c r="D1389" s="69">
        <v>176651.76</v>
      </c>
      <c r="E1389" s="68">
        <v>1994550.0999999999</v>
      </c>
      <c r="F1389" s="68">
        <v>63160.72</v>
      </c>
      <c r="G1389" s="69">
        <v>467782.19000000041</v>
      </c>
      <c r="H1389" s="70">
        <v>105.60247816344383</v>
      </c>
      <c r="I1389" s="70">
        <v>30.638722947746565</v>
      </c>
      <c r="J1389" s="69">
        <v>217382.35999999996</v>
      </c>
      <c r="K1389" s="69">
        <v>234216.46999999997</v>
      </c>
      <c r="L1389" s="69">
        <v>227336.49999999997</v>
      </c>
      <c r="M1389" s="69">
        <v>249727.78999999998</v>
      </c>
      <c r="N1389" s="69">
        <v>289573.3</v>
      </c>
      <c r="O1389" s="69">
        <v>388019.17</v>
      </c>
      <c r="P1389" s="69">
        <v>222922.00999999995</v>
      </c>
      <c r="Q1389" s="69">
        <v>269904.50999999995</v>
      </c>
      <c r="R1389" s="69">
        <v>409780.09</v>
      </c>
      <c r="S1389" s="69">
        <v>280630.97999999992</v>
      </c>
      <c r="T1389" s="69">
        <v>321651.27</v>
      </c>
      <c r="U1389" s="69">
        <v>313009.48</v>
      </c>
      <c r="V1389" s="69">
        <v>176651.76</v>
      </c>
      <c r="W1389" s="70">
        <v>102.03794478565102</v>
      </c>
      <c r="X1389" s="70">
        <v>103.32034974893396</v>
      </c>
      <c r="Y1389" s="70">
        <v>105.80521139412238</v>
      </c>
      <c r="Z1389" s="71">
        <v>99.148948837943209</v>
      </c>
      <c r="AA1389" s="71">
        <v>99.245667833049012</v>
      </c>
      <c r="AB1389" s="71">
        <v>105.05804049483585</v>
      </c>
      <c r="AC1389" s="71">
        <v>80.437415529883481</v>
      </c>
      <c r="AD1389" s="71">
        <v>94.833265736627055</v>
      </c>
      <c r="AE1389" s="71">
        <v>103.57352990444903</v>
      </c>
      <c r="AF1389" s="71">
        <v>109.60517578961779</v>
      </c>
      <c r="AG1389" s="71">
        <v>123.44416021718412</v>
      </c>
      <c r="AH1389" s="71">
        <v>115.68788929366511</v>
      </c>
      <c r="AI1389" s="71">
        <v>122.52191237314585</v>
      </c>
      <c r="AJ1389" s="71">
        <v>13.701665613507119</v>
      </c>
      <c r="AK1389" s="71">
        <v>9.7474154825095471</v>
      </c>
      <c r="AL1389" s="71">
        <v>5.1617137191705798</v>
      </c>
      <c r="AM1389" s="71">
        <v>-15.326348054070515</v>
      </c>
      <c r="AN1389" s="71">
        <v>-0.89142623234443885</v>
      </c>
      <c r="AO1389" s="71">
        <v>10.365006259775921</v>
      </c>
      <c r="AP1389" s="71">
        <v>-14.207514648900155</v>
      </c>
      <c r="AQ1389" s="71">
        <v>23.395698705381761</v>
      </c>
      <c r="AR1389" s="71">
        <v>79.384007064343606</v>
      </c>
      <c r="AS1389" s="71">
        <v>-6.7569493789987884</v>
      </c>
      <c r="AT1389" s="71">
        <v>64.018384060443779</v>
      </c>
      <c r="AU1389" s="71">
        <v>49.624997574045196</v>
      </c>
      <c r="AV1389" s="72">
        <v>55.652604822371885</v>
      </c>
      <c r="AW1389" s="73">
        <v>26195.749999999971</v>
      </c>
      <c r="AX1389" s="73">
        <v>20802.359999999928</v>
      </c>
      <c r="AY1389" s="73">
        <v>11158.489999999962</v>
      </c>
      <c r="AZ1389" s="73">
        <v>-45201.960000000021</v>
      </c>
      <c r="BA1389" s="73">
        <v>-2604.5499999999302</v>
      </c>
      <c r="BB1389" s="73">
        <v>38415.509999999951</v>
      </c>
      <c r="BC1389" s="73">
        <v>-36916.610000000073</v>
      </c>
      <c r="BD1389" s="73">
        <v>51173.620000000024</v>
      </c>
      <c r="BE1389" s="73">
        <v>181342.73000000004</v>
      </c>
      <c r="BF1389" s="73">
        <v>-20336.200000000186</v>
      </c>
      <c r="BG1389" s="73">
        <v>125544.43000000002</v>
      </c>
      <c r="BH1389" s="73">
        <v>103813.50000000003</v>
      </c>
      <c r="BI1389" s="73">
        <v>63160.72</v>
      </c>
      <c r="BJ1389" s="71">
        <v>17.097407170721038</v>
      </c>
      <c r="BK1389" s="71">
        <v>13.999610020581208</v>
      </c>
      <c r="BL1389" s="71">
        <v>12.206678130300439</v>
      </c>
      <c r="BM1389" s="71">
        <v>16.109466556674633</v>
      </c>
      <c r="BN1389" s="71">
        <v>7.2814439316247768</v>
      </c>
      <c r="BO1389" s="71">
        <v>12.647472040518299</v>
      </c>
      <c r="BP1389" s="71">
        <v>19.342607578322497</v>
      </c>
      <c r="BQ1389" s="71">
        <v>20.90767052742126</v>
      </c>
      <c r="BR1389" s="72">
        <v>17.246909899966226</v>
      </c>
      <c r="BS1389" s="72">
        <v>16.494858844604643</v>
      </c>
      <c r="BT1389" s="71">
        <v>17.606694528167846</v>
      </c>
      <c r="BU1389" s="71">
        <v>18.200491765419898</v>
      </c>
      <c r="BV1389" s="71">
        <v>15.563611350250685</v>
      </c>
      <c r="BW1389" s="71">
        <v>16.569417132402268</v>
      </c>
      <c r="BX1389" s="75">
        <v>4562</v>
      </c>
      <c r="BY1389" s="75">
        <v>4889</v>
      </c>
      <c r="BZ1389" s="75">
        <v>4507</v>
      </c>
      <c r="CA1389" s="75">
        <v>4776</v>
      </c>
      <c r="CB1389" s="75">
        <v>5589</v>
      </c>
      <c r="CC1389" s="75">
        <v>7513</v>
      </c>
      <c r="CD1389" s="75">
        <v>4712</v>
      </c>
      <c r="CE1389" s="75">
        <v>5373</v>
      </c>
      <c r="CF1389" s="75">
        <v>7404</v>
      </c>
      <c r="CG1389" s="75">
        <v>5773</v>
      </c>
      <c r="CH1389" s="75">
        <v>6361</v>
      </c>
      <c r="CI1389" s="75">
        <v>6192</v>
      </c>
      <c r="CJ1389" s="75">
        <v>3539</v>
      </c>
      <c r="CK1389" s="75">
        <v>39354</v>
      </c>
      <c r="CL1389" s="73">
        <v>465596.21000000008</v>
      </c>
      <c r="CM1389" s="73">
        <v>430153.18000000011</v>
      </c>
      <c r="CN1389" s="73">
        <v>455950.52</v>
      </c>
      <c r="CO1389" s="73">
        <v>569756.22</v>
      </c>
      <c r="CP1389" s="73">
        <v>670137.71000000008</v>
      </c>
      <c r="CQ1389" s="73">
        <v>518610.39999999991</v>
      </c>
      <c r="CR1389" s="73">
        <v>537779.12999999977</v>
      </c>
      <c r="CS1389" s="73">
        <v>655007.66</v>
      </c>
      <c r="CT1389" s="73">
        <v>598651.81000000017</v>
      </c>
      <c r="CU1389" s="73">
        <v>557546.22</v>
      </c>
      <c r="CV1389" s="73">
        <v>548850.25</v>
      </c>
      <c r="CW1389" s="73">
        <v>552575.87999999989</v>
      </c>
      <c r="CX1389" s="73">
        <v>574963.37999999977</v>
      </c>
      <c r="CY1389" s="77"/>
      <c r="CZ1389" s="4">
        <v>1457</v>
      </c>
      <c r="DA1389" s="76" t="str">
        <f t="shared" si="48"/>
        <v>1457</v>
      </c>
      <c r="DB1389" s="71">
        <v>1.8461680972698611</v>
      </c>
      <c r="DC1389" s="71">
        <v>2.2135250661184149</v>
      </c>
      <c r="DD1389" s="71">
        <v>0.42054479849410897</v>
      </c>
      <c r="DE1389" s="71">
        <v>1.3993754212883318</v>
      </c>
      <c r="DF1389" s="71">
        <v>0.89827242553704689</v>
      </c>
      <c r="DG1389" s="71">
        <v>0.49075017546138394</v>
      </c>
      <c r="DH1389" s="71">
        <v>0.58440523375907905</v>
      </c>
      <c r="DI1389" s="71">
        <v>0.49405164476544922</v>
      </c>
      <c r="DJ1389" s="71">
        <v>0.65911376394094923</v>
      </c>
      <c r="DK1389" s="71">
        <v>0.44237807483557345</v>
      </c>
      <c r="DL1389" s="71">
        <v>0.37293606721814021</v>
      </c>
      <c r="DM1389" s="71">
        <v>0.20284514812506788</v>
      </c>
      <c r="DN1389" s="71">
        <v>0.53950774022038872</v>
      </c>
      <c r="DO1389" s="71">
        <v>0.4690382108575239</v>
      </c>
      <c r="DQ1389" s="71"/>
      <c r="DR1389" s="71"/>
      <c r="DS1389" s="71"/>
      <c r="DT1389" s="71"/>
      <c r="DU1389" s="71"/>
      <c r="DV1389" s="71"/>
      <c r="DW1389" s="71"/>
      <c r="DX1389" s="71"/>
      <c r="DY1389" s="71"/>
      <c r="DZ1389" s="71"/>
      <c r="EA1389" s="71"/>
      <c r="EB1389" s="71"/>
      <c r="EC1389" s="71"/>
      <c r="ED1389" s="71"/>
    </row>
    <row r="1390" spans="1:134">
      <c r="A1390" s="4">
        <v>5247</v>
      </c>
      <c r="B1390" s="46" t="s">
        <v>10468</v>
      </c>
      <c r="C1390" s="65" t="str">
        <f t="shared" si="47"/>
        <v>5247</v>
      </c>
      <c r="D1390" s="69">
        <v>230365.87</v>
      </c>
      <c r="E1390" s="68">
        <v>2226640.2499999995</v>
      </c>
      <c r="F1390" s="68">
        <v>82049.950000000041</v>
      </c>
      <c r="G1390" s="69">
        <v>155242.44999999902</v>
      </c>
      <c r="H1390" s="70">
        <v>87.689458188750123</v>
      </c>
      <c r="I1390" s="70">
        <v>7.4945744366436529</v>
      </c>
      <c r="J1390" s="69">
        <v>294853.43999999994</v>
      </c>
      <c r="K1390" s="69">
        <v>285207.53000000003</v>
      </c>
      <c r="L1390" s="69">
        <v>217204.10999999996</v>
      </c>
      <c r="M1390" s="69">
        <v>235926.99999999997</v>
      </c>
      <c r="N1390" s="69">
        <v>377550.08999999997</v>
      </c>
      <c r="O1390" s="69">
        <v>406589.27999999991</v>
      </c>
      <c r="P1390" s="69">
        <v>249829.69</v>
      </c>
      <c r="Q1390" s="69">
        <v>254322.91999999998</v>
      </c>
      <c r="R1390" s="69">
        <v>485219.54999999993</v>
      </c>
      <c r="S1390" s="69">
        <v>296866.07999999996</v>
      </c>
      <c r="T1390" s="69">
        <v>363315.62000000011</v>
      </c>
      <c r="U1390" s="69">
        <v>346720.51999999996</v>
      </c>
      <c r="V1390" s="69">
        <v>230365.87</v>
      </c>
      <c r="W1390" s="70">
        <v>93.056196686912955</v>
      </c>
      <c r="X1390" s="70">
        <v>84.767124049511281</v>
      </c>
      <c r="Y1390" s="70">
        <v>67.668510539493511</v>
      </c>
      <c r="Z1390" s="71">
        <v>61.704766054034955</v>
      </c>
      <c r="AA1390" s="71">
        <v>116.59928523589717</v>
      </c>
      <c r="AB1390" s="71">
        <v>109.48347519998593</v>
      </c>
      <c r="AC1390" s="71">
        <v>67.762098782740793</v>
      </c>
      <c r="AD1390" s="71">
        <v>68.991732990692071</v>
      </c>
      <c r="AE1390" s="71">
        <v>92.547932900462442</v>
      </c>
      <c r="AF1390" s="71">
        <v>84.744886818036662</v>
      </c>
      <c r="AG1390" s="71">
        <v>98.371311872042099</v>
      </c>
      <c r="AH1390" s="71">
        <v>92.406466310814878</v>
      </c>
      <c r="AI1390" s="71">
        <v>126.03434047356539</v>
      </c>
      <c r="AJ1390" s="71">
        <v>-2.1258118591593544</v>
      </c>
      <c r="AK1390" s="71">
        <v>-19.84313220486381</v>
      </c>
      <c r="AL1390" s="71">
        <v>-40.899299727094352</v>
      </c>
      <c r="AM1390" s="71">
        <v>-45.755848736790497</v>
      </c>
      <c r="AN1390" s="71">
        <v>-27.845802991741053</v>
      </c>
      <c r="AO1390" s="71">
        <v>-23.654081832476535</v>
      </c>
      <c r="AP1390" s="71">
        <v>-28.552799598090061</v>
      </c>
      <c r="AQ1390" s="71">
        <v>-11.835179993943068</v>
      </c>
      <c r="AR1390" s="71">
        <v>44.581871147165344</v>
      </c>
      <c r="AS1390" s="71">
        <v>-22.169390345757133</v>
      </c>
      <c r="AT1390" s="71">
        <v>29.481650890280875</v>
      </c>
      <c r="AU1390" s="71">
        <v>20.670504065540875</v>
      </c>
      <c r="AV1390" s="72">
        <v>55.321067354064255</v>
      </c>
      <c r="AW1390" s="73">
        <v>-6404.1700000001001</v>
      </c>
      <c r="AX1390" s="73">
        <v>-70604.189999999944</v>
      </c>
      <c r="AY1390" s="73">
        <v>-150311.18000000002</v>
      </c>
      <c r="AZ1390" s="73">
        <v>-199008.36999999991</v>
      </c>
      <c r="BA1390" s="73">
        <v>-145686.94</v>
      </c>
      <c r="BB1390" s="73">
        <v>-118878.07000000007</v>
      </c>
      <c r="BC1390" s="73">
        <v>-99840.679999999935</v>
      </c>
      <c r="BD1390" s="73">
        <v>-34140.120000000054</v>
      </c>
      <c r="BE1390" s="73">
        <v>149617.62</v>
      </c>
      <c r="BF1390" s="73">
        <v>-84559.790000000212</v>
      </c>
      <c r="BG1390" s="73">
        <v>82723.260000000126</v>
      </c>
      <c r="BH1390" s="73">
        <v>59392.209999999905</v>
      </c>
      <c r="BI1390" s="73">
        <v>82049.950000000041</v>
      </c>
      <c r="BJ1390" s="71">
        <v>21.853047840100359</v>
      </c>
      <c r="BK1390" s="71">
        <v>17.281218269998131</v>
      </c>
      <c r="BL1390" s="71">
        <v>16.429875852198165</v>
      </c>
      <c r="BM1390" s="71">
        <v>17.738323291279734</v>
      </c>
      <c r="BN1390" s="71">
        <v>7.4050606207435941</v>
      </c>
      <c r="BO1390" s="71">
        <v>13.702675842223218</v>
      </c>
      <c r="BP1390" s="71">
        <v>21.037025966714079</v>
      </c>
      <c r="BQ1390" s="71">
        <v>21.046618941775815</v>
      </c>
      <c r="BR1390" s="72">
        <v>14.719354506633431</v>
      </c>
      <c r="BS1390" s="72">
        <v>14.563919690893432</v>
      </c>
      <c r="BT1390" s="71">
        <v>15.103735260625022</v>
      </c>
      <c r="BU1390" s="71">
        <v>15.472030257337789</v>
      </c>
      <c r="BV1390" s="71">
        <v>16.120267926413469</v>
      </c>
      <c r="BW1390" s="71">
        <v>15.118754055703445</v>
      </c>
      <c r="BX1390" s="75">
        <v>6270</v>
      </c>
      <c r="BY1390" s="75">
        <v>5432</v>
      </c>
      <c r="BZ1390" s="75">
        <v>4147</v>
      </c>
      <c r="CA1390" s="75">
        <v>4306</v>
      </c>
      <c r="CB1390" s="75">
        <v>7003</v>
      </c>
      <c r="CC1390" s="75">
        <v>7698</v>
      </c>
      <c r="CD1390" s="75">
        <v>5390</v>
      </c>
      <c r="CE1390" s="75">
        <v>5486</v>
      </c>
      <c r="CF1390" s="75">
        <v>8392</v>
      </c>
      <c r="CG1390" s="75">
        <v>5852</v>
      </c>
      <c r="CH1390" s="75">
        <v>6822</v>
      </c>
      <c r="CI1390" s="75">
        <v>6408</v>
      </c>
      <c r="CJ1390" s="75">
        <v>4011</v>
      </c>
      <c r="CK1390" s="75">
        <v>42361</v>
      </c>
      <c r="CL1390" s="73">
        <v>507548.72</v>
      </c>
      <c r="CM1390" s="73">
        <v>492899.60999999993</v>
      </c>
      <c r="CN1390" s="73">
        <v>586532.61999999988</v>
      </c>
      <c r="CO1390" s="73">
        <v>796708.64</v>
      </c>
      <c r="CP1390" s="73">
        <v>922205.1399999999</v>
      </c>
      <c r="CQ1390" s="73">
        <v>691452.34000000008</v>
      </c>
      <c r="CR1390" s="73">
        <v>696791.50000000012</v>
      </c>
      <c r="CS1390" s="73">
        <v>993165.18999999983</v>
      </c>
      <c r="CT1390" s="73">
        <v>803641.78000000014</v>
      </c>
      <c r="CU1390" s="73">
        <v>690498.36</v>
      </c>
      <c r="CV1390" s="73">
        <v>726087.66999999993</v>
      </c>
      <c r="CW1390" s="73">
        <v>754548.10000000021</v>
      </c>
      <c r="CX1390" s="73">
        <v>726013.03</v>
      </c>
      <c r="CY1390" s="77"/>
      <c r="CZ1390" s="4">
        <v>5247</v>
      </c>
      <c r="DA1390" s="76" t="str">
        <f t="shared" si="48"/>
        <v>5247</v>
      </c>
      <c r="DB1390" s="71">
        <v>1.3210249109368744</v>
      </c>
      <c r="DC1390" s="71">
        <v>1.6893579707488917</v>
      </c>
      <c r="DD1390" s="71">
        <v>0.31982784482967858</v>
      </c>
      <c r="DE1390" s="71">
        <v>0.21760585696315224</v>
      </c>
      <c r="DF1390" s="71">
        <v>0.36668924419222132</v>
      </c>
      <c r="DG1390" s="71">
        <v>0.36228811961726903</v>
      </c>
      <c r="DH1390" s="71">
        <v>6.6903875733446153E-2</v>
      </c>
      <c r="DI1390" s="71">
        <v>0.39052001755353721</v>
      </c>
      <c r="DJ1390" s="71">
        <v>0.22521575809602554</v>
      </c>
      <c r="DK1390" s="71">
        <v>0.10456490942781968</v>
      </c>
      <c r="DL1390" s="71">
        <v>0.29033905723183118</v>
      </c>
      <c r="DM1390" s="71">
        <v>7.0271569570079878E-2</v>
      </c>
      <c r="DN1390" s="71">
        <v>0</v>
      </c>
      <c r="DO1390" s="71">
        <v>0.17343628629822286</v>
      </c>
      <c r="DQ1390" s="71"/>
      <c r="DR1390" s="71"/>
      <c r="DS1390" s="71"/>
      <c r="DT1390" s="71"/>
      <c r="DU1390" s="71"/>
      <c r="DV1390" s="71"/>
      <c r="DW1390" s="71"/>
      <c r="DX1390" s="71"/>
      <c r="DY1390" s="71"/>
      <c r="DZ1390" s="71"/>
      <c r="EA1390" s="71"/>
      <c r="EB1390" s="71"/>
      <c r="EC1390" s="71"/>
      <c r="ED1390" s="71"/>
    </row>
    <row r="1391" spans="1:134">
      <c r="A1391" s="4">
        <v>5333</v>
      </c>
      <c r="B1391" s="46" t="s">
        <v>10475</v>
      </c>
      <c r="C1391" s="65" t="str">
        <f t="shared" si="47"/>
        <v>5333</v>
      </c>
      <c r="D1391" s="69">
        <v>168384.47999999995</v>
      </c>
      <c r="E1391" s="68">
        <v>1842215.4599999997</v>
      </c>
      <c r="F1391" s="68">
        <v>42249.009999999966</v>
      </c>
      <c r="G1391" s="69">
        <v>403031.05000000028</v>
      </c>
      <c r="H1391" s="70">
        <v>108.08879378938525</v>
      </c>
      <c r="I1391" s="70">
        <v>28.004128393803285</v>
      </c>
      <c r="J1391" s="69">
        <v>231495.29999999996</v>
      </c>
      <c r="K1391" s="69">
        <v>238134.34999999998</v>
      </c>
      <c r="L1391" s="69">
        <v>187103.56</v>
      </c>
      <c r="M1391" s="69">
        <v>283098.67999999993</v>
      </c>
      <c r="N1391" s="69">
        <v>464562.37</v>
      </c>
      <c r="O1391" s="69">
        <v>390632.42999999993</v>
      </c>
      <c r="P1391" s="69">
        <v>210364.64999999997</v>
      </c>
      <c r="Q1391" s="69">
        <v>195084.69999999995</v>
      </c>
      <c r="R1391" s="69">
        <v>435515.53</v>
      </c>
      <c r="S1391" s="69">
        <v>225206.02999999997</v>
      </c>
      <c r="T1391" s="69">
        <v>323109.2699999999</v>
      </c>
      <c r="U1391" s="69">
        <v>284550.79999999987</v>
      </c>
      <c r="V1391" s="69">
        <v>168384.47999999995</v>
      </c>
      <c r="W1391" s="70">
        <v>96.74432763849272</v>
      </c>
      <c r="X1391" s="70">
        <v>100.4636625735408</v>
      </c>
      <c r="Y1391" s="70">
        <v>86.311654595504876</v>
      </c>
      <c r="Z1391" s="71">
        <v>115.46450110972262</v>
      </c>
      <c r="AA1391" s="71">
        <v>133.510751095535</v>
      </c>
      <c r="AB1391" s="71">
        <v>111.69176508140677</v>
      </c>
      <c r="AC1391" s="71">
        <v>107.07210155137814</v>
      </c>
      <c r="AD1391" s="71">
        <v>83.808799050304359</v>
      </c>
      <c r="AE1391" s="71">
        <v>117.34538234606822</v>
      </c>
      <c r="AF1391" s="71">
        <v>113.54439626090563</v>
      </c>
      <c r="AG1391" s="71">
        <v>112.16130211182735</v>
      </c>
      <c r="AH1391" s="71">
        <v>104.23969049189023</v>
      </c>
      <c r="AI1391" s="71">
        <v>116.46818216527939</v>
      </c>
      <c r="AJ1391" s="71">
        <v>-16.303504477763052</v>
      </c>
      <c r="AK1391" s="71">
        <v>-5.6335312854417836</v>
      </c>
      <c r="AL1391" s="71">
        <v>-20.861691921147607</v>
      </c>
      <c r="AM1391" s="71">
        <v>-9.8252892667544991</v>
      </c>
      <c r="AN1391" s="71">
        <v>13.934713897698071</v>
      </c>
      <c r="AO1391" s="71">
        <v>6.5002770249553476</v>
      </c>
      <c r="AP1391" s="71">
        <v>8.8448902499775883</v>
      </c>
      <c r="AQ1391" s="71">
        <v>3.50517441777487</v>
      </c>
      <c r="AR1391" s="71">
        <v>101.9418883438894</v>
      </c>
      <c r="AS1391" s="71">
        <v>-17.164885207655679</v>
      </c>
      <c r="AT1391" s="71">
        <v>41.48505122610289</v>
      </c>
      <c r="AU1391" s="71">
        <v>32.10695586781187</v>
      </c>
      <c r="AV1391" s="72">
        <v>33.494947931775229</v>
      </c>
      <c r="AW1391" s="73">
        <v>-45093.700000000041</v>
      </c>
      <c r="AX1391" s="73">
        <v>-14216.25</v>
      </c>
      <c r="AY1391" s="73">
        <v>-49322.469999999972</v>
      </c>
      <c r="AZ1391" s="73">
        <v>-30845.970000000088</v>
      </c>
      <c r="BA1391" s="73">
        <v>56879.960000000079</v>
      </c>
      <c r="BB1391" s="73">
        <v>32078.209999999963</v>
      </c>
      <c r="BC1391" s="73">
        <v>17094.53</v>
      </c>
      <c r="BD1391" s="73">
        <v>6606.4899999999616</v>
      </c>
      <c r="BE1391" s="73">
        <v>219851.74000000008</v>
      </c>
      <c r="BF1391" s="73">
        <v>-46666.630000000005</v>
      </c>
      <c r="BG1391" s="73">
        <v>94739.369999999879</v>
      </c>
      <c r="BH1391" s="73">
        <v>69156.539999999921</v>
      </c>
      <c r="BI1391" s="73">
        <v>42249.009999999966</v>
      </c>
      <c r="BJ1391" s="71">
        <v>14.968962088342611</v>
      </c>
      <c r="BK1391" s="71">
        <v>7.6915865440647924</v>
      </c>
      <c r="BL1391" s="71">
        <v>11.761477313714868</v>
      </c>
      <c r="BM1391" s="71">
        <v>8.8620332976234053</v>
      </c>
      <c r="BN1391" s="71">
        <v>-0.14120138294048745</v>
      </c>
      <c r="BO1391" s="71">
        <v>10.327670276582385</v>
      </c>
      <c r="BP1391" s="71">
        <v>16.678331367526784</v>
      </c>
      <c r="BQ1391" s="71">
        <v>12.412974810833424</v>
      </c>
      <c r="BR1391" s="72">
        <v>5.8634461627169436</v>
      </c>
      <c r="BS1391" s="72">
        <v>12.6431485596535</v>
      </c>
      <c r="BT1391" s="71">
        <v>16.065933008540139</v>
      </c>
      <c r="BU1391" s="71">
        <v>14.154699997817751</v>
      </c>
      <c r="BV1391" s="71">
        <v>11.109264680395389</v>
      </c>
      <c r="BW1391" s="71">
        <v>10.842364430718234</v>
      </c>
      <c r="BX1391" s="75">
        <v>4650</v>
      </c>
      <c r="BY1391" s="75">
        <v>4297</v>
      </c>
      <c r="BZ1391" s="75">
        <v>3977</v>
      </c>
      <c r="CA1391" s="75">
        <v>5192</v>
      </c>
      <c r="CB1391" s="75">
        <v>7615</v>
      </c>
      <c r="CC1391" s="75">
        <v>8230</v>
      </c>
      <c r="CD1391" s="75">
        <v>4642</v>
      </c>
      <c r="CE1391" s="75">
        <v>3965</v>
      </c>
      <c r="CF1391" s="75">
        <v>8481</v>
      </c>
      <c r="CG1391" s="75">
        <v>5219</v>
      </c>
      <c r="CH1391" s="75">
        <v>6811</v>
      </c>
      <c r="CI1391" s="75">
        <v>6204</v>
      </c>
      <c r="CJ1391" s="75">
        <v>3479</v>
      </c>
      <c r="CK1391" s="75">
        <v>38801</v>
      </c>
      <c r="CL1391" s="73">
        <v>402779.11000000004</v>
      </c>
      <c r="CM1391" s="73">
        <v>368517.33</v>
      </c>
      <c r="CN1391" s="73">
        <v>505351.00999999983</v>
      </c>
      <c r="CO1391" s="73">
        <v>575481.9800000001</v>
      </c>
      <c r="CP1391" s="73">
        <v>457433.88000000006</v>
      </c>
      <c r="CQ1391" s="73">
        <v>389314.92</v>
      </c>
      <c r="CR1391" s="73">
        <v>436742.86999999988</v>
      </c>
      <c r="CS1391" s="73">
        <v>553325.05999999994</v>
      </c>
      <c r="CT1391" s="73">
        <v>416078.04</v>
      </c>
      <c r="CU1391" s="73">
        <v>406557.69000000012</v>
      </c>
      <c r="CV1391" s="73">
        <v>471005.14000000013</v>
      </c>
      <c r="CW1391" s="73">
        <v>482409.43999999994</v>
      </c>
      <c r="CX1391" s="73">
        <v>503550.14999999997</v>
      </c>
      <c r="CY1391" s="77"/>
      <c r="CZ1391" s="4">
        <v>5333</v>
      </c>
      <c r="DA1391" s="76" t="str">
        <f t="shared" si="48"/>
        <v>5333</v>
      </c>
      <c r="DB1391" s="71">
        <v>12.38254660293685</v>
      </c>
      <c r="DC1391" s="71">
        <v>7.4998846827673766</v>
      </c>
      <c r="DD1391" s="71">
        <v>3.0954114011155252</v>
      </c>
      <c r="DE1391" s="71">
        <v>1.4681614218424515</v>
      </c>
      <c r="DF1391" s="71">
        <v>2.1941389549340768</v>
      </c>
      <c r="DG1391" s="71">
        <v>1.3363536311780715</v>
      </c>
      <c r="DH1391" s="71">
        <v>0.51192970046905717</v>
      </c>
      <c r="DI1391" s="71">
        <v>0.80812125678842139</v>
      </c>
      <c r="DJ1391" s="71">
        <v>0.54068033803020721</v>
      </c>
      <c r="DK1391" s="71">
        <v>0.55013519096618557</v>
      </c>
      <c r="DL1391" s="71">
        <v>0.4271655077641292</v>
      </c>
      <c r="DM1391" s="71">
        <v>0.19047100749658416</v>
      </c>
      <c r="DN1391" s="72">
        <v>0.20194767496743274</v>
      </c>
      <c r="DO1391" s="71">
        <v>0.46183613132744866</v>
      </c>
      <c r="DQ1391" s="71"/>
      <c r="DR1391" s="71"/>
      <c r="DS1391" s="71"/>
      <c r="DT1391" s="71"/>
      <c r="DU1391" s="71"/>
      <c r="DV1391" s="71"/>
      <c r="DW1391" s="71"/>
      <c r="DX1391" s="71"/>
      <c r="DY1391" s="71"/>
      <c r="DZ1391" s="71"/>
      <c r="EA1391" s="71"/>
      <c r="EB1391" s="71"/>
      <c r="EC1391" s="71"/>
      <c r="ED1391" s="71"/>
    </row>
    <row r="1392" spans="1:134">
      <c r="A1392" s="4">
        <v>5324</v>
      </c>
      <c r="B1392" s="46" t="s">
        <v>10480</v>
      </c>
      <c r="C1392" s="65" t="str">
        <f t="shared" si="47"/>
        <v>5324</v>
      </c>
      <c r="D1392" s="69">
        <v>123304.59999999999</v>
      </c>
      <c r="E1392" s="68">
        <v>1518619.3599999999</v>
      </c>
      <c r="F1392" s="68">
        <v>33072.980000000025</v>
      </c>
      <c r="G1392" s="69">
        <v>323504.96000000043</v>
      </c>
      <c r="H1392" s="70">
        <v>102.24469364278286</v>
      </c>
      <c r="I1392" s="70">
        <v>27.068953398938266</v>
      </c>
      <c r="J1392" s="69">
        <v>179635.01999999993</v>
      </c>
      <c r="K1392" s="69">
        <v>170501.89999999994</v>
      </c>
      <c r="L1392" s="69">
        <v>182502.29999999996</v>
      </c>
      <c r="M1392" s="69">
        <v>190930.77999999991</v>
      </c>
      <c r="N1392" s="69">
        <v>279636.47999999992</v>
      </c>
      <c r="O1392" s="69">
        <v>269427.34999999998</v>
      </c>
      <c r="P1392" s="69">
        <v>149759.93999999994</v>
      </c>
      <c r="Q1392" s="69">
        <v>153291.28999999998</v>
      </c>
      <c r="R1392" s="69">
        <v>413484.35</v>
      </c>
      <c r="S1392" s="69">
        <v>219151.69999999995</v>
      </c>
      <c r="T1392" s="69">
        <v>220291.86999999991</v>
      </c>
      <c r="U1392" s="69">
        <v>239335.60999999996</v>
      </c>
      <c r="V1392" s="69">
        <v>123304.59999999999</v>
      </c>
      <c r="W1392" s="70">
        <v>90.572279600485871</v>
      </c>
      <c r="X1392" s="70">
        <v>85.953174109734519</v>
      </c>
      <c r="Y1392" s="70">
        <v>105.56892243728623</v>
      </c>
      <c r="Z1392" s="71">
        <v>85.226243103238488</v>
      </c>
      <c r="AA1392" s="71">
        <v>119.63095021522119</v>
      </c>
      <c r="AB1392" s="71">
        <v>106.17350023185166</v>
      </c>
      <c r="AC1392" s="71">
        <v>88.267677355553062</v>
      </c>
      <c r="AD1392" s="71">
        <v>87.116863780196525</v>
      </c>
      <c r="AE1392" s="71">
        <v>101.20810854053535</v>
      </c>
      <c r="AF1392" s="71">
        <v>117.84346909166692</v>
      </c>
      <c r="AG1392" s="71">
        <v>97.527413076625166</v>
      </c>
      <c r="AH1392" s="71">
        <v>119.99914423708454</v>
      </c>
      <c r="AI1392" s="71">
        <v>102.91553679763821</v>
      </c>
      <c r="AJ1392" s="71">
        <v>-15.73696595695937</v>
      </c>
      <c r="AK1392" s="71">
        <v>-26.455610567775356</v>
      </c>
      <c r="AL1392" s="71">
        <v>-23.10798414300168</v>
      </c>
      <c r="AM1392" s="71">
        <v>-27.194271719187412</v>
      </c>
      <c r="AN1392" s="71">
        <v>-18.084762246993378</v>
      </c>
      <c r="AO1392" s="71">
        <v>-18.109324079025523</v>
      </c>
      <c r="AP1392" s="71">
        <v>-7.7853039542547187</v>
      </c>
      <c r="AQ1392" s="71">
        <v>11.637489489239305</v>
      </c>
      <c r="AR1392" s="71">
        <v>141.85052779222187</v>
      </c>
      <c r="AS1392" s="71">
        <v>-28.420022497136422</v>
      </c>
      <c r="AT1392" s="71">
        <v>27.067523451398976</v>
      </c>
      <c r="AU1392" s="71">
        <v>54.738245829364395</v>
      </c>
      <c r="AV1392" s="72">
        <v>36.653425927629414</v>
      </c>
      <c r="AW1392" s="73">
        <v>-33548.640000000043</v>
      </c>
      <c r="AX1392" s="73">
        <v>-61333.460000000108</v>
      </c>
      <c r="AY1392" s="73">
        <v>-54846.530000000057</v>
      </c>
      <c r="AZ1392" s="73">
        <v>-71316.140000000072</v>
      </c>
      <c r="BA1392" s="73">
        <v>-61689.060000000114</v>
      </c>
      <c r="BB1392" s="73">
        <v>-53670.049999999988</v>
      </c>
      <c r="BC1392" s="73">
        <v>-12643.610000000044</v>
      </c>
      <c r="BD1392" s="73">
        <v>15979.629999999946</v>
      </c>
      <c r="BE1392" s="73">
        <v>242517.44999999995</v>
      </c>
      <c r="BF1392" s="73">
        <v>-87011.710000000021</v>
      </c>
      <c r="BG1392" s="73">
        <v>46925.879999999946</v>
      </c>
      <c r="BH1392" s="73">
        <v>84664.339999999938</v>
      </c>
      <c r="BI1392" s="73">
        <v>33072.980000000025</v>
      </c>
      <c r="BJ1392" s="71">
        <v>9.5716459095886073</v>
      </c>
      <c r="BK1392" s="71">
        <v>8.4109368521054044</v>
      </c>
      <c r="BL1392" s="71">
        <v>6.8300115186829036</v>
      </c>
      <c r="BM1392" s="71">
        <v>6.8331142020711173</v>
      </c>
      <c r="BN1392" s="71">
        <v>0.16554094327024238</v>
      </c>
      <c r="BO1392" s="71">
        <v>9.2479983576267681</v>
      </c>
      <c r="BP1392" s="71">
        <v>-1.4001605231794025</v>
      </c>
      <c r="BQ1392" s="71">
        <v>18.862080605531446</v>
      </c>
      <c r="BR1392" s="72">
        <v>9.1201044231912132</v>
      </c>
      <c r="BS1392" s="72">
        <v>10.733524211039278</v>
      </c>
      <c r="BT1392" s="71">
        <v>16.405214242567151</v>
      </c>
      <c r="BU1392" s="71">
        <v>13.905974997249238</v>
      </c>
      <c r="BV1392" s="71">
        <v>10.346404087768882</v>
      </c>
      <c r="BW1392" s="71">
        <v>9.8294177015901738</v>
      </c>
      <c r="BX1392" s="75">
        <v>5639</v>
      </c>
      <c r="BY1392" s="75">
        <v>5645</v>
      </c>
      <c r="BZ1392" s="75">
        <v>5256</v>
      </c>
      <c r="CA1392" s="75">
        <v>5644</v>
      </c>
      <c r="CB1392" s="75">
        <v>6982</v>
      </c>
      <c r="CC1392" s="75">
        <v>6864</v>
      </c>
      <c r="CD1392" s="75">
        <v>4614</v>
      </c>
      <c r="CE1392" s="75">
        <v>4977</v>
      </c>
      <c r="CF1392" s="75">
        <v>8773</v>
      </c>
      <c r="CG1392" s="75">
        <v>6109</v>
      </c>
      <c r="CH1392" s="75">
        <v>6657</v>
      </c>
      <c r="CI1392" s="75">
        <v>6928</v>
      </c>
      <c r="CJ1392" s="75">
        <v>3770</v>
      </c>
      <c r="CK1392" s="75">
        <v>41828</v>
      </c>
      <c r="CL1392" s="73">
        <v>469443.18999999983</v>
      </c>
      <c r="CM1392" s="73">
        <v>448470.58999999991</v>
      </c>
      <c r="CN1392" s="73">
        <v>407165.20000000007</v>
      </c>
      <c r="CO1392" s="73">
        <v>433106.83999999997</v>
      </c>
      <c r="CP1392" s="73">
        <v>357889.71</v>
      </c>
      <c r="CQ1392" s="73">
        <v>314473.63999999996</v>
      </c>
      <c r="CR1392" s="73">
        <v>322911.32</v>
      </c>
      <c r="CS1392" s="73">
        <v>490575.83</v>
      </c>
      <c r="CT1392" s="73">
        <v>454927.94</v>
      </c>
      <c r="CU1392" s="73">
        <v>434167.23999999987</v>
      </c>
      <c r="CV1392" s="73">
        <v>439244.81999999989</v>
      </c>
      <c r="CW1392" s="73">
        <v>445954.00999999995</v>
      </c>
      <c r="CX1392" s="73">
        <v>471635.17999999988</v>
      </c>
      <c r="CY1392" s="77"/>
      <c r="CZ1392" s="4">
        <v>5324</v>
      </c>
      <c r="DA1392" s="76" t="str">
        <f t="shared" si="48"/>
        <v>5324</v>
      </c>
      <c r="DB1392" s="71">
        <v>1.0757115155983978</v>
      </c>
      <c r="DC1392" s="71">
        <v>1.1368372944418921</v>
      </c>
      <c r="DD1392" s="71">
        <v>0.35168574551011755</v>
      </c>
      <c r="DE1392" s="71">
        <v>0.98500042838485735</v>
      </c>
      <c r="DF1392" s="71">
        <v>0.3508988849747714</v>
      </c>
      <c r="DG1392" s="71">
        <v>1.8704422541488932E-2</v>
      </c>
      <c r="DH1392" s="71">
        <v>1.906091963245049</v>
      </c>
      <c r="DI1392" s="71">
        <v>1.4045283144521057E-2</v>
      </c>
      <c r="DJ1392" s="71">
        <v>5.8814803839460646E-2</v>
      </c>
      <c r="DK1392" s="71">
        <v>6.1153920215144278E-2</v>
      </c>
      <c r="DL1392" s="71">
        <v>9.7683768005565857E-2</v>
      </c>
      <c r="DM1392" s="71">
        <v>3.062426793712451E-2</v>
      </c>
      <c r="DN1392" s="72">
        <v>0</v>
      </c>
      <c r="DO1392" s="71">
        <v>0.23729223178340705</v>
      </c>
      <c r="DQ1392" s="71"/>
      <c r="DR1392" s="71"/>
      <c r="DS1392" s="71"/>
      <c r="DT1392" s="71"/>
      <c r="DU1392" s="71"/>
      <c r="DV1392" s="71"/>
      <c r="DW1392" s="71"/>
      <c r="DX1392" s="71"/>
      <c r="DY1392" s="71"/>
      <c r="DZ1392" s="71"/>
      <c r="EA1392" s="71"/>
      <c r="EB1392" s="71"/>
      <c r="EC1392" s="71"/>
      <c r="ED1392" s="71"/>
    </row>
    <row r="1393" spans="1:134">
      <c r="A1393" s="4">
        <v>5291</v>
      </c>
      <c r="B1393" s="46" t="s">
        <v>10487</v>
      </c>
      <c r="C1393" s="65" t="str">
        <f t="shared" si="47"/>
        <v>5291</v>
      </c>
      <c r="D1393" s="69">
        <v>155636.00999999998</v>
      </c>
      <c r="E1393" s="68">
        <v>2187506.9499999997</v>
      </c>
      <c r="F1393" s="68">
        <v>15142.709999999992</v>
      </c>
      <c r="G1393" s="69">
        <v>259168.33000000007</v>
      </c>
      <c r="H1393" s="70">
        <v>92.362661783792731</v>
      </c>
      <c r="I1393" s="70">
        <v>13.439980266536388</v>
      </c>
      <c r="J1393" s="69">
        <v>260415.65999999997</v>
      </c>
      <c r="K1393" s="69">
        <v>267847.26</v>
      </c>
      <c r="L1393" s="69">
        <v>263862.95999999996</v>
      </c>
      <c r="M1393" s="69">
        <v>315091.27</v>
      </c>
      <c r="N1393" s="69">
        <v>456998.14999999985</v>
      </c>
      <c r="O1393" s="69">
        <v>455270.31</v>
      </c>
      <c r="P1393" s="69">
        <v>302178.88</v>
      </c>
      <c r="Q1393" s="69">
        <v>284482.21999999997</v>
      </c>
      <c r="R1393" s="69">
        <v>508007.52000000014</v>
      </c>
      <c r="S1393" s="69">
        <v>290877.06</v>
      </c>
      <c r="T1393" s="69">
        <v>319921.75999999995</v>
      </c>
      <c r="U1393" s="69">
        <v>326403.5</v>
      </c>
      <c r="V1393" s="69">
        <v>155636.00999999998</v>
      </c>
      <c r="W1393" s="70">
        <v>84.4387393286503</v>
      </c>
      <c r="X1393" s="70">
        <v>91.626970932213467</v>
      </c>
      <c r="Y1393" s="70">
        <v>96.077714456463568</v>
      </c>
      <c r="Z1393" s="71">
        <v>90.112425701268904</v>
      </c>
      <c r="AA1393" s="71">
        <v>111.4279964940075</v>
      </c>
      <c r="AB1393" s="71">
        <v>95.850328471843298</v>
      </c>
      <c r="AC1393" s="71">
        <v>87.351164040815661</v>
      </c>
      <c r="AD1393" s="71">
        <v>85.192309777040919</v>
      </c>
      <c r="AE1393" s="71">
        <v>92.086535793853784</v>
      </c>
      <c r="AF1393" s="71">
        <v>98.47630516066522</v>
      </c>
      <c r="AG1393" s="71">
        <v>93.266015845147734</v>
      </c>
      <c r="AH1393" s="71">
        <v>100.99896591349608</v>
      </c>
      <c r="AI1393" s="71">
        <v>88.789291038699076</v>
      </c>
      <c r="AJ1393" s="71">
        <v>-18.387257444293969</v>
      </c>
      <c r="AK1393" s="71">
        <v>-21.162525711846225</v>
      </c>
      <c r="AL1393" s="71">
        <v>-15.832633541387864</v>
      </c>
      <c r="AM1393" s="71">
        <v>-13.843555851252376</v>
      </c>
      <c r="AN1393" s="71">
        <v>-3.1949769301257702</v>
      </c>
      <c r="AO1393" s="71">
        <v>-8.7875713328509626</v>
      </c>
      <c r="AP1393" s="71">
        <v>-8.9665179130233312</v>
      </c>
      <c r="AQ1393" s="71">
        <v>9.7143534588001845</v>
      </c>
      <c r="AR1393" s="71">
        <v>53.297470303279539</v>
      </c>
      <c r="AS1393" s="71">
        <v>-19.075644672164572</v>
      </c>
      <c r="AT1393" s="71">
        <v>22.821736317863596</v>
      </c>
      <c r="AU1393" s="71">
        <v>33.06146525844791</v>
      </c>
      <c r="AV1393" s="72">
        <v>10.778243517662411</v>
      </c>
      <c r="AW1393" s="73">
        <v>-58671.350000000035</v>
      </c>
      <c r="AX1393" s="73">
        <v>-71898.859999999986</v>
      </c>
      <c r="AY1393" s="73">
        <v>-49634.980000000098</v>
      </c>
      <c r="AZ1393" s="73">
        <v>-50628.639999999898</v>
      </c>
      <c r="BA1393" s="73">
        <v>-15054.410000000091</v>
      </c>
      <c r="BB1393" s="73">
        <v>-40214.580000000016</v>
      </c>
      <c r="BC1393" s="73">
        <v>-29763.689999999944</v>
      </c>
      <c r="BD1393" s="73">
        <v>25188.690000000002</v>
      </c>
      <c r="BE1393" s="73">
        <v>176620.76000000007</v>
      </c>
      <c r="BF1393" s="73">
        <v>-68566.099999999977</v>
      </c>
      <c r="BG1393" s="73">
        <v>59445.25999999998</v>
      </c>
      <c r="BH1393" s="73">
        <v>81100.699999999983</v>
      </c>
      <c r="BI1393" s="73">
        <v>15142.709999999992</v>
      </c>
      <c r="BJ1393" s="71">
        <v>15.884278614746588</v>
      </c>
      <c r="BK1393" s="71">
        <v>14.408410360472054</v>
      </c>
      <c r="BL1393" s="71">
        <v>13.970561482285117</v>
      </c>
      <c r="BM1393" s="71">
        <v>12.51957346522099</v>
      </c>
      <c r="BN1393" s="71">
        <v>2.6516309048916087</v>
      </c>
      <c r="BO1393" s="71">
        <v>13.964346769745667</v>
      </c>
      <c r="BP1393" s="71">
        <v>20.486448614424376</v>
      </c>
      <c r="BQ1393" s="71">
        <v>20.448392420741179</v>
      </c>
      <c r="BR1393" s="72">
        <v>13.693668253848571</v>
      </c>
      <c r="BS1393" s="72">
        <v>14.051584954989611</v>
      </c>
      <c r="BT1393" s="71">
        <v>16.315746473501623</v>
      </c>
      <c r="BU1393" s="71">
        <v>14.42586734791773</v>
      </c>
      <c r="BV1393" s="71">
        <v>11.657052915100802</v>
      </c>
      <c r="BW1393" s="71">
        <v>14.40134480600409</v>
      </c>
      <c r="BX1393" s="75">
        <v>7152</v>
      </c>
      <c r="BY1393" s="75">
        <v>7262</v>
      </c>
      <c r="BZ1393" s="75">
        <v>6514</v>
      </c>
      <c r="CA1393" s="75">
        <v>7234</v>
      </c>
      <c r="CB1393" s="75">
        <v>8689</v>
      </c>
      <c r="CC1393" s="75">
        <v>9934</v>
      </c>
      <c r="CD1393" s="75">
        <v>7286</v>
      </c>
      <c r="CE1393" s="75">
        <v>6988</v>
      </c>
      <c r="CF1393" s="75">
        <v>9629</v>
      </c>
      <c r="CG1393" s="75">
        <v>7416</v>
      </c>
      <c r="CH1393" s="75">
        <v>7835</v>
      </c>
      <c r="CI1393" s="75">
        <v>7970</v>
      </c>
      <c r="CJ1393" s="75">
        <v>4051</v>
      </c>
      <c r="CK1393" s="75">
        <v>51175</v>
      </c>
      <c r="CL1393" s="73">
        <v>452651.3</v>
      </c>
      <c r="CM1393" s="73">
        <v>420158.02</v>
      </c>
      <c r="CN1393" s="73">
        <v>530702.87</v>
      </c>
      <c r="CO1393" s="73">
        <v>612700.7899999998</v>
      </c>
      <c r="CP1393" s="73">
        <v>678575.46999999974</v>
      </c>
      <c r="CQ1393" s="73">
        <v>568484.38999999978</v>
      </c>
      <c r="CR1393" s="73">
        <v>507769.06</v>
      </c>
      <c r="CS1393" s="73">
        <v>673594.76</v>
      </c>
      <c r="CT1393" s="73">
        <v>571280.11</v>
      </c>
      <c r="CU1393" s="73">
        <v>523162.07000000007</v>
      </c>
      <c r="CV1393" s="73">
        <v>493184.06000000006</v>
      </c>
      <c r="CW1393" s="73">
        <v>563804.16000000003</v>
      </c>
      <c r="CX1393" s="73">
        <v>553014.80000000005</v>
      </c>
      <c r="CY1393" s="77"/>
      <c r="CZ1393" s="4">
        <v>5291</v>
      </c>
      <c r="DA1393" s="76" t="str">
        <f t="shared" si="48"/>
        <v>5291</v>
      </c>
      <c r="DB1393" s="71">
        <v>1.2581437879152797</v>
      </c>
      <c r="DC1393" s="71">
        <v>0.98255724236065711</v>
      </c>
      <c r="DD1393" s="71">
        <v>0.61362260193191343</v>
      </c>
      <c r="DE1393" s="71">
        <v>0.34153383797024012</v>
      </c>
      <c r="DF1393" s="71">
        <v>0.28333898244739097</v>
      </c>
      <c r="DG1393" s="71">
        <v>0.21752264569245361</v>
      </c>
      <c r="DH1393" s="71">
        <v>7.0003319490526572E-2</v>
      </c>
      <c r="DI1393" s="71">
        <v>0.23432294272890705</v>
      </c>
      <c r="DJ1393" s="71">
        <v>0.35627995392275102</v>
      </c>
      <c r="DK1393" s="71">
        <v>7.9434705650547211E-3</v>
      </c>
      <c r="DL1393" s="71">
        <v>1.338514563528443E-2</v>
      </c>
      <c r="DM1393" s="71">
        <v>3.0171409291388104E-2</v>
      </c>
      <c r="DN1393" s="72">
        <v>0</v>
      </c>
      <c r="DO1393" s="71">
        <v>0.12972817789617699</v>
      </c>
      <c r="DQ1393" s="71"/>
      <c r="DR1393" s="71"/>
      <c r="DS1393" s="71"/>
      <c r="DT1393" s="71"/>
      <c r="DU1393" s="71"/>
      <c r="DV1393" s="71"/>
      <c r="DW1393" s="71"/>
      <c r="DX1393" s="71"/>
      <c r="DY1393" s="71"/>
      <c r="DZ1393" s="71"/>
      <c r="EA1393" s="71"/>
      <c r="EB1393" s="71"/>
      <c r="EC1393" s="71"/>
      <c r="ED1393" s="71"/>
    </row>
    <row r="1394" spans="1:134">
      <c r="A1394" s="4">
        <v>1444</v>
      </c>
      <c r="B1394" s="46" t="s">
        <v>10494</v>
      </c>
      <c r="C1394" s="65" t="str">
        <f t="shared" si="47"/>
        <v>1444</v>
      </c>
      <c r="D1394" s="69">
        <v>211396.11999999994</v>
      </c>
      <c r="E1394" s="68">
        <v>2655935.64</v>
      </c>
      <c r="F1394" s="68">
        <v>17918.449999999953</v>
      </c>
      <c r="G1394" s="69">
        <v>270072.6400000006</v>
      </c>
      <c r="H1394" s="70">
        <v>85.689648559797092</v>
      </c>
      <c r="I1394" s="70">
        <v>11.3197044423758</v>
      </c>
      <c r="J1394" s="69">
        <v>350671.93999999994</v>
      </c>
      <c r="K1394" s="69">
        <v>300445.99999999988</v>
      </c>
      <c r="L1394" s="69">
        <v>298302.68</v>
      </c>
      <c r="M1394" s="69">
        <v>370061.11</v>
      </c>
      <c r="N1394" s="69">
        <v>446054.24999999994</v>
      </c>
      <c r="O1394" s="69">
        <v>631601.78</v>
      </c>
      <c r="P1394" s="69">
        <v>289220.54999999993</v>
      </c>
      <c r="Q1394" s="69">
        <v>265930.25000000006</v>
      </c>
      <c r="R1394" s="69">
        <v>966310.77999999991</v>
      </c>
      <c r="S1394" s="69">
        <v>299716.22999999992</v>
      </c>
      <c r="T1394" s="69">
        <v>306682.38999999996</v>
      </c>
      <c r="U1394" s="69">
        <v>316679.31999999995</v>
      </c>
      <c r="V1394" s="69">
        <v>211396.11999999994</v>
      </c>
      <c r="W1394" s="70">
        <v>96.772041758907065</v>
      </c>
      <c r="X1394" s="70">
        <v>86.590400369627872</v>
      </c>
      <c r="Y1394" s="70">
        <v>83.652428633369496</v>
      </c>
      <c r="Z1394" s="71">
        <v>95.6870177073381</v>
      </c>
      <c r="AA1394" s="71">
        <v>87.544725571607202</v>
      </c>
      <c r="AB1394" s="71">
        <v>104.45505300821003</v>
      </c>
      <c r="AC1394" s="71">
        <v>81.126524900246054</v>
      </c>
      <c r="AD1394" s="71">
        <v>76.463163730827176</v>
      </c>
      <c r="AE1394" s="71">
        <v>102.17588116771579</v>
      </c>
      <c r="AF1394" s="71">
        <v>59.764116924793043</v>
      </c>
      <c r="AG1394" s="71">
        <v>87.491294159152062</v>
      </c>
      <c r="AH1394" s="71">
        <v>87.570935188445233</v>
      </c>
      <c r="AI1394" s="71">
        <v>89.649938004912215</v>
      </c>
      <c r="AJ1394" s="71">
        <v>-7.8828487098363764</v>
      </c>
      <c r="AK1394" s="71">
        <v>-19.497322208694946</v>
      </c>
      <c r="AL1394" s="71">
        <v>-20.229580573951399</v>
      </c>
      <c r="AM1394" s="71">
        <v>-18.644081918827847</v>
      </c>
      <c r="AN1394" s="71">
        <v>-28.522406445687199</v>
      </c>
      <c r="AO1394" s="71">
        <v>-12.380420280917914</v>
      </c>
      <c r="AP1394" s="71">
        <v>-17.181985097252728</v>
      </c>
      <c r="AQ1394" s="71">
        <v>-4.0184897325541975</v>
      </c>
      <c r="AR1394" s="71">
        <v>159.2229214996014</v>
      </c>
      <c r="AS1394" s="71">
        <v>-53.023991622579615</v>
      </c>
      <c r="AT1394" s="71">
        <v>13.672853278690145</v>
      </c>
      <c r="AU1394" s="71">
        <v>10.916558787110709</v>
      </c>
      <c r="AV1394" s="72">
        <v>9.2612496315465975</v>
      </c>
      <c r="AW1394" s="73">
        <v>-30008.459999999963</v>
      </c>
      <c r="AX1394" s="73">
        <v>-72766.429999999993</v>
      </c>
      <c r="AY1394" s="73">
        <v>-75648.819999999891</v>
      </c>
      <c r="AZ1394" s="73">
        <v>-84805.75</v>
      </c>
      <c r="BA1394" s="73">
        <v>-177993.41000000009</v>
      </c>
      <c r="BB1394" s="73">
        <v>-77931.029999999912</v>
      </c>
      <c r="BC1394" s="73">
        <v>-60003.650000000023</v>
      </c>
      <c r="BD1394" s="73">
        <v>-11133.789999999979</v>
      </c>
      <c r="BE1394" s="73">
        <v>593538.65999999992</v>
      </c>
      <c r="BF1394" s="73">
        <v>-338303.56</v>
      </c>
      <c r="BG1394" s="73">
        <v>36888.520000000019</v>
      </c>
      <c r="BH1394" s="73">
        <v>31168.009999999893</v>
      </c>
      <c r="BI1394" s="73">
        <v>17918.449999999953</v>
      </c>
      <c r="BJ1394" s="71">
        <v>15.218767552258466</v>
      </c>
      <c r="BK1394" s="71">
        <v>11.727353037059244</v>
      </c>
      <c r="BL1394" s="71">
        <v>12.13955045293924</v>
      </c>
      <c r="BM1394" s="71">
        <v>11.949317377717492</v>
      </c>
      <c r="BN1394" s="71">
        <v>1.0954458582946724</v>
      </c>
      <c r="BO1394" s="71">
        <v>12.209104866263356</v>
      </c>
      <c r="BP1394" s="71">
        <v>20.892201826605447</v>
      </c>
      <c r="BQ1394" s="71">
        <v>22.346851932217721</v>
      </c>
      <c r="BR1394" s="72">
        <v>6.7321394684473237</v>
      </c>
      <c r="BS1394" s="72">
        <v>13.059748520585671</v>
      </c>
      <c r="BT1394" s="71">
        <v>13.24417981049374</v>
      </c>
      <c r="BU1394" s="71">
        <v>11.438173424875366</v>
      </c>
      <c r="BV1394" s="71">
        <v>4.1503551929243345</v>
      </c>
      <c r="BW1394" s="71">
        <v>9.8900335315055212</v>
      </c>
      <c r="BX1394" s="75">
        <v>8956</v>
      </c>
      <c r="BY1394" s="75">
        <v>8357</v>
      </c>
      <c r="BZ1394" s="75">
        <v>7710</v>
      </c>
      <c r="CA1394" s="75">
        <v>8379</v>
      </c>
      <c r="CB1394" s="75">
        <v>9157</v>
      </c>
      <c r="CC1394" s="75">
        <v>12378</v>
      </c>
      <c r="CD1394" s="75">
        <v>6899</v>
      </c>
      <c r="CE1394" s="75">
        <v>6731</v>
      </c>
      <c r="CF1394" s="75">
        <v>15263</v>
      </c>
      <c r="CG1394" s="75">
        <v>7254</v>
      </c>
      <c r="CH1394" s="75">
        <v>8004</v>
      </c>
      <c r="CI1394" s="75">
        <v>8325</v>
      </c>
      <c r="CJ1394" s="75">
        <v>5010</v>
      </c>
      <c r="CK1394" s="75">
        <v>57486</v>
      </c>
      <c r="CL1394" s="73">
        <v>700633.34000000008</v>
      </c>
      <c r="CM1394" s="73">
        <v>690279.83000000007</v>
      </c>
      <c r="CN1394" s="73">
        <v>800463.1399999999</v>
      </c>
      <c r="CO1394" s="73">
        <v>889162.18000000028</v>
      </c>
      <c r="CP1394" s="73">
        <v>899859.58</v>
      </c>
      <c r="CQ1394" s="73">
        <v>784182.54999999993</v>
      </c>
      <c r="CR1394" s="73">
        <v>857076.54999999981</v>
      </c>
      <c r="CS1394" s="73">
        <v>1149974.0200000003</v>
      </c>
      <c r="CT1394" s="73">
        <v>692304.37</v>
      </c>
      <c r="CU1394" s="73">
        <v>776560.65999999992</v>
      </c>
      <c r="CV1394" s="73">
        <v>745680.38000000012</v>
      </c>
      <c r="CW1394" s="73">
        <v>762930.32000000018</v>
      </c>
      <c r="CX1394" s="73">
        <v>897717.92999999982</v>
      </c>
      <c r="CY1394" s="77"/>
      <c r="CZ1394" s="4">
        <v>1444</v>
      </c>
      <c r="DA1394" s="76" t="str">
        <f t="shared" si="48"/>
        <v>1444</v>
      </c>
      <c r="DB1394" s="71">
        <v>7.812244155930105</v>
      </c>
      <c r="DC1394" s="71">
        <v>5.7111226767398451</v>
      </c>
      <c r="DD1394" s="71">
        <v>0.8226690533526676</v>
      </c>
      <c r="DE1394" s="71">
        <v>1.6262413372868267</v>
      </c>
      <c r="DF1394" s="71">
        <v>1.0558896760008587</v>
      </c>
      <c r="DG1394" s="71">
        <v>0.34171900888940687</v>
      </c>
      <c r="DH1394" s="71">
        <v>0.28881349247937088</v>
      </c>
      <c r="DI1394" s="71">
        <v>0.50848740501582335</v>
      </c>
      <c r="DJ1394" s="71">
        <v>0.12758000453074872</v>
      </c>
      <c r="DK1394" s="71">
        <v>0.63172375993749297</v>
      </c>
      <c r="DL1394" s="71">
        <v>0.19874550159512072</v>
      </c>
      <c r="DM1394" s="71">
        <v>0.24350287058680775</v>
      </c>
      <c r="DN1394" s="71">
        <v>0.36036523440460561</v>
      </c>
      <c r="DO1394" s="71">
        <v>0.28091391853228914</v>
      </c>
      <c r="DQ1394" s="71"/>
      <c r="DR1394" s="71"/>
      <c r="DS1394" s="71"/>
      <c r="DT1394" s="71"/>
      <c r="DU1394" s="71"/>
      <c r="DV1394" s="71"/>
      <c r="DW1394" s="71"/>
      <c r="DX1394" s="71"/>
      <c r="DY1394" s="71"/>
      <c r="DZ1394" s="71"/>
      <c r="EA1394" s="71"/>
      <c r="EB1394" s="71"/>
      <c r="EC1394" s="71"/>
      <c r="ED1394" s="71"/>
    </row>
    <row r="1395" spans="1:134">
      <c r="A1395" s="4">
        <v>1481</v>
      </c>
      <c r="B1395" s="46" t="s">
        <v>10499</v>
      </c>
      <c r="C1395" s="65" t="str">
        <f t="shared" si="47"/>
        <v>1481</v>
      </c>
      <c r="D1395" s="69">
        <v>371542.32999999996</v>
      </c>
      <c r="E1395" s="68">
        <v>4708208.7400000012</v>
      </c>
      <c r="F1395" s="68">
        <v>74493.270000000019</v>
      </c>
      <c r="G1395" s="69">
        <v>1017904.330000001</v>
      </c>
      <c r="H1395" s="70">
        <v>103.864180258372</v>
      </c>
      <c r="I1395" s="70">
        <v>27.583207695324006</v>
      </c>
      <c r="J1395" s="69">
        <v>565108.93999999994</v>
      </c>
      <c r="K1395" s="69">
        <v>527721.5199999999</v>
      </c>
      <c r="L1395" s="69">
        <v>518579.22</v>
      </c>
      <c r="M1395" s="69">
        <v>648283.34999999986</v>
      </c>
      <c r="N1395" s="69">
        <v>832675.85</v>
      </c>
      <c r="O1395" s="69">
        <v>1012019.7200000001</v>
      </c>
      <c r="P1395" s="69">
        <v>556672.32999999996</v>
      </c>
      <c r="Q1395" s="69">
        <v>547665.35999999987</v>
      </c>
      <c r="R1395" s="69">
        <v>1442084.2</v>
      </c>
      <c r="S1395" s="69">
        <v>530501.39</v>
      </c>
      <c r="T1395" s="69">
        <v>623420.04</v>
      </c>
      <c r="U1395" s="69">
        <v>636323.09000000008</v>
      </c>
      <c r="V1395" s="69">
        <v>371542.32999999996</v>
      </c>
      <c r="W1395" s="70">
        <v>96.407933232309887</v>
      </c>
      <c r="X1395" s="70">
        <v>93.55821707733331</v>
      </c>
      <c r="Y1395" s="70">
        <v>94.670506872439574</v>
      </c>
      <c r="Z1395" s="71">
        <v>95.957944917614839</v>
      </c>
      <c r="AA1395" s="71">
        <v>95.083781118191752</v>
      </c>
      <c r="AB1395" s="71">
        <v>114.97274700256273</v>
      </c>
      <c r="AC1395" s="71">
        <v>101.15974573648762</v>
      </c>
      <c r="AD1395" s="71">
        <v>100.79590996190426</v>
      </c>
      <c r="AE1395" s="71">
        <v>115.10866642170757</v>
      </c>
      <c r="AF1395" s="71">
        <v>91.915953152829431</v>
      </c>
      <c r="AG1395" s="71">
        <v>95.544900446594156</v>
      </c>
      <c r="AH1395" s="71">
        <v>107.7904608066915</v>
      </c>
      <c r="AI1395" s="71">
        <v>101.34030315894948</v>
      </c>
      <c r="AJ1395" s="71">
        <v>2.8270195946150212</v>
      </c>
      <c r="AK1395" s="71">
        <v>-12.932484923019272</v>
      </c>
      <c r="AL1395" s="71">
        <v>-13.77172308859118</v>
      </c>
      <c r="AM1395" s="71">
        <v>-5.5891933942544441</v>
      </c>
      <c r="AN1395" s="71">
        <v>-11.976959684172595</v>
      </c>
      <c r="AO1395" s="71">
        <v>7.278504336972369</v>
      </c>
      <c r="AP1395" s="71">
        <v>2.5212890043647462</v>
      </c>
      <c r="AQ1395" s="71">
        <v>26.644396624187273</v>
      </c>
      <c r="AR1395" s="71">
        <v>154.79844296497612</v>
      </c>
      <c r="AS1395" s="71">
        <v>-39.374627320640052</v>
      </c>
      <c r="AT1395" s="71">
        <v>22.27278621047375</v>
      </c>
      <c r="AU1395" s="71">
        <v>36.272003955192631</v>
      </c>
      <c r="AV1395" s="72">
        <v>25.0777666153867</v>
      </c>
      <c r="AW1395" s="73">
        <v>15536.519999999902</v>
      </c>
      <c r="AX1395" s="73">
        <v>-78384.579999999958</v>
      </c>
      <c r="AY1395" s="73">
        <v>-82823.520000000019</v>
      </c>
      <c r="AZ1395" s="73">
        <v>-38378.880000000121</v>
      </c>
      <c r="BA1395" s="73">
        <v>-113230.14999999956</v>
      </c>
      <c r="BB1395" s="73">
        <v>83104.050000000047</v>
      </c>
      <c r="BC1395" s="73">
        <v>13690.14999999979</v>
      </c>
      <c r="BD1395" s="73">
        <v>115221.93999999994</v>
      </c>
      <c r="BE1395" s="73">
        <v>876113.62999999977</v>
      </c>
      <c r="BF1395" s="73">
        <v>-344547.07000000007</v>
      </c>
      <c r="BG1395" s="73">
        <v>113560.03000000003</v>
      </c>
      <c r="BH1395" s="73">
        <v>169372.38000000006</v>
      </c>
      <c r="BI1395" s="73">
        <v>74493.270000000019</v>
      </c>
      <c r="BJ1395" s="71">
        <v>13.809620024983838</v>
      </c>
      <c r="BK1395" s="71">
        <v>11.345506908364875</v>
      </c>
      <c r="BL1395" s="71">
        <v>10.319271337062597</v>
      </c>
      <c r="BM1395" s="71">
        <v>12.928986402185064</v>
      </c>
      <c r="BN1395" s="71">
        <v>2.8225990754635832</v>
      </c>
      <c r="BO1395" s="71">
        <v>11.334518273423349</v>
      </c>
      <c r="BP1395" s="71">
        <v>18.40207832073952</v>
      </c>
      <c r="BQ1395" s="71">
        <v>19.93655677665587</v>
      </c>
      <c r="BR1395" s="72">
        <v>7.4394649707189027</v>
      </c>
      <c r="BS1395" s="72">
        <v>13.625606840473864</v>
      </c>
      <c r="BT1395" s="71">
        <v>12.933473587008631</v>
      </c>
      <c r="BU1395" s="71">
        <v>13.070546204166565</v>
      </c>
      <c r="BV1395" s="71">
        <v>11.114675301532023</v>
      </c>
      <c r="BW1395" s="71">
        <v>11.015458796766254</v>
      </c>
      <c r="BX1395" s="75">
        <v>18543</v>
      </c>
      <c r="BY1395" s="75">
        <v>18266</v>
      </c>
      <c r="BZ1395" s="75">
        <v>16260</v>
      </c>
      <c r="CA1395" s="75">
        <v>17805</v>
      </c>
      <c r="CB1395" s="75">
        <v>22156</v>
      </c>
      <c r="CC1395" s="75">
        <v>24863</v>
      </c>
      <c r="CD1395" s="75">
        <v>16281</v>
      </c>
      <c r="CE1395" s="75">
        <v>16636</v>
      </c>
      <c r="CF1395" s="75">
        <v>27844</v>
      </c>
      <c r="CG1395" s="75">
        <v>16515</v>
      </c>
      <c r="CH1395" s="75">
        <v>19199</v>
      </c>
      <c r="CI1395" s="75">
        <v>20039</v>
      </c>
      <c r="CJ1395" s="75">
        <v>11795</v>
      </c>
      <c r="CK1395" s="75">
        <v>128309</v>
      </c>
      <c r="CL1395" s="73">
        <v>916145.14000000025</v>
      </c>
      <c r="CM1395" s="73">
        <v>873139.88</v>
      </c>
      <c r="CN1395" s="73">
        <v>1062069.6000000001</v>
      </c>
      <c r="CO1395" s="73">
        <v>1249939.9500000004</v>
      </c>
      <c r="CP1395" s="73">
        <v>1249770.83</v>
      </c>
      <c r="CQ1395" s="73">
        <v>964932.31999999972</v>
      </c>
      <c r="CR1395" s="73">
        <v>1059110.78</v>
      </c>
      <c r="CS1395" s="73">
        <v>1474404.3700000003</v>
      </c>
      <c r="CT1395" s="73">
        <v>925235.19999999972</v>
      </c>
      <c r="CU1395" s="73">
        <v>988586.1</v>
      </c>
      <c r="CV1395" s="73">
        <v>1139953.2700000003</v>
      </c>
      <c r="CW1395" s="73">
        <v>1191832.6799999997</v>
      </c>
      <c r="CX1395" s="73">
        <v>1172007.7799999998</v>
      </c>
      <c r="CY1395" s="77"/>
      <c r="CZ1395" s="4">
        <v>1481</v>
      </c>
      <c r="DA1395" s="76" t="str">
        <f t="shared" si="48"/>
        <v>1481</v>
      </c>
      <c r="DB1395" s="71">
        <v>3.6030077627838124</v>
      </c>
      <c r="DC1395" s="71">
        <v>3.7875699011003872</v>
      </c>
      <c r="DD1395" s="71">
        <v>1.0464911409981557</v>
      </c>
      <c r="DE1395" s="71">
        <v>0.70117239545923093</v>
      </c>
      <c r="DF1395" s="71">
        <v>1.1711071033491685</v>
      </c>
      <c r="DG1395" s="71">
        <v>0.66521246225826514</v>
      </c>
      <c r="DH1395" s="71">
        <v>1.0873262580063123</v>
      </c>
      <c r="DI1395" s="71">
        <v>0.946496760074516</v>
      </c>
      <c r="DJ1395" s="71">
        <v>0.23164874489107642</v>
      </c>
      <c r="DK1395" s="71">
        <v>0.21791144537981044</v>
      </c>
      <c r="DL1395" s="71">
        <v>8.7356984343179053E-2</v>
      </c>
      <c r="DM1395" s="71">
        <v>0.12998482162898964</v>
      </c>
      <c r="DN1395" s="71">
        <v>0.18708982533838542</v>
      </c>
      <c r="DO1395" s="71">
        <v>0.37917077857714265</v>
      </c>
      <c r="DQ1395" s="71"/>
      <c r="DR1395" s="71"/>
      <c r="DS1395" s="71"/>
      <c r="DT1395" s="71"/>
      <c r="DU1395" s="71"/>
      <c r="DV1395" s="71"/>
      <c r="DW1395" s="71"/>
      <c r="DX1395" s="71"/>
      <c r="DY1395" s="71"/>
      <c r="DZ1395" s="71"/>
      <c r="EA1395" s="71"/>
      <c r="EB1395" s="71"/>
      <c r="EC1395" s="71"/>
      <c r="ED1395" s="71"/>
    </row>
    <row r="1396" spans="1:134">
      <c r="A1396" s="4">
        <v>5334</v>
      </c>
      <c r="B1396" s="46" t="s">
        <v>10506</v>
      </c>
      <c r="C1396" s="65" t="str">
        <f t="shared" si="47"/>
        <v>5334</v>
      </c>
      <c r="D1396" s="69">
        <v>95101.719999999987</v>
      </c>
      <c r="E1396" s="68">
        <v>1031661.3899999997</v>
      </c>
      <c r="F1396" s="68">
        <v>26068.099999999991</v>
      </c>
      <c r="G1396" s="69">
        <v>181773.49999999977</v>
      </c>
      <c r="H1396" s="70">
        <v>96.455514169269378</v>
      </c>
      <c r="I1396" s="70">
        <v>21.387938590347467</v>
      </c>
      <c r="J1396" s="69">
        <v>128868.43999999996</v>
      </c>
      <c r="K1396" s="69">
        <v>128376.27999999996</v>
      </c>
      <c r="L1396" s="69">
        <v>128495.71999999996</v>
      </c>
      <c r="M1396" s="69">
        <v>113992.50999999997</v>
      </c>
      <c r="N1396" s="69">
        <v>215048.42999999993</v>
      </c>
      <c r="O1396" s="69">
        <v>216556.03999999998</v>
      </c>
      <c r="P1396" s="69">
        <v>105620.09</v>
      </c>
      <c r="Q1396" s="69">
        <v>104808.39</v>
      </c>
      <c r="R1396" s="69">
        <v>270828.91999999993</v>
      </c>
      <c r="S1396" s="69">
        <v>131682.00999999998</v>
      </c>
      <c r="T1396" s="69">
        <v>166269.72</v>
      </c>
      <c r="U1396" s="69">
        <v>157350.53999999995</v>
      </c>
      <c r="V1396" s="69">
        <v>95101.719999999987</v>
      </c>
      <c r="W1396" s="70">
        <v>94.255845262488563</v>
      </c>
      <c r="X1396" s="70">
        <v>101.71568946905394</v>
      </c>
      <c r="Y1396" s="70">
        <v>100.39779321269242</v>
      </c>
      <c r="Z1396" s="71">
        <v>69.503726092645508</v>
      </c>
      <c r="AA1396" s="71">
        <v>119.32323671788956</v>
      </c>
      <c r="AB1396" s="71">
        <v>108.76245941428948</v>
      </c>
      <c r="AC1396" s="71">
        <v>80.378462757654262</v>
      </c>
      <c r="AD1396" s="71">
        <v>81.291357206078374</v>
      </c>
      <c r="AE1396" s="71">
        <v>102.95986636688974</v>
      </c>
      <c r="AF1396" s="71">
        <v>93.325846023478491</v>
      </c>
      <c r="AG1396" s="71">
        <v>105.0287034511617</v>
      </c>
      <c r="AH1396" s="71">
        <v>99.11535861886054</v>
      </c>
      <c r="AI1396" s="71">
        <v>108.02929392489908</v>
      </c>
      <c r="AJ1396" s="71">
        <v>-5.7387074891931622</v>
      </c>
      <c r="AK1396" s="71">
        <v>-10.179702473362241</v>
      </c>
      <c r="AL1396" s="71">
        <v>-17.002294300935816</v>
      </c>
      <c r="AM1396" s="71">
        <v>-30.63838238566462</v>
      </c>
      <c r="AN1396" s="71">
        <v>-0.92955065268809367</v>
      </c>
      <c r="AO1396" s="71">
        <v>-1.3688330652914638</v>
      </c>
      <c r="AP1396" s="71">
        <v>-16.664386419383714</v>
      </c>
      <c r="AQ1396" s="71">
        <v>5.2764279433505701</v>
      </c>
      <c r="AR1396" s="71">
        <v>128.71952783412812</v>
      </c>
      <c r="AS1396" s="71">
        <v>-30.469747620864005</v>
      </c>
      <c r="AT1396" s="71">
        <v>36.206227077060383</v>
      </c>
      <c r="AU1396" s="71">
        <v>26.19626591863986</v>
      </c>
      <c r="AV1396" s="72">
        <v>37.761455939873926</v>
      </c>
      <c r="AW1396" s="73">
        <v>-7845.6200000000681</v>
      </c>
      <c r="AX1396" s="73">
        <v>-14549.410000000105</v>
      </c>
      <c r="AY1396" s="73">
        <v>-26322.680000000037</v>
      </c>
      <c r="AZ1396" s="73">
        <v>-50352.720000000045</v>
      </c>
      <c r="BA1396" s="73">
        <v>-2002.280000000057</v>
      </c>
      <c r="BB1396" s="73">
        <v>-1246.8699999999953</v>
      </c>
      <c r="BC1396" s="73">
        <v>-21120.550000000017</v>
      </c>
      <c r="BD1396" s="73">
        <v>5252.9700000000448</v>
      </c>
      <c r="BE1396" s="73">
        <v>152417.98999999993</v>
      </c>
      <c r="BF1396" s="73">
        <v>-57706.070000000036</v>
      </c>
      <c r="BG1396" s="73">
        <v>44197.679999999978</v>
      </c>
      <c r="BH1396" s="73">
        <v>32663.379999999946</v>
      </c>
      <c r="BI1396" s="73">
        <v>26068.099999999991</v>
      </c>
      <c r="BJ1396" s="71">
        <v>8.114839632762104</v>
      </c>
      <c r="BK1396" s="71">
        <v>7.4214662476311872</v>
      </c>
      <c r="BL1396" s="71">
        <v>6.6550691400180408</v>
      </c>
      <c r="BM1396" s="71">
        <v>6.6965121701329871</v>
      </c>
      <c r="BN1396" s="71">
        <v>-4.3753548801060269</v>
      </c>
      <c r="BO1396" s="71">
        <v>-0.2945950614670263</v>
      </c>
      <c r="BP1396" s="71">
        <v>11.445538525627526</v>
      </c>
      <c r="BQ1396" s="71">
        <v>12.349867553595105</v>
      </c>
      <c r="BR1396" s="72">
        <v>7.7220253527113094</v>
      </c>
      <c r="BS1396" s="72">
        <v>6.7637710980860781</v>
      </c>
      <c r="BT1396" s="71">
        <v>9.5682449796519631</v>
      </c>
      <c r="BU1396" s="71">
        <v>7.4054569325501074</v>
      </c>
      <c r="BV1396" s="71">
        <v>7.1471771301193989</v>
      </c>
      <c r="BW1396" s="71">
        <v>7.2681412542000849</v>
      </c>
      <c r="BX1396" s="75">
        <v>3142</v>
      </c>
      <c r="BY1396" s="75">
        <v>3173</v>
      </c>
      <c r="BZ1396" s="75">
        <v>2833</v>
      </c>
      <c r="CA1396" s="75">
        <v>2948</v>
      </c>
      <c r="CB1396" s="75">
        <v>4156</v>
      </c>
      <c r="CC1396" s="75">
        <v>4740</v>
      </c>
      <c r="CD1396" s="75">
        <v>2762</v>
      </c>
      <c r="CE1396" s="75">
        <v>2786</v>
      </c>
      <c r="CF1396" s="75">
        <v>5264</v>
      </c>
      <c r="CG1396" s="75">
        <v>3237</v>
      </c>
      <c r="CH1396" s="75">
        <v>3791</v>
      </c>
      <c r="CI1396" s="75">
        <v>3711</v>
      </c>
      <c r="CJ1396" s="75">
        <v>2231</v>
      </c>
      <c r="CK1396" s="75">
        <v>23782</v>
      </c>
      <c r="CL1396" s="73">
        <v>432785.35</v>
      </c>
      <c r="CM1396" s="73">
        <v>431528.12000000005</v>
      </c>
      <c r="CN1396" s="73">
        <v>362312.18999999994</v>
      </c>
      <c r="CO1396" s="73">
        <v>442133.31000000017</v>
      </c>
      <c r="CP1396" s="73">
        <v>433503.19000000018</v>
      </c>
      <c r="CQ1396" s="73">
        <v>308516.83</v>
      </c>
      <c r="CR1396" s="73">
        <v>315383.12999999995</v>
      </c>
      <c r="CS1396" s="73">
        <v>470721.25</v>
      </c>
      <c r="CT1396" s="73">
        <v>474085.30000000005</v>
      </c>
      <c r="CU1396" s="73">
        <v>460239.45000000007</v>
      </c>
      <c r="CV1396" s="73">
        <v>432266.22</v>
      </c>
      <c r="CW1396" s="73">
        <v>421200.36</v>
      </c>
      <c r="CX1396" s="73">
        <v>450395.53</v>
      </c>
      <c r="CY1396" s="77"/>
      <c r="CZ1396" s="4">
        <v>5334</v>
      </c>
      <c r="DA1396" s="76" t="str">
        <f t="shared" si="48"/>
        <v>5334</v>
      </c>
      <c r="DB1396" s="71">
        <v>6.2361197585535129</v>
      </c>
      <c r="DC1396" s="71">
        <v>9.4283429407830806</v>
      </c>
      <c r="DD1396" s="71">
        <v>2.1728100730684865</v>
      </c>
      <c r="DE1396" s="71">
        <v>3.5307014735067206</v>
      </c>
      <c r="DF1396" s="71">
        <v>2.370661550293768</v>
      </c>
      <c r="DG1396" s="71">
        <v>1.4480285798039001</v>
      </c>
      <c r="DH1396" s="71">
        <v>0.92866616015127268</v>
      </c>
      <c r="DI1396" s="71">
        <v>1.2130034279945412</v>
      </c>
      <c r="DJ1396" s="71">
        <v>0.50134999808143699</v>
      </c>
      <c r="DK1396" s="71">
        <v>0.53144667135480383</v>
      </c>
      <c r="DL1396" s="71">
        <v>0.33475262620338675</v>
      </c>
      <c r="DM1396" s="71">
        <v>0.99016345016621732</v>
      </c>
      <c r="DN1396" s="71">
        <v>0.51381313503485371</v>
      </c>
      <c r="DO1396" s="71">
        <v>0.67067302872380508</v>
      </c>
      <c r="DQ1396" s="71"/>
      <c r="DR1396" s="71"/>
      <c r="DS1396" s="71"/>
      <c r="DT1396" s="71"/>
      <c r="DU1396" s="71"/>
      <c r="DV1396" s="71"/>
      <c r="DW1396" s="71"/>
      <c r="DX1396" s="71"/>
      <c r="DY1396" s="71"/>
      <c r="DZ1396" s="71"/>
      <c r="EA1396" s="71"/>
      <c r="EB1396" s="71"/>
      <c r="EC1396" s="71"/>
      <c r="ED1396" s="71"/>
    </row>
    <row r="1397" spans="1:134">
      <c r="A1397" s="4">
        <v>1484</v>
      </c>
      <c r="B1397" s="46" t="s">
        <v>10513</v>
      </c>
      <c r="C1397" s="65" t="str">
        <f t="shared" si="47"/>
        <v>1484</v>
      </c>
      <c r="D1397" s="69">
        <v>471439.11999999994</v>
      </c>
      <c r="E1397" s="68">
        <v>4438305.7699999986</v>
      </c>
      <c r="F1397" s="68">
        <v>163454.46999999997</v>
      </c>
      <c r="G1397" s="69">
        <v>749984.97999999905</v>
      </c>
      <c r="H1397" s="70">
        <v>98.672667772389431</v>
      </c>
      <c r="I1397" s="70">
        <v>20.334049631295748</v>
      </c>
      <c r="J1397" s="69">
        <v>604617.64999999991</v>
      </c>
      <c r="K1397" s="69">
        <v>570697.44000000018</v>
      </c>
      <c r="L1397" s="69">
        <v>594002.7799999998</v>
      </c>
      <c r="M1397" s="69">
        <v>729039.34999999986</v>
      </c>
      <c r="N1397" s="69">
        <v>945231.5</v>
      </c>
      <c r="O1397" s="69">
        <v>903140.31000000017</v>
      </c>
      <c r="P1397" s="69">
        <v>566284.54</v>
      </c>
      <c r="Q1397" s="69">
        <v>569858.44000000006</v>
      </c>
      <c r="R1397" s="69">
        <v>906682.89</v>
      </c>
      <c r="S1397" s="69">
        <v>554085.74999999977</v>
      </c>
      <c r="T1397" s="69">
        <v>635681.17999999993</v>
      </c>
      <c r="U1397" s="69">
        <v>734273.85000000009</v>
      </c>
      <c r="V1397" s="69">
        <v>471439.11999999994</v>
      </c>
      <c r="W1397" s="70">
        <v>111.02199048042685</v>
      </c>
      <c r="X1397" s="70">
        <v>104.20627037011656</v>
      </c>
      <c r="Y1397" s="70">
        <v>106.69719418372385</v>
      </c>
      <c r="Z1397" s="71">
        <v>112.71298853047533</v>
      </c>
      <c r="AA1397" s="71">
        <v>107.53823013681267</v>
      </c>
      <c r="AB1397" s="71">
        <v>84.588614903838234</v>
      </c>
      <c r="AC1397" s="71">
        <v>96.698318662328248</v>
      </c>
      <c r="AD1397" s="71">
        <v>96.341474152140293</v>
      </c>
      <c r="AE1397" s="71">
        <v>92.262729106037867</v>
      </c>
      <c r="AF1397" s="71">
        <v>97.100187528924621</v>
      </c>
      <c r="AG1397" s="71">
        <v>91.59406640998975</v>
      </c>
      <c r="AH1397" s="71">
        <v>106.1105971427337</v>
      </c>
      <c r="AI1397" s="71">
        <v>123.5653656578948</v>
      </c>
      <c r="AJ1397" s="71">
        <v>0.69255335687696817</v>
      </c>
      <c r="AK1397" s="71">
        <v>1.8380575970943003</v>
      </c>
      <c r="AL1397" s="71">
        <v>2.5185496868754376</v>
      </c>
      <c r="AM1397" s="71">
        <v>7.5329015218166706</v>
      </c>
      <c r="AN1397" s="71">
        <v>4.0396941132402109</v>
      </c>
      <c r="AO1397" s="71">
        <v>-3.2540247062830985</v>
      </c>
      <c r="AP1397" s="71">
        <v>-3.1754332252509343</v>
      </c>
      <c r="AQ1397" s="71">
        <v>20.649620356826269</v>
      </c>
      <c r="AR1397" s="71">
        <v>77.023267997101641</v>
      </c>
      <c r="AS1397" s="71">
        <v>-25.90973610818963</v>
      </c>
      <c r="AT1397" s="71">
        <v>19.695082389918127</v>
      </c>
      <c r="AU1397" s="71">
        <v>38.012115688683281</v>
      </c>
      <c r="AV1397" s="72">
        <v>53.072278115159307</v>
      </c>
      <c r="AW1397" s="73">
        <v>4158.4999999996508</v>
      </c>
      <c r="AX1397" s="73">
        <v>10300.420000000275</v>
      </c>
      <c r="AY1397" s="73">
        <v>14592.729999999632</v>
      </c>
      <c r="AZ1397" s="73">
        <v>51070.709999999846</v>
      </c>
      <c r="BA1397" s="73">
        <v>36734.759999999893</v>
      </c>
      <c r="BB1397" s="73">
        <v>-20095.199999999721</v>
      </c>
      <c r="BC1397" s="73">
        <v>-18571.719999999856</v>
      </c>
      <c r="BD1397" s="73">
        <v>97533.339999999967</v>
      </c>
      <c r="BE1397" s="73">
        <v>394500.00000000012</v>
      </c>
      <c r="BF1397" s="73">
        <v>-193766.56000000029</v>
      </c>
      <c r="BG1397" s="73">
        <v>104597.3899999999</v>
      </c>
      <c r="BH1397" s="73">
        <v>202238.06000000006</v>
      </c>
      <c r="BI1397" s="73">
        <v>163454.46999999997</v>
      </c>
      <c r="BJ1397" s="71">
        <v>18.625591625151941</v>
      </c>
      <c r="BK1397" s="71">
        <v>10.763490513987007</v>
      </c>
      <c r="BL1397" s="71">
        <v>13.322593025232024</v>
      </c>
      <c r="BM1397" s="71">
        <v>12.039506109057818</v>
      </c>
      <c r="BN1397" s="71">
        <v>5.5113460857041865</v>
      </c>
      <c r="BO1397" s="71">
        <v>10.891074453049217</v>
      </c>
      <c r="BP1397" s="71">
        <v>22.605007659959465</v>
      </c>
      <c r="BQ1397" s="71">
        <v>22.409982977691893</v>
      </c>
      <c r="BR1397" s="72">
        <v>16.44202700303212</v>
      </c>
      <c r="BS1397" s="72">
        <v>15.213082343536673</v>
      </c>
      <c r="BT1397" s="71">
        <v>16.202580450424701</v>
      </c>
      <c r="BU1397" s="71">
        <v>17.145801193472256</v>
      </c>
      <c r="BV1397" s="71">
        <v>15.758466904776743</v>
      </c>
      <c r="BW1397" s="71">
        <v>16.491394030048152</v>
      </c>
      <c r="BX1397" s="75">
        <v>17274</v>
      </c>
      <c r="BY1397" s="75">
        <v>15036</v>
      </c>
      <c r="BZ1397" s="75">
        <v>14410</v>
      </c>
      <c r="CA1397" s="75">
        <v>16639</v>
      </c>
      <c r="CB1397" s="75">
        <v>21249</v>
      </c>
      <c r="CC1397" s="75">
        <v>21486</v>
      </c>
      <c r="CD1397" s="75">
        <v>16210</v>
      </c>
      <c r="CE1397" s="75">
        <v>15419</v>
      </c>
      <c r="CF1397" s="75">
        <v>19379</v>
      </c>
      <c r="CG1397" s="75">
        <v>14655</v>
      </c>
      <c r="CH1397" s="75">
        <v>16684</v>
      </c>
      <c r="CI1397" s="75">
        <v>19177</v>
      </c>
      <c r="CJ1397" s="75">
        <v>11698</v>
      </c>
      <c r="CK1397" s="75">
        <v>113222</v>
      </c>
      <c r="CL1397" s="73">
        <v>1032846.78</v>
      </c>
      <c r="CM1397" s="73">
        <v>1156576.3699999996</v>
      </c>
      <c r="CN1397" s="73">
        <v>995679.47</v>
      </c>
      <c r="CO1397" s="73">
        <v>1044639.7999999999</v>
      </c>
      <c r="CP1397" s="73">
        <v>1007495.7899999997</v>
      </c>
      <c r="CQ1397" s="73">
        <v>755681.98</v>
      </c>
      <c r="CR1397" s="73">
        <v>815093.77999999968</v>
      </c>
      <c r="CS1397" s="73">
        <v>1044660.3699999998</v>
      </c>
      <c r="CT1397" s="73">
        <v>998136.3899999999</v>
      </c>
      <c r="CU1397" s="73">
        <v>983326.54000000015</v>
      </c>
      <c r="CV1397" s="73">
        <v>1144320.98</v>
      </c>
      <c r="CW1397" s="73">
        <v>1146236.8899999999</v>
      </c>
      <c r="CX1397" s="73">
        <v>1119654.8500000001</v>
      </c>
      <c r="CY1397" s="77"/>
      <c r="CZ1397" s="4">
        <v>1484</v>
      </c>
      <c r="DA1397" s="76" t="str">
        <f t="shared" si="48"/>
        <v>1484</v>
      </c>
      <c r="DB1397" s="71">
        <v>1.2723032399368437</v>
      </c>
      <c r="DC1397" s="71">
        <v>3.5643251842129056</v>
      </c>
      <c r="DD1397" s="71">
        <v>0.55954254666811443</v>
      </c>
      <c r="DE1397" s="71">
        <v>0.26777295385351202</v>
      </c>
      <c r="DF1397" s="71">
        <v>0.31031316194403907</v>
      </c>
      <c r="DG1397" s="71">
        <v>0.47008197139300062</v>
      </c>
      <c r="DH1397" s="71">
        <v>0.40911271218090056</v>
      </c>
      <c r="DI1397" s="71">
        <v>0.11350716510250039</v>
      </c>
      <c r="DJ1397" s="71">
        <v>0.19118910381478593</v>
      </c>
      <c r="DK1397" s="71">
        <v>7.4243445018021922E-2</v>
      </c>
      <c r="DL1397" s="71">
        <v>8.9852459632383821E-2</v>
      </c>
      <c r="DM1397" s="71">
        <v>0.12449939301594189</v>
      </c>
      <c r="DN1397" s="71">
        <v>0.1239205529257513</v>
      </c>
      <c r="DO1397" s="71">
        <v>0.16203524079387521</v>
      </c>
      <c r="DQ1397" s="71"/>
      <c r="DR1397" s="71"/>
      <c r="DS1397" s="71"/>
      <c r="DT1397" s="71"/>
      <c r="DU1397" s="71"/>
      <c r="DV1397" s="71"/>
      <c r="DW1397" s="71"/>
      <c r="DX1397" s="71"/>
      <c r="DY1397" s="71"/>
      <c r="DZ1397" s="71"/>
      <c r="EA1397" s="71"/>
      <c r="EB1397" s="71"/>
      <c r="EC1397" s="71"/>
      <c r="ED1397" s="71"/>
    </row>
    <row r="1398" spans="1:134">
      <c r="A1398" s="4">
        <v>1461</v>
      </c>
      <c r="B1398" s="46" t="s">
        <v>10520</v>
      </c>
      <c r="C1398" s="65" t="str">
        <f t="shared" si="47"/>
        <v>1461</v>
      </c>
      <c r="D1398" s="69">
        <v>142118.71</v>
      </c>
      <c r="E1398" s="68">
        <v>1605396.5499999993</v>
      </c>
      <c r="F1398" s="68">
        <v>28461.640000000014</v>
      </c>
      <c r="G1398" s="69">
        <v>276173.15999999968</v>
      </c>
      <c r="H1398" s="70">
        <v>97.992164794818976</v>
      </c>
      <c r="I1398" s="70">
        <v>20.777031316007744</v>
      </c>
      <c r="J1398" s="69">
        <v>203116.66999999993</v>
      </c>
      <c r="K1398" s="69">
        <v>195654.07</v>
      </c>
      <c r="L1398" s="69">
        <v>174908.15</v>
      </c>
      <c r="M1398" s="69">
        <v>200442.47999999995</v>
      </c>
      <c r="N1398" s="69">
        <v>320083.1999999999</v>
      </c>
      <c r="O1398" s="69">
        <v>333590.33999999997</v>
      </c>
      <c r="P1398" s="69">
        <v>188322.94</v>
      </c>
      <c r="Q1398" s="69">
        <v>164099.99</v>
      </c>
      <c r="R1398" s="69">
        <v>473485.63999999996</v>
      </c>
      <c r="S1398" s="69">
        <v>182060.32000000004</v>
      </c>
      <c r="T1398" s="69">
        <v>224322.75</v>
      </c>
      <c r="U1398" s="69">
        <v>230986.19999999995</v>
      </c>
      <c r="V1398" s="69">
        <v>142118.71</v>
      </c>
      <c r="W1398" s="70">
        <v>94.623870980864112</v>
      </c>
      <c r="X1398" s="70">
        <v>94.684892233170288</v>
      </c>
      <c r="Y1398" s="70">
        <v>71.069693744565981</v>
      </c>
      <c r="Z1398" s="71">
        <v>81.804411915607915</v>
      </c>
      <c r="AA1398" s="71">
        <v>109.16125143079165</v>
      </c>
      <c r="AB1398" s="71">
        <v>99.171734181340426</v>
      </c>
      <c r="AC1398" s="71">
        <v>90.366666429940921</v>
      </c>
      <c r="AD1398" s="71">
        <v>80.463016883284709</v>
      </c>
      <c r="AE1398" s="71">
        <v>104.89793782411189</v>
      </c>
      <c r="AF1398" s="71">
        <v>87.599110453430896</v>
      </c>
      <c r="AG1398" s="71">
        <v>103.85806354708653</v>
      </c>
      <c r="AH1398" s="71">
        <v>108.70580213339831</v>
      </c>
      <c r="AI1398" s="71">
        <v>102.79145636701389</v>
      </c>
      <c r="AJ1398" s="71">
        <v>-21.917440332386839</v>
      </c>
      <c r="AK1398" s="71">
        <v>-16.099510728597455</v>
      </c>
      <c r="AL1398" s="71">
        <v>-21.230991895186335</v>
      </c>
      <c r="AM1398" s="71">
        <v>-14.29654772089104</v>
      </c>
      <c r="AN1398" s="71">
        <v>-10.102847066721864</v>
      </c>
      <c r="AO1398" s="71">
        <v>-13.199042778368863</v>
      </c>
      <c r="AP1398" s="71">
        <v>-8.8620276749837643</v>
      </c>
      <c r="AQ1398" s="71">
        <v>-2.1998130055542742</v>
      </c>
      <c r="AR1398" s="71">
        <v>153.86469925476797</v>
      </c>
      <c r="AS1398" s="71">
        <v>-43.046560684320959</v>
      </c>
      <c r="AT1398" s="71">
        <v>33.757739035362853</v>
      </c>
      <c r="AU1398" s="71">
        <v>38.103551565924754</v>
      </c>
      <c r="AV1398" s="72">
        <v>25.041680205199746</v>
      </c>
      <c r="AW1398" s="73">
        <v>-57013.980000000098</v>
      </c>
      <c r="AX1398" s="73">
        <v>-37543.699999999983</v>
      </c>
      <c r="AY1398" s="73">
        <v>-47143.839999999967</v>
      </c>
      <c r="AZ1398" s="73">
        <v>-33436.640000000014</v>
      </c>
      <c r="BA1398" s="73">
        <v>-35971.680000000109</v>
      </c>
      <c r="BB1398" s="73">
        <v>-47423.19</v>
      </c>
      <c r="BC1398" s="73">
        <v>-18312.049999999988</v>
      </c>
      <c r="BD1398" s="73">
        <v>-3691.0899999999965</v>
      </c>
      <c r="BE1398" s="73">
        <v>286974.62</v>
      </c>
      <c r="BF1398" s="73">
        <v>-137604.86999999985</v>
      </c>
      <c r="BG1398" s="73">
        <v>56614.510000000009</v>
      </c>
      <c r="BH1398" s="73">
        <v>63730.399999999965</v>
      </c>
      <c r="BI1398" s="73">
        <v>28461.640000000014</v>
      </c>
      <c r="BJ1398" s="71">
        <v>8.9706815678321554</v>
      </c>
      <c r="BK1398" s="71">
        <v>7.5894621915046336</v>
      </c>
      <c r="BL1398" s="71">
        <v>10.39812674273522</v>
      </c>
      <c r="BM1398" s="71">
        <v>13.091304148434755</v>
      </c>
      <c r="BN1398" s="71">
        <v>0.84159544749057691</v>
      </c>
      <c r="BO1398" s="71">
        <v>4.8752740294587014</v>
      </c>
      <c r="BP1398" s="71">
        <v>16.555894376929174</v>
      </c>
      <c r="BQ1398" s="71">
        <v>13.629737094843414</v>
      </c>
      <c r="BR1398" s="72">
        <v>10.537909765996091</v>
      </c>
      <c r="BS1398" s="72">
        <v>9.0649442275835526</v>
      </c>
      <c r="BT1398" s="71">
        <v>13.839171338137948</v>
      </c>
      <c r="BU1398" s="71">
        <v>10.318985171466835</v>
      </c>
      <c r="BV1398" s="71">
        <v>10.402597784549144</v>
      </c>
      <c r="BW1398" s="71">
        <v>10.264210768368612</v>
      </c>
      <c r="BX1398" s="75">
        <v>4449</v>
      </c>
      <c r="BY1398" s="75">
        <v>4108</v>
      </c>
      <c r="BZ1398" s="75">
        <v>3660</v>
      </c>
      <c r="CA1398" s="75">
        <v>4004</v>
      </c>
      <c r="CB1398" s="75">
        <v>5674</v>
      </c>
      <c r="CC1398" s="75">
        <v>6434</v>
      </c>
      <c r="CD1398" s="75">
        <v>3818</v>
      </c>
      <c r="CE1398" s="75">
        <v>3586</v>
      </c>
      <c r="CF1398" s="75">
        <v>7223</v>
      </c>
      <c r="CG1398" s="75">
        <v>4206</v>
      </c>
      <c r="CH1398" s="75">
        <v>4892</v>
      </c>
      <c r="CI1398" s="75">
        <v>5103</v>
      </c>
      <c r="CJ1398" s="75">
        <v>3164</v>
      </c>
      <c r="CK1398" s="75">
        <v>31992</v>
      </c>
      <c r="CL1398" s="73">
        <v>603832.44000000006</v>
      </c>
      <c r="CM1398" s="73">
        <v>584327.17000000016</v>
      </c>
      <c r="CN1398" s="73">
        <v>544990.16999999993</v>
      </c>
      <c r="CO1398" s="73">
        <v>598322.34999999986</v>
      </c>
      <c r="CP1398" s="73">
        <v>609050.75999999989</v>
      </c>
      <c r="CQ1398" s="73">
        <v>467304.18999999994</v>
      </c>
      <c r="CR1398" s="73">
        <v>448901.14000000007</v>
      </c>
      <c r="CS1398" s="73">
        <v>655794.43999999994</v>
      </c>
      <c r="CT1398" s="73">
        <v>513197.88999999984</v>
      </c>
      <c r="CU1398" s="73">
        <v>509671.38999999996</v>
      </c>
      <c r="CV1398" s="73">
        <v>494784.76</v>
      </c>
      <c r="CW1398" s="73">
        <v>573450.33000000007</v>
      </c>
      <c r="CX1398" s="73">
        <v>593632.03000000014</v>
      </c>
      <c r="CY1398" s="77"/>
      <c r="CZ1398" s="4">
        <v>1461</v>
      </c>
      <c r="DA1398" s="76" t="str">
        <f t="shared" si="48"/>
        <v>1461</v>
      </c>
      <c r="DB1398" s="71">
        <v>4.701208897301961</v>
      </c>
      <c r="DC1398" s="71">
        <v>5.0073511832980326</v>
      </c>
      <c r="DD1398" s="71">
        <v>0.262991426078443</v>
      </c>
      <c r="DE1398" s="71">
        <v>0.42143785811228179</v>
      </c>
      <c r="DF1398" s="71">
        <v>0.2174612124694498</v>
      </c>
      <c r="DG1398" s="71">
        <v>0.46779291573540099</v>
      </c>
      <c r="DH1398" s="71">
        <v>0.50307058298344765</v>
      </c>
      <c r="DI1398" s="71">
        <v>0.67665923675179351</v>
      </c>
      <c r="DJ1398" s="71">
        <v>0.12630844843087932</v>
      </c>
      <c r="DK1398" s="71">
        <v>0.14477421831034296</v>
      </c>
      <c r="DL1398" s="71">
        <v>0.13678186422463176</v>
      </c>
      <c r="DM1398" s="71">
        <v>4.467535258562786E-2</v>
      </c>
      <c r="DN1398" s="72">
        <v>0.13094110610524132</v>
      </c>
      <c r="DO1398" s="71">
        <v>0.21918922886693121</v>
      </c>
      <c r="DQ1398" s="71"/>
      <c r="DR1398" s="71"/>
      <c r="DS1398" s="71"/>
      <c r="DT1398" s="71"/>
      <c r="DU1398" s="71"/>
      <c r="DV1398" s="71"/>
      <c r="DW1398" s="71"/>
      <c r="DX1398" s="71"/>
      <c r="DY1398" s="71"/>
      <c r="DZ1398" s="71"/>
      <c r="EA1398" s="71"/>
      <c r="EB1398" s="71"/>
      <c r="EC1398" s="71"/>
      <c r="ED1398" s="71"/>
    </row>
    <row r="1399" spans="1:134">
      <c r="A1399" s="4">
        <v>5338</v>
      </c>
      <c r="B1399" s="46" t="s">
        <v>10527</v>
      </c>
      <c r="C1399" s="65" t="str">
        <f t="shared" si="47"/>
        <v>5338</v>
      </c>
      <c r="D1399" s="69">
        <v>85773.39999999998</v>
      </c>
      <c r="E1399" s="68">
        <v>1222283.0999999999</v>
      </c>
      <c r="F1399" s="68">
        <v>749.91999999999825</v>
      </c>
      <c r="G1399" s="69">
        <v>147961.34000000032</v>
      </c>
      <c r="H1399" s="70">
        <v>90.677241791687521</v>
      </c>
      <c r="I1399" s="70">
        <v>13.772534961965244</v>
      </c>
      <c r="J1399" s="69">
        <v>147880.10999999996</v>
      </c>
      <c r="K1399" s="69">
        <v>135780.21999999997</v>
      </c>
      <c r="L1399" s="69">
        <v>132000.68</v>
      </c>
      <c r="M1399" s="69">
        <v>161697.49999999997</v>
      </c>
      <c r="N1399" s="69">
        <v>274451.35999999993</v>
      </c>
      <c r="O1399" s="69">
        <v>302845.16000000003</v>
      </c>
      <c r="P1399" s="69">
        <v>121455.01999999999</v>
      </c>
      <c r="Q1399" s="69">
        <v>135228.27999999997</v>
      </c>
      <c r="R1399" s="69">
        <v>414045.9</v>
      </c>
      <c r="S1399" s="69">
        <v>151980.91999999998</v>
      </c>
      <c r="T1399" s="69">
        <v>150398.04999999999</v>
      </c>
      <c r="U1399" s="69">
        <v>163401.52999999994</v>
      </c>
      <c r="V1399" s="69">
        <v>85773.39999999998</v>
      </c>
      <c r="W1399" s="70">
        <v>87.249578614584834</v>
      </c>
      <c r="X1399" s="70">
        <v>83.387381304906128</v>
      </c>
      <c r="Y1399" s="70">
        <v>84.972610700620393</v>
      </c>
      <c r="Z1399" s="71">
        <v>73.934061027662921</v>
      </c>
      <c r="AA1399" s="71">
        <v>140.94547781410026</v>
      </c>
      <c r="AB1399" s="71">
        <v>114.38592679727584</v>
      </c>
      <c r="AC1399" s="71">
        <v>78.856575621547691</v>
      </c>
      <c r="AD1399" s="71">
        <v>84.290724332004146</v>
      </c>
      <c r="AE1399" s="71">
        <v>104.11825484499442</v>
      </c>
      <c r="AF1399" s="71">
        <v>84.626095186619537</v>
      </c>
      <c r="AG1399" s="71">
        <v>86.934290026771237</v>
      </c>
      <c r="AH1399" s="71">
        <v>90.940339911104118</v>
      </c>
      <c r="AI1399" s="71">
        <v>82.827782324740085</v>
      </c>
      <c r="AJ1399" s="71">
        <v>-16.962982295743878</v>
      </c>
      <c r="AK1399" s="71">
        <v>-27.209877310940588</v>
      </c>
      <c r="AL1399" s="71">
        <v>-27.532906753228513</v>
      </c>
      <c r="AM1399" s="71">
        <v>-24.947609883248354</v>
      </c>
      <c r="AN1399" s="71">
        <v>1.3654068708599976</v>
      </c>
      <c r="AO1399" s="71">
        <v>-1.9441800134389897E-2</v>
      </c>
      <c r="AP1399" s="71">
        <v>-19.926051518022604</v>
      </c>
      <c r="AQ1399" s="71">
        <v>3.7771192446728552</v>
      </c>
      <c r="AR1399" s="71">
        <v>154.18361957129511</v>
      </c>
      <c r="AS1399" s="71">
        <v>-43.698863722661365</v>
      </c>
      <c r="AT1399" s="71">
        <v>12.174842570934551</v>
      </c>
      <c r="AU1399" s="71">
        <v>16.380162140121367</v>
      </c>
      <c r="AV1399" s="72">
        <v>0.88201517980679434</v>
      </c>
      <c r="AW1399" s="73">
        <v>-30209.270000000048</v>
      </c>
      <c r="AX1399" s="73">
        <v>-50756.380000000034</v>
      </c>
      <c r="AY1399" s="73">
        <v>-50151.899999999994</v>
      </c>
      <c r="AZ1399" s="73">
        <v>-53748.670000000013</v>
      </c>
      <c r="BA1399" s="73">
        <v>3708.8899999999558</v>
      </c>
      <c r="BB1399" s="73">
        <v>1687.9200000000419</v>
      </c>
      <c r="BC1399" s="73">
        <v>-30223.549999999988</v>
      </c>
      <c r="BD1399" s="73">
        <v>4921.8299999999726</v>
      </c>
      <c r="BE1399" s="73">
        <v>251153.46000000002</v>
      </c>
      <c r="BF1399" s="73">
        <v>-117961.98000000004</v>
      </c>
      <c r="BG1399" s="73">
        <v>16323.379999999976</v>
      </c>
      <c r="BH1399" s="73">
        <v>22998.279999999941</v>
      </c>
      <c r="BI1399" s="73">
        <v>749.91999999999825</v>
      </c>
      <c r="BJ1399" s="71">
        <v>16.12742034486411</v>
      </c>
      <c r="BK1399" s="71">
        <v>12.137407546037348</v>
      </c>
      <c r="BL1399" s="71">
        <v>12.864382822454241</v>
      </c>
      <c r="BM1399" s="71">
        <v>11.11001279555744</v>
      </c>
      <c r="BN1399" s="71">
        <v>-9.4641056774332544E-2</v>
      </c>
      <c r="BO1399" s="71">
        <v>8.9535465882044871</v>
      </c>
      <c r="BP1399" s="71">
        <v>16.328743260601311</v>
      </c>
      <c r="BQ1399" s="71">
        <v>15.903019050621017</v>
      </c>
      <c r="BR1399" s="72">
        <v>12.170652334154553</v>
      </c>
      <c r="BS1399" s="72">
        <v>9.2637563739600903</v>
      </c>
      <c r="BT1399" s="71">
        <v>10.566959230642539</v>
      </c>
      <c r="BU1399" s="71">
        <v>12.080651935954625</v>
      </c>
      <c r="BV1399" s="71">
        <v>11.278761078941669</v>
      </c>
      <c r="BW1399" s="71">
        <v>10.714067278643432</v>
      </c>
      <c r="BX1399" s="75">
        <v>4075</v>
      </c>
      <c r="BY1399" s="75">
        <v>3886</v>
      </c>
      <c r="BZ1399" s="75">
        <v>3469</v>
      </c>
      <c r="CA1399" s="75">
        <v>3724</v>
      </c>
      <c r="CB1399" s="75">
        <v>5274</v>
      </c>
      <c r="CC1399" s="75">
        <v>6536</v>
      </c>
      <c r="CD1399" s="75">
        <v>3119</v>
      </c>
      <c r="CE1399" s="75">
        <v>3305</v>
      </c>
      <c r="CF1399" s="75">
        <v>7171</v>
      </c>
      <c r="CG1399" s="75">
        <v>3706</v>
      </c>
      <c r="CH1399" s="75">
        <v>3705</v>
      </c>
      <c r="CI1399" s="75">
        <v>4116</v>
      </c>
      <c r="CJ1399" s="75">
        <v>2317</v>
      </c>
      <c r="CK1399" s="75">
        <v>27439</v>
      </c>
      <c r="CL1399" s="73">
        <v>388561.73000000004</v>
      </c>
      <c r="CM1399" s="73">
        <v>402827.22000000003</v>
      </c>
      <c r="CN1399" s="73">
        <v>369649.40999999986</v>
      </c>
      <c r="CO1399" s="73">
        <v>378275.94999999995</v>
      </c>
      <c r="CP1399" s="73">
        <v>459925.39</v>
      </c>
      <c r="CQ1399" s="73">
        <v>303967.71000000014</v>
      </c>
      <c r="CR1399" s="73">
        <v>292553.96000000002</v>
      </c>
      <c r="CS1399" s="73">
        <v>462142.99999999994</v>
      </c>
      <c r="CT1399" s="73">
        <v>333637.27999999997</v>
      </c>
      <c r="CU1399" s="73">
        <v>376959.80999999988</v>
      </c>
      <c r="CV1399" s="73">
        <v>423223.70000000013</v>
      </c>
      <c r="CW1399" s="73">
        <v>410438.08</v>
      </c>
      <c r="CX1399" s="73">
        <v>373002.84999999992</v>
      </c>
      <c r="CY1399" s="77"/>
      <c r="CZ1399" s="4">
        <v>5338</v>
      </c>
      <c r="DA1399" s="76" t="str">
        <f t="shared" si="48"/>
        <v>5338</v>
      </c>
      <c r="DB1399" s="71">
        <v>0.71520273117633304</v>
      </c>
      <c r="DC1399" s="71">
        <v>2.2232233667612764</v>
      </c>
      <c r="DD1399" s="71">
        <v>0.23957117756045446</v>
      </c>
      <c r="DE1399" s="71">
        <v>0.64414348812266331</v>
      </c>
      <c r="DF1399" s="71">
        <v>0.53252594457466906</v>
      </c>
      <c r="DG1399" s="71">
        <v>0.27504558931551254</v>
      </c>
      <c r="DH1399" s="71">
        <v>0.14075658842109015</v>
      </c>
      <c r="DI1399" s="71">
        <v>4.5430232679038132E-2</v>
      </c>
      <c r="DJ1399" s="71">
        <v>6.9401379504235389E-2</v>
      </c>
      <c r="DK1399" s="71">
        <v>0</v>
      </c>
      <c r="DL1399" s="71">
        <v>0</v>
      </c>
      <c r="DM1399" s="71">
        <v>0</v>
      </c>
      <c r="DN1399" s="71">
        <v>1.5809956859950465E-2</v>
      </c>
      <c r="DO1399" s="71">
        <v>4.3475855873625603E-2</v>
      </c>
      <c r="DQ1399" s="71"/>
      <c r="DR1399" s="71"/>
      <c r="DS1399" s="71"/>
      <c r="DT1399" s="71"/>
      <c r="DU1399" s="71"/>
      <c r="DV1399" s="71"/>
      <c r="DW1399" s="71"/>
      <c r="DX1399" s="71"/>
      <c r="DY1399" s="71"/>
      <c r="DZ1399" s="71"/>
      <c r="EA1399" s="71"/>
      <c r="EB1399" s="71"/>
      <c r="EC1399" s="71"/>
      <c r="ED1399" s="71"/>
    </row>
    <row r="1400" spans="1:134">
      <c r="A1400" s="4">
        <v>1288</v>
      </c>
      <c r="B1400" s="46" t="s">
        <v>10534</v>
      </c>
      <c r="C1400" s="65" t="str">
        <f t="shared" si="47"/>
        <v>1288</v>
      </c>
      <c r="D1400" s="69">
        <v>245317.08999999997</v>
      </c>
      <c r="E1400" s="68">
        <v>2816152.7800000003</v>
      </c>
      <c r="F1400" s="68">
        <v>6541.289999999979</v>
      </c>
      <c r="G1400" s="69">
        <v>74201.659999999218</v>
      </c>
      <c r="H1400" s="70">
        <v>81.307489264780983</v>
      </c>
      <c r="I1400" s="70">
        <v>2.7061627561033585</v>
      </c>
      <c r="J1400" s="69">
        <v>444307.33999999997</v>
      </c>
      <c r="K1400" s="69">
        <v>465713.54999999993</v>
      </c>
      <c r="L1400" s="69">
        <v>473457.40999999992</v>
      </c>
      <c r="M1400" s="69">
        <v>466444.14999999997</v>
      </c>
      <c r="N1400" s="69">
        <v>513506.88999999996</v>
      </c>
      <c r="O1400" s="69">
        <v>696039.87</v>
      </c>
      <c r="P1400" s="69">
        <v>361090.84</v>
      </c>
      <c r="Q1400" s="69">
        <v>375306.70000000007</v>
      </c>
      <c r="R1400" s="69">
        <v>682989.62</v>
      </c>
      <c r="S1400" s="69">
        <v>346693.41000000003</v>
      </c>
      <c r="T1400" s="69">
        <v>391590.96000000008</v>
      </c>
      <c r="U1400" s="69">
        <v>413164.16</v>
      </c>
      <c r="V1400" s="69">
        <v>245317.08999999997</v>
      </c>
      <c r="W1400" s="70">
        <v>99.475805866430392</v>
      </c>
      <c r="X1400" s="70">
        <v>103.01647029044101</v>
      </c>
      <c r="Y1400" s="70">
        <v>91.424074090508924</v>
      </c>
      <c r="Z1400" s="71">
        <v>91.319827494300625</v>
      </c>
      <c r="AA1400" s="71">
        <v>105.41570766004837</v>
      </c>
      <c r="AB1400" s="71">
        <v>106.24569536869639</v>
      </c>
      <c r="AC1400" s="71">
        <v>84.929015217537057</v>
      </c>
      <c r="AD1400" s="71">
        <v>79.133563963738695</v>
      </c>
      <c r="AE1400" s="71">
        <v>85.728475974102054</v>
      </c>
      <c r="AF1400" s="71">
        <v>78.440516508242666</v>
      </c>
      <c r="AG1400" s="71">
        <v>79.93402016912529</v>
      </c>
      <c r="AH1400" s="71">
        <v>78.465689054088472</v>
      </c>
      <c r="AI1400" s="71">
        <v>79.383657737254012</v>
      </c>
      <c r="AJ1400" s="71">
        <v>-7.6665121635463134</v>
      </c>
      <c r="AK1400" s="71">
        <v>-11.494981301412</v>
      </c>
      <c r="AL1400" s="71">
        <v>-4.0774868350462734</v>
      </c>
      <c r="AM1400" s="71">
        <v>-12.671095280896116</v>
      </c>
      <c r="AN1400" s="71">
        <v>-7.133389241839561</v>
      </c>
      <c r="AO1400" s="71">
        <v>1.2739695643757987</v>
      </c>
      <c r="AP1400" s="71">
        <v>-9.1483537835235769</v>
      </c>
      <c r="AQ1400" s="71">
        <v>3.5804669107714737</v>
      </c>
      <c r="AR1400" s="71">
        <v>52.147993639805357</v>
      </c>
      <c r="AS1400" s="71">
        <v>-33.860207428786424</v>
      </c>
      <c r="AT1400" s="71">
        <v>6.6522499418860237</v>
      </c>
      <c r="AU1400" s="71">
        <v>2.4855979989067523</v>
      </c>
      <c r="AV1400" s="72">
        <v>2.7395112905076457</v>
      </c>
      <c r="AW1400" s="73">
        <v>-36891.140000000072</v>
      </c>
      <c r="AX1400" s="73">
        <v>-60486.610000000102</v>
      </c>
      <c r="AY1400" s="73">
        <v>-20125.79000000027</v>
      </c>
      <c r="AZ1400" s="73">
        <v>-67679.289999999979</v>
      </c>
      <c r="BA1400" s="73">
        <v>-39429.979999999923</v>
      </c>
      <c r="BB1400" s="73">
        <v>18293.020000000135</v>
      </c>
      <c r="BC1400" s="73">
        <v>-36360.230000000098</v>
      </c>
      <c r="BD1400" s="73">
        <v>12973.23000000004</v>
      </c>
      <c r="BE1400" s="73">
        <v>234091.41000000015</v>
      </c>
      <c r="BF1400" s="73">
        <v>-177489.37999999995</v>
      </c>
      <c r="BG1400" s="73">
        <v>24424.810000000056</v>
      </c>
      <c r="BH1400" s="73">
        <v>10020.530000000028</v>
      </c>
      <c r="BI1400" s="73">
        <v>6541.289999999979</v>
      </c>
      <c r="BJ1400" s="71">
        <v>15.516904637825194</v>
      </c>
      <c r="BK1400" s="71">
        <v>11.764736634299721</v>
      </c>
      <c r="BL1400" s="71">
        <v>12.050671614995498</v>
      </c>
      <c r="BM1400" s="71">
        <v>12.60615223192266</v>
      </c>
      <c r="BN1400" s="71">
        <v>2.1033038444831238</v>
      </c>
      <c r="BO1400" s="71">
        <v>13.489896950756219</v>
      </c>
      <c r="BP1400" s="71">
        <v>20.255953542890968</v>
      </c>
      <c r="BQ1400" s="71">
        <v>20.961036951196384</v>
      </c>
      <c r="BR1400" s="72">
        <v>11.423603410897639</v>
      </c>
      <c r="BS1400" s="72">
        <v>13.582377608617502</v>
      </c>
      <c r="BT1400" s="71">
        <v>14.686292325681961</v>
      </c>
      <c r="BU1400" s="71">
        <v>14.043485646522367</v>
      </c>
      <c r="BV1400" s="71">
        <v>12.724226655746321</v>
      </c>
      <c r="BW1400" s="71">
        <v>13.527572426461109</v>
      </c>
      <c r="BX1400" s="75">
        <v>9565</v>
      </c>
      <c r="BY1400" s="75">
        <v>9725</v>
      </c>
      <c r="BZ1400" s="75">
        <v>9393</v>
      </c>
      <c r="CA1400" s="75">
        <v>9152</v>
      </c>
      <c r="CB1400" s="75">
        <v>9624</v>
      </c>
      <c r="CC1400" s="75">
        <v>12477</v>
      </c>
      <c r="CD1400" s="75">
        <v>7596</v>
      </c>
      <c r="CE1400" s="75">
        <v>7601</v>
      </c>
      <c r="CF1400" s="75">
        <v>11059</v>
      </c>
      <c r="CG1400" s="75">
        <v>7175</v>
      </c>
      <c r="CH1400" s="75">
        <v>7975</v>
      </c>
      <c r="CI1400" s="75">
        <v>8221</v>
      </c>
      <c r="CJ1400" s="75">
        <v>4856</v>
      </c>
      <c r="CK1400" s="75">
        <v>54483</v>
      </c>
      <c r="CL1400" s="73">
        <v>670597.35</v>
      </c>
      <c r="CM1400" s="73">
        <v>717507.36999999988</v>
      </c>
      <c r="CN1400" s="73">
        <v>780081.00999999989</v>
      </c>
      <c r="CO1400" s="73">
        <v>1018835.6599999999</v>
      </c>
      <c r="CP1400" s="73">
        <v>985671.85999999987</v>
      </c>
      <c r="CQ1400" s="73">
        <v>763034.19999999984</v>
      </c>
      <c r="CR1400" s="73">
        <v>728031.16999999981</v>
      </c>
      <c r="CS1400" s="73">
        <v>1057060.2599999998</v>
      </c>
      <c r="CT1400" s="73">
        <v>875150.19999999984</v>
      </c>
      <c r="CU1400" s="73">
        <v>800827.81999999972</v>
      </c>
      <c r="CV1400" s="73">
        <v>763468.49000000011</v>
      </c>
      <c r="CW1400" s="73">
        <v>761704.37999999977</v>
      </c>
      <c r="CX1400" s="73">
        <v>675272.78000000014</v>
      </c>
      <c r="CY1400" s="77"/>
      <c r="CZ1400" s="4">
        <v>1288</v>
      </c>
      <c r="DA1400" s="76" t="str">
        <f t="shared" si="48"/>
        <v>1288</v>
      </c>
      <c r="DB1400" s="71">
        <v>5.3963737876002797</v>
      </c>
      <c r="DC1400" s="71">
        <v>6.8333826320821522</v>
      </c>
      <c r="DD1400" s="71">
        <v>2.8552476260981772</v>
      </c>
      <c r="DE1400" s="71">
        <v>2.8547515252786639</v>
      </c>
      <c r="DF1400" s="71">
        <v>2.1971668538327589</v>
      </c>
      <c r="DG1400" s="71">
        <v>1.1866330127082587</v>
      </c>
      <c r="DH1400" s="71">
        <v>0.98161308558509741</v>
      </c>
      <c r="DI1400" s="71">
        <v>1.0858481751578626</v>
      </c>
      <c r="DJ1400" s="71">
        <v>1.2388943555687826</v>
      </c>
      <c r="DK1400" s="71">
        <v>1.1030169111711037</v>
      </c>
      <c r="DL1400" s="71">
        <v>1.2927092399764117</v>
      </c>
      <c r="DM1400" s="71">
        <v>0.58514200136773908</v>
      </c>
      <c r="DN1400" s="72">
        <v>1.0506413880575192</v>
      </c>
      <c r="DO1400" s="71">
        <v>1.0636684701619337</v>
      </c>
      <c r="DQ1400" s="71"/>
      <c r="DR1400" s="71"/>
      <c r="DS1400" s="71"/>
      <c r="DT1400" s="71"/>
      <c r="DU1400" s="71"/>
      <c r="DV1400" s="71"/>
      <c r="DW1400" s="71"/>
      <c r="DX1400" s="71"/>
      <c r="DY1400" s="71"/>
      <c r="DZ1400" s="71"/>
      <c r="EA1400" s="71"/>
      <c r="EB1400" s="71"/>
      <c r="EC1400" s="71"/>
      <c r="ED1400" s="71"/>
    </row>
    <row r="1401" spans="1:134">
      <c r="A1401" s="4">
        <v>1488</v>
      </c>
      <c r="B1401" s="46" t="s">
        <v>10541</v>
      </c>
      <c r="C1401" s="65" t="str">
        <f t="shared" si="47"/>
        <v>1488</v>
      </c>
      <c r="D1401" s="69">
        <v>205868.46000000002</v>
      </c>
      <c r="E1401" s="68">
        <v>2234716.1700000004</v>
      </c>
      <c r="F1401" s="68">
        <v>65234.330000000045</v>
      </c>
      <c r="G1401" s="69">
        <v>390341.58000000077</v>
      </c>
      <c r="H1401" s="70">
        <v>99.437164713083988</v>
      </c>
      <c r="I1401" s="70">
        <v>21.163899248904784</v>
      </c>
      <c r="J1401" s="69">
        <v>273646.8899999999</v>
      </c>
      <c r="K1401" s="69">
        <v>301520.66000000003</v>
      </c>
      <c r="L1401" s="69">
        <v>285616.57</v>
      </c>
      <c r="M1401" s="69">
        <v>311976.51</v>
      </c>
      <c r="N1401" s="69">
        <v>372792.71</v>
      </c>
      <c r="O1401" s="69">
        <v>439034.16999999993</v>
      </c>
      <c r="P1401" s="69">
        <v>277783.40999999997</v>
      </c>
      <c r="Q1401" s="69">
        <v>325361.3</v>
      </c>
      <c r="R1401" s="69">
        <v>432804.97000000003</v>
      </c>
      <c r="S1401" s="69">
        <v>307300.71999999997</v>
      </c>
      <c r="T1401" s="69">
        <v>346602.7</v>
      </c>
      <c r="U1401" s="69">
        <v>338994.60999999993</v>
      </c>
      <c r="V1401" s="69">
        <v>205868.46000000002</v>
      </c>
      <c r="W1401" s="70">
        <v>96.16719014684611</v>
      </c>
      <c r="X1401" s="70">
        <v>99.885206799706992</v>
      </c>
      <c r="Y1401" s="70">
        <v>85.787014482152486</v>
      </c>
      <c r="Z1401" s="71">
        <v>93.683056895706997</v>
      </c>
      <c r="AA1401" s="71">
        <v>117.27953547889052</v>
      </c>
      <c r="AB1401" s="71">
        <v>97.849664230271117</v>
      </c>
      <c r="AC1401" s="71">
        <v>84.332634551100071</v>
      </c>
      <c r="AD1401" s="71">
        <v>88.01145416782343</v>
      </c>
      <c r="AE1401" s="71">
        <v>99.748629196350791</v>
      </c>
      <c r="AF1401" s="71">
        <v>120.18823960791767</v>
      </c>
      <c r="AG1401" s="71">
        <v>97.850486603630273</v>
      </c>
      <c r="AH1401" s="71">
        <v>100.65658024781787</v>
      </c>
      <c r="AI1401" s="71">
        <v>122.74837815099733</v>
      </c>
      <c r="AJ1401" s="71">
        <v>5.6700493694999743</v>
      </c>
      <c r="AK1401" s="71">
        <v>-5.589997972280969</v>
      </c>
      <c r="AL1401" s="71">
        <v>-6.2681414444579868</v>
      </c>
      <c r="AM1401" s="71">
        <v>-16.663204723756976</v>
      </c>
      <c r="AN1401" s="71">
        <v>6.4592804279952398</v>
      </c>
      <c r="AO1401" s="71">
        <v>-3.792603603192779</v>
      </c>
      <c r="AP1401" s="71">
        <v>-12.256064477260509</v>
      </c>
      <c r="AQ1401" s="71">
        <v>12.827674379023769</v>
      </c>
      <c r="AR1401" s="71">
        <v>75.614306234074064</v>
      </c>
      <c r="AS1401" s="71">
        <v>-3.945631041498554</v>
      </c>
      <c r="AT1401" s="71">
        <v>28.222067645011471</v>
      </c>
      <c r="AU1401" s="71">
        <v>29.339839345156072</v>
      </c>
      <c r="AV1401" s="72">
        <v>46.385845313651863</v>
      </c>
      <c r="AW1401" s="73">
        <v>14683.35999999987</v>
      </c>
      <c r="AX1401" s="73">
        <v>-17852.979999999865</v>
      </c>
      <c r="AY1401" s="73">
        <v>-19100.070000000007</v>
      </c>
      <c r="AZ1401" s="73">
        <v>-62379.749999999884</v>
      </c>
      <c r="BA1401" s="73">
        <v>22618.72000000003</v>
      </c>
      <c r="BB1401" s="73">
        <v>-13236.020000000135</v>
      </c>
      <c r="BC1401" s="73">
        <v>-38800.759999999893</v>
      </c>
      <c r="BD1401" s="73">
        <v>36991.179999999993</v>
      </c>
      <c r="BE1401" s="73">
        <v>186352.97</v>
      </c>
      <c r="BF1401" s="73">
        <v>-12623.010000000009</v>
      </c>
      <c r="BG1401" s="73">
        <v>76288.31</v>
      </c>
      <c r="BH1401" s="73">
        <v>76898.559999999939</v>
      </c>
      <c r="BI1401" s="73">
        <v>65234.330000000045</v>
      </c>
      <c r="BJ1401" s="71">
        <v>16.847185984535123</v>
      </c>
      <c r="BK1401" s="71">
        <v>14.582920204884083</v>
      </c>
      <c r="BL1401" s="71">
        <v>11.785085164455472</v>
      </c>
      <c r="BM1401" s="71">
        <v>15.419720487982101</v>
      </c>
      <c r="BN1401" s="71">
        <v>6.5753885700062096</v>
      </c>
      <c r="BO1401" s="71">
        <v>13.395213418016073</v>
      </c>
      <c r="BP1401" s="71">
        <v>21.060383390920961</v>
      </c>
      <c r="BQ1401" s="71">
        <v>21.363292332233101</v>
      </c>
      <c r="BR1401" s="72">
        <v>15.688477140622117</v>
      </c>
      <c r="BS1401" s="72">
        <v>16.330745667532305</v>
      </c>
      <c r="BT1401" s="71">
        <v>16.753226842950035</v>
      </c>
      <c r="BU1401" s="71">
        <v>17.129053956811095</v>
      </c>
      <c r="BV1401" s="71">
        <v>13.805491426205545</v>
      </c>
      <c r="BW1401" s="71">
        <v>16.084512412685935</v>
      </c>
      <c r="BX1401" s="75">
        <v>5949</v>
      </c>
      <c r="BY1401" s="75">
        <v>6118</v>
      </c>
      <c r="BZ1401" s="75">
        <v>5865</v>
      </c>
      <c r="CA1401" s="75">
        <v>5722</v>
      </c>
      <c r="CB1401" s="75">
        <v>7098</v>
      </c>
      <c r="CC1401" s="75">
        <v>8793</v>
      </c>
      <c r="CD1401" s="75">
        <v>6021</v>
      </c>
      <c r="CE1401" s="75">
        <v>6510</v>
      </c>
      <c r="CF1401" s="75">
        <v>8618</v>
      </c>
      <c r="CG1401" s="75">
        <v>6698</v>
      </c>
      <c r="CH1401" s="75">
        <v>7443</v>
      </c>
      <c r="CI1401" s="75">
        <v>7006</v>
      </c>
      <c r="CJ1401" s="75">
        <v>3981</v>
      </c>
      <c r="CK1401" s="75">
        <v>46277</v>
      </c>
      <c r="CL1401" s="73">
        <v>509816.92</v>
      </c>
      <c r="CM1401" s="73">
        <v>528320.92000000004</v>
      </c>
      <c r="CN1401" s="73">
        <v>627488.04999999993</v>
      </c>
      <c r="CO1401" s="73">
        <v>694265.96999999986</v>
      </c>
      <c r="CP1401" s="73">
        <v>709200.54999999993</v>
      </c>
      <c r="CQ1401" s="73">
        <v>586215.91999999993</v>
      </c>
      <c r="CR1401" s="73">
        <v>659832.96</v>
      </c>
      <c r="CS1401" s="73">
        <v>776397.0199999999</v>
      </c>
      <c r="CT1401" s="73">
        <v>645308.46</v>
      </c>
      <c r="CU1401" s="73">
        <v>659085.7699999999</v>
      </c>
      <c r="CV1401" s="73">
        <v>638455.19999999995</v>
      </c>
      <c r="CW1401" s="73">
        <v>640011.52000000002</v>
      </c>
      <c r="CX1401" s="73">
        <v>625102.30999999994</v>
      </c>
      <c r="CY1401" s="77"/>
      <c r="CZ1401" s="4">
        <v>1488</v>
      </c>
      <c r="DA1401" s="76" t="str">
        <f t="shared" si="48"/>
        <v>1488</v>
      </c>
      <c r="DB1401" s="71">
        <v>3.0966093021198575</v>
      </c>
      <c r="DC1401" s="71">
        <v>5.1679203648326641</v>
      </c>
      <c r="DD1401" s="71">
        <v>1.9438953602411946</v>
      </c>
      <c r="DE1401" s="71">
        <v>2.8089863913081792</v>
      </c>
      <c r="DF1401" s="71">
        <v>5.110475201184105</v>
      </c>
      <c r="DG1401" s="71">
        <v>1.0210039813648759</v>
      </c>
      <c r="DH1401" s="71">
        <v>0.90661798328251875</v>
      </c>
      <c r="DI1401" s="71">
        <v>0.5559054088218589</v>
      </c>
      <c r="DJ1401" s="71">
        <v>1.9587109214477059</v>
      </c>
      <c r="DK1401" s="71">
        <v>0.74947691490997481</v>
      </c>
      <c r="DL1401" s="71">
        <v>0.6225954819047389</v>
      </c>
      <c r="DM1401" s="71">
        <v>1.3213817552243756</v>
      </c>
      <c r="DN1401" s="71">
        <v>3.2793139998658205</v>
      </c>
      <c r="DO1401" s="71">
        <v>1.276148115522151</v>
      </c>
      <c r="DQ1401" s="71"/>
      <c r="DR1401" s="71"/>
      <c r="DS1401" s="71"/>
      <c r="DT1401" s="71"/>
      <c r="DU1401" s="71"/>
      <c r="DV1401" s="71"/>
      <c r="DW1401" s="71"/>
      <c r="DX1401" s="71"/>
      <c r="DY1401" s="71"/>
      <c r="DZ1401" s="71"/>
      <c r="EA1401" s="71"/>
      <c r="EB1401" s="71"/>
      <c r="EC1401" s="71"/>
      <c r="ED1401" s="71"/>
    </row>
    <row r="1402" spans="1:134">
      <c r="A1402" s="4">
        <v>5330</v>
      </c>
      <c r="B1402" s="46" t="s">
        <v>10548</v>
      </c>
      <c r="C1402" s="65" t="str">
        <f t="shared" si="47"/>
        <v>5330</v>
      </c>
      <c r="D1402" s="69">
        <v>328028.87</v>
      </c>
      <c r="E1402" s="68">
        <v>3788377.6699999995</v>
      </c>
      <c r="F1402" s="68">
        <v>59443.479999999981</v>
      </c>
      <c r="G1402" s="69">
        <v>870506.73999999929</v>
      </c>
      <c r="H1402" s="70">
        <v>106.07601685920613</v>
      </c>
      <c r="I1402" s="70">
        <v>29.833627356505431</v>
      </c>
      <c r="J1402" s="69">
        <v>478845.79000000004</v>
      </c>
      <c r="K1402" s="69">
        <v>470670.28</v>
      </c>
      <c r="L1402" s="69">
        <v>480505.9499999999</v>
      </c>
      <c r="M1402" s="69">
        <v>571155.16999999993</v>
      </c>
      <c r="N1402" s="69">
        <v>570317.37000000023</v>
      </c>
      <c r="O1402" s="69">
        <v>729971.1399999999</v>
      </c>
      <c r="P1402" s="69">
        <v>482253.92999999988</v>
      </c>
      <c r="Q1402" s="69">
        <v>520458.54999999993</v>
      </c>
      <c r="R1402" s="69">
        <v>712895.96999999986</v>
      </c>
      <c r="S1402" s="69">
        <v>544378.64999999979</v>
      </c>
      <c r="T1402" s="69">
        <v>610822.52999999991</v>
      </c>
      <c r="U1402" s="69">
        <v>589539.16999999993</v>
      </c>
      <c r="V1402" s="69">
        <v>328028.87</v>
      </c>
      <c r="W1402" s="70">
        <v>107.21338343949766</v>
      </c>
      <c r="X1402" s="70">
        <v>102.22399531711133</v>
      </c>
      <c r="Y1402" s="70">
        <v>103.78151014663793</v>
      </c>
      <c r="Z1402" s="71">
        <v>97.960446631035751</v>
      </c>
      <c r="AA1402" s="71">
        <v>94.649284736826516</v>
      </c>
      <c r="AB1402" s="71">
        <v>101.05822877944388</v>
      </c>
      <c r="AC1402" s="71">
        <v>108.09775238753431</v>
      </c>
      <c r="AD1402" s="71">
        <v>103.10985690482914</v>
      </c>
      <c r="AE1402" s="71">
        <v>110.01465263333698</v>
      </c>
      <c r="AF1402" s="71">
        <v>111.3569287395691</v>
      </c>
      <c r="AG1402" s="71">
        <v>102.01750360381322</v>
      </c>
      <c r="AH1402" s="71">
        <v>103.4373043287476</v>
      </c>
      <c r="AI1402" s="71">
        <v>104.15604301056422</v>
      </c>
      <c r="AJ1402" s="71">
        <v>17.588351595724916</v>
      </c>
      <c r="AK1402" s="71">
        <v>-1.3428118407504019</v>
      </c>
      <c r="AL1402" s="71">
        <v>-1.9981503680153501</v>
      </c>
      <c r="AM1402" s="71">
        <v>-1.2698724670329398</v>
      </c>
      <c r="AN1402" s="71">
        <v>-4.5649432682390305</v>
      </c>
      <c r="AO1402" s="71">
        <v>2.0962960544879117</v>
      </c>
      <c r="AP1402" s="71">
        <v>14.164431946207534</v>
      </c>
      <c r="AQ1402" s="71">
        <v>28.519079553299775</v>
      </c>
      <c r="AR1402" s="71">
        <v>77.73712164610285</v>
      </c>
      <c r="AS1402" s="71">
        <v>5.6810817834175742</v>
      </c>
      <c r="AT1402" s="71">
        <v>32.158961374463125</v>
      </c>
      <c r="AU1402" s="71">
        <v>32.928469212677889</v>
      </c>
      <c r="AV1402" s="72">
        <v>22.132060124342566</v>
      </c>
      <c r="AW1402" s="73">
        <v>71623.659999999916</v>
      </c>
      <c r="AX1402" s="73">
        <v>-6406.2400000000489</v>
      </c>
      <c r="AY1402" s="73">
        <v>-9796.9899999999907</v>
      </c>
      <c r="AZ1402" s="73">
        <v>-7346.2299999999814</v>
      </c>
      <c r="BA1402" s="73">
        <v>-27273.4099999998</v>
      </c>
      <c r="BB1402" s="73">
        <v>22372.769999999902</v>
      </c>
      <c r="BC1402" s="73">
        <v>59833.459999999788</v>
      </c>
      <c r="BD1402" s="73">
        <v>115492.57000000007</v>
      </c>
      <c r="BE1402" s="73">
        <v>311800.25999999995</v>
      </c>
      <c r="BF1402" s="73">
        <v>29264.079999999783</v>
      </c>
      <c r="BG1402" s="73">
        <v>148634.77999999997</v>
      </c>
      <c r="BH1402" s="73">
        <v>146038.11000000004</v>
      </c>
      <c r="BI1402" s="73">
        <v>59443.479999999981</v>
      </c>
      <c r="BJ1402" s="71">
        <v>20.580245539736509</v>
      </c>
      <c r="BK1402" s="71">
        <v>16.681035688312292</v>
      </c>
      <c r="BL1402" s="71">
        <v>17.582195402264876</v>
      </c>
      <c r="BM1402" s="71">
        <v>17.442832141270813</v>
      </c>
      <c r="BN1402" s="71">
        <v>8.4501983083907</v>
      </c>
      <c r="BO1402" s="71">
        <v>15.567018398896902</v>
      </c>
      <c r="BP1402" s="71">
        <v>22.066393148545224</v>
      </c>
      <c r="BQ1402" s="71">
        <v>22.412331036294315</v>
      </c>
      <c r="BR1402" s="72">
        <v>18.025942901581942</v>
      </c>
      <c r="BS1402" s="72">
        <v>16.898082569477388</v>
      </c>
      <c r="BT1402" s="71">
        <v>16.454284297305485</v>
      </c>
      <c r="BU1402" s="71">
        <v>16.537822117938429</v>
      </c>
      <c r="BV1402" s="71">
        <v>15.809011841171309</v>
      </c>
      <c r="BW1402" s="71">
        <v>16.945557021436112</v>
      </c>
      <c r="BX1402" s="75">
        <v>8549</v>
      </c>
      <c r="BY1402" s="75">
        <v>8275</v>
      </c>
      <c r="BZ1402" s="75">
        <v>7931</v>
      </c>
      <c r="CA1402" s="75">
        <v>8896</v>
      </c>
      <c r="CB1402" s="75">
        <v>9438</v>
      </c>
      <c r="CC1402" s="75">
        <v>10658</v>
      </c>
      <c r="CD1402" s="75">
        <v>8040</v>
      </c>
      <c r="CE1402" s="75">
        <v>8710</v>
      </c>
      <c r="CF1402" s="75">
        <v>10859</v>
      </c>
      <c r="CG1402" s="75">
        <v>9238</v>
      </c>
      <c r="CH1402" s="75">
        <v>10045</v>
      </c>
      <c r="CI1402" s="75">
        <v>9878</v>
      </c>
      <c r="CJ1402" s="75">
        <v>5382</v>
      </c>
      <c r="CK1402" s="75">
        <v>62152</v>
      </c>
      <c r="CL1402" s="73">
        <v>707442.06000000029</v>
      </c>
      <c r="CM1402" s="73">
        <v>749959.4</v>
      </c>
      <c r="CN1402" s="73">
        <v>796337.75</v>
      </c>
      <c r="CO1402" s="73">
        <v>945576.40999999992</v>
      </c>
      <c r="CP1402" s="73">
        <v>1305937.0199999998</v>
      </c>
      <c r="CQ1402" s="73">
        <v>943088.28000000014</v>
      </c>
      <c r="CR1402" s="73">
        <v>1046208.1200000001</v>
      </c>
      <c r="CS1402" s="73">
        <v>1094196.69</v>
      </c>
      <c r="CT1402" s="73">
        <v>976158.93</v>
      </c>
      <c r="CU1402" s="73">
        <v>903785.23999999987</v>
      </c>
      <c r="CV1402" s="73">
        <v>922208.78999999992</v>
      </c>
      <c r="CW1402" s="73">
        <v>811357.84000000043</v>
      </c>
      <c r="CX1402" s="73">
        <v>820036.12000000011</v>
      </c>
      <c r="CY1402" s="77"/>
      <c r="CZ1402" s="4">
        <v>5330</v>
      </c>
      <c r="DA1402" s="76" t="str">
        <f t="shared" si="48"/>
        <v>5330</v>
      </c>
      <c r="DB1402" s="71">
        <v>4.3781169158399882</v>
      </c>
      <c r="DC1402" s="71">
        <v>3.2311908161290126</v>
      </c>
      <c r="DD1402" s="71">
        <v>2.1469964679570213</v>
      </c>
      <c r="DE1402" s="71">
        <v>1.6664417774928226</v>
      </c>
      <c r="DF1402" s="71">
        <v>1.2778864317358902</v>
      </c>
      <c r="DG1402" s="71">
        <v>0.51358162489594761</v>
      </c>
      <c r="DH1402" s="71">
        <v>1.3775891870076318</v>
      </c>
      <c r="DI1402" s="71">
        <v>0.63070339033169842</v>
      </c>
      <c r="DJ1402" s="71">
        <v>0.75682141978273598</v>
      </c>
      <c r="DK1402" s="71">
        <v>0.37397550580763045</v>
      </c>
      <c r="DL1402" s="71">
        <v>0.41927762808572322</v>
      </c>
      <c r="DM1402" s="71">
        <v>0.1938744459049509</v>
      </c>
      <c r="DN1402" s="71">
        <v>0.14464908179331132</v>
      </c>
      <c r="DO1402" s="71">
        <v>0.5690399302480702</v>
      </c>
      <c r="DQ1402" s="71"/>
      <c r="DR1402" s="71"/>
      <c r="DS1402" s="71"/>
      <c r="DT1402" s="71"/>
      <c r="DU1402" s="71"/>
      <c r="DV1402" s="71"/>
      <c r="DW1402" s="71"/>
      <c r="DX1402" s="71"/>
      <c r="DY1402" s="71"/>
      <c r="DZ1402" s="71"/>
      <c r="EA1402" s="71"/>
      <c r="EB1402" s="71"/>
      <c r="EC1402" s="71"/>
      <c r="ED1402" s="71"/>
    </row>
    <row r="1403" spans="1:134">
      <c r="A1403" s="4">
        <v>5335</v>
      </c>
      <c r="B1403" s="46" t="s">
        <v>10555</v>
      </c>
      <c r="C1403" s="65" t="str">
        <f t="shared" si="47"/>
        <v>5335</v>
      </c>
      <c r="D1403" s="69">
        <v>176823.83</v>
      </c>
      <c r="E1403" s="68">
        <v>1793673.5999999999</v>
      </c>
      <c r="F1403" s="68">
        <v>54917.470000000016</v>
      </c>
      <c r="G1403" s="69">
        <v>185275.52000000002</v>
      </c>
      <c r="H1403" s="70">
        <v>91.065942993174275</v>
      </c>
      <c r="I1403" s="70">
        <v>11.519257720078846</v>
      </c>
      <c r="J1403" s="69">
        <v>213448.51999999993</v>
      </c>
      <c r="K1403" s="69">
        <v>205276.12999999998</v>
      </c>
      <c r="L1403" s="69">
        <v>217550.81</v>
      </c>
      <c r="M1403" s="69">
        <v>237413.55</v>
      </c>
      <c r="N1403" s="69">
        <v>299135.14999999997</v>
      </c>
      <c r="O1403" s="69">
        <v>344356.04</v>
      </c>
      <c r="P1403" s="69">
        <v>210375.74</v>
      </c>
      <c r="Q1403" s="69">
        <v>206176.77</v>
      </c>
      <c r="R1403" s="69">
        <v>399660.97999999992</v>
      </c>
      <c r="S1403" s="69">
        <v>231805.66999999993</v>
      </c>
      <c r="T1403" s="69">
        <v>283218.95999999996</v>
      </c>
      <c r="U1403" s="69">
        <v>285611.64999999997</v>
      </c>
      <c r="V1403" s="69">
        <v>176823.83</v>
      </c>
      <c r="W1403" s="70">
        <v>79.221956825074002</v>
      </c>
      <c r="X1403" s="70">
        <v>77.505010348990439</v>
      </c>
      <c r="Y1403" s="70">
        <v>88.874556532729471</v>
      </c>
      <c r="Z1403" s="71">
        <v>79.125481632214459</v>
      </c>
      <c r="AA1403" s="71">
        <v>116.29097252139793</v>
      </c>
      <c r="AB1403" s="71">
        <v>112.95253663822777</v>
      </c>
      <c r="AC1403" s="71">
        <v>70.401309679616105</v>
      </c>
      <c r="AD1403" s="71">
        <v>71.946030796070531</v>
      </c>
      <c r="AE1403" s="71">
        <v>92.83999422110432</v>
      </c>
      <c r="AF1403" s="71">
        <v>105.65276602886682</v>
      </c>
      <c r="AG1403" s="71">
        <v>92.478539492771887</v>
      </c>
      <c r="AH1403" s="71">
        <v>101.04015571407574</v>
      </c>
      <c r="AI1403" s="71">
        <v>121.58233791927138</v>
      </c>
      <c r="AJ1403" s="71">
        <v>-24.611964370826968</v>
      </c>
      <c r="AK1403" s="71">
        <v>-32.438224966521275</v>
      </c>
      <c r="AL1403" s="71">
        <v>-28.224939924283944</v>
      </c>
      <c r="AM1403" s="71">
        <v>-31.037013407335824</v>
      </c>
      <c r="AN1403" s="71">
        <v>-20.900169815920812</v>
      </c>
      <c r="AO1403" s="71">
        <v>-13.518339478776998</v>
      </c>
      <c r="AP1403" s="71">
        <v>-28.169364757533732</v>
      </c>
      <c r="AQ1403" s="71">
        <v>-8.3072740848272879</v>
      </c>
      <c r="AR1403" s="71">
        <v>58.505568145844734</v>
      </c>
      <c r="AS1403" s="71">
        <v>-18.729055187722189</v>
      </c>
      <c r="AT1403" s="71">
        <v>21.406627963750189</v>
      </c>
      <c r="AU1403" s="71">
        <v>44.169793793612278</v>
      </c>
      <c r="AV1403" s="72">
        <v>45.048896546496863</v>
      </c>
      <c r="AW1403" s="73">
        <v>-69684.630000000092</v>
      </c>
      <c r="AX1403" s="73">
        <v>-98558.59</v>
      </c>
      <c r="AY1403" s="73">
        <v>-85550.030000000028</v>
      </c>
      <c r="AZ1403" s="73">
        <v>-106848.7300000001</v>
      </c>
      <c r="BA1403" s="73">
        <v>-79015.070000000007</v>
      </c>
      <c r="BB1403" s="73">
        <v>-49333.439999999886</v>
      </c>
      <c r="BC1403" s="73">
        <v>-82501.72000000003</v>
      </c>
      <c r="BD1403" s="73">
        <v>-18679.420000000013</v>
      </c>
      <c r="BE1403" s="73">
        <v>147517.79999999993</v>
      </c>
      <c r="BF1403" s="73">
        <v>-53420.090000000026</v>
      </c>
      <c r="BG1403" s="73">
        <v>49937.659999999974</v>
      </c>
      <c r="BH1403" s="73">
        <v>87503.819999999978</v>
      </c>
      <c r="BI1403" s="73">
        <v>54917.470000000016</v>
      </c>
      <c r="BJ1403" s="71">
        <v>10.002677961937485</v>
      </c>
      <c r="BK1403" s="71">
        <v>10.787964056438037</v>
      </c>
      <c r="BL1403" s="71">
        <v>10.888702324414881</v>
      </c>
      <c r="BM1403" s="71">
        <v>10.348996561670598</v>
      </c>
      <c r="BN1403" s="71">
        <v>2.7152926823147858</v>
      </c>
      <c r="BO1403" s="71">
        <v>10.86292443597323</v>
      </c>
      <c r="BP1403" s="71">
        <v>17.525202653487</v>
      </c>
      <c r="BQ1403" s="71">
        <v>17.61722799944943</v>
      </c>
      <c r="BR1403" s="72">
        <v>9.4852350948727988</v>
      </c>
      <c r="BS1403" s="72">
        <v>11.037210577913664</v>
      </c>
      <c r="BT1403" s="71">
        <v>12.107379545121594</v>
      </c>
      <c r="BU1403" s="71">
        <v>12.265384331668876</v>
      </c>
      <c r="BV1403" s="71">
        <v>11.141293778142938</v>
      </c>
      <c r="BW1403" s="71">
        <v>11.21393336652865</v>
      </c>
      <c r="BX1403" s="75">
        <v>5179</v>
      </c>
      <c r="BY1403" s="75">
        <v>4640</v>
      </c>
      <c r="BZ1403" s="75">
        <v>4805</v>
      </c>
      <c r="CA1403" s="75">
        <v>4890</v>
      </c>
      <c r="CB1403" s="75">
        <v>5996</v>
      </c>
      <c r="CC1403" s="75">
        <v>7192</v>
      </c>
      <c r="CD1403" s="75">
        <v>4946</v>
      </c>
      <c r="CE1403" s="75">
        <v>4687</v>
      </c>
      <c r="CF1403" s="75">
        <v>7575</v>
      </c>
      <c r="CG1403" s="75">
        <v>4707</v>
      </c>
      <c r="CH1403" s="75">
        <v>5972</v>
      </c>
      <c r="CI1403" s="75">
        <v>6003</v>
      </c>
      <c r="CJ1403" s="75">
        <v>3679</v>
      </c>
      <c r="CK1403" s="75">
        <v>37569</v>
      </c>
      <c r="CL1403" s="73">
        <v>457594.95000000019</v>
      </c>
      <c r="CM1403" s="73">
        <v>465583.06000000006</v>
      </c>
      <c r="CN1403" s="73">
        <v>503960.09999999992</v>
      </c>
      <c r="CO1403" s="73">
        <v>584760.66000000015</v>
      </c>
      <c r="CP1403" s="73">
        <v>494624.76</v>
      </c>
      <c r="CQ1403" s="73">
        <v>366866.76999999996</v>
      </c>
      <c r="CR1403" s="73">
        <v>502646.82999999996</v>
      </c>
      <c r="CS1403" s="73">
        <v>741150.95000000007</v>
      </c>
      <c r="CT1403" s="73">
        <v>567811.34999999986</v>
      </c>
      <c r="CU1403" s="73">
        <v>507209.75000000006</v>
      </c>
      <c r="CV1403" s="73">
        <v>608054.81999999995</v>
      </c>
      <c r="CW1403" s="73">
        <v>533188.64</v>
      </c>
      <c r="CX1403" s="73">
        <v>520244.00999999995</v>
      </c>
      <c r="CY1403" s="77"/>
      <c r="CZ1403" s="4">
        <v>5335</v>
      </c>
      <c r="DA1403" s="76" t="str">
        <f t="shared" si="48"/>
        <v>5335</v>
      </c>
      <c r="DB1403" s="71">
        <v>1.5768466354661095</v>
      </c>
      <c r="DC1403" s="71">
        <v>2.3971788526834183</v>
      </c>
      <c r="DD1403" s="71">
        <v>0.49073054152438494</v>
      </c>
      <c r="DE1403" s="71">
        <v>0.86964637175607662</v>
      </c>
      <c r="DF1403" s="71">
        <v>0.64546987654707377</v>
      </c>
      <c r="DG1403" s="71">
        <v>0.27686414891774208</v>
      </c>
      <c r="DH1403" s="71">
        <v>0.41625330871461819</v>
      </c>
      <c r="DI1403" s="71">
        <v>0.46007306157601457</v>
      </c>
      <c r="DJ1403" s="71">
        <v>0.32729133250256465</v>
      </c>
      <c r="DK1403" s="71">
        <v>0.24503320553287888</v>
      </c>
      <c r="DL1403" s="71">
        <v>1.0345413581203551</v>
      </c>
      <c r="DM1403" s="71">
        <v>0.24325847788972529</v>
      </c>
      <c r="DN1403" s="72">
        <v>0.50774747836418965</v>
      </c>
      <c r="DO1403" s="71">
        <v>0.4605555064534107</v>
      </c>
      <c r="DQ1403" s="71"/>
      <c r="DR1403" s="71"/>
      <c r="DS1403" s="71"/>
      <c r="DT1403" s="71"/>
      <c r="DU1403" s="71"/>
      <c r="DV1403" s="71"/>
      <c r="DW1403" s="71"/>
      <c r="DX1403" s="71"/>
      <c r="DY1403" s="71"/>
      <c r="DZ1403" s="71"/>
      <c r="EA1403" s="71"/>
      <c r="EB1403" s="71"/>
      <c r="EC1403" s="71"/>
      <c r="ED1403" s="71"/>
    </row>
    <row r="1404" spans="1:134">
      <c r="A1404" s="4">
        <v>5295</v>
      </c>
      <c r="B1404" s="46" t="s">
        <v>10562</v>
      </c>
      <c r="C1404" s="65" t="str">
        <f t="shared" si="47"/>
        <v>5295</v>
      </c>
      <c r="D1404" s="69">
        <v>165336.38999999996</v>
      </c>
      <c r="E1404" s="68">
        <v>1793768.4799999995</v>
      </c>
      <c r="F1404" s="68">
        <v>2315.4299999999639</v>
      </c>
      <c r="G1404" s="69">
        <v>21223.290000000037</v>
      </c>
      <c r="H1404" s="70">
        <v>84.592753942020394</v>
      </c>
      <c r="I1404" s="70">
        <v>1.1973342129573572</v>
      </c>
      <c r="J1404" s="69">
        <v>316702.25</v>
      </c>
      <c r="K1404" s="69">
        <v>224246.27000000002</v>
      </c>
      <c r="L1404" s="69">
        <v>183612.61999999997</v>
      </c>
      <c r="M1404" s="69">
        <v>257855.53999999995</v>
      </c>
      <c r="N1404" s="69">
        <v>412583.73999999987</v>
      </c>
      <c r="O1404" s="69">
        <v>302122.38999999996</v>
      </c>
      <c r="P1404" s="69">
        <v>192688.41000000006</v>
      </c>
      <c r="Q1404" s="69">
        <v>194010.59999999995</v>
      </c>
      <c r="R1404" s="69">
        <v>472997.7899999998</v>
      </c>
      <c r="S1404" s="69">
        <v>225153.87</v>
      </c>
      <c r="T1404" s="69">
        <v>255191.19</v>
      </c>
      <c r="U1404" s="69">
        <v>288390.23</v>
      </c>
      <c r="V1404" s="69">
        <v>165336.38999999996</v>
      </c>
      <c r="W1404" s="70">
        <v>103.62497480396435</v>
      </c>
      <c r="X1404" s="70">
        <v>88.69617277420609</v>
      </c>
      <c r="Y1404" s="70">
        <v>74.500569082741535</v>
      </c>
      <c r="Z1404" s="71">
        <v>83.081104819049656</v>
      </c>
      <c r="AA1404" s="71">
        <v>114.81140331761705</v>
      </c>
      <c r="AB1404" s="71">
        <v>95.316076582309279</v>
      </c>
      <c r="AC1404" s="71">
        <v>78.201073139913461</v>
      </c>
      <c r="AD1404" s="71">
        <v>77.905478985324066</v>
      </c>
      <c r="AE1404" s="71">
        <v>87.69296203403529</v>
      </c>
      <c r="AF1404" s="71">
        <v>81.867121361290813</v>
      </c>
      <c r="AG1404" s="71">
        <v>77.139766557334838</v>
      </c>
      <c r="AH1404" s="71">
        <v>105.96206380367627</v>
      </c>
      <c r="AI1404" s="71">
        <v>79.619756364871435</v>
      </c>
      <c r="AJ1404" s="71">
        <v>4.0354427543869642</v>
      </c>
      <c r="AK1404" s="71">
        <v>-28.671157017926962</v>
      </c>
      <c r="AL1404" s="71">
        <v>-34.038725587878069</v>
      </c>
      <c r="AM1404" s="71">
        <v>-24.41958950562535</v>
      </c>
      <c r="AN1404" s="71">
        <v>-20.414970306438374</v>
      </c>
      <c r="AO1404" s="71">
        <v>-23.400405367162236</v>
      </c>
      <c r="AP1404" s="71">
        <v>-22.684624333009427</v>
      </c>
      <c r="AQ1404" s="71">
        <v>-2.6290868266711676</v>
      </c>
      <c r="AR1404" s="71">
        <v>52.821424617022949</v>
      </c>
      <c r="AS1404" s="71">
        <v>-39.244237206497232</v>
      </c>
      <c r="AT1404" s="71">
        <v>-1.8949800250207094</v>
      </c>
      <c r="AU1404" s="71">
        <v>30.592454733622887</v>
      </c>
      <c r="AV1404" s="72">
        <v>1.4203265641424156</v>
      </c>
      <c r="AW1404" s="73">
        <v>12284.600000000093</v>
      </c>
      <c r="AX1404" s="73">
        <v>-90137.450000000012</v>
      </c>
      <c r="AY1404" s="73">
        <v>-94751.65</v>
      </c>
      <c r="AZ1404" s="73">
        <v>-83311.620000000083</v>
      </c>
      <c r="BA1404" s="73">
        <v>-105797.07</v>
      </c>
      <c r="BB1404" s="73">
        <v>-85422.8299999999</v>
      </c>
      <c r="BC1404" s="73">
        <v>-56535.50999999998</v>
      </c>
      <c r="BD1404" s="73">
        <v>-5238.4300000000803</v>
      </c>
      <c r="BE1404" s="73">
        <v>163487.65999999974</v>
      </c>
      <c r="BF1404" s="73">
        <v>-145434.63</v>
      </c>
      <c r="BG1404" s="73">
        <v>-4929.2299999999814</v>
      </c>
      <c r="BH1404" s="73">
        <v>67557.999999999971</v>
      </c>
      <c r="BI1404" s="73">
        <v>2315.4299999999639</v>
      </c>
      <c r="BJ1404" s="71">
        <v>15.032013607754042</v>
      </c>
      <c r="BK1404" s="71">
        <v>10.228183941523675</v>
      </c>
      <c r="BL1404" s="71">
        <v>12.725932024708019</v>
      </c>
      <c r="BM1404" s="71">
        <v>9.904756636213488</v>
      </c>
      <c r="BN1404" s="71">
        <v>-1.8282861970531474</v>
      </c>
      <c r="BO1404" s="71">
        <v>7.2079957854651742</v>
      </c>
      <c r="BP1404" s="71">
        <v>16.848687450253834</v>
      </c>
      <c r="BQ1404" s="71">
        <v>14.329357337516225</v>
      </c>
      <c r="BR1404" s="72">
        <v>0.57978686029569204</v>
      </c>
      <c r="BS1404" s="72">
        <v>12.098938606640061</v>
      </c>
      <c r="BT1404" s="71">
        <v>12.146691046998937</v>
      </c>
      <c r="BU1404" s="71">
        <v>12.978606384050209</v>
      </c>
      <c r="BV1404" s="71">
        <v>10.597983460401815</v>
      </c>
      <c r="BW1404" s="71">
        <v>8.4251258476594693</v>
      </c>
      <c r="BX1404" s="75">
        <v>6454</v>
      </c>
      <c r="BY1404" s="75">
        <v>5410</v>
      </c>
      <c r="BZ1404" s="75">
        <v>4858</v>
      </c>
      <c r="CA1404" s="75">
        <v>5644</v>
      </c>
      <c r="CB1404" s="75">
        <v>6186</v>
      </c>
      <c r="CC1404" s="75">
        <v>6454</v>
      </c>
      <c r="CD1404" s="75">
        <v>4571</v>
      </c>
      <c r="CE1404" s="75">
        <v>4354</v>
      </c>
      <c r="CF1404" s="75">
        <v>7348</v>
      </c>
      <c r="CG1404" s="75">
        <v>5734</v>
      </c>
      <c r="CH1404" s="75">
        <v>5598</v>
      </c>
      <c r="CI1404" s="75">
        <v>7011</v>
      </c>
      <c r="CJ1404" s="75">
        <v>3970</v>
      </c>
      <c r="CK1404" s="75">
        <v>38586</v>
      </c>
      <c r="CL1404" s="73">
        <v>499055.63999999996</v>
      </c>
      <c r="CM1404" s="73">
        <v>485988.79999999993</v>
      </c>
      <c r="CN1404" s="73">
        <v>584408.80999999994</v>
      </c>
      <c r="CO1404" s="73">
        <v>672408.17</v>
      </c>
      <c r="CP1404" s="73">
        <v>558260.86000000022</v>
      </c>
      <c r="CQ1404" s="73">
        <v>494957.92000000004</v>
      </c>
      <c r="CR1404" s="73">
        <v>499664.82999999996</v>
      </c>
      <c r="CS1404" s="73">
        <v>650952.3899999999</v>
      </c>
      <c r="CT1404" s="73">
        <v>476253.20000000007</v>
      </c>
      <c r="CU1404" s="73">
        <v>511012.77999999997</v>
      </c>
      <c r="CV1404" s="73">
        <v>565877.46</v>
      </c>
      <c r="CW1404" s="73">
        <v>590058.67999999982</v>
      </c>
      <c r="CX1404" s="73">
        <v>590011.51999999979</v>
      </c>
      <c r="CY1404" s="77"/>
      <c r="CZ1404" s="4">
        <v>5295</v>
      </c>
      <c r="DA1404" s="76" t="str">
        <f t="shared" si="48"/>
        <v>5295</v>
      </c>
      <c r="DB1404" s="71">
        <v>7.0811094265388483</v>
      </c>
      <c r="DC1404" s="71">
        <v>4.8438495348949866</v>
      </c>
      <c r="DD1404" s="71">
        <v>1.5849789424807783</v>
      </c>
      <c r="DE1404" s="71">
        <v>2.2402643183286974</v>
      </c>
      <c r="DF1404" s="71">
        <v>1.9348332765579797</v>
      </c>
      <c r="DG1404" s="71">
        <v>1.0680753550517867</v>
      </c>
      <c r="DH1404" s="71">
        <v>0.57255744636606309</v>
      </c>
      <c r="DI1404" s="71">
        <v>1.7994479790657973</v>
      </c>
      <c r="DJ1404" s="71">
        <v>0.3944048748524247</v>
      </c>
      <c r="DK1404" s="71">
        <v>1.0729727973304697</v>
      </c>
      <c r="DL1404" s="71">
        <v>0.39848544905187483</v>
      </c>
      <c r="DM1404" s="71">
        <v>0.43943097819633531</v>
      </c>
      <c r="DN1404" s="71">
        <v>0.19327094709110001</v>
      </c>
      <c r="DO1404" s="71">
        <v>0.63935997067603512</v>
      </c>
      <c r="DQ1404" s="71"/>
      <c r="DR1404" s="71"/>
      <c r="DS1404" s="71"/>
      <c r="DT1404" s="71"/>
      <c r="DU1404" s="71"/>
      <c r="DV1404" s="71"/>
      <c r="DW1404" s="71"/>
      <c r="DX1404" s="71"/>
      <c r="DY1404" s="71"/>
      <c r="DZ1404" s="71"/>
      <c r="EA1404" s="71"/>
      <c r="EB1404" s="71"/>
      <c r="EC1404" s="71"/>
      <c r="ED1404" s="71"/>
    </row>
    <row r="1405" spans="1:134">
      <c r="A1405" s="4">
        <v>5327</v>
      </c>
      <c r="B1405" s="46" t="s">
        <v>10568</v>
      </c>
      <c r="C1405" s="65" t="str">
        <f t="shared" si="47"/>
        <v>5327</v>
      </c>
      <c r="D1405" s="69">
        <v>128516.15</v>
      </c>
      <c r="E1405" s="68">
        <v>1803785.47</v>
      </c>
      <c r="F1405" s="68">
        <v>-60931.540000000008</v>
      </c>
      <c r="G1405" s="69">
        <v>-406422.73999999953</v>
      </c>
      <c r="H1405" s="70">
        <v>102.31599764468926</v>
      </c>
      <c r="I1405" s="70">
        <v>-18.388436807046315</v>
      </c>
      <c r="J1405" s="69">
        <v>346839.8</v>
      </c>
      <c r="K1405" s="69">
        <v>400452.3899999999</v>
      </c>
      <c r="L1405" s="69">
        <v>315886.66999999993</v>
      </c>
      <c r="M1405" s="69">
        <v>198295.41999999995</v>
      </c>
      <c r="N1405" s="69">
        <v>273137.26999999996</v>
      </c>
      <c r="O1405" s="69">
        <v>350545.29</v>
      </c>
      <c r="P1405" s="69">
        <v>234598.56000000003</v>
      </c>
      <c r="Q1405" s="69">
        <v>235921.81</v>
      </c>
      <c r="R1405" s="69">
        <v>403042.27</v>
      </c>
      <c r="S1405" s="69">
        <v>287863.27999999997</v>
      </c>
      <c r="T1405" s="69">
        <v>272032.17999999993</v>
      </c>
      <c r="U1405" s="69">
        <v>241811.22</v>
      </c>
      <c r="V1405" s="69">
        <v>128516.15</v>
      </c>
      <c r="W1405" s="70">
        <v>138.78096885761505</v>
      </c>
      <c r="X1405" s="70">
        <v>196.41618359830517</v>
      </c>
      <c r="Y1405" s="70">
        <v>171.16537681691736</v>
      </c>
      <c r="Z1405" s="71">
        <v>95.540079803682218</v>
      </c>
      <c r="AA1405" s="71">
        <v>97.847304820743489</v>
      </c>
      <c r="AB1405" s="71">
        <v>112.42793883268347</v>
      </c>
      <c r="AC1405" s="71">
        <v>96.450162460318822</v>
      </c>
      <c r="AD1405" s="71">
        <v>121.40069849222897</v>
      </c>
      <c r="AE1405" s="71">
        <v>98.269616725856849</v>
      </c>
      <c r="AF1405" s="71">
        <v>77.350339781263116</v>
      </c>
      <c r="AG1405" s="71">
        <v>128.13503873141721</v>
      </c>
      <c r="AH1405" s="71">
        <v>108.92508283124937</v>
      </c>
      <c r="AI1405" s="71">
        <v>118.12574019799744</v>
      </c>
      <c r="AJ1405" s="71">
        <v>68.662578024844564</v>
      </c>
      <c r="AK1405" s="71">
        <v>102.35129845392801</v>
      </c>
      <c r="AL1405" s="71">
        <v>53.663446894877431</v>
      </c>
      <c r="AM1405" s="71">
        <v>-14.856044136760783</v>
      </c>
      <c r="AN1405" s="71">
        <v>-10.620377808566106</v>
      </c>
      <c r="AO1405" s="71">
        <v>2.1547198387743549</v>
      </c>
      <c r="AP1405" s="71">
        <v>-6.4518176850375086</v>
      </c>
      <c r="AQ1405" s="71">
        <v>49.715151847833951</v>
      </c>
      <c r="AR1405" s="71">
        <v>129.35042366766507</v>
      </c>
      <c r="AS1405" s="71">
        <v>-46.191208686530871</v>
      </c>
      <c r="AT1405" s="71">
        <v>-49.2554140912872</v>
      </c>
      <c r="AU1405" s="71">
        <v>-33.861615379978282</v>
      </c>
      <c r="AV1405" s="72">
        <v>-32.162725235657405</v>
      </c>
      <c r="AW1405" s="73">
        <v>141198.56999999995</v>
      </c>
      <c r="AX1405" s="73">
        <v>202552.79999999987</v>
      </c>
      <c r="AY1405" s="73">
        <v>110316.19999999992</v>
      </c>
      <c r="AZ1405" s="73">
        <v>-34598.880000000034</v>
      </c>
      <c r="BA1405" s="73">
        <v>-32455.060000000056</v>
      </c>
      <c r="BB1405" s="73">
        <v>9133.3900000000722</v>
      </c>
      <c r="BC1405" s="73">
        <v>-16179.759999999951</v>
      </c>
      <c r="BD1405" s="73">
        <v>78341.360000000044</v>
      </c>
      <c r="BE1405" s="73">
        <v>227310.19</v>
      </c>
      <c r="BF1405" s="73">
        <v>-247111.15999999974</v>
      </c>
      <c r="BG1405" s="73">
        <v>-264049.01000000013</v>
      </c>
      <c r="BH1405" s="73">
        <v>-123802.81999999992</v>
      </c>
      <c r="BI1405" s="73">
        <v>-60931.540000000008</v>
      </c>
      <c r="BJ1405" s="71">
        <v>13.3524353166456</v>
      </c>
      <c r="BK1405" s="71">
        <v>8.8018796749603005</v>
      </c>
      <c r="BL1405" s="71">
        <v>9.8085809240726736</v>
      </c>
      <c r="BM1405" s="71">
        <v>10.490376136942508</v>
      </c>
      <c r="BN1405" s="71">
        <v>-2.904723011146201</v>
      </c>
      <c r="BO1405" s="71">
        <v>4.8243120146645238</v>
      </c>
      <c r="BP1405" s="71">
        <v>9.8341936324231085</v>
      </c>
      <c r="BQ1405" s="71">
        <v>11.115456004023629</v>
      </c>
      <c r="BR1405" s="72">
        <v>7.6413616130920428</v>
      </c>
      <c r="BS1405" s="72">
        <v>7.0019308954657049</v>
      </c>
      <c r="BT1405" s="71">
        <v>7.5847450601821524</v>
      </c>
      <c r="BU1405" s="71">
        <v>7.9225460773938341</v>
      </c>
      <c r="BV1405" s="71">
        <v>5.0996641690486015</v>
      </c>
      <c r="BW1405" s="71">
        <v>6.6939264998795203</v>
      </c>
      <c r="BX1405" s="75">
        <v>3245</v>
      </c>
      <c r="BY1405" s="75">
        <v>3164</v>
      </c>
      <c r="BZ1405" s="75">
        <v>2995</v>
      </c>
      <c r="CA1405" s="75">
        <v>3478</v>
      </c>
      <c r="CB1405" s="75">
        <v>4206</v>
      </c>
      <c r="CC1405" s="75">
        <v>6085</v>
      </c>
      <c r="CD1405" s="75">
        <v>3563</v>
      </c>
      <c r="CE1405" s="75">
        <v>3842</v>
      </c>
      <c r="CF1405" s="75">
        <v>6779</v>
      </c>
      <c r="CG1405" s="75">
        <v>4468</v>
      </c>
      <c r="CH1405" s="75">
        <v>4190</v>
      </c>
      <c r="CI1405" s="75">
        <v>3980</v>
      </c>
      <c r="CJ1405" s="75">
        <v>2106</v>
      </c>
      <c r="CK1405" s="75">
        <v>28928</v>
      </c>
      <c r="CL1405" s="73">
        <v>432042.30999999994</v>
      </c>
      <c r="CM1405" s="73">
        <v>521239.39999999997</v>
      </c>
      <c r="CN1405" s="73">
        <v>538521.79000000015</v>
      </c>
      <c r="CO1405" s="73">
        <v>614844.11000000022</v>
      </c>
      <c r="CP1405" s="73">
        <v>609241.79999999993</v>
      </c>
      <c r="CQ1405" s="73">
        <v>550384.70000000019</v>
      </c>
      <c r="CR1405" s="73">
        <v>531762.6</v>
      </c>
      <c r="CS1405" s="73">
        <v>580336.31000000006</v>
      </c>
      <c r="CT1405" s="73">
        <v>593125.03</v>
      </c>
      <c r="CU1405" s="73">
        <v>608411.35</v>
      </c>
      <c r="CV1405" s="73">
        <v>538837.8600000001</v>
      </c>
      <c r="CW1405" s="73">
        <v>591428.52999999991</v>
      </c>
      <c r="CX1405" s="73">
        <v>663778.13</v>
      </c>
      <c r="CY1405" s="77"/>
      <c r="CZ1405" s="4">
        <v>5327</v>
      </c>
      <c r="DA1405" s="76" t="str">
        <f t="shared" si="48"/>
        <v>5327</v>
      </c>
      <c r="DB1405" s="71">
        <v>4.1269016261111</v>
      </c>
      <c r="DC1405" s="71">
        <v>5.2537895232335066</v>
      </c>
      <c r="DD1405" s="71">
        <v>3.3196531281737753</v>
      </c>
      <c r="DE1405" s="71">
        <v>2.7864725180665153</v>
      </c>
      <c r="DF1405" s="71">
        <v>1.0930387313318268</v>
      </c>
      <c r="DG1405" s="71">
        <v>2.1309753859345539</v>
      </c>
      <c r="DH1405" s="71">
        <v>1.2162192569445633</v>
      </c>
      <c r="DI1405" s="71">
        <v>2.0741620793807019</v>
      </c>
      <c r="DJ1405" s="71">
        <v>1.6706664455674134</v>
      </c>
      <c r="DK1405" s="71">
        <v>1.6361291440894759</v>
      </c>
      <c r="DL1405" s="71">
        <v>3.6934908839237085E-2</v>
      </c>
      <c r="DM1405" s="71">
        <v>0.94134152688841888</v>
      </c>
      <c r="DN1405" s="71">
        <v>0.18187546631274965</v>
      </c>
      <c r="DO1405" s="71">
        <v>1.2168039042138505</v>
      </c>
      <c r="DQ1405" s="71"/>
      <c r="DR1405" s="71"/>
      <c r="DS1405" s="71"/>
      <c r="DT1405" s="71"/>
      <c r="DU1405" s="71"/>
      <c r="DV1405" s="71"/>
      <c r="DW1405" s="71"/>
      <c r="DX1405" s="71"/>
      <c r="DY1405" s="71"/>
      <c r="DZ1405" s="71"/>
      <c r="EA1405" s="71"/>
      <c r="EB1405" s="71"/>
      <c r="EC1405" s="71"/>
      <c r="ED1405" s="71"/>
    </row>
    <row r="1406" spans="1:134">
      <c r="A1406" s="4">
        <v>5331</v>
      </c>
      <c r="B1406" s="46" t="s">
        <v>10576</v>
      </c>
      <c r="C1406" s="65" t="str">
        <f t="shared" si="47"/>
        <v>5331</v>
      </c>
      <c r="D1406" s="69">
        <v>239433.09999999995</v>
      </c>
      <c r="E1406" s="68">
        <v>2808992.39</v>
      </c>
      <c r="F1406" s="68">
        <v>58201.059999999969</v>
      </c>
      <c r="G1406" s="69">
        <v>840705.30000000028</v>
      </c>
      <c r="H1406" s="70">
        <v>119.14182113093229</v>
      </c>
      <c r="I1406" s="70">
        <v>42.712534379321674</v>
      </c>
      <c r="J1406" s="69">
        <v>319108.23</v>
      </c>
      <c r="K1406" s="69">
        <v>367062.71999999991</v>
      </c>
      <c r="L1406" s="69">
        <v>342154.87</v>
      </c>
      <c r="M1406" s="69">
        <v>394997.99</v>
      </c>
      <c r="N1406" s="69">
        <v>673949.91000000015</v>
      </c>
      <c r="O1406" s="69">
        <v>639503.94999999995</v>
      </c>
      <c r="P1406" s="69">
        <v>293745.70999999996</v>
      </c>
      <c r="Q1406" s="69">
        <v>339898.6999999999</v>
      </c>
      <c r="R1406" s="69">
        <v>660875.2699999999</v>
      </c>
      <c r="S1406" s="69">
        <v>389327.07999999984</v>
      </c>
      <c r="T1406" s="69">
        <v>490459.46999999991</v>
      </c>
      <c r="U1406" s="69">
        <v>395253.06</v>
      </c>
      <c r="V1406" s="69">
        <v>239433.09999999995</v>
      </c>
      <c r="W1406" s="70">
        <v>90.374850825867753</v>
      </c>
      <c r="X1406" s="70">
        <v>106.58839919868856</v>
      </c>
      <c r="Y1406" s="70">
        <v>112.27563314663958</v>
      </c>
      <c r="Z1406" s="71">
        <v>107.93859240030346</v>
      </c>
      <c r="AA1406" s="71">
        <v>114.62806456245333</v>
      </c>
      <c r="AB1406" s="71">
        <v>116.16571189486145</v>
      </c>
      <c r="AC1406" s="71">
        <v>101.81249228445</v>
      </c>
      <c r="AD1406" s="71">
        <v>105.92026261594533</v>
      </c>
      <c r="AE1406" s="71">
        <v>125.11330783769847</v>
      </c>
      <c r="AF1406" s="71">
        <v>130.35755601679432</v>
      </c>
      <c r="AG1406" s="71">
        <v>129.98610698103511</v>
      </c>
      <c r="AH1406" s="71">
        <v>113.44624033818289</v>
      </c>
      <c r="AI1406" s="71">
        <v>122.36809093229226</v>
      </c>
      <c r="AJ1406" s="71">
        <v>-17.264492425307211</v>
      </c>
      <c r="AK1406" s="71">
        <v>9.5729596739808862</v>
      </c>
      <c r="AL1406" s="71">
        <v>2.4525715573791018</v>
      </c>
      <c r="AM1406" s="71">
        <v>-13.809685405496497</v>
      </c>
      <c r="AN1406" s="71">
        <v>6.6088191218172332</v>
      </c>
      <c r="AO1406" s="71">
        <v>14.864154174151922</v>
      </c>
      <c r="AP1406" s="71">
        <v>2.1673604757803</v>
      </c>
      <c r="AQ1406" s="71">
        <v>31.047085640850991</v>
      </c>
      <c r="AR1406" s="71">
        <v>143.50522323326467</v>
      </c>
      <c r="AS1406" s="71">
        <v>2.7987298097587043</v>
      </c>
      <c r="AT1406" s="71">
        <v>61.90348408117903</v>
      </c>
      <c r="AU1406" s="71">
        <v>37.667146300747831</v>
      </c>
      <c r="AV1406" s="72">
        <v>32.114111831439949</v>
      </c>
      <c r="AW1406" s="73">
        <v>-66588.599999999977</v>
      </c>
      <c r="AX1406" s="73">
        <v>32068.8299999999</v>
      </c>
      <c r="AY1406" s="73">
        <v>8190.710000000021</v>
      </c>
      <c r="AZ1406" s="73">
        <v>-63287.829999999958</v>
      </c>
      <c r="BA1406" s="73">
        <v>41833.919999999925</v>
      </c>
      <c r="BB1406" s="73">
        <v>87013.169999999925</v>
      </c>
      <c r="BC1406" s="73">
        <v>6231.4699999999721</v>
      </c>
      <c r="BD1406" s="73">
        <v>80527.269999999902</v>
      </c>
      <c r="BE1406" s="73">
        <v>389474.4099999998</v>
      </c>
      <c r="BF1406" s="73">
        <v>10599.559999999881</v>
      </c>
      <c r="BG1406" s="73">
        <v>187526.22999999992</v>
      </c>
      <c r="BH1406" s="73">
        <v>108145.29999999999</v>
      </c>
      <c r="BI1406" s="73">
        <v>58201.059999999969</v>
      </c>
      <c r="BJ1406" s="71">
        <v>10.975290674795549</v>
      </c>
      <c r="BK1406" s="71">
        <v>2.9353836426162525</v>
      </c>
      <c r="BL1406" s="71">
        <v>7.7617594952432114</v>
      </c>
      <c r="BM1406" s="71">
        <v>10.156709397654897</v>
      </c>
      <c r="BN1406" s="71">
        <v>0.4000310237723248</v>
      </c>
      <c r="BO1406" s="71">
        <v>9.215014036157168</v>
      </c>
      <c r="BP1406" s="71">
        <v>17.688167595636941</v>
      </c>
      <c r="BQ1406" s="71">
        <v>18.841694646850335</v>
      </c>
      <c r="BR1406" s="72">
        <v>12.90188363498819</v>
      </c>
      <c r="BS1406" s="72">
        <v>15.544519133621385</v>
      </c>
      <c r="BT1406" s="71">
        <v>15.724424994866919</v>
      </c>
      <c r="BU1406" s="71">
        <v>15.112812775289488</v>
      </c>
      <c r="BV1406" s="71">
        <v>13.882178125276553</v>
      </c>
      <c r="BW1406" s="71">
        <v>13.996220061921814</v>
      </c>
      <c r="BX1406" s="75">
        <v>4660</v>
      </c>
      <c r="BY1406" s="75">
        <v>4853</v>
      </c>
      <c r="BZ1406" s="75">
        <v>4960</v>
      </c>
      <c r="CA1406" s="75">
        <v>5836</v>
      </c>
      <c r="CB1406" s="75">
        <v>8440</v>
      </c>
      <c r="CC1406" s="75">
        <v>9652</v>
      </c>
      <c r="CD1406" s="75">
        <v>5039</v>
      </c>
      <c r="CE1406" s="75">
        <v>5572</v>
      </c>
      <c r="CF1406" s="75">
        <v>9950</v>
      </c>
      <c r="CG1406" s="75">
        <v>6691</v>
      </c>
      <c r="CH1406" s="75">
        <v>7732</v>
      </c>
      <c r="CI1406" s="75">
        <v>7087</v>
      </c>
      <c r="CJ1406" s="75">
        <v>4105</v>
      </c>
      <c r="CK1406" s="75">
        <v>46176</v>
      </c>
      <c r="CL1406" s="73">
        <v>519798.54000000004</v>
      </c>
      <c r="CM1406" s="73">
        <v>509056.73</v>
      </c>
      <c r="CN1406" s="73">
        <v>547866.84</v>
      </c>
      <c r="CO1406" s="73">
        <v>609618.65</v>
      </c>
      <c r="CP1406" s="73">
        <v>641576.09999999986</v>
      </c>
      <c r="CQ1406" s="73">
        <v>467269.15</v>
      </c>
      <c r="CR1406" s="73">
        <v>465288.7100000002</v>
      </c>
      <c r="CS1406" s="73">
        <v>634576.11000000034</v>
      </c>
      <c r="CT1406" s="73">
        <v>489522.92000000022</v>
      </c>
      <c r="CU1406" s="73">
        <v>532435.68000000017</v>
      </c>
      <c r="CV1406" s="73">
        <v>501133.47000000003</v>
      </c>
      <c r="CW1406" s="73">
        <v>443593.19</v>
      </c>
      <c r="CX1406" s="73">
        <v>520435.50000000006</v>
      </c>
      <c r="CY1406" s="77"/>
      <c r="CZ1406" s="4">
        <v>5331</v>
      </c>
      <c r="DA1406" s="76" t="str">
        <f t="shared" si="48"/>
        <v>5331</v>
      </c>
      <c r="DB1406" s="71">
        <v>6.82682130930311</v>
      </c>
      <c r="DC1406" s="71">
        <v>12.427841437469269</v>
      </c>
      <c r="DD1406" s="71">
        <v>1.8887379217739666</v>
      </c>
      <c r="DE1406" s="71">
        <v>1.00621810279605</v>
      </c>
      <c r="DF1406" s="71">
        <v>1.2957561168133263</v>
      </c>
      <c r="DG1406" s="71">
        <v>0.77944163919808229</v>
      </c>
      <c r="DH1406" s="71">
        <v>0.4928117953563545</v>
      </c>
      <c r="DI1406" s="71">
        <v>1.9305550921537111</v>
      </c>
      <c r="DJ1406" s="71">
        <v>0.98302385818354976</v>
      </c>
      <c r="DK1406" s="71">
        <v>0.38401331847579595</v>
      </c>
      <c r="DL1406" s="71">
        <v>0.32692823622424777</v>
      </c>
      <c r="DM1406" s="71">
        <v>0.19282725315286015</v>
      </c>
      <c r="DN1406" s="71">
        <v>0.23945725563273978</v>
      </c>
      <c r="DO1406" s="71">
        <v>0.67459780199198749</v>
      </c>
      <c r="DQ1406" s="71"/>
      <c r="DR1406" s="71"/>
      <c r="DS1406" s="71"/>
      <c r="DT1406" s="71"/>
      <c r="DU1406" s="71"/>
      <c r="DV1406" s="71"/>
      <c r="DW1406" s="71"/>
      <c r="DX1406" s="71"/>
      <c r="DY1406" s="71"/>
      <c r="DZ1406" s="71"/>
      <c r="EA1406" s="71"/>
      <c r="EB1406" s="71"/>
      <c r="EC1406" s="71"/>
      <c r="ED1406" s="71"/>
    </row>
    <row r="1407" spans="1:134">
      <c r="A1407" s="4">
        <v>5337</v>
      </c>
      <c r="B1407" s="46" t="s">
        <v>10583</v>
      </c>
      <c r="C1407" s="65" t="str">
        <f t="shared" si="47"/>
        <v>5337</v>
      </c>
      <c r="D1407" s="69">
        <v>205352.23999999996</v>
      </c>
      <c r="E1407" s="68">
        <v>2332706.5699999998</v>
      </c>
      <c r="F1407" s="68">
        <v>38298.299999999988</v>
      </c>
      <c r="G1407" s="69">
        <v>428469.85000000033</v>
      </c>
      <c r="H1407" s="70">
        <v>104.3638575663818</v>
      </c>
      <c r="I1407" s="70">
        <v>22.500871110184264</v>
      </c>
      <c r="J1407" s="69">
        <v>327774.6399999999</v>
      </c>
      <c r="K1407" s="69">
        <v>309325.27999999997</v>
      </c>
      <c r="L1407" s="69">
        <v>278697.59999999998</v>
      </c>
      <c r="M1407" s="69">
        <v>346011.52999999991</v>
      </c>
      <c r="N1407" s="69">
        <v>423917.2</v>
      </c>
      <c r="O1407" s="69">
        <v>454098.58000000007</v>
      </c>
      <c r="P1407" s="69">
        <v>281773.34999999992</v>
      </c>
      <c r="Q1407" s="69">
        <v>282828.25</v>
      </c>
      <c r="R1407" s="69">
        <v>410619.00999999995</v>
      </c>
      <c r="S1407" s="69">
        <v>318344.8</v>
      </c>
      <c r="T1407" s="69">
        <v>425754.74</v>
      </c>
      <c r="U1407" s="69">
        <v>408034.17999999993</v>
      </c>
      <c r="V1407" s="69">
        <v>205352.23999999996</v>
      </c>
      <c r="W1407" s="70">
        <v>106.83766465864871</v>
      </c>
      <c r="X1407" s="70">
        <v>96.119384377846259</v>
      </c>
      <c r="Y1407" s="70">
        <v>102.20512930924983</v>
      </c>
      <c r="Z1407" s="71">
        <v>99.432360432272745</v>
      </c>
      <c r="AA1407" s="71">
        <v>91.152501354626253</v>
      </c>
      <c r="AB1407" s="71">
        <v>89.247197339839516</v>
      </c>
      <c r="AC1407" s="71">
        <v>93.958080729028907</v>
      </c>
      <c r="AD1407" s="71">
        <v>89.958324829812867</v>
      </c>
      <c r="AE1407" s="71">
        <v>99.787800591911108</v>
      </c>
      <c r="AF1407" s="71">
        <v>117.23252553642121</v>
      </c>
      <c r="AG1407" s="71">
        <v>117.27036876794566</v>
      </c>
      <c r="AH1407" s="71">
        <v>107.52477793170921</v>
      </c>
      <c r="AI1407" s="71">
        <v>105.14709405967282</v>
      </c>
      <c r="AJ1407" s="71">
        <v>-0.94829251924057889</v>
      </c>
      <c r="AK1407" s="71">
        <v>-2.7886045248850522</v>
      </c>
      <c r="AL1407" s="71">
        <v>15.009671294824445</v>
      </c>
      <c r="AM1407" s="71">
        <v>-7.6557651880721274</v>
      </c>
      <c r="AN1407" s="71">
        <v>-6.7072232066214816</v>
      </c>
      <c r="AO1407" s="71">
        <v>-6.9502575955240005</v>
      </c>
      <c r="AP1407" s="71">
        <v>-9.3784342084062384</v>
      </c>
      <c r="AQ1407" s="71">
        <v>10.373391243136476</v>
      </c>
      <c r="AR1407" s="71">
        <v>61.167360512496359</v>
      </c>
      <c r="AS1407" s="71">
        <v>3.5489860084120251</v>
      </c>
      <c r="AT1407" s="71">
        <v>44.390858293455707</v>
      </c>
      <c r="AU1407" s="71">
        <v>30.39268141623095</v>
      </c>
      <c r="AV1407" s="72">
        <v>22.925708905758224</v>
      </c>
      <c r="AW1407" s="73">
        <v>-3138.0200000000768</v>
      </c>
      <c r="AX1407" s="73">
        <v>-8873.3000000000466</v>
      </c>
      <c r="AY1407" s="73">
        <v>36372.239999999991</v>
      </c>
      <c r="AZ1407" s="73">
        <v>-28685.960000000079</v>
      </c>
      <c r="BA1407" s="73">
        <v>-30444.900000000081</v>
      </c>
      <c r="BB1407" s="73">
        <v>-27185.889999999898</v>
      </c>
      <c r="BC1407" s="73">
        <v>-29160.750000000116</v>
      </c>
      <c r="BD1407" s="73">
        <v>26581.48000000001</v>
      </c>
      <c r="BE1407" s="73">
        <v>155840.98999999996</v>
      </c>
      <c r="BF1407" s="73">
        <v>10910.790000000037</v>
      </c>
      <c r="BG1407" s="73">
        <v>130892.07</v>
      </c>
      <c r="BH1407" s="73">
        <v>95106.969999999972</v>
      </c>
      <c r="BI1407" s="73">
        <v>38298.299999999988</v>
      </c>
      <c r="BJ1407" s="71">
        <v>13.555296799990845</v>
      </c>
      <c r="BK1407" s="71">
        <v>9.956186757226984</v>
      </c>
      <c r="BL1407" s="71">
        <v>8.4995025297602513</v>
      </c>
      <c r="BM1407" s="71">
        <v>9.7431684037719872</v>
      </c>
      <c r="BN1407" s="71">
        <v>4.6180169702254492</v>
      </c>
      <c r="BO1407" s="71">
        <v>9.3069513439094482</v>
      </c>
      <c r="BP1407" s="71">
        <v>26.176737626995955</v>
      </c>
      <c r="BQ1407" s="71">
        <v>17.252092534481932</v>
      </c>
      <c r="BR1407" s="72">
        <v>11.813800335096062</v>
      </c>
      <c r="BS1407" s="72">
        <v>13.533884560838128</v>
      </c>
      <c r="BT1407" s="71">
        <v>12.195653537860323</v>
      </c>
      <c r="BU1407" s="71">
        <v>11.747395126284534</v>
      </c>
      <c r="BV1407" s="71">
        <v>10.135705151222179</v>
      </c>
      <c r="BW1407" s="71">
        <v>13.151637963404227</v>
      </c>
      <c r="BX1407" s="75">
        <v>5304</v>
      </c>
      <c r="BY1407" s="75">
        <v>4583</v>
      </c>
      <c r="BZ1407" s="75">
        <v>4691</v>
      </c>
      <c r="CA1407" s="75">
        <v>5232</v>
      </c>
      <c r="CB1407" s="75">
        <v>5916</v>
      </c>
      <c r="CC1407" s="75">
        <v>6889</v>
      </c>
      <c r="CD1407" s="75">
        <v>3931</v>
      </c>
      <c r="CE1407" s="75">
        <v>4465</v>
      </c>
      <c r="CF1407" s="75">
        <v>6377</v>
      </c>
      <c r="CG1407" s="75">
        <v>5077</v>
      </c>
      <c r="CH1407" s="75">
        <v>6478</v>
      </c>
      <c r="CI1407" s="75">
        <v>5989</v>
      </c>
      <c r="CJ1407" s="75">
        <v>3200</v>
      </c>
      <c r="CK1407" s="75">
        <v>35517</v>
      </c>
      <c r="CL1407" s="73">
        <v>574690.04000000027</v>
      </c>
      <c r="CM1407" s="73">
        <v>546890.83000000007</v>
      </c>
      <c r="CN1407" s="73">
        <v>626723.00999999989</v>
      </c>
      <c r="CO1407" s="73">
        <v>738987.56000000017</v>
      </c>
      <c r="CP1407" s="73">
        <v>750337.16999999993</v>
      </c>
      <c r="CQ1407" s="73">
        <v>778999.2699999999</v>
      </c>
      <c r="CR1407" s="73">
        <v>695722.13000000012</v>
      </c>
      <c r="CS1407" s="73">
        <v>643226.9800000001</v>
      </c>
      <c r="CT1407" s="73">
        <v>677062.33999999962</v>
      </c>
      <c r="CU1407" s="73">
        <v>641013.60999999987</v>
      </c>
      <c r="CV1407" s="73">
        <v>593452.43999999994</v>
      </c>
      <c r="CW1407" s="73">
        <v>596617.02</v>
      </c>
      <c r="CX1407" s="73">
        <v>603344.91999999993</v>
      </c>
      <c r="CY1407" s="77"/>
      <c r="CZ1407" s="4">
        <v>5337</v>
      </c>
      <c r="DA1407" s="76" t="str">
        <f t="shared" si="48"/>
        <v>5337</v>
      </c>
      <c r="DB1407" s="71">
        <v>4.6613387305263476</v>
      </c>
      <c r="DC1407" s="71">
        <v>7.0617881989439679</v>
      </c>
      <c r="DD1407" s="71">
        <v>1.504538345080964</v>
      </c>
      <c r="DE1407" s="71">
        <v>1.5471910954169488</v>
      </c>
      <c r="DF1407" s="71">
        <v>1.4287833010099302</v>
      </c>
      <c r="DG1407" s="71">
        <v>0.75481023776346723</v>
      </c>
      <c r="DH1407" s="71">
        <v>0.6583477063645593</v>
      </c>
      <c r="DI1407" s="71">
        <v>0.34470561953931728</v>
      </c>
      <c r="DJ1407" s="71">
        <v>0.4383711607211826</v>
      </c>
      <c r="DK1407" s="71">
        <v>0.18598742632238144</v>
      </c>
      <c r="DL1407" s="71">
        <v>0.20838635057263311</v>
      </c>
      <c r="DM1407" s="71">
        <v>3.4346688131925547E-2</v>
      </c>
      <c r="DN1407" s="72">
        <v>4.6981445739695836E-2</v>
      </c>
      <c r="DO1407" s="71">
        <v>0.26994989035090888</v>
      </c>
      <c r="DQ1407" s="71"/>
      <c r="DR1407" s="71"/>
      <c r="DS1407" s="71"/>
      <c r="DT1407" s="71"/>
      <c r="DU1407" s="71"/>
      <c r="DV1407" s="71"/>
      <c r="DW1407" s="71"/>
      <c r="DX1407" s="71"/>
      <c r="DY1407" s="71"/>
      <c r="DZ1407" s="71"/>
      <c r="EA1407" s="71"/>
      <c r="EB1407" s="71"/>
      <c r="EC1407" s="71"/>
      <c r="ED1407" s="71"/>
    </row>
    <row r="1408" spans="1:134">
      <c r="A1408" s="4">
        <v>1421</v>
      </c>
      <c r="B1408" s="46" t="s">
        <v>10590</v>
      </c>
      <c r="C1408" s="65" t="str">
        <f t="shared" si="47"/>
        <v>1421</v>
      </c>
      <c r="D1408" s="69">
        <v>153023.10999999996</v>
      </c>
      <c r="E1408" s="68">
        <v>1759497.6299999994</v>
      </c>
      <c r="F1408" s="68">
        <v>15612.579999999987</v>
      </c>
      <c r="G1408" s="69">
        <v>45749.930000000168</v>
      </c>
      <c r="H1408" s="70">
        <v>84.297976007325445</v>
      </c>
      <c r="I1408" s="70">
        <v>2.6695837432779701</v>
      </c>
      <c r="J1408" s="69">
        <v>253145.66</v>
      </c>
      <c r="K1408" s="69">
        <v>223424.89999999997</v>
      </c>
      <c r="L1408" s="69">
        <v>216826.83000000002</v>
      </c>
      <c r="M1408" s="69">
        <v>281286.60000000003</v>
      </c>
      <c r="N1408" s="69">
        <v>302551.27999999991</v>
      </c>
      <c r="O1408" s="69">
        <v>429315.13999999996</v>
      </c>
      <c r="P1408" s="69">
        <v>203117.84999999998</v>
      </c>
      <c r="Q1408" s="69">
        <v>183147.56</v>
      </c>
      <c r="R1408" s="69">
        <v>482104.91999999993</v>
      </c>
      <c r="S1408" s="69">
        <v>232940.08000000005</v>
      </c>
      <c r="T1408" s="69">
        <v>244851.55000000002</v>
      </c>
      <c r="U1408" s="69">
        <v>260312.56</v>
      </c>
      <c r="V1408" s="69">
        <v>153023.10999999996</v>
      </c>
      <c r="W1408" s="70">
        <v>98.904970174629469</v>
      </c>
      <c r="X1408" s="70">
        <v>87.545624054561671</v>
      </c>
      <c r="Y1408" s="70">
        <v>88.554852146194932</v>
      </c>
      <c r="Z1408" s="71">
        <v>93.218576605353419</v>
      </c>
      <c r="AA1408" s="71">
        <v>94.393923811300169</v>
      </c>
      <c r="AB1408" s="71">
        <v>115.99664158199639</v>
      </c>
      <c r="AC1408" s="71">
        <v>71.289271487742866</v>
      </c>
      <c r="AD1408" s="71">
        <v>63.52678859602122</v>
      </c>
      <c r="AE1408" s="71">
        <v>87.842946519065052</v>
      </c>
      <c r="AF1408" s="71">
        <v>105.50940442946572</v>
      </c>
      <c r="AG1408" s="71">
        <v>85.115472373037875</v>
      </c>
      <c r="AH1408" s="71">
        <v>90.951501555705747</v>
      </c>
      <c r="AI1408" s="71">
        <v>89.732358654015442</v>
      </c>
      <c r="AJ1408" s="71">
        <v>-0.65506773603909441</v>
      </c>
      <c r="AK1408" s="71">
        <v>-16.072023965415617</v>
      </c>
      <c r="AL1408" s="71">
        <v>-16.28527513563348</v>
      </c>
      <c r="AM1408" s="71">
        <v>-15.679030624179024</v>
      </c>
      <c r="AN1408" s="71">
        <v>-20.601535235186418</v>
      </c>
      <c r="AO1408" s="71">
        <v>3.3193485310663018</v>
      </c>
      <c r="AP1408" s="71">
        <v>-24.874555972192049</v>
      </c>
      <c r="AQ1408" s="71">
        <v>-19.170729625511619</v>
      </c>
      <c r="AR1408" s="71">
        <v>107.5808207096117</v>
      </c>
      <c r="AS1408" s="71">
        <v>-42.542653690825404</v>
      </c>
      <c r="AT1408" s="71">
        <v>11.442199027179733</v>
      </c>
      <c r="AU1408" s="71">
        <v>17.255258462173529</v>
      </c>
      <c r="AV1408" s="72">
        <v>11.361996784380345</v>
      </c>
      <c r="AW1408" s="73">
        <v>-1669.210000000021</v>
      </c>
      <c r="AX1408" s="73">
        <v>-42785.380000000063</v>
      </c>
      <c r="AY1408" s="73">
        <v>-42179.97</v>
      </c>
      <c r="AZ1408" s="73">
        <v>-52303.729999999981</v>
      </c>
      <c r="BA1408" s="73">
        <v>-78503.040000000037</v>
      </c>
      <c r="BB1408" s="73">
        <v>17627.489999999991</v>
      </c>
      <c r="BC1408" s="73">
        <v>-67253.729999999923</v>
      </c>
      <c r="BD1408" s="73">
        <v>-43438.130000000034</v>
      </c>
      <c r="BE1408" s="73">
        <v>249855.66000000003</v>
      </c>
      <c r="BF1408" s="73">
        <v>-172473.83999999994</v>
      </c>
      <c r="BG1408" s="73">
        <v>25139.850000000064</v>
      </c>
      <c r="BH1408" s="73">
        <v>38307.540000000037</v>
      </c>
      <c r="BI1408" s="73">
        <v>15612.579999999987</v>
      </c>
      <c r="BJ1408" s="71">
        <v>22.484440685706748</v>
      </c>
      <c r="BK1408" s="71">
        <v>16.081019558549315</v>
      </c>
      <c r="BL1408" s="71">
        <v>18.114267131376995</v>
      </c>
      <c r="BM1408" s="71">
        <v>16.946997297919694</v>
      </c>
      <c r="BN1408" s="71">
        <v>7.8763607174848378</v>
      </c>
      <c r="BO1408" s="71">
        <v>5.9165077161085176</v>
      </c>
      <c r="BP1408" s="71">
        <v>23.936237654352468</v>
      </c>
      <c r="BQ1408" s="71">
        <v>26.824820389514585</v>
      </c>
      <c r="BR1408" s="72">
        <v>18.500576395410125</v>
      </c>
      <c r="BS1408" s="72">
        <v>18.646543835246316</v>
      </c>
      <c r="BT1408" s="71">
        <v>20.099166419843144</v>
      </c>
      <c r="BU1408" s="71">
        <v>19.446706939208426</v>
      </c>
      <c r="BV1408" s="71">
        <v>18.549804733237966</v>
      </c>
      <c r="BW1408" s="71">
        <v>18.909461249198955</v>
      </c>
      <c r="BX1408" s="75">
        <v>6579</v>
      </c>
      <c r="BY1408" s="75">
        <v>6007</v>
      </c>
      <c r="BZ1408" s="75">
        <v>5389</v>
      </c>
      <c r="CA1408" s="75">
        <v>6157</v>
      </c>
      <c r="CB1408" s="75">
        <v>6647</v>
      </c>
      <c r="CC1408" s="75">
        <v>9035</v>
      </c>
      <c r="CD1408" s="75">
        <v>5054</v>
      </c>
      <c r="CE1408" s="75">
        <v>4839</v>
      </c>
      <c r="CF1408" s="75">
        <v>9126</v>
      </c>
      <c r="CG1408" s="75">
        <v>5976</v>
      </c>
      <c r="CH1408" s="75">
        <v>6105</v>
      </c>
      <c r="CI1408" s="75">
        <v>6174</v>
      </c>
      <c r="CJ1408" s="75">
        <v>3460</v>
      </c>
      <c r="CK1408" s="75">
        <v>40734</v>
      </c>
      <c r="CL1408" s="73">
        <v>570280.61999999988</v>
      </c>
      <c r="CM1408" s="73">
        <v>511141.85999999993</v>
      </c>
      <c r="CN1408" s="73">
        <v>552876.04</v>
      </c>
      <c r="CO1408" s="73">
        <v>581024.38999999978</v>
      </c>
      <c r="CP1408" s="73">
        <v>537492.4</v>
      </c>
      <c r="CQ1408" s="73">
        <v>440573.55000000005</v>
      </c>
      <c r="CR1408" s="73">
        <v>435396.09999999992</v>
      </c>
      <c r="CS1408" s="73">
        <v>625810.84000000008</v>
      </c>
      <c r="CT1408" s="73">
        <v>535931.53</v>
      </c>
      <c r="CU1408" s="73">
        <v>526051.58999999985</v>
      </c>
      <c r="CV1408" s="73">
        <v>486138.12999999989</v>
      </c>
      <c r="CW1408" s="73">
        <v>525617.74</v>
      </c>
      <c r="CX1408" s="73">
        <v>540206.00000000012</v>
      </c>
      <c r="CY1408" s="77"/>
      <c r="CZ1408" s="4">
        <v>1421</v>
      </c>
      <c r="DA1408" s="76" t="str">
        <f t="shared" si="48"/>
        <v>1421</v>
      </c>
      <c r="DB1408" s="71">
        <v>1.4235016979463007</v>
      </c>
      <c r="DC1408" s="71">
        <v>1.5943267023540466</v>
      </c>
      <c r="DD1408" s="71">
        <v>3.2197489496589564</v>
      </c>
      <c r="DE1408" s="71">
        <v>1.7451918397590367</v>
      </c>
      <c r="DF1408" s="71">
        <v>1.330075868343739</v>
      </c>
      <c r="DG1408" s="71">
        <v>1.0744849373709424</v>
      </c>
      <c r="DH1408" s="71">
        <v>0.21296364200165002</v>
      </c>
      <c r="DI1408" s="71">
        <v>0.66267950018341437</v>
      </c>
      <c r="DJ1408" s="71">
        <v>0.33726665958636004</v>
      </c>
      <c r="DK1408" s="71">
        <v>0.21748539286286531</v>
      </c>
      <c r="DL1408" s="71">
        <v>0.30031735231272355</v>
      </c>
      <c r="DM1408" s="71">
        <v>0.31134887285937302</v>
      </c>
      <c r="DN1408" s="71">
        <v>0.29253750271839779</v>
      </c>
      <c r="DO1408" s="71">
        <v>0.32837219639508375</v>
      </c>
      <c r="DQ1408" s="71"/>
      <c r="DR1408" s="71"/>
      <c r="DS1408" s="71"/>
      <c r="DT1408" s="71"/>
      <c r="DU1408" s="71"/>
      <c r="DV1408" s="71"/>
      <c r="DW1408" s="71"/>
      <c r="DX1408" s="71"/>
      <c r="DY1408" s="71"/>
      <c r="DZ1408" s="71"/>
      <c r="EA1408" s="71"/>
      <c r="EB1408" s="71"/>
      <c r="EC1408" s="71"/>
      <c r="ED1408" s="71"/>
    </row>
    <row r="1409" spans="1:134">
      <c r="A1409" s="4">
        <v>5289</v>
      </c>
      <c r="B1409" s="46" t="s">
        <v>10596</v>
      </c>
      <c r="C1409" s="65" t="str">
        <f t="shared" si="47"/>
        <v>5289</v>
      </c>
      <c r="D1409" s="69">
        <v>113361.11999999998</v>
      </c>
      <c r="E1409" s="68">
        <v>1166448.54</v>
      </c>
      <c r="F1409" s="68">
        <v>31223.839999999997</v>
      </c>
      <c r="G1409" s="69">
        <v>175005.56000000041</v>
      </c>
      <c r="H1409" s="70">
        <v>92.601920173019948</v>
      </c>
      <c r="I1409" s="70">
        <v>17.651601103676228</v>
      </c>
      <c r="J1409" s="69">
        <v>143756.17999999993</v>
      </c>
      <c r="K1409" s="69">
        <v>153792.35999999996</v>
      </c>
      <c r="L1409" s="69">
        <v>130306.14999999997</v>
      </c>
      <c r="M1409" s="69">
        <v>140001.06999999998</v>
      </c>
      <c r="N1409" s="69">
        <v>222106.22999999998</v>
      </c>
      <c r="O1409" s="69">
        <v>283390.18999999994</v>
      </c>
      <c r="P1409" s="69">
        <v>131213.10999999999</v>
      </c>
      <c r="Q1409" s="69">
        <v>118020.97999999997</v>
      </c>
      <c r="R1409" s="69">
        <v>316356.20999999996</v>
      </c>
      <c r="S1409" s="69">
        <v>129756.50999999997</v>
      </c>
      <c r="T1409" s="69">
        <v>169680.02999999997</v>
      </c>
      <c r="U1409" s="69">
        <v>188060.58</v>
      </c>
      <c r="V1409" s="69">
        <v>113361.11999999998</v>
      </c>
      <c r="W1409" s="70">
        <v>97.51420554705193</v>
      </c>
      <c r="X1409" s="70">
        <v>111.06827764690495</v>
      </c>
      <c r="Y1409" s="70">
        <v>88.9400087411002</v>
      </c>
      <c r="Z1409" s="71">
        <v>85.149928811250192</v>
      </c>
      <c r="AA1409" s="71">
        <v>117.28588948541426</v>
      </c>
      <c r="AB1409" s="71">
        <v>94.002271968276247</v>
      </c>
      <c r="AC1409" s="71">
        <v>86.353847500863978</v>
      </c>
      <c r="AD1409" s="71">
        <v>71.882619154806036</v>
      </c>
      <c r="AE1409" s="71">
        <v>95.942365981828544</v>
      </c>
      <c r="AF1409" s="71">
        <v>72.275400477675461</v>
      </c>
      <c r="AG1409" s="71">
        <v>103.97474649450196</v>
      </c>
      <c r="AH1409" s="71">
        <v>112.8396395322851</v>
      </c>
      <c r="AI1409" s="71">
        <v>108.60218631400451</v>
      </c>
      <c r="AJ1409" s="71">
        <v>-9.2276555878442519</v>
      </c>
      <c r="AK1409" s="71">
        <v>6.5298712683946381</v>
      </c>
      <c r="AL1409" s="71">
        <v>0.27378916072258175</v>
      </c>
      <c r="AM1409" s="71">
        <v>-2.4394209182777571</v>
      </c>
      <c r="AN1409" s="71">
        <v>13.610306912627523</v>
      </c>
      <c r="AO1409" s="71">
        <v>-4.1301965118218931</v>
      </c>
      <c r="AP1409" s="71">
        <v>-10.257635392274778</v>
      </c>
      <c r="AQ1409" s="71">
        <v>-9.4934952344909558</v>
      </c>
      <c r="AR1409" s="71">
        <v>167.8045108619327</v>
      </c>
      <c r="AS1409" s="71">
        <v>-49.924007946921748</v>
      </c>
      <c r="AT1409" s="71">
        <v>35.297261618355293</v>
      </c>
      <c r="AU1409" s="71">
        <v>44.625527857323988</v>
      </c>
      <c r="AV1409" s="72">
        <v>38.014212304084083</v>
      </c>
      <c r="AW1409" s="73">
        <v>-14613.840000000055</v>
      </c>
      <c r="AX1409" s="73">
        <v>9426.8799999999756</v>
      </c>
      <c r="AY1409" s="73">
        <v>355.78999999994994</v>
      </c>
      <c r="AZ1409" s="73">
        <v>-3500.6100000000151</v>
      </c>
      <c r="BA1409" s="73">
        <v>26607.919999999984</v>
      </c>
      <c r="BB1409" s="73">
        <v>-10539.289999999979</v>
      </c>
      <c r="BC1409" s="73">
        <v>-14997.779999999999</v>
      </c>
      <c r="BD1409" s="73">
        <v>-12379.570000000022</v>
      </c>
      <c r="BE1409" s="73">
        <v>198226.68</v>
      </c>
      <c r="BF1409" s="73">
        <v>-129362.69000000005</v>
      </c>
      <c r="BG1409" s="73">
        <v>44267.269999999975</v>
      </c>
      <c r="BH1409" s="73">
        <v>58027.810000000012</v>
      </c>
      <c r="BI1409" s="73">
        <v>31223.839999999997</v>
      </c>
      <c r="BJ1409" s="71">
        <v>4.7031947306382875</v>
      </c>
      <c r="BK1409" s="71">
        <v>4.689637574183136</v>
      </c>
      <c r="BL1409" s="71">
        <v>4.5121341773589592</v>
      </c>
      <c r="BM1409" s="71">
        <v>5.1689558128002986</v>
      </c>
      <c r="BN1409" s="71">
        <v>-2.7499916884891213</v>
      </c>
      <c r="BO1409" s="71">
        <v>3.0102508638215877</v>
      </c>
      <c r="BP1409" s="71">
        <v>10.610450282026056</v>
      </c>
      <c r="BQ1409" s="71">
        <v>12.292586679624765</v>
      </c>
      <c r="BR1409" s="72">
        <v>6.5607402552202903</v>
      </c>
      <c r="BS1409" s="72">
        <v>9.2395874639163118</v>
      </c>
      <c r="BT1409" s="71">
        <v>8.2593598486611999</v>
      </c>
      <c r="BU1409" s="71">
        <v>8.8007941795426223</v>
      </c>
      <c r="BV1409" s="71">
        <v>6.4278413191114989</v>
      </c>
      <c r="BW1409" s="71">
        <v>7.0615438462663338</v>
      </c>
      <c r="BX1409" s="75">
        <v>4012</v>
      </c>
      <c r="BY1409" s="75">
        <v>4231</v>
      </c>
      <c r="BZ1409" s="75">
        <v>3377</v>
      </c>
      <c r="CA1409" s="75">
        <v>3654</v>
      </c>
      <c r="CB1409" s="75">
        <v>4898</v>
      </c>
      <c r="CC1409" s="75">
        <v>6394</v>
      </c>
      <c r="CD1409" s="75">
        <v>3453</v>
      </c>
      <c r="CE1409" s="75">
        <v>3208</v>
      </c>
      <c r="CF1409" s="75">
        <v>6040</v>
      </c>
      <c r="CG1409" s="75">
        <v>3471</v>
      </c>
      <c r="CH1409" s="75">
        <v>4095</v>
      </c>
      <c r="CI1409" s="75">
        <v>4486</v>
      </c>
      <c r="CJ1409" s="75">
        <v>2634</v>
      </c>
      <c r="CK1409" s="75">
        <v>27387</v>
      </c>
      <c r="CL1409" s="73">
        <v>568179.30999999982</v>
      </c>
      <c r="CM1409" s="73">
        <v>543433.87</v>
      </c>
      <c r="CN1409" s="73">
        <v>504599.68000000005</v>
      </c>
      <c r="CO1409" s="73">
        <v>575566.22</v>
      </c>
      <c r="CP1409" s="73">
        <v>545427.16999999993</v>
      </c>
      <c r="CQ1409" s="73">
        <v>426756.09000000014</v>
      </c>
      <c r="CR1409" s="73">
        <v>424161.42000000004</v>
      </c>
      <c r="CS1409" s="73">
        <v>654678.85</v>
      </c>
      <c r="CT1409" s="73">
        <v>592086.49000000022</v>
      </c>
      <c r="CU1409" s="73">
        <v>586779.98</v>
      </c>
      <c r="CV1409" s="73">
        <v>625300.21</v>
      </c>
      <c r="CW1409" s="73">
        <v>651592.51</v>
      </c>
      <c r="CX1409" s="73">
        <v>643613.52</v>
      </c>
      <c r="CY1409" s="77"/>
      <c r="CZ1409" s="4">
        <v>5289</v>
      </c>
      <c r="DA1409" s="76" t="str">
        <f t="shared" si="48"/>
        <v>5289</v>
      </c>
      <c r="DB1409" s="71">
        <v>2.7217765156567886</v>
      </c>
      <c r="DC1409" s="71">
        <v>2.6988065186397798</v>
      </c>
      <c r="DD1409" s="71">
        <v>0.4373369936441231</v>
      </c>
      <c r="DE1409" s="71">
        <v>0.69088068805698843</v>
      </c>
      <c r="DF1409" s="71">
        <v>0.59196893499029091</v>
      </c>
      <c r="DG1409" s="71">
        <v>0.2279380538730795</v>
      </c>
      <c r="DH1409" s="71">
        <v>0.46001382020997172</v>
      </c>
      <c r="DI1409" s="71">
        <v>0.21366497714838781</v>
      </c>
      <c r="DJ1409" s="71">
        <v>0.14707262175961974</v>
      </c>
      <c r="DK1409" s="71">
        <v>6.5133681066885468E-2</v>
      </c>
      <c r="DL1409" s="71">
        <v>3.1552518159481215E-2</v>
      </c>
      <c r="DM1409" s="71">
        <v>7.1928996876872821E-3</v>
      </c>
      <c r="DN1409" s="71">
        <v>0.14903531287754618</v>
      </c>
      <c r="DO1409" s="71">
        <v>0.13955623922595312</v>
      </c>
      <c r="DQ1409" s="71"/>
      <c r="DR1409" s="71"/>
      <c r="DS1409" s="71"/>
      <c r="DT1409" s="71"/>
      <c r="DU1409" s="71"/>
      <c r="DV1409" s="71"/>
      <c r="DW1409" s="71"/>
      <c r="DX1409" s="71"/>
      <c r="DY1409" s="71"/>
      <c r="DZ1409" s="71"/>
      <c r="EA1409" s="71"/>
      <c r="EB1409" s="71"/>
      <c r="EC1409" s="71"/>
      <c r="ED1409" s="71"/>
    </row>
    <row r="1410" spans="1:134">
      <c r="A1410" s="4">
        <v>5245</v>
      </c>
      <c r="B1410" s="46" t="s">
        <v>10604</v>
      </c>
      <c r="C1410" s="65" t="str">
        <f t="shared" si="47"/>
        <v>5245</v>
      </c>
      <c r="D1410" s="69">
        <v>190879.78999999998</v>
      </c>
      <c r="E1410" s="68">
        <v>2452493.0500000012</v>
      </c>
      <c r="F1410" s="68">
        <v>30367.770000000019</v>
      </c>
      <c r="G1410" s="69">
        <v>674607.15000000061</v>
      </c>
      <c r="H1410" s="70">
        <v>109.13634805677464</v>
      </c>
      <c r="I1410" s="70">
        <v>37.944344459900407</v>
      </c>
      <c r="J1410" s="69">
        <v>290906.16999999993</v>
      </c>
      <c r="K1410" s="69">
        <v>273964.81999999995</v>
      </c>
      <c r="L1410" s="69">
        <v>275660.60999999993</v>
      </c>
      <c r="M1410" s="69">
        <v>343387.67999999993</v>
      </c>
      <c r="N1410" s="69">
        <v>446243.04</v>
      </c>
      <c r="O1410" s="69">
        <v>510141.13</v>
      </c>
      <c r="P1410" s="69">
        <v>245902.02999999994</v>
      </c>
      <c r="Q1410" s="69">
        <v>249471.9</v>
      </c>
      <c r="R1410" s="69">
        <v>735748.68999999983</v>
      </c>
      <c r="S1410" s="69">
        <v>257342.12999999995</v>
      </c>
      <c r="T1410" s="69">
        <v>406314.07999999996</v>
      </c>
      <c r="U1410" s="69">
        <v>366834.43</v>
      </c>
      <c r="V1410" s="69">
        <v>190879.78999999998</v>
      </c>
      <c r="W1410" s="70">
        <v>105.89255856355832</v>
      </c>
      <c r="X1410" s="70">
        <v>103.57593401450463</v>
      </c>
      <c r="Y1410" s="70">
        <v>107.99630856066891</v>
      </c>
      <c r="Z1410" s="71">
        <v>112.12225680069554</v>
      </c>
      <c r="AA1410" s="71">
        <v>95.145060015849396</v>
      </c>
      <c r="AB1410" s="71">
        <v>108.30662157010356</v>
      </c>
      <c r="AC1410" s="71">
        <v>106.74251848667271</v>
      </c>
      <c r="AD1410" s="71">
        <v>99.389918593236899</v>
      </c>
      <c r="AE1410" s="71">
        <v>108.17101817406598</v>
      </c>
      <c r="AF1410" s="71">
        <v>87.348012567949169</v>
      </c>
      <c r="AG1410" s="71">
        <v>143.29699866355051</v>
      </c>
      <c r="AH1410" s="71">
        <v>116.14337588721031</v>
      </c>
      <c r="AI1410" s="71">
        <v>99.609405250623766</v>
      </c>
      <c r="AJ1410" s="71">
        <v>-8.4704765654622598</v>
      </c>
      <c r="AK1410" s="71">
        <v>-11.850139894738753</v>
      </c>
      <c r="AL1410" s="71">
        <v>-6.9998249039249121</v>
      </c>
      <c r="AM1410" s="71">
        <v>-3.9903881815700259</v>
      </c>
      <c r="AN1410" s="71">
        <v>-11.670637442720844</v>
      </c>
      <c r="AO1410" s="71">
        <v>9.2001629158190212</v>
      </c>
      <c r="AP1410" s="71">
        <v>9.1166012416204154</v>
      </c>
      <c r="AQ1410" s="71">
        <v>28.13157775524968</v>
      </c>
      <c r="AR1410" s="71">
        <v>167.72646752027325</v>
      </c>
      <c r="AS1410" s="71">
        <v>-44.870061820685116</v>
      </c>
      <c r="AT1410" s="71">
        <v>88.258567587742576</v>
      </c>
      <c r="AU1410" s="71">
        <v>52.921750639632734</v>
      </c>
      <c r="AV1410" s="72">
        <v>18.919312086409491</v>
      </c>
      <c r="AW1410" s="73">
        <v>-26921.520000000019</v>
      </c>
      <c r="AX1410" s="73">
        <v>-36829.570000000007</v>
      </c>
      <c r="AY1410" s="73">
        <v>-20748.090000000084</v>
      </c>
      <c r="AZ1410" s="73">
        <v>-14272.010000000126</v>
      </c>
      <c r="BA1410" s="73">
        <v>-58960.470000000088</v>
      </c>
      <c r="BB1410" s="73">
        <v>46675.54999999993</v>
      </c>
      <c r="BC1410" s="73">
        <v>20544.909999999887</v>
      </c>
      <c r="BD1410" s="73">
        <v>54772.120000000024</v>
      </c>
      <c r="BE1410" s="73">
        <v>460935.10999999981</v>
      </c>
      <c r="BF1410" s="73">
        <v>-209449.85000000009</v>
      </c>
      <c r="BG1410" s="73">
        <v>190486.40999999992</v>
      </c>
      <c r="BH1410" s="73">
        <v>126950.68</v>
      </c>
      <c r="BI1410" s="73">
        <v>30367.770000000019</v>
      </c>
      <c r="BJ1410" s="71">
        <v>15.223080967364528</v>
      </c>
      <c r="BK1410" s="71">
        <v>14.93112246774475</v>
      </c>
      <c r="BL1410" s="71">
        <v>8.2819249832330488</v>
      </c>
      <c r="BM1410" s="71">
        <v>9.3340450527817502</v>
      </c>
      <c r="BN1410" s="71">
        <v>1.1560081845013412</v>
      </c>
      <c r="BO1410" s="71">
        <v>9.8434612112291457</v>
      </c>
      <c r="BP1410" s="71">
        <v>17.606971284794088</v>
      </c>
      <c r="BQ1410" s="71">
        <v>18.294029325900635</v>
      </c>
      <c r="BR1410" s="72">
        <v>15.027180026742027</v>
      </c>
      <c r="BS1410" s="72">
        <v>13.711215578533469</v>
      </c>
      <c r="BT1410" s="71">
        <v>16.662931975301166</v>
      </c>
      <c r="BU1410" s="71">
        <v>13.038486139181941</v>
      </c>
      <c r="BV1410" s="71">
        <v>10.443368145052521</v>
      </c>
      <c r="BW1410" s="71">
        <v>13.613319396937282</v>
      </c>
      <c r="BX1410" s="75">
        <v>6703</v>
      </c>
      <c r="BY1410" s="75">
        <v>6734</v>
      </c>
      <c r="BZ1410" s="75">
        <v>6489</v>
      </c>
      <c r="CA1410" s="75">
        <v>6978</v>
      </c>
      <c r="CB1410" s="75">
        <v>8407</v>
      </c>
      <c r="CC1410" s="75">
        <v>10069</v>
      </c>
      <c r="CD1410" s="75">
        <v>5882</v>
      </c>
      <c r="CE1410" s="75">
        <v>5974</v>
      </c>
      <c r="CF1410" s="75">
        <v>11848</v>
      </c>
      <c r="CG1410" s="75">
        <v>6545</v>
      </c>
      <c r="CH1410" s="75">
        <v>8542</v>
      </c>
      <c r="CI1410" s="75">
        <v>8026</v>
      </c>
      <c r="CJ1410" s="75">
        <v>4202</v>
      </c>
      <c r="CK1410" s="75">
        <v>51019</v>
      </c>
      <c r="CL1410" s="73">
        <v>531014.89999999991</v>
      </c>
      <c r="CM1410" s="73">
        <v>560578.92999999993</v>
      </c>
      <c r="CN1410" s="73">
        <v>502047.25999999989</v>
      </c>
      <c r="CO1410" s="73">
        <v>605668.44000000006</v>
      </c>
      <c r="CP1410" s="73">
        <v>623038.35</v>
      </c>
      <c r="CQ1410" s="73">
        <v>483072.17</v>
      </c>
      <c r="CR1410" s="73">
        <v>533539.20000000007</v>
      </c>
      <c r="CS1410" s="73">
        <v>664585.82999999996</v>
      </c>
      <c r="CT1410" s="73">
        <v>560791.57000000018</v>
      </c>
      <c r="CU1410" s="73">
        <v>549234.1399999999</v>
      </c>
      <c r="CV1410" s="73">
        <v>492199.56</v>
      </c>
      <c r="CW1410" s="73">
        <v>485715.85999999993</v>
      </c>
      <c r="CX1410" s="73">
        <v>556448.0199999999</v>
      </c>
      <c r="CY1410" s="77"/>
      <c r="CZ1410" s="4">
        <v>5245</v>
      </c>
      <c r="DA1410" s="76" t="str">
        <f t="shared" si="48"/>
        <v>5245</v>
      </c>
      <c r="DB1410" s="71">
        <v>1.920746598234363</v>
      </c>
      <c r="DC1410" s="71">
        <v>3.5083163708582457</v>
      </c>
      <c r="DD1410" s="71">
        <v>0.75084433377548376</v>
      </c>
      <c r="DE1410" s="71">
        <v>1.6879102089086222</v>
      </c>
      <c r="DF1410" s="71">
        <v>0.81067002159515655</v>
      </c>
      <c r="DG1410" s="71">
        <v>0.36544666935513892</v>
      </c>
      <c r="DH1410" s="71">
        <v>4.211368673642208E-2</v>
      </c>
      <c r="DI1410" s="71">
        <v>0.25319294896274253</v>
      </c>
      <c r="DJ1410" s="71">
        <v>0.31676247452282963</v>
      </c>
      <c r="DK1410" s="71">
        <v>0.3368182002877681</v>
      </c>
      <c r="DL1410" s="71">
        <v>7.9699607801857045E-2</v>
      </c>
      <c r="DM1410" s="71">
        <v>3.7189413330788408E-2</v>
      </c>
      <c r="DN1410" s="72">
        <v>3.2473897773766927E-2</v>
      </c>
      <c r="DO1410" s="71">
        <v>0.18103005416427806</v>
      </c>
      <c r="DQ1410" s="71"/>
      <c r="DR1410" s="71"/>
      <c r="DS1410" s="71"/>
      <c r="DT1410" s="71"/>
      <c r="DU1410" s="71"/>
      <c r="DV1410" s="71"/>
      <c r="DW1410" s="71"/>
      <c r="DX1410" s="71"/>
      <c r="DY1410" s="71"/>
      <c r="DZ1410" s="71"/>
      <c r="EA1410" s="71"/>
      <c r="EB1410" s="71"/>
      <c r="EC1410" s="71"/>
      <c r="ED1410" s="71"/>
    </row>
    <row r="1411" spans="1:134">
      <c r="A1411" s="4">
        <v>5264</v>
      </c>
      <c r="B1411" s="46" t="s">
        <v>10611</v>
      </c>
      <c r="C1411" s="65" t="str">
        <f t="shared" si="47"/>
        <v>5264</v>
      </c>
      <c r="D1411" s="69">
        <v>200253.61</v>
      </c>
      <c r="E1411" s="68">
        <v>2072935.74</v>
      </c>
      <c r="F1411" s="68">
        <v>64577.09</v>
      </c>
      <c r="G1411" s="69">
        <v>568920.66000000061</v>
      </c>
      <c r="H1411" s="70">
        <v>118.98049803267712</v>
      </c>
      <c r="I1411" s="70">
        <v>37.826792268598865</v>
      </c>
      <c r="J1411" s="69">
        <v>268219.37</v>
      </c>
      <c r="K1411" s="69">
        <v>244815.07</v>
      </c>
      <c r="L1411" s="69">
        <v>228456.11999999997</v>
      </c>
      <c r="M1411" s="69">
        <v>258465.81999999995</v>
      </c>
      <c r="N1411" s="69">
        <v>403032.76</v>
      </c>
      <c r="O1411" s="69">
        <v>403009.50999999995</v>
      </c>
      <c r="P1411" s="69">
        <v>245189.24</v>
      </c>
      <c r="Q1411" s="69">
        <v>244902.60999999996</v>
      </c>
      <c r="R1411" s="69">
        <v>399458.07000000007</v>
      </c>
      <c r="S1411" s="69">
        <v>288673.02</v>
      </c>
      <c r="T1411" s="69">
        <v>352555.83</v>
      </c>
      <c r="U1411" s="69">
        <v>341903.35999999999</v>
      </c>
      <c r="V1411" s="69">
        <v>200253.61</v>
      </c>
      <c r="W1411" s="70">
        <v>113.13802522659937</v>
      </c>
      <c r="X1411" s="70">
        <v>102.06443633302622</v>
      </c>
      <c r="Y1411" s="70">
        <v>99.55837836004936</v>
      </c>
      <c r="Z1411" s="71">
        <v>95.797329468099804</v>
      </c>
      <c r="AA1411" s="71">
        <v>108.85684891120721</v>
      </c>
      <c r="AB1411" s="71">
        <v>123.71334176999524</v>
      </c>
      <c r="AC1411" s="71">
        <v>98.364945203647352</v>
      </c>
      <c r="AD1411" s="71">
        <v>99.509000438314374</v>
      </c>
      <c r="AE1411" s="71">
        <v>123.76811999779072</v>
      </c>
      <c r="AF1411" s="71">
        <v>128.84216050229412</v>
      </c>
      <c r="AG1411" s="71">
        <v>125.94739462768783</v>
      </c>
      <c r="AH1411" s="71">
        <v>131.43298810031106</v>
      </c>
      <c r="AI1411" s="71">
        <v>125.14643040163141</v>
      </c>
      <c r="AJ1411" s="71">
        <v>9.7167720040689964</v>
      </c>
      <c r="AK1411" s="71">
        <v>-6.9592973883128906</v>
      </c>
      <c r="AL1411" s="71">
        <v>-11.238473937874115</v>
      </c>
      <c r="AM1411" s="71">
        <v>-17.107858701041479</v>
      </c>
      <c r="AN1411" s="71">
        <v>3.4651911829972404</v>
      </c>
      <c r="AO1411" s="71">
        <v>18.545555658442957</v>
      </c>
      <c r="AP1411" s="71">
        <v>-4.9906582963844981</v>
      </c>
      <c r="AQ1411" s="71">
        <v>20.350975874333898</v>
      </c>
      <c r="AR1411" s="71">
        <v>83.329454479566749</v>
      </c>
      <c r="AS1411" s="71">
        <v>19.234179848465494</v>
      </c>
      <c r="AT1411" s="71">
        <v>51.279928032194121</v>
      </c>
      <c r="AU1411" s="71">
        <v>59.966575314906208</v>
      </c>
      <c r="AV1411" s="72">
        <v>47.596363762867732</v>
      </c>
      <c r="AW1411" s="73">
        <v>23754.130000000005</v>
      </c>
      <c r="AX1411" s="73">
        <v>-18311.780000000028</v>
      </c>
      <c r="AY1411" s="73">
        <v>-28925.800000000017</v>
      </c>
      <c r="AZ1411" s="73">
        <v>-53343.98000000004</v>
      </c>
      <c r="BA1411" s="73">
        <v>13498.120000000054</v>
      </c>
      <c r="BB1411" s="73">
        <v>68359.080000000075</v>
      </c>
      <c r="BC1411" s="73">
        <v>-12879.320000000036</v>
      </c>
      <c r="BD1411" s="73">
        <v>41412.26999999996</v>
      </c>
      <c r="BE1411" s="73">
        <v>181567.24000000005</v>
      </c>
      <c r="BF1411" s="73">
        <v>46567.089999999967</v>
      </c>
      <c r="BG1411" s="73">
        <v>119507.18</v>
      </c>
      <c r="BH1411" s="73">
        <v>128169.10999999996</v>
      </c>
      <c r="BI1411" s="73">
        <v>64577.09</v>
      </c>
      <c r="BJ1411" s="71">
        <v>9.6313638597967266</v>
      </c>
      <c r="BK1411" s="71">
        <v>6.6948865499333827</v>
      </c>
      <c r="BL1411" s="71">
        <v>9.2791351905831938</v>
      </c>
      <c r="BM1411" s="71">
        <v>11.409316365901837</v>
      </c>
      <c r="BN1411" s="71">
        <v>3.7492385953726881</v>
      </c>
      <c r="BO1411" s="71">
        <v>8.4964692801345745</v>
      </c>
      <c r="BP1411" s="71">
        <v>24.793990101333296</v>
      </c>
      <c r="BQ1411" s="71">
        <v>17.260173563851168</v>
      </c>
      <c r="BR1411" s="72">
        <v>13.788109475399693</v>
      </c>
      <c r="BS1411" s="72">
        <v>13.885615084153745</v>
      </c>
      <c r="BT1411" s="71">
        <v>12.516169595551377</v>
      </c>
      <c r="BU1411" s="71">
        <v>13.542273170250525</v>
      </c>
      <c r="BV1411" s="71">
        <v>10.253609852481022</v>
      </c>
      <c r="BW1411" s="71">
        <v>13.661253369239517</v>
      </c>
      <c r="BX1411" s="75">
        <v>5106</v>
      </c>
      <c r="BY1411" s="75">
        <v>4610</v>
      </c>
      <c r="BZ1411" s="75">
        <v>4640</v>
      </c>
      <c r="CA1411" s="75">
        <v>4845</v>
      </c>
      <c r="CB1411" s="75">
        <v>7164</v>
      </c>
      <c r="CC1411" s="75">
        <v>6967</v>
      </c>
      <c r="CD1411" s="75">
        <v>4755</v>
      </c>
      <c r="CE1411" s="75">
        <v>4994</v>
      </c>
      <c r="CF1411" s="75">
        <v>8074</v>
      </c>
      <c r="CG1411" s="75">
        <v>6140</v>
      </c>
      <c r="CH1411" s="75">
        <v>6779</v>
      </c>
      <c r="CI1411" s="75">
        <v>6836</v>
      </c>
      <c r="CJ1411" s="75">
        <v>4129</v>
      </c>
      <c r="CK1411" s="75">
        <v>41707</v>
      </c>
      <c r="CL1411" s="73">
        <v>398527.49999999988</v>
      </c>
      <c r="CM1411" s="73">
        <v>386673.62</v>
      </c>
      <c r="CN1411" s="73">
        <v>384290.8</v>
      </c>
      <c r="CO1411" s="73">
        <v>415285.68</v>
      </c>
      <c r="CP1411" s="73">
        <v>512878.68</v>
      </c>
      <c r="CQ1411" s="73">
        <v>358611.08999999997</v>
      </c>
      <c r="CR1411" s="73">
        <v>334477.1999999999</v>
      </c>
      <c r="CS1411" s="73">
        <v>454924.01999999996</v>
      </c>
      <c r="CT1411" s="73">
        <v>370427.37999999995</v>
      </c>
      <c r="CU1411" s="73">
        <v>332317.12</v>
      </c>
      <c r="CV1411" s="73">
        <v>326301.56999999995</v>
      </c>
      <c r="CW1411" s="73">
        <v>333923.11</v>
      </c>
      <c r="CX1411" s="73">
        <v>365503.52999999997</v>
      </c>
      <c r="CY1411" s="77"/>
      <c r="CZ1411" s="4">
        <v>5264</v>
      </c>
      <c r="DA1411" s="76" t="str">
        <f t="shared" si="48"/>
        <v>5264</v>
      </c>
      <c r="DB1411" s="71">
        <v>4.5206669881399959</v>
      </c>
      <c r="DC1411" s="71">
        <v>5.0918063731925836</v>
      </c>
      <c r="DD1411" s="71">
        <v>0.93503642274113097</v>
      </c>
      <c r="DE1411" s="71">
        <v>1.3143437118768966</v>
      </c>
      <c r="DF1411" s="71">
        <v>0.74904332191789369</v>
      </c>
      <c r="DG1411" s="71">
        <v>0.15281846247168204</v>
      </c>
      <c r="DH1411" s="71">
        <v>0.28359608171816253</v>
      </c>
      <c r="DI1411" s="71">
        <v>0.37812703761469491</v>
      </c>
      <c r="DJ1411" s="71">
        <v>0.30649842199347638</v>
      </c>
      <c r="DK1411" s="71">
        <v>0.58719748189330112</v>
      </c>
      <c r="DL1411" s="71">
        <v>0.17024783863547227</v>
      </c>
      <c r="DM1411" s="71">
        <v>0.4547642631262801</v>
      </c>
      <c r="DN1411" s="72">
        <v>1.4173258007294933</v>
      </c>
      <c r="DO1411" s="71">
        <v>0.4610989145093991</v>
      </c>
      <c r="DQ1411" s="71"/>
      <c r="DR1411" s="71"/>
      <c r="DS1411" s="71"/>
      <c r="DT1411" s="71"/>
      <c r="DU1411" s="71"/>
      <c r="DV1411" s="71"/>
      <c r="DW1411" s="71"/>
      <c r="DX1411" s="71"/>
      <c r="DY1411" s="71"/>
      <c r="DZ1411" s="71"/>
      <c r="EA1411" s="71"/>
      <c r="EB1411" s="71"/>
      <c r="EC1411" s="71"/>
      <c r="ED1411" s="71"/>
    </row>
    <row r="1412" spans="1:134">
      <c r="A1412" s="4">
        <v>1465</v>
      </c>
      <c r="B1412" s="46" t="s">
        <v>10617</v>
      </c>
      <c r="C1412" s="65" t="str">
        <f t="shared" si="47"/>
        <v>1465</v>
      </c>
      <c r="D1412" s="69">
        <v>241745.87999999998</v>
      </c>
      <c r="E1412" s="68">
        <v>2594110.2000000002</v>
      </c>
      <c r="F1412" s="68">
        <v>58889.739999999991</v>
      </c>
      <c r="G1412" s="69">
        <v>385351.75000000093</v>
      </c>
      <c r="H1412" s="70">
        <v>92.550445727701586</v>
      </c>
      <c r="I1412" s="70">
        <v>17.446532009871916</v>
      </c>
      <c r="J1412" s="69">
        <v>329527.39999999997</v>
      </c>
      <c r="K1412" s="69">
        <v>337454.85</v>
      </c>
      <c r="L1412" s="69">
        <v>338020.11000000004</v>
      </c>
      <c r="M1412" s="69">
        <v>381140.66999999987</v>
      </c>
      <c r="N1412" s="69">
        <v>412589.16999999993</v>
      </c>
      <c r="O1412" s="69">
        <v>503334.47000000003</v>
      </c>
      <c r="P1412" s="69">
        <v>317833.05</v>
      </c>
      <c r="Q1412" s="69">
        <v>313786.35999999987</v>
      </c>
      <c r="R1412" s="69">
        <v>586253.69000000018</v>
      </c>
      <c r="S1412" s="69">
        <v>334171.81</v>
      </c>
      <c r="T1412" s="69">
        <v>396249.75</v>
      </c>
      <c r="U1412" s="69">
        <v>404069.66000000009</v>
      </c>
      <c r="V1412" s="69">
        <v>241745.87999999998</v>
      </c>
      <c r="W1412" s="70">
        <v>84.707600297676052</v>
      </c>
      <c r="X1412" s="70">
        <v>82.832904105750941</v>
      </c>
      <c r="Y1412" s="70">
        <v>86.007338976722835</v>
      </c>
      <c r="Z1412" s="71">
        <v>86.11694601060816</v>
      </c>
      <c r="AA1412" s="71">
        <v>134.47519634741431</v>
      </c>
      <c r="AB1412" s="71">
        <v>105.70606023928492</v>
      </c>
      <c r="AC1412" s="71">
        <v>87.430928668063984</v>
      </c>
      <c r="AD1412" s="71">
        <v>74.55017957526465</v>
      </c>
      <c r="AE1412" s="71">
        <v>99.364348947180247</v>
      </c>
      <c r="AF1412" s="71">
        <v>92.591981684769607</v>
      </c>
      <c r="AG1412" s="71">
        <v>95.25030983533108</v>
      </c>
      <c r="AH1412" s="71">
        <v>94.617067811767939</v>
      </c>
      <c r="AI1412" s="71">
        <v>107.67945309397516</v>
      </c>
      <c r="AJ1412" s="71">
        <v>-27.775674423769004</v>
      </c>
      <c r="AK1412" s="71">
        <v>-31.772117010522571</v>
      </c>
      <c r="AL1412" s="71">
        <v>-35.978115136623281</v>
      </c>
      <c r="AM1412" s="71">
        <v>-26.39001704069852</v>
      </c>
      <c r="AN1412" s="71">
        <v>-8.0171838933460133</v>
      </c>
      <c r="AO1412" s="71">
        <v>-20.208474493998963</v>
      </c>
      <c r="AP1412" s="71">
        <v>-8.6375454260325881</v>
      </c>
      <c r="AQ1412" s="71">
        <v>7.6980510988029272</v>
      </c>
      <c r="AR1412" s="71">
        <v>70.318061494296401</v>
      </c>
      <c r="AS1412" s="71">
        <v>-17.751665078580359</v>
      </c>
      <c r="AT1412" s="71">
        <v>28.801926468469642</v>
      </c>
      <c r="AU1412" s="71">
        <v>22.999460356802579</v>
      </c>
      <c r="AV1412" s="72">
        <v>32.205503189556552</v>
      </c>
      <c r="AW1412" s="73">
        <v>-126728.02000000002</v>
      </c>
      <c r="AX1412" s="73">
        <v>-157144.77000000008</v>
      </c>
      <c r="AY1412" s="73">
        <v>-189955.76999999984</v>
      </c>
      <c r="AZ1412" s="73">
        <v>-136643.27000000014</v>
      </c>
      <c r="BA1412" s="73">
        <v>-35961.100000000093</v>
      </c>
      <c r="BB1412" s="73">
        <v>-121121.36999999994</v>
      </c>
      <c r="BC1412" s="73">
        <v>-30048.420000000042</v>
      </c>
      <c r="BD1412" s="73">
        <v>22428.849999999919</v>
      </c>
      <c r="BE1412" s="73">
        <v>242042.58000000025</v>
      </c>
      <c r="BF1412" s="73">
        <v>-72124.329999999958</v>
      </c>
      <c r="BG1412" s="73">
        <v>88607.02999999997</v>
      </c>
      <c r="BH1412" s="73">
        <v>75556.300000000163</v>
      </c>
      <c r="BI1412" s="73">
        <v>58889.739999999991</v>
      </c>
      <c r="BJ1412" s="71">
        <v>20.16660426241037</v>
      </c>
      <c r="BK1412" s="71">
        <v>17.474078641252348</v>
      </c>
      <c r="BL1412" s="71">
        <v>17.000873434801196</v>
      </c>
      <c r="BM1412" s="71">
        <v>18.390564225847953</v>
      </c>
      <c r="BN1412" s="71">
        <v>7.803318532582983</v>
      </c>
      <c r="BO1412" s="71">
        <v>11.872138965331249</v>
      </c>
      <c r="BP1412" s="71">
        <v>18.25298711194359</v>
      </c>
      <c r="BQ1412" s="71">
        <v>21.070940839700501</v>
      </c>
      <c r="BR1412" s="72">
        <v>14.809215244258327</v>
      </c>
      <c r="BS1412" s="72">
        <v>13.350708040183541</v>
      </c>
      <c r="BT1412" s="71">
        <v>15.017904522295268</v>
      </c>
      <c r="BU1412" s="71">
        <v>16.988031820272415</v>
      </c>
      <c r="BV1412" s="71">
        <v>15.040425993092004</v>
      </c>
      <c r="BW1412" s="71">
        <v>14.785300313504667</v>
      </c>
      <c r="BX1412" s="75">
        <v>5849</v>
      </c>
      <c r="BY1412" s="75">
        <v>5789</v>
      </c>
      <c r="BZ1412" s="75">
        <v>5462</v>
      </c>
      <c r="CA1412" s="75">
        <v>5986</v>
      </c>
      <c r="CB1412" s="75">
        <v>6372</v>
      </c>
      <c r="CC1412" s="75">
        <v>7491</v>
      </c>
      <c r="CD1412" s="75">
        <v>5140</v>
      </c>
      <c r="CE1412" s="75">
        <v>5548</v>
      </c>
      <c r="CF1412" s="75">
        <v>8359</v>
      </c>
      <c r="CG1412" s="75">
        <v>5877</v>
      </c>
      <c r="CH1412" s="75">
        <v>6682</v>
      </c>
      <c r="CI1412" s="75">
        <v>6904</v>
      </c>
      <c r="CJ1412" s="75">
        <v>4138</v>
      </c>
      <c r="CK1412" s="75">
        <v>42648</v>
      </c>
      <c r="CL1412" s="73">
        <v>826388.42999999993</v>
      </c>
      <c r="CM1412" s="73">
        <v>788622.22</v>
      </c>
      <c r="CN1412" s="73">
        <v>851260.20000000007</v>
      </c>
      <c r="CO1412" s="73">
        <v>943892.98000000033</v>
      </c>
      <c r="CP1412" s="73">
        <v>866413.41999999993</v>
      </c>
      <c r="CQ1412" s="73">
        <v>663594.09999999986</v>
      </c>
      <c r="CR1412" s="73">
        <v>758271.32</v>
      </c>
      <c r="CS1412" s="73">
        <v>924870.94</v>
      </c>
      <c r="CT1412" s="73">
        <v>737768.46</v>
      </c>
      <c r="CU1412" s="73">
        <v>712626.57000000007</v>
      </c>
      <c r="CV1412" s="73">
        <v>596383.67000000016</v>
      </c>
      <c r="CW1412" s="73">
        <v>587149.6</v>
      </c>
      <c r="CX1412" s="73">
        <v>519961.51</v>
      </c>
      <c r="CY1412" s="77"/>
      <c r="CZ1412" s="4">
        <v>1465</v>
      </c>
      <c r="DA1412" s="76" t="str">
        <f t="shared" si="48"/>
        <v>1465</v>
      </c>
      <c r="DB1412" s="71">
        <v>1.4842542475040026</v>
      </c>
      <c r="DC1412" s="71">
        <v>2.071499810103159</v>
      </c>
      <c r="DD1412" s="71">
        <v>0.3997909834947912</v>
      </c>
      <c r="DE1412" s="71">
        <v>0.70682227106909723</v>
      </c>
      <c r="DF1412" s="71">
        <v>0.47458339073046896</v>
      </c>
      <c r="DG1412" s="71">
        <v>0.53437649603453441</v>
      </c>
      <c r="DH1412" s="71">
        <v>0.38625981582408364</v>
      </c>
      <c r="DI1412" s="71">
        <v>0.34920947230890154</v>
      </c>
      <c r="DJ1412" s="71">
        <v>0.3298409019111283</v>
      </c>
      <c r="DK1412" s="71">
        <v>0.5428385069914814</v>
      </c>
      <c r="DL1412" s="71">
        <v>0.20311048298085588</v>
      </c>
      <c r="DM1412" s="71">
        <v>0.24951089957233841</v>
      </c>
      <c r="DN1412" s="71">
        <v>0.35132222934969831</v>
      </c>
      <c r="DO1412" s="71">
        <v>0.33658394030896893</v>
      </c>
      <c r="DQ1412" s="71"/>
      <c r="DR1412" s="71"/>
      <c r="DS1412" s="71"/>
      <c r="DT1412" s="71"/>
      <c r="DU1412" s="71"/>
      <c r="DV1412" s="71"/>
      <c r="DW1412" s="71"/>
      <c r="DX1412" s="71"/>
      <c r="DY1412" s="71"/>
      <c r="DZ1412" s="71"/>
      <c r="EA1412" s="71"/>
      <c r="EB1412" s="71"/>
      <c r="EC1412" s="71"/>
      <c r="ED1412" s="71"/>
    </row>
    <row r="1413" spans="1:134">
      <c r="A1413" s="4">
        <v>5225</v>
      </c>
      <c r="B1413" s="46" t="s">
        <v>10623</v>
      </c>
      <c r="C1413" s="65" t="str">
        <f t="shared" si="47"/>
        <v>5225</v>
      </c>
      <c r="D1413" s="69">
        <v>172559.02000000002</v>
      </c>
      <c r="E1413" s="68">
        <v>1990830.9</v>
      </c>
      <c r="F1413" s="68">
        <v>49700.550000000032</v>
      </c>
      <c r="G1413" s="69">
        <v>464512.73</v>
      </c>
      <c r="H1413" s="70">
        <v>96.738376555338817</v>
      </c>
      <c r="I1413" s="70">
        <v>30.433545189336254</v>
      </c>
      <c r="J1413" s="69">
        <v>225319.17999999996</v>
      </c>
      <c r="K1413" s="69">
        <v>229427.25</v>
      </c>
      <c r="L1413" s="69">
        <v>192890.27</v>
      </c>
      <c r="M1413" s="69">
        <v>214006.77999999991</v>
      </c>
      <c r="N1413" s="69">
        <v>351029.25</v>
      </c>
      <c r="O1413" s="69">
        <v>396808.74999999994</v>
      </c>
      <c r="P1413" s="69">
        <v>196374.07</v>
      </c>
      <c r="Q1413" s="69">
        <v>194812.50999999995</v>
      </c>
      <c r="R1413" s="69">
        <v>627130</v>
      </c>
      <c r="S1413" s="69">
        <v>194682.86999999997</v>
      </c>
      <c r="T1413" s="69">
        <v>287532.81</v>
      </c>
      <c r="U1413" s="69">
        <v>317739.62</v>
      </c>
      <c r="V1413" s="69">
        <v>172559.02000000002</v>
      </c>
      <c r="W1413" s="70">
        <v>94.751693750511365</v>
      </c>
      <c r="X1413" s="70">
        <v>98.885813807655083</v>
      </c>
      <c r="Y1413" s="70">
        <v>88.41732670428766</v>
      </c>
      <c r="Z1413" s="71">
        <v>73.579878215956782</v>
      </c>
      <c r="AA1413" s="71">
        <v>100.3296388588591</v>
      </c>
      <c r="AB1413" s="71">
        <v>102.50329774743403</v>
      </c>
      <c r="AC1413" s="71">
        <v>90.092325584411597</v>
      </c>
      <c r="AD1413" s="71">
        <v>92.47164001450399</v>
      </c>
      <c r="AE1413" s="71">
        <v>103.10659260919293</v>
      </c>
      <c r="AF1413" s="71">
        <v>53.86774591969322</v>
      </c>
      <c r="AG1413" s="71">
        <v>119.66857526599537</v>
      </c>
      <c r="AH1413" s="71">
        <v>121.06454874246153</v>
      </c>
      <c r="AI1413" s="71">
        <v>109.95329430759338</v>
      </c>
      <c r="AJ1413" s="71">
        <v>-9.2577415727431944</v>
      </c>
      <c r="AK1413" s="71">
        <v>-10.63026808319435</v>
      </c>
      <c r="AL1413" s="71">
        <v>-26.150429706345303</v>
      </c>
      <c r="AM1413" s="71">
        <v>-23.443309259163271</v>
      </c>
      <c r="AN1413" s="71">
        <v>-20.665616963613552</v>
      </c>
      <c r="AO1413" s="71">
        <v>-11.901150563807983</v>
      </c>
      <c r="AP1413" s="71">
        <v>-6.1841055176428235</v>
      </c>
      <c r="AQ1413" s="71">
        <v>16.52696690332245</v>
      </c>
      <c r="AR1413" s="71">
        <v>146.326325250595</v>
      </c>
      <c r="AS1413" s="71">
        <v>-49.613948583122827</v>
      </c>
      <c r="AT1413" s="71">
        <v>57.229890459088459</v>
      </c>
      <c r="AU1413" s="71">
        <v>56.437958469891747</v>
      </c>
      <c r="AV1413" s="72">
        <v>40.45349905464397</v>
      </c>
      <c r="AW1413" s="73">
        <v>-22987.600000000006</v>
      </c>
      <c r="AX1413" s="73">
        <v>-27289.699999999895</v>
      </c>
      <c r="AY1413" s="73">
        <v>-68303.219999999943</v>
      </c>
      <c r="AZ1413" s="73">
        <v>-65533.490000000107</v>
      </c>
      <c r="BA1413" s="73">
        <v>-91402.800000000163</v>
      </c>
      <c r="BB1413" s="73">
        <v>-50014.400000000081</v>
      </c>
      <c r="BC1413" s="73">
        <v>-12944.480000000098</v>
      </c>
      <c r="BD1413" s="73">
        <v>27630.169999999984</v>
      </c>
      <c r="BE1413" s="73">
        <v>372536.82999999996</v>
      </c>
      <c r="BF1413" s="73">
        <v>-191699.59999999995</v>
      </c>
      <c r="BG1413" s="73">
        <v>104658.67000000004</v>
      </c>
      <c r="BH1413" s="73">
        <v>114630.58999999997</v>
      </c>
      <c r="BI1413" s="73">
        <v>49700.550000000032</v>
      </c>
      <c r="BJ1413" s="71">
        <v>12.072966846927185</v>
      </c>
      <c r="BK1413" s="71">
        <v>7.5619641256903467</v>
      </c>
      <c r="BL1413" s="71">
        <v>7.8740244624922475</v>
      </c>
      <c r="BM1413" s="71">
        <v>8.311903742024521</v>
      </c>
      <c r="BN1413" s="71">
        <v>-1.5436440863560688</v>
      </c>
      <c r="BO1413" s="71">
        <v>6.1514299667431445</v>
      </c>
      <c r="BP1413" s="71">
        <v>12.739052873193387</v>
      </c>
      <c r="BQ1413" s="71">
        <v>16.973621268276066</v>
      </c>
      <c r="BR1413" s="72">
        <v>9.6411113017251324</v>
      </c>
      <c r="BS1413" s="72">
        <v>9.1460708562257871</v>
      </c>
      <c r="BT1413" s="71">
        <v>12.709775916951854</v>
      </c>
      <c r="BU1413" s="71">
        <v>11.150727950210682</v>
      </c>
      <c r="BV1413" s="71">
        <v>8.9542571533131046</v>
      </c>
      <c r="BW1413" s="71">
        <v>9.7311449100709488</v>
      </c>
      <c r="BX1413" s="75">
        <v>5288</v>
      </c>
      <c r="BY1413" s="75">
        <v>5359</v>
      </c>
      <c r="BZ1413" s="75">
        <v>4520</v>
      </c>
      <c r="CA1413" s="75">
        <v>4997</v>
      </c>
      <c r="CB1413" s="75">
        <v>7093</v>
      </c>
      <c r="CC1413" s="75">
        <v>8828</v>
      </c>
      <c r="CD1413" s="75">
        <v>4730</v>
      </c>
      <c r="CE1413" s="75">
        <v>4644</v>
      </c>
      <c r="CF1413" s="75">
        <v>9665</v>
      </c>
      <c r="CG1413" s="75">
        <v>4680</v>
      </c>
      <c r="CH1413" s="75">
        <v>6268</v>
      </c>
      <c r="CI1413" s="75">
        <v>6686</v>
      </c>
      <c r="CJ1413" s="75">
        <v>3701</v>
      </c>
      <c r="CK1413" s="75">
        <v>40374</v>
      </c>
      <c r="CL1413" s="73">
        <v>550827.97</v>
      </c>
      <c r="CM1413" s="73">
        <v>518684.94999999984</v>
      </c>
      <c r="CN1413" s="73">
        <v>478252.54999999993</v>
      </c>
      <c r="CO1413" s="73">
        <v>607003.44999999995</v>
      </c>
      <c r="CP1413" s="73">
        <v>537884.90000000014</v>
      </c>
      <c r="CQ1413" s="73">
        <v>419424.92</v>
      </c>
      <c r="CR1413" s="73">
        <v>342479.9</v>
      </c>
      <c r="CS1413" s="73">
        <v>609921.43000000005</v>
      </c>
      <c r="CT1413" s="73">
        <v>613132.72000000009</v>
      </c>
      <c r="CU1413" s="73">
        <v>575504.43000000005</v>
      </c>
      <c r="CV1413" s="73">
        <v>525799.58000000007</v>
      </c>
      <c r="CW1413" s="73">
        <v>647278.62000000011</v>
      </c>
      <c r="CX1413" s="73">
        <v>576157.25000000012</v>
      </c>
      <c r="CY1413" s="77"/>
      <c r="CZ1413" s="4">
        <v>5225</v>
      </c>
      <c r="DA1413" s="76" t="str">
        <f t="shared" si="48"/>
        <v>5225</v>
      </c>
      <c r="DB1413" s="71">
        <v>1.9932288624472299</v>
      </c>
      <c r="DC1413" s="71">
        <v>3.660137401557769</v>
      </c>
      <c r="DD1413" s="71">
        <v>0.96337180431766978</v>
      </c>
      <c r="DE1413" s="71">
        <v>1.2414835632771262</v>
      </c>
      <c r="DF1413" s="71">
        <v>0.57460001435136443</v>
      </c>
      <c r="DG1413" s="71">
        <v>0.38259497689112193</v>
      </c>
      <c r="DH1413" s="71">
        <v>0.14986201711100769</v>
      </c>
      <c r="DI1413" s="71">
        <v>0.26686097854534974</v>
      </c>
      <c r="DJ1413" s="71">
        <v>9.6082404154868919E-2</v>
      </c>
      <c r="DK1413" s="71">
        <v>0.11100163842087789</v>
      </c>
      <c r="DL1413" s="71">
        <v>0.13358282263795956</v>
      </c>
      <c r="DM1413" s="71">
        <v>0.19331469884427296</v>
      </c>
      <c r="DN1413" s="72">
        <v>8.097771714314711E-2</v>
      </c>
      <c r="DO1413" s="71">
        <v>0.13958255123454735</v>
      </c>
      <c r="DQ1413" s="71"/>
      <c r="DR1413" s="71"/>
      <c r="DS1413" s="71"/>
      <c r="DT1413" s="71"/>
      <c r="DU1413" s="71"/>
      <c r="DV1413" s="71"/>
      <c r="DW1413" s="71"/>
      <c r="DX1413" s="71"/>
      <c r="DY1413" s="71"/>
      <c r="DZ1413" s="71"/>
      <c r="EA1413" s="71"/>
      <c r="EB1413" s="71"/>
      <c r="EC1413" s="71"/>
      <c r="ED1413" s="71"/>
    </row>
    <row r="1414" spans="1:134">
      <c r="A1414" s="4">
        <v>1442</v>
      </c>
      <c r="B1414" s="46" t="s">
        <v>10629</v>
      </c>
      <c r="C1414" s="65" t="str">
        <f t="shared" si="47"/>
        <v>1442</v>
      </c>
      <c r="D1414" s="69">
        <v>742609.75999999989</v>
      </c>
      <c r="E1414" s="68">
        <v>8613577.7300000004</v>
      </c>
      <c r="F1414" s="68">
        <v>159787.10999999987</v>
      </c>
      <c r="G1414" s="69">
        <v>1433182.2099999962</v>
      </c>
      <c r="H1414" s="70">
        <v>98.940830547546824</v>
      </c>
      <c r="I1414" s="70">
        <v>19.959655509338781</v>
      </c>
      <c r="J1414" s="69">
        <v>1158777.7000000002</v>
      </c>
      <c r="K1414" s="69">
        <v>1058397.78</v>
      </c>
      <c r="L1414" s="69">
        <v>1137654.1900000002</v>
      </c>
      <c r="M1414" s="69">
        <v>1285591.8</v>
      </c>
      <c r="N1414" s="69">
        <v>1493670.66</v>
      </c>
      <c r="O1414" s="69">
        <v>1687663.6300000001</v>
      </c>
      <c r="P1414" s="69">
        <v>1212311.24</v>
      </c>
      <c r="Q1414" s="69">
        <v>1145061.4899999998</v>
      </c>
      <c r="R1414" s="69">
        <v>1775422.4899999998</v>
      </c>
      <c r="S1414" s="69">
        <v>1123687.3700000001</v>
      </c>
      <c r="T1414" s="69">
        <v>1287166.1300000001</v>
      </c>
      <c r="U1414" s="69">
        <v>1327319.25</v>
      </c>
      <c r="V1414" s="69">
        <v>742609.75999999989</v>
      </c>
      <c r="W1414" s="70">
        <v>115.5113787646282</v>
      </c>
      <c r="X1414" s="70">
        <v>99.863690965363062</v>
      </c>
      <c r="Y1414" s="70">
        <v>116.11517799371083</v>
      </c>
      <c r="Z1414" s="71">
        <v>113.18936739633294</v>
      </c>
      <c r="AA1414" s="71">
        <v>97.47504085324988</v>
      </c>
      <c r="AB1414" s="71">
        <v>86.075277406841778</v>
      </c>
      <c r="AC1414" s="71">
        <v>93.238579132323167</v>
      </c>
      <c r="AD1414" s="71">
        <v>96.528793006170034</v>
      </c>
      <c r="AE1414" s="71">
        <v>102.40793679443286</v>
      </c>
      <c r="AF1414" s="71">
        <v>106.64890627792734</v>
      </c>
      <c r="AG1414" s="71">
        <v>90.568900148767639</v>
      </c>
      <c r="AH1414" s="71">
        <v>104.23049199698822</v>
      </c>
      <c r="AI1414" s="71">
        <v>100.71096354094453</v>
      </c>
      <c r="AJ1414" s="71">
        <v>9.4282443624671863</v>
      </c>
      <c r="AK1414" s="71">
        <v>-7.4704004105301314</v>
      </c>
      <c r="AL1414" s="71">
        <v>10.500697978368724</v>
      </c>
      <c r="AM1414" s="71">
        <v>14.315053371847863</v>
      </c>
      <c r="AN1414" s="71">
        <v>-21.076889976534861</v>
      </c>
      <c r="AO1414" s="71">
        <v>-5.8963893294075254</v>
      </c>
      <c r="AP1414" s="71">
        <v>-8.9232393351195043</v>
      </c>
      <c r="AQ1414" s="71">
        <v>22.730469979080969</v>
      </c>
      <c r="AR1414" s="71">
        <v>80.606327454492458</v>
      </c>
      <c r="AS1414" s="71">
        <v>-10.804987172506475</v>
      </c>
      <c r="AT1414" s="71">
        <v>16.198894229014947</v>
      </c>
      <c r="AU1414" s="71">
        <v>35.037560356656371</v>
      </c>
      <c r="AV1414" s="72">
        <v>27.416077600964872</v>
      </c>
      <c r="AW1414" s="73">
        <v>99839.300000000279</v>
      </c>
      <c r="AX1414" s="73">
        <v>-85450.010000000009</v>
      </c>
      <c r="AY1414" s="73">
        <v>108109.39000000013</v>
      </c>
      <c r="AZ1414" s="73">
        <v>160987.68000000017</v>
      </c>
      <c r="BA1414" s="73">
        <v>-192391.65000000014</v>
      </c>
      <c r="BB1414" s="73">
        <v>-84833.759999999311</v>
      </c>
      <c r="BC1414" s="73">
        <v>-118776.10999999964</v>
      </c>
      <c r="BD1414" s="73">
        <v>212072.72999999975</v>
      </c>
      <c r="BE1414" s="73">
        <v>792387.99999999953</v>
      </c>
      <c r="BF1414" s="73">
        <v>-136122.27000000002</v>
      </c>
      <c r="BG1414" s="73">
        <v>179439.46999999997</v>
      </c>
      <c r="BH1414" s="73">
        <v>344393.28</v>
      </c>
      <c r="BI1414" s="73">
        <v>159787.10999999987</v>
      </c>
      <c r="BJ1414" s="71">
        <v>12.411369932630191</v>
      </c>
      <c r="BK1414" s="71">
        <v>12.898723065033771</v>
      </c>
      <c r="BL1414" s="71">
        <v>13.130612170532142</v>
      </c>
      <c r="BM1414" s="71">
        <v>15.074897028445431</v>
      </c>
      <c r="BN1414" s="71">
        <v>5.5925607868714895</v>
      </c>
      <c r="BO1414" s="71">
        <v>14.406976623035426</v>
      </c>
      <c r="BP1414" s="71">
        <v>24.674725796087575</v>
      </c>
      <c r="BQ1414" s="71">
        <v>23.539764843948706</v>
      </c>
      <c r="BR1414" s="72">
        <v>16.62075990795126</v>
      </c>
      <c r="BS1414" s="72">
        <v>16.772519483783153</v>
      </c>
      <c r="BT1414" s="71">
        <v>18.385084450582063</v>
      </c>
      <c r="BU1414" s="71">
        <v>18.938055034925871</v>
      </c>
      <c r="BV1414" s="71">
        <v>16.75832421080791</v>
      </c>
      <c r="BW1414" s="71">
        <v>17.878144972953972</v>
      </c>
      <c r="BX1414" s="75">
        <v>24259</v>
      </c>
      <c r="BY1414" s="75">
        <v>22764</v>
      </c>
      <c r="BZ1414" s="75">
        <v>23557</v>
      </c>
      <c r="CA1414" s="75">
        <v>26549</v>
      </c>
      <c r="CB1414" s="75">
        <v>28957</v>
      </c>
      <c r="CC1414" s="75">
        <v>31524</v>
      </c>
      <c r="CD1414" s="75">
        <v>25076</v>
      </c>
      <c r="CE1414" s="75">
        <v>23632</v>
      </c>
      <c r="CF1414" s="75">
        <v>32075</v>
      </c>
      <c r="CG1414" s="75">
        <v>23869</v>
      </c>
      <c r="CH1414" s="75">
        <v>26490</v>
      </c>
      <c r="CI1414" s="75">
        <v>28037</v>
      </c>
      <c r="CJ1414" s="75">
        <v>16036</v>
      </c>
      <c r="CK1414" s="75">
        <v>175215</v>
      </c>
      <c r="CL1414" s="73">
        <v>1467131.3600000006</v>
      </c>
      <c r="CM1414" s="73">
        <v>1534284.8599999999</v>
      </c>
      <c r="CN1414" s="73">
        <v>1579481.3</v>
      </c>
      <c r="CO1414" s="73">
        <v>1815811.8199999998</v>
      </c>
      <c r="CP1414" s="73">
        <v>2262274.8500000006</v>
      </c>
      <c r="CQ1414" s="73">
        <v>1736193.53</v>
      </c>
      <c r="CR1414" s="73">
        <v>1727277.0199999998</v>
      </c>
      <c r="CS1414" s="73">
        <v>2128418.6399999997</v>
      </c>
      <c r="CT1414" s="73">
        <v>1712003.77</v>
      </c>
      <c r="CU1414" s="73">
        <v>1332354.71</v>
      </c>
      <c r="CV1414" s="73">
        <v>1344962.1400000001</v>
      </c>
      <c r="CW1414" s="73">
        <v>1301229.8000000003</v>
      </c>
      <c r="CX1414" s="73">
        <v>1524898.5300000003</v>
      </c>
      <c r="CY1414" s="77"/>
      <c r="CZ1414" s="4">
        <v>1442</v>
      </c>
      <c r="DA1414" s="76" t="str">
        <f t="shared" si="48"/>
        <v>1442</v>
      </c>
      <c r="DB1414" s="71">
        <v>1.7568006941904932</v>
      </c>
      <c r="DC1414" s="71">
        <v>1.8994780203090655</v>
      </c>
      <c r="DD1414" s="71">
        <v>0.89132526565730508</v>
      </c>
      <c r="DE1414" s="71">
        <v>1.0185238504250262</v>
      </c>
      <c r="DF1414" s="71">
        <v>0.89097905768417718</v>
      </c>
      <c r="DG1414" s="71">
        <v>0.57284331321487669</v>
      </c>
      <c r="DH1414" s="71">
        <v>0.4477046637841286</v>
      </c>
      <c r="DI1414" s="71">
        <v>0.58946752680966463</v>
      </c>
      <c r="DJ1414" s="71">
        <v>0.4865983994768292</v>
      </c>
      <c r="DK1414" s="71">
        <v>0.4589833560640697</v>
      </c>
      <c r="DL1414" s="71">
        <v>0.25578996879580829</v>
      </c>
      <c r="DM1414" s="71">
        <v>0.320438524148973</v>
      </c>
      <c r="DN1414" s="71">
        <v>0.10300124501498417</v>
      </c>
      <c r="DO1414" s="71">
        <v>0.3958281990784715</v>
      </c>
      <c r="DQ1414" s="71"/>
      <c r="DR1414" s="71"/>
      <c r="DS1414" s="71"/>
      <c r="DT1414" s="71"/>
      <c r="DU1414" s="71"/>
      <c r="DV1414" s="71"/>
      <c r="DW1414" s="71"/>
      <c r="DX1414" s="71"/>
      <c r="DY1414" s="71"/>
      <c r="DZ1414" s="71"/>
      <c r="EA1414" s="71"/>
      <c r="EB1414" s="71"/>
      <c r="EC1414" s="71"/>
      <c r="ED1414" s="71"/>
    </row>
    <row r="1415" spans="1:134">
      <c r="A1415" s="4">
        <v>1489</v>
      </c>
      <c r="B1415" s="46" t="s">
        <v>10635</v>
      </c>
      <c r="C1415" s="65" t="str">
        <f t="shared" ref="C1415:C1478" si="49">LEFT(B1415,4)</f>
        <v>1489</v>
      </c>
      <c r="D1415" s="69">
        <v>199338.16999999998</v>
      </c>
      <c r="E1415" s="68">
        <v>1911938.0400000003</v>
      </c>
      <c r="F1415" s="68">
        <v>65854.76999999999</v>
      </c>
      <c r="G1415" s="69">
        <v>448160.24000000046</v>
      </c>
      <c r="H1415" s="70">
        <v>105.50525545992053</v>
      </c>
      <c r="I1415" s="70">
        <v>30.616685128029708</v>
      </c>
      <c r="J1415" s="69">
        <v>281310.78000000003</v>
      </c>
      <c r="K1415" s="69">
        <v>218677.25999999998</v>
      </c>
      <c r="L1415" s="69">
        <v>252004.02999999994</v>
      </c>
      <c r="M1415" s="69">
        <v>298408.86999999994</v>
      </c>
      <c r="N1415" s="69">
        <v>420445.4</v>
      </c>
      <c r="O1415" s="69">
        <v>408294.4599999999</v>
      </c>
      <c r="P1415" s="69">
        <v>249534.02999999994</v>
      </c>
      <c r="Q1415" s="69">
        <v>221746.30999999994</v>
      </c>
      <c r="R1415" s="69">
        <v>443384.05</v>
      </c>
      <c r="S1415" s="69">
        <v>236734.64999999997</v>
      </c>
      <c r="T1415" s="69">
        <v>253344.50999999995</v>
      </c>
      <c r="U1415" s="69">
        <v>307856.32</v>
      </c>
      <c r="V1415" s="69">
        <v>199338.16999999998</v>
      </c>
      <c r="W1415" s="70">
        <v>113.29447241543184</v>
      </c>
      <c r="X1415" s="70">
        <v>101.01089718824738</v>
      </c>
      <c r="Y1415" s="70">
        <v>102.9230478650601</v>
      </c>
      <c r="Z1415" s="71">
        <v>104.63938994524251</v>
      </c>
      <c r="AA1415" s="71">
        <v>115.0387352888589</v>
      </c>
      <c r="AB1415" s="71">
        <v>96.332080889185221</v>
      </c>
      <c r="AC1415" s="71">
        <v>101.85991868768269</v>
      </c>
      <c r="AD1415" s="71">
        <v>94.297058017210162</v>
      </c>
      <c r="AE1415" s="71">
        <v>107.99468314816723</v>
      </c>
      <c r="AF1415" s="71">
        <v>101.64722156257567</v>
      </c>
      <c r="AG1415" s="71">
        <v>90.390348018301808</v>
      </c>
      <c r="AH1415" s="71">
        <v>130.14572737473759</v>
      </c>
      <c r="AI1415" s="71">
        <v>116.06063283435751</v>
      </c>
      <c r="AJ1415" s="71">
        <v>-3.0753365194932547</v>
      </c>
      <c r="AK1415" s="71">
        <v>-11.570706390200492</v>
      </c>
      <c r="AL1415" s="71">
        <v>0.78412393881410747</v>
      </c>
      <c r="AM1415" s="71">
        <v>5.6253601783203155</v>
      </c>
      <c r="AN1415" s="71">
        <v>19.383006426081796</v>
      </c>
      <c r="AO1415" s="71">
        <v>9.6895172311593836</v>
      </c>
      <c r="AP1415" s="71">
        <v>9.0157491202492945</v>
      </c>
      <c r="AQ1415" s="71">
        <v>21.929120694132731</v>
      </c>
      <c r="AR1415" s="71">
        <v>128.62833430893187</v>
      </c>
      <c r="AS1415" s="71">
        <v>-29.106742132928499</v>
      </c>
      <c r="AT1415" s="71">
        <v>19.76039743444835</v>
      </c>
      <c r="AU1415" s="71">
        <v>70.911584314252821</v>
      </c>
      <c r="AV1415" s="72">
        <v>49.335550338094471</v>
      </c>
      <c r="AW1415" s="73">
        <v>-8925.75</v>
      </c>
      <c r="AX1415" s="73">
        <v>-28613.260000000068</v>
      </c>
      <c r="AY1415" s="73">
        <v>1960.649999999936</v>
      </c>
      <c r="AZ1415" s="73">
        <v>15892.559999999939</v>
      </c>
      <c r="BA1415" s="73">
        <v>68263.45000000007</v>
      </c>
      <c r="BB1415" s="73">
        <v>39808.969999999972</v>
      </c>
      <c r="BC1415" s="73">
        <v>20636.799999999959</v>
      </c>
      <c r="BD1415" s="73">
        <v>39881.379999999888</v>
      </c>
      <c r="BE1415" s="73">
        <v>249451.80999999997</v>
      </c>
      <c r="BF1415" s="73">
        <v>-97196.47000000003</v>
      </c>
      <c r="BG1415" s="73">
        <v>41801.699999999983</v>
      </c>
      <c r="BH1415" s="73">
        <v>127730.25000000003</v>
      </c>
      <c r="BI1415" s="73">
        <v>65854.76999999999</v>
      </c>
      <c r="BJ1415" s="71">
        <v>27.001605904113323</v>
      </c>
      <c r="BK1415" s="71">
        <v>20.654447314871366</v>
      </c>
      <c r="BL1415" s="71">
        <v>20.720194457415534</v>
      </c>
      <c r="BM1415" s="71">
        <v>20.239974968151436</v>
      </c>
      <c r="BN1415" s="71">
        <v>8.4493301881747875</v>
      </c>
      <c r="BO1415" s="71">
        <v>5.4193888227517295</v>
      </c>
      <c r="BP1415" s="71">
        <v>26.210707564212139</v>
      </c>
      <c r="BQ1415" s="71">
        <v>27.18905493757498</v>
      </c>
      <c r="BR1415" s="72">
        <v>21.441559790931088</v>
      </c>
      <c r="BS1415" s="72">
        <v>18.748552628491947</v>
      </c>
      <c r="BT1415" s="71">
        <v>21.792444997924459</v>
      </c>
      <c r="BU1415" s="71">
        <v>23.646626966376601</v>
      </c>
      <c r="BV1415" s="71">
        <v>20.852086048406193</v>
      </c>
      <c r="BW1415" s="71">
        <v>21.307241815274505</v>
      </c>
      <c r="BX1415" s="75">
        <v>9899</v>
      </c>
      <c r="BY1415" s="75">
        <v>7184</v>
      </c>
      <c r="BZ1415" s="75">
        <v>8166</v>
      </c>
      <c r="CA1415" s="75">
        <v>8993</v>
      </c>
      <c r="CB1415" s="75">
        <v>10038</v>
      </c>
      <c r="CC1415" s="75">
        <v>10107</v>
      </c>
      <c r="CD1415" s="75">
        <v>8527</v>
      </c>
      <c r="CE1415" s="75">
        <v>7653</v>
      </c>
      <c r="CF1415" s="75">
        <v>9919</v>
      </c>
      <c r="CG1415" s="75">
        <v>7459</v>
      </c>
      <c r="CH1415" s="75">
        <v>8141</v>
      </c>
      <c r="CI1415" s="75">
        <v>10081</v>
      </c>
      <c r="CJ1415" s="75">
        <v>6459</v>
      </c>
      <c r="CK1415" s="75">
        <v>58239</v>
      </c>
      <c r="CL1415" s="73">
        <v>518198.50999999989</v>
      </c>
      <c r="CM1415" s="73">
        <v>543681.01999999979</v>
      </c>
      <c r="CN1415" s="73">
        <v>602774.84</v>
      </c>
      <c r="CO1415" s="73">
        <v>643594.90000000014</v>
      </c>
      <c r="CP1415" s="73">
        <v>576852.69999999995</v>
      </c>
      <c r="CQ1415" s="73">
        <v>408161.65999999992</v>
      </c>
      <c r="CR1415" s="73">
        <v>405693.68999999994</v>
      </c>
      <c r="CS1415" s="73">
        <v>589045.17999999993</v>
      </c>
      <c r="CT1415" s="73">
        <v>474006.4</v>
      </c>
      <c r="CU1415" s="73">
        <v>493857.31</v>
      </c>
      <c r="CV1415" s="73">
        <v>474523.07999999996</v>
      </c>
      <c r="CW1415" s="73">
        <v>495972.4599999999</v>
      </c>
      <c r="CX1415" s="73">
        <v>517670.81</v>
      </c>
      <c r="CY1415" s="77"/>
      <c r="CZ1415" s="4">
        <v>1489</v>
      </c>
      <c r="DA1415" s="76" t="str">
        <f t="shared" ref="DA1415:DA1478" si="50">LEFT(B1415,4)</f>
        <v>1489</v>
      </c>
      <c r="DB1415" s="71">
        <v>0.67139441883770579</v>
      </c>
      <c r="DC1415" s="71">
        <v>0.18134130431186785</v>
      </c>
      <c r="DD1415" s="71">
        <v>0.19461264843075593</v>
      </c>
      <c r="DE1415" s="71">
        <v>0.20552850415149204</v>
      </c>
      <c r="DF1415" s="71">
        <v>0.14195322590371109</v>
      </c>
      <c r="DG1415" s="71">
        <v>0.24729495592177808</v>
      </c>
      <c r="DH1415" s="71">
        <v>0.17365414956950592</v>
      </c>
      <c r="DI1415" s="71">
        <v>0.1107903709861492</v>
      </c>
      <c r="DJ1415" s="71">
        <v>3.0536247699546326E-2</v>
      </c>
      <c r="DK1415" s="71">
        <v>7.5525216948619314E-2</v>
      </c>
      <c r="DL1415" s="71">
        <v>8.6953102777630062E-2</v>
      </c>
      <c r="DM1415" s="71">
        <v>0.12928347308020813</v>
      </c>
      <c r="DN1415" s="72">
        <v>4.8213581286998021E-2</v>
      </c>
      <c r="DO1415" s="71">
        <v>8.973284281211738E-2</v>
      </c>
      <c r="DQ1415" s="71"/>
      <c r="DR1415" s="71"/>
      <c r="DS1415" s="71"/>
      <c r="DT1415" s="71"/>
      <c r="DU1415" s="71"/>
      <c r="DV1415" s="71"/>
      <c r="DW1415" s="71"/>
      <c r="DX1415" s="71"/>
      <c r="DY1415" s="71"/>
      <c r="DZ1415" s="71"/>
      <c r="EA1415" s="71"/>
      <c r="EB1415" s="71"/>
      <c r="EC1415" s="71"/>
      <c r="ED1415" s="71"/>
    </row>
    <row r="1416" spans="1:134">
      <c r="A1416" s="4">
        <v>1483</v>
      </c>
      <c r="B1416" s="46" t="s">
        <v>10642</v>
      </c>
      <c r="C1416" s="65" t="str">
        <f t="shared" si="49"/>
        <v>1483</v>
      </c>
      <c r="D1416" s="69">
        <v>335353.65000000002</v>
      </c>
      <c r="E1416" s="68">
        <v>3797217.0200000005</v>
      </c>
      <c r="F1416" s="68">
        <v>118747.16000000006</v>
      </c>
      <c r="G1416" s="69">
        <v>1055654.5800000005</v>
      </c>
      <c r="H1416" s="70">
        <v>113.91807454707003</v>
      </c>
      <c r="I1416" s="70">
        <v>38.505582240176906</v>
      </c>
      <c r="J1416" s="69">
        <v>417112.07999999996</v>
      </c>
      <c r="K1416" s="69">
        <v>479490.83999999991</v>
      </c>
      <c r="L1416" s="69">
        <v>436107.49000000011</v>
      </c>
      <c r="M1416" s="69">
        <v>541375.30000000005</v>
      </c>
      <c r="N1416" s="69">
        <v>997304.75999999978</v>
      </c>
      <c r="O1416" s="69">
        <v>796593.09</v>
      </c>
      <c r="P1416" s="69">
        <v>498332.12000000005</v>
      </c>
      <c r="Q1416" s="69">
        <v>489457.49999999994</v>
      </c>
      <c r="R1416" s="69">
        <v>740288.78</v>
      </c>
      <c r="S1416" s="69">
        <v>564243.12</v>
      </c>
      <c r="T1416" s="69">
        <v>606669.54</v>
      </c>
      <c r="U1416" s="69">
        <v>562872.30999999994</v>
      </c>
      <c r="V1416" s="69">
        <v>335353.65000000002</v>
      </c>
      <c r="W1416" s="70">
        <v>97.26540962200383</v>
      </c>
      <c r="X1416" s="70">
        <v>113.90211328112467</v>
      </c>
      <c r="Y1416" s="70">
        <v>115.8897603888948</v>
      </c>
      <c r="Z1416" s="71">
        <v>113.5775193995803</v>
      </c>
      <c r="AA1416" s="71">
        <v>127.77179965567117</v>
      </c>
      <c r="AB1416" s="71">
        <v>117.08968411047292</v>
      </c>
      <c r="AC1416" s="71">
        <v>103.38771896052492</v>
      </c>
      <c r="AD1416" s="71">
        <v>106.23727879901227</v>
      </c>
      <c r="AE1416" s="71">
        <v>115.81947126416307</v>
      </c>
      <c r="AF1416" s="71">
        <v>128.61750752966955</v>
      </c>
      <c r="AG1416" s="71">
        <v>113.80219833329058</v>
      </c>
      <c r="AH1416" s="71">
        <v>107.31406865308099</v>
      </c>
      <c r="AI1416" s="71">
        <v>131.46509362400255</v>
      </c>
      <c r="AJ1416" s="71">
        <v>-11.210953854107842</v>
      </c>
      <c r="AK1416" s="71">
        <v>1.1032632581908786</v>
      </c>
      <c r="AL1416" s="71">
        <v>-13.275316490937328</v>
      </c>
      <c r="AM1416" s="71">
        <v>-10.813263315310873</v>
      </c>
      <c r="AN1416" s="71">
        <v>6.0061402060301639</v>
      </c>
      <c r="AO1416" s="71">
        <v>18.661770517793897</v>
      </c>
      <c r="AP1416" s="71">
        <v>4.932139097399646</v>
      </c>
      <c r="AQ1416" s="71">
        <v>40.02876174444809</v>
      </c>
      <c r="AR1416" s="71">
        <v>103.30890742422167</v>
      </c>
      <c r="AS1416" s="71">
        <v>7.2374970339466715</v>
      </c>
      <c r="AT1416" s="71">
        <v>46.491393602971677</v>
      </c>
      <c r="AU1416" s="71">
        <v>42.106909643987137</v>
      </c>
      <c r="AV1416" s="72">
        <v>54.821607607417519</v>
      </c>
      <c r="AW1416" s="73">
        <v>-52666.679999999935</v>
      </c>
      <c r="AX1416" s="73">
        <v>5232.3199999999488</v>
      </c>
      <c r="AY1416" s="73">
        <v>-66756.829999999842</v>
      </c>
      <c r="AZ1416" s="73">
        <v>-65637.939999999828</v>
      </c>
      <c r="BA1416" s="73">
        <v>56505.709999999846</v>
      </c>
      <c r="BB1416" s="73">
        <v>135142.03000000003</v>
      </c>
      <c r="BC1416" s="73">
        <v>23423.169999999984</v>
      </c>
      <c r="BD1416" s="73">
        <v>139916.80999999994</v>
      </c>
      <c r="BE1416" s="73">
        <v>376168.58999999997</v>
      </c>
      <c r="BF1416" s="73">
        <v>38080.970000000088</v>
      </c>
      <c r="BG1416" s="73">
        <v>192536.31000000017</v>
      </c>
      <c r="BH1416" s="73">
        <v>166781.57</v>
      </c>
      <c r="BI1416" s="73">
        <v>118747.16000000006</v>
      </c>
      <c r="BJ1416" s="71">
        <v>17.37333000954083</v>
      </c>
      <c r="BK1416" s="71">
        <v>15.312666741375594</v>
      </c>
      <c r="BL1416" s="71">
        <v>16.117557019481694</v>
      </c>
      <c r="BM1416" s="71">
        <v>14.836948002916937</v>
      </c>
      <c r="BN1416" s="71">
        <v>6.2907855756346542</v>
      </c>
      <c r="BO1416" s="71">
        <v>16.896716811813047</v>
      </c>
      <c r="BP1416" s="71">
        <v>24.033811673269227</v>
      </c>
      <c r="BQ1416" s="71">
        <v>23.580278360924094</v>
      </c>
      <c r="BR1416" s="72">
        <v>15.375878324879988</v>
      </c>
      <c r="BS1416" s="72">
        <v>16.181075599353523</v>
      </c>
      <c r="BT1416" s="71">
        <v>18.228084712344316</v>
      </c>
      <c r="BU1416" s="71">
        <v>18.658347608960817</v>
      </c>
      <c r="BV1416" s="71">
        <v>14.354288924197281</v>
      </c>
      <c r="BW1416" s="71">
        <v>17.173883959578159</v>
      </c>
      <c r="BX1416" s="75">
        <v>7290</v>
      </c>
      <c r="BY1416" s="75">
        <v>7728</v>
      </c>
      <c r="BZ1416" s="75">
        <v>7700</v>
      </c>
      <c r="CA1416" s="75">
        <v>8865</v>
      </c>
      <c r="CB1416" s="75">
        <v>12441</v>
      </c>
      <c r="CC1416" s="75">
        <v>12150</v>
      </c>
      <c r="CD1416" s="75">
        <v>8244</v>
      </c>
      <c r="CE1416" s="75">
        <v>8505</v>
      </c>
      <c r="CF1416" s="75">
        <v>11606</v>
      </c>
      <c r="CG1416" s="75">
        <v>9034</v>
      </c>
      <c r="CH1416" s="75">
        <v>9815</v>
      </c>
      <c r="CI1416" s="75">
        <v>9935</v>
      </c>
      <c r="CJ1416" s="75">
        <v>5098</v>
      </c>
      <c r="CK1416" s="75">
        <v>62237</v>
      </c>
      <c r="CL1416" s="73">
        <v>746736.64000000025</v>
      </c>
      <c r="CM1416" s="73">
        <v>758437.32</v>
      </c>
      <c r="CN1416" s="73">
        <v>759243.01000000024</v>
      </c>
      <c r="CO1416" s="73">
        <v>1174157.74</v>
      </c>
      <c r="CP1416" s="73">
        <v>1199624.6700000002</v>
      </c>
      <c r="CQ1416" s="73">
        <v>1084193.0399999998</v>
      </c>
      <c r="CR1416" s="73">
        <v>1313874.5900000003</v>
      </c>
      <c r="CS1416" s="73">
        <v>1424684.4500000002</v>
      </c>
      <c r="CT1416" s="73">
        <v>1158032.73</v>
      </c>
      <c r="CU1416" s="73">
        <v>1013110.9000000001</v>
      </c>
      <c r="CV1416" s="73">
        <v>981841.10000000021</v>
      </c>
      <c r="CW1416" s="73">
        <v>939061.49999999977</v>
      </c>
      <c r="CX1416" s="73">
        <v>721986.46000000008</v>
      </c>
      <c r="CY1416" s="77"/>
      <c r="CZ1416" s="4">
        <v>1483</v>
      </c>
      <c r="DA1416" s="76" t="str">
        <f t="shared" si="50"/>
        <v>1483</v>
      </c>
      <c r="DB1416" s="71">
        <v>4.1623955143255102</v>
      </c>
      <c r="DC1416" s="71">
        <v>2.3071815545251408</v>
      </c>
      <c r="DD1416" s="71">
        <v>1.9250624350824783</v>
      </c>
      <c r="DE1416" s="71">
        <v>1.8762387341081128</v>
      </c>
      <c r="DF1416" s="71">
        <v>2.1937458438251167</v>
      </c>
      <c r="DG1416" s="71">
        <v>1.3218267724589254</v>
      </c>
      <c r="DH1416" s="71">
        <v>1.5120619801564728</v>
      </c>
      <c r="DI1416" s="71">
        <v>0.78969651334362867</v>
      </c>
      <c r="DJ1416" s="71">
        <v>1.4424761361181953</v>
      </c>
      <c r="DK1416" s="71">
        <v>1.0593820188392038</v>
      </c>
      <c r="DL1416" s="71">
        <v>0.40425023931830834</v>
      </c>
      <c r="DM1416" s="71">
        <v>0.51485431664554171</v>
      </c>
      <c r="DN1416" s="71">
        <v>0.50941156151438483</v>
      </c>
      <c r="DO1416" s="71">
        <v>0.92332286744835845</v>
      </c>
      <c r="DQ1416" s="71"/>
      <c r="DR1416" s="71"/>
      <c r="DS1416" s="71"/>
      <c r="DT1416" s="71"/>
      <c r="DU1416" s="71"/>
      <c r="DV1416" s="71"/>
      <c r="DW1416" s="71"/>
      <c r="DX1416" s="71"/>
      <c r="DY1416" s="71"/>
      <c r="DZ1416" s="71"/>
      <c r="EA1416" s="71"/>
      <c r="EB1416" s="71"/>
      <c r="EC1416" s="71"/>
      <c r="ED1416" s="71"/>
    </row>
    <row r="1417" spans="1:134">
      <c r="A1417" s="4">
        <v>1443</v>
      </c>
      <c r="B1417" s="46" t="s">
        <v>10647</v>
      </c>
      <c r="C1417" s="65" t="str">
        <f t="shared" si="49"/>
        <v>1443</v>
      </c>
      <c r="D1417" s="69">
        <v>239298.66</v>
      </c>
      <c r="E1417" s="68">
        <v>2388336.5999999996</v>
      </c>
      <c r="F1417" s="68">
        <v>27897.880000000005</v>
      </c>
      <c r="G1417" s="69">
        <v>194659.93999999994</v>
      </c>
      <c r="H1417" s="70">
        <v>90.686787950773024</v>
      </c>
      <c r="I1417" s="70">
        <v>8.873684237493773</v>
      </c>
      <c r="J1417" s="69">
        <v>401770.89999999997</v>
      </c>
      <c r="K1417" s="69">
        <v>335614.60000000003</v>
      </c>
      <c r="L1417" s="69">
        <v>334982.53999999992</v>
      </c>
      <c r="M1417" s="69">
        <v>415166.57</v>
      </c>
      <c r="N1417" s="69">
        <v>497586.92999999988</v>
      </c>
      <c r="O1417" s="69">
        <v>487353.56000000006</v>
      </c>
      <c r="P1417" s="69">
        <v>288111.64</v>
      </c>
      <c r="Q1417" s="69">
        <v>268980.23999999993</v>
      </c>
      <c r="R1417" s="69">
        <v>518350.93000000005</v>
      </c>
      <c r="S1417" s="69">
        <v>311452.55</v>
      </c>
      <c r="T1417" s="69">
        <v>372401.62999999983</v>
      </c>
      <c r="U1417" s="69">
        <v>389740.9499999999</v>
      </c>
      <c r="V1417" s="69">
        <v>239298.66</v>
      </c>
      <c r="W1417" s="70">
        <v>121.98341670482596</v>
      </c>
      <c r="X1417" s="70">
        <v>112.52470473675409</v>
      </c>
      <c r="Y1417" s="70">
        <v>96.521690983582374</v>
      </c>
      <c r="Z1417" s="71">
        <v>101.75941214873787</v>
      </c>
      <c r="AA1417" s="71">
        <v>80.00558748231083</v>
      </c>
      <c r="AB1417" s="71">
        <v>108.65331485955846</v>
      </c>
      <c r="AC1417" s="71">
        <v>72.530984180969355</v>
      </c>
      <c r="AD1417" s="71">
        <v>82.277910589043202</v>
      </c>
      <c r="AE1417" s="71">
        <v>104.50630921007178</v>
      </c>
      <c r="AF1417" s="71">
        <v>71.226522731403577</v>
      </c>
      <c r="AG1417" s="71">
        <v>91.622216574943891</v>
      </c>
      <c r="AH1417" s="71">
        <v>122.73725931605381</v>
      </c>
      <c r="AI1417" s="71">
        <v>94.883126925096448</v>
      </c>
      <c r="AJ1417" s="71">
        <v>15.668635738180114</v>
      </c>
      <c r="AK1417" s="71">
        <v>8.0152346350266015</v>
      </c>
      <c r="AL1417" s="71">
        <v>-3.5693048265502902</v>
      </c>
      <c r="AM1417" s="71">
        <v>-2.2122744877519529</v>
      </c>
      <c r="AN1417" s="71">
        <v>-22.463145964717846</v>
      </c>
      <c r="AO1417" s="71">
        <v>8.0420256577929052</v>
      </c>
      <c r="AP1417" s="71">
        <v>-26.708985323971834</v>
      </c>
      <c r="AQ1417" s="71">
        <v>1.579403863344786</v>
      </c>
      <c r="AR1417" s="71">
        <v>46.544677217657203</v>
      </c>
      <c r="AS1417" s="71">
        <v>-23.624073632215079</v>
      </c>
      <c r="AT1417" s="71">
        <v>18.330379005715237</v>
      </c>
      <c r="AU1417" s="71">
        <v>57.056170716022628</v>
      </c>
      <c r="AV1417" s="72">
        <v>13.196677893052232</v>
      </c>
      <c r="AW1417" s="73">
        <v>54424.449999999953</v>
      </c>
      <c r="AX1417" s="73">
        <v>24904.1700000001</v>
      </c>
      <c r="AY1417" s="73">
        <v>-12399.110000000102</v>
      </c>
      <c r="AZ1417" s="73">
        <v>-9392.409999999858</v>
      </c>
      <c r="BA1417" s="73">
        <v>-144153.06</v>
      </c>
      <c r="BB1417" s="73">
        <v>43774.710000000137</v>
      </c>
      <c r="BC1417" s="73">
        <v>-104994.71999999986</v>
      </c>
      <c r="BD1417" s="73">
        <v>4182.2299999999814</v>
      </c>
      <c r="BE1417" s="73">
        <v>164635.64000000007</v>
      </c>
      <c r="BF1417" s="73">
        <v>-96336.349999999919</v>
      </c>
      <c r="BG1417" s="73">
        <v>57688.169999999809</v>
      </c>
      <c r="BH1417" s="73">
        <v>141587.08999999982</v>
      </c>
      <c r="BI1417" s="73">
        <v>27897.880000000005</v>
      </c>
      <c r="BJ1417" s="71">
        <v>15.748322221227145</v>
      </c>
      <c r="BK1417" s="71">
        <v>14.536846673694782</v>
      </c>
      <c r="BL1417" s="71">
        <v>14.08230522099792</v>
      </c>
      <c r="BM1417" s="71">
        <v>15.475381079482652</v>
      </c>
      <c r="BN1417" s="71">
        <v>1.2585185448859413</v>
      </c>
      <c r="BO1417" s="71">
        <v>12.091936547531207</v>
      </c>
      <c r="BP1417" s="71">
        <v>20.070775192942278</v>
      </c>
      <c r="BQ1417" s="71">
        <v>19.207419577425966</v>
      </c>
      <c r="BR1417" s="72">
        <v>7.2327652005349075</v>
      </c>
      <c r="BS1417" s="72">
        <v>17.791419667037971</v>
      </c>
      <c r="BT1417" s="71">
        <v>16.405586981682877</v>
      </c>
      <c r="BU1417" s="71">
        <v>14.55639493940992</v>
      </c>
      <c r="BV1417" s="71">
        <v>12.746523744227753</v>
      </c>
      <c r="BW1417" s="71">
        <v>13.342400100682877</v>
      </c>
      <c r="BX1417" s="75">
        <v>8868</v>
      </c>
      <c r="BY1417" s="75">
        <v>7499</v>
      </c>
      <c r="BZ1417" s="75">
        <v>7462</v>
      </c>
      <c r="CA1417" s="75">
        <v>8805</v>
      </c>
      <c r="CB1417" s="75">
        <v>9871</v>
      </c>
      <c r="CC1417" s="75">
        <v>9763</v>
      </c>
      <c r="CD1417" s="75">
        <v>7154</v>
      </c>
      <c r="CE1417" s="75">
        <v>7246</v>
      </c>
      <c r="CF1417" s="75">
        <v>9875</v>
      </c>
      <c r="CG1417" s="75">
        <v>8595</v>
      </c>
      <c r="CH1417" s="75">
        <v>9106</v>
      </c>
      <c r="CI1417" s="75">
        <v>8998</v>
      </c>
      <c r="CJ1417" s="75">
        <v>5218</v>
      </c>
      <c r="CK1417" s="75">
        <v>56192</v>
      </c>
      <c r="CL1417" s="73">
        <v>575876.94999999995</v>
      </c>
      <c r="CM1417" s="73">
        <v>564435.60000000009</v>
      </c>
      <c r="CN1417" s="73">
        <v>632102.95999999985</v>
      </c>
      <c r="CO1417" s="73">
        <v>703393.38</v>
      </c>
      <c r="CP1417" s="73">
        <v>772279.10999999987</v>
      </c>
      <c r="CQ1417" s="73">
        <v>642433.13</v>
      </c>
      <c r="CR1417" s="73">
        <v>655866.69000000006</v>
      </c>
      <c r="CS1417" s="73">
        <v>788287.51000000036</v>
      </c>
      <c r="CT1417" s="73">
        <v>722698.16000000027</v>
      </c>
      <c r="CU1417" s="73">
        <v>661286.81000000006</v>
      </c>
      <c r="CV1417" s="73">
        <v>611535.2300000001</v>
      </c>
      <c r="CW1417" s="73">
        <v>631771.47</v>
      </c>
      <c r="CX1417" s="73">
        <v>608781.97000000009</v>
      </c>
      <c r="CY1417" s="77"/>
      <c r="CZ1417" s="4">
        <v>1443</v>
      </c>
      <c r="DA1417" s="76" t="str">
        <f t="shared" si="50"/>
        <v>1443</v>
      </c>
      <c r="DB1417" s="71">
        <v>9.6007796634509379</v>
      </c>
      <c r="DC1417" s="71">
        <v>10.799597582731989</v>
      </c>
      <c r="DD1417" s="71">
        <v>1.6549546712121628</v>
      </c>
      <c r="DE1417" s="71">
        <v>1.339784600123366</v>
      </c>
      <c r="DF1417" s="71">
        <v>3.5449680413143838</v>
      </c>
      <c r="DG1417" s="71">
        <v>0.99864213755955955</v>
      </c>
      <c r="DH1417" s="71">
        <v>1.3393567499716705</v>
      </c>
      <c r="DI1417" s="71">
        <v>1.4188969606019781</v>
      </c>
      <c r="DJ1417" s="71">
        <v>0.50502954590005744</v>
      </c>
      <c r="DK1417" s="71">
        <v>0.86290203405044386</v>
      </c>
      <c r="DL1417" s="71">
        <v>0.5257598976469684</v>
      </c>
      <c r="DM1417" s="71">
        <v>0.39101763159016384</v>
      </c>
      <c r="DN1417" s="72">
        <v>0.24707815276692266</v>
      </c>
      <c r="DO1417" s="71">
        <v>0.71308156568336767</v>
      </c>
      <c r="DQ1417" s="71"/>
      <c r="DR1417" s="71"/>
      <c r="DS1417" s="71"/>
      <c r="DT1417" s="71"/>
      <c r="DU1417" s="71"/>
      <c r="DV1417" s="71"/>
      <c r="DW1417" s="71"/>
      <c r="DX1417" s="71"/>
      <c r="DY1417" s="71"/>
      <c r="DZ1417" s="71"/>
      <c r="EA1417" s="71"/>
      <c r="EB1417" s="71"/>
      <c r="EC1417" s="71"/>
      <c r="ED1417" s="71"/>
    </row>
    <row r="1418" spans="1:134">
      <c r="A1418" s="4">
        <v>5280</v>
      </c>
      <c r="B1418" s="46" t="s">
        <v>10653</v>
      </c>
      <c r="C1418" s="65" t="str">
        <f t="shared" si="49"/>
        <v>5280</v>
      </c>
      <c r="D1418" s="69">
        <v>141939.53999999995</v>
      </c>
      <c r="E1418" s="68">
        <v>1473542.17</v>
      </c>
      <c r="F1418" s="68">
        <v>50806.449999999953</v>
      </c>
      <c r="G1418" s="69">
        <v>269686.43999999994</v>
      </c>
      <c r="H1418" s="70">
        <v>101.2929942935401</v>
      </c>
      <c r="I1418" s="70">
        <v>22.401890299595941</v>
      </c>
      <c r="J1418" s="69">
        <v>169481.79</v>
      </c>
      <c r="K1418" s="69">
        <v>162906.97999999998</v>
      </c>
      <c r="L1418" s="69">
        <v>151183.31</v>
      </c>
      <c r="M1418" s="69">
        <v>202587.68999999992</v>
      </c>
      <c r="N1418" s="69">
        <v>259548.06999999998</v>
      </c>
      <c r="O1418" s="69">
        <v>323044.32999999996</v>
      </c>
      <c r="P1418" s="69">
        <v>175583.17999999996</v>
      </c>
      <c r="Q1418" s="69">
        <v>179147.79999999996</v>
      </c>
      <c r="R1418" s="69">
        <v>339849.52999999997</v>
      </c>
      <c r="S1418" s="69">
        <v>178502.60999999996</v>
      </c>
      <c r="T1418" s="69">
        <v>225450.14</v>
      </c>
      <c r="U1418" s="69">
        <v>233069.37000000008</v>
      </c>
      <c r="V1418" s="69">
        <v>141939.53999999995</v>
      </c>
      <c r="W1418" s="70">
        <v>71.700702868034611</v>
      </c>
      <c r="X1418" s="70">
        <v>91.44860897075894</v>
      </c>
      <c r="Y1418" s="70">
        <v>82.792842752140089</v>
      </c>
      <c r="Z1418" s="71">
        <v>85.551973105892742</v>
      </c>
      <c r="AA1418" s="71">
        <v>110.29245028732149</v>
      </c>
      <c r="AB1418" s="71">
        <v>112.7495121041771</v>
      </c>
      <c r="AC1418" s="71">
        <v>79.510698627812758</v>
      </c>
      <c r="AD1418" s="71">
        <v>97.261088151306765</v>
      </c>
      <c r="AE1418" s="71">
        <v>103.36933081093768</v>
      </c>
      <c r="AF1418" s="71">
        <v>108.43104599452577</v>
      </c>
      <c r="AG1418" s="71">
        <v>100.95927823811235</v>
      </c>
      <c r="AH1418" s="71">
        <v>110.3041569033949</v>
      </c>
      <c r="AI1418" s="71">
        <v>116.62109837629524</v>
      </c>
      <c r="AJ1418" s="71">
        <v>-37.385792067091216</v>
      </c>
      <c r="AK1418" s="71">
        <v>-42.728797177329191</v>
      </c>
      <c r="AL1418" s="71">
        <v>-29.962857686326995</v>
      </c>
      <c r="AM1418" s="71">
        <v>-32.309547135716301</v>
      </c>
      <c r="AN1418" s="71">
        <v>-23.38600595660154</v>
      </c>
      <c r="AO1418" s="71">
        <v>-20.738112507875407</v>
      </c>
      <c r="AP1418" s="71">
        <v>-21.451238802653695</v>
      </c>
      <c r="AQ1418" s="71">
        <v>17.510715318121427</v>
      </c>
      <c r="AR1418" s="71">
        <v>83.971335185517958</v>
      </c>
      <c r="AS1418" s="71">
        <v>-17.130703953002612</v>
      </c>
      <c r="AT1418" s="71">
        <v>26.438926811507855</v>
      </c>
      <c r="AU1418" s="71">
        <v>47.235866089353884</v>
      </c>
      <c r="AV1418" s="72">
        <v>55.749728227145546</v>
      </c>
      <c r="AW1418" s="73">
        <v>-101194.45999999999</v>
      </c>
      <c r="AX1418" s="73">
        <v>-121541.34999999998</v>
      </c>
      <c r="AY1418" s="73">
        <v>-64678.310000000027</v>
      </c>
      <c r="AZ1418" s="73">
        <v>-96697.780000000115</v>
      </c>
      <c r="BA1418" s="73">
        <v>-79218.660000000062</v>
      </c>
      <c r="BB1418" s="73">
        <v>-81306.039999999979</v>
      </c>
      <c r="BC1418" s="73">
        <v>-47950.810000000056</v>
      </c>
      <c r="BD1418" s="73">
        <v>26695.489999999962</v>
      </c>
      <c r="BE1418" s="73">
        <v>155119.91999999993</v>
      </c>
      <c r="BF1418" s="73">
        <v>-36899.98000000001</v>
      </c>
      <c r="BG1418" s="73">
        <v>47142.600000000006</v>
      </c>
      <c r="BH1418" s="73">
        <v>74772.770000000135</v>
      </c>
      <c r="BI1418" s="73">
        <v>50806.449999999953</v>
      </c>
      <c r="BJ1418" s="71">
        <v>15.137562541490771</v>
      </c>
      <c r="BK1418" s="71">
        <v>9.1567056261934798</v>
      </c>
      <c r="BL1418" s="71">
        <v>10.476200747886811</v>
      </c>
      <c r="BM1418" s="71">
        <v>11.78002502149417</v>
      </c>
      <c r="BN1418" s="71">
        <v>0.96539787071843941</v>
      </c>
      <c r="BO1418" s="71">
        <v>6.2864966449232096</v>
      </c>
      <c r="BP1418" s="71">
        <v>14.026294304185571</v>
      </c>
      <c r="BQ1418" s="71">
        <v>12.734261192097435</v>
      </c>
      <c r="BR1418" s="72">
        <v>8.5950224781429423</v>
      </c>
      <c r="BS1418" s="72">
        <v>10.759666049020462</v>
      </c>
      <c r="BT1418" s="71">
        <v>12.985388204829027</v>
      </c>
      <c r="BU1418" s="71">
        <v>13.464380517612991</v>
      </c>
      <c r="BV1418" s="71">
        <v>11.76562322458391</v>
      </c>
      <c r="BW1418" s="71">
        <v>10.372108976122355</v>
      </c>
      <c r="BX1418" s="75">
        <v>3460</v>
      </c>
      <c r="BY1418" s="75">
        <v>3142</v>
      </c>
      <c r="BZ1418" s="75">
        <v>2948</v>
      </c>
      <c r="CA1418" s="75">
        <v>3661</v>
      </c>
      <c r="CB1418" s="75">
        <v>4402</v>
      </c>
      <c r="CC1418" s="75">
        <v>6209</v>
      </c>
      <c r="CD1418" s="75">
        <v>3274</v>
      </c>
      <c r="CE1418" s="75">
        <v>3160</v>
      </c>
      <c r="CF1418" s="75">
        <v>6067</v>
      </c>
      <c r="CG1418" s="75">
        <v>3776</v>
      </c>
      <c r="CH1418" s="75">
        <v>4357</v>
      </c>
      <c r="CI1418" s="75">
        <v>4788</v>
      </c>
      <c r="CJ1418" s="75">
        <v>2511</v>
      </c>
      <c r="CK1418" s="75">
        <v>27933</v>
      </c>
      <c r="CL1418" s="73">
        <v>386347.77999999991</v>
      </c>
      <c r="CM1418" s="73">
        <v>405387.88999999996</v>
      </c>
      <c r="CN1418" s="73">
        <v>469820.48000000004</v>
      </c>
      <c r="CO1418" s="73">
        <v>614187.42999999982</v>
      </c>
      <c r="CP1418" s="73">
        <v>589688.71</v>
      </c>
      <c r="CQ1418" s="73">
        <v>456877.03999999992</v>
      </c>
      <c r="CR1418" s="73">
        <v>492820.00999999989</v>
      </c>
      <c r="CS1418" s="73">
        <v>530719.26999999979</v>
      </c>
      <c r="CT1418" s="73">
        <v>501784.50000000006</v>
      </c>
      <c r="CU1418" s="73">
        <v>511376.15000000008</v>
      </c>
      <c r="CV1418" s="73">
        <v>494891.55</v>
      </c>
      <c r="CW1418" s="73">
        <v>470968.59000000014</v>
      </c>
      <c r="CX1418" s="73">
        <v>472746</v>
      </c>
      <c r="CY1418" s="77"/>
      <c r="CZ1418" s="4">
        <v>5280</v>
      </c>
      <c r="DA1418" s="76" t="str">
        <f t="shared" si="50"/>
        <v>5280</v>
      </c>
      <c r="DB1418" s="71">
        <v>15.260689858890103</v>
      </c>
      <c r="DC1418" s="71">
        <v>12.071854028027364</v>
      </c>
      <c r="DD1418" s="71">
        <v>3.7729110675678204</v>
      </c>
      <c r="DE1418" s="71">
        <v>1.7641125484693316</v>
      </c>
      <c r="DF1418" s="71">
        <v>2.568792591988629</v>
      </c>
      <c r="DG1418" s="71">
        <v>0.68634726963634862</v>
      </c>
      <c r="DH1418" s="71">
        <v>3.116979610128741</v>
      </c>
      <c r="DI1418" s="71">
        <v>3.4294397189507477</v>
      </c>
      <c r="DJ1418" s="71">
        <v>0.6773408610744388</v>
      </c>
      <c r="DK1418" s="71">
        <v>0.88523189749869624</v>
      </c>
      <c r="DL1418" s="71">
        <v>0.44119329124654438</v>
      </c>
      <c r="DM1418" s="71">
        <v>0.56356228699516808</v>
      </c>
      <c r="DN1418" s="71">
        <v>1.0150898706735263</v>
      </c>
      <c r="DO1418" s="71">
        <v>1.3079128023028042</v>
      </c>
      <c r="DQ1418" s="71"/>
      <c r="DR1418" s="71"/>
      <c r="DS1418" s="71"/>
      <c r="DT1418" s="71"/>
      <c r="DU1418" s="71"/>
      <c r="DV1418" s="71"/>
      <c r="DW1418" s="71"/>
      <c r="DX1418" s="71"/>
      <c r="DY1418" s="71"/>
      <c r="DZ1418" s="71"/>
      <c r="EA1418" s="71"/>
      <c r="EB1418" s="71"/>
      <c r="EC1418" s="71"/>
      <c r="ED1418" s="71"/>
    </row>
    <row r="1419" spans="1:134">
      <c r="A1419" s="4">
        <v>1468</v>
      </c>
      <c r="B1419" s="46" t="s">
        <v>10660</v>
      </c>
      <c r="C1419" s="65" t="str">
        <f t="shared" si="49"/>
        <v>1468</v>
      </c>
      <c r="D1419" s="69">
        <v>170963.55</v>
      </c>
      <c r="E1419" s="68">
        <v>2071718.53</v>
      </c>
      <c r="F1419" s="68">
        <v>34804</v>
      </c>
      <c r="G1419" s="69">
        <v>275979.81999999983</v>
      </c>
      <c r="H1419" s="70">
        <v>97.710392154621005</v>
      </c>
      <c r="I1419" s="70">
        <v>15.368595579253274</v>
      </c>
      <c r="J1419" s="69">
        <v>279691.12</v>
      </c>
      <c r="K1419" s="69">
        <v>244552.97999999995</v>
      </c>
      <c r="L1419" s="69">
        <v>240401.84999999998</v>
      </c>
      <c r="M1419" s="69">
        <v>299446.19999999995</v>
      </c>
      <c r="N1419" s="69">
        <v>310701.20999999996</v>
      </c>
      <c r="O1419" s="69">
        <v>451854.66</v>
      </c>
      <c r="P1419" s="69">
        <v>305310.48999999993</v>
      </c>
      <c r="Q1419" s="69">
        <v>278055.61</v>
      </c>
      <c r="R1419" s="69">
        <v>380354.88</v>
      </c>
      <c r="S1419" s="69">
        <v>283082.57999999996</v>
      </c>
      <c r="T1419" s="69">
        <v>356484.36000000004</v>
      </c>
      <c r="U1419" s="69">
        <v>297467.05999999994</v>
      </c>
      <c r="V1419" s="69">
        <v>170963.55</v>
      </c>
      <c r="W1419" s="70">
        <v>95.422218837360944</v>
      </c>
      <c r="X1419" s="70">
        <v>80.531935950417349</v>
      </c>
      <c r="Y1419" s="70">
        <v>79.133992558966767</v>
      </c>
      <c r="Z1419" s="71">
        <v>87.961815821406276</v>
      </c>
      <c r="AA1419" s="71">
        <v>94.530357881778784</v>
      </c>
      <c r="AB1419" s="71">
        <v>120.6485457437014</v>
      </c>
      <c r="AC1419" s="71">
        <v>94.828875510556571</v>
      </c>
      <c r="AD1419" s="71">
        <v>86.032049031480284</v>
      </c>
      <c r="AE1419" s="71">
        <v>97.463113945358998</v>
      </c>
      <c r="AF1419" s="71">
        <v>104.25165209079223</v>
      </c>
      <c r="AG1419" s="71">
        <v>105.85519374866929</v>
      </c>
      <c r="AH1419" s="71">
        <v>93.851186923685532</v>
      </c>
      <c r="AI1419" s="71">
        <v>107.12691895192243</v>
      </c>
      <c r="AJ1419" s="71">
        <v>-12.973984026905306</v>
      </c>
      <c r="AK1419" s="71">
        <v>-31.423515774656529</v>
      </c>
      <c r="AL1419" s="71">
        <v>-32.458058504975128</v>
      </c>
      <c r="AM1419" s="71">
        <v>-35.453836955422446</v>
      </c>
      <c r="AN1419" s="71">
        <v>-37.962705168535123</v>
      </c>
      <c r="AO1419" s="71">
        <v>-17.374345614217525</v>
      </c>
      <c r="AP1419" s="71">
        <v>-5.7462001865871244</v>
      </c>
      <c r="AQ1419" s="71">
        <v>6.7291721196093501</v>
      </c>
      <c r="AR1419" s="71">
        <v>52.762914917590223</v>
      </c>
      <c r="AS1419" s="71">
        <v>-5.8135669948300439</v>
      </c>
      <c r="AT1419" s="71">
        <v>31.802601102576244</v>
      </c>
      <c r="AU1419" s="71">
        <v>16.59743931509152</v>
      </c>
      <c r="AV1419" s="72">
        <v>25.561189060921553</v>
      </c>
      <c r="AW1419" s="73">
        <v>-41696.820000000007</v>
      </c>
      <c r="AX1419" s="73">
        <v>-112060.49000000008</v>
      </c>
      <c r="AY1419" s="73">
        <v>-115527.88000000012</v>
      </c>
      <c r="AZ1419" s="73">
        <v>-164479.44</v>
      </c>
      <c r="BA1419" s="73">
        <v>-190128.51</v>
      </c>
      <c r="BB1419" s="73">
        <v>-86988.72000000003</v>
      </c>
      <c r="BC1419" s="73">
        <v>-18613.310000000056</v>
      </c>
      <c r="BD1419" s="73">
        <v>17531.139999999985</v>
      </c>
      <c r="BE1419" s="73">
        <v>131371.1</v>
      </c>
      <c r="BF1419" s="73">
        <v>-17473</v>
      </c>
      <c r="BG1419" s="73">
        <v>86015.98000000004</v>
      </c>
      <c r="BH1419" s="73">
        <v>42343.909999999916</v>
      </c>
      <c r="BI1419" s="73">
        <v>34804</v>
      </c>
      <c r="BJ1419" s="71">
        <v>19.417459793545198</v>
      </c>
      <c r="BK1419" s="71">
        <v>15.594298383795852</v>
      </c>
      <c r="BL1419" s="71">
        <v>12.559134086923764</v>
      </c>
      <c r="BM1419" s="71">
        <v>11.35040070375444</v>
      </c>
      <c r="BN1419" s="71">
        <v>6.1843884032130472</v>
      </c>
      <c r="BO1419" s="71">
        <v>5.4961077555375155</v>
      </c>
      <c r="BP1419" s="71">
        <v>18.625903020251243</v>
      </c>
      <c r="BQ1419" s="71">
        <v>16.62665936729935</v>
      </c>
      <c r="BR1419" s="72">
        <v>16.48799271524943</v>
      </c>
      <c r="BS1419" s="72">
        <v>11.300094565435103</v>
      </c>
      <c r="BT1419" s="71">
        <v>13.356963078696463</v>
      </c>
      <c r="BU1419" s="71">
        <v>10.822711113763667</v>
      </c>
      <c r="BV1419" s="71">
        <v>14.470801881800284</v>
      </c>
      <c r="BW1419" s="71">
        <v>13.201694763785422</v>
      </c>
      <c r="BX1419" s="75">
        <v>4575</v>
      </c>
      <c r="BY1419" s="75">
        <v>3844</v>
      </c>
      <c r="BZ1419" s="75">
        <v>4178</v>
      </c>
      <c r="CA1419" s="75">
        <v>4453</v>
      </c>
      <c r="CB1419" s="75">
        <v>5228</v>
      </c>
      <c r="CC1419" s="75">
        <v>7539</v>
      </c>
      <c r="CD1419" s="75">
        <v>4502</v>
      </c>
      <c r="CE1419" s="75">
        <v>4384</v>
      </c>
      <c r="CF1419" s="75">
        <v>6281</v>
      </c>
      <c r="CG1419" s="75">
        <v>4743</v>
      </c>
      <c r="CH1419" s="75">
        <v>5821</v>
      </c>
      <c r="CI1419" s="75">
        <v>5218</v>
      </c>
      <c r="CJ1419" s="75">
        <v>3062</v>
      </c>
      <c r="CK1419" s="75">
        <v>34011</v>
      </c>
      <c r="CL1419" s="73">
        <v>571682.68000000005</v>
      </c>
      <c r="CM1419" s="73">
        <v>597682.94999999984</v>
      </c>
      <c r="CN1419" s="73">
        <v>579183.73</v>
      </c>
      <c r="CO1419" s="73">
        <v>601240.79</v>
      </c>
      <c r="CP1419" s="73">
        <v>702608.08999999985</v>
      </c>
      <c r="CQ1419" s="73">
        <v>554562.1399999999</v>
      </c>
      <c r="CR1419" s="73">
        <v>637110.71000000008</v>
      </c>
      <c r="CS1419" s="73">
        <v>706531.27999999991</v>
      </c>
      <c r="CT1419" s="73">
        <v>729372.14000000013</v>
      </c>
      <c r="CU1419" s="73">
        <v>695935.61</v>
      </c>
      <c r="CV1419" s="73">
        <v>789261.38000000035</v>
      </c>
      <c r="CW1419" s="73">
        <v>729941.7</v>
      </c>
      <c r="CX1419" s="73">
        <v>713581.94000000006</v>
      </c>
      <c r="CY1419" s="77"/>
      <c r="CZ1419" s="4">
        <v>1468</v>
      </c>
      <c r="DA1419" s="76" t="str">
        <f t="shared" si="50"/>
        <v>1468</v>
      </c>
      <c r="DB1419" s="71">
        <v>4.5541121306742083</v>
      </c>
      <c r="DC1419" s="71">
        <v>2.5543635526086583</v>
      </c>
      <c r="DD1419" s="71">
        <v>0.93481519802455004</v>
      </c>
      <c r="DE1419" s="71">
        <v>0.80419071193863056</v>
      </c>
      <c r="DF1419" s="71">
        <v>1.9240493807734893</v>
      </c>
      <c r="DG1419" s="71">
        <v>0.84681096397723143</v>
      </c>
      <c r="DH1419" s="71">
        <v>0.59064955448204937</v>
      </c>
      <c r="DI1419" s="71">
        <v>0.51976078712622686</v>
      </c>
      <c r="DJ1419" s="71">
        <v>0.97954025381935939</v>
      </c>
      <c r="DK1419" s="71">
        <v>0.63645842859771218</v>
      </c>
      <c r="DL1419" s="71">
        <v>0.33335928835526707</v>
      </c>
      <c r="DM1419" s="71">
        <v>0.37874449718740638</v>
      </c>
      <c r="DN1419" s="71">
        <v>0.29362143941867413</v>
      </c>
      <c r="DO1419" s="71">
        <v>0.55948466368920924</v>
      </c>
      <c r="DQ1419" s="71"/>
      <c r="DR1419" s="71"/>
      <c r="DS1419" s="71"/>
      <c r="DT1419" s="71"/>
      <c r="DU1419" s="71"/>
      <c r="DV1419" s="71"/>
      <c r="DW1419" s="71"/>
      <c r="DX1419" s="71"/>
      <c r="DY1419" s="71"/>
      <c r="DZ1419" s="71"/>
      <c r="EA1419" s="71"/>
      <c r="EB1419" s="71"/>
      <c r="EC1419" s="71"/>
      <c r="ED1419" s="71"/>
    </row>
    <row r="1420" spans="1:134">
      <c r="A1420" s="4">
        <v>5321</v>
      </c>
      <c r="B1420" s="46" t="s">
        <v>10666</v>
      </c>
      <c r="C1420" s="65" t="str">
        <f t="shared" si="49"/>
        <v>5321</v>
      </c>
      <c r="D1420" s="69">
        <v>299701.19999999995</v>
      </c>
      <c r="E1420" s="68">
        <v>3465772.4100000006</v>
      </c>
      <c r="F1420" s="68">
        <v>101060.62999999998</v>
      </c>
      <c r="G1420" s="69">
        <v>1066764.1600000001</v>
      </c>
      <c r="H1420" s="70">
        <v>123.40422517781913</v>
      </c>
      <c r="I1420" s="70">
        <v>44.466881679127198</v>
      </c>
      <c r="J1420" s="69">
        <v>381699.00999999983</v>
      </c>
      <c r="K1420" s="69">
        <v>377833.10999999981</v>
      </c>
      <c r="L1420" s="69">
        <v>362303.84999999986</v>
      </c>
      <c r="M1420" s="69">
        <v>419965.4599999999</v>
      </c>
      <c r="N1420" s="69">
        <v>719378.99000000011</v>
      </c>
      <c r="O1420" s="69">
        <v>675634.99000000011</v>
      </c>
      <c r="P1420" s="69">
        <v>413780.07999999996</v>
      </c>
      <c r="Q1420" s="69">
        <v>372880.45</v>
      </c>
      <c r="R1420" s="69">
        <v>829785.73</v>
      </c>
      <c r="S1420" s="69">
        <v>488928.42</v>
      </c>
      <c r="T1420" s="69">
        <v>554607.07000000007</v>
      </c>
      <c r="U1420" s="69">
        <v>506089.46000000008</v>
      </c>
      <c r="V1420" s="69">
        <v>299701.19999999995</v>
      </c>
      <c r="W1420" s="70">
        <v>96.76663796693073</v>
      </c>
      <c r="X1420" s="70">
        <v>97.092025892898732</v>
      </c>
      <c r="Y1420" s="70">
        <v>115.51380238810114</v>
      </c>
      <c r="Z1420" s="71">
        <v>118.91710568951375</v>
      </c>
      <c r="AA1420" s="71">
        <v>108.50509001171855</v>
      </c>
      <c r="AB1420" s="71">
        <v>118.40929978156072</v>
      </c>
      <c r="AC1420" s="71">
        <v>128.4204264836635</v>
      </c>
      <c r="AD1420" s="71">
        <v>111.91337811741884</v>
      </c>
      <c r="AE1420" s="71">
        <v>122.68730816619407</v>
      </c>
      <c r="AF1420" s="71">
        <v>130.07087471617083</v>
      </c>
      <c r="AG1420" s="71">
        <v>122.29327161493013</v>
      </c>
      <c r="AH1420" s="71">
        <v>122.36446277078829</v>
      </c>
      <c r="AI1420" s="71">
        <v>128.2177384316843</v>
      </c>
      <c r="AJ1420" s="71">
        <v>18.489214209591196</v>
      </c>
      <c r="AK1420" s="71">
        <v>1.7235241823927439</v>
      </c>
      <c r="AL1420" s="71">
        <v>-1.2127148764217832</v>
      </c>
      <c r="AM1420" s="71">
        <v>-11.952114447848361</v>
      </c>
      <c r="AN1420" s="71">
        <v>5.2935915942171619</v>
      </c>
      <c r="AO1420" s="71">
        <v>19.669359489287007</v>
      </c>
      <c r="AP1420" s="71">
        <v>23.482036378281947</v>
      </c>
      <c r="AQ1420" s="71">
        <v>33.632530837887643</v>
      </c>
      <c r="AR1420" s="71">
        <v>147.37789382035044</v>
      </c>
      <c r="AS1420" s="71">
        <v>-9.4165382039712817</v>
      </c>
      <c r="AT1420" s="71">
        <v>49.197586279614079</v>
      </c>
      <c r="AU1420" s="71">
        <v>49.145276035167448</v>
      </c>
      <c r="AV1420" s="72">
        <v>50.876127671200287</v>
      </c>
      <c r="AW1420" s="73">
        <v>59560.819999999891</v>
      </c>
      <c r="AX1420" s="73">
        <v>6401.7099999998463</v>
      </c>
      <c r="AY1420" s="73">
        <v>-4447.6500000001397</v>
      </c>
      <c r="AZ1420" s="73">
        <v>-57008.47000000003</v>
      </c>
      <c r="BA1420" s="73">
        <v>36170.860000000219</v>
      </c>
      <c r="BB1420" s="73">
        <v>115900.54000000015</v>
      </c>
      <c r="BC1420" s="73">
        <v>78686.739999999991</v>
      </c>
      <c r="BD1420" s="73">
        <v>93846.260000000009</v>
      </c>
      <c r="BE1420" s="73">
        <v>494353.28</v>
      </c>
      <c r="BF1420" s="73">
        <v>-50826.200000000012</v>
      </c>
      <c r="BG1420" s="73">
        <v>182880.50000000012</v>
      </c>
      <c r="BH1420" s="73">
        <v>166762.95000000007</v>
      </c>
      <c r="BI1420" s="73">
        <v>101060.62999999998</v>
      </c>
      <c r="BJ1420" s="71">
        <v>9.7248735030325211</v>
      </c>
      <c r="BK1420" s="71">
        <v>7.7559004811391699</v>
      </c>
      <c r="BL1420" s="71">
        <v>8.3519142857122013</v>
      </c>
      <c r="BM1420" s="71">
        <v>8.7804470495969706</v>
      </c>
      <c r="BN1420" s="71">
        <v>-1.5554417202768025</v>
      </c>
      <c r="BO1420" s="71">
        <v>5.6167333827820407</v>
      </c>
      <c r="BP1420" s="71">
        <v>14.285697008294228</v>
      </c>
      <c r="BQ1420" s="71">
        <v>16.418166841094628</v>
      </c>
      <c r="BR1420" s="72">
        <v>9.2032285900022988</v>
      </c>
      <c r="BS1420" s="72">
        <v>12.841446810119839</v>
      </c>
      <c r="BT1420" s="71">
        <v>13.903320543489464</v>
      </c>
      <c r="BU1420" s="71">
        <v>12.405690413424525</v>
      </c>
      <c r="BV1420" s="71">
        <v>10.648321245160053</v>
      </c>
      <c r="BW1420" s="71">
        <v>11.051230375471638</v>
      </c>
      <c r="BX1420" s="75">
        <v>6576</v>
      </c>
      <c r="BY1420" s="75">
        <v>6535</v>
      </c>
      <c r="BZ1420" s="75">
        <v>6520</v>
      </c>
      <c r="CA1420" s="75">
        <v>6985</v>
      </c>
      <c r="CB1420" s="75">
        <v>9516</v>
      </c>
      <c r="CC1420" s="75">
        <v>10798</v>
      </c>
      <c r="CD1420" s="75">
        <v>6251</v>
      </c>
      <c r="CE1420" s="75">
        <v>6208</v>
      </c>
      <c r="CF1420" s="75">
        <v>12190</v>
      </c>
      <c r="CG1420" s="75">
        <v>7771</v>
      </c>
      <c r="CH1420" s="75">
        <v>8354</v>
      </c>
      <c r="CI1420" s="75">
        <v>8059</v>
      </c>
      <c r="CJ1420" s="75">
        <v>4683</v>
      </c>
      <c r="CK1420" s="75">
        <v>53516</v>
      </c>
      <c r="CL1420" s="73">
        <v>486709.10000000003</v>
      </c>
      <c r="CM1420" s="73">
        <v>540124.57999999996</v>
      </c>
      <c r="CN1420" s="73">
        <v>543737.07999999996</v>
      </c>
      <c r="CO1420" s="73">
        <v>628445.16</v>
      </c>
      <c r="CP1420" s="73">
        <v>672255.37000000023</v>
      </c>
      <c r="CQ1420" s="73">
        <v>480232.81000000006</v>
      </c>
      <c r="CR1420" s="73">
        <v>497554.66000000009</v>
      </c>
      <c r="CS1420" s="73">
        <v>685024.85999999987</v>
      </c>
      <c r="CT1420" s="73">
        <v>562982.79</v>
      </c>
      <c r="CU1420" s="73">
        <v>622784.54999999993</v>
      </c>
      <c r="CV1420" s="73">
        <v>539237.12</v>
      </c>
      <c r="CW1420" s="73">
        <v>533218.69999999995</v>
      </c>
      <c r="CX1420" s="73">
        <v>632617.44000000006</v>
      </c>
      <c r="CY1420" s="77"/>
      <c r="CZ1420" s="4">
        <v>5321</v>
      </c>
      <c r="DA1420" s="76" t="str">
        <f t="shared" si="50"/>
        <v>5321</v>
      </c>
      <c r="DB1420" s="71">
        <v>20.633173737206352</v>
      </c>
      <c r="DC1420" s="71">
        <v>18.834179895926148</v>
      </c>
      <c r="DD1420" s="71">
        <v>2.7168618427590832</v>
      </c>
      <c r="DE1420" s="71">
        <v>1.6122444412524251</v>
      </c>
      <c r="DF1420" s="71">
        <v>1.3805384012292288</v>
      </c>
      <c r="DG1420" s="71">
        <v>1.078952041575636</v>
      </c>
      <c r="DH1420" s="71">
        <v>1.6306963460143269</v>
      </c>
      <c r="DI1420" s="71">
        <v>0.79019157598935841</v>
      </c>
      <c r="DJ1420" s="71">
        <v>0.76070784397842661</v>
      </c>
      <c r="DK1420" s="71">
        <v>1.2189378939774314</v>
      </c>
      <c r="DL1420" s="71">
        <v>0.79927021453965086</v>
      </c>
      <c r="DM1420" s="71">
        <v>0.8420677803317631</v>
      </c>
      <c r="DN1420" s="71">
        <v>0.25071368206373473</v>
      </c>
      <c r="DO1420" s="71">
        <v>0.90532062944167679</v>
      </c>
      <c r="DQ1420" s="71"/>
      <c r="DR1420" s="71"/>
      <c r="DS1420" s="71"/>
      <c r="DT1420" s="71"/>
      <c r="DU1420" s="71"/>
      <c r="DV1420" s="71"/>
      <c r="DW1420" s="71"/>
      <c r="DX1420" s="71"/>
      <c r="DY1420" s="71"/>
      <c r="DZ1420" s="71"/>
      <c r="EA1420" s="71"/>
      <c r="EB1420" s="71"/>
      <c r="EC1420" s="71"/>
      <c r="ED1420" s="71"/>
    </row>
    <row r="1421" spans="1:134">
      <c r="A1421" s="4">
        <v>1395</v>
      </c>
      <c r="B1421" s="46" t="s">
        <v>10673</v>
      </c>
      <c r="C1421" s="65" t="str">
        <f t="shared" si="49"/>
        <v>1395</v>
      </c>
      <c r="D1421" s="69">
        <v>186076.52999999997</v>
      </c>
      <c r="E1421" s="68">
        <v>2144873.23</v>
      </c>
      <c r="F1421" s="68">
        <v>28148.28</v>
      </c>
      <c r="G1421" s="69">
        <v>280222.25000000023</v>
      </c>
      <c r="H1421" s="70">
        <v>92.16004154244456</v>
      </c>
      <c r="I1421" s="70">
        <v>15.028134112261604</v>
      </c>
      <c r="J1421" s="69">
        <v>307893.92999999993</v>
      </c>
      <c r="K1421" s="69">
        <v>315176.88999999984</v>
      </c>
      <c r="L1421" s="69">
        <v>277314.52</v>
      </c>
      <c r="M1421" s="69">
        <v>312503.33999999991</v>
      </c>
      <c r="N1421" s="69">
        <v>409851.98</v>
      </c>
      <c r="O1421" s="69">
        <v>420162.68999999994</v>
      </c>
      <c r="P1421" s="69">
        <v>226862.69999999995</v>
      </c>
      <c r="Q1421" s="69">
        <v>252703.22</v>
      </c>
      <c r="R1421" s="69">
        <v>579491.42999999993</v>
      </c>
      <c r="S1421" s="69">
        <v>258848.95999999996</v>
      </c>
      <c r="T1421" s="69">
        <v>308257.11999999994</v>
      </c>
      <c r="U1421" s="69">
        <v>332633.27</v>
      </c>
      <c r="V1421" s="69">
        <v>186076.52999999997</v>
      </c>
      <c r="W1421" s="70">
        <v>113.1693643175377</v>
      </c>
      <c r="X1421" s="70">
        <v>113.42721287049879</v>
      </c>
      <c r="Y1421" s="70">
        <v>101.23342693789522</v>
      </c>
      <c r="Z1421" s="71">
        <v>103.25778531507126</v>
      </c>
      <c r="AA1421" s="71">
        <v>90.88416292292878</v>
      </c>
      <c r="AB1421" s="71">
        <v>81.046538439168771</v>
      </c>
      <c r="AC1421" s="71">
        <v>86.091577146020754</v>
      </c>
      <c r="AD1421" s="71">
        <v>83.333496018998218</v>
      </c>
      <c r="AE1421" s="71">
        <v>94.696883205276364</v>
      </c>
      <c r="AF1421" s="71">
        <v>87.648355214527513</v>
      </c>
      <c r="AG1421" s="71">
        <v>97.134984950002533</v>
      </c>
      <c r="AH1421" s="71">
        <v>97.72026672790561</v>
      </c>
      <c r="AI1421" s="71">
        <v>95.147627969068623</v>
      </c>
      <c r="AJ1421" s="71">
        <v>16.059301554245241</v>
      </c>
      <c r="AK1421" s="71">
        <v>11.50886663092361</v>
      </c>
      <c r="AL1421" s="71">
        <v>9.6520459731574313</v>
      </c>
      <c r="AM1421" s="71">
        <v>5.5230904340440423</v>
      </c>
      <c r="AN1421" s="71">
        <v>5.2124011988530228E-2</v>
      </c>
      <c r="AO1421" s="71">
        <v>-8.956064756837911</v>
      </c>
      <c r="AP1421" s="71">
        <v>-10.86985133758458</v>
      </c>
      <c r="AQ1421" s="71">
        <v>6.5772643689795629</v>
      </c>
      <c r="AR1421" s="71">
        <v>115.34670254171581</v>
      </c>
      <c r="AS1421" s="71">
        <v>-40.673423635995512</v>
      </c>
      <c r="AT1421" s="71">
        <v>25.645390716143023</v>
      </c>
      <c r="AU1421" s="71">
        <v>25.836765787444694</v>
      </c>
      <c r="AV1421" s="72">
        <v>17.823460970409034</v>
      </c>
      <c r="AW1421" s="73">
        <v>42603.749999999884</v>
      </c>
      <c r="AX1421" s="73">
        <v>32529.509999999835</v>
      </c>
      <c r="AY1421" s="73">
        <v>24410.420000000013</v>
      </c>
      <c r="AZ1421" s="73">
        <v>16356.459999999846</v>
      </c>
      <c r="BA1421" s="73">
        <v>213.52000000013504</v>
      </c>
      <c r="BB1421" s="73">
        <v>-34942.959999999963</v>
      </c>
      <c r="BC1421" s="73">
        <v>-27666.999999999971</v>
      </c>
      <c r="BD1421" s="73">
        <v>15595.220000000001</v>
      </c>
      <c r="BE1421" s="73">
        <v>310394.46999999986</v>
      </c>
      <c r="BF1421" s="73">
        <v>-177463.01999999996</v>
      </c>
      <c r="BG1421" s="73">
        <v>62918.139999999956</v>
      </c>
      <c r="BH1421" s="73">
        <v>68296.160000000033</v>
      </c>
      <c r="BI1421" s="73">
        <v>28148.28</v>
      </c>
      <c r="BJ1421" s="71">
        <v>13.478822699652602</v>
      </c>
      <c r="BK1421" s="71">
        <v>12.464979925492791</v>
      </c>
      <c r="BL1421" s="71">
        <v>13.116860317567124</v>
      </c>
      <c r="BM1421" s="71">
        <v>15.013326455279007</v>
      </c>
      <c r="BN1421" s="71">
        <v>1.5380322998343514</v>
      </c>
      <c r="BO1421" s="71">
        <v>5.2385433724968529</v>
      </c>
      <c r="BP1421" s="71">
        <v>2.6598885780975374</v>
      </c>
      <c r="BQ1421" s="71">
        <v>16.832366685996742</v>
      </c>
      <c r="BR1421" s="72">
        <v>13.795161336374163</v>
      </c>
      <c r="BS1421" s="72">
        <v>9.8824452368649833</v>
      </c>
      <c r="BT1421" s="71">
        <v>15.608714346117665</v>
      </c>
      <c r="BU1421" s="71">
        <v>13.168016538940154</v>
      </c>
      <c r="BV1421" s="71">
        <v>10.418133829056728</v>
      </c>
      <c r="BW1421" s="71">
        <v>11.084006339530388</v>
      </c>
      <c r="BX1421" s="75">
        <v>6563</v>
      </c>
      <c r="BY1421" s="75">
        <v>7064</v>
      </c>
      <c r="BZ1421" s="75">
        <v>6418</v>
      </c>
      <c r="CA1421" s="75">
        <v>6984</v>
      </c>
      <c r="CB1421" s="75">
        <v>8012</v>
      </c>
      <c r="CC1421" s="75">
        <v>8366</v>
      </c>
      <c r="CD1421" s="75">
        <v>5355</v>
      </c>
      <c r="CE1421" s="75">
        <v>5791</v>
      </c>
      <c r="CF1421" s="75">
        <v>9173</v>
      </c>
      <c r="CG1421" s="75">
        <v>5872</v>
      </c>
      <c r="CH1421" s="75">
        <v>6787</v>
      </c>
      <c r="CI1421" s="75">
        <v>6779</v>
      </c>
      <c r="CJ1421" s="75">
        <v>3881</v>
      </c>
      <c r="CK1421" s="75">
        <v>43638</v>
      </c>
      <c r="CL1421" s="73">
        <v>613385.88000000012</v>
      </c>
      <c r="CM1421" s="73">
        <v>587771.44000000006</v>
      </c>
      <c r="CN1421" s="73">
        <v>559434.83000000007</v>
      </c>
      <c r="CO1421" s="73">
        <v>630737.97</v>
      </c>
      <c r="CP1421" s="73">
        <v>748501.09999999986</v>
      </c>
      <c r="CQ1421" s="73">
        <v>620037.25000000012</v>
      </c>
      <c r="CR1421" s="73">
        <v>546277.8600000001</v>
      </c>
      <c r="CS1421" s="73">
        <v>747037.6100000001</v>
      </c>
      <c r="CT1421" s="73">
        <v>520115.83000000007</v>
      </c>
      <c r="CU1421" s="73">
        <v>558315.07000000007</v>
      </c>
      <c r="CV1421" s="73">
        <v>601508.68000000017</v>
      </c>
      <c r="CW1421" s="73">
        <v>529403.81999999995</v>
      </c>
      <c r="CX1421" s="73">
        <v>552938.39</v>
      </c>
      <c r="CY1421" s="77"/>
      <c r="CZ1421" s="4">
        <v>1395</v>
      </c>
      <c r="DA1421" s="76" t="str">
        <f t="shared" si="50"/>
        <v>1395</v>
      </c>
      <c r="DB1421" s="71">
        <v>8.6820160469430228</v>
      </c>
      <c r="DC1421" s="71">
        <v>7.1065928372110125</v>
      </c>
      <c r="DD1421" s="71">
        <v>0.77624471767276315</v>
      </c>
      <c r="DE1421" s="71">
        <v>0.77427284276253705</v>
      </c>
      <c r="DF1421" s="71">
        <v>1.1624884193507425</v>
      </c>
      <c r="DG1421" s="71">
        <v>1.0918404469719163</v>
      </c>
      <c r="DH1421" s="71">
        <v>0.26648266153694228</v>
      </c>
      <c r="DI1421" s="71">
        <v>0.28485421512856429</v>
      </c>
      <c r="DJ1421" s="71">
        <v>0.36723892219738447</v>
      </c>
      <c r="DK1421" s="71">
        <v>0.26585496676186637</v>
      </c>
      <c r="DL1421" s="71">
        <v>0.27593691554716832</v>
      </c>
      <c r="DM1421" s="71">
        <v>0.11966780901040289</v>
      </c>
      <c r="DN1421" s="71">
        <v>0.20285104005783611</v>
      </c>
      <c r="DO1421" s="71">
        <v>0.26867634382617467</v>
      </c>
      <c r="DQ1421" s="71"/>
      <c r="DR1421" s="71"/>
      <c r="DS1421" s="71"/>
      <c r="DT1421" s="71"/>
      <c r="DU1421" s="71"/>
      <c r="DV1421" s="71"/>
      <c r="DW1421" s="71"/>
      <c r="DX1421" s="71"/>
      <c r="DY1421" s="71"/>
      <c r="DZ1421" s="71"/>
      <c r="EA1421" s="71"/>
      <c r="EB1421" s="71"/>
      <c r="EC1421" s="71"/>
      <c r="ED1421" s="71"/>
    </row>
    <row r="1422" spans="1:134">
      <c r="A1422" s="4">
        <v>1456</v>
      </c>
      <c r="B1422" s="46" t="s">
        <v>10679</v>
      </c>
      <c r="C1422" s="65" t="str">
        <f t="shared" si="49"/>
        <v>1456</v>
      </c>
      <c r="D1422" s="69">
        <v>161528.42999999996</v>
      </c>
      <c r="E1422" s="68">
        <v>1673782.22</v>
      </c>
      <c r="F1422" s="68">
        <v>63311.819999999963</v>
      </c>
      <c r="G1422" s="69">
        <v>439221.76000000047</v>
      </c>
      <c r="H1422" s="70">
        <v>112.18696110493178</v>
      </c>
      <c r="I1422" s="70">
        <v>35.577176997876677</v>
      </c>
      <c r="J1422" s="69">
        <v>174789.51</v>
      </c>
      <c r="K1422" s="69">
        <v>191152.28</v>
      </c>
      <c r="L1422" s="69">
        <v>176680.64</v>
      </c>
      <c r="M1422" s="69">
        <v>200831.03000000003</v>
      </c>
      <c r="N1422" s="69">
        <v>293124.07</v>
      </c>
      <c r="O1422" s="69">
        <v>352169.95999999996</v>
      </c>
      <c r="P1422" s="69">
        <v>182075.35999999996</v>
      </c>
      <c r="Q1422" s="69">
        <v>207059.68000000002</v>
      </c>
      <c r="R1422" s="69">
        <v>359389.77</v>
      </c>
      <c r="S1422" s="69">
        <v>240545.40999999997</v>
      </c>
      <c r="T1422" s="69">
        <v>271475.9599999999</v>
      </c>
      <c r="U1422" s="69">
        <v>251707.60999999996</v>
      </c>
      <c r="V1422" s="69">
        <v>161528.42999999996</v>
      </c>
      <c r="W1422" s="70">
        <v>90.780319409364012</v>
      </c>
      <c r="X1422" s="70">
        <v>97.833962958901438</v>
      </c>
      <c r="Y1422" s="70">
        <v>112.06231880440826</v>
      </c>
      <c r="Z1422" s="71">
        <v>91.008080273400779</v>
      </c>
      <c r="AA1422" s="71">
        <v>113.05824151933601</v>
      </c>
      <c r="AB1422" s="71">
        <v>112.62012170770986</v>
      </c>
      <c r="AC1422" s="71">
        <v>88.984282261895771</v>
      </c>
      <c r="AD1422" s="71">
        <v>98.415897995457186</v>
      </c>
      <c r="AE1422" s="71">
        <v>109.09305872742129</v>
      </c>
      <c r="AF1422" s="71">
        <v>129.22778748179115</v>
      </c>
      <c r="AG1422" s="71">
        <v>126.06048252601249</v>
      </c>
      <c r="AH1422" s="71">
        <v>107.30684211991492</v>
      </c>
      <c r="AI1422" s="71">
        <v>144.92885048510681</v>
      </c>
      <c r="AJ1422" s="71">
        <v>-22.219013786483664</v>
      </c>
      <c r="AK1422" s="71">
        <v>-17.499382817288023</v>
      </c>
      <c r="AL1422" s="71">
        <v>-6.9053109568964155</v>
      </c>
      <c r="AM1422" s="71">
        <v>-28.011452296531491</v>
      </c>
      <c r="AN1422" s="71">
        <v>-14.932487305637721</v>
      </c>
      <c r="AO1422" s="71">
        <v>-3.7954905575496745</v>
      </c>
      <c r="AP1422" s="71">
        <v>-10.314592096104558</v>
      </c>
      <c r="AQ1422" s="71">
        <v>24.033947711457504</v>
      </c>
      <c r="AR1422" s="71">
        <v>72.489440480450071</v>
      </c>
      <c r="AS1422" s="71">
        <v>-0.44102302142988714</v>
      </c>
      <c r="AT1422" s="71">
        <v>62.220055245749876</v>
      </c>
      <c r="AU1422" s="71">
        <v>68.847084977088585</v>
      </c>
      <c r="AV1422" s="72">
        <v>64.461418491230731</v>
      </c>
      <c r="AW1422" s="73">
        <v>-49930.59</v>
      </c>
      <c r="AX1422" s="73">
        <v>-40545.719999999972</v>
      </c>
      <c r="AY1422" s="73">
        <v>-13105.309999999998</v>
      </c>
      <c r="AZ1422" s="73">
        <v>-78145.329999999958</v>
      </c>
      <c r="BA1422" s="73">
        <v>-43994.160000000033</v>
      </c>
      <c r="BB1422" s="73">
        <v>-3089.0800000000163</v>
      </c>
      <c r="BC1422" s="73">
        <v>-20940.230000000069</v>
      </c>
      <c r="BD1422" s="73">
        <v>40121.770000000019</v>
      </c>
      <c r="BE1422" s="73">
        <v>151035.12000000005</v>
      </c>
      <c r="BF1422" s="73">
        <v>-1065.5600000000559</v>
      </c>
      <c r="BG1422" s="73">
        <v>104125.52999999994</v>
      </c>
      <c r="BH1422" s="73">
        <v>102633.30999999997</v>
      </c>
      <c r="BI1422" s="73">
        <v>63311.819999999963</v>
      </c>
      <c r="BJ1422" s="71">
        <v>16.982259880829943</v>
      </c>
      <c r="BK1422" s="71">
        <v>14.531396082041748</v>
      </c>
      <c r="BL1422" s="71">
        <v>17.821054297003482</v>
      </c>
      <c r="BM1422" s="71">
        <v>15.955325952142662</v>
      </c>
      <c r="BN1422" s="71">
        <v>3.8279049297423091</v>
      </c>
      <c r="BO1422" s="71">
        <v>7.7281177710291686</v>
      </c>
      <c r="BP1422" s="71">
        <v>19.286657454075982</v>
      </c>
      <c r="BQ1422" s="71">
        <v>16.005038217403531</v>
      </c>
      <c r="BR1422" s="72">
        <v>15.120135018079145</v>
      </c>
      <c r="BS1422" s="72">
        <v>14.314264820238186</v>
      </c>
      <c r="BT1422" s="71">
        <v>16.567933563229158</v>
      </c>
      <c r="BU1422" s="71">
        <v>15.119348586752096</v>
      </c>
      <c r="BV1422" s="71">
        <v>14.465133475380455</v>
      </c>
      <c r="BW1422" s="71">
        <v>14.406720378249709</v>
      </c>
      <c r="BX1422" s="75">
        <v>3840</v>
      </c>
      <c r="BY1422" s="75">
        <v>3945</v>
      </c>
      <c r="BZ1422" s="75">
        <v>3911</v>
      </c>
      <c r="CA1422" s="75">
        <v>4180</v>
      </c>
      <c r="CB1422" s="75">
        <v>6067</v>
      </c>
      <c r="CC1422" s="75">
        <v>7197</v>
      </c>
      <c r="CD1422" s="75">
        <v>4242</v>
      </c>
      <c r="CE1422" s="75">
        <v>4648</v>
      </c>
      <c r="CF1422" s="75">
        <v>6918</v>
      </c>
      <c r="CG1422" s="75">
        <v>5183</v>
      </c>
      <c r="CH1422" s="75">
        <v>5420</v>
      </c>
      <c r="CI1422" s="75">
        <v>5384</v>
      </c>
      <c r="CJ1422" s="75">
        <v>3116</v>
      </c>
      <c r="CK1422" s="75">
        <v>34911</v>
      </c>
      <c r="CL1422" s="73">
        <v>486772.1999999999</v>
      </c>
      <c r="CM1422" s="73">
        <v>495609.47999999986</v>
      </c>
      <c r="CN1422" s="73">
        <v>536285.63</v>
      </c>
      <c r="CO1422" s="73">
        <v>542843.96999999986</v>
      </c>
      <c r="CP1422" s="73">
        <v>451621.68</v>
      </c>
      <c r="CQ1422" s="73">
        <v>378544.02</v>
      </c>
      <c r="CR1422" s="73">
        <v>347183.51999999996</v>
      </c>
      <c r="CS1422" s="73">
        <v>515816.63</v>
      </c>
      <c r="CT1422" s="73">
        <v>446310.9200000001</v>
      </c>
      <c r="CU1422" s="73">
        <v>425370.36</v>
      </c>
      <c r="CV1422" s="73">
        <v>387721.67000000022</v>
      </c>
      <c r="CW1422" s="73">
        <v>426157.71</v>
      </c>
      <c r="CX1422" s="73">
        <v>478269.44</v>
      </c>
      <c r="CY1422" s="77"/>
      <c r="CZ1422" s="4">
        <v>1456</v>
      </c>
      <c r="DA1422" s="76" t="str">
        <f t="shared" si="50"/>
        <v>1456</v>
      </c>
      <c r="DB1422" s="71">
        <v>0.656582982903684</v>
      </c>
      <c r="DC1422" s="71">
        <v>0.83306613190032364</v>
      </c>
      <c r="DD1422" s="71">
        <v>1.5468659503332349</v>
      </c>
      <c r="DE1422" s="71">
        <v>1.2922992206512309</v>
      </c>
      <c r="DF1422" s="71">
        <v>0.49526021741419279</v>
      </c>
      <c r="DG1422" s="71">
        <v>0.19353919407665898</v>
      </c>
      <c r="DH1422" s="71">
        <v>0.15402524676582002</v>
      </c>
      <c r="DI1422" s="71">
        <v>0.29926812335325187</v>
      </c>
      <c r="DJ1422" s="71">
        <v>0.1621825080439307</v>
      </c>
      <c r="DK1422" s="71">
        <v>0.48831280431848217</v>
      </c>
      <c r="DL1422" s="71">
        <v>0.59403089675222998</v>
      </c>
      <c r="DM1422" s="71">
        <v>0.71825302163728089</v>
      </c>
      <c r="DN1422" s="72">
        <v>0</v>
      </c>
      <c r="DO1422" s="71">
        <v>0.36206689477669129</v>
      </c>
      <c r="DQ1422" s="71"/>
      <c r="DR1422" s="71"/>
      <c r="DS1422" s="71"/>
      <c r="DT1422" s="71"/>
      <c r="DU1422" s="71"/>
      <c r="DV1422" s="71"/>
      <c r="DW1422" s="71"/>
      <c r="DX1422" s="71"/>
      <c r="DY1422" s="71"/>
      <c r="DZ1422" s="71"/>
      <c r="EA1422" s="71"/>
      <c r="EB1422" s="71"/>
      <c r="EC1422" s="71"/>
      <c r="ED1422" s="71"/>
    </row>
    <row r="1423" spans="1:134">
      <c r="A1423" s="4">
        <v>5332</v>
      </c>
      <c r="B1423" s="46" t="s">
        <v>10685</v>
      </c>
      <c r="C1423" s="65" t="str">
        <f t="shared" si="49"/>
        <v>5332</v>
      </c>
      <c r="D1423" s="69">
        <v>231142.04</v>
      </c>
      <c r="E1423" s="68">
        <v>2826324.6399999997</v>
      </c>
      <c r="F1423" s="68">
        <v>-2402.3799999999756</v>
      </c>
      <c r="G1423" s="69">
        <v>133982.75000000047</v>
      </c>
      <c r="H1423" s="70">
        <v>88.857764814394329</v>
      </c>
      <c r="I1423" s="70">
        <v>4.9764389321298452</v>
      </c>
      <c r="J1423" s="69">
        <v>419573.1</v>
      </c>
      <c r="K1423" s="69">
        <v>377538.41999999993</v>
      </c>
      <c r="L1423" s="69">
        <v>364814.06999999995</v>
      </c>
      <c r="M1423" s="69">
        <v>388816.55999999988</v>
      </c>
      <c r="N1423" s="69">
        <v>592120.78</v>
      </c>
      <c r="O1423" s="69">
        <v>613954.27</v>
      </c>
      <c r="P1423" s="69">
        <v>298237.08999999997</v>
      </c>
      <c r="Q1423" s="69">
        <v>306581.7099999999</v>
      </c>
      <c r="R1423" s="69">
        <v>866388.17999999993</v>
      </c>
      <c r="S1423" s="69">
        <v>324662.21000000002</v>
      </c>
      <c r="T1423" s="69">
        <v>401931.82000000007</v>
      </c>
      <c r="U1423" s="69">
        <v>397381.59</v>
      </c>
      <c r="V1423" s="69">
        <v>231142.04</v>
      </c>
      <c r="W1423" s="70">
        <v>111.75466707462043</v>
      </c>
      <c r="X1423" s="70">
        <v>115.22958227578603</v>
      </c>
      <c r="Y1423" s="70">
        <v>120.0590648071542</v>
      </c>
      <c r="Z1423" s="71">
        <v>118.53059020314876</v>
      </c>
      <c r="AA1423" s="71">
        <v>113.6115247753451</v>
      </c>
      <c r="AB1423" s="71">
        <v>108.94936377563175</v>
      </c>
      <c r="AC1423" s="71">
        <v>77.938761701711513</v>
      </c>
      <c r="AD1423" s="71">
        <v>90.576962817214849</v>
      </c>
      <c r="AE1423" s="71">
        <v>96.199052091529168</v>
      </c>
      <c r="AF1423" s="71">
        <v>80.124419202174764</v>
      </c>
      <c r="AG1423" s="71">
        <v>93.365793314807647</v>
      </c>
      <c r="AH1423" s="71">
        <v>88.601679850181057</v>
      </c>
      <c r="AI1423" s="71">
        <v>84.117734106887966</v>
      </c>
      <c r="AJ1423" s="71">
        <v>-15.238291831372708</v>
      </c>
      <c r="AK1423" s="71">
        <v>-29.966572690444039</v>
      </c>
      <c r="AL1423" s="71">
        <v>-30.317637891119432</v>
      </c>
      <c r="AM1423" s="71">
        <v>-23.91396656407818</v>
      </c>
      <c r="AN1423" s="71">
        <v>-33.636419288074329</v>
      </c>
      <c r="AO1423" s="71">
        <v>-19.682873114186062</v>
      </c>
      <c r="AP1423" s="71">
        <v>-32.970040322878816</v>
      </c>
      <c r="AQ1423" s="71">
        <v>21.088739603905605</v>
      </c>
      <c r="AR1423" s="71">
        <v>134.16761278267728</v>
      </c>
      <c r="AS1423" s="71">
        <v>-53.108480306685159</v>
      </c>
      <c r="AT1423" s="71">
        <v>15.716016854680049</v>
      </c>
      <c r="AU1423" s="71">
        <v>13.220427905860399</v>
      </c>
      <c r="AV1423" s="72">
        <v>-1.0286608431920419</v>
      </c>
      <c r="AW1423" s="73">
        <v>-75430.020000000019</v>
      </c>
      <c r="AX1423" s="73">
        <v>-161544.75</v>
      </c>
      <c r="AY1423" s="73">
        <v>-158724.5400000001</v>
      </c>
      <c r="AZ1423" s="73">
        <v>-122205.69000000012</v>
      </c>
      <c r="BA1423" s="73">
        <v>-300099.26999999967</v>
      </c>
      <c r="BB1423" s="73">
        <v>-137842.66000000003</v>
      </c>
      <c r="BC1423" s="73">
        <v>-146693.94</v>
      </c>
      <c r="BD1423" s="73">
        <v>53394.0799999999</v>
      </c>
      <c r="BE1423" s="73">
        <v>496401.83999999997</v>
      </c>
      <c r="BF1423" s="73">
        <v>-367706.50000000006</v>
      </c>
      <c r="BG1423" s="73">
        <v>54588.530000000086</v>
      </c>
      <c r="BH1423" s="73">
        <v>46401.119999999995</v>
      </c>
      <c r="BI1423" s="73">
        <v>-2402.3799999999756</v>
      </c>
      <c r="BJ1423" s="71">
        <v>7.5303713356135882</v>
      </c>
      <c r="BK1423" s="71">
        <v>4.2796259104333352</v>
      </c>
      <c r="BL1423" s="71">
        <v>6.3059926901708252</v>
      </c>
      <c r="BM1423" s="71">
        <v>7.1149198243009018</v>
      </c>
      <c r="BN1423" s="71">
        <v>-1.2990481432158516</v>
      </c>
      <c r="BO1423" s="71">
        <v>4.0906670837881363</v>
      </c>
      <c r="BP1423" s="71">
        <v>12.811613686288156</v>
      </c>
      <c r="BQ1423" s="71">
        <v>17.170271479403898</v>
      </c>
      <c r="BR1423" s="72">
        <v>8.8232139006317603</v>
      </c>
      <c r="BS1423" s="72">
        <v>10.026853694073296</v>
      </c>
      <c r="BT1423" s="71">
        <v>11.871635017404733</v>
      </c>
      <c r="BU1423" s="71">
        <v>10.647915071773836</v>
      </c>
      <c r="BV1423" s="71">
        <v>7.89088706232973</v>
      </c>
      <c r="BW1423" s="71">
        <v>9.3887835610778971</v>
      </c>
      <c r="BX1423" s="75">
        <v>8499</v>
      </c>
      <c r="BY1423" s="75">
        <v>7718</v>
      </c>
      <c r="BZ1423" s="75">
        <v>6846</v>
      </c>
      <c r="CA1423" s="75">
        <v>7109</v>
      </c>
      <c r="CB1423" s="75">
        <v>9438</v>
      </c>
      <c r="CC1423" s="75">
        <v>10718</v>
      </c>
      <c r="CD1423" s="75">
        <v>5818</v>
      </c>
      <c r="CE1423" s="75">
        <v>6157</v>
      </c>
      <c r="CF1423" s="75">
        <v>12509</v>
      </c>
      <c r="CG1423" s="75">
        <v>6417</v>
      </c>
      <c r="CH1423" s="75">
        <v>7216</v>
      </c>
      <c r="CI1423" s="75">
        <v>7765</v>
      </c>
      <c r="CJ1423" s="75">
        <v>4387</v>
      </c>
      <c r="CK1423" s="75">
        <v>50269</v>
      </c>
      <c r="CL1423" s="73">
        <v>914999.60999999987</v>
      </c>
      <c r="CM1423" s="73">
        <v>892392.91</v>
      </c>
      <c r="CN1423" s="73">
        <v>787853.57</v>
      </c>
      <c r="CO1423" s="73">
        <v>919565.53</v>
      </c>
      <c r="CP1423" s="73">
        <v>789218.87</v>
      </c>
      <c r="CQ1423" s="73">
        <v>729478.78</v>
      </c>
      <c r="CR1423" s="73">
        <v>655844.15</v>
      </c>
      <c r="CS1423" s="73">
        <v>1052129.3199999998</v>
      </c>
      <c r="CT1423" s="73">
        <v>916150.71000000008</v>
      </c>
      <c r="CU1423" s="73">
        <v>836753.35999999987</v>
      </c>
      <c r="CV1423" s="73">
        <v>906229.23000000021</v>
      </c>
      <c r="CW1423" s="73">
        <v>877462.16999999969</v>
      </c>
      <c r="CX1423" s="73">
        <v>847998.09000000008</v>
      </c>
      <c r="CY1423" s="77"/>
      <c r="CZ1423" s="4">
        <v>5332</v>
      </c>
      <c r="DA1423" s="76" t="str">
        <f t="shared" si="50"/>
        <v>5332</v>
      </c>
      <c r="DB1423" s="71">
        <v>2.9084215794594916</v>
      </c>
      <c r="DC1423" s="71">
        <v>2.0124567936193962</v>
      </c>
      <c r="DD1423" s="71">
        <v>0.83877800092923538</v>
      </c>
      <c r="DE1423" s="71">
        <v>0.21226211826028446</v>
      </c>
      <c r="DF1423" s="71">
        <v>0.48442488143811069</v>
      </c>
      <c r="DG1423" s="71">
        <v>0.38619854074412568</v>
      </c>
      <c r="DH1423" s="71">
        <v>7.9551054393999343E-2</v>
      </c>
      <c r="DI1423" s="71">
        <v>0.40029221398165438</v>
      </c>
      <c r="DJ1423" s="71">
        <v>7.1054405603153903E-2</v>
      </c>
      <c r="DK1423" s="71">
        <v>0.38232768409989776</v>
      </c>
      <c r="DL1423" s="71">
        <v>0.1095906187965799</v>
      </c>
      <c r="DM1423" s="71">
        <v>0.12697272020815539</v>
      </c>
      <c r="DN1423" s="71">
        <v>0</v>
      </c>
      <c r="DO1423" s="71">
        <v>0.15054293352475251</v>
      </c>
      <c r="DQ1423" s="71"/>
      <c r="DR1423" s="71"/>
      <c r="DS1423" s="71"/>
      <c r="DT1423" s="71"/>
      <c r="DU1423" s="71"/>
      <c r="DV1423" s="71"/>
      <c r="DW1423" s="71"/>
      <c r="DX1423" s="71"/>
      <c r="DY1423" s="71"/>
      <c r="DZ1423" s="71"/>
      <c r="EA1423" s="71"/>
      <c r="EB1423" s="71"/>
      <c r="EC1423" s="71"/>
      <c r="ED1423" s="71"/>
    </row>
    <row r="1424" spans="1:134">
      <c r="A1424" s="4">
        <v>1463</v>
      </c>
      <c r="B1424" s="46" t="s">
        <v>10692</v>
      </c>
      <c r="C1424" s="65" t="str">
        <f t="shared" si="49"/>
        <v>1463</v>
      </c>
      <c r="D1424" s="69">
        <v>192293.55</v>
      </c>
      <c r="E1424" s="68">
        <v>2294409.1200000006</v>
      </c>
      <c r="F1424" s="68">
        <v>38505.360000000044</v>
      </c>
      <c r="G1424" s="69">
        <v>368993.12999999989</v>
      </c>
      <c r="H1424" s="70">
        <v>97.334335999145068</v>
      </c>
      <c r="I1424" s="70">
        <v>19.164332898263691</v>
      </c>
      <c r="J1424" s="69">
        <v>288196.57999999996</v>
      </c>
      <c r="K1424" s="69">
        <v>277466.39</v>
      </c>
      <c r="L1424" s="69">
        <v>268896.34999999998</v>
      </c>
      <c r="M1424" s="69">
        <v>301068.59999999998</v>
      </c>
      <c r="N1424" s="69">
        <v>360954.87</v>
      </c>
      <c r="O1424" s="69">
        <v>490488.32000000001</v>
      </c>
      <c r="P1424" s="69">
        <v>286803.36</v>
      </c>
      <c r="Q1424" s="69">
        <v>251960.44999999998</v>
      </c>
      <c r="R1424" s="69">
        <v>692573.15</v>
      </c>
      <c r="S1424" s="69">
        <v>249852.06999999995</v>
      </c>
      <c r="T1424" s="69">
        <v>319237.92</v>
      </c>
      <c r="U1424" s="69">
        <v>301688.61999999988</v>
      </c>
      <c r="V1424" s="69">
        <v>192293.55</v>
      </c>
      <c r="W1424" s="70">
        <v>99.144584342216845</v>
      </c>
      <c r="X1424" s="70">
        <v>98.897969935124976</v>
      </c>
      <c r="Y1424" s="70">
        <v>109.47204701220976</v>
      </c>
      <c r="Z1424" s="71">
        <v>99.402998143337328</v>
      </c>
      <c r="AA1424" s="71">
        <v>107.41689981999407</v>
      </c>
      <c r="AB1424" s="71">
        <v>130.91336017173614</v>
      </c>
      <c r="AC1424" s="71">
        <v>86.164634605121663</v>
      </c>
      <c r="AD1424" s="71">
        <v>78.365315988615521</v>
      </c>
      <c r="AE1424" s="71">
        <v>107.59977948057067</v>
      </c>
      <c r="AF1424" s="71">
        <v>86.540828166246172</v>
      </c>
      <c r="AG1424" s="71">
        <v>105.54560048296582</v>
      </c>
      <c r="AH1424" s="71">
        <v>106.11894580888776</v>
      </c>
      <c r="AI1424" s="71">
        <v>104.65190718334705</v>
      </c>
      <c r="AJ1424" s="71">
        <v>-2.8708017706033817</v>
      </c>
      <c r="AK1424" s="71">
        <v>-8.3054886985796106</v>
      </c>
      <c r="AL1424" s="71">
        <v>-5.5092641886495102</v>
      </c>
      <c r="AM1424" s="71">
        <v>-1.0727610974767599</v>
      </c>
      <c r="AN1424" s="71">
        <v>2.2577509876189339</v>
      </c>
      <c r="AO1424" s="71">
        <v>25.010378274865673</v>
      </c>
      <c r="AP1424" s="71">
        <v>-11.498898563003335</v>
      </c>
      <c r="AQ1424" s="71">
        <v>0.19302910511636018</v>
      </c>
      <c r="AR1424" s="71">
        <v>163.88776539399586</v>
      </c>
      <c r="AS1424" s="71">
        <v>-47.382161552799893</v>
      </c>
      <c r="AT1424" s="71">
        <v>35.816275000393524</v>
      </c>
      <c r="AU1424" s="71">
        <v>34.838254139426759</v>
      </c>
      <c r="AV1424" s="72">
        <v>25.03791741095338</v>
      </c>
      <c r="AW1424" s="73">
        <v>-8518.0900000000256</v>
      </c>
      <c r="AX1424" s="73">
        <v>-25132.29999999993</v>
      </c>
      <c r="AY1424" s="73">
        <v>-15677.95000000007</v>
      </c>
      <c r="AZ1424" s="73">
        <v>-3264.7700000000186</v>
      </c>
      <c r="BA1424" s="73">
        <v>7976.520000000135</v>
      </c>
      <c r="BB1424" s="73">
        <v>106189.64999999997</v>
      </c>
      <c r="BC1424" s="73">
        <v>-37264.199999999953</v>
      </c>
      <c r="BD1424" s="73">
        <v>485.4199999999546</v>
      </c>
      <c r="BE1424" s="73">
        <v>430123.26</v>
      </c>
      <c r="BF1424" s="73">
        <v>-224990.83000000007</v>
      </c>
      <c r="BG1424" s="73">
        <v>84186.619999999966</v>
      </c>
      <c r="BH1424" s="73">
        <v>77947.499999999825</v>
      </c>
      <c r="BI1424" s="73">
        <v>38505.360000000044</v>
      </c>
      <c r="BJ1424" s="71">
        <v>15.404093566813829</v>
      </c>
      <c r="BK1424" s="71">
        <v>6.056588388947219</v>
      </c>
      <c r="BL1424" s="71">
        <v>10.784973830416833</v>
      </c>
      <c r="BM1424" s="71">
        <v>12.006254105146741</v>
      </c>
      <c r="BN1424" s="71">
        <v>4.7886981759628533</v>
      </c>
      <c r="BO1424" s="71">
        <v>4.2439730305501868</v>
      </c>
      <c r="BP1424" s="71">
        <v>14.209365733364878</v>
      </c>
      <c r="BQ1424" s="71">
        <v>16.848068097780548</v>
      </c>
      <c r="BR1424" s="72">
        <v>10.177849401964858</v>
      </c>
      <c r="BS1424" s="72">
        <v>13.002119732038135</v>
      </c>
      <c r="BT1424" s="71">
        <v>11.134083130699846</v>
      </c>
      <c r="BU1424" s="71">
        <v>13.654483547178543</v>
      </c>
      <c r="BV1424" s="71">
        <v>10.829108190183659</v>
      </c>
      <c r="BW1424" s="71">
        <v>10.734218603607614</v>
      </c>
      <c r="BX1424" s="75">
        <v>7560</v>
      </c>
      <c r="BY1424" s="75">
        <v>7287</v>
      </c>
      <c r="BZ1424" s="75">
        <v>7058</v>
      </c>
      <c r="CA1424" s="75">
        <v>7160</v>
      </c>
      <c r="CB1424" s="75">
        <v>8123</v>
      </c>
      <c r="CC1424" s="75">
        <v>10224</v>
      </c>
      <c r="CD1424" s="75">
        <v>6526</v>
      </c>
      <c r="CE1424" s="75">
        <v>6581</v>
      </c>
      <c r="CF1424" s="75">
        <v>12128</v>
      </c>
      <c r="CG1424" s="75">
        <v>6513</v>
      </c>
      <c r="CH1424" s="75">
        <v>7729</v>
      </c>
      <c r="CI1424" s="75">
        <v>7861</v>
      </c>
      <c r="CJ1424" s="75">
        <v>4653</v>
      </c>
      <c r="CK1424" s="75">
        <v>51991</v>
      </c>
      <c r="CL1424" s="73">
        <v>763286.91999999993</v>
      </c>
      <c r="CM1424" s="73">
        <v>695304.23999999976</v>
      </c>
      <c r="CN1424" s="73">
        <v>780542.37</v>
      </c>
      <c r="CO1424" s="73">
        <v>842952.70000000007</v>
      </c>
      <c r="CP1424" s="73">
        <v>895146.25</v>
      </c>
      <c r="CQ1424" s="73">
        <v>729913.57999999984</v>
      </c>
      <c r="CR1424" s="73">
        <v>693997.79000000015</v>
      </c>
      <c r="CS1424" s="73">
        <v>972305.65999999992</v>
      </c>
      <c r="CT1424" s="73">
        <v>752398.92999999993</v>
      </c>
      <c r="CU1424" s="73">
        <v>750991.56</v>
      </c>
      <c r="CV1424" s="73">
        <v>743158.87</v>
      </c>
      <c r="CW1424" s="73">
        <v>916634.74999999988</v>
      </c>
      <c r="CX1424" s="73">
        <v>963356.82</v>
      </c>
      <c r="CY1424" s="77"/>
      <c r="CZ1424" s="4">
        <v>1463</v>
      </c>
      <c r="DA1424" s="76" t="str">
        <f t="shared" si="50"/>
        <v>1463</v>
      </c>
      <c r="DB1424" s="71">
        <v>2.0389541454591718</v>
      </c>
      <c r="DC1424" s="71">
        <v>3.0646262120733745</v>
      </c>
      <c r="DD1424" s="71">
        <v>1.4258968609494973</v>
      </c>
      <c r="DE1424" s="71">
        <v>2.3480909070592486</v>
      </c>
      <c r="DF1424" s="71">
        <v>0.46418982529567199</v>
      </c>
      <c r="DG1424" s="71">
        <v>0.32284030388057283</v>
      </c>
      <c r="DH1424" s="71">
        <v>0.38557958442324597</v>
      </c>
      <c r="DI1424" s="71">
        <v>0.10012274328298984</v>
      </c>
      <c r="DJ1424" s="71">
        <v>0.62538233126518528</v>
      </c>
      <c r="DK1424" s="71">
        <v>0.35037127407182034</v>
      </c>
      <c r="DL1424" s="71">
        <v>0.60482094197199887</v>
      </c>
      <c r="DM1424" s="71">
        <v>0.18922003385343139</v>
      </c>
      <c r="DN1424" s="72">
        <v>0.13090857662210836</v>
      </c>
      <c r="DO1424" s="71">
        <v>0.40374250214022722</v>
      </c>
      <c r="DQ1424" s="71"/>
      <c r="DR1424" s="71"/>
      <c r="DS1424" s="71"/>
      <c r="DT1424" s="71"/>
      <c r="DU1424" s="71"/>
      <c r="DV1424" s="71"/>
      <c r="DW1424" s="71"/>
      <c r="DX1424" s="71"/>
      <c r="DY1424" s="71"/>
      <c r="DZ1424" s="71"/>
      <c r="EA1424" s="71"/>
      <c r="EB1424" s="71"/>
      <c r="EC1424" s="71"/>
      <c r="ED1424" s="71"/>
    </row>
    <row r="1425" spans="1:134">
      <c r="A1425" s="4">
        <v>1491</v>
      </c>
      <c r="B1425" s="46" t="s">
        <v>10698</v>
      </c>
      <c r="C1425" s="65" t="str">
        <f t="shared" si="49"/>
        <v>1491</v>
      </c>
      <c r="D1425" s="69">
        <v>257846.95999999993</v>
      </c>
      <c r="E1425" s="68">
        <v>3044716.9199999995</v>
      </c>
      <c r="F1425" s="68">
        <v>14941.489999999962</v>
      </c>
      <c r="G1425" s="69">
        <v>158000.33999999892</v>
      </c>
      <c r="H1425" s="70">
        <v>88.840268147296811</v>
      </c>
      <c r="I1425" s="70">
        <v>5.4733582470364528</v>
      </c>
      <c r="J1425" s="69">
        <v>455123.64</v>
      </c>
      <c r="K1425" s="69">
        <v>442588.47000000003</v>
      </c>
      <c r="L1425" s="69">
        <v>376211.5</v>
      </c>
      <c r="M1425" s="69">
        <v>450544.87999999977</v>
      </c>
      <c r="N1425" s="69">
        <v>561251.16999999993</v>
      </c>
      <c r="O1425" s="69">
        <v>690296.39</v>
      </c>
      <c r="P1425" s="69">
        <v>339817.62999999989</v>
      </c>
      <c r="Q1425" s="69">
        <v>364050.4599999999</v>
      </c>
      <c r="R1425" s="69">
        <v>768305.69000000006</v>
      </c>
      <c r="S1425" s="69">
        <v>396630.57999999996</v>
      </c>
      <c r="T1425" s="69">
        <v>448586.3299999999</v>
      </c>
      <c r="U1425" s="69">
        <v>469479.2699999999</v>
      </c>
      <c r="V1425" s="69">
        <v>257846.95999999993</v>
      </c>
      <c r="W1425" s="70">
        <v>92.066162570158099</v>
      </c>
      <c r="X1425" s="70">
        <v>97.681784456186165</v>
      </c>
      <c r="Y1425" s="70">
        <v>88.187803581394604</v>
      </c>
      <c r="Z1425" s="71">
        <v>85.916235198140612</v>
      </c>
      <c r="AA1425" s="71">
        <v>96.532719800795263</v>
      </c>
      <c r="AB1425" s="71">
        <v>108.33415837270289</v>
      </c>
      <c r="AC1425" s="71">
        <v>78.670060548819762</v>
      </c>
      <c r="AD1425" s="71">
        <v>79.084848881231679</v>
      </c>
      <c r="AE1425" s="71">
        <v>91.885708410375713</v>
      </c>
      <c r="AF1425" s="71">
        <v>104.00161812572671</v>
      </c>
      <c r="AG1425" s="71">
        <v>76.522075669319804</v>
      </c>
      <c r="AH1425" s="71">
        <v>104.92027322919306</v>
      </c>
      <c r="AI1425" s="71">
        <v>90.888813365666863</v>
      </c>
      <c r="AJ1425" s="71">
        <v>-15.385612318947206</v>
      </c>
      <c r="AK1425" s="71">
        <v>-23.088420279453146</v>
      </c>
      <c r="AL1425" s="71">
        <v>-33.096575005018501</v>
      </c>
      <c r="AM1425" s="71">
        <v>-32.785930639752316</v>
      </c>
      <c r="AN1425" s="71">
        <v>-32.076150312957338</v>
      </c>
      <c r="AO1425" s="71">
        <v>-15.455371654275485</v>
      </c>
      <c r="AP1425" s="71">
        <v>-22.122587492440992</v>
      </c>
      <c r="AQ1425" s="71">
        <v>-4.3013624493058007</v>
      </c>
      <c r="AR1425" s="71">
        <v>87.146994069581581</v>
      </c>
      <c r="AS1425" s="71">
        <v>-32.824571480145551</v>
      </c>
      <c r="AT1425" s="71">
        <v>-4.3034529714576886</v>
      </c>
      <c r="AU1425" s="71">
        <v>31.391527097235674</v>
      </c>
      <c r="AV1425" s="72">
        <v>6.1511541917931956</v>
      </c>
      <c r="AW1425" s="73">
        <v>-82756.089999999967</v>
      </c>
      <c r="AX1425" s="73">
        <v>-132862.54999999999</v>
      </c>
      <c r="AY1425" s="73">
        <v>-186108.74</v>
      </c>
      <c r="AZ1425" s="73">
        <v>-219768.47000000009</v>
      </c>
      <c r="BA1425" s="73">
        <v>-265013.57000000007</v>
      </c>
      <c r="BB1425" s="73">
        <v>-111759.30999999982</v>
      </c>
      <c r="BC1425" s="73">
        <v>-96531.780000000203</v>
      </c>
      <c r="BD1425" s="73">
        <v>-16362.960000000021</v>
      </c>
      <c r="BE1425" s="73">
        <v>357769.74000000005</v>
      </c>
      <c r="BF1425" s="73">
        <v>-193809.3899999999</v>
      </c>
      <c r="BG1425" s="73">
        <v>-20172.830000000016</v>
      </c>
      <c r="BH1425" s="73">
        <v>112166.06999999989</v>
      </c>
      <c r="BI1425" s="73">
        <v>14941.489999999962</v>
      </c>
      <c r="BJ1425" s="71">
        <v>16.966111330866614</v>
      </c>
      <c r="BK1425" s="71">
        <v>12.352483667683012</v>
      </c>
      <c r="BL1425" s="71">
        <v>14.379104718227246</v>
      </c>
      <c r="BM1425" s="71">
        <v>14.336086021065391</v>
      </c>
      <c r="BN1425" s="71">
        <v>5.851072801427879</v>
      </c>
      <c r="BO1425" s="71">
        <v>13.642111382401513</v>
      </c>
      <c r="BP1425" s="71">
        <v>20.884641705401133</v>
      </c>
      <c r="BQ1425" s="71">
        <v>20.644360211267987</v>
      </c>
      <c r="BR1425" s="72">
        <v>9.0888582181753819</v>
      </c>
      <c r="BS1425" s="72">
        <v>14.058984690303195</v>
      </c>
      <c r="BT1425" s="71">
        <v>14.631013251249772</v>
      </c>
      <c r="BU1425" s="71">
        <v>14.019029023811331</v>
      </c>
      <c r="BV1425" s="71">
        <v>14.39045317262719</v>
      </c>
      <c r="BW1425" s="71">
        <v>12.933770993472313</v>
      </c>
      <c r="BX1425" s="75">
        <v>8812</v>
      </c>
      <c r="BY1425" s="75">
        <v>8381</v>
      </c>
      <c r="BZ1425" s="75">
        <v>7243</v>
      </c>
      <c r="CA1425" s="75">
        <v>7714</v>
      </c>
      <c r="CB1425" s="75">
        <v>9787</v>
      </c>
      <c r="CC1425" s="75">
        <v>12901</v>
      </c>
      <c r="CD1425" s="75">
        <v>7315</v>
      </c>
      <c r="CE1425" s="75">
        <v>7301</v>
      </c>
      <c r="CF1425" s="75">
        <v>13292</v>
      </c>
      <c r="CG1425" s="75">
        <v>8036</v>
      </c>
      <c r="CH1425" s="75">
        <v>8778</v>
      </c>
      <c r="CI1425" s="75">
        <v>9134</v>
      </c>
      <c r="CJ1425" s="75">
        <v>4896</v>
      </c>
      <c r="CK1425" s="75">
        <v>58752</v>
      </c>
      <c r="CL1425" s="73">
        <v>808272.39000000013</v>
      </c>
      <c r="CM1425" s="73">
        <v>771808.8</v>
      </c>
      <c r="CN1425" s="73">
        <v>809751.79</v>
      </c>
      <c r="CO1425" s="73">
        <v>961150.73</v>
      </c>
      <c r="CP1425" s="73">
        <v>894019.85</v>
      </c>
      <c r="CQ1425" s="73">
        <v>745997.93</v>
      </c>
      <c r="CR1425" s="73">
        <v>875607.34000000008</v>
      </c>
      <c r="CS1425" s="73">
        <v>1015347.8799999997</v>
      </c>
      <c r="CT1425" s="73">
        <v>817659.01000000024</v>
      </c>
      <c r="CU1425" s="73">
        <v>818810.85000000009</v>
      </c>
      <c r="CV1425" s="73">
        <v>869043.43999999983</v>
      </c>
      <c r="CW1425" s="73">
        <v>903575.19999999984</v>
      </c>
      <c r="CX1425" s="73">
        <v>887409.73999999987</v>
      </c>
      <c r="CY1425" s="77"/>
      <c r="CZ1425" s="4">
        <v>1491</v>
      </c>
      <c r="DA1425" s="76" t="str">
        <f t="shared" si="50"/>
        <v>1491</v>
      </c>
      <c r="DB1425" s="71">
        <v>3.161703517217386</v>
      </c>
      <c r="DC1425" s="71">
        <v>5.3010702326613606</v>
      </c>
      <c r="DD1425" s="71">
        <v>3.457479994940337</v>
      </c>
      <c r="DE1425" s="71">
        <v>1.2438759079120156</v>
      </c>
      <c r="DF1425" s="71">
        <v>0.98824714902369326</v>
      </c>
      <c r="DG1425" s="71">
        <v>1.1725343000117354</v>
      </c>
      <c r="DH1425" s="71">
        <v>0.97789570081598842</v>
      </c>
      <c r="DI1425" s="71">
        <v>0.74405454731998277</v>
      </c>
      <c r="DJ1425" s="71">
        <v>0.56863177856742497</v>
      </c>
      <c r="DK1425" s="71">
        <v>0.90034270517814019</v>
      </c>
      <c r="DL1425" s="71">
        <v>0.20680499924394732</v>
      </c>
      <c r="DM1425" s="71">
        <v>0.31463302626754758</v>
      </c>
      <c r="DN1425" s="71">
        <v>0.50677951603503957</v>
      </c>
      <c r="DO1425" s="71">
        <v>0.58112097087882886</v>
      </c>
      <c r="DQ1425" s="71"/>
      <c r="DR1425" s="71"/>
      <c r="DS1425" s="71"/>
      <c r="DT1425" s="71"/>
      <c r="DU1425" s="71"/>
      <c r="DV1425" s="71"/>
      <c r="DW1425" s="71"/>
      <c r="DX1425" s="71"/>
      <c r="DY1425" s="71"/>
      <c r="DZ1425" s="71"/>
      <c r="EA1425" s="71"/>
      <c r="EB1425" s="71"/>
      <c r="EC1425" s="71"/>
      <c r="ED1425" s="71"/>
    </row>
    <row r="1426" spans="1:134">
      <c r="A1426" s="4">
        <v>1453</v>
      </c>
      <c r="B1426" s="46" t="s">
        <v>10705</v>
      </c>
      <c r="C1426" s="65" t="str">
        <f t="shared" si="49"/>
        <v>1453</v>
      </c>
      <c r="D1426" s="69">
        <v>200695.03</v>
      </c>
      <c r="E1426" s="68">
        <v>2313290.6299999994</v>
      </c>
      <c r="F1426" s="68">
        <v>53226.870000000024</v>
      </c>
      <c r="G1426" s="69">
        <v>354064.54999999981</v>
      </c>
      <c r="H1426" s="70">
        <v>95.752311534962573</v>
      </c>
      <c r="I1426" s="70">
        <v>18.071653578641623</v>
      </c>
      <c r="J1426" s="69">
        <v>276036.13999999996</v>
      </c>
      <c r="K1426" s="69">
        <v>276042.46999999986</v>
      </c>
      <c r="L1426" s="69">
        <v>248020.00999999998</v>
      </c>
      <c r="M1426" s="69">
        <v>294783.72999999992</v>
      </c>
      <c r="N1426" s="69">
        <v>396541.8899999999</v>
      </c>
      <c r="O1426" s="69">
        <v>446648.61999999994</v>
      </c>
      <c r="P1426" s="69">
        <v>277957.69</v>
      </c>
      <c r="Q1426" s="69">
        <v>297472.26</v>
      </c>
      <c r="R1426" s="69">
        <v>547561.24999999988</v>
      </c>
      <c r="S1426" s="69">
        <v>316213.83</v>
      </c>
      <c r="T1426" s="69">
        <v>361505.08999999991</v>
      </c>
      <c r="U1426" s="69">
        <v>311885.48000000004</v>
      </c>
      <c r="V1426" s="69">
        <v>200695.03</v>
      </c>
      <c r="W1426" s="70">
        <v>87.593513070834817</v>
      </c>
      <c r="X1426" s="70">
        <v>86.029557794919825</v>
      </c>
      <c r="Y1426" s="70">
        <v>60.383335857461539</v>
      </c>
      <c r="Z1426" s="71">
        <v>81.898816850730313</v>
      </c>
      <c r="AA1426" s="71">
        <v>111.20535848545336</v>
      </c>
      <c r="AB1426" s="71">
        <v>111.82332847936219</v>
      </c>
      <c r="AC1426" s="71">
        <v>88.890885080844129</v>
      </c>
      <c r="AD1426" s="71">
        <v>93.306308888240579</v>
      </c>
      <c r="AE1426" s="71">
        <v>98.101350306034504</v>
      </c>
      <c r="AF1426" s="71">
        <v>92.255544956875596</v>
      </c>
      <c r="AG1426" s="71">
        <v>98.276477770608636</v>
      </c>
      <c r="AH1426" s="71">
        <v>92.276407221624524</v>
      </c>
      <c r="AI1426" s="71">
        <v>112.97201384254976</v>
      </c>
      <c r="AJ1426" s="71">
        <v>-16.187800855130796</v>
      </c>
      <c r="AK1426" s="71">
        <v>-25.07155447799456</v>
      </c>
      <c r="AL1426" s="71">
        <v>-26.076328259478821</v>
      </c>
      <c r="AM1426" s="71">
        <v>-34.424639775533052</v>
      </c>
      <c r="AN1426" s="71">
        <v>-21.6316952688667</v>
      </c>
      <c r="AO1426" s="71">
        <v>-14.556723253125325</v>
      </c>
      <c r="AP1426" s="71">
        <v>-10.46987152145854</v>
      </c>
      <c r="AQ1426" s="71">
        <v>18.524765758281191</v>
      </c>
      <c r="AR1426" s="71">
        <v>92.459648801660592</v>
      </c>
      <c r="AS1426" s="71">
        <v>-22.796291249166568</v>
      </c>
      <c r="AT1426" s="71">
        <v>25.957416191589132</v>
      </c>
      <c r="AU1426" s="71">
        <v>15.847975715885788</v>
      </c>
      <c r="AV1426" s="72">
        <v>36.093804927111073</v>
      </c>
      <c r="AW1426" s="73">
        <v>-53314.650000000023</v>
      </c>
      <c r="AX1426" s="73">
        <v>-92365.640000000072</v>
      </c>
      <c r="AY1426" s="73">
        <v>-87488.230000000069</v>
      </c>
      <c r="AZ1426" s="73">
        <v>-154750.56</v>
      </c>
      <c r="BA1426" s="73">
        <v>-109455.90000000002</v>
      </c>
      <c r="BB1426" s="73">
        <v>-70421.650000000081</v>
      </c>
      <c r="BC1426" s="73">
        <v>-32505.04999999993</v>
      </c>
      <c r="BD1426" s="73">
        <v>46493.26999999996</v>
      </c>
      <c r="BE1426" s="73">
        <v>263054.2099999999</v>
      </c>
      <c r="BF1426" s="73">
        <v>-93369.900000000023</v>
      </c>
      <c r="BG1426" s="73">
        <v>74499.289999999863</v>
      </c>
      <c r="BH1426" s="73">
        <v>42665.859999999986</v>
      </c>
      <c r="BI1426" s="73">
        <v>53226.870000000024</v>
      </c>
      <c r="BJ1426" s="71">
        <v>5.2144986421774862</v>
      </c>
      <c r="BK1426" s="71">
        <v>5.35779342289384</v>
      </c>
      <c r="BL1426" s="71">
        <v>6.084582265853939</v>
      </c>
      <c r="BM1426" s="71">
        <v>5.6497532200869998</v>
      </c>
      <c r="BN1426" s="71">
        <v>-6.9737637788630806</v>
      </c>
      <c r="BO1426" s="71">
        <v>1.9458765542887395</v>
      </c>
      <c r="BP1426" s="71">
        <v>10.223497501382356</v>
      </c>
      <c r="BQ1426" s="71">
        <v>7.1247033651386822</v>
      </c>
      <c r="BR1426" s="72">
        <v>3.5393821378202981</v>
      </c>
      <c r="BS1426" s="72">
        <v>9.0171466366208577</v>
      </c>
      <c r="BT1426" s="71">
        <v>8.8972464703591356</v>
      </c>
      <c r="BU1426" s="71">
        <v>8.9911833234368679</v>
      </c>
      <c r="BV1426" s="71">
        <v>7.2206260972891148</v>
      </c>
      <c r="BW1426" s="71">
        <v>5.9516498380678158</v>
      </c>
      <c r="BX1426" s="75">
        <v>6012</v>
      </c>
      <c r="BY1426" s="75">
        <v>5883</v>
      </c>
      <c r="BZ1426" s="75">
        <v>5267</v>
      </c>
      <c r="CA1426" s="75">
        <v>5551</v>
      </c>
      <c r="CB1426" s="75">
        <v>7692</v>
      </c>
      <c r="CC1426" s="75">
        <v>9361</v>
      </c>
      <c r="CD1426" s="75">
        <v>5558</v>
      </c>
      <c r="CE1426" s="75">
        <v>5601</v>
      </c>
      <c r="CF1426" s="75">
        <v>9867</v>
      </c>
      <c r="CG1426" s="75">
        <v>6219</v>
      </c>
      <c r="CH1426" s="75">
        <v>6330</v>
      </c>
      <c r="CI1426" s="75">
        <v>6111</v>
      </c>
      <c r="CJ1426" s="75">
        <v>3882</v>
      </c>
      <c r="CK1426" s="75">
        <v>43568</v>
      </c>
      <c r="CL1426" s="73">
        <v>682094.66999999993</v>
      </c>
      <c r="CM1426" s="73">
        <v>655065.46999999974</v>
      </c>
      <c r="CN1426" s="73">
        <v>674288.71999999974</v>
      </c>
      <c r="CO1426" s="73">
        <v>729468.87999999989</v>
      </c>
      <c r="CP1426" s="73">
        <v>766079.46999999986</v>
      </c>
      <c r="CQ1426" s="73">
        <v>573497.82000000007</v>
      </c>
      <c r="CR1426" s="73">
        <v>568115.0199999999</v>
      </c>
      <c r="CS1426" s="73">
        <v>723578.33999999985</v>
      </c>
      <c r="CT1426" s="73">
        <v>694211.54999999993</v>
      </c>
      <c r="CU1426" s="73">
        <v>659768.39999999991</v>
      </c>
      <c r="CV1426" s="73">
        <v>656236.02999999991</v>
      </c>
      <c r="CW1426" s="73">
        <v>716188.32000000018</v>
      </c>
      <c r="CX1426" s="73">
        <v>784896.47999999986</v>
      </c>
      <c r="CY1426" s="77"/>
      <c r="CZ1426" s="4">
        <v>1453</v>
      </c>
      <c r="DA1426" s="76" t="str">
        <f t="shared" si="50"/>
        <v>1453</v>
      </c>
      <c r="DB1426" s="71">
        <v>4.7813016921560054</v>
      </c>
      <c r="DC1426" s="71">
        <v>4.7212488571457918</v>
      </c>
      <c r="DD1426" s="71">
        <v>1.3172531845505835</v>
      </c>
      <c r="DE1426" s="71">
        <v>0.82934507722845618</v>
      </c>
      <c r="DF1426" s="71">
        <v>1.0028483896332432</v>
      </c>
      <c r="DG1426" s="71">
        <v>1.0578029502481809</v>
      </c>
      <c r="DH1426" s="71">
        <v>0.56068943072363397</v>
      </c>
      <c r="DI1426" s="71">
        <v>0.40127075731698814</v>
      </c>
      <c r="DJ1426" s="71">
        <v>0.44167990487812603</v>
      </c>
      <c r="DK1426" s="71">
        <v>0.74620402270595887</v>
      </c>
      <c r="DL1426" s="71">
        <v>0.34578659070566364</v>
      </c>
      <c r="DM1426" s="71">
        <v>0.12332886662701562</v>
      </c>
      <c r="DN1426" s="71">
        <v>0.30488859442607502</v>
      </c>
      <c r="DO1426" s="71">
        <v>0.4221809191898967</v>
      </c>
      <c r="DQ1426" s="71"/>
      <c r="DR1426" s="71"/>
      <c r="DS1426" s="71"/>
      <c r="DT1426" s="71"/>
      <c r="DU1426" s="71"/>
      <c r="DV1426" s="71"/>
      <c r="DW1426" s="71"/>
      <c r="DX1426" s="71"/>
      <c r="DY1426" s="71"/>
      <c r="DZ1426" s="71"/>
      <c r="EA1426" s="71"/>
      <c r="EB1426" s="71"/>
      <c r="EC1426" s="71"/>
      <c r="ED1426" s="71"/>
    </row>
    <row r="1427" spans="1:134">
      <c r="A1427" s="4">
        <v>1495</v>
      </c>
      <c r="B1427" s="46" t="s">
        <v>10711</v>
      </c>
      <c r="C1427" s="65" t="str">
        <f t="shared" si="49"/>
        <v>1495</v>
      </c>
      <c r="D1427" s="69">
        <v>236343.54</v>
      </c>
      <c r="E1427" s="68">
        <v>2964867.8200000008</v>
      </c>
      <c r="F1427" s="68">
        <v>31930.330000000045</v>
      </c>
      <c r="G1427" s="69">
        <v>657276.24000000022</v>
      </c>
      <c r="H1427" s="70">
        <v>107.02123159175403</v>
      </c>
      <c r="I1427" s="70">
        <v>28.4832136542984</v>
      </c>
      <c r="J1427" s="69">
        <v>360089.7699999999</v>
      </c>
      <c r="K1427" s="69">
        <v>347277.4599999999</v>
      </c>
      <c r="L1427" s="69">
        <v>323142.73000000004</v>
      </c>
      <c r="M1427" s="69">
        <v>493455.75</v>
      </c>
      <c r="N1427" s="69">
        <v>625227.43999999994</v>
      </c>
      <c r="O1427" s="69">
        <v>585395.39999999979</v>
      </c>
      <c r="P1427" s="69">
        <v>358129.27999999997</v>
      </c>
      <c r="Q1427" s="69">
        <v>341597.64</v>
      </c>
      <c r="R1427" s="69">
        <v>705223.8600000001</v>
      </c>
      <c r="S1427" s="69">
        <v>399706.56999999995</v>
      </c>
      <c r="T1427" s="69">
        <v>497703.10000000003</v>
      </c>
      <c r="U1427" s="69">
        <v>426163.83</v>
      </c>
      <c r="V1427" s="69">
        <v>236343.54</v>
      </c>
      <c r="W1427" s="70">
        <v>96.646377677950639</v>
      </c>
      <c r="X1427" s="70">
        <v>99.033995415663171</v>
      </c>
      <c r="Y1427" s="70">
        <v>95.423989708446939</v>
      </c>
      <c r="Z1427" s="71">
        <v>109.216911497091</v>
      </c>
      <c r="AA1427" s="71">
        <v>97.184129042871731</v>
      </c>
      <c r="AB1427" s="71">
        <v>97.980436283029135</v>
      </c>
      <c r="AC1427" s="71">
        <v>94.56635118661508</v>
      </c>
      <c r="AD1427" s="71">
        <v>95.296229846988766</v>
      </c>
      <c r="AE1427" s="71">
        <v>111.82302855800891</v>
      </c>
      <c r="AF1427" s="71">
        <v>111.49381284223701</v>
      </c>
      <c r="AG1427" s="71">
        <v>112.78520701669454</v>
      </c>
      <c r="AH1427" s="71">
        <v>120.19808814384257</v>
      </c>
      <c r="AI1427" s="71">
        <v>95.226041979864888</v>
      </c>
      <c r="AJ1427" s="71">
        <v>-13.333409227921944</v>
      </c>
      <c r="AK1427" s="71">
        <v>-16.533153906822818</v>
      </c>
      <c r="AL1427" s="71">
        <v>-19.634316598027045</v>
      </c>
      <c r="AM1427" s="71">
        <v>-9.9573082729319538</v>
      </c>
      <c r="AN1427" s="71">
        <v>-14.066665370118036</v>
      </c>
      <c r="AO1427" s="71">
        <v>-2.1979602350555405</v>
      </c>
      <c r="AP1427" s="71">
        <v>-5.1714761221518852</v>
      </c>
      <c r="AQ1427" s="71">
        <v>20.271470357402066</v>
      </c>
      <c r="AR1427" s="71">
        <v>113.36937818545584</v>
      </c>
      <c r="AS1427" s="71">
        <v>-18.138268724728647</v>
      </c>
      <c r="AT1427" s="71">
        <v>43.104895695237786</v>
      </c>
      <c r="AU1427" s="71">
        <v>55.014256556619316</v>
      </c>
      <c r="AV1427" s="72">
        <v>15.620482648846457</v>
      </c>
      <c r="AW1427" s="73">
        <v>-55398.790000000212</v>
      </c>
      <c r="AX1427" s="73">
        <v>-68788.890000000072</v>
      </c>
      <c r="AY1427" s="73">
        <v>-78947.710000000021</v>
      </c>
      <c r="AZ1427" s="73">
        <v>-54568.459999999963</v>
      </c>
      <c r="BA1427" s="73">
        <v>-102343.01999999979</v>
      </c>
      <c r="BB1427" s="73">
        <v>-4243.5700000001816</v>
      </c>
      <c r="BC1427" s="73">
        <v>-19530.589999999967</v>
      </c>
      <c r="BD1427" s="73">
        <v>57575.470000000088</v>
      </c>
      <c r="BE1427" s="73">
        <v>374706.02000000019</v>
      </c>
      <c r="BF1427" s="73">
        <v>-88563.789999999921</v>
      </c>
      <c r="BG1427" s="73">
        <v>149914.09000000008</v>
      </c>
      <c r="BH1427" s="73">
        <v>151244.71000000008</v>
      </c>
      <c r="BI1427" s="73">
        <v>31930.330000000045</v>
      </c>
      <c r="BJ1427" s="71">
        <v>7.4486427572142144</v>
      </c>
      <c r="BK1427" s="71">
        <v>2.6567062581686711</v>
      </c>
      <c r="BL1427" s="71">
        <v>4.0038040042650476</v>
      </c>
      <c r="BM1427" s="71">
        <v>3.6314725682619517</v>
      </c>
      <c r="BN1427" s="71">
        <v>-5.6420492921959893</v>
      </c>
      <c r="BO1427" s="71">
        <v>1.0630676631590976</v>
      </c>
      <c r="BP1427" s="71">
        <v>11.614380858443994</v>
      </c>
      <c r="BQ1427" s="71">
        <v>5.8153802771564873</v>
      </c>
      <c r="BR1427" s="72">
        <v>1.4058425569473496</v>
      </c>
      <c r="BS1427" s="72">
        <v>8.7015571524683395</v>
      </c>
      <c r="BT1427" s="71">
        <v>8.6368183615442149</v>
      </c>
      <c r="BU1427" s="71">
        <v>6.1756075232344614</v>
      </c>
      <c r="BV1427" s="71">
        <v>4.7883796222366604</v>
      </c>
      <c r="BW1427" s="71">
        <v>4.840816325996161</v>
      </c>
      <c r="BX1427" s="75">
        <v>7511</v>
      </c>
      <c r="BY1427" s="75">
        <v>6884</v>
      </c>
      <c r="BZ1427" s="75">
        <v>6817</v>
      </c>
      <c r="CA1427" s="75">
        <v>8745</v>
      </c>
      <c r="CB1427" s="75">
        <v>10855</v>
      </c>
      <c r="CC1427" s="75">
        <v>11603</v>
      </c>
      <c r="CD1427" s="75">
        <v>6662</v>
      </c>
      <c r="CE1427" s="75">
        <v>6274</v>
      </c>
      <c r="CF1427" s="75">
        <v>11738</v>
      </c>
      <c r="CG1427" s="75">
        <v>7747</v>
      </c>
      <c r="CH1427" s="75">
        <v>9211</v>
      </c>
      <c r="CI1427" s="75">
        <v>8384</v>
      </c>
      <c r="CJ1427" s="75">
        <v>4883</v>
      </c>
      <c r="CK1427" s="75">
        <v>54899</v>
      </c>
      <c r="CL1427" s="73">
        <v>753559.97999999975</v>
      </c>
      <c r="CM1427" s="73">
        <v>744669.42000000016</v>
      </c>
      <c r="CN1427" s="73">
        <v>802071.24</v>
      </c>
      <c r="CO1427" s="73">
        <v>873618.26000000013</v>
      </c>
      <c r="CP1427" s="73">
        <v>985271.40000000014</v>
      </c>
      <c r="CQ1427" s="73">
        <v>706113.97</v>
      </c>
      <c r="CR1427" s="73">
        <v>694666.62999999977</v>
      </c>
      <c r="CS1427" s="73">
        <v>956796.28000000014</v>
      </c>
      <c r="CT1427" s="73">
        <v>804609.23999999987</v>
      </c>
      <c r="CU1427" s="73">
        <v>684425.01</v>
      </c>
      <c r="CV1427" s="73">
        <v>695673.52</v>
      </c>
      <c r="CW1427" s="73">
        <v>755604.06000000017</v>
      </c>
      <c r="CX1427" s="73">
        <v>763921.4800000001</v>
      </c>
      <c r="CY1427" s="77"/>
      <c r="CZ1427" s="4">
        <v>1495</v>
      </c>
      <c r="DA1427" s="76" t="str">
        <f t="shared" si="50"/>
        <v>1495</v>
      </c>
      <c r="DB1427" s="71">
        <v>4.7599811314889076</v>
      </c>
      <c r="DC1427" s="71">
        <v>7.3003536322083296</v>
      </c>
      <c r="DD1427" s="71">
        <v>1.1174883043213262</v>
      </c>
      <c r="DE1427" s="71">
        <v>4.6469445001221645</v>
      </c>
      <c r="DF1427" s="71">
        <v>2.555431566290769</v>
      </c>
      <c r="DG1427" s="71">
        <v>1.3720631150247868</v>
      </c>
      <c r="DH1427" s="71">
        <v>0.57311820784394163</v>
      </c>
      <c r="DI1427" s="71">
        <v>0.77106674082843851</v>
      </c>
      <c r="DJ1427" s="71">
        <v>2.2419819491816648</v>
      </c>
      <c r="DK1427" s="71">
        <v>0.67562356425617121</v>
      </c>
      <c r="DL1427" s="71">
        <v>0.97580924039541617</v>
      </c>
      <c r="DM1427" s="71">
        <v>0.23304639347280107</v>
      </c>
      <c r="DN1427" s="71">
        <v>0.39047553959454456</v>
      </c>
      <c r="DO1427" s="71">
        <v>1.0084860380009351</v>
      </c>
      <c r="DQ1427" s="71"/>
      <c r="DR1427" s="71"/>
      <c r="DS1427" s="71"/>
      <c r="DT1427" s="71"/>
      <c r="DU1427" s="71"/>
      <c r="DV1427" s="71"/>
      <c r="DW1427" s="71"/>
      <c r="DX1427" s="71"/>
      <c r="DY1427" s="71"/>
      <c r="DZ1427" s="71"/>
      <c r="EA1427" s="71"/>
      <c r="EB1427" s="71"/>
      <c r="EC1427" s="71"/>
      <c r="ED1427" s="71"/>
    </row>
    <row r="1428" spans="1:134">
      <c r="A1428" s="4">
        <v>5307</v>
      </c>
      <c r="B1428" s="46" t="s">
        <v>10718</v>
      </c>
      <c r="C1428" s="65" t="str">
        <f t="shared" si="49"/>
        <v>5307</v>
      </c>
      <c r="D1428" s="69">
        <v>198057.36</v>
      </c>
      <c r="E1428" s="68">
        <v>2463870.4699999997</v>
      </c>
      <c r="F1428" s="68">
        <v>19049.350000000006</v>
      </c>
      <c r="G1428" s="69">
        <v>486980.97000000044</v>
      </c>
      <c r="H1428" s="70">
        <v>107.00838266872385</v>
      </c>
      <c r="I1428" s="70">
        <v>24.633697027577959</v>
      </c>
      <c r="J1428" s="69">
        <v>331002.55000000005</v>
      </c>
      <c r="K1428" s="69">
        <v>319643.88999999996</v>
      </c>
      <c r="L1428" s="69">
        <v>295854.03999999992</v>
      </c>
      <c r="M1428" s="69">
        <v>376654.63000000006</v>
      </c>
      <c r="N1428" s="69">
        <v>524549.19999999995</v>
      </c>
      <c r="O1428" s="69">
        <v>543822.33000000007</v>
      </c>
      <c r="P1428" s="69">
        <v>271814.86</v>
      </c>
      <c r="Q1428" s="69">
        <v>276032.75</v>
      </c>
      <c r="R1428" s="69">
        <v>585671.8600000001</v>
      </c>
      <c r="S1428" s="69">
        <v>330407.73</v>
      </c>
      <c r="T1428" s="69">
        <v>411589.41</v>
      </c>
      <c r="U1428" s="69">
        <v>390296.50000000006</v>
      </c>
      <c r="V1428" s="69">
        <v>198057.36</v>
      </c>
      <c r="W1428" s="70">
        <v>101.47078812327237</v>
      </c>
      <c r="X1428" s="70">
        <v>102.7565504390016</v>
      </c>
      <c r="Y1428" s="70">
        <v>92.025745095625894</v>
      </c>
      <c r="Z1428" s="71">
        <v>107.84425101676784</v>
      </c>
      <c r="AA1428" s="71">
        <v>97.79215240820298</v>
      </c>
      <c r="AB1428" s="71">
        <v>113.63536548779561</v>
      </c>
      <c r="AC1428" s="71">
        <v>89.877998213469894</v>
      </c>
      <c r="AD1428" s="71">
        <v>93.041550638770914</v>
      </c>
      <c r="AE1428" s="71">
        <v>112.69757811697578</v>
      </c>
      <c r="AF1428" s="71">
        <v>115.11097607333238</v>
      </c>
      <c r="AG1428" s="71">
        <v>104.14553464986795</v>
      </c>
      <c r="AH1428" s="71">
        <v>126.47240777804834</v>
      </c>
      <c r="AI1428" s="71">
        <v>102.68835378622154</v>
      </c>
      <c r="AJ1428" s="71">
        <v>-3.7037997082392526</v>
      </c>
      <c r="AK1428" s="71">
        <v>-19.540448241645169</v>
      </c>
      <c r="AL1428" s="71">
        <v>-8.0453543894837392</v>
      </c>
      <c r="AM1428" s="71">
        <v>-8.3388790083695152</v>
      </c>
      <c r="AN1428" s="71">
        <v>-16.112670410841123</v>
      </c>
      <c r="AO1428" s="71">
        <v>0.68282293638262104</v>
      </c>
      <c r="AP1428" s="71">
        <v>-13.715635551341398</v>
      </c>
      <c r="AQ1428" s="71">
        <v>10.986090107117818</v>
      </c>
      <c r="AR1428" s="71">
        <v>102.02357528678677</v>
      </c>
      <c r="AS1428" s="71">
        <v>-10.148431916064048</v>
      </c>
      <c r="AT1428" s="71">
        <v>27.044488877549156</v>
      </c>
      <c r="AU1428" s="71">
        <v>54.543211231618692</v>
      </c>
      <c r="AV1428" s="72">
        <v>10.64161877448948</v>
      </c>
      <c r="AW1428" s="73">
        <v>-12731.209999999963</v>
      </c>
      <c r="AX1428" s="73">
        <v>-77628.880000000063</v>
      </c>
      <c r="AY1428" s="73">
        <v>-25885.050000000105</v>
      </c>
      <c r="AZ1428" s="73">
        <v>-34266.19</v>
      </c>
      <c r="BA1428" s="73">
        <v>-100727.89000000013</v>
      </c>
      <c r="BB1428" s="73">
        <v>10735.600000000093</v>
      </c>
      <c r="BC1428" s="73">
        <v>-43207.290000000095</v>
      </c>
      <c r="BD1428" s="73">
        <v>27323.430000000051</v>
      </c>
      <c r="BE1428" s="73">
        <v>295769.13000000006</v>
      </c>
      <c r="BF1428" s="73">
        <v>-37318.439999999944</v>
      </c>
      <c r="BG1428" s="73">
        <v>87616.75</v>
      </c>
      <c r="BH1428" s="73">
        <v>137748.04000000007</v>
      </c>
      <c r="BI1428" s="73">
        <v>19049.350000000006</v>
      </c>
      <c r="BJ1428" s="71">
        <v>14.157430309298091</v>
      </c>
      <c r="BK1428" s="71">
        <v>11.547246707414594</v>
      </c>
      <c r="BL1428" s="71">
        <v>12.308719292501335</v>
      </c>
      <c r="BM1428" s="71">
        <v>11.015753236478265</v>
      </c>
      <c r="BN1428" s="71">
        <v>4.9577900058888265</v>
      </c>
      <c r="BO1428" s="71">
        <v>9.7315217568518833</v>
      </c>
      <c r="BP1428" s="71">
        <v>15.283813020519082</v>
      </c>
      <c r="BQ1428" s="71">
        <v>13.819608789154081</v>
      </c>
      <c r="BR1428" s="72">
        <v>10.437044135940624</v>
      </c>
      <c r="BS1428" s="72">
        <v>12.981187194954845</v>
      </c>
      <c r="BT1428" s="71">
        <v>13.643149693232836</v>
      </c>
      <c r="BU1428" s="71">
        <v>13.049683154637805</v>
      </c>
      <c r="BV1428" s="71">
        <v>11.946822796038042</v>
      </c>
      <c r="BW1428" s="71">
        <v>11.420583585504273</v>
      </c>
      <c r="BX1428" s="75">
        <v>4850</v>
      </c>
      <c r="BY1428" s="75">
        <v>4768</v>
      </c>
      <c r="BZ1428" s="75">
        <v>4646</v>
      </c>
      <c r="CA1428" s="75">
        <v>5190</v>
      </c>
      <c r="CB1428" s="75">
        <v>6743</v>
      </c>
      <c r="CC1428" s="75">
        <v>8398</v>
      </c>
      <c r="CD1428" s="75">
        <v>4271</v>
      </c>
      <c r="CE1428" s="75">
        <v>4368</v>
      </c>
      <c r="CF1428" s="75">
        <v>8128</v>
      </c>
      <c r="CG1428" s="75">
        <v>5107</v>
      </c>
      <c r="CH1428" s="75">
        <v>6010</v>
      </c>
      <c r="CI1428" s="75">
        <v>5549</v>
      </c>
      <c r="CJ1428" s="75">
        <v>3026</v>
      </c>
      <c r="CK1428" s="75">
        <v>36459</v>
      </c>
      <c r="CL1428" s="73">
        <v>579660.67999999993</v>
      </c>
      <c r="CM1428" s="73">
        <v>512284.5400000001</v>
      </c>
      <c r="CN1428" s="73">
        <v>662907.39000000013</v>
      </c>
      <c r="CO1428" s="73">
        <v>820407.11999999988</v>
      </c>
      <c r="CP1428" s="73">
        <v>758262.49</v>
      </c>
      <c r="CQ1428" s="73">
        <v>617965.12</v>
      </c>
      <c r="CR1428" s="73">
        <v>580150.22</v>
      </c>
      <c r="CS1428" s="73">
        <v>738063.19000000006</v>
      </c>
      <c r="CT1428" s="73">
        <v>615950.32999999996</v>
      </c>
      <c r="CU1428" s="73">
        <v>559172.12</v>
      </c>
      <c r="CV1428" s="73">
        <v>622188.1</v>
      </c>
      <c r="CW1428" s="73">
        <v>621751.29999999993</v>
      </c>
      <c r="CX1428" s="73">
        <v>700930.98</v>
      </c>
      <c r="CY1428" s="77"/>
      <c r="CZ1428" s="4">
        <v>5307</v>
      </c>
      <c r="DA1428" s="76" t="str">
        <f t="shared" si="50"/>
        <v>5307</v>
      </c>
      <c r="DB1428" s="71">
        <v>18.200929156698695</v>
      </c>
      <c r="DC1428" s="71">
        <v>7.6884772402193029</v>
      </c>
      <c r="DD1428" s="71">
        <v>1.8738684157449175</v>
      </c>
      <c r="DE1428" s="71">
        <v>2.3419962264239773</v>
      </c>
      <c r="DF1428" s="71">
        <v>1.8869784757737176</v>
      </c>
      <c r="DG1428" s="71">
        <v>1.3876422984922512</v>
      </c>
      <c r="DH1428" s="71">
        <v>1.045007493702113</v>
      </c>
      <c r="DI1428" s="71">
        <v>1.0405084840320888</v>
      </c>
      <c r="DJ1428" s="71">
        <v>1.1706834322181532</v>
      </c>
      <c r="DK1428" s="71">
        <v>0.99554034903966193</v>
      </c>
      <c r="DL1428" s="71">
        <v>0.90311502439119862</v>
      </c>
      <c r="DM1428" s="71">
        <v>0.45826903402297625</v>
      </c>
      <c r="DN1428" s="71">
        <v>0.25830982066300501</v>
      </c>
      <c r="DO1428" s="71">
        <v>0.88712325291825411</v>
      </c>
      <c r="DQ1428" s="71"/>
      <c r="DR1428" s="71"/>
      <c r="DS1428" s="71"/>
      <c r="DT1428" s="71"/>
      <c r="DU1428" s="71"/>
      <c r="DV1428" s="71"/>
      <c r="DW1428" s="71"/>
      <c r="DX1428" s="71"/>
      <c r="DY1428" s="71"/>
      <c r="DZ1428" s="71"/>
      <c r="EA1428" s="71"/>
      <c r="EB1428" s="71"/>
      <c r="EC1428" s="71"/>
      <c r="ED1428" s="71"/>
    </row>
    <row r="1429" spans="1:134">
      <c r="A1429" s="4">
        <v>5292</v>
      </c>
      <c r="B1429" s="46" t="s">
        <v>10725</v>
      </c>
      <c r="C1429" s="65" t="str">
        <f t="shared" si="49"/>
        <v>5292</v>
      </c>
      <c r="D1429" s="69">
        <v>295027.49</v>
      </c>
      <c r="E1429" s="68">
        <v>2988213.52</v>
      </c>
      <c r="F1429" s="68">
        <v>102111.14000000001</v>
      </c>
      <c r="G1429" s="69">
        <v>162977.0700000003</v>
      </c>
      <c r="H1429" s="70">
        <v>87.927095692333367</v>
      </c>
      <c r="I1429" s="70">
        <v>5.7686169948713673</v>
      </c>
      <c r="J1429" s="69">
        <v>372840.58999999997</v>
      </c>
      <c r="K1429" s="69">
        <v>422327.98999999982</v>
      </c>
      <c r="L1429" s="69">
        <v>380511.11999999994</v>
      </c>
      <c r="M1429" s="69">
        <v>501501.86999999994</v>
      </c>
      <c r="N1429" s="69">
        <v>576663.53</v>
      </c>
      <c r="O1429" s="69">
        <v>662053.52999999991</v>
      </c>
      <c r="P1429" s="69">
        <v>633192.9800000001</v>
      </c>
      <c r="Q1429" s="69">
        <v>406935.92999999988</v>
      </c>
      <c r="R1429" s="69">
        <v>490197.22</v>
      </c>
      <c r="S1429" s="69">
        <v>367393.8299999999</v>
      </c>
      <c r="T1429" s="69">
        <v>399125.68999999994</v>
      </c>
      <c r="U1429" s="69">
        <v>396340.38</v>
      </c>
      <c r="V1429" s="69">
        <v>295027.49</v>
      </c>
      <c r="W1429" s="70">
        <v>86.086642078291163</v>
      </c>
      <c r="X1429" s="70">
        <v>104.97889323347913</v>
      </c>
      <c r="Y1429" s="70">
        <v>87.447185282158301</v>
      </c>
      <c r="Z1429" s="71">
        <v>94.59894853632477</v>
      </c>
      <c r="AA1429" s="71">
        <v>110.79498184843627</v>
      </c>
      <c r="AB1429" s="71">
        <v>109.42433401941909</v>
      </c>
      <c r="AC1429" s="71">
        <v>92.146974587005943</v>
      </c>
      <c r="AD1429" s="71">
        <v>78.301318057341362</v>
      </c>
      <c r="AE1429" s="71">
        <v>77.632046231789573</v>
      </c>
      <c r="AF1429" s="71">
        <v>92.24979878271057</v>
      </c>
      <c r="AG1429" s="71">
        <v>80.835440841868945</v>
      </c>
      <c r="AH1429" s="71">
        <v>92.93346205913096</v>
      </c>
      <c r="AI1429" s="71">
        <v>122.04974206177017</v>
      </c>
      <c r="AJ1429" s="71">
        <v>-30.759036610200742</v>
      </c>
      <c r="AK1429" s="71">
        <v>-20.845297824147156</v>
      </c>
      <c r="AL1429" s="71">
        <v>-20.876572953233975</v>
      </c>
      <c r="AM1429" s="71">
        <v>-9.5527569136695245</v>
      </c>
      <c r="AN1429" s="71">
        <v>-9.5612833198236551</v>
      </c>
      <c r="AO1429" s="71">
        <v>-5.2508834604960697</v>
      </c>
      <c r="AP1429" s="71">
        <v>-5.1625940349066646</v>
      </c>
      <c r="AQ1429" s="71">
        <v>-0.35526370368799132</v>
      </c>
      <c r="AR1429" s="71">
        <v>14.299333417989612</v>
      </c>
      <c r="AS1429" s="71">
        <v>-10.395641106419252</v>
      </c>
      <c r="AT1429" s="71">
        <v>3.8562105347082154</v>
      </c>
      <c r="AU1429" s="71">
        <v>18.993845165299518</v>
      </c>
      <c r="AV1429" s="72">
        <v>52.930267444931459</v>
      </c>
      <c r="AW1429" s="73">
        <v>-165627.64000000001</v>
      </c>
      <c r="AX1429" s="73">
        <v>-111219.58000000025</v>
      </c>
      <c r="AY1429" s="73">
        <v>-100397.1700000001</v>
      </c>
      <c r="AZ1429" s="73">
        <v>-52967.070000000007</v>
      </c>
      <c r="BA1429" s="73">
        <v>-60953.059999999939</v>
      </c>
      <c r="BB1429" s="73">
        <v>-31516.140000000014</v>
      </c>
      <c r="BC1429" s="73">
        <v>-34468.659999999916</v>
      </c>
      <c r="BD1429" s="73">
        <v>-1450.8500000001513</v>
      </c>
      <c r="BE1429" s="73">
        <v>61325.760000000068</v>
      </c>
      <c r="BF1429" s="73">
        <v>-42623.979999999981</v>
      </c>
      <c r="BG1429" s="73">
        <v>14819.649999999907</v>
      </c>
      <c r="BH1429" s="73">
        <v>63264.010000000126</v>
      </c>
      <c r="BI1429" s="73">
        <v>102111.14000000001</v>
      </c>
      <c r="BJ1429" s="71">
        <v>27.123464289551926</v>
      </c>
      <c r="BK1429" s="71">
        <v>23.271102541828355</v>
      </c>
      <c r="BL1429" s="71">
        <v>25.246005601601766</v>
      </c>
      <c r="BM1429" s="71">
        <v>22.720179677629808</v>
      </c>
      <c r="BN1429" s="71">
        <v>14.565673232727843</v>
      </c>
      <c r="BO1429" s="71">
        <v>15.866592547911555</v>
      </c>
      <c r="BP1429" s="71">
        <v>24.934504090225186</v>
      </c>
      <c r="BQ1429" s="71">
        <v>25.181903074651757</v>
      </c>
      <c r="BR1429" s="72">
        <v>19.886417565811207</v>
      </c>
      <c r="BS1429" s="72">
        <v>20.117741542743477</v>
      </c>
      <c r="BT1429" s="71">
        <v>21.147416746932215</v>
      </c>
      <c r="BU1429" s="71">
        <v>21.503909284348588</v>
      </c>
      <c r="BV1429" s="71">
        <v>21.419029258713383</v>
      </c>
      <c r="BW1429" s="71">
        <v>20.714969216911115</v>
      </c>
      <c r="BX1429" s="75">
        <v>8821</v>
      </c>
      <c r="BY1429" s="75">
        <v>8994</v>
      </c>
      <c r="BZ1429" s="75">
        <v>8441</v>
      </c>
      <c r="CA1429" s="75">
        <v>9243</v>
      </c>
      <c r="CB1429" s="75">
        <v>10183</v>
      </c>
      <c r="CC1429" s="75">
        <v>11260</v>
      </c>
      <c r="CD1429" s="75">
        <v>11465</v>
      </c>
      <c r="CE1429" s="75">
        <v>8136</v>
      </c>
      <c r="CF1429" s="75">
        <v>9786</v>
      </c>
      <c r="CG1429" s="75">
        <v>7819</v>
      </c>
      <c r="CH1429" s="75">
        <v>8264</v>
      </c>
      <c r="CI1429" s="75">
        <v>8518</v>
      </c>
      <c r="CJ1429" s="75">
        <v>5592</v>
      </c>
      <c r="CK1429" s="75">
        <v>59580</v>
      </c>
      <c r="CL1429" s="73">
        <v>588520.11999999988</v>
      </c>
      <c r="CM1429" s="73">
        <v>625218.88</v>
      </c>
      <c r="CN1429" s="73">
        <v>818087.99000000022</v>
      </c>
      <c r="CO1429" s="73">
        <v>1060913.0499999998</v>
      </c>
      <c r="CP1429" s="73">
        <v>1099547.7700000003</v>
      </c>
      <c r="CQ1429" s="73">
        <v>848669.56</v>
      </c>
      <c r="CR1429" s="73">
        <v>819102.73</v>
      </c>
      <c r="CS1429" s="73">
        <v>986083.54999999993</v>
      </c>
      <c r="CT1429" s="73">
        <v>809012.57999999984</v>
      </c>
      <c r="CU1429" s="73">
        <v>753319.37000000011</v>
      </c>
      <c r="CV1429" s="73">
        <v>741602.1</v>
      </c>
      <c r="CW1429" s="73">
        <v>687336.30999999994</v>
      </c>
      <c r="CX1429" s="73">
        <v>687570.51</v>
      </c>
      <c r="CY1429" s="77"/>
      <c r="CZ1429" s="4">
        <v>5292</v>
      </c>
      <c r="DA1429" s="76" t="str">
        <f t="shared" si="50"/>
        <v>5292</v>
      </c>
      <c r="DB1429" s="71">
        <v>3.4598176130844172</v>
      </c>
      <c r="DC1429" s="71">
        <v>4.438620084901757</v>
      </c>
      <c r="DD1429" s="71">
        <v>2.5249850897242911</v>
      </c>
      <c r="DE1429" s="71">
        <v>2.6176245117404626</v>
      </c>
      <c r="DF1429" s="71">
        <v>1.4759775647288629</v>
      </c>
      <c r="DG1429" s="71">
        <v>1.4376766695047416</v>
      </c>
      <c r="DH1429" s="71">
        <v>1.125168455966582</v>
      </c>
      <c r="DI1429" s="71">
        <v>0.84337838556214872</v>
      </c>
      <c r="DJ1429" s="71">
        <v>0.91575944751060934</v>
      </c>
      <c r="DK1429" s="71">
        <v>1.3183565936407788</v>
      </c>
      <c r="DL1429" s="71">
        <v>0.55002818365989448</v>
      </c>
      <c r="DM1429" s="71">
        <v>0.67188809538812611</v>
      </c>
      <c r="DN1429" s="72">
        <v>0.79239250283819429</v>
      </c>
      <c r="DO1429" s="71">
        <v>0.90587222647206933</v>
      </c>
      <c r="DQ1429" s="71"/>
      <c r="DR1429" s="71"/>
      <c r="DS1429" s="71"/>
      <c r="DT1429" s="71"/>
      <c r="DU1429" s="71"/>
      <c r="DV1429" s="71"/>
      <c r="DW1429" s="71"/>
      <c r="DX1429" s="71"/>
      <c r="DY1429" s="71"/>
      <c r="DZ1429" s="71"/>
      <c r="EA1429" s="71"/>
      <c r="EB1429" s="71"/>
      <c r="EC1429" s="71"/>
      <c r="ED1429" s="71"/>
    </row>
    <row r="1430" spans="1:134">
      <c r="A1430" s="4">
        <v>1496</v>
      </c>
      <c r="B1430" s="46" t="s">
        <v>10732</v>
      </c>
      <c r="C1430" s="65" t="str">
        <f t="shared" si="49"/>
        <v>1496</v>
      </c>
      <c r="D1430" s="69">
        <v>465425.24999999988</v>
      </c>
      <c r="E1430" s="68">
        <v>5110215.78</v>
      </c>
      <c r="F1430" s="68">
        <v>113137.71999999997</v>
      </c>
      <c r="G1430" s="69">
        <v>914935.85000000056</v>
      </c>
      <c r="H1430" s="70">
        <v>99.910338148496393</v>
      </c>
      <c r="I1430" s="70">
        <v>21.808696088606428</v>
      </c>
      <c r="J1430" s="69">
        <v>713902.38999999978</v>
      </c>
      <c r="K1430" s="69">
        <v>616785.17999999993</v>
      </c>
      <c r="L1430" s="69">
        <v>588052.35</v>
      </c>
      <c r="M1430" s="69">
        <v>808350.63000000024</v>
      </c>
      <c r="N1430" s="69">
        <v>988783.25999999989</v>
      </c>
      <c r="O1430" s="69">
        <v>1104573.68</v>
      </c>
      <c r="P1430" s="69">
        <v>613662.74000000011</v>
      </c>
      <c r="Q1430" s="69">
        <v>644126.52999999991</v>
      </c>
      <c r="R1430" s="69">
        <v>1249086.68</v>
      </c>
      <c r="S1430" s="69">
        <v>620335.27000000025</v>
      </c>
      <c r="T1430" s="69">
        <v>742944.35000000021</v>
      </c>
      <c r="U1430" s="69">
        <v>774634.96000000008</v>
      </c>
      <c r="V1430" s="69">
        <v>465425.24999999988</v>
      </c>
      <c r="W1430" s="70">
        <v>120.75359946347486</v>
      </c>
      <c r="X1430" s="70">
        <v>104.11515535754647</v>
      </c>
      <c r="Y1430" s="70">
        <v>104.31350005146207</v>
      </c>
      <c r="Z1430" s="71">
        <v>109.72949251658075</v>
      </c>
      <c r="AA1430" s="71">
        <v>155.16013781202747</v>
      </c>
      <c r="AB1430" s="71">
        <v>96.259121829032239</v>
      </c>
      <c r="AC1430" s="71">
        <v>90.798693590098694</v>
      </c>
      <c r="AD1430" s="71">
        <v>98.237780300355809</v>
      </c>
      <c r="AE1430" s="71">
        <v>105.67450727701318</v>
      </c>
      <c r="AF1430" s="71">
        <v>101.12650477399518</v>
      </c>
      <c r="AG1430" s="71">
        <v>92.446769138724079</v>
      </c>
      <c r="AH1430" s="71">
        <v>106.06656487301034</v>
      </c>
      <c r="AI1430" s="71">
        <v>102.54862653085345</v>
      </c>
      <c r="AJ1430" s="71">
        <v>23.219204954517323</v>
      </c>
      <c r="AK1430" s="71">
        <v>15.344378097184563</v>
      </c>
      <c r="AL1430" s="71">
        <v>1.5237811838660242</v>
      </c>
      <c r="AM1430" s="71">
        <v>-2.5070215151825836</v>
      </c>
      <c r="AN1430" s="71">
        <v>-6.4809054193833209</v>
      </c>
      <c r="AO1430" s="71">
        <v>5.0124903288236711</v>
      </c>
      <c r="AP1430" s="71">
        <v>-10.786356185692503</v>
      </c>
      <c r="AQ1430" s="71">
        <v>25.776597003113764</v>
      </c>
      <c r="AR1430" s="71">
        <v>122.60387037961502</v>
      </c>
      <c r="AS1430" s="71">
        <v>-31.084618877061509</v>
      </c>
      <c r="AT1430" s="71">
        <v>19.42877103492302</v>
      </c>
      <c r="AU1430" s="71">
        <v>38.409736044033394</v>
      </c>
      <c r="AV1430" s="72">
        <v>32.115164564581654</v>
      </c>
      <c r="AW1430" s="73">
        <v>134526.47999999986</v>
      </c>
      <c r="AX1430" s="73">
        <v>82051.550000000047</v>
      </c>
      <c r="AY1430" s="73">
        <v>8826.140000000014</v>
      </c>
      <c r="AZ1430" s="73">
        <v>-20786.64999999979</v>
      </c>
      <c r="BA1430" s="73">
        <v>209030.9800000001</v>
      </c>
      <c r="BB1430" s="73">
        <v>70065.560000000056</v>
      </c>
      <c r="BC1430" s="73">
        <v>-74194.759999999776</v>
      </c>
      <c r="BD1430" s="73">
        <v>132006.99000000005</v>
      </c>
      <c r="BE1430" s="73">
        <v>687961.36</v>
      </c>
      <c r="BF1430" s="73">
        <v>-279805.24999999965</v>
      </c>
      <c r="BG1430" s="73">
        <v>120862.80000000016</v>
      </c>
      <c r="BH1430" s="73">
        <v>214966.99</v>
      </c>
      <c r="BI1430" s="73">
        <v>113137.71999999997</v>
      </c>
      <c r="BJ1430" s="71">
        <v>16.043418305282419</v>
      </c>
      <c r="BK1430" s="71">
        <v>7.8774278765986452</v>
      </c>
      <c r="BL1430" s="71">
        <v>11.8699791099581</v>
      </c>
      <c r="BM1430" s="71">
        <v>11.589447526216247</v>
      </c>
      <c r="BN1430" s="71">
        <v>3.2582102170473082</v>
      </c>
      <c r="BO1430" s="71">
        <v>10.338848699619502</v>
      </c>
      <c r="BP1430" s="71">
        <v>21.024718917193916</v>
      </c>
      <c r="BQ1430" s="71">
        <v>21.806610189575018</v>
      </c>
      <c r="BR1430" s="72">
        <v>14.911324713061807</v>
      </c>
      <c r="BS1430" s="72">
        <v>16.048054688166129</v>
      </c>
      <c r="BT1430" s="71">
        <v>16.21248995883791</v>
      </c>
      <c r="BU1430" s="71">
        <v>16.871999601311924</v>
      </c>
      <c r="BV1430" s="71">
        <v>15.882931297096317</v>
      </c>
      <c r="BW1430" s="71">
        <v>15.780873243614828</v>
      </c>
      <c r="BX1430" s="75">
        <v>16714</v>
      </c>
      <c r="BY1430" s="75">
        <v>12431</v>
      </c>
      <c r="BZ1430" s="75">
        <v>11722</v>
      </c>
      <c r="CA1430" s="75">
        <v>15275</v>
      </c>
      <c r="CB1430" s="75">
        <v>17407</v>
      </c>
      <c r="CC1430" s="75">
        <v>20432</v>
      </c>
      <c r="CD1430" s="75">
        <v>13399</v>
      </c>
      <c r="CE1430" s="75">
        <v>13599</v>
      </c>
      <c r="CF1430" s="75">
        <v>20451</v>
      </c>
      <c r="CG1430" s="75">
        <v>12581</v>
      </c>
      <c r="CH1430" s="75">
        <v>14283</v>
      </c>
      <c r="CI1430" s="75">
        <v>17089</v>
      </c>
      <c r="CJ1430" s="75">
        <v>10438</v>
      </c>
      <c r="CK1430" s="75">
        <v>101840</v>
      </c>
      <c r="CL1430" s="73">
        <v>1360051.0499999998</v>
      </c>
      <c r="CM1430" s="73">
        <v>1260731.4299999992</v>
      </c>
      <c r="CN1430" s="73">
        <v>1245146.8999999997</v>
      </c>
      <c r="CO1430" s="73">
        <v>1279806.8500000001</v>
      </c>
      <c r="CP1430" s="73">
        <v>1348430.05</v>
      </c>
      <c r="CQ1430" s="73">
        <v>1201495.0800000003</v>
      </c>
      <c r="CR1430" s="73">
        <v>1077385.6900000004</v>
      </c>
      <c r="CS1430" s="73">
        <v>1612079.2699999998</v>
      </c>
      <c r="CT1430" s="73">
        <v>1357595.5599999996</v>
      </c>
      <c r="CU1430" s="73">
        <v>1303814.05</v>
      </c>
      <c r="CV1430" s="73">
        <v>1358330.2700000005</v>
      </c>
      <c r="CW1430" s="73">
        <v>1312207.32</v>
      </c>
      <c r="CX1430" s="73">
        <v>1312388.43</v>
      </c>
      <c r="CY1430" s="77"/>
      <c r="CZ1430" s="4">
        <v>1496</v>
      </c>
      <c r="DA1430" s="76" t="str">
        <f t="shared" si="50"/>
        <v>1496</v>
      </c>
      <c r="DB1430" s="71">
        <v>0.94056665418937568</v>
      </c>
      <c r="DC1430" s="71">
        <v>2.0439097968380397</v>
      </c>
      <c r="DD1430" s="71">
        <v>0.18724498290133529</v>
      </c>
      <c r="DE1430" s="71">
        <v>0.3962810193054554</v>
      </c>
      <c r="DF1430" s="71">
        <v>0.25192414130045981</v>
      </c>
      <c r="DG1430" s="71">
        <v>0.12242192060409568</v>
      </c>
      <c r="DH1430" s="71">
        <v>9.5500576797664161E-2</v>
      </c>
      <c r="DI1430" s="71">
        <v>0.12006451859046367</v>
      </c>
      <c r="DJ1430" s="71">
        <v>0.1806641832501833</v>
      </c>
      <c r="DK1430" s="71">
        <v>0.31845426435474289</v>
      </c>
      <c r="DL1430" s="71">
        <v>2.1118240046225065E-2</v>
      </c>
      <c r="DM1430" s="71">
        <v>1.2249234065759482E-2</v>
      </c>
      <c r="DN1430" s="72">
        <v>1.4086340789885417E-2</v>
      </c>
      <c r="DO1430" s="71">
        <v>0.11481528489807351</v>
      </c>
      <c r="DQ1430" s="71"/>
      <c r="DR1430" s="71"/>
      <c r="DS1430" s="71"/>
      <c r="DT1430" s="71"/>
      <c r="DU1430" s="71"/>
      <c r="DV1430" s="71"/>
      <c r="DW1430" s="71"/>
      <c r="DX1430" s="71"/>
      <c r="DY1430" s="71"/>
      <c r="DZ1430" s="71"/>
      <c r="EA1430" s="71"/>
      <c r="EB1430" s="71"/>
      <c r="EC1430" s="71"/>
      <c r="ED1430" s="71"/>
    </row>
    <row r="1431" spans="1:134">
      <c r="A1431" s="4">
        <v>5274</v>
      </c>
      <c r="B1431" s="46" t="s">
        <v>10740</v>
      </c>
      <c r="C1431" s="65" t="str">
        <f t="shared" si="49"/>
        <v>5274</v>
      </c>
      <c r="D1431" s="69">
        <v>327782.42999999993</v>
      </c>
      <c r="E1431" s="68">
        <v>3815300.5399999996</v>
      </c>
      <c r="F1431" s="68">
        <v>76110.54999999993</v>
      </c>
      <c r="G1431" s="69">
        <v>711613.78000000119</v>
      </c>
      <c r="H1431" s="70">
        <v>104.48685102959816</v>
      </c>
      <c r="I1431" s="70">
        <v>22.928015454755535</v>
      </c>
      <c r="J1431" s="69">
        <v>489096.38999999996</v>
      </c>
      <c r="K1431" s="69">
        <v>537659.61</v>
      </c>
      <c r="L1431" s="69">
        <v>467706.15</v>
      </c>
      <c r="M1431" s="69">
        <v>497256.15</v>
      </c>
      <c r="N1431" s="69">
        <v>862827.16</v>
      </c>
      <c r="O1431" s="69">
        <v>756644.31999999983</v>
      </c>
      <c r="P1431" s="69">
        <v>447938.71000000008</v>
      </c>
      <c r="Q1431" s="69">
        <v>466470.47000000003</v>
      </c>
      <c r="R1431" s="69">
        <v>886837.55</v>
      </c>
      <c r="S1431" s="69">
        <v>539046.73</v>
      </c>
      <c r="T1431" s="69">
        <v>594323.94999999984</v>
      </c>
      <c r="U1431" s="69">
        <v>552900.69999999995</v>
      </c>
      <c r="V1431" s="69">
        <v>327782.42999999993</v>
      </c>
      <c r="W1431" s="70">
        <v>103.89455379900758</v>
      </c>
      <c r="X1431" s="70">
        <v>104.436843811477</v>
      </c>
      <c r="Y1431" s="70">
        <v>99.778894200577255</v>
      </c>
      <c r="Z1431" s="71">
        <v>82.182062678450208</v>
      </c>
      <c r="AA1431" s="71">
        <v>98.80239905972482</v>
      </c>
      <c r="AB1431" s="71">
        <v>113.23613490977608</v>
      </c>
      <c r="AC1431" s="71">
        <v>90.638040568189453</v>
      </c>
      <c r="AD1431" s="71">
        <v>94.31349136868856</v>
      </c>
      <c r="AE1431" s="71">
        <v>115.03796090673856</v>
      </c>
      <c r="AF1431" s="71">
        <v>108.71622631941318</v>
      </c>
      <c r="AG1431" s="71">
        <v>96.060006046121899</v>
      </c>
      <c r="AH1431" s="71">
        <v>116.10743075801227</v>
      </c>
      <c r="AI1431" s="71">
        <v>108.88805497325077</v>
      </c>
      <c r="AJ1431" s="71">
        <v>-12.912661883754161</v>
      </c>
      <c r="AK1431" s="71">
        <v>-0.54148932929053428</v>
      </c>
      <c r="AL1431" s="71">
        <v>-22.967926552456664</v>
      </c>
      <c r="AM1431" s="71">
        <v>-29.118694918619493</v>
      </c>
      <c r="AN1431" s="71">
        <v>-26.092460047585075</v>
      </c>
      <c r="AO1431" s="71">
        <v>-6.5185702473525069</v>
      </c>
      <c r="AP1431" s="71">
        <v>-11.429577868601214</v>
      </c>
      <c r="AQ1431" s="71">
        <v>17.706865058565491</v>
      </c>
      <c r="AR1431" s="71">
        <v>93.57457201378574</v>
      </c>
      <c r="AS1431" s="71">
        <v>-8.5600089416826624</v>
      </c>
      <c r="AT1431" s="71">
        <v>16.313868673136689</v>
      </c>
      <c r="AU1431" s="71">
        <v>41.276171671513715</v>
      </c>
      <c r="AV1431" s="72">
        <v>30.241976179460316</v>
      </c>
      <c r="AW1431" s="73">
        <v>-72519.57000000024</v>
      </c>
      <c r="AX1431" s="73">
        <v>-2927.2199999999721</v>
      </c>
      <c r="AY1431" s="73">
        <v>-139451.53000000014</v>
      </c>
      <c r="AZ1431" s="73">
        <v>-204277.42000000004</v>
      </c>
      <c r="BA1431" s="73">
        <v>-304600.17000000004</v>
      </c>
      <c r="BB1431" s="73">
        <v>-40892.980000000098</v>
      </c>
      <c r="BC1431" s="73">
        <v>-57804.289999999921</v>
      </c>
      <c r="BD1431" s="73">
        <v>70172.030000000028</v>
      </c>
      <c r="BE1431" s="73">
        <v>428700.13000000006</v>
      </c>
      <c r="BF1431" s="73">
        <v>-50461.999999999884</v>
      </c>
      <c r="BG1431" s="73">
        <v>83358.269999999902</v>
      </c>
      <c r="BH1431" s="73">
        <v>161539.08999999997</v>
      </c>
      <c r="BI1431" s="73">
        <v>76110.54999999993</v>
      </c>
      <c r="BJ1431" s="71">
        <v>8.7456533440014947</v>
      </c>
      <c r="BK1431" s="71">
        <v>6.7485463448800544</v>
      </c>
      <c r="BL1431" s="71">
        <v>8.4580886941956113</v>
      </c>
      <c r="BM1431" s="71">
        <v>9.5013602349063273</v>
      </c>
      <c r="BN1431" s="71">
        <v>-0.20022774080051109</v>
      </c>
      <c r="BO1431" s="71">
        <v>6.8359651974358666</v>
      </c>
      <c r="BP1431" s="71">
        <v>15.296908297304009</v>
      </c>
      <c r="BQ1431" s="71">
        <v>14.788963200480792</v>
      </c>
      <c r="BR1431" s="72">
        <v>6.7285046166665614</v>
      </c>
      <c r="BS1431" s="72">
        <v>10.792691433509422</v>
      </c>
      <c r="BT1431" s="71">
        <v>11.53975462593384</v>
      </c>
      <c r="BU1431" s="71">
        <v>10.394306731322683</v>
      </c>
      <c r="BV1431" s="71">
        <v>8.8442977441346198</v>
      </c>
      <c r="BW1431" s="71">
        <v>9.3701671326731812</v>
      </c>
      <c r="BX1431" s="75">
        <v>6860</v>
      </c>
      <c r="BY1431" s="75">
        <v>7505</v>
      </c>
      <c r="BZ1431" s="75">
        <v>7146</v>
      </c>
      <c r="CA1431" s="75">
        <v>7686</v>
      </c>
      <c r="CB1431" s="75">
        <v>10617</v>
      </c>
      <c r="CC1431" s="75">
        <v>12125</v>
      </c>
      <c r="CD1431" s="75">
        <v>7130</v>
      </c>
      <c r="CE1431" s="75">
        <v>6807</v>
      </c>
      <c r="CF1431" s="75">
        <v>12395</v>
      </c>
      <c r="CG1431" s="75">
        <v>8704</v>
      </c>
      <c r="CH1431" s="75">
        <v>8737</v>
      </c>
      <c r="CI1431" s="75">
        <v>9018</v>
      </c>
      <c r="CJ1431" s="75">
        <v>5045</v>
      </c>
      <c r="CK1431" s="75">
        <v>57836</v>
      </c>
      <c r="CL1431" s="73">
        <v>757816.7</v>
      </c>
      <c r="CM1431" s="73">
        <v>826618.0199999999</v>
      </c>
      <c r="CN1431" s="73">
        <v>871748.78999999969</v>
      </c>
      <c r="CO1431" s="73">
        <v>1201985.8399999999</v>
      </c>
      <c r="CP1431" s="73">
        <v>1258254.7099999997</v>
      </c>
      <c r="CQ1431" s="73">
        <v>993275.99999999988</v>
      </c>
      <c r="CR1431" s="73">
        <v>1028995.7600000002</v>
      </c>
      <c r="CS1431" s="73">
        <v>1163535.6299999999</v>
      </c>
      <c r="CT1431" s="73">
        <v>859273.96000000008</v>
      </c>
      <c r="CU1431" s="73">
        <v>823659.55000000016</v>
      </c>
      <c r="CV1431" s="73">
        <v>916724.71000000031</v>
      </c>
      <c r="CW1431" s="73">
        <v>958405.9099999998</v>
      </c>
      <c r="CX1431" s="73">
        <v>953455.55</v>
      </c>
      <c r="CY1431" s="77"/>
      <c r="CZ1431" s="4">
        <v>5274</v>
      </c>
      <c r="DA1431" s="76" t="str">
        <f t="shared" si="50"/>
        <v>5274</v>
      </c>
      <c r="DB1431" s="71">
        <v>24.027926373686274</v>
      </c>
      <c r="DC1431" s="71">
        <v>17.825821936186472</v>
      </c>
      <c r="DD1431" s="71">
        <v>3.4018504379492263</v>
      </c>
      <c r="DE1431" s="71">
        <v>2.0375189499602961</v>
      </c>
      <c r="DF1431" s="71">
        <v>2.4387081487284648</v>
      </c>
      <c r="DG1431" s="71">
        <v>1.5815373348404942</v>
      </c>
      <c r="DH1431" s="71">
        <v>1.1088072282350778</v>
      </c>
      <c r="DI1431" s="71">
        <v>0.85776219753309813</v>
      </c>
      <c r="DJ1431" s="71">
        <v>1.0372954849044127</v>
      </c>
      <c r="DK1431" s="71">
        <v>0.89097567710503467</v>
      </c>
      <c r="DL1431" s="71">
        <v>0.25989216679582772</v>
      </c>
      <c r="DM1431" s="71">
        <v>0.26763716914134794</v>
      </c>
      <c r="DN1431" s="72">
        <v>0.38557344604997501</v>
      </c>
      <c r="DO1431" s="71">
        <v>0.71048913761265065</v>
      </c>
      <c r="DQ1431" s="71"/>
      <c r="DR1431" s="71"/>
      <c r="DS1431" s="71"/>
      <c r="DT1431" s="71"/>
      <c r="DU1431" s="71"/>
      <c r="DV1431" s="71"/>
      <c r="DW1431" s="71"/>
      <c r="DX1431" s="71"/>
      <c r="DY1431" s="71"/>
      <c r="DZ1431" s="71"/>
      <c r="EA1431" s="71"/>
      <c r="EB1431" s="71"/>
      <c r="EC1431" s="71"/>
      <c r="ED1431" s="71"/>
    </row>
    <row r="1432" spans="1:134">
      <c r="A1432" s="4">
        <v>1445</v>
      </c>
      <c r="B1432" s="46" t="s">
        <v>10747</v>
      </c>
      <c r="C1432" s="65" t="str">
        <f t="shared" si="49"/>
        <v>1445</v>
      </c>
      <c r="D1432" s="69">
        <v>205625.13</v>
      </c>
      <c r="E1432" s="68">
        <v>2724621.4500000011</v>
      </c>
      <c r="F1432" s="68">
        <v>41633.22</v>
      </c>
      <c r="G1432" s="69">
        <v>441041.92000000086</v>
      </c>
      <c r="H1432" s="70">
        <v>97.833144824741396</v>
      </c>
      <c r="I1432" s="70">
        <v>19.313622065967671</v>
      </c>
      <c r="J1432" s="69">
        <v>332910.85999999993</v>
      </c>
      <c r="K1432" s="69">
        <v>291665.66999999993</v>
      </c>
      <c r="L1432" s="69">
        <v>287728.39999999991</v>
      </c>
      <c r="M1432" s="69">
        <v>387626.70999999996</v>
      </c>
      <c r="N1432" s="69">
        <v>610871.82000000007</v>
      </c>
      <c r="O1432" s="69">
        <v>615028.62</v>
      </c>
      <c r="P1432" s="69">
        <v>315924.2699999999</v>
      </c>
      <c r="Q1432" s="69">
        <v>319703.78999999998</v>
      </c>
      <c r="R1432" s="69">
        <v>746625.71000000008</v>
      </c>
      <c r="S1432" s="69">
        <v>331811.09000000003</v>
      </c>
      <c r="T1432" s="69">
        <v>422181.83</v>
      </c>
      <c r="U1432" s="69">
        <v>382749.62999999989</v>
      </c>
      <c r="V1432" s="69">
        <v>205625.13</v>
      </c>
      <c r="W1432" s="70">
        <v>85.910373145094198</v>
      </c>
      <c r="X1432" s="70">
        <v>82.910256718975148</v>
      </c>
      <c r="Y1432" s="70">
        <v>97.85238180952706</v>
      </c>
      <c r="Z1432" s="71">
        <v>105.24905491585142</v>
      </c>
      <c r="AA1432" s="71">
        <v>118.832571535178</v>
      </c>
      <c r="AB1432" s="71">
        <v>107.56251337243694</v>
      </c>
      <c r="AC1432" s="71">
        <v>85.420307616833583</v>
      </c>
      <c r="AD1432" s="71">
        <v>89.929228870589156</v>
      </c>
      <c r="AE1432" s="71">
        <v>110.67940185852898</v>
      </c>
      <c r="AF1432" s="71">
        <v>86.699204206816262</v>
      </c>
      <c r="AG1432" s="71">
        <v>106.90513987570891</v>
      </c>
      <c r="AH1432" s="71">
        <v>97.065497817224951</v>
      </c>
      <c r="AI1432" s="71">
        <v>96.500509609189663</v>
      </c>
      <c r="AJ1432" s="71">
        <v>-15.77690913970855</v>
      </c>
      <c r="AK1432" s="71">
        <v>-26.912922346502157</v>
      </c>
      <c r="AL1432" s="71">
        <v>-32.603822792018086</v>
      </c>
      <c r="AM1432" s="71">
        <v>-25.958330401286588</v>
      </c>
      <c r="AN1432" s="71">
        <v>-18.821719648181634</v>
      </c>
      <c r="AO1432" s="71">
        <v>-9.3043921927368096</v>
      </c>
      <c r="AP1432" s="71">
        <v>-16.020258855174795</v>
      </c>
      <c r="AQ1432" s="71">
        <v>16.238061016514351</v>
      </c>
      <c r="AR1432" s="71">
        <v>99.332446184095133</v>
      </c>
      <c r="AS1432" s="71">
        <v>-29.807932957350836</v>
      </c>
      <c r="AT1432" s="71">
        <v>36.217575869389165</v>
      </c>
      <c r="AU1432" s="71">
        <v>23.0150541646011</v>
      </c>
      <c r="AV1432" s="72">
        <v>25.387362096093646</v>
      </c>
      <c r="AW1432" s="73">
        <v>-62361.81</v>
      </c>
      <c r="AX1432" s="73">
        <v>-107400.32000000012</v>
      </c>
      <c r="AY1432" s="73">
        <v>-139192.55000000016</v>
      </c>
      <c r="AZ1432" s="73">
        <v>-135898.37</v>
      </c>
      <c r="BA1432" s="73">
        <v>-141634.65999999992</v>
      </c>
      <c r="BB1432" s="73">
        <v>-55392.869999999995</v>
      </c>
      <c r="BC1432" s="73">
        <v>-60266.780000000028</v>
      </c>
      <c r="BD1432" s="73">
        <v>44661.52999999997</v>
      </c>
      <c r="BE1432" s="73">
        <v>372062.65000000014</v>
      </c>
      <c r="BF1432" s="73">
        <v>-140907.70000000013</v>
      </c>
      <c r="BG1432" s="73">
        <v>112249.84999999998</v>
      </c>
      <c r="BH1432" s="73">
        <v>71609.149999999849</v>
      </c>
      <c r="BI1432" s="73">
        <v>41633.22</v>
      </c>
      <c r="BJ1432" s="71">
        <v>9.0080315092711363</v>
      </c>
      <c r="BK1432" s="71">
        <v>7.3336485578701947</v>
      </c>
      <c r="BL1432" s="71">
        <v>5.6751175213191125</v>
      </c>
      <c r="BM1432" s="71">
        <v>5.9037399511702109</v>
      </c>
      <c r="BN1432" s="71">
        <v>-5.855287090784552</v>
      </c>
      <c r="BO1432" s="71">
        <v>4.3020369156033134</v>
      </c>
      <c r="BP1432" s="71">
        <v>17.421613670245254</v>
      </c>
      <c r="BQ1432" s="71">
        <v>17.639246852476042</v>
      </c>
      <c r="BR1432" s="72">
        <v>6.8324173334541634</v>
      </c>
      <c r="BS1432" s="72">
        <v>11.706265417224508</v>
      </c>
      <c r="BT1432" s="71">
        <v>12.527894815483403</v>
      </c>
      <c r="BU1432" s="71">
        <v>10.91189455877746</v>
      </c>
      <c r="BV1432" s="71">
        <v>8.0938060988471552</v>
      </c>
      <c r="BW1432" s="71">
        <v>9.955990847582008</v>
      </c>
      <c r="BX1432" s="75">
        <v>5319</v>
      </c>
      <c r="BY1432" s="75">
        <v>4784</v>
      </c>
      <c r="BZ1432" s="75">
        <v>4590</v>
      </c>
      <c r="CA1432" s="75">
        <v>5520</v>
      </c>
      <c r="CB1432" s="75">
        <v>7355</v>
      </c>
      <c r="CC1432" s="75">
        <v>10341</v>
      </c>
      <c r="CD1432" s="75">
        <v>5428</v>
      </c>
      <c r="CE1432" s="75">
        <v>5394</v>
      </c>
      <c r="CF1432" s="75">
        <v>9885</v>
      </c>
      <c r="CG1432" s="75">
        <v>5806</v>
      </c>
      <c r="CH1432" s="75">
        <v>6339</v>
      </c>
      <c r="CI1432" s="75">
        <v>6367</v>
      </c>
      <c r="CJ1432" s="75">
        <v>3296</v>
      </c>
      <c r="CK1432" s="75">
        <v>42515</v>
      </c>
      <c r="CL1432" s="73">
        <v>695924.95</v>
      </c>
      <c r="CM1432" s="73">
        <v>679183.8600000001</v>
      </c>
      <c r="CN1432" s="73">
        <v>732943.9800000001</v>
      </c>
      <c r="CO1432" s="73">
        <v>847645.5499999997</v>
      </c>
      <c r="CP1432" s="73">
        <v>784714.81000000017</v>
      </c>
      <c r="CQ1432" s="73">
        <v>618695.6100000001</v>
      </c>
      <c r="CR1432" s="73">
        <v>638962.91000000015</v>
      </c>
      <c r="CS1432" s="73">
        <v>893506.92999999982</v>
      </c>
      <c r="CT1432" s="73">
        <v>676079.8</v>
      </c>
      <c r="CU1432" s="73">
        <v>701441.45999999985</v>
      </c>
      <c r="CV1432" s="73">
        <v>650623.87000000011</v>
      </c>
      <c r="CW1432" s="73">
        <v>704771.33999999985</v>
      </c>
      <c r="CX1432" s="73">
        <v>731137.70000000007</v>
      </c>
      <c r="CY1432" s="77"/>
      <c r="CZ1432" s="4">
        <v>1445</v>
      </c>
      <c r="DA1432" s="76" t="str">
        <f t="shared" si="50"/>
        <v>1445</v>
      </c>
      <c r="DB1432" s="71">
        <v>8.458795817917423</v>
      </c>
      <c r="DC1432" s="71">
        <v>6.6598600247913451</v>
      </c>
      <c r="DD1432" s="71">
        <v>4.7756431947469178</v>
      </c>
      <c r="DE1432" s="71">
        <v>2.9635832579002961</v>
      </c>
      <c r="DF1432" s="71">
        <v>3.5654296917049777</v>
      </c>
      <c r="DG1432" s="71">
        <v>2.51391673364737</v>
      </c>
      <c r="DH1432" s="71">
        <v>2.0880681242765062</v>
      </c>
      <c r="DI1432" s="71">
        <v>2.3590927498900673</v>
      </c>
      <c r="DJ1432" s="71">
        <v>1.3723868510554957</v>
      </c>
      <c r="DK1432" s="71">
        <v>0.66001235686496118</v>
      </c>
      <c r="DL1432" s="71">
        <v>0.66537938130599561</v>
      </c>
      <c r="DM1432" s="71">
        <v>1.375745813683152</v>
      </c>
      <c r="DN1432" s="71">
        <v>0.67062985450542767</v>
      </c>
      <c r="DO1432" s="71">
        <v>1.3212647997406191</v>
      </c>
      <c r="DQ1432" s="71"/>
      <c r="DR1432" s="71"/>
      <c r="DS1432" s="71"/>
      <c r="DT1432" s="71"/>
      <c r="DU1432" s="71"/>
      <c r="DV1432" s="71"/>
      <c r="DW1432" s="71"/>
      <c r="DX1432" s="71"/>
      <c r="DY1432" s="71"/>
      <c r="DZ1432" s="71"/>
      <c r="EA1432" s="71"/>
      <c r="EB1432" s="71"/>
      <c r="EC1432" s="71"/>
      <c r="ED1432" s="71"/>
    </row>
    <row r="1433" spans="1:134">
      <c r="A1433" s="4">
        <v>1497</v>
      </c>
      <c r="B1433" s="46" t="s">
        <v>10753</v>
      </c>
      <c r="C1433" s="65" t="str">
        <f t="shared" si="49"/>
        <v>1497</v>
      </c>
      <c r="D1433" s="69">
        <v>403795.66</v>
      </c>
      <c r="E1433" s="68">
        <v>4456878.7</v>
      </c>
      <c r="F1433" s="68">
        <v>41653.409999999974</v>
      </c>
      <c r="G1433" s="69">
        <v>962630.06999999983</v>
      </c>
      <c r="H1433" s="70">
        <v>105.59628425159602</v>
      </c>
      <c r="I1433" s="70">
        <v>27.548986117796659</v>
      </c>
      <c r="J1433" s="69">
        <v>694368.24999999988</v>
      </c>
      <c r="K1433" s="69">
        <v>659510.90000000026</v>
      </c>
      <c r="L1433" s="69">
        <v>691481.45000000007</v>
      </c>
      <c r="M1433" s="69">
        <v>718573.15</v>
      </c>
      <c r="N1433" s="69">
        <v>981074.75000000012</v>
      </c>
      <c r="O1433" s="69">
        <v>787083.40000000014</v>
      </c>
      <c r="P1433" s="69">
        <v>577117.67000000004</v>
      </c>
      <c r="Q1433" s="69">
        <v>630945.28000000003</v>
      </c>
      <c r="R1433" s="69">
        <v>965790.70000000007</v>
      </c>
      <c r="S1433" s="69">
        <v>569892.53</v>
      </c>
      <c r="T1433" s="69">
        <v>686055.56</v>
      </c>
      <c r="U1433" s="69">
        <v>623281.30000000016</v>
      </c>
      <c r="V1433" s="69">
        <v>403795.66</v>
      </c>
      <c r="W1433" s="70">
        <v>127.96340864972346</v>
      </c>
      <c r="X1433" s="70">
        <v>99.946588183345796</v>
      </c>
      <c r="Y1433" s="70">
        <v>126.0397758446308</v>
      </c>
      <c r="Z1433" s="71">
        <v>98.471394423079488</v>
      </c>
      <c r="AA1433" s="71">
        <v>74.1703851586621</v>
      </c>
      <c r="AB1433" s="71">
        <v>80.973878427098413</v>
      </c>
      <c r="AC1433" s="71">
        <v>75.273124166138629</v>
      </c>
      <c r="AD1433" s="71">
        <v>99.394212201559057</v>
      </c>
      <c r="AE1433" s="71">
        <v>119.02557039563955</v>
      </c>
      <c r="AF1433" s="71">
        <v>122.41204017392</v>
      </c>
      <c r="AG1433" s="71">
        <v>147.62403774970289</v>
      </c>
      <c r="AH1433" s="71">
        <v>98.746450112684698</v>
      </c>
      <c r="AI1433" s="71">
        <v>90.477041992549402</v>
      </c>
      <c r="AJ1433" s="71">
        <v>-2.7641560696012535</v>
      </c>
      <c r="AK1433" s="71">
        <v>-15.241509511557517</v>
      </c>
      <c r="AL1433" s="71">
        <v>1.8674491121612347</v>
      </c>
      <c r="AM1433" s="71">
        <v>-6.5153373655271851</v>
      </c>
      <c r="AN1433" s="71">
        <v>-29.429568281484052</v>
      </c>
      <c r="AO1433" s="71">
        <v>-22.824764573798006</v>
      </c>
      <c r="AP1433" s="71">
        <v>-24.525174765428059</v>
      </c>
      <c r="AQ1433" s="71">
        <v>23.835663242042138</v>
      </c>
      <c r="AR1433" s="71">
        <v>92.334272297926418</v>
      </c>
      <c r="AS1433" s="71">
        <v>16.792526147656361</v>
      </c>
      <c r="AT1433" s="71">
        <v>90.30877511490975</v>
      </c>
      <c r="AU1433" s="71">
        <v>22.846877819842227</v>
      </c>
      <c r="AV1433" s="72">
        <v>11.501947093994126</v>
      </c>
      <c r="AW1433" s="73">
        <v>-19739.04000000027</v>
      </c>
      <c r="AX1433" s="73">
        <v>-118595.09999999951</v>
      </c>
      <c r="AY1433" s="73">
        <v>12676.340000000084</v>
      </c>
      <c r="AZ1433" s="73">
        <v>-50080.369999999995</v>
      </c>
      <c r="BA1433" s="73">
        <v>-409122.78999999969</v>
      </c>
      <c r="BB1433" s="73">
        <v>-218041.29999999981</v>
      </c>
      <c r="BC1433" s="73">
        <v>-187531.55999999982</v>
      </c>
      <c r="BD1433" s="73">
        <v>121443.20000000007</v>
      </c>
      <c r="BE1433" s="73">
        <v>463648.94000000024</v>
      </c>
      <c r="BF1433" s="73">
        <v>81939.620000000112</v>
      </c>
      <c r="BG1433" s="73">
        <v>325559.54000000015</v>
      </c>
      <c r="BH1433" s="73">
        <v>115916.92000000004</v>
      </c>
      <c r="BI1433" s="73">
        <v>41653.409999999974</v>
      </c>
      <c r="BJ1433" s="71">
        <v>6.2135867960003477</v>
      </c>
      <c r="BK1433" s="71">
        <v>8.2167854470854866</v>
      </c>
      <c r="BL1433" s="71">
        <v>10.153138839868369</v>
      </c>
      <c r="BM1433" s="71">
        <v>8.9659569403330064</v>
      </c>
      <c r="BN1433" s="71">
        <v>-0.69872141665602605</v>
      </c>
      <c r="BO1433" s="71">
        <v>8.5523234782662723</v>
      </c>
      <c r="BP1433" s="71">
        <v>20.381472505424576</v>
      </c>
      <c r="BQ1433" s="71">
        <v>15.827888501827728</v>
      </c>
      <c r="BR1433" s="72">
        <v>6.4117067917915351</v>
      </c>
      <c r="BS1433" s="72">
        <v>12.425363119661897</v>
      </c>
      <c r="BT1433" s="71">
        <v>12.226503614477338</v>
      </c>
      <c r="BU1433" s="71">
        <v>11.047250191487738</v>
      </c>
      <c r="BV1433" s="71">
        <v>5.2387293163944584</v>
      </c>
      <c r="BW1433" s="71">
        <v>10.291207208238918</v>
      </c>
      <c r="BX1433" s="75">
        <v>12922</v>
      </c>
      <c r="BY1433" s="75">
        <v>13477</v>
      </c>
      <c r="BZ1433" s="75">
        <v>13119</v>
      </c>
      <c r="CA1433" s="75">
        <v>13932</v>
      </c>
      <c r="CB1433" s="75">
        <v>15538</v>
      </c>
      <c r="CC1433" s="75">
        <v>16437</v>
      </c>
      <c r="CD1433" s="75">
        <v>12542</v>
      </c>
      <c r="CE1433" s="75">
        <v>13265</v>
      </c>
      <c r="CF1433" s="75">
        <v>16597</v>
      </c>
      <c r="CG1433" s="75">
        <v>13943</v>
      </c>
      <c r="CH1433" s="75">
        <v>14619</v>
      </c>
      <c r="CI1433" s="75">
        <v>13481</v>
      </c>
      <c r="CJ1433" s="75">
        <v>7819</v>
      </c>
      <c r="CK1433" s="75">
        <v>92266</v>
      </c>
      <c r="CL1433" s="73">
        <v>991063.80000000016</v>
      </c>
      <c r="CM1433" s="73">
        <v>1063402.4200000002</v>
      </c>
      <c r="CN1433" s="73">
        <v>1164683.83</v>
      </c>
      <c r="CO1433" s="73">
        <v>1311988.5599999998</v>
      </c>
      <c r="CP1433" s="73">
        <v>1355429.9699999997</v>
      </c>
      <c r="CQ1433" s="73">
        <v>1124260.8600000003</v>
      </c>
      <c r="CR1433" s="73">
        <v>1041837.5199999997</v>
      </c>
      <c r="CS1433" s="73">
        <v>1308403.24</v>
      </c>
      <c r="CT1433" s="73">
        <v>985245.24</v>
      </c>
      <c r="CU1433" s="73">
        <v>947061.9800000001</v>
      </c>
      <c r="CV1433" s="73">
        <v>993854.78999999992</v>
      </c>
      <c r="CW1433" s="73">
        <v>953302.74999999988</v>
      </c>
      <c r="CX1433" s="73">
        <v>912314.23</v>
      </c>
      <c r="CY1433" s="77"/>
      <c r="CZ1433" s="4">
        <v>1497</v>
      </c>
      <c r="DA1433" s="76" t="str">
        <f t="shared" si="50"/>
        <v>1497</v>
      </c>
      <c r="DB1433" s="71">
        <v>2.0208593838604538</v>
      </c>
      <c r="DC1433" s="71">
        <v>3.3705097627741112</v>
      </c>
      <c r="DD1433" s="71">
        <v>0.64380236816544367</v>
      </c>
      <c r="DE1433" s="71">
        <v>2.6937430549602963</v>
      </c>
      <c r="DF1433" s="71">
        <v>1.3780312178638021</v>
      </c>
      <c r="DG1433" s="71">
        <v>0.50676922586397311</v>
      </c>
      <c r="DH1433" s="71">
        <v>0.4268275673569622</v>
      </c>
      <c r="DI1433" s="71">
        <v>0.20961403866683859</v>
      </c>
      <c r="DJ1433" s="71">
        <v>0.35711932784032696</v>
      </c>
      <c r="DK1433" s="71">
        <v>0.18514199125420891</v>
      </c>
      <c r="DL1433" s="71">
        <v>0.14006191092152445</v>
      </c>
      <c r="DM1433" s="71">
        <v>0.11673938757318238</v>
      </c>
      <c r="DN1433" s="71">
        <v>7.1566831726922256E-2</v>
      </c>
      <c r="DO1433" s="71">
        <v>0.22922474871661944</v>
      </c>
      <c r="DQ1433" s="71"/>
      <c r="DR1433" s="71"/>
      <c r="DS1433" s="71"/>
      <c r="DT1433" s="71"/>
      <c r="DU1433" s="71"/>
      <c r="DV1433" s="71"/>
      <c r="DW1433" s="71"/>
      <c r="DX1433" s="71"/>
      <c r="DY1433" s="71"/>
      <c r="DZ1433" s="71"/>
      <c r="EA1433" s="71"/>
      <c r="EB1433" s="71"/>
      <c r="EC1433" s="71"/>
      <c r="ED1433" s="71"/>
    </row>
    <row r="1434" spans="1:134">
      <c r="A1434" s="4">
        <v>5223</v>
      </c>
      <c r="B1434" s="46" t="s">
        <v>10758</v>
      </c>
      <c r="C1434" s="65" t="str">
        <f t="shared" si="49"/>
        <v>5223</v>
      </c>
      <c r="D1434" s="69">
        <v>266012.96000000002</v>
      </c>
      <c r="E1434" s="68">
        <v>3018016.4899999993</v>
      </c>
      <c r="F1434" s="68">
        <v>76755.99000000002</v>
      </c>
      <c r="G1434" s="69">
        <v>790311.54</v>
      </c>
      <c r="H1434" s="70">
        <v>110.86104437633706</v>
      </c>
      <c r="I1434" s="70">
        <v>35.476490726476165</v>
      </c>
      <c r="J1434" s="69">
        <v>397060.08999999985</v>
      </c>
      <c r="K1434" s="69">
        <v>359504.93999999994</v>
      </c>
      <c r="L1434" s="69">
        <v>314490.43</v>
      </c>
      <c r="M1434" s="69">
        <v>400857.17999999993</v>
      </c>
      <c r="N1434" s="69">
        <v>503717.31</v>
      </c>
      <c r="O1434" s="69">
        <v>615865.36</v>
      </c>
      <c r="P1434" s="69">
        <v>311586.41999999993</v>
      </c>
      <c r="Q1434" s="69">
        <v>308115.34999999998</v>
      </c>
      <c r="R1434" s="69">
        <v>902404.95</v>
      </c>
      <c r="S1434" s="69">
        <v>378130.93000000011</v>
      </c>
      <c r="T1434" s="69">
        <v>392579.58999999997</v>
      </c>
      <c r="U1434" s="69">
        <v>459186.28999999992</v>
      </c>
      <c r="V1434" s="69">
        <v>266012.96000000002</v>
      </c>
      <c r="W1434" s="70">
        <v>110.25023368193408</v>
      </c>
      <c r="X1434" s="70">
        <v>110.871335567671</v>
      </c>
      <c r="Y1434" s="70">
        <v>98.883594768080513</v>
      </c>
      <c r="Z1434" s="71">
        <v>108.14754757401887</v>
      </c>
      <c r="AA1434" s="71">
        <v>120.46587337859904</v>
      </c>
      <c r="AB1434" s="71">
        <v>125.50990528162545</v>
      </c>
      <c r="AC1434" s="71">
        <v>93.211078186296206</v>
      </c>
      <c r="AD1434" s="71">
        <v>100.35612827405656</v>
      </c>
      <c r="AE1434" s="71">
        <v>116.1855745060089</v>
      </c>
      <c r="AF1434" s="71">
        <v>115.62675603709518</v>
      </c>
      <c r="AG1434" s="71">
        <v>99.641961929385431</v>
      </c>
      <c r="AH1434" s="71">
        <v>134.7520271512312</v>
      </c>
      <c r="AI1434" s="71">
        <v>109.66656680349448</v>
      </c>
      <c r="AJ1434" s="71">
        <v>-2.8424201358928647</v>
      </c>
      <c r="AK1434" s="71">
        <v>-13.000000217799524</v>
      </c>
      <c r="AL1434" s="71">
        <v>-16.092770442497507</v>
      </c>
      <c r="AM1434" s="71">
        <v>5.877178228418245</v>
      </c>
      <c r="AN1434" s="71">
        <v>13.452783123887224</v>
      </c>
      <c r="AO1434" s="71">
        <v>25.746553173559871</v>
      </c>
      <c r="AP1434" s="71">
        <v>-6.6775008547197867</v>
      </c>
      <c r="AQ1434" s="71">
        <v>24.446636883087368</v>
      </c>
      <c r="AR1434" s="71">
        <v>163.06295425773109</v>
      </c>
      <c r="AS1434" s="71">
        <v>-29.51288308133654</v>
      </c>
      <c r="AT1434" s="71">
        <v>28.66973291940127</v>
      </c>
      <c r="AU1434" s="71">
        <v>68.582782969252861</v>
      </c>
      <c r="AV1434" s="72">
        <v>40.556493110927441</v>
      </c>
      <c r="AW1434" s="73">
        <v>-11616.300000000163</v>
      </c>
      <c r="AX1434" s="73">
        <v>-53719.130000000063</v>
      </c>
      <c r="AY1434" s="73">
        <v>-60316.879999999946</v>
      </c>
      <c r="AZ1434" s="73">
        <v>22251.339999999909</v>
      </c>
      <c r="BA1434" s="73">
        <v>59728.810000000172</v>
      </c>
      <c r="BB1434" s="73">
        <v>136109.06999999983</v>
      </c>
      <c r="BC1434" s="73">
        <v>-22294.930000000051</v>
      </c>
      <c r="BD1434" s="73">
        <v>60527.019999999931</v>
      </c>
      <c r="BE1434" s="73">
        <v>559367.30999999994</v>
      </c>
      <c r="BF1434" s="73">
        <v>-158323.02999999985</v>
      </c>
      <c r="BG1434" s="73">
        <v>87473.19</v>
      </c>
      <c r="BH1434" s="73">
        <v>186805.98999999987</v>
      </c>
      <c r="BI1434" s="73">
        <v>76755.99000000002</v>
      </c>
      <c r="BJ1434" s="71">
        <v>13.262607663494666</v>
      </c>
      <c r="BK1434" s="71">
        <v>8.6112575014102415</v>
      </c>
      <c r="BL1434" s="71">
        <v>9.9585943881839452</v>
      </c>
      <c r="BM1434" s="71">
        <v>10.971329500181206</v>
      </c>
      <c r="BN1434" s="71">
        <v>1.6308740473904191</v>
      </c>
      <c r="BO1434" s="71">
        <v>12.894354925354007</v>
      </c>
      <c r="BP1434" s="71">
        <v>15.69767226812197</v>
      </c>
      <c r="BQ1434" s="71">
        <v>20.27184313728338</v>
      </c>
      <c r="BR1434" s="72">
        <v>7.5778028966629911</v>
      </c>
      <c r="BS1434" s="72">
        <v>14.068144544650806</v>
      </c>
      <c r="BT1434" s="71">
        <v>13.169555608900112</v>
      </c>
      <c r="BU1434" s="71">
        <v>12.474383251494068</v>
      </c>
      <c r="BV1434" s="71">
        <v>10.57533962633433</v>
      </c>
      <c r="BW1434" s="71">
        <v>10.722708281779678</v>
      </c>
      <c r="BX1434" s="75">
        <v>12979</v>
      </c>
      <c r="BY1434" s="75">
        <v>11866</v>
      </c>
      <c r="BZ1434" s="75">
        <v>10312</v>
      </c>
      <c r="CA1434" s="75">
        <v>11688</v>
      </c>
      <c r="CB1434" s="75">
        <v>13792</v>
      </c>
      <c r="CC1434" s="75">
        <v>17155</v>
      </c>
      <c r="CD1434" s="75">
        <v>10983</v>
      </c>
      <c r="CE1434" s="75">
        <v>10446</v>
      </c>
      <c r="CF1434" s="75">
        <v>20507</v>
      </c>
      <c r="CG1434" s="75">
        <v>11501</v>
      </c>
      <c r="CH1434" s="75">
        <v>13134</v>
      </c>
      <c r="CI1434" s="75">
        <v>14501</v>
      </c>
      <c r="CJ1434" s="75">
        <v>8895</v>
      </c>
      <c r="CK1434" s="75">
        <v>89967</v>
      </c>
      <c r="CL1434" s="73">
        <v>538889.77000000014</v>
      </c>
      <c r="CM1434" s="73">
        <v>508224.53000000009</v>
      </c>
      <c r="CN1434" s="73">
        <v>622366.11</v>
      </c>
      <c r="CO1434" s="73">
        <v>639754.84</v>
      </c>
      <c r="CP1434" s="73">
        <v>694412.45000000007</v>
      </c>
      <c r="CQ1434" s="73">
        <v>507588.47000000003</v>
      </c>
      <c r="CR1434" s="73">
        <v>431405.37000000005</v>
      </c>
      <c r="CS1434" s="73">
        <v>755641.12000000023</v>
      </c>
      <c r="CT1434" s="73">
        <v>675664.64000000013</v>
      </c>
      <c r="CU1434" s="73">
        <v>628270.18999999994</v>
      </c>
      <c r="CV1434" s="73">
        <v>727128.26</v>
      </c>
      <c r="CW1434" s="73">
        <v>749573.46000000008</v>
      </c>
      <c r="CX1434" s="73">
        <v>750834.82</v>
      </c>
      <c r="CY1434" s="77"/>
      <c r="CZ1434" s="4">
        <v>5223</v>
      </c>
      <c r="DA1434" s="76" t="str">
        <f t="shared" si="50"/>
        <v>5223</v>
      </c>
      <c r="DB1434" s="71">
        <v>2.8407440897694571</v>
      </c>
      <c r="DC1434" s="71">
        <v>2.1509042787249486</v>
      </c>
      <c r="DD1434" s="71">
        <v>0.79918580728112965</v>
      </c>
      <c r="DE1434" s="71">
        <v>0.51877148857873212</v>
      </c>
      <c r="DF1434" s="71">
        <v>0.66586064797861366</v>
      </c>
      <c r="DG1434" s="71">
        <v>0.61218498471153571</v>
      </c>
      <c r="DH1434" s="71">
        <v>0.34086753874192066</v>
      </c>
      <c r="DI1434" s="71">
        <v>0.56510034868994874</v>
      </c>
      <c r="DJ1434" s="71">
        <v>0.93498894709588709</v>
      </c>
      <c r="DK1434" s="71">
        <v>0.26168296813180436</v>
      </c>
      <c r="DL1434" s="71">
        <v>0.44047350235943944</v>
      </c>
      <c r="DM1434" s="71">
        <v>0.27605876045242894</v>
      </c>
      <c r="DN1434" s="72">
        <v>0.27929703492215197</v>
      </c>
      <c r="DO1434" s="71">
        <v>0.5260650359996788</v>
      </c>
      <c r="DQ1434" s="71"/>
      <c r="DR1434" s="71"/>
      <c r="DS1434" s="71"/>
      <c r="DT1434" s="71"/>
      <c r="DU1434" s="71"/>
      <c r="DV1434" s="71"/>
      <c r="DW1434" s="71"/>
      <c r="DX1434" s="71"/>
      <c r="DY1434" s="71"/>
      <c r="DZ1434" s="71"/>
      <c r="EA1434" s="71"/>
      <c r="EB1434" s="71"/>
      <c r="EC1434" s="71"/>
      <c r="ED1434" s="71"/>
    </row>
    <row r="1435" spans="1:134">
      <c r="A1435" s="4">
        <v>1499</v>
      </c>
      <c r="B1435" s="46" t="s">
        <v>10764</v>
      </c>
      <c r="C1435" s="65" t="str">
        <f t="shared" si="49"/>
        <v>1499</v>
      </c>
      <c r="D1435" s="69">
        <v>264542.28999999992</v>
      </c>
      <c r="E1435" s="68">
        <v>3300760.0000000005</v>
      </c>
      <c r="F1435" s="68">
        <v>93310.499999999942</v>
      </c>
      <c r="G1435" s="69">
        <v>927578.08000000007</v>
      </c>
      <c r="H1435" s="70">
        <v>112.2411240871251</v>
      </c>
      <c r="I1435" s="70">
        <v>39.085839656152444</v>
      </c>
      <c r="J1435" s="69">
        <v>346195.36999999994</v>
      </c>
      <c r="K1435" s="69">
        <v>439617.26999999984</v>
      </c>
      <c r="L1435" s="69">
        <v>357133.83999999997</v>
      </c>
      <c r="M1435" s="69">
        <v>445171.11</v>
      </c>
      <c r="N1435" s="69">
        <v>675399.02</v>
      </c>
      <c r="O1435" s="69">
        <v>704003.35</v>
      </c>
      <c r="P1435" s="69">
        <v>442077.59</v>
      </c>
      <c r="Q1435" s="69">
        <v>441088.91000000003</v>
      </c>
      <c r="R1435" s="69">
        <v>628406.81000000006</v>
      </c>
      <c r="S1435" s="69">
        <v>484894.54</v>
      </c>
      <c r="T1435" s="69">
        <v>553267.67999999993</v>
      </c>
      <c r="U1435" s="69">
        <v>486482.18</v>
      </c>
      <c r="V1435" s="69">
        <v>264542.28999999992</v>
      </c>
      <c r="W1435" s="70">
        <v>94.451565814281054</v>
      </c>
      <c r="X1435" s="70">
        <v>111.40099149170588</v>
      </c>
      <c r="Y1435" s="70">
        <v>103.43439779699062</v>
      </c>
      <c r="Z1435" s="71">
        <v>100.92083795058562</v>
      </c>
      <c r="AA1435" s="71">
        <v>111.55134850630529</v>
      </c>
      <c r="AB1435" s="71">
        <v>129.36595383241411</v>
      </c>
      <c r="AC1435" s="71">
        <v>105.53610075876378</v>
      </c>
      <c r="AD1435" s="71">
        <v>107.27068355354446</v>
      </c>
      <c r="AE1435" s="71">
        <v>122.67863746788477</v>
      </c>
      <c r="AF1435" s="71">
        <v>107.29572453033805</v>
      </c>
      <c r="AG1435" s="71">
        <v>120.98683845652467</v>
      </c>
      <c r="AH1435" s="71">
        <v>98.80199422507286</v>
      </c>
      <c r="AI1435" s="71">
        <v>134.38250308830959</v>
      </c>
      <c r="AJ1435" s="71">
        <v>0.676689007089748</v>
      </c>
      <c r="AK1435" s="71">
        <v>0.8816262580793488</v>
      </c>
      <c r="AL1435" s="71">
        <v>-7.9735679572835778</v>
      </c>
      <c r="AM1435" s="71">
        <v>-16.871238562237711</v>
      </c>
      <c r="AN1435" s="71">
        <v>-0.10767207617290442</v>
      </c>
      <c r="AO1435" s="71">
        <v>25.77611218918554</v>
      </c>
      <c r="AP1435" s="71">
        <v>8.1048751143216524</v>
      </c>
      <c r="AQ1435" s="71">
        <v>36.621699930752108</v>
      </c>
      <c r="AR1435" s="71">
        <v>85.986129562855695</v>
      </c>
      <c r="AS1435" s="71">
        <v>10.283272450170999</v>
      </c>
      <c r="AT1435" s="71">
        <v>52.209625228272749</v>
      </c>
      <c r="AU1435" s="71">
        <v>47.816581009416105</v>
      </c>
      <c r="AV1435" s="72">
        <v>54.493677838677002</v>
      </c>
      <c r="AW1435" s="73">
        <v>2326.9199999999255</v>
      </c>
      <c r="AX1435" s="73">
        <v>3841.909999999858</v>
      </c>
      <c r="AY1435" s="73">
        <v>-30943.620000000054</v>
      </c>
      <c r="AZ1435" s="73">
        <v>-90348.849999999977</v>
      </c>
      <c r="BA1435" s="73">
        <v>-728</v>
      </c>
      <c r="BB1435" s="73">
        <v>156564.52000000014</v>
      </c>
      <c r="BC1435" s="73">
        <v>33143.589999999909</v>
      </c>
      <c r="BD1435" s="73">
        <v>118234.70000000007</v>
      </c>
      <c r="BE1435" s="73">
        <v>290528.49000000011</v>
      </c>
      <c r="BF1435" s="73">
        <v>45213.590000000142</v>
      </c>
      <c r="BG1435" s="73">
        <v>189777.08000000002</v>
      </c>
      <c r="BH1435" s="73">
        <v>157370.13</v>
      </c>
      <c r="BI1435" s="73">
        <v>93310.499999999942</v>
      </c>
      <c r="BJ1435" s="71">
        <v>19.854107766388289</v>
      </c>
      <c r="BK1435" s="71">
        <v>16.158032100579248</v>
      </c>
      <c r="BL1435" s="71">
        <v>14.164186465825981</v>
      </c>
      <c r="BM1435" s="71">
        <v>16.201005015191654</v>
      </c>
      <c r="BN1435" s="71">
        <v>7.592980006433292</v>
      </c>
      <c r="BO1435" s="71">
        <v>15.059182660569473</v>
      </c>
      <c r="BP1435" s="71">
        <v>22.855685144752737</v>
      </c>
      <c r="BQ1435" s="71">
        <v>23.874984654723988</v>
      </c>
      <c r="BR1435" s="72">
        <v>17.514559704950123</v>
      </c>
      <c r="BS1435" s="72">
        <v>17.321001559683236</v>
      </c>
      <c r="BT1435" s="71">
        <v>18.965543906385626</v>
      </c>
      <c r="BU1435" s="71">
        <v>19.015868517290549</v>
      </c>
      <c r="BV1435" s="71">
        <v>17.76129222185072</v>
      </c>
      <c r="BW1435" s="71">
        <v>18.157916159469611</v>
      </c>
      <c r="BX1435" s="75">
        <v>6156</v>
      </c>
      <c r="BY1435" s="75">
        <v>6960</v>
      </c>
      <c r="BZ1435" s="75">
        <v>6658</v>
      </c>
      <c r="CA1435" s="75">
        <v>7865</v>
      </c>
      <c r="CB1435" s="75">
        <v>10283</v>
      </c>
      <c r="CC1435" s="75">
        <v>11737</v>
      </c>
      <c r="CD1435" s="75">
        <v>8339</v>
      </c>
      <c r="CE1435" s="75">
        <v>8695</v>
      </c>
      <c r="CF1435" s="75">
        <v>12180</v>
      </c>
      <c r="CG1435" s="75">
        <v>9272</v>
      </c>
      <c r="CH1435" s="75">
        <v>10441</v>
      </c>
      <c r="CI1435" s="75">
        <v>9431</v>
      </c>
      <c r="CJ1435" s="75">
        <v>5409</v>
      </c>
      <c r="CK1435" s="75">
        <v>63767</v>
      </c>
      <c r="CL1435" s="73">
        <v>770694.39</v>
      </c>
      <c r="CM1435" s="73">
        <v>691170.01000000013</v>
      </c>
      <c r="CN1435" s="73">
        <v>566799.52000000014</v>
      </c>
      <c r="CO1435" s="73">
        <v>837830.38000000024</v>
      </c>
      <c r="CP1435" s="73">
        <v>941197.29999999993</v>
      </c>
      <c r="CQ1435" s="73">
        <v>755065.49</v>
      </c>
      <c r="CR1435" s="73">
        <v>871208.02000000014</v>
      </c>
      <c r="CS1435" s="73">
        <v>1019394.1199999999</v>
      </c>
      <c r="CT1435" s="73">
        <v>873302.5399999998</v>
      </c>
      <c r="CU1435" s="73">
        <v>813308.87000000011</v>
      </c>
      <c r="CV1435" s="73">
        <v>811757.01000000024</v>
      </c>
      <c r="CW1435" s="73">
        <v>700585.66</v>
      </c>
      <c r="CX1435" s="73">
        <v>726614.93000000017</v>
      </c>
      <c r="CY1435" s="77"/>
      <c r="CZ1435" s="4">
        <v>1499</v>
      </c>
      <c r="DA1435" s="76" t="str">
        <f t="shared" si="50"/>
        <v>1499</v>
      </c>
      <c r="DB1435" s="71">
        <v>3.1731482171762915</v>
      </c>
      <c r="DC1435" s="71">
        <v>4.4624433871257709</v>
      </c>
      <c r="DD1435" s="71">
        <v>0.81478853971976173</v>
      </c>
      <c r="DE1435" s="71">
        <v>1.1554502923895678</v>
      </c>
      <c r="DF1435" s="71">
        <v>0.58169186241413229</v>
      </c>
      <c r="DG1435" s="71">
        <v>0.15806628502359973</v>
      </c>
      <c r="DH1435" s="71">
        <v>0.50603907414591665</v>
      </c>
      <c r="DI1435" s="71">
        <v>0.21939434969282948</v>
      </c>
      <c r="DJ1435" s="71">
        <v>0.45737000125377875</v>
      </c>
      <c r="DK1435" s="71">
        <v>0.4727934000239174</v>
      </c>
      <c r="DL1435" s="71">
        <v>0.13528366349560506</v>
      </c>
      <c r="DM1435" s="71">
        <v>0.15829097719910171</v>
      </c>
      <c r="DN1435" s="71">
        <v>0.45240902333759009</v>
      </c>
      <c r="DO1435" s="71">
        <v>0.33552739377232749</v>
      </c>
      <c r="DQ1435" s="71"/>
      <c r="DR1435" s="71"/>
      <c r="DS1435" s="71"/>
      <c r="DT1435" s="71"/>
      <c r="DU1435" s="71"/>
      <c r="DV1435" s="71"/>
      <c r="DW1435" s="71"/>
      <c r="DX1435" s="71"/>
      <c r="DY1435" s="71"/>
      <c r="DZ1435" s="71"/>
      <c r="EA1435" s="71"/>
      <c r="EB1435" s="71"/>
      <c r="EC1435" s="71"/>
      <c r="ED1435" s="71"/>
    </row>
    <row r="1436" spans="1:134">
      <c r="A1436" s="4">
        <v>5240</v>
      </c>
      <c r="B1436" s="46" t="s">
        <v>10770</v>
      </c>
      <c r="C1436" s="65" t="str">
        <f t="shared" si="49"/>
        <v>5240</v>
      </c>
      <c r="D1436" s="69">
        <v>178086.92999999993</v>
      </c>
      <c r="E1436" s="68">
        <v>2402014.4400000018</v>
      </c>
      <c r="F1436" s="68">
        <v>35465.729999999952</v>
      </c>
      <c r="G1436" s="69">
        <v>519493.45000000158</v>
      </c>
      <c r="H1436" s="70">
        <v>104.64221543660608</v>
      </c>
      <c r="I1436" s="70">
        <v>27.595625905876432</v>
      </c>
      <c r="J1436" s="69">
        <v>276871.72999999986</v>
      </c>
      <c r="K1436" s="69">
        <v>275474.79999999993</v>
      </c>
      <c r="L1436" s="69">
        <v>241422.12999999992</v>
      </c>
      <c r="M1436" s="69">
        <v>290774.24</v>
      </c>
      <c r="N1436" s="69">
        <v>327243.03999999992</v>
      </c>
      <c r="O1436" s="69">
        <v>447384.85999999993</v>
      </c>
      <c r="P1436" s="69">
        <v>249073.46999999997</v>
      </c>
      <c r="Q1436" s="69">
        <v>247836.96999999997</v>
      </c>
      <c r="R1436" s="69">
        <v>883062.76</v>
      </c>
      <c r="S1436" s="69">
        <v>245110.99</v>
      </c>
      <c r="T1436" s="69">
        <v>297363.94999999995</v>
      </c>
      <c r="U1436" s="69">
        <v>301479.37</v>
      </c>
      <c r="V1436" s="69">
        <v>178086.92999999993</v>
      </c>
      <c r="W1436" s="70">
        <v>99.459931670767716</v>
      </c>
      <c r="X1436" s="70">
        <v>105.7157174942564</v>
      </c>
      <c r="Y1436" s="70">
        <v>101.10622518627738</v>
      </c>
      <c r="Z1436" s="71">
        <v>115.32984441545872</v>
      </c>
      <c r="AA1436" s="71">
        <v>102.18463594827402</v>
      </c>
      <c r="AB1436" s="71">
        <v>101.43144748539645</v>
      </c>
      <c r="AC1436" s="71">
        <v>95.861467142104971</v>
      </c>
      <c r="AD1436" s="71">
        <v>106.3161984236106</v>
      </c>
      <c r="AE1436" s="71">
        <v>115.54166705892</v>
      </c>
      <c r="AF1436" s="71">
        <v>90.441732967151893</v>
      </c>
      <c r="AG1436" s="71">
        <v>106.82731577265901</v>
      </c>
      <c r="AH1436" s="71">
        <v>97.558425097086086</v>
      </c>
      <c r="AI1436" s="71">
        <v>99.028020636351712</v>
      </c>
      <c r="AJ1436" s="71">
        <v>-12.921424397448488</v>
      </c>
      <c r="AK1436" s="71">
        <v>-9.4141959197342473</v>
      </c>
      <c r="AL1436" s="71">
        <v>-1.6339691390404032</v>
      </c>
      <c r="AM1436" s="71">
        <v>39.961437881724152</v>
      </c>
      <c r="AN1436" s="71">
        <v>7.5761414482282241</v>
      </c>
      <c r="AO1436" s="71">
        <v>16.41471551576781</v>
      </c>
      <c r="AP1436" s="71">
        <v>-3.3282944324440233</v>
      </c>
      <c r="AQ1436" s="71">
        <v>34.722604700758765</v>
      </c>
      <c r="AR1436" s="71">
        <v>172.82301548106517</v>
      </c>
      <c r="AS1436" s="71">
        <v>-52.258677803861296</v>
      </c>
      <c r="AT1436" s="71">
        <v>39.015608100122769</v>
      </c>
      <c r="AU1436" s="71">
        <v>21.912109790357825</v>
      </c>
      <c r="AV1436" s="72">
        <v>24.867081471758734</v>
      </c>
      <c r="AW1436" s="73">
        <v>-41084.470000000088</v>
      </c>
      <c r="AX1436" s="73">
        <v>-28628.920000000042</v>
      </c>
      <c r="AY1436" s="73">
        <v>-4010.2900000000955</v>
      </c>
      <c r="AZ1436" s="73">
        <v>83021.129999999976</v>
      </c>
      <c r="BA1436" s="73">
        <v>23046.369999999821</v>
      </c>
      <c r="BB1436" s="73">
        <v>68873.439999999886</v>
      </c>
      <c r="BC1436" s="73">
        <v>-8575.3100000000559</v>
      </c>
      <c r="BD1436" s="73">
        <v>63876.029999999912</v>
      </c>
      <c r="BE1436" s="73">
        <v>559386.71000000008</v>
      </c>
      <c r="BF1436" s="73">
        <v>-268303.75999999995</v>
      </c>
      <c r="BG1436" s="73">
        <v>83457.069999999949</v>
      </c>
      <c r="BH1436" s="73">
        <v>54186.979999999894</v>
      </c>
      <c r="BI1436" s="73">
        <v>35465.729999999952</v>
      </c>
      <c r="BJ1436" s="71">
        <v>10.563083954771169</v>
      </c>
      <c r="BK1436" s="71">
        <v>9.554525731024027</v>
      </c>
      <c r="BL1436" s="71">
        <v>9.7588143196948085</v>
      </c>
      <c r="BM1436" s="71">
        <v>9.3188728534819418</v>
      </c>
      <c r="BN1436" s="71">
        <v>1.1672219882313302</v>
      </c>
      <c r="BO1436" s="71">
        <v>7.2483258899096086</v>
      </c>
      <c r="BP1436" s="71">
        <v>15.920426711894397</v>
      </c>
      <c r="BQ1436" s="71">
        <v>18.883163358586682</v>
      </c>
      <c r="BR1436" s="72">
        <v>4.9679183966732232</v>
      </c>
      <c r="BS1436" s="72">
        <v>11.84324362013666</v>
      </c>
      <c r="BT1436" s="71">
        <v>13.158852814810242</v>
      </c>
      <c r="BU1436" s="71">
        <v>12.519579511723999</v>
      </c>
      <c r="BV1436" s="71">
        <v>9.2721135688932126</v>
      </c>
      <c r="BW1436" s="71">
        <v>8.7546521651834617</v>
      </c>
      <c r="BX1436" s="75">
        <v>8859</v>
      </c>
      <c r="BY1436" s="75">
        <v>9234</v>
      </c>
      <c r="BZ1436" s="75">
        <v>7853</v>
      </c>
      <c r="CA1436" s="75">
        <v>8685</v>
      </c>
      <c r="CB1436" s="75">
        <v>9267</v>
      </c>
      <c r="CC1436" s="75">
        <v>12258</v>
      </c>
      <c r="CD1436" s="75">
        <v>8294</v>
      </c>
      <c r="CE1436" s="75">
        <v>8022</v>
      </c>
      <c r="CF1436" s="75">
        <v>18349</v>
      </c>
      <c r="CG1436" s="75">
        <v>8236</v>
      </c>
      <c r="CH1436" s="75">
        <v>9535</v>
      </c>
      <c r="CI1436" s="75">
        <v>9705</v>
      </c>
      <c r="CJ1436" s="75">
        <v>5770</v>
      </c>
      <c r="CK1436" s="75">
        <v>67911</v>
      </c>
      <c r="CL1436" s="73">
        <v>625490.16</v>
      </c>
      <c r="CM1436" s="73">
        <v>569907.70000000007</v>
      </c>
      <c r="CN1436" s="73">
        <v>523713.5</v>
      </c>
      <c r="CO1436" s="73">
        <v>699182.44999999984</v>
      </c>
      <c r="CP1436" s="73">
        <v>742488.8899999999</v>
      </c>
      <c r="CQ1436" s="73">
        <v>615352.98</v>
      </c>
      <c r="CR1436" s="73">
        <v>728835.11</v>
      </c>
      <c r="CS1436" s="73">
        <v>936431.18000000017</v>
      </c>
      <c r="CT1436" s="73">
        <v>681073.64000000013</v>
      </c>
      <c r="CU1436" s="73">
        <v>625817.77999999991</v>
      </c>
      <c r="CV1436" s="73">
        <v>697389.33</v>
      </c>
      <c r="CW1436" s="73">
        <v>708125.52999999991</v>
      </c>
      <c r="CX1436" s="73">
        <v>795474.21999999986</v>
      </c>
      <c r="CY1436" s="77"/>
      <c r="CZ1436" s="4">
        <v>5240</v>
      </c>
      <c r="DA1436" s="76" t="str">
        <f t="shared" si="50"/>
        <v>5240</v>
      </c>
      <c r="DB1436" s="71">
        <v>2.4150096887427126</v>
      </c>
      <c r="DC1436" s="71">
        <v>1.6049020532287288</v>
      </c>
      <c r="DD1436" s="71">
        <v>1.4707111951897123</v>
      </c>
      <c r="DE1436" s="71">
        <v>0.51377286333241634</v>
      </c>
      <c r="DF1436" s="71">
        <v>0.56027735431003822</v>
      </c>
      <c r="DG1436" s="71">
        <v>0.39675616630794364</v>
      </c>
      <c r="DH1436" s="71">
        <v>0.45500669200808253</v>
      </c>
      <c r="DI1436" s="71">
        <v>0.21769068322396667</v>
      </c>
      <c r="DJ1436" s="71">
        <v>0.51018611076733567</v>
      </c>
      <c r="DK1436" s="71">
        <v>0.69433950088878338</v>
      </c>
      <c r="DL1436" s="71">
        <v>0.27661745955899703</v>
      </c>
      <c r="DM1436" s="71">
        <v>0.21098603340900032</v>
      </c>
      <c r="DN1436" s="71">
        <v>0.36621403247119633</v>
      </c>
      <c r="DO1436" s="71">
        <v>0.41511527831380257</v>
      </c>
      <c r="DQ1436" s="71"/>
      <c r="DR1436" s="71"/>
      <c r="DS1436" s="71"/>
      <c r="DT1436" s="71"/>
      <c r="DU1436" s="71"/>
      <c r="DV1436" s="71"/>
      <c r="DW1436" s="71"/>
      <c r="DX1436" s="71"/>
      <c r="DY1436" s="71"/>
      <c r="DZ1436" s="71"/>
      <c r="EA1436" s="71"/>
      <c r="EB1436" s="71"/>
      <c r="EC1436" s="71"/>
      <c r="ED1436" s="71"/>
    </row>
    <row r="1437" spans="1:134">
      <c r="A1437" s="4">
        <v>5187</v>
      </c>
      <c r="B1437" s="46" t="s">
        <v>10777</v>
      </c>
      <c r="C1437" s="65" t="str">
        <f t="shared" si="49"/>
        <v>5187</v>
      </c>
      <c r="D1437" s="69">
        <v>133363.43999999997</v>
      </c>
      <c r="E1437" s="68">
        <v>1447577.5399999996</v>
      </c>
      <c r="F1437" s="68">
        <v>60846.189999999973</v>
      </c>
      <c r="G1437" s="69">
        <v>440270.00999999978</v>
      </c>
      <c r="H1437" s="70">
        <v>114.69249130559231</v>
      </c>
      <c r="I1437" s="70">
        <v>43.707606355330221</v>
      </c>
      <c r="J1437" s="69">
        <v>145736.26999999999</v>
      </c>
      <c r="K1437" s="69">
        <v>132809.68</v>
      </c>
      <c r="L1437" s="69">
        <v>130219.28999999998</v>
      </c>
      <c r="M1437" s="69">
        <v>179632.73</v>
      </c>
      <c r="N1437" s="69">
        <v>219866.68999999997</v>
      </c>
      <c r="O1437" s="69">
        <v>252503.78999999992</v>
      </c>
      <c r="P1437" s="69">
        <v>159136.27999999994</v>
      </c>
      <c r="Q1437" s="69">
        <v>166409.36000000004</v>
      </c>
      <c r="R1437" s="69">
        <v>296556.88</v>
      </c>
      <c r="S1437" s="69">
        <v>208054.83</v>
      </c>
      <c r="T1437" s="69">
        <v>246836.61999999997</v>
      </c>
      <c r="U1437" s="69">
        <v>237220.13</v>
      </c>
      <c r="V1437" s="69">
        <v>133363.43999999997</v>
      </c>
      <c r="W1437" s="70">
        <v>86.954845127571716</v>
      </c>
      <c r="X1437" s="70">
        <v>89.901764232112754</v>
      </c>
      <c r="Y1437" s="70">
        <v>97.984319428636482</v>
      </c>
      <c r="Z1437" s="71">
        <v>99.349069128357897</v>
      </c>
      <c r="AA1437" s="71">
        <v>136.46867769834978</v>
      </c>
      <c r="AB1437" s="71">
        <v>126.61657733219791</v>
      </c>
      <c r="AC1437" s="71">
        <v>86.878194191955927</v>
      </c>
      <c r="AD1437" s="71">
        <v>101.59404980025042</v>
      </c>
      <c r="AE1437" s="71">
        <v>111.32549201863544</v>
      </c>
      <c r="AF1437" s="71">
        <v>126.92060487595617</v>
      </c>
      <c r="AG1437" s="71">
        <v>129.88485616133909</v>
      </c>
      <c r="AH1437" s="71">
        <v>113.31509427211668</v>
      </c>
      <c r="AI1437" s="71">
        <v>156.04020791283165</v>
      </c>
      <c r="AJ1437" s="71">
        <v>11.716342386620804</v>
      </c>
      <c r="AK1437" s="71">
        <v>-33.922905691624258</v>
      </c>
      <c r="AL1437" s="71">
        <v>-19.428104721760331</v>
      </c>
      <c r="AM1437" s="71">
        <v>1.7156519113735946</v>
      </c>
      <c r="AN1437" s="71">
        <v>14.620862603920525</v>
      </c>
      <c r="AO1437" s="71">
        <v>15.922983303209094</v>
      </c>
      <c r="AP1437" s="71">
        <v>-7.100102242481066</v>
      </c>
      <c r="AQ1437" s="71">
        <v>29.166679603306768</v>
      </c>
      <c r="AR1437" s="71">
        <v>96.423642618603239</v>
      </c>
      <c r="AS1437" s="71">
        <v>8.7686684498981862</v>
      </c>
      <c r="AT1437" s="71">
        <v>59.934229354812295</v>
      </c>
      <c r="AU1437" s="71">
        <v>71.821325331137203</v>
      </c>
      <c r="AV1437" s="72">
        <v>83.905815512860698</v>
      </c>
      <c r="AW1437" s="73">
        <v>15284.209999999992</v>
      </c>
      <c r="AX1437" s="73">
        <v>-68182.330000000016</v>
      </c>
      <c r="AY1437" s="73">
        <v>-31399.46000000005</v>
      </c>
      <c r="AZ1437" s="73">
        <v>3029.8899999999849</v>
      </c>
      <c r="BA1437" s="73">
        <v>28060.839999999997</v>
      </c>
      <c r="BB1437" s="73">
        <v>39492.52999999997</v>
      </c>
      <c r="BC1437" s="73">
        <v>-12162.380000000005</v>
      </c>
      <c r="BD1437" s="73">
        <v>37576.320000000007</v>
      </c>
      <c r="BE1437" s="73">
        <v>145578.68</v>
      </c>
      <c r="BF1437" s="73">
        <v>16772.880000000005</v>
      </c>
      <c r="BG1437" s="73">
        <v>92500.289999999979</v>
      </c>
      <c r="BH1437" s="73">
        <v>99158.03</v>
      </c>
      <c r="BI1437" s="73">
        <v>60846.189999999973</v>
      </c>
      <c r="BJ1437" s="71">
        <v>5.8795767488194199</v>
      </c>
      <c r="BK1437" s="71">
        <v>5.8085397018688578</v>
      </c>
      <c r="BL1437" s="71">
        <v>6.7766809647358333</v>
      </c>
      <c r="BM1437" s="71">
        <v>6.8854044428750907</v>
      </c>
      <c r="BN1437" s="71">
        <v>-4.7846917650638598</v>
      </c>
      <c r="BO1437" s="71">
        <v>1.3769845999871944</v>
      </c>
      <c r="BP1437" s="71">
        <v>7.180545404928969</v>
      </c>
      <c r="BQ1437" s="71">
        <v>8.4821419540247547</v>
      </c>
      <c r="BR1437" s="72">
        <v>6.9925349018315197</v>
      </c>
      <c r="BS1437" s="72">
        <v>6.8295506564979345</v>
      </c>
      <c r="BT1437" s="71">
        <v>7.9626585480619809</v>
      </c>
      <c r="BU1437" s="71">
        <v>7.6378480514712361</v>
      </c>
      <c r="BV1437" s="71">
        <v>5.6080703978745028</v>
      </c>
      <c r="BW1437" s="71">
        <v>6.0249521738392815</v>
      </c>
      <c r="BX1437" s="75">
        <v>2228</v>
      </c>
      <c r="BY1437" s="75">
        <v>2032</v>
      </c>
      <c r="BZ1437" s="75">
        <v>2032</v>
      </c>
      <c r="CA1437" s="75">
        <v>2683</v>
      </c>
      <c r="CB1437" s="75">
        <v>3372</v>
      </c>
      <c r="CC1437" s="75">
        <v>4604</v>
      </c>
      <c r="CD1437" s="75">
        <v>2823</v>
      </c>
      <c r="CE1437" s="75">
        <v>2636</v>
      </c>
      <c r="CF1437" s="75">
        <v>5144</v>
      </c>
      <c r="CG1437" s="75">
        <v>3831</v>
      </c>
      <c r="CH1437" s="75">
        <v>4138</v>
      </c>
      <c r="CI1437" s="75">
        <v>4106</v>
      </c>
      <c r="CJ1437" s="75">
        <v>2126</v>
      </c>
      <c r="CK1437" s="75">
        <v>24804</v>
      </c>
      <c r="CL1437" s="73">
        <v>396337.88</v>
      </c>
      <c r="CM1437" s="73">
        <v>471311.8</v>
      </c>
      <c r="CN1437" s="73">
        <v>478652.6700000001</v>
      </c>
      <c r="CO1437" s="73">
        <v>519653.66999999993</v>
      </c>
      <c r="CP1437" s="73">
        <v>518556.42</v>
      </c>
      <c r="CQ1437" s="73">
        <v>507541.13000000006</v>
      </c>
      <c r="CR1437" s="73">
        <v>495597.04</v>
      </c>
      <c r="CS1437" s="73">
        <v>535126.82000000018</v>
      </c>
      <c r="CT1437" s="73">
        <v>543648.17000000004</v>
      </c>
      <c r="CU1437" s="73">
        <v>550830.57000000007</v>
      </c>
      <c r="CV1437" s="73">
        <v>565398.71000000008</v>
      </c>
      <c r="CW1437" s="73">
        <v>575488.85999999987</v>
      </c>
      <c r="CX1437" s="73">
        <v>569095.68999999994</v>
      </c>
      <c r="CY1437" s="77"/>
      <c r="CZ1437" s="4">
        <v>5187</v>
      </c>
      <c r="DA1437" s="76" t="str">
        <f t="shared" si="50"/>
        <v>5187</v>
      </c>
      <c r="DB1437" s="71">
        <v>16.725785954345429</v>
      </c>
      <c r="DC1437" s="71">
        <v>14.570832750381326</v>
      </c>
      <c r="DD1437" s="71">
        <v>7.3181847452499724</v>
      </c>
      <c r="DE1437" s="71">
        <v>0.73122144635588715</v>
      </c>
      <c r="DF1437" s="71">
        <v>1.1316829018895134</v>
      </c>
      <c r="DG1437" s="71">
        <v>1.504402823060631</v>
      </c>
      <c r="DH1437" s="71">
        <v>2.1983360784379857</v>
      </c>
      <c r="DI1437" s="71">
        <v>2.8915016796299557</v>
      </c>
      <c r="DJ1437" s="71">
        <v>0.6092519663599596</v>
      </c>
      <c r="DK1437" s="71">
        <v>0.75061703607094943</v>
      </c>
      <c r="DL1437" s="71">
        <v>1.4031272072602348</v>
      </c>
      <c r="DM1437" s="71">
        <v>0.53295078567431031</v>
      </c>
      <c r="DN1437" s="72">
        <v>3.5464601815728462E-2</v>
      </c>
      <c r="DO1437" s="71">
        <v>1.1383546042201738</v>
      </c>
      <c r="DQ1437" s="71"/>
      <c r="DR1437" s="71"/>
      <c r="DS1437" s="71"/>
      <c r="DT1437" s="71"/>
      <c r="DU1437" s="71"/>
      <c r="DV1437" s="71"/>
      <c r="DW1437" s="71"/>
      <c r="DX1437" s="71"/>
      <c r="DY1437" s="71"/>
      <c r="DZ1437" s="71"/>
      <c r="EA1437" s="71"/>
      <c r="EB1437" s="71"/>
      <c r="EC1437" s="71"/>
      <c r="ED1437" s="71"/>
    </row>
    <row r="1438" spans="1:134">
      <c r="A1438" s="4">
        <v>5342</v>
      </c>
      <c r="B1438" s="46" t="s">
        <v>10784</v>
      </c>
      <c r="C1438" s="65" t="str">
        <f t="shared" si="49"/>
        <v>5342</v>
      </c>
      <c r="D1438" s="69">
        <v>117164.34999999996</v>
      </c>
      <c r="E1438" s="68">
        <v>1483836.7899999996</v>
      </c>
      <c r="F1438" s="68">
        <v>26274.819999999978</v>
      </c>
      <c r="G1438" s="69">
        <v>316625.99999999953</v>
      </c>
      <c r="H1438" s="70">
        <v>105.20970189751611</v>
      </c>
      <c r="I1438" s="70">
        <v>27.126719758990525</v>
      </c>
      <c r="J1438" s="69">
        <v>160959.33999999997</v>
      </c>
      <c r="K1438" s="69">
        <v>158267.38999999998</v>
      </c>
      <c r="L1438" s="69">
        <v>180751.09999999995</v>
      </c>
      <c r="M1438" s="69">
        <v>198342.04999999996</v>
      </c>
      <c r="N1438" s="69">
        <v>319916.31999999995</v>
      </c>
      <c r="O1438" s="69">
        <v>378069.58999999991</v>
      </c>
      <c r="P1438" s="69">
        <v>208282.65000000002</v>
      </c>
      <c r="Q1438" s="69">
        <v>180727.99000000002</v>
      </c>
      <c r="R1438" s="69">
        <v>381303.37999999995</v>
      </c>
      <c r="S1438" s="69">
        <v>184693.63</v>
      </c>
      <c r="T1438" s="69">
        <v>203609.49000000002</v>
      </c>
      <c r="U1438" s="69">
        <v>208055.3</v>
      </c>
      <c r="V1438" s="69">
        <v>117164.34999999996</v>
      </c>
      <c r="W1438" s="70">
        <v>89.036665627366546</v>
      </c>
      <c r="X1438" s="70">
        <v>87.071806040758275</v>
      </c>
      <c r="Y1438" s="70">
        <v>116.23823315308121</v>
      </c>
      <c r="Z1438" s="71">
        <v>98.743313400838588</v>
      </c>
      <c r="AA1438" s="71">
        <v>113.75917510819626</v>
      </c>
      <c r="AB1438" s="71">
        <v>120.29653007501149</v>
      </c>
      <c r="AC1438" s="71">
        <v>97.112902953272709</v>
      </c>
      <c r="AD1438" s="71">
        <v>103.80679482505573</v>
      </c>
      <c r="AE1438" s="71">
        <v>113.88474165865131</v>
      </c>
      <c r="AF1438" s="71">
        <v>109.88753078474163</v>
      </c>
      <c r="AG1438" s="71">
        <v>100.70138908321802</v>
      </c>
      <c r="AH1438" s="71">
        <v>102.5250803565738</v>
      </c>
      <c r="AI1438" s="71">
        <v>102.98052328793102</v>
      </c>
      <c r="AJ1438" s="71">
        <v>-22.772544202656107</v>
      </c>
      <c r="AK1438" s="71">
        <v>-24.548165875681438</v>
      </c>
      <c r="AL1438" s="71">
        <v>-19.569969162223632</v>
      </c>
      <c r="AM1438" s="71">
        <v>-17.145572062681325</v>
      </c>
      <c r="AN1438" s="71">
        <v>-13.004448185506501</v>
      </c>
      <c r="AO1438" s="71">
        <v>-1.8298431264794801</v>
      </c>
      <c r="AP1438" s="71">
        <v>-1.5333661866439918</v>
      </c>
      <c r="AQ1438" s="71">
        <v>31.333795897758954</v>
      </c>
      <c r="AR1438" s="71">
        <v>115.35074016065371</v>
      </c>
      <c r="AS1438" s="71">
        <v>-21.547039545308834</v>
      </c>
      <c r="AT1438" s="71">
        <v>29.628678893850346</v>
      </c>
      <c r="AU1438" s="71">
        <v>31.987138988210639</v>
      </c>
      <c r="AV1438" s="72">
        <v>28.908522246731817</v>
      </c>
      <c r="AW1438" s="73">
        <v>-47463.090000000055</v>
      </c>
      <c r="AX1438" s="73">
        <v>-51492.110000000044</v>
      </c>
      <c r="AY1438" s="73">
        <v>-43979.75999999998</v>
      </c>
      <c r="AZ1438" s="73">
        <v>-41044.130000000005</v>
      </c>
      <c r="BA1438" s="73">
        <v>-47766.470000000147</v>
      </c>
      <c r="BB1438" s="73">
        <v>-211.48999999999069</v>
      </c>
      <c r="BC1438" s="73">
        <v>-3243.4700000000012</v>
      </c>
      <c r="BD1438" s="73">
        <v>43118.329999999987</v>
      </c>
      <c r="BE1438" s="73">
        <v>204241.81999999998</v>
      </c>
      <c r="BF1438" s="73">
        <v>-50725.949999999953</v>
      </c>
      <c r="BG1438" s="73">
        <v>46538.16</v>
      </c>
      <c r="BH1438" s="73">
        <v>50422.289999999979</v>
      </c>
      <c r="BI1438" s="73">
        <v>26274.819999999978</v>
      </c>
      <c r="BJ1438" s="71">
        <v>9.2231682933848251</v>
      </c>
      <c r="BK1438" s="71">
        <v>10.114185385378969</v>
      </c>
      <c r="BL1438" s="71">
        <v>4.6752333917191633</v>
      </c>
      <c r="BM1438" s="71">
        <v>7.8238377660210769</v>
      </c>
      <c r="BN1438" s="71">
        <v>-4.1951287810101618</v>
      </c>
      <c r="BO1438" s="71">
        <v>5.8391744865289024</v>
      </c>
      <c r="BP1438" s="71">
        <v>13.930919609482514</v>
      </c>
      <c r="BQ1438" s="71">
        <v>16.93226144187258</v>
      </c>
      <c r="BR1438" s="72">
        <v>10.644855498344763</v>
      </c>
      <c r="BS1438" s="72">
        <v>7.8125878671796354</v>
      </c>
      <c r="BT1438" s="71">
        <v>10.001718815052207</v>
      </c>
      <c r="BU1438" s="71">
        <v>9.1539229054025792</v>
      </c>
      <c r="BV1438" s="71">
        <v>6.1673074421771847</v>
      </c>
      <c r="BW1438" s="71">
        <v>9.3075567373293087</v>
      </c>
      <c r="BX1438" s="75">
        <v>5016</v>
      </c>
      <c r="BY1438" s="75">
        <v>5329</v>
      </c>
      <c r="BZ1438" s="75">
        <v>4734</v>
      </c>
      <c r="CA1438" s="75">
        <v>5058</v>
      </c>
      <c r="CB1438" s="75">
        <v>7111</v>
      </c>
      <c r="CC1438" s="75">
        <v>8271</v>
      </c>
      <c r="CD1438" s="75">
        <v>5151</v>
      </c>
      <c r="CE1438" s="75">
        <v>5031</v>
      </c>
      <c r="CF1438" s="75">
        <v>8557</v>
      </c>
      <c r="CG1438" s="75">
        <v>5555</v>
      </c>
      <c r="CH1438" s="75">
        <v>5992</v>
      </c>
      <c r="CI1438" s="75">
        <v>6220</v>
      </c>
      <c r="CJ1438" s="75">
        <v>3378</v>
      </c>
      <c r="CK1438" s="75">
        <v>39884</v>
      </c>
      <c r="CL1438" s="73">
        <v>496093.81000000011</v>
      </c>
      <c r="CM1438" s="73">
        <v>580769.39</v>
      </c>
      <c r="CN1438" s="73">
        <v>564227.76000000013</v>
      </c>
      <c r="CO1438" s="73">
        <v>627859.14000000025</v>
      </c>
      <c r="CP1438" s="73">
        <v>732528.19000000018</v>
      </c>
      <c r="CQ1438" s="73">
        <v>550769.09</v>
      </c>
      <c r="CR1438" s="73">
        <v>663765.5199999999</v>
      </c>
      <c r="CS1438" s="73">
        <v>778086.8899999999</v>
      </c>
      <c r="CT1438" s="73">
        <v>622146.97000000009</v>
      </c>
      <c r="CU1438" s="73">
        <v>569429.31999999995</v>
      </c>
      <c r="CV1438" s="73">
        <v>595128.52</v>
      </c>
      <c r="CW1438" s="73">
        <v>584477.26000000024</v>
      </c>
      <c r="CX1438" s="73">
        <v>596426.65</v>
      </c>
      <c r="CY1438" s="77"/>
      <c r="CZ1438" s="4">
        <v>5342</v>
      </c>
      <c r="DA1438" s="76" t="str">
        <f t="shared" si="50"/>
        <v>5342</v>
      </c>
      <c r="DB1438" s="71">
        <v>1.2788564555827944</v>
      </c>
      <c r="DC1438" s="71">
        <v>1.4679046181062128</v>
      </c>
      <c r="DD1438" s="71">
        <v>0.19174232852287765</v>
      </c>
      <c r="DE1438" s="71">
        <v>0.15501859030901646</v>
      </c>
      <c r="DF1438" s="71">
        <v>0.5696935051049199</v>
      </c>
      <c r="DG1438" s="71">
        <v>0.30566871152368641</v>
      </c>
      <c r="DH1438" s="71">
        <v>0.8526607669422297</v>
      </c>
      <c r="DI1438" s="71">
        <v>1.0261242243521049E-2</v>
      </c>
      <c r="DJ1438" s="71">
        <v>0.14689960249532272</v>
      </c>
      <c r="DK1438" s="71">
        <v>0.1706928657215589</v>
      </c>
      <c r="DL1438" s="71">
        <v>7.9384860268007409E-2</v>
      </c>
      <c r="DM1438" s="71">
        <v>0.26785801103770079</v>
      </c>
      <c r="DN1438" s="71">
        <v>7.7963332115909972E-2</v>
      </c>
      <c r="DO1438" s="71">
        <v>0.23455396130779047</v>
      </c>
      <c r="DQ1438" s="71"/>
      <c r="DR1438" s="71"/>
      <c r="DS1438" s="71"/>
      <c r="DT1438" s="71"/>
      <c r="DU1438" s="71"/>
      <c r="DV1438" s="71"/>
      <c r="DW1438" s="71"/>
      <c r="DX1438" s="71"/>
      <c r="DY1438" s="71"/>
      <c r="DZ1438" s="71"/>
      <c r="EA1438" s="71"/>
      <c r="EB1438" s="71"/>
      <c r="EC1438" s="71"/>
      <c r="ED1438" s="71"/>
    </row>
    <row r="1439" spans="1:134">
      <c r="A1439" s="4">
        <v>1502</v>
      </c>
      <c r="B1439" s="46" t="s">
        <v>10792</v>
      </c>
      <c r="C1439" s="65" t="str">
        <f t="shared" si="49"/>
        <v>1502</v>
      </c>
      <c r="D1439" s="69">
        <v>191187.06999999995</v>
      </c>
      <c r="E1439" s="68">
        <v>2375585.54</v>
      </c>
      <c r="F1439" s="68">
        <v>14341.159999999945</v>
      </c>
      <c r="G1439" s="69">
        <v>219037.75</v>
      </c>
      <c r="H1439" s="70">
        <v>89.960177969928949</v>
      </c>
      <c r="I1439" s="70">
        <v>10.156869744120067</v>
      </c>
      <c r="J1439" s="69">
        <v>313854.00000000006</v>
      </c>
      <c r="K1439" s="69">
        <v>325929.97999999992</v>
      </c>
      <c r="L1439" s="69">
        <v>335104.13</v>
      </c>
      <c r="M1439" s="69">
        <v>365668.57</v>
      </c>
      <c r="N1439" s="69">
        <v>451915.36999999988</v>
      </c>
      <c r="O1439" s="69">
        <v>480032.71999999991</v>
      </c>
      <c r="P1439" s="69">
        <v>183232.21999999997</v>
      </c>
      <c r="Q1439" s="69">
        <v>250524.17000000004</v>
      </c>
      <c r="R1439" s="69">
        <v>710399.45</v>
      </c>
      <c r="S1439" s="69">
        <v>280762.54999999993</v>
      </c>
      <c r="T1439" s="69">
        <v>409467.77</v>
      </c>
      <c r="U1439" s="69">
        <v>350012.31</v>
      </c>
      <c r="V1439" s="69">
        <v>191187.06999999995</v>
      </c>
      <c r="W1439" s="70">
        <v>91.989222488365073</v>
      </c>
      <c r="X1439" s="70">
        <v>103.78275739604474</v>
      </c>
      <c r="Y1439" s="70">
        <v>105.92184410142254</v>
      </c>
      <c r="Z1439" s="71">
        <v>94.834073683186446</v>
      </c>
      <c r="AA1439" s="71">
        <v>87.586886303228724</v>
      </c>
      <c r="AB1439" s="71">
        <v>106.31717561061176</v>
      </c>
      <c r="AC1439" s="71">
        <v>59.592240312055168</v>
      </c>
      <c r="AD1439" s="71">
        <v>80.764226412144026</v>
      </c>
      <c r="AE1439" s="71">
        <v>104.87876336267794</v>
      </c>
      <c r="AF1439" s="71">
        <v>72.63703260123296</v>
      </c>
      <c r="AG1439" s="71">
        <v>108.79132740263668</v>
      </c>
      <c r="AH1439" s="71">
        <v>90.405110008895178</v>
      </c>
      <c r="AI1439" s="71">
        <v>97.734291778296566</v>
      </c>
      <c r="AJ1439" s="71">
        <v>-29.887847675946333</v>
      </c>
      <c r="AK1439" s="71">
        <v>-16.506886459554149</v>
      </c>
      <c r="AL1439" s="71">
        <v>-12.414158569454125</v>
      </c>
      <c r="AM1439" s="71">
        <v>-25.886670837799851</v>
      </c>
      <c r="AN1439" s="71">
        <v>-28.443420550379162</v>
      </c>
      <c r="AO1439" s="71">
        <v>-10.483871253476229</v>
      </c>
      <c r="AP1439" s="71">
        <v>-40.491532105749648</v>
      </c>
      <c r="AQ1439" s="71">
        <v>1.4070992531167281</v>
      </c>
      <c r="AR1439" s="71">
        <v>133.23302291933189</v>
      </c>
      <c r="AS1439" s="71">
        <v>-45.504815004541122</v>
      </c>
      <c r="AT1439" s="71">
        <v>38.059224752787976</v>
      </c>
      <c r="AU1439" s="71">
        <v>13.506978633841094</v>
      </c>
      <c r="AV1439" s="72">
        <v>8.1094100508176439</v>
      </c>
      <c r="AW1439" s="73">
        <v>-133791.64999999997</v>
      </c>
      <c r="AX1439" s="73">
        <v>-64437.520000000077</v>
      </c>
      <c r="AY1439" s="73">
        <v>-47496.669999999925</v>
      </c>
      <c r="AZ1439" s="73">
        <v>-127722.53000000009</v>
      </c>
      <c r="BA1439" s="73">
        <v>-179634.34000000008</v>
      </c>
      <c r="BB1439" s="73">
        <v>-50511.960000000021</v>
      </c>
      <c r="BC1439" s="73">
        <v>-124677.26999999996</v>
      </c>
      <c r="BD1439" s="73">
        <v>3476.2100000000792</v>
      </c>
      <c r="BE1439" s="73">
        <v>405811.60000000009</v>
      </c>
      <c r="BF1439" s="73">
        <v>-234443.61000000022</v>
      </c>
      <c r="BG1439" s="73">
        <v>112879.28000000003</v>
      </c>
      <c r="BH1439" s="73">
        <v>41650.380000000005</v>
      </c>
      <c r="BI1439" s="73">
        <v>14341.159999999945</v>
      </c>
      <c r="BJ1439" s="71">
        <v>15.858712052740106</v>
      </c>
      <c r="BK1439" s="71">
        <v>8.6523893648651597</v>
      </c>
      <c r="BL1439" s="71">
        <v>9.3172007118618616</v>
      </c>
      <c r="BM1439" s="71">
        <v>11.415239690938078</v>
      </c>
      <c r="BN1439" s="71">
        <v>1.3558627569660953</v>
      </c>
      <c r="BO1439" s="71">
        <v>2.7700379021453205</v>
      </c>
      <c r="BP1439" s="71">
        <v>14.112138160998366</v>
      </c>
      <c r="BQ1439" s="71">
        <v>12.750573613632168</v>
      </c>
      <c r="BR1439" s="72">
        <v>3.6307145829373297</v>
      </c>
      <c r="BS1439" s="72">
        <v>10.375974001708402</v>
      </c>
      <c r="BT1439" s="71">
        <v>10.820021491947768</v>
      </c>
      <c r="BU1439" s="71">
        <v>8.7346257563136387</v>
      </c>
      <c r="BV1439" s="71">
        <v>9.1428629627527371</v>
      </c>
      <c r="BW1439" s="71">
        <v>7.2975358078584449</v>
      </c>
      <c r="BX1439" s="75">
        <v>6775</v>
      </c>
      <c r="BY1439" s="75">
        <v>6152</v>
      </c>
      <c r="BZ1439" s="75">
        <v>6315</v>
      </c>
      <c r="CA1439" s="75">
        <v>6438</v>
      </c>
      <c r="CB1439" s="75">
        <v>7940</v>
      </c>
      <c r="CC1439" s="75">
        <v>8789</v>
      </c>
      <c r="CD1439" s="75">
        <v>3814</v>
      </c>
      <c r="CE1439" s="75">
        <v>4918</v>
      </c>
      <c r="CF1439" s="75">
        <v>13069</v>
      </c>
      <c r="CG1439" s="75">
        <v>5619</v>
      </c>
      <c r="CH1439" s="75">
        <v>6959</v>
      </c>
      <c r="CI1439" s="75">
        <v>6793</v>
      </c>
      <c r="CJ1439" s="75">
        <v>3600</v>
      </c>
      <c r="CK1439" s="75">
        <v>44772</v>
      </c>
      <c r="CL1439" s="73">
        <v>657250.61000000022</v>
      </c>
      <c r="CM1439" s="73">
        <v>614062.07999999984</v>
      </c>
      <c r="CN1439" s="73">
        <v>669141.22</v>
      </c>
      <c r="CO1439" s="73">
        <v>793943.83</v>
      </c>
      <c r="CP1439" s="73">
        <v>794966.69000000018</v>
      </c>
      <c r="CQ1439" s="73">
        <v>630721.56999999995</v>
      </c>
      <c r="CR1439" s="73">
        <v>673782.33</v>
      </c>
      <c r="CS1439" s="73">
        <v>756061.20000000019</v>
      </c>
      <c r="CT1439" s="73">
        <v>673247.4800000001</v>
      </c>
      <c r="CU1439" s="73">
        <v>653469.43999999994</v>
      </c>
      <c r="CV1439" s="73">
        <v>658396.49000000011</v>
      </c>
      <c r="CW1439" s="73">
        <v>740158.16999999981</v>
      </c>
      <c r="CX1439" s="73">
        <v>713700.77</v>
      </c>
      <c r="CY1439" s="77"/>
      <c r="CZ1439" s="4">
        <v>1502</v>
      </c>
      <c r="DA1439" s="76" t="str">
        <f t="shared" si="50"/>
        <v>1502</v>
      </c>
      <c r="DB1439" s="71">
        <v>1.5507503397628626</v>
      </c>
      <c r="DC1439" s="71">
        <v>2.2799483436414301</v>
      </c>
      <c r="DD1439" s="71">
        <v>0.760115418955434</v>
      </c>
      <c r="DE1439" s="71">
        <v>1.0831714776379608</v>
      </c>
      <c r="DF1439" s="71">
        <v>0.48920604179426469</v>
      </c>
      <c r="DG1439" s="71">
        <v>0.95469122051320376</v>
      </c>
      <c r="DH1439" s="71">
        <v>0.28748360318074601</v>
      </c>
      <c r="DI1439" s="71">
        <v>0.51429602220379633</v>
      </c>
      <c r="DJ1439" s="71">
        <v>0.58329945213305967</v>
      </c>
      <c r="DK1439" s="71">
        <v>0.44274057028950281</v>
      </c>
      <c r="DL1439" s="71">
        <v>7.1777246690333196E-2</v>
      </c>
      <c r="DM1439" s="71">
        <v>0.14930147634911511</v>
      </c>
      <c r="DN1439" s="72">
        <v>2.7805953727332879E-2</v>
      </c>
      <c r="DO1439" s="71">
        <v>0.33901676401889597</v>
      </c>
      <c r="DQ1439" s="71"/>
      <c r="DR1439" s="71"/>
      <c r="DS1439" s="71"/>
      <c r="DT1439" s="71"/>
      <c r="DU1439" s="71"/>
      <c r="DV1439" s="71"/>
      <c r="DW1439" s="71"/>
      <c r="DX1439" s="71"/>
      <c r="DY1439" s="71"/>
      <c r="DZ1439" s="71"/>
      <c r="EA1439" s="71"/>
      <c r="EB1439" s="71"/>
      <c r="EC1439" s="71"/>
      <c r="ED1439" s="71"/>
    </row>
    <row r="1440" spans="1:134">
      <c r="A1440" s="4">
        <v>1492</v>
      </c>
      <c r="B1440" s="46" t="s">
        <v>10798</v>
      </c>
      <c r="C1440" s="65" t="str">
        <f t="shared" si="49"/>
        <v>1492</v>
      </c>
      <c r="D1440" s="69">
        <v>202368.30999999997</v>
      </c>
      <c r="E1440" s="68">
        <v>2227145.2700000005</v>
      </c>
      <c r="F1440" s="68">
        <v>39511.570000000007</v>
      </c>
      <c r="G1440" s="69">
        <v>501427.46000000066</v>
      </c>
      <c r="H1440" s="70">
        <v>106.71701961195903</v>
      </c>
      <c r="I1440" s="70">
        <v>29.056167647710641</v>
      </c>
      <c r="J1440" s="69">
        <v>285923.75999999995</v>
      </c>
      <c r="K1440" s="69">
        <v>286305.25999999995</v>
      </c>
      <c r="L1440" s="69">
        <v>267848.01</v>
      </c>
      <c r="M1440" s="69">
        <v>337289.14999999997</v>
      </c>
      <c r="N1440" s="69">
        <v>461734.36</v>
      </c>
      <c r="O1440" s="69">
        <v>459182.31</v>
      </c>
      <c r="P1440" s="69">
        <v>266332.15999999997</v>
      </c>
      <c r="Q1440" s="69">
        <v>249166.42999999993</v>
      </c>
      <c r="R1440" s="69">
        <v>501304.21999999991</v>
      </c>
      <c r="S1440" s="69">
        <v>313631.71999999997</v>
      </c>
      <c r="T1440" s="69">
        <v>372558.88</v>
      </c>
      <c r="U1440" s="69">
        <v>321783.55000000005</v>
      </c>
      <c r="V1440" s="69">
        <v>202368.30999999997</v>
      </c>
      <c r="W1440" s="70">
        <v>92.744759964832312</v>
      </c>
      <c r="X1440" s="70">
        <v>99.597404630462293</v>
      </c>
      <c r="Y1440" s="70">
        <v>96.876707900945391</v>
      </c>
      <c r="Z1440" s="71">
        <v>98.876321957828424</v>
      </c>
      <c r="AA1440" s="71">
        <v>103.1149052071258</v>
      </c>
      <c r="AB1440" s="71">
        <v>109.09408419836592</v>
      </c>
      <c r="AC1440" s="71">
        <v>97.833324429114711</v>
      </c>
      <c r="AD1440" s="71">
        <v>100.41919782059365</v>
      </c>
      <c r="AE1440" s="71">
        <v>107.7289975303319</v>
      </c>
      <c r="AF1440" s="71">
        <v>109.05201329694994</v>
      </c>
      <c r="AG1440" s="71">
        <v>114.33937212310445</v>
      </c>
      <c r="AH1440" s="71">
        <v>107.48028009296485</v>
      </c>
      <c r="AI1440" s="71">
        <v>107.38812711154324</v>
      </c>
      <c r="AJ1440" s="71">
        <v>-34.150936174275905</v>
      </c>
      <c r="AK1440" s="71">
        <v>-18.246154962865514</v>
      </c>
      <c r="AL1440" s="71">
        <v>-19.012719466653717</v>
      </c>
      <c r="AM1440" s="71">
        <v>-5.6173713723885577</v>
      </c>
      <c r="AN1440" s="71">
        <v>-16.979810370249837</v>
      </c>
      <c r="AO1440" s="71">
        <v>-4.4007257080578288</v>
      </c>
      <c r="AP1440" s="71">
        <v>-0.7777740439921299</v>
      </c>
      <c r="AQ1440" s="71">
        <v>24.3090885978241</v>
      </c>
      <c r="AR1440" s="71">
        <v>101.95171618034165</v>
      </c>
      <c r="AS1440" s="71">
        <v>-9.5649472970655953</v>
      </c>
      <c r="AT1440" s="71">
        <v>43.775920679416622</v>
      </c>
      <c r="AU1440" s="71">
        <v>34.16453022981878</v>
      </c>
      <c r="AV1440" s="72">
        <v>24.261550366291274</v>
      </c>
      <c r="AW1440" s="73">
        <v>-148287.05999999994</v>
      </c>
      <c r="AX1440" s="73">
        <v>-63898.770000000019</v>
      </c>
      <c r="AY1440" s="73">
        <v>-62880.48000000004</v>
      </c>
      <c r="AZ1440" s="73">
        <v>-20074.440000000061</v>
      </c>
      <c r="BA1440" s="73">
        <v>-94426.820000000182</v>
      </c>
      <c r="BB1440" s="73">
        <v>-11805.020000000019</v>
      </c>
      <c r="BC1440" s="73">
        <v>-2087.7000000000116</v>
      </c>
      <c r="BD1440" s="73">
        <v>48725.389999999956</v>
      </c>
      <c r="BE1440" s="73">
        <v>253074.47999999998</v>
      </c>
      <c r="BF1440" s="73">
        <v>-33171.550000000105</v>
      </c>
      <c r="BG1440" s="73">
        <v>113434.20999999993</v>
      </c>
      <c r="BH1440" s="73">
        <v>81941.060000000056</v>
      </c>
      <c r="BI1440" s="73">
        <v>39511.570000000007</v>
      </c>
      <c r="BJ1440" s="71">
        <v>13.75175498379711</v>
      </c>
      <c r="BK1440" s="71">
        <v>9.6019182950730748</v>
      </c>
      <c r="BL1440" s="71">
        <v>6.3079804711046314</v>
      </c>
      <c r="BM1440" s="71">
        <v>10.320473220205061</v>
      </c>
      <c r="BN1440" s="71">
        <v>0.83965508447475035</v>
      </c>
      <c r="BO1440" s="71">
        <v>7.2805619690702734</v>
      </c>
      <c r="BP1440" s="71">
        <v>14.021578400306019</v>
      </c>
      <c r="BQ1440" s="71">
        <v>10.451621143585792</v>
      </c>
      <c r="BR1440" s="72">
        <v>6.1721398212886012</v>
      </c>
      <c r="BS1440" s="72">
        <v>10.313398015153933</v>
      </c>
      <c r="BT1440" s="71">
        <v>13.730904257467913</v>
      </c>
      <c r="BU1440" s="71">
        <v>14.85900847245242</v>
      </c>
      <c r="BV1440" s="71">
        <v>9.6559856734706599</v>
      </c>
      <c r="BW1440" s="71">
        <v>9.665651938207068</v>
      </c>
      <c r="BX1440" s="75">
        <v>4589</v>
      </c>
      <c r="BY1440" s="75">
        <v>4483</v>
      </c>
      <c r="BZ1440" s="75">
        <v>4496</v>
      </c>
      <c r="CA1440" s="75">
        <v>5221</v>
      </c>
      <c r="CB1440" s="75">
        <v>6845</v>
      </c>
      <c r="CC1440" s="75">
        <v>7854</v>
      </c>
      <c r="CD1440" s="75">
        <v>4620</v>
      </c>
      <c r="CE1440" s="75">
        <v>4263</v>
      </c>
      <c r="CF1440" s="75">
        <v>7950</v>
      </c>
      <c r="CG1440" s="75">
        <v>5671</v>
      </c>
      <c r="CH1440" s="75">
        <v>6365</v>
      </c>
      <c r="CI1440" s="75">
        <v>6523</v>
      </c>
      <c r="CJ1440" s="75">
        <v>3407</v>
      </c>
      <c r="CK1440" s="75">
        <v>38799</v>
      </c>
      <c r="CL1440" s="73">
        <v>879104.29999999993</v>
      </c>
      <c r="CM1440" s="73">
        <v>828265.9800000001</v>
      </c>
      <c r="CN1440" s="73">
        <v>978905.84000000008</v>
      </c>
      <c r="CO1440" s="73">
        <v>995265.39999999979</v>
      </c>
      <c r="CP1440" s="73">
        <v>897845.83000000019</v>
      </c>
      <c r="CQ1440" s="73">
        <v>749415.51</v>
      </c>
      <c r="CR1440" s="73">
        <v>802482.99</v>
      </c>
      <c r="CS1440" s="73">
        <v>873516.69</v>
      </c>
      <c r="CT1440" s="73">
        <v>747345.72</v>
      </c>
      <c r="CU1440" s="73">
        <v>736443.39000000013</v>
      </c>
      <c r="CV1440" s="73">
        <v>739692.99999999988</v>
      </c>
      <c r="CW1440" s="73">
        <v>783523.22000000009</v>
      </c>
      <c r="CX1440" s="73">
        <v>854099.60000000009</v>
      </c>
      <c r="CY1440" s="77"/>
      <c r="CZ1440" s="4">
        <v>1492</v>
      </c>
      <c r="DA1440" s="76" t="str">
        <f t="shared" si="50"/>
        <v>1492</v>
      </c>
      <c r="DB1440" s="71">
        <v>7.3059721506009021</v>
      </c>
      <c r="DC1440" s="71">
        <v>10.450015907748673</v>
      </c>
      <c r="DD1440" s="71">
        <v>2.2870605801799098</v>
      </c>
      <c r="DE1440" s="71">
        <v>2.0957226477172739</v>
      </c>
      <c r="DF1440" s="71">
        <v>2.2544329399711058</v>
      </c>
      <c r="DG1440" s="71">
        <v>1.3848339965711567</v>
      </c>
      <c r="DH1440" s="71">
        <v>0.946870830568731</v>
      </c>
      <c r="DI1440" s="71">
        <v>1.1358337622314538</v>
      </c>
      <c r="DJ1440" s="71">
        <v>1.3888306886308177</v>
      </c>
      <c r="DK1440" s="71">
        <v>0.62708860117034859</v>
      </c>
      <c r="DL1440" s="71">
        <v>0.28358575723443008</v>
      </c>
      <c r="DM1440" s="71">
        <v>0.12452478388074015</v>
      </c>
      <c r="DN1440" s="71">
        <v>0.55658020639220418</v>
      </c>
      <c r="DO1440" s="71">
        <v>0.75697255455820711</v>
      </c>
      <c r="DQ1440" s="71"/>
      <c r="DR1440" s="71"/>
      <c r="DS1440" s="71"/>
      <c r="DT1440" s="71"/>
      <c r="DU1440" s="71"/>
      <c r="DV1440" s="71"/>
      <c r="DW1440" s="71"/>
      <c r="DX1440" s="71"/>
      <c r="DY1440" s="71"/>
      <c r="DZ1440" s="71"/>
      <c r="EA1440" s="71"/>
      <c r="EB1440" s="71"/>
      <c r="EC1440" s="71"/>
      <c r="ED1440" s="71"/>
    </row>
    <row r="1441" spans="1:134">
      <c r="A1441" s="4">
        <v>1507</v>
      </c>
      <c r="B1441" s="46" t="s">
        <v>10804</v>
      </c>
      <c r="C1441" s="65" t="str">
        <f t="shared" si="49"/>
        <v>1507</v>
      </c>
      <c r="D1441" s="69">
        <v>257071.1</v>
      </c>
      <c r="E1441" s="68">
        <v>3205622.4000000018</v>
      </c>
      <c r="F1441" s="68">
        <v>25353.740000000078</v>
      </c>
      <c r="G1441" s="69">
        <v>321580.06000000192</v>
      </c>
      <c r="H1441" s="70">
        <v>92.233567596508522</v>
      </c>
      <c r="I1441" s="70">
        <v>11.150323819448559</v>
      </c>
      <c r="J1441" s="69">
        <v>444552.04999999993</v>
      </c>
      <c r="K1441" s="69">
        <v>418700.37</v>
      </c>
      <c r="L1441" s="69">
        <v>438014.19999999995</v>
      </c>
      <c r="M1441" s="69">
        <v>461315.64000000007</v>
      </c>
      <c r="N1441" s="69">
        <v>718790.33999999973</v>
      </c>
      <c r="O1441" s="69">
        <v>706662.82000000018</v>
      </c>
      <c r="P1441" s="69">
        <v>369130.72000000009</v>
      </c>
      <c r="Q1441" s="69">
        <v>367728.35</v>
      </c>
      <c r="R1441" s="69">
        <v>775117.51000000013</v>
      </c>
      <c r="S1441" s="69">
        <v>438549.26000000013</v>
      </c>
      <c r="T1441" s="69">
        <v>486058.86000000004</v>
      </c>
      <c r="U1441" s="69">
        <v>511966.59999999992</v>
      </c>
      <c r="V1441" s="69">
        <v>257071.1</v>
      </c>
      <c r="W1441" s="70">
        <v>110.92766757427728</v>
      </c>
      <c r="X1441" s="70">
        <v>100.56716806285091</v>
      </c>
      <c r="Y1441" s="70">
        <v>114.21520592970269</v>
      </c>
      <c r="Z1441" s="71">
        <v>92.116379054622882</v>
      </c>
      <c r="AA1441" s="71">
        <v>115.64419085069422</v>
      </c>
      <c r="AB1441" s="71">
        <v>104.86791409441032</v>
      </c>
      <c r="AC1441" s="71">
        <v>91.543206110514106</v>
      </c>
      <c r="AD1441" s="71">
        <v>81.199562883698519</v>
      </c>
      <c r="AE1441" s="71">
        <v>84.541941114464151</v>
      </c>
      <c r="AF1441" s="71">
        <v>100.52240427551953</v>
      </c>
      <c r="AG1441" s="71">
        <v>96.543453419269426</v>
      </c>
      <c r="AH1441" s="71">
        <v>106.56442575013183</v>
      </c>
      <c r="AI1441" s="71">
        <v>91.016926919781824</v>
      </c>
      <c r="AJ1441" s="71">
        <v>18.568182511637808</v>
      </c>
      <c r="AK1441" s="71">
        <v>-11.901143449345531</v>
      </c>
      <c r="AL1441" s="71">
        <v>-1.6520085758464864</v>
      </c>
      <c r="AM1441" s="71">
        <v>-7.1454311092676859</v>
      </c>
      <c r="AN1441" s="71">
        <v>-5.3627158927246343</v>
      </c>
      <c r="AO1441" s="71">
        <v>-3.3463019138671446</v>
      </c>
      <c r="AP1441" s="71">
        <v>-13.12768642509603</v>
      </c>
      <c r="AQ1441" s="71">
        <v>3.0933585156665444</v>
      </c>
      <c r="AR1441" s="71">
        <v>92.994348861711444</v>
      </c>
      <c r="AS1441" s="71">
        <v>-37.578748516345172</v>
      </c>
      <c r="AT1441" s="71">
        <v>24.282352493561522</v>
      </c>
      <c r="AU1441" s="71">
        <v>36.366183710657275</v>
      </c>
      <c r="AV1441" s="72">
        <v>10.941666174688036</v>
      </c>
      <c r="AW1441" s="73">
        <v>69618.369999999937</v>
      </c>
      <c r="AX1441" s="73">
        <v>-56561.610000000102</v>
      </c>
      <c r="AY1441" s="73">
        <v>-7357.5800000000163</v>
      </c>
      <c r="AZ1441" s="73">
        <v>-35499.590000000026</v>
      </c>
      <c r="BA1441" s="73">
        <v>-40730.970000000205</v>
      </c>
      <c r="BB1441" s="73">
        <v>-15979.45999999973</v>
      </c>
      <c r="BC1441" s="73">
        <v>-55781.089999999909</v>
      </c>
      <c r="BD1441" s="73">
        <v>11033.840000000084</v>
      </c>
      <c r="BE1441" s="73">
        <v>373490.46000000014</v>
      </c>
      <c r="BF1441" s="73">
        <v>-264014.76999999979</v>
      </c>
      <c r="BG1441" s="73">
        <v>94966.440000000061</v>
      </c>
      <c r="BH1441" s="73">
        <v>136531.44</v>
      </c>
      <c r="BI1441" s="73">
        <v>25353.740000000078</v>
      </c>
      <c r="BJ1441" s="71">
        <v>11.938481809870002</v>
      </c>
      <c r="BK1441" s="71">
        <v>11.50788460428069</v>
      </c>
      <c r="BL1441" s="71">
        <v>8.9922836897992404</v>
      </c>
      <c r="BM1441" s="71">
        <v>11.467943618001804</v>
      </c>
      <c r="BN1441" s="71">
        <v>-0.17078827927356555</v>
      </c>
      <c r="BO1441" s="71">
        <v>12.217167217045654</v>
      </c>
      <c r="BP1441" s="71">
        <v>19.176121975954263</v>
      </c>
      <c r="BQ1441" s="71">
        <v>20.732556048032787</v>
      </c>
      <c r="BR1441" s="72">
        <v>12.430601698669907</v>
      </c>
      <c r="BS1441" s="72">
        <v>13.351018456432595</v>
      </c>
      <c r="BT1441" s="71">
        <v>14.621040975551715</v>
      </c>
      <c r="BU1441" s="71">
        <v>13.260983989795445</v>
      </c>
      <c r="BV1441" s="71">
        <v>11.478932263286737</v>
      </c>
      <c r="BW1441" s="71">
        <v>13.287276715314793</v>
      </c>
      <c r="BX1441" s="75">
        <v>10422</v>
      </c>
      <c r="BY1441" s="75">
        <v>10114</v>
      </c>
      <c r="BZ1441" s="75">
        <v>8944</v>
      </c>
      <c r="CA1441" s="75">
        <v>10051</v>
      </c>
      <c r="CB1441" s="75">
        <v>12277</v>
      </c>
      <c r="CC1441" s="75">
        <v>13892</v>
      </c>
      <c r="CD1441" s="75">
        <v>8830</v>
      </c>
      <c r="CE1441" s="75">
        <v>9118</v>
      </c>
      <c r="CF1441" s="75">
        <v>13009</v>
      </c>
      <c r="CG1441" s="75">
        <v>10005</v>
      </c>
      <c r="CH1441" s="75">
        <v>10717</v>
      </c>
      <c r="CI1441" s="75">
        <v>10809</v>
      </c>
      <c r="CJ1441" s="75">
        <v>5800</v>
      </c>
      <c r="CK1441" s="75">
        <v>68288</v>
      </c>
      <c r="CL1441" s="73">
        <v>804485.16999999993</v>
      </c>
      <c r="CM1441" s="73">
        <v>771912.45000000007</v>
      </c>
      <c r="CN1441" s="73">
        <v>684999.08000000007</v>
      </c>
      <c r="CO1441" s="73">
        <v>816094.75</v>
      </c>
      <c r="CP1441" s="73">
        <v>808016.87999999977</v>
      </c>
      <c r="CQ1441" s="73">
        <v>654212.88</v>
      </c>
      <c r="CR1441" s="73">
        <v>699799.97</v>
      </c>
      <c r="CS1441" s="73">
        <v>1022346.8800000001</v>
      </c>
      <c r="CT1441" s="73">
        <v>928005.25000000012</v>
      </c>
      <c r="CU1441" s="73">
        <v>861281.19999999984</v>
      </c>
      <c r="CV1441" s="73">
        <v>867140.36999999988</v>
      </c>
      <c r="CW1441" s="73">
        <v>874952.59999999986</v>
      </c>
      <c r="CX1441" s="73">
        <v>866410.52999999991</v>
      </c>
      <c r="CY1441" s="77"/>
      <c r="CZ1441" s="4">
        <v>1507</v>
      </c>
      <c r="DA1441" s="76" t="str">
        <f t="shared" si="50"/>
        <v>1507</v>
      </c>
      <c r="DB1441" s="71">
        <v>5.233851708396041</v>
      </c>
      <c r="DC1441" s="71">
        <v>3.6908148410698201</v>
      </c>
      <c r="DD1441" s="71">
        <v>2.3771659336863746</v>
      </c>
      <c r="DE1441" s="71">
        <v>1.9012209524643597</v>
      </c>
      <c r="DF1441" s="71">
        <v>1.6330170935017514</v>
      </c>
      <c r="DG1441" s="71">
        <v>0.70609876222940182</v>
      </c>
      <c r="DH1441" s="71">
        <v>1.1178848782990061</v>
      </c>
      <c r="DI1441" s="71">
        <v>0.90373451829238294</v>
      </c>
      <c r="DJ1441" s="71">
        <v>0.61723150071725352</v>
      </c>
      <c r="DK1441" s="71">
        <v>0.64750978584718177</v>
      </c>
      <c r="DL1441" s="71">
        <v>0.71231784458910474</v>
      </c>
      <c r="DM1441" s="71">
        <v>0.3190707861089408</v>
      </c>
      <c r="DN1441" s="72">
        <v>0.3263179333785069</v>
      </c>
      <c r="DO1441" s="71">
        <v>0.6552652950940967</v>
      </c>
      <c r="DQ1441" s="71"/>
      <c r="DR1441" s="71"/>
      <c r="DS1441" s="71"/>
      <c r="DT1441" s="71"/>
      <c r="DU1441" s="71"/>
      <c r="DV1441" s="71"/>
      <c r="DW1441" s="71"/>
      <c r="DX1441" s="71"/>
      <c r="DY1441" s="71"/>
      <c r="DZ1441" s="71"/>
      <c r="EA1441" s="71"/>
      <c r="EB1441" s="71"/>
      <c r="EC1441" s="71"/>
      <c r="ED1441" s="71"/>
    </row>
    <row r="1442" spans="1:134">
      <c r="A1442" s="4">
        <v>5343</v>
      </c>
      <c r="B1442" s="46" t="s">
        <v>10810</v>
      </c>
      <c r="C1442" s="65" t="str">
        <f t="shared" si="49"/>
        <v>5343</v>
      </c>
      <c r="D1442" s="69">
        <v>159876.91999999998</v>
      </c>
      <c r="E1442" s="68">
        <v>1827134.0799999994</v>
      </c>
      <c r="F1442" s="68">
        <v>44184.61000000003</v>
      </c>
      <c r="G1442" s="69">
        <v>106040.70999999996</v>
      </c>
      <c r="H1442" s="70">
        <v>86.849485624300115</v>
      </c>
      <c r="I1442" s="70">
        <v>6.1612409790411382</v>
      </c>
      <c r="J1442" s="69">
        <v>222620.09999999992</v>
      </c>
      <c r="K1442" s="69">
        <v>266658.0199999999</v>
      </c>
      <c r="L1442" s="69">
        <v>251022.78999999998</v>
      </c>
      <c r="M1442" s="69">
        <v>267530.78999999998</v>
      </c>
      <c r="N1442" s="69">
        <v>356235.81</v>
      </c>
      <c r="O1442" s="69">
        <v>399410.37</v>
      </c>
      <c r="P1442" s="69">
        <v>222834.17999999996</v>
      </c>
      <c r="Q1442" s="69">
        <v>224270.3299999999</v>
      </c>
      <c r="R1442" s="69">
        <v>401751.55</v>
      </c>
      <c r="S1442" s="69">
        <v>261205.08000000002</v>
      </c>
      <c r="T1442" s="69">
        <v>277622.06000000006</v>
      </c>
      <c r="U1442" s="69">
        <v>279573.96000000002</v>
      </c>
      <c r="V1442" s="69">
        <v>159876.91999999998</v>
      </c>
      <c r="W1442" s="70">
        <v>83.288392776989255</v>
      </c>
      <c r="X1442" s="70">
        <v>98.130967291516299</v>
      </c>
      <c r="Y1442" s="70">
        <v>102.14830447255991</v>
      </c>
      <c r="Z1442" s="71">
        <v>91.177227998858925</v>
      </c>
      <c r="AA1442" s="71">
        <v>101.96551285090129</v>
      </c>
      <c r="AB1442" s="71">
        <v>94.545115255788119</v>
      </c>
      <c r="AC1442" s="71">
        <v>84.335660106877228</v>
      </c>
      <c r="AD1442" s="71">
        <v>76.87977816999458</v>
      </c>
      <c r="AE1442" s="71">
        <v>88.60749208644414</v>
      </c>
      <c r="AF1442" s="71">
        <v>87.550014654622117</v>
      </c>
      <c r="AG1442" s="71">
        <v>82.609250808778057</v>
      </c>
      <c r="AH1442" s="71">
        <v>87.83880613153876</v>
      </c>
      <c r="AI1442" s="71">
        <v>112.7859264381174</v>
      </c>
      <c r="AJ1442" s="71">
        <v>-17.525442826341276</v>
      </c>
      <c r="AK1442" s="71">
        <v>-13.681468983591593</v>
      </c>
      <c r="AL1442" s="71">
        <v>-16.994511884413942</v>
      </c>
      <c r="AM1442" s="71">
        <v>-13.193357210470447</v>
      </c>
      <c r="AN1442" s="71">
        <v>-16.173537219961386</v>
      </c>
      <c r="AO1442" s="71">
        <v>-16.769534406193543</v>
      </c>
      <c r="AP1442" s="71">
        <v>-14.866450419357868</v>
      </c>
      <c r="AQ1442" s="71">
        <v>-0.55977223712030399</v>
      </c>
      <c r="AR1442" s="71">
        <v>41.974892645485106</v>
      </c>
      <c r="AS1442" s="71">
        <v>-20.960479737559989</v>
      </c>
      <c r="AT1442" s="71">
        <v>7.644151439874336</v>
      </c>
      <c r="AU1442" s="71">
        <v>13.294835166799013</v>
      </c>
      <c r="AV1442" s="72">
        <v>38.191483945648642</v>
      </c>
      <c r="AW1442" s="73">
        <v>-47305.690000000061</v>
      </c>
      <c r="AX1442" s="73">
        <v>-42265.240000000049</v>
      </c>
      <c r="AY1442" s="73">
        <v>-51394.310000000114</v>
      </c>
      <c r="AZ1442" s="73">
        <v>-40660.820000000007</v>
      </c>
      <c r="BA1442" s="73">
        <v>-68732.39000000013</v>
      </c>
      <c r="BB1442" s="73">
        <v>-73889.520000000019</v>
      </c>
      <c r="BC1442" s="73">
        <v>-38912.429999999964</v>
      </c>
      <c r="BD1442" s="73">
        <v>-1262.4700000000303</v>
      </c>
      <c r="BE1442" s="73">
        <v>118777.89000000001</v>
      </c>
      <c r="BF1442" s="73">
        <v>-69268.939999999944</v>
      </c>
      <c r="BG1442" s="73">
        <v>19714.819999999949</v>
      </c>
      <c r="BH1442" s="73">
        <v>32807.229999999981</v>
      </c>
      <c r="BI1442" s="73">
        <v>44184.61000000003</v>
      </c>
      <c r="BJ1442" s="71">
        <v>18.545295196062309</v>
      </c>
      <c r="BK1442" s="71">
        <v>16.979692172404768</v>
      </c>
      <c r="BL1442" s="71">
        <v>13.048994363968742</v>
      </c>
      <c r="BM1442" s="71">
        <v>15.082192433658442</v>
      </c>
      <c r="BN1442" s="71">
        <v>7.3748154130590589</v>
      </c>
      <c r="BO1442" s="71">
        <v>14.578453079115981</v>
      </c>
      <c r="BP1442" s="71">
        <v>20.855110379257301</v>
      </c>
      <c r="BQ1442" s="71">
        <v>23.105224347840842</v>
      </c>
      <c r="BR1442" s="72">
        <v>12.239718063044332</v>
      </c>
      <c r="BS1442" s="72">
        <v>16.025604988312995</v>
      </c>
      <c r="BT1442" s="71">
        <v>17.213207086149279</v>
      </c>
      <c r="BU1442" s="71">
        <v>17.695405820750672</v>
      </c>
      <c r="BV1442" s="71">
        <v>15.921272906125093</v>
      </c>
      <c r="BW1442" s="71">
        <v>15.656313457219152</v>
      </c>
      <c r="BX1442" s="75">
        <v>6574</v>
      </c>
      <c r="BY1442" s="75">
        <v>7974</v>
      </c>
      <c r="BZ1442" s="75">
        <v>7036</v>
      </c>
      <c r="CA1442" s="75">
        <v>7149</v>
      </c>
      <c r="CB1442" s="75">
        <v>8730</v>
      </c>
      <c r="CC1442" s="75">
        <v>9189</v>
      </c>
      <c r="CD1442" s="75">
        <v>6515</v>
      </c>
      <c r="CE1442" s="75">
        <v>7090</v>
      </c>
      <c r="CF1442" s="75">
        <v>10011</v>
      </c>
      <c r="CG1442" s="75">
        <v>8842</v>
      </c>
      <c r="CH1442" s="75">
        <v>9158</v>
      </c>
      <c r="CI1442" s="75">
        <v>9174</v>
      </c>
      <c r="CJ1442" s="75">
        <v>4867</v>
      </c>
      <c r="CK1442" s="75">
        <v>55657</v>
      </c>
      <c r="CL1442" s="73">
        <v>535481.81999999995</v>
      </c>
      <c r="CM1442" s="73">
        <v>508066.56000000011</v>
      </c>
      <c r="CN1442" s="73">
        <v>553203.59</v>
      </c>
      <c r="CO1442" s="73">
        <v>596483.17000000004</v>
      </c>
      <c r="CP1442" s="73">
        <v>603207.82999999961</v>
      </c>
      <c r="CQ1442" s="73">
        <v>498137.06000000006</v>
      </c>
      <c r="CR1442" s="73">
        <v>580198.42999999993</v>
      </c>
      <c r="CS1442" s="73">
        <v>730211.15999999992</v>
      </c>
      <c r="CT1442" s="73">
        <v>557775.26000000013</v>
      </c>
      <c r="CU1442" s="73">
        <v>517855.9</v>
      </c>
      <c r="CV1442" s="73">
        <v>604375.1399999999</v>
      </c>
      <c r="CW1442" s="73">
        <v>650142.04999999981</v>
      </c>
      <c r="CX1442" s="73">
        <v>621892.15</v>
      </c>
      <c r="CY1442" s="77"/>
      <c r="CZ1442" s="4">
        <v>5343</v>
      </c>
      <c r="DA1442" s="76" t="str">
        <f t="shared" si="50"/>
        <v>5343</v>
      </c>
      <c r="DB1442" s="71">
        <v>1.1185101011080389</v>
      </c>
      <c r="DC1442" s="71">
        <v>1.7104236122565268</v>
      </c>
      <c r="DD1442" s="71">
        <v>1.7501953035500402</v>
      </c>
      <c r="DE1442" s="71">
        <v>1.5328687503044458</v>
      </c>
      <c r="DF1442" s="71">
        <v>1.0633618399262266</v>
      </c>
      <c r="DG1442" s="71">
        <v>0.31896026198649041</v>
      </c>
      <c r="DH1442" s="71">
        <v>0.31360858609537762</v>
      </c>
      <c r="DI1442" s="71">
        <v>0.18518991788367775</v>
      </c>
      <c r="DJ1442" s="71">
        <v>0.26178594949077888</v>
      </c>
      <c r="DK1442" s="71">
        <v>0.33378555098222784</v>
      </c>
      <c r="DL1442" s="71">
        <v>0.15461070054020254</v>
      </c>
      <c r="DM1442" s="71">
        <v>0.16585840809897148</v>
      </c>
      <c r="DN1442" s="71">
        <v>0.15742720802524662</v>
      </c>
      <c r="DO1442" s="71">
        <v>0.22872933348857546</v>
      </c>
      <c r="DQ1442" s="71"/>
      <c r="DR1442" s="71"/>
      <c r="DS1442" s="71"/>
      <c r="DT1442" s="71"/>
      <c r="DU1442" s="71"/>
      <c r="DV1442" s="71"/>
      <c r="DW1442" s="71"/>
      <c r="DX1442" s="71"/>
      <c r="DY1442" s="71"/>
      <c r="DZ1442" s="71"/>
      <c r="EA1442" s="71"/>
      <c r="EB1442" s="71"/>
      <c r="EC1442" s="71"/>
      <c r="ED1442" s="71"/>
    </row>
    <row r="1443" spans="1:134">
      <c r="A1443" s="4">
        <v>1498</v>
      </c>
      <c r="B1443" s="46" t="s">
        <v>10816</v>
      </c>
      <c r="C1443" s="65" t="str">
        <f t="shared" si="49"/>
        <v>1498</v>
      </c>
      <c r="D1443" s="69">
        <v>176989.56</v>
      </c>
      <c r="E1443" s="68">
        <v>2170786.92</v>
      </c>
      <c r="F1443" s="68">
        <v>6286.8100000000268</v>
      </c>
      <c r="G1443" s="69">
        <v>168359.08999999985</v>
      </c>
      <c r="H1443" s="70">
        <v>90.564407232309705</v>
      </c>
      <c r="I1443" s="70">
        <v>8.4077482083336754</v>
      </c>
      <c r="J1443" s="69">
        <v>294732.85999999993</v>
      </c>
      <c r="K1443" s="69">
        <v>298517.97999999992</v>
      </c>
      <c r="L1443" s="69">
        <v>273117.31</v>
      </c>
      <c r="M1443" s="69">
        <v>308769.62</v>
      </c>
      <c r="N1443" s="69">
        <v>518150.87</v>
      </c>
      <c r="O1443" s="69">
        <v>534539.54999999993</v>
      </c>
      <c r="P1443" s="69">
        <v>248814.01999999996</v>
      </c>
      <c r="Q1443" s="69">
        <v>235283.49</v>
      </c>
      <c r="R1443" s="69">
        <v>471366.37999999989</v>
      </c>
      <c r="S1443" s="69">
        <v>333620</v>
      </c>
      <c r="T1443" s="69">
        <v>368071.48999999987</v>
      </c>
      <c r="U1443" s="69">
        <v>336641.98000000004</v>
      </c>
      <c r="V1443" s="69">
        <v>176989.56</v>
      </c>
      <c r="W1443" s="70">
        <v>80.140723275557775</v>
      </c>
      <c r="X1443" s="70">
        <v>92.837028668282073</v>
      </c>
      <c r="Y1443" s="70">
        <v>78.344042035549506</v>
      </c>
      <c r="Z1443" s="71">
        <v>78.332166416774385</v>
      </c>
      <c r="AA1443" s="71">
        <v>117.53184137290569</v>
      </c>
      <c r="AB1443" s="71">
        <v>114.93511670251384</v>
      </c>
      <c r="AC1443" s="71">
        <v>79.645768643065125</v>
      </c>
      <c r="AD1443" s="71">
        <v>79.91456618329363</v>
      </c>
      <c r="AE1443" s="71">
        <v>86.896749772793683</v>
      </c>
      <c r="AF1443" s="71">
        <v>113.40026205786953</v>
      </c>
      <c r="AG1443" s="71">
        <v>91.725424786779413</v>
      </c>
      <c r="AH1443" s="71">
        <v>96.765768652999853</v>
      </c>
      <c r="AI1443" s="71">
        <v>86.621972247678244</v>
      </c>
      <c r="AJ1443" s="71">
        <v>-40.486289717312744</v>
      </c>
      <c r="AK1443" s="71">
        <v>-25.272797314308391</v>
      </c>
      <c r="AL1443" s="71">
        <v>-35.463149915602912</v>
      </c>
      <c r="AM1443" s="71">
        <v>-38.256164942648361</v>
      </c>
      <c r="AN1443" s="71">
        <v>-23.617160031075525</v>
      </c>
      <c r="AO1443" s="71">
        <v>-10.794128181339179</v>
      </c>
      <c r="AP1443" s="71">
        <v>-20.635311704633551</v>
      </c>
      <c r="AQ1443" s="71">
        <v>1.5186144830413362</v>
      </c>
      <c r="AR1443" s="71">
        <v>47.844815229415751</v>
      </c>
      <c r="AS1443" s="71">
        <v>-8.9109733772510964</v>
      </c>
      <c r="AT1443" s="71">
        <v>14.513963043192412</v>
      </c>
      <c r="AU1443" s="71">
        <v>20.250240765184891</v>
      </c>
      <c r="AV1443" s="72">
        <v>3.6828990745609191</v>
      </c>
      <c r="AW1443" s="73">
        <v>-200502.37000000023</v>
      </c>
      <c r="AX1443" s="73">
        <v>-100959.01000000007</v>
      </c>
      <c r="AY1443" s="73">
        <v>-150078.60000000003</v>
      </c>
      <c r="AZ1443" s="73">
        <v>-191312.07999999996</v>
      </c>
      <c r="BA1443" s="73">
        <v>-160201.96999999997</v>
      </c>
      <c r="BB1443" s="73">
        <v>-55602.969999999972</v>
      </c>
      <c r="BC1443" s="73">
        <v>-64693.190000000061</v>
      </c>
      <c r="BD1443" s="73">
        <v>3519.600000000064</v>
      </c>
      <c r="BE1443" s="73">
        <v>152541.27999999997</v>
      </c>
      <c r="BF1443" s="73">
        <v>-32637.069999999891</v>
      </c>
      <c r="BG1443" s="73">
        <v>46650.869999999879</v>
      </c>
      <c r="BH1443" s="73">
        <v>56690.790000000154</v>
      </c>
      <c r="BI1443" s="73">
        <v>6286.8100000000268</v>
      </c>
      <c r="BJ1443" s="71">
        <v>13.3897230010288</v>
      </c>
      <c r="BK1443" s="71">
        <v>7.1899653388896958</v>
      </c>
      <c r="BL1443" s="71">
        <v>11.509849832860134</v>
      </c>
      <c r="BM1443" s="71">
        <v>8.4811939341600979</v>
      </c>
      <c r="BN1443" s="71">
        <v>4.7683442167327783E-2</v>
      </c>
      <c r="BO1443" s="71">
        <v>7.1450910419311437</v>
      </c>
      <c r="BP1443" s="71">
        <v>18.218759123037774</v>
      </c>
      <c r="BQ1443" s="71">
        <v>15.489105842376228</v>
      </c>
      <c r="BR1443" s="72">
        <v>8.0702463210079127</v>
      </c>
      <c r="BS1443" s="72">
        <v>10.462692991481424</v>
      </c>
      <c r="BT1443" s="71">
        <v>13.43995517427183</v>
      </c>
      <c r="BU1443" s="71">
        <v>12.233867907908266</v>
      </c>
      <c r="BV1443" s="71">
        <v>12.936155434879783</v>
      </c>
      <c r="BW1443" s="71">
        <v>11.070936974831682</v>
      </c>
      <c r="BX1443" s="75">
        <v>5142</v>
      </c>
      <c r="BY1443" s="75">
        <v>5085</v>
      </c>
      <c r="BZ1443" s="75">
        <v>4924</v>
      </c>
      <c r="CA1443" s="75">
        <v>4957</v>
      </c>
      <c r="CB1443" s="75">
        <v>7367</v>
      </c>
      <c r="CC1443" s="75">
        <v>9072</v>
      </c>
      <c r="CD1443" s="75">
        <v>4574</v>
      </c>
      <c r="CE1443" s="75">
        <v>4159</v>
      </c>
      <c r="CF1443" s="75">
        <v>8584</v>
      </c>
      <c r="CG1443" s="75">
        <v>5863</v>
      </c>
      <c r="CH1443" s="75">
        <v>6443</v>
      </c>
      <c r="CI1443" s="75">
        <v>6222</v>
      </c>
      <c r="CJ1443" s="75">
        <v>3423</v>
      </c>
      <c r="CK1443" s="75">
        <v>39268</v>
      </c>
      <c r="CL1443" s="73">
        <v>807783.2300000001</v>
      </c>
      <c r="CM1443" s="73">
        <v>875485.49999999977</v>
      </c>
      <c r="CN1443" s="73">
        <v>993439.03999999992</v>
      </c>
      <c r="CO1443" s="73">
        <v>1131779.5000000005</v>
      </c>
      <c r="CP1443" s="73">
        <v>1115316.9100000004</v>
      </c>
      <c r="CQ1443" s="73">
        <v>883612.95000000007</v>
      </c>
      <c r="CR1443" s="73">
        <v>949116.63</v>
      </c>
      <c r="CS1443" s="73">
        <v>991148.75999999978</v>
      </c>
      <c r="CT1443" s="73">
        <v>895564.48999999976</v>
      </c>
      <c r="CU1443" s="73">
        <v>837368.33000000031</v>
      </c>
      <c r="CV1443" s="73">
        <v>786369.99999999988</v>
      </c>
      <c r="CW1443" s="73">
        <v>900775.6599999998</v>
      </c>
      <c r="CX1443" s="73">
        <v>915261.92000000016</v>
      </c>
      <c r="CY1443" s="77"/>
      <c r="CZ1443" s="4">
        <v>1498</v>
      </c>
      <c r="DA1443" s="76" t="str">
        <f t="shared" si="50"/>
        <v>1498</v>
      </c>
      <c r="DB1443" s="71">
        <v>10.943863834049202</v>
      </c>
      <c r="DC1443" s="71">
        <v>9.2652995325919232</v>
      </c>
      <c r="DD1443" s="71">
        <v>1.8953327911170725</v>
      </c>
      <c r="DE1443" s="71">
        <v>1.7673882745137797</v>
      </c>
      <c r="DF1443" s="71">
        <v>1.6866705281097565</v>
      </c>
      <c r="DG1443" s="71">
        <v>1.5929537310452115</v>
      </c>
      <c r="DH1443" s="71">
        <v>0.43584036336778498</v>
      </c>
      <c r="DI1443" s="71">
        <v>0.71321522268470083</v>
      </c>
      <c r="DJ1443" s="71">
        <v>3.3504766832346564</v>
      </c>
      <c r="DK1443" s="71">
        <v>0.74257222411037582</v>
      </c>
      <c r="DL1443" s="71">
        <v>0.85269512830956751</v>
      </c>
      <c r="DM1443" s="71">
        <v>0.59984033103081458</v>
      </c>
      <c r="DN1443" s="72">
        <v>0.20233524576139442</v>
      </c>
      <c r="DO1443" s="71">
        <v>1.2214554842269232</v>
      </c>
      <c r="DQ1443" s="71"/>
      <c r="DR1443" s="71"/>
      <c r="DS1443" s="71"/>
      <c r="DT1443" s="71"/>
      <c r="DU1443" s="71"/>
      <c r="DV1443" s="71"/>
      <c r="DW1443" s="71"/>
      <c r="DX1443" s="71"/>
      <c r="DY1443" s="71"/>
      <c r="DZ1443" s="71"/>
      <c r="EA1443" s="71"/>
      <c r="EB1443" s="71"/>
      <c r="EC1443" s="71"/>
      <c r="ED1443" s="71"/>
    </row>
    <row r="1444" spans="1:134">
      <c r="A1444" s="4">
        <v>1505</v>
      </c>
      <c r="B1444" s="46" t="s">
        <v>10822</v>
      </c>
      <c r="C1444" s="65" t="str">
        <f t="shared" si="49"/>
        <v>1505</v>
      </c>
      <c r="D1444" s="69">
        <v>154700.85999999999</v>
      </c>
      <c r="E1444" s="68">
        <v>1892209.0599999996</v>
      </c>
      <c r="F1444" s="68">
        <v>14032.50999999998</v>
      </c>
      <c r="G1444" s="69">
        <v>267363.04999999981</v>
      </c>
      <c r="H1444" s="70">
        <v>94.494606203589399</v>
      </c>
      <c r="I1444" s="70">
        <v>16.454670064395827</v>
      </c>
      <c r="J1444" s="69">
        <v>276959.08</v>
      </c>
      <c r="K1444" s="69">
        <v>253232.18999999997</v>
      </c>
      <c r="L1444" s="69">
        <v>230854.87999999992</v>
      </c>
      <c r="M1444" s="69">
        <v>265080.71999999997</v>
      </c>
      <c r="N1444" s="69">
        <v>427610.92</v>
      </c>
      <c r="O1444" s="69">
        <v>423161.35999999993</v>
      </c>
      <c r="P1444" s="69">
        <v>217150.63</v>
      </c>
      <c r="Q1444" s="69">
        <v>224336.89999999994</v>
      </c>
      <c r="R1444" s="69">
        <v>507718.02999999997</v>
      </c>
      <c r="S1444" s="69">
        <v>246039.45999999996</v>
      </c>
      <c r="T1444" s="69">
        <v>259189.45999999996</v>
      </c>
      <c r="U1444" s="69">
        <v>283073.72000000003</v>
      </c>
      <c r="V1444" s="69">
        <v>154700.85999999999</v>
      </c>
      <c r="W1444" s="70">
        <v>115.3601216870056</v>
      </c>
      <c r="X1444" s="70">
        <v>102.10534538694192</v>
      </c>
      <c r="Y1444" s="70">
        <v>86.361270937498659</v>
      </c>
      <c r="Z1444" s="71">
        <v>87.23484995277984</v>
      </c>
      <c r="AA1444" s="71">
        <v>106.31544798374431</v>
      </c>
      <c r="AB1444" s="71">
        <v>96.044987658102116</v>
      </c>
      <c r="AC1444" s="71">
        <v>80.685383166453192</v>
      </c>
      <c r="AD1444" s="71">
        <v>91.942068401352245</v>
      </c>
      <c r="AE1444" s="71">
        <v>99.152860970606412</v>
      </c>
      <c r="AF1444" s="71">
        <v>108.01638199958799</v>
      </c>
      <c r="AG1444" s="71">
        <v>96.827737540912693</v>
      </c>
      <c r="AH1444" s="71">
        <v>97.502094741616546</v>
      </c>
      <c r="AI1444" s="71">
        <v>80.792654784196088</v>
      </c>
      <c r="AJ1444" s="71">
        <v>5.1467287313466947E-2</v>
      </c>
      <c r="AK1444" s="71">
        <v>-4.9629706690409332</v>
      </c>
      <c r="AL1444" s="71">
        <v>-16.297835627797397</v>
      </c>
      <c r="AM1444" s="71">
        <v>-6.3091901429109694</v>
      </c>
      <c r="AN1444" s="71">
        <v>-2.0811282017720312</v>
      </c>
      <c r="AO1444" s="71">
        <v>-12.372223276828898</v>
      </c>
      <c r="AP1444" s="71">
        <v>-17.352782478064299</v>
      </c>
      <c r="AQ1444" s="71">
        <v>15.460428883210886</v>
      </c>
      <c r="AR1444" s="71">
        <v>104.09499225274561</v>
      </c>
      <c r="AS1444" s="71">
        <v>-30.591115948015347</v>
      </c>
      <c r="AT1444" s="71">
        <v>27.84819579721427</v>
      </c>
      <c r="AU1444" s="71">
        <v>27.995053714305996</v>
      </c>
      <c r="AV1444" s="72">
        <v>9.9755986332390911</v>
      </c>
      <c r="AW1444" s="73">
        <v>142.47000000008848</v>
      </c>
      <c r="AX1444" s="73">
        <v>-13224.150000000052</v>
      </c>
      <c r="AY1444" s="73">
        <v>-44950.26999999999</v>
      </c>
      <c r="AZ1444" s="73">
        <v>-17850.680000000051</v>
      </c>
      <c r="BA1444" s="73">
        <v>-9083.289999999979</v>
      </c>
      <c r="BB1444" s="73">
        <v>-50725.440000000119</v>
      </c>
      <c r="BC1444" s="73">
        <v>-45593.400000000023</v>
      </c>
      <c r="BD1444" s="73">
        <v>30039.249999999913</v>
      </c>
      <c r="BE1444" s="73">
        <v>258952.47999999992</v>
      </c>
      <c r="BF1444" s="73">
        <v>-108438.88000000006</v>
      </c>
      <c r="BG1444" s="73">
        <v>56457.259999999951</v>
      </c>
      <c r="BH1444" s="73">
        <v>61913.830000000045</v>
      </c>
      <c r="BI1444" s="73">
        <v>14032.50999999998</v>
      </c>
      <c r="BJ1444" s="71">
        <v>12.008550587709468</v>
      </c>
      <c r="BK1444" s="71">
        <v>11.645532189481237</v>
      </c>
      <c r="BL1444" s="71">
        <v>14.079311025204429</v>
      </c>
      <c r="BM1444" s="71">
        <v>11.272976299987498</v>
      </c>
      <c r="BN1444" s="71">
        <v>-3.9920975736373299</v>
      </c>
      <c r="BO1444" s="71">
        <v>9.0524819202186997</v>
      </c>
      <c r="BP1444" s="71">
        <v>19.503002899004347</v>
      </c>
      <c r="BQ1444" s="71">
        <v>17.724914117388277</v>
      </c>
      <c r="BR1444" s="72">
        <v>12.075389849543063</v>
      </c>
      <c r="BS1444" s="72">
        <v>11.527059255814276</v>
      </c>
      <c r="BT1444" s="71">
        <v>15.702844179954663</v>
      </c>
      <c r="BU1444" s="71">
        <v>13.113437695994243</v>
      </c>
      <c r="BV1444" s="71">
        <v>10.637340214706347</v>
      </c>
      <c r="BW1444" s="71">
        <v>12.53772875856472</v>
      </c>
      <c r="BX1444" s="75">
        <v>7110</v>
      </c>
      <c r="BY1444" s="75">
        <v>6769</v>
      </c>
      <c r="BZ1444" s="75">
        <v>6283</v>
      </c>
      <c r="CA1444" s="75">
        <v>6734</v>
      </c>
      <c r="CB1444" s="75">
        <v>8099</v>
      </c>
      <c r="CC1444" s="75">
        <v>9415</v>
      </c>
      <c r="CD1444" s="75">
        <v>6159</v>
      </c>
      <c r="CE1444" s="75">
        <v>6143</v>
      </c>
      <c r="CF1444" s="75">
        <v>9849</v>
      </c>
      <c r="CG1444" s="75">
        <v>6567</v>
      </c>
      <c r="CH1444" s="75">
        <v>7218</v>
      </c>
      <c r="CI1444" s="75">
        <v>7344</v>
      </c>
      <c r="CJ1444" s="75">
        <v>4093</v>
      </c>
      <c r="CK1444" s="75">
        <v>47373</v>
      </c>
      <c r="CL1444" s="73">
        <v>559362.92000000004</v>
      </c>
      <c r="CM1444" s="73">
        <v>493545.94000000012</v>
      </c>
      <c r="CN1444" s="73">
        <v>546903.09</v>
      </c>
      <c r="CO1444" s="73">
        <v>623767.34999999974</v>
      </c>
      <c r="CP1444" s="73">
        <v>689805.77</v>
      </c>
      <c r="CQ1444" s="73">
        <v>534127.6</v>
      </c>
      <c r="CR1444" s="73">
        <v>469808.22999999986</v>
      </c>
      <c r="CS1444" s="73">
        <v>785352.89999999991</v>
      </c>
      <c r="CT1444" s="73">
        <v>618186.70999999985</v>
      </c>
      <c r="CU1444" s="73">
        <v>537389.71000000008</v>
      </c>
      <c r="CV1444" s="73">
        <v>613879.6399999999</v>
      </c>
      <c r="CW1444" s="73">
        <v>644783.00999999989</v>
      </c>
      <c r="CX1444" s="73">
        <v>559269.01</v>
      </c>
      <c r="CY1444" s="77"/>
      <c r="CZ1444" s="4">
        <v>1505</v>
      </c>
      <c r="DA1444" s="76" t="str">
        <f t="shared" si="50"/>
        <v>1505</v>
      </c>
      <c r="DB1444" s="71">
        <v>4.3022402101514006</v>
      </c>
      <c r="DC1444" s="71">
        <v>3.1190951808101106</v>
      </c>
      <c r="DD1444" s="71">
        <v>1.1555148322904709</v>
      </c>
      <c r="DE1444" s="71">
        <v>0.63482104913301496</v>
      </c>
      <c r="DF1444" s="71">
        <v>0.5781330864201718</v>
      </c>
      <c r="DG1444" s="71">
        <v>0.5437963696566972</v>
      </c>
      <c r="DH1444" s="71">
        <v>0.41204326574554662</v>
      </c>
      <c r="DI1444" s="71">
        <v>0.39959861872757763</v>
      </c>
      <c r="DJ1444" s="71">
        <v>0.5197653063782941</v>
      </c>
      <c r="DK1444" s="71">
        <v>0.28639231570492674</v>
      </c>
      <c r="DL1444" s="71">
        <v>0.38162366681170246</v>
      </c>
      <c r="DM1444" s="71">
        <v>0.60242419372549594</v>
      </c>
      <c r="DN1444" s="71">
        <v>0.33866364029727297</v>
      </c>
      <c r="DO1444" s="71">
        <v>0.4405861109246243</v>
      </c>
      <c r="DQ1444" s="71"/>
      <c r="DR1444" s="71"/>
      <c r="DS1444" s="71"/>
      <c r="DT1444" s="71"/>
      <c r="DU1444" s="71"/>
      <c r="DV1444" s="71"/>
      <c r="DW1444" s="71"/>
      <c r="DX1444" s="71"/>
      <c r="DY1444" s="71"/>
      <c r="DZ1444" s="71"/>
      <c r="EA1444" s="71"/>
      <c r="EB1444" s="71"/>
      <c r="EC1444" s="71"/>
      <c r="ED1444" s="71"/>
    </row>
    <row r="1445" spans="1:134">
      <c r="A1445" s="4">
        <v>1501</v>
      </c>
      <c r="B1445" s="46" t="s">
        <v>10828</v>
      </c>
      <c r="C1445" s="65" t="str">
        <f t="shared" si="49"/>
        <v>1501</v>
      </c>
      <c r="D1445" s="69">
        <v>218503.75000000003</v>
      </c>
      <c r="E1445" s="68">
        <v>2449388.4600000009</v>
      </c>
      <c r="F1445" s="68">
        <v>80311.290000000066</v>
      </c>
      <c r="G1445" s="69">
        <v>913698.95000000158</v>
      </c>
      <c r="H1445" s="70">
        <v>132.43651900439971</v>
      </c>
      <c r="I1445" s="70">
        <v>59.497635690693883</v>
      </c>
      <c r="J1445" s="69">
        <v>265493.70999999996</v>
      </c>
      <c r="K1445" s="69">
        <v>272478.83</v>
      </c>
      <c r="L1445" s="69">
        <v>238957.13999999993</v>
      </c>
      <c r="M1445" s="69">
        <v>315312.07999999996</v>
      </c>
      <c r="N1445" s="69">
        <v>522510.79</v>
      </c>
      <c r="O1445" s="69">
        <v>486492.09</v>
      </c>
      <c r="P1445" s="69">
        <v>249933.64999999997</v>
      </c>
      <c r="Q1445" s="69">
        <v>285426.65000000002</v>
      </c>
      <c r="R1445" s="69">
        <v>566631.25</v>
      </c>
      <c r="S1445" s="69">
        <v>353424.14</v>
      </c>
      <c r="T1445" s="69">
        <v>404873.1999999999</v>
      </c>
      <c r="U1445" s="69">
        <v>370595.81999999995</v>
      </c>
      <c r="V1445" s="69">
        <v>218503.75000000003</v>
      </c>
      <c r="W1445" s="70">
        <v>93.737969898524227</v>
      </c>
      <c r="X1445" s="70">
        <v>117.09297328143722</v>
      </c>
      <c r="Y1445" s="70">
        <v>102.49684900772371</v>
      </c>
      <c r="Z1445" s="71">
        <v>121.15449966672452</v>
      </c>
      <c r="AA1445" s="71">
        <v>119.16377366185051</v>
      </c>
      <c r="AB1445" s="71">
        <v>119.06685623593158</v>
      </c>
      <c r="AC1445" s="71">
        <v>100.76334994602793</v>
      </c>
      <c r="AD1445" s="71">
        <v>120.27416949980909</v>
      </c>
      <c r="AE1445" s="71">
        <v>138.50241211282622</v>
      </c>
      <c r="AF1445" s="71">
        <v>155.12712424986245</v>
      </c>
      <c r="AG1445" s="71">
        <v>133.17736592258296</v>
      </c>
      <c r="AH1445" s="71">
        <v>141.68738240359426</v>
      </c>
      <c r="AI1445" s="71">
        <v>135.19880516254804</v>
      </c>
      <c r="AJ1445" s="71">
        <v>2.148501276694148</v>
      </c>
      <c r="AK1445" s="71">
        <v>6.1318641101220983</v>
      </c>
      <c r="AL1445" s="71">
        <v>1.7986272442475748</v>
      </c>
      <c r="AM1445" s="71">
        <v>6.1833199433427799</v>
      </c>
      <c r="AN1445" s="71">
        <v>30.883942081807803</v>
      </c>
      <c r="AO1445" s="71">
        <v>34.110581802940906</v>
      </c>
      <c r="AP1445" s="71">
        <v>2.9369870343629367</v>
      </c>
      <c r="AQ1445" s="71">
        <v>47.359587530805044</v>
      </c>
      <c r="AR1445" s="71">
        <v>133.781826416954</v>
      </c>
      <c r="AS1445" s="71">
        <v>26.764317543083614</v>
      </c>
      <c r="AT1445" s="71">
        <v>71.895548349343201</v>
      </c>
      <c r="AU1445" s="71">
        <v>81.410411861104805</v>
      </c>
      <c r="AV1445" s="72">
        <v>58.115536838985335</v>
      </c>
      <c r="AW1445" s="73">
        <v>5584.1599999999162</v>
      </c>
      <c r="AX1445" s="73">
        <v>15742.710000000021</v>
      </c>
      <c r="AY1445" s="73">
        <v>4222.0099999999802</v>
      </c>
      <c r="AZ1445" s="73">
        <v>18361.410000000033</v>
      </c>
      <c r="BA1445" s="73">
        <v>123371.74999999994</v>
      </c>
      <c r="BB1445" s="73">
        <v>133145.3600000001</v>
      </c>
      <c r="BC1445" s="73">
        <v>7131.0800000000163</v>
      </c>
      <c r="BD1445" s="73">
        <v>91732.670000000042</v>
      </c>
      <c r="BE1445" s="73">
        <v>324255.15999999992</v>
      </c>
      <c r="BF1445" s="73">
        <v>74620.019999999902</v>
      </c>
      <c r="BG1445" s="73">
        <v>169338.77</v>
      </c>
      <c r="BH1445" s="73">
        <v>166309.95999999996</v>
      </c>
      <c r="BI1445" s="73">
        <v>80311.290000000066</v>
      </c>
      <c r="BJ1445" s="71">
        <v>12.742970418856734</v>
      </c>
      <c r="BK1445" s="71">
        <v>6.8105512936452062</v>
      </c>
      <c r="BL1445" s="71">
        <v>9.7522448845308087</v>
      </c>
      <c r="BM1445" s="71">
        <v>11.095837566690566</v>
      </c>
      <c r="BN1445" s="71">
        <v>0.47133453084945076</v>
      </c>
      <c r="BO1445" s="71">
        <v>7.4701933652515233</v>
      </c>
      <c r="BP1445" s="71">
        <v>17.438316619956471</v>
      </c>
      <c r="BQ1445" s="71">
        <v>12.147702682339862</v>
      </c>
      <c r="BR1445" s="72">
        <v>7.0664657861277274</v>
      </c>
      <c r="BS1445" s="72">
        <v>10.594594963538517</v>
      </c>
      <c r="BT1445" s="71">
        <v>14.024017881898484</v>
      </c>
      <c r="BU1445" s="71">
        <v>12.751644237122845</v>
      </c>
      <c r="BV1445" s="71">
        <v>10.719550419082843</v>
      </c>
      <c r="BW1445" s="71">
        <v>10.252255221584159</v>
      </c>
      <c r="BX1445" s="75">
        <v>4831</v>
      </c>
      <c r="BY1445" s="75">
        <v>4604</v>
      </c>
      <c r="BZ1445" s="75">
        <v>4519</v>
      </c>
      <c r="CA1445" s="75">
        <v>5397</v>
      </c>
      <c r="CB1445" s="75">
        <v>7941</v>
      </c>
      <c r="CC1445" s="75">
        <v>8843</v>
      </c>
      <c r="CD1445" s="75">
        <v>5018</v>
      </c>
      <c r="CE1445" s="75">
        <v>4732</v>
      </c>
      <c r="CF1445" s="75">
        <v>9100</v>
      </c>
      <c r="CG1445" s="75">
        <v>5972</v>
      </c>
      <c r="CH1445" s="75">
        <v>7225</v>
      </c>
      <c r="CI1445" s="75">
        <v>6649</v>
      </c>
      <c r="CJ1445" s="75">
        <v>3651</v>
      </c>
      <c r="CK1445" s="75">
        <v>42347</v>
      </c>
      <c r="CL1445" s="73">
        <v>520268.21</v>
      </c>
      <c r="CM1445" s="73">
        <v>472516.53</v>
      </c>
      <c r="CN1445" s="73">
        <v>545620.45000000007</v>
      </c>
      <c r="CO1445" s="73">
        <v>687750.08000000019</v>
      </c>
      <c r="CP1445" s="73">
        <v>664357.60000000009</v>
      </c>
      <c r="CQ1445" s="73">
        <v>537774.05999999982</v>
      </c>
      <c r="CR1445" s="73">
        <v>546982.89999999991</v>
      </c>
      <c r="CS1445" s="73">
        <v>713485.32000000007</v>
      </c>
      <c r="CT1445" s="73">
        <v>586267.35999999975</v>
      </c>
      <c r="CU1445" s="73">
        <v>596680.49999999988</v>
      </c>
      <c r="CV1445" s="73">
        <v>588547.66000000015</v>
      </c>
      <c r="CW1445" s="73">
        <v>756909.58000000007</v>
      </c>
      <c r="CX1445" s="73">
        <v>745340.7300000001</v>
      </c>
      <c r="CY1445" s="77"/>
      <c r="CZ1445" s="4">
        <v>1501</v>
      </c>
      <c r="DA1445" s="76" t="str">
        <f t="shared" si="50"/>
        <v>1501</v>
      </c>
      <c r="DB1445" s="71">
        <v>10.384653922001652</v>
      </c>
      <c r="DC1445" s="71">
        <v>9.9556897473109078</v>
      </c>
      <c r="DD1445" s="71">
        <v>1.0776414291765994</v>
      </c>
      <c r="DE1445" s="71">
        <v>2.4386408524643346</v>
      </c>
      <c r="DF1445" s="71">
        <v>1.6014766000985183</v>
      </c>
      <c r="DG1445" s="71">
        <v>1.3418382518976901</v>
      </c>
      <c r="DH1445" s="71">
        <v>0.5171023777894157</v>
      </c>
      <c r="DI1445" s="71">
        <v>3.9027607286157222</v>
      </c>
      <c r="DJ1445" s="71">
        <v>0.58607501498196402</v>
      </c>
      <c r="DK1445" s="71">
        <v>1.0649057928842547</v>
      </c>
      <c r="DL1445" s="71">
        <v>0.97285243424705259</v>
      </c>
      <c r="DM1445" s="71">
        <v>0.32294417011741372</v>
      </c>
      <c r="DN1445" s="71">
        <v>0.5664305223899947</v>
      </c>
      <c r="DO1445" s="71">
        <v>1.0597414423646785</v>
      </c>
      <c r="DQ1445" s="71"/>
      <c r="DR1445" s="71"/>
      <c r="DS1445" s="71"/>
      <c r="DT1445" s="71"/>
      <c r="DU1445" s="71"/>
      <c r="DV1445" s="71"/>
      <c r="DW1445" s="71"/>
      <c r="DX1445" s="71"/>
      <c r="DY1445" s="71"/>
      <c r="DZ1445" s="71"/>
      <c r="EA1445" s="71"/>
      <c r="EB1445" s="71"/>
      <c r="EC1445" s="71"/>
      <c r="ED1445" s="71"/>
    </row>
    <row r="1446" spans="1:134">
      <c r="A1446" s="4">
        <v>1503</v>
      </c>
      <c r="B1446" s="46" t="s">
        <v>10834</v>
      </c>
      <c r="C1446" s="65" t="str">
        <f t="shared" si="49"/>
        <v>1503</v>
      </c>
      <c r="D1446" s="69">
        <v>194767.50999999998</v>
      </c>
      <c r="E1446" s="68">
        <v>2032631.1800000004</v>
      </c>
      <c r="F1446" s="68">
        <v>72703.8</v>
      </c>
      <c r="G1446" s="69">
        <v>422096.37000000128</v>
      </c>
      <c r="H1446" s="70">
        <v>105.24359609854919</v>
      </c>
      <c r="I1446" s="70">
        <v>26.208459909041125</v>
      </c>
      <c r="J1446" s="69">
        <v>236656.27999999994</v>
      </c>
      <c r="K1446" s="69">
        <v>267647.08999999997</v>
      </c>
      <c r="L1446" s="69">
        <v>249853.60999999996</v>
      </c>
      <c r="M1446" s="69">
        <v>288637.09999999998</v>
      </c>
      <c r="N1446" s="69">
        <v>436679.07</v>
      </c>
      <c r="O1446" s="69">
        <v>372909.07</v>
      </c>
      <c r="P1446" s="69">
        <v>241882.39000000004</v>
      </c>
      <c r="Q1446" s="69">
        <v>250036.65999999997</v>
      </c>
      <c r="R1446" s="69">
        <v>414188.41</v>
      </c>
      <c r="S1446" s="69">
        <v>318883.67999999988</v>
      </c>
      <c r="T1446" s="69">
        <v>313402.66999999993</v>
      </c>
      <c r="U1446" s="69">
        <v>299469.86</v>
      </c>
      <c r="V1446" s="69">
        <v>194767.50999999998</v>
      </c>
      <c r="W1446" s="70">
        <v>95.568064905377312</v>
      </c>
      <c r="X1446" s="70">
        <v>111.6663378387905</v>
      </c>
      <c r="Y1446" s="70">
        <v>99.441187999882246</v>
      </c>
      <c r="Z1446" s="71">
        <v>96.877644504079612</v>
      </c>
      <c r="AA1446" s="71">
        <v>117.32611946862073</v>
      </c>
      <c r="AB1446" s="71">
        <v>88.722757220574408</v>
      </c>
      <c r="AC1446" s="71">
        <v>92.237770301224771</v>
      </c>
      <c r="AD1446" s="71">
        <v>88.439727320874823</v>
      </c>
      <c r="AE1446" s="71">
        <v>111.57385265413014</v>
      </c>
      <c r="AF1446" s="71">
        <v>133.79382919335407</v>
      </c>
      <c r="AG1446" s="71">
        <v>97.421068989298604</v>
      </c>
      <c r="AH1446" s="71">
        <v>95.361131743014269</v>
      </c>
      <c r="AI1446" s="71">
        <v>138.03417879669539</v>
      </c>
      <c r="AJ1446" s="71">
        <v>-25.53869429390453</v>
      </c>
      <c r="AK1446" s="71">
        <v>-20.763709958927258</v>
      </c>
      <c r="AL1446" s="71">
        <v>-6.2274330767788992</v>
      </c>
      <c r="AM1446" s="71">
        <v>-15.740355430158658</v>
      </c>
      <c r="AN1446" s="71">
        <v>-5.4040899019192512</v>
      </c>
      <c r="AO1446" s="71">
        <v>-17.831091936530818</v>
      </c>
      <c r="AP1446" s="71">
        <v>-7.1184830894756583</v>
      </c>
      <c r="AQ1446" s="71">
        <v>8.898517977815823</v>
      </c>
      <c r="AR1446" s="71">
        <v>68.947746695290419</v>
      </c>
      <c r="AS1446" s="71">
        <v>20.452361995663427</v>
      </c>
      <c r="AT1446" s="71">
        <v>21.990433291224811</v>
      </c>
      <c r="AU1446" s="71">
        <v>29.281425552543784</v>
      </c>
      <c r="AV1446" s="72">
        <v>59.562174539836633</v>
      </c>
      <c r="AW1446" s="73">
        <v>-81168.230000000069</v>
      </c>
      <c r="AX1446" s="73">
        <v>-70136.380000000063</v>
      </c>
      <c r="AY1446" s="73">
        <v>-16592.770000000048</v>
      </c>
      <c r="AZ1446" s="73">
        <v>-53919.650000000081</v>
      </c>
      <c r="BA1446" s="73">
        <v>-24932.490000000049</v>
      </c>
      <c r="BB1446" s="73">
        <v>-68415.090000000026</v>
      </c>
      <c r="BC1446" s="73">
        <v>-18537.979999999865</v>
      </c>
      <c r="BD1446" s="73">
        <v>20431.459999999992</v>
      </c>
      <c r="BE1446" s="73">
        <v>169030.71000000002</v>
      </c>
      <c r="BF1446" s="73">
        <v>54145.259999999835</v>
      </c>
      <c r="BG1446" s="73">
        <v>56495.08999999988</v>
      </c>
      <c r="BH1446" s="73">
        <v>67828.030000000028</v>
      </c>
      <c r="BI1446" s="73">
        <v>72703.8</v>
      </c>
      <c r="BJ1446" s="71">
        <v>18.881005506366126</v>
      </c>
      <c r="BK1446" s="71">
        <v>13.31159568131703</v>
      </c>
      <c r="BL1446" s="71">
        <v>9.8720082827131286</v>
      </c>
      <c r="BM1446" s="71">
        <v>12.627046291421051</v>
      </c>
      <c r="BN1446" s="71">
        <v>2.3139219999082599</v>
      </c>
      <c r="BO1446" s="71">
        <v>11.389115070437066</v>
      </c>
      <c r="BP1446" s="71">
        <v>15.508981472754622</v>
      </c>
      <c r="BQ1446" s="71">
        <v>13.624091893303589</v>
      </c>
      <c r="BR1446" s="72">
        <v>14.694370666487943</v>
      </c>
      <c r="BS1446" s="72">
        <v>12.937582004592043</v>
      </c>
      <c r="BT1446" s="71">
        <v>15.199000563901912</v>
      </c>
      <c r="BU1446" s="71">
        <v>15.826623865354041</v>
      </c>
      <c r="BV1446" s="71">
        <v>13.101215099855313</v>
      </c>
      <c r="BW1446" s="71">
        <v>13.145248452737448</v>
      </c>
      <c r="BX1446" s="75">
        <v>3960</v>
      </c>
      <c r="BY1446" s="75">
        <v>4054</v>
      </c>
      <c r="BZ1446" s="75">
        <v>4052</v>
      </c>
      <c r="CA1446" s="75">
        <v>4608</v>
      </c>
      <c r="CB1446" s="75">
        <v>6775</v>
      </c>
      <c r="CC1446" s="75">
        <v>6627</v>
      </c>
      <c r="CD1446" s="75">
        <v>4429</v>
      </c>
      <c r="CE1446" s="75">
        <v>4496</v>
      </c>
      <c r="CF1446" s="75">
        <v>7237</v>
      </c>
      <c r="CG1446" s="75">
        <v>5525</v>
      </c>
      <c r="CH1446" s="75">
        <v>5615</v>
      </c>
      <c r="CI1446" s="75">
        <v>5547</v>
      </c>
      <c r="CJ1446" s="75">
        <v>3151</v>
      </c>
      <c r="CK1446" s="75">
        <v>36000</v>
      </c>
      <c r="CL1446" s="73">
        <v>581250.60000000009</v>
      </c>
      <c r="CM1446" s="73">
        <v>594289.10000000021</v>
      </c>
      <c r="CN1446" s="73">
        <v>623446.57000000007</v>
      </c>
      <c r="CO1446" s="73">
        <v>603292.54</v>
      </c>
      <c r="CP1446" s="73">
        <v>500237.10000000003</v>
      </c>
      <c r="CQ1446" s="73">
        <v>450313.24999999994</v>
      </c>
      <c r="CR1446" s="73">
        <v>428919.43999999989</v>
      </c>
      <c r="CS1446" s="73">
        <v>566099.78999999992</v>
      </c>
      <c r="CT1446" s="73">
        <v>465153.79</v>
      </c>
      <c r="CU1446" s="73">
        <v>435952.69</v>
      </c>
      <c r="CV1446" s="73">
        <v>391674.02</v>
      </c>
      <c r="CW1446" s="73">
        <v>363777.4200000001</v>
      </c>
      <c r="CX1446" s="73">
        <v>435024.48</v>
      </c>
      <c r="CY1446" s="77"/>
      <c r="CZ1446" s="4">
        <v>1503</v>
      </c>
      <c r="DA1446" s="76" t="str">
        <f t="shared" si="50"/>
        <v>1503</v>
      </c>
      <c r="DB1446" s="71">
        <v>1.6950002731320464</v>
      </c>
      <c r="DC1446" s="71">
        <v>3.9327139750069517</v>
      </c>
      <c r="DD1446" s="71">
        <v>1.6628069597303892</v>
      </c>
      <c r="DE1446" s="71">
        <v>0.50086359052483298</v>
      </c>
      <c r="DF1446" s="71">
        <v>0.32503872053557364</v>
      </c>
      <c r="DG1446" s="71">
        <v>0.36338065009566278</v>
      </c>
      <c r="DH1446" s="71">
        <v>0.23212633122492737</v>
      </c>
      <c r="DI1446" s="71">
        <v>0.26758244887412674</v>
      </c>
      <c r="DJ1446" s="71">
        <v>0.33284692274590733</v>
      </c>
      <c r="DK1446" s="71">
        <v>4.0544865517554013E-3</v>
      </c>
      <c r="DL1446" s="71">
        <v>0.14971697606076831</v>
      </c>
      <c r="DM1446" s="71">
        <v>0.11813939315653324</v>
      </c>
      <c r="DN1446" s="72">
        <v>0.131579558426902</v>
      </c>
      <c r="DO1446" s="71">
        <v>0.18227759160316148</v>
      </c>
      <c r="DQ1446" s="71"/>
      <c r="DR1446" s="71"/>
      <c r="DS1446" s="71"/>
      <c r="DT1446" s="71"/>
      <c r="DU1446" s="71"/>
      <c r="DV1446" s="71"/>
      <c r="DW1446" s="71"/>
      <c r="DX1446" s="71"/>
      <c r="DY1446" s="71"/>
      <c r="DZ1446" s="71"/>
      <c r="EA1446" s="71"/>
      <c r="EB1446" s="71"/>
      <c r="EC1446" s="71"/>
      <c r="ED1446" s="71"/>
    </row>
    <row r="1447" spans="1:134">
      <c r="A1447" s="4">
        <v>1515</v>
      </c>
      <c r="B1447" s="46" t="s">
        <v>10840</v>
      </c>
      <c r="C1447" s="65" t="str">
        <f t="shared" si="49"/>
        <v>1515</v>
      </c>
      <c r="D1447" s="69">
        <v>161962.86999999997</v>
      </c>
      <c r="E1447" s="68">
        <v>1982935.6100000006</v>
      </c>
      <c r="F1447" s="68">
        <v>25099.049999999988</v>
      </c>
      <c r="G1447" s="69">
        <v>375673.75000000116</v>
      </c>
      <c r="H1447" s="70">
        <v>93.563241640577914</v>
      </c>
      <c r="I1447" s="70">
        <v>23.37352483434163</v>
      </c>
      <c r="J1447" s="69">
        <v>255146.91999999998</v>
      </c>
      <c r="K1447" s="69">
        <v>266269.55000000005</v>
      </c>
      <c r="L1447" s="69">
        <v>238936.31</v>
      </c>
      <c r="M1447" s="69">
        <v>241480.22999999995</v>
      </c>
      <c r="N1447" s="69">
        <v>300065.08999999991</v>
      </c>
      <c r="O1447" s="69">
        <v>382019.32999999996</v>
      </c>
      <c r="P1447" s="69">
        <v>202734.00999999992</v>
      </c>
      <c r="Q1447" s="69">
        <v>221855.82999999996</v>
      </c>
      <c r="R1447" s="69">
        <v>570784.37999999989</v>
      </c>
      <c r="S1447" s="69">
        <v>218123.3899999999</v>
      </c>
      <c r="T1447" s="69">
        <v>316108.3</v>
      </c>
      <c r="U1447" s="69">
        <v>291366.83000000007</v>
      </c>
      <c r="V1447" s="69">
        <v>161962.86999999997</v>
      </c>
      <c r="W1447" s="70">
        <v>102.01163454437511</v>
      </c>
      <c r="X1447" s="70">
        <v>104.67352656352421</v>
      </c>
      <c r="Y1447" s="70">
        <v>88.98113043576447</v>
      </c>
      <c r="Z1447" s="71">
        <v>79.756730840905249</v>
      </c>
      <c r="AA1447" s="71">
        <v>109.52163705111579</v>
      </c>
      <c r="AB1447" s="71">
        <v>102.68667680717074</v>
      </c>
      <c r="AC1447" s="71">
        <v>92.732157853019032</v>
      </c>
      <c r="AD1447" s="71">
        <v>81.460068420546961</v>
      </c>
      <c r="AE1447" s="71">
        <v>107.54830193212244</v>
      </c>
      <c r="AF1447" s="71">
        <v>56.295053990123236</v>
      </c>
      <c r="AG1447" s="71">
        <v>119.27285224541397</v>
      </c>
      <c r="AH1447" s="71">
        <v>104.34107722746846</v>
      </c>
      <c r="AI1447" s="71">
        <v>97.615976932950559</v>
      </c>
      <c r="AJ1447" s="71">
        <v>-15.866100609992129</v>
      </c>
      <c r="AK1447" s="71">
        <v>-10.075003929391535</v>
      </c>
      <c r="AL1447" s="71">
        <v>-12.696051435805645</v>
      </c>
      <c r="AM1447" s="71">
        <v>-23.269177936852891</v>
      </c>
      <c r="AN1447" s="71">
        <v>-11.172780339245802</v>
      </c>
      <c r="AO1447" s="71">
        <v>-14.732658672149324</v>
      </c>
      <c r="AP1447" s="71">
        <v>-3.5820557641671469</v>
      </c>
      <c r="AQ1447" s="71">
        <v>6.1915641647040776</v>
      </c>
      <c r="AR1447" s="71">
        <v>135.74628544881904</v>
      </c>
      <c r="AS1447" s="71">
        <v>-43.869337403678131</v>
      </c>
      <c r="AT1447" s="71">
        <v>55.240409810170199</v>
      </c>
      <c r="AU1447" s="71">
        <v>34.351311775900541</v>
      </c>
      <c r="AV1447" s="72">
        <v>18.33870339144412</v>
      </c>
      <c r="AW1447" s="73">
        <v>-48116</v>
      </c>
      <c r="AX1447" s="73">
        <v>-29832.270000000019</v>
      </c>
      <c r="AY1447" s="73">
        <v>-34746.97000000003</v>
      </c>
      <c r="AZ1447" s="73">
        <v>-73230.629999999976</v>
      </c>
      <c r="BA1447" s="73">
        <v>-37731.510000000009</v>
      </c>
      <c r="BB1447" s="73">
        <v>-54778.340000000084</v>
      </c>
      <c r="BC1447" s="73">
        <v>-7531.8400000000256</v>
      </c>
      <c r="BD1447" s="73">
        <v>12935.439999999973</v>
      </c>
      <c r="BE1447" s="73">
        <v>328666.29999999987</v>
      </c>
      <c r="BF1447" s="73">
        <v>-170475.96000000008</v>
      </c>
      <c r="BG1447" s="73">
        <v>112483.28999999995</v>
      </c>
      <c r="BH1447" s="73">
        <v>74497.470000000118</v>
      </c>
      <c r="BI1447" s="73">
        <v>25099.049999999988</v>
      </c>
      <c r="BJ1447" s="71">
        <v>15.014314771333396</v>
      </c>
      <c r="BK1447" s="71">
        <v>10.023132918005484</v>
      </c>
      <c r="BL1447" s="71">
        <v>11.060567873921004</v>
      </c>
      <c r="BM1447" s="71">
        <v>13.624796834546782</v>
      </c>
      <c r="BN1447" s="71">
        <v>3.9375225604479995</v>
      </c>
      <c r="BO1447" s="71">
        <v>6.8247484398982596</v>
      </c>
      <c r="BP1447" s="71">
        <v>17.276278902901758</v>
      </c>
      <c r="BQ1447" s="71">
        <v>21.147240553482888</v>
      </c>
      <c r="BR1447" s="72">
        <v>16.392877104103892</v>
      </c>
      <c r="BS1447" s="72">
        <v>13.887317422800692</v>
      </c>
      <c r="BT1447" s="71">
        <v>16.461778723123018</v>
      </c>
      <c r="BU1447" s="71">
        <v>17.005051517679757</v>
      </c>
      <c r="BV1447" s="71">
        <v>13.5392687211639</v>
      </c>
      <c r="BW1447" s="71">
        <v>15.109860651061979</v>
      </c>
      <c r="BX1447" s="75">
        <v>6079</v>
      </c>
      <c r="BY1447" s="75">
        <v>6087</v>
      </c>
      <c r="BZ1447" s="75">
        <v>5642</v>
      </c>
      <c r="CA1447" s="75">
        <v>5901</v>
      </c>
      <c r="CB1447" s="75">
        <v>6726</v>
      </c>
      <c r="CC1447" s="75">
        <v>7729</v>
      </c>
      <c r="CD1447" s="75">
        <v>4975</v>
      </c>
      <c r="CE1447" s="75">
        <v>5286</v>
      </c>
      <c r="CF1447" s="75">
        <v>9852</v>
      </c>
      <c r="CG1447" s="75">
        <v>5437</v>
      </c>
      <c r="CH1447" s="75">
        <v>7102</v>
      </c>
      <c r="CI1447" s="75">
        <v>6892</v>
      </c>
      <c r="CJ1447" s="75">
        <v>3930</v>
      </c>
      <c r="CK1447" s="75">
        <v>43474</v>
      </c>
      <c r="CL1447" s="73">
        <v>629511.45000000007</v>
      </c>
      <c r="CM1447" s="73">
        <v>594455.42000000016</v>
      </c>
      <c r="CN1447" s="73">
        <v>580262.93000000017</v>
      </c>
      <c r="CO1447" s="73">
        <v>628992.18000000005</v>
      </c>
      <c r="CP1447" s="73">
        <v>679703.79999999993</v>
      </c>
      <c r="CQ1447" s="73">
        <v>589358.07999999984</v>
      </c>
      <c r="CR1447" s="73">
        <v>540894.84</v>
      </c>
      <c r="CS1447" s="73">
        <v>736122.45999999985</v>
      </c>
      <c r="CT1447" s="73">
        <v>602946.40999999992</v>
      </c>
      <c r="CU1447" s="73">
        <v>602194.87</v>
      </c>
      <c r="CV1447" s="73">
        <v>402611.5199999999</v>
      </c>
      <c r="CW1447" s="73">
        <v>528146.18000000005</v>
      </c>
      <c r="CX1447" s="73">
        <v>544529.90999999992</v>
      </c>
      <c r="CY1447" s="77"/>
      <c r="CZ1447" s="4">
        <v>1515</v>
      </c>
      <c r="DA1447" s="76" t="str">
        <f t="shared" si="50"/>
        <v>1515</v>
      </c>
      <c r="DB1447" s="71">
        <v>1.7491460665571283</v>
      </c>
      <c r="DC1447" s="71">
        <v>2.5459865629113043</v>
      </c>
      <c r="DD1447" s="71">
        <v>0.3355029464638376</v>
      </c>
      <c r="DE1447" s="71">
        <v>0.43465347126161241</v>
      </c>
      <c r="DF1447" s="71">
        <v>0.67714409422116639</v>
      </c>
      <c r="DG1447" s="71">
        <v>0.44002029455839076</v>
      </c>
      <c r="DH1447" s="71">
        <v>0.14665028034092725</v>
      </c>
      <c r="DI1447" s="71">
        <v>8.6270592183889633E-2</v>
      </c>
      <c r="DJ1447" s="71">
        <v>0.21394099728465507</v>
      </c>
      <c r="DK1447" s="71">
        <v>8.7954152852167372E-2</v>
      </c>
      <c r="DL1447" s="71">
        <v>0.23245031838915542</v>
      </c>
      <c r="DM1447" s="71">
        <v>0.11035376682768777</v>
      </c>
      <c r="DN1447" s="71">
        <v>5.3569099807333972E-2</v>
      </c>
      <c r="DO1447" s="71">
        <v>0.15319568546468304</v>
      </c>
      <c r="DQ1447" s="71"/>
      <c r="DR1447" s="71"/>
      <c r="DS1447" s="71"/>
      <c r="DT1447" s="71"/>
      <c r="DU1447" s="71"/>
      <c r="DV1447" s="71"/>
      <c r="DW1447" s="71"/>
      <c r="DX1447" s="71"/>
      <c r="DY1447" s="71"/>
      <c r="DZ1447" s="71"/>
      <c r="EA1447" s="71"/>
      <c r="EB1447" s="71"/>
      <c r="EC1447" s="71"/>
      <c r="ED1447" s="71"/>
    </row>
    <row r="1448" spans="1:134">
      <c r="A1448" s="4">
        <v>5345</v>
      </c>
      <c r="B1448" s="46" t="s">
        <v>10846</v>
      </c>
      <c r="C1448" s="65" t="str">
        <f t="shared" si="49"/>
        <v>5345</v>
      </c>
      <c r="D1448" s="69">
        <v>272722.43</v>
      </c>
      <c r="E1448" s="68">
        <v>2188927.56</v>
      </c>
      <c r="F1448" s="68">
        <v>78355.570000000007</v>
      </c>
      <c r="G1448" s="69">
        <v>146974.44000000018</v>
      </c>
      <c r="H1448" s="70">
        <v>84.997916750161934</v>
      </c>
      <c r="I1448" s="70">
        <v>7.1977382125207656</v>
      </c>
      <c r="J1448" s="69">
        <v>361809.52</v>
      </c>
      <c r="K1448" s="69">
        <v>351018.05999999994</v>
      </c>
      <c r="L1448" s="69">
        <v>383384.6999999999</v>
      </c>
      <c r="M1448" s="69">
        <v>342262.41</v>
      </c>
      <c r="N1448" s="69">
        <v>374328.16</v>
      </c>
      <c r="O1448" s="69">
        <v>540326.24999999988</v>
      </c>
      <c r="P1448" s="69">
        <v>218423.42000000007</v>
      </c>
      <c r="Q1448" s="69">
        <v>234083.15999999995</v>
      </c>
      <c r="R1448" s="69">
        <v>462478.43</v>
      </c>
      <c r="S1448" s="69">
        <v>354871.75000000006</v>
      </c>
      <c r="T1448" s="69">
        <v>309851.57999999996</v>
      </c>
      <c r="U1448" s="69">
        <v>336496.79000000004</v>
      </c>
      <c r="V1448" s="69">
        <v>272722.43</v>
      </c>
      <c r="W1448" s="70">
        <v>111.38717073431003</v>
      </c>
      <c r="X1448" s="70">
        <v>107.77952303388744</v>
      </c>
      <c r="Y1448" s="70">
        <v>124.71330084976277</v>
      </c>
      <c r="Z1448" s="71">
        <v>92.10158181294338</v>
      </c>
      <c r="AA1448" s="71">
        <v>95.575953913438127</v>
      </c>
      <c r="AB1448" s="71">
        <v>99.821334034956593</v>
      </c>
      <c r="AC1448" s="71">
        <v>61.361022983315628</v>
      </c>
      <c r="AD1448" s="71">
        <v>93.769373621509047</v>
      </c>
      <c r="AE1448" s="71">
        <v>78.95986564375302</v>
      </c>
      <c r="AF1448" s="71">
        <v>91.504493884544274</v>
      </c>
      <c r="AG1448" s="71">
        <v>81.18345777513602</v>
      </c>
      <c r="AH1448" s="71">
        <v>86.963019841560765</v>
      </c>
      <c r="AI1448" s="71">
        <v>119.86351801828587</v>
      </c>
      <c r="AJ1448" s="71">
        <v>2.8141755705056504</v>
      </c>
      <c r="AK1448" s="71">
        <v>-11.95409266738735</v>
      </c>
      <c r="AL1448" s="71">
        <v>8.6000140386840904</v>
      </c>
      <c r="AM1448" s="71">
        <v>-23.763268998027954</v>
      </c>
      <c r="AN1448" s="71">
        <v>-18.311932546051711</v>
      </c>
      <c r="AO1448" s="71">
        <v>-6.9271964192051954</v>
      </c>
      <c r="AP1448" s="71">
        <v>-36.887804384729264</v>
      </c>
      <c r="AQ1448" s="71">
        <v>55.584454738615243</v>
      </c>
      <c r="AR1448" s="71">
        <v>41.900968877503033</v>
      </c>
      <c r="AS1448" s="71">
        <v>-18.840729691128811</v>
      </c>
      <c r="AT1448" s="71">
        <v>7.227768822469649</v>
      </c>
      <c r="AU1448" s="71">
        <v>12.574975565309931</v>
      </c>
      <c r="AV1448" s="72">
        <v>40.31323549703896</v>
      </c>
      <c r="AW1448" s="73">
        <v>9903.2600000000675</v>
      </c>
      <c r="AX1448" s="73">
        <v>-47658.120000000112</v>
      </c>
      <c r="AY1448" s="73">
        <v>30360.159999999858</v>
      </c>
      <c r="AZ1448" s="73">
        <v>-106684.44999999995</v>
      </c>
      <c r="BA1448" s="73">
        <v>-83912.769999999844</v>
      </c>
      <c r="BB1448" s="73">
        <v>-32923.110000000102</v>
      </c>
      <c r="BC1448" s="73">
        <v>-127664.07999999999</v>
      </c>
      <c r="BD1448" s="73">
        <v>83629.0799999999</v>
      </c>
      <c r="BE1448" s="73">
        <v>136562.09999999998</v>
      </c>
      <c r="BF1448" s="73">
        <v>-82381.749999999884</v>
      </c>
      <c r="BG1448" s="73">
        <v>20885.780000000028</v>
      </c>
      <c r="BH1448" s="73">
        <v>37587.740000000049</v>
      </c>
      <c r="BI1448" s="73">
        <v>78355.570000000007</v>
      </c>
      <c r="BJ1448" s="71">
        <v>17.380386717571938</v>
      </c>
      <c r="BK1448" s="71">
        <v>15.451933385879933</v>
      </c>
      <c r="BL1448" s="71">
        <v>13.459469423540675</v>
      </c>
      <c r="BM1448" s="71">
        <v>15.914920670787481</v>
      </c>
      <c r="BN1448" s="71">
        <v>6.3750052886595672</v>
      </c>
      <c r="BO1448" s="71">
        <v>15.13981656038051</v>
      </c>
      <c r="BP1448" s="71">
        <v>18.510381365811316</v>
      </c>
      <c r="BQ1448" s="71">
        <v>18.930640754150037</v>
      </c>
      <c r="BR1448" s="72">
        <v>16.396727785819142</v>
      </c>
      <c r="BS1448" s="72">
        <v>12.267151852622304</v>
      </c>
      <c r="BT1448" s="71">
        <v>15.340495080072479</v>
      </c>
      <c r="BU1448" s="71">
        <v>13.242161101621651</v>
      </c>
      <c r="BV1448" s="71">
        <v>14.343411905538588</v>
      </c>
      <c r="BW1448" s="71">
        <v>14.069010614281918</v>
      </c>
      <c r="BX1448" s="75">
        <v>6743</v>
      </c>
      <c r="BY1448" s="75">
        <v>6361</v>
      </c>
      <c r="BZ1448" s="75">
        <v>6454</v>
      </c>
      <c r="CA1448" s="75">
        <v>6023</v>
      </c>
      <c r="CB1448" s="75">
        <v>5852</v>
      </c>
      <c r="CC1448" s="75">
        <v>8979</v>
      </c>
      <c r="CD1448" s="75">
        <v>3561</v>
      </c>
      <c r="CE1448" s="75">
        <v>3530</v>
      </c>
      <c r="CF1448" s="75">
        <v>6205</v>
      </c>
      <c r="CG1448" s="75">
        <v>5623</v>
      </c>
      <c r="CH1448" s="75">
        <v>4732</v>
      </c>
      <c r="CI1448" s="75">
        <v>5232</v>
      </c>
      <c r="CJ1448" s="75">
        <v>4078</v>
      </c>
      <c r="CK1448" s="75">
        <v>32961</v>
      </c>
      <c r="CL1448" s="73">
        <v>538498.60999999975</v>
      </c>
      <c r="CM1448" s="73">
        <v>441372.46999999991</v>
      </c>
      <c r="CN1448" s="73">
        <v>488294.33999999985</v>
      </c>
      <c r="CO1448" s="73">
        <v>678435.83000000019</v>
      </c>
      <c r="CP1448" s="73">
        <v>857209.7200000002</v>
      </c>
      <c r="CQ1448" s="73">
        <v>730215.73</v>
      </c>
      <c r="CR1448" s="73">
        <v>724135.34999999986</v>
      </c>
      <c r="CS1448" s="73">
        <v>988854.75000000012</v>
      </c>
      <c r="CT1448" s="73">
        <v>831576.97000000032</v>
      </c>
      <c r="CU1448" s="73">
        <v>731188.71</v>
      </c>
      <c r="CV1448" s="73">
        <v>839245.71000000008</v>
      </c>
      <c r="CW1448" s="73">
        <v>788557.4800000001</v>
      </c>
      <c r="CX1448" s="73">
        <v>670834.01</v>
      </c>
      <c r="CY1448" s="77"/>
      <c r="CZ1448" s="4">
        <v>5345</v>
      </c>
      <c r="DA1448" s="76" t="str">
        <f t="shared" si="50"/>
        <v>5345</v>
      </c>
      <c r="DB1448" s="71">
        <v>0.650172562736406</v>
      </c>
      <c r="DC1448" s="71">
        <v>0.54887699046647154</v>
      </c>
      <c r="DD1448" s="71">
        <v>0.17088244163805819</v>
      </c>
      <c r="DE1448" s="71">
        <v>0.13769720631280241</v>
      </c>
      <c r="DF1448" s="71">
        <v>9.5576678906739862E-2</v>
      </c>
      <c r="DG1448" s="71">
        <v>0.10003752986909988</v>
      </c>
      <c r="DH1448" s="71">
        <v>0.12364099461787674</v>
      </c>
      <c r="DI1448" s="71">
        <v>0.34352742009070836</v>
      </c>
      <c r="DJ1448" s="71">
        <v>0.10122557545328649</v>
      </c>
      <c r="DK1448" s="71">
        <v>3.0381616759375112E-2</v>
      </c>
      <c r="DL1448" s="71">
        <v>9.2004317960386162E-2</v>
      </c>
      <c r="DM1448" s="71">
        <v>0.12735567075007559</v>
      </c>
      <c r="DN1448" s="71">
        <v>3.7048847264726882E-2</v>
      </c>
      <c r="DO1448" s="71">
        <v>0.1126616020874414</v>
      </c>
      <c r="DQ1448" s="71"/>
      <c r="DR1448" s="71"/>
      <c r="DS1448" s="71"/>
      <c r="DT1448" s="71"/>
      <c r="DU1448" s="71"/>
      <c r="DV1448" s="71"/>
      <c r="DW1448" s="71"/>
      <c r="DX1448" s="71"/>
      <c r="DY1448" s="71"/>
      <c r="DZ1448" s="71"/>
      <c r="EA1448" s="71"/>
      <c r="EB1448" s="71"/>
      <c r="EC1448" s="71"/>
      <c r="ED1448" s="71"/>
    </row>
    <row r="1449" spans="1:134">
      <c r="A1449" s="4">
        <v>1523</v>
      </c>
      <c r="B1449" s="46" t="s">
        <v>10853</v>
      </c>
      <c r="C1449" s="65" t="str">
        <f t="shared" si="49"/>
        <v>1523</v>
      </c>
      <c r="D1449" s="69">
        <v>695941</v>
      </c>
      <c r="E1449" s="68">
        <v>8154486.3199999994</v>
      </c>
      <c r="F1449" s="68">
        <v>116288.03000000014</v>
      </c>
      <c r="G1449" s="69">
        <v>1973144.1199999992</v>
      </c>
      <c r="H1449" s="70">
        <v>109.58911500000106</v>
      </c>
      <c r="I1449" s="70">
        <v>31.920965643998798</v>
      </c>
      <c r="J1449" s="69">
        <v>1148651.71</v>
      </c>
      <c r="K1449" s="69">
        <v>990848.44</v>
      </c>
      <c r="L1449" s="69">
        <v>965261.34999999986</v>
      </c>
      <c r="M1449" s="69">
        <v>1084940.2200000002</v>
      </c>
      <c r="N1449" s="69">
        <v>1580072.7400000005</v>
      </c>
      <c r="O1449" s="69">
        <v>1779792.9699999997</v>
      </c>
      <c r="P1449" s="69">
        <v>926100.16999999993</v>
      </c>
      <c r="Q1449" s="69">
        <v>907426.0199999999</v>
      </c>
      <c r="R1449" s="69">
        <v>1883278.1199999999</v>
      </c>
      <c r="S1449" s="69">
        <v>990084.94999999984</v>
      </c>
      <c r="T1449" s="69">
        <v>1345386.3000000003</v>
      </c>
      <c r="U1449" s="69">
        <v>1406269.7600000002</v>
      </c>
      <c r="V1449" s="69">
        <v>695941</v>
      </c>
      <c r="W1449" s="70">
        <v>123.66526016595508</v>
      </c>
      <c r="X1449" s="70">
        <v>107.37247816872753</v>
      </c>
      <c r="Y1449" s="70">
        <v>99.336202495492202</v>
      </c>
      <c r="Z1449" s="71">
        <v>93.30746467091214</v>
      </c>
      <c r="AA1449" s="71">
        <v>101.14822092106135</v>
      </c>
      <c r="AB1449" s="71">
        <v>96.544293429085997</v>
      </c>
      <c r="AC1449" s="71">
        <v>91.796904984406268</v>
      </c>
      <c r="AD1449" s="71">
        <v>92.564082835366619</v>
      </c>
      <c r="AE1449" s="71">
        <v>105.17466743905108</v>
      </c>
      <c r="AF1449" s="71">
        <v>111.01339929672405</v>
      </c>
      <c r="AG1449" s="71">
        <v>145.47987285846605</v>
      </c>
      <c r="AH1449" s="71">
        <v>124.92508664295829</v>
      </c>
      <c r="AI1449" s="71">
        <v>96.816969400275227</v>
      </c>
      <c r="AJ1449" s="71">
        <v>3.9526801841662351</v>
      </c>
      <c r="AK1449" s="71">
        <v>0.59050480584494913</v>
      </c>
      <c r="AL1449" s="71">
        <v>-2.1637128631529556</v>
      </c>
      <c r="AM1449" s="71">
        <v>-2.0571090334518649</v>
      </c>
      <c r="AN1449" s="71">
        <v>-5.655045525465086</v>
      </c>
      <c r="AO1449" s="71">
        <v>-2.2585009477882112</v>
      </c>
      <c r="AP1449" s="71">
        <v>-7.2763557373748071</v>
      </c>
      <c r="AQ1449" s="71">
        <v>18.858131732634131</v>
      </c>
      <c r="AR1449" s="71">
        <v>108.81315512659273</v>
      </c>
      <c r="AS1449" s="71">
        <v>-17.806437219418171</v>
      </c>
      <c r="AT1449" s="71">
        <v>55.962272094128672</v>
      </c>
      <c r="AU1449" s="71">
        <v>61.574764519220324</v>
      </c>
      <c r="AV1449" s="72">
        <v>20.061663791699402</v>
      </c>
      <c r="AW1449" s="73">
        <v>43676.15000000014</v>
      </c>
      <c r="AX1449" s="73">
        <v>5816.6600000000326</v>
      </c>
      <c r="AY1449" s="73">
        <v>-21347.380000000587</v>
      </c>
      <c r="AZ1449" s="73">
        <v>-22787.159999999916</v>
      </c>
      <c r="BA1449" s="73">
        <v>-94709.70999999973</v>
      </c>
      <c r="BB1449" s="73">
        <v>-11410.5</v>
      </c>
      <c r="BC1449" s="73">
        <v>-72674.389999999898</v>
      </c>
      <c r="BD1449" s="73">
        <v>143972.97999999986</v>
      </c>
      <c r="BE1449" s="73">
        <v>981381.82000000018</v>
      </c>
      <c r="BF1449" s="73">
        <v>-214492.29000000015</v>
      </c>
      <c r="BG1449" s="73">
        <v>482750.56000000041</v>
      </c>
      <c r="BH1449" s="73">
        <v>535917.41000000027</v>
      </c>
      <c r="BI1449" s="73">
        <v>116288.03000000014</v>
      </c>
      <c r="BJ1449" s="71">
        <v>20.992120818508486</v>
      </c>
      <c r="BK1449" s="71">
        <v>18.722300994388416</v>
      </c>
      <c r="BL1449" s="71">
        <v>16.178094726671368</v>
      </c>
      <c r="BM1449" s="71">
        <v>17.799820969761861</v>
      </c>
      <c r="BN1449" s="71">
        <v>5.199315945351815</v>
      </c>
      <c r="BO1449" s="71">
        <v>12.494926807977635</v>
      </c>
      <c r="BP1449" s="71">
        <v>24.517937155962439</v>
      </c>
      <c r="BQ1449" s="71">
        <v>27.984522426614838</v>
      </c>
      <c r="BR1449" s="72">
        <v>20.140134564433311</v>
      </c>
      <c r="BS1449" s="72">
        <v>18.549595668770216</v>
      </c>
      <c r="BT1449" s="71">
        <v>21.968277529398339</v>
      </c>
      <c r="BU1449" s="71">
        <v>18.330065107544293</v>
      </c>
      <c r="BV1449" s="71">
        <v>16.235473199832711</v>
      </c>
      <c r="BW1449" s="71">
        <v>19.62122340057411</v>
      </c>
      <c r="BX1449" s="75">
        <v>34144</v>
      </c>
      <c r="BY1449" s="75">
        <v>30361</v>
      </c>
      <c r="BZ1449" s="75">
        <v>29306</v>
      </c>
      <c r="CA1449" s="75">
        <v>30809</v>
      </c>
      <c r="CB1449" s="75">
        <v>36921</v>
      </c>
      <c r="CC1449" s="75">
        <v>41452</v>
      </c>
      <c r="CD1449" s="75">
        <v>28456</v>
      </c>
      <c r="CE1449" s="75">
        <v>26928</v>
      </c>
      <c r="CF1449" s="75">
        <v>36444</v>
      </c>
      <c r="CG1449" s="75">
        <v>29473</v>
      </c>
      <c r="CH1449" s="75">
        <v>27048</v>
      </c>
      <c r="CI1449" s="75">
        <v>33027</v>
      </c>
      <c r="CJ1449" s="75">
        <v>18550</v>
      </c>
      <c r="CK1449" s="75">
        <v>199926</v>
      </c>
      <c r="CL1449" s="73">
        <v>1655633.2500000007</v>
      </c>
      <c r="CM1449" s="73">
        <v>1486428.46</v>
      </c>
      <c r="CN1449" s="73">
        <v>1495297.0400000003</v>
      </c>
      <c r="CO1449" s="73">
        <v>1716817.3600000003</v>
      </c>
      <c r="CP1449" s="73">
        <v>1615084.6300000006</v>
      </c>
      <c r="CQ1449" s="73">
        <v>1167655.55</v>
      </c>
      <c r="CR1449" s="73">
        <v>809950.79000000015</v>
      </c>
      <c r="CS1449" s="73">
        <v>1743426.2100000002</v>
      </c>
      <c r="CT1449" s="73">
        <v>1384179.0099999998</v>
      </c>
      <c r="CU1449" s="73">
        <v>1273047.1300000001</v>
      </c>
      <c r="CV1449" s="73">
        <v>1107347.9000000001</v>
      </c>
      <c r="CW1449" s="73">
        <v>1156716.5500000003</v>
      </c>
      <c r="CX1449" s="73">
        <v>1270797.79</v>
      </c>
      <c r="CY1449" s="77"/>
      <c r="CZ1449" s="4">
        <v>1523</v>
      </c>
      <c r="DA1449" s="76" t="str">
        <f t="shared" si="50"/>
        <v>1523</v>
      </c>
      <c r="DB1449" s="71">
        <v>1.2683260476730069</v>
      </c>
      <c r="DC1449" s="71">
        <v>1.4601968506089962</v>
      </c>
      <c r="DD1449" s="71">
        <v>0.30893083703148999</v>
      </c>
      <c r="DE1449" s="71">
        <v>0.24963579634311112</v>
      </c>
      <c r="DF1449" s="71">
        <v>0.14556882259586396</v>
      </c>
      <c r="DG1449" s="71">
        <v>0.1553497589392569</v>
      </c>
      <c r="DH1449" s="71">
        <v>9.9728988591128068E-2</v>
      </c>
      <c r="DI1449" s="71">
        <v>8.977899265000211E-2</v>
      </c>
      <c r="DJ1449" s="71">
        <v>6.5093821756869508E-2</v>
      </c>
      <c r="DK1449" s="71">
        <v>5.5041271694898621E-2</v>
      </c>
      <c r="DL1449" s="71">
        <v>0.27487508045305636</v>
      </c>
      <c r="DM1449" s="71">
        <v>8.2340607293728746E-2</v>
      </c>
      <c r="DN1449" s="71">
        <v>3.4318128065798661E-2</v>
      </c>
      <c r="DO1449" s="71">
        <v>0.10553734054330596</v>
      </c>
      <c r="DQ1449" s="71"/>
      <c r="DR1449" s="71"/>
      <c r="DS1449" s="71"/>
      <c r="DT1449" s="71"/>
      <c r="DU1449" s="71"/>
      <c r="DV1449" s="71"/>
      <c r="DW1449" s="71"/>
      <c r="DX1449" s="71"/>
      <c r="DY1449" s="71"/>
      <c r="DZ1449" s="71"/>
      <c r="EA1449" s="71"/>
      <c r="EB1449" s="71"/>
      <c r="EC1449" s="71"/>
      <c r="ED1449" s="71"/>
    </row>
    <row r="1450" spans="1:134">
      <c r="A1450" s="4">
        <v>5356</v>
      </c>
      <c r="B1450" s="46" t="s">
        <v>10860</v>
      </c>
      <c r="C1450" s="65" t="str">
        <f t="shared" si="49"/>
        <v>5356</v>
      </c>
      <c r="D1450" s="69">
        <v>162633.84000000003</v>
      </c>
      <c r="E1450" s="68">
        <v>1696792.4099999997</v>
      </c>
      <c r="F1450" s="68">
        <v>73686.690000000061</v>
      </c>
      <c r="G1450" s="69">
        <v>712996.12999999989</v>
      </c>
      <c r="H1450" s="70">
        <v>134.16851016220863</v>
      </c>
      <c r="I1450" s="70">
        <v>72.47396076756867</v>
      </c>
      <c r="J1450" s="69">
        <v>169782.96999999994</v>
      </c>
      <c r="K1450" s="69">
        <v>176991.8</v>
      </c>
      <c r="L1450" s="69">
        <v>179221.74</v>
      </c>
      <c r="M1450" s="69">
        <v>222061.61999999997</v>
      </c>
      <c r="N1450" s="69">
        <v>321695.71999999997</v>
      </c>
      <c r="O1450" s="69">
        <v>390918.74999999994</v>
      </c>
      <c r="P1450" s="69">
        <v>177456.06000000003</v>
      </c>
      <c r="Q1450" s="69">
        <v>218520.86999999994</v>
      </c>
      <c r="R1450" s="69">
        <v>397678</v>
      </c>
      <c r="S1450" s="69">
        <v>217632.96000000002</v>
      </c>
      <c r="T1450" s="69">
        <v>255862.15</v>
      </c>
      <c r="U1450" s="69">
        <v>267008.52999999997</v>
      </c>
      <c r="V1450" s="69">
        <v>162633.84000000003</v>
      </c>
      <c r="W1450" s="70">
        <v>112.98296419323192</v>
      </c>
      <c r="X1450" s="70">
        <v>121.56295136843882</v>
      </c>
      <c r="Y1450" s="70">
        <v>117.94307613838689</v>
      </c>
      <c r="Z1450" s="71">
        <v>119.71970396141501</v>
      </c>
      <c r="AA1450" s="71">
        <v>120.44525229742828</v>
      </c>
      <c r="AB1450" s="71">
        <v>106.13081006245031</v>
      </c>
      <c r="AC1450" s="71">
        <v>110.7399789591865</v>
      </c>
      <c r="AD1450" s="71">
        <v>131.04942694290403</v>
      </c>
      <c r="AE1450" s="71">
        <v>126.37932494522894</v>
      </c>
      <c r="AF1450" s="71">
        <v>121.8943676309779</v>
      </c>
      <c r="AG1450" s="71">
        <v>156.73809388121276</v>
      </c>
      <c r="AH1450" s="71">
        <v>154.47612527706099</v>
      </c>
      <c r="AI1450" s="71">
        <v>150.06167995634169</v>
      </c>
      <c r="AJ1450" s="71">
        <v>-7.4663858914486125</v>
      </c>
      <c r="AK1450" s="71">
        <v>-7.5736461979806657</v>
      </c>
      <c r="AL1450" s="71">
        <v>-0.8372097758446051</v>
      </c>
      <c r="AM1450" s="71">
        <v>18.436887695864645</v>
      </c>
      <c r="AN1450" s="71">
        <v>31.680314746745953</v>
      </c>
      <c r="AO1450" s="71">
        <v>35.606897616326137</v>
      </c>
      <c r="AP1450" s="71">
        <v>19.311546468898875</v>
      </c>
      <c r="AQ1450" s="71">
        <v>67.956208890206767</v>
      </c>
      <c r="AR1450" s="71">
        <v>151.24498556256478</v>
      </c>
      <c r="AS1450" s="71">
        <v>8.9405578483614079</v>
      </c>
      <c r="AT1450" s="71">
        <v>107.96591520449228</v>
      </c>
      <c r="AU1450" s="71">
        <v>97.895592138800552</v>
      </c>
      <c r="AV1450" s="72">
        <v>82.843227691949764</v>
      </c>
      <c r="AW1450" s="73">
        <v>-13699.510000000009</v>
      </c>
      <c r="AX1450" s="73">
        <v>-14503.149999999994</v>
      </c>
      <c r="AY1450" s="73">
        <v>-1513.1299999999464</v>
      </c>
      <c r="AZ1450" s="73">
        <v>34567.989999999991</v>
      </c>
      <c r="BA1450" s="73">
        <v>77407.169999999955</v>
      </c>
      <c r="BB1450" s="73">
        <v>109732.06000000006</v>
      </c>
      <c r="BC1450" s="73">
        <v>28722.71000000005</v>
      </c>
      <c r="BD1450" s="73">
        <v>88415.009999999937</v>
      </c>
      <c r="BE1450" s="73">
        <v>239395.04</v>
      </c>
      <c r="BF1450" s="73">
        <v>17860.750000000029</v>
      </c>
      <c r="BG1450" s="73">
        <v>132831.34000000003</v>
      </c>
      <c r="BH1450" s="73">
        <v>132084.58999999997</v>
      </c>
      <c r="BI1450" s="73">
        <v>73686.690000000061</v>
      </c>
      <c r="BJ1450" s="71">
        <v>17.248661882815856</v>
      </c>
      <c r="BK1450" s="71">
        <v>8.4043469392217904</v>
      </c>
      <c r="BL1450" s="71">
        <v>8.5070402675382173</v>
      </c>
      <c r="BM1450" s="71">
        <v>11.877452966847066</v>
      </c>
      <c r="BN1450" s="71">
        <v>0.55655097483685756</v>
      </c>
      <c r="BO1450" s="71">
        <v>11.048123788663098</v>
      </c>
      <c r="BP1450" s="71">
        <v>19.036311861482659</v>
      </c>
      <c r="BQ1450" s="71">
        <v>17.159675704747244</v>
      </c>
      <c r="BR1450" s="72">
        <v>17.974912664464963</v>
      </c>
      <c r="BS1450" s="72">
        <v>14.852261532218623</v>
      </c>
      <c r="BT1450" s="71">
        <v>17.458035331217982</v>
      </c>
      <c r="BU1450" s="71">
        <v>14.980346399045157</v>
      </c>
      <c r="BV1450" s="71">
        <v>11.603913478635885</v>
      </c>
      <c r="BW1450" s="71">
        <v>15.012516399262271</v>
      </c>
      <c r="BX1450" s="75">
        <v>4188</v>
      </c>
      <c r="BY1450" s="75">
        <v>4325</v>
      </c>
      <c r="BZ1450" s="75">
        <v>4216</v>
      </c>
      <c r="CA1450" s="75">
        <v>4846</v>
      </c>
      <c r="CB1450" s="75">
        <v>6100</v>
      </c>
      <c r="CC1450" s="75">
        <v>7171</v>
      </c>
      <c r="CD1450" s="75">
        <v>4086</v>
      </c>
      <c r="CE1450" s="75">
        <v>4742</v>
      </c>
      <c r="CF1450" s="75">
        <v>6782</v>
      </c>
      <c r="CG1450" s="75">
        <v>4944</v>
      </c>
      <c r="CH1450" s="75">
        <v>5360</v>
      </c>
      <c r="CI1450" s="75">
        <v>5732</v>
      </c>
      <c r="CJ1450" s="75">
        <v>3379</v>
      </c>
      <c r="CK1450" s="75">
        <v>35025</v>
      </c>
      <c r="CL1450" s="73">
        <v>469945.54999999993</v>
      </c>
      <c r="CM1450" s="73">
        <v>437747.16000000003</v>
      </c>
      <c r="CN1450" s="73">
        <v>434707.84</v>
      </c>
      <c r="CO1450" s="73">
        <v>465666.88999999996</v>
      </c>
      <c r="CP1450" s="73">
        <v>585298.24</v>
      </c>
      <c r="CQ1450" s="73">
        <v>480172.66</v>
      </c>
      <c r="CR1450" s="73">
        <v>521503.41</v>
      </c>
      <c r="CS1450" s="73">
        <v>605912.35999999987</v>
      </c>
      <c r="CT1450" s="73">
        <v>545911.55999999994</v>
      </c>
      <c r="CU1450" s="73">
        <v>522877.77000000014</v>
      </c>
      <c r="CV1450" s="73">
        <v>503172.71</v>
      </c>
      <c r="CW1450" s="73">
        <v>468324.75</v>
      </c>
      <c r="CX1450" s="73">
        <v>476132.60999999993</v>
      </c>
      <c r="CY1450" s="77"/>
      <c r="CZ1450" s="4">
        <v>5356</v>
      </c>
      <c r="DA1450" s="76" t="str">
        <f t="shared" si="50"/>
        <v>5356</v>
      </c>
      <c r="DB1450" s="71">
        <v>1.7582071359273588</v>
      </c>
      <c r="DC1450" s="71">
        <v>2.0888488129470426</v>
      </c>
      <c r="DD1450" s="71">
        <v>0.53512214953122017</v>
      </c>
      <c r="DE1450" s="71">
        <v>0.26299238338429048</v>
      </c>
      <c r="DF1450" s="71">
        <v>1.3641490601099082</v>
      </c>
      <c r="DG1450" s="71">
        <v>0.28134550552715093</v>
      </c>
      <c r="DH1450" s="71">
        <v>0.39896854071748811</v>
      </c>
      <c r="DI1450" s="71">
        <v>1.1945263884191324</v>
      </c>
      <c r="DJ1450" s="71">
        <v>0.35703758113326989</v>
      </c>
      <c r="DK1450" s="71">
        <v>1.0148714664308656</v>
      </c>
      <c r="DL1450" s="71">
        <v>0.18210500920542655</v>
      </c>
      <c r="DM1450" s="71">
        <v>0.17587103685648475</v>
      </c>
      <c r="DN1450" s="72">
        <v>0</v>
      </c>
      <c r="DO1450" s="71">
        <v>0.46765375897146066</v>
      </c>
      <c r="DQ1450" s="71"/>
      <c r="DR1450" s="71"/>
      <c r="DS1450" s="71"/>
      <c r="DT1450" s="71"/>
      <c r="DU1450" s="71"/>
      <c r="DV1450" s="71"/>
      <c r="DW1450" s="71"/>
      <c r="DX1450" s="71"/>
      <c r="DY1450" s="71"/>
      <c r="DZ1450" s="71"/>
      <c r="EA1450" s="71"/>
      <c r="EB1450" s="71"/>
      <c r="EC1450" s="71"/>
      <c r="ED1450" s="71"/>
    </row>
    <row r="1451" spans="1:134">
      <c r="A1451" s="4">
        <v>5354</v>
      </c>
      <c r="B1451" s="46" t="s">
        <v>10867</v>
      </c>
      <c r="C1451" s="65" t="str">
        <f t="shared" si="49"/>
        <v>5354</v>
      </c>
      <c r="D1451" s="69">
        <v>172737.93000000002</v>
      </c>
      <c r="E1451" s="68">
        <v>1937670.1699999995</v>
      </c>
      <c r="F1451" s="68">
        <v>46830.120000000054</v>
      </c>
      <c r="G1451" s="69">
        <v>637944.29999999981</v>
      </c>
      <c r="H1451" s="70">
        <v>129.82330438585069</v>
      </c>
      <c r="I1451" s="70">
        <v>49.082988553578602</v>
      </c>
      <c r="J1451" s="69">
        <v>232619.34</v>
      </c>
      <c r="K1451" s="69">
        <v>224646.37</v>
      </c>
      <c r="L1451" s="69">
        <v>200233.88999999996</v>
      </c>
      <c r="M1451" s="69">
        <v>207150.70999999996</v>
      </c>
      <c r="N1451" s="69">
        <v>324858.96999999997</v>
      </c>
      <c r="O1451" s="69">
        <v>396611.34999999992</v>
      </c>
      <c r="P1451" s="69">
        <v>204786.62</v>
      </c>
      <c r="Q1451" s="69">
        <v>197120.75</v>
      </c>
      <c r="R1451" s="69">
        <v>482208.56000000006</v>
      </c>
      <c r="S1451" s="69">
        <v>218072.63</v>
      </c>
      <c r="T1451" s="69">
        <v>292688.03999999998</v>
      </c>
      <c r="U1451" s="69">
        <v>370055.63999999996</v>
      </c>
      <c r="V1451" s="69">
        <v>172737.93000000002</v>
      </c>
      <c r="W1451" s="70">
        <v>127.44270744565833</v>
      </c>
      <c r="X1451" s="70">
        <v>128.66743334947893</v>
      </c>
      <c r="Y1451" s="70">
        <v>114.58989315488365</v>
      </c>
      <c r="Z1451" s="71">
        <v>92.143826077890012</v>
      </c>
      <c r="AA1451" s="71">
        <v>110.87072056893331</v>
      </c>
      <c r="AB1451" s="71">
        <v>102.26855988253756</v>
      </c>
      <c r="AC1451" s="71">
        <v>114.32044745133069</v>
      </c>
      <c r="AD1451" s="71">
        <v>97.476096231901082</v>
      </c>
      <c r="AE1451" s="71">
        <v>114.16622346359256</v>
      </c>
      <c r="AF1451" s="71">
        <v>131.02402612311309</v>
      </c>
      <c r="AG1451" s="71">
        <v>212.1711706314104</v>
      </c>
      <c r="AH1451" s="71">
        <v>160.85561276034804</v>
      </c>
      <c r="AI1451" s="71">
        <v>111.8980365409963</v>
      </c>
      <c r="AJ1451" s="71">
        <v>3.2139235099329477</v>
      </c>
      <c r="AK1451" s="71">
        <v>11.402504571097438</v>
      </c>
      <c r="AL1451" s="71">
        <v>-3.6977785943217323</v>
      </c>
      <c r="AM1451" s="71">
        <v>-5.9894435333870284</v>
      </c>
      <c r="AN1451" s="71">
        <v>9.9851875355638988</v>
      </c>
      <c r="AO1451" s="71">
        <v>12.736635342071567</v>
      </c>
      <c r="AP1451" s="71">
        <v>18.546908944989184</v>
      </c>
      <c r="AQ1451" s="71">
        <v>26.783423773589575</v>
      </c>
      <c r="AR1451" s="71">
        <v>123.39970793624269</v>
      </c>
      <c r="AS1451" s="71">
        <v>-22.581379809174795</v>
      </c>
      <c r="AT1451" s="71">
        <v>70.588193124449532</v>
      </c>
      <c r="AU1451" s="71">
        <v>109.67909982544856</v>
      </c>
      <c r="AV1451" s="72">
        <v>37.193975496833808</v>
      </c>
      <c r="AW1451" s="73">
        <v>7243.4100000000035</v>
      </c>
      <c r="AX1451" s="73">
        <v>22993.479999999981</v>
      </c>
      <c r="AY1451" s="73">
        <v>-7688.5100000000675</v>
      </c>
      <c r="AZ1451" s="73">
        <v>-13197.640000000072</v>
      </c>
      <c r="BA1451" s="73">
        <v>29502.819999999949</v>
      </c>
      <c r="BB1451" s="73">
        <v>49274.599999999977</v>
      </c>
      <c r="BC1451" s="73">
        <v>32039.290000000008</v>
      </c>
      <c r="BD1451" s="73">
        <v>41642.420000000013</v>
      </c>
      <c r="BE1451" s="73">
        <v>266358.43000000011</v>
      </c>
      <c r="BF1451" s="73">
        <v>-63607.189999999886</v>
      </c>
      <c r="BG1451" s="73">
        <v>121112.25000000003</v>
      </c>
      <c r="BH1451" s="73">
        <v>193568.97999999998</v>
      </c>
      <c r="BI1451" s="73">
        <v>46830.120000000054</v>
      </c>
      <c r="BJ1451" s="71">
        <v>15.099047468170424</v>
      </c>
      <c r="BK1451" s="71">
        <v>12.27529665539741</v>
      </c>
      <c r="BL1451" s="71">
        <v>10.529619717743987</v>
      </c>
      <c r="BM1451" s="71">
        <v>12.915099560879584</v>
      </c>
      <c r="BN1451" s="71">
        <v>2.7698224459262235</v>
      </c>
      <c r="BO1451" s="71">
        <v>8.1929439298496245</v>
      </c>
      <c r="BP1451" s="71">
        <v>16.994927740179911</v>
      </c>
      <c r="BQ1451" s="71">
        <v>17.07723283110521</v>
      </c>
      <c r="BR1451" s="72">
        <v>15.736407470458516</v>
      </c>
      <c r="BS1451" s="72">
        <v>10.357379378542749</v>
      </c>
      <c r="BT1451" s="71">
        <v>17.752157307176208</v>
      </c>
      <c r="BU1451" s="71">
        <v>15.945692834122852</v>
      </c>
      <c r="BV1451" s="71">
        <v>11.382191638942146</v>
      </c>
      <c r="BW1451" s="71">
        <v>13.985239076215031</v>
      </c>
      <c r="BX1451" s="75">
        <v>5618</v>
      </c>
      <c r="BY1451" s="75">
        <v>5204</v>
      </c>
      <c r="BZ1451" s="75">
        <v>4674</v>
      </c>
      <c r="CA1451" s="75">
        <v>4974</v>
      </c>
      <c r="CB1451" s="75">
        <v>6807</v>
      </c>
      <c r="CC1451" s="75">
        <v>8211</v>
      </c>
      <c r="CD1451" s="75">
        <v>4912</v>
      </c>
      <c r="CE1451" s="75">
        <v>4805</v>
      </c>
      <c r="CF1451" s="75">
        <v>8282</v>
      </c>
      <c r="CG1451" s="75">
        <v>5245</v>
      </c>
      <c r="CH1451" s="75">
        <v>5813</v>
      </c>
      <c r="CI1451" s="75">
        <v>7218</v>
      </c>
      <c r="CJ1451" s="75">
        <v>3702</v>
      </c>
      <c r="CK1451" s="75">
        <v>39977</v>
      </c>
      <c r="CL1451" s="73">
        <v>510594.22000000003</v>
      </c>
      <c r="CM1451" s="73">
        <v>477574.09999999992</v>
      </c>
      <c r="CN1451" s="73">
        <v>434595.96</v>
      </c>
      <c r="CO1451" s="73">
        <v>523919.21000000014</v>
      </c>
      <c r="CP1451" s="73">
        <v>706492.09999999974</v>
      </c>
      <c r="CQ1451" s="73">
        <v>560292.64000000025</v>
      </c>
      <c r="CR1451" s="73">
        <v>467344.18999999994</v>
      </c>
      <c r="CS1451" s="73">
        <v>612157.23</v>
      </c>
      <c r="CT1451" s="73">
        <v>499949.70999999996</v>
      </c>
      <c r="CU1451" s="73">
        <v>455541.25999999995</v>
      </c>
      <c r="CV1451" s="73">
        <v>428636.41000000015</v>
      </c>
      <c r="CW1451" s="73">
        <v>409827.34</v>
      </c>
      <c r="CX1451" s="73">
        <v>435396.97000000015</v>
      </c>
      <c r="CY1451" s="77"/>
      <c r="CZ1451" s="4">
        <v>5354</v>
      </c>
      <c r="DA1451" s="76" t="str">
        <f t="shared" si="50"/>
        <v>5354</v>
      </c>
      <c r="DB1451" s="71">
        <v>2.585337544471471</v>
      </c>
      <c r="DC1451" s="71">
        <v>6.3325386773399011</v>
      </c>
      <c r="DD1451" s="71">
        <v>1.2334819458532111</v>
      </c>
      <c r="DE1451" s="71">
        <v>0.92727465473225745</v>
      </c>
      <c r="DF1451" s="71">
        <v>1.1258106208853755</v>
      </c>
      <c r="DG1451" s="71">
        <v>0.51209058977150057</v>
      </c>
      <c r="DH1451" s="71">
        <v>0.54134591386276065</v>
      </c>
      <c r="DI1451" s="71">
        <v>0.30174099730112186</v>
      </c>
      <c r="DJ1451" s="71">
        <v>0.34435627781770228</v>
      </c>
      <c r="DK1451" s="71">
        <v>7.1021701593592265E-2</v>
      </c>
      <c r="DL1451" s="71">
        <v>0.43765560118248042</v>
      </c>
      <c r="DM1451" s="71">
        <v>0.30059306024704541</v>
      </c>
      <c r="DN1451" s="71">
        <v>4.6647334538859157E-2</v>
      </c>
      <c r="DO1451" s="71">
        <v>0.30881058790725369</v>
      </c>
      <c r="DQ1451" s="71"/>
      <c r="DR1451" s="71"/>
      <c r="DS1451" s="71"/>
      <c r="DT1451" s="71"/>
      <c r="DU1451" s="71"/>
      <c r="DV1451" s="71"/>
      <c r="DW1451" s="71"/>
      <c r="DX1451" s="71"/>
      <c r="DY1451" s="71"/>
      <c r="DZ1451" s="71"/>
      <c r="EA1451" s="71"/>
      <c r="EB1451" s="71"/>
      <c r="EC1451" s="71"/>
      <c r="ED1451" s="71"/>
    </row>
    <row r="1452" spans="1:134">
      <c r="A1452" s="4">
        <v>1511</v>
      </c>
      <c r="B1452" s="46" t="s">
        <v>10874</v>
      </c>
      <c r="C1452" s="65" t="str">
        <f t="shared" si="49"/>
        <v>1511</v>
      </c>
      <c r="D1452" s="69">
        <v>68749.469999999987</v>
      </c>
      <c r="E1452" s="68">
        <v>1010643.5199999998</v>
      </c>
      <c r="F1452" s="68">
        <v>21969.5</v>
      </c>
      <c r="G1452" s="69">
        <v>283660.24000000022</v>
      </c>
      <c r="H1452" s="70">
        <v>99.888983601869626</v>
      </c>
      <c r="I1452" s="70">
        <v>39.018812097026554</v>
      </c>
      <c r="J1452" s="69">
        <v>86831.289999999979</v>
      </c>
      <c r="K1452" s="69">
        <v>78630.570000000022</v>
      </c>
      <c r="L1452" s="69">
        <v>83045.450000000012</v>
      </c>
      <c r="M1452" s="69">
        <v>90872.319999999992</v>
      </c>
      <c r="N1452" s="69">
        <v>157444.90999999997</v>
      </c>
      <c r="O1452" s="69">
        <v>236763.06999999995</v>
      </c>
      <c r="P1452" s="69">
        <v>116995.66</v>
      </c>
      <c r="Q1452" s="69">
        <v>108016.17000000001</v>
      </c>
      <c r="R1452" s="69">
        <v>370874.55</v>
      </c>
      <c r="S1452" s="69">
        <v>102015.36</v>
      </c>
      <c r="T1452" s="69">
        <v>126594.59</v>
      </c>
      <c r="U1452" s="69">
        <v>117397.71999999997</v>
      </c>
      <c r="V1452" s="69">
        <v>68749.469999999987</v>
      </c>
      <c r="W1452" s="70">
        <v>67.292618997494344</v>
      </c>
      <c r="X1452" s="70">
        <v>60.873095951863164</v>
      </c>
      <c r="Y1452" s="70">
        <v>64.14163502301362</v>
      </c>
      <c r="Z1452" s="71">
        <v>80.641386774232615</v>
      </c>
      <c r="AA1452" s="71">
        <v>141.39998376788864</v>
      </c>
      <c r="AB1452" s="71">
        <v>145.03641867114462</v>
      </c>
      <c r="AC1452" s="71">
        <v>88.434219356141725</v>
      </c>
      <c r="AD1452" s="71">
        <v>100.92799961488655</v>
      </c>
      <c r="AE1452" s="71">
        <v>136.59355829264189</v>
      </c>
      <c r="AF1452" s="71">
        <v>55.656942933211631</v>
      </c>
      <c r="AG1452" s="71">
        <v>100.07462597604994</v>
      </c>
      <c r="AH1452" s="71">
        <v>93.964155292180777</v>
      </c>
      <c r="AI1452" s="71">
        <v>103.85446075644273</v>
      </c>
      <c r="AJ1452" s="71">
        <v>-46.139530844631651</v>
      </c>
      <c r="AK1452" s="71">
        <v>-51.241116357646632</v>
      </c>
      <c r="AL1452" s="71">
        <v>-36.28248668284715</v>
      </c>
      <c r="AM1452" s="71">
        <v>-30.651022754919499</v>
      </c>
      <c r="AN1452" s="71">
        <v>-15.872167727199649</v>
      </c>
      <c r="AO1452" s="71">
        <v>0.79178592504125511</v>
      </c>
      <c r="AP1452" s="71">
        <v>-8.5858852621228827</v>
      </c>
      <c r="AQ1452" s="71">
        <v>28.535102441420591</v>
      </c>
      <c r="AR1452" s="71">
        <v>206.14931833558256</v>
      </c>
      <c r="AS1452" s="71">
        <v>-42.100170353110236</v>
      </c>
      <c r="AT1452" s="71">
        <v>53.172407509737305</v>
      </c>
      <c r="AU1452" s="71">
        <v>33.104368209660407</v>
      </c>
      <c r="AV1452" s="72">
        <v>46.963476034721708</v>
      </c>
      <c r="AW1452" s="73">
        <v>-74383.96000000005</v>
      </c>
      <c r="AX1452" s="73">
        <v>-82633.52</v>
      </c>
      <c r="AY1452" s="73">
        <v>-47288.34</v>
      </c>
      <c r="AZ1452" s="73">
        <v>-40163.960000000006</v>
      </c>
      <c r="BA1452" s="73">
        <v>-29664.479999999981</v>
      </c>
      <c r="BB1452" s="73">
        <v>7530.8100000000268</v>
      </c>
      <c r="BC1452" s="73">
        <v>-10988.579999999987</v>
      </c>
      <c r="BD1452" s="73">
        <v>23979.850000000006</v>
      </c>
      <c r="BE1452" s="73">
        <v>249732.83</v>
      </c>
      <c r="BF1452" s="73">
        <v>-74177.489999999976</v>
      </c>
      <c r="BG1452" s="73">
        <v>43946.16</v>
      </c>
      <c r="BH1452" s="73">
        <v>29197.969999999958</v>
      </c>
      <c r="BI1452" s="73">
        <v>21969.5</v>
      </c>
      <c r="BJ1452" s="71">
        <v>-11.750386744055675</v>
      </c>
      <c r="BK1452" s="71">
        <v>-2.2292906740741936</v>
      </c>
      <c r="BL1452" s="71">
        <v>10.702861610794187</v>
      </c>
      <c r="BM1452" s="71">
        <v>3.8042148034702015</v>
      </c>
      <c r="BN1452" s="71">
        <v>-13.66175046516293</v>
      </c>
      <c r="BO1452" s="71">
        <v>-12.959715708877525</v>
      </c>
      <c r="BP1452" s="71">
        <v>-8.6949325241577515</v>
      </c>
      <c r="BQ1452" s="71">
        <v>0.1966254651846667</v>
      </c>
      <c r="BR1452" s="72">
        <v>12.208342573910031</v>
      </c>
      <c r="BS1452" s="72">
        <v>-2.5789519549177924</v>
      </c>
      <c r="BT1452" s="71">
        <v>-10.521133041373147</v>
      </c>
      <c r="BU1452" s="71">
        <v>6.6870895099036929</v>
      </c>
      <c r="BV1452" s="71">
        <v>8.3868346486740233</v>
      </c>
      <c r="BW1452" s="71">
        <v>1.4779290308814081</v>
      </c>
      <c r="BX1452" s="75">
        <v>1602</v>
      </c>
      <c r="BY1452" s="75">
        <v>1471</v>
      </c>
      <c r="BZ1452" s="75">
        <v>1546</v>
      </c>
      <c r="CA1452" s="75">
        <v>1642</v>
      </c>
      <c r="CB1452" s="75">
        <v>2482</v>
      </c>
      <c r="CC1452" s="75">
        <v>3554</v>
      </c>
      <c r="CD1452" s="75">
        <v>1930</v>
      </c>
      <c r="CE1452" s="75">
        <v>1912</v>
      </c>
      <c r="CF1452" s="75">
        <v>5059</v>
      </c>
      <c r="CG1452" s="75">
        <v>1870</v>
      </c>
      <c r="CH1452" s="75">
        <v>2270</v>
      </c>
      <c r="CI1452" s="75">
        <v>2268</v>
      </c>
      <c r="CJ1452" s="75">
        <v>1406</v>
      </c>
      <c r="CK1452" s="75">
        <v>16715</v>
      </c>
      <c r="CL1452" s="73">
        <v>820433.78</v>
      </c>
      <c r="CM1452" s="73">
        <v>777420.45999999985</v>
      </c>
      <c r="CN1452" s="73">
        <v>812073.68000000028</v>
      </c>
      <c r="CO1452" s="73">
        <v>833259.67000000016</v>
      </c>
      <c r="CP1452" s="73">
        <v>793638.7200000002</v>
      </c>
      <c r="CQ1452" s="73">
        <v>690492.79</v>
      </c>
      <c r="CR1452" s="73">
        <v>590921.27000000025</v>
      </c>
      <c r="CS1452" s="73">
        <v>711385.7200000002</v>
      </c>
      <c r="CT1452" s="73">
        <v>637126.35</v>
      </c>
      <c r="CU1452" s="73">
        <v>649857.94000000006</v>
      </c>
      <c r="CV1452" s="73">
        <v>625581.62</v>
      </c>
      <c r="CW1452" s="73">
        <v>641921.45000000007</v>
      </c>
      <c r="CX1452" s="73">
        <v>668605.39999999991</v>
      </c>
      <c r="CY1452" s="77"/>
      <c r="CZ1452" s="4">
        <v>1511</v>
      </c>
      <c r="DA1452" s="76" t="str">
        <f t="shared" si="50"/>
        <v>1511</v>
      </c>
      <c r="DB1452" s="71">
        <v>1.2627045097313772</v>
      </c>
      <c r="DC1452" s="71">
        <v>3.7223159218713047</v>
      </c>
      <c r="DD1452" s="71">
        <v>0.76628861986599484</v>
      </c>
      <c r="DE1452" s="71">
        <v>0.43539960989042537</v>
      </c>
      <c r="DF1452" s="71">
        <v>2.0960697238945678</v>
      </c>
      <c r="DG1452" s="71">
        <v>0.3837999557344608</v>
      </c>
      <c r="DH1452" s="71">
        <v>0.57323096754742264</v>
      </c>
      <c r="DI1452" s="71">
        <v>0.9837515432375753</v>
      </c>
      <c r="DJ1452" s="71">
        <v>0.16846122924609233</v>
      </c>
      <c r="DK1452" s="71">
        <v>0</v>
      </c>
      <c r="DL1452" s="71">
        <v>2.3396315588910407E-3</v>
      </c>
      <c r="DM1452" s="71">
        <v>6.8380698352318983E-2</v>
      </c>
      <c r="DN1452" s="71">
        <v>0</v>
      </c>
      <c r="DO1452" s="71">
        <v>0.2419185539221714</v>
      </c>
      <c r="DQ1452" s="71"/>
      <c r="DR1452" s="71"/>
      <c r="DS1452" s="71"/>
      <c r="DT1452" s="71"/>
      <c r="DU1452" s="71"/>
      <c r="DV1452" s="71"/>
      <c r="DW1452" s="71"/>
      <c r="DX1452" s="71"/>
      <c r="DY1452" s="71"/>
      <c r="DZ1452" s="71"/>
      <c r="EA1452" s="71"/>
      <c r="EB1452" s="71"/>
      <c r="EC1452" s="71"/>
      <c r="ED1452" s="71"/>
    </row>
    <row r="1453" spans="1:134">
      <c r="A1453" s="4">
        <v>5122</v>
      </c>
      <c r="B1453" s="46" t="s">
        <v>10880</v>
      </c>
      <c r="C1453" s="65" t="str">
        <f t="shared" si="49"/>
        <v>5122</v>
      </c>
      <c r="D1453" s="69">
        <v>77729.87</v>
      </c>
      <c r="E1453" s="68">
        <v>1036471.1499999998</v>
      </c>
      <c r="F1453" s="68">
        <v>7614.359999999986</v>
      </c>
      <c r="G1453" s="69">
        <v>196070.76999999979</v>
      </c>
      <c r="H1453" s="70">
        <v>100.12922033141294</v>
      </c>
      <c r="I1453" s="70">
        <v>23.330637951401179</v>
      </c>
      <c r="J1453" s="69">
        <v>130269.45999999999</v>
      </c>
      <c r="K1453" s="69">
        <v>130425.03999999998</v>
      </c>
      <c r="L1453" s="69">
        <v>111585.5</v>
      </c>
      <c r="M1453" s="69">
        <v>132764.91999999995</v>
      </c>
      <c r="N1453" s="69">
        <v>185121.04999999993</v>
      </c>
      <c r="O1453" s="69">
        <v>256975.11999999994</v>
      </c>
      <c r="P1453" s="69">
        <v>149506.43999999997</v>
      </c>
      <c r="Q1453" s="69">
        <v>130451.77999999997</v>
      </c>
      <c r="R1453" s="69">
        <v>236987.56000000003</v>
      </c>
      <c r="S1453" s="69">
        <v>127717.04999999999</v>
      </c>
      <c r="T1453" s="69">
        <v>161965.27999999997</v>
      </c>
      <c r="U1453" s="69">
        <v>152113.16999999995</v>
      </c>
      <c r="V1453" s="69">
        <v>77729.87</v>
      </c>
      <c r="W1453" s="70">
        <v>94.109261717547483</v>
      </c>
      <c r="X1453" s="70">
        <v>101.13026185514784</v>
      </c>
      <c r="Y1453" s="70">
        <v>90.574835485877273</v>
      </c>
      <c r="Z1453" s="71">
        <v>79.742666329568763</v>
      </c>
      <c r="AA1453" s="71">
        <v>124.17365740426003</v>
      </c>
      <c r="AB1453" s="71">
        <v>130.99797573239096</v>
      </c>
      <c r="AC1453" s="71">
        <v>111.24470979782298</v>
      </c>
      <c r="AD1453" s="71">
        <v>109.54064779229944</v>
      </c>
      <c r="AE1453" s="71">
        <v>106.32439147165964</v>
      </c>
      <c r="AF1453" s="71">
        <v>88.385679113127594</v>
      </c>
      <c r="AG1453" s="71">
        <v>100.58636473557014</v>
      </c>
      <c r="AH1453" s="71">
        <v>92.176572941105874</v>
      </c>
      <c r="AI1453" s="71">
        <v>88.115163730218924</v>
      </c>
      <c r="AJ1453" s="71">
        <v>-21.142246610833826</v>
      </c>
      <c r="AK1453" s="71">
        <v>-17.280287027961073</v>
      </c>
      <c r="AL1453" s="71">
        <v>-31.249626475537152</v>
      </c>
      <c r="AM1453" s="71">
        <v>-25.691244233183163</v>
      </c>
      <c r="AN1453" s="71">
        <v>-1.5898999233647793</v>
      </c>
      <c r="AO1453" s="71">
        <v>9.0420942386338243</v>
      </c>
      <c r="AP1453" s="71">
        <v>15.51854931641461</v>
      </c>
      <c r="AQ1453" s="71">
        <v>37.486279225184482</v>
      </c>
      <c r="AR1453" s="71">
        <v>125.75145841192193</v>
      </c>
      <c r="AS1453" s="71">
        <v>-31.019977339549953</v>
      </c>
      <c r="AT1453" s="71">
        <v>29.863023671647436</v>
      </c>
      <c r="AU1453" s="71">
        <v>16.000666202551649</v>
      </c>
      <c r="AV1453" s="72">
        <v>10.859737025374262</v>
      </c>
      <c r="AW1453" s="73">
        <v>-34926.039999999979</v>
      </c>
      <c r="AX1453" s="73">
        <v>-27246.010000000009</v>
      </c>
      <c r="AY1453" s="73">
        <v>-50719.800000000017</v>
      </c>
      <c r="AZ1453" s="73">
        <v>-45901.670000000013</v>
      </c>
      <c r="BA1453" s="73">
        <v>-2985.8100000000559</v>
      </c>
      <c r="BB1453" s="73">
        <v>25037.719999999972</v>
      </c>
      <c r="BC1453" s="73">
        <v>20084.419999999969</v>
      </c>
      <c r="BD1453" s="73">
        <v>35568.289999999979</v>
      </c>
      <c r="BE1453" s="73">
        <v>132010.36000000002</v>
      </c>
      <c r="BF1453" s="73">
        <v>-57433.729999999981</v>
      </c>
      <c r="BG1453" s="73">
        <v>37245.18999999993</v>
      </c>
      <c r="BH1453" s="73">
        <v>20981.879999999976</v>
      </c>
      <c r="BI1453" s="73">
        <v>7614.359999999986</v>
      </c>
      <c r="BJ1453" s="71">
        <v>10.023970209441954</v>
      </c>
      <c r="BK1453" s="71">
        <v>6.5526334438696328</v>
      </c>
      <c r="BL1453" s="71">
        <v>5.6673255444279018</v>
      </c>
      <c r="BM1453" s="71">
        <v>9.0747298856860148</v>
      </c>
      <c r="BN1453" s="71">
        <v>-2.0076612690502822</v>
      </c>
      <c r="BO1453" s="71">
        <v>8.8286415363206778</v>
      </c>
      <c r="BP1453" s="71">
        <v>13.103907070072744</v>
      </c>
      <c r="BQ1453" s="71">
        <v>10.860222588392883</v>
      </c>
      <c r="BR1453" s="72">
        <v>5.6110175788272896</v>
      </c>
      <c r="BS1453" s="72">
        <v>8.634221711943816</v>
      </c>
      <c r="BT1453" s="71">
        <v>13.872571188901084</v>
      </c>
      <c r="BU1453" s="71">
        <v>9.4132935527245447</v>
      </c>
      <c r="BV1453" s="71">
        <v>7.4584093867709473</v>
      </c>
      <c r="BW1453" s="71">
        <v>8.2017488666655787</v>
      </c>
      <c r="BX1453" s="75">
        <v>3683</v>
      </c>
      <c r="BY1453" s="75">
        <v>3491</v>
      </c>
      <c r="BZ1453" s="75">
        <v>2943</v>
      </c>
      <c r="CA1453" s="75">
        <v>3322</v>
      </c>
      <c r="CB1453" s="75">
        <v>3957</v>
      </c>
      <c r="CC1453" s="75">
        <v>5494</v>
      </c>
      <c r="CD1453" s="75">
        <v>3727</v>
      </c>
      <c r="CE1453" s="75">
        <v>3166</v>
      </c>
      <c r="CF1453" s="75">
        <v>5124</v>
      </c>
      <c r="CG1453" s="75">
        <v>3628</v>
      </c>
      <c r="CH1453" s="75">
        <v>4225</v>
      </c>
      <c r="CI1453" s="75">
        <v>4060</v>
      </c>
      <c r="CJ1453" s="75">
        <v>2226</v>
      </c>
      <c r="CK1453" s="75">
        <v>26156</v>
      </c>
      <c r="CL1453" s="73">
        <v>462811.97</v>
      </c>
      <c r="CM1453" s="73">
        <v>426893.41000000009</v>
      </c>
      <c r="CN1453" s="73">
        <v>393623.98000000004</v>
      </c>
      <c r="CO1453" s="73">
        <v>457881.03000000014</v>
      </c>
      <c r="CP1453" s="73">
        <v>492575.66000000003</v>
      </c>
      <c r="CQ1453" s="73">
        <v>385957.85</v>
      </c>
      <c r="CR1453" s="73">
        <v>427808.14999999991</v>
      </c>
      <c r="CS1453" s="73">
        <v>541734.04999999993</v>
      </c>
      <c r="CT1453" s="73">
        <v>432228.07</v>
      </c>
      <c r="CU1453" s="73">
        <v>450378.01999999984</v>
      </c>
      <c r="CV1453" s="73">
        <v>480431.31000000011</v>
      </c>
      <c r="CW1453" s="73">
        <v>435433.5799999999</v>
      </c>
      <c r="CX1453" s="73">
        <v>442610.32999999996</v>
      </c>
      <c r="CY1453" s="77"/>
      <c r="CZ1453" s="4">
        <v>5122</v>
      </c>
      <c r="DA1453" s="76" t="str">
        <f t="shared" si="50"/>
        <v>5122</v>
      </c>
      <c r="DB1453" s="71">
        <v>6.3210100536150771</v>
      </c>
      <c r="DC1453" s="71">
        <v>8.7574949647756313</v>
      </c>
      <c r="DD1453" s="71">
        <v>2.5541600708637389</v>
      </c>
      <c r="DE1453" s="71">
        <v>1.9639559290926103</v>
      </c>
      <c r="DF1453" s="71">
        <v>2.588148299871849</v>
      </c>
      <c r="DG1453" s="71">
        <v>0.90127315609901393</v>
      </c>
      <c r="DH1453" s="71">
        <v>0.35116666915950162</v>
      </c>
      <c r="DI1453" s="71">
        <v>0.50003890094375281</v>
      </c>
      <c r="DJ1453" s="71">
        <v>0.77123108010974728</v>
      </c>
      <c r="DK1453" s="71">
        <v>0.31536790571405787</v>
      </c>
      <c r="DL1453" s="71">
        <v>0.11362961375361687</v>
      </c>
      <c r="DM1453" s="71">
        <v>0.17797524673232962</v>
      </c>
      <c r="DN1453" s="71">
        <v>9.671087717184923E-2</v>
      </c>
      <c r="DO1453" s="71">
        <v>0.37949591743476568</v>
      </c>
      <c r="DQ1453" s="71"/>
      <c r="DR1453" s="71"/>
      <c r="DS1453" s="71"/>
      <c r="DT1453" s="71"/>
      <c r="DU1453" s="71"/>
      <c r="DV1453" s="71"/>
      <c r="DW1453" s="71"/>
      <c r="DX1453" s="71"/>
      <c r="DY1453" s="71"/>
      <c r="DZ1453" s="71"/>
      <c r="EA1453" s="71"/>
      <c r="EB1453" s="71"/>
      <c r="EC1453" s="71"/>
      <c r="ED1453" s="71"/>
    </row>
    <row r="1454" spans="1:134">
      <c r="A1454" s="4">
        <v>5352</v>
      </c>
      <c r="B1454" s="46" t="s">
        <v>10887</v>
      </c>
      <c r="C1454" s="65" t="str">
        <f t="shared" si="49"/>
        <v>5352</v>
      </c>
      <c r="D1454" s="69">
        <v>120731.96999999999</v>
      </c>
      <c r="E1454" s="68">
        <v>1321362.72</v>
      </c>
      <c r="F1454" s="68">
        <v>43051.219999999987</v>
      </c>
      <c r="G1454" s="69">
        <v>191080.19000000018</v>
      </c>
      <c r="H1454" s="70">
        <v>96.269250241379524</v>
      </c>
      <c r="I1454" s="70">
        <v>16.905524497490031</v>
      </c>
      <c r="J1454" s="69">
        <v>131029.40999999999</v>
      </c>
      <c r="K1454" s="69">
        <v>139252.21</v>
      </c>
      <c r="L1454" s="69">
        <v>129906.73999999993</v>
      </c>
      <c r="M1454" s="69">
        <v>142704.06999999998</v>
      </c>
      <c r="N1454" s="69">
        <v>166698.18999999994</v>
      </c>
      <c r="O1454" s="69">
        <v>267518.42999999993</v>
      </c>
      <c r="P1454" s="69">
        <v>145397.21999999997</v>
      </c>
      <c r="Q1454" s="69">
        <v>167034.93999999994</v>
      </c>
      <c r="R1454" s="69">
        <v>311839.82</v>
      </c>
      <c r="S1454" s="69">
        <v>163879.61999999997</v>
      </c>
      <c r="T1454" s="69">
        <v>211888</v>
      </c>
      <c r="U1454" s="69">
        <v>200591.14999999997</v>
      </c>
      <c r="V1454" s="69">
        <v>120731.96999999999</v>
      </c>
      <c r="W1454" s="70">
        <v>69.36163845812348</v>
      </c>
      <c r="X1454" s="70">
        <v>71.330268572613974</v>
      </c>
      <c r="Y1454" s="70">
        <v>76.11019622170852</v>
      </c>
      <c r="Z1454" s="71">
        <v>71.382587461259263</v>
      </c>
      <c r="AA1454" s="71">
        <v>120.64669851175793</v>
      </c>
      <c r="AB1454" s="71">
        <v>117.64966724545431</v>
      </c>
      <c r="AC1454" s="71">
        <v>73.126525218888602</v>
      </c>
      <c r="AD1454" s="71">
        <v>83.567358459489924</v>
      </c>
      <c r="AE1454" s="71">
        <v>97.616319174094343</v>
      </c>
      <c r="AF1454" s="71">
        <v>96.49578921323311</v>
      </c>
      <c r="AG1454" s="71">
        <v>106.20062212128765</v>
      </c>
      <c r="AH1454" s="71">
        <v>104.06212548497504</v>
      </c>
      <c r="AI1454" s="71">
        <v>130.80886066756372</v>
      </c>
      <c r="AJ1454" s="71">
        <v>-40.816959985300606</v>
      </c>
      <c r="AK1454" s="71">
        <v>-49.695241086382033</v>
      </c>
      <c r="AL1454" s="71">
        <v>-36.136687338494198</v>
      </c>
      <c r="AM1454" s="71">
        <v>-39.22046485264876</v>
      </c>
      <c r="AN1454" s="71">
        <v>-29.983881837382331</v>
      </c>
      <c r="AO1454" s="71">
        <v>-23.812945786378638</v>
      </c>
      <c r="AP1454" s="71">
        <v>-25.020301373614128</v>
      </c>
      <c r="AQ1454" s="71">
        <v>5.7314793556893617</v>
      </c>
      <c r="AR1454" s="71">
        <v>65.884006562805794</v>
      </c>
      <c r="AS1454" s="71">
        <v>-19.672684546773866</v>
      </c>
      <c r="AT1454" s="71">
        <v>34.895098319521864</v>
      </c>
      <c r="AU1454" s="71">
        <v>32.291287930973887</v>
      </c>
      <c r="AV1454" s="72">
        <v>55.420705902041355</v>
      </c>
      <c r="AW1454" s="73">
        <v>-90367.479999999967</v>
      </c>
      <c r="AX1454" s="73">
        <v>-137564.96000000005</v>
      </c>
      <c r="AY1454" s="73">
        <v>-73506.980000000098</v>
      </c>
      <c r="AZ1454" s="73">
        <v>-92085.600000000064</v>
      </c>
      <c r="BA1454" s="73">
        <v>-71360.280000000057</v>
      </c>
      <c r="BB1454" s="73">
        <v>-75192.170000000042</v>
      </c>
      <c r="BC1454" s="73">
        <v>-48518.23000000004</v>
      </c>
      <c r="BD1454" s="73">
        <v>9054.6099999999569</v>
      </c>
      <c r="BE1454" s="73">
        <v>123853.15000000008</v>
      </c>
      <c r="BF1454" s="73">
        <v>-40135.190000000061</v>
      </c>
      <c r="BG1454" s="73">
        <v>54811.869999999966</v>
      </c>
      <c r="BH1454" s="73">
        <v>48962.760000000009</v>
      </c>
      <c r="BI1454" s="73">
        <v>43051.219999999987</v>
      </c>
      <c r="BJ1454" s="71">
        <v>17.271791231482762</v>
      </c>
      <c r="BK1454" s="71">
        <v>8.94611865484897</v>
      </c>
      <c r="BL1454" s="71">
        <v>9.0734986872066941</v>
      </c>
      <c r="BM1454" s="71">
        <v>15.628699953649956</v>
      </c>
      <c r="BN1454" s="71">
        <v>1.639731562419013</v>
      </c>
      <c r="BO1454" s="71">
        <v>1.0631001916999852</v>
      </c>
      <c r="BP1454" s="71">
        <v>6.7164575165636649</v>
      </c>
      <c r="BQ1454" s="71">
        <v>12.401930193142791</v>
      </c>
      <c r="BR1454" s="72">
        <v>10.559810103444459</v>
      </c>
      <c r="BS1454" s="72">
        <v>12.693503818813411</v>
      </c>
      <c r="BT1454" s="71">
        <v>10.473669358646578</v>
      </c>
      <c r="BU1454" s="71">
        <v>13.445578739161352</v>
      </c>
      <c r="BV1454" s="71">
        <v>13.327430106550235</v>
      </c>
      <c r="BW1454" s="71">
        <v>9.8910944137222323</v>
      </c>
      <c r="BX1454" s="75">
        <v>2521</v>
      </c>
      <c r="BY1454" s="75">
        <v>2475</v>
      </c>
      <c r="BZ1454" s="75">
        <v>2183</v>
      </c>
      <c r="CA1454" s="75">
        <v>2537</v>
      </c>
      <c r="CB1454" s="75">
        <v>2822</v>
      </c>
      <c r="CC1454" s="75">
        <v>4316</v>
      </c>
      <c r="CD1454" s="75">
        <v>2397</v>
      </c>
      <c r="CE1454" s="75">
        <v>2865</v>
      </c>
      <c r="CF1454" s="75">
        <v>4441</v>
      </c>
      <c r="CG1454" s="75">
        <v>2982</v>
      </c>
      <c r="CH1454" s="75">
        <v>3535</v>
      </c>
      <c r="CI1454" s="75">
        <v>3619</v>
      </c>
      <c r="CJ1454" s="75">
        <v>2069</v>
      </c>
      <c r="CK1454" s="75">
        <v>21908</v>
      </c>
      <c r="CL1454" s="73">
        <v>733374.8</v>
      </c>
      <c r="CM1454" s="73">
        <v>718898.60999999987</v>
      </c>
      <c r="CN1454" s="73">
        <v>689846.82000000007</v>
      </c>
      <c r="CO1454" s="73">
        <v>708524.4</v>
      </c>
      <c r="CP1454" s="73">
        <v>820821.43</v>
      </c>
      <c r="CQ1454" s="73">
        <v>704848.18999999983</v>
      </c>
      <c r="CR1454" s="73">
        <v>789883.07000000007</v>
      </c>
      <c r="CS1454" s="73">
        <v>798908.49999999977</v>
      </c>
      <c r="CT1454" s="73">
        <v>737141.66999999981</v>
      </c>
      <c r="CU1454" s="73">
        <v>710497.12999999989</v>
      </c>
      <c r="CV1454" s="73">
        <v>661575.77</v>
      </c>
      <c r="CW1454" s="73">
        <v>674551.40999999992</v>
      </c>
      <c r="CX1454" s="73">
        <v>665151.06000000017</v>
      </c>
      <c r="CY1454" s="77"/>
      <c r="CZ1454" s="4">
        <v>5352</v>
      </c>
      <c r="DA1454" s="76" t="str">
        <f t="shared" si="50"/>
        <v>5352</v>
      </c>
      <c r="DB1454" s="71">
        <v>1.352554364391543</v>
      </c>
      <c r="DC1454" s="71">
        <v>2.8961757912105366</v>
      </c>
      <c r="DD1454" s="71">
        <v>1.1642034217791963</v>
      </c>
      <c r="DE1454" s="71">
        <v>0.9389731252744985</v>
      </c>
      <c r="DF1454" s="71">
        <v>2.8687845171893245</v>
      </c>
      <c r="DG1454" s="71">
        <v>1.1531989850361475</v>
      </c>
      <c r="DH1454" s="71">
        <v>0.89681756772128729</v>
      </c>
      <c r="DI1454" s="71">
        <v>0.65201772948957248</v>
      </c>
      <c r="DJ1454" s="71">
        <v>0.78506526719775371</v>
      </c>
      <c r="DK1454" s="71">
        <v>0.20171723549437795</v>
      </c>
      <c r="DL1454" s="71">
        <v>0.20972644234836441</v>
      </c>
      <c r="DM1454" s="71">
        <v>0.22935587509295605</v>
      </c>
      <c r="DN1454" s="72">
        <v>7.1681509419913815E-3</v>
      </c>
      <c r="DO1454" s="71">
        <v>0.45969089690731335</v>
      </c>
      <c r="DQ1454" s="71"/>
      <c r="DR1454" s="71"/>
      <c r="DS1454" s="71"/>
      <c r="DT1454" s="71"/>
      <c r="DU1454" s="71"/>
      <c r="DV1454" s="71"/>
      <c r="DW1454" s="71"/>
      <c r="DX1454" s="71"/>
      <c r="DY1454" s="71"/>
      <c r="DZ1454" s="71"/>
      <c r="EA1454" s="71"/>
      <c r="EB1454" s="71"/>
      <c r="EC1454" s="71"/>
      <c r="ED1454" s="71"/>
    </row>
    <row r="1455" spans="1:134">
      <c r="A1455" s="4">
        <v>5350</v>
      </c>
      <c r="B1455" s="46" t="s">
        <v>10894</v>
      </c>
      <c r="C1455" s="65" t="str">
        <f t="shared" si="49"/>
        <v>5350</v>
      </c>
      <c r="D1455" s="69">
        <v>158361.46000000002</v>
      </c>
      <c r="E1455" s="68">
        <v>1863553.2500000012</v>
      </c>
      <c r="F1455" s="68">
        <v>16710.370000000024</v>
      </c>
      <c r="G1455" s="69">
        <v>271047.79000000143</v>
      </c>
      <c r="H1455" s="70">
        <v>95.539126153843597</v>
      </c>
      <c r="I1455" s="70">
        <v>17.020211032745934</v>
      </c>
      <c r="J1455" s="69">
        <v>256947.90999999995</v>
      </c>
      <c r="K1455" s="69">
        <v>209939.49999999997</v>
      </c>
      <c r="L1455" s="69">
        <v>177962.55</v>
      </c>
      <c r="M1455" s="69">
        <v>254493.10000000003</v>
      </c>
      <c r="N1455" s="69">
        <v>396923.18000000005</v>
      </c>
      <c r="O1455" s="69">
        <v>344851.46</v>
      </c>
      <c r="P1455" s="69">
        <v>183651.41000000003</v>
      </c>
      <c r="Q1455" s="69">
        <v>188752.8</v>
      </c>
      <c r="R1455" s="69">
        <v>508561.94</v>
      </c>
      <c r="S1455" s="69">
        <v>227136.20999999996</v>
      </c>
      <c r="T1455" s="69">
        <v>308622.92</v>
      </c>
      <c r="U1455" s="69">
        <v>288466.51000000007</v>
      </c>
      <c r="V1455" s="69">
        <v>158361.46000000002</v>
      </c>
      <c r="W1455" s="70">
        <v>98.411189645883596</v>
      </c>
      <c r="X1455" s="70">
        <v>85.964613336480483</v>
      </c>
      <c r="Y1455" s="70">
        <v>78.824891493417624</v>
      </c>
      <c r="Z1455" s="71">
        <v>83.373050721670339</v>
      </c>
      <c r="AA1455" s="71">
        <v>137.03768088970509</v>
      </c>
      <c r="AB1455" s="71">
        <v>124.73169912772639</v>
      </c>
      <c r="AC1455" s="71">
        <v>80.465818369646655</v>
      </c>
      <c r="AD1455" s="71">
        <v>73.849614570591768</v>
      </c>
      <c r="AE1455" s="71">
        <v>101.23359520784254</v>
      </c>
      <c r="AF1455" s="71">
        <v>85.371625553050691</v>
      </c>
      <c r="AG1455" s="71">
        <v>108.01881204959133</v>
      </c>
      <c r="AH1455" s="71">
        <v>112.19524001725263</v>
      </c>
      <c r="AI1455" s="71">
        <v>101.84317599710954</v>
      </c>
      <c r="AJ1455" s="71">
        <v>-22.662156083455731</v>
      </c>
      <c r="AK1455" s="71">
        <v>-32.18289484046727</v>
      </c>
      <c r="AL1455" s="71">
        <v>-36.607331109634714</v>
      </c>
      <c r="AM1455" s="71">
        <v>-30.609259855026949</v>
      </c>
      <c r="AN1455" s="71">
        <v>-2.4776287187568968</v>
      </c>
      <c r="AO1455" s="71">
        <v>-13.13227177228935</v>
      </c>
      <c r="AP1455" s="71">
        <v>-21.565610151659687</v>
      </c>
      <c r="AQ1455" s="71">
        <v>-5.932175388464433</v>
      </c>
      <c r="AR1455" s="71">
        <v>104.95319394855196</v>
      </c>
      <c r="AS1455" s="71">
        <v>-33.472507202774239</v>
      </c>
      <c r="AT1455" s="71">
        <v>33.64167076056426</v>
      </c>
      <c r="AU1455" s="71">
        <v>47.50348092382157</v>
      </c>
      <c r="AV1455" s="72">
        <v>11.79685239273487</v>
      </c>
      <c r="AW1455" s="73">
        <v>-75292.94000000009</v>
      </c>
      <c r="AX1455" s="73">
        <v>-99627.68000000008</v>
      </c>
      <c r="AY1455" s="73">
        <v>-102767.94000000006</v>
      </c>
      <c r="AZ1455" s="73">
        <v>-112260.59000000003</v>
      </c>
      <c r="BA1455" s="73">
        <v>-10084.129999999946</v>
      </c>
      <c r="BB1455" s="73">
        <v>-47988.409999999858</v>
      </c>
      <c r="BC1455" s="73">
        <v>-50495.129999999888</v>
      </c>
      <c r="BD1455" s="73">
        <v>-11903.269999999931</v>
      </c>
      <c r="BE1455" s="73">
        <v>260426.29</v>
      </c>
      <c r="BF1455" s="73">
        <v>-114280.85000000003</v>
      </c>
      <c r="BG1455" s="73">
        <v>77689.76999999999</v>
      </c>
      <c r="BH1455" s="73">
        <v>92900.610000000015</v>
      </c>
      <c r="BI1455" s="73">
        <v>16710.370000000024</v>
      </c>
      <c r="BJ1455" s="71">
        <v>12.810272493279385</v>
      </c>
      <c r="BK1455" s="71">
        <v>6.6003891775246242</v>
      </c>
      <c r="BL1455" s="71">
        <v>7.9650341773500219</v>
      </c>
      <c r="BM1455" s="71">
        <v>7.8939574607286449</v>
      </c>
      <c r="BN1455" s="71">
        <v>1.7815018547611983</v>
      </c>
      <c r="BO1455" s="71">
        <v>0.1202482647372789</v>
      </c>
      <c r="BP1455" s="71">
        <v>8.4658626133937229</v>
      </c>
      <c r="BQ1455" s="71">
        <v>5.022555714988556</v>
      </c>
      <c r="BR1455" s="72">
        <v>2.1404399129161806</v>
      </c>
      <c r="BS1455" s="72">
        <v>6.6634156781632861</v>
      </c>
      <c r="BT1455" s="71">
        <v>8.9551466553613004</v>
      </c>
      <c r="BU1455" s="71">
        <v>7.7766542507722107</v>
      </c>
      <c r="BV1455" s="71">
        <v>10.297489823219994</v>
      </c>
      <c r="BW1455" s="71">
        <v>4.9671420134582407</v>
      </c>
      <c r="BX1455" s="75">
        <v>4290</v>
      </c>
      <c r="BY1455" s="75">
        <v>3596</v>
      </c>
      <c r="BZ1455" s="75">
        <v>3454</v>
      </c>
      <c r="CA1455" s="75">
        <v>4063</v>
      </c>
      <c r="CB1455" s="75">
        <v>5760</v>
      </c>
      <c r="CC1455" s="75">
        <v>6000</v>
      </c>
      <c r="CD1455" s="75">
        <v>2796</v>
      </c>
      <c r="CE1455" s="75">
        <v>3695</v>
      </c>
      <c r="CF1455" s="75">
        <v>8519</v>
      </c>
      <c r="CG1455" s="75">
        <v>4157</v>
      </c>
      <c r="CH1455" s="75">
        <v>5246</v>
      </c>
      <c r="CI1455" s="75">
        <v>5128</v>
      </c>
      <c r="CJ1455" s="75">
        <v>2829</v>
      </c>
      <c r="CK1455" s="75">
        <v>32370</v>
      </c>
      <c r="CL1455" s="73">
        <v>492913.4</v>
      </c>
      <c r="CM1455" s="73">
        <v>489846.58999999997</v>
      </c>
      <c r="CN1455" s="73">
        <v>599689.17000000004</v>
      </c>
      <c r="CO1455" s="73">
        <v>635841.39</v>
      </c>
      <c r="CP1455" s="73">
        <v>586190.46000000008</v>
      </c>
      <c r="CQ1455" s="73">
        <v>534844.6</v>
      </c>
      <c r="CR1455" s="73">
        <v>519701.92999999982</v>
      </c>
      <c r="CS1455" s="73">
        <v>572060.59</v>
      </c>
      <c r="CT1455" s="73">
        <v>567068.01</v>
      </c>
      <c r="CU1455" s="73">
        <v>528026.39000000013</v>
      </c>
      <c r="CV1455" s="73">
        <v>533463.47</v>
      </c>
      <c r="CW1455" s="73">
        <v>558286.69000000006</v>
      </c>
      <c r="CX1455" s="73">
        <v>602483.50000000012</v>
      </c>
      <c r="CY1455" s="77"/>
      <c r="CZ1455" s="4">
        <v>5350</v>
      </c>
      <c r="DA1455" s="76" t="str">
        <f t="shared" si="50"/>
        <v>5350</v>
      </c>
      <c r="DB1455" s="71">
        <v>4.5080533060448369</v>
      </c>
      <c r="DC1455" s="71">
        <v>6.0719478631573676</v>
      </c>
      <c r="DD1455" s="71">
        <v>2.0149694387080275</v>
      </c>
      <c r="DE1455" s="71">
        <v>0.55988953861057988</v>
      </c>
      <c r="DF1455" s="71">
        <v>0.92161079339095098</v>
      </c>
      <c r="DG1455" s="71">
        <v>0.89113004082400182</v>
      </c>
      <c r="DH1455" s="71">
        <v>0.63509203270217363</v>
      </c>
      <c r="DI1455" s="71">
        <v>0.51389705957595311</v>
      </c>
      <c r="DJ1455" s="71">
        <v>0.56058684619380716</v>
      </c>
      <c r="DK1455" s="71">
        <v>0.38155944402324421</v>
      </c>
      <c r="DL1455" s="71">
        <v>0.22747258613233251</v>
      </c>
      <c r="DM1455" s="71">
        <v>0.36526261307324559</v>
      </c>
      <c r="DN1455" s="71">
        <v>0.82405651877182529</v>
      </c>
      <c r="DO1455" s="71">
        <v>0.47871840517738073</v>
      </c>
      <c r="DQ1455" s="71"/>
      <c r="DR1455" s="71"/>
      <c r="DS1455" s="71"/>
      <c r="DT1455" s="71"/>
      <c r="DU1455" s="71"/>
      <c r="DV1455" s="71"/>
      <c r="DW1455" s="71"/>
      <c r="DX1455" s="71"/>
      <c r="DY1455" s="71"/>
      <c r="DZ1455" s="71"/>
      <c r="EA1455" s="71"/>
      <c r="EB1455" s="71"/>
      <c r="EC1455" s="71"/>
      <c r="ED1455" s="71"/>
    </row>
    <row r="1456" spans="1:134">
      <c r="A1456" s="4">
        <v>5349</v>
      </c>
      <c r="B1456" s="46" t="s">
        <v>10901</v>
      </c>
      <c r="C1456" s="65" t="str">
        <f t="shared" si="49"/>
        <v>5349</v>
      </c>
      <c r="D1456" s="69">
        <v>113724.26</v>
      </c>
      <c r="E1456" s="68">
        <v>1372413.7000000002</v>
      </c>
      <c r="F1456" s="68">
        <v>2707.4700000000157</v>
      </c>
      <c r="G1456" s="69">
        <v>242170.07000000053</v>
      </c>
      <c r="H1456" s="70">
        <v>100.84284066308786</v>
      </c>
      <c r="I1456" s="70">
        <v>21.426360084860697</v>
      </c>
      <c r="J1456" s="69">
        <v>205375.04999999996</v>
      </c>
      <c r="K1456" s="69">
        <v>194626.55999999997</v>
      </c>
      <c r="L1456" s="69">
        <v>191038.05999999997</v>
      </c>
      <c r="M1456" s="69">
        <v>223325.82999999996</v>
      </c>
      <c r="N1456" s="69">
        <v>304297.79000000004</v>
      </c>
      <c r="O1456" s="69">
        <v>340805.50999999995</v>
      </c>
      <c r="P1456" s="69">
        <v>186289.05999999997</v>
      </c>
      <c r="Q1456" s="69">
        <v>158655.16</v>
      </c>
      <c r="R1456" s="69">
        <v>322145.21999999997</v>
      </c>
      <c r="S1456" s="69">
        <v>167492.92999999996</v>
      </c>
      <c r="T1456" s="69">
        <v>212639.16000000003</v>
      </c>
      <c r="U1456" s="69">
        <v>211467.90999999992</v>
      </c>
      <c r="V1456" s="69">
        <v>113724.26</v>
      </c>
      <c r="W1456" s="70">
        <v>121.22094282323965</v>
      </c>
      <c r="X1456" s="70">
        <v>122.40654450802135</v>
      </c>
      <c r="Y1456" s="70">
        <v>119.40566825163299</v>
      </c>
      <c r="Z1456" s="71">
        <v>110.50540623145547</v>
      </c>
      <c r="AA1456" s="71">
        <v>114.273789189247</v>
      </c>
      <c r="AB1456" s="71">
        <v>92.402747761679919</v>
      </c>
      <c r="AC1456" s="71">
        <v>101.7208131651651</v>
      </c>
      <c r="AD1456" s="71">
        <v>101.55027502907726</v>
      </c>
      <c r="AE1456" s="71">
        <v>110.21235778340764</v>
      </c>
      <c r="AF1456" s="71">
        <v>110.86925222337479</v>
      </c>
      <c r="AG1456" s="71">
        <v>94.716158662326038</v>
      </c>
      <c r="AH1456" s="71">
        <v>94.316313943046396</v>
      </c>
      <c r="AI1456" s="71">
        <v>87.823342010776173</v>
      </c>
      <c r="AJ1456" s="71">
        <v>-14.715749687308477</v>
      </c>
      <c r="AK1456" s="71">
        <v>1.0587706886480142</v>
      </c>
      <c r="AL1456" s="71">
        <v>23.293872095507218</v>
      </c>
      <c r="AM1456" s="71">
        <v>19.621693148049868</v>
      </c>
      <c r="AN1456" s="71">
        <v>32.214866229345041</v>
      </c>
      <c r="AO1456" s="71">
        <v>13.528149329208716</v>
      </c>
      <c r="AP1456" s="71">
        <v>0.60181020448479838</v>
      </c>
      <c r="AQ1456" s="71">
        <v>30.449563992782846</v>
      </c>
      <c r="AR1456" s="71">
        <v>123.3471115205349</v>
      </c>
      <c r="AS1456" s="71">
        <v>-24.940830711977245</v>
      </c>
      <c r="AT1456" s="71">
        <v>22.821601785079061</v>
      </c>
      <c r="AU1456" s="71">
        <v>23.004543191849123</v>
      </c>
      <c r="AV1456" s="72">
        <v>2.4387932672166324</v>
      </c>
      <c r="AW1456" s="73">
        <v>-35437.350000000093</v>
      </c>
      <c r="AX1456" s="73">
        <v>2039.0599999999686</v>
      </c>
      <c r="AY1456" s="73">
        <v>36092.75999999998</v>
      </c>
      <c r="AZ1456" s="73">
        <v>36632.409999999974</v>
      </c>
      <c r="BA1456" s="73">
        <v>74143.800000000105</v>
      </c>
      <c r="BB1456" s="73">
        <v>49328.350000000035</v>
      </c>
      <c r="BC1456" s="73">
        <v>1114.3999999999942</v>
      </c>
      <c r="BD1456" s="73">
        <v>37033.319999999978</v>
      </c>
      <c r="BE1456" s="73">
        <v>177909.99</v>
      </c>
      <c r="BF1456" s="73">
        <v>-55654.929999999964</v>
      </c>
      <c r="BG1456" s="73">
        <v>39510.690000000061</v>
      </c>
      <c r="BH1456" s="73">
        <v>39549.130000000034</v>
      </c>
      <c r="BI1456" s="73">
        <v>2707.4700000000157</v>
      </c>
      <c r="BJ1456" s="71">
        <v>19.406884113337121</v>
      </c>
      <c r="BK1456" s="71">
        <v>11.04994546055768</v>
      </c>
      <c r="BL1456" s="71">
        <v>10.735800276058759</v>
      </c>
      <c r="BM1456" s="71">
        <v>14.264267225906845</v>
      </c>
      <c r="BN1456" s="71">
        <v>5.6571178144252912</v>
      </c>
      <c r="BO1456" s="71">
        <v>6.4411522982060063</v>
      </c>
      <c r="BP1456" s="71">
        <v>13.501927319699181</v>
      </c>
      <c r="BQ1456" s="71">
        <v>15.443753185393058</v>
      </c>
      <c r="BR1456" s="72">
        <v>5.6376855842232283</v>
      </c>
      <c r="BS1456" s="72">
        <v>9.7683638490633129</v>
      </c>
      <c r="BT1456" s="71">
        <v>12.944920870302912</v>
      </c>
      <c r="BU1456" s="71">
        <v>14.784590317828446</v>
      </c>
      <c r="BV1456" s="71">
        <v>15.735159594691893</v>
      </c>
      <c r="BW1456" s="71">
        <v>10.318681629148395</v>
      </c>
      <c r="BX1456" s="75">
        <v>5371</v>
      </c>
      <c r="BY1456" s="75">
        <v>5043</v>
      </c>
      <c r="BZ1456" s="75">
        <v>5219</v>
      </c>
      <c r="CA1456" s="75">
        <v>5653</v>
      </c>
      <c r="CB1456" s="75">
        <v>6724</v>
      </c>
      <c r="CC1456" s="75">
        <v>8218</v>
      </c>
      <c r="CD1456" s="75">
        <v>5219</v>
      </c>
      <c r="CE1456" s="75">
        <v>4410</v>
      </c>
      <c r="CF1456" s="75">
        <v>6162</v>
      </c>
      <c r="CG1456" s="75">
        <v>4516</v>
      </c>
      <c r="CH1456" s="75">
        <v>5420</v>
      </c>
      <c r="CI1456" s="75">
        <v>5107</v>
      </c>
      <c r="CJ1456" s="75">
        <v>2901</v>
      </c>
      <c r="CK1456" s="75">
        <v>33735</v>
      </c>
      <c r="CL1456" s="73">
        <v>563095.56000000006</v>
      </c>
      <c r="CM1456" s="73">
        <v>553015.03</v>
      </c>
      <c r="CN1456" s="73">
        <v>579369.26</v>
      </c>
      <c r="CO1456" s="73">
        <v>566884.34</v>
      </c>
      <c r="CP1456" s="73">
        <v>619265.76</v>
      </c>
      <c r="CQ1456" s="73">
        <v>482942.80999999988</v>
      </c>
      <c r="CR1456" s="73">
        <v>466556.08999999997</v>
      </c>
      <c r="CS1456" s="73">
        <v>566254.73999999976</v>
      </c>
      <c r="CT1456" s="73">
        <v>510962.61000000004</v>
      </c>
      <c r="CU1456" s="73">
        <v>480137.95999999996</v>
      </c>
      <c r="CV1456" s="73">
        <v>477661.21</v>
      </c>
      <c r="CW1456" s="73">
        <v>444492.69000000006</v>
      </c>
      <c r="CX1456" s="73">
        <v>445192.41</v>
      </c>
      <c r="CY1456" s="77"/>
      <c r="CZ1456" s="4">
        <v>5349</v>
      </c>
      <c r="DA1456" s="76" t="str">
        <f t="shared" si="50"/>
        <v>5349</v>
      </c>
      <c r="DB1456" s="71">
        <v>2.3596857433498051</v>
      </c>
      <c r="DC1456" s="71">
        <v>4.5976219364979034</v>
      </c>
      <c r="DD1456" s="71">
        <v>1.473610074055669</v>
      </c>
      <c r="DE1456" s="71">
        <v>1.5155177656293133</v>
      </c>
      <c r="DF1456" s="71">
        <v>1.2675924024172847</v>
      </c>
      <c r="DG1456" s="71">
        <v>0.86404825035939792</v>
      </c>
      <c r="DH1456" s="71">
        <v>0.22470127198488027</v>
      </c>
      <c r="DI1456" s="71">
        <v>0.28816159766189536</v>
      </c>
      <c r="DJ1456" s="71">
        <v>0.2632484523322286</v>
      </c>
      <c r="DK1456" s="71">
        <v>0.1777289689793988</v>
      </c>
      <c r="DL1456" s="71">
        <v>9.7107910484247897E-2</v>
      </c>
      <c r="DM1456" s="71">
        <v>0.12986968211681965</v>
      </c>
      <c r="DN1456" s="71">
        <v>5.879850526119109E-2</v>
      </c>
      <c r="DO1456" s="71">
        <v>0.1872239429354518</v>
      </c>
      <c r="DQ1456" s="71"/>
      <c r="DR1456" s="71"/>
      <c r="DS1456" s="71"/>
      <c r="DT1456" s="71"/>
      <c r="DU1456" s="71"/>
      <c r="DV1456" s="71"/>
      <c r="DW1456" s="71"/>
      <c r="DX1456" s="71"/>
      <c r="DY1456" s="71"/>
      <c r="DZ1456" s="71"/>
      <c r="EA1456" s="71"/>
      <c r="EB1456" s="71"/>
      <c r="EC1456" s="71"/>
      <c r="ED1456" s="71"/>
    </row>
    <row r="1457" spans="1:134">
      <c r="A1457" s="4">
        <v>5353</v>
      </c>
      <c r="B1457" s="46" t="s">
        <v>10907</v>
      </c>
      <c r="C1457" s="65" t="str">
        <f t="shared" si="49"/>
        <v>5353</v>
      </c>
      <c r="D1457" s="69">
        <v>233252.28000000006</v>
      </c>
      <c r="E1457" s="68">
        <v>2525020.2600000007</v>
      </c>
      <c r="F1457" s="68">
        <v>76876.650000000081</v>
      </c>
      <c r="G1457" s="69">
        <v>590950.71000000159</v>
      </c>
      <c r="H1457" s="70">
        <v>105.28853074566931</v>
      </c>
      <c r="I1457" s="70">
        <v>30.55478072130353</v>
      </c>
      <c r="J1457" s="69">
        <v>289822.44999999995</v>
      </c>
      <c r="K1457" s="69">
        <v>294522.43999999994</v>
      </c>
      <c r="L1457" s="69">
        <v>293618.06000000006</v>
      </c>
      <c r="M1457" s="69">
        <v>333816.60000000003</v>
      </c>
      <c r="N1457" s="69">
        <v>444458.59999999992</v>
      </c>
      <c r="O1457" s="69">
        <v>500055.49</v>
      </c>
      <c r="P1457" s="69">
        <v>326349.08</v>
      </c>
      <c r="Q1457" s="69">
        <v>332712.43999999983</v>
      </c>
      <c r="R1457" s="69">
        <v>472608.55000000005</v>
      </c>
      <c r="S1457" s="69">
        <v>342637.24000000005</v>
      </c>
      <c r="T1457" s="69">
        <v>411461.95999999996</v>
      </c>
      <c r="U1457" s="69">
        <v>405998.71</v>
      </c>
      <c r="V1457" s="69">
        <v>233252.28000000006</v>
      </c>
      <c r="W1457" s="70">
        <v>97.720326318258685</v>
      </c>
      <c r="X1457" s="70">
        <v>97.292725811648708</v>
      </c>
      <c r="Y1457" s="70">
        <v>99.516436806197703</v>
      </c>
      <c r="Z1457" s="71">
        <v>90.742573790329459</v>
      </c>
      <c r="AA1457" s="71">
        <v>117.76569584381515</v>
      </c>
      <c r="AB1457" s="71">
        <v>101.18742734208344</v>
      </c>
      <c r="AC1457" s="71">
        <v>98.889439824969898</v>
      </c>
      <c r="AD1457" s="71">
        <v>95.558640660201789</v>
      </c>
      <c r="AE1457" s="71">
        <v>98.040770718037635</v>
      </c>
      <c r="AF1457" s="71">
        <v>103.29598204666162</v>
      </c>
      <c r="AG1457" s="71">
        <v>118.76859645453959</v>
      </c>
      <c r="AH1457" s="71">
        <v>110.34038319939926</v>
      </c>
      <c r="AI1457" s="71">
        <v>121.57907643973722</v>
      </c>
      <c r="AJ1457" s="71">
        <v>-2.8772090372291337</v>
      </c>
      <c r="AK1457" s="71">
        <v>-9.5264492866036221</v>
      </c>
      <c r="AL1457" s="71">
        <v>-15.009843605153261</v>
      </c>
      <c r="AM1457" s="71">
        <v>-13.860834053510906</v>
      </c>
      <c r="AN1457" s="71">
        <v>1.1116814639405392</v>
      </c>
      <c r="AO1457" s="71">
        <v>-4.6976972868463251</v>
      </c>
      <c r="AP1457" s="71">
        <v>5.1122713986851531</v>
      </c>
      <c r="AQ1457" s="71">
        <v>24.665394405277198</v>
      </c>
      <c r="AR1457" s="71">
        <v>55.043543122435914</v>
      </c>
      <c r="AS1457" s="71">
        <v>-2.5273038258710967</v>
      </c>
      <c r="AT1457" s="71">
        <v>57.788438334086308</v>
      </c>
      <c r="AU1457" s="71">
        <v>43.350800295458946</v>
      </c>
      <c r="AV1457" s="72">
        <v>49.161528557870618</v>
      </c>
      <c r="AW1457" s="73">
        <v>-8585.8300000000745</v>
      </c>
      <c r="AX1457" s="73">
        <v>-31011.860000000044</v>
      </c>
      <c r="AY1457" s="73">
        <v>-51854.959999999846</v>
      </c>
      <c r="AZ1457" s="73">
        <v>-53715.129999999888</v>
      </c>
      <c r="BA1457" s="73">
        <v>4886.640000000014</v>
      </c>
      <c r="BB1457" s="73">
        <v>-15679.549999999872</v>
      </c>
      <c r="BC1457" s="73">
        <v>15872.409999999974</v>
      </c>
      <c r="BD1457" s="73">
        <v>65828.079999999783</v>
      </c>
      <c r="BE1457" s="73">
        <v>167785.44000000012</v>
      </c>
      <c r="BF1457" s="73">
        <v>-8884.0099999998929</v>
      </c>
      <c r="BG1457" s="73">
        <v>150693.8299999999</v>
      </c>
      <c r="BH1457" s="73">
        <v>122778.31</v>
      </c>
      <c r="BI1457" s="73">
        <v>76876.650000000081</v>
      </c>
      <c r="BJ1457" s="71">
        <v>18.633848607492638</v>
      </c>
      <c r="BK1457" s="71">
        <v>15.669205004346935</v>
      </c>
      <c r="BL1457" s="71">
        <v>13.75605547428685</v>
      </c>
      <c r="BM1457" s="71">
        <v>14.833540205184146</v>
      </c>
      <c r="BN1457" s="71">
        <v>7.2227528906095966</v>
      </c>
      <c r="BO1457" s="71">
        <v>14.826305505207536</v>
      </c>
      <c r="BP1457" s="71">
        <v>19.827989285636555</v>
      </c>
      <c r="BQ1457" s="71">
        <v>21.152685323640831</v>
      </c>
      <c r="BR1457" s="72">
        <v>17.346820939181544</v>
      </c>
      <c r="BS1457" s="72">
        <v>16.871661424538559</v>
      </c>
      <c r="BT1457" s="71">
        <v>17.219120673227238</v>
      </c>
      <c r="BU1457" s="71">
        <v>18.436430385864817</v>
      </c>
      <c r="BV1457" s="71">
        <v>17.8112544188212</v>
      </c>
      <c r="BW1457" s="71">
        <v>16.955733039891882</v>
      </c>
      <c r="BX1457" s="75">
        <v>5689</v>
      </c>
      <c r="BY1457" s="75">
        <v>5989</v>
      </c>
      <c r="BZ1457" s="75">
        <v>5965</v>
      </c>
      <c r="CA1457" s="75">
        <v>6478</v>
      </c>
      <c r="CB1457" s="75">
        <v>7402</v>
      </c>
      <c r="CC1457" s="75">
        <v>8960</v>
      </c>
      <c r="CD1457" s="75">
        <v>6308</v>
      </c>
      <c r="CE1457" s="75">
        <v>6519</v>
      </c>
      <c r="CF1457" s="75">
        <v>8708</v>
      </c>
      <c r="CG1457" s="75">
        <v>6625</v>
      </c>
      <c r="CH1457" s="75">
        <v>7551</v>
      </c>
      <c r="CI1457" s="75">
        <v>7516</v>
      </c>
      <c r="CJ1457" s="75">
        <v>4306</v>
      </c>
      <c r="CK1457" s="75">
        <v>47533</v>
      </c>
      <c r="CL1457" s="73">
        <v>512629.74</v>
      </c>
      <c r="CM1457" s="73">
        <v>509195.01</v>
      </c>
      <c r="CN1457" s="73">
        <v>528423.57999999984</v>
      </c>
      <c r="CO1457" s="73">
        <v>713804.0399999998</v>
      </c>
      <c r="CP1457" s="73">
        <v>801034.7</v>
      </c>
      <c r="CQ1457" s="73">
        <v>613523.89</v>
      </c>
      <c r="CR1457" s="73">
        <v>581071.20000000019</v>
      </c>
      <c r="CS1457" s="73">
        <v>793563.64000000025</v>
      </c>
      <c r="CT1457" s="73">
        <v>745679.67999999993</v>
      </c>
      <c r="CU1457" s="73">
        <v>665514.68999999994</v>
      </c>
      <c r="CV1457" s="73">
        <v>700420.4700000002</v>
      </c>
      <c r="CW1457" s="73">
        <v>639968.55999999982</v>
      </c>
      <c r="CX1457" s="73">
        <v>582433.44999999995</v>
      </c>
      <c r="CY1457" s="77"/>
      <c r="CZ1457" s="4">
        <v>5353</v>
      </c>
      <c r="DA1457" s="76" t="str">
        <f t="shared" si="50"/>
        <v>5353</v>
      </c>
      <c r="DB1457" s="71">
        <v>3.9963623840751175</v>
      </c>
      <c r="DC1457" s="71">
        <v>2.3158999892865375</v>
      </c>
      <c r="DD1457" s="71">
        <v>0.58265334689799708</v>
      </c>
      <c r="DE1457" s="71">
        <v>0.68987511243795718</v>
      </c>
      <c r="DF1457" s="71">
        <v>0.95816785667490689</v>
      </c>
      <c r="DG1457" s="71">
        <v>0.58729476646477252</v>
      </c>
      <c r="DH1457" s="71">
        <v>0.45346261692856282</v>
      </c>
      <c r="DI1457" s="71">
        <v>0.53492913524180163</v>
      </c>
      <c r="DJ1457" s="71">
        <v>0.51389475157293674</v>
      </c>
      <c r="DK1457" s="71">
        <v>0.39256748943948</v>
      </c>
      <c r="DL1457" s="71">
        <v>0.63022560610448619</v>
      </c>
      <c r="DM1457" s="71">
        <v>0.32627389931268652</v>
      </c>
      <c r="DN1457" s="71">
        <v>0.43353923250942655</v>
      </c>
      <c r="DO1457" s="71">
        <v>0.47370127098197451</v>
      </c>
      <c r="DQ1457" s="71"/>
      <c r="DR1457" s="71"/>
      <c r="DS1457" s="71"/>
      <c r="DT1457" s="71"/>
      <c r="DU1457" s="71"/>
      <c r="DV1457" s="71"/>
      <c r="DW1457" s="71"/>
      <c r="DX1457" s="71"/>
      <c r="DY1457" s="71"/>
      <c r="DZ1457" s="71"/>
      <c r="EA1457" s="71"/>
      <c r="EB1457" s="71"/>
      <c r="EC1457" s="71"/>
      <c r="ED1457" s="71"/>
    </row>
    <row r="1458" spans="1:134">
      <c r="A1458" s="4">
        <v>1521</v>
      </c>
      <c r="B1458" s="46" t="s">
        <v>10915</v>
      </c>
      <c r="C1458" s="65" t="str">
        <f t="shared" si="49"/>
        <v>1521</v>
      </c>
      <c r="D1458" s="69">
        <v>251948.85999999996</v>
      </c>
      <c r="E1458" s="68">
        <v>2577987.1500000008</v>
      </c>
      <c r="F1458" s="68">
        <v>42678.00999999998</v>
      </c>
      <c r="G1458" s="69">
        <v>57703.540000000969</v>
      </c>
      <c r="H1458" s="70">
        <v>85.038854137700838</v>
      </c>
      <c r="I1458" s="70">
        <v>2.289565339830979</v>
      </c>
      <c r="J1458" s="69">
        <v>413182.79000000004</v>
      </c>
      <c r="K1458" s="69">
        <v>412131.52999999997</v>
      </c>
      <c r="L1458" s="69">
        <v>364908.44999999995</v>
      </c>
      <c r="M1458" s="69">
        <v>419588.4</v>
      </c>
      <c r="N1458" s="69">
        <v>537707.34</v>
      </c>
      <c r="O1458" s="69">
        <v>637566.40000000014</v>
      </c>
      <c r="P1458" s="69">
        <v>322001.2099999999</v>
      </c>
      <c r="Q1458" s="69">
        <v>333077.16000000003</v>
      </c>
      <c r="R1458" s="69">
        <v>472566.64999999991</v>
      </c>
      <c r="S1458" s="69">
        <v>375199.11999999994</v>
      </c>
      <c r="T1458" s="69">
        <v>426250.59</v>
      </c>
      <c r="U1458" s="69">
        <v>396943.55999999994</v>
      </c>
      <c r="V1458" s="69">
        <v>251948.85999999996</v>
      </c>
      <c r="W1458" s="70">
        <v>99.569363123031877</v>
      </c>
      <c r="X1458" s="70">
        <v>93.083091041255884</v>
      </c>
      <c r="Y1458" s="70">
        <v>87.562687367423976</v>
      </c>
      <c r="Z1458" s="71">
        <v>85.019646676825971</v>
      </c>
      <c r="AA1458" s="71">
        <v>113.2746665643915</v>
      </c>
      <c r="AB1458" s="71">
        <v>100.03383709891645</v>
      </c>
      <c r="AC1458" s="71">
        <v>73.309148933291908</v>
      </c>
      <c r="AD1458" s="71">
        <v>73.843522658354715</v>
      </c>
      <c r="AE1458" s="71">
        <v>85.655855038894487</v>
      </c>
      <c r="AF1458" s="71">
        <v>86.085693318764214</v>
      </c>
      <c r="AG1458" s="71">
        <v>90.328290868637467</v>
      </c>
      <c r="AH1458" s="71">
        <v>92.419810450843386</v>
      </c>
      <c r="AI1458" s="71">
        <v>99.858345569487469</v>
      </c>
      <c r="AJ1458" s="71">
        <v>-12.447834418651738</v>
      </c>
      <c r="AK1458" s="71">
        <v>-21.039482717706203</v>
      </c>
      <c r="AL1458" s="71">
        <v>-24.983075327891303</v>
      </c>
      <c r="AM1458" s="71">
        <v>-20.733144228671176</v>
      </c>
      <c r="AN1458" s="71">
        <v>-9.2737635167297157</v>
      </c>
      <c r="AO1458" s="71">
        <v>-15.158330005446585</v>
      </c>
      <c r="AP1458" s="71">
        <v>-28.422183669142452</v>
      </c>
      <c r="AQ1458" s="71">
        <v>-4.8098336727138697</v>
      </c>
      <c r="AR1458" s="71">
        <v>22.066248007920876</v>
      </c>
      <c r="AS1458" s="71">
        <v>-11.46139423381538</v>
      </c>
      <c r="AT1458" s="71">
        <v>17.118438683821946</v>
      </c>
      <c r="AU1458" s="71">
        <v>18.001998590017475</v>
      </c>
      <c r="AV1458" s="72">
        <v>20.39367164609882</v>
      </c>
      <c r="AW1458" s="73">
        <v>-58744.759999999951</v>
      </c>
      <c r="AX1458" s="73">
        <v>-109814.81000000011</v>
      </c>
      <c r="AY1458" s="73">
        <v>-121526.38000000006</v>
      </c>
      <c r="AZ1458" s="73">
        <v>-109748.09999999998</v>
      </c>
      <c r="BA1458" s="73">
        <v>-54962.830000000191</v>
      </c>
      <c r="BB1458" s="73">
        <v>-100778.16999999969</v>
      </c>
      <c r="BC1458" s="73">
        <v>-127860.5300000002</v>
      </c>
      <c r="BD1458" s="73">
        <v>-16829.950000000012</v>
      </c>
      <c r="BE1458" s="73">
        <v>85427.159999999916</v>
      </c>
      <c r="BF1458" s="73">
        <v>-48569.829999999958</v>
      </c>
      <c r="BG1458" s="73">
        <v>62302.270000000135</v>
      </c>
      <c r="BH1458" s="73">
        <v>60556.409999999974</v>
      </c>
      <c r="BI1458" s="73">
        <v>42678.00999999998</v>
      </c>
      <c r="BJ1458" s="71">
        <v>16.486573572449608</v>
      </c>
      <c r="BK1458" s="71">
        <v>16.882877119507768</v>
      </c>
      <c r="BL1458" s="71">
        <v>16.262879698601441</v>
      </c>
      <c r="BM1458" s="71">
        <v>14.750773043474986</v>
      </c>
      <c r="BN1458" s="71">
        <v>6.4559524826468859</v>
      </c>
      <c r="BO1458" s="71">
        <v>6.2527541275244083</v>
      </c>
      <c r="BP1458" s="71">
        <v>17.517323779693985</v>
      </c>
      <c r="BQ1458" s="71">
        <v>19.12696379753876</v>
      </c>
      <c r="BR1458" s="72">
        <v>14.741458546569369</v>
      </c>
      <c r="BS1458" s="72">
        <v>13.103894944650158</v>
      </c>
      <c r="BT1458" s="71">
        <v>14.7133378739038</v>
      </c>
      <c r="BU1458" s="71">
        <v>17.718634283986585</v>
      </c>
      <c r="BV1458" s="71">
        <v>16.101610261541563</v>
      </c>
      <c r="BW1458" s="71">
        <v>14.691684337521508</v>
      </c>
      <c r="BX1458" s="75">
        <v>8990</v>
      </c>
      <c r="BY1458" s="75">
        <v>8898</v>
      </c>
      <c r="BZ1458" s="75">
        <v>8278</v>
      </c>
      <c r="CA1458" s="75">
        <v>8750</v>
      </c>
      <c r="CB1458" s="75">
        <v>10727</v>
      </c>
      <c r="CC1458" s="75">
        <v>12427</v>
      </c>
      <c r="CD1458" s="75">
        <v>7281</v>
      </c>
      <c r="CE1458" s="75">
        <v>7718</v>
      </c>
      <c r="CF1458" s="75">
        <v>10387</v>
      </c>
      <c r="CG1458" s="75">
        <v>9189</v>
      </c>
      <c r="CH1458" s="75">
        <v>10015</v>
      </c>
      <c r="CI1458" s="75">
        <v>9423</v>
      </c>
      <c r="CJ1458" s="75">
        <v>5676</v>
      </c>
      <c r="CK1458" s="75">
        <v>59689</v>
      </c>
      <c r="CL1458" s="73">
        <v>1039206.86</v>
      </c>
      <c r="CM1458" s="73">
        <v>981289.89000000013</v>
      </c>
      <c r="CN1458" s="73">
        <v>1039570.05</v>
      </c>
      <c r="CO1458" s="73">
        <v>1179116.9899999998</v>
      </c>
      <c r="CP1458" s="73">
        <v>1122565.3900000001</v>
      </c>
      <c r="CQ1458" s="73">
        <v>906711.95999999985</v>
      </c>
      <c r="CR1458" s="73">
        <v>1061121.6500000004</v>
      </c>
      <c r="CS1458" s="73">
        <v>1017873.53</v>
      </c>
      <c r="CT1458" s="73">
        <v>955117.99999999988</v>
      </c>
      <c r="CU1458" s="73">
        <v>918550.02999999991</v>
      </c>
      <c r="CV1458" s="73">
        <v>944971.31999999983</v>
      </c>
      <c r="CW1458" s="73">
        <v>922389.19000000006</v>
      </c>
      <c r="CX1458" s="73">
        <v>890303.75</v>
      </c>
      <c r="CY1458" s="77"/>
      <c r="CZ1458" s="4">
        <v>1521</v>
      </c>
      <c r="DA1458" s="76" t="str">
        <f t="shared" si="50"/>
        <v>1521</v>
      </c>
      <c r="DB1458" s="71">
        <v>4.0421690881582331</v>
      </c>
      <c r="DC1458" s="71">
        <v>3.2847839657570645</v>
      </c>
      <c r="DD1458" s="71">
        <v>1.6264195922689413</v>
      </c>
      <c r="DE1458" s="71">
        <v>0.76246139664470935</v>
      </c>
      <c r="DF1458" s="71">
        <v>0.92985278733114951</v>
      </c>
      <c r="DG1458" s="71">
        <v>0.42225568027347732</v>
      </c>
      <c r="DH1458" s="71">
        <v>0.43628520043001784</v>
      </c>
      <c r="DI1458" s="71">
        <v>0.6323615369493184</v>
      </c>
      <c r="DJ1458" s="71">
        <v>0.91274255467956189</v>
      </c>
      <c r="DK1458" s="71">
        <v>3.4061806565365595E-2</v>
      </c>
      <c r="DL1458" s="71">
        <v>0.25931974556989573</v>
      </c>
      <c r="DM1458" s="71">
        <v>0.61047616627123236</v>
      </c>
      <c r="DN1458" s="71">
        <v>5.4359492761442321E-2</v>
      </c>
      <c r="DO1458" s="71">
        <v>0.4510011068150287</v>
      </c>
      <c r="DQ1458" s="71"/>
      <c r="DR1458" s="71"/>
      <c r="DS1458" s="71"/>
      <c r="DT1458" s="71"/>
      <c r="DU1458" s="71"/>
      <c r="DV1458" s="71"/>
      <c r="DW1458" s="71"/>
      <c r="DX1458" s="71"/>
      <c r="DY1458" s="71"/>
      <c r="DZ1458" s="71"/>
      <c r="EA1458" s="71"/>
      <c r="EB1458" s="71"/>
      <c r="EC1458" s="71"/>
      <c r="ED1458" s="71"/>
    </row>
    <row r="1459" spans="1:134">
      <c r="A1459" s="4">
        <v>1516</v>
      </c>
      <c r="B1459" s="46" t="s">
        <v>10921</v>
      </c>
      <c r="C1459" s="65" t="str">
        <f t="shared" si="49"/>
        <v>1516</v>
      </c>
      <c r="D1459" s="69">
        <v>244447.74</v>
      </c>
      <c r="E1459" s="68">
        <v>3050247.8099999991</v>
      </c>
      <c r="F1459" s="68">
        <v>72232.23000000001</v>
      </c>
      <c r="G1459" s="69">
        <v>995378.00000000023</v>
      </c>
      <c r="H1459" s="70">
        <v>126.48773265334252</v>
      </c>
      <c r="I1459" s="70">
        <v>48.439954451420974</v>
      </c>
      <c r="J1459" s="69">
        <v>307947.15000000002</v>
      </c>
      <c r="K1459" s="69">
        <v>336070.11999999988</v>
      </c>
      <c r="L1459" s="69">
        <v>353193.5500000001</v>
      </c>
      <c r="M1459" s="69">
        <v>406055.15</v>
      </c>
      <c r="N1459" s="69">
        <v>530278.80999999994</v>
      </c>
      <c r="O1459" s="69">
        <v>553992.15</v>
      </c>
      <c r="P1459" s="69">
        <v>400600.42999999993</v>
      </c>
      <c r="Q1459" s="69">
        <v>411136.68000000005</v>
      </c>
      <c r="R1459" s="69">
        <v>610107.14000000013</v>
      </c>
      <c r="S1459" s="69">
        <v>462048.55000000005</v>
      </c>
      <c r="T1459" s="69">
        <v>478237.06000000006</v>
      </c>
      <c r="U1459" s="69">
        <v>443670.21000000008</v>
      </c>
      <c r="V1459" s="69">
        <v>244447.74</v>
      </c>
      <c r="W1459" s="70">
        <v>87.795028200939214</v>
      </c>
      <c r="X1459" s="70">
        <v>83.182369238912884</v>
      </c>
      <c r="Y1459" s="70">
        <v>130.77657038083123</v>
      </c>
      <c r="Z1459" s="71">
        <v>102.38444975904464</v>
      </c>
      <c r="AA1459" s="71">
        <v>123.57207726004229</v>
      </c>
      <c r="AB1459" s="71">
        <v>113.0729057462724</v>
      </c>
      <c r="AC1459" s="71">
        <v>114.64781103135016</v>
      </c>
      <c r="AD1459" s="71">
        <v>115.35781833882406</v>
      </c>
      <c r="AE1459" s="71">
        <v>149.34883263466799</v>
      </c>
      <c r="AF1459" s="71">
        <v>156.27285504018863</v>
      </c>
      <c r="AG1459" s="71">
        <v>111.17649889369478</v>
      </c>
      <c r="AH1459" s="71">
        <v>113.66846198803997</v>
      </c>
      <c r="AI1459" s="71">
        <v>135.04029751323685</v>
      </c>
      <c r="AJ1459" s="71">
        <v>-20.628180604765522</v>
      </c>
      <c r="AK1459" s="71">
        <v>10.598011961377862</v>
      </c>
      <c r="AL1459" s="71">
        <v>11.3383891089901</v>
      </c>
      <c r="AM1459" s="71">
        <v>-7.7423970463763814</v>
      </c>
      <c r="AN1459" s="71">
        <v>22.914056647448746</v>
      </c>
      <c r="AO1459" s="71">
        <v>6.8119577951054389</v>
      </c>
      <c r="AP1459" s="71">
        <v>8.7031956045966918</v>
      </c>
      <c r="AQ1459" s="71">
        <v>33.889184946505814</v>
      </c>
      <c r="AR1459" s="71">
        <v>137.3995985771912</v>
      </c>
      <c r="AS1459" s="71">
        <v>48.011514085819982</v>
      </c>
      <c r="AT1459" s="71">
        <v>32.393717150866586</v>
      </c>
      <c r="AU1459" s="71">
        <v>60.363576626189342</v>
      </c>
      <c r="AV1459" s="72">
        <v>41.942929530563198</v>
      </c>
      <c r="AW1459" s="73">
        <v>-80033.309999999823</v>
      </c>
      <c r="AX1459" s="73">
        <v>32203.789999999921</v>
      </c>
      <c r="AY1459" s="73">
        <v>35968.240000000049</v>
      </c>
      <c r="AZ1459" s="73">
        <v>-34076.759999999951</v>
      </c>
      <c r="BA1459" s="73">
        <v>98880.359999999928</v>
      </c>
      <c r="BB1459" s="73">
        <v>42880.119999999995</v>
      </c>
      <c r="BC1459" s="73">
        <v>32073.609999999986</v>
      </c>
      <c r="BD1459" s="73">
        <v>104064.31999999995</v>
      </c>
      <c r="BE1459" s="73">
        <v>353111.28000000014</v>
      </c>
      <c r="BF1459" s="73">
        <v>149877.87000000005</v>
      </c>
      <c r="BG1459" s="73">
        <v>117013.68</v>
      </c>
      <c r="BH1459" s="73">
        <v>167005.01</v>
      </c>
      <c r="BI1459" s="73">
        <v>72232.23000000001</v>
      </c>
      <c r="BJ1459" s="71">
        <v>9.2267732586763458</v>
      </c>
      <c r="BK1459" s="71">
        <v>4.5204627431899347</v>
      </c>
      <c r="BL1459" s="71">
        <v>5.7421230519214941</v>
      </c>
      <c r="BM1459" s="71">
        <v>11.013115091129952</v>
      </c>
      <c r="BN1459" s="71">
        <v>0.20478193859023275</v>
      </c>
      <c r="BO1459" s="71">
        <v>3.5558815850372545</v>
      </c>
      <c r="BP1459" s="71">
        <v>13.141142196189943</v>
      </c>
      <c r="BQ1459" s="71">
        <v>12.776678678250725</v>
      </c>
      <c r="BR1459" s="72">
        <v>8.7927471094707492</v>
      </c>
      <c r="BS1459" s="72">
        <v>8.5058416145472826</v>
      </c>
      <c r="BT1459" s="71">
        <v>8.6397905295798516</v>
      </c>
      <c r="BU1459" s="71">
        <v>7.830252229828389</v>
      </c>
      <c r="BV1459" s="71">
        <v>6.4940623952943692</v>
      </c>
      <c r="BW1459" s="71">
        <v>8.123950792949989</v>
      </c>
      <c r="BX1459" s="75">
        <v>3766</v>
      </c>
      <c r="BY1459" s="75">
        <v>4074</v>
      </c>
      <c r="BZ1459" s="75">
        <v>4511</v>
      </c>
      <c r="CA1459" s="75">
        <v>5313</v>
      </c>
      <c r="CB1459" s="75">
        <v>6111</v>
      </c>
      <c r="CC1459" s="75">
        <v>7616</v>
      </c>
      <c r="CD1459" s="75">
        <v>4778</v>
      </c>
      <c r="CE1459" s="75">
        <v>5127</v>
      </c>
      <c r="CF1459" s="75">
        <v>8598</v>
      </c>
      <c r="CG1459" s="75">
        <v>6239</v>
      </c>
      <c r="CH1459" s="75">
        <v>6337</v>
      </c>
      <c r="CI1459" s="75">
        <v>6257</v>
      </c>
      <c r="CJ1459" s="75">
        <v>3160</v>
      </c>
      <c r="CK1459" s="75">
        <v>40496</v>
      </c>
      <c r="CL1459" s="73">
        <v>875040.9500000003</v>
      </c>
      <c r="CM1459" s="73">
        <v>939826.69999999984</v>
      </c>
      <c r="CN1459" s="73">
        <v>918097.58999999985</v>
      </c>
      <c r="CO1459" s="73">
        <v>1032634.3199999997</v>
      </c>
      <c r="CP1459" s="73">
        <v>1004410.3299999998</v>
      </c>
      <c r="CQ1459" s="73">
        <v>865454.55</v>
      </c>
      <c r="CR1459" s="73">
        <v>748530.46</v>
      </c>
      <c r="CS1459" s="73">
        <v>790325.92999999982</v>
      </c>
      <c r="CT1459" s="73">
        <v>778627.42000000027</v>
      </c>
      <c r="CU1459" s="73">
        <v>787425.04999999981</v>
      </c>
      <c r="CV1459" s="73">
        <v>752738.17</v>
      </c>
      <c r="CW1459" s="73">
        <v>837311.40999999992</v>
      </c>
      <c r="CX1459" s="73">
        <v>965122.32000000007</v>
      </c>
      <c r="CY1459" s="77"/>
      <c r="CZ1459" s="4">
        <v>1516</v>
      </c>
      <c r="DA1459" s="76" t="str">
        <f t="shared" si="50"/>
        <v>1516</v>
      </c>
      <c r="DB1459" s="71">
        <v>2.4731400580993532</v>
      </c>
      <c r="DC1459" s="71">
        <v>4.6461396573386518</v>
      </c>
      <c r="DD1459" s="71">
        <v>1.1712715676981456</v>
      </c>
      <c r="DE1459" s="71">
        <v>0.97687655938695928</v>
      </c>
      <c r="DF1459" s="71">
        <v>0.57820269965642157</v>
      </c>
      <c r="DG1459" s="71">
        <v>0.46808946512307936</v>
      </c>
      <c r="DH1459" s="71">
        <v>0.5827613486369505</v>
      </c>
      <c r="DI1459" s="71">
        <v>0.7908637812570557</v>
      </c>
      <c r="DJ1459" s="71">
        <v>0.51066517877288409</v>
      </c>
      <c r="DK1459" s="71">
        <v>0.20892655248942693</v>
      </c>
      <c r="DL1459" s="71">
        <v>0.28753486710400444</v>
      </c>
      <c r="DM1459" s="71">
        <v>0.64088883975536959</v>
      </c>
      <c r="DN1459" s="72">
        <v>0.34469275782913406</v>
      </c>
      <c r="DO1459" s="71">
        <v>0.4829657797112053</v>
      </c>
      <c r="DQ1459" s="71"/>
      <c r="DR1459" s="71"/>
      <c r="DS1459" s="71"/>
      <c r="DT1459" s="71"/>
      <c r="DU1459" s="71"/>
      <c r="DV1459" s="71"/>
      <c r="DW1459" s="71"/>
      <c r="DX1459" s="71"/>
      <c r="DY1459" s="71"/>
      <c r="DZ1459" s="71"/>
      <c r="EA1459" s="71"/>
      <c r="EB1459" s="71"/>
      <c r="EC1459" s="71"/>
      <c r="ED1459" s="71"/>
    </row>
    <row r="1460" spans="1:134">
      <c r="A1460" s="4">
        <v>1519</v>
      </c>
      <c r="B1460" s="46" t="s">
        <v>10927</v>
      </c>
      <c r="C1460" s="65" t="str">
        <f t="shared" si="49"/>
        <v>1519</v>
      </c>
      <c r="D1460" s="69">
        <v>433762.75</v>
      </c>
      <c r="E1460" s="68">
        <v>6029079.5099999998</v>
      </c>
      <c r="F1460" s="68">
        <v>31890.660000000033</v>
      </c>
      <c r="G1460" s="69">
        <v>1438678.3600000003</v>
      </c>
      <c r="H1460" s="70">
        <v>105.92276220505981</v>
      </c>
      <c r="I1460" s="70">
        <v>31.341016024274925</v>
      </c>
      <c r="J1460" s="69">
        <v>767783.1399999999</v>
      </c>
      <c r="K1460" s="69">
        <v>823840.81</v>
      </c>
      <c r="L1460" s="69">
        <v>762826.11999999988</v>
      </c>
      <c r="M1460" s="69">
        <v>896077.14</v>
      </c>
      <c r="N1460" s="69">
        <v>1185944.4299999997</v>
      </c>
      <c r="O1460" s="69">
        <v>1228228.9399999997</v>
      </c>
      <c r="P1460" s="69">
        <v>705226.48</v>
      </c>
      <c r="Q1460" s="69">
        <v>672843.77</v>
      </c>
      <c r="R1460" s="69">
        <v>1646895.8700000006</v>
      </c>
      <c r="S1460" s="69">
        <v>759608.63</v>
      </c>
      <c r="T1460" s="69">
        <v>815683.29999999993</v>
      </c>
      <c r="U1460" s="69">
        <v>995058.70999999985</v>
      </c>
      <c r="V1460" s="69">
        <v>433762.75</v>
      </c>
      <c r="W1460" s="70">
        <v>123.38447518402005</v>
      </c>
      <c r="X1460" s="70">
        <v>124.25851409424612</v>
      </c>
      <c r="Y1460" s="70">
        <v>116.05080687357017</v>
      </c>
      <c r="Z1460" s="71">
        <v>111.29374879965863</v>
      </c>
      <c r="AA1460" s="71">
        <v>82.337029651422966</v>
      </c>
      <c r="AB1460" s="71">
        <v>85.113517551992331</v>
      </c>
      <c r="AC1460" s="71">
        <v>104.38259582903488</v>
      </c>
      <c r="AD1460" s="71">
        <v>101.43986970275223</v>
      </c>
      <c r="AE1460" s="71">
        <v>104.73617636675621</v>
      </c>
      <c r="AF1460" s="71">
        <v>113.8971185344509</v>
      </c>
      <c r="AG1460" s="71">
        <v>107.35489944342918</v>
      </c>
      <c r="AH1460" s="71">
        <v>114.6444943025503</v>
      </c>
      <c r="AI1460" s="71">
        <v>89.261231006187643</v>
      </c>
      <c r="AJ1460" s="71">
        <v>26.901863615780574</v>
      </c>
      <c r="AK1460" s="71">
        <v>11.015181658828821</v>
      </c>
      <c r="AL1460" s="71">
        <v>3.7149439891178471</v>
      </c>
      <c r="AM1460" s="71">
        <v>12.668678216207052</v>
      </c>
      <c r="AN1460" s="71">
        <v>-12.121913957320462</v>
      </c>
      <c r="AO1460" s="71">
        <v>-9.8948929838526425</v>
      </c>
      <c r="AP1460" s="71">
        <v>4.7912592512110663</v>
      </c>
      <c r="AQ1460" s="71">
        <v>29.137030945480504</v>
      </c>
      <c r="AR1460" s="71">
        <v>116.71164978772701</v>
      </c>
      <c r="AS1460" s="71">
        <v>-21.750836458706001</v>
      </c>
      <c r="AT1460" s="71">
        <v>38.392405184203838</v>
      </c>
      <c r="AU1460" s="71">
        <v>47.544431681409648</v>
      </c>
      <c r="AV1460" s="72">
        <v>7.9355249577048426</v>
      </c>
      <c r="AW1460" s="73">
        <v>162761.96999999997</v>
      </c>
      <c r="AX1460" s="73">
        <v>81743.38</v>
      </c>
      <c r="AY1460" s="73">
        <v>27323.509999999893</v>
      </c>
      <c r="AZ1460" s="73">
        <v>100756.59999999998</v>
      </c>
      <c r="BA1460" s="73">
        <v>-163589.32000000053</v>
      </c>
      <c r="BB1460" s="73">
        <v>-118952.14000000013</v>
      </c>
      <c r="BC1460" s="73">
        <v>32244.319999999832</v>
      </c>
      <c r="BD1460" s="73">
        <v>151812.92000000004</v>
      </c>
      <c r="BE1460" s="73">
        <v>886947.86000000068</v>
      </c>
      <c r="BF1460" s="73">
        <v>-211147.59999999986</v>
      </c>
      <c r="BG1460" s="73">
        <v>226284.41000000003</v>
      </c>
      <c r="BH1460" s="73">
        <v>320645.78999999992</v>
      </c>
      <c r="BI1460" s="73">
        <v>31890.660000000033</v>
      </c>
      <c r="BJ1460" s="71">
        <v>11.325571977258607</v>
      </c>
      <c r="BK1460" s="71">
        <v>8.9334780089007921</v>
      </c>
      <c r="BL1460" s="71">
        <v>2.4254971012626028</v>
      </c>
      <c r="BM1460" s="71">
        <v>8.0911856542704914</v>
      </c>
      <c r="BN1460" s="71">
        <v>-1.5432079508605316</v>
      </c>
      <c r="BO1460" s="71">
        <v>4.2716714046733539</v>
      </c>
      <c r="BP1460" s="71">
        <v>14.188340900734522</v>
      </c>
      <c r="BQ1460" s="71">
        <v>17.516458575891892</v>
      </c>
      <c r="BR1460" s="72">
        <v>12.830634847161177</v>
      </c>
      <c r="BS1460" s="72">
        <v>10.520749117594958</v>
      </c>
      <c r="BT1460" s="71">
        <v>14.351457570528797</v>
      </c>
      <c r="BU1460" s="71">
        <v>12.465476466637748</v>
      </c>
      <c r="BV1460" s="71">
        <v>10.21253114153382</v>
      </c>
      <c r="BW1460" s="71">
        <v>11.696400051271642</v>
      </c>
      <c r="BX1460" s="75">
        <v>19020</v>
      </c>
      <c r="BY1460" s="75">
        <v>20635</v>
      </c>
      <c r="BZ1460" s="75">
        <v>19019</v>
      </c>
      <c r="CA1460" s="75">
        <v>21321</v>
      </c>
      <c r="CB1460" s="75">
        <v>24520</v>
      </c>
      <c r="CC1460" s="75">
        <v>24390</v>
      </c>
      <c r="CD1460" s="75">
        <v>16728</v>
      </c>
      <c r="CE1460" s="75">
        <v>16412</v>
      </c>
      <c r="CF1460" s="75">
        <v>24859</v>
      </c>
      <c r="CG1460" s="75">
        <v>19647</v>
      </c>
      <c r="CH1460" s="75">
        <v>19299</v>
      </c>
      <c r="CI1460" s="75">
        <v>22111</v>
      </c>
      <c r="CJ1460" s="75">
        <v>10783</v>
      </c>
      <c r="CK1460" s="75">
        <v>129839</v>
      </c>
      <c r="CL1460" s="73">
        <v>1531010.5399999998</v>
      </c>
      <c r="CM1460" s="73">
        <v>1526914.2799999998</v>
      </c>
      <c r="CN1460" s="73">
        <v>1492582.46</v>
      </c>
      <c r="CO1460" s="73">
        <v>1694508.1200000003</v>
      </c>
      <c r="CP1460" s="73">
        <v>1660368.5899999996</v>
      </c>
      <c r="CQ1460" s="73">
        <v>1388830.8800000001</v>
      </c>
      <c r="CR1460" s="73">
        <v>1339823.5800000003</v>
      </c>
      <c r="CS1460" s="73">
        <v>1748116.3399999999</v>
      </c>
      <c r="CT1460" s="73">
        <v>1388538.7499999995</v>
      </c>
      <c r="CU1460" s="73">
        <v>1297254.28</v>
      </c>
      <c r="CV1460" s="73">
        <v>1349993.14</v>
      </c>
      <c r="CW1460" s="73">
        <v>1233819.3700000001</v>
      </c>
      <c r="CX1460" s="73">
        <v>1308041.01</v>
      </c>
      <c r="CY1460" s="77"/>
      <c r="CZ1460" s="4">
        <v>1519</v>
      </c>
      <c r="DA1460" s="76" t="str">
        <f t="shared" si="50"/>
        <v>1519</v>
      </c>
      <c r="DB1460" s="71">
        <v>1.4015261004121866</v>
      </c>
      <c r="DC1460" s="71">
        <v>2.400156773315345</v>
      </c>
      <c r="DD1460" s="71">
        <v>0.43298960640198109</v>
      </c>
      <c r="DE1460" s="71">
        <v>0.30921657408671616</v>
      </c>
      <c r="DF1460" s="71">
        <v>0.52537678288040646</v>
      </c>
      <c r="DG1460" s="71">
        <v>0.38428020605271579</v>
      </c>
      <c r="DH1460" s="71">
        <v>0.35408266143199696</v>
      </c>
      <c r="DI1460" s="71">
        <v>0.22208662949726901</v>
      </c>
      <c r="DJ1460" s="71">
        <v>0.39261754034402052</v>
      </c>
      <c r="DK1460" s="71">
        <v>0.13780077335289856</v>
      </c>
      <c r="DL1460" s="71">
        <v>7.0649188683930539E-2</v>
      </c>
      <c r="DM1460" s="71">
        <v>7.7980620767760106E-2</v>
      </c>
      <c r="DN1460" s="71">
        <v>9.582121390577128E-2</v>
      </c>
      <c r="DO1460" s="71">
        <v>0.22001294720950224</v>
      </c>
      <c r="DQ1460" s="71"/>
      <c r="DR1460" s="71"/>
      <c r="DS1460" s="71"/>
      <c r="DT1460" s="71"/>
      <c r="DU1460" s="71"/>
      <c r="DV1460" s="71"/>
      <c r="DW1460" s="71"/>
      <c r="DX1460" s="71"/>
      <c r="DY1460" s="71"/>
      <c r="DZ1460" s="71"/>
      <c r="EA1460" s="71"/>
      <c r="EB1460" s="71"/>
      <c r="EC1460" s="71"/>
      <c r="ED1460" s="71"/>
    </row>
    <row r="1461" spans="1:134">
      <c r="A1461" s="4">
        <v>5344</v>
      </c>
      <c r="B1461" s="46" t="s">
        <v>10933</v>
      </c>
      <c r="C1461" s="65" t="str">
        <f t="shared" si="49"/>
        <v>5344</v>
      </c>
      <c r="D1461" s="69">
        <v>478333.83000000007</v>
      </c>
      <c r="E1461" s="68">
        <v>5596762.9800000014</v>
      </c>
      <c r="F1461" s="68">
        <v>103655.6100000001</v>
      </c>
      <c r="G1461" s="69">
        <v>1217723.6400000025</v>
      </c>
      <c r="H1461" s="70">
        <v>108.25089157581415</v>
      </c>
      <c r="I1461" s="70">
        <v>27.808008685302266</v>
      </c>
      <c r="J1461" s="69">
        <v>703925.31</v>
      </c>
      <c r="K1461" s="69">
        <v>707734.19000000018</v>
      </c>
      <c r="L1461" s="69">
        <v>726767.91000000027</v>
      </c>
      <c r="M1461" s="69">
        <v>814239.88</v>
      </c>
      <c r="N1461" s="69">
        <v>1017508.2000000002</v>
      </c>
      <c r="O1461" s="69">
        <v>1008125.52</v>
      </c>
      <c r="P1461" s="69">
        <v>1029817.43</v>
      </c>
      <c r="Q1461" s="69">
        <v>802126.43</v>
      </c>
      <c r="R1461" s="69">
        <v>1096439.7700000003</v>
      </c>
      <c r="S1461" s="69">
        <v>730515.85999999987</v>
      </c>
      <c r="T1461" s="69">
        <v>771046.73</v>
      </c>
      <c r="U1461" s="69">
        <v>688482.93</v>
      </c>
      <c r="V1461" s="69">
        <v>478333.83000000007</v>
      </c>
      <c r="W1461" s="70">
        <v>114.41164755487378</v>
      </c>
      <c r="X1461" s="70">
        <v>115.23739736199354</v>
      </c>
      <c r="Y1461" s="70">
        <v>112.90582737364754</v>
      </c>
      <c r="Z1461" s="71">
        <v>105.76384283118108</v>
      </c>
      <c r="AA1461" s="71">
        <v>86.55975101658764</v>
      </c>
      <c r="AB1461" s="71">
        <v>92.117014682337569</v>
      </c>
      <c r="AC1461" s="71">
        <v>112.43170959174378</v>
      </c>
      <c r="AD1461" s="71">
        <v>106.45040586917705</v>
      </c>
      <c r="AE1461" s="71">
        <v>111.82355974811746</v>
      </c>
      <c r="AF1461" s="71">
        <v>102.39944544411823</v>
      </c>
      <c r="AG1461" s="71">
        <v>100.27821995061473</v>
      </c>
      <c r="AH1461" s="71">
        <v>113.73465498096297</v>
      </c>
      <c r="AI1461" s="71">
        <v>110.58440673401928</v>
      </c>
      <c r="AJ1461" s="71">
        <v>19.91736374042592</v>
      </c>
      <c r="AK1461" s="71">
        <v>33.051252111219533</v>
      </c>
      <c r="AL1461" s="71">
        <v>24.767434426565018</v>
      </c>
      <c r="AM1461" s="71">
        <v>-0.79242162379014047</v>
      </c>
      <c r="AN1461" s="71">
        <v>-1.1428926242572746</v>
      </c>
      <c r="AO1461" s="71">
        <v>7.0577668279058869</v>
      </c>
      <c r="AP1461" s="71">
        <v>11.546295451326728</v>
      </c>
      <c r="AQ1461" s="71">
        <v>32.898128532594569</v>
      </c>
      <c r="AR1461" s="71">
        <v>68.251979965789175</v>
      </c>
      <c r="AS1461" s="71">
        <v>4.7298541915874459E-2</v>
      </c>
      <c r="AT1461" s="71">
        <v>26.415044163968695</v>
      </c>
      <c r="AU1461" s="71">
        <v>41.719153798962047</v>
      </c>
      <c r="AV1461" s="72">
        <v>27.66523498483582</v>
      </c>
      <c r="AW1461" s="73">
        <v>116916.65000000002</v>
      </c>
      <c r="AX1461" s="73">
        <v>175808.20000000019</v>
      </c>
      <c r="AY1461" s="73">
        <v>144269.83000000031</v>
      </c>
      <c r="AZ1461" s="73">
        <v>-6503.7499999998836</v>
      </c>
      <c r="BA1461" s="73">
        <v>-11763.469999999856</v>
      </c>
      <c r="BB1461" s="73">
        <v>81211.320000000182</v>
      </c>
      <c r="BC1461" s="73">
        <v>106597.68000000005</v>
      </c>
      <c r="BD1461" s="73">
        <v>198561.55000000028</v>
      </c>
      <c r="BE1461" s="73">
        <v>444774.47000000009</v>
      </c>
      <c r="BF1461" s="73">
        <v>345.35999999986961</v>
      </c>
      <c r="BG1461" s="73">
        <v>161114.00000000012</v>
      </c>
      <c r="BH1461" s="73">
        <v>202674.97000000003</v>
      </c>
      <c r="BI1461" s="73">
        <v>103655.6100000001</v>
      </c>
      <c r="BJ1461" s="71">
        <v>17.076590378221219</v>
      </c>
      <c r="BK1461" s="71">
        <v>12.237075569484816</v>
      </c>
      <c r="BL1461" s="71">
        <v>15.503225953370677</v>
      </c>
      <c r="BM1461" s="71">
        <v>15.876643652880514</v>
      </c>
      <c r="BN1461" s="71">
        <v>6.7733514335346534</v>
      </c>
      <c r="BO1461" s="71">
        <v>14.767945876005388</v>
      </c>
      <c r="BP1461" s="71">
        <v>21.542609258858491</v>
      </c>
      <c r="BQ1461" s="71">
        <v>21.726976953243383</v>
      </c>
      <c r="BR1461" s="72">
        <v>13.347029460580487</v>
      </c>
      <c r="BS1461" s="72">
        <v>15.915915588773551</v>
      </c>
      <c r="BT1461" s="71">
        <v>14.600341370121683</v>
      </c>
      <c r="BU1461" s="71">
        <v>12.355243402582456</v>
      </c>
      <c r="BV1461" s="71">
        <v>13.827239515247459</v>
      </c>
      <c r="BW1461" s="71">
        <v>14.937852455183567</v>
      </c>
      <c r="BX1461" s="75">
        <v>14200</v>
      </c>
      <c r="BY1461" s="75">
        <v>13548</v>
      </c>
      <c r="BZ1461" s="75">
        <v>14518</v>
      </c>
      <c r="CA1461" s="75">
        <v>15125</v>
      </c>
      <c r="CB1461" s="75">
        <v>16602</v>
      </c>
      <c r="CC1461" s="75">
        <v>17388</v>
      </c>
      <c r="CD1461" s="75">
        <v>18818</v>
      </c>
      <c r="CE1461" s="75">
        <v>16256</v>
      </c>
      <c r="CF1461" s="75">
        <v>21081</v>
      </c>
      <c r="CG1461" s="75">
        <v>16337</v>
      </c>
      <c r="CH1461" s="75">
        <v>16084</v>
      </c>
      <c r="CI1461" s="75">
        <v>13997</v>
      </c>
      <c r="CJ1461" s="75">
        <v>10344</v>
      </c>
      <c r="CK1461" s="75">
        <v>112917</v>
      </c>
      <c r="CL1461" s="73">
        <v>561373.42000000004</v>
      </c>
      <c r="CM1461" s="73">
        <v>645830.97</v>
      </c>
      <c r="CN1461" s="73">
        <v>689553.0199999999</v>
      </c>
      <c r="CO1461" s="73">
        <v>663967.77</v>
      </c>
      <c r="CP1461" s="73">
        <v>1044043.6600000003</v>
      </c>
      <c r="CQ1461" s="73">
        <v>802133.73999999976</v>
      </c>
      <c r="CR1461" s="73">
        <v>678686.75</v>
      </c>
      <c r="CS1461" s="73">
        <v>816287.01000000013</v>
      </c>
      <c r="CT1461" s="73">
        <v>724702.77000000014</v>
      </c>
      <c r="CU1461" s="73">
        <v>728529.07</v>
      </c>
      <c r="CV1461" s="73">
        <v>711444.84</v>
      </c>
      <c r="CW1461" s="73">
        <v>742178.94000000006</v>
      </c>
      <c r="CX1461" s="73">
        <v>733415.88</v>
      </c>
      <c r="CY1461" s="77"/>
      <c r="CZ1461" s="4">
        <v>5344</v>
      </c>
      <c r="DA1461" s="76" t="str">
        <f t="shared" si="50"/>
        <v>5344</v>
      </c>
      <c r="DB1461" s="71">
        <v>3.1204909093022355</v>
      </c>
      <c r="DC1461" s="71">
        <v>2.9648162301163414</v>
      </c>
      <c r="DD1461" s="71">
        <v>0.83601923895536101</v>
      </c>
      <c r="DE1461" s="71">
        <v>0.77449075260184008</v>
      </c>
      <c r="DF1461" s="71">
        <v>0.88094984673733945</v>
      </c>
      <c r="DG1461" s="71">
        <v>0.47275188636172333</v>
      </c>
      <c r="DH1461" s="71">
        <v>0.32224568386318619</v>
      </c>
      <c r="DI1461" s="71">
        <v>0.39229692364614094</v>
      </c>
      <c r="DJ1461" s="71">
        <v>0.41344091667670907</v>
      </c>
      <c r="DK1461" s="71">
        <v>0.41690525524712296</v>
      </c>
      <c r="DL1461" s="71">
        <v>0.33643846774100389</v>
      </c>
      <c r="DM1461" s="71">
        <v>0.4565139905141356</v>
      </c>
      <c r="DN1461" s="71">
        <v>0.42399273261203724</v>
      </c>
      <c r="DO1461" s="71">
        <v>0.38967302318056884</v>
      </c>
      <c r="DQ1461" s="71"/>
      <c r="DR1461" s="71"/>
      <c r="DS1461" s="71"/>
      <c r="DT1461" s="71"/>
      <c r="DU1461" s="71"/>
      <c r="DV1461" s="71"/>
      <c r="DW1461" s="71"/>
      <c r="DX1461" s="71"/>
      <c r="DY1461" s="71"/>
      <c r="DZ1461" s="71"/>
      <c r="EA1461" s="71"/>
      <c r="EB1461" s="71"/>
      <c r="EC1461" s="71"/>
      <c r="ED1461" s="71"/>
    </row>
    <row r="1462" spans="1:134">
      <c r="A1462" s="4">
        <v>1493</v>
      </c>
      <c r="B1462" s="46" t="s">
        <v>10939</v>
      </c>
      <c r="C1462" s="65" t="str">
        <f t="shared" si="49"/>
        <v>1493</v>
      </c>
      <c r="D1462" s="69">
        <v>559354.36999999988</v>
      </c>
      <c r="E1462" s="68">
        <v>5566959.9399999995</v>
      </c>
      <c r="F1462" s="68">
        <v>202833.09999999992</v>
      </c>
      <c r="G1462" s="69">
        <v>1425273.919999999</v>
      </c>
      <c r="H1462" s="70">
        <v>110.97009375834807</v>
      </c>
      <c r="I1462" s="70">
        <v>34.412891588532311</v>
      </c>
      <c r="J1462" s="69">
        <v>739035.43999999983</v>
      </c>
      <c r="K1462" s="69">
        <v>660165.44000000006</v>
      </c>
      <c r="L1462" s="69">
        <v>695000.89999999979</v>
      </c>
      <c r="M1462" s="69">
        <v>789162.63000000012</v>
      </c>
      <c r="N1462" s="69">
        <v>1147029.52</v>
      </c>
      <c r="O1462" s="69">
        <v>1269122.5900000001</v>
      </c>
      <c r="P1462" s="69">
        <v>736197.00999999978</v>
      </c>
      <c r="Q1462" s="69">
        <v>583695.50999999989</v>
      </c>
      <c r="R1462" s="69">
        <v>1345891.7200000002</v>
      </c>
      <c r="S1462" s="69">
        <v>670431.67999999993</v>
      </c>
      <c r="T1462" s="69">
        <v>785894.49000000011</v>
      </c>
      <c r="U1462" s="69">
        <v>885495.16000000015</v>
      </c>
      <c r="V1462" s="69">
        <v>559354.36999999988</v>
      </c>
      <c r="W1462" s="70">
        <v>133.11607454153503</v>
      </c>
      <c r="X1462" s="70">
        <v>113.6191907069631</v>
      </c>
      <c r="Y1462" s="70">
        <v>113.51414714367411</v>
      </c>
      <c r="Z1462" s="71">
        <v>103.00328118315143</v>
      </c>
      <c r="AA1462" s="71">
        <v>101.64998799603914</v>
      </c>
      <c r="AB1462" s="71">
        <v>116.37266540665314</v>
      </c>
      <c r="AC1462" s="71">
        <v>111.68203876101546</v>
      </c>
      <c r="AD1462" s="71">
        <v>96.649603870512436</v>
      </c>
      <c r="AE1462" s="71">
        <v>111.37132631633446</v>
      </c>
      <c r="AF1462" s="71">
        <v>113.11245878267273</v>
      </c>
      <c r="AG1462" s="71">
        <v>106.78149794950778</v>
      </c>
      <c r="AH1462" s="71">
        <v>114.36394027574239</v>
      </c>
      <c r="AI1462" s="71">
        <v>126.5323846165266</v>
      </c>
      <c r="AJ1462" s="71">
        <v>43.379300071732764</v>
      </c>
      <c r="AK1462" s="71">
        <v>32.332055225807288</v>
      </c>
      <c r="AL1462" s="71">
        <v>1.8475472856300579</v>
      </c>
      <c r="AM1462" s="71">
        <v>-6.9188879295161705</v>
      </c>
      <c r="AN1462" s="71">
        <v>5.6502500995753158</v>
      </c>
      <c r="AO1462" s="71">
        <v>27.138249781752034</v>
      </c>
      <c r="AP1462" s="71">
        <v>15.56418374811237</v>
      </c>
      <c r="AQ1462" s="71">
        <v>21.551969239306025</v>
      </c>
      <c r="AR1462" s="71">
        <v>135.2369830118144</v>
      </c>
      <c r="AS1462" s="71">
        <v>-27.33212402966172</v>
      </c>
      <c r="AT1462" s="71">
        <v>39.101372636977018</v>
      </c>
      <c r="AU1462" s="71">
        <v>45.593553716866793</v>
      </c>
      <c r="AV1462" s="72">
        <v>56.892285837532206</v>
      </c>
      <c r="AW1462" s="73">
        <v>223594.62</v>
      </c>
      <c r="AX1462" s="73">
        <v>161295.0500000001</v>
      </c>
      <c r="AY1462" s="73">
        <v>12607.539999999921</v>
      </c>
      <c r="AZ1462" s="73">
        <v>-58659.889999999898</v>
      </c>
      <c r="BA1462" s="73">
        <v>61355.920000000391</v>
      </c>
      <c r="BB1462" s="73">
        <v>288254.08000000019</v>
      </c>
      <c r="BC1462" s="73">
        <v>99151.009999999776</v>
      </c>
      <c r="BD1462" s="73">
        <v>103493.07999999984</v>
      </c>
      <c r="BE1462" s="73">
        <v>773748.81000000041</v>
      </c>
      <c r="BF1462" s="73">
        <v>-252165.37000000011</v>
      </c>
      <c r="BG1462" s="73">
        <v>220914.81000000006</v>
      </c>
      <c r="BH1462" s="73">
        <v>277298.48000000033</v>
      </c>
      <c r="BI1462" s="73">
        <v>202833.09999999992</v>
      </c>
      <c r="BJ1462" s="71">
        <v>17.900365992330137</v>
      </c>
      <c r="BK1462" s="71">
        <v>10.995755926992793</v>
      </c>
      <c r="BL1462" s="71">
        <v>9.9649997553029728</v>
      </c>
      <c r="BM1462" s="71">
        <v>12.64877277129478</v>
      </c>
      <c r="BN1462" s="71">
        <v>3.1427999140965461</v>
      </c>
      <c r="BO1462" s="71">
        <v>11.132462002466317</v>
      </c>
      <c r="BP1462" s="71">
        <v>22.481174630130667</v>
      </c>
      <c r="BQ1462" s="71">
        <v>22.548860614251261</v>
      </c>
      <c r="BR1462" s="72">
        <v>14.494622908730467</v>
      </c>
      <c r="BS1462" s="72">
        <v>15.214990114148026</v>
      </c>
      <c r="BT1462" s="71">
        <v>16.009039577530075</v>
      </c>
      <c r="BU1462" s="71">
        <v>15.894230532158005</v>
      </c>
      <c r="BV1462" s="71">
        <v>15.368108424279406</v>
      </c>
      <c r="BW1462" s="71">
        <v>15.600751890524542</v>
      </c>
      <c r="BX1462" s="75">
        <v>18784</v>
      </c>
      <c r="BY1462" s="75">
        <v>16276</v>
      </c>
      <c r="BZ1462" s="75">
        <v>16896</v>
      </c>
      <c r="CA1462" s="75">
        <v>18752</v>
      </c>
      <c r="CB1462" s="75">
        <v>23327</v>
      </c>
      <c r="CC1462" s="75">
        <v>26643</v>
      </c>
      <c r="CD1462" s="75">
        <v>18319</v>
      </c>
      <c r="CE1462" s="75">
        <v>15554</v>
      </c>
      <c r="CF1462" s="75">
        <v>25806</v>
      </c>
      <c r="CG1462" s="75">
        <v>16691</v>
      </c>
      <c r="CH1462" s="75">
        <v>19434</v>
      </c>
      <c r="CI1462" s="75">
        <v>22730</v>
      </c>
      <c r="CJ1462" s="75">
        <v>13879</v>
      </c>
      <c r="CK1462" s="75">
        <v>132413</v>
      </c>
      <c r="CL1462" s="73">
        <v>1043088.9199999997</v>
      </c>
      <c r="CM1462" s="73">
        <v>1133667.4100000004</v>
      </c>
      <c r="CN1462" s="73">
        <v>1071726.6400000001</v>
      </c>
      <c r="CO1462" s="73">
        <v>1242218.3700000001</v>
      </c>
      <c r="CP1462" s="73">
        <v>1159774.0100000002</v>
      </c>
      <c r="CQ1462" s="73">
        <v>1090854.25</v>
      </c>
      <c r="CR1462" s="73">
        <v>961352.80000000016</v>
      </c>
      <c r="CS1462" s="73">
        <v>1099305.8399999999</v>
      </c>
      <c r="CT1462" s="73">
        <v>1084284.2200000002</v>
      </c>
      <c r="CU1462" s="73">
        <v>1225162.0399999998</v>
      </c>
      <c r="CV1462" s="73">
        <v>1207821.27</v>
      </c>
      <c r="CW1462" s="73">
        <v>1166442.52</v>
      </c>
      <c r="CX1462" s="73">
        <v>1196202.4299999997</v>
      </c>
      <c r="CY1462" s="77"/>
      <c r="CZ1462" s="4">
        <v>1493</v>
      </c>
      <c r="DA1462" s="76" t="str">
        <f t="shared" si="50"/>
        <v>1493</v>
      </c>
      <c r="DB1462" s="71">
        <v>1.194250661754664</v>
      </c>
      <c r="DC1462" s="71">
        <v>0.97511838568600118</v>
      </c>
      <c r="DD1462" s="71">
        <v>0.40921014304439574</v>
      </c>
      <c r="DE1462" s="71">
        <v>0.56488812316240555</v>
      </c>
      <c r="DF1462" s="71">
        <v>0.64730952280360687</v>
      </c>
      <c r="DG1462" s="71">
        <v>0.2781804359126302</v>
      </c>
      <c r="DH1462" s="71">
        <v>0.62084952874543198</v>
      </c>
      <c r="DI1462" s="71">
        <v>0.14717861587482453</v>
      </c>
      <c r="DJ1462" s="71">
        <v>0.3575572518635286</v>
      </c>
      <c r="DK1462" s="71">
        <v>0.12322751550406605</v>
      </c>
      <c r="DL1462" s="71">
        <v>0.11650531220908497</v>
      </c>
      <c r="DM1462" s="71">
        <v>9.7607976112487602E-2</v>
      </c>
      <c r="DN1462" s="71">
        <v>0.25610078702579242</v>
      </c>
      <c r="DO1462" s="71">
        <v>0.25663370354094611</v>
      </c>
      <c r="DQ1462" s="71"/>
      <c r="DR1462" s="71"/>
      <c r="DS1462" s="71"/>
      <c r="DT1462" s="71"/>
      <c r="DU1462" s="71"/>
      <c r="DV1462" s="71"/>
      <c r="DW1462" s="71"/>
      <c r="DX1462" s="71"/>
      <c r="DY1462" s="71"/>
      <c r="DZ1462" s="71"/>
      <c r="EA1462" s="71"/>
      <c r="EB1462" s="71"/>
      <c r="EC1462" s="71"/>
      <c r="ED1462" s="71"/>
    </row>
    <row r="1463" spans="1:134">
      <c r="A1463" s="4">
        <v>1531</v>
      </c>
      <c r="B1463" s="46" t="s">
        <v>10946</v>
      </c>
      <c r="C1463" s="65" t="str">
        <f t="shared" si="49"/>
        <v>1531</v>
      </c>
      <c r="D1463" s="69">
        <v>315588.5</v>
      </c>
      <c r="E1463" s="68">
        <v>4104953.26</v>
      </c>
      <c r="F1463" s="68">
        <v>60777.459999999992</v>
      </c>
      <c r="G1463" s="69">
        <v>1188306.1199999996</v>
      </c>
      <c r="H1463" s="70">
        <v>116.85970431446309</v>
      </c>
      <c r="I1463" s="70">
        <v>40.742196877473489</v>
      </c>
      <c r="J1463" s="69">
        <v>462062.99999999994</v>
      </c>
      <c r="K1463" s="69">
        <v>419019.42999999988</v>
      </c>
      <c r="L1463" s="69">
        <v>485591.88999999996</v>
      </c>
      <c r="M1463" s="69">
        <v>604547.35000000009</v>
      </c>
      <c r="N1463" s="69">
        <v>798900.36</v>
      </c>
      <c r="O1463" s="69">
        <v>971189.13000000012</v>
      </c>
      <c r="P1463" s="69">
        <v>530991.63</v>
      </c>
      <c r="Q1463" s="69">
        <v>521416.47</v>
      </c>
      <c r="R1463" s="69">
        <v>947400.73</v>
      </c>
      <c r="S1463" s="69">
        <v>584280.55999999982</v>
      </c>
      <c r="T1463" s="69">
        <v>590505.59999999986</v>
      </c>
      <c r="U1463" s="69">
        <v>614769.77</v>
      </c>
      <c r="V1463" s="69">
        <v>315588.5</v>
      </c>
      <c r="W1463" s="70">
        <v>108.33015096336614</v>
      </c>
      <c r="X1463" s="70">
        <v>95.325832645333747</v>
      </c>
      <c r="Y1463" s="70">
        <v>114.84260555679198</v>
      </c>
      <c r="Z1463" s="71">
        <v>122.86395265390459</v>
      </c>
      <c r="AA1463" s="71">
        <v>107.08839107874613</v>
      </c>
      <c r="AB1463" s="71">
        <v>106.7545330648074</v>
      </c>
      <c r="AC1463" s="71">
        <v>108.29028796213966</v>
      </c>
      <c r="AD1463" s="71">
        <v>119.0890558771474</v>
      </c>
      <c r="AE1463" s="71">
        <v>120.00769376154771</v>
      </c>
      <c r="AF1463" s="71">
        <v>127.1944269423835</v>
      </c>
      <c r="AG1463" s="71">
        <v>114.97790167105211</v>
      </c>
      <c r="AH1463" s="71">
        <v>117.57559098070318</v>
      </c>
      <c r="AI1463" s="71">
        <v>105.45035051857769</v>
      </c>
      <c r="AJ1463" s="71">
        <v>0.14842053012384948</v>
      </c>
      <c r="AK1463" s="71">
        <v>-0.13638734989278589</v>
      </c>
      <c r="AL1463" s="71">
        <v>15.956449411530294</v>
      </c>
      <c r="AM1463" s="71">
        <v>6.2708066600437817</v>
      </c>
      <c r="AN1463" s="71">
        <v>13.422275911991566</v>
      </c>
      <c r="AO1463" s="71">
        <v>17.702020958562812</v>
      </c>
      <c r="AP1463" s="71">
        <v>10.081141030779994</v>
      </c>
      <c r="AQ1463" s="71">
        <v>49.221992440459218</v>
      </c>
      <c r="AR1463" s="71">
        <v>124.91361225321964</v>
      </c>
      <c r="AS1463" s="71">
        <v>-3.0662140506241164</v>
      </c>
      <c r="AT1463" s="71">
        <v>48.410568049194126</v>
      </c>
      <c r="AU1463" s="71">
        <v>50.615684131521796</v>
      </c>
      <c r="AV1463" s="72">
        <v>23.851972818760125</v>
      </c>
      <c r="AW1463" s="73">
        <v>684.77999999991152</v>
      </c>
      <c r="AX1463" s="73">
        <v>-572.27000000007683</v>
      </c>
      <c r="AY1463" s="73">
        <v>66820.969999999972</v>
      </c>
      <c r="AZ1463" s="73">
        <v>35673.010000000126</v>
      </c>
      <c r="BA1463" s="73">
        <v>94623.629999999888</v>
      </c>
      <c r="BB1463" s="73">
        <v>162237.49</v>
      </c>
      <c r="BC1463" s="73">
        <v>48627.780000000028</v>
      </c>
      <c r="BD1463" s="73">
        <v>171993.13</v>
      </c>
      <c r="BE1463" s="73">
        <v>526172.00999999989</v>
      </c>
      <c r="BF1463" s="73">
        <v>-18481.990000000224</v>
      </c>
      <c r="BG1463" s="73">
        <v>192619.10999999981</v>
      </c>
      <c r="BH1463" s="73">
        <v>206598.62000000005</v>
      </c>
      <c r="BI1463" s="73">
        <v>60777.459999999992</v>
      </c>
      <c r="BJ1463" s="71">
        <v>15.715534927321812</v>
      </c>
      <c r="BK1463" s="71">
        <v>10.541907414496713</v>
      </c>
      <c r="BL1463" s="71">
        <v>14.270802276025858</v>
      </c>
      <c r="BM1463" s="71">
        <v>14.319533276255004</v>
      </c>
      <c r="BN1463" s="71">
        <v>3.6218725417170239</v>
      </c>
      <c r="BO1463" s="71">
        <v>16.287965737035385</v>
      </c>
      <c r="BP1463" s="71">
        <v>22.735416745757178</v>
      </c>
      <c r="BQ1463" s="71">
        <v>20.454585122513826</v>
      </c>
      <c r="BR1463" s="72">
        <v>15.562963729625995</v>
      </c>
      <c r="BS1463" s="72">
        <v>15.545626882996544</v>
      </c>
      <c r="BT1463" s="71">
        <v>16.691739853787652</v>
      </c>
      <c r="BU1463" s="71">
        <v>15.492776557329755</v>
      </c>
      <c r="BV1463" s="71">
        <v>13.27767569723078</v>
      </c>
      <c r="BW1463" s="71">
        <v>15.611450333897743</v>
      </c>
      <c r="BX1463" s="75">
        <v>11668</v>
      </c>
      <c r="BY1463" s="75">
        <v>9950</v>
      </c>
      <c r="BZ1463" s="75">
        <v>11350</v>
      </c>
      <c r="CA1463" s="75">
        <v>12562</v>
      </c>
      <c r="CB1463" s="75">
        <v>14913</v>
      </c>
      <c r="CC1463" s="75">
        <v>17529</v>
      </c>
      <c r="CD1463" s="75">
        <v>11566</v>
      </c>
      <c r="CE1463" s="75">
        <v>11240</v>
      </c>
      <c r="CF1463" s="75">
        <v>17434</v>
      </c>
      <c r="CG1463" s="75">
        <v>13141</v>
      </c>
      <c r="CH1463" s="75">
        <v>13573</v>
      </c>
      <c r="CI1463" s="75">
        <v>14101</v>
      </c>
      <c r="CJ1463" s="75">
        <v>7672</v>
      </c>
      <c r="CK1463" s="75">
        <v>88727</v>
      </c>
      <c r="CL1463" s="73">
        <v>490609.42000000004</v>
      </c>
      <c r="CM1463" s="73">
        <v>660352.32000000007</v>
      </c>
      <c r="CN1463" s="73">
        <v>714584.75000000012</v>
      </c>
      <c r="CO1463" s="73">
        <v>748229.84</v>
      </c>
      <c r="CP1463" s="73">
        <v>1046215.51</v>
      </c>
      <c r="CQ1463" s="73">
        <v>753137.49999999988</v>
      </c>
      <c r="CR1463" s="73">
        <v>966794.71999999974</v>
      </c>
      <c r="CS1463" s="73">
        <v>988992.54</v>
      </c>
      <c r="CT1463" s="73">
        <v>816046.56999999983</v>
      </c>
      <c r="CU1463" s="73">
        <v>820976.28000000014</v>
      </c>
      <c r="CV1463" s="73">
        <v>864143.29999999981</v>
      </c>
      <c r="CW1463" s="73">
        <v>811947.98999999987</v>
      </c>
      <c r="CX1463" s="73">
        <v>913836.6399999999</v>
      </c>
      <c r="CY1463" s="77"/>
      <c r="CZ1463" s="4">
        <v>1531</v>
      </c>
      <c r="DA1463" s="76" t="str">
        <f t="shared" si="50"/>
        <v>1531</v>
      </c>
      <c r="DB1463" s="71">
        <v>2.7858917694211933</v>
      </c>
      <c r="DC1463" s="71">
        <v>4.9786380476434573</v>
      </c>
      <c r="DD1463" s="71">
        <v>0.70848060383815825</v>
      </c>
      <c r="DE1463" s="71">
        <v>0.68404731384207673</v>
      </c>
      <c r="DF1463" s="71">
        <v>0.51459861848393906</v>
      </c>
      <c r="DG1463" s="71">
        <v>0.38930831939394722</v>
      </c>
      <c r="DH1463" s="71">
        <v>0.26837181136975896</v>
      </c>
      <c r="DI1463" s="71">
        <v>0.23955297878259491</v>
      </c>
      <c r="DJ1463" s="71">
        <v>0.30990179568045384</v>
      </c>
      <c r="DK1463" s="71">
        <v>0.33493397900283128</v>
      </c>
      <c r="DL1463" s="71">
        <v>0.56187169102923118</v>
      </c>
      <c r="DM1463" s="71">
        <v>0.20610436778453392</v>
      </c>
      <c r="DN1463" s="71">
        <v>6.6198475233717288E-2</v>
      </c>
      <c r="DO1463" s="71">
        <v>0.30099954831653797</v>
      </c>
      <c r="DQ1463" s="71"/>
      <c r="DR1463" s="71"/>
      <c r="DS1463" s="71"/>
      <c r="DT1463" s="71"/>
      <c r="DU1463" s="71"/>
      <c r="DV1463" s="71"/>
      <c r="DW1463" s="71"/>
      <c r="DX1463" s="71"/>
      <c r="DY1463" s="71"/>
      <c r="DZ1463" s="71"/>
      <c r="EA1463" s="71"/>
      <c r="EB1463" s="71"/>
      <c r="EC1463" s="71"/>
      <c r="ED1463" s="71"/>
    </row>
    <row r="1464" spans="1:134">
      <c r="A1464" s="4">
        <v>1518</v>
      </c>
      <c r="B1464" s="46" t="s">
        <v>10954</v>
      </c>
      <c r="C1464" s="65" t="str">
        <f t="shared" si="49"/>
        <v>1518</v>
      </c>
      <c r="D1464" s="69">
        <v>213803.28000000003</v>
      </c>
      <c r="E1464" s="68">
        <v>2595965.7200000002</v>
      </c>
      <c r="F1464" s="68">
        <v>52745.420000000042</v>
      </c>
      <c r="G1464" s="69">
        <v>628340.22</v>
      </c>
      <c r="H1464" s="70">
        <v>107.75535966359473</v>
      </c>
      <c r="I1464" s="70">
        <v>31.933933566118135</v>
      </c>
      <c r="J1464" s="69">
        <v>293913.81999999995</v>
      </c>
      <c r="K1464" s="69">
        <v>282910.62999999995</v>
      </c>
      <c r="L1464" s="69">
        <v>262223.10000000003</v>
      </c>
      <c r="M1464" s="69">
        <v>329870.97999999986</v>
      </c>
      <c r="N1464" s="69">
        <v>489708.45999999996</v>
      </c>
      <c r="O1464" s="69">
        <v>472371.08999999997</v>
      </c>
      <c r="P1464" s="69">
        <v>266941.9599999999</v>
      </c>
      <c r="Q1464" s="69">
        <v>281674.04999999993</v>
      </c>
      <c r="R1464" s="69">
        <v>860730.75</v>
      </c>
      <c r="S1464" s="69">
        <v>289603.39999999997</v>
      </c>
      <c r="T1464" s="69">
        <v>361194.35</v>
      </c>
      <c r="U1464" s="69">
        <v>322017.93000000005</v>
      </c>
      <c r="V1464" s="69">
        <v>213803.28000000003</v>
      </c>
      <c r="W1464" s="70">
        <v>88.572205790106608</v>
      </c>
      <c r="X1464" s="70">
        <v>94.784763365294452</v>
      </c>
      <c r="Y1464" s="70">
        <v>108.36633018496542</v>
      </c>
      <c r="Z1464" s="71">
        <v>116.49233444788763</v>
      </c>
      <c r="AA1464" s="71">
        <v>118.15098908619781</v>
      </c>
      <c r="AB1464" s="71">
        <v>115.86768368350859</v>
      </c>
      <c r="AC1464" s="71">
        <v>99.143545555589824</v>
      </c>
      <c r="AD1464" s="71">
        <v>104.4400456109487</v>
      </c>
      <c r="AE1464" s="71">
        <v>134.47058282611573</v>
      </c>
      <c r="AF1464" s="71">
        <v>79.403448021347401</v>
      </c>
      <c r="AG1464" s="71">
        <v>100.49008825604935</v>
      </c>
      <c r="AH1464" s="71">
        <v>99.504390357398393</v>
      </c>
      <c r="AI1464" s="71">
        <v>117.27151695828726</v>
      </c>
      <c r="AJ1464" s="71">
        <v>-20.730792664779475</v>
      </c>
      <c r="AK1464" s="71">
        <v>-24.761967271116436</v>
      </c>
      <c r="AL1464" s="71">
        <v>-11.913961159695985</v>
      </c>
      <c r="AM1464" s="71">
        <v>-24.867001298714953</v>
      </c>
      <c r="AN1464" s="71">
        <v>-11.542880288552027</v>
      </c>
      <c r="AO1464" s="71">
        <v>6.1758260609454885</v>
      </c>
      <c r="AP1464" s="71">
        <v>-5.3127311940259547</v>
      </c>
      <c r="AQ1464" s="71">
        <v>30.830214391813371</v>
      </c>
      <c r="AR1464" s="71">
        <v>148.54810155104121</v>
      </c>
      <c r="AS1464" s="71">
        <v>-29.397992083940306</v>
      </c>
      <c r="AT1464" s="71">
        <v>23.071227837675234</v>
      </c>
      <c r="AU1464" s="71">
        <v>24.153061097023265</v>
      </c>
      <c r="AV1464" s="72">
        <v>32.749361006038491</v>
      </c>
      <c r="AW1464" s="73">
        <v>-76865.490000000049</v>
      </c>
      <c r="AX1464" s="73">
        <v>-93110.140000000014</v>
      </c>
      <c r="AY1464" s="73">
        <v>-35466.639999999956</v>
      </c>
      <c r="AZ1464" s="73">
        <v>-109178.4200000001</v>
      </c>
      <c r="BA1464" s="73">
        <v>-63897.180000000168</v>
      </c>
      <c r="BB1464" s="73">
        <v>32243.590000000026</v>
      </c>
      <c r="BC1464" s="73">
        <v>-14977.630000000063</v>
      </c>
      <c r="BD1464" s="73">
        <v>66376.649999999907</v>
      </c>
      <c r="BE1464" s="73">
        <v>514427.26</v>
      </c>
      <c r="BF1464" s="73">
        <v>-120588.04999999993</v>
      </c>
      <c r="BG1464" s="73">
        <v>67710.359999999928</v>
      </c>
      <c r="BH1464" s="73">
        <v>62646.210000000108</v>
      </c>
      <c r="BI1464" s="73">
        <v>52745.420000000042</v>
      </c>
      <c r="BJ1464" s="71">
        <v>10.740466001820387</v>
      </c>
      <c r="BK1464" s="71">
        <v>4.2028193546087502</v>
      </c>
      <c r="BL1464" s="71">
        <v>3.4424829619983015</v>
      </c>
      <c r="BM1464" s="71">
        <v>4.6319127048288431</v>
      </c>
      <c r="BN1464" s="71">
        <v>-6.0292962872019924</v>
      </c>
      <c r="BO1464" s="71">
        <v>1.9224747863302953</v>
      </c>
      <c r="BP1464" s="71">
        <v>11.963205966415515</v>
      </c>
      <c r="BQ1464" s="71">
        <v>12.580504350275309</v>
      </c>
      <c r="BR1464" s="72">
        <v>3.7357012073837716</v>
      </c>
      <c r="BS1464" s="72">
        <v>13.961278931458242</v>
      </c>
      <c r="BT1464" s="71">
        <v>13.165471370864026</v>
      </c>
      <c r="BU1464" s="71">
        <v>10.673019889356732</v>
      </c>
      <c r="BV1464" s="71">
        <v>8.6171838731994495</v>
      </c>
      <c r="BW1464" s="71">
        <v>7.6295175205997374</v>
      </c>
      <c r="BX1464" s="75">
        <v>3760</v>
      </c>
      <c r="BY1464" s="75">
        <v>3668</v>
      </c>
      <c r="BZ1464" s="75">
        <v>3727</v>
      </c>
      <c r="CA1464" s="75">
        <v>4432</v>
      </c>
      <c r="CB1464" s="75">
        <v>5741</v>
      </c>
      <c r="CC1464" s="75">
        <v>6217</v>
      </c>
      <c r="CD1464" s="75">
        <v>3754</v>
      </c>
      <c r="CE1464" s="75">
        <v>3950</v>
      </c>
      <c r="CF1464" s="75">
        <v>9111</v>
      </c>
      <c r="CG1464" s="75">
        <v>3948</v>
      </c>
      <c r="CH1464" s="75">
        <v>4674</v>
      </c>
      <c r="CI1464" s="75">
        <v>4573</v>
      </c>
      <c r="CJ1464" s="75">
        <v>2778</v>
      </c>
      <c r="CK1464" s="75">
        <v>32788</v>
      </c>
      <c r="CL1464" s="73">
        <v>780325.3</v>
      </c>
      <c r="CM1464" s="73">
        <v>784935.87999999989</v>
      </c>
      <c r="CN1464" s="73">
        <v>838970.39</v>
      </c>
      <c r="CO1464" s="73">
        <v>768665.50999999989</v>
      </c>
      <c r="CP1464" s="73">
        <v>776088.91999999993</v>
      </c>
      <c r="CQ1464" s="73">
        <v>683259.7899999998</v>
      </c>
      <c r="CR1464" s="73">
        <v>629634.89999999979</v>
      </c>
      <c r="CS1464" s="73">
        <v>772755.72999999975</v>
      </c>
      <c r="CT1464" s="73">
        <v>645173.50999999989</v>
      </c>
      <c r="CU1464" s="73">
        <v>707519.67000000016</v>
      </c>
      <c r="CV1464" s="73">
        <v>690876.28999999992</v>
      </c>
      <c r="CW1464" s="73">
        <v>653714.75</v>
      </c>
      <c r="CX1464" s="73">
        <v>751113.98999999976</v>
      </c>
      <c r="CY1464" s="77"/>
      <c r="CZ1464" s="4">
        <v>1518</v>
      </c>
      <c r="DA1464" s="76" t="str">
        <f t="shared" si="50"/>
        <v>1518</v>
      </c>
      <c r="DB1464" s="71">
        <v>4.788035520900416</v>
      </c>
      <c r="DC1464" s="71">
        <v>3.6552287145829241</v>
      </c>
      <c r="DD1464" s="71">
        <v>2.2538711891842116</v>
      </c>
      <c r="DE1464" s="71">
        <v>1.8229404748425124</v>
      </c>
      <c r="DF1464" s="71">
        <v>1.3257015788019131</v>
      </c>
      <c r="DG1464" s="71">
        <v>1.1543949850883446</v>
      </c>
      <c r="DH1464" s="71">
        <v>0.53989646037642391</v>
      </c>
      <c r="DI1464" s="71">
        <v>0.72448005032576057</v>
      </c>
      <c r="DJ1464" s="71">
        <v>0.67237208276234384</v>
      </c>
      <c r="DK1464" s="71">
        <v>0.31076119296595028</v>
      </c>
      <c r="DL1464" s="71">
        <v>0.55025784309743098</v>
      </c>
      <c r="DM1464" s="71">
        <v>0.4554422442294353</v>
      </c>
      <c r="DN1464" s="72">
        <v>0.39478964040248443</v>
      </c>
      <c r="DO1464" s="71">
        <v>0.55741185437232177</v>
      </c>
      <c r="DQ1464" s="71"/>
      <c r="DR1464" s="71"/>
      <c r="DS1464" s="71"/>
      <c r="DT1464" s="71"/>
      <c r="DU1464" s="71"/>
      <c r="DV1464" s="71"/>
      <c r="DW1464" s="71"/>
      <c r="DX1464" s="71"/>
      <c r="DY1464" s="71"/>
      <c r="DZ1464" s="71"/>
      <c r="EA1464" s="71"/>
      <c r="EB1464" s="71"/>
      <c r="EC1464" s="71"/>
      <c r="ED1464" s="71"/>
    </row>
    <row r="1465" spans="1:134">
      <c r="A1465" s="4">
        <v>5279</v>
      </c>
      <c r="B1465" s="46" t="s">
        <v>10960</v>
      </c>
      <c r="C1465" s="65" t="str">
        <f t="shared" si="49"/>
        <v>5279</v>
      </c>
      <c r="D1465" s="69">
        <v>134863.81999999998</v>
      </c>
      <c r="E1465" s="68">
        <v>1619650.55</v>
      </c>
      <c r="F1465" s="68">
        <v>25322.39</v>
      </c>
      <c r="G1465" s="69">
        <v>319111.49000000069</v>
      </c>
      <c r="H1465" s="70">
        <v>103.4421782839289</v>
      </c>
      <c r="I1465" s="70">
        <v>24.536863198864701</v>
      </c>
      <c r="J1465" s="69">
        <v>222828.40999999997</v>
      </c>
      <c r="K1465" s="69">
        <v>214056.92999999996</v>
      </c>
      <c r="L1465" s="69">
        <v>180382.64</v>
      </c>
      <c r="M1465" s="69">
        <v>225729.05999999997</v>
      </c>
      <c r="N1465" s="69">
        <v>375278.06999999995</v>
      </c>
      <c r="O1465" s="69">
        <v>345134.72</v>
      </c>
      <c r="P1465" s="69">
        <v>222591.46999999994</v>
      </c>
      <c r="Q1465" s="69">
        <v>202357.80000000002</v>
      </c>
      <c r="R1465" s="69">
        <v>371490.27999999991</v>
      </c>
      <c r="S1465" s="69">
        <v>214429.22999999995</v>
      </c>
      <c r="T1465" s="69">
        <v>239422.63999999996</v>
      </c>
      <c r="U1465" s="69">
        <v>234495.30999999997</v>
      </c>
      <c r="V1465" s="69">
        <v>134863.81999999998</v>
      </c>
      <c r="W1465" s="70">
        <v>109.20628970769614</v>
      </c>
      <c r="X1465" s="70">
        <v>100.51730385639983</v>
      </c>
      <c r="Y1465" s="70">
        <v>95.411872686498924</v>
      </c>
      <c r="Z1465" s="71">
        <v>90.802251185962234</v>
      </c>
      <c r="AA1465" s="71">
        <v>97.159880758778755</v>
      </c>
      <c r="AB1465" s="71">
        <v>96.845274581767129</v>
      </c>
      <c r="AC1465" s="71">
        <v>98.108209939093342</v>
      </c>
      <c r="AD1465" s="71">
        <v>94.730515203752915</v>
      </c>
      <c r="AE1465" s="71">
        <v>117.06823408379081</v>
      </c>
      <c r="AF1465" s="71">
        <v>111.06824551032082</v>
      </c>
      <c r="AG1465" s="71">
        <v>101.22132784353551</v>
      </c>
      <c r="AH1465" s="71">
        <v>97.968440663422967</v>
      </c>
      <c r="AI1465" s="71">
        <v>97.041008724154025</v>
      </c>
      <c r="AJ1465" s="71">
        <v>-5.8275190578813589</v>
      </c>
      <c r="AK1465" s="71">
        <v>-6.8863624974683351</v>
      </c>
      <c r="AL1465" s="71">
        <v>-14.861693812148014</v>
      </c>
      <c r="AM1465" s="71">
        <v>-1.1738397181246918</v>
      </c>
      <c r="AN1465" s="71">
        <v>-9.3111018083572574</v>
      </c>
      <c r="AO1465" s="71">
        <v>-11.113059278843785</v>
      </c>
      <c r="AP1465" s="71">
        <v>0.19981310623264914</v>
      </c>
      <c r="AQ1465" s="71">
        <v>19.03638772989509</v>
      </c>
      <c r="AR1465" s="71">
        <v>110.82029571001542</v>
      </c>
      <c r="AS1465" s="71">
        <v>-13.984681652926501</v>
      </c>
      <c r="AT1465" s="71">
        <v>29.043479929357229</v>
      </c>
      <c r="AU1465" s="71">
        <v>24.855533401759434</v>
      </c>
      <c r="AV1465" s="72">
        <v>23.116723964622345</v>
      </c>
      <c r="AW1465" s="73">
        <v>-13788.920000000042</v>
      </c>
      <c r="AX1465" s="73">
        <v>-15830.910000000062</v>
      </c>
      <c r="AY1465" s="73">
        <v>-31487.489999999932</v>
      </c>
      <c r="AZ1465" s="73">
        <v>-2681.1700000000128</v>
      </c>
      <c r="BA1465" s="73">
        <v>-38525.119999999995</v>
      </c>
      <c r="BB1465" s="73">
        <v>-33300.539999999979</v>
      </c>
      <c r="BC1465" s="73">
        <v>443.87999999994645</v>
      </c>
      <c r="BD1465" s="73">
        <v>32361.209999999934</v>
      </c>
      <c r="BE1465" s="73">
        <v>195278.45999999996</v>
      </c>
      <c r="BF1465" s="73">
        <v>-34862.680000000051</v>
      </c>
      <c r="BG1465" s="73">
        <v>53886.229999999981</v>
      </c>
      <c r="BH1465" s="73">
        <v>46682</v>
      </c>
      <c r="BI1465" s="73">
        <v>25322.39</v>
      </c>
      <c r="BJ1465" s="71">
        <v>5.3164363754515191</v>
      </c>
      <c r="BK1465" s="71">
        <v>6.7130259674203288</v>
      </c>
      <c r="BL1465" s="71">
        <v>8.4751955188579888</v>
      </c>
      <c r="BM1465" s="71">
        <v>11.563282306184847</v>
      </c>
      <c r="BN1465" s="71">
        <v>0.15147950895356344</v>
      </c>
      <c r="BO1465" s="71">
        <v>8.9141618504625395</v>
      </c>
      <c r="BP1465" s="71">
        <v>19.730650193648284</v>
      </c>
      <c r="BQ1465" s="71">
        <v>16.699190823701116</v>
      </c>
      <c r="BR1465" s="72">
        <v>11.045629873594748</v>
      </c>
      <c r="BS1465" s="72">
        <v>11.003884478027622</v>
      </c>
      <c r="BT1465" s="71">
        <v>12.923882464265349</v>
      </c>
      <c r="BU1465" s="71">
        <v>12.792014580137398</v>
      </c>
      <c r="BV1465" s="71">
        <v>8.1163254808681575</v>
      </c>
      <c r="BW1465" s="71">
        <v>11.739168269847672</v>
      </c>
      <c r="BX1465" s="75">
        <v>4479</v>
      </c>
      <c r="BY1465" s="75">
        <v>4232</v>
      </c>
      <c r="BZ1465" s="75">
        <v>3433</v>
      </c>
      <c r="CA1465" s="75">
        <v>3937</v>
      </c>
      <c r="CB1465" s="75">
        <v>6110</v>
      </c>
      <c r="CC1465" s="75">
        <v>6207</v>
      </c>
      <c r="CD1465" s="75">
        <v>4440</v>
      </c>
      <c r="CE1465" s="75">
        <v>4497</v>
      </c>
      <c r="CF1465" s="75">
        <v>6871</v>
      </c>
      <c r="CG1465" s="75">
        <v>4881</v>
      </c>
      <c r="CH1465" s="75">
        <v>5207</v>
      </c>
      <c r="CI1465" s="75">
        <v>5315</v>
      </c>
      <c r="CJ1465" s="75">
        <v>3069</v>
      </c>
      <c r="CK1465" s="75">
        <v>34280</v>
      </c>
      <c r="CL1465" s="73">
        <v>611400.83999999985</v>
      </c>
      <c r="CM1465" s="73">
        <v>554354.06999999983</v>
      </c>
      <c r="CN1465" s="73">
        <v>592007.07000000007</v>
      </c>
      <c r="CO1465" s="73">
        <v>661962.4800000001</v>
      </c>
      <c r="CP1465" s="73">
        <v>685559.91999999993</v>
      </c>
      <c r="CQ1465" s="73">
        <v>446906.12999999989</v>
      </c>
      <c r="CR1465" s="73">
        <v>579050.62</v>
      </c>
      <c r="CS1465" s="73">
        <v>692930.39</v>
      </c>
      <c r="CT1465" s="73">
        <v>600512.48</v>
      </c>
      <c r="CU1465" s="73">
        <v>546592.58999999985</v>
      </c>
      <c r="CV1465" s="73">
        <v>640407.9800000001</v>
      </c>
      <c r="CW1465" s="73">
        <v>486865.44999999995</v>
      </c>
      <c r="CX1465" s="73">
        <v>588569.57000000018</v>
      </c>
      <c r="CY1465" s="77"/>
      <c r="CZ1465" s="4">
        <v>5279</v>
      </c>
      <c r="DA1465" s="76" t="str">
        <f t="shared" si="50"/>
        <v>5279</v>
      </c>
      <c r="DB1465" s="71">
        <v>8.3239281024580389</v>
      </c>
      <c r="DC1465" s="71">
        <v>4.7899799755120727</v>
      </c>
      <c r="DD1465" s="71">
        <v>1.1507706196844922</v>
      </c>
      <c r="DE1465" s="71">
        <v>1.7453762398470869</v>
      </c>
      <c r="DF1465" s="71">
        <v>0.63031180975469292</v>
      </c>
      <c r="DG1465" s="71">
        <v>0.56724825306623716</v>
      </c>
      <c r="DH1465" s="71">
        <v>0.36706076430537649</v>
      </c>
      <c r="DI1465" s="71">
        <v>0.47081692920576984</v>
      </c>
      <c r="DJ1465" s="71">
        <v>0.51770284449408754</v>
      </c>
      <c r="DK1465" s="71">
        <v>0.80423167129117878</v>
      </c>
      <c r="DL1465" s="71">
        <v>1.5684157561799563</v>
      </c>
      <c r="DM1465" s="71">
        <v>7.3225539237447512E-2</v>
      </c>
      <c r="DN1465" s="71">
        <v>1.6287373169985682</v>
      </c>
      <c r="DO1465" s="71">
        <v>0.71519029795609623</v>
      </c>
      <c r="DQ1465" s="71"/>
      <c r="DR1465" s="71"/>
      <c r="DS1465" s="71"/>
      <c r="DT1465" s="71"/>
      <c r="DU1465" s="71"/>
      <c r="DV1465" s="71"/>
      <c r="DW1465" s="71"/>
      <c r="DX1465" s="71"/>
      <c r="DY1465" s="71"/>
      <c r="DZ1465" s="71"/>
      <c r="EA1465" s="71"/>
      <c r="EB1465" s="71"/>
      <c r="EC1465" s="71"/>
      <c r="ED1465" s="71"/>
    </row>
    <row r="1466" spans="1:134">
      <c r="A1466" s="4">
        <v>1510</v>
      </c>
      <c r="B1466" s="46" t="s">
        <v>10966</v>
      </c>
      <c r="C1466" s="65" t="str">
        <f t="shared" si="49"/>
        <v>1510</v>
      </c>
      <c r="D1466" s="69">
        <v>169001.22</v>
      </c>
      <c r="E1466" s="68">
        <v>2049589.8000000003</v>
      </c>
      <c r="F1466" s="68">
        <v>20506.670000000013</v>
      </c>
      <c r="G1466" s="69">
        <v>230200.91000000038</v>
      </c>
      <c r="H1466" s="70">
        <v>91.541007856300027</v>
      </c>
      <c r="I1466" s="70">
        <v>12.652650088459128</v>
      </c>
      <c r="J1466" s="69">
        <v>280858.11</v>
      </c>
      <c r="K1466" s="69">
        <v>288327.97999999992</v>
      </c>
      <c r="L1466" s="69">
        <v>302068.87</v>
      </c>
      <c r="M1466" s="69">
        <v>355106.2</v>
      </c>
      <c r="N1466" s="69">
        <v>381026.4599999999</v>
      </c>
      <c r="O1466" s="69">
        <v>445787.59</v>
      </c>
      <c r="P1466" s="69">
        <v>258571.30999999994</v>
      </c>
      <c r="Q1466" s="69">
        <v>271057.47000000003</v>
      </c>
      <c r="R1466" s="69">
        <v>386130.96</v>
      </c>
      <c r="S1466" s="69">
        <v>326408.09999999992</v>
      </c>
      <c r="T1466" s="69">
        <v>357864.86999999982</v>
      </c>
      <c r="U1466" s="69">
        <v>280555.86999999994</v>
      </c>
      <c r="V1466" s="69">
        <v>169001.22</v>
      </c>
      <c r="W1466" s="70">
        <v>97.712346734251227</v>
      </c>
      <c r="X1466" s="70">
        <v>101.13218720471006</v>
      </c>
      <c r="Y1466" s="70">
        <v>122.54841151985991</v>
      </c>
      <c r="Z1466" s="71">
        <v>103.98143680018768</v>
      </c>
      <c r="AA1466" s="71">
        <v>76.024127720029185</v>
      </c>
      <c r="AB1466" s="71">
        <v>114.85597886984841</v>
      </c>
      <c r="AC1466" s="71">
        <v>81.609501652368607</v>
      </c>
      <c r="AD1466" s="71">
        <v>90.493119323866608</v>
      </c>
      <c r="AE1466" s="71">
        <v>97.908182045202878</v>
      </c>
      <c r="AF1466" s="71">
        <v>102.02695841685041</v>
      </c>
      <c r="AG1466" s="71">
        <v>93.715937973274748</v>
      </c>
      <c r="AH1466" s="71">
        <v>81.405603570009745</v>
      </c>
      <c r="AI1466" s="71">
        <v>92.95636225327894</v>
      </c>
      <c r="AJ1466" s="71">
        <v>-6.8429436288880989</v>
      </c>
      <c r="AK1466" s="71">
        <v>-18.429186288583765</v>
      </c>
      <c r="AL1466" s="71">
        <v>-9.8255124452273908</v>
      </c>
      <c r="AM1466" s="71">
        <v>-14.706284533473735</v>
      </c>
      <c r="AN1466" s="71">
        <v>-26.35544836453866</v>
      </c>
      <c r="AO1466" s="71">
        <v>-1.4385028671072941</v>
      </c>
      <c r="AP1466" s="71">
        <v>-16.935392497637014</v>
      </c>
      <c r="AQ1466" s="71">
        <v>15.000472208073013</v>
      </c>
      <c r="AR1466" s="71">
        <v>58.777417337301216</v>
      </c>
      <c r="AS1466" s="71">
        <v>1.0152211058144012</v>
      </c>
      <c r="AT1466" s="71">
        <v>21.136805346438535</v>
      </c>
      <c r="AU1466" s="71">
        <v>7.0154267968574491</v>
      </c>
      <c r="AV1466" s="72">
        <v>13.809712208293167</v>
      </c>
      <c r="AW1466" s="73">
        <v>-20630.709999999963</v>
      </c>
      <c r="AX1466" s="73">
        <v>-65141.56</v>
      </c>
      <c r="AY1466" s="73">
        <v>-32913.760000000009</v>
      </c>
      <c r="AZ1466" s="73">
        <v>-61227.169999999984</v>
      </c>
      <c r="BA1466" s="73">
        <v>-136359.35000000009</v>
      </c>
      <c r="BB1466" s="73">
        <v>2477.9300000000512</v>
      </c>
      <c r="BC1466" s="73">
        <v>-52718.079999999958</v>
      </c>
      <c r="BD1466" s="73">
        <v>35356.290000000125</v>
      </c>
      <c r="BE1466" s="73">
        <v>142940.8600000001</v>
      </c>
      <c r="BF1466" s="73">
        <v>3280.4599999999627</v>
      </c>
      <c r="BG1466" s="73">
        <v>62442.789999999863</v>
      </c>
      <c r="BH1466" s="73">
        <v>18391.919999999984</v>
      </c>
      <c r="BI1466" s="73">
        <v>20506.670000000013</v>
      </c>
      <c r="BJ1466" s="71">
        <v>13.560833300557718</v>
      </c>
      <c r="BK1466" s="71">
        <v>10.82373806717756</v>
      </c>
      <c r="BL1466" s="71">
        <v>8.8914426092912127</v>
      </c>
      <c r="BM1466" s="71">
        <v>12.719592574154658</v>
      </c>
      <c r="BN1466" s="71">
        <v>5.4261782263342706</v>
      </c>
      <c r="BO1466" s="71">
        <v>7.9414061663658515</v>
      </c>
      <c r="BP1466" s="71">
        <v>15.609376377907665</v>
      </c>
      <c r="BQ1466" s="71">
        <v>14.724538672323787</v>
      </c>
      <c r="BR1466" s="72">
        <v>14.995508457942963</v>
      </c>
      <c r="BS1466" s="72">
        <v>13.953001611826764</v>
      </c>
      <c r="BT1466" s="71">
        <v>11.361178972632619</v>
      </c>
      <c r="BU1466" s="71">
        <v>14.040437054384675</v>
      </c>
      <c r="BV1466" s="71">
        <v>13.906125214160436</v>
      </c>
      <c r="BW1466" s="71">
        <v>12.677785965501931</v>
      </c>
      <c r="BX1466" s="75">
        <v>4793</v>
      </c>
      <c r="BY1466" s="75">
        <v>4589</v>
      </c>
      <c r="BZ1466" s="75">
        <v>4745</v>
      </c>
      <c r="CA1466" s="75">
        <v>5364</v>
      </c>
      <c r="CB1466" s="75">
        <v>6163</v>
      </c>
      <c r="CC1466" s="75">
        <v>7155</v>
      </c>
      <c r="CD1466" s="75">
        <v>4743</v>
      </c>
      <c r="CE1466" s="75">
        <v>5240</v>
      </c>
      <c r="CF1466" s="75">
        <v>7645</v>
      </c>
      <c r="CG1466" s="75">
        <v>5498</v>
      </c>
      <c r="CH1466" s="75">
        <v>6059</v>
      </c>
      <c r="CI1466" s="75">
        <v>5366</v>
      </c>
      <c r="CJ1466" s="75">
        <v>3040</v>
      </c>
      <c r="CK1466" s="75">
        <v>37591</v>
      </c>
      <c r="CL1466" s="73">
        <v>808205.87999999989</v>
      </c>
      <c r="CM1466" s="73">
        <v>789483.72</v>
      </c>
      <c r="CN1466" s="73">
        <v>789767.54000000015</v>
      </c>
      <c r="CO1466" s="73">
        <v>703254.43</v>
      </c>
      <c r="CP1466" s="73">
        <v>755430.03</v>
      </c>
      <c r="CQ1466" s="73">
        <v>597988.71000000008</v>
      </c>
      <c r="CR1466" s="73">
        <v>598655.66000000015</v>
      </c>
      <c r="CS1466" s="73">
        <v>662249.5399999998</v>
      </c>
      <c r="CT1466" s="73">
        <v>617099.37000000011</v>
      </c>
      <c r="CU1466" s="73">
        <v>587266.89</v>
      </c>
      <c r="CV1466" s="73">
        <v>501366.0199999999</v>
      </c>
      <c r="CW1466" s="73">
        <v>527947.73999999987</v>
      </c>
      <c r="CX1466" s="73">
        <v>595819.30000000005</v>
      </c>
      <c r="CY1466" s="77"/>
      <c r="CZ1466" s="4">
        <v>1510</v>
      </c>
      <c r="DA1466" s="76" t="str">
        <f t="shared" si="50"/>
        <v>1510</v>
      </c>
      <c r="DB1466" s="71">
        <v>2.8187375478708807</v>
      </c>
      <c r="DC1466" s="71">
        <v>2.8426080237227738</v>
      </c>
      <c r="DD1466" s="71">
        <v>1.5798938526729687</v>
      </c>
      <c r="DE1466" s="71">
        <v>1.5225305857340938</v>
      </c>
      <c r="DF1466" s="71">
        <v>0.98993349420392651</v>
      </c>
      <c r="DG1466" s="71">
        <v>0.9935317008834641</v>
      </c>
      <c r="DH1466" s="71">
        <v>1.0542451274510882</v>
      </c>
      <c r="DI1466" s="71">
        <v>1.1377885925701938</v>
      </c>
      <c r="DJ1466" s="71">
        <v>0.42977520820378179</v>
      </c>
      <c r="DK1466" s="71">
        <v>0.9478874960106165</v>
      </c>
      <c r="DL1466" s="71">
        <v>8.2634646908145509E-2</v>
      </c>
      <c r="DM1466" s="71">
        <v>0.23749293074291777</v>
      </c>
      <c r="DN1466" s="71">
        <v>0.73689400726375165</v>
      </c>
      <c r="DO1466" s="71">
        <v>0.62267299482596383</v>
      </c>
      <c r="DQ1466" s="71"/>
      <c r="DR1466" s="71"/>
      <c r="DS1466" s="71"/>
      <c r="DT1466" s="71"/>
      <c r="DU1466" s="71"/>
      <c r="DV1466" s="71"/>
      <c r="DW1466" s="71"/>
      <c r="DX1466" s="71"/>
      <c r="DY1466" s="71"/>
      <c r="DZ1466" s="71"/>
      <c r="EA1466" s="71"/>
      <c r="EB1466" s="71"/>
      <c r="EC1466" s="71"/>
      <c r="ED1466" s="71"/>
    </row>
    <row r="1467" spans="1:134">
      <c r="A1467" s="4">
        <v>5357</v>
      </c>
      <c r="B1467" s="46" t="s">
        <v>10972</v>
      </c>
      <c r="C1467" s="65" t="str">
        <f t="shared" si="49"/>
        <v>5357</v>
      </c>
      <c r="D1467" s="69">
        <v>218476.96</v>
      </c>
      <c r="E1467" s="68">
        <v>2556486.7399999988</v>
      </c>
      <c r="F1467" s="68">
        <v>-60372.920000000013</v>
      </c>
      <c r="G1467" s="69">
        <v>744951.22999999928</v>
      </c>
      <c r="H1467" s="70">
        <v>146.94790376986506</v>
      </c>
      <c r="I1467" s="70">
        <v>41.122640207036262</v>
      </c>
      <c r="J1467" s="69">
        <v>512987.15</v>
      </c>
      <c r="K1467" s="69">
        <v>266559.63</v>
      </c>
      <c r="L1467" s="69">
        <v>253156.49999999997</v>
      </c>
      <c r="M1467" s="69">
        <v>310371.03999999998</v>
      </c>
      <c r="N1467" s="69">
        <v>450376.5</v>
      </c>
      <c r="O1467" s="69">
        <v>416234.6</v>
      </c>
      <c r="P1467" s="69">
        <v>295859.07999999996</v>
      </c>
      <c r="Q1467" s="69">
        <v>319484.71999999997</v>
      </c>
      <c r="R1467" s="69">
        <v>551206.33000000007</v>
      </c>
      <c r="S1467" s="69">
        <v>351434.47999999992</v>
      </c>
      <c r="T1467" s="69">
        <v>433154.38</v>
      </c>
      <c r="U1467" s="69">
        <v>386870.79</v>
      </c>
      <c r="V1467" s="69">
        <v>218476.96</v>
      </c>
      <c r="W1467" s="70">
        <v>227.10673758984879</v>
      </c>
      <c r="X1467" s="70">
        <v>111.65309693181085</v>
      </c>
      <c r="Y1467" s="70">
        <v>119.18921811742969</v>
      </c>
      <c r="Z1467" s="71">
        <v>118.37319068154966</v>
      </c>
      <c r="AA1467" s="71">
        <v>94.74726389589037</v>
      </c>
      <c r="AB1467" s="71">
        <v>129.73163302774725</v>
      </c>
      <c r="AC1467" s="71">
        <v>131.63490409687125</v>
      </c>
      <c r="AD1467" s="71">
        <v>135.67409044124287</v>
      </c>
      <c r="AE1467" s="71">
        <v>160.98436874041542</v>
      </c>
      <c r="AF1467" s="71">
        <v>148.19859988666403</v>
      </c>
      <c r="AG1467" s="71">
        <v>173.5215491574848</v>
      </c>
      <c r="AH1467" s="71">
        <v>139.04234418897204</v>
      </c>
      <c r="AI1467" s="71">
        <v>126.9579097700114</v>
      </c>
      <c r="AJ1467" s="71">
        <v>101.31590513976701</v>
      </c>
      <c r="AK1467" s="71">
        <v>-2.7043952408746907</v>
      </c>
      <c r="AL1467" s="71">
        <v>-9.5511982452489939</v>
      </c>
      <c r="AM1467" s="71">
        <v>3.4344990906979289</v>
      </c>
      <c r="AN1467" s="71">
        <v>0.26493452774456472</v>
      </c>
      <c r="AO1467" s="71">
        <v>60.217745608071873</v>
      </c>
      <c r="AP1467" s="71">
        <v>32.672149891923816</v>
      </c>
      <c r="AQ1467" s="71">
        <v>69.866162456389631</v>
      </c>
      <c r="AR1467" s="71">
        <v>166.51336683117754</v>
      </c>
      <c r="AS1467" s="71">
        <v>32.751630505280801</v>
      </c>
      <c r="AT1467" s="71">
        <v>122.31868109871496</v>
      </c>
      <c r="AU1467" s="71">
        <v>-15.014216038443406</v>
      </c>
      <c r="AV1467" s="72">
        <v>-21.650688893966898</v>
      </c>
      <c r="AW1467" s="73">
        <v>258170.15000000002</v>
      </c>
      <c r="AX1467" s="73">
        <v>-7409.1999999999534</v>
      </c>
      <c r="AY1467" s="73">
        <v>-26732.780000000057</v>
      </c>
      <c r="AZ1467" s="73">
        <v>10305.740000000049</v>
      </c>
      <c r="BA1467" s="73">
        <v>1203.9800000000396</v>
      </c>
      <c r="BB1467" s="73">
        <v>163935.60000000006</v>
      </c>
      <c r="BC1467" s="73">
        <v>72858.94</v>
      </c>
      <c r="BD1467" s="73">
        <v>131404.46000000002</v>
      </c>
      <c r="BE1467" s="73">
        <v>344385.06000000011</v>
      </c>
      <c r="BF1467" s="73">
        <v>86703.659999999974</v>
      </c>
      <c r="BG1467" s="73">
        <v>238319.47999999998</v>
      </c>
      <c r="BH1467" s="73">
        <v>-68347.449999999779</v>
      </c>
      <c r="BI1467" s="73">
        <v>-60372.920000000013</v>
      </c>
      <c r="BJ1467" s="71">
        <v>14.049124686409309</v>
      </c>
      <c r="BK1467" s="71">
        <v>9.0017124139028475</v>
      </c>
      <c r="BL1467" s="71">
        <v>10.81251812891356</v>
      </c>
      <c r="BM1467" s="71">
        <v>9.8612112066940014</v>
      </c>
      <c r="BN1467" s="71">
        <v>0.7845365314845032</v>
      </c>
      <c r="BO1467" s="71">
        <v>6.9625919548453581</v>
      </c>
      <c r="BP1467" s="71">
        <v>21.694927612245404</v>
      </c>
      <c r="BQ1467" s="71">
        <v>19.381808181064635</v>
      </c>
      <c r="BR1467" s="72">
        <v>8.4858834252447064</v>
      </c>
      <c r="BS1467" s="72">
        <v>11.579545427499507</v>
      </c>
      <c r="BT1467" s="71">
        <v>12.480440841068182</v>
      </c>
      <c r="BU1467" s="71">
        <v>10.654297003323762</v>
      </c>
      <c r="BV1467" s="71">
        <v>11.187014593236938</v>
      </c>
      <c r="BW1467" s="71">
        <v>11.647559520109649</v>
      </c>
      <c r="BX1467" s="75">
        <v>5172</v>
      </c>
      <c r="BY1467" s="75">
        <v>4978</v>
      </c>
      <c r="BZ1467" s="75">
        <v>4805</v>
      </c>
      <c r="CA1467" s="75">
        <v>5123</v>
      </c>
      <c r="CB1467" s="75">
        <v>7070</v>
      </c>
      <c r="CC1467" s="75">
        <v>7698</v>
      </c>
      <c r="CD1467" s="75">
        <v>5227</v>
      </c>
      <c r="CE1467" s="75">
        <v>5715</v>
      </c>
      <c r="CF1467" s="75">
        <v>9606</v>
      </c>
      <c r="CG1467" s="75">
        <v>6505</v>
      </c>
      <c r="CH1467" s="75">
        <v>7360</v>
      </c>
      <c r="CI1467" s="75">
        <v>7445</v>
      </c>
      <c r="CJ1467" s="75">
        <v>3779</v>
      </c>
      <c r="CK1467" s="75">
        <v>45637</v>
      </c>
      <c r="CL1467" s="73">
        <v>564278.56999999983</v>
      </c>
      <c r="CM1467" s="73">
        <v>521802.25</v>
      </c>
      <c r="CN1467" s="73">
        <v>591042.89000000025</v>
      </c>
      <c r="CO1467" s="73">
        <v>622930.42999999982</v>
      </c>
      <c r="CP1467" s="73">
        <v>793573.05999999994</v>
      </c>
      <c r="CQ1467" s="73">
        <v>772390.13</v>
      </c>
      <c r="CR1467" s="73">
        <v>694530.35999999987</v>
      </c>
      <c r="CS1467" s="73">
        <v>768323.02</v>
      </c>
      <c r="CT1467" s="73">
        <v>691286.67</v>
      </c>
      <c r="CU1467" s="73">
        <v>605270.47</v>
      </c>
      <c r="CV1467" s="73">
        <v>549975.85</v>
      </c>
      <c r="CW1467" s="73">
        <v>527252.18999999994</v>
      </c>
      <c r="CX1467" s="73">
        <v>550138.66000000015</v>
      </c>
      <c r="CY1467" s="77"/>
      <c r="CZ1467" s="4">
        <v>5357</v>
      </c>
      <c r="DA1467" s="76" t="str">
        <f t="shared" si="50"/>
        <v>5357</v>
      </c>
      <c r="DB1467" s="71">
        <v>5.7160518713342272</v>
      </c>
      <c r="DC1467" s="71">
        <v>3.5885912863202014</v>
      </c>
      <c r="DD1467" s="71">
        <v>1.7001604990130232</v>
      </c>
      <c r="DE1467" s="71">
        <v>1.3506841207492852</v>
      </c>
      <c r="DF1467" s="71">
        <v>1.0717339290210059</v>
      </c>
      <c r="DG1467" s="71">
        <v>0.83456406380658321</v>
      </c>
      <c r="DH1467" s="71">
        <v>0.55810000127810122</v>
      </c>
      <c r="DI1467" s="71">
        <v>0.22324720179089547</v>
      </c>
      <c r="DJ1467" s="71">
        <v>0.134302726074642</v>
      </c>
      <c r="DK1467" s="71">
        <v>0.4082838353417651</v>
      </c>
      <c r="DL1467" s="71">
        <v>0.49781751549163528</v>
      </c>
      <c r="DM1467" s="71">
        <v>0.20179459664061927</v>
      </c>
      <c r="DN1467" s="72">
        <v>0.49839850500194</v>
      </c>
      <c r="DO1467" s="71">
        <v>0.33372902024057854</v>
      </c>
      <c r="DQ1467" s="71"/>
      <c r="DR1467" s="71"/>
      <c r="DS1467" s="71"/>
      <c r="DT1467" s="71"/>
      <c r="DU1467" s="71"/>
      <c r="DV1467" s="71"/>
      <c r="DW1467" s="71"/>
      <c r="DX1467" s="71"/>
      <c r="DY1467" s="71"/>
      <c r="DZ1467" s="71"/>
      <c r="EA1467" s="71"/>
      <c r="EB1467" s="71"/>
      <c r="EC1467" s="71"/>
      <c r="ED1467" s="71"/>
    </row>
    <row r="1468" spans="1:134">
      <c r="A1468" s="4">
        <v>5368</v>
      </c>
      <c r="B1468" s="46" t="s">
        <v>10979</v>
      </c>
      <c r="C1468" s="65" t="str">
        <f t="shared" si="49"/>
        <v>5368</v>
      </c>
      <c r="D1468" s="69">
        <v>110899.96999999999</v>
      </c>
      <c r="E1468" s="68">
        <v>1505537.8699999999</v>
      </c>
      <c r="F1468" s="68">
        <v>18475.270000000004</v>
      </c>
      <c r="G1468" s="69">
        <v>351082.98</v>
      </c>
      <c r="H1468" s="70">
        <v>108.31453104282456</v>
      </c>
      <c r="I1468" s="70">
        <v>30.411147550338669</v>
      </c>
      <c r="J1468" s="69">
        <v>187240.50999999998</v>
      </c>
      <c r="K1468" s="69">
        <v>175243.91</v>
      </c>
      <c r="L1468" s="69">
        <v>200790.84999999998</v>
      </c>
      <c r="M1468" s="69">
        <v>207692.03999999998</v>
      </c>
      <c r="N1468" s="69">
        <v>322247.67999999993</v>
      </c>
      <c r="O1468" s="69">
        <v>309024.43</v>
      </c>
      <c r="P1468" s="69">
        <v>256299.60999999993</v>
      </c>
      <c r="Q1468" s="69">
        <v>173304.52999999997</v>
      </c>
      <c r="R1468" s="69">
        <v>344021.18999999989</v>
      </c>
      <c r="S1468" s="69">
        <v>176902.66999999998</v>
      </c>
      <c r="T1468" s="69">
        <v>205838.67</v>
      </c>
      <c r="U1468" s="69">
        <v>238271.23</v>
      </c>
      <c r="V1468" s="69">
        <v>110899.96999999999</v>
      </c>
      <c r="W1468" s="70">
        <v>109.16773431514375</v>
      </c>
      <c r="X1468" s="70">
        <v>100.29300998727608</v>
      </c>
      <c r="Y1468" s="70">
        <v>138.49477352223997</v>
      </c>
      <c r="Z1468" s="71">
        <v>108.72149520158632</v>
      </c>
      <c r="AA1468" s="71">
        <v>115.34540798875483</v>
      </c>
      <c r="AB1468" s="71">
        <v>84.853112750986782</v>
      </c>
      <c r="AC1468" s="71">
        <v>104.42272937277808</v>
      </c>
      <c r="AD1468" s="71">
        <v>82.34897792978208</v>
      </c>
      <c r="AE1468" s="71">
        <v>116.20198284307739</v>
      </c>
      <c r="AF1468" s="71">
        <v>110.78940777060042</v>
      </c>
      <c r="AG1468" s="71">
        <v>121.70580826984958</v>
      </c>
      <c r="AH1468" s="71">
        <v>119.9437812047852</v>
      </c>
      <c r="AI1468" s="71">
        <v>100.30459411174249</v>
      </c>
      <c r="AJ1468" s="71">
        <v>-6.2711460633863343</v>
      </c>
      <c r="AK1468" s="71">
        <v>-12.21346280005754</v>
      </c>
      <c r="AL1468" s="71">
        <v>19.842336879268352</v>
      </c>
      <c r="AM1468" s="71">
        <v>15.41054945084257</v>
      </c>
      <c r="AN1468" s="71">
        <v>20.665138742318344</v>
      </c>
      <c r="AO1468" s="71">
        <v>-2.4371452852420483</v>
      </c>
      <c r="AP1468" s="71">
        <v>10.670529274083563</v>
      </c>
      <c r="AQ1468" s="71">
        <v>6.5184908008966813</v>
      </c>
      <c r="AR1468" s="71">
        <v>116.08467258844573</v>
      </c>
      <c r="AS1468" s="71">
        <v>-22.517681820093049</v>
      </c>
      <c r="AT1468" s="71">
        <v>59.484092281017723</v>
      </c>
      <c r="AU1468" s="71">
        <v>57.630954015953172</v>
      </c>
      <c r="AV1468" s="72">
        <v>19.989537428847481</v>
      </c>
      <c r="AW1468" s="73">
        <v>-12527.75999999998</v>
      </c>
      <c r="AX1468" s="73">
        <v>-24381.130000000005</v>
      </c>
      <c r="AY1468" s="73">
        <v>33245.00999999998</v>
      </c>
      <c r="AZ1468" s="73">
        <v>27732.720000000001</v>
      </c>
      <c r="BA1468" s="73">
        <v>55200.189999999886</v>
      </c>
      <c r="BB1468" s="73">
        <v>885.57000000006519</v>
      </c>
      <c r="BC1468" s="73">
        <v>24711.659999999945</v>
      </c>
      <c r="BD1468" s="73">
        <v>10605.520000000019</v>
      </c>
      <c r="BE1468" s="73">
        <v>184814.52999999982</v>
      </c>
      <c r="BF1468" s="73">
        <v>-51410.929999999964</v>
      </c>
      <c r="BG1468" s="73">
        <v>76773.34</v>
      </c>
      <c r="BH1468" s="73">
        <v>87113.590000000026</v>
      </c>
      <c r="BI1468" s="73">
        <v>18475.270000000004</v>
      </c>
      <c r="BJ1468" s="71">
        <v>22.292907440533156</v>
      </c>
      <c r="BK1468" s="71">
        <v>16.035384530738543</v>
      </c>
      <c r="BL1468" s="71">
        <v>13.178759245856149</v>
      </c>
      <c r="BM1468" s="71">
        <v>17.118599808334441</v>
      </c>
      <c r="BN1468" s="71">
        <v>7.8876346249472107</v>
      </c>
      <c r="BO1468" s="71">
        <v>11.236554426812651</v>
      </c>
      <c r="BP1468" s="71">
        <v>22.066094676802098</v>
      </c>
      <c r="BQ1468" s="71">
        <v>28.309900947649052</v>
      </c>
      <c r="BR1468" s="72">
        <v>22.059960908246513</v>
      </c>
      <c r="BS1468" s="72">
        <v>20.528898436943706</v>
      </c>
      <c r="BT1468" s="71">
        <v>20.459272607843911</v>
      </c>
      <c r="BU1468" s="71">
        <v>18.413037470098256</v>
      </c>
      <c r="BV1468" s="71">
        <v>18.206613784259456</v>
      </c>
      <c r="BW1468" s="71">
        <v>19.979862406392037</v>
      </c>
      <c r="BX1468" s="75">
        <v>5599</v>
      </c>
      <c r="BY1468" s="75">
        <v>5160</v>
      </c>
      <c r="BZ1468" s="75">
        <v>5226</v>
      </c>
      <c r="CA1468" s="75">
        <v>5718</v>
      </c>
      <c r="CB1468" s="75">
        <v>7244</v>
      </c>
      <c r="CC1468" s="75">
        <v>7488</v>
      </c>
      <c r="CD1468" s="75">
        <v>7038</v>
      </c>
      <c r="CE1468" s="75">
        <v>5204</v>
      </c>
      <c r="CF1468" s="75">
        <v>7345</v>
      </c>
      <c r="CG1468" s="75">
        <v>5230</v>
      </c>
      <c r="CH1468" s="75">
        <v>5921</v>
      </c>
      <c r="CI1468" s="75">
        <v>6482</v>
      </c>
      <c r="CJ1468" s="75">
        <v>3050</v>
      </c>
      <c r="CK1468" s="75">
        <v>40270</v>
      </c>
      <c r="CL1468" s="73">
        <v>449330.91000000003</v>
      </c>
      <c r="CM1468" s="73">
        <v>419727.58000000007</v>
      </c>
      <c r="CN1468" s="73">
        <v>472770.74999999988</v>
      </c>
      <c r="CO1468" s="73">
        <v>506906.54</v>
      </c>
      <c r="CP1468" s="73">
        <v>488484.52000000008</v>
      </c>
      <c r="CQ1468" s="73">
        <v>341845.16000000003</v>
      </c>
      <c r="CR1468" s="73">
        <v>303892.78999999998</v>
      </c>
      <c r="CS1468" s="73">
        <v>414707.58</v>
      </c>
      <c r="CT1468" s="73">
        <v>343451.59</v>
      </c>
      <c r="CU1468" s="73">
        <v>358477.86999999994</v>
      </c>
      <c r="CV1468" s="73">
        <v>361530.06</v>
      </c>
      <c r="CW1468" s="73">
        <v>338125.56</v>
      </c>
      <c r="CX1468" s="73">
        <v>381780.65999999992</v>
      </c>
      <c r="CY1468" s="77"/>
      <c r="CZ1468" s="4">
        <v>5368</v>
      </c>
      <c r="DA1468" s="76" t="str">
        <f t="shared" si="50"/>
        <v>5368</v>
      </c>
      <c r="DB1468" s="71">
        <v>2.3692797354872792</v>
      </c>
      <c r="DC1468" s="71">
        <v>1.3798840787577527</v>
      </c>
      <c r="DD1468" s="71">
        <v>0.34487873184392742</v>
      </c>
      <c r="DE1468" s="71">
        <v>0.22784543829345677</v>
      </c>
      <c r="DF1468" s="71">
        <v>0.11703469298385037</v>
      </c>
      <c r="DG1468" s="71">
        <v>9.8218135265510473E-2</v>
      </c>
      <c r="DH1468" s="71">
        <v>3.8687215853614482E-2</v>
      </c>
      <c r="DI1468" s="71">
        <v>9.1856892701517978E-2</v>
      </c>
      <c r="DJ1468" s="71">
        <v>7.0176704488054381E-2</v>
      </c>
      <c r="DK1468" s="71">
        <v>4.9363736674682301E-2</v>
      </c>
      <c r="DL1468" s="71">
        <v>1.5174721608504122E-2</v>
      </c>
      <c r="DM1468" s="71">
        <v>6.1433243560893712E-2</v>
      </c>
      <c r="DN1468" s="71">
        <v>0</v>
      </c>
      <c r="DO1468" s="71">
        <v>5.048838570159158E-2</v>
      </c>
      <c r="DQ1468" s="71"/>
      <c r="DR1468" s="71"/>
      <c r="DS1468" s="71"/>
      <c r="DT1468" s="71"/>
      <c r="DU1468" s="71"/>
      <c r="DV1468" s="71"/>
      <c r="DW1468" s="71"/>
      <c r="DX1468" s="71"/>
      <c r="DY1468" s="71"/>
      <c r="DZ1468" s="71"/>
      <c r="EA1468" s="71"/>
      <c r="EB1468" s="71"/>
      <c r="EC1468" s="71"/>
      <c r="ED1468" s="71"/>
    </row>
    <row r="1469" spans="1:134">
      <c r="A1469" s="4">
        <v>1508</v>
      </c>
      <c r="B1469" s="46" t="s">
        <v>10987</v>
      </c>
      <c r="C1469" s="65" t="str">
        <f t="shared" si="49"/>
        <v>1508</v>
      </c>
      <c r="D1469" s="69">
        <v>408777.73</v>
      </c>
      <c r="E1469" s="68">
        <v>4738680.3099999996</v>
      </c>
      <c r="F1469" s="68">
        <v>87502.729999999981</v>
      </c>
      <c r="G1469" s="69">
        <v>1083497.169999999</v>
      </c>
      <c r="H1469" s="70">
        <v>104.83252363885222</v>
      </c>
      <c r="I1469" s="70">
        <v>29.64276011625504</v>
      </c>
      <c r="J1469" s="69">
        <v>573548.34999999986</v>
      </c>
      <c r="K1469" s="69">
        <v>620590.04</v>
      </c>
      <c r="L1469" s="69">
        <v>570679.34</v>
      </c>
      <c r="M1469" s="69">
        <v>737320.99</v>
      </c>
      <c r="N1469" s="69">
        <v>990537.07</v>
      </c>
      <c r="O1469" s="69">
        <v>997327.10999999987</v>
      </c>
      <c r="P1469" s="69">
        <v>592756.44999999995</v>
      </c>
      <c r="Q1469" s="69">
        <v>648164.55000000016</v>
      </c>
      <c r="R1469" s="69">
        <v>976126.60000000009</v>
      </c>
      <c r="S1469" s="69">
        <v>650699.97999999986</v>
      </c>
      <c r="T1469" s="69">
        <v>757918.2899999998</v>
      </c>
      <c r="U1469" s="69">
        <v>704236.71000000008</v>
      </c>
      <c r="V1469" s="69">
        <v>408777.73</v>
      </c>
      <c r="W1469" s="70">
        <v>96.629528916946072</v>
      </c>
      <c r="X1469" s="70">
        <v>104.56202190139436</v>
      </c>
      <c r="Y1469" s="70">
        <v>96.314898410702071</v>
      </c>
      <c r="Z1469" s="71">
        <v>106.62154230563792</v>
      </c>
      <c r="AA1469" s="71">
        <v>109.15980888899082</v>
      </c>
      <c r="AB1469" s="71">
        <v>89.419153977194384</v>
      </c>
      <c r="AC1469" s="71">
        <v>87.254145554275851</v>
      </c>
      <c r="AD1469" s="71">
        <v>93.89919050718764</v>
      </c>
      <c r="AE1469" s="71">
        <v>111.19755612453703</v>
      </c>
      <c r="AF1469" s="71">
        <v>106.87724474968145</v>
      </c>
      <c r="AG1469" s="71">
        <v>122.00570667720132</v>
      </c>
      <c r="AH1469" s="71">
        <v>105.83814113571235</v>
      </c>
      <c r="AI1469" s="71">
        <v>108.32827259301452</v>
      </c>
      <c r="AJ1469" s="71">
        <v>-17.316055734285364</v>
      </c>
      <c r="AK1469" s="71">
        <v>-10.865684754415039</v>
      </c>
      <c r="AL1469" s="71">
        <v>-8.1019124367122775</v>
      </c>
      <c r="AM1469" s="71">
        <v>-9.8847867080801404</v>
      </c>
      <c r="AN1469" s="71">
        <v>-1.1634162188845165</v>
      </c>
      <c r="AO1469" s="71">
        <v>-9.9120174255574298</v>
      </c>
      <c r="AP1469" s="71">
        <v>-11.322587338633916</v>
      </c>
      <c r="AQ1469" s="71">
        <v>20.843935411294034</v>
      </c>
      <c r="AR1469" s="71">
        <v>69.869976873183617</v>
      </c>
      <c r="AS1469" s="71">
        <v>0.83372931273637541</v>
      </c>
      <c r="AT1469" s="71">
        <v>63.11431670319805</v>
      </c>
      <c r="AU1469" s="71">
        <v>58.434949026853623</v>
      </c>
      <c r="AV1469" s="72">
        <v>27.236084351412337</v>
      </c>
      <c r="AW1469" s="73">
        <v>-120115.16000000038</v>
      </c>
      <c r="AX1469" s="73">
        <v>-75651.400000000023</v>
      </c>
      <c r="AY1469" s="73">
        <v>-50312.190000000061</v>
      </c>
      <c r="AZ1469" s="73">
        <v>-80877.139999999898</v>
      </c>
      <c r="BA1469" s="73">
        <v>-11654.230000000098</v>
      </c>
      <c r="BB1469" s="73">
        <v>-95041.120000000112</v>
      </c>
      <c r="BC1469" s="73">
        <v>-75684.849999999977</v>
      </c>
      <c r="BD1469" s="73">
        <v>111799.57000000018</v>
      </c>
      <c r="BE1469" s="73">
        <v>401494.97999999986</v>
      </c>
      <c r="BF1469" s="73">
        <v>5380.2200000000885</v>
      </c>
      <c r="BG1469" s="73">
        <v>293263.61999999988</v>
      </c>
      <c r="BH1469" s="73">
        <v>259740.90000000008</v>
      </c>
      <c r="BI1469" s="73">
        <v>87502.729999999981</v>
      </c>
      <c r="BJ1469" s="71">
        <v>22.420071019609498</v>
      </c>
      <c r="BK1469" s="71">
        <v>18.56707865233831</v>
      </c>
      <c r="BL1469" s="71">
        <v>19.88261822904958</v>
      </c>
      <c r="BM1469" s="71">
        <v>20.180113902112609</v>
      </c>
      <c r="BN1469" s="71">
        <v>12.387661789670018</v>
      </c>
      <c r="BO1469" s="71">
        <v>18.973005897721588</v>
      </c>
      <c r="BP1469" s="71">
        <v>22.314554183276734</v>
      </c>
      <c r="BQ1469" s="71">
        <v>23.718584732136748</v>
      </c>
      <c r="BR1469" s="72">
        <v>17.237354935090348</v>
      </c>
      <c r="BS1469" s="72">
        <v>18.25321928282062</v>
      </c>
      <c r="BT1469" s="71">
        <v>20.413299276215472</v>
      </c>
      <c r="BU1469" s="71">
        <v>20.957413446229015</v>
      </c>
      <c r="BV1469" s="71">
        <v>16.854089534238522</v>
      </c>
      <c r="BW1469" s="71">
        <v>18.525930214827397</v>
      </c>
      <c r="BX1469" s="75">
        <v>9125</v>
      </c>
      <c r="BY1469" s="75">
        <v>9859</v>
      </c>
      <c r="BZ1469" s="75">
        <v>9619</v>
      </c>
      <c r="CA1469" s="75">
        <v>11296</v>
      </c>
      <c r="CB1469" s="75">
        <v>14305</v>
      </c>
      <c r="CC1469" s="75">
        <v>14705</v>
      </c>
      <c r="CD1469" s="75">
        <v>9854</v>
      </c>
      <c r="CE1469" s="75">
        <v>10741</v>
      </c>
      <c r="CF1469" s="75">
        <v>15305</v>
      </c>
      <c r="CG1469" s="75">
        <v>10757</v>
      </c>
      <c r="CH1469" s="75">
        <v>11946</v>
      </c>
      <c r="CI1469" s="75">
        <v>11303</v>
      </c>
      <c r="CJ1469" s="75">
        <v>6421</v>
      </c>
      <c r="CK1469" s="75">
        <v>76327</v>
      </c>
      <c r="CL1469" s="73">
        <v>946032.47000000009</v>
      </c>
      <c r="CM1469" s="73">
        <v>873694.49999999953</v>
      </c>
      <c r="CN1469" s="73">
        <v>887965.00000000012</v>
      </c>
      <c r="CO1469" s="73">
        <v>1076524.6800000002</v>
      </c>
      <c r="CP1469" s="73">
        <v>931479.79</v>
      </c>
      <c r="CQ1469" s="73">
        <v>883783.88000000012</v>
      </c>
      <c r="CR1469" s="73">
        <v>982270.78000000014</v>
      </c>
      <c r="CS1469" s="73">
        <v>1259901.07</v>
      </c>
      <c r="CT1469" s="73">
        <v>996528.53</v>
      </c>
      <c r="CU1469" s="73">
        <v>911062.41</v>
      </c>
      <c r="CV1469" s="73">
        <v>979789.79999999993</v>
      </c>
      <c r="CW1469" s="73">
        <v>969269.49</v>
      </c>
      <c r="CX1469" s="73">
        <v>945695.44000000018</v>
      </c>
      <c r="CY1469" s="77"/>
      <c r="CZ1469" s="4">
        <v>1508</v>
      </c>
      <c r="DA1469" s="76" t="str">
        <f t="shared" si="50"/>
        <v>1508</v>
      </c>
      <c r="DB1469" s="71">
        <v>1.9904477185087552</v>
      </c>
      <c r="DC1469" s="71">
        <v>2.306060130446332</v>
      </c>
      <c r="DD1469" s="71">
        <v>0.74803454147943771</v>
      </c>
      <c r="DE1469" s="71">
        <v>0.86526992862672047</v>
      </c>
      <c r="DF1469" s="71">
        <v>0.38347824937422131</v>
      </c>
      <c r="DG1469" s="71">
        <v>0.54113923593805568</v>
      </c>
      <c r="DH1469" s="71">
        <v>0.53284986145839774</v>
      </c>
      <c r="DI1469" s="71">
        <v>0.47411488027003418</v>
      </c>
      <c r="DJ1469" s="71">
        <v>0.3189222676722141</v>
      </c>
      <c r="DK1469" s="71">
        <v>0.17680006361965034</v>
      </c>
      <c r="DL1469" s="71">
        <v>0.22500740856879065</v>
      </c>
      <c r="DM1469" s="71">
        <v>0.12136282164712536</v>
      </c>
      <c r="DN1469" s="71">
        <v>0.2855911119145832</v>
      </c>
      <c r="DO1469" s="71">
        <v>0.30048087093379816</v>
      </c>
      <c r="DQ1469" s="71"/>
      <c r="DR1469" s="71"/>
      <c r="DS1469" s="71"/>
      <c r="DT1469" s="71"/>
      <c r="DU1469" s="71"/>
      <c r="DV1469" s="71"/>
      <c r="DW1469" s="71"/>
      <c r="DX1469" s="71"/>
      <c r="DY1469" s="71"/>
      <c r="DZ1469" s="71"/>
      <c r="EA1469" s="71"/>
      <c r="EB1469" s="71"/>
      <c r="EC1469" s="71"/>
      <c r="ED1469" s="71"/>
    </row>
    <row r="1470" spans="1:134">
      <c r="A1470" s="4">
        <v>5382</v>
      </c>
      <c r="B1470" s="46" t="s">
        <v>10994</v>
      </c>
      <c r="C1470" s="65" t="str">
        <f t="shared" si="49"/>
        <v>5382</v>
      </c>
      <c r="D1470" s="69">
        <v>135447.92999999996</v>
      </c>
      <c r="E1470" s="68">
        <v>1487170.0499999991</v>
      </c>
      <c r="F1470" s="68">
        <v>28740.139999999985</v>
      </c>
      <c r="G1470" s="69">
        <v>321335.48999999953</v>
      </c>
      <c r="H1470" s="70">
        <v>104.14350396633283</v>
      </c>
      <c r="I1470" s="70">
        <v>27.562700663119788</v>
      </c>
      <c r="J1470" s="69">
        <v>188356.03999999995</v>
      </c>
      <c r="K1470" s="69">
        <v>198909.16999999995</v>
      </c>
      <c r="L1470" s="69">
        <v>171352.02</v>
      </c>
      <c r="M1470" s="69">
        <v>204657.95999999996</v>
      </c>
      <c r="N1470" s="69">
        <v>291839.77999999997</v>
      </c>
      <c r="O1470" s="69">
        <v>360019.82999999996</v>
      </c>
      <c r="P1470" s="69">
        <v>172312.46999999997</v>
      </c>
      <c r="Q1470" s="69">
        <v>180674.88999999998</v>
      </c>
      <c r="R1470" s="69">
        <v>373355.43999999994</v>
      </c>
      <c r="S1470" s="69">
        <v>184402.36999999991</v>
      </c>
      <c r="T1470" s="69">
        <v>216364.77</v>
      </c>
      <c r="U1470" s="69">
        <v>224612.18000000002</v>
      </c>
      <c r="V1470" s="69">
        <v>135447.92999999996</v>
      </c>
      <c r="W1470" s="70">
        <v>104.10131262543952</v>
      </c>
      <c r="X1470" s="70">
        <v>110.8369439491931</v>
      </c>
      <c r="Y1470" s="70">
        <v>104.69673870234692</v>
      </c>
      <c r="Z1470" s="71">
        <v>96.125627499447958</v>
      </c>
      <c r="AA1470" s="71">
        <v>110.47909170824302</v>
      </c>
      <c r="AB1470" s="71">
        <v>85.364291074918725</v>
      </c>
      <c r="AC1470" s="71">
        <v>85.383913170953463</v>
      </c>
      <c r="AD1470" s="71">
        <v>122.92531052224631</v>
      </c>
      <c r="AE1470" s="71">
        <v>106.17363188531159</v>
      </c>
      <c r="AF1470" s="71">
        <v>95.861200131034906</v>
      </c>
      <c r="AG1470" s="71">
        <v>107.19152317446134</v>
      </c>
      <c r="AH1470" s="71">
        <v>110.91442727100596</v>
      </c>
      <c r="AI1470" s="71">
        <v>103.51857485217725</v>
      </c>
      <c r="AJ1470" s="71">
        <v>2.2839959976119317</v>
      </c>
      <c r="AK1470" s="71">
        <v>0.12125741065744933</v>
      </c>
      <c r="AL1470" s="71">
        <v>-9.0510084868978709</v>
      </c>
      <c r="AM1470" s="71">
        <v>-19.300938694875825</v>
      </c>
      <c r="AN1470" s="71">
        <v>-2.1981996666948</v>
      </c>
      <c r="AO1470" s="71">
        <v>-11.32878612986692</v>
      </c>
      <c r="AP1470" s="71">
        <v>-14.250287238260862</v>
      </c>
      <c r="AQ1470" s="71">
        <v>51.672002787727678</v>
      </c>
      <c r="AR1470" s="71">
        <v>115.81057177205322</v>
      </c>
      <c r="AS1470" s="71">
        <v>-25.616377772297295</v>
      </c>
      <c r="AT1470" s="71">
        <v>37.617896648795714</v>
      </c>
      <c r="AU1470" s="71">
        <v>39.574450262769155</v>
      </c>
      <c r="AV1470" s="72">
        <v>26.933497545024586</v>
      </c>
      <c r="AW1470" s="73">
        <v>4205.9799999999232</v>
      </c>
      <c r="AX1470" s="73">
        <v>240.89999999996508</v>
      </c>
      <c r="AY1470" s="73">
        <v>-17052.510000000009</v>
      </c>
      <c r="AZ1470" s="73">
        <v>-48948.410000000033</v>
      </c>
      <c r="BA1470" s="73">
        <v>-6552.9200000001001</v>
      </c>
      <c r="BB1470" s="73">
        <v>-36493.020000000077</v>
      </c>
      <c r="BC1470" s="73">
        <v>-28635.689999999944</v>
      </c>
      <c r="BD1470" s="73">
        <v>61552.78</v>
      </c>
      <c r="BE1470" s="73">
        <v>200353.97999999995</v>
      </c>
      <c r="BF1470" s="73">
        <v>-63504.85000000018</v>
      </c>
      <c r="BG1470" s="73">
        <v>59143.380000000034</v>
      </c>
      <c r="BH1470" s="73">
        <v>63685.750000000029</v>
      </c>
      <c r="BI1470" s="73">
        <v>28740.139999999985</v>
      </c>
      <c r="BJ1470" s="71">
        <v>12.361325850089457</v>
      </c>
      <c r="BK1470" s="71">
        <v>8.1369119694174277</v>
      </c>
      <c r="BL1470" s="71">
        <v>6.6279916736042193</v>
      </c>
      <c r="BM1470" s="71">
        <v>7.3364634456930933</v>
      </c>
      <c r="BN1470" s="71">
        <v>0.60355468943203139</v>
      </c>
      <c r="BO1470" s="71">
        <v>9.225727127293343</v>
      </c>
      <c r="BP1470" s="71">
        <v>15.657709942132863</v>
      </c>
      <c r="BQ1470" s="71">
        <v>18.257839903875766</v>
      </c>
      <c r="BR1470" s="72">
        <v>9.3394329329391486</v>
      </c>
      <c r="BS1470" s="72">
        <v>8.9016431212715279</v>
      </c>
      <c r="BT1470" s="71">
        <v>12.990394253048818</v>
      </c>
      <c r="BU1470" s="71">
        <v>9.6090353017323622</v>
      </c>
      <c r="BV1470" s="71">
        <v>5.5820152972935553</v>
      </c>
      <c r="BW1470" s="71">
        <v>9.8845403149605637</v>
      </c>
      <c r="BX1470" s="75">
        <v>5128</v>
      </c>
      <c r="BY1470" s="75">
        <v>5078</v>
      </c>
      <c r="BZ1470" s="75">
        <v>4458</v>
      </c>
      <c r="CA1470" s="75">
        <v>4986</v>
      </c>
      <c r="CB1470" s="75">
        <v>6461</v>
      </c>
      <c r="CC1470" s="75">
        <v>8481</v>
      </c>
      <c r="CD1470" s="75">
        <v>4556</v>
      </c>
      <c r="CE1470" s="75">
        <v>4689</v>
      </c>
      <c r="CF1470" s="75">
        <v>7628</v>
      </c>
      <c r="CG1470" s="75">
        <v>5014</v>
      </c>
      <c r="CH1470" s="75">
        <v>5611</v>
      </c>
      <c r="CI1470" s="75">
        <v>5704</v>
      </c>
      <c r="CJ1470" s="75">
        <v>3444</v>
      </c>
      <c r="CK1470" s="75">
        <v>36646</v>
      </c>
      <c r="CL1470" s="73">
        <v>472743.92999999988</v>
      </c>
      <c r="CM1470" s="73">
        <v>451825.89999999991</v>
      </c>
      <c r="CN1470" s="73">
        <v>410393.56</v>
      </c>
      <c r="CO1470" s="73">
        <v>453799.76000000007</v>
      </c>
      <c r="CP1470" s="73">
        <v>420224.67999999988</v>
      </c>
      <c r="CQ1470" s="73">
        <v>296891.14000000007</v>
      </c>
      <c r="CR1470" s="73">
        <v>415532.85999999987</v>
      </c>
      <c r="CS1470" s="73">
        <v>564073.60999999987</v>
      </c>
      <c r="CT1470" s="73">
        <v>466699.92000000004</v>
      </c>
      <c r="CU1470" s="73">
        <v>474636.96</v>
      </c>
      <c r="CV1470" s="73">
        <v>482203.03</v>
      </c>
      <c r="CW1470" s="73">
        <v>445567.69</v>
      </c>
      <c r="CX1470" s="73">
        <v>417405.55000000005</v>
      </c>
      <c r="CY1470" s="77"/>
      <c r="CZ1470" s="4">
        <v>5382</v>
      </c>
      <c r="DA1470" s="76" t="str">
        <f t="shared" si="50"/>
        <v>5382</v>
      </c>
      <c r="DB1470" s="71">
        <v>2.4174259037957224</v>
      </c>
      <c r="DC1470" s="71">
        <v>1.6387830392109837</v>
      </c>
      <c r="DD1470" s="71">
        <v>1.151514042456363</v>
      </c>
      <c r="DE1470" s="71">
        <v>1.0888613307091761</v>
      </c>
      <c r="DF1470" s="71">
        <v>0.64644474023177523</v>
      </c>
      <c r="DG1470" s="71">
        <v>0.69264707378558754</v>
      </c>
      <c r="DH1470" s="71">
        <v>0.52176177008467994</v>
      </c>
      <c r="DI1470" s="71">
        <v>0.36821223231229283</v>
      </c>
      <c r="DJ1470" s="71">
        <v>0.23987697995089455</v>
      </c>
      <c r="DK1470" s="71">
        <v>0.27136950453846298</v>
      </c>
      <c r="DL1470" s="71">
        <v>0.63711637374475205</v>
      </c>
      <c r="DM1470" s="71">
        <v>0.30212953001883036</v>
      </c>
      <c r="DN1470" s="71">
        <v>0.27539809340216892</v>
      </c>
      <c r="DO1470" s="71">
        <v>0.36294143423062641</v>
      </c>
      <c r="DQ1470" s="71"/>
      <c r="DR1470" s="71"/>
      <c r="DS1470" s="71"/>
      <c r="DT1470" s="71"/>
      <c r="DU1470" s="71"/>
      <c r="DV1470" s="71"/>
      <c r="DW1470" s="71"/>
      <c r="DX1470" s="71"/>
      <c r="DY1470" s="71"/>
      <c r="DZ1470" s="71"/>
      <c r="EA1470" s="71"/>
      <c r="EB1470" s="71"/>
      <c r="EC1470" s="71"/>
      <c r="ED1470" s="71"/>
    </row>
    <row r="1471" spans="1:134">
      <c r="A1471" s="4">
        <v>1537</v>
      </c>
      <c r="B1471" s="46" t="s">
        <v>11001</v>
      </c>
      <c r="C1471" s="65" t="str">
        <f t="shared" si="49"/>
        <v>1537</v>
      </c>
      <c r="D1471" s="69">
        <v>339993.56</v>
      </c>
      <c r="E1471" s="68">
        <v>3535162.7200000007</v>
      </c>
      <c r="F1471" s="68">
        <v>107792.32000000004</v>
      </c>
      <c r="G1471" s="69">
        <v>1071479.5800000015</v>
      </c>
      <c r="H1471" s="70">
        <v>118.42731801051858</v>
      </c>
      <c r="I1471" s="70">
        <v>43.490965319509471</v>
      </c>
      <c r="J1471" s="69">
        <v>417535.65</v>
      </c>
      <c r="K1471" s="69">
        <v>366769.29000000004</v>
      </c>
      <c r="L1471" s="69">
        <v>436474.5400000001</v>
      </c>
      <c r="M1471" s="69">
        <v>479816.24999999994</v>
      </c>
      <c r="N1471" s="69">
        <v>628759.43999999983</v>
      </c>
      <c r="O1471" s="69">
        <v>768157.64</v>
      </c>
      <c r="P1471" s="69">
        <v>448288.52999999985</v>
      </c>
      <c r="Q1471" s="69">
        <v>452499.21</v>
      </c>
      <c r="R1471" s="69">
        <v>706347.56</v>
      </c>
      <c r="S1471" s="69">
        <v>456019.34</v>
      </c>
      <c r="T1471" s="69">
        <v>550989.47999999986</v>
      </c>
      <c r="U1471" s="69">
        <v>581025.04000000015</v>
      </c>
      <c r="V1471" s="69">
        <v>339993.56</v>
      </c>
      <c r="W1471" s="70">
        <v>115.86167713148208</v>
      </c>
      <c r="X1471" s="70">
        <v>101.92908553267227</v>
      </c>
      <c r="Y1471" s="70">
        <v>122.07711529510522</v>
      </c>
      <c r="Z1471" s="71">
        <v>108.32648427074719</v>
      </c>
      <c r="AA1471" s="71">
        <v>115.1251997916348</v>
      </c>
      <c r="AB1471" s="71">
        <v>97.191224696598852</v>
      </c>
      <c r="AC1471" s="71">
        <v>103.78101697919162</v>
      </c>
      <c r="AD1471" s="71">
        <v>111.49176450784191</v>
      </c>
      <c r="AE1471" s="71">
        <v>106.17245431797315</v>
      </c>
      <c r="AF1471" s="71">
        <v>115.84248399973862</v>
      </c>
      <c r="AG1471" s="71">
        <v>140.53248817232657</v>
      </c>
      <c r="AH1471" s="71">
        <v>134.86805043803142</v>
      </c>
      <c r="AI1471" s="71">
        <v>128.07957345861303</v>
      </c>
      <c r="AJ1471" s="71">
        <v>6.030087931687822</v>
      </c>
      <c r="AK1471" s="71">
        <v>1.3456138322593292</v>
      </c>
      <c r="AL1471" s="71">
        <v>12.870632598831566</v>
      </c>
      <c r="AM1471" s="71">
        <v>-1.5627522458801613</v>
      </c>
      <c r="AN1471" s="71">
        <v>19.622989764649379</v>
      </c>
      <c r="AO1471" s="71">
        <v>8.5399971881475523</v>
      </c>
      <c r="AP1471" s="71">
        <v>9.487563599296811</v>
      </c>
      <c r="AQ1471" s="71">
        <v>42.931136416336521</v>
      </c>
      <c r="AR1471" s="71">
        <v>75.50289636062864</v>
      </c>
      <c r="AS1471" s="71">
        <v>-4.1824458633292423</v>
      </c>
      <c r="AT1471" s="71">
        <v>85.96278823685617</v>
      </c>
      <c r="AU1471" s="71">
        <v>75.659068001013424</v>
      </c>
      <c r="AV1471" s="72">
        <v>46.421939865609694</v>
      </c>
      <c r="AW1471" s="73">
        <v>23745.870000000054</v>
      </c>
      <c r="AX1471" s="73">
        <v>4869.770000000135</v>
      </c>
      <c r="AY1471" s="73">
        <v>49771.170000000158</v>
      </c>
      <c r="AZ1471" s="73">
        <v>-7617.3800000000047</v>
      </c>
      <c r="BA1471" s="73">
        <v>103146.25999999978</v>
      </c>
      <c r="BB1471" s="73">
        <v>75021.780000000144</v>
      </c>
      <c r="BC1471" s="73">
        <v>38846.10999999987</v>
      </c>
      <c r="BD1471" s="73">
        <v>135913.74000000005</v>
      </c>
      <c r="BE1471" s="73">
        <v>303876.96000000008</v>
      </c>
      <c r="BF1471" s="73">
        <v>-19905.289999999979</v>
      </c>
      <c r="BG1471" s="73">
        <v>254699.29999999976</v>
      </c>
      <c r="BH1471" s="73">
        <v>250256.44000000012</v>
      </c>
      <c r="BI1471" s="73">
        <v>107792.32000000004</v>
      </c>
      <c r="BJ1471" s="71">
        <v>22.412782175315165</v>
      </c>
      <c r="BK1471" s="71">
        <v>16.91826726098347</v>
      </c>
      <c r="BL1471" s="71">
        <v>16.927672422028937</v>
      </c>
      <c r="BM1471" s="71">
        <v>17.801303053177016</v>
      </c>
      <c r="BN1471" s="71">
        <v>6.8901104219705385</v>
      </c>
      <c r="BO1471" s="71">
        <v>14.736452875105275</v>
      </c>
      <c r="BP1471" s="71">
        <v>23.490886847658345</v>
      </c>
      <c r="BQ1471" s="71">
        <v>24.745879574467509</v>
      </c>
      <c r="BR1471" s="72">
        <v>20.069631187484692</v>
      </c>
      <c r="BS1471" s="72">
        <v>19.607848328913889</v>
      </c>
      <c r="BT1471" s="71">
        <v>17.363803630048675</v>
      </c>
      <c r="BU1471" s="71">
        <v>20.07301536690407</v>
      </c>
      <c r="BV1471" s="71">
        <v>19.606994477265374</v>
      </c>
      <c r="BW1471" s="71">
        <v>19.205829038220848</v>
      </c>
      <c r="BX1471" s="75">
        <v>9797</v>
      </c>
      <c r="BY1471" s="75">
        <v>9054</v>
      </c>
      <c r="BZ1471" s="75">
        <v>10320</v>
      </c>
      <c r="CA1471" s="75">
        <v>11019</v>
      </c>
      <c r="CB1471" s="75">
        <v>12324</v>
      </c>
      <c r="CC1471" s="75">
        <v>15000</v>
      </c>
      <c r="CD1471" s="75">
        <v>10641</v>
      </c>
      <c r="CE1471" s="75">
        <v>11079</v>
      </c>
      <c r="CF1471" s="75">
        <v>13787</v>
      </c>
      <c r="CG1471" s="75">
        <v>10762</v>
      </c>
      <c r="CH1471" s="75">
        <v>12425</v>
      </c>
      <c r="CI1471" s="75">
        <v>13333</v>
      </c>
      <c r="CJ1471" s="75">
        <v>7138</v>
      </c>
      <c r="CK1471" s="75">
        <v>79165</v>
      </c>
      <c r="CL1471" s="73">
        <v>711465.68</v>
      </c>
      <c r="CM1471" s="73">
        <v>758273.7100000002</v>
      </c>
      <c r="CN1471" s="73">
        <v>805933.61999999988</v>
      </c>
      <c r="CO1471" s="73">
        <v>930871.72999999986</v>
      </c>
      <c r="CP1471" s="73">
        <v>1006226.96</v>
      </c>
      <c r="CQ1471" s="73">
        <v>813884.21999999974</v>
      </c>
      <c r="CR1471" s="73">
        <v>1056242.81</v>
      </c>
      <c r="CS1471" s="73">
        <v>1263055.0199999996</v>
      </c>
      <c r="CT1471" s="73">
        <v>985755.14999999991</v>
      </c>
      <c r="CU1471" s="73">
        <v>928922.20000000019</v>
      </c>
      <c r="CV1471" s="73">
        <v>1090699.6400000001</v>
      </c>
      <c r="CW1471" s="73">
        <v>990603.77999999991</v>
      </c>
      <c r="CX1471" s="73">
        <v>1072359.0900000001</v>
      </c>
      <c r="CY1471" s="77"/>
      <c r="CZ1471" s="4">
        <v>1537</v>
      </c>
      <c r="DA1471" s="76" t="str">
        <f t="shared" si="50"/>
        <v>1537</v>
      </c>
      <c r="DB1471" s="71">
        <v>2.5078963871380715</v>
      </c>
      <c r="DC1471" s="71">
        <v>1.2986527288267997</v>
      </c>
      <c r="DD1471" s="71">
        <v>0.49944317461139709</v>
      </c>
      <c r="DE1471" s="71">
        <v>0.51250966831419675</v>
      </c>
      <c r="DF1471" s="71">
        <v>0.4595380987080489</v>
      </c>
      <c r="DG1471" s="71">
        <v>0.51628518107310983</v>
      </c>
      <c r="DH1471" s="71">
        <v>0.50797806921426769</v>
      </c>
      <c r="DI1471" s="71">
        <v>0.15718159638864712</v>
      </c>
      <c r="DJ1471" s="71">
        <v>0.36044221496158879</v>
      </c>
      <c r="DK1471" s="71">
        <v>0.20760993653650686</v>
      </c>
      <c r="DL1471" s="71">
        <v>8.3562156300486218E-2</v>
      </c>
      <c r="DM1471" s="71">
        <v>0.10585691808577921</v>
      </c>
      <c r="DN1471" s="71">
        <v>9.8556001547290981E-2</v>
      </c>
      <c r="DO1471" s="71">
        <v>0.22361202987133391</v>
      </c>
      <c r="DQ1471" s="71"/>
      <c r="DR1471" s="71"/>
      <c r="DS1471" s="71"/>
      <c r="DT1471" s="71"/>
      <c r="DU1471" s="71"/>
      <c r="DV1471" s="71"/>
      <c r="DW1471" s="71"/>
      <c r="DX1471" s="71"/>
      <c r="DY1471" s="71"/>
      <c r="DZ1471" s="71"/>
      <c r="EA1471" s="71"/>
      <c r="EB1471" s="71"/>
      <c r="EC1471" s="71"/>
      <c r="ED1471" s="71"/>
    </row>
    <row r="1472" spans="1:134">
      <c r="A1472" s="4">
        <v>10</v>
      </c>
      <c r="B1472" s="46" t="s">
        <v>11008</v>
      </c>
      <c r="C1472" s="65" t="str">
        <f t="shared" si="49"/>
        <v>L010</v>
      </c>
      <c r="D1472" s="69">
        <v>986306.79999999993</v>
      </c>
      <c r="E1472" s="68">
        <v>11600379.659999995</v>
      </c>
      <c r="F1472" s="68">
        <v>159109.05999999994</v>
      </c>
      <c r="G1472" s="69">
        <v>1241695.9199999925</v>
      </c>
      <c r="H1472" s="70">
        <v>92.449278297193942</v>
      </c>
      <c r="I1472" s="70">
        <v>11.987004827700165</v>
      </c>
      <c r="J1472" s="69">
        <v>1678028.0600000003</v>
      </c>
      <c r="K1472" s="69">
        <v>1541052.7400000002</v>
      </c>
      <c r="L1472" s="69">
        <v>1578504.87</v>
      </c>
      <c r="M1472" s="69">
        <v>1907575.69</v>
      </c>
      <c r="N1472" s="69">
        <v>2251184.4099999997</v>
      </c>
      <c r="O1472" s="69">
        <v>2920426.4499999988</v>
      </c>
      <c r="P1472" s="69">
        <v>1679051.0400000005</v>
      </c>
      <c r="Q1472" s="69">
        <v>1436245.5</v>
      </c>
      <c r="R1472" s="69">
        <v>2722507.6300000004</v>
      </c>
      <c r="S1472" s="69">
        <v>1482555.2199999997</v>
      </c>
      <c r="T1472" s="69">
        <v>1657606.59</v>
      </c>
      <c r="U1472" s="69">
        <v>1636106.88</v>
      </c>
      <c r="V1472" s="69">
        <v>986306.79999999993</v>
      </c>
      <c r="W1472" s="70">
        <v>103.08682207984954</v>
      </c>
      <c r="X1472" s="70">
        <v>94.969572408273507</v>
      </c>
      <c r="Y1472" s="70">
        <v>95.290769741039142</v>
      </c>
      <c r="Z1472" s="71">
        <v>97.108748103270344</v>
      </c>
      <c r="AA1472" s="71">
        <v>97.69848184673603</v>
      </c>
      <c r="AB1472" s="71">
        <v>93.29793170415563</v>
      </c>
      <c r="AC1472" s="71">
        <v>87.484576564154935</v>
      </c>
      <c r="AD1472" s="71">
        <v>91.127835777223638</v>
      </c>
      <c r="AE1472" s="71">
        <v>95.298393344999155</v>
      </c>
      <c r="AF1472" s="71">
        <v>87.2608920041543</v>
      </c>
      <c r="AG1472" s="71">
        <v>92.057952790029347</v>
      </c>
      <c r="AH1472" s="71">
        <v>95.770717906938017</v>
      </c>
      <c r="AI1472" s="71">
        <v>99.857535876951431</v>
      </c>
      <c r="AJ1472" s="71">
        <v>-9.0746737385085652</v>
      </c>
      <c r="AK1472" s="71">
        <v>-5.7678578106795664</v>
      </c>
      <c r="AL1472" s="71">
        <v>-16.440380840330214</v>
      </c>
      <c r="AM1472" s="71">
        <v>-3.6622668137319181</v>
      </c>
      <c r="AN1472" s="71">
        <v>-16.310541862881813</v>
      </c>
      <c r="AO1472" s="71">
        <v>-17.374999499229837</v>
      </c>
      <c r="AP1472" s="71">
        <v>-11.625066462087963</v>
      </c>
      <c r="AQ1472" s="71">
        <v>12.939546167259763</v>
      </c>
      <c r="AR1472" s="71">
        <v>72.959884479765776</v>
      </c>
      <c r="AS1472" s="71">
        <v>-27.999338696736785</v>
      </c>
      <c r="AT1472" s="71">
        <v>19.081182130919562</v>
      </c>
      <c r="AU1472" s="71">
        <v>22.5802824424836</v>
      </c>
      <c r="AV1472" s="72">
        <v>19.234706806621581</v>
      </c>
      <c r="AW1472" s="73">
        <v>-167473.21999999927</v>
      </c>
      <c r="AX1472" s="73">
        <v>-94326.339999999618</v>
      </c>
      <c r="AY1472" s="73">
        <v>-310571.32000000053</v>
      </c>
      <c r="AZ1472" s="73">
        <v>-72516.250000000233</v>
      </c>
      <c r="BA1472" s="73">
        <v>-438741.49000000069</v>
      </c>
      <c r="BB1472" s="73">
        <v>-586541.02000000095</v>
      </c>
      <c r="BC1472" s="73">
        <v>-220866.69999999879</v>
      </c>
      <c r="BD1472" s="73">
        <v>164551.44000000018</v>
      </c>
      <c r="BE1472" s="73">
        <v>1148438.8000000007</v>
      </c>
      <c r="BF1472" s="73">
        <v>-576530.33999999915</v>
      </c>
      <c r="BG1472" s="73">
        <v>265609.50000000023</v>
      </c>
      <c r="BH1472" s="73">
        <v>301384.15999999968</v>
      </c>
      <c r="BI1472" s="73">
        <v>159109.05999999994</v>
      </c>
      <c r="BJ1472" s="71">
        <v>21.196704322069891</v>
      </c>
      <c r="BK1472" s="71">
        <v>16.748473874853659</v>
      </c>
      <c r="BL1472" s="71">
        <v>15.383491834261491</v>
      </c>
      <c r="BM1472" s="71">
        <v>18.821214069976985</v>
      </c>
      <c r="BN1472" s="71">
        <v>9.3723582651273638</v>
      </c>
      <c r="BO1472" s="71">
        <v>14.557423351831904</v>
      </c>
      <c r="BP1472" s="71">
        <v>22.647831698546451</v>
      </c>
      <c r="BQ1472" s="71">
        <v>24.09509539806136</v>
      </c>
      <c r="BR1472" s="72">
        <v>16.079585114205972</v>
      </c>
      <c r="BS1472" s="72">
        <v>16.115614187913536</v>
      </c>
      <c r="BT1472" s="71">
        <v>18.358590113353788</v>
      </c>
      <c r="BU1472" s="71">
        <v>18.427966649734778</v>
      </c>
      <c r="BV1472" s="71">
        <v>18.512245655276214</v>
      </c>
      <c r="BW1472" s="71">
        <v>17.36531910162363</v>
      </c>
      <c r="BX1472" s="75">
        <v>39300</v>
      </c>
      <c r="BY1472" s="75">
        <v>36118</v>
      </c>
      <c r="BZ1472" s="75">
        <v>34768</v>
      </c>
      <c r="CA1472" s="75">
        <v>37726</v>
      </c>
      <c r="CB1472" s="75">
        <v>42257</v>
      </c>
      <c r="CC1472" s="75">
        <v>46457</v>
      </c>
      <c r="CD1472" s="75">
        <v>37164</v>
      </c>
      <c r="CE1472" s="75">
        <v>33594</v>
      </c>
      <c r="CF1472" s="75">
        <v>47464</v>
      </c>
      <c r="CG1472" s="75">
        <v>34885</v>
      </c>
      <c r="CH1472" s="75">
        <v>37576</v>
      </c>
      <c r="CI1472" s="75">
        <v>37587</v>
      </c>
      <c r="CJ1472" s="75">
        <v>22331</v>
      </c>
      <c r="CK1472" s="75">
        <v>250601</v>
      </c>
      <c r="CL1472" s="73">
        <v>2458575.5300000003</v>
      </c>
      <c r="CM1472" s="73">
        <v>2281594.94</v>
      </c>
      <c r="CN1472" s="73">
        <v>2509978.8899999992</v>
      </c>
      <c r="CO1472" s="73">
        <v>2635061.9600000004</v>
      </c>
      <c r="CP1472" s="73">
        <v>2875953</v>
      </c>
      <c r="CQ1472" s="73">
        <v>2568488.5500000003</v>
      </c>
      <c r="CR1472" s="73">
        <v>2206099.100000001</v>
      </c>
      <c r="CS1472" s="73">
        <v>2938521.1799999988</v>
      </c>
      <c r="CT1472" s="73">
        <v>2529947.5100000007</v>
      </c>
      <c r="CU1472" s="73">
        <v>2459855.0399999996</v>
      </c>
      <c r="CV1472" s="73">
        <v>2530381.5299999998</v>
      </c>
      <c r="CW1472" s="73">
        <v>2536685.0100000007</v>
      </c>
      <c r="CX1472" s="73">
        <v>2505931.8199999998</v>
      </c>
      <c r="CY1472" s="77"/>
      <c r="CZ1472" s="4">
        <v>10</v>
      </c>
      <c r="DA1472" s="76" t="str">
        <f t="shared" si="50"/>
        <v>L010</v>
      </c>
      <c r="DB1472" s="71">
        <v>1.7701784934031943</v>
      </c>
      <c r="DC1472" s="71">
        <v>1.8947063415321104</v>
      </c>
      <c r="DD1472" s="71">
        <v>0.76270844742763366</v>
      </c>
      <c r="DE1472" s="71">
        <v>0.61426901520023292</v>
      </c>
      <c r="DF1472" s="71">
        <v>0.71055553039070363</v>
      </c>
      <c r="DG1472" s="71">
        <v>0.58437933119110608</v>
      </c>
      <c r="DH1472" s="71">
        <v>0.622134470228069</v>
      </c>
      <c r="DI1472" s="71">
        <v>0.40416416441622333</v>
      </c>
      <c r="DJ1472" s="71">
        <v>0.29669063412601177</v>
      </c>
      <c r="DK1472" s="71">
        <v>0.39388196027436834</v>
      </c>
      <c r="DL1472" s="71">
        <v>0.25683385723948915</v>
      </c>
      <c r="DM1472" s="71">
        <v>0.47590453633860141</v>
      </c>
      <c r="DN1472" s="71">
        <v>0.26938343257352604</v>
      </c>
      <c r="DO1472" s="71">
        <v>0.38727121637920742</v>
      </c>
      <c r="DQ1472" s="71"/>
      <c r="DR1472" s="71"/>
      <c r="DS1472" s="71"/>
      <c r="DT1472" s="71"/>
      <c r="DU1472" s="71"/>
      <c r="DV1472" s="71"/>
      <c r="DW1472" s="71"/>
      <c r="DX1472" s="71"/>
      <c r="DY1472" s="71"/>
      <c r="DZ1472" s="71"/>
      <c r="EA1472" s="71"/>
      <c r="EB1472" s="71"/>
      <c r="EC1472" s="71"/>
      <c r="ED1472" s="71"/>
    </row>
    <row r="1473" spans="1:134">
      <c r="A1473" s="4">
        <v>1526</v>
      </c>
      <c r="B1473" s="46" t="s">
        <v>11016</v>
      </c>
      <c r="C1473" s="65" t="str">
        <f t="shared" si="49"/>
        <v>1526</v>
      </c>
      <c r="D1473" s="69">
        <v>218121.11999999997</v>
      </c>
      <c r="E1473" s="68">
        <v>2751202.7900000005</v>
      </c>
      <c r="F1473" s="68">
        <v>20581.539999999979</v>
      </c>
      <c r="G1473" s="69">
        <v>429937.48000000045</v>
      </c>
      <c r="H1473" s="70">
        <v>99.332341226706149</v>
      </c>
      <c r="I1473" s="70">
        <v>18.521686347003573</v>
      </c>
      <c r="J1473" s="69">
        <v>352999.69999999995</v>
      </c>
      <c r="K1473" s="69">
        <v>346661.64999999979</v>
      </c>
      <c r="L1473" s="69">
        <v>345988.52</v>
      </c>
      <c r="M1473" s="69">
        <v>424991.81</v>
      </c>
      <c r="N1473" s="69">
        <v>591849.78</v>
      </c>
      <c r="O1473" s="69">
        <v>677257.55000000016</v>
      </c>
      <c r="P1473" s="69">
        <v>323728.74000000011</v>
      </c>
      <c r="Q1473" s="69">
        <v>398296.57999999996</v>
      </c>
      <c r="R1473" s="69">
        <v>605464.80999999994</v>
      </c>
      <c r="S1473" s="69">
        <v>378217.99000000005</v>
      </c>
      <c r="T1473" s="69">
        <v>420180.51000000013</v>
      </c>
      <c r="U1473" s="69">
        <v>407193.04000000004</v>
      </c>
      <c r="V1473" s="69">
        <v>218121.11999999997</v>
      </c>
      <c r="W1473" s="70">
        <v>95.894321086754246</v>
      </c>
      <c r="X1473" s="70">
        <v>80.007165945517372</v>
      </c>
      <c r="Y1473" s="70">
        <v>100.01498251023908</v>
      </c>
      <c r="Z1473" s="71">
        <v>106.69653460651547</v>
      </c>
      <c r="AA1473" s="71">
        <v>90.714635866626139</v>
      </c>
      <c r="AB1473" s="71">
        <v>102.73121399312987</v>
      </c>
      <c r="AC1473" s="71">
        <v>73.831123928027438</v>
      </c>
      <c r="AD1473" s="71">
        <v>115.06583191461885</v>
      </c>
      <c r="AE1473" s="71">
        <v>133.61217803736676</v>
      </c>
      <c r="AF1473" s="71">
        <v>107.14995274761696</v>
      </c>
      <c r="AG1473" s="71">
        <v>83.184375680092785</v>
      </c>
      <c r="AH1473" s="71">
        <v>91.018332860720605</v>
      </c>
      <c r="AI1473" s="71">
        <v>96.321539395766564</v>
      </c>
      <c r="AJ1473" s="71">
        <v>-9.7588660263903559</v>
      </c>
      <c r="AK1473" s="71">
        <v>-3.2457402483413111</v>
      </c>
      <c r="AL1473" s="71">
        <v>-17.79475058349249</v>
      </c>
      <c r="AM1473" s="71">
        <v>-27.233451724791337</v>
      </c>
      <c r="AN1473" s="71">
        <v>-29.345612633097495</v>
      </c>
      <c r="AO1473" s="71">
        <v>-8.0286389039422765</v>
      </c>
      <c r="AP1473" s="71">
        <v>-26.512444274898041</v>
      </c>
      <c r="AQ1473" s="71">
        <v>48.028591951315683</v>
      </c>
      <c r="AR1473" s="71">
        <v>109.50627245640705</v>
      </c>
      <c r="AS1473" s="71">
        <v>4.0961224442445543</v>
      </c>
      <c r="AT1473" s="71">
        <v>1.9378305172692345</v>
      </c>
      <c r="AU1473" s="71">
        <v>16.469890588511362</v>
      </c>
      <c r="AV1473" s="72">
        <v>10.418944902079863</v>
      </c>
      <c r="AW1473" s="73">
        <v>-38174.130000000063</v>
      </c>
      <c r="AX1473" s="73">
        <v>-11629.190000000235</v>
      </c>
      <c r="AY1473" s="73">
        <v>-74895.209999999963</v>
      </c>
      <c r="AZ1473" s="73">
        <v>-159056.52000000008</v>
      </c>
      <c r="BA1473" s="73">
        <v>-245819.04999999981</v>
      </c>
      <c r="BB1473" s="73">
        <v>-45746.329999999842</v>
      </c>
      <c r="BC1473" s="73">
        <v>-116793.10999999981</v>
      </c>
      <c r="BD1473" s="73">
        <v>129229.25</v>
      </c>
      <c r="BE1473" s="73">
        <v>316468.77999999991</v>
      </c>
      <c r="BF1473" s="73">
        <v>14882.660000000033</v>
      </c>
      <c r="BG1473" s="73">
        <v>7987.6000000000931</v>
      </c>
      <c r="BH1473" s="73">
        <v>57580.760000000009</v>
      </c>
      <c r="BI1473" s="73">
        <v>20581.539999999979</v>
      </c>
      <c r="BJ1473" s="71">
        <v>12.060240874944062</v>
      </c>
      <c r="BK1473" s="71">
        <v>9.1677921562485825</v>
      </c>
      <c r="BL1473" s="71">
        <v>11.314394019609924</v>
      </c>
      <c r="BM1473" s="71">
        <v>12.831586817268576</v>
      </c>
      <c r="BN1473" s="71">
        <v>3.3275921647106701</v>
      </c>
      <c r="BO1473" s="71">
        <v>6.2585085312636721</v>
      </c>
      <c r="BP1473" s="71">
        <v>13.513824640218214</v>
      </c>
      <c r="BQ1473" s="71">
        <v>14.719284609410222</v>
      </c>
      <c r="BR1473" s="72">
        <v>14.82098863454986</v>
      </c>
      <c r="BS1473" s="72">
        <v>14.067594187780362</v>
      </c>
      <c r="BT1473" s="71">
        <v>14.038370793141937</v>
      </c>
      <c r="BU1473" s="71">
        <v>12.929229337291655</v>
      </c>
      <c r="BV1473" s="71">
        <v>11.420174894470957</v>
      </c>
      <c r="BW1473" s="71">
        <v>12.43778902732072</v>
      </c>
      <c r="BX1473" s="75">
        <v>4711</v>
      </c>
      <c r="BY1473" s="75">
        <v>4786</v>
      </c>
      <c r="BZ1473" s="75">
        <v>5004</v>
      </c>
      <c r="CA1473" s="75">
        <v>5490</v>
      </c>
      <c r="CB1473" s="75">
        <v>7025</v>
      </c>
      <c r="CC1473" s="75">
        <v>9082</v>
      </c>
      <c r="CD1473" s="75">
        <v>4959</v>
      </c>
      <c r="CE1473" s="75">
        <v>6012</v>
      </c>
      <c r="CF1473" s="75">
        <v>9495</v>
      </c>
      <c r="CG1473" s="75">
        <v>6244</v>
      </c>
      <c r="CH1473" s="75">
        <v>6811</v>
      </c>
      <c r="CI1473" s="75">
        <v>6395</v>
      </c>
      <c r="CJ1473" s="75">
        <v>3412</v>
      </c>
      <c r="CK1473" s="75">
        <v>43328</v>
      </c>
      <c r="CL1473" s="73">
        <v>764024.61</v>
      </c>
      <c r="CM1473" s="73">
        <v>758099.04999999981</v>
      </c>
      <c r="CN1473" s="73">
        <v>796537.32</v>
      </c>
      <c r="CO1473" s="73">
        <v>759664.69000000006</v>
      </c>
      <c r="CP1473" s="73">
        <v>846849.45000000007</v>
      </c>
      <c r="CQ1473" s="73">
        <v>609423.74999999988</v>
      </c>
      <c r="CR1473" s="73">
        <v>585317.57999999996</v>
      </c>
      <c r="CS1473" s="73">
        <v>661440.8400000002</v>
      </c>
      <c r="CT1473" s="73">
        <v>593703.49999999988</v>
      </c>
      <c r="CU1473" s="73">
        <v>635808.82000000007</v>
      </c>
      <c r="CV1473" s="73">
        <v>523207.54000000004</v>
      </c>
      <c r="CW1473" s="73">
        <v>570399.31000000006</v>
      </c>
      <c r="CX1473" s="73">
        <v>639835.85</v>
      </c>
      <c r="CY1473" s="77"/>
      <c r="CZ1473" s="4">
        <v>1526</v>
      </c>
      <c r="DA1473" s="76" t="str">
        <f t="shared" si="50"/>
        <v>1526</v>
      </c>
      <c r="DB1473" s="71">
        <v>4.5239070908272723</v>
      </c>
      <c r="DC1473" s="71">
        <v>4.8633662717604516</v>
      </c>
      <c r="DD1473" s="71">
        <v>1.0503403676461063</v>
      </c>
      <c r="DE1473" s="71">
        <v>1.5693122371941954</v>
      </c>
      <c r="DF1473" s="71">
        <v>0.83890049751756179</v>
      </c>
      <c r="DG1473" s="71">
        <v>0.93916886892039353</v>
      </c>
      <c r="DH1473" s="71">
        <v>0.76548811699358488</v>
      </c>
      <c r="DI1473" s="71">
        <v>0.65443314088874072</v>
      </c>
      <c r="DJ1473" s="71">
        <v>1.0686388827528963</v>
      </c>
      <c r="DK1473" s="71">
        <v>1.0313759817542247</v>
      </c>
      <c r="DL1473" s="71">
        <v>0.22113758320704729</v>
      </c>
      <c r="DM1473" s="71">
        <v>0.38801800594680891</v>
      </c>
      <c r="DN1473" s="71">
        <v>0.65105422514834765</v>
      </c>
      <c r="DO1473" s="71">
        <v>0.70358159586358604</v>
      </c>
      <c r="DQ1473" s="71"/>
      <c r="DR1473" s="71"/>
      <c r="DS1473" s="71"/>
      <c r="DT1473" s="71"/>
      <c r="DU1473" s="71"/>
      <c r="DV1473" s="71"/>
      <c r="DW1473" s="71"/>
      <c r="DX1473" s="71"/>
      <c r="DY1473" s="71"/>
      <c r="DZ1473" s="71"/>
      <c r="EA1473" s="71"/>
      <c r="EB1473" s="71"/>
      <c r="EC1473" s="71"/>
      <c r="ED1473" s="71"/>
    </row>
    <row r="1474" spans="1:134">
      <c r="A1474" s="4">
        <v>1547</v>
      </c>
      <c r="B1474" s="46" t="s">
        <v>11022</v>
      </c>
      <c r="C1474" s="65" t="str">
        <f t="shared" si="49"/>
        <v>1547</v>
      </c>
      <c r="D1474" s="69">
        <v>458935.93999999994</v>
      </c>
      <c r="E1474" s="68">
        <v>4554884.4300000016</v>
      </c>
      <c r="F1474" s="68">
        <v>96151.339999999909</v>
      </c>
      <c r="G1474" s="69">
        <v>246815.50000000093</v>
      </c>
      <c r="H1474" s="70">
        <v>87.834560865257657</v>
      </c>
      <c r="I1474" s="70">
        <v>5.7291446355757669</v>
      </c>
      <c r="J1474" s="69">
        <v>699701.4</v>
      </c>
      <c r="K1474" s="69">
        <v>618299.5399999998</v>
      </c>
      <c r="L1474" s="69">
        <v>592771.83999999985</v>
      </c>
      <c r="M1474" s="69">
        <v>725943.04</v>
      </c>
      <c r="N1474" s="69">
        <v>894266.73</v>
      </c>
      <c r="O1474" s="69">
        <v>1106537.1800000002</v>
      </c>
      <c r="P1474" s="69">
        <v>600750.61999999988</v>
      </c>
      <c r="Q1474" s="69">
        <v>529474.12999999989</v>
      </c>
      <c r="R1474" s="69">
        <v>1033933.2100000001</v>
      </c>
      <c r="S1474" s="69">
        <v>552506.13999999978</v>
      </c>
      <c r="T1474" s="69">
        <v>671377.28</v>
      </c>
      <c r="U1474" s="69">
        <v>707907.10999999987</v>
      </c>
      <c r="V1474" s="69">
        <v>458935.93999999994</v>
      </c>
      <c r="W1474" s="70">
        <v>106.39202816969406</v>
      </c>
      <c r="X1474" s="70">
        <v>94.034399424048488</v>
      </c>
      <c r="Y1474" s="70">
        <v>87.14504647633909</v>
      </c>
      <c r="Z1474" s="71">
        <v>87.791897904049591</v>
      </c>
      <c r="AA1474" s="71">
        <v>98.506540347304878</v>
      </c>
      <c r="AB1474" s="71">
        <v>98.478117882881151</v>
      </c>
      <c r="AC1474" s="71">
        <v>76.196902145241225</v>
      </c>
      <c r="AD1474" s="71">
        <v>72.480859539109105</v>
      </c>
      <c r="AE1474" s="71">
        <v>96.070077223263851</v>
      </c>
      <c r="AF1474" s="71">
        <v>85.245461253829532</v>
      </c>
      <c r="AG1474" s="71">
        <v>89.27989777842474</v>
      </c>
      <c r="AH1474" s="71">
        <v>96.065933273034076</v>
      </c>
      <c r="AI1474" s="71">
        <v>101.18056211125518</v>
      </c>
      <c r="AJ1474" s="71">
        <v>-2.8364061217913017</v>
      </c>
      <c r="AK1474" s="71">
        <v>1.2483423908064006</v>
      </c>
      <c r="AL1474" s="71">
        <v>-19.363328543920556</v>
      </c>
      <c r="AM1474" s="71">
        <v>-23.303564928219657</v>
      </c>
      <c r="AN1474" s="71">
        <v>-21.686353711194794</v>
      </c>
      <c r="AO1474" s="71">
        <v>-17.368435983863939</v>
      </c>
      <c r="AP1474" s="71">
        <v>-22.520210467778966</v>
      </c>
      <c r="AQ1474" s="71">
        <v>-10.302958217449254</v>
      </c>
      <c r="AR1474" s="71">
        <v>71.912162507060273</v>
      </c>
      <c r="AS1474" s="71">
        <v>-32.616561199239705</v>
      </c>
      <c r="AT1474" s="71">
        <v>14.746097124834478</v>
      </c>
      <c r="AU1474" s="71">
        <v>23.510447816400259</v>
      </c>
      <c r="AV1474" s="72">
        <v>26.503699440384153</v>
      </c>
      <c r="AW1474" s="73">
        <v>-20425.730000000098</v>
      </c>
      <c r="AX1474" s="73">
        <v>7623.3299999998417</v>
      </c>
      <c r="AY1474" s="73">
        <v>-142342.63000000012</v>
      </c>
      <c r="AZ1474" s="73">
        <v>-220571.67000000004</v>
      </c>
      <c r="BA1474" s="73">
        <v>-247637.36000000034</v>
      </c>
      <c r="BB1474" s="73">
        <v>-214804.10999999964</v>
      </c>
      <c r="BC1474" s="73">
        <v>-174613.67000000027</v>
      </c>
      <c r="BD1474" s="73">
        <v>-60817.500000000116</v>
      </c>
      <c r="BE1474" s="73">
        <v>432502.1100000001</v>
      </c>
      <c r="BF1474" s="73">
        <v>-267437.38000000024</v>
      </c>
      <c r="BG1474" s="73">
        <v>86279.140000000014</v>
      </c>
      <c r="BH1474" s="73">
        <v>134751.45999999973</v>
      </c>
      <c r="BI1474" s="73">
        <v>96151.339999999909</v>
      </c>
      <c r="BJ1474" s="71">
        <v>19.8418465810444</v>
      </c>
      <c r="BK1474" s="71">
        <v>11.200679908822464</v>
      </c>
      <c r="BL1474" s="71">
        <v>14.170476312078197</v>
      </c>
      <c r="BM1474" s="71">
        <v>15.712918463349972</v>
      </c>
      <c r="BN1474" s="71">
        <v>5.5062935569578215</v>
      </c>
      <c r="BO1474" s="71">
        <v>10.600718814599972</v>
      </c>
      <c r="BP1474" s="71">
        <v>22.649769821359616</v>
      </c>
      <c r="BQ1474" s="71">
        <v>23.232713518890428</v>
      </c>
      <c r="BR1474" s="72">
        <v>16.665956699070676</v>
      </c>
      <c r="BS1474" s="72">
        <v>16.427026600024035</v>
      </c>
      <c r="BT1474" s="71">
        <v>17.360670280408524</v>
      </c>
      <c r="BU1474" s="71">
        <v>17.49152546236148</v>
      </c>
      <c r="BV1474" s="71">
        <v>17.635136012374886</v>
      </c>
      <c r="BW1474" s="71">
        <v>17.11091059639752</v>
      </c>
      <c r="BX1474" s="75">
        <v>17462</v>
      </c>
      <c r="BY1474" s="75">
        <v>13982</v>
      </c>
      <c r="BZ1474" s="75">
        <v>12959</v>
      </c>
      <c r="CA1474" s="75">
        <v>14852</v>
      </c>
      <c r="CB1474" s="75">
        <v>16754</v>
      </c>
      <c r="CC1474" s="75">
        <v>20164</v>
      </c>
      <c r="CD1474" s="75">
        <v>14307</v>
      </c>
      <c r="CE1474" s="75">
        <v>13302</v>
      </c>
      <c r="CF1474" s="75">
        <v>19433</v>
      </c>
      <c r="CG1474" s="75">
        <v>12857</v>
      </c>
      <c r="CH1474" s="75">
        <v>15358</v>
      </c>
      <c r="CI1474" s="75">
        <v>16611</v>
      </c>
      <c r="CJ1474" s="75">
        <v>11025</v>
      </c>
      <c r="CK1474" s="75">
        <v>102893</v>
      </c>
      <c r="CL1474" s="73">
        <v>1625520.3799999994</v>
      </c>
      <c r="CM1474" s="73">
        <v>1628650.4899999998</v>
      </c>
      <c r="CN1474" s="73">
        <v>1538998.3799999997</v>
      </c>
      <c r="CO1474" s="73">
        <v>1625487.4999999998</v>
      </c>
      <c r="CP1474" s="73">
        <v>1529685.2099999993</v>
      </c>
      <c r="CQ1474" s="73">
        <v>1253318.5300000003</v>
      </c>
      <c r="CR1474" s="73">
        <v>1375280.8900000001</v>
      </c>
      <c r="CS1474" s="73">
        <v>1616398.3699999999</v>
      </c>
      <c r="CT1474" s="73">
        <v>1555381.8699999999</v>
      </c>
      <c r="CU1474" s="73">
        <v>1478378.33</v>
      </c>
      <c r="CV1474" s="73">
        <v>1579672.5299999998</v>
      </c>
      <c r="CW1474" s="73">
        <v>1577664.9899999998</v>
      </c>
      <c r="CX1474" s="73">
        <v>1564879.8000000003</v>
      </c>
      <c r="CY1474" s="77"/>
      <c r="CZ1474" s="4">
        <v>1547</v>
      </c>
      <c r="DA1474" s="76" t="str">
        <f t="shared" si="50"/>
        <v>1547</v>
      </c>
      <c r="DB1474" s="71">
        <v>2.0141161970329446</v>
      </c>
      <c r="DC1474" s="71">
        <v>4.1990865635323527</v>
      </c>
      <c r="DD1474" s="71">
        <v>0.82452607578023429</v>
      </c>
      <c r="DE1474" s="71">
        <v>0.63149776952759062</v>
      </c>
      <c r="DF1474" s="71">
        <v>0.50168062692054705</v>
      </c>
      <c r="DG1474" s="71">
        <v>0.44397923601622374</v>
      </c>
      <c r="DH1474" s="71">
        <v>0.23451398572889634</v>
      </c>
      <c r="DI1474" s="71">
        <v>0.74241806352672401</v>
      </c>
      <c r="DJ1474" s="71">
        <v>0.17049353263952477</v>
      </c>
      <c r="DK1474" s="71">
        <v>5.4464573203811782E-2</v>
      </c>
      <c r="DL1474" s="71">
        <v>0.11336976120536831</v>
      </c>
      <c r="DM1474" s="71">
        <v>7.7343414025108664E-2</v>
      </c>
      <c r="DN1474" s="71">
        <v>6.3922110355333808E-2</v>
      </c>
      <c r="DO1474" s="71">
        <v>0.19764308274152734</v>
      </c>
      <c r="DQ1474" s="71"/>
      <c r="DR1474" s="71"/>
      <c r="DS1474" s="71"/>
      <c r="DT1474" s="71"/>
      <c r="DU1474" s="71"/>
      <c r="DV1474" s="71"/>
      <c r="DW1474" s="71"/>
      <c r="DX1474" s="71"/>
      <c r="DY1474" s="71"/>
      <c r="DZ1474" s="71"/>
      <c r="EA1474" s="71"/>
      <c r="EB1474" s="71"/>
      <c r="EC1474" s="71"/>
      <c r="ED1474" s="71"/>
    </row>
    <row r="1475" spans="1:134">
      <c r="A1475" s="4">
        <v>5367</v>
      </c>
      <c r="B1475" s="46" t="s">
        <v>11029</v>
      </c>
      <c r="C1475" s="65" t="str">
        <f t="shared" si="49"/>
        <v>5367</v>
      </c>
      <c r="D1475" s="69">
        <v>138162.49</v>
      </c>
      <c r="E1475" s="68">
        <v>1265437.19</v>
      </c>
      <c r="F1475" s="68">
        <v>49945.34</v>
      </c>
      <c r="G1475" s="69">
        <v>210757.66000000015</v>
      </c>
      <c r="H1475" s="70">
        <v>92.792685807085661</v>
      </c>
      <c r="I1475" s="70">
        <v>19.983099510805925</v>
      </c>
      <c r="J1475" s="69">
        <v>146304.04999999999</v>
      </c>
      <c r="K1475" s="69">
        <v>151152.69999999998</v>
      </c>
      <c r="L1475" s="69">
        <v>116549.09</v>
      </c>
      <c r="M1475" s="69">
        <v>147733.37999999998</v>
      </c>
      <c r="N1475" s="69">
        <v>169120.41</v>
      </c>
      <c r="O1475" s="69">
        <v>250757.34999999998</v>
      </c>
      <c r="P1475" s="69">
        <v>138961.28999999998</v>
      </c>
      <c r="Q1475" s="69">
        <v>147358.75999999998</v>
      </c>
      <c r="R1475" s="69">
        <v>270879.63999999996</v>
      </c>
      <c r="S1475" s="69">
        <v>160831.09</v>
      </c>
      <c r="T1475" s="69">
        <v>206459.61</v>
      </c>
      <c r="U1475" s="69">
        <v>202784.31000000003</v>
      </c>
      <c r="V1475" s="69">
        <v>138162.49</v>
      </c>
      <c r="W1475" s="70">
        <v>80.996542578637303</v>
      </c>
      <c r="X1475" s="70">
        <v>86.511996206475189</v>
      </c>
      <c r="Y1475" s="70">
        <v>69.91079313145417</v>
      </c>
      <c r="Z1475" s="71">
        <v>61.290477849925615</v>
      </c>
      <c r="AA1475" s="71">
        <v>91.443677179253996</v>
      </c>
      <c r="AB1475" s="71">
        <v>101.00990834853137</v>
      </c>
      <c r="AC1475" s="71">
        <v>57.990596896981003</v>
      </c>
      <c r="AD1475" s="71">
        <v>65.63194440507084</v>
      </c>
      <c r="AE1475" s="71">
        <v>104.26791009958647</v>
      </c>
      <c r="AF1475" s="71">
        <v>103.78097609324655</v>
      </c>
      <c r="AG1475" s="71">
        <v>117.81039937629643</v>
      </c>
      <c r="AH1475" s="71">
        <v>94.350056870546979</v>
      </c>
      <c r="AI1475" s="71">
        <v>145.99298739085432</v>
      </c>
      <c r="AJ1475" s="71">
        <v>-20.064382723981812</v>
      </c>
      <c r="AK1475" s="71">
        <v>-30.713556485938685</v>
      </c>
      <c r="AL1475" s="71">
        <v>-47.556840639225683</v>
      </c>
      <c r="AM1475" s="71">
        <v>-56.836115537956303</v>
      </c>
      <c r="AN1475" s="71">
        <v>-51.902465877126168</v>
      </c>
      <c r="AO1475" s="71">
        <v>-37.28789800697654</v>
      </c>
      <c r="AP1475" s="71">
        <v>-33.070287298037513</v>
      </c>
      <c r="AQ1475" s="71">
        <v>-7.6372178009951552</v>
      </c>
      <c r="AR1475" s="71">
        <v>76.132917587657232</v>
      </c>
      <c r="AS1475" s="71">
        <v>-11.318041630226139</v>
      </c>
      <c r="AT1475" s="71">
        <v>48.020209822592633</v>
      </c>
      <c r="AU1475" s="71">
        <v>62.66257689970984</v>
      </c>
      <c r="AV1475" s="72">
        <v>56.616360877675142</v>
      </c>
      <c r="AW1475" s="73">
        <v>-36723.310000000027</v>
      </c>
      <c r="AX1475" s="73">
        <v>-67003.540000000037</v>
      </c>
      <c r="AY1475" s="73">
        <v>-105689.79000000001</v>
      </c>
      <c r="AZ1475" s="73">
        <v>-194528.17</v>
      </c>
      <c r="BA1475" s="73">
        <v>-182499.29999999996</v>
      </c>
      <c r="BB1475" s="73">
        <v>-141958.91000000003</v>
      </c>
      <c r="BC1475" s="73">
        <v>-68661.430000000022</v>
      </c>
      <c r="BD1475" s="73">
        <v>-12184.679999999993</v>
      </c>
      <c r="BE1475" s="73">
        <v>117086.89999999997</v>
      </c>
      <c r="BF1475" s="73">
        <v>-20526.079999999987</v>
      </c>
      <c r="BG1475" s="73">
        <v>66978.919999999984</v>
      </c>
      <c r="BH1475" s="73">
        <v>78118.690000000046</v>
      </c>
      <c r="BI1475" s="73">
        <v>49945.34</v>
      </c>
      <c r="BJ1475" s="71">
        <v>18.58519829638502</v>
      </c>
      <c r="BK1475" s="71">
        <v>7.5294437506401355</v>
      </c>
      <c r="BL1475" s="71">
        <v>6.8275392013532326</v>
      </c>
      <c r="BM1475" s="71">
        <v>15.996326445324698</v>
      </c>
      <c r="BN1475" s="71">
        <v>9.3084733273396125</v>
      </c>
      <c r="BO1475" s="71">
        <v>13.323470590431295</v>
      </c>
      <c r="BP1475" s="71">
        <v>16.824592903480532</v>
      </c>
      <c r="BQ1475" s="71">
        <v>18.359249006901894</v>
      </c>
      <c r="BR1475" s="72">
        <v>10.43880548369212</v>
      </c>
      <c r="BS1475" s="72">
        <v>8.9988462436330519</v>
      </c>
      <c r="BT1475" s="71">
        <v>16.941541722799816</v>
      </c>
      <c r="BU1475" s="71">
        <v>17.068550296190885</v>
      </c>
      <c r="BV1475" s="71">
        <v>16.373819845348251</v>
      </c>
      <c r="BW1475" s="71">
        <v>13.369463695107768</v>
      </c>
      <c r="BX1475" s="75">
        <v>2947</v>
      </c>
      <c r="BY1475" s="75">
        <v>2706</v>
      </c>
      <c r="BZ1475" s="75">
        <v>2280</v>
      </c>
      <c r="CA1475" s="75">
        <v>2688</v>
      </c>
      <c r="CB1475" s="75">
        <v>3307</v>
      </c>
      <c r="CC1475" s="75">
        <v>4609</v>
      </c>
      <c r="CD1475" s="75">
        <v>2802</v>
      </c>
      <c r="CE1475" s="75">
        <v>2704</v>
      </c>
      <c r="CF1475" s="75">
        <v>4729</v>
      </c>
      <c r="CG1475" s="75">
        <v>3051</v>
      </c>
      <c r="CH1475" s="75">
        <v>3787</v>
      </c>
      <c r="CI1475" s="75">
        <v>3573</v>
      </c>
      <c r="CJ1475" s="75">
        <v>2487</v>
      </c>
      <c r="CK1475" s="75">
        <v>23133</v>
      </c>
      <c r="CL1475" s="73">
        <v>519638.08000000013</v>
      </c>
      <c r="CM1475" s="73">
        <v>498275.37000000005</v>
      </c>
      <c r="CN1475" s="73">
        <v>473889.29000000004</v>
      </c>
      <c r="CO1475" s="73">
        <v>537007.32999999984</v>
      </c>
      <c r="CP1475" s="73">
        <v>540039.62000000011</v>
      </c>
      <c r="CQ1475" s="73">
        <v>452023.52</v>
      </c>
      <c r="CR1475" s="73">
        <v>494132.88999999996</v>
      </c>
      <c r="CS1475" s="73">
        <v>574780.72000000009</v>
      </c>
      <c r="CT1475" s="73">
        <v>447365.52999999997</v>
      </c>
      <c r="CU1475" s="73">
        <v>421351.18</v>
      </c>
      <c r="CV1475" s="73">
        <v>418781.66999999987</v>
      </c>
      <c r="CW1475" s="73">
        <v>405233.13000000006</v>
      </c>
      <c r="CX1475" s="73">
        <v>390521.11999999994</v>
      </c>
      <c r="CY1475" s="77"/>
      <c r="CZ1475" s="4">
        <v>5367</v>
      </c>
      <c r="DA1475" s="76" t="str">
        <f t="shared" si="50"/>
        <v>5367</v>
      </c>
      <c r="DB1475" s="71">
        <v>1.6586357103684748</v>
      </c>
      <c r="DC1475" s="71">
        <v>1.4132631125120347</v>
      </c>
      <c r="DD1475" s="71">
        <v>0.26467565859342529</v>
      </c>
      <c r="DE1475" s="71">
        <v>0.97250097409118752</v>
      </c>
      <c r="DF1475" s="71">
        <v>0.30524471156225541</v>
      </c>
      <c r="DG1475" s="71">
        <v>0.34477485136406988</v>
      </c>
      <c r="DH1475" s="71">
        <v>0.23651103864796807</v>
      </c>
      <c r="DI1475" s="71">
        <v>0.51044173172402008</v>
      </c>
      <c r="DJ1475" s="71">
        <v>0.46039468780896847</v>
      </c>
      <c r="DK1475" s="71">
        <v>1.040137494612803</v>
      </c>
      <c r="DL1475" s="71">
        <v>0.43880812689979942</v>
      </c>
      <c r="DM1475" s="71">
        <v>0.3132793566848911</v>
      </c>
      <c r="DN1475" s="71">
        <v>0</v>
      </c>
      <c r="DO1475" s="71">
        <v>0.43666782721784247</v>
      </c>
      <c r="DQ1475" s="71"/>
      <c r="DR1475" s="71"/>
      <c r="DS1475" s="71"/>
      <c r="DT1475" s="71"/>
      <c r="DU1475" s="71"/>
      <c r="DV1475" s="71"/>
      <c r="DW1475" s="71"/>
      <c r="DX1475" s="71"/>
      <c r="DY1475" s="71"/>
      <c r="DZ1475" s="71"/>
      <c r="EA1475" s="71"/>
      <c r="EB1475" s="71"/>
      <c r="EC1475" s="71"/>
      <c r="ED1475" s="71"/>
    </row>
    <row r="1476" spans="1:134">
      <c r="A1476" s="4">
        <v>1527</v>
      </c>
      <c r="B1476" s="46" t="s">
        <v>11036</v>
      </c>
      <c r="C1476" s="65" t="str">
        <f t="shared" si="49"/>
        <v>1527</v>
      </c>
      <c r="D1476" s="69">
        <v>223327.18000000005</v>
      </c>
      <c r="E1476" s="68">
        <v>3200472.91</v>
      </c>
      <c r="F1476" s="68">
        <v>-1099.3099999999104</v>
      </c>
      <c r="G1476" s="69">
        <v>435278.36000000034</v>
      </c>
      <c r="H1476" s="70">
        <v>94.332254317852289</v>
      </c>
      <c r="I1476" s="70">
        <v>15.741328580298287</v>
      </c>
      <c r="J1476" s="69">
        <v>436389.13000000006</v>
      </c>
      <c r="K1476" s="69">
        <v>455720.39999999985</v>
      </c>
      <c r="L1476" s="69">
        <v>407638.89999999991</v>
      </c>
      <c r="M1476" s="69">
        <v>459281.02999999997</v>
      </c>
      <c r="N1476" s="69">
        <v>782191.78999999992</v>
      </c>
      <c r="O1476" s="69">
        <v>818458.37000000011</v>
      </c>
      <c r="P1476" s="69">
        <v>432949.4599999999</v>
      </c>
      <c r="Q1476" s="69">
        <v>451426.28000000014</v>
      </c>
      <c r="R1476" s="69">
        <v>546425.73999999987</v>
      </c>
      <c r="S1476" s="69">
        <v>471615.46999999991</v>
      </c>
      <c r="T1476" s="69">
        <v>585646.41</v>
      </c>
      <c r="U1476" s="69">
        <v>489082.37</v>
      </c>
      <c r="V1476" s="69">
        <v>223327.18000000005</v>
      </c>
      <c r="W1476" s="70">
        <v>100.49249503629784</v>
      </c>
      <c r="X1476" s="70">
        <v>100.27449403534176</v>
      </c>
      <c r="Y1476" s="70">
        <v>89.667497157898453</v>
      </c>
      <c r="Z1476" s="71">
        <v>100.55030875791553</v>
      </c>
      <c r="AA1476" s="71">
        <v>115.81943355857764</v>
      </c>
      <c r="AB1476" s="71">
        <v>137.10310856748859</v>
      </c>
      <c r="AC1476" s="71">
        <v>83.006218223180809</v>
      </c>
      <c r="AD1476" s="71">
        <v>85.12588635139096</v>
      </c>
      <c r="AE1476" s="71">
        <v>92.894193321339429</v>
      </c>
      <c r="AF1476" s="71">
        <v>120.25522574559324</v>
      </c>
      <c r="AG1476" s="71">
        <v>108.71369547555921</v>
      </c>
      <c r="AH1476" s="71">
        <v>86.77199095033626</v>
      </c>
      <c r="AI1476" s="71">
        <v>86.518507955795528</v>
      </c>
      <c r="AJ1476" s="71">
        <v>0.67486832003649244</v>
      </c>
      <c r="AK1476" s="71">
        <v>-1.1838134926563049</v>
      </c>
      <c r="AL1476" s="71">
        <v>-5.385372632907492</v>
      </c>
      <c r="AM1476" s="71">
        <v>-31.139761531927569</v>
      </c>
      <c r="AN1476" s="71">
        <v>-9.0739363363939951</v>
      </c>
      <c r="AO1476" s="71">
        <v>15.393664820762897</v>
      </c>
      <c r="AP1476" s="71">
        <v>-17.689892810034447</v>
      </c>
      <c r="AQ1476" s="71">
        <v>10.210170327055689</v>
      </c>
      <c r="AR1476" s="71">
        <v>41.632229892080218</v>
      </c>
      <c r="AS1476" s="71">
        <v>23.084795804689541</v>
      </c>
      <c r="AT1476" s="71">
        <v>37.805864007826685</v>
      </c>
      <c r="AU1476" s="71">
        <v>18.935414526017482</v>
      </c>
      <c r="AV1476" s="72">
        <v>-0.4898307681949321</v>
      </c>
      <c r="AW1476" s="73">
        <v>2925.3100000000559</v>
      </c>
      <c r="AX1476" s="73">
        <v>-5459.5100000001839</v>
      </c>
      <c r="AY1476" s="73">
        <v>-23202.410000000033</v>
      </c>
      <c r="AZ1476" s="73">
        <v>-207694.62999999995</v>
      </c>
      <c r="BA1476" s="73">
        <v>-78055.430000000168</v>
      </c>
      <c r="BB1476" s="73">
        <v>122538.05000000028</v>
      </c>
      <c r="BC1476" s="73">
        <v>-93048.470000000147</v>
      </c>
      <c r="BD1476" s="73">
        <v>41821.360000000277</v>
      </c>
      <c r="BE1476" s="73">
        <v>160619.66999999987</v>
      </c>
      <c r="BF1476" s="73">
        <v>88452.410000000033</v>
      </c>
      <c r="BG1476" s="73">
        <v>160667.10000000009</v>
      </c>
      <c r="BH1476" s="73">
        <v>77865.599999999919</v>
      </c>
      <c r="BI1476" s="73">
        <v>-1099.3099999999104</v>
      </c>
      <c r="BJ1476" s="71">
        <v>15.260578985066115</v>
      </c>
      <c r="BK1476" s="71">
        <v>8.2765570511645237</v>
      </c>
      <c r="BL1476" s="71">
        <v>9.6846973456039382</v>
      </c>
      <c r="BM1476" s="71">
        <v>11.861373808227437</v>
      </c>
      <c r="BN1476" s="71">
        <v>-2.3992069657436623</v>
      </c>
      <c r="BO1476" s="71">
        <v>0.31270319936714497</v>
      </c>
      <c r="BP1476" s="71">
        <v>10.299811437493441</v>
      </c>
      <c r="BQ1476" s="71">
        <v>12.623902949126908</v>
      </c>
      <c r="BR1476" s="72">
        <v>15.310167318420104</v>
      </c>
      <c r="BS1476" s="72">
        <v>11.867439018880116</v>
      </c>
      <c r="BT1476" s="71">
        <v>12.35256621203561</v>
      </c>
      <c r="BU1476" s="71">
        <v>13.886731428598338</v>
      </c>
      <c r="BV1476" s="71">
        <v>14.501604343575071</v>
      </c>
      <c r="BW1476" s="71">
        <v>11.586399402590427</v>
      </c>
      <c r="BX1476" s="75">
        <v>4947</v>
      </c>
      <c r="BY1476" s="75">
        <v>4396</v>
      </c>
      <c r="BZ1476" s="75">
        <v>4181</v>
      </c>
      <c r="CA1476" s="75">
        <v>4840</v>
      </c>
      <c r="CB1476" s="75">
        <v>6742</v>
      </c>
      <c r="CC1476" s="75">
        <v>7904</v>
      </c>
      <c r="CD1476" s="75">
        <v>4387</v>
      </c>
      <c r="CE1476" s="75">
        <v>4788</v>
      </c>
      <c r="CF1476" s="75">
        <v>6739</v>
      </c>
      <c r="CG1476" s="75">
        <v>5183</v>
      </c>
      <c r="CH1476" s="75">
        <v>5982</v>
      </c>
      <c r="CI1476" s="75">
        <v>5605</v>
      </c>
      <c r="CJ1476" s="75">
        <v>2708</v>
      </c>
      <c r="CK1476" s="75">
        <v>35392</v>
      </c>
      <c r="CL1476" s="73">
        <v>1229499.3999999997</v>
      </c>
      <c r="CM1476" s="73">
        <v>1263264.8900000001</v>
      </c>
      <c r="CN1476" s="73">
        <v>1248054.7800000003</v>
      </c>
      <c r="CO1476" s="73">
        <v>1479094.2799999996</v>
      </c>
      <c r="CP1476" s="73">
        <v>1266948.6700000002</v>
      </c>
      <c r="CQ1476" s="73">
        <v>959192.80000000028</v>
      </c>
      <c r="CR1476" s="73">
        <v>884655.86</v>
      </c>
      <c r="CS1476" s="73">
        <v>949949.95</v>
      </c>
      <c r="CT1476" s="73">
        <v>977969.63999999966</v>
      </c>
      <c r="CU1476" s="73">
        <v>969952.42999999993</v>
      </c>
      <c r="CV1476" s="73">
        <v>1063365.69</v>
      </c>
      <c r="CW1476" s="73">
        <v>1073430.3099999998</v>
      </c>
      <c r="CX1476" s="73">
        <v>1111721.2799999998</v>
      </c>
      <c r="CY1476" s="77"/>
      <c r="CZ1476" s="4">
        <v>1527</v>
      </c>
      <c r="DA1476" s="76" t="str">
        <f t="shared" si="50"/>
        <v>1527</v>
      </c>
      <c r="DB1476" s="71">
        <v>11.365133184708993</v>
      </c>
      <c r="DC1476" s="71">
        <v>9.7305991742396447</v>
      </c>
      <c r="DD1476" s="71">
        <v>5.1866436351182825</v>
      </c>
      <c r="DE1476" s="71">
        <v>2.5488457306265437</v>
      </c>
      <c r="DF1476" s="71">
        <v>2.3804042800608891</v>
      </c>
      <c r="DG1476" s="71">
        <v>0.86387690311394028</v>
      </c>
      <c r="DH1476" s="71">
        <v>0.73187502292402007</v>
      </c>
      <c r="DI1476" s="71">
        <v>3.0199211188807387</v>
      </c>
      <c r="DJ1476" s="71">
        <v>1.3850402455188675</v>
      </c>
      <c r="DK1476" s="71">
        <v>1.711899142783764</v>
      </c>
      <c r="DL1476" s="71">
        <v>1.3085850672113766</v>
      </c>
      <c r="DM1476" s="71">
        <v>1.6174111632558119</v>
      </c>
      <c r="DN1476" s="71">
        <v>2.0660361860157508</v>
      </c>
      <c r="DO1476" s="71">
        <v>1.6417925048636046</v>
      </c>
      <c r="DQ1476" s="71"/>
      <c r="DR1476" s="71"/>
      <c r="DS1476" s="71"/>
      <c r="DT1476" s="71"/>
      <c r="DU1476" s="71"/>
      <c r="DV1476" s="71"/>
      <c r="DW1476" s="71"/>
      <c r="DX1476" s="71"/>
      <c r="DY1476" s="71"/>
      <c r="DZ1476" s="71"/>
      <c r="EA1476" s="71"/>
      <c r="EB1476" s="71"/>
      <c r="EC1476" s="71"/>
      <c r="ED1476" s="71"/>
    </row>
    <row r="1477" spans="1:134">
      <c r="A1477" s="4">
        <v>5372</v>
      </c>
      <c r="B1477" s="46" t="s">
        <v>11042</v>
      </c>
      <c r="C1477" s="65" t="str">
        <f t="shared" si="49"/>
        <v>5372</v>
      </c>
      <c r="D1477" s="69">
        <v>135336.88999999996</v>
      </c>
      <c r="E1477" s="68">
        <v>1686957.9399999995</v>
      </c>
      <c r="F1477" s="68">
        <v>17865.159999999974</v>
      </c>
      <c r="G1477" s="69">
        <v>2219.4799999995157</v>
      </c>
      <c r="H1477" s="70">
        <v>82.816063592697617</v>
      </c>
      <c r="I1477" s="70">
        <v>0.13174032959391013</v>
      </c>
      <c r="J1477" s="69">
        <v>214849.84999999995</v>
      </c>
      <c r="K1477" s="69">
        <v>201056.75999999995</v>
      </c>
      <c r="L1477" s="69">
        <v>188939.09999999998</v>
      </c>
      <c r="M1477" s="69">
        <v>203868.14</v>
      </c>
      <c r="N1477" s="69">
        <v>301441.95</v>
      </c>
      <c r="O1477" s="69">
        <v>370872.47000000003</v>
      </c>
      <c r="P1477" s="69">
        <v>193087.65999999995</v>
      </c>
      <c r="Q1477" s="69">
        <v>192474.89999999994</v>
      </c>
      <c r="R1477" s="69">
        <v>459421.99</v>
      </c>
      <c r="S1477" s="69">
        <v>217586.17999999996</v>
      </c>
      <c r="T1477" s="69">
        <v>240244.14</v>
      </c>
      <c r="U1477" s="69">
        <v>248806.17999999991</v>
      </c>
      <c r="V1477" s="69">
        <v>135336.88999999996</v>
      </c>
      <c r="W1477" s="70">
        <v>81.33339541704828</v>
      </c>
      <c r="X1477" s="70">
        <v>82.739917807147251</v>
      </c>
      <c r="Y1477" s="70">
        <v>94.195330437935681</v>
      </c>
      <c r="Z1477" s="71">
        <v>98.751500710027202</v>
      </c>
      <c r="AA1477" s="71">
        <v>71.497950841757699</v>
      </c>
      <c r="AB1477" s="71">
        <v>82.840985550231167</v>
      </c>
      <c r="AC1477" s="71">
        <v>70.026328281885611</v>
      </c>
      <c r="AD1477" s="71">
        <v>68.070235873118136</v>
      </c>
      <c r="AE1477" s="71">
        <v>93.49054918058583</v>
      </c>
      <c r="AF1477" s="71">
        <v>79.708705668860006</v>
      </c>
      <c r="AG1477" s="71">
        <v>82.750173783909204</v>
      </c>
      <c r="AH1477" s="71">
        <v>87.81126949816597</v>
      </c>
      <c r="AI1477" s="71">
        <v>96.362784501033474</v>
      </c>
      <c r="AJ1477" s="71">
        <v>-27.70822392962755</v>
      </c>
      <c r="AK1477" s="71">
        <v>-5.8722813371445142</v>
      </c>
      <c r="AL1477" s="71">
        <v>28.572796373650068</v>
      </c>
      <c r="AM1477" s="71">
        <v>-4.1900043231676616</v>
      </c>
      <c r="AN1477" s="71">
        <v>-22.4425902895787</v>
      </c>
      <c r="AO1477" s="71">
        <v>-12.436084989059083</v>
      </c>
      <c r="AP1477" s="71">
        <v>-29.766489388769724</v>
      </c>
      <c r="AQ1477" s="71">
        <v>-16.120459754686824</v>
      </c>
      <c r="AR1477" s="71">
        <v>93.721256550692942</v>
      </c>
      <c r="AS1477" s="71">
        <v>-42.540208893867096</v>
      </c>
      <c r="AT1477" s="71">
        <v>7.0972456903284797</v>
      </c>
      <c r="AU1477" s="71">
        <v>11.710864621962603</v>
      </c>
      <c r="AV1477" s="72">
        <v>15.208050481592439</v>
      </c>
      <c r="AW1477" s="73">
        <v>-82348.34</v>
      </c>
      <c r="AX1477" s="73">
        <v>-12543.190000000031</v>
      </c>
      <c r="AY1477" s="73">
        <v>41988.03</v>
      </c>
      <c r="AZ1477" s="73">
        <v>-8915.6499999999942</v>
      </c>
      <c r="BA1477" s="73">
        <v>-87227.489999999991</v>
      </c>
      <c r="BB1477" s="73">
        <v>-45637.439999999886</v>
      </c>
      <c r="BC1477" s="73">
        <v>-81834.750000000087</v>
      </c>
      <c r="BD1477" s="73">
        <v>-36990.950000000099</v>
      </c>
      <c r="BE1477" s="73">
        <v>222265.77999999994</v>
      </c>
      <c r="BF1477" s="73">
        <v>-161089.3700000002</v>
      </c>
      <c r="BG1477" s="73">
        <v>15920.779999999999</v>
      </c>
      <c r="BH1477" s="73">
        <v>26082.829999999929</v>
      </c>
      <c r="BI1477" s="73">
        <v>17865.159999999974</v>
      </c>
      <c r="BJ1477" s="71">
        <v>20.141417107592417</v>
      </c>
      <c r="BK1477" s="71">
        <v>14.743893529314704</v>
      </c>
      <c r="BL1477" s="71">
        <v>11.51015921826083</v>
      </c>
      <c r="BM1477" s="71">
        <v>16.484054304285859</v>
      </c>
      <c r="BN1477" s="71">
        <v>5.0315841888906618</v>
      </c>
      <c r="BO1477" s="71">
        <v>11.940810686160757</v>
      </c>
      <c r="BP1477" s="71">
        <v>21.778244276470975</v>
      </c>
      <c r="BQ1477" s="71">
        <v>18.688443613206683</v>
      </c>
      <c r="BR1477" s="72">
        <v>9.4262199664299668</v>
      </c>
      <c r="BS1477" s="72">
        <v>13.510717979098434</v>
      </c>
      <c r="BT1477" s="71">
        <v>15.94940026630108</v>
      </c>
      <c r="BU1477" s="71">
        <v>14.331900476503197</v>
      </c>
      <c r="BV1477" s="71">
        <v>14.039251924174973</v>
      </c>
      <c r="BW1477" s="71">
        <v>12.868393166951497</v>
      </c>
      <c r="BX1477" s="75">
        <v>4537</v>
      </c>
      <c r="BY1477" s="75">
        <v>4085</v>
      </c>
      <c r="BZ1477" s="75">
        <v>3778</v>
      </c>
      <c r="CA1477" s="75">
        <v>4169</v>
      </c>
      <c r="CB1477" s="75">
        <v>5392</v>
      </c>
      <c r="CC1477" s="75">
        <v>7142</v>
      </c>
      <c r="CD1477" s="75">
        <v>4546</v>
      </c>
      <c r="CE1477" s="75">
        <v>4534</v>
      </c>
      <c r="CF1477" s="75">
        <v>7827</v>
      </c>
      <c r="CG1477" s="75">
        <v>4833</v>
      </c>
      <c r="CH1477" s="75">
        <v>5330</v>
      </c>
      <c r="CI1477" s="75">
        <v>5615</v>
      </c>
      <c r="CJ1477" s="75">
        <v>3006</v>
      </c>
      <c r="CK1477" s="75">
        <v>35691</v>
      </c>
      <c r="CL1477" s="73">
        <v>516517.88999999996</v>
      </c>
      <c r="CM1477" s="73">
        <v>546491.70000000007</v>
      </c>
      <c r="CN1477" s="73">
        <v>545949.0900000002</v>
      </c>
      <c r="CO1477" s="73">
        <v>613653.58000000007</v>
      </c>
      <c r="CP1477" s="73">
        <v>648378.81999999995</v>
      </c>
      <c r="CQ1477" s="73">
        <v>514097.38</v>
      </c>
      <c r="CR1477" s="73">
        <v>633521.77999999991</v>
      </c>
      <c r="CS1477" s="73">
        <v>793170.01000000024</v>
      </c>
      <c r="CT1477" s="73">
        <v>608647.89</v>
      </c>
      <c r="CU1477" s="73">
        <v>573659.76000000013</v>
      </c>
      <c r="CV1477" s="73">
        <v>572614.48999999987</v>
      </c>
      <c r="CW1477" s="73">
        <v>599452.53</v>
      </c>
      <c r="CX1477" s="73">
        <v>624022.96999999974</v>
      </c>
      <c r="CY1477" s="77"/>
      <c r="CZ1477" s="4">
        <v>5372</v>
      </c>
      <c r="DA1477" s="76" t="str">
        <f t="shared" si="50"/>
        <v>5372</v>
      </c>
      <c r="DB1477" s="71">
        <v>1.5561018957212447</v>
      </c>
      <c r="DC1477" s="71">
        <v>0.32738763859418935</v>
      </c>
      <c r="DD1477" s="71">
        <v>0.2161253523974746</v>
      </c>
      <c r="DE1477" s="71">
        <v>0.30114678025627867</v>
      </c>
      <c r="DF1477" s="71">
        <v>0.22610012879022245</v>
      </c>
      <c r="DG1477" s="71">
        <v>0.16786136558206016</v>
      </c>
      <c r="DH1477" s="71">
        <v>0.66602621949844976</v>
      </c>
      <c r="DI1477" s="71">
        <v>0.25677470652800183</v>
      </c>
      <c r="DJ1477" s="71">
        <v>3.4034388553181819E-2</v>
      </c>
      <c r="DK1477" s="71">
        <v>0.10383845938482709</v>
      </c>
      <c r="DL1477" s="71">
        <v>1.5062328992962514E-2</v>
      </c>
      <c r="DM1477" s="71">
        <v>2.2846161421141042E-2</v>
      </c>
      <c r="DN1477" s="71">
        <v>0</v>
      </c>
      <c r="DO1477" s="71">
        <v>0.13455657079367889</v>
      </c>
      <c r="DQ1477" s="71"/>
      <c r="DR1477" s="71"/>
      <c r="DS1477" s="71"/>
      <c r="DT1477" s="71"/>
      <c r="DU1477" s="71"/>
      <c r="DV1477" s="71"/>
      <c r="DW1477" s="71"/>
      <c r="DX1477" s="71"/>
      <c r="DY1477" s="71"/>
      <c r="DZ1477" s="71"/>
      <c r="EA1477" s="71"/>
      <c r="EB1477" s="71"/>
      <c r="EC1477" s="71"/>
      <c r="ED1477" s="71"/>
    </row>
    <row r="1478" spans="1:134">
      <c r="A1478" s="4">
        <v>1520</v>
      </c>
      <c r="B1478" s="46" t="s">
        <v>11050</v>
      </c>
      <c r="C1478" s="65" t="str">
        <f t="shared" si="49"/>
        <v>1520</v>
      </c>
      <c r="D1478" s="69">
        <v>244588.06</v>
      </c>
      <c r="E1478" s="68">
        <v>2869327.04</v>
      </c>
      <c r="F1478" s="68">
        <v>80599.640000000014</v>
      </c>
      <c r="G1478" s="69">
        <v>1047701.2200000007</v>
      </c>
      <c r="H1478" s="70">
        <v>126.44975533533822</v>
      </c>
      <c r="I1478" s="70">
        <v>57.514622843894529</v>
      </c>
      <c r="J1478" s="69">
        <v>301084.59999999998</v>
      </c>
      <c r="K1478" s="69">
        <v>314325.71000000002</v>
      </c>
      <c r="L1478" s="69">
        <v>399401.06</v>
      </c>
      <c r="M1478" s="69">
        <v>448337.72999999992</v>
      </c>
      <c r="N1478" s="69">
        <v>835345.44</v>
      </c>
      <c r="O1478" s="69">
        <v>750524.03999999992</v>
      </c>
      <c r="P1478" s="69">
        <v>349721.65999999992</v>
      </c>
      <c r="Q1478" s="69">
        <v>363390.3899999999</v>
      </c>
      <c r="R1478" s="69">
        <v>542743.07999999996</v>
      </c>
      <c r="S1478" s="69">
        <v>417354.31000000006</v>
      </c>
      <c r="T1478" s="69">
        <v>489211.58999999997</v>
      </c>
      <c r="U1478" s="69">
        <v>462317.95</v>
      </c>
      <c r="V1478" s="69">
        <v>244588.06</v>
      </c>
      <c r="W1478" s="70">
        <v>103.07932311005068</v>
      </c>
      <c r="X1478" s="70">
        <v>92.258342793834032</v>
      </c>
      <c r="Y1478" s="70">
        <v>128.71716849562134</v>
      </c>
      <c r="Z1478" s="71">
        <v>126.56108271208635</v>
      </c>
      <c r="AA1478" s="71">
        <v>114.45463560513534</v>
      </c>
      <c r="AB1478" s="71">
        <v>139.48253740236385</v>
      </c>
      <c r="AC1478" s="71">
        <v>114.2573303389203</v>
      </c>
      <c r="AD1478" s="71">
        <v>124.92147511673724</v>
      </c>
      <c r="AE1478" s="71">
        <v>120.74992499615387</v>
      </c>
      <c r="AF1478" s="71">
        <v>149.79438667098347</v>
      </c>
      <c r="AG1478" s="71">
        <v>149.95826250359124</v>
      </c>
      <c r="AH1478" s="71">
        <v>103.76397544697159</v>
      </c>
      <c r="AI1478" s="71">
        <v>141.96141727500336</v>
      </c>
      <c r="AJ1478" s="71">
        <v>12.693546843444281</v>
      </c>
      <c r="AK1478" s="71">
        <v>-17.539582943921395</v>
      </c>
      <c r="AL1478" s="71">
        <v>10.144897240930062</v>
      </c>
      <c r="AM1478" s="71">
        <v>-9.4151300087571101</v>
      </c>
      <c r="AN1478" s="71">
        <v>8.2805316763212566</v>
      </c>
      <c r="AO1478" s="71">
        <v>32.26680184411903</v>
      </c>
      <c r="AP1478" s="71">
        <v>9.8655924695114869</v>
      </c>
      <c r="AQ1478" s="71">
        <v>51.767532933882656</v>
      </c>
      <c r="AR1478" s="71">
        <v>100.31924522067808</v>
      </c>
      <c r="AS1478" s="71">
        <v>31.165503857014865</v>
      </c>
      <c r="AT1478" s="71">
        <v>81.992306505877366</v>
      </c>
      <c r="AU1478" s="71">
        <v>91.084874803761224</v>
      </c>
      <c r="AV1478" s="72">
        <v>49.149592391950627</v>
      </c>
      <c r="AW1478" s="73">
        <v>33913.489999999991</v>
      </c>
      <c r="AX1478" s="73">
        <v>-66858.039999999979</v>
      </c>
      <c r="AY1478" s="73">
        <v>36786.840000000026</v>
      </c>
      <c r="AZ1478" s="73">
        <v>-46598.930000000109</v>
      </c>
      <c r="BA1478" s="73">
        <v>63881.329999999842</v>
      </c>
      <c r="BB1478" s="73">
        <v>196117.08999999997</v>
      </c>
      <c r="BC1478" s="73">
        <v>31403.929999999818</v>
      </c>
      <c r="BD1478" s="73">
        <v>123951.56999999989</v>
      </c>
      <c r="BE1478" s="73">
        <v>271804.01999999996</v>
      </c>
      <c r="BF1478" s="73">
        <v>99165.230000000098</v>
      </c>
      <c r="BG1478" s="73">
        <v>220402.64999999997</v>
      </c>
      <c r="BH1478" s="73">
        <v>220374.18</v>
      </c>
      <c r="BI1478" s="73">
        <v>80599.640000000014</v>
      </c>
      <c r="BJ1478" s="71">
        <v>12.359837371110736</v>
      </c>
      <c r="BK1478" s="71">
        <v>10.167361228148126</v>
      </c>
      <c r="BL1478" s="71">
        <v>9.6054997874479433</v>
      </c>
      <c r="BM1478" s="71">
        <v>13.346912050877798</v>
      </c>
      <c r="BN1478" s="71">
        <v>3.8912270859473077</v>
      </c>
      <c r="BO1478" s="71">
        <v>7.1190953336726697</v>
      </c>
      <c r="BP1478" s="71">
        <v>14.518219849518967</v>
      </c>
      <c r="BQ1478" s="71">
        <v>12.606381300849037</v>
      </c>
      <c r="BR1478" s="72">
        <v>13.95184586039527</v>
      </c>
      <c r="BS1478" s="72">
        <v>14.109837265015909</v>
      </c>
      <c r="BT1478" s="71">
        <v>12.949369939065663</v>
      </c>
      <c r="BU1478" s="71">
        <v>11.732985656979508</v>
      </c>
      <c r="BV1478" s="71">
        <v>10.332213765708717</v>
      </c>
      <c r="BW1478" s="71">
        <v>11.726999533055842</v>
      </c>
      <c r="BX1478" s="75">
        <v>4507</v>
      </c>
      <c r="BY1478" s="75">
        <v>4112</v>
      </c>
      <c r="BZ1478" s="75">
        <v>4504</v>
      </c>
      <c r="CA1478" s="75">
        <v>5424</v>
      </c>
      <c r="CB1478" s="75">
        <v>8563</v>
      </c>
      <c r="CC1478" s="75">
        <v>8628</v>
      </c>
      <c r="CD1478" s="75">
        <v>4825</v>
      </c>
      <c r="CE1478" s="75">
        <v>5157</v>
      </c>
      <c r="CF1478" s="75">
        <v>8116</v>
      </c>
      <c r="CG1478" s="75">
        <v>6299</v>
      </c>
      <c r="CH1478" s="75">
        <v>6687</v>
      </c>
      <c r="CI1478" s="75">
        <v>6153</v>
      </c>
      <c r="CJ1478" s="75">
        <v>3240</v>
      </c>
      <c r="CK1478" s="75">
        <v>40477</v>
      </c>
      <c r="CL1478" s="73">
        <v>936428.01</v>
      </c>
      <c r="CM1478" s="73">
        <v>947003.75000000012</v>
      </c>
      <c r="CN1478" s="73">
        <v>912856.44000000006</v>
      </c>
      <c r="CO1478" s="73">
        <v>899456.45000000019</v>
      </c>
      <c r="CP1478" s="73">
        <v>917654.59</v>
      </c>
      <c r="CQ1478" s="73">
        <v>701638.7699999999</v>
      </c>
      <c r="CR1478" s="73">
        <v>718909.80000000028</v>
      </c>
      <c r="CS1478" s="73">
        <v>821012.50000000023</v>
      </c>
      <c r="CT1478" s="73">
        <v>712731.41</v>
      </c>
      <c r="CU1478" s="73">
        <v>729781.08000000007</v>
      </c>
      <c r="CV1478" s="73">
        <v>605160.45000000007</v>
      </c>
      <c r="CW1478" s="73">
        <v>659607.96000000008</v>
      </c>
      <c r="CX1478" s="73">
        <v>795029.99999999988</v>
      </c>
      <c r="CY1478" s="77"/>
      <c r="CZ1478" s="4">
        <v>1520</v>
      </c>
      <c r="DA1478" s="76" t="str">
        <f t="shared" si="50"/>
        <v>1520</v>
      </c>
      <c r="DB1478" s="71">
        <v>1.3104346626395096</v>
      </c>
      <c r="DC1478" s="71">
        <v>1.1662702739614708</v>
      </c>
      <c r="DD1478" s="71">
        <v>1.3191466295358694</v>
      </c>
      <c r="DE1478" s="71">
        <v>0.41839277041186196</v>
      </c>
      <c r="DF1478" s="71">
        <v>0.52832381564173503</v>
      </c>
      <c r="DG1478" s="71">
        <v>0.42275608114392604</v>
      </c>
      <c r="DH1478" s="71">
        <v>0.78272419972109675</v>
      </c>
      <c r="DI1478" s="71">
        <v>0.79921729075869574</v>
      </c>
      <c r="DJ1478" s="71">
        <v>0.6142103390823781</v>
      </c>
      <c r="DK1478" s="71">
        <v>0.49587345966693641</v>
      </c>
      <c r="DL1478" s="71">
        <v>0.90795261023212537</v>
      </c>
      <c r="DM1478" s="71">
        <v>0.96874558493721463</v>
      </c>
      <c r="DN1478" s="71">
        <v>0.1140401832169641</v>
      </c>
      <c r="DO1478" s="71">
        <v>0.70587930657063669</v>
      </c>
      <c r="DQ1478" s="71"/>
      <c r="DR1478" s="71"/>
      <c r="DS1478" s="71"/>
      <c r="DT1478" s="71"/>
      <c r="DU1478" s="71"/>
      <c r="DV1478" s="71"/>
      <c r="DW1478" s="71"/>
      <c r="DX1478" s="71"/>
      <c r="DY1478" s="71"/>
      <c r="DZ1478" s="71"/>
      <c r="EA1478" s="71"/>
      <c r="EB1478" s="71"/>
      <c r="EC1478" s="71"/>
      <c r="ED1478" s="71"/>
    </row>
    <row r="1479" spans="1:134">
      <c r="A1479" s="4">
        <v>1509</v>
      </c>
      <c r="B1479" s="46" t="s">
        <v>11057</v>
      </c>
      <c r="C1479" s="65" t="str">
        <f t="shared" ref="C1479:C1542" si="51">LEFT(B1479,4)</f>
        <v>1509</v>
      </c>
      <c r="D1479" s="69">
        <v>183354.34</v>
      </c>
      <c r="E1479" s="68">
        <v>2066915.3900000001</v>
      </c>
      <c r="F1479" s="68">
        <v>51523.130000000034</v>
      </c>
      <c r="G1479" s="69">
        <v>329793.83000000031</v>
      </c>
      <c r="H1479" s="70">
        <v>100.67134668519407</v>
      </c>
      <c r="I1479" s="70">
        <v>18.985074942020773</v>
      </c>
      <c r="J1479" s="69">
        <v>246995.88999999998</v>
      </c>
      <c r="K1479" s="69">
        <v>284630.34999999998</v>
      </c>
      <c r="L1479" s="69">
        <v>224185.67999999996</v>
      </c>
      <c r="M1479" s="69">
        <v>308016.59999999992</v>
      </c>
      <c r="N1479" s="69">
        <v>342404.55</v>
      </c>
      <c r="O1479" s="69">
        <v>434090.57999999984</v>
      </c>
      <c r="P1479" s="69">
        <v>245763.43</v>
      </c>
      <c r="Q1479" s="69">
        <v>254172.19999999998</v>
      </c>
      <c r="R1479" s="69">
        <v>357011.31999999989</v>
      </c>
      <c r="S1479" s="69">
        <v>296084.44</v>
      </c>
      <c r="T1479" s="69">
        <v>365153.75</v>
      </c>
      <c r="U1479" s="69">
        <v>365375.91000000009</v>
      </c>
      <c r="V1479" s="69">
        <v>183354.34</v>
      </c>
      <c r="W1479" s="70">
        <v>83.092853176128614</v>
      </c>
      <c r="X1479" s="70">
        <v>104.06049679311411</v>
      </c>
      <c r="Y1479" s="70">
        <v>81.38784653715247</v>
      </c>
      <c r="Z1479" s="71">
        <v>89.997951926473988</v>
      </c>
      <c r="AA1479" s="71">
        <v>66.835859213757473</v>
      </c>
      <c r="AB1479" s="71">
        <v>121.82287481136196</v>
      </c>
      <c r="AC1479" s="71">
        <v>75.887265642707433</v>
      </c>
      <c r="AD1479" s="71">
        <v>92.546793883951111</v>
      </c>
      <c r="AE1479" s="71">
        <v>101.1511144661994</v>
      </c>
      <c r="AF1479" s="71">
        <v>106.54865498104881</v>
      </c>
      <c r="AG1479" s="71">
        <v>102.95623114895068</v>
      </c>
      <c r="AH1479" s="71">
        <v>113.91094128553216</v>
      </c>
      <c r="AI1479" s="71">
        <v>123.57341375306584</v>
      </c>
      <c r="AJ1479" s="71">
        <v>-30.81717756837099</v>
      </c>
      <c r="AK1479" s="71">
        <v>-24.281881849501129</v>
      </c>
      <c r="AL1479" s="71">
        <v>-23.456096723803867</v>
      </c>
      <c r="AM1479" s="71">
        <v>-28.515372857297105</v>
      </c>
      <c r="AN1479" s="71">
        <v>-48.83999135491014</v>
      </c>
      <c r="AO1479" s="71">
        <v>-14.945419285272122</v>
      </c>
      <c r="AP1479" s="71">
        <v>-25.516383439313007</v>
      </c>
      <c r="AQ1479" s="71">
        <v>15.072861493260415</v>
      </c>
      <c r="AR1479" s="71">
        <v>46.599875636329017</v>
      </c>
      <c r="AS1479" s="71">
        <v>-0.56724314725881131</v>
      </c>
      <c r="AT1479" s="71">
        <v>29.76221828535035</v>
      </c>
      <c r="AU1479" s="71">
        <v>57.658712143718645</v>
      </c>
      <c r="AV1479" s="72">
        <v>39.082649700325177</v>
      </c>
      <c r="AW1479" s="73">
        <v>-110023.20999999999</v>
      </c>
      <c r="AX1479" s="73">
        <v>-91277.499999999942</v>
      </c>
      <c r="AY1479" s="73">
        <v>-68699.410000000062</v>
      </c>
      <c r="AZ1479" s="73">
        <v>-122868.49000000005</v>
      </c>
      <c r="BA1479" s="73">
        <v>-326877.09999999992</v>
      </c>
      <c r="BB1479" s="73">
        <v>-66153.3400000002</v>
      </c>
      <c r="BC1479" s="73">
        <v>-84192.929999999877</v>
      </c>
      <c r="BD1479" s="73">
        <v>33292.839999999997</v>
      </c>
      <c r="BE1479" s="73">
        <v>113483.6099999999</v>
      </c>
      <c r="BF1479" s="73">
        <v>-1689.0999999999767</v>
      </c>
      <c r="BG1479" s="73">
        <v>83751.539999999979</v>
      </c>
      <c r="BH1479" s="73">
        <v>133624.74000000008</v>
      </c>
      <c r="BI1479" s="73">
        <v>51523.130000000034</v>
      </c>
      <c r="BJ1479" s="71">
        <v>8.408226409754727</v>
      </c>
      <c r="BK1479" s="71">
        <v>1.9360790221542539</v>
      </c>
      <c r="BL1479" s="71">
        <v>8.8015078900216857</v>
      </c>
      <c r="BM1479" s="71">
        <v>6.4537029256435687</v>
      </c>
      <c r="BN1479" s="71">
        <v>-1.9418922513150894</v>
      </c>
      <c r="BO1479" s="71">
        <v>-4.2292298074459316</v>
      </c>
      <c r="BP1479" s="71">
        <v>15.317011923956485</v>
      </c>
      <c r="BQ1479" s="71">
        <v>13.71177126873231</v>
      </c>
      <c r="BR1479" s="72">
        <v>7.4743790052062264</v>
      </c>
      <c r="BS1479" s="72">
        <v>1.9514460135764633</v>
      </c>
      <c r="BT1479" s="71">
        <v>5.2858698403916851</v>
      </c>
      <c r="BU1479" s="71">
        <v>6.087702456194501</v>
      </c>
      <c r="BV1479" s="71">
        <v>10.768150593347242</v>
      </c>
      <c r="BW1479" s="71">
        <v>6.8151945056885062</v>
      </c>
      <c r="BX1479" s="75">
        <v>4151</v>
      </c>
      <c r="BY1479" s="75">
        <v>4332</v>
      </c>
      <c r="BZ1479" s="75">
        <v>3757</v>
      </c>
      <c r="CA1479" s="75">
        <v>4162</v>
      </c>
      <c r="CB1479" s="75">
        <v>4957</v>
      </c>
      <c r="CC1479" s="75">
        <v>6643</v>
      </c>
      <c r="CD1479" s="75">
        <v>3984</v>
      </c>
      <c r="CE1479" s="75">
        <v>4284</v>
      </c>
      <c r="CF1479" s="75">
        <v>6018</v>
      </c>
      <c r="CG1479" s="75">
        <v>4484</v>
      </c>
      <c r="CH1479" s="75">
        <v>5833</v>
      </c>
      <c r="CI1479" s="75">
        <v>5758</v>
      </c>
      <c r="CJ1479" s="75">
        <v>2989</v>
      </c>
      <c r="CK1479" s="75">
        <v>33350</v>
      </c>
      <c r="CL1479" s="73">
        <v>1098430.2300000002</v>
      </c>
      <c r="CM1479" s="73">
        <v>1124802.6600000001</v>
      </c>
      <c r="CN1479" s="73">
        <v>1174150.6900000002</v>
      </c>
      <c r="CO1479" s="73">
        <v>1181857.1099999999</v>
      </c>
      <c r="CP1479" s="73">
        <v>1181176.46</v>
      </c>
      <c r="CQ1479" s="73">
        <v>1048334.3800000001</v>
      </c>
      <c r="CR1479" s="73">
        <v>1010478.44</v>
      </c>
      <c r="CS1479" s="73">
        <v>1095480.23</v>
      </c>
      <c r="CT1479" s="73">
        <v>1024689.3400000001</v>
      </c>
      <c r="CU1479" s="73">
        <v>977050.82999999973</v>
      </c>
      <c r="CV1479" s="73">
        <v>988831.44999999984</v>
      </c>
      <c r="CW1479" s="73">
        <v>921261.34999999986</v>
      </c>
      <c r="CX1479" s="73">
        <v>842808.52000000014</v>
      </c>
      <c r="CY1479" s="77"/>
      <c r="CZ1479" s="4">
        <v>1509</v>
      </c>
      <c r="DA1479" s="76" t="str">
        <f t="shared" ref="DA1479:DA1542" si="52">LEFT(B1479,4)</f>
        <v>1509</v>
      </c>
      <c r="DB1479" s="71">
        <v>1.0437657314650417</v>
      </c>
      <c r="DC1479" s="71">
        <v>1.4466186203052558</v>
      </c>
      <c r="DD1479" s="71">
        <v>0.56063521385891468</v>
      </c>
      <c r="DE1479" s="71">
        <v>0.42378959325207533</v>
      </c>
      <c r="DF1479" s="71">
        <v>0.52211452098969613</v>
      </c>
      <c r="DG1479" s="71">
        <v>0.14750901072726816</v>
      </c>
      <c r="DH1479" s="71">
        <v>0.10906311804251526</v>
      </c>
      <c r="DI1479" s="71">
        <v>0.32080337332118791</v>
      </c>
      <c r="DJ1479" s="71">
        <v>8.8720884541115593E-3</v>
      </c>
      <c r="DK1479" s="71">
        <v>7.9076293018922578E-2</v>
      </c>
      <c r="DL1479" s="71">
        <v>0.28372011231824412</v>
      </c>
      <c r="DM1479" s="71">
        <v>0.37844246087712857</v>
      </c>
      <c r="DN1479" s="71">
        <v>0</v>
      </c>
      <c r="DO1479" s="71">
        <v>0.18208076110305008</v>
      </c>
      <c r="DQ1479" s="71"/>
      <c r="DR1479" s="71"/>
      <c r="DS1479" s="71"/>
      <c r="DT1479" s="71"/>
      <c r="DU1479" s="71"/>
      <c r="DV1479" s="71"/>
      <c r="DW1479" s="71"/>
      <c r="DX1479" s="71"/>
      <c r="DY1479" s="71"/>
      <c r="DZ1479" s="71"/>
      <c r="EA1479" s="71"/>
      <c r="EB1479" s="71"/>
      <c r="EC1479" s="71"/>
      <c r="ED1479" s="71"/>
    </row>
    <row r="1480" spans="1:134">
      <c r="A1480" s="4">
        <v>5348</v>
      </c>
      <c r="B1480" s="46" t="s">
        <v>11063</v>
      </c>
      <c r="C1480" s="65" t="str">
        <f t="shared" si="51"/>
        <v>5348</v>
      </c>
      <c r="D1480" s="69">
        <v>175646.15999999997</v>
      </c>
      <c r="E1480" s="68">
        <v>2642425.9399999995</v>
      </c>
      <c r="F1480" s="68">
        <v>-5568</v>
      </c>
      <c r="G1480" s="69">
        <v>418170.34000000032</v>
      </c>
      <c r="H1480" s="70">
        <v>99.250223977318669</v>
      </c>
      <c r="I1480" s="70">
        <v>18.800462500802539</v>
      </c>
      <c r="J1480" s="69">
        <v>364098.98999999987</v>
      </c>
      <c r="K1480" s="69">
        <v>350296.26</v>
      </c>
      <c r="L1480" s="69">
        <v>334794.32999999996</v>
      </c>
      <c r="M1480" s="69">
        <v>403889.03999999992</v>
      </c>
      <c r="N1480" s="69">
        <v>516843.36000000004</v>
      </c>
      <c r="O1480" s="69">
        <v>706311.85999999987</v>
      </c>
      <c r="P1480" s="69">
        <v>437318.30000000005</v>
      </c>
      <c r="Q1480" s="69">
        <v>407458.56000000006</v>
      </c>
      <c r="R1480" s="69">
        <v>663202.78999999992</v>
      </c>
      <c r="S1480" s="69">
        <v>302051.39999999997</v>
      </c>
      <c r="T1480" s="69">
        <v>348163.25999999995</v>
      </c>
      <c r="U1480" s="69">
        <v>308585.47000000003</v>
      </c>
      <c r="V1480" s="69">
        <v>175646.15999999997</v>
      </c>
      <c r="W1480" s="70">
        <v>106.76108728255936</v>
      </c>
      <c r="X1480" s="70">
        <v>102.52732315748203</v>
      </c>
      <c r="Y1480" s="70">
        <v>105.41259718242597</v>
      </c>
      <c r="Z1480" s="71">
        <v>97.567834337564435</v>
      </c>
      <c r="AA1480" s="71">
        <v>103.43171797623869</v>
      </c>
      <c r="AB1480" s="71">
        <v>122.26693437026643</v>
      </c>
      <c r="AC1480" s="71">
        <v>103.96465691916165</v>
      </c>
      <c r="AD1480" s="71">
        <v>105.43961359270115</v>
      </c>
      <c r="AE1480" s="71">
        <v>106.45126442374658</v>
      </c>
      <c r="AF1480" s="71">
        <v>93.558184444894749</v>
      </c>
      <c r="AG1480" s="71">
        <v>96.760805346182309</v>
      </c>
      <c r="AH1480" s="71">
        <v>90.608664971083229</v>
      </c>
      <c r="AI1480" s="71">
        <v>84.016573452948052</v>
      </c>
      <c r="AJ1480" s="71">
        <v>2.4411417596325036</v>
      </c>
      <c r="AK1480" s="71">
        <v>0.54436904190038327</v>
      </c>
      <c r="AL1480" s="71">
        <v>-1.9984889714233733</v>
      </c>
      <c r="AM1480" s="71">
        <v>-10.126663427815807</v>
      </c>
      <c r="AN1480" s="71">
        <v>-5.617511186984081</v>
      </c>
      <c r="AO1480" s="71">
        <v>6.1520537184396096</v>
      </c>
      <c r="AP1480" s="71">
        <v>4.8748907858733759</v>
      </c>
      <c r="AQ1480" s="71">
        <v>30.085440506117344</v>
      </c>
      <c r="AR1480" s="71">
        <v>136.28664627645958</v>
      </c>
      <c r="AS1480" s="71">
        <v>-35.019387926131152</v>
      </c>
      <c r="AT1480" s="71">
        <v>20.646883849353582</v>
      </c>
      <c r="AU1480" s="71">
        <v>10.708693129610158</v>
      </c>
      <c r="AV1480" s="72">
        <v>-3.0726075710639789</v>
      </c>
      <c r="AW1480" s="73">
        <v>8676.3699999998207</v>
      </c>
      <c r="AX1480" s="73">
        <v>1896.5799999999581</v>
      </c>
      <c r="AY1480" s="73">
        <v>-6827.2700000000186</v>
      </c>
      <c r="AZ1480" s="73">
        <v>-45509.02999999997</v>
      </c>
      <c r="BA1480" s="73">
        <v>-30755.790000000095</v>
      </c>
      <c r="BB1480" s="73">
        <v>50806.939999999944</v>
      </c>
      <c r="BC1480" s="73">
        <v>20327.830000000191</v>
      </c>
      <c r="BD1480" s="73">
        <v>94234.760000000126</v>
      </c>
      <c r="BE1480" s="73">
        <v>382525.56999999995</v>
      </c>
      <c r="BF1480" s="73">
        <v>-162781.7099999999</v>
      </c>
      <c r="BG1480" s="73">
        <v>59582.859999999928</v>
      </c>
      <c r="BH1480" s="73">
        <v>29849.02999999997</v>
      </c>
      <c r="BI1480" s="73">
        <v>-5568</v>
      </c>
      <c r="BJ1480" s="71">
        <v>13.648998893922895</v>
      </c>
      <c r="BK1480" s="71">
        <v>5.955877783087077</v>
      </c>
      <c r="BL1480" s="71">
        <v>6.4266195522536211</v>
      </c>
      <c r="BM1480" s="71">
        <v>10.261114011346367</v>
      </c>
      <c r="BN1480" s="71">
        <v>3.5237060723757141</v>
      </c>
      <c r="BO1480" s="71">
        <v>7.7660606571981905</v>
      </c>
      <c r="BP1480" s="71">
        <v>19.621130363718859</v>
      </c>
      <c r="BQ1480" s="71">
        <v>22.499706411987312</v>
      </c>
      <c r="BR1480" s="72">
        <v>11.423289512712591</v>
      </c>
      <c r="BS1480" s="72">
        <v>12.161838923796985</v>
      </c>
      <c r="BT1480" s="71">
        <v>12.534948494433731</v>
      </c>
      <c r="BU1480" s="71">
        <v>9.4947441862955433</v>
      </c>
      <c r="BV1480" s="71">
        <v>9.0853029739900197</v>
      </c>
      <c r="BW1480" s="71">
        <v>12.610951560076765</v>
      </c>
      <c r="BX1480" s="75">
        <v>5976</v>
      </c>
      <c r="BY1480" s="75">
        <v>5788</v>
      </c>
      <c r="BZ1480" s="75">
        <v>5305</v>
      </c>
      <c r="CA1480" s="75">
        <v>6023</v>
      </c>
      <c r="CB1480" s="75">
        <v>7163</v>
      </c>
      <c r="CC1480" s="75">
        <v>10050</v>
      </c>
      <c r="CD1480" s="75">
        <v>6660</v>
      </c>
      <c r="CE1480" s="75">
        <v>6512</v>
      </c>
      <c r="CF1480" s="75">
        <v>9871</v>
      </c>
      <c r="CG1480" s="75">
        <v>5793</v>
      </c>
      <c r="CH1480" s="75">
        <v>6162</v>
      </c>
      <c r="CI1480" s="75">
        <v>5938</v>
      </c>
      <c r="CJ1480" s="75">
        <v>3212</v>
      </c>
      <c r="CK1480" s="75">
        <v>44148</v>
      </c>
      <c r="CL1480" s="73">
        <v>849701.87999999966</v>
      </c>
      <c r="CM1480" s="73">
        <v>819234.65</v>
      </c>
      <c r="CN1480" s="73">
        <v>904686.48999999987</v>
      </c>
      <c r="CO1480" s="73">
        <v>852023.37</v>
      </c>
      <c r="CP1480" s="73">
        <v>996970.97999999986</v>
      </c>
      <c r="CQ1480" s="73">
        <v>737034.03999999992</v>
      </c>
      <c r="CR1480" s="73">
        <v>856069.24</v>
      </c>
      <c r="CS1480" s="73">
        <v>984712.22</v>
      </c>
      <c r="CT1480" s="73">
        <v>868903.06</v>
      </c>
      <c r="CU1480" s="73">
        <v>715010.34000000008</v>
      </c>
      <c r="CV1480" s="73">
        <v>709231.28</v>
      </c>
      <c r="CW1480" s="73">
        <v>807953.01</v>
      </c>
      <c r="CX1480" s="73">
        <v>819666.02000000014</v>
      </c>
      <c r="CY1480" s="77"/>
      <c r="CZ1480" s="4">
        <v>5348</v>
      </c>
      <c r="DA1480" s="76" t="str">
        <f t="shared" si="52"/>
        <v>5348</v>
      </c>
      <c r="DB1480" s="71">
        <v>9.549242763443484</v>
      </c>
      <c r="DC1480" s="71">
        <v>10.886992354859833</v>
      </c>
      <c r="DD1480" s="71">
        <v>1.5595913171376006</v>
      </c>
      <c r="DE1480" s="71">
        <v>1.5852516568754929</v>
      </c>
      <c r="DF1480" s="71">
        <v>1.3456251984018239</v>
      </c>
      <c r="DG1480" s="71">
        <v>1.3724698344547193</v>
      </c>
      <c r="DH1480" s="71">
        <v>0.34092809121719275</v>
      </c>
      <c r="DI1480" s="71">
        <v>0.71462472183954306</v>
      </c>
      <c r="DJ1480" s="71">
        <v>0.20706840371495067</v>
      </c>
      <c r="DK1480" s="71">
        <v>0.45257983591119694</v>
      </c>
      <c r="DL1480" s="71">
        <v>0.28230501173205347</v>
      </c>
      <c r="DM1480" s="71">
        <v>0.55165196714874798</v>
      </c>
      <c r="DN1480" s="71">
        <v>1.2909242523006343</v>
      </c>
      <c r="DO1480" s="71">
        <v>0.45814548270173494</v>
      </c>
      <c r="DQ1480" s="71"/>
      <c r="DR1480" s="71"/>
      <c r="DS1480" s="71"/>
      <c r="DT1480" s="71"/>
      <c r="DU1480" s="71"/>
      <c r="DV1480" s="71"/>
      <c r="DW1480" s="71"/>
      <c r="DX1480" s="71"/>
      <c r="DY1480" s="71"/>
      <c r="DZ1480" s="71"/>
      <c r="EA1480" s="71"/>
      <c r="EB1480" s="71"/>
      <c r="EC1480" s="71"/>
      <c r="ED1480" s="71"/>
    </row>
    <row r="1481" spans="1:134">
      <c r="A1481" s="4">
        <v>5347</v>
      </c>
      <c r="B1481" s="46" t="s">
        <v>11070</v>
      </c>
      <c r="C1481" s="65" t="str">
        <f t="shared" si="51"/>
        <v>5347</v>
      </c>
      <c r="D1481" s="69">
        <v>179606.52999999997</v>
      </c>
      <c r="E1481" s="68">
        <v>2450181.0700000003</v>
      </c>
      <c r="F1481" s="68">
        <v>-3038.0400000000081</v>
      </c>
      <c r="G1481" s="69">
        <v>115949.45000000065</v>
      </c>
      <c r="H1481" s="70">
        <v>90.122364127335558</v>
      </c>
      <c r="I1481" s="70">
        <v>4.967349812526356</v>
      </c>
      <c r="J1481" s="69">
        <v>328923.02999999991</v>
      </c>
      <c r="K1481" s="69">
        <v>304224.89</v>
      </c>
      <c r="L1481" s="69">
        <v>321854.33999999997</v>
      </c>
      <c r="M1481" s="69">
        <v>363220.54000000004</v>
      </c>
      <c r="N1481" s="69">
        <v>501652.62999999995</v>
      </c>
      <c r="O1481" s="69">
        <v>465494.86</v>
      </c>
      <c r="P1481" s="69">
        <v>253944.40000000002</v>
      </c>
      <c r="Q1481" s="69">
        <v>284665.53999999998</v>
      </c>
      <c r="R1481" s="69">
        <v>648459.84</v>
      </c>
      <c r="S1481" s="69">
        <v>347092.5</v>
      </c>
      <c r="T1481" s="69">
        <v>374520.57999999996</v>
      </c>
      <c r="U1481" s="69">
        <v>361891.67999999993</v>
      </c>
      <c r="V1481" s="69">
        <v>179606.52999999997</v>
      </c>
      <c r="W1481" s="70">
        <v>97.274155849050814</v>
      </c>
      <c r="X1481" s="70">
        <v>90.58092715993854</v>
      </c>
      <c r="Y1481" s="70">
        <v>101.07394414458149</v>
      </c>
      <c r="Z1481" s="71">
        <v>90.580743400507373</v>
      </c>
      <c r="AA1481" s="71">
        <v>100.86027401376137</v>
      </c>
      <c r="AB1481" s="71">
        <v>109.38206739616075</v>
      </c>
      <c r="AC1481" s="71">
        <v>76.822918116235215</v>
      </c>
      <c r="AD1481" s="71">
        <v>81.630355830423412</v>
      </c>
      <c r="AE1481" s="71">
        <v>99.203871220376456</v>
      </c>
      <c r="AF1481" s="71">
        <v>89.583216577115337</v>
      </c>
      <c r="AG1481" s="71">
        <v>91.692066972661408</v>
      </c>
      <c r="AH1481" s="71">
        <v>92.638446753126331</v>
      </c>
      <c r="AI1481" s="71">
        <v>90.153477904873597</v>
      </c>
      <c r="AJ1481" s="71">
        <v>-11.224796651814117</v>
      </c>
      <c r="AK1481" s="71">
        <v>-29.852161575669168</v>
      </c>
      <c r="AL1481" s="71">
        <v>-11.68876516793944</v>
      </c>
      <c r="AM1481" s="71">
        <v>-28.983403487910351</v>
      </c>
      <c r="AN1481" s="71">
        <v>-23.962742196684161</v>
      </c>
      <c r="AO1481" s="71">
        <v>-13.093013476743332</v>
      </c>
      <c r="AP1481" s="71">
        <v>-23.55178387319198</v>
      </c>
      <c r="AQ1481" s="71">
        <v>1.0677841825498247</v>
      </c>
      <c r="AR1481" s="71">
        <v>90.300332771817267</v>
      </c>
      <c r="AS1481" s="71">
        <v>-33.441616249662964</v>
      </c>
      <c r="AT1481" s="71">
        <v>3.1306060417225723</v>
      </c>
      <c r="AU1481" s="71">
        <v>15.858291327200803</v>
      </c>
      <c r="AV1481" s="72">
        <v>-1.6633617960829628</v>
      </c>
      <c r="AW1481" s="73">
        <v>-41589.250000000116</v>
      </c>
      <c r="AX1481" s="73">
        <v>-129466.15000000002</v>
      </c>
      <c r="AY1481" s="73">
        <v>-42600.240000000049</v>
      </c>
      <c r="AZ1481" s="73">
        <v>-148238.13</v>
      </c>
      <c r="BA1481" s="73">
        <v>-158093.19</v>
      </c>
      <c r="BB1481" s="73">
        <v>-65285.660000000033</v>
      </c>
      <c r="BC1481" s="73">
        <v>-78233.919999999925</v>
      </c>
      <c r="BD1481" s="73">
        <v>3007.5</v>
      </c>
      <c r="BE1481" s="73">
        <v>307703.81999999995</v>
      </c>
      <c r="BF1481" s="73">
        <v>-174393.27000000002</v>
      </c>
      <c r="BG1481" s="73">
        <v>11368.849999999919</v>
      </c>
      <c r="BH1481" s="73">
        <v>49534.509999999893</v>
      </c>
      <c r="BI1481" s="73">
        <v>-3038.0400000000081</v>
      </c>
      <c r="BJ1481" s="71">
        <v>16.329926204800948</v>
      </c>
      <c r="BK1481" s="71">
        <v>8.8970267444100575</v>
      </c>
      <c r="BL1481" s="71">
        <v>11.611264358647935</v>
      </c>
      <c r="BM1481" s="71">
        <v>11.348555563446908</v>
      </c>
      <c r="BN1481" s="71">
        <v>0.95723861142277267</v>
      </c>
      <c r="BO1481" s="71">
        <v>8.5124408790567596</v>
      </c>
      <c r="BP1481" s="71">
        <v>13.912832374164502</v>
      </c>
      <c r="BQ1481" s="71">
        <v>-42.358259566439912</v>
      </c>
      <c r="BR1481" s="72">
        <v>5.4102952261049202</v>
      </c>
      <c r="BS1481" s="72">
        <v>10.487913634520821</v>
      </c>
      <c r="BT1481" s="71">
        <v>12.210394103712222</v>
      </c>
      <c r="BU1481" s="71">
        <v>11.044656287438492</v>
      </c>
      <c r="BV1481" s="71">
        <v>9.1279974333567466</v>
      </c>
      <c r="BW1481" s="71">
        <v>4.4809330374271967</v>
      </c>
      <c r="BX1481" s="75">
        <v>7818</v>
      </c>
      <c r="BY1481" s="75">
        <v>7270</v>
      </c>
      <c r="BZ1481" s="75">
        <v>7512</v>
      </c>
      <c r="CA1481" s="75">
        <v>7796</v>
      </c>
      <c r="CB1481" s="75">
        <v>10446</v>
      </c>
      <c r="CC1481" s="75">
        <v>10437</v>
      </c>
      <c r="CD1481" s="75">
        <v>5546</v>
      </c>
      <c r="CE1481" s="75">
        <v>6431</v>
      </c>
      <c r="CF1481" s="75">
        <v>12744</v>
      </c>
      <c r="CG1481" s="75">
        <v>7771</v>
      </c>
      <c r="CH1481" s="75">
        <v>8399</v>
      </c>
      <c r="CI1481" s="75">
        <v>8450</v>
      </c>
      <c r="CJ1481" s="75">
        <v>4730</v>
      </c>
      <c r="CK1481" s="75">
        <v>54071</v>
      </c>
      <c r="CL1481" s="73">
        <v>571342.37</v>
      </c>
      <c r="CM1481" s="73">
        <v>552294.63000000012</v>
      </c>
      <c r="CN1481" s="73">
        <v>665564.50000000023</v>
      </c>
      <c r="CO1481" s="73">
        <v>704833.69000000029</v>
      </c>
      <c r="CP1481" s="73">
        <v>723987.45</v>
      </c>
      <c r="CQ1481" s="73">
        <v>595531.43999999994</v>
      </c>
      <c r="CR1481" s="73">
        <v>606444.72000000009</v>
      </c>
      <c r="CS1481" s="73">
        <v>660035.55999999982</v>
      </c>
      <c r="CT1481" s="73">
        <v>552867.80999999994</v>
      </c>
      <c r="CU1481" s="73">
        <v>543918.50999999989</v>
      </c>
      <c r="CV1481" s="73">
        <v>512276.40000000008</v>
      </c>
      <c r="CW1481" s="73">
        <v>587623.68999999994</v>
      </c>
      <c r="CX1481" s="73">
        <v>572555.06999999995</v>
      </c>
      <c r="CY1481" s="77"/>
      <c r="CZ1481" s="4">
        <v>5347</v>
      </c>
      <c r="DA1481" s="76" t="str">
        <f t="shared" si="52"/>
        <v>5347</v>
      </c>
      <c r="DB1481" s="71">
        <v>2.7852225284634575</v>
      </c>
      <c r="DC1481" s="71">
        <v>5.0353739423153003</v>
      </c>
      <c r="DD1481" s="71">
        <v>1.5523344818061839</v>
      </c>
      <c r="DE1481" s="71">
        <v>0.53478225377554467</v>
      </c>
      <c r="DF1481" s="71">
        <v>0.72703502329911207</v>
      </c>
      <c r="DG1481" s="71">
        <v>0.64931862889597725</v>
      </c>
      <c r="DH1481" s="71">
        <v>0.71842906285566732</v>
      </c>
      <c r="DI1481" s="71">
        <v>0.30502223030648545</v>
      </c>
      <c r="DJ1481" s="71">
        <v>0.394870095919022</v>
      </c>
      <c r="DK1481" s="71">
        <v>0.15588391343747474</v>
      </c>
      <c r="DL1481" s="71">
        <v>0.18371181275836579</v>
      </c>
      <c r="DM1481" s="71">
        <v>0.18508771982785824</v>
      </c>
      <c r="DN1481" s="71">
        <v>8.1162139075217188E-2</v>
      </c>
      <c r="DO1481" s="71">
        <v>0.29607958265715723</v>
      </c>
      <c r="DQ1481" s="71"/>
      <c r="DR1481" s="71"/>
      <c r="DS1481" s="71"/>
      <c r="DT1481" s="71"/>
      <c r="DU1481" s="71"/>
      <c r="DV1481" s="71"/>
      <c r="DW1481" s="71"/>
      <c r="DX1481" s="71"/>
      <c r="DY1481" s="71"/>
      <c r="DZ1481" s="71"/>
      <c r="EA1481" s="71"/>
      <c r="EB1481" s="71"/>
      <c r="EC1481" s="71"/>
      <c r="ED1481" s="71"/>
    </row>
    <row r="1482" spans="1:134">
      <c r="A1482" s="4">
        <v>5360</v>
      </c>
      <c r="B1482" s="46" t="s">
        <v>11077</v>
      </c>
      <c r="C1482" s="65" t="str">
        <f t="shared" si="51"/>
        <v>5360</v>
      </c>
      <c r="D1482" s="69">
        <v>186798.00999999998</v>
      </c>
      <c r="E1482" s="68">
        <v>2145085.8899999997</v>
      </c>
      <c r="F1482" s="68">
        <v>19787.459999999992</v>
      </c>
      <c r="G1482" s="69">
        <v>474055.22999999975</v>
      </c>
      <c r="H1482" s="70">
        <v>107.80466068641552</v>
      </c>
      <c r="I1482" s="70">
        <v>28.369032438938003</v>
      </c>
      <c r="J1482" s="69">
        <v>316121.63999999996</v>
      </c>
      <c r="K1482" s="69">
        <v>281582.17</v>
      </c>
      <c r="L1482" s="69">
        <v>253204.68999999997</v>
      </c>
      <c r="M1482" s="69">
        <v>326117.25999999995</v>
      </c>
      <c r="N1482" s="69">
        <v>401741.85</v>
      </c>
      <c r="O1482" s="69">
        <v>531718.99</v>
      </c>
      <c r="P1482" s="69">
        <v>313475.33999999997</v>
      </c>
      <c r="Q1482" s="69">
        <v>260405.16000000003</v>
      </c>
      <c r="R1482" s="69">
        <v>430512.34999999992</v>
      </c>
      <c r="S1482" s="69">
        <v>291580.44</v>
      </c>
      <c r="T1482" s="69">
        <v>353815.33</v>
      </c>
      <c r="U1482" s="69">
        <v>308499.25999999989</v>
      </c>
      <c r="V1482" s="69">
        <v>186798.00999999998</v>
      </c>
      <c r="W1482" s="70">
        <v>123.26165779721781</v>
      </c>
      <c r="X1482" s="70">
        <v>102.64502242314231</v>
      </c>
      <c r="Y1482" s="70">
        <v>93.806915119855276</v>
      </c>
      <c r="Z1482" s="71">
        <v>108.70265748164823</v>
      </c>
      <c r="AA1482" s="71">
        <v>111.56848313228602</v>
      </c>
      <c r="AB1482" s="71">
        <v>113.93359665160582</v>
      </c>
      <c r="AC1482" s="71">
        <v>102.72871756088853</v>
      </c>
      <c r="AD1482" s="71">
        <v>94.38862104070823</v>
      </c>
      <c r="AE1482" s="71">
        <v>122.95893242057332</v>
      </c>
      <c r="AF1482" s="71">
        <v>115.37286274349671</v>
      </c>
      <c r="AG1482" s="71">
        <v>117.74204097457144</v>
      </c>
      <c r="AH1482" s="71">
        <v>100.34429592896454</v>
      </c>
      <c r="AI1482" s="71">
        <v>94.36254805538465</v>
      </c>
      <c r="AJ1482" s="71">
        <v>-5.5346510202993642</v>
      </c>
      <c r="AK1482" s="71">
        <v>-16.181665834730897</v>
      </c>
      <c r="AL1482" s="71">
        <v>-15.197268866767788</v>
      </c>
      <c r="AM1482" s="71">
        <v>-14.879555595090144</v>
      </c>
      <c r="AN1482" s="71">
        <v>-7.3428354424038496</v>
      </c>
      <c r="AO1482" s="71">
        <v>1.2148893529679849</v>
      </c>
      <c r="AP1482" s="71">
        <v>2.0631299862045926</v>
      </c>
      <c r="AQ1482" s="71">
        <v>15.502855046257036</v>
      </c>
      <c r="AR1482" s="71">
        <v>134.01014591051691</v>
      </c>
      <c r="AS1482" s="71">
        <v>-0.27015739970851493</v>
      </c>
      <c r="AT1482" s="71">
        <v>44.476574820351274</v>
      </c>
      <c r="AU1482" s="71">
        <v>23.305281747449037</v>
      </c>
      <c r="AV1482" s="72">
        <v>11.848029959783979</v>
      </c>
      <c r="AW1482" s="73">
        <v>-18521.320000000007</v>
      </c>
      <c r="AX1482" s="73">
        <v>-54361.239999999991</v>
      </c>
      <c r="AY1482" s="73">
        <v>-45376.130000000092</v>
      </c>
      <c r="AZ1482" s="73">
        <v>-57007.219999999972</v>
      </c>
      <c r="BA1482" s="73">
        <v>-31810.540000000037</v>
      </c>
      <c r="BB1482" s="73">
        <v>12469.450000000012</v>
      </c>
      <c r="BC1482" s="73">
        <v>6336.6699999999837</v>
      </c>
      <c r="BD1482" s="73">
        <v>34951.72000000003</v>
      </c>
      <c r="BE1482" s="73">
        <v>246540.68999999989</v>
      </c>
      <c r="BF1482" s="73">
        <v>-789.85999999998603</v>
      </c>
      <c r="BG1482" s="73">
        <v>108920.73000000004</v>
      </c>
      <c r="BH1482" s="73">
        <v>58307.819999999891</v>
      </c>
      <c r="BI1482" s="73">
        <v>19787.459999999992</v>
      </c>
      <c r="BJ1482" s="71">
        <v>11.896739467899115</v>
      </c>
      <c r="BK1482" s="71">
        <v>8.278875585026098</v>
      </c>
      <c r="BL1482" s="71">
        <v>5.7163977400502404</v>
      </c>
      <c r="BM1482" s="71">
        <v>10.106619135784999</v>
      </c>
      <c r="BN1482" s="71">
        <v>2.7495287099074543</v>
      </c>
      <c r="BO1482" s="71">
        <v>6.4131915176969052</v>
      </c>
      <c r="BP1482" s="71">
        <v>13.960705833121285</v>
      </c>
      <c r="BQ1482" s="71">
        <v>17.539015962735615</v>
      </c>
      <c r="BR1482" s="72">
        <v>10.574361711875426</v>
      </c>
      <c r="BS1482" s="72">
        <v>8.7225130791147443</v>
      </c>
      <c r="BT1482" s="71">
        <v>10.819831746614291</v>
      </c>
      <c r="BU1482" s="71">
        <v>8.6390078178248846</v>
      </c>
      <c r="BV1482" s="71">
        <v>10.035870342249261</v>
      </c>
      <c r="BW1482" s="71">
        <v>9.9713779410756374</v>
      </c>
      <c r="BX1482" s="75">
        <v>5255</v>
      </c>
      <c r="BY1482" s="75">
        <v>4462</v>
      </c>
      <c r="BZ1482" s="75">
        <v>3854</v>
      </c>
      <c r="CA1482" s="75">
        <v>4623</v>
      </c>
      <c r="CB1482" s="75">
        <v>5524</v>
      </c>
      <c r="CC1482" s="75">
        <v>7728</v>
      </c>
      <c r="CD1482" s="75">
        <v>4610</v>
      </c>
      <c r="CE1482" s="75">
        <v>4464</v>
      </c>
      <c r="CF1482" s="75">
        <v>6961</v>
      </c>
      <c r="CG1482" s="75">
        <v>4856</v>
      </c>
      <c r="CH1482" s="75">
        <v>5569</v>
      </c>
      <c r="CI1482" s="75">
        <v>5481</v>
      </c>
      <c r="CJ1482" s="75">
        <v>3182</v>
      </c>
      <c r="CK1482" s="75">
        <v>35123</v>
      </c>
      <c r="CL1482" s="73">
        <v>1062869.2</v>
      </c>
      <c r="CM1482" s="73">
        <v>971214.57000000018</v>
      </c>
      <c r="CN1482" s="73">
        <v>886136.28999999992</v>
      </c>
      <c r="CO1482" s="73">
        <v>901288.29</v>
      </c>
      <c r="CP1482" s="73">
        <v>997215.19999999972</v>
      </c>
      <c r="CQ1482" s="73">
        <v>752877.92</v>
      </c>
      <c r="CR1482" s="73">
        <v>787261.89000000013</v>
      </c>
      <c r="CS1482" s="73">
        <v>896224.83000000007</v>
      </c>
      <c r="CT1482" s="73">
        <v>771627.39000000013</v>
      </c>
      <c r="CU1482" s="73">
        <v>822906.07000000007</v>
      </c>
      <c r="CV1482" s="73">
        <v>802174.1</v>
      </c>
      <c r="CW1482" s="73">
        <v>697951.60000000009</v>
      </c>
      <c r="CX1482" s="73">
        <v>858832.01</v>
      </c>
      <c r="CY1482" s="77"/>
      <c r="CZ1482" s="4">
        <v>5360</v>
      </c>
      <c r="DA1482" s="76" t="str">
        <f t="shared" si="52"/>
        <v>5360</v>
      </c>
      <c r="DB1482" s="71">
        <v>4.4437069110848357</v>
      </c>
      <c r="DC1482" s="71">
        <v>4.6499435795703397</v>
      </c>
      <c r="DD1482" s="71">
        <v>2.794053310194005</v>
      </c>
      <c r="DE1482" s="71">
        <v>0.58931075252343945</v>
      </c>
      <c r="DF1482" s="71">
        <v>1.0320605261663085</v>
      </c>
      <c r="DG1482" s="71">
        <v>0.9185937884823584</v>
      </c>
      <c r="DH1482" s="71">
        <v>1.1621003871612361</v>
      </c>
      <c r="DI1482" s="71">
        <v>0.63259332124728929</v>
      </c>
      <c r="DJ1482" s="71">
        <v>0.10056798876288552</v>
      </c>
      <c r="DK1482" s="71">
        <v>0.63433377899103205</v>
      </c>
      <c r="DL1482" s="71">
        <v>9.2568761224172888E-3</v>
      </c>
      <c r="DM1482" s="71">
        <v>5.211433716589195E-2</v>
      </c>
      <c r="DN1482" s="71">
        <v>2.1788025743808132E-2</v>
      </c>
      <c r="DO1482" s="71">
        <v>0.36293291559885038</v>
      </c>
      <c r="DQ1482" s="71"/>
      <c r="DR1482" s="71"/>
      <c r="DS1482" s="71"/>
      <c r="DT1482" s="71"/>
      <c r="DU1482" s="71"/>
      <c r="DV1482" s="71"/>
      <c r="DW1482" s="71"/>
      <c r="DX1482" s="71"/>
      <c r="DY1482" s="71"/>
      <c r="DZ1482" s="71"/>
      <c r="EA1482" s="71"/>
      <c r="EB1482" s="71"/>
      <c r="EC1482" s="71"/>
      <c r="ED1482" s="71"/>
    </row>
    <row r="1483" spans="1:134">
      <c r="A1483" s="4">
        <v>1451</v>
      </c>
      <c r="B1483" s="46" t="s">
        <v>11084</v>
      </c>
      <c r="C1483" s="65" t="str">
        <f t="shared" si="51"/>
        <v>1451</v>
      </c>
      <c r="D1483" s="69">
        <v>989636.18000000017</v>
      </c>
      <c r="E1483" s="68">
        <v>12142850.210000001</v>
      </c>
      <c r="F1483" s="68">
        <v>223978.88000000012</v>
      </c>
      <c r="G1483" s="69">
        <v>1899122.25</v>
      </c>
      <c r="H1483" s="70">
        <v>96.709856687856202</v>
      </c>
      <c r="I1483" s="70">
        <v>18.539366307029503</v>
      </c>
      <c r="J1483" s="69">
        <v>1726993.75</v>
      </c>
      <c r="K1483" s="69">
        <v>1440820.8799999997</v>
      </c>
      <c r="L1483" s="69">
        <v>1475975.01</v>
      </c>
      <c r="M1483" s="69">
        <v>1879497.6399999992</v>
      </c>
      <c r="N1483" s="69">
        <v>2308591.36</v>
      </c>
      <c r="O1483" s="69">
        <v>3045004.2400000007</v>
      </c>
      <c r="P1483" s="69">
        <v>1655699.38</v>
      </c>
      <c r="Q1483" s="69">
        <v>1351526.86</v>
      </c>
      <c r="R1483" s="69">
        <v>3318849.4699999997</v>
      </c>
      <c r="S1483" s="69">
        <v>1417864.0799999998</v>
      </c>
      <c r="T1483" s="69">
        <v>1722135.2799999998</v>
      </c>
      <c r="U1483" s="69">
        <v>1687138.96</v>
      </c>
      <c r="V1483" s="69">
        <v>989636.18000000017</v>
      </c>
      <c r="W1483" s="70">
        <v>112.5742183827865</v>
      </c>
      <c r="X1483" s="70">
        <v>93.873817819393295</v>
      </c>
      <c r="Y1483" s="70">
        <v>103.07639978074687</v>
      </c>
      <c r="Z1483" s="71">
        <v>97.580848015973842</v>
      </c>
      <c r="AA1483" s="71">
        <v>97.97255611905122</v>
      </c>
      <c r="AB1483" s="71">
        <v>110.26198189416195</v>
      </c>
      <c r="AC1483" s="71">
        <v>99.914163340213335</v>
      </c>
      <c r="AD1483" s="71">
        <v>80.032452298299162</v>
      </c>
      <c r="AE1483" s="71">
        <v>100.3650887777987</v>
      </c>
      <c r="AF1483" s="71">
        <v>89.926023833337837</v>
      </c>
      <c r="AG1483" s="71">
        <v>101.33064409827712</v>
      </c>
      <c r="AH1483" s="71">
        <v>102.37206277269395</v>
      </c>
      <c r="AI1483" s="71">
        <v>101.07924304657149</v>
      </c>
      <c r="AJ1483" s="71">
        <v>18.582033212015769</v>
      </c>
      <c r="AK1483" s="71">
        <v>-3.407777585820726</v>
      </c>
      <c r="AL1483" s="71">
        <v>-10.234139965006761</v>
      </c>
      <c r="AM1483" s="71">
        <v>-6.5080920543921223</v>
      </c>
      <c r="AN1483" s="71">
        <v>-8.2067865418844477</v>
      </c>
      <c r="AO1483" s="71">
        <v>5.6486779023156686</v>
      </c>
      <c r="AP1483" s="71">
        <v>2.1431412073408929</v>
      </c>
      <c r="AQ1483" s="71">
        <v>-1.0099740997726259</v>
      </c>
      <c r="AR1483" s="71">
        <v>139.55131541002098</v>
      </c>
      <c r="AS1483" s="71">
        <v>-42.516818138559756</v>
      </c>
      <c r="AT1483" s="71">
        <v>29.462175105066745</v>
      </c>
      <c r="AU1483" s="71">
        <v>28.832925651816275</v>
      </c>
      <c r="AV1483" s="72">
        <v>29.253150201793954</v>
      </c>
      <c r="AW1483" s="73">
        <v>270623.25000000023</v>
      </c>
      <c r="AX1483" s="73">
        <v>-50832.220000000438</v>
      </c>
      <c r="AY1483" s="73">
        <v>-168274.83000000007</v>
      </c>
      <c r="AZ1483" s="73">
        <v>-130834.25000000093</v>
      </c>
      <c r="BA1483" s="73">
        <v>-206399.97000000067</v>
      </c>
      <c r="BB1483" s="73">
        <v>195675.20000000112</v>
      </c>
      <c r="BC1483" s="73">
        <v>34739.45999999973</v>
      </c>
      <c r="BD1483" s="73">
        <v>-13789.340000000084</v>
      </c>
      <c r="BE1483" s="73">
        <v>1933405.4099999995</v>
      </c>
      <c r="BF1483" s="73">
        <v>-1048707.9399999992</v>
      </c>
      <c r="BG1483" s="73">
        <v>391912.54999999981</v>
      </c>
      <c r="BH1483" s="73">
        <v>377583.23</v>
      </c>
      <c r="BI1483" s="73">
        <v>223978.88000000012</v>
      </c>
      <c r="BJ1483" s="71">
        <v>17.145475582905366</v>
      </c>
      <c r="BK1483" s="71">
        <v>12.730287624356665</v>
      </c>
      <c r="BL1483" s="71">
        <v>11.8241518465596</v>
      </c>
      <c r="BM1483" s="71">
        <v>15.879978429884162</v>
      </c>
      <c r="BN1483" s="71">
        <v>6.1544544184762415</v>
      </c>
      <c r="BO1483" s="71">
        <v>14.206963971654741</v>
      </c>
      <c r="BP1483" s="71">
        <v>19.604368837461298</v>
      </c>
      <c r="BQ1483" s="71">
        <v>22.692507057402189</v>
      </c>
      <c r="BR1483" s="72">
        <v>10.253467116747579</v>
      </c>
      <c r="BS1483" s="72">
        <v>15.602759384063138</v>
      </c>
      <c r="BT1483" s="71">
        <v>16.923543144807617</v>
      </c>
      <c r="BU1483" s="71">
        <v>15.778666550506792</v>
      </c>
      <c r="BV1483" s="71">
        <v>15.524209438367013</v>
      </c>
      <c r="BW1483" s="71">
        <v>14.050925199359042</v>
      </c>
      <c r="BX1483" s="75">
        <v>37118</v>
      </c>
      <c r="BY1483" s="75">
        <v>28846</v>
      </c>
      <c r="BZ1483" s="75">
        <v>29487</v>
      </c>
      <c r="CA1483" s="75">
        <v>34894</v>
      </c>
      <c r="CB1483" s="75">
        <v>37319</v>
      </c>
      <c r="CC1483" s="75">
        <v>47914</v>
      </c>
      <c r="CD1483" s="75">
        <v>33900</v>
      </c>
      <c r="CE1483" s="75">
        <v>28592</v>
      </c>
      <c r="CF1483" s="75">
        <v>46587</v>
      </c>
      <c r="CG1483" s="75">
        <v>28777</v>
      </c>
      <c r="CH1483" s="75">
        <v>32700</v>
      </c>
      <c r="CI1483" s="75">
        <v>35526</v>
      </c>
      <c r="CJ1483" s="75">
        <v>20220</v>
      </c>
      <c r="CK1483" s="75">
        <v>226302</v>
      </c>
      <c r="CL1483" s="73">
        <v>2190267.5</v>
      </c>
      <c r="CM1483" s="73">
        <v>2014549.0499999993</v>
      </c>
      <c r="CN1483" s="73">
        <v>2544199.4699999993</v>
      </c>
      <c r="CO1483" s="73">
        <v>2413150.29</v>
      </c>
      <c r="CP1483" s="73">
        <v>3373093.4100000006</v>
      </c>
      <c r="CQ1483" s="73">
        <v>2510854.8200000003</v>
      </c>
      <c r="CR1483" s="73">
        <v>2405689.5099999993</v>
      </c>
      <c r="CS1483" s="73">
        <v>3481652.91</v>
      </c>
      <c r="CT1483" s="73">
        <v>2805503.7000000007</v>
      </c>
      <c r="CU1483" s="73">
        <v>2717388.5999999992</v>
      </c>
      <c r="CV1483" s="73">
        <v>2506392.2999999998</v>
      </c>
      <c r="CW1483" s="73">
        <v>2644353.1599999992</v>
      </c>
      <c r="CX1483" s="73">
        <v>2635494.9499999997</v>
      </c>
      <c r="CY1483" s="77"/>
      <c r="CZ1483" s="4">
        <v>1451</v>
      </c>
      <c r="DA1483" s="76" t="str">
        <f t="shared" si="52"/>
        <v>1451</v>
      </c>
      <c r="DB1483" s="71">
        <v>3.1968396933871461</v>
      </c>
      <c r="DC1483" s="71">
        <v>2.9387324380488669</v>
      </c>
      <c r="DD1483" s="71">
        <v>0.71851951603106201</v>
      </c>
      <c r="DE1483" s="71">
        <v>0.71978839616416646</v>
      </c>
      <c r="DF1483" s="71">
        <v>1.1771035802639433</v>
      </c>
      <c r="DG1483" s="71">
        <v>0.63100319605572763</v>
      </c>
      <c r="DH1483" s="71">
        <v>0.53640376670296308</v>
      </c>
      <c r="DI1483" s="71">
        <v>0.71644469330573746</v>
      </c>
      <c r="DJ1483" s="71">
        <v>0.30702350287337354</v>
      </c>
      <c r="DK1483" s="71">
        <v>0.29517412780343016</v>
      </c>
      <c r="DL1483" s="71">
        <v>0.33929125200362675</v>
      </c>
      <c r="DM1483" s="71">
        <v>0.21535738570028959</v>
      </c>
      <c r="DN1483" s="71">
        <v>0.20079735053846634</v>
      </c>
      <c r="DO1483" s="71">
        <v>0.36610697309060486</v>
      </c>
      <c r="DQ1483" s="71"/>
      <c r="DR1483" s="71"/>
      <c r="DS1483" s="71"/>
      <c r="DT1483" s="71"/>
      <c r="DU1483" s="71"/>
      <c r="DV1483" s="71"/>
      <c r="DW1483" s="71"/>
      <c r="DX1483" s="71"/>
      <c r="DY1483" s="71"/>
      <c r="DZ1483" s="71"/>
      <c r="EA1483" s="71"/>
      <c r="EB1483" s="71"/>
      <c r="EC1483" s="71"/>
      <c r="ED1483" s="71"/>
    </row>
    <row r="1484" spans="1:134">
      <c r="A1484" s="4">
        <v>5363</v>
      </c>
      <c r="B1484" s="46" t="s">
        <v>11091</v>
      </c>
      <c r="C1484" s="65" t="str">
        <f t="shared" si="51"/>
        <v>5363</v>
      </c>
      <c r="D1484" s="69">
        <v>189231.80999999997</v>
      </c>
      <c r="E1484" s="68">
        <v>2091419.8099999989</v>
      </c>
      <c r="F1484" s="68">
        <v>31828.50999999998</v>
      </c>
      <c r="G1484" s="69">
        <v>340520.49999999953</v>
      </c>
      <c r="H1484" s="70">
        <v>97.267447131210943</v>
      </c>
      <c r="I1484" s="70">
        <v>19.448319960786307</v>
      </c>
      <c r="J1484" s="69">
        <v>305475.75</v>
      </c>
      <c r="K1484" s="69">
        <v>229982.68999999994</v>
      </c>
      <c r="L1484" s="69">
        <v>292427.59999999998</v>
      </c>
      <c r="M1484" s="69">
        <v>309154.14999999997</v>
      </c>
      <c r="N1484" s="69">
        <v>468636.55000000005</v>
      </c>
      <c r="O1484" s="69">
        <v>457801.60999999993</v>
      </c>
      <c r="P1484" s="69">
        <v>288021.67</v>
      </c>
      <c r="Q1484" s="69">
        <v>259550.36</v>
      </c>
      <c r="R1484" s="69">
        <v>503678.50999999995</v>
      </c>
      <c r="S1484" s="69">
        <v>245064.63999999998</v>
      </c>
      <c r="T1484" s="69">
        <v>293814.40000000002</v>
      </c>
      <c r="U1484" s="69">
        <v>312058.42</v>
      </c>
      <c r="V1484" s="69">
        <v>189231.80999999997</v>
      </c>
      <c r="W1484" s="70">
        <v>119.44351715768333</v>
      </c>
      <c r="X1484" s="70">
        <v>89.285477467276934</v>
      </c>
      <c r="Y1484" s="70">
        <v>119.89949450937357</v>
      </c>
      <c r="Z1484" s="71">
        <v>91.89453793511062</v>
      </c>
      <c r="AA1484" s="71">
        <v>111.61510900153995</v>
      </c>
      <c r="AB1484" s="71">
        <v>99.002542939925874</v>
      </c>
      <c r="AC1484" s="71">
        <v>94.043736816827391</v>
      </c>
      <c r="AD1484" s="71">
        <v>93.650203182232019</v>
      </c>
      <c r="AE1484" s="71">
        <v>100.93111088840882</v>
      </c>
      <c r="AF1484" s="71">
        <v>97.084964830145836</v>
      </c>
      <c r="AG1484" s="71">
        <v>96.04838048677226</v>
      </c>
      <c r="AH1484" s="71">
        <v>100.25145618659894</v>
      </c>
      <c r="AI1484" s="71">
        <v>95.509315854634522</v>
      </c>
      <c r="AJ1484" s="71">
        <v>4.1439206640566217</v>
      </c>
      <c r="AK1484" s="71">
        <v>-6.0760543092793107</v>
      </c>
      <c r="AL1484" s="71">
        <v>15.215192723153127</v>
      </c>
      <c r="AM1484" s="71">
        <v>3.200373712862592</v>
      </c>
      <c r="AN1484" s="71">
        <v>12.250197817759044</v>
      </c>
      <c r="AO1484" s="71">
        <v>-0.83357985856944428</v>
      </c>
      <c r="AP1484" s="71">
        <v>-0.49505169411353522</v>
      </c>
      <c r="AQ1484" s="71">
        <v>20.462092968759716</v>
      </c>
      <c r="AR1484" s="71">
        <v>91.012484831076819</v>
      </c>
      <c r="AS1484" s="71">
        <v>-30.724221218424987</v>
      </c>
      <c r="AT1484" s="71">
        <v>26.741565046165249</v>
      </c>
      <c r="AU1484" s="71">
        <v>30.395752234280614</v>
      </c>
      <c r="AV1484" s="72">
        <v>20.220992825436301</v>
      </c>
      <c r="AW1484" s="73">
        <v>12154.98000000004</v>
      </c>
      <c r="AX1484" s="73">
        <v>-14877.860000000044</v>
      </c>
      <c r="AY1484" s="73">
        <v>38617.669999999984</v>
      </c>
      <c r="AZ1484" s="73">
        <v>9587.2599999998929</v>
      </c>
      <c r="BA1484" s="73">
        <v>51163.680000000109</v>
      </c>
      <c r="BB1484" s="73">
        <v>3263.2400000000489</v>
      </c>
      <c r="BC1484" s="73">
        <v>-1432.9500000000116</v>
      </c>
      <c r="BD1484" s="73">
        <v>44088.089999999938</v>
      </c>
      <c r="BE1484" s="73">
        <v>239989.71999999997</v>
      </c>
      <c r="BF1484" s="73">
        <v>-108687.63000000003</v>
      </c>
      <c r="BG1484" s="73">
        <v>61992.740000000049</v>
      </c>
      <c r="BH1484" s="73">
        <v>72742.01999999996</v>
      </c>
      <c r="BI1484" s="73">
        <v>31828.50999999998</v>
      </c>
      <c r="BJ1484" s="71">
        <v>18.449248034541796</v>
      </c>
      <c r="BK1484" s="71">
        <v>15.412226955988661</v>
      </c>
      <c r="BL1484" s="71">
        <v>6.1334237418785591</v>
      </c>
      <c r="BM1484" s="71">
        <v>12.084050069159247</v>
      </c>
      <c r="BN1484" s="71">
        <v>0.69564533670633955</v>
      </c>
      <c r="BO1484" s="71">
        <v>9.5452497868620441</v>
      </c>
      <c r="BP1484" s="71">
        <v>21.001737386048582</v>
      </c>
      <c r="BQ1484" s="71">
        <v>20.290352190905782</v>
      </c>
      <c r="BR1484" s="72">
        <v>15.310373624928378</v>
      </c>
      <c r="BS1484" s="72">
        <v>14.883962704333921</v>
      </c>
      <c r="BT1484" s="71">
        <v>15.896949533521877</v>
      </c>
      <c r="BU1484" s="71">
        <v>16.706032999777712</v>
      </c>
      <c r="BV1484" s="71">
        <v>16.586654438815692</v>
      </c>
      <c r="BW1484" s="71">
        <v>15.550796231039509</v>
      </c>
      <c r="BX1484" s="75">
        <v>8347</v>
      </c>
      <c r="BY1484" s="75">
        <v>6540</v>
      </c>
      <c r="BZ1484" s="75">
        <v>7224</v>
      </c>
      <c r="CA1484" s="75">
        <v>7673</v>
      </c>
      <c r="CB1484" s="75">
        <v>8907</v>
      </c>
      <c r="CC1484" s="75">
        <v>10502</v>
      </c>
      <c r="CD1484" s="75">
        <v>7994</v>
      </c>
      <c r="CE1484" s="75">
        <v>7191</v>
      </c>
      <c r="CF1484" s="75">
        <v>10545</v>
      </c>
      <c r="CG1484" s="75">
        <v>7080</v>
      </c>
      <c r="CH1484" s="75">
        <v>8154</v>
      </c>
      <c r="CI1484" s="75">
        <v>8819</v>
      </c>
      <c r="CJ1484" s="75">
        <v>5628</v>
      </c>
      <c r="CK1484" s="75">
        <v>55411</v>
      </c>
      <c r="CL1484" s="73">
        <v>637075.03</v>
      </c>
      <c r="CM1484" s="73">
        <v>710551.92</v>
      </c>
      <c r="CN1484" s="73">
        <v>635668.46</v>
      </c>
      <c r="CO1484" s="73">
        <v>622948.04999999993</v>
      </c>
      <c r="CP1484" s="73">
        <v>763683.24999999965</v>
      </c>
      <c r="CQ1484" s="73">
        <v>593600.43999999994</v>
      </c>
      <c r="CR1484" s="73">
        <v>563461.5</v>
      </c>
      <c r="CS1484" s="73">
        <v>755101.19999999984</v>
      </c>
      <c r="CT1484" s="73">
        <v>610287.47000000032</v>
      </c>
      <c r="CU1484" s="73">
        <v>571332.64</v>
      </c>
      <c r="CV1484" s="73">
        <v>528473.11</v>
      </c>
      <c r="CW1484" s="73">
        <v>584039.56000000017</v>
      </c>
      <c r="CX1484" s="73">
        <v>583962.49999999988</v>
      </c>
      <c r="CY1484" s="77"/>
      <c r="CZ1484" s="4">
        <v>5363</v>
      </c>
      <c r="DA1484" s="76" t="str">
        <f t="shared" si="52"/>
        <v>5363</v>
      </c>
      <c r="DB1484" s="71">
        <v>2.3716459261191494</v>
      </c>
      <c r="DC1484" s="71">
        <v>1.9469223268043196</v>
      </c>
      <c r="DD1484" s="71">
        <v>0.42306692625309528</v>
      </c>
      <c r="DE1484" s="71">
        <v>0.26487297593896203</v>
      </c>
      <c r="DF1484" s="71">
        <v>0.42883651406367762</v>
      </c>
      <c r="DG1484" s="71">
        <v>0.66985908942225481</v>
      </c>
      <c r="DH1484" s="71">
        <v>0.24540719181419984</v>
      </c>
      <c r="DI1484" s="71">
        <v>0.22263731941827314</v>
      </c>
      <c r="DJ1484" s="71">
        <v>0.15423490885362862</v>
      </c>
      <c r="DK1484" s="71">
        <v>0.31855965481282128</v>
      </c>
      <c r="DL1484" s="71">
        <v>3.6357497044116796E-2</v>
      </c>
      <c r="DM1484" s="71">
        <v>0.34723078283984299</v>
      </c>
      <c r="DN1484" s="71">
        <v>5.7811102119547597E-2</v>
      </c>
      <c r="DO1484" s="71">
        <v>0.19794385833645603</v>
      </c>
      <c r="DQ1484" s="71"/>
      <c r="DR1484" s="71"/>
      <c r="DS1484" s="71"/>
      <c r="DT1484" s="71"/>
      <c r="DU1484" s="71"/>
      <c r="DV1484" s="71"/>
      <c r="DW1484" s="71"/>
      <c r="DX1484" s="71"/>
      <c r="DY1484" s="71"/>
      <c r="DZ1484" s="71"/>
      <c r="EA1484" s="71"/>
      <c r="EB1484" s="71"/>
      <c r="EC1484" s="71"/>
      <c r="ED1484" s="71"/>
    </row>
    <row r="1485" spans="1:134">
      <c r="A1485" s="4">
        <v>5359</v>
      </c>
      <c r="B1485" s="46" t="s">
        <v>11097</v>
      </c>
      <c r="C1485" s="65" t="str">
        <f t="shared" si="51"/>
        <v>5359</v>
      </c>
      <c r="D1485" s="69">
        <v>104065.87</v>
      </c>
      <c r="E1485" s="68">
        <v>1186924.3599999994</v>
      </c>
      <c r="F1485" s="68">
        <v>20112.789999999994</v>
      </c>
      <c r="G1485" s="69">
        <v>280515.99999999977</v>
      </c>
      <c r="H1485" s="70">
        <v>105.44680207277344</v>
      </c>
      <c r="I1485" s="70">
        <v>30.948081723341559</v>
      </c>
      <c r="J1485" s="69">
        <v>173504.27999999997</v>
      </c>
      <c r="K1485" s="69">
        <v>157695.26</v>
      </c>
      <c r="L1485" s="69">
        <v>150240.07</v>
      </c>
      <c r="M1485" s="69">
        <v>153931.94999999995</v>
      </c>
      <c r="N1485" s="69">
        <v>255578.30000000002</v>
      </c>
      <c r="O1485" s="69">
        <v>297095.88999999996</v>
      </c>
      <c r="P1485" s="69">
        <v>183013.55999999997</v>
      </c>
      <c r="Q1485" s="69">
        <v>133583.16</v>
      </c>
      <c r="R1485" s="69">
        <v>285503.99999999994</v>
      </c>
      <c r="S1485" s="69">
        <v>134469.64999999997</v>
      </c>
      <c r="T1485" s="69">
        <v>169572.21999999997</v>
      </c>
      <c r="U1485" s="69">
        <v>176715.89999999997</v>
      </c>
      <c r="V1485" s="69">
        <v>104065.87</v>
      </c>
      <c r="W1485" s="70">
        <v>131.39427232189919</v>
      </c>
      <c r="X1485" s="70">
        <v>108.14846356842294</v>
      </c>
      <c r="Y1485" s="70">
        <v>111.65139258888365</v>
      </c>
      <c r="Z1485" s="71">
        <v>101.60431196029577</v>
      </c>
      <c r="AA1485" s="71">
        <v>112.09479379157554</v>
      </c>
      <c r="AB1485" s="71">
        <v>97.409368402655574</v>
      </c>
      <c r="AC1485" s="71">
        <v>126.78328169421842</v>
      </c>
      <c r="AD1485" s="71">
        <v>98.928791240149422</v>
      </c>
      <c r="AE1485" s="71">
        <v>114.66325812717766</v>
      </c>
      <c r="AF1485" s="71">
        <v>97.637413145079591</v>
      </c>
      <c r="AG1485" s="71">
        <v>102.058980627639</v>
      </c>
      <c r="AH1485" s="71">
        <v>97.556171689751096</v>
      </c>
      <c r="AI1485" s="71">
        <v>92.731799938015953</v>
      </c>
      <c r="AJ1485" s="71">
        <v>30.3783637069855</v>
      </c>
      <c r="AK1485" s="71">
        <v>8.3960599013119577</v>
      </c>
      <c r="AL1485" s="71">
        <v>4.215386967422452</v>
      </c>
      <c r="AM1485" s="71">
        <v>6.1522420265284206</v>
      </c>
      <c r="AN1485" s="71">
        <v>23.402523477199001</v>
      </c>
      <c r="AO1485" s="71">
        <v>4.4153801800418835</v>
      </c>
      <c r="AP1485" s="71">
        <v>30.595130004598325</v>
      </c>
      <c r="AQ1485" s="71">
        <v>25.975487700234122</v>
      </c>
      <c r="AR1485" s="71">
        <v>136.05750627548642</v>
      </c>
      <c r="AS1485" s="71">
        <v>-29.292570510692293</v>
      </c>
      <c r="AT1485" s="71">
        <v>34.334165348719225</v>
      </c>
      <c r="AU1485" s="71">
        <v>27.204966637074524</v>
      </c>
      <c r="AV1485" s="72">
        <v>23.957179414977968</v>
      </c>
      <c r="AW1485" s="73">
        <v>40426.76999999996</v>
      </c>
      <c r="AX1485" s="73">
        <v>12214.640000000014</v>
      </c>
      <c r="AY1485" s="73">
        <v>6077.0299999999988</v>
      </c>
      <c r="AZ1485" s="73">
        <v>8921.399999999936</v>
      </c>
      <c r="BA1485" s="73">
        <v>48492.28</v>
      </c>
      <c r="BB1485" s="73">
        <v>19232.239999999991</v>
      </c>
      <c r="BC1485" s="73">
        <v>42875.439999999944</v>
      </c>
      <c r="BD1485" s="73">
        <v>27544.150000000009</v>
      </c>
      <c r="BE1485" s="73">
        <v>164557.19999999995</v>
      </c>
      <c r="BF1485" s="73">
        <v>-55707.890000000043</v>
      </c>
      <c r="BG1485" s="73">
        <v>43340.580000000016</v>
      </c>
      <c r="BH1485" s="73">
        <v>37793.729999999952</v>
      </c>
      <c r="BI1485" s="73">
        <v>20112.789999999994</v>
      </c>
      <c r="BJ1485" s="71">
        <v>6.0216123268466051</v>
      </c>
      <c r="BK1485" s="71">
        <v>3.4880540274430869</v>
      </c>
      <c r="BL1485" s="71">
        <v>6.4245982300222337</v>
      </c>
      <c r="BM1485" s="71">
        <v>10.060648856144272</v>
      </c>
      <c r="BN1485" s="71">
        <v>-3.433905583782646</v>
      </c>
      <c r="BO1485" s="71">
        <v>1.383207194022873</v>
      </c>
      <c r="BP1485" s="71">
        <v>16.947253823894687</v>
      </c>
      <c r="BQ1485" s="71">
        <v>16.910972794131165</v>
      </c>
      <c r="BR1485" s="72">
        <v>9.3261709341156429</v>
      </c>
      <c r="BS1485" s="72">
        <v>6.5433687519635289</v>
      </c>
      <c r="BT1485" s="71">
        <v>11.245494160958364</v>
      </c>
      <c r="BU1485" s="71">
        <v>9.9251326589219868</v>
      </c>
      <c r="BV1485" s="71">
        <v>5.5446321280558539</v>
      </c>
      <c r="BW1485" s="71">
        <v>9.5497518511545501</v>
      </c>
      <c r="BX1485" s="75">
        <v>4306</v>
      </c>
      <c r="BY1485" s="75">
        <v>4033</v>
      </c>
      <c r="BZ1485" s="75">
        <v>3548</v>
      </c>
      <c r="CA1485" s="75">
        <v>3997</v>
      </c>
      <c r="CB1485" s="75">
        <v>5678</v>
      </c>
      <c r="CC1485" s="75">
        <v>6406</v>
      </c>
      <c r="CD1485" s="75">
        <v>4547</v>
      </c>
      <c r="CE1485" s="75">
        <v>3558</v>
      </c>
      <c r="CF1485" s="75">
        <v>5618</v>
      </c>
      <c r="CG1485" s="75">
        <v>3813</v>
      </c>
      <c r="CH1485" s="75">
        <v>4443</v>
      </c>
      <c r="CI1485" s="75">
        <v>4708</v>
      </c>
      <c r="CJ1485" s="75">
        <v>2753</v>
      </c>
      <c r="CK1485" s="75">
        <v>29440</v>
      </c>
      <c r="CL1485" s="73">
        <v>606912.03000000014</v>
      </c>
      <c r="CM1485" s="73">
        <v>550990.81999999995</v>
      </c>
      <c r="CN1485" s="73">
        <v>519311.12</v>
      </c>
      <c r="CO1485" s="73">
        <v>545439.45999999985</v>
      </c>
      <c r="CP1485" s="73">
        <v>575287.42000000004</v>
      </c>
      <c r="CQ1485" s="73">
        <v>457944.62000000005</v>
      </c>
      <c r="CR1485" s="73">
        <v>422590.65000000008</v>
      </c>
      <c r="CS1485" s="73">
        <v>609127.70000000007</v>
      </c>
      <c r="CT1485" s="73">
        <v>525834.66999999993</v>
      </c>
      <c r="CU1485" s="73">
        <v>497010.33000000007</v>
      </c>
      <c r="CV1485" s="73">
        <v>501507.1700000001</v>
      </c>
      <c r="CW1485" s="73">
        <v>497404.32000000012</v>
      </c>
      <c r="CX1485" s="73">
        <v>489644.37</v>
      </c>
      <c r="CY1485" s="77"/>
      <c r="CZ1485" s="4">
        <v>5359</v>
      </c>
      <c r="DA1485" s="76" t="str">
        <f t="shared" si="52"/>
        <v>5359</v>
      </c>
      <c r="DB1485" s="71">
        <v>4.9738500918080453</v>
      </c>
      <c r="DC1485" s="71">
        <v>4.2909409940332024</v>
      </c>
      <c r="DD1485" s="71">
        <v>0.5532535385298516</v>
      </c>
      <c r="DE1485" s="71">
        <v>1.0500082777978315</v>
      </c>
      <c r="DF1485" s="71">
        <v>0.73755403469718717</v>
      </c>
      <c r="DG1485" s="71">
        <v>0.40831440942831798</v>
      </c>
      <c r="DH1485" s="71">
        <v>0.3348990632331818</v>
      </c>
      <c r="DI1485" s="71">
        <v>0.22603925351467766</v>
      </c>
      <c r="DJ1485" s="71">
        <v>0.62410462199029015</v>
      </c>
      <c r="DK1485" s="71">
        <v>0.29584352877228887</v>
      </c>
      <c r="DL1485" s="71">
        <v>0.32029244990829475</v>
      </c>
      <c r="DM1485" s="71">
        <v>4.7804129506879053E-2</v>
      </c>
      <c r="DN1485" s="72">
        <v>1.9223193116198061E-2</v>
      </c>
      <c r="DO1485" s="71">
        <v>0.31435199653769791</v>
      </c>
      <c r="DQ1485" s="71"/>
      <c r="DR1485" s="71"/>
      <c r="DS1485" s="71"/>
      <c r="DT1485" s="71"/>
      <c r="DU1485" s="71"/>
      <c r="DV1485" s="71"/>
      <c r="DW1485" s="71"/>
      <c r="DX1485" s="71"/>
      <c r="DY1485" s="71"/>
      <c r="DZ1485" s="71"/>
      <c r="EA1485" s="71"/>
      <c r="EB1485" s="71"/>
      <c r="EC1485" s="71"/>
      <c r="ED1485" s="71"/>
    </row>
    <row r="1486" spans="1:134">
      <c r="A1486" s="4">
        <v>1540</v>
      </c>
      <c r="B1486" s="46" t="s">
        <v>11104</v>
      </c>
      <c r="C1486" s="65" t="str">
        <f t="shared" si="51"/>
        <v>1540</v>
      </c>
      <c r="D1486" s="69">
        <v>143813.05999999997</v>
      </c>
      <c r="E1486" s="68">
        <v>1459530.15</v>
      </c>
      <c r="F1486" s="68">
        <v>48766.449999999983</v>
      </c>
      <c r="G1486" s="69">
        <v>208333.16000000038</v>
      </c>
      <c r="H1486" s="70">
        <v>96.20681540854153</v>
      </c>
      <c r="I1486" s="70">
        <v>16.650708215018994</v>
      </c>
      <c r="J1486" s="69">
        <v>178282.92999999996</v>
      </c>
      <c r="K1486" s="69">
        <v>167154.43999999997</v>
      </c>
      <c r="L1486" s="69">
        <v>172327.23</v>
      </c>
      <c r="M1486" s="69">
        <v>184998.93999999994</v>
      </c>
      <c r="N1486" s="69">
        <v>204331.17999999993</v>
      </c>
      <c r="O1486" s="69">
        <v>391478.6399999999</v>
      </c>
      <c r="P1486" s="69">
        <v>202042.17</v>
      </c>
      <c r="Q1486" s="69">
        <v>161344.59</v>
      </c>
      <c r="R1486" s="69">
        <v>303608.96999999997</v>
      </c>
      <c r="S1486" s="69">
        <v>194748.97000000003</v>
      </c>
      <c r="T1486" s="69">
        <v>207298.47000000006</v>
      </c>
      <c r="U1486" s="69">
        <v>246673.91999999995</v>
      </c>
      <c r="V1486" s="69">
        <v>143813.05999999997</v>
      </c>
      <c r="W1486" s="70">
        <v>82.979927021033092</v>
      </c>
      <c r="X1486" s="70">
        <v>77.542839703686866</v>
      </c>
      <c r="Y1486" s="70">
        <v>75.855206813832424</v>
      </c>
      <c r="Z1486" s="71">
        <v>72.264526118201687</v>
      </c>
      <c r="AA1486" s="71">
        <v>74.292167041349771</v>
      </c>
      <c r="AB1486" s="71">
        <v>131.42138346402655</v>
      </c>
      <c r="AC1486" s="71">
        <v>77.58748596876454</v>
      </c>
      <c r="AD1486" s="71">
        <v>74.156262793935454</v>
      </c>
      <c r="AE1486" s="71">
        <v>96.629859501279867</v>
      </c>
      <c r="AF1486" s="71">
        <v>94.904099959696126</v>
      </c>
      <c r="AG1486" s="71">
        <v>106.58992800221429</v>
      </c>
      <c r="AH1486" s="71">
        <v>118.46609671325845</v>
      </c>
      <c r="AI1486" s="71">
        <v>122.93098291491442</v>
      </c>
      <c r="AJ1486" s="71">
        <v>-30.287534949016059</v>
      </c>
      <c r="AK1486" s="71">
        <v>-41.702926843388887</v>
      </c>
      <c r="AL1486" s="71">
        <v>-27.553743223267478</v>
      </c>
      <c r="AM1486" s="71">
        <v>-36.986223167941432</v>
      </c>
      <c r="AN1486" s="71">
        <v>-51.193166480836496</v>
      </c>
      <c r="AO1486" s="71">
        <v>-13.072291427953997</v>
      </c>
      <c r="AP1486" s="71">
        <v>-19.304079046325363</v>
      </c>
      <c r="AQ1486" s="71">
        <v>-6.2341803011834678</v>
      </c>
      <c r="AR1486" s="71">
        <v>83.424093154453843</v>
      </c>
      <c r="AS1486" s="71">
        <v>-22.263236315742496</v>
      </c>
      <c r="AT1486" s="71">
        <v>37.113806489916243</v>
      </c>
      <c r="AU1486" s="71">
        <v>48.179141151319271</v>
      </c>
      <c r="AV1486" s="72">
        <v>51.307931971482205</v>
      </c>
      <c r="AW1486" s="73">
        <v>-77457.459999999992</v>
      </c>
      <c r="AX1486" s="73">
        <v>-119574.25999999998</v>
      </c>
      <c r="AY1486" s="73">
        <v>-65541.830000000016</v>
      </c>
      <c r="AZ1486" s="73">
        <v>-108585.96999999997</v>
      </c>
      <c r="BA1486" s="73">
        <v>-214321.63</v>
      </c>
      <c r="BB1486" s="73">
        <v>-51664.020000000019</v>
      </c>
      <c r="BC1486" s="73">
        <v>-48332.52999999997</v>
      </c>
      <c r="BD1486" s="73">
        <v>-10727.26999999999</v>
      </c>
      <c r="BE1486" s="73">
        <v>138086.01999999999</v>
      </c>
      <c r="BF1486" s="73">
        <v>-55774.670000000013</v>
      </c>
      <c r="BG1486" s="73">
        <v>56111.310000000027</v>
      </c>
      <c r="BH1486" s="73">
        <v>80203.849999999977</v>
      </c>
      <c r="BI1486" s="73">
        <v>48766.449999999983</v>
      </c>
      <c r="BJ1486" s="71">
        <v>10.775864801224296</v>
      </c>
      <c r="BK1486" s="71">
        <v>20.835686725305706</v>
      </c>
      <c r="BL1486" s="71">
        <v>20.630311927873667</v>
      </c>
      <c r="BM1486" s="71">
        <v>18.620580772626496</v>
      </c>
      <c r="BN1486" s="71">
        <v>14.257967966167353</v>
      </c>
      <c r="BO1486" s="71">
        <v>10.632800886331594</v>
      </c>
      <c r="BP1486" s="71">
        <v>17.905516719131708</v>
      </c>
      <c r="BQ1486" s="71">
        <v>23.285383726503277</v>
      </c>
      <c r="BR1486" s="72">
        <v>23.82107908101964</v>
      </c>
      <c r="BS1486" s="72">
        <v>19.144851021062571</v>
      </c>
      <c r="BT1486" s="71">
        <v>20.889660896355487</v>
      </c>
      <c r="BU1486" s="71">
        <v>19.75626844351855</v>
      </c>
      <c r="BV1486" s="71">
        <v>20.078573211419261</v>
      </c>
      <c r="BW1486" s="71">
        <v>19.463487230714644</v>
      </c>
      <c r="BX1486" s="75">
        <v>3024</v>
      </c>
      <c r="BY1486" s="75">
        <v>2865</v>
      </c>
      <c r="BZ1486" s="75">
        <v>2783</v>
      </c>
      <c r="CA1486" s="75">
        <v>2799</v>
      </c>
      <c r="CB1486" s="75">
        <v>3381</v>
      </c>
      <c r="CC1486" s="75">
        <v>6176</v>
      </c>
      <c r="CD1486" s="75">
        <v>3539</v>
      </c>
      <c r="CE1486" s="75">
        <v>2947</v>
      </c>
      <c r="CF1486" s="75">
        <v>4975</v>
      </c>
      <c r="CG1486" s="75">
        <v>3648</v>
      </c>
      <c r="CH1486" s="75">
        <v>3839</v>
      </c>
      <c r="CI1486" s="75">
        <v>4252</v>
      </c>
      <c r="CJ1486" s="75">
        <v>2545</v>
      </c>
      <c r="CK1486" s="75">
        <v>25745</v>
      </c>
      <c r="CL1486" s="73">
        <v>594595.17000000016</v>
      </c>
      <c r="CM1486" s="73">
        <v>598992.2300000001</v>
      </c>
      <c r="CN1486" s="73">
        <v>578039.95000000007</v>
      </c>
      <c r="CO1486" s="73">
        <v>657914.99999999977</v>
      </c>
      <c r="CP1486" s="73">
        <v>779902.47000000009</v>
      </c>
      <c r="CQ1486" s="73">
        <v>600266.02</v>
      </c>
      <c r="CR1486" s="73">
        <v>645231.76000000013</v>
      </c>
      <c r="CS1486" s="73">
        <v>642093.25</v>
      </c>
      <c r="CT1486" s="73">
        <v>625671.38</v>
      </c>
      <c r="CU1486" s="73">
        <v>748868.32</v>
      </c>
      <c r="CV1486" s="73">
        <v>723361.94999999972</v>
      </c>
      <c r="CW1486" s="73">
        <v>558448.9700000002</v>
      </c>
      <c r="CX1486" s="73">
        <v>586222.98</v>
      </c>
      <c r="CY1486" s="77"/>
      <c r="CZ1486" s="4">
        <v>1540</v>
      </c>
      <c r="DA1486" s="76" t="str">
        <f t="shared" si="52"/>
        <v>1540</v>
      </c>
      <c r="DB1486" s="71">
        <v>0.34765872727972241</v>
      </c>
      <c r="DC1486" s="71">
        <v>1.0897297652048481</v>
      </c>
      <c r="DD1486" s="71">
        <v>0.46759646068412714</v>
      </c>
      <c r="DE1486" s="71">
        <v>0.22010034193702027</v>
      </c>
      <c r="DF1486" s="71">
        <v>0.41770583833368669</v>
      </c>
      <c r="DG1486" s="71">
        <v>0.21624756935547737</v>
      </c>
      <c r="DH1486" s="71">
        <v>3.5981941974641142E-2</v>
      </c>
      <c r="DI1486" s="71">
        <v>0.25101326693274917</v>
      </c>
      <c r="DJ1486" s="71">
        <v>0.62106921077186117</v>
      </c>
      <c r="DK1486" s="71">
        <v>0.49249477144907283</v>
      </c>
      <c r="DL1486" s="71">
        <v>6.0272013296313688E-2</v>
      </c>
      <c r="DM1486" s="71">
        <v>0.29626340138155927</v>
      </c>
      <c r="DN1486" s="71">
        <v>5.8141632079531977E-2</v>
      </c>
      <c r="DO1486" s="71">
        <v>0.29117754072170893</v>
      </c>
      <c r="DQ1486" s="71"/>
      <c r="DR1486" s="71"/>
      <c r="DS1486" s="71"/>
      <c r="DT1486" s="71"/>
      <c r="DU1486" s="71"/>
      <c r="DV1486" s="71"/>
      <c r="DW1486" s="71"/>
      <c r="DX1486" s="71"/>
      <c r="DY1486" s="71"/>
      <c r="DZ1486" s="71"/>
      <c r="EA1486" s="71"/>
      <c r="EB1486" s="71"/>
      <c r="EC1486" s="71"/>
      <c r="ED1486" s="71"/>
    </row>
    <row r="1487" spans="1:134">
      <c r="A1487" s="4">
        <v>1550</v>
      </c>
      <c r="B1487" s="46" t="s">
        <v>11110</v>
      </c>
      <c r="C1487" s="65" t="str">
        <f t="shared" si="51"/>
        <v>1550</v>
      </c>
      <c r="D1487" s="69">
        <v>188340.26</v>
      </c>
      <c r="E1487" s="68">
        <v>2360429.0200000005</v>
      </c>
      <c r="F1487" s="68">
        <v>41402.410000000003</v>
      </c>
      <c r="G1487" s="69">
        <v>83291.340000000317</v>
      </c>
      <c r="H1487" s="70">
        <v>85.542759700130773</v>
      </c>
      <c r="I1487" s="70">
        <v>3.6577208629739122</v>
      </c>
      <c r="J1487" s="69">
        <v>287230.53999999998</v>
      </c>
      <c r="K1487" s="69">
        <v>293347.44999999995</v>
      </c>
      <c r="L1487" s="69">
        <v>271857.93999999994</v>
      </c>
      <c r="M1487" s="69">
        <v>356925.28999999992</v>
      </c>
      <c r="N1487" s="69">
        <v>495447.25999999995</v>
      </c>
      <c r="O1487" s="69">
        <v>563559.26999999979</v>
      </c>
      <c r="P1487" s="69">
        <v>360725.33999999997</v>
      </c>
      <c r="Q1487" s="69">
        <v>294122.07</v>
      </c>
      <c r="R1487" s="69">
        <v>519073.93999999994</v>
      </c>
      <c r="S1487" s="69">
        <v>292298.11</v>
      </c>
      <c r="T1487" s="69">
        <v>361085.81999999989</v>
      </c>
      <c r="U1487" s="69">
        <v>344783.48</v>
      </c>
      <c r="V1487" s="69">
        <v>188340.26</v>
      </c>
      <c r="W1487" s="70">
        <v>79.304254697431233</v>
      </c>
      <c r="X1487" s="70">
        <v>82.778502551779923</v>
      </c>
      <c r="Y1487" s="70">
        <v>84.946372579300629</v>
      </c>
      <c r="Z1487" s="71">
        <v>90.450756534657316</v>
      </c>
      <c r="AA1487" s="71">
        <v>126.12590040758708</v>
      </c>
      <c r="AB1487" s="71">
        <v>109.20247668887133</v>
      </c>
      <c r="AC1487" s="71">
        <v>91.892488460201989</v>
      </c>
      <c r="AD1487" s="71">
        <v>69.249086107793062</v>
      </c>
      <c r="AE1487" s="71">
        <v>76.897768887732781</v>
      </c>
      <c r="AF1487" s="71">
        <v>82.196237488596523</v>
      </c>
      <c r="AG1487" s="71">
        <v>91.696600586170717</v>
      </c>
      <c r="AH1487" s="71">
        <v>101.24711678927916</v>
      </c>
      <c r="AI1487" s="71">
        <v>106.33153569263685</v>
      </c>
      <c r="AJ1487" s="71">
        <v>-24.351073253797175</v>
      </c>
      <c r="AK1487" s="71">
        <v>-31.381222272574028</v>
      </c>
      <c r="AL1487" s="71">
        <v>-29.925872063613134</v>
      </c>
      <c r="AM1487" s="71">
        <v>-28.289813752368119</v>
      </c>
      <c r="AN1487" s="71">
        <v>-9.9133403179897499</v>
      </c>
      <c r="AO1487" s="71">
        <v>-18.564120116373317</v>
      </c>
      <c r="AP1487" s="71">
        <v>-4.3632989146699552</v>
      </c>
      <c r="AQ1487" s="71">
        <v>-11.33165192654686</v>
      </c>
      <c r="AR1487" s="71">
        <v>24.602350078455881</v>
      </c>
      <c r="AS1487" s="71">
        <v>-33.782453405641647</v>
      </c>
      <c r="AT1487" s="71">
        <v>20.028808045191091</v>
      </c>
      <c r="AU1487" s="71">
        <v>31.361805997433834</v>
      </c>
      <c r="AV1487" s="72">
        <v>28.176817613705385</v>
      </c>
      <c r="AW1487" s="73">
        <v>-92458.310000000172</v>
      </c>
      <c r="AX1487" s="73">
        <v>-134155.72000000003</v>
      </c>
      <c r="AY1487" s="73">
        <v>-116099.71000000008</v>
      </c>
      <c r="AZ1487" s="73">
        <v>-140807.75000000006</v>
      </c>
      <c r="BA1487" s="73">
        <v>-54520.140000000072</v>
      </c>
      <c r="BB1487" s="73">
        <v>-118387.92000000016</v>
      </c>
      <c r="BC1487" s="73">
        <v>-16457.619999999995</v>
      </c>
      <c r="BD1487" s="73">
        <v>-37588.259999999951</v>
      </c>
      <c r="BE1487" s="73">
        <v>102489.55000000005</v>
      </c>
      <c r="BF1487" s="73">
        <v>-149122.82</v>
      </c>
      <c r="BG1487" s="73">
        <v>60253.189999999944</v>
      </c>
      <c r="BH1487" s="73">
        <v>82314.890000000014</v>
      </c>
      <c r="BI1487" s="73">
        <v>41402.410000000003</v>
      </c>
      <c r="BJ1487" s="71">
        <v>24.093923684191946</v>
      </c>
      <c r="BK1487" s="71">
        <v>20.851855944715279</v>
      </c>
      <c r="BL1487" s="71">
        <v>22.848856028276764</v>
      </c>
      <c r="BM1487" s="71">
        <v>21.478890514883435</v>
      </c>
      <c r="BN1487" s="71">
        <v>10.560802095809214</v>
      </c>
      <c r="BO1487" s="71">
        <v>13.147960869909983</v>
      </c>
      <c r="BP1487" s="71">
        <v>23.62850416631829</v>
      </c>
      <c r="BQ1487" s="71">
        <v>27.00423317450792</v>
      </c>
      <c r="BR1487" s="72">
        <v>22.620470925830524</v>
      </c>
      <c r="BS1487" s="72">
        <v>22.014041928198576</v>
      </c>
      <c r="BT1487" s="71">
        <v>21.098954777423131</v>
      </c>
      <c r="BU1487" s="71">
        <v>22.321817127763257</v>
      </c>
      <c r="BV1487" s="71">
        <v>22.894531808485187</v>
      </c>
      <c r="BW1487" s="71">
        <v>21.497772626824883</v>
      </c>
      <c r="BX1487" s="75">
        <v>5565</v>
      </c>
      <c r="BY1487" s="75">
        <v>5456</v>
      </c>
      <c r="BZ1487" s="75">
        <v>5215</v>
      </c>
      <c r="CA1487" s="75">
        <v>6065</v>
      </c>
      <c r="CB1487" s="75">
        <v>8260</v>
      </c>
      <c r="CC1487" s="75">
        <v>10212</v>
      </c>
      <c r="CD1487" s="75">
        <v>6867</v>
      </c>
      <c r="CE1487" s="75">
        <v>5941</v>
      </c>
      <c r="CF1487" s="75">
        <v>9671</v>
      </c>
      <c r="CG1487" s="75">
        <v>6000</v>
      </c>
      <c r="CH1487" s="75">
        <v>7158</v>
      </c>
      <c r="CI1487" s="75">
        <v>6817</v>
      </c>
      <c r="CJ1487" s="75">
        <v>3701</v>
      </c>
      <c r="CK1487" s="75">
        <v>46155</v>
      </c>
      <c r="CL1487" s="73">
        <v>724088.57999999984</v>
      </c>
      <c r="CM1487" s="73">
        <v>726784.88999999978</v>
      </c>
      <c r="CN1487" s="73">
        <v>708386.70999999973</v>
      </c>
      <c r="CO1487" s="73">
        <v>806224.24</v>
      </c>
      <c r="CP1487" s="73">
        <v>803198.47999999963</v>
      </c>
      <c r="CQ1487" s="73">
        <v>653054.22999999986</v>
      </c>
      <c r="CR1487" s="73">
        <v>666884.53</v>
      </c>
      <c r="CS1487" s="73">
        <v>866175.50999999978</v>
      </c>
      <c r="CT1487" s="73">
        <v>762453.39999999991</v>
      </c>
      <c r="CU1487" s="73">
        <v>755717.94</v>
      </c>
      <c r="CV1487" s="73">
        <v>673246.81</v>
      </c>
      <c r="CW1487" s="73">
        <v>738531.13000000012</v>
      </c>
      <c r="CX1487" s="73">
        <v>753505.12000000023</v>
      </c>
      <c r="CY1487" s="77"/>
      <c r="CZ1487" s="4">
        <v>1550</v>
      </c>
      <c r="DA1487" s="76" t="str">
        <f t="shared" si="52"/>
        <v>1550</v>
      </c>
      <c r="DB1487" s="71">
        <v>0.87751638600966175</v>
      </c>
      <c r="DC1487" s="71">
        <v>2.1026817090331233</v>
      </c>
      <c r="DD1487" s="71">
        <v>0.72719385849144003</v>
      </c>
      <c r="DE1487" s="71">
        <v>0.56131767777427666</v>
      </c>
      <c r="DF1487" s="71">
        <v>0.57929457740892076</v>
      </c>
      <c r="DG1487" s="71">
        <v>0.6229557566141839</v>
      </c>
      <c r="DH1487" s="71">
        <v>0.27843104874946378</v>
      </c>
      <c r="DI1487" s="71">
        <v>0.28176478248605463</v>
      </c>
      <c r="DJ1487" s="71">
        <v>0.14313322573533746</v>
      </c>
      <c r="DK1487" s="71">
        <v>8.8306749187824413E-2</v>
      </c>
      <c r="DL1487" s="71">
        <v>0.15465319826984958</v>
      </c>
      <c r="DM1487" s="71">
        <v>0.18744784160790531</v>
      </c>
      <c r="DN1487" s="71">
        <v>0.1945157576444492</v>
      </c>
      <c r="DO1487" s="71">
        <v>0.18679057583288577</v>
      </c>
      <c r="DQ1487" s="71"/>
      <c r="DR1487" s="71"/>
      <c r="DS1487" s="71"/>
      <c r="DT1487" s="71"/>
      <c r="DU1487" s="71"/>
      <c r="DV1487" s="71"/>
      <c r="DW1487" s="71"/>
      <c r="DX1487" s="71"/>
      <c r="DY1487" s="71"/>
      <c r="DZ1487" s="71"/>
      <c r="EA1487" s="71"/>
      <c r="EB1487" s="71"/>
      <c r="EC1487" s="71"/>
      <c r="ED1487" s="71"/>
    </row>
    <row r="1488" spans="1:134">
      <c r="A1488" s="4">
        <v>5391</v>
      </c>
      <c r="B1488" s="46" t="s">
        <v>11116</v>
      </c>
      <c r="C1488" s="65" t="str">
        <f t="shared" si="51"/>
        <v>5391</v>
      </c>
      <c r="D1488" s="69">
        <v>187634.61000000002</v>
      </c>
      <c r="E1488" s="68">
        <v>2065844.64</v>
      </c>
      <c r="F1488" s="68">
        <v>43200.030000000028</v>
      </c>
      <c r="G1488" s="69">
        <v>547270.54</v>
      </c>
      <c r="H1488" s="70">
        <v>110.25860454903776</v>
      </c>
      <c r="I1488" s="70">
        <v>36.038448173190908</v>
      </c>
      <c r="J1488" s="69">
        <v>280030.38999999996</v>
      </c>
      <c r="K1488" s="69">
        <v>240394.56999999995</v>
      </c>
      <c r="L1488" s="69">
        <v>235631.58999999997</v>
      </c>
      <c r="M1488" s="69">
        <v>285007.06999999995</v>
      </c>
      <c r="N1488" s="69">
        <v>370263.41</v>
      </c>
      <c r="O1488" s="69">
        <v>420858.82</v>
      </c>
      <c r="P1488" s="69">
        <v>256821.09</v>
      </c>
      <c r="Q1488" s="69">
        <v>232385.65999999997</v>
      </c>
      <c r="R1488" s="69">
        <v>403875.37999999989</v>
      </c>
      <c r="S1488" s="69">
        <v>301893.57999999996</v>
      </c>
      <c r="T1488" s="69">
        <v>353242.14</v>
      </c>
      <c r="U1488" s="69">
        <v>329992.18000000011</v>
      </c>
      <c r="V1488" s="69">
        <v>187634.61000000002</v>
      </c>
      <c r="W1488" s="70">
        <v>116.18719313624624</v>
      </c>
      <c r="X1488" s="70">
        <v>73.052499002844286</v>
      </c>
      <c r="Y1488" s="70">
        <v>101.08728133496669</v>
      </c>
      <c r="Z1488" s="71">
        <v>95.721644842090868</v>
      </c>
      <c r="AA1488" s="71">
        <v>109.91686560478244</v>
      </c>
      <c r="AB1488" s="71">
        <v>123.22455466858963</v>
      </c>
      <c r="AC1488" s="71">
        <v>118.84983905799984</v>
      </c>
      <c r="AD1488" s="71">
        <v>104.92038193935558</v>
      </c>
      <c r="AE1488" s="71">
        <v>106.94084132223578</v>
      </c>
      <c r="AF1488" s="71">
        <v>112.55107640300285</v>
      </c>
      <c r="AG1488" s="71">
        <v>114.47571519229042</v>
      </c>
      <c r="AH1488" s="71">
        <v>98.715696895878395</v>
      </c>
      <c r="AI1488" s="71">
        <v>127.37429564603838</v>
      </c>
      <c r="AJ1488" s="71">
        <v>10.646315749129576</v>
      </c>
      <c r="AK1488" s="71">
        <v>-9.2751189998420251</v>
      </c>
      <c r="AL1488" s="71">
        <v>-8.6813553451004051</v>
      </c>
      <c r="AM1488" s="71">
        <v>-18.530377639207295</v>
      </c>
      <c r="AN1488" s="71">
        <v>-13.178222064595168</v>
      </c>
      <c r="AO1488" s="71">
        <v>4.2222667042058681</v>
      </c>
      <c r="AP1488" s="71">
        <v>19.079852620181526</v>
      </c>
      <c r="AQ1488" s="71">
        <v>26.674650642025032</v>
      </c>
      <c r="AR1488" s="71">
        <v>59.790241455438739</v>
      </c>
      <c r="AS1488" s="71">
        <v>7.7265447490738381</v>
      </c>
      <c r="AT1488" s="71">
        <v>38.828616474554224</v>
      </c>
      <c r="AU1488" s="71">
        <v>75.922167203481976</v>
      </c>
      <c r="AV1488" s="72">
        <v>29.909755683161208</v>
      </c>
      <c r="AW1488" s="73">
        <v>26944.339999999938</v>
      </c>
      <c r="AX1488" s="73">
        <v>-24576.370000000054</v>
      </c>
      <c r="AY1488" s="73">
        <v>-22400.70000000007</v>
      </c>
      <c r="AZ1488" s="73">
        <v>-64825.25</v>
      </c>
      <c r="BA1488" s="73">
        <v>-56198.150000000023</v>
      </c>
      <c r="BB1488" s="73">
        <v>24832.380000000121</v>
      </c>
      <c r="BC1488" s="73">
        <v>41149.76999999999</v>
      </c>
      <c r="BD1488" s="73">
        <v>48934.860000000015</v>
      </c>
      <c r="BE1488" s="73">
        <v>151121.90999999986</v>
      </c>
      <c r="BF1488" s="73">
        <v>21652.919999999867</v>
      </c>
      <c r="BG1488" s="73">
        <v>98797.379999999976</v>
      </c>
      <c r="BH1488" s="73">
        <v>142413.67000000013</v>
      </c>
      <c r="BI1488" s="73">
        <v>43200.030000000028</v>
      </c>
      <c r="BJ1488" s="71">
        <v>10.083847412705902</v>
      </c>
      <c r="BK1488" s="71">
        <v>9.0437632066652665</v>
      </c>
      <c r="BL1488" s="71">
        <v>10.089166330182977</v>
      </c>
      <c r="BM1488" s="71">
        <v>12.114832506873336</v>
      </c>
      <c r="BN1488" s="71">
        <v>3.2714534281078151</v>
      </c>
      <c r="BO1488" s="71">
        <v>7.9426486759691262</v>
      </c>
      <c r="BP1488" s="71">
        <v>15.257085643307638</v>
      </c>
      <c r="BQ1488" s="71">
        <v>15.411383842761611</v>
      </c>
      <c r="BR1488" s="72">
        <v>13.083801267582404</v>
      </c>
      <c r="BS1488" s="72">
        <v>11.462567162409758</v>
      </c>
      <c r="BT1488" s="71">
        <v>12.512988765749295</v>
      </c>
      <c r="BU1488" s="71">
        <v>10.730629945087866</v>
      </c>
      <c r="BV1488" s="71">
        <v>11.261182851541147</v>
      </c>
      <c r="BW1488" s="71">
        <v>11.446788828772855</v>
      </c>
      <c r="BX1488" s="75">
        <v>4333</v>
      </c>
      <c r="BY1488" s="75">
        <v>3689</v>
      </c>
      <c r="BZ1488" s="75">
        <v>4102</v>
      </c>
      <c r="CA1488" s="75">
        <v>4343</v>
      </c>
      <c r="CB1488" s="75">
        <v>5421</v>
      </c>
      <c r="CC1488" s="75">
        <v>6263</v>
      </c>
      <c r="CD1488" s="75">
        <v>3999</v>
      </c>
      <c r="CE1488" s="75">
        <v>4198</v>
      </c>
      <c r="CF1488" s="75">
        <v>7389</v>
      </c>
      <c r="CG1488" s="75">
        <v>5606</v>
      </c>
      <c r="CH1488" s="75">
        <v>6229</v>
      </c>
      <c r="CI1488" s="75">
        <v>5946</v>
      </c>
      <c r="CJ1488" s="75">
        <v>3182</v>
      </c>
      <c r="CK1488" s="75">
        <v>36549</v>
      </c>
      <c r="CL1488" s="73">
        <v>496872.44000000018</v>
      </c>
      <c r="CM1488" s="73">
        <v>526823.88</v>
      </c>
      <c r="CN1488" s="73">
        <v>592509.90999999992</v>
      </c>
      <c r="CO1488" s="73">
        <v>601602.90999999992</v>
      </c>
      <c r="CP1488" s="73">
        <v>589788.27000000014</v>
      </c>
      <c r="CQ1488" s="73">
        <v>469463.11000000004</v>
      </c>
      <c r="CR1488" s="73">
        <v>450530.41</v>
      </c>
      <c r="CS1488" s="73">
        <v>588117.92999999993</v>
      </c>
      <c r="CT1488" s="73">
        <v>484465.86</v>
      </c>
      <c r="CU1488" s="73">
        <v>459993.06</v>
      </c>
      <c r="CV1488" s="73">
        <v>423228.42999999988</v>
      </c>
      <c r="CW1488" s="73">
        <v>411372.07000000007</v>
      </c>
      <c r="CX1488" s="73">
        <v>442358.00999999995</v>
      </c>
      <c r="CY1488" s="77"/>
      <c r="CZ1488" s="4">
        <v>5391</v>
      </c>
      <c r="DA1488" s="76" t="str">
        <f t="shared" si="52"/>
        <v>5391</v>
      </c>
      <c r="DB1488" s="71">
        <v>10.30285899280161</v>
      </c>
      <c r="DC1488" s="71">
        <v>12.504877111693114</v>
      </c>
      <c r="DD1488" s="71">
        <v>4.5436645596066594</v>
      </c>
      <c r="DE1488" s="71">
        <v>0.86678332545074466</v>
      </c>
      <c r="DF1488" s="71">
        <v>1.834689076326149</v>
      </c>
      <c r="DG1488" s="71">
        <v>1.5847337395517069</v>
      </c>
      <c r="DH1488" s="71">
        <v>1.6000520787295736</v>
      </c>
      <c r="DI1488" s="71">
        <v>3.065335770586012</v>
      </c>
      <c r="DJ1488" s="71">
        <v>1.6695393872358486</v>
      </c>
      <c r="DK1488" s="71">
        <v>1.3717381645405013</v>
      </c>
      <c r="DL1488" s="71">
        <v>1.1413921365630535</v>
      </c>
      <c r="DM1488" s="71">
        <v>1.1599277533088295</v>
      </c>
      <c r="DN1488" s="72">
        <v>1.3681224239882233</v>
      </c>
      <c r="DO1488" s="71">
        <v>1.5760718857965446</v>
      </c>
      <c r="DQ1488" s="71"/>
      <c r="DR1488" s="71"/>
      <c r="DS1488" s="71"/>
      <c r="DT1488" s="71"/>
      <c r="DU1488" s="71"/>
      <c r="DV1488" s="71"/>
      <c r="DW1488" s="71"/>
      <c r="DX1488" s="71"/>
      <c r="DY1488" s="71"/>
      <c r="DZ1488" s="71"/>
      <c r="EA1488" s="71"/>
      <c r="EB1488" s="71"/>
      <c r="EC1488" s="71"/>
      <c r="ED1488" s="71"/>
    </row>
    <row r="1489" spans="1:134">
      <c r="A1489" s="4">
        <v>1530</v>
      </c>
      <c r="B1489" s="46" t="s">
        <v>11123</v>
      </c>
      <c r="C1489" s="65" t="str">
        <f t="shared" si="51"/>
        <v>1530</v>
      </c>
      <c r="D1489" s="69">
        <v>193938.38</v>
      </c>
      <c r="E1489" s="68">
        <v>2115030.2000000002</v>
      </c>
      <c r="F1489" s="68">
        <v>31770.670000000042</v>
      </c>
      <c r="G1489" s="69">
        <v>332166.03000000049</v>
      </c>
      <c r="H1489" s="70">
        <v>98.939075536816873</v>
      </c>
      <c r="I1489" s="70">
        <v>18.631034017583104</v>
      </c>
      <c r="J1489" s="69">
        <v>295105.11</v>
      </c>
      <c r="K1489" s="69">
        <v>252245.07</v>
      </c>
      <c r="L1489" s="69">
        <v>256548.77999999997</v>
      </c>
      <c r="M1489" s="69">
        <v>312468.61999999994</v>
      </c>
      <c r="N1489" s="69">
        <v>402294.1399999999</v>
      </c>
      <c r="O1489" s="69">
        <v>495319.32999999984</v>
      </c>
      <c r="P1489" s="69">
        <v>301155.90999999997</v>
      </c>
      <c r="Q1489" s="69">
        <v>262448.18</v>
      </c>
      <c r="R1489" s="69">
        <v>420249.9</v>
      </c>
      <c r="S1489" s="69">
        <v>303209.64999999997</v>
      </c>
      <c r="T1489" s="69">
        <v>319158.05</v>
      </c>
      <c r="U1489" s="69">
        <v>314870.13</v>
      </c>
      <c r="V1489" s="69">
        <v>193938.38</v>
      </c>
      <c r="W1489" s="70">
        <v>106.4045122664412</v>
      </c>
      <c r="X1489" s="70">
        <v>90.176722661100797</v>
      </c>
      <c r="Y1489" s="70">
        <v>94.034360681661042</v>
      </c>
      <c r="Z1489" s="71">
        <v>93.818207901580493</v>
      </c>
      <c r="AA1489" s="71">
        <v>107.12143416062713</v>
      </c>
      <c r="AB1489" s="71">
        <v>117.17023932453526</v>
      </c>
      <c r="AC1489" s="71">
        <v>91.683370024938299</v>
      </c>
      <c r="AD1489" s="71">
        <v>83.635648796405178</v>
      </c>
      <c r="AE1489" s="71">
        <v>105.57722945145815</v>
      </c>
      <c r="AF1489" s="71">
        <v>99.730072309368921</v>
      </c>
      <c r="AG1489" s="71">
        <v>105.53567981228792</v>
      </c>
      <c r="AH1489" s="71">
        <v>104.93881303523284</v>
      </c>
      <c r="AI1489" s="71">
        <v>101.59801060276349</v>
      </c>
      <c r="AJ1489" s="71">
        <v>-19.303216809032055</v>
      </c>
      <c r="AK1489" s="71">
        <v>-29.785529779993226</v>
      </c>
      <c r="AL1489" s="71">
        <v>-30.356294872116806</v>
      </c>
      <c r="AM1489" s="71">
        <v>-28.76760226728252</v>
      </c>
      <c r="AN1489" s="71">
        <v>-19.937747557513486</v>
      </c>
      <c r="AO1489" s="71">
        <v>-3.2772010197813617</v>
      </c>
      <c r="AP1489" s="71">
        <v>-6.2548821057264554</v>
      </c>
      <c r="AQ1489" s="71">
        <v>4.7055465719298306</v>
      </c>
      <c r="AR1489" s="71">
        <v>71.65911257466513</v>
      </c>
      <c r="AS1489" s="71">
        <v>-9.842583976789598</v>
      </c>
      <c r="AT1489" s="71">
        <v>35.99334550616711</v>
      </c>
      <c r="AU1489" s="71">
        <v>35.149714935387252</v>
      </c>
      <c r="AV1489" s="72">
        <v>19.591242917594421</v>
      </c>
      <c r="AW1489" s="73">
        <v>-70591.140000000072</v>
      </c>
      <c r="AX1489" s="73">
        <v>-107004.34000000003</v>
      </c>
      <c r="AY1489" s="73">
        <v>-111824.47000000009</v>
      </c>
      <c r="AZ1489" s="73">
        <v>-126192.20000000013</v>
      </c>
      <c r="BA1489" s="73">
        <v>-100182.53000000009</v>
      </c>
      <c r="BB1489" s="73">
        <v>691.519999999844</v>
      </c>
      <c r="BC1489" s="73">
        <v>-20093.789999999863</v>
      </c>
      <c r="BD1489" s="73">
        <v>11794.619999999937</v>
      </c>
      <c r="BE1489" s="73">
        <v>175433.36000000002</v>
      </c>
      <c r="BF1489" s="73">
        <v>-33101.729999999981</v>
      </c>
      <c r="BG1489" s="73">
        <v>84471.52999999997</v>
      </c>
      <c r="BH1489" s="73">
        <v>81891.370000000024</v>
      </c>
      <c r="BI1489" s="73">
        <v>31770.670000000042</v>
      </c>
      <c r="BJ1489" s="71">
        <v>21.382446596349549</v>
      </c>
      <c r="BK1489" s="71">
        <v>13.231002080276056</v>
      </c>
      <c r="BL1489" s="71">
        <v>14.794173211349356</v>
      </c>
      <c r="BM1489" s="71">
        <v>19.46875697325542</v>
      </c>
      <c r="BN1489" s="71">
        <v>7.9010561428149302</v>
      </c>
      <c r="BO1489" s="71">
        <v>12.43667379933086</v>
      </c>
      <c r="BP1489" s="71">
        <v>21.263884000278292</v>
      </c>
      <c r="BQ1489" s="71">
        <v>19.913768162486825</v>
      </c>
      <c r="BR1489" s="72">
        <v>19.869341146152252</v>
      </c>
      <c r="BS1489" s="72">
        <v>17.752436954905487</v>
      </c>
      <c r="BT1489" s="71">
        <v>18.89859475574514</v>
      </c>
      <c r="BU1489" s="71">
        <v>20.036709996922948</v>
      </c>
      <c r="BV1489" s="71">
        <v>19.961025177785739</v>
      </c>
      <c r="BW1489" s="71">
        <v>18.265958783247363</v>
      </c>
      <c r="BX1489" s="75">
        <v>6518</v>
      </c>
      <c r="BY1489" s="75">
        <v>5289</v>
      </c>
      <c r="BZ1489" s="75">
        <v>5616</v>
      </c>
      <c r="CA1489" s="75">
        <v>6747</v>
      </c>
      <c r="CB1489" s="75">
        <v>8032</v>
      </c>
      <c r="CC1489" s="75">
        <v>9802</v>
      </c>
      <c r="CD1489" s="75">
        <v>7020</v>
      </c>
      <c r="CE1489" s="75">
        <v>6312</v>
      </c>
      <c r="CF1489" s="75">
        <v>8966</v>
      </c>
      <c r="CG1489" s="75">
        <v>7016</v>
      </c>
      <c r="CH1489" s="75">
        <v>6930</v>
      </c>
      <c r="CI1489" s="75">
        <v>7305</v>
      </c>
      <c r="CJ1489" s="75">
        <v>4242</v>
      </c>
      <c r="CK1489" s="75">
        <v>47791</v>
      </c>
      <c r="CL1489" s="73">
        <v>796925.04</v>
      </c>
      <c r="CM1489" s="73">
        <v>770352.04999999993</v>
      </c>
      <c r="CN1489" s="73">
        <v>756763.51000000013</v>
      </c>
      <c r="CO1489" s="73">
        <v>805873.10000000009</v>
      </c>
      <c r="CP1489" s="73">
        <v>853552.09000000008</v>
      </c>
      <c r="CQ1489" s="73">
        <v>693685.31999999983</v>
      </c>
      <c r="CR1489" s="73">
        <v>737832.44999999984</v>
      </c>
      <c r="CS1489" s="73">
        <v>860421.16</v>
      </c>
      <c r="CT1489" s="73">
        <v>793596.89000000013</v>
      </c>
      <c r="CU1489" s="73">
        <v>760977.1</v>
      </c>
      <c r="CV1489" s="73">
        <v>811145.0399999998</v>
      </c>
      <c r="CW1489" s="73">
        <v>792601.41999999993</v>
      </c>
      <c r="CX1489" s="73">
        <v>786066.87999999989</v>
      </c>
      <c r="CY1489" s="77"/>
      <c r="CZ1489" s="4">
        <v>1530</v>
      </c>
      <c r="DA1489" s="76" t="str">
        <f t="shared" si="52"/>
        <v>1530</v>
      </c>
      <c r="DB1489" s="71">
        <v>2.9670829316873077</v>
      </c>
      <c r="DC1489" s="71">
        <v>4.0072310688239163</v>
      </c>
      <c r="DD1489" s="71">
        <v>1.3252628072929935</v>
      </c>
      <c r="DE1489" s="71">
        <v>0.50718774993642246</v>
      </c>
      <c r="DF1489" s="71">
        <v>0.81679845547846552</v>
      </c>
      <c r="DG1489" s="71">
        <v>0.2846277662708136</v>
      </c>
      <c r="DH1489" s="71">
        <v>0.3492141859288459</v>
      </c>
      <c r="DI1489" s="71">
        <v>0.18208095097599694</v>
      </c>
      <c r="DJ1489" s="71">
        <v>0.55270840598874771</v>
      </c>
      <c r="DK1489" s="71">
        <v>0.13527182625854783</v>
      </c>
      <c r="DL1489" s="71">
        <v>0.32589590427498261</v>
      </c>
      <c r="DM1489" s="71">
        <v>7.0591983827019242E-2</v>
      </c>
      <c r="DN1489" s="72">
        <v>0.13505722661256428</v>
      </c>
      <c r="DO1489" s="71">
        <v>0.27367335750816302</v>
      </c>
      <c r="DQ1489" s="71"/>
      <c r="DR1489" s="71"/>
      <c r="DS1489" s="71"/>
      <c r="DT1489" s="71"/>
      <c r="DU1489" s="71"/>
      <c r="DV1489" s="71"/>
      <c r="DW1489" s="71"/>
      <c r="DX1489" s="71"/>
      <c r="DY1489" s="71"/>
      <c r="DZ1489" s="71"/>
      <c r="EA1489" s="71"/>
      <c r="EB1489" s="71"/>
      <c r="EC1489" s="71"/>
      <c r="ED1489" s="71"/>
    </row>
    <row r="1490" spans="1:134">
      <c r="A1490" s="4">
        <v>5365</v>
      </c>
      <c r="B1490" s="46" t="s">
        <v>11128</v>
      </c>
      <c r="C1490" s="65" t="str">
        <f t="shared" si="51"/>
        <v>5365</v>
      </c>
      <c r="D1490" s="69">
        <v>224638.39999999997</v>
      </c>
      <c r="E1490" s="68">
        <v>2714314.7399999993</v>
      </c>
      <c r="F1490" s="68">
        <v>69917.549999999959</v>
      </c>
      <c r="G1490" s="69">
        <v>462123.58999999939</v>
      </c>
      <c r="H1490" s="70">
        <v>102.88563922760923</v>
      </c>
      <c r="I1490" s="70">
        <v>20.518844059928011</v>
      </c>
      <c r="J1490" s="69">
        <v>320621.57000000007</v>
      </c>
      <c r="K1490" s="69">
        <v>345692.59999999986</v>
      </c>
      <c r="L1490" s="69">
        <v>326538.06</v>
      </c>
      <c r="M1490" s="69">
        <v>390176.00999999989</v>
      </c>
      <c r="N1490" s="69">
        <v>504195.39000000007</v>
      </c>
      <c r="O1490" s="69">
        <v>682889.15</v>
      </c>
      <c r="P1490" s="69">
        <v>338781.89999999991</v>
      </c>
      <c r="Q1490" s="69">
        <v>350204.76999999996</v>
      </c>
      <c r="R1490" s="69">
        <v>614070.43000000005</v>
      </c>
      <c r="S1490" s="69">
        <v>379304.33999999991</v>
      </c>
      <c r="T1490" s="69">
        <v>394242.5</v>
      </c>
      <c r="U1490" s="69">
        <v>413072.39999999997</v>
      </c>
      <c r="V1490" s="69">
        <v>224638.39999999997</v>
      </c>
      <c r="W1490" s="70">
        <v>89.145140105851823</v>
      </c>
      <c r="X1490" s="70">
        <v>121.13134868655987</v>
      </c>
      <c r="Y1490" s="70">
        <v>97.833863773753592</v>
      </c>
      <c r="Z1490" s="71">
        <v>95.944928670715171</v>
      </c>
      <c r="AA1490" s="71">
        <v>108.31670435443581</v>
      </c>
      <c r="AB1490" s="71">
        <v>126.48296361319407</v>
      </c>
      <c r="AC1490" s="71">
        <v>89.917456222198226</v>
      </c>
      <c r="AD1490" s="71">
        <v>80.362988571086078</v>
      </c>
      <c r="AE1490" s="71">
        <v>110.78353514954506</v>
      </c>
      <c r="AF1490" s="71">
        <v>92.683255093482785</v>
      </c>
      <c r="AG1490" s="71">
        <v>96.795880499123101</v>
      </c>
      <c r="AH1490" s="71">
        <v>146.25607392294989</v>
      </c>
      <c r="AI1490" s="71">
        <v>130.3244870780587</v>
      </c>
      <c r="AJ1490" s="71">
        <v>-22.342046513694015</v>
      </c>
      <c r="AK1490" s="71">
        <v>-9.4830820861221188</v>
      </c>
      <c r="AL1490" s="71">
        <v>-9.6004484402510304</v>
      </c>
      <c r="AM1490" s="71">
        <v>-21.377010961488306</v>
      </c>
      <c r="AN1490" s="71">
        <v>-9.5728066981443867</v>
      </c>
      <c r="AO1490" s="71">
        <v>5.3287362241813518</v>
      </c>
      <c r="AP1490" s="71">
        <v>-13.034530575720105</v>
      </c>
      <c r="AQ1490" s="71">
        <v>-3.4585835935142306</v>
      </c>
      <c r="AR1490" s="71">
        <v>77.914667830995256</v>
      </c>
      <c r="AS1490" s="71">
        <v>-13.091586511776077</v>
      </c>
      <c r="AT1490" s="71">
        <v>18.908414167710163</v>
      </c>
      <c r="AU1490" s="71">
        <v>78.03409811364341</v>
      </c>
      <c r="AV1490" s="72">
        <v>45.189481572780885</v>
      </c>
      <c r="AW1490" s="73">
        <v>-92242.219999999797</v>
      </c>
      <c r="AX1490" s="73">
        <v>-36216.780000000028</v>
      </c>
      <c r="AY1490" s="73">
        <v>-34678.399999999965</v>
      </c>
      <c r="AZ1490" s="73">
        <v>-106085.98000000021</v>
      </c>
      <c r="BA1490" s="73">
        <v>-53368.659999999974</v>
      </c>
      <c r="BB1490" s="73">
        <v>41160.109999999986</v>
      </c>
      <c r="BC1490" s="73">
        <v>-50777.200000000012</v>
      </c>
      <c r="BD1490" s="73">
        <v>-12546.040000000037</v>
      </c>
      <c r="BE1490" s="73">
        <v>268921.58000000007</v>
      </c>
      <c r="BF1490" s="73">
        <v>-57137.109999999928</v>
      </c>
      <c r="BG1490" s="73">
        <v>62691.110000000044</v>
      </c>
      <c r="BH1490" s="73">
        <v>181053.69999999995</v>
      </c>
      <c r="BI1490" s="73">
        <v>69917.549999999959</v>
      </c>
      <c r="BJ1490" s="71">
        <v>14.210970911385001</v>
      </c>
      <c r="BK1490" s="71">
        <v>8.828783558097717</v>
      </c>
      <c r="BL1490" s="71">
        <v>6.7900595025163302</v>
      </c>
      <c r="BM1490" s="71">
        <v>11.238334874074493</v>
      </c>
      <c r="BN1490" s="71">
        <v>2.5031386560738431</v>
      </c>
      <c r="BO1490" s="71">
        <v>8.2286873075468474</v>
      </c>
      <c r="BP1490" s="71">
        <v>12.013262289209049</v>
      </c>
      <c r="BQ1490" s="71">
        <v>15.74527632157211</v>
      </c>
      <c r="BR1490" s="72">
        <v>11.601902019178265</v>
      </c>
      <c r="BS1490" s="72">
        <v>11.888213150909021</v>
      </c>
      <c r="BT1490" s="71">
        <v>13.540397383015943</v>
      </c>
      <c r="BU1490" s="71">
        <v>11.471980110731785</v>
      </c>
      <c r="BV1490" s="71">
        <v>11.55483700697091</v>
      </c>
      <c r="BW1490" s="71">
        <v>11.058771059009951</v>
      </c>
      <c r="BX1490" s="75">
        <v>3917</v>
      </c>
      <c r="BY1490" s="75">
        <v>4193</v>
      </c>
      <c r="BZ1490" s="75">
        <v>4093</v>
      </c>
      <c r="CA1490" s="75">
        <v>4792</v>
      </c>
      <c r="CB1490" s="75">
        <v>5918</v>
      </c>
      <c r="CC1490" s="75">
        <v>8645</v>
      </c>
      <c r="CD1490" s="75">
        <v>4801</v>
      </c>
      <c r="CE1490" s="75">
        <v>4686</v>
      </c>
      <c r="CF1490" s="75">
        <v>8045</v>
      </c>
      <c r="CG1490" s="75">
        <v>5149</v>
      </c>
      <c r="CH1490" s="75">
        <v>5335</v>
      </c>
      <c r="CI1490" s="75">
        <v>5734</v>
      </c>
      <c r="CJ1490" s="75">
        <v>3059</v>
      </c>
      <c r="CK1490" s="75">
        <v>36809</v>
      </c>
      <c r="CL1490" s="73">
        <v>905727.42999999993</v>
      </c>
      <c r="CM1490" s="73">
        <v>835519.16999999993</v>
      </c>
      <c r="CN1490" s="73">
        <v>995216.71999999986</v>
      </c>
      <c r="CO1490" s="73">
        <v>1036170.9400000001</v>
      </c>
      <c r="CP1490" s="73">
        <v>1107257.8699999996</v>
      </c>
      <c r="CQ1490" s="73">
        <v>869975.31000000029</v>
      </c>
      <c r="CR1490" s="73">
        <v>819490.46000000043</v>
      </c>
      <c r="CS1490" s="73">
        <v>920705.94000000041</v>
      </c>
      <c r="CT1490" s="73">
        <v>796441.2799999998</v>
      </c>
      <c r="CU1490" s="73">
        <v>760233.74</v>
      </c>
      <c r="CV1490" s="73">
        <v>766409.49000000011</v>
      </c>
      <c r="CW1490" s="73">
        <v>745089.01000000013</v>
      </c>
      <c r="CX1490" s="73">
        <v>778421.02999999991</v>
      </c>
      <c r="CY1490" s="77"/>
      <c r="CZ1490" s="4">
        <v>5365</v>
      </c>
      <c r="DA1490" s="76" t="str">
        <f t="shared" si="52"/>
        <v>5365</v>
      </c>
      <c r="DB1490" s="71">
        <v>5.613738810426729</v>
      </c>
      <c r="DC1490" s="71">
        <v>9.6175734792454026</v>
      </c>
      <c r="DD1490" s="71">
        <v>0.96511539609602848</v>
      </c>
      <c r="DE1490" s="71">
        <v>0.51498086296672807</v>
      </c>
      <c r="DF1490" s="71">
        <v>0.65414221305631925</v>
      </c>
      <c r="DG1490" s="71">
        <v>1.1408326772712534</v>
      </c>
      <c r="DH1490" s="71">
        <v>1.0353320876260868</v>
      </c>
      <c r="DI1490" s="71">
        <v>0.68640901352064831</v>
      </c>
      <c r="DJ1490" s="71">
        <v>0.63338243988485665</v>
      </c>
      <c r="DK1490" s="71">
        <v>0.25537338515447289</v>
      </c>
      <c r="DL1490" s="71">
        <v>0.45155852792956647</v>
      </c>
      <c r="DM1490" s="71">
        <v>0.39746170822916405</v>
      </c>
      <c r="DN1490" s="71">
        <v>0.60552161144796357</v>
      </c>
      <c r="DO1490" s="71">
        <v>0.57321666089607359</v>
      </c>
      <c r="DQ1490" s="71"/>
      <c r="DR1490" s="71"/>
      <c r="DS1490" s="71"/>
      <c r="DT1490" s="71"/>
      <c r="DU1490" s="71"/>
      <c r="DV1490" s="71"/>
      <c r="DW1490" s="71"/>
      <c r="DX1490" s="71"/>
      <c r="DY1490" s="71"/>
      <c r="DZ1490" s="71"/>
      <c r="EA1490" s="71"/>
      <c r="EB1490" s="71"/>
      <c r="EC1490" s="71"/>
      <c r="ED1490" s="71"/>
    </row>
    <row r="1491" spans="1:134">
      <c r="A1491" s="4">
        <v>1541</v>
      </c>
      <c r="B1491" s="46" t="s">
        <v>11135</v>
      </c>
      <c r="C1491" s="65" t="str">
        <f t="shared" si="51"/>
        <v>1541</v>
      </c>
      <c r="D1491" s="69">
        <v>179146.23999999999</v>
      </c>
      <c r="E1491" s="68">
        <v>1847940.7699999998</v>
      </c>
      <c r="F1491" s="68">
        <v>34610.790000000037</v>
      </c>
      <c r="G1491" s="69">
        <v>-69050.129999999655</v>
      </c>
      <c r="H1491" s="70">
        <v>78.758652607860185</v>
      </c>
      <c r="I1491" s="70">
        <v>-3.6020061441084383</v>
      </c>
      <c r="J1491" s="69">
        <v>277229.33999999997</v>
      </c>
      <c r="K1491" s="69">
        <v>274681.72999999992</v>
      </c>
      <c r="L1491" s="69">
        <v>280815.17</v>
      </c>
      <c r="M1491" s="69">
        <v>283650.14</v>
      </c>
      <c r="N1491" s="69">
        <v>304739.27999999991</v>
      </c>
      <c r="O1491" s="69">
        <v>498003.32000000007</v>
      </c>
      <c r="P1491" s="69">
        <v>249189.13999999993</v>
      </c>
      <c r="Q1491" s="69">
        <v>297489.46000000002</v>
      </c>
      <c r="R1491" s="69">
        <v>326308.15000000002</v>
      </c>
      <c r="S1491" s="69">
        <v>253371.90999999997</v>
      </c>
      <c r="T1491" s="69">
        <v>291123.33999999997</v>
      </c>
      <c r="U1491" s="69">
        <v>251312.52999999997</v>
      </c>
      <c r="V1491" s="69">
        <v>179146.23999999999</v>
      </c>
      <c r="W1491" s="70">
        <v>91.237456539431207</v>
      </c>
      <c r="X1491" s="70">
        <v>82.992643797498971</v>
      </c>
      <c r="Y1491" s="70">
        <v>86.496386064806259</v>
      </c>
      <c r="Z1491" s="71">
        <v>74.666651995701216</v>
      </c>
      <c r="AA1491" s="71">
        <v>96.215436096042069</v>
      </c>
      <c r="AB1491" s="71">
        <v>107.37399537581666</v>
      </c>
      <c r="AC1491" s="71">
        <v>58.443115254367562</v>
      </c>
      <c r="AD1491" s="71">
        <v>70.807462404606198</v>
      </c>
      <c r="AE1491" s="71">
        <v>81.758633850006689</v>
      </c>
      <c r="AF1491" s="71">
        <v>88.531903943402142</v>
      </c>
      <c r="AG1491" s="71">
        <v>92.739641635734912</v>
      </c>
      <c r="AH1491" s="71">
        <v>76.961539991434663</v>
      </c>
      <c r="AI1491" s="71">
        <v>102.92558868984507</v>
      </c>
      <c r="AJ1491" s="71">
        <v>-11.410709912411976</v>
      </c>
      <c r="AK1491" s="71">
        <v>-22.587272732243157</v>
      </c>
      <c r="AL1491" s="71">
        <v>-25.165201950567063</v>
      </c>
      <c r="AM1491" s="71">
        <v>-38.326367829275107</v>
      </c>
      <c r="AN1491" s="71">
        <v>-33.000934458230248</v>
      </c>
      <c r="AO1491" s="71">
        <v>-21.050851188219543</v>
      </c>
      <c r="AP1491" s="71">
        <v>-37.501591998129591</v>
      </c>
      <c r="AQ1491" s="71">
        <v>-7.275401689399164</v>
      </c>
      <c r="AR1491" s="71">
        <v>5.0591595792677468</v>
      </c>
      <c r="AS1491" s="71">
        <v>-2.1777666414684149</v>
      </c>
      <c r="AT1491" s="71">
        <v>27.402712895687543</v>
      </c>
      <c r="AU1491" s="71">
        <v>-1.3678533083038458</v>
      </c>
      <c r="AV1491" s="72">
        <v>23.946229108499018</v>
      </c>
      <c r="AW1491" s="73">
        <v>-35708.419999999925</v>
      </c>
      <c r="AX1491" s="73">
        <v>-80145.88</v>
      </c>
      <c r="AY1491" s="73">
        <v>-94431.610000000044</v>
      </c>
      <c r="AZ1491" s="73">
        <v>-176271.11000000004</v>
      </c>
      <c r="BA1491" s="73">
        <v>-150101.81000000017</v>
      </c>
      <c r="BB1491" s="73">
        <v>-123277.77000000002</v>
      </c>
      <c r="BC1491" s="73">
        <v>-149523.64000000016</v>
      </c>
      <c r="BD1491" s="73">
        <v>-23341.760000000009</v>
      </c>
      <c r="BE1491" s="73">
        <v>15713.479999999981</v>
      </c>
      <c r="BF1491" s="73">
        <v>-5640.6900000000314</v>
      </c>
      <c r="BG1491" s="73">
        <v>62616.949999999895</v>
      </c>
      <c r="BH1491" s="73">
        <v>-3485.2600000000966</v>
      </c>
      <c r="BI1491" s="73">
        <v>34610.790000000037</v>
      </c>
      <c r="BJ1491" s="71">
        <v>15.742727620174039</v>
      </c>
      <c r="BK1491" s="71">
        <v>15.174128895456747</v>
      </c>
      <c r="BL1491" s="71">
        <v>16.074493395368386</v>
      </c>
      <c r="BM1491" s="71">
        <v>18.254450902336885</v>
      </c>
      <c r="BN1491" s="71">
        <v>6.5310811826883644</v>
      </c>
      <c r="BO1491" s="71">
        <v>11.210062850897916</v>
      </c>
      <c r="BP1491" s="71">
        <v>21.515424758992669</v>
      </c>
      <c r="BQ1491" s="71">
        <v>20.488846151633435</v>
      </c>
      <c r="BR1491" s="72">
        <v>17.386342833648943</v>
      </c>
      <c r="BS1491" s="72">
        <v>15.963178151811924</v>
      </c>
      <c r="BT1491" s="71">
        <v>13.788218312972457</v>
      </c>
      <c r="BU1491" s="71">
        <v>17.124967285495668</v>
      </c>
      <c r="BV1491" s="71">
        <v>11.25329068502359</v>
      </c>
      <c r="BW1491" s="71">
        <v>15.638776802057798</v>
      </c>
      <c r="BX1491" s="75">
        <v>5203</v>
      </c>
      <c r="BY1491" s="75">
        <v>4970</v>
      </c>
      <c r="BZ1491" s="75">
        <v>5346</v>
      </c>
      <c r="CA1491" s="75">
        <v>5029</v>
      </c>
      <c r="CB1491" s="75">
        <v>5589</v>
      </c>
      <c r="CC1491" s="75">
        <v>8223</v>
      </c>
      <c r="CD1491" s="75">
        <v>4169</v>
      </c>
      <c r="CE1491" s="75">
        <v>5440</v>
      </c>
      <c r="CF1491" s="75">
        <v>6439</v>
      </c>
      <c r="CG1491" s="75">
        <v>4910</v>
      </c>
      <c r="CH1491" s="75">
        <v>5400</v>
      </c>
      <c r="CI1491" s="75">
        <v>4751</v>
      </c>
      <c r="CJ1491" s="75">
        <v>3084</v>
      </c>
      <c r="CK1491" s="75">
        <v>34193</v>
      </c>
      <c r="CL1491" s="73">
        <v>826136.73</v>
      </c>
      <c r="CM1491" s="73">
        <v>758031.43</v>
      </c>
      <c r="CN1491" s="73">
        <v>844941.29</v>
      </c>
      <c r="CO1491" s="73">
        <v>999887.22000000032</v>
      </c>
      <c r="CP1491" s="73">
        <v>1202017.5</v>
      </c>
      <c r="CQ1491" s="73">
        <v>1078499.92</v>
      </c>
      <c r="CR1491" s="73">
        <v>1204149.1700000002</v>
      </c>
      <c r="CS1491" s="73">
        <v>1346595.4199999997</v>
      </c>
      <c r="CT1491" s="73">
        <v>1242893.5899999999</v>
      </c>
      <c r="CU1491" s="73">
        <v>1179432.9299999995</v>
      </c>
      <c r="CV1491" s="73">
        <v>1171628.4900000002</v>
      </c>
      <c r="CW1491" s="73">
        <v>1211854.6599999999</v>
      </c>
      <c r="CX1491" s="73">
        <v>1166036.4200000002</v>
      </c>
      <c r="CY1491" s="77"/>
      <c r="CZ1491" s="4">
        <v>1541</v>
      </c>
      <c r="DA1491" s="76" t="str">
        <f t="shared" si="52"/>
        <v>1541</v>
      </c>
      <c r="DB1491" s="71">
        <v>1.130609788325055</v>
      </c>
      <c r="DC1491" s="71">
        <v>0.54475121636450186</v>
      </c>
      <c r="DD1491" s="71">
        <v>0.93748971585264451</v>
      </c>
      <c r="DE1491" s="71">
        <v>0.38515476664434084</v>
      </c>
      <c r="DF1491" s="71">
        <v>0.21477390660571447</v>
      </c>
      <c r="DG1491" s="71">
        <v>0.1825734040473464</v>
      </c>
      <c r="DH1491" s="71">
        <v>0.30149178713445351</v>
      </c>
      <c r="DI1491" s="71">
        <v>9.3777889183184804E-2</v>
      </c>
      <c r="DJ1491" s="71">
        <v>7.1500726744962287E-2</v>
      </c>
      <c r="DK1491" s="71">
        <v>0.11763009033938922</v>
      </c>
      <c r="DL1491" s="71">
        <v>5.1329875792263703E-2</v>
      </c>
      <c r="DM1491" s="71">
        <v>0</v>
      </c>
      <c r="DN1491" s="71">
        <v>0</v>
      </c>
      <c r="DO1491" s="71">
        <v>9.2327167549555889E-2</v>
      </c>
      <c r="DQ1491" s="71"/>
      <c r="DR1491" s="71"/>
      <c r="DS1491" s="71"/>
      <c r="DT1491" s="71"/>
      <c r="DU1491" s="71"/>
      <c r="DV1491" s="71"/>
      <c r="DW1491" s="71"/>
      <c r="DX1491" s="71"/>
      <c r="DY1491" s="71"/>
      <c r="DZ1491" s="71"/>
      <c r="EA1491" s="71"/>
      <c r="EB1491" s="71"/>
      <c r="EC1491" s="71"/>
      <c r="ED1491" s="71"/>
    </row>
    <row r="1492" spans="1:134">
      <c r="A1492" s="4">
        <v>1548</v>
      </c>
      <c r="B1492" s="46" t="s">
        <v>11141</v>
      </c>
      <c r="C1492" s="65" t="str">
        <f t="shared" si="51"/>
        <v>1548</v>
      </c>
      <c r="D1492" s="69">
        <v>265635.31</v>
      </c>
      <c r="E1492" s="68">
        <v>2876216.0500000003</v>
      </c>
      <c r="F1492" s="68">
        <v>35760.710000000021</v>
      </c>
      <c r="G1492" s="69">
        <v>1002498.5700000005</v>
      </c>
      <c r="H1492" s="70">
        <v>130.14352624629717</v>
      </c>
      <c r="I1492" s="70">
        <v>53.503187150711781</v>
      </c>
      <c r="J1492" s="69">
        <v>399483.72999999986</v>
      </c>
      <c r="K1492" s="69">
        <v>431293.7</v>
      </c>
      <c r="L1492" s="69">
        <v>410389.52999999997</v>
      </c>
      <c r="M1492" s="69">
        <v>418774.27999999985</v>
      </c>
      <c r="N1492" s="69">
        <v>591750.75999999989</v>
      </c>
      <c r="O1492" s="69">
        <v>655197.86</v>
      </c>
      <c r="P1492" s="69">
        <v>301129.82999999996</v>
      </c>
      <c r="Q1492" s="69">
        <v>336805.98</v>
      </c>
      <c r="R1492" s="69">
        <v>528625.56999999995</v>
      </c>
      <c r="S1492" s="69">
        <v>385887.8</v>
      </c>
      <c r="T1492" s="69">
        <v>544660.8600000001</v>
      </c>
      <c r="U1492" s="69">
        <v>513470.7</v>
      </c>
      <c r="V1492" s="69">
        <v>265635.31</v>
      </c>
      <c r="W1492" s="70">
        <v>118.54973763473946</v>
      </c>
      <c r="X1492" s="70">
        <v>90.080096222737893</v>
      </c>
      <c r="Y1492" s="70">
        <v>116.73104293826584</v>
      </c>
      <c r="Z1492" s="71">
        <v>151.88839518582282</v>
      </c>
      <c r="AA1492" s="71">
        <v>92.129067141233193</v>
      </c>
      <c r="AB1492" s="71">
        <v>103.07322037938718</v>
      </c>
      <c r="AC1492" s="71">
        <v>125.6295849917163</v>
      </c>
      <c r="AD1492" s="71">
        <v>143.91604606537521</v>
      </c>
      <c r="AE1492" s="71">
        <v>162.20407044159325</v>
      </c>
      <c r="AF1492" s="71">
        <v>187.27086074320803</v>
      </c>
      <c r="AG1492" s="71">
        <v>112.75315497490314</v>
      </c>
      <c r="AH1492" s="71">
        <v>108.17113739753501</v>
      </c>
      <c r="AI1492" s="71">
        <v>107.71560545707986</v>
      </c>
      <c r="AJ1492" s="71">
        <v>44.457476080104065</v>
      </c>
      <c r="AK1492" s="71">
        <v>39.57197346067958</v>
      </c>
      <c r="AL1492" s="71">
        <v>151.95901288486434</v>
      </c>
      <c r="AM1492" s="71">
        <v>81.605226874332601</v>
      </c>
      <c r="AN1492" s="71">
        <v>53.724079568676373</v>
      </c>
      <c r="AO1492" s="71">
        <v>78.893213126458022</v>
      </c>
      <c r="AP1492" s="71">
        <v>25.130277800343691</v>
      </c>
      <c r="AQ1492" s="71">
        <v>75.723627537010501</v>
      </c>
      <c r="AR1492" s="71">
        <v>190.7434267718954</v>
      </c>
      <c r="AS1492" s="71">
        <v>44.65835781369514</v>
      </c>
      <c r="AT1492" s="71">
        <v>37.597015140296186</v>
      </c>
      <c r="AU1492" s="71">
        <v>39.869302588478853</v>
      </c>
      <c r="AV1492" s="72">
        <v>15.556616520485523</v>
      </c>
      <c r="AW1492" s="73">
        <v>122943.01999999984</v>
      </c>
      <c r="AX1492" s="73">
        <v>122282.02000000002</v>
      </c>
      <c r="AY1492" s="73">
        <v>247510.04999999996</v>
      </c>
      <c r="AZ1492" s="73">
        <v>188178.33999999991</v>
      </c>
      <c r="BA1492" s="73">
        <v>206813.31</v>
      </c>
      <c r="BB1492" s="73">
        <v>294360.16000000015</v>
      </c>
      <c r="BC1492" s="73">
        <v>60476.77999999997</v>
      </c>
      <c r="BD1492" s="73">
        <v>145137.97</v>
      </c>
      <c r="BE1492" s="73">
        <v>346806.99</v>
      </c>
      <c r="BF1492" s="73">
        <v>119129.76000000001</v>
      </c>
      <c r="BG1492" s="73">
        <v>148823.16000000009</v>
      </c>
      <c r="BH1492" s="73">
        <v>146363.20000000001</v>
      </c>
      <c r="BI1492" s="73">
        <v>35760.710000000021</v>
      </c>
      <c r="BJ1492" s="71">
        <v>12.510546126812629</v>
      </c>
      <c r="BK1492" s="71">
        <v>3.3884495443054137</v>
      </c>
      <c r="BL1492" s="71">
        <v>5.4171757240787883</v>
      </c>
      <c r="BM1492" s="71">
        <v>11.164740016322222</v>
      </c>
      <c r="BN1492" s="71">
        <v>1.1431495585819595</v>
      </c>
      <c r="BO1492" s="71">
        <v>3.5380923990736974</v>
      </c>
      <c r="BP1492" s="71">
        <v>15.766681588255004</v>
      </c>
      <c r="BQ1492" s="71">
        <v>14.55274036353239</v>
      </c>
      <c r="BR1492" s="72">
        <v>12.535895143392581</v>
      </c>
      <c r="BS1492" s="72">
        <v>9.860872959217609</v>
      </c>
      <c r="BT1492" s="71">
        <v>12.653501975780273</v>
      </c>
      <c r="BU1492" s="71">
        <v>11.73832693169591</v>
      </c>
      <c r="BV1492" s="71">
        <v>9.0429122564025199</v>
      </c>
      <c r="BW1492" s="71">
        <v>11.098761245570515</v>
      </c>
      <c r="BX1492" s="75">
        <v>4997</v>
      </c>
      <c r="BY1492" s="75">
        <v>4427</v>
      </c>
      <c r="BZ1492" s="75">
        <v>4877</v>
      </c>
      <c r="CA1492" s="75">
        <v>4381</v>
      </c>
      <c r="CB1492" s="75">
        <v>7637</v>
      </c>
      <c r="CC1492" s="75">
        <v>8015</v>
      </c>
      <c r="CD1492" s="75">
        <v>3926</v>
      </c>
      <c r="CE1492" s="75">
        <v>4640</v>
      </c>
      <c r="CF1492" s="75">
        <v>8129</v>
      </c>
      <c r="CG1492" s="75">
        <v>5361</v>
      </c>
      <c r="CH1492" s="75">
        <v>6908</v>
      </c>
      <c r="CI1492" s="75">
        <v>7381</v>
      </c>
      <c r="CJ1492" s="75">
        <v>3563</v>
      </c>
      <c r="CK1492" s="75">
        <v>39908</v>
      </c>
      <c r="CL1492" s="73">
        <v>1281096.4900000002</v>
      </c>
      <c r="CM1492" s="73">
        <v>1333248.23</v>
      </c>
      <c r="CN1492" s="73">
        <v>1196247.2100000002</v>
      </c>
      <c r="CO1492" s="73">
        <v>1144266.69</v>
      </c>
      <c r="CP1492" s="73">
        <v>1505101.3799999997</v>
      </c>
      <c r="CQ1492" s="73">
        <v>1234978.8600000001</v>
      </c>
      <c r="CR1492" s="73">
        <v>1171503.2399999998</v>
      </c>
      <c r="CS1492" s="73">
        <v>1209427.3400000001</v>
      </c>
      <c r="CT1492" s="73">
        <v>1120234.23</v>
      </c>
      <c r="CU1492" s="73">
        <v>931199.29999999993</v>
      </c>
      <c r="CV1492" s="73">
        <v>955954.88000000024</v>
      </c>
      <c r="CW1492" s="73">
        <v>984551.97000000009</v>
      </c>
      <c r="CX1492" s="73">
        <v>991062.14000000013</v>
      </c>
      <c r="CY1492" s="77"/>
      <c r="CZ1492" s="4">
        <v>1548</v>
      </c>
      <c r="DA1492" s="76" t="str">
        <f t="shared" si="52"/>
        <v>1548</v>
      </c>
      <c r="DB1492" s="71">
        <v>2.5369479350928383</v>
      </c>
      <c r="DC1492" s="71">
        <v>5.1647971207978047</v>
      </c>
      <c r="DD1492" s="71">
        <v>0.99136306881460745</v>
      </c>
      <c r="DE1492" s="71">
        <v>0.47187961236740189</v>
      </c>
      <c r="DF1492" s="71">
        <v>0.62850760387941118</v>
      </c>
      <c r="DG1492" s="71">
        <v>0.31079613078238039</v>
      </c>
      <c r="DH1492" s="71">
        <v>0.9818528175381005</v>
      </c>
      <c r="DI1492" s="71">
        <v>0.64680853670413552</v>
      </c>
      <c r="DJ1492" s="71">
        <v>0.204314299098349</v>
      </c>
      <c r="DK1492" s="71">
        <v>0.78523663125865184</v>
      </c>
      <c r="DL1492" s="71">
        <v>0.2522120582400782</v>
      </c>
      <c r="DM1492" s="71">
        <v>7.3280994501139368E-2</v>
      </c>
      <c r="DN1492" s="72">
        <v>0.26285501329054839</v>
      </c>
      <c r="DO1492" s="71">
        <v>0.40647239104462096</v>
      </c>
      <c r="DQ1492" s="71"/>
      <c r="DR1492" s="71"/>
      <c r="DS1492" s="71"/>
      <c r="DT1492" s="71"/>
      <c r="DU1492" s="71"/>
      <c r="DV1492" s="71"/>
      <c r="DW1492" s="71"/>
      <c r="DX1492" s="71"/>
      <c r="DY1492" s="71"/>
      <c r="DZ1492" s="71"/>
      <c r="EA1492" s="71"/>
      <c r="EB1492" s="71"/>
      <c r="EC1492" s="71"/>
      <c r="ED1492" s="71"/>
    </row>
    <row r="1493" spans="1:134">
      <c r="A1493" s="4">
        <v>1561</v>
      </c>
      <c r="B1493" s="46" t="s">
        <v>11147</v>
      </c>
      <c r="C1493" s="65" t="str">
        <f t="shared" si="51"/>
        <v>1561</v>
      </c>
      <c r="D1493" s="69">
        <v>5.47</v>
      </c>
      <c r="E1493" s="68">
        <v>801549.78999999957</v>
      </c>
      <c r="F1493" s="68">
        <v>-87292.049999999988</v>
      </c>
      <c r="G1493" s="69">
        <v>-325229.25000000023</v>
      </c>
      <c r="H1493" s="70">
        <v>85.106934855700075</v>
      </c>
      <c r="I1493" s="70">
        <v>-28.86362263181611</v>
      </c>
      <c r="J1493" s="69">
        <v>159494.83999999997</v>
      </c>
      <c r="K1493" s="69">
        <v>170312.92</v>
      </c>
      <c r="L1493" s="69">
        <v>155748.64999999997</v>
      </c>
      <c r="M1493" s="69">
        <v>158431.88999999996</v>
      </c>
      <c r="N1493" s="69">
        <v>266349.90000000002</v>
      </c>
      <c r="O1493" s="69">
        <v>406769.87</v>
      </c>
      <c r="P1493" s="69">
        <v>156719.60999999999</v>
      </c>
      <c r="Q1493" s="69">
        <v>168623.99</v>
      </c>
      <c r="R1493" s="69">
        <v>306174.88</v>
      </c>
      <c r="S1493" s="69">
        <v>170025.83999999997</v>
      </c>
      <c r="T1493" s="69">
        <v>0</v>
      </c>
      <c r="U1493" s="69">
        <v>0</v>
      </c>
      <c r="V1493" s="69">
        <v>5.47</v>
      </c>
      <c r="W1493" s="70">
        <v>88.602137788214421</v>
      </c>
      <c r="X1493" s="70">
        <v>93.686071361070503</v>
      </c>
      <c r="Y1493" s="70">
        <v>83.850395965459768</v>
      </c>
      <c r="Z1493" s="71">
        <v>79.766215427777126</v>
      </c>
      <c r="AA1493" s="71">
        <v>103.2822198283091</v>
      </c>
      <c r="AB1493" s="71">
        <v>116.84134281133112</v>
      </c>
      <c r="AC1493" s="71">
        <v>86.319407796716348</v>
      </c>
      <c r="AD1493" s="71">
        <v>93.550193550892573</v>
      </c>
      <c r="AE1493" s="71">
        <v>86.289653095025827</v>
      </c>
      <c r="AF1493" s="71">
        <v>97.625176605095902</v>
      </c>
      <c r="AG1493" s="71">
        <v>0</v>
      </c>
      <c r="AH1493" s="71">
        <v>0</v>
      </c>
      <c r="AI1493" s="71">
        <v>100</v>
      </c>
      <c r="AJ1493" s="72">
        <v>-26.37278687094301</v>
      </c>
      <c r="AK1493" s="71">
        <v>-21.354048481574072</v>
      </c>
      <c r="AL1493" s="71">
        <v>-27.543821248708756</v>
      </c>
      <c r="AM1493" s="71">
        <v>-29.207470486596655</v>
      </c>
      <c r="AN1493" s="71">
        <v>-19.632216850856853</v>
      </c>
      <c r="AO1493" s="71">
        <v>2.0309833457700321</v>
      </c>
      <c r="AP1493" s="71">
        <v>-11.254429574138536</v>
      </c>
      <c r="AQ1493" s="71">
        <v>20.162312910879198</v>
      </c>
      <c r="AR1493" s="71">
        <v>93.716846124639773</v>
      </c>
      <c r="AS1493" s="71">
        <v>-37.647284984953657</v>
      </c>
      <c r="AT1493" s="71">
        <v>0</v>
      </c>
      <c r="AU1493" s="71">
        <v>0</v>
      </c>
      <c r="AV1493" s="72">
        <v>-99.993734071712453</v>
      </c>
      <c r="AW1493" s="73">
        <v>-57130.010000000009</v>
      </c>
      <c r="AX1493" s="73">
        <v>-46243.579999999987</v>
      </c>
      <c r="AY1493" s="73">
        <v>-59207.000000000116</v>
      </c>
      <c r="AZ1493" s="73">
        <v>-65365.580000000075</v>
      </c>
      <c r="BA1493" s="73">
        <v>-65052.889999999898</v>
      </c>
      <c r="BB1493" s="73">
        <v>13975.869999999995</v>
      </c>
      <c r="BC1493" s="73">
        <v>-19874.680000000022</v>
      </c>
      <c r="BD1493" s="73">
        <v>28293.809999999969</v>
      </c>
      <c r="BE1493" s="73">
        <v>148122.09000000003</v>
      </c>
      <c r="BF1493" s="73">
        <v>-102658.10000000003</v>
      </c>
      <c r="BG1493" s="73">
        <v>-149968.73000000001</v>
      </c>
      <c r="BH1493" s="73">
        <v>-141851.59000000003</v>
      </c>
      <c r="BI1493" s="73">
        <v>-87292.049999999988</v>
      </c>
      <c r="BJ1493" s="71">
        <v>15.740905833134031</v>
      </c>
      <c r="BK1493" s="71">
        <v>10.495304429556795</v>
      </c>
      <c r="BL1493" s="71">
        <v>4.1103270730305441</v>
      </c>
      <c r="BM1493" s="71">
        <v>8.786073998529691</v>
      </c>
      <c r="BN1493" s="71">
        <v>-3.6959093857603014</v>
      </c>
      <c r="BO1493" s="71">
        <v>-6.4035885875063361</v>
      </c>
      <c r="BP1493" s="71">
        <v>10.855393015627401</v>
      </c>
      <c r="BQ1493" s="71">
        <v>15.059233225411846</v>
      </c>
      <c r="BR1493" s="72">
        <v>15.829234807391268</v>
      </c>
      <c r="BS1493" s="72">
        <v>9.6710060853176518</v>
      </c>
      <c r="BT1493" s="71">
        <v>-3</v>
      </c>
      <c r="BU1493" s="71">
        <v>-3</v>
      </c>
      <c r="BV1493" s="71">
        <v>28.906614785992215</v>
      </c>
      <c r="BW1493" s="71">
        <v>11.014069531733769</v>
      </c>
      <c r="BX1493" s="75">
        <v>4066</v>
      </c>
      <c r="BY1493" s="75">
        <v>4198</v>
      </c>
      <c r="BZ1493" s="75">
        <v>3837</v>
      </c>
      <c r="CA1493" s="75">
        <v>3949</v>
      </c>
      <c r="CB1493" s="75">
        <v>5509</v>
      </c>
      <c r="CC1493" s="75">
        <v>7676</v>
      </c>
      <c r="CD1493" s="75">
        <v>3935</v>
      </c>
      <c r="CE1493" s="75">
        <v>4140</v>
      </c>
      <c r="CF1493" s="75">
        <v>6108</v>
      </c>
      <c r="CG1493" s="75">
        <v>4145</v>
      </c>
      <c r="CH1493" s="75">
        <v>0</v>
      </c>
      <c r="CI1493" s="75">
        <v>0</v>
      </c>
      <c r="CJ1493" s="75">
        <v>3</v>
      </c>
      <c r="CK1493" s="75">
        <v>18331</v>
      </c>
      <c r="CL1493" s="73">
        <v>817731.70000000007</v>
      </c>
      <c r="CM1493" s="73">
        <v>782015.15999999992</v>
      </c>
      <c r="CN1493" s="73">
        <v>743885.79999999993</v>
      </c>
      <c r="CO1493" s="73">
        <v>768825.92999999993</v>
      </c>
      <c r="CP1493" s="73">
        <v>908782.64000000025</v>
      </c>
      <c r="CQ1493" s="73">
        <v>725447.01</v>
      </c>
      <c r="CR1493" s="73">
        <v>728247.48000000021</v>
      </c>
      <c r="CS1493" s="73">
        <v>746378.87999999989</v>
      </c>
      <c r="CT1493" s="73">
        <v>710346.91999999969</v>
      </c>
      <c r="CU1493" s="73">
        <v>677621.83</v>
      </c>
      <c r="CV1493" s="73">
        <v>677838.08000000007</v>
      </c>
      <c r="CW1493" s="73">
        <v>741557.41000000038</v>
      </c>
      <c r="CX1493" s="73">
        <v>556976.6100000001</v>
      </c>
      <c r="CY1493" s="77"/>
      <c r="CZ1493" s="4">
        <v>1561</v>
      </c>
      <c r="DA1493" s="76" t="str">
        <f t="shared" si="52"/>
        <v>1561</v>
      </c>
      <c r="DB1493" s="71">
        <v>3.4836245887985755</v>
      </c>
      <c r="DC1493" s="71">
        <v>6.2770977514502722</v>
      </c>
      <c r="DD1493" s="71">
        <v>0.86468812030105502</v>
      </c>
      <c r="DE1493" s="71">
        <v>0.72432289318229703</v>
      </c>
      <c r="DF1493" s="71">
        <v>0.75290631747945758</v>
      </c>
      <c r="DG1493" s="71">
        <v>0.84357933964746001</v>
      </c>
      <c r="DH1493" s="71">
        <v>0.26463572412223163</v>
      </c>
      <c r="DI1493" s="71">
        <v>0.3304143896978684</v>
      </c>
      <c r="DJ1493" s="71">
        <v>0.80278109083745208</v>
      </c>
      <c r="DK1493" s="71">
        <v>0.19014630386322418</v>
      </c>
      <c r="DL1493" s="71">
        <v>0</v>
      </c>
      <c r="DM1493" s="71">
        <v>0</v>
      </c>
      <c r="DN1493" s="71">
        <v>0</v>
      </c>
      <c r="DO1493" s="71">
        <v>0.46684538322410291</v>
      </c>
      <c r="DQ1493" s="71"/>
      <c r="DR1493" s="71"/>
      <c r="DS1493" s="71"/>
      <c r="DT1493" s="71"/>
      <c r="DU1493" s="71"/>
      <c r="DV1493" s="71"/>
      <c r="DW1493" s="71"/>
      <c r="DX1493" s="71"/>
      <c r="DY1493" s="71"/>
      <c r="DZ1493" s="71"/>
      <c r="EA1493" s="71"/>
      <c r="EB1493" s="71"/>
      <c r="EC1493" s="71"/>
      <c r="ED1493" s="71"/>
    </row>
    <row r="1494" spans="1:134">
      <c r="A1494" s="4">
        <v>5362</v>
      </c>
      <c r="B1494" s="46" t="s">
        <v>11153</v>
      </c>
      <c r="C1494" s="65" t="str">
        <f t="shared" si="51"/>
        <v>5362</v>
      </c>
      <c r="D1494" s="69">
        <v>147475.54999999999</v>
      </c>
      <c r="E1494" s="68">
        <v>1695991.4000000001</v>
      </c>
      <c r="F1494" s="68">
        <v>41139.190000000017</v>
      </c>
      <c r="G1494" s="69">
        <v>469191.66000000015</v>
      </c>
      <c r="H1494" s="70">
        <v>106.68283540460956</v>
      </c>
      <c r="I1494" s="70">
        <v>38.245171131190503</v>
      </c>
      <c r="J1494" s="69">
        <v>199176.17999999993</v>
      </c>
      <c r="K1494" s="69">
        <v>199164.87999999995</v>
      </c>
      <c r="L1494" s="69">
        <v>180036.61999999994</v>
      </c>
      <c r="M1494" s="69">
        <v>233632.06999999995</v>
      </c>
      <c r="N1494" s="69">
        <v>419913.86</v>
      </c>
      <c r="O1494" s="69">
        <v>405539.08999999985</v>
      </c>
      <c r="P1494" s="69">
        <v>181076.47999999995</v>
      </c>
      <c r="Q1494" s="69">
        <v>178207.34999999998</v>
      </c>
      <c r="R1494" s="69">
        <v>467893.35999999987</v>
      </c>
      <c r="S1494" s="69">
        <v>165096.95999999999</v>
      </c>
      <c r="T1494" s="69">
        <v>298729.52999999997</v>
      </c>
      <c r="U1494" s="69">
        <v>257512.16999999993</v>
      </c>
      <c r="V1494" s="69">
        <v>147475.54999999999</v>
      </c>
      <c r="W1494" s="70">
        <v>97.160762506219697</v>
      </c>
      <c r="X1494" s="70">
        <v>98.532737248956195</v>
      </c>
      <c r="Y1494" s="70">
        <v>95.157276832176095</v>
      </c>
      <c r="Z1494" s="71">
        <v>96.172479151291597</v>
      </c>
      <c r="AA1494" s="71">
        <v>132.53786473763302</v>
      </c>
      <c r="AB1494" s="71">
        <v>95.110233639021914</v>
      </c>
      <c r="AC1494" s="71">
        <v>87.811361777409417</v>
      </c>
      <c r="AD1494" s="71">
        <v>93.426077311325557</v>
      </c>
      <c r="AE1494" s="71">
        <v>113.04863860942294</v>
      </c>
      <c r="AF1494" s="71">
        <v>68.987472488388363</v>
      </c>
      <c r="AG1494" s="71">
        <v>160.68046673776783</v>
      </c>
      <c r="AH1494" s="71">
        <v>117.22979430457559</v>
      </c>
      <c r="AI1494" s="71">
        <v>110.04619557524235</v>
      </c>
      <c r="AJ1494" s="71">
        <v>-18.93843370324403</v>
      </c>
      <c r="AK1494" s="71">
        <v>-17.914502440784375</v>
      </c>
      <c r="AL1494" s="71">
        <v>-21.453099565388079</v>
      </c>
      <c r="AM1494" s="71">
        <v>-5.974715982812473</v>
      </c>
      <c r="AN1494" s="71">
        <v>10.302872918052742</v>
      </c>
      <c r="AO1494" s="71">
        <v>-18.296096465058241</v>
      </c>
      <c r="AP1494" s="71">
        <v>-12.568756029785344</v>
      </c>
      <c r="AQ1494" s="71">
        <v>21.469329748022915</v>
      </c>
      <c r="AR1494" s="71">
        <v>178.20892746409407</v>
      </c>
      <c r="AS1494" s="71">
        <v>-41.833008476506585</v>
      </c>
      <c r="AT1494" s="71">
        <v>105.00927391685404</v>
      </c>
      <c r="AU1494" s="71">
        <v>52.448115182102327</v>
      </c>
      <c r="AV1494" s="72">
        <v>38.687792209550921</v>
      </c>
      <c r="AW1494" s="73">
        <v>-46533.580000000075</v>
      </c>
      <c r="AX1494" s="73">
        <v>-43466.140000000014</v>
      </c>
      <c r="AY1494" s="73">
        <v>-49172.45000000007</v>
      </c>
      <c r="AZ1494" s="73">
        <v>-14845.850000000035</v>
      </c>
      <c r="BA1494" s="73">
        <v>39246.340000000026</v>
      </c>
      <c r="BB1494" s="73">
        <v>-75825.660000000091</v>
      </c>
      <c r="BC1494" s="73">
        <v>-26030.810000000085</v>
      </c>
      <c r="BD1494" s="73">
        <v>31497.599999999977</v>
      </c>
      <c r="BE1494" s="73">
        <v>299712.7899999998</v>
      </c>
      <c r="BF1494" s="73">
        <v>-118735.77000000005</v>
      </c>
      <c r="BG1494" s="73">
        <v>153014.39999999999</v>
      </c>
      <c r="BH1494" s="73">
        <v>88594.259999999951</v>
      </c>
      <c r="BI1494" s="73">
        <v>41139.190000000017</v>
      </c>
      <c r="BJ1494" s="71">
        <v>8.0322878987252171</v>
      </c>
      <c r="BK1494" s="71">
        <v>3.3834505645885091</v>
      </c>
      <c r="BL1494" s="71">
        <v>7.7510464910268624</v>
      </c>
      <c r="BM1494" s="71">
        <v>0.52387389360133474</v>
      </c>
      <c r="BN1494" s="71">
        <v>-9.1606047700494333</v>
      </c>
      <c r="BO1494" s="71">
        <v>-2.0586778362052711</v>
      </c>
      <c r="BP1494" s="71">
        <v>10.661997290132884</v>
      </c>
      <c r="BQ1494" s="71">
        <v>13.95083100194098</v>
      </c>
      <c r="BR1494" s="72">
        <v>11.901573559840472</v>
      </c>
      <c r="BS1494" s="72">
        <v>6.3037709800913273</v>
      </c>
      <c r="BT1494" s="71">
        <v>15.146317233274861</v>
      </c>
      <c r="BU1494" s="71">
        <v>12.440265996190853</v>
      </c>
      <c r="BV1494" s="71">
        <v>10.628112399693007</v>
      </c>
      <c r="BW1494" s="71">
        <v>10.532537078182669</v>
      </c>
      <c r="BX1494" s="75">
        <v>4596</v>
      </c>
      <c r="BY1494" s="75">
        <v>4610</v>
      </c>
      <c r="BZ1494" s="75">
        <v>4031</v>
      </c>
      <c r="CA1494" s="75">
        <v>4939</v>
      </c>
      <c r="CB1494" s="75">
        <v>6635</v>
      </c>
      <c r="CC1494" s="75">
        <v>7750</v>
      </c>
      <c r="CD1494" s="75">
        <v>4433</v>
      </c>
      <c r="CE1494" s="75">
        <v>4092</v>
      </c>
      <c r="CF1494" s="75">
        <v>7709</v>
      </c>
      <c r="CG1494" s="75">
        <v>3747</v>
      </c>
      <c r="CH1494" s="75">
        <v>5812</v>
      </c>
      <c r="CI1494" s="75">
        <v>5653</v>
      </c>
      <c r="CJ1494" s="75">
        <v>3192</v>
      </c>
      <c r="CK1494" s="75">
        <v>34638</v>
      </c>
      <c r="CL1494" s="73">
        <v>830099.64999999991</v>
      </c>
      <c r="CM1494" s="73">
        <v>776561.34999999986</v>
      </c>
      <c r="CN1494" s="73">
        <v>731341.01000000013</v>
      </c>
      <c r="CO1494" s="73">
        <v>735089.27000000014</v>
      </c>
      <c r="CP1494" s="73">
        <v>810080.15000000026</v>
      </c>
      <c r="CQ1494" s="73">
        <v>626442.37</v>
      </c>
      <c r="CR1494" s="73">
        <v>560553.24999999977</v>
      </c>
      <c r="CS1494" s="73">
        <v>694620.50000000012</v>
      </c>
      <c r="CT1494" s="73">
        <v>554081.18000000005</v>
      </c>
      <c r="CU1494" s="73">
        <v>515973.25000000006</v>
      </c>
      <c r="CV1494" s="73">
        <v>508623.37999999995</v>
      </c>
      <c r="CW1494" s="73">
        <v>531776.62</v>
      </c>
      <c r="CX1494" s="73">
        <v>512186.51999999984</v>
      </c>
      <c r="CY1494" s="77"/>
      <c r="CZ1494" s="4">
        <v>5362</v>
      </c>
      <c r="DA1494" s="76" t="str">
        <f t="shared" si="52"/>
        <v>5362</v>
      </c>
      <c r="DB1494" s="71">
        <v>2.7019137117679337</v>
      </c>
      <c r="DC1494" s="71">
        <v>1.9502751836380166</v>
      </c>
      <c r="DD1494" s="71">
        <v>1.1002289738716786</v>
      </c>
      <c r="DE1494" s="71">
        <v>0.56867651130556285</v>
      </c>
      <c r="DF1494" s="71">
        <v>0.77223827075588636</v>
      </c>
      <c r="DG1494" s="71">
        <v>0.20003635705062345</v>
      </c>
      <c r="DH1494" s="71">
        <v>0.23337074134816066</v>
      </c>
      <c r="DI1494" s="71">
        <v>4.474776488748651E-2</v>
      </c>
      <c r="DJ1494" s="71">
        <v>0.12465302048103076</v>
      </c>
      <c r="DK1494" s="71">
        <v>0</v>
      </c>
      <c r="DL1494" s="71">
        <v>9.5451443530281663E-2</v>
      </c>
      <c r="DM1494" s="71">
        <v>8.3748254109905634E-2</v>
      </c>
      <c r="DN1494" s="72">
        <v>0.25703419436345049</v>
      </c>
      <c r="DO1494" s="71">
        <v>0.11570182348240005</v>
      </c>
      <c r="DQ1494" s="71"/>
      <c r="DR1494" s="71"/>
      <c r="DS1494" s="71"/>
      <c r="DT1494" s="71"/>
      <c r="DU1494" s="71"/>
      <c r="DV1494" s="71"/>
      <c r="DW1494" s="71"/>
      <c r="DX1494" s="71"/>
      <c r="DY1494" s="71"/>
      <c r="DZ1494" s="71"/>
      <c r="EA1494" s="71"/>
      <c r="EB1494" s="71"/>
      <c r="EC1494" s="71"/>
      <c r="ED1494" s="71"/>
    </row>
    <row r="1495" spans="1:134">
      <c r="A1495" s="4">
        <v>1460</v>
      </c>
      <c r="B1495" s="46" t="s">
        <v>11160</v>
      </c>
      <c r="C1495" s="65" t="str">
        <f t="shared" si="51"/>
        <v>1460</v>
      </c>
      <c r="D1495" s="69">
        <v>377335.23000000004</v>
      </c>
      <c r="E1495" s="68">
        <v>4411417.0699999994</v>
      </c>
      <c r="F1495" s="68">
        <v>31442</v>
      </c>
      <c r="G1495" s="69">
        <v>399850.3200000003</v>
      </c>
      <c r="H1495" s="70">
        <v>93.498068524081802</v>
      </c>
      <c r="I1495" s="70">
        <v>9.9674352919592035</v>
      </c>
      <c r="J1495" s="69">
        <v>622657.5</v>
      </c>
      <c r="K1495" s="69">
        <v>548130.43000000005</v>
      </c>
      <c r="L1495" s="69">
        <v>575221.86</v>
      </c>
      <c r="M1495" s="69">
        <v>652520.71</v>
      </c>
      <c r="N1495" s="69">
        <v>971693.34</v>
      </c>
      <c r="O1495" s="69">
        <v>1005524.4500000001</v>
      </c>
      <c r="P1495" s="69">
        <v>608559.12999999989</v>
      </c>
      <c r="Q1495" s="69">
        <v>600279.71000000008</v>
      </c>
      <c r="R1495" s="69">
        <v>774614.54000000027</v>
      </c>
      <c r="S1495" s="69">
        <v>647492.6399999999</v>
      </c>
      <c r="T1495" s="69">
        <v>695851.6399999999</v>
      </c>
      <c r="U1495" s="69">
        <v>707284.17999999982</v>
      </c>
      <c r="V1495" s="69">
        <v>377335.23000000004</v>
      </c>
      <c r="W1495" s="70">
        <v>96.930347443217457</v>
      </c>
      <c r="X1495" s="70">
        <v>81.181148182557351</v>
      </c>
      <c r="Y1495" s="70">
        <v>98.039178290357185</v>
      </c>
      <c r="Z1495" s="71">
        <v>94.828198868572571</v>
      </c>
      <c r="AA1495" s="71">
        <v>90.587663569397549</v>
      </c>
      <c r="AB1495" s="71">
        <v>109.64825646652943</v>
      </c>
      <c r="AC1495" s="71">
        <v>97.851071877088657</v>
      </c>
      <c r="AD1495" s="71">
        <v>87.13236145557012</v>
      </c>
      <c r="AE1495" s="71">
        <v>101.67449766554566</v>
      </c>
      <c r="AF1495" s="71">
        <v>92.47581878385094</v>
      </c>
      <c r="AG1495" s="71">
        <v>80.910115766027758</v>
      </c>
      <c r="AH1495" s="71">
        <v>99.89088135332959</v>
      </c>
      <c r="AI1495" s="71">
        <v>100.03091390370058</v>
      </c>
      <c r="AJ1495" s="72">
        <v>-9.6104275952317071</v>
      </c>
      <c r="AK1495" s="71">
        <v>-25.25903920667767</v>
      </c>
      <c r="AL1495" s="71">
        <v>-18.510244241526784</v>
      </c>
      <c r="AM1495" s="71">
        <v>-26.450490346626122</v>
      </c>
      <c r="AN1495" s="71">
        <v>-25.443969930718623</v>
      </c>
      <c r="AO1495" s="71">
        <v>-15.645514949210138</v>
      </c>
      <c r="AP1495" s="71">
        <v>-3.3536441418473451</v>
      </c>
      <c r="AQ1495" s="71">
        <v>10.050910028772609</v>
      </c>
      <c r="AR1495" s="71">
        <v>38.002021925056127</v>
      </c>
      <c r="AS1495" s="71">
        <v>1.1463929708409371</v>
      </c>
      <c r="AT1495" s="71">
        <v>-3.2347455988565588</v>
      </c>
      <c r="AU1495" s="71">
        <v>24.092091128687265</v>
      </c>
      <c r="AV1495" s="72">
        <v>9.0900882911180361</v>
      </c>
      <c r="AW1495" s="73">
        <v>-66202.38</v>
      </c>
      <c r="AX1495" s="73">
        <v>-185243.11</v>
      </c>
      <c r="AY1495" s="73">
        <v>-130660.55999999982</v>
      </c>
      <c r="AZ1495" s="73">
        <v>-234664.95999999996</v>
      </c>
      <c r="BA1495" s="73">
        <v>-331612.82999999996</v>
      </c>
      <c r="BB1495" s="73">
        <v>-173906.53999999969</v>
      </c>
      <c r="BC1495" s="73">
        <v>-21117.100000000093</v>
      </c>
      <c r="BD1495" s="73">
        <v>54823.330000000307</v>
      </c>
      <c r="BE1495" s="73">
        <v>213307.88000000024</v>
      </c>
      <c r="BF1495" s="73">
        <v>7338.6799999999348</v>
      </c>
      <c r="BG1495" s="73">
        <v>-23261.480000000098</v>
      </c>
      <c r="BH1495" s="73">
        <v>137317.00999999989</v>
      </c>
      <c r="BI1495" s="73">
        <v>31442</v>
      </c>
      <c r="BJ1495" s="71">
        <v>12.627108823341137</v>
      </c>
      <c r="BK1495" s="71">
        <v>14.623540908968398</v>
      </c>
      <c r="BL1495" s="71">
        <v>9.3168891712002679</v>
      </c>
      <c r="BM1495" s="71">
        <v>8.4092895527136591</v>
      </c>
      <c r="BN1495" s="71">
        <v>1.5697256348311157</v>
      </c>
      <c r="BO1495" s="71">
        <v>9.558195434770445</v>
      </c>
      <c r="BP1495" s="71">
        <v>17.143823961210593</v>
      </c>
      <c r="BQ1495" s="71">
        <v>19.240536162193372</v>
      </c>
      <c r="BR1495" s="72">
        <v>14.991508637571785</v>
      </c>
      <c r="BS1495" s="72">
        <v>13.911670855264898</v>
      </c>
      <c r="BT1495" s="71">
        <v>16.011956852419384</v>
      </c>
      <c r="BU1495" s="71">
        <v>14.797592325024418</v>
      </c>
      <c r="BV1495" s="71">
        <v>14.686129679839247</v>
      </c>
      <c r="BW1495" s="71">
        <v>14.464837394122526</v>
      </c>
      <c r="BX1495" s="75">
        <v>10903</v>
      </c>
      <c r="BY1495" s="75">
        <v>9938</v>
      </c>
      <c r="BZ1495" s="75">
        <v>9298</v>
      </c>
      <c r="CA1495" s="75">
        <v>10921</v>
      </c>
      <c r="CB1495" s="75">
        <v>15083</v>
      </c>
      <c r="CC1495" s="75">
        <v>17257</v>
      </c>
      <c r="CD1495" s="75">
        <v>10353</v>
      </c>
      <c r="CE1495" s="75">
        <v>11060</v>
      </c>
      <c r="CF1495" s="75">
        <v>14424</v>
      </c>
      <c r="CG1495" s="75">
        <v>12837</v>
      </c>
      <c r="CH1495" s="75">
        <v>13154</v>
      </c>
      <c r="CI1495" s="75">
        <v>12800</v>
      </c>
      <c r="CJ1495" s="75">
        <v>7048</v>
      </c>
      <c r="CK1495" s="75">
        <v>81676</v>
      </c>
      <c r="CL1495" s="73">
        <v>1280461.3800000001</v>
      </c>
      <c r="CM1495" s="73">
        <v>1380067.2700000003</v>
      </c>
      <c r="CN1495" s="73">
        <v>1396348.2200000002</v>
      </c>
      <c r="CO1495" s="73">
        <v>1835250.5000000002</v>
      </c>
      <c r="CP1495" s="73">
        <v>1691881.87</v>
      </c>
      <c r="CQ1495" s="73">
        <v>1313617.4300000002</v>
      </c>
      <c r="CR1495" s="73">
        <v>1588732.1299999997</v>
      </c>
      <c r="CS1495" s="73">
        <v>1821638.8800000004</v>
      </c>
      <c r="CT1495" s="73">
        <v>1429979.3900000004</v>
      </c>
      <c r="CU1495" s="73">
        <v>1404810.32</v>
      </c>
      <c r="CV1495" s="73">
        <v>1475035.1400000001</v>
      </c>
      <c r="CW1495" s="73">
        <v>1295264.3100000003</v>
      </c>
      <c r="CX1495" s="73">
        <v>1283383.8499999996</v>
      </c>
      <c r="CY1495" s="77"/>
      <c r="CZ1495" s="4">
        <v>1460</v>
      </c>
      <c r="DA1495" s="76" t="str">
        <f t="shared" si="52"/>
        <v>1460</v>
      </c>
      <c r="DB1495" s="71">
        <v>2.830555163298353</v>
      </c>
      <c r="DC1495" s="71">
        <v>2.502959846060262</v>
      </c>
      <c r="DD1495" s="71">
        <v>0.75507794762508773</v>
      </c>
      <c r="DE1495" s="71">
        <v>1.0591210342201138</v>
      </c>
      <c r="DF1495" s="71">
        <v>0.86643258769815368</v>
      </c>
      <c r="DG1495" s="71">
        <v>0.67489017003892471</v>
      </c>
      <c r="DH1495" s="71">
        <v>0.38442769459019832</v>
      </c>
      <c r="DI1495" s="71">
        <v>0.90841107238712782</v>
      </c>
      <c r="DJ1495" s="71">
        <v>0.39037144392236545</v>
      </c>
      <c r="DK1495" s="71">
        <v>0.30314672350686411</v>
      </c>
      <c r="DL1495" s="71">
        <v>0.90629936673035549</v>
      </c>
      <c r="DM1495" s="71">
        <v>0.13838623484610793</v>
      </c>
      <c r="DN1495" s="71">
        <v>0.48168886430157293</v>
      </c>
      <c r="DO1495" s="71">
        <v>0.49671422857485348</v>
      </c>
      <c r="DQ1495" s="71"/>
      <c r="DR1495" s="71"/>
      <c r="DS1495" s="71"/>
      <c r="DT1495" s="71"/>
      <c r="DU1495" s="71"/>
      <c r="DV1495" s="71"/>
      <c r="DW1495" s="71"/>
      <c r="DX1495" s="71"/>
      <c r="DY1495" s="71"/>
      <c r="DZ1495" s="71"/>
      <c r="EA1495" s="71"/>
      <c r="EB1495" s="71"/>
      <c r="EC1495" s="71"/>
      <c r="ED1495" s="71"/>
    </row>
    <row r="1496" spans="1:134">
      <c r="A1496" s="4">
        <v>1543</v>
      </c>
      <c r="B1496" s="46" t="s">
        <v>11166</v>
      </c>
      <c r="C1496" s="65" t="str">
        <f t="shared" si="51"/>
        <v>1543</v>
      </c>
      <c r="D1496" s="69">
        <v>157556.24</v>
      </c>
      <c r="E1496" s="68">
        <v>1902069.8200000012</v>
      </c>
      <c r="F1496" s="68">
        <v>38597.360000000001</v>
      </c>
      <c r="G1496" s="69">
        <v>415130.10000000126</v>
      </c>
      <c r="H1496" s="70">
        <v>105.57643384262472</v>
      </c>
      <c r="I1496" s="70">
        <v>27.918421602188516</v>
      </c>
      <c r="J1496" s="69">
        <v>207832.57</v>
      </c>
      <c r="K1496" s="69">
        <v>197628.93999999997</v>
      </c>
      <c r="L1496" s="69">
        <v>247925.42999999996</v>
      </c>
      <c r="M1496" s="69">
        <v>270289.60000000003</v>
      </c>
      <c r="N1496" s="69">
        <v>329763.22999999992</v>
      </c>
      <c r="O1496" s="69">
        <v>442407.89999999997</v>
      </c>
      <c r="P1496" s="69">
        <v>217623.49999999991</v>
      </c>
      <c r="Q1496" s="69">
        <v>241599.49</v>
      </c>
      <c r="R1496" s="69">
        <v>348118.03000000009</v>
      </c>
      <c r="S1496" s="69">
        <v>317823.12</v>
      </c>
      <c r="T1496" s="69">
        <v>345810.27999999997</v>
      </c>
      <c r="U1496" s="69">
        <v>273539.15999999992</v>
      </c>
      <c r="V1496" s="69">
        <v>157556.24</v>
      </c>
      <c r="W1496" s="70">
        <v>87.204746685784372</v>
      </c>
      <c r="X1496" s="70">
        <v>83.682514821809789</v>
      </c>
      <c r="Y1496" s="70">
        <v>109.06805957852161</v>
      </c>
      <c r="Z1496" s="71">
        <v>103.35269977944115</v>
      </c>
      <c r="AA1496" s="71">
        <v>102.92505548163592</v>
      </c>
      <c r="AB1496" s="71">
        <v>123.29473179100728</v>
      </c>
      <c r="AC1496" s="71">
        <v>86.590087728688033</v>
      </c>
      <c r="AD1496" s="71">
        <v>92.55709087423007</v>
      </c>
      <c r="AE1496" s="71">
        <v>103.20688542649819</v>
      </c>
      <c r="AF1496" s="71">
        <v>132.36898147333491</v>
      </c>
      <c r="AG1496" s="71">
        <v>110.12741857167396</v>
      </c>
      <c r="AH1496" s="71">
        <v>102.53713694225304</v>
      </c>
      <c r="AI1496" s="71">
        <v>120.211621144508</v>
      </c>
      <c r="AJ1496" s="72">
        <v>-23.31079474207035</v>
      </c>
      <c r="AK1496" s="71">
        <v>-26.489982546531166</v>
      </c>
      <c r="AL1496" s="71">
        <v>15.616358517020434</v>
      </c>
      <c r="AM1496" s="71">
        <v>-3.1980054082271558</v>
      </c>
      <c r="AN1496" s="71">
        <v>-9.2416628429055176</v>
      </c>
      <c r="AO1496" s="71">
        <v>15.252902138174097</v>
      </c>
      <c r="AP1496" s="71">
        <v>-10.722087604173346</v>
      </c>
      <c r="AQ1496" s="71">
        <v>15.806559880266535</v>
      </c>
      <c r="AR1496" s="71">
        <v>58.542420721281999</v>
      </c>
      <c r="AS1496" s="71">
        <v>24.208160234222852</v>
      </c>
      <c r="AT1496" s="71">
        <v>41.114066928110304</v>
      </c>
      <c r="AU1496" s="71">
        <v>40.213827512473244</v>
      </c>
      <c r="AV1496" s="72">
        <v>32.445967884028491</v>
      </c>
      <c r="AW1496" s="73">
        <v>-63173.720000000088</v>
      </c>
      <c r="AX1496" s="73">
        <v>-71217.330000000045</v>
      </c>
      <c r="AY1496" s="73">
        <v>33487.409999999974</v>
      </c>
      <c r="AZ1496" s="73">
        <v>-8929.4399999999441</v>
      </c>
      <c r="BA1496" s="73">
        <v>-33578.850000000093</v>
      </c>
      <c r="BB1496" s="73">
        <v>65138.519999999902</v>
      </c>
      <c r="BC1496" s="73">
        <v>-26136.120000000112</v>
      </c>
      <c r="BD1496" s="73">
        <v>32976.170000000013</v>
      </c>
      <c r="BE1496" s="73">
        <v>128543.97000000015</v>
      </c>
      <c r="BF1496" s="73">
        <v>61943.700000000041</v>
      </c>
      <c r="BG1496" s="73">
        <v>100753.00999999995</v>
      </c>
      <c r="BH1496" s="73">
        <v>78452.009999999951</v>
      </c>
      <c r="BI1496" s="73">
        <v>38597.360000000001</v>
      </c>
      <c r="BJ1496" s="71">
        <v>22.247480904269025</v>
      </c>
      <c r="BK1496" s="71">
        <v>10.736046899060314</v>
      </c>
      <c r="BL1496" s="71">
        <v>0.20149899943078164</v>
      </c>
      <c r="BM1496" s="71">
        <v>8.7403437860255178</v>
      </c>
      <c r="BN1496" s="71">
        <v>-3.6083189766558861</v>
      </c>
      <c r="BO1496" s="71">
        <v>-1.8405968831861972</v>
      </c>
      <c r="BP1496" s="71">
        <v>19.012932838650151</v>
      </c>
      <c r="BQ1496" s="71">
        <v>15.797408117605855</v>
      </c>
      <c r="BR1496" s="72">
        <v>14.494648041354013</v>
      </c>
      <c r="BS1496" s="72">
        <v>13.730108517495719</v>
      </c>
      <c r="BT1496" s="71">
        <v>14.738116012741013</v>
      </c>
      <c r="BU1496" s="71">
        <v>15.597208178929389</v>
      </c>
      <c r="BV1496" s="71">
        <v>15.722032077289715</v>
      </c>
      <c r="BW1496" s="71">
        <v>14.092358424333494</v>
      </c>
      <c r="BX1496" s="75">
        <v>3513</v>
      </c>
      <c r="BY1496" s="75">
        <v>3373</v>
      </c>
      <c r="BZ1496" s="75">
        <v>3713</v>
      </c>
      <c r="CA1496" s="75">
        <v>3960</v>
      </c>
      <c r="CB1496" s="75">
        <v>5099</v>
      </c>
      <c r="CC1496" s="75">
        <v>7151</v>
      </c>
      <c r="CD1496" s="75">
        <v>4135</v>
      </c>
      <c r="CE1496" s="75">
        <v>4401</v>
      </c>
      <c r="CF1496" s="75">
        <v>6151</v>
      </c>
      <c r="CG1496" s="75">
        <v>5806</v>
      </c>
      <c r="CH1496" s="75">
        <v>5836</v>
      </c>
      <c r="CI1496" s="75">
        <v>5033</v>
      </c>
      <c r="CJ1496" s="75">
        <v>2843</v>
      </c>
      <c r="CK1496" s="75">
        <v>34205</v>
      </c>
      <c r="CL1496" s="73">
        <v>819666.92999999947</v>
      </c>
      <c r="CM1496" s="73">
        <v>835157.86999999988</v>
      </c>
      <c r="CN1496" s="73">
        <v>773921.10000000021</v>
      </c>
      <c r="CO1496" s="73">
        <v>784557.00000000012</v>
      </c>
      <c r="CP1496" s="73">
        <v>778658.5500000004</v>
      </c>
      <c r="CQ1496" s="73">
        <v>595559.34000000032</v>
      </c>
      <c r="CR1496" s="73">
        <v>599011.72000000009</v>
      </c>
      <c r="CS1496" s="73">
        <v>661180.03999999992</v>
      </c>
      <c r="CT1496" s="73">
        <v>626261.83999999985</v>
      </c>
      <c r="CU1496" s="73">
        <v>589062.70000000019</v>
      </c>
      <c r="CV1496" s="73">
        <v>596034.50000000012</v>
      </c>
      <c r="CW1496" s="73">
        <v>640247.44000000006</v>
      </c>
      <c r="CX1496" s="73">
        <v>703240.64999999991</v>
      </c>
      <c r="CY1496" s="77"/>
      <c r="CZ1496" s="4">
        <v>1543</v>
      </c>
      <c r="DA1496" s="76" t="str">
        <f t="shared" si="52"/>
        <v>1543</v>
      </c>
      <c r="DB1496" s="71">
        <v>1.9948410364909697</v>
      </c>
      <c r="DC1496" s="71">
        <v>0.54978162370630901</v>
      </c>
      <c r="DD1496" s="71">
        <v>1.5422174032186642</v>
      </c>
      <c r="DE1496" s="71">
        <v>1.0361321026039512</v>
      </c>
      <c r="DF1496" s="71">
        <v>1.0850596849149352</v>
      </c>
      <c r="DG1496" s="71">
        <v>0.77985411812722338</v>
      </c>
      <c r="DH1496" s="71">
        <v>0.45979838592415656</v>
      </c>
      <c r="DI1496" s="71">
        <v>1.8847832596125693</v>
      </c>
      <c r="DJ1496" s="71">
        <v>0.43083375691730086</v>
      </c>
      <c r="DK1496" s="71">
        <v>0.27539324263462067</v>
      </c>
      <c r="DL1496" s="71">
        <v>0.44597358782543906</v>
      </c>
      <c r="DM1496" s="71">
        <v>1.074927723752044</v>
      </c>
      <c r="DN1496" s="71">
        <v>1.0320752143729934</v>
      </c>
      <c r="DO1496" s="71">
        <v>0.73751386515338913</v>
      </c>
      <c r="DQ1496" s="71"/>
      <c r="DR1496" s="71"/>
      <c r="DS1496" s="71"/>
      <c r="DT1496" s="71"/>
      <c r="DU1496" s="71"/>
      <c r="DV1496" s="71"/>
      <c r="DW1496" s="71"/>
      <c r="DX1496" s="71"/>
      <c r="DY1496" s="71"/>
      <c r="DZ1496" s="71"/>
      <c r="EA1496" s="71"/>
      <c r="EB1496" s="71"/>
      <c r="EC1496" s="71"/>
      <c r="ED1496" s="71"/>
    </row>
    <row r="1497" spans="1:134">
      <c r="A1497" s="4">
        <v>5393</v>
      </c>
      <c r="B1497" s="46" t="s">
        <v>11173</v>
      </c>
      <c r="C1497" s="65" t="str">
        <f t="shared" si="51"/>
        <v>5393</v>
      </c>
      <c r="D1497" s="69">
        <v>242320.44</v>
      </c>
      <c r="E1497" s="68">
        <v>2632084.2600000007</v>
      </c>
      <c r="F1497" s="68">
        <v>39371.24000000002</v>
      </c>
      <c r="G1497" s="69">
        <v>592619.46000000113</v>
      </c>
      <c r="H1497" s="70">
        <v>110.49678293877628</v>
      </c>
      <c r="I1497" s="70">
        <v>29.057596875415605</v>
      </c>
      <c r="J1497" s="69">
        <v>399750.85999999993</v>
      </c>
      <c r="K1497" s="69">
        <v>372507.91999999987</v>
      </c>
      <c r="L1497" s="69">
        <v>349028.39999999997</v>
      </c>
      <c r="M1497" s="69">
        <v>367766.10000000009</v>
      </c>
      <c r="N1497" s="69">
        <v>473749.58</v>
      </c>
      <c r="O1497" s="69">
        <v>451230.93000000005</v>
      </c>
      <c r="P1497" s="69">
        <v>327464.57999999996</v>
      </c>
      <c r="Q1497" s="69">
        <v>307038.84000000003</v>
      </c>
      <c r="R1497" s="69">
        <v>543699.36999999976</v>
      </c>
      <c r="S1497" s="69">
        <v>386495.41</v>
      </c>
      <c r="T1497" s="69">
        <v>414190.23</v>
      </c>
      <c r="U1497" s="69">
        <v>410875.38999999996</v>
      </c>
      <c r="V1497" s="69">
        <v>242320.44</v>
      </c>
      <c r="W1497" s="70">
        <v>122.57723999964514</v>
      </c>
      <c r="X1497" s="70">
        <v>105.74883977465817</v>
      </c>
      <c r="Y1497" s="70">
        <v>105.50663453806695</v>
      </c>
      <c r="Z1497" s="71">
        <v>90.648733553983234</v>
      </c>
      <c r="AA1497" s="71">
        <v>85.463929024253787</v>
      </c>
      <c r="AB1497" s="71">
        <v>106.26713612325784</v>
      </c>
      <c r="AC1497" s="71">
        <v>122.86314918610005</v>
      </c>
      <c r="AD1497" s="71">
        <v>108.31118300010051</v>
      </c>
      <c r="AE1497" s="71">
        <v>111.20017407050393</v>
      </c>
      <c r="AF1497" s="71">
        <v>115.25281570445584</v>
      </c>
      <c r="AG1497" s="71">
        <v>110.06573069489968</v>
      </c>
      <c r="AH1497" s="71">
        <v>103.5936871233087</v>
      </c>
      <c r="AI1497" s="71">
        <v>103.19292827880085</v>
      </c>
      <c r="AJ1497" s="72">
        <v>16.63290471064045</v>
      </c>
      <c r="AK1497" s="71">
        <v>-9.4286866001825231</v>
      </c>
      <c r="AL1497" s="71">
        <v>-1.2761997020537708</v>
      </c>
      <c r="AM1497" s="71">
        <v>-13.579437511010639</v>
      </c>
      <c r="AN1497" s="71">
        <v>-14.533746400446834</v>
      </c>
      <c r="AO1497" s="71">
        <v>-4.5251470443639752</v>
      </c>
      <c r="AP1497" s="71">
        <v>18.850898541020932</v>
      </c>
      <c r="AQ1497" s="71">
        <v>25.118364522713431</v>
      </c>
      <c r="AR1497" s="71">
        <v>85.263361015193937</v>
      </c>
      <c r="AS1497" s="71">
        <v>3.4132393154459928</v>
      </c>
      <c r="AT1497" s="71">
        <v>32.046723071054558</v>
      </c>
      <c r="AU1497" s="71">
        <v>22.755881946882095</v>
      </c>
      <c r="AV1497" s="72">
        <v>19.399554174148026</v>
      </c>
      <c r="AW1497" s="73">
        <v>57008.079999999842</v>
      </c>
      <c r="AX1497" s="73">
        <v>-38778.950000000128</v>
      </c>
      <c r="AY1497" s="73">
        <v>-4511.8799999999464</v>
      </c>
      <c r="AZ1497" s="73">
        <v>-57787.829999999958</v>
      </c>
      <c r="BA1497" s="73">
        <v>-80554.539999999979</v>
      </c>
      <c r="BB1497" s="73">
        <v>-14365.069999999832</v>
      </c>
      <c r="BC1497" s="73">
        <v>51939.039999999921</v>
      </c>
      <c r="BD1497" s="73">
        <v>61640.139999999985</v>
      </c>
      <c r="BE1497" s="73">
        <v>250225.59999999986</v>
      </c>
      <c r="BF1497" s="73">
        <v>12756.600000000035</v>
      </c>
      <c r="BG1497" s="73">
        <v>100520.77999999997</v>
      </c>
      <c r="BH1497" s="73">
        <v>76166.06</v>
      </c>
      <c r="BI1497" s="73">
        <v>39371.24000000002</v>
      </c>
      <c r="BJ1497" s="71">
        <v>6.97858560999292</v>
      </c>
      <c r="BK1497" s="71">
        <v>4.0594483510067905</v>
      </c>
      <c r="BL1497" s="71">
        <v>-3.4744010148811801</v>
      </c>
      <c r="BM1497" s="71">
        <v>-4.8902729832407106</v>
      </c>
      <c r="BN1497" s="71">
        <v>-4.9851520573964869</v>
      </c>
      <c r="BO1497" s="71">
        <v>-8.7266193870016942</v>
      </c>
      <c r="BP1497" s="71">
        <v>22.44228448327754</v>
      </c>
      <c r="BQ1497" s="71">
        <v>12.853475028636854</v>
      </c>
      <c r="BR1497" s="72">
        <v>6.5763452146966248</v>
      </c>
      <c r="BS1497" s="72">
        <v>10.585049525220757</v>
      </c>
      <c r="BT1497" s="71">
        <v>11.935189183757167</v>
      </c>
      <c r="BU1497" s="71">
        <v>11.812776756953792</v>
      </c>
      <c r="BV1497" s="71">
        <v>3.9643920480861849</v>
      </c>
      <c r="BW1497" s="71">
        <v>9.9583841742576507</v>
      </c>
      <c r="BX1497" s="75">
        <v>5410</v>
      </c>
      <c r="BY1497" s="75">
        <v>5045</v>
      </c>
      <c r="BZ1497" s="75">
        <v>4813</v>
      </c>
      <c r="CA1497" s="75">
        <v>4863</v>
      </c>
      <c r="CB1497" s="75">
        <v>6655</v>
      </c>
      <c r="CC1497" s="75">
        <v>7273</v>
      </c>
      <c r="CD1497" s="75">
        <v>4558</v>
      </c>
      <c r="CE1497" s="75">
        <v>4805</v>
      </c>
      <c r="CF1497" s="75">
        <v>8257</v>
      </c>
      <c r="CG1497" s="75">
        <v>6098</v>
      </c>
      <c r="CH1497" s="75">
        <v>6453</v>
      </c>
      <c r="CI1497" s="75">
        <v>7058</v>
      </c>
      <c r="CJ1497" s="75">
        <v>3489</v>
      </c>
      <c r="CK1497" s="75">
        <v>40718</v>
      </c>
      <c r="CL1497" s="73">
        <v>794189.05999999971</v>
      </c>
      <c r="CM1497" s="73">
        <v>810352.17999999993</v>
      </c>
      <c r="CN1497" s="73">
        <v>922710.49</v>
      </c>
      <c r="CO1497" s="73">
        <v>871565.2699999999</v>
      </c>
      <c r="CP1497" s="73">
        <v>873459.12</v>
      </c>
      <c r="CQ1497" s="73">
        <v>693925.33999999985</v>
      </c>
      <c r="CR1497" s="73">
        <v>627554.68000000005</v>
      </c>
      <c r="CS1497" s="73">
        <v>739192.08</v>
      </c>
      <c r="CT1497" s="73">
        <v>689518.45000000007</v>
      </c>
      <c r="CU1497" s="73">
        <v>578123.33000000007</v>
      </c>
      <c r="CV1497" s="73">
        <v>642748.24</v>
      </c>
      <c r="CW1497" s="73">
        <v>651948.90999999992</v>
      </c>
      <c r="CX1497" s="73">
        <v>624788.47</v>
      </c>
      <c r="CY1497" s="77"/>
      <c r="CZ1497" s="4">
        <v>5393</v>
      </c>
      <c r="DA1497" s="76" t="str">
        <f t="shared" si="52"/>
        <v>5393</v>
      </c>
      <c r="DB1497" s="71">
        <v>11.286715513479535</v>
      </c>
      <c r="DC1497" s="71">
        <v>10.745702926270601</v>
      </c>
      <c r="DD1497" s="71">
        <v>1.343804043641889</v>
      </c>
      <c r="DE1497" s="71">
        <v>1.0202443037114313</v>
      </c>
      <c r="DF1497" s="71">
        <v>1.2705774803855368</v>
      </c>
      <c r="DG1497" s="71">
        <v>1.7923268711371816</v>
      </c>
      <c r="DH1497" s="71">
        <v>0.35823888837202844</v>
      </c>
      <c r="DI1497" s="71">
        <v>0.18970318512169623</v>
      </c>
      <c r="DJ1497" s="71">
        <v>3.5324950300241618</v>
      </c>
      <c r="DK1497" s="71">
        <v>1.963762966716591</v>
      </c>
      <c r="DL1497" s="71">
        <v>0.16226045876938741</v>
      </c>
      <c r="DM1497" s="71">
        <v>0.84864674579456145</v>
      </c>
      <c r="DN1497" s="71">
        <v>1.8279498241299257</v>
      </c>
      <c r="DO1497" s="71">
        <v>1.421855770716943</v>
      </c>
      <c r="DQ1497" s="71"/>
      <c r="DR1497" s="71"/>
      <c r="DS1497" s="71"/>
      <c r="DT1497" s="71"/>
      <c r="DU1497" s="71"/>
      <c r="DV1497" s="71"/>
      <c r="DW1497" s="71"/>
      <c r="DX1497" s="71"/>
      <c r="DY1497" s="71"/>
      <c r="DZ1497" s="71"/>
      <c r="EA1497" s="71"/>
      <c r="EB1497" s="71"/>
      <c r="EC1497" s="71"/>
      <c r="ED1497" s="71"/>
    </row>
    <row r="1498" spans="1:134">
      <c r="A1498" s="4">
        <v>1544</v>
      </c>
      <c r="B1498" s="46" t="s">
        <v>11180</v>
      </c>
      <c r="C1498" s="65" t="str">
        <f t="shared" si="51"/>
        <v>1544</v>
      </c>
      <c r="D1498" s="69">
        <v>282818.71999999997</v>
      </c>
      <c r="E1498" s="68">
        <v>2566191.7000000007</v>
      </c>
      <c r="F1498" s="68">
        <v>80316.23000000001</v>
      </c>
      <c r="G1498" s="69">
        <v>184585.92000000039</v>
      </c>
      <c r="H1498" s="70">
        <v>88.673181254094686</v>
      </c>
      <c r="I1498" s="70">
        <v>7.7504816939099053</v>
      </c>
      <c r="J1498" s="69">
        <v>407641.39999999991</v>
      </c>
      <c r="K1498" s="69">
        <v>304478.88</v>
      </c>
      <c r="L1498" s="69">
        <v>334938.45</v>
      </c>
      <c r="M1498" s="69">
        <v>437378.73</v>
      </c>
      <c r="N1498" s="69">
        <v>496293.41999999993</v>
      </c>
      <c r="O1498" s="69">
        <v>608904.10999999975</v>
      </c>
      <c r="P1498" s="69">
        <v>314049.80999999994</v>
      </c>
      <c r="Q1498" s="69">
        <v>280149.67</v>
      </c>
      <c r="R1498" s="69">
        <v>546647.12000000011</v>
      </c>
      <c r="S1498" s="69">
        <v>311074.64999999991</v>
      </c>
      <c r="T1498" s="69">
        <v>373140.4599999999</v>
      </c>
      <c r="U1498" s="69">
        <v>458311.2699999999</v>
      </c>
      <c r="V1498" s="69">
        <v>282818.71999999997</v>
      </c>
      <c r="W1498" s="70">
        <v>107.7492127658991</v>
      </c>
      <c r="X1498" s="70">
        <v>86.59259247188227</v>
      </c>
      <c r="Y1498" s="70">
        <v>91.442177139599991</v>
      </c>
      <c r="Z1498" s="71">
        <v>92.914567280055621</v>
      </c>
      <c r="AA1498" s="71">
        <v>113.59759546935557</v>
      </c>
      <c r="AB1498" s="71">
        <v>98.234103469094009</v>
      </c>
      <c r="AC1498" s="71">
        <v>74.404846279494578</v>
      </c>
      <c r="AD1498" s="71">
        <v>64.573796754045333</v>
      </c>
      <c r="AE1498" s="71">
        <v>90.919015598656785</v>
      </c>
      <c r="AF1498" s="71">
        <v>81.234807546213489</v>
      </c>
      <c r="AG1498" s="71">
        <v>88.781276785108531</v>
      </c>
      <c r="AH1498" s="71">
        <v>120.25381563609602</v>
      </c>
      <c r="AI1498" s="71">
        <v>112.02019436736367</v>
      </c>
      <c r="AJ1498" s="72">
        <v>2.3556842287265622</v>
      </c>
      <c r="AK1498" s="72">
        <v>-12.042098618306518</v>
      </c>
      <c r="AL1498" s="71">
        <v>-12.485281107911039</v>
      </c>
      <c r="AM1498" s="71">
        <v>-13.468802591551388</v>
      </c>
      <c r="AN1498" s="71">
        <v>-6.1176715481584765</v>
      </c>
      <c r="AO1498" s="71">
        <v>-6.3072188177288657</v>
      </c>
      <c r="AP1498" s="71">
        <v>-23.804315388456299</v>
      </c>
      <c r="AQ1498" s="71">
        <v>-18.549919378425962</v>
      </c>
      <c r="AR1498" s="71">
        <v>62.050422210792689</v>
      </c>
      <c r="AS1498" s="71">
        <v>-33.376094474100107</v>
      </c>
      <c r="AT1498" s="71">
        <v>15.927075577997352</v>
      </c>
      <c r="AU1498" s="71">
        <v>54.380940745282125</v>
      </c>
      <c r="AV1498" s="72">
        <v>39.661848108633137</v>
      </c>
      <c r="AW1498" s="73">
        <v>9381.7399999998743</v>
      </c>
      <c r="AX1498" s="73">
        <v>-41685.449999999953</v>
      </c>
      <c r="AY1498" s="73">
        <v>-47783.969999999972</v>
      </c>
      <c r="AZ1498" s="73">
        <v>-68079.120000000112</v>
      </c>
      <c r="BA1498" s="73">
        <v>-32340.059999999939</v>
      </c>
      <c r="BB1498" s="73">
        <v>-26128.560000000405</v>
      </c>
      <c r="BC1498" s="73">
        <v>-98112.389999999956</v>
      </c>
      <c r="BD1498" s="73">
        <v>-63802.930000000051</v>
      </c>
      <c r="BE1498" s="73">
        <v>209315.62000000011</v>
      </c>
      <c r="BF1498" s="73">
        <v>-155836.81000000011</v>
      </c>
      <c r="BG1498" s="73">
        <v>51265.29999999993</v>
      </c>
      <c r="BH1498" s="73">
        <v>161440.89999999985</v>
      </c>
      <c r="BI1498" s="73">
        <v>80316.23000000001</v>
      </c>
      <c r="BJ1498" s="71">
        <v>19.952060993491532</v>
      </c>
      <c r="BK1498" s="71">
        <v>13.285616965604056</v>
      </c>
      <c r="BL1498" s="71">
        <v>12.935829542068774</v>
      </c>
      <c r="BM1498" s="71">
        <v>9.8992425251567351</v>
      </c>
      <c r="BN1498" s="71">
        <v>3.1241027647490096</v>
      </c>
      <c r="BO1498" s="71">
        <v>6.0442723269507095</v>
      </c>
      <c r="BP1498" s="71">
        <v>16.181715487710665</v>
      </c>
      <c r="BQ1498" s="71">
        <v>19.605694962588181</v>
      </c>
      <c r="BR1498" s="72">
        <v>15.992194521006404</v>
      </c>
      <c r="BS1498" s="72">
        <v>13.105437606041949</v>
      </c>
      <c r="BT1498" s="71">
        <v>13.804262343811505</v>
      </c>
      <c r="BU1498" s="71">
        <v>13.668096891231162</v>
      </c>
      <c r="BV1498" s="71">
        <v>15.516350630997039</v>
      </c>
      <c r="BW1498" s="71">
        <v>13.951126249337541</v>
      </c>
      <c r="BX1498" s="75">
        <v>9966</v>
      </c>
      <c r="BY1498" s="75">
        <v>7459</v>
      </c>
      <c r="BZ1498" s="75">
        <v>7343</v>
      </c>
      <c r="CA1498" s="75">
        <v>8738</v>
      </c>
      <c r="CB1498" s="75">
        <v>9484</v>
      </c>
      <c r="CC1498" s="75">
        <v>11124</v>
      </c>
      <c r="CD1498" s="75">
        <v>6980</v>
      </c>
      <c r="CE1498" s="75">
        <v>6227</v>
      </c>
      <c r="CF1498" s="75">
        <v>9054</v>
      </c>
      <c r="CG1498" s="75">
        <v>6265</v>
      </c>
      <c r="CH1498" s="75">
        <v>7624</v>
      </c>
      <c r="CI1498" s="75">
        <v>9727</v>
      </c>
      <c r="CJ1498" s="75">
        <v>6553</v>
      </c>
      <c r="CK1498" s="75">
        <v>52430</v>
      </c>
      <c r="CL1498" s="73">
        <v>991459.09999999963</v>
      </c>
      <c r="CM1498" s="73">
        <v>1008851.95</v>
      </c>
      <c r="CN1498" s="73">
        <v>893568.29000000015</v>
      </c>
      <c r="CO1498" s="73">
        <v>1044762.4399999997</v>
      </c>
      <c r="CP1498" s="73">
        <v>956841.06999999983</v>
      </c>
      <c r="CQ1498" s="73">
        <v>715730.92</v>
      </c>
      <c r="CR1498" s="73">
        <v>685337.60000000009</v>
      </c>
      <c r="CS1498" s="73">
        <v>964500.41999999993</v>
      </c>
      <c r="CT1498" s="73">
        <v>1015085.2300000001</v>
      </c>
      <c r="CU1498" s="73">
        <v>1052487.94</v>
      </c>
      <c r="CV1498" s="73">
        <v>1068024.06</v>
      </c>
      <c r="CW1498" s="73">
        <v>1059302.2999999998</v>
      </c>
      <c r="CX1498" s="73">
        <v>1178941.1000000001</v>
      </c>
      <c r="CY1498" s="77"/>
      <c r="CZ1498" s="4">
        <v>1544</v>
      </c>
      <c r="DA1498" s="76" t="str">
        <f t="shared" si="52"/>
        <v>1544</v>
      </c>
      <c r="DB1498" s="71">
        <v>0.59932070929027725</v>
      </c>
      <c r="DC1498" s="71">
        <v>0.14658931990277421</v>
      </c>
      <c r="DD1498" s="71">
        <v>0.41096685321875481</v>
      </c>
      <c r="DE1498" s="71">
        <v>0.48779115391810568</v>
      </c>
      <c r="DF1498" s="71">
        <v>0.19420017797177186</v>
      </c>
      <c r="DG1498" s="71">
        <v>5.5627441492369173E-2</v>
      </c>
      <c r="DH1498" s="71">
        <v>0.31426355953936319</v>
      </c>
      <c r="DI1498" s="71">
        <v>2.908735353244165E-2</v>
      </c>
      <c r="DJ1498" s="71">
        <v>0.16898902345455441</v>
      </c>
      <c r="DK1498" s="71">
        <v>0</v>
      </c>
      <c r="DL1498" s="71">
        <v>1.8004069483799463E-2</v>
      </c>
      <c r="DM1498" s="71">
        <v>3.1139003765612593E-2</v>
      </c>
      <c r="DN1498" s="72">
        <v>1.5643138808327562E-2</v>
      </c>
      <c r="DO1498" s="71">
        <v>8.8109503101767919E-2</v>
      </c>
      <c r="DQ1498" s="71"/>
      <c r="DR1498" s="71"/>
      <c r="DS1498" s="71"/>
      <c r="DT1498" s="71"/>
      <c r="DU1498" s="71"/>
      <c r="DV1498" s="71"/>
      <c r="DW1498" s="71"/>
      <c r="DX1498" s="71"/>
      <c r="DY1498" s="71"/>
      <c r="DZ1498" s="71"/>
      <c r="EA1498" s="71"/>
      <c r="EB1498" s="71"/>
      <c r="EC1498" s="71"/>
      <c r="ED1498" s="71"/>
    </row>
    <row r="1499" spans="1:134">
      <c r="A1499" s="4">
        <v>5355</v>
      </c>
      <c r="B1499" s="46" t="s">
        <v>11187</v>
      </c>
      <c r="C1499" s="65" t="str">
        <f t="shared" si="51"/>
        <v>5355</v>
      </c>
      <c r="D1499" s="69">
        <v>172749.52999999997</v>
      </c>
      <c r="E1499" s="68">
        <v>1917990.37</v>
      </c>
      <c r="F1499" s="68">
        <v>52993.239999999962</v>
      </c>
      <c r="G1499" s="69">
        <v>467991.41000000038</v>
      </c>
      <c r="H1499" s="70">
        <v>109.05532310273351</v>
      </c>
      <c r="I1499" s="70">
        <v>32.275292804347977</v>
      </c>
      <c r="J1499" s="69">
        <v>214277.81000000003</v>
      </c>
      <c r="K1499" s="69">
        <v>219661.72999999998</v>
      </c>
      <c r="L1499" s="69">
        <v>192163.94999999995</v>
      </c>
      <c r="M1499" s="69">
        <v>209227.21999999997</v>
      </c>
      <c r="N1499" s="69">
        <v>308936.45</v>
      </c>
      <c r="O1499" s="69">
        <v>404419.23999999987</v>
      </c>
      <c r="P1499" s="69">
        <v>215433.75999999998</v>
      </c>
      <c r="Q1499" s="69">
        <v>221995.51999999999</v>
      </c>
      <c r="R1499" s="69">
        <v>429149.25</v>
      </c>
      <c r="S1499" s="69">
        <v>230302.43999999997</v>
      </c>
      <c r="T1499" s="69">
        <v>322109.4599999999</v>
      </c>
      <c r="U1499" s="69">
        <v>326250.40999999997</v>
      </c>
      <c r="V1499" s="69">
        <v>172749.52999999997</v>
      </c>
      <c r="W1499" s="70">
        <v>95.015692670702904</v>
      </c>
      <c r="X1499" s="70">
        <v>94.463865471441693</v>
      </c>
      <c r="Y1499" s="70">
        <v>93.316628174348764</v>
      </c>
      <c r="Z1499" s="71">
        <v>86.511208057766666</v>
      </c>
      <c r="AA1499" s="71">
        <v>122.63776190999469</v>
      </c>
      <c r="AB1499" s="71">
        <v>122.67632287644985</v>
      </c>
      <c r="AC1499" s="71">
        <v>90.97875549476349</v>
      </c>
      <c r="AD1499" s="71">
        <v>97.571816140907842</v>
      </c>
      <c r="AE1499" s="71">
        <v>115.26283039836518</v>
      </c>
      <c r="AF1499" s="71">
        <v>93.916383390247589</v>
      </c>
      <c r="AG1499" s="71">
        <v>124.76724726096577</v>
      </c>
      <c r="AH1499" s="71">
        <v>120.55179003146623</v>
      </c>
      <c r="AI1499" s="71">
        <v>116.66472348744227</v>
      </c>
      <c r="AJ1499" s="72">
        <v>-11.19489182227057</v>
      </c>
      <c r="AK1499" s="72">
        <v>-21.387218011611886</v>
      </c>
      <c r="AL1499" s="71">
        <v>-28.916620717671403</v>
      </c>
      <c r="AM1499" s="71">
        <v>-22.271777630506328</v>
      </c>
      <c r="AN1499" s="71">
        <v>-8.8858117351727444</v>
      </c>
      <c r="AO1499" s="71">
        <v>-3.6660838472049262</v>
      </c>
      <c r="AP1499" s="71">
        <v>-7.9059224738970757</v>
      </c>
      <c r="AQ1499" s="71">
        <v>21.644780210296322</v>
      </c>
      <c r="AR1499" s="71">
        <v>104.29779229464411</v>
      </c>
      <c r="AS1499" s="71">
        <v>-21.765854034362732</v>
      </c>
      <c r="AT1499" s="71">
        <v>61.085473162553058</v>
      </c>
      <c r="AU1499" s="71">
        <v>55.786477913062591</v>
      </c>
      <c r="AV1499" s="72">
        <v>44.250903230218611</v>
      </c>
      <c r="AW1499" s="73">
        <v>-27012.149999999907</v>
      </c>
      <c r="AX1499" s="73">
        <v>-59760.680000000051</v>
      </c>
      <c r="AY1499" s="73">
        <v>-78172.030000000028</v>
      </c>
      <c r="AZ1499" s="73">
        <v>-59950.710000000021</v>
      </c>
      <c r="BA1499" s="73">
        <v>-30079.850000000035</v>
      </c>
      <c r="BB1499" s="73">
        <v>-4405.0800000000745</v>
      </c>
      <c r="BC1499" s="73">
        <v>-18494.160000000003</v>
      </c>
      <c r="BD1499" s="73">
        <v>39500.619999999966</v>
      </c>
      <c r="BE1499" s="73">
        <v>219088.61000000002</v>
      </c>
      <c r="BF1499" s="73">
        <v>-64073.419999999955</v>
      </c>
      <c r="BG1499" s="73">
        <v>122147.62999999989</v>
      </c>
      <c r="BH1499" s="73">
        <v>116828.88999999996</v>
      </c>
      <c r="BI1499" s="73">
        <v>52993.239999999962</v>
      </c>
      <c r="BJ1499" s="71">
        <v>20.837509517995738</v>
      </c>
      <c r="BK1499" s="71">
        <v>16.832321921481324</v>
      </c>
      <c r="BL1499" s="71">
        <v>21.609738044582617</v>
      </c>
      <c r="BM1499" s="71">
        <v>17.653098775532026</v>
      </c>
      <c r="BN1499" s="71">
        <v>4.311805368171906</v>
      </c>
      <c r="BO1499" s="71">
        <v>7.8668527456811255</v>
      </c>
      <c r="BP1499" s="71">
        <v>21.103229189941654</v>
      </c>
      <c r="BQ1499" s="71">
        <v>19.271253670644796</v>
      </c>
      <c r="BR1499" s="72">
        <v>19.131890868098527</v>
      </c>
      <c r="BS1499" s="72">
        <v>17.180121690547637</v>
      </c>
      <c r="BT1499" s="71">
        <v>17.63948336574256</v>
      </c>
      <c r="BU1499" s="71">
        <v>18.812851500865175</v>
      </c>
      <c r="BV1499" s="71">
        <v>17.128577088640785</v>
      </c>
      <c r="BW1499" s="71">
        <v>17.290966944319198</v>
      </c>
      <c r="BX1499" s="75">
        <v>4600</v>
      </c>
      <c r="BY1499" s="75">
        <v>4445</v>
      </c>
      <c r="BZ1499" s="75">
        <v>4046</v>
      </c>
      <c r="CA1499" s="75">
        <v>4260</v>
      </c>
      <c r="CB1499" s="75">
        <v>5490</v>
      </c>
      <c r="CC1499" s="75">
        <v>7556</v>
      </c>
      <c r="CD1499" s="75">
        <v>4425</v>
      </c>
      <c r="CE1499" s="75">
        <v>4806</v>
      </c>
      <c r="CF1499" s="75">
        <v>7795</v>
      </c>
      <c r="CG1499" s="75">
        <v>5406</v>
      </c>
      <c r="CH1499" s="75">
        <v>6336</v>
      </c>
      <c r="CI1499" s="75">
        <v>6562</v>
      </c>
      <c r="CJ1499" s="75">
        <v>3529</v>
      </c>
      <c r="CK1499" s="75">
        <v>38859</v>
      </c>
      <c r="CL1499" s="73">
        <v>621148.51999999979</v>
      </c>
      <c r="CM1499" s="73">
        <v>612692.38</v>
      </c>
      <c r="CN1499" s="73">
        <v>574605.17999999993</v>
      </c>
      <c r="CO1499" s="73">
        <v>671837.88999999978</v>
      </c>
      <c r="CP1499" s="73">
        <v>699370.71</v>
      </c>
      <c r="CQ1499" s="73">
        <v>521726.53</v>
      </c>
      <c r="CR1499" s="73">
        <v>544887.36999999988</v>
      </c>
      <c r="CS1499" s="73">
        <v>673817.03</v>
      </c>
      <c r="CT1499" s="73">
        <v>568745.55000000005</v>
      </c>
      <c r="CU1499" s="73">
        <v>564016.95000000019</v>
      </c>
      <c r="CV1499" s="73">
        <v>617141.17000000004</v>
      </c>
      <c r="CW1499" s="73">
        <v>561272.80000000005</v>
      </c>
      <c r="CX1499" s="73">
        <v>579926.30000000005</v>
      </c>
      <c r="CY1499" s="77"/>
      <c r="CZ1499" s="4">
        <v>5355</v>
      </c>
      <c r="DA1499" s="76" t="str">
        <f t="shared" si="52"/>
        <v>5355</v>
      </c>
      <c r="DB1499" s="71">
        <v>0.55249475423753402</v>
      </c>
      <c r="DC1499" s="71">
        <v>0.36902961926950745</v>
      </c>
      <c r="DD1499" s="71">
        <v>0.2779420049655742</v>
      </c>
      <c r="DE1499" s="71">
        <v>0.37352673380901341</v>
      </c>
      <c r="DF1499" s="71">
        <v>0.50752702401321248</v>
      </c>
      <c r="DG1499" s="71">
        <v>0.35907653916536508</v>
      </c>
      <c r="DH1499" s="71">
        <v>0.28186058753296095</v>
      </c>
      <c r="DI1499" s="71">
        <v>0.2961159982627764</v>
      </c>
      <c r="DJ1499" s="71">
        <v>0.29272220315754738</v>
      </c>
      <c r="DK1499" s="71">
        <v>0.36295350676861049</v>
      </c>
      <c r="DL1499" s="71">
        <v>0.26306609617635041</v>
      </c>
      <c r="DM1499" s="71">
        <v>0.42528516297390434</v>
      </c>
      <c r="DN1499" s="71">
        <v>2.3459008108197878E-2</v>
      </c>
      <c r="DO1499" s="71">
        <v>0.29314401240475108</v>
      </c>
      <c r="DQ1499" s="71"/>
      <c r="DR1499" s="71"/>
      <c r="DS1499" s="71"/>
      <c r="DT1499" s="71"/>
      <c r="DU1499" s="71"/>
      <c r="DV1499" s="71"/>
      <c r="DW1499" s="71"/>
      <c r="DX1499" s="71"/>
      <c r="DY1499" s="71"/>
      <c r="DZ1499" s="71"/>
      <c r="EA1499" s="71"/>
      <c r="EB1499" s="71"/>
      <c r="EC1499" s="71"/>
      <c r="ED1499" s="71"/>
    </row>
    <row r="1500" spans="1:134">
      <c r="A1500" s="4">
        <v>1549</v>
      </c>
      <c r="B1500" s="46" t="s">
        <v>11194</v>
      </c>
      <c r="C1500" s="65" t="str">
        <f t="shared" si="51"/>
        <v>1549</v>
      </c>
      <c r="D1500" s="69">
        <v>187692.68</v>
      </c>
      <c r="E1500" s="68">
        <v>2138078.85</v>
      </c>
      <c r="F1500" s="68">
        <v>71141.39</v>
      </c>
      <c r="G1500" s="69">
        <v>640913.42000000062</v>
      </c>
      <c r="H1500" s="70">
        <v>118.08314814702408</v>
      </c>
      <c r="I1500" s="70">
        <v>42.808457045391492</v>
      </c>
      <c r="J1500" s="69">
        <v>218810.63</v>
      </c>
      <c r="K1500" s="69">
        <v>210592.41999999995</v>
      </c>
      <c r="L1500" s="69">
        <v>217267.63999999996</v>
      </c>
      <c r="M1500" s="69">
        <v>265230.34999999998</v>
      </c>
      <c r="N1500" s="69">
        <v>370138.13</v>
      </c>
      <c r="O1500" s="69">
        <v>480366.60000000003</v>
      </c>
      <c r="P1500" s="69">
        <v>270199.56</v>
      </c>
      <c r="Q1500" s="69">
        <v>239584.34</v>
      </c>
      <c r="R1500" s="69">
        <v>454916.50000000012</v>
      </c>
      <c r="S1500" s="69">
        <v>298464.21999999997</v>
      </c>
      <c r="T1500" s="69">
        <v>342393.39</v>
      </c>
      <c r="U1500" s="69">
        <v>344828.15999999997</v>
      </c>
      <c r="V1500" s="69">
        <v>187692.68</v>
      </c>
      <c r="W1500" s="70">
        <v>91.855048139047312</v>
      </c>
      <c r="X1500" s="70">
        <v>94.473024609767364</v>
      </c>
      <c r="Y1500" s="70">
        <v>91.086740509621293</v>
      </c>
      <c r="Z1500" s="71">
        <v>106.07997008151237</v>
      </c>
      <c r="AA1500" s="71">
        <v>107.68884709004595</v>
      </c>
      <c r="AB1500" s="71">
        <v>108.92283016253761</v>
      </c>
      <c r="AC1500" s="71">
        <v>94.529552919862255</v>
      </c>
      <c r="AD1500" s="71">
        <v>106.48781506202634</v>
      </c>
      <c r="AE1500" s="71">
        <v>130.29155040880309</v>
      </c>
      <c r="AF1500" s="71">
        <v>125.79723439074111</v>
      </c>
      <c r="AG1500" s="71">
        <v>112.42384315528282</v>
      </c>
      <c r="AH1500" s="71">
        <v>130.17484137737395</v>
      </c>
      <c r="AI1500" s="71">
        <v>130.37037312816926</v>
      </c>
      <c r="AJ1500" s="72">
        <v>-13.546222135667275</v>
      </c>
      <c r="AK1500" s="72">
        <v>-27.128580365552946</v>
      </c>
      <c r="AL1500" s="71">
        <v>-16.34901186846659</v>
      </c>
      <c r="AM1500" s="71">
        <v>-10.957548363033398</v>
      </c>
      <c r="AN1500" s="71">
        <v>-9.2727386684536626</v>
      </c>
      <c r="AO1500" s="71">
        <v>8.9740864562153355</v>
      </c>
      <c r="AP1500" s="71">
        <v>-2.6718984748819841</v>
      </c>
      <c r="AQ1500" s="71">
        <v>34.178041929906634</v>
      </c>
      <c r="AR1500" s="71">
        <v>118.3506898796375</v>
      </c>
      <c r="AS1500" s="71">
        <v>10.208856603525929</v>
      </c>
      <c r="AT1500" s="71">
        <v>43.917935433822009</v>
      </c>
      <c r="AU1500" s="71">
        <v>66.284765349547811</v>
      </c>
      <c r="AV1500" s="72">
        <v>61.038698070180097</v>
      </c>
      <c r="AW1500" s="73">
        <v>-34284.880000000034</v>
      </c>
      <c r="AX1500" s="73">
        <v>-78399.370000000083</v>
      </c>
      <c r="AY1500" s="73">
        <v>-42463.470000000059</v>
      </c>
      <c r="AZ1500" s="73">
        <v>-32639.20000000007</v>
      </c>
      <c r="BA1500" s="73">
        <v>-37807.319999999949</v>
      </c>
      <c r="BB1500" s="73">
        <v>47407.89000000013</v>
      </c>
      <c r="BC1500" s="73">
        <v>-7417.6500000001397</v>
      </c>
      <c r="BD1500" s="73">
        <v>61027.299999999988</v>
      </c>
      <c r="BE1500" s="73">
        <v>246574.36000000013</v>
      </c>
      <c r="BF1500" s="73">
        <v>27647.309999999881</v>
      </c>
      <c r="BG1500" s="73">
        <v>104484.62000000005</v>
      </c>
      <c r="BH1500" s="73">
        <v>137456.09000000003</v>
      </c>
      <c r="BI1500" s="73">
        <v>71141.39</v>
      </c>
      <c r="BJ1500" s="71">
        <v>21.646166853975522</v>
      </c>
      <c r="BK1500" s="71">
        <v>17.989869795615885</v>
      </c>
      <c r="BL1500" s="71">
        <v>18.300096095589794</v>
      </c>
      <c r="BM1500" s="71">
        <v>15.766767101233846</v>
      </c>
      <c r="BN1500" s="71">
        <v>7.1437904347286842</v>
      </c>
      <c r="BO1500" s="71">
        <v>7.9763898082282427</v>
      </c>
      <c r="BP1500" s="71">
        <v>21.230396638670634</v>
      </c>
      <c r="BQ1500" s="71">
        <v>24.079980071234743</v>
      </c>
      <c r="BR1500" s="72">
        <v>19.977181527670037</v>
      </c>
      <c r="BS1500" s="72">
        <v>16.66849882337868</v>
      </c>
      <c r="BT1500" s="71">
        <v>19.764025049219054</v>
      </c>
      <c r="BU1500" s="71">
        <v>18.779733321759899</v>
      </c>
      <c r="BV1500" s="71">
        <v>18.551606953754899</v>
      </c>
      <c r="BW1500" s="71">
        <v>18.427153262497196</v>
      </c>
      <c r="BX1500" s="75">
        <v>4261</v>
      </c>
      <c r="BY1500" s="75">
        <v>4012</v>
      </c>
      <c r="BZ1500" s="75">
        <v>4215</v>
      </c>
      <c r="CA1500" s="75">
        <v>4771</v>
      </c>
      <c r="CB1500" s="75">
        <v>6449</v>
      </c>
      <c r="CC1500" s="75">
        <v>8967</v>
      </c>
      <c r="CD1500" s="75">
        <v>5043</v>
      </c>
      <c r="CE1500" s="75">
        <v>4757</v>
      </c>
      <c r="CF1500" s="75">
        <v>8484</v>
      </c>
      <c r="CG1500" s="75">
        <v>6084</v>
      </c>
      <c r="CH1500" s="75">
        <v>6700</v>
      </c>
      <c r="CI1500" s="75">
        <v>6820</v>
      </c>
      <c r="CJ1500" s="75">
        <v>3641</v>
      </c>
      <c r="CK1500" s="75">
        <v>41529</v>
      </c>
      <c r="CL1500" s="73">
        <v>658296.73999999987</v>
      </c>
      <c r="CM1500" s="73">
        <v>623909.32999999984</v>
      </c>
      <c r="CN1500" s="73">
        <v>642630.56000000029</v>
      </c>
      <c r="CO1500" s="73">
        <v>663277.00999999989</v>
      </c>
      <c r="CP1500" s="73">
        <v>726925.12</v>
      </c>
      <c r="CQ1500" s="73">
        <v>557551.27</v>
      </c>
      <c r="CR1500" s="73">
        <v>633964.69999999995</v>
      </c>
      <c r="CS1500" s="73">
        <v>814799.49999999977</v>
      </c>
      <c r="CT1500" s="73">
        <v>687948.59999999974</v>
      </c>
      <c r="CU1500" s="73">
        <v>680407.39</v>
      </c>
      <c r="CV1500" s="73">
        <v>670176.85</v>
      </c>
      <c r="CW1500" s="73">
        <v>648079.41999999993</v>
      </c>
      <c r="CX1500" s="73">
        <v>649744.47999999986</v>
      </c>
      <c r="CY1500" s="77"/>
      <c r="CZ1500" s="4">
        <v>1549</v>
      </c>
      <c r="DA1500" s="76" t="str">
        <f t="shared" si="52"/>
        <v>1549</v>
      </c>
      <c r="DB1500" s="71">
        <v>1.1684593463936932</v>
      </c>
      <c r="DC1500" s="71">
        <v>1.6095070408412884</v>
      </c>
      <c r="DD1500" s="71">
        <v>0.54199738157042632</v>
      </c>
      <c r="DE1500" s="71">
        <v>0.50279220289106585</v>
      </c>
      <c r="DF1500" s="71">
        <v>0.55229800554777808</v>
      </c>
      <c r="DG1500" s="71">
        <v>0.43977864057572369</v>
      </c>
      <c r="DH1500" s="71">
        <v>0.11530934969665255</v>
      </c>
      <c r="DI1500" s="71">
        <v>0.44953450755990154</v>
      </c>
      <c r="DJ1500" s="71">
        <v>0.14680797483346544</v>
      </c>
      <c r="DK1500" s="71">
        <v>0.24241066672130723</v>
      </c>
      <c r="DL1500" s="71">
        <v>0.14377550608407841</v>
      </c>
      <c r="DM1500" s="71">
        <v>0.42250436259307528</v>
      </c>
      <c r="DN1500" s="72">
        <v>0.20488816941425259</v>
      </c>
      <c r="DO1500" s="71">
        <v>0.23917965265885421</v>
      </c>
      <c r="DQ1500" s="71"/>
      <c r="DR1500" s="71"/>
      <c r="DS1500" s="71"/>
      <c r="DT1500" s="71"/>
      <c r="DU1500" s="71"/>
      <c r="DV1500" s="71"/>
      <c r="DW1500" s="71"/>
      <c r="DX1500" s="71"/>
      <c r="DY1500" s="71"/>
      <c r="DZ1500" s="71"/>
      <c r="EA1500" s="71"/>
      <c r="EB1500" s="71"/>
      <c r="EC1500" s="71"/>
      <c r="ED1500" s="71"/>
    </row>
    <row r="1501" spans="1:134">
      <c r="A1501" s="4">
        <v>5346</v>
      </c>
      <c r="B1501" s="46" t="s">
        <v>11201</v>
      </c>
      <c r="C1501" s="65" t="str">
        <f t="shared" si="51"/>
        <v>5346</v>
      </c>
      <c r="D1501" s="69">
        <v>254658.09</v>
      </c>
      <c r="E1501" s="68">
        <v>2751077.75</v>
      </c>
      <c r="F1501" s="68">
        <v>79765.360000000073</v>
      </c>
      <c r="G1501" s="69">
        <v>457078.91000000015</v>
      </c>
      <c r="H1501" s="70">
        <v>97.432479103594062</v>
      </c>
      <c r="I1501" s="70">
        <v>19.924984356138566</v>
      </c>
      <c r="J1501" s="69">
        <v>333325.83999999991</v>
      </c>
      <c r="K1501" s="69">
        <v>320028.41000000009</v>
      </c>
      <c r="L1501" s="69">
        <v>335695.98</v>
      </c>
      <c r="M1501" s="69">
        <v>338288.42000000004</v>
      </c>
      <c r="N1501" s="69">
        <v>427908.52000000008</v>
      </c>
      <c r="O1501" s="69">
        <v>535066.73999999987</v>
      </c>
      <c r="P1501" s="69">
        <v>291833.68999999994</v>
      </c>
      <c r="Q1501" s="69">
        <v>314958.09999999992</v>
      </c>
      <c r="R1501" s="69">
        <v>606171.37999999989</v>
      </c>
      <c r="S1501" s="69">
        <v>375247.7799999998</v>
      </c>
      <c r="T1501" s="69">
        <v>453053.5</v>
      </c>
      <c r="U1501" s="69">
        <v>455155.21000000008</v>
      </c>
      <c r="V1501" s="69">
        <v>254658.09</v>
      </c>
      <c r="W1501" s="70">
        <v>95.915701462769647</v>
      </c>
      <c r="X1501" s="70">
        <v>86.090682268213342</v>
      </c>
      <c r="Y1501" s="70">
        <v>92.063669462227011</v>
      </c>
      <c r="Z1501" s="71">
        <v>77.343869482135403</v>
      </c>
      <c r="AA1501" s="71">
        <v>114.27265481376523</v>
      </c>
      <c r="AB1501" s="71">
        <v>118.01873058459068</v>
      </c>
      <c r="AC1501" s="71">
        <v>73.67994905814102</v>
      </c>
      <c r="AD1501" s="71">
        <v>71.035263704512857</v>
      </c>
      <c r="AE1501" s="71">
        <v>104.90707729288442</v>
      </c>
      <c r="AF1501" s="71">
        <v>105.75790027673611</v>
      </c>
      <c r="AG1501" s="71">
        <v>105.87744713683666</v>
      </c>
      <c r="AH1501" s="71">
        <v>111.27948924357732</v>
      </c>
      <c r="AI1501" s="71">
        <v>118.69447975827721</v>
      </c>
      <c r="AJ1501" s="72">
        <v>-3.6621749591072783</v>
      </c>
      <c r="AK1501" s="72">
        <v>-20.409945406566841</v>
      </c>
      <c r="AL1501" s="71">
        <v>-17.917519298355334</v>
      </c>
      <c r="AM1501" s="71">
        <v>-32.33831990117335</v>
      </c>
      <c r="AN1501" s="71">
        <v>-14.217319188433796</v>
      </c>
      <c r="AO1501" s="71">
        <v>-5.8771888871818279</v>
      </c>
      <c r="AP1501" s="71">
        <v>-21.056198603353803</v>
      </c>
      <c r="AQ1501" s="71">
        <v>-7.0266502972443412</v>
      </c>
      <c r="AR1501" s="71">
        <v>81.263659334062879</v>
      </c>
      <c r="AS1501" s="71">
        <v>-15.28501101572285</v>
      </c>
      <c r="AT1501" s="71">
        <v>41.286499614018425</v>
      </c>
      <c r="AU1501" s="71">
        <v>45.583835354323512</v>
      </c>
      <c r="AV1501" s="72">
        <v>45.608162214632998</v>
      </c>
      <c r="AW1501" s="73">
        <v>-12671.010000000126</v>
      </c>
      <c r="AX1501" s="73">
        <v>-82067.570000000007</v>
      </c>
      <c r="AY1501" s="73">
        <v>-73277.989999999991</v>
      </c>
      <c r="AZ1501" s="73">
        <v>-161682.05000000005</v>
      </c>
      <c r="BA1501" s="73">
        <v>-70920.049999999872</v>
      </c>
      <c r="BB1501" s="73">
        <v>-24224.260000000126</v>
      </c>
      <c r="BC1501" s="73">
        <v>-77839.020000000077</v>
      </c>
      <c r="BD1501" s="73">
        <v>-23803.599999999977</v>
      </c>
      <c r="BE1501" s="73">
        <v>271757.2</v>
      </c>
      <c r="BF1501" s="73">
        <v>-67705.450000000186</v>
      </c>
      <c r="BG1501" s="73">
        <v>132390.52000000008</v>
      </c>
      <c r="BH1501" s="73">
        <v>142513.90000000014</v>
      </c>
      <c r="BI1501" s="73">
        <v>79765.360000000073</v>
      </c>
      <c r="BJ1501" s="71">
        <v>20.241638609639239</v>
      </c>
      <c r="BK1501" s="71">
        <v>16.523795529509769</v>
      </c>
      <c r="BL1501" s="71">
        <v>16.269566410726533</v>
      </c>
      <c r="BM1501" s="71">
        <v>15.45491735175565</v>
      </c>
      <c r="BN1501" s="71">
        <v>5.268718579935145</v>
      </c>
      <c r="BO1501" s="71">
        <v>12.505377556672546</v>
      </c>
      <c r="BP1501" s="71">
        <v>23.145314045253908</v>
      </c>
      <c r="BQ1501" s="71">
        <v>20.256525233593745</v>
      </c>
      <c r="BR1501" s="72">
        <v>16.124454153670804</v>
      </c>
      <c r="BS1501" s="72">
        <v>16.808584159140757</v>
      </c>
      <c r="BT1501" s="71">
        <v>17.499900885387728</v>
      </c>
      <c r="BU1501" s="71">
        <v>17.581922226009336</v>
      </c>
      <c r="BV1501" s="71">
        <v>16.017608797255072</v>
      </c>
      <c r="BW1501" s="71">
        <v>16.56708396729757</v>
      </c>
      <c r="BX1501" s="75">
        <v>6966</v>
      </c>
      <c r="BY1501" s="75">
        <v>6803</v>
      </c>
      <c r="BZ1501" s="75">
        <v>6733</v>
      </c>
      <c r="CA1501" s="75">
        <v>6708</v>
      </c>
      <c r="CB1501" s="75">
        <v>7928</v>
      </c>
      <c r="CC1501" s="75">
        <v>10213</v>
      </c>
      <c r="CD1501" s="75">
        <v>6255</v>
      </c>
      <c r="CE1501" s="75">
        <v>6563</v>
      </c>
      <c r="CF1501" s="75">
        <v>9982</v>
      </c>
      <c r="CG1501" s="75">
        <v>7189</v>
      </c>
      <c r="CH1501" s="75">
        <v>8478</v>
      </c>
      <c r="CI1501" s="75">
        <v>8503</v>
      </c>
      <c r="CJ1501" s="75">
        <v>4884</v>
      </c>
      <c r="CK1501" s="75">
        <v>51854</v>
      </c>
      <c r="CL1501" s="73">
        <v>696797.84000000008</v>
      </c>
      <c r="CM1501" s="73">
        <v>746653.22999999986</v>
      </c>
      <c r="CN1501" s="73">
        <v>730522.36000000022</v>
      </c>
      <c r="CO1501" s="73">
        <v>892899.55000000028</v>
      </c>
      <c r="CP1501" s="73">
        <v>1107535.0699999998</v>
      </c>
      <c r="CQ1501" s="73">
        <v>865735.07000000007</v>
      </c>
      <c r="CR1501" s="73">
        <v>1059336.5800000003</v>
      </c>
      <c r="CS1501" s="73">
        <v>1252474.2400000005</v>
      </c>
      <c r="CT1501" s="73">
        <v>934993.07</v>
      </c>
      <c r="CU1501" s="73">
        <v>857830.37000000011</v>
      </c>
      <c r="CV1501" s="73">
        <v>837884.71000000008</v>
      </c>
      <c r="CW1501" s="73">
        <v>789144.19000000029</v>
      </c>
      <c r="CX1501" s="73">
        <v>748054.56</v>
      </c>
      <c r="CY1501" s="77"/>
      <c r="CZ1501" s="4">
        <v>5346</v>
      </c>
      <c r="DA1501" s="76" t="str">
        <f t="shared" si="52"/>
        <v>5346</v>
      </c>
      <c r="DB1501" s="71">
        <v>0.27081064601365784</v>
      </c>
      <c r="DC1501" s="71">
        <v>0.92064348663261053</v>
      </c>
      <c r="DD1501" s="71">
        <v>0.21856148846050535</v>
      </c>
      <c r="DE1501" s="71">
        <v>9.9051909762793766E-2</v>
      </c>
      <c r="DF1501" s="71">
        <v>0.13761831203029481</v>
      </c>
      <c r="DG1501" s="71">
        <v>0.16837549204801019</v>
      </c>
      <c r="DH1501" s="71">
        <v>0.15193216402248189</v>
      </c>
      <c r="DI1501" s="71">
        <v>0.15846326316286294</v>
      </c>
      <c r="DJ1501" s="71">
        <v>4.3201453375591857E-2</v>
      </c>
      <c r="DK1501" s="71">
        <v>6.5260522980166352E-2</v>
      </c>
      <c r="DL1501" s="71">
        <v>9.41365172537732E-2</v>
      </c>
      <c r="DM1501" s="71">
        <v>7.5927034793342771E-2</v>
      </c>
      <c r="DN1501" s="72">
        <v>0.11411186077798631</v>
      </c>
      <c r="DO1501" s="71">
        <v>9.138398968583826E-2</v>
      </c>
      <c r="DQ1501" s="71"/>
      <c r="DR1501" s="71"/>
      <c r="DS1501" s="71"/>
      <c r="DT1501" s="71"/>
      <c r="DU1501" s="71"/>
      <c r="DV1501" s="71"/>
      <c r="DW1501" s="71"/>
      <c r="DX1501" s="71"/>
      <c r="DY1501" s="71"/>
      <c r="DZ1501" s="71"/>
      <c r="EA1501" s="71"/>
      <c r="EB1501" s="71"/>
      <c r="EC1501" s="71"/>
      <c r="ED1501" s="71"/>
    </row>
    <row r="1502" spans="1:134">
      <c r="A1502" s="4">
        <v>1559</v>
      </c>
      <c r="B1502" s="46" t="s">
        <v>11208</v>
      </c>
      <c r="C1502" s="65" t="str">
        <f t="shared" si="51"/>
        <v>1559</v>
      </c>
      <c r="D1502" s="69">
        <v>201801.06999999998</v>
      </c>
      <c r="E1502" s="68">
        <v>1912732.1</v>
      </c>
      <c r="F1502" s="68">
        <v>59379.770000000019</v>
      </c>
      <c r="G1502" s="69">
        <v>145903.27000000025</v>
      </c>
      <c r="H1502" s="70">
        <v>90.097556686745435</v>
      </c>
      <c r="I1502" s="70">
        <v>8.2579176614409278</v>
      </c>
      <c r="J1502" s="69">
        <v>272204.21999999991</v>
      </c>
      <c r="K1502" s="69">
        <v>261203.59999999995</v>
      </c>
      <c r="L1502" s="69">
        <v>233449.79999999996</v>
      </c>
      <c r="M1502" s="69">
        <v>233112.95999999996</v>
      </c>
      <c r="N1502" s="69">
        <v>314473.83000000007</v>
      </c>
      <c r="O1502" s="69">
        <v>372083.19</v>
      </c>
      <c r="P1502" s="69">
        <v>172592.22999999995</v>
      </c>
      <c r="Q1502" s="69">
        <v>218007.44999999998</v>
      </c>
      <c r="R1502" s="69">
        <v>415276.23</v>
      </c>
      <c r="S1502" s="69">
        <v>258476.50999999998</v>
      </c>
      <c r="T1502" s="69">
        <v>302141.51999999996</v>
      </c>
      <c r="U1502" s="69">
        <v>344437.08999999991</v>
      </c>
      <c r="V1502" s="69">
        <v>201801.06999999998</v>
      </c>
      <c r="W1502" s="70">
        <v>100.38958743477015</v>
      </c>
      <c r="X1502" s="70">
        <v>94.12113511407199</v>
      </c>
      <c r="Y1502" s="70">
        <v>85.3338412598969</v>
      </c>
      <c r="Z1502" s="71">
        <v>71.775192421640881</v>
      </c>
      <c r="AA1502" s="71">
        <v>101.71307843320585</v>
      </c>
      <c r="AB1502" s="71">
        <v>114.46396506051263</v>
      </c>
      <c r="AC1502" s="71">
        <v>57.492980027618501</v>
      </c>
      <c r="AD1502" s="71">
        <v>67.472764087119103</v>
      </c>
      <c r="AE1502" s="71">
        <v>101.46098251321388</v>
      </c>
      <c r="AF1502" s="71">
        <v>96.023392071827544</v>
      </c>
      <c r="AG1502" s="71">
        <v>96.925981371346083</v>
      </c>
      <c r="AH1502" s="71">
        <v>102.36370958887309</v>
      </c>
      <c r="AI1502" s="71">
        <v>116.66795272456933</v>
      </c>
      <c r="AJ1502" s="72">
        <v>-32.867704174212584</v>
      </c>
      <c r="AK1502" s="72">
        <v>-28.107596453463412</v>
      </c>
      <c r="AL1502" s="71">
        <v>-27.00979232712648</v>
      </c>
      <c r="AM1502" s="71">
        <v>-37.833941314343022</v>
      </c>
      <c r="AN1502" s="71">
        <v>-33.746775917247398</v>
      </c>
      <c r="AO1502" s="71">
        <v>-17.277262969809282</v>
      </c>
      <c r="AP1502" s="71">
        <v>-42.010587475322325</v>
      </c>
      <c r="AQ1502" s="71">
        <v>-15.39123309260243</v>
      </c>
      <c r="AR1502" s="71">
        <v>56.396946646532143</v>
      </c>
      <c r="AS1502" s="71">
        <v>-12.609519774239564</v>
      </c>
      <c r="AT1502" s="71">
        <v>22.834873463926431</v>
      </c>
      <c r="AU1502" s="71">
        <v>31.543695339722344</v>
      </c>
      <c r="AV1502" s="72">
        <v>41.693040296641051</v>
      </c>
      <c r="AW1502" s="73">
        <v>-133270.10000000003</v>
      </c>
      <c r="AX1502" s="73">
        <v>-102122.13000000009</v>
      </c>
      <c r="AY1502" s="73">
        <v>-86387.350000000064</v>
      </c>
      <c r="AZ1502" s="73">
        <v>-141871.34000000008</v>
      </c>
      <c r="BA1502" s="73">
        <v>-160180.54999999993</v>
      </c>
      <c r="BB1502" s="73">
        <v>-68889.020000000019</v>
      </c>
      <c r="BC1502" s="73">
        <v>-125034.91000000012</v>
      </c>
      <c r="BD1502" s="73">
        <v>-39657.869999999908</v>
      </c>
      <c r="BE1502" s="73">
        <v>149749.16000000003</v>
      </c>
      <c r="BF1502" s="73">
        <v>-37295.420000000013</v>
      </c>
      <c r="BG1502" s="73">
        <v>56167.790000000008</v>
      </c>
      <c r="BH1502" s="73">
        <v>82594.749999999913</v>
      </c>
      <c r="BI1502" s="73">
        <v>59379.770000000019</v>
      </c>
      <c r="BJ1502" s="71">
        <v>16.166778370057994</v>
      </c>
      <c r="BK1502" s="71">
        <v>10.117868490454674</v>
      </c>
      <c r="BL1502" s="71">
        <v>13.253806336489173</v>
      </c>
      <c r="BM1502" s="71">
        <v>17.523031016334397</v>
      </c>
      <c r="BN1502" s="71">
        <v>6.8705337903648029</v>
      </c>
      <c r="BO1502" s="71">
        <v>3.7843829177978865</v>
      </c>
      <c r="BP1502" s="71">
        <v>18.008038322138606</v>
      </c>
      <c r="BQ1502" s="71">
        <v>15.919547087390804</v>
      </c>
      <c r="BR1502" s="72">
        <v>13.581197356527019</v>
      </c>
      <c r="BS1502" s="72">
        <v>17.932822463228121</v>
      </c>
      <c r="BT1502" s="71">
        <v>15.348408543414699</v>
      </c>
      <c r="BU1502" s="71">
        <v>17.898826613112327</v>
      </c>
      <c r="BV1502" s="71">
        <v>18.059085675330678</v>
      </c>
      <c r="BW1502" s="71">
        <v>15.126174038810564</v>
      </c>
      <c r="BX1502" s="75">
        <v>4424</v>
      </c>
      <c r="BY1502" s="75">
        <v>4111</v>
      </c>
      <c r="BZ1502" s="75">
        <v>3993</v>
      </c>
      <c r="CA1502" s="75">
        <v>4004</v>
      </c>
      <c r="CB1502" s="75">
        <v>5520</v>
      </c>
      <c r="CC1502" s="75">
        <v>6507</v>
      </c>
      <c r="CD1502" s="75">
        <v>3481</v>
      </c>
      <c r="CE1502" s="75">
        <v>3851</v>
      </c>
      <c r="CF1502" s="75">
        <v>7284</v>
      </c>
      <c r="CG1502" s="75">
        <v>5065</v>
      </c>
      <c r="CH1502" s="75">
        <v>5576</v>
      </c>
      <c r="CI1502" s="75">
        <v>5833</v>
      </c>
      <c r="CJ1502" s="75">
        <v>3243</v>
      </c>
      <c r="CK1502" s="75">
        <v>34333</v>
      </c>
      <c r="CL1502" s="73">
        <v>884713.4</v>
      </c>
      <c r="CM1502" s="73">
        <v>868853.60999999975</v>
      </c>
      <c r="CN1502" s="73">
        <v>877780.94</v>
      </c>
      <c r="CO1502" s="73">
        <v>951838.7</v>
      </c>
      <c r="CP1502" s="73">
        <v>865070.88</v>
      </c>
      <c r="CQ1502" s="73">
        <v>699537.35</v>
      </c>
      <c r="CR1502" s="73">
        <v>738390.28</v>
      </c>
      <c r="CS1502" s="73">
        <v>848971.95999999985</v>
      </c>
      <c r="CT1502" s="73">
        <v>717512.46999999974</v>
      </c>
      <c r="CU1502" s="73">
        <v>689223.12999999977</v>
      </c>
      <c r="CV1502" s="73">
        <v>693919.65999999992</v>
      </c>
      <c r="CW1502" s="73">
        <v>698317.29</v>
      </c>
      <c r="CX1502" s="73">
        <v>655036.22</v>
      </c>
      <c r="CY1502" s="77"/>
      <c r="CZ1502" s="4">
        <v>1559</v>
      </c>
      <c r="DA1502" s="76" t="str">
        <f t="shared" si="52"/>
        <v>1559</v>
      </c>
      <c r="DB1502" s="71">
        <v>2.2534800599352374</v>
      </c>
      <c r="DC1502" s="71">
        <v>0.65174100128043844</v>
      </c>
      <c r="DD1502" s="71">
        <v>1.7834106990882053</v>
      </c>
      <c r="DE1502" s="71">
        <v>0.85331523780258745</v>
      </c>
      <c r="DF1502" s="71">
        <v>0.23771369627774638</v>
      </c>
      <c r="DG1502" s="71">
        <v>0.65881983469754679</v>
      </c>
      <c r="DH1502" s="71">
        <v>0.19171384128021435</v>
      </c>
      <c r="DI1502" s="71">
        <v>0.23566856589660948</v>
      </c>
      <c r="DJ1502" s="71">
        <v>0.4042354853541501</v>
      </c>
      <c r="DK1502" s="71">
        <v>0.21573862623006043</v>
      </c>
      <c r="DL1502" s="71">
        <v>0.68724465110267252</v>
      </c>
      <c r="DM1502" s="71">
        <v>0.72344170103822303</v>
      </c>
      <c r="DN1502" s="71">
        <v>0.15105832860948853</v>
      </c>
      <c r="DO1502" s="71">
        <v>0.41606586102893456</v>
      </c>
      <c r="DQ1502" s="71"/>
      <c r="DR1502" s="71"/>
      <c r="DS1502" s="71"/>
      <c r="DT1502" s="71"/>
      <c r="DU1502" s="71"/>
      <c r="DV1502" s="71"/>
      <c r="DW1502" s="71"/>
      <c r="DX1502" s="71"/>
      <c r="DY1502" s="71"/>
      <c r="DZ1502" s="71"/>
      <c r="EA1502" s="71"/>
      <c r="EB1502" s="71"/>
      <c r="EC1502" s="71"/>
      <c r="ED1502" s="71"/>
    </row>
    <row r="1503" spans="1:134">
      <c r="A1503" s="4">
        <v>5378</v>
      </c>
      <c r="B1503" s="46" t="s">
        <v>11214</v>
      </c>
      <c r="C1503" s="65" t="str">
        <f t="shared" si="51"/>
        <v>5378</v>
      </c>
      <c r="D1503" s="69">
        <v>162520.96000000002</v>
      </c>
      <c r="E1503" s="68">
        <v>1809076.5399999996</v>
      </c>
      <c r="F1503" s="68">
        <v>43547.24000000002</v>
      </c>
      <c r="G1503" s="69">
        <v>554652.71999999974</v>
      </c>
      <c r="H1503" s="70">
        <v>116.33596585769645</v>
      </c>
      <c r="I1503" s="70">
        <v>44.215735635504736</v>
      </c>
      <c r="J1503" s="69">
        <v>215177.02999999997</v>
      </c>
      <c r="K1503" s="69">
        <v>235739.79</v>
      </c>
      <c r="L1503" s="69">
        <v>201030.91999999995</v>
      </c>
      <c r="M1503" s="69">
        <v>242436.54999999996</v>
      </c>
      <c r="N1503" s="69">
        <v>355984.6</v>
      </c>
      <c r="O1503" s="69">
        <v>341905.43999999994</v>
      </c>
      <c r="P1503" s="69">
        <v>235737.06999999995</v>
      </c>
      <c r="Q1503" s="69">
        <v>217670.68999999997</v>
      </c>
      <c r="R1503" s="69">
        <v>304430.67</v>
      </c>
      <c r="S1503" s="69">
        <v>236421.43000000002</v>
      </c>
      <c r="T1503" s="69">
        <v>353026.31999999995</v>
      </c>
      <c r="U1503" s="69">
        <v>299269.40000000002</v>
      </c>
      <c r="V1503" s="69">
        <v>162520.96000000002</v>
      </c>
      <c r="W1503" s="70">
        <v>95.223621986794356</v>
      </c>
      <c r="X1503" s="70">
        <v>111.03589284357017</v>
      </c>
      <c r="Y1503" s="70">
        <v>100.49609540737595</v>
      </c>
      <c r="Z1503" s="71">
        <v>107.3109141307437</v>
      </c>
      <c r="AA1503" s="71">
        <v>97.015008473183215</v>
      </c>
      <c r="AB1503" s="71">
        <v>113.10531640086903</v>
      </c>
      <c r="AC1503" s="71">
        <v>100.44783656941532</v>
      </c>
      <c r="AD1503" s="71">
        <v>106.67942581293303</v>
      </c>
      <c r="AE1503" s="71">
        <v>107.31441348513835</v>
      </c>
      <c r="AF1503" s="71">
        <v>104.20780386110104</v>
      </c>
      <c r="AG1503" s="71">
        <v>147.85117047117788</v>
      </c>
      <c r="AH1503" s="71">
        <v>130.31759686083717</v>
      </c>
      <c r="AI1503" s="71">
        <v>118.33186030987477</v>
      </c>
      <c r="AJ1503" s="72">
        <v>-23.50987588650214</v>
      </c>
      <c r="AK1503" s="72">
        <v>-9.6897256628553308</v>
      </c>
      <c r="AL1503" s="71">
        <v>-16.535845309323925</v>
      </c>
      <c r="AM1503" s="71">
        <v>-13.768932806355071</v>
      </c>
      <c r="AN1503" s="71">
        <v>-12.756343856239361</v>
      </c>
      <c r="AO1503" s="71">
        <v>1.2962694235246541</v>
      </c>
      <c r="AP1503" s="71">
        <v>14.816455281590946</v>
      </c>
      <c r="AQ1503" s="71">
        <v>53.530217503390887</v>
      </c>
      <c r="AR1503" s="71">
        <v>76.237849193228698</v>
      </c>
      <c r="AS1503" s="71">
        <v>-1.822420165275529</v>
      </c>
      <c r="AT1503" s="71">
        <v>89.535113083895098</v>
      </c>
      <c r="AU1503" s="71">
        <v>58.722381709238824</v>
      </c>
      <c r="AV1503" s="72">
        <v>36.602402614627863</v>
      </c>
      <c r="AW1503" s="73">
        <v>-66136.450000000012</v>
      </c>
      <c r="AX1503" s="73">
        <v>-25293.400000000023</v>
      </c>
      <c r="AY1503" s="73">
        <v>-39828.069999999978</v>
      </c>
      <c r="AZ1503" s="73">
        <v>-38711.020000000106</v>
      </c>
      <c r="BA1503" s="73">
        <v>-52050.339999999967</v>
      </c>
      <c r="BB1503" s="73">
        <v>12305.949999999953</v>
      </c>
      <c r="BC1503" s="73">
        <v>30420.619999999937</v>
      </c>
      <c r="BD1503" s="73">
        <v>75893.589999999967</v>
      </c>
      <c r="BE1503" s="73">
        <v>131692.14000000001</v>
      </c>
      <c r="BF1503" s="73">
        <v>-4388.570000000007</v>
      </c>
      <c r="BG1503" s="73">
        <v>166767.25999999998</v>
      </c>
      <c r="BH1503" s="73">
        <v>110720.44000000003</v>
      </c>
      <c r="BI1503" s="73">
        <v>43547.24000000002</v>
      </c>
      <c r="BJ1503" s="71">
        <v>8.8237259925922942</v>
      </c>
      <c r="BK1503" s="71">
        <v>3.9095786325939299</v>
      </c>
      <c r="BL1503" s="71">
        <v>4.3151832958298986</v>
      </c>
      <c r="BM1503" s="71">
        <v>6.0661545307211515</v>
      </c>
      <c r="BN1503" s="71">
        <v>-4.9273892631784051</v>
      </c>
      <c r="BO1503" s="71">
        <v>-4.8943988918146122</v>
      </c>
      <c r="BP1503" s="71">
        <v>5.9463112973331214</v>
      </c>
      <c r="BQ1503" s="71">
        <v>12.260337762437851</v>
      </c>
      <c r="BR1503" s="72">
        <v>5.1821595135945007</v>
      </c>
      <c r="BS1503" s="72">
        <v>8.7753902948352938</v>
      </c>
      <c r="BT1503" s="71">
        <v>11.576922499229328</v>
      </c>
      <c r="BU1503" s="71">
        <v>11.281159671596413</v>
      </c>
      <c r="BV1503" s="71">
        <v>9.3970149079585727</v>
      </c>
      <c r="BW1503" s="71">
        <v>7.9027618185350956</v>
      </c>
      <c r="BX1503" s="75">
        <v>4111</v>
      </c>
      <c r="BY1503" s="75">
        <v>4004</v>
      </c>
      <c r="BZ1503" s="75">
        <v>3869</v>
      </c>
      <c r="CA1503" s="75">
        <v>3979</v>
      </c>
      <c r="CB1503" s="75">
        <v>5652</v>
      </c>
      <c r="CC1503" s="75">
        <v>5985</v>
      </c>
      <c r="CD1503" s="75">
        <v>4042</v>
      </c>
      <c r="CE1503" s="75">
        <v>3550</v>
      </c>
      <c r="CF1503" s="75">
        <v>5835</v>
      </c>
      <c r="CG1503" s="75">
        <v>4600</v>
      </c>
      <c r="CH1503" s="75">
        <v>5696</v>
      </c>
      <c r="CI1503" s="75">
        <v>5469</v>
      </c>
      <c r="CJ1503" s="75">
        <v>3091</v>
      </c>
      <c r="CK1503" s="75">
        <v>32283</v>
      </c>
      <c r="CL1503" s="73">
        <v>762111.24999999988</v>
      </c>
      <c r="CM1503" s="73">
        <v>686728.78000000026</v>
      </c>
      <c r="CN1503" s="73">
        <v>687010.49000000022</v>
      </c>
      <c r="CO1503" s="73">
        <v>748224.03000000014</v>
      </c>
      <c r="CP1503" s="73">
        <v>676498.74000000022</v>
      </c>
      <c r="CQ1503" s="73">
        <v>655905.30000000016</v>
      </c>
      <c r="CR1503" s="73">
        <v>616883.63000000024</v>
      </c>
      <c r="CS1503" s="73">
        <v>699334.81</v>
      </c>
      <c r="CT1503" s="73">
        <v>648832.86</v>
      </c>
      <c r="CU1503" s="73">
        <v>579148.86999999988</v>
      </c>
      <c r="CV1503" s="73">
        <v>540527.78999999992</v>
      </c>
      <c r="CW1503" s="73">
        <v>566319.89999999991</v>
      </c>
      <c r="CX1503" s="73">
        <v>628745.69000000018</v>
      </c>
      <c r="CY1503" s="77"/>
      <c r="CZ1503" s="4">
        <v>5378</v>
      </c>
      <c r="DA1503" s="76" t="str">
        <f t="shared" si="52"/>
        <v>5378</v>
      </c>
      <c r="DB1503" s="71">
        <v>7.619618440347252</v>
      </c>
      <c r="DC1503" s="71">
        <v>3.8643054163114985</v>
      </c>
      <c r="DD1503" s="71">
        <v>1.1714055921365556</v>
      </c>
      <c r="DE1503" s="71">
        <v>1.202884289958259</v>
      </c>
      <c r="DF1503" s="71">
        <v>1.8352283543627199</v>
      </c>
      <c r="DG1503" s="71">
        <v>0.88564915829674562</v>
      </c>
      <c r="DH1503" s="71">
        <v>0.35014526748155117</v>
      </c>
      <c r="DI1503" s="71">
        <v>1.4551561175738039</v>
      </c>
      <c r="DJ1503" s="71">
        <v>0.15941403790515207</v>
      </c>
      <c r="DK1503" s="71">
        <v>9.3662451031310934E-2</v>
      </c>
      <c r="DL1503" s="71">
        <v>0.32329718386722034</v>
      </c>
      <c r="DM1503" s="71">
        <v>0.25946543015483053</v>
      </c>
      <c r="DN1503" s="71">
        <v>7.7561050854660946E-2</v>
      </c>
      <c r="DO1503" s="71">
        <v>0.36704472593907961</v>
      </c>
      <c r="DQ1503" s="71"/>
      <c r="DR1503" s="71"/>
      <c r="DS1503" s="71"/>
      <c r="DT1503" s="71"/>
      <c r="DU1503" s="71"/>
      <c r="DV1503" s="71"/>
      <c r="DW1503" s="71"/>
      <c r="DX1503" s="71"/>
      <c r="DY1503" s="71"/>
      <c r="DZ1503" s="71"/>
      <c r="EA1503" s="71"/>
      <c r="EB1503" s="71"/>
      <c r="EC1503" s="71"/>
      <c r="ED1503" s="71"/>
    </row>
    <row r="1504" spans="1:134">
      <c r="A1504" s="4">
        <v>5392</v>
      </c>
      <c r="B1504" s="46" t="s">
        <v>11221</v>
      </c>
      <c r="C1504" s="65" t="str">
        <f t="shared" si="51"/>
        <v>5392</v>
      </c>
      <c r="D1504" s="69">
        <v>193603.97999999998</v>
      </c>
      <c r="E1504" s="68">
        <v>2391516.7000000002</v>
      </c>
      <c r="F1504" s="68">
        <v>72509.590000000026</v>
      </c>
      <c r="G1504" s="69">
        <v>819411.75000000023</v>
      </c>
      <c r="H1504" s="70">
        <v>130.59698488054559</v>
      </c>
      <c r="I1504" s="70">
        <v>52.121949619203242</v>
      </c>
      <c r="J1504" s="69">
        <v>233866.07999999993</v>
      </c>
      <c r="K1504" s="69">
        <v>254861.06999999998</v>
      </c>
      <c r="L1504" s="69">
        <v>254172.19999999995</v>
      </c>
      <c r="M1504" s="69">
        <v>327719.39</v>
      </c>
      <c r="N1504" s="69">
        <v>446650.42</v>
      </c>
      <c r="O1504" s="69">
        <v>442798.11</v>
      </c>
      <c r="P1504" s="69">
        <v>350327.69</v>
      </c>
      <c r="Q1504" s="69">
        <v>294814.63</v>
      </c>
      <c r="R1504" s="69">
        <v>396535.26999999996</v>
      </c>
      <c r="S1504" s="69">
        <v>329996.76999999996</v>
      </c>
      <c r="T1504" s="69">
        <v>451952.68</v>
      </c>
      <c r="U1504" s="69">
        <v>374285.68</v>
      </c>
      <c r="V1504" s="69">
        <v>193603.97999999998</v>
      </c>
      <c r="W1504" s="70">
        <v>86.708774362442881</v>
      </c>
      <c r="X1504" s="70">
        <v>99.147392799422619</v>
      </c>
      <c r="Y1504" s="70">
        <v>125.86250001634114</v>
      </c>
      <c r="Z1504" s="71">
        <v>120.18671825517195</v>
      </c>
      <c r="AA1504" s="71">
        <v>155.63638023536564</v>
      </c>
      <c r="AB1504" s="71">
        <v>104.65809105133954</v>
      </c>
      <c r="AC1504" s="71">
        <v>136.38786839878057</v>
      </c>
      <c r="AD1504" s="71">
        <v>119.47740324114517</v>
      </c>
      <c r="AE1504" s="71">
        <v>120.52684787773534</v>
      </c>
      <c r="AF1504" s="71">
        <v>120.88615798768087</v>
      </c>
      <c r="AG1504" s="71">
        <v>140.41599748745867</v>
      </c>
      <c r="AH1504" s="71">
        <v>139.57363861365371</v>
      </c>
      <c r="AI1504" s="71">
        <v>142.78574513067838</v>
      </c>
      <c r="AJ1504" s="72">
        <v>-18.890600984351046</v>
      </c>
      <c r="AK1504" s="72">
        <v>-22.07017690845624</v>
      </c>
      <c r="AL1504" s="72">
        <v>-22.119703342278918</v>
      </c>
      <c r="AM1504" s="71">
        <v>-7.6629679660172094</v>
      </c>
      <c r="AN1504" s="71">
        <v>32.658408142774206</v>
      </c>
      <c r="AO1504" s="71">
        <v>4.831934727779208</v>
      </c>
      <c r="AP1504" s="71">
        <v>28.011238227952951</v>
      </c>
      <c r="AQ1504" s="71">
        <v>50.422312134381066</v>
      </c>
      <c r="AR1504" s="71">
        <v>96.996818374506972</v>
      </c>
      <c r="AS1504" s="71">
        <v>11.435418743789727</v>
      </c>
      <c r="AT1504" s="71">
        <v>71.33307410806205</v>
      </c>
      <c r="AU1504" s="71">
        <v>70.021010186024583</v>
      </c>
      <c r="AV1504" s="72">
        <v>59.878570757902196</v>
      </c>
      <c r="AW1504" s="73">
        <v>-54468.050000000017</v>
      </c>
      <c r="AX1504" s="73">
        <v>-72178.130000000034</v>
      </c>
      <c r="AY1504" s="73">
        <v>-72190.45000000007</v>
      </c>
      <c r="AZ1504" s="73">
        <v>-27197.140000000014</v>
      </c>
      <c r="BA1504" s="73">
        <v>109958.28999999986</v>
      </c>
      <c r="BB1504" s="73">
        <v>29192.02999999997</v>
      </c>
      <c r="BC1504" s="73">
        <v>76658.210000000021</v>
      </c>
      <c r="BD1504" s="73">
        <v>98823.340000000026</v>
      </c>
      <c r="BE1504" s="73">
        <v>195245.07999999996</v>
      </c>
      <c r="BF1504" s="73">
        <v>33864.01999999996</v>
      </c>
      <c r="BG1504" s="73">
        <v>188166.66999999998</v>
      </c>
      <c r="BH1504" s="73">
        <v>154144.84000000003</v>
      </c>
      <c r="BI1504" s="73">
        <v>72509.590000000026</v>
      </c>
      <c r="BJ1504" s="71">
        <v>13.026903839578925</v>
      </c>
      <c r="BK1504" s="71">
        <v>6.8916071847236715</v>
      </c>
      <c r="BL1504" s="71">
        <v>9.4278334644223705</v>
      </c>
      <c r="BM1504" s="71">
        <v>11.60552342544873</v>
      </c>
      <c r="BN1504" s="71">
        <v>1.8353910100970321</v>
      </c>
      <c r="BO1504" s="71">
        <v>4.5658850982845154</v>
      </c>
      <c r="BP1504" s="71">
        <v>20.966605475634406</v>
      </c>
      <c r="BQ1504" s="71">
        <v>18.027032653512382</v>
      </c>
      <c r="BR1504" s="72">
        <v>11.182119492192012</v>
      </c>
      <c r="BS1504" s="72">
        <v>12.857017957785455</v>
      </c>
      <c r="BT1504" s="71">
        <v>13.512075072615691</v>
      </c>
      <c r="BU1504" s="71">
        <v>13.557033487425272</v>
      </c>
      <c r="BV1504" s="71">
        <v>10.386950175332402</v>
      </c>
      <c r="BW1504" s="71">
        <v>13.125426056782484</v>
      </c>
      <c r="BX1504" s="75">
        <v>4489</v>
      </c>
      <c r="BY1504" s="75">
        <v>4275</v>
      </c>
      <c r="BZ1504" s="75">
        <v>4371</v>
      </c>
      <c r="CA1504" s="75">
        <v>5126</v>
      </c>
      <c r="CB1504" s="75">
        <v>7195</v>
      </c>
      <c r="CC1504" s="75">
        <v>7442</v>
      </c>
      <c r="CD1504" s="75">
        <v>5554</v>
      </c>
      <c r="CE1504" s="75">
        <v>5206</v>
      </c>
      <c r="CF1504" s="75">
        <v>7293</v>
      </c>
      <c r="CG1504" s="75">
        <v>6116</v>
      </c>
      <c r="CH1504" s="75">
        <v>7234</v>
      </c>
      <c r="CI1504" s="75">
        <v>6556</v>
      </c>
      <c r="CJ1504" s="75">
        <v>3898</v>
      </c>
      <c r="CK1504" s="75">
        <v>41857</v>
      </c>
      <c r="CL1504" s="73">
        <v>613311.72000000009</v>
      </c>
      <c r="CM1504" s="73">
        <v>577712.08000000019</v>
      </c>
      <c r="CN1504" s="73">
        <v>610378.61999999988</v>
      </c>
      <c r="CO1504" s="73">
        <v>562268.88000000012</v>
      </c>
      <c r="CP1504" s="73">
        <v>635606.67999999993</v>
      </c>
      <c r="CQ1504" s="73">
        <v>611805.67000000004</v>
      </c>
      <c r="CR1504" s="73">
        <v>543450.46000000008</v>
      </c>
      <c r="CS1504" s="73">
        <v>734427.74000000022</v>
      </c>
      <c r="CT1504" s="73">
        <v>615155.82999999996</v>
      </c>
      <c r="CU1504" s="73">
        <v>621480.71000000008</v>
      </c>
      <c r="CV1504" s="73">
        <v>582791.86999999988</v>
      </c>
      <c r="CW1504" s="73">
        <v>600215.94999999995</v>
      </c>
      <c r="CX1504" s="73">
        <v>637141.04</v>
      </c>
      <c r="CY1504" s="77"/>
      <c r="CZ1504" s="4">
        <v>5392</v>
      </c>
      <c r="DA1504" s="76" t="str">
        <f t="shared" si="52"/>
        <v>5392</v>
      </c>
      <c r="DB1504" s="71">
        <v>1.2987422162109861</v>
      </c>
      <c r="DC1504" s="71">
        <v>1.6749835300128812</v>
      </c>
      <c r="DD1504" s="71">
        <v>1.861357858783065</v>
      </c>
      <c r="DE1504" s="71">
        <v>1.1584319985981946</v>
      </c>
      <c r="DF1504" s="71">
        <v>0.75813636304242937</v>
      </c>
      <c r="DG1504" s="71">
        <v>0.70651595565292724</v>
      </c>
      <c r="DH1504" s="71">
        <v>0.17244719720093052</v>
      </c>
      <c r="DI1504" s="71">
        <v>0.59748877940200729</v>
      </c>
      <c r="DJ1504" s="71">
        <v>0.30361594282020332</v>
      </c>
      <c r="DK1504" s="71">
        <v>9.7217032503411294E-2</v>
      </c>
      <c r="DL1504" s="71">
        <v>9.9291677637763642E-2</v>
      </c>
      <c r="DM1504" s="71">
        <v>9.6381319547884009E-2</v>
      </c>
      <c r="DN1504" s="71">
        <v>4.7768897937469718E-2</v>
      </c>
      <c r="DO1504" s="71">
        <v>0.19865332663068794</v>
      </c>
      <c r="DQ1504" s="71"/>
      <c r="DR1504" s="71"/>
      <c r="DS1504" s="71"/>
      <c r="DT1504" s="71"/>
      <c r="DU1504" s="71"/>
      <c r="DV1504" s="71"/>
      <c r="DW1504" s="71"/>
      <c r="DX1504" s="71"/>
      <c r="DY1504" s="71"/>
      <c r="DZ1504" s="71"/>
      <c r="EA1504" s="71"/>
      <c r="EB1504" s="71"/>
      <c r="EC1504" s="71"/>
      <c r="ED1504" s="71"/>
    </row>
    <row r="1505" spans="1:134">
      <c r="A1505" s="4">
        <v>5427</v>
      </c>
      <c r="B1505" s="46" t="s">
        <v>11228</v>
      </c>
      <c r="C1505" s="65" t="str">
        <f t="shared" si="51"/>
        <v>5427</v>
      </c>
      <c r="D1505" s="69">
        <v>71441.549999999988</v>
      </c>
      <c r="E1505" s="68">
        <v>992088.44999999984</v>
      </c>
      <c r="F1505" s="68">
        <v>-253.69000000001688</v>
      </c>
      <c r="G1505" s="69">
        <v>132701.13000000024</v>
      </c>
      <c r="H1505" s="70">
        <v>95.454718774433715</v>
      </c>
      <c r="I1505" s="70">
        <v>15.441364668959778</v>
      </c>
      <c r="J1505" s="69">
        <v>129310.15000000002</v>
      </c>
      <c r="K1505" s="69">
        <v>124004.39999999997</v>
      </c>
      <c r="L1505" s="69">
        <v>139442.16999999998</v>
      </c>
      <c r="M1505" s="69">
        <v>151495.34999999998</v>
      </c>
      <c r="N1505" s="69">
        <v>163406.96</v>
      </c>
      <c r="O1505" s="69">
        <v>256384.61999999997</v>
      </c>
      <c r="P1505" s="69">
        <v>121626.86999999998</v>
      </c>
      <c r="Q1505" s="69">
        <v>118729.13</v>
      </c>
      <c r="R1505" s="69">
        <v>285758.51</v>
      </c>
      <c r="S1505" s="69">
        <v>107423.75</v>
      </c>
      <c r="T1505" s="69">
        <v>147810.52000000005</v>
      </c>
      <c r="U1505" s="69">
        <v>139298.12</v>
      </c>
      <c r="V1505" s="69">
        <v>71441.549999999988</v>
      </c>
      <c r="W1505" s="70">
        <v>93.587634038744881</v>
      </c>
      <c r="X1505" s="70">
        <v>95.025739950292547</v>
      </c>
      <c r="Y1505" s="70">
        <v>101.40515070226044</v>
      </c>
      <c r="Z1505" s="71">
        <v>90.325590282733486</v>
      </c>
      <c r="AA1505" s="71">
        <v>82.740730623914658</v>
      </c>
      <c r="AB1505" s="71">
        <v>103.52372952249263</v>
      </c>
      <c r="AC1505" s="71">
        <v>90.53916219157604</v>
      </c>
      <c r="AD1505" s="71">
        <v>87.116349201690539</v>
      </c>
      <c r="AE1505" s="71">
        <v>106.30810930008288</v>
      </c>
      <c r="AF1505" s="71">
        <v>84.212850796170898</v>
      </c>
      <c r="AG1505" s="71">
        <v>98.297459541986015</v>
      </c>
      <c r="AH1505" s="71">
        <v>101.4268791963935</v>
      </c>
      <c r="AI1505" s="71">
        <v>84.415138784622783</v>
      </c>
      <c r="AJ1505" s="72">
        <v>-18.558372121613974</v>
      </c>
      <c r="AK1505" s="72">
        <v>-21.334979234757345</v>
      </c>
      <c r="AL1505" s="71">
        <v>-5.3347620700543104</v>
      </c>
      <c r="AM1505" s="71">
        <v>-26.315380144785227</v>
      </c>
      <c r="AN1505" s="71">
        <v>-36.307811159534332</v>
      </c>
      <c r="AO1505" s="71">
        <v>-14.486750137808313</v>
      </c>
      <c r="AP1505" s="71">
        <v>-6.4236871800999129</v>
      </c>
      <c r="AQ1505" s="71">
        <v>8.1671586138650341</v>
      </c>
      <c r="AR1505" s="71">
        <v>148.77005912759574</v>
      </c>
      <c r="AS1505" s="71">
        <v>-48.385902568939301</v>
      </c>
      <c r="AT1505" s="71">
        <v>25.934114563431333</v>
      </c>
      <c r="AU1505" s="71">
        <v>29.479772439714381</v>
      </c>
      <c r="AV1505" s="72">
        <v>-0.35384496934527387</v>
      </c>
      <c r="AW1505" s="73">
        <v>-29466.329999999987</v>
      </c>
      <c r="AX1505" s="73">
        <v>-33631.610000000015</v>
      </c>
      <c r="AY1505" s="73">
        <v>-7858.1200000000244</v>
      </c>
      <c r="AZ1505" s="73">
        <v>-54104.34</v>
      </c>
      <c r="BA1505" s="73">
        <v>-93092.010000000009</v>
      </c>
      <c r="BB1505" s="73">
        <v>-34515.089999999997</v>
      </c>
      <c r="BC1505" s="73">
        <v>-8349.2600000000384</v>
      </c>
      <c r="BD1505" s="73">
        <v>8964.640000000014</v>
      </c>
      <c r="BE1505" s="73">
        <v>170889.98</v>
      </c>
      <c r="BF1505" s="73">
        <v>-100704.94999999995</v>
      </c>
      <c r="BG1505" s="73">
        <v>30439.210000000065</v>
      </c>
      <c r="BH1505" s="73">
        <v>31715.199999999983</v>
      </c>
      <c r="BI1505" s="73">
        <v>-253.69000000001688</v>
      </c>
      <c r="BJ1505" s="71">
        <v>16.863970862092032</v>
      </c>
      <c r="BK1505" s="71">
        <v>12.490457188744559</v>
      </c>
      <c r="BL1505" s="71">
        <v>10.080099325908517</v>
      </c>
      <c r="BM1505" s="71">
        <v>11.91012773513695</v>
      </c>
      <c r="BN1505" s="71">
        <v>4.9248788809866033</v>
      </c>
      <c r="BO1505" s="71">
        <v>9.6569416898824887</v>
      </c>
      <c r="BP1505" s="71">
        <v>14.860420970379623</v>
      </c>
      <c r="BQ1505" s="71">
        <v>17.866940798326095</v>
      </c>
      <c r="BR1505" s="72">
        <v>14.196032492899437</v>
      </c>
      <c r="BS1505" s="72">
        <v>10.429348326492608</v>
      </c>
      <c r="BT1505" s="71">
        <v>11.857677931888139</v>
      </c>
      <c r="BU1505" s="71">
        <v>14.98311546791874</v>
      </c>
      <c r="BV1505" s="71">
        <v>10.035828692055082</v>
      </c>
      <c r="BW1505" s="71">
        <v>12.177470730081277</v>
      </c>
      <c r="BX1505" s="75">
        <v>3318</v>
      </c>
      <c r="BY1505" s="75">
        <v>3231</v>
      </c>
      <c r="BZ1505" s="75">
        <v>3206</v>
      </c>
      <c r="CA1505" s="75">
        <v>3513</v>
      </c>
      <c r="CB1505" s="75">
        <v>3770</v>
      </c>
      <c r="CC1505" s="75">
        <v>5579</v>
      </c>
      <c r="CD1505" s="75">
        <v>3090</v>
      </c>
      <c r="CE1505" s="75">
        <v>3266</v>
      </c>
      <c r="CF1505" s="75">
        <v>5708</v>
      </c>
      <c r="CG1505" s="75">
        <v>3130</v>
      </c>
      <c r="CH1505" s="75">
        <v>3794</v>
      </c>
      <c r="CI1505" s="75">
        <v>3617</v>
      </c>
      <c r="CJ1505" s="75">
        <v>1863</v>
      </c>
      <c r="CK1505" s="75">
        <v>24468</v>
      </c>
      <c r="CL1505" s="73">
        <v>382857.49999999988</v>
      </c>
      <c r="CM1505" s="73">
        <v>375990.9</v>
      </c>
      <c r="CN1505" s="73">
        <v>347187.35</v>
      </c>
      <c r="CO1505" s="73">
        <v>384964.12</v>
      </c>
      <c r="CP1505" s="73">
        <v>388763.8600000001</v>
      </c>
      <c r="CQ1505" s="73">
        <v>310395.52000000002</v>
      </c>
      <c r="CR1505" s="73">
        <v>366462.99000000011</v>
      </c>
      <c r="CS1505" s="73">
        <v>486006.65</v>
      </c>
      <c r="CT1505" s="73">
        <v>390072.2699999999</v>
      </c>
      <c r="CU1505" s="73">
        <v>382502.56000000011</v>
      </c>
      <c r="CV1505" s="73">
        <v>392499.31</v>
      </c>
      <c r="CW1505" s="73">
        <v>410979.44000000006</v>
      </c>
      <c r="CX1505" s="73">
        <v>401514.3</v>
      </c>
      <c r="CY1505" s="77"/>
      <c r="CZ1505" s="4">
        <v>5427</v>
      </c>
      <c r="DA1505" s="76" t="str">
        <f t="shared" si="52"/>
        <v>5427</v>
      </c>
      <c r="DB1505" s="71">
        <v>1.4034970869663745</v>
      </c>
      <c r="DC1505" s="71">
        <v>0.39989734338716532</v>
      </c>
      <c r="DD1505" s="71">
        <v>0.53357258193129598</v>
      </c>
      <c r="DE1505" s="71">
        <v>0.19901347911622322</v>
      </c>
      <c r="DF1505" s="71">
        <v>0.79926071822517319</v>
      </c>
      <c r="DG1505" s="71">
        <v>0.13665848109890963</v>
      </c>
      <c r="DH1505" s="71">
        <v>0.21301059059390093</v>
      </c>
      <c r="DI1505" s="71">
        <v>0.12941531942467591</v>
      </c>
      <c r="DJ1505" s="71">
        <v>0.23345730656590802</v>
      </c>
      <c r="DK1505" s="71">
        <v>0</v>
      </c>
      <c r="DL1505" s="71">
        <v>0.20055114178190678</v>
      </c>
      <c r="DM1505" s="71">
        <v>9.2085360067481109E-2</v>
      </c>
      <c r="DN1505" s="71">
        <v>2.0593632404898022E-2</v>
      </c>
      <c r="DO1505" s="71">
        <v>0.15306395366830378</v>
      </c>
      <c r="DQ1505" s="71"/>
      <c r="DR1505" s="71"/>
      <c r="DS1505" s="71"/>
      <c r="DT1505" s="71"/>
      <c r="DU1505" s="71"/>
      <c r="DV1505" s="71"/>
      <c r="DW1505" s="71"/>
      <c r="DX1505" s="71"/>
      <c r="DY1505" s="71"/>
      <c r="DZ1505" s="71"/>
      <c r="EA1505" s="71"/>
      <c r="EB1505" s="71"/>
      <c r="EC1505" s="71"/>
      <c r="ED1505" s="71"/>
    </row>
    <row r="1506" spans="1:134">
      <c r="A1506" s="4">
        <v>1564</v>
      </c>
      <c r="B1506" s="46" t="s">
        <v>11235</v>
      </c>
      <c r="C1506" s="65" t="str">
        <f t="shared" si="51"/>
        <v>1564</v>
      </c>
      <c r="D1506" s="69">
        <v>362511.49</v>
      </c>
      <c r="E1506" s="68">
        <v>4162726.2400000007</v>
      </c>
      <c r="F1506" s="68">
        <v>139737.51</v>
      </c>
      <c r="G1506" s="69">
        <v>1337727.1299999994</v>
      </c>
      <c r="H1506" s="70">
        <v>117.55321684480808</v>
      </c>
      <c r="I1506" s="70">
        <v>47.35318766171217</v>
      </c>
      <c r="J1506" s="69">
        <v>416712.17000000004</v>
      </c>
      <c r="K1506" s="69">
        <v>439574.52</v>
      </c>
      <c r="L1506" s="69">
        <v>421379.34999999992</v>
      </c>
      <c r="M1506" s="69">
        <v>453143.63999999996</v>
      </c>
      <c r="N1506" s="69">
        <v>855562.0199999999</v>
      </c>
      <c r="O1506" s="69">
        <v>772140.11</v>
      </c>
      <c r="P1506" s="69">
        <v>460412.33999999997</v>
      </c>
      <c r="Q1506" s="69">
        <v>574340.43000000005</v>
      </c>
      <c r="R1506" s="69">
        <v>762808.31</v>
      </c>
      <c r="S1506" s="69">
        <v>604960.85</v>
      </c>
      <c r="T1506" s="69">
        <v>759047.07000000018</v>
      </c>
      <c r="U1506" s="69">
        <v>638645.74999999988</v>
      </c>
      <c r="V1506" s="69">
        <v>362511.49</v>
      </c>
      <c r="W1506" s="70">
        <v>93.155725270628025</v>
      </c>
      <c r="X1506" s="70">
        <v>108.22720592584506</v>
      </c>
      <c r="Y1506" s="70">
        <v>103.21424139258757</v>
      </c>
      <c r="Z1506" s="71">
        <v>89.250292750091347</v>
      </c>
      <c r="AA1506" s="71">
        <v>147.02352204453345</v>
      </c>
      <c r="AB1506" s="71">
        <v>164.19568226787976</v>
      </c>
      <c r="AC1506" s="71">
        <v>95.418644652448279</v>
      </c>
      <c r="AD1506" s="71">
        <v>115.55895939888879</v>
      </c>
      <c r="AE1506" s="71">
        <v>125.35941177298086</v>
      </c>
      <c r="AF1506" s="71">
        <v>134.02128629699666</v>
      </c>
      <c r="AG1506" s="71">
        <v>129.93753920063617</v>
      </c>
      <c r="AH1506" s="71">
        <v>95.780069284672237</v>
      </c>
      <c r="AI1506" s="71">
        <v>144.55489670253058</v>
      </c>
      <c r="AJ1506" s="72">
        <v>-19.254053644939372</v>
      </c>
      <c r="AK1506" s="72">
        <v>-31.616266987559904</v>
      </c>
      <c r="AL1506" s="72">
        <v>-17.646330528402665</v>
      </c>
      <c r="AM1506" s="71">
        <v>-40.751481027832348</v>
      </c>
      <c r="AN1506" s="71">
        <v>-4.842902683234529</v>
      </c>
      <c r="AO1506" s="71">
        <v>28.86128141940376</v>
      </c>
      <c r="AP1506" s="71">
        <v>-5.9452278829461358</v>
      </c>
      <c r="AQ1506" s="71">
        <v>47.83924078941164</v>
      </c>
      <c r="AR1506" s="71">
        <v>85.992473726350099</v>
      </c>
      <c r="AS1506" s="71">
        <v>30.2961433162519</v>
      </c>
      <c r="AT1506" s="71">
        <v>63.63213697993222</v>
      </c>
      <c r="AU1506" s="71">
        <v>65.486277270403775</v>
      </c>
      <c r="AV1506" s="72">
        <v>62.726136149293566</v>
      </c>
      <c r="AW1506" s="73">
        <v>-99365.959999999905</v>
      </c>
      <c r="AX1506" s="73">
        <v>-203231.15999999992</v>
      </c>
      <c r="AY1506" s="73">
        <v>-90291.050000000105</v>
      </c>
      <c r="AZ1506" s="73">
        <v>-311674.87000000005</v>
      </c>
      <c r="BA1506" s="73">
        <v>-43542.769999999902</v>
      </c>
      <c r="BB1506" s="73">
        <v>180881.65999999992</v>
      </c>
      <c r="BC1506" s="73">
        <v>-29102.789999999979</v>
      </c>
      <c r="BD1506" s="73">
        <v>185850.59000000003</v>
      </c>
      <c r="BE1506" s="73">
        <v>352679.72000000015</v>
      </c>
      <c r="BF1506" s="73">
        <v>140664.03000000009</v>
      </c>
      <c r="BG1506" s="73">
        <v>295172.99000000011</v>
      </c>
      <c r="BH1506" s="73">
        <v>252725.0799999999</v>
      </c>
      <c r="BI1506" s="73">
        <v>139737.51</v>
      </c>
      <c r="BJ1506" s="71">
        <v>19.189679432698611</v>
      </c>
      <c r="BK1506" s="71">
        <v>12.038524260230648</v>
      </c>
      <c r="BL1506" s="71">
        <v>12.527491817245576</v>
      </c>
      <c r="BM1506" s="71">
        <v>12.810905280242995</v>
      </c>
      <c r="BN1506" s="71">
        <v>4.4135663864769787</v>
      </c>
      <c r="BO1506" s="71">
        <v>8.2017405211638827</v>
      </c>
      <c r="BP1506" s="71">
        <v>12.532838368242674</v>
      </c>
      <c r="BQ1506" s="71">
        <v>18.215762008199153</v>
      </c>
      <c r="BR1506" s="72">
        <v>16.041900717543047</v>
      </c>
      <c r="BS1506" s="72">
        <v>15.285350888825626</v>
      </c>
      <c r="BT1506" s="71">
        <v>15.764916199371349</v>
      </c>
      <c r="BU1506" s="71">
        <v>17.478672417861425</v>
      </c>
      <c r="BV1506" s="71">
        <v>15.158161884968703</v>
      </c>
      <c r="BW1506" s="71">
        <v>14.638790689247408</v>
      </c>
      <c r="BX1506" s="75">
        <v>7033</v>
      </c>
      <c r="BY1506" s="75">
        <v>6362</v>
      </c>
      <c r="BZ1506" s="75">
        <v>6402</v>
      </c>
      <c r="CA1506" s="75">
        <v>6556</v>
      </c>
      <c r="CB1506" s="75">
        <v>10672</v>
      </c>
      <c r="CC1506" s="75">
        <v>11476</v>
      </c>
      <c r="CD1506" s="75">
        <v>6858</v>
      </c>
      <c r="CE1506" s="75">
        <v>8222</v>
      </c>
      <c r="CF1506" s="75">
        <v>11857</v>
      </c>
      <c r="CG1506" s="75">
        <v>9237</v>
      </c>
      <c r="CH1506" s="75">
        <v>10885</v>
      </c>
      <c r="CI1506" s="75">
        <v>10260</v>
      </c>
      <c r="CJ1506" s="75">
        <v>5334</v>
      </c>
      <c r="CK1506" s="75">
        <v>62653</v>
      </c>
      <c r="CL1506" s="73">
        <v>1055699.8100000003</v>
      </c>
      <c r="CM1506" s="73">
        <v>1097709.5100000002</v>
      </c>
      <c r="CN1506" s="73">
        <v>1034240.9900000001</v>
      </c>
      <c r="CO1506" s="73">
        <v>1227801.9300000002</v>
      </c>
      <c r="CP1506" s="73">
        <v>1302398.0900000003</v>
      </c>
      <c r="CQ1506" s="73">
        <v>1022369.11</v>
      </c>
      <c r="CR1506" s="73">
        <v>1056336.7000000004</v>
      </c>
      <c r="CS1506" s="73">
        <v>1259712.94</v>
      </c>
      <c r="CT1506" s="73">
        <v>1089529.3</v>
      </c>
      <c r="CU1506" s="73">
        <v>999308.12</v>
      </c>
      <c r="CV1506" s="73">
        <v>1094318.3399999999</v>
      </c>
      <c r="CW1506" s="73">
        <v>1099350.0500000003</v>
      </c>
      <c r="CX1506" s="73">
        <v>1088718.8500000001</v>
      </c>
      <c r="CY1506" s="77"/>
      <c r="CZ1506" s="4">
        <v>1564</v>
      </c>
      <c r="DA1506" s="76" t="str">
        <f t="shared" si="52"/>
        <v>1564</v>
      </c>
      <c r="DB1506" s="71">
        <v>1.2811601619548656</v>
      </c>
      <c r="DC1506" s="71">
        <v>1.3995765726352722</v>
      </c>
      <c r="DD1506" s="71">
        <v>0.59415431113340922</v>
      </c>
      <c r="DE1506" s="71">
        <v>0.78659938749797931</v>
      </c>
      <c r="DF1506" s="71">
        <v>0.67763013584072496</v>
      </c>
      <c r="DG1506" s="71">
        <v>0.2873049759317533</v>
      </c>
      <c r="DH1506" s="71">
        <v>0.55391598066225645</v>
      </c>
      <c r="DI1506" s="71">
        <v>0.25560063516618409</v>
      </c>
      <c r="DJ1506" s="71">
        <v>0.26215872090940601</v>
      </c>
      <c r="DK1506" s="71">
        <v>0.13868198185448674</v>
      </c>
      <c r="DL1506" s="71">
        <v>0.22400780746564508</v>
      </c>
      <c r="DM1506" s="71">
        <v>0.11024423033756869</v>
      </c>
      <c r="DN1506" s="71">
        <v>4.551640370297428E-2</v>
      </c>
      <c r="DO1506" s="71">
        <v>0.22690917866496366</v>
      </c>
      <c r="DQ1506" s="71"/>
      <c r="DR1506" s="71"/>
      <c r="DS1506" s="71"/>
      <c r="DT1506" s="71"/>
      <c r="DU1506" s="71"/>
      <c r="DV1506" s="71"/>
      <c r="DW1506" s="71"/>
      <c r="DX1506" s="71"/>
      <c r="DY1506" s="71"/>
      <c r="DZ1506" s="71"/>
      <c r="EA1506" s="71"/>
      <c r="EB1506" s="71"/>
      <c r="EC1506" s="71"/>
      <c r="ED1506" s="71"/>
    </row>
    <row r="1507" spans="1:134">
      <c r="A1507" s="4">
        <v>5421</v>
      </c>
      <c r="B1507" s="46" t="s">
        <v>11241</v>
      </c>
      <c r="C1507" s="65" t="str">
        <f t="shared" si="51"/>
        <v>5421</v>
      </c>
      <c r="D1507" s="69">
        <v>114548.43999999999</v>
      </c>
      <c r="E1507" s="68">
        <v>1243872.82</v>
      </c>
      <c r="F1507" s="68">
        <v>31950.049999999974</v>
      </c>
      <c r="G1507" s="69">
        <v>23217.920000000624</v>
      </c>
      <c r="H1507" s="70">
        <v>84.633772695701367</v>
      </c>
      <c r="I1507" s="70">
        <v>1.9020871501028269</v>
      </c>
      <c r="J1507" s="69">
        <v>146083.20000000001</v>
      </c>
      <c r="K1507" s="69">
        <v>166804.26999999999</v>
      </c>
      <c r="L1507" s="69">
        <v>155563.53999999995</v>
      </c>
      <c r="M1507" s="69">
        <v>159457.87</v>
      </c>
      <c r="N1507" s="69">
        <v>270866.49999999994</v>
      </c>
      <c r="O1507" s="69">
        <v>293691.53999999998</v>
      </c>
      <c r="P1507" s="69">
        <v>169550.33999999997</v>
      </c>
      <c r="Q1507" s="69">
        <v>155811.67999999996</v>
      </c>
      <c r="R1507" s="69">
        <v>223132.88999999998</v>
      </c>
      <c r="S1507" s="69">
        <v>169781.04</v>
      </c>
      <c r="T1507" s="69">
        <v>216790.13</v>
      </c>
      <c r="U1507" s="69">
        <v>194258.3</v>
      </c>
      <c r="V1507" s="69">
        <v>114548.43999999999</v>
      </c>
      <c r="W1507" s="70">
        <v>63.445351621871836</v>
      </c>
      <c r="X1507" s="70">
        <v>81.706878639319427</v>
      </c>
      <c r="Y1507" s="70">
        <v>72.708211368972258</v>
      </c>
      <c r="Z1507" s="71">
        <v>69.001412678482694</v>
      </c>
      <c r="AA1507" s="71">
        <v>109.52749699545576</v>
      </c>
      <c r="AB1507" s="71">
        <v>123.6926204170975</v>
      </c>
      <c r="AC1507" s="71">
        <v>70.327031947123558</v>
      </c>
      <c r="AD1507" s="71">
        <v>74.781226475586109</v>
      </c>
      <c r="AE1507" s="71">
        <v>85.580595182567166</v>
      </c>
      <c r="AF1507" s="71">
        <v>89.07989817167018</v>
      </c>
      <c r="AG1507" s="71">
        <v>94.892635759408023</v>
      </c>
      <c r="AH1507" s="71">
        <v>82.306984026915913</v>
      </c>
      <c r="AI1507" s="71">
        <v>109.64782266993814</v>
      </c>
      <c r="AJ1507" s="72">
        <v>-50.031424647171363</v>
      </c>
      <c r="AK1507" s="72">
        <v>-39.87363043890911</v>
      </c>
      <c r="AL1507" s="72">
        <v>-41.04088366925356</v>
      </c>
      <c r="AM1507" s="71">
        <v>-53.832470081254613</v>
      </c>
      <c r="AN1507" s="71">
        <v>-39.859711700779876</v>
      </c>
      <c r="AO1507" s="71">
        <v>-16.91123484976157</v>
      </c>
      <c r="AP1507" s="71">
        <v>-30.415087636798923</v>
      </c>
      <c r="AQ1507" s="71">
        <v>-6.566660110432565</v>
      </c>
      <c r="AR1507" s="71">
        <v>33.591702274394272</v>
      </c>
      <c r="AS1507" s="71">
        <v>-16.579187868139101</v>
      </c>
      <c r="AT1507" s="71">
        <v>18.835415815992775</v>
      </c>
      <c r="AU1507" s="71">
        <v>11.223388972997107</v>
      </c>
      <c r="AV1507" s="72">
        <v>38.681201897518783</v>
      </c>
      <c r="AW1507" s="73">
        <v>-146266.94</v>
      </c>
      <c r="AX1507" s="73">
        <v>-110618.55000000002</v>
      </c>
      <c r="AY1507" s="73">
        <v>-108286.31000000003</v>
      </c>
      <c r="AZ1507" s="73">
        <v>-185931.78000000009</v>
      </c>
      <c r="BA1507" s="73">
        <v>-179507.1100000001</v>
      </c>
      <c r="BB1507" s="73">
        <v>-52913.509999999951</v>
      </c>
      <c r="BC1507" s="73">
        <v>-74109.290000000037</v>
      </c>
      <c r="BD1507" s="73">
        <v>-10950.72000000003</v>
      </c>
      <c r="BE1507" s="73">
        <v>56106.880000000005</v>
      </c>
      <c r="BF1507" s="73">
        <v>-33742.559999999939</v>
      </c>
      <c r="BG1507" s="73">
        <v>34361.239999999991</v>
      </c>
      <c r="BH1507" s="73">
        <v>19602.320000000036</v>
      </c>
      <c r="BI1507" s="73">
        <v>31950.049999999974</v>
      </c>
      <c r="BJ1507" s="71">
        <v>11.711227921478269</v>
      </c>
      <c r="BK1507" s="71">
        <v>8.3261680346061198</v>
      </c>
      <c r="BL1507" s="71">
        <v>5.209410201779054</v>
      </c>
      <c r="BM1507" s="71">
        <v>11.066300786776248</v>
      </c>
      <c r="BN1507" s="71">
        <v>-1.8657874602471494</v>
      </c>
      <c r="BO1507" s="71">
        <v>1.5655605037966636</v>
      </c>
      <c r="BP1507" s="71">
        <v>14.245853298119068</v>
      </c>
      <c r="BQ1507" s="71">
        <v>20.653925716367937</v>
      </c>
      <c r="BR1507" s="72">
        <v>13.619418913094838</v>
      </c>
      <c r="BS1507" s="72">
        <v>12.550542034147114</v>
      </c>
      <c r="BT1507" s="71">
        <v>16.115968162365721</v>
      </c>
      <c r="BU1507" s="71">
        <v>16.159180990322401</v>
      </c>
      <c r="BV1507" s="71">
        <v>16.119984413008051</v>
      </c>
      <c r="BW1507" s="71">
        <v>14.176053964392423</v>
      </c>
      <c r="BX1507" s="75">
        <v>2381</v>
      </c>
      <c r="BY1507" s="75">
        <v>2455</v>
      </c>
      <c r="BZ1507" s="75">
        <v>2428</v>
      </c>
      <c r="CA1507" s="75">
        <v>2562</v>
      </c>
      <c r="CB1507" s="75">
        <v>4021</v>
      </c>
      <c r="CC1507" s="75">
        <v>4503</v>
      </c>
      <c r="CD1507" s="75">
        <v>2836</v>
      </c>
      <c r="CE1507" s="75">
        <v>2826</v>
      </c>
      <c r="CF1507" s="75">
        <v>3863</v>
      </c>
      <c r="CG1507" s="75">
        <v>3079</v>
      </c>
      <c r="CH1507" s="75">
        <v>3690</v>
      </c>
      <c r="CI1507" s="75">
        <v>3353</v>
      </c>
      <c r="CJ1507" s="75">
        <v>1990</v>
      </c>
      <c r="CK1507" s="75">
        <v>21637</v>
      </c>
      <c r="CL1507" s="73">
        <v>717440.61</v>
      </c>
      <c r="CM1507" s="73">
        <v>699063.49999999988</v>
      </c>
      <c r="CN1507" s="73">
        <v>608519.80999999982</v>
      </c>
      <c r="CO1507" s="73">
        <v>776985.17000000016</v>
      </c>
      <c r="CP1507" s="73">
        <v>682662.23</v>
      </c>
      <c r="CQ1507" s="73">
        <v>541489.18000000005</v>
      </c>
      <c r="CR1507" s="73">
        <v>663783.28999999992</v>
      </c>
      <c r="CS1507" s="73">
        <v>778081.84000000008</v>
      </c>
      <c r="CT1507" s="73">
        <v>669516.07000000007</v>
      </c>
      <c r="CU1507" s="73">
        <v>651516.80000000005</v>
      </c>
      <c r="CV1507" s="73">
        <v>662598.43000000005</v>
      </c>
      <c r="CW1507" s="73">
        <v>637291.27999999991</v>
      </c>
      <c r="CX1507" s="73">
        <v>635997.42999999993</v>
      </c>
      <c r="CY1507" s="77"/>
      <c r="CZ1507" s="4">
        <v>5421</v>
      </c>
      <c r="DA1507" s="76" t="str">
        <f t="shared" si="52"/>
        <v>5421</v>
      </c>
      <c r="DB1507" s="71">
        <v>4.1081981410067234</v>
      </c>
      <c r="DC1507" s="71">
        <v>2.2154656236360784</v>
      </c>
      <c r="DD1507" s="71">
        <v>3.2525136064948188</v>
      </c>
      <c r="DE1507" s="71">
        <v>1.4685286967550999</v>
      </c>
      <c r="DF1507" s="71">
        <v>1.4567016826265586</v>
      </c>
      <c r="DG1507" s="71">
        <v>2.4308570207718634</v>
      </c>
      <c r="DH1507" s="71">
        <v>1.8946204623988538</v>
      </c>
      <c r="DI1507" s="71">
        <v>0.66990973867142733</v>
      </c>
      <c r="DJ1507" s="71">
        <v>2.3357994871766525</v>
      </c>
      <c r="DK1507" s="71">
        <v>0.38288639919131001</v>
      </c>
      <c r="DL1507" s="71">
        <v>0.65972963186814126</v>
      </c>
      <c r="DM1507" s="71">
        <v>0.54489524695838443</v>
      </c>
      <c r="DN1507" s="72">
        <v>1.297302761298976</v>
      </c>
      <c r="DO1507" s="71">
        <v>1.1325737747744657</v>
      </c>
      <c r="DQ1507" s="71"/>
      <c r="DR1507" s="71"/>
      <c r="DS1507" s="71"/>
      <c r="DT1507" s="71"/>
      <c r="DU1507" s="71"/>
      <c r="DV1507" s="71"/>
      <c r="DW1507" s="71"/>
      <c r="DX1507" s="71"/>
      <c r="DY1507" s="71"/>
      <c r="DZ1507" s="71"/>
      <c r="EA1507" s="71"/>
      <c r="EB1507" s="71"/>
      <c r="EC1507" s="71"/>
      <c r="ED1507" s="71"/>
    </row>
    <row r="1508" spans="1:134">
      <c r="A1508" s="4">
        <v>5408</v>
      </c>
      <c r="B1508" s="46" t="s">
        <v>11248</v>
      </c>
      <c r="C1508" s="65" t="str">
        <f t="shared" si="51"/>
        <v>5408</v>
      </c>
      <c r="D1508" s="69">
        <v>189541.97999999998</v>
      </c>
      <c r="E1508" s="68">
        <v>2186424.66</v>
      </c>
      <c r="F1508" s="68">
        <v>41087.630000000005</v>
      </c>
      <c r="G1508" s="69">
        <v>692183.91000000015</v>
      </c>
      <c r="H1508" s="70">
        <v>119.93090603037176</v>
      </c>
      <c r="I1508" s="70">
        <v>46.323452897399584</v>
      </c>
      <c r="J1508" s="69">
        <v>287998.67</v>
      </c>
      <c r="K1508" s="69">
        <v>290659.10999999993</v>
      </c>
      <c r="L1508" s="69">
        <v>245841.52999999994</v>
      </c>
      <c r="M1508" s="69">
        <v>301459.96000000008</v>
      </c>
      <c r="N1508" s="69">
        <v>429473.57999999996</v>
      </c>
      <c r="O1508" s="69">
        <v>460060.34</v>
      </c>
      <c r="P1508" s="69">
        <v>280701.36999999994</v>
      </c>
      <c r="Q1508" s="69">
        <v>253359.81999999998</v>
      </c>
      <c r="R1508" s="69">
        <v>450256.28999999992</v>
      </c>
      <c r="S1508" s="69">
        <v>306811.81999999989</v>
      </c>
      <c r="T1508" s="69">
        <v>364123.63</v>
      </c>
      <c r="U1508" s="69">
        <v>341629.74999999988</v>
      </c>
      <c r="V1508" s="69">
        <v>189541.97999999998</v>
      </c>
      <c r="W1508" s="70">
        <v>118.98315075539301</v>
      </c>
      <c r="X1508" s="70">
        <v>123.33519257483371</v>
      </c>
      <c r="Y1508" s="70">
        <v>112.96356397716004</v>
      </c>
      <c r="Z1508" s="71">
        <v>109.95297560161173</v>
      </c>
      <c r="AA1508" s="71">
        <v>110.30120363043802</v>
      </c>
      <c r="AB1508" s="71">
        <v>117.35312929122121</v>
      </c>
      <c r="AC1508" s="71">
        <v>119.49060691988392</v>
      </c>
      <c r="AD1508" s="71">
        <v>104.71198566823526</v>
      </c>
      <c r="AE1508" s="71">
        <v>130.00286366105419</v>
      </c>
      <c r="AF1508" s="71">
        <v>126.0857178153443</v>
      </c>
      <c r="AG1508" s="71">
        <v>122.09697690100931</v>
      </c>
      <c r="AH1508" s="71">
        <v>124.51199765984478</v>
      </c>
      <c r="AI1508" s="71">
        <v>103.05826025837371</v>
      </c>
      <c r="AJ1508" s="72">
        <v>-4.3474929478368951</v>
      </c>
      <c r="AK1508" s="72">
        <v>7.952982926172858</v>
      </c>
      <c r="AL1508" s="72">
        <v>-4.2916838384370877</v>
      </c>
      <c r="AM1508" s="71">
        <v>-13.027745035835558</v>
      </c>
      <c r="AN1508" s="71">
        <v>5.1241160157961874</v>
      </c>
      <c r="AO1508" s="71">
        <v>20.378419064059173</v>
      </c>
      <c r="AP1508" s="71">
        <v>20.077034581418296</v>
      </c>
      <c r="AQ1508" s="71">
        <v>32.877558508438874</v>
      </c>
      <c r="AR1508" s="71">
        <v>126.2594990601757</v>
      </c>
      <c r="AS1508" s="71">
        <v>12.752263824252875</v>
      </c>
      <c r="AT1508" s="71">
        <v>55.772196001153858</v>
      </c>
      <c r="AU1508" s="71">
        <v>57.80999769541706</v>
      </c>
      <c r="AV1508" s="72">
        <v>27.6769458085937</v>
      </c>
      <c r="AW1508" s="73">
        <v>-13089.799999999872</v>
      </c>
      <c r="AX1508" s="73">
        <v>21413.089999999967</v>
      </c>
      <c r="AY1508" s="73">
        <v>-11023.850000000006</v>
      </c>
      <c r="AZ1508" s="73">
        <v>-45156.279999999795</v>
      </c>
      <c r="BA1508" s="73">
        <v>20934.040000000037</v>
      </c>
      <c r="BB1508" s="73">
        <v>83300.550000000105</v>
      </c>
      <c r="BC1508" s="73">
        <v>46933.629999999917</v>
      </c>
      <c r="BD1508" s="73">
        <v>62688.179999999935</v>
      </c>
      <c r="BE1508" s="73">
        <v>251256.34000000003</v>
      </c>
      <c r="BF1508" s="73">
        <v>34700.369999999937</v>
      </c>
      <c r="BG1508" s="73">
        <v>130369.69999999998</v>
      </c>
      <c r="BH1508" s="73">
        <v>125148.05999999991</v>
      </c>
      <c r="BI1508" s="73">
        <v>41087.630000000005</v>
      </c>
      <c r="BJ1508" s="71">
        <v>13.161230002077708</v>
      </c>
      <c r="BK1508" s="71">
        <v>9.4305914277574807</v>
      </c>
      <c r="BL1508" s="71">
        <v>10.94156187751199</v>
      </c>
      <c r="BM1508" s="71">
        <v>9.7244619500502676</v>
      </c>
      <c r="BN1508" s="71">
        <v>0.89179244077072894</v>
      </c>
      <c r="BO1508" s="71">
        <v>9.0074158202802472</v>
      </c>
      <c r="BP1508" s="71">
        <v>16.567563682387533</v>
      </c>
      <c r="BQ1508" s="71">
        <v>16.523765024146591</v>
      </c>
      <c r="BR1508" s="72">
        <v>11.096309748916553</v>
      </c>
      <c r="BS1508" s="72">
        <v>11.265381205580887</v>
      </c>
      <c r="BT1508" s="71">
        <v>11.690897625978739</v>
      </c>
      <c r="BU1508" s="71">
        <v>11.808257846876485</v>
      </c>
      <c r="BV1508" s="71">
        <v>9.6098936148042515</v>
      </c>
      <c r="BW1508" s="71">
        <v>11.175865711864569</v>
      </c>
      <c r="BX1508" s="75">
        <v>6144</v>
      </c>
      <c r="BY1508" s="75">
        <v>5895</v>
      </c>
      <c r="BZ1508" s="75">
        <v>5624</v>
      </c>
      <c r="CA1508" s="75">
        <v>6082</v>
      </c>
      <c r="CB1508" s="75">
        <v>7078</v>
      </c>
      <c r="CC1508" s="75">
        <v>8264</v>
      </c>
      <c r="CD1508" s="75">
        <v>5765</v>
      </c>
      <c r="CE1508" s="75">
        <v>5618</v>
      </c>
      <c r="CF1508" s="75">
        <v>8503</v>
      </c>
      <c r="CG1508" s="75">
        <v>6483</v>
      </c>
      <c r="CH1508" s="75">
        <v>7324</v>
      </c>
      <c r="CI1508" s="75">
        <v>7148</v>
      </c>
      <c r="CJ1508" s="75">
        <v>3985</v>
      </c>
      <c r="CK1508" s="75">
        <v>44826</v>
      </c>
      <c r="CL1508" s="73">
        <v>452757.7300000001</v>
      </c>
      <c r="CM1508" s="73">
        <v>481182.2099999999</v>
      </c>
      <c r="CN1508" s="73">
        <v>485808.74000000011</v>
      </c>
      <c r="CO1508" s="73">
        <v>610543.4800000001</v>
      </c>
      <c r="CP1508" s="73">
        <v>691277.15</v>
      </c>
      <c r="CQ1508" s="73">
        <v>524437.46</v>
      </c>
      <c r="CR1508" s="73">
        <v>602121.05000000005</v>
      </c>
      <c r="CS1508" s="73">
        <v>623290.30999999971</v>
      </c>
      <c r="CT1508" s="73">
        <v>568638.85000000009</v>
      </c>
      <c r="CU1508" s="73">
        <v>606998.05999999994</v>
      </c>
      <c r="CV1508" s="73">
        <v>581934.17999999982</v>
      </c>
      <c r="CW1508" s="73">
        <v>528342.86</v>
      </c>
      <c r="CX1508" s="73">
        <v>615305.12</v>
      </c>
      <c r="CY1508" s="77"/>
      <c r="CZ1508" s="4">
        <v>5408</v>
      </c>
      <c r="DA1508" s="76" t="str">
        <f t="shared" si="52"/>
        <v>5408</v>
      </c>
      <c r="DB1508" s="71">
        <v>6.7202168253244796</v>
      </c>
      <c r="DC1508" s="71">
        <v>7.4031824070713377</v>
      </c>
      <c r="DD1508" s="71">
        <v>4.1270298897342839</v>
      </c>
      <c r="DE1508" s="71">
        <v>2.0021389196313377</v>
      </c>
      <c r="DF1508" s="71">
        <v>1.1992447091792249</v>
      </c>
      <c r="DG1508" s="71">
        <v>0.71961041590116703</v>
      </c>
      <c r="DH1508" s="71">
        <v>0.92065397511628377</v>
      </c>
      <c r="DI1508" s="71">
        <v>0.34359334602612995</v>
      </c>
      <c r="DJ1508" s="71">
        <v>0.2999171848239397</v>
      </c>
      <c r="DK1508" s="71">
        <v>0.12717993728983501</v>
      </c>
      <c r="DL1508" s="71">
        <v>0.17425982810171872</v>
      </c>
      <c r="DM1508" s="71">
        <v>0.64700448622577311</v>
      </c>
      <c r="DN1508" s="71">
        <v>0.64757662927240112</v>
      </c>
      <c r="DO1508" s="71">
        <v>0.42381469534625227</v>
      </c>
      <c r="DQ1508" s="71"/>
      <c r="DR1508" s="71"/>
      <c r="DS1508" s="71"/>
      <c r="DT1508" s="71"/>
      <c r="DU1508" s="71"/>
      <c r="DV1508" s="71"/>
      <c r="DW1508" s="71"/>
      <c r="DX1508" s="71"/>
      <c r="DY1508" s="71"/>
      <c r="DZ1508" s="71"/>
      <c r="EA1508" s="71"/>
      <c r="EB1508" s="71"/>
      <c r="EC1508" s="71"/>
      <c r="ED1508" s="71"/>
    </row>
    <row r="1509" spans="1:134">
      <c r="A1509" s="4">
        <v>5416</v>
      </c>
      <c r="B1509" s="46" t="s">
        <v>11255</v>
      </c>
      <c r="C1509" s="65" t="str">
        <f t="shared" si="51"/>
        <v>5416</v>
      </c>
      <c r="D1509" s="69">
        <v>135753.17999999996</v>
      </c>
      <c r="E1509" s="68">
        <v>1801242.0399999998</v>
      </c>
      <c r="F1509" s="68">
        <v>18548.119999999995</v>
      </c>
      <c r="G1509" s="69">
        <v>180083.3899999999</v>
      </c>
      <c r="H1509" s="70">
        <v>92.402162984013131</v>
      </c>
      <c r="I1509" s="70">
        <v>11.108313797665637</v>
      </c>
      <c r="J1509" s="69">
        <v>258101.65999999992</v>
      </c>
      <c r="K1509" s="69">
        <v>224757.34999999995</v>
      </c>
      <c r="L1509" s="69">
        <v>229103.22999999995</v>
      </c>
      <c r="M1509" s="69">
        <v>272870.65999999992</v>
      </c>
      <c r="N1509" s="69">
        <v>329901.8899999999</v>
      </c>
      <c r="O1509" s="69">
        <v>478743.64999999985</v>
      </c>
      <c r="P1509" s="69">
        <v>291301.86</v>
      </c>
      <c r="Q1509" s="69">
        <v>194263.09999999995</v>
      </c>
      <c r="R1509" s="69">
        <v>487438.4200000001</v>
      </c>
      <c r="S1509" s="69">
        <v>212379.37000000002</v>
      </c>
      <c r="T1509" s="69">
        <v>246609.6</v>
      </c>
      <c r="U1509" s="69">
        <v>233496.50999999992</v>
      </c>
      <c r="V1509" s="69">
        <v>135753.17999999996</v>
      </c>
      <c r="W1509" s="70">
        <v>102.04851770479786</v>
      </c>
      <c r="X1509" s="70">
        <v>97.274204513566801</v>
      </c>
      <c r="Y1509" s="70">
        <v>106.16347040350138</v>
      </c>
      <c r="Z1509" s="71">
        <v>106.07745367641999</v>
      </c>
      <c r="AA1509" s="71">
        <v>91.74858859274164</v>
      </c>
      <c r="AB1509" s="71">
        <v>100.75999743852586</v>
      </c>
      <c r="AC1509" s="71">
        <v>87.61224721167082</v>
      </c>
      <c r="AD1509" s="71">
        <v>73.477654644761557</v>
      </c>
      <c r="AE1509" s="71">
        <v>107.4719689876837</v>
      </c>
      <c r="AF1509" s="71">
        <v>83.481551721227788</v>
      </c>
      <c r="AG1509" s="71">
        <v>95.267262596211836</v>
      </c>
      <c r="AH1509" s="71">
        <v>101.37843166073073</v>
      </c>
      <c r="AI1509" s="71">
        <v>87.389808297902746</v>
      </c>
      <c r="AJ1509" s="72">
        <v>-7.1162494380137336</v>
      </c>
      <c r="AK1509" s="72">
        <v>-13.067141958861439</v>
      </c>
      <c r="AL1509" s="72">
        <v>-12.099007734180701</v>
      </c>
      <c r="AM1509" s="72">
        <v>-2.2111928510523682</v>
      </c>
      <c r="AN1509" s="71">
        <v>-24.367344716376326</v>
      </c>
      <c r="AO1509" s="71">
        <v>-9.0348091873648446</v>
      </c>
      <c r="AP1509" s="71">
        <v>-12.45425929548456</v>
      </c>
      <c r="AQ1509" s="71">
        <v>-10.526079923447728</v>
      </c>
      <c r="AR1509" s="71">
        <v>118.24872205386225</v>
      </c>
      <c r="AS1509" s="71">
        <v>-38.456717191925662</v>
      </c>
      <c r="AT1509" s="71">
        <v>22.038383288934128</v>
      </c>
      <c r="AU1509" s="71">
        <v>27.184756295113122</v>
      </c>
      <c r="AV1509" s="72">
        <v>15.825357710665401</v>
      </c>
      <c r="AW1509" s="73">
        <v>-19774.350000000093</v>
      </c>
      <c r="AX1509" s="73">
        <v>-33783.959999999992</v>
      </c>
      <c r="AY1509" s="73">
        <v>-31534.590000000055</v>
      </c>
      <c r="AZ1509" s="73">
        <v>-6170.1300000000629</v>
      </c>
      <c r="BA1509" s="73">
        <v>-106270.39000000019</v>
      </c>
      <c r="BB1509" s="73">
        <v>-34362.330000000133</v>
      </c>
      <c r="BC1509" s="73">
        <v>-41440.609999999928</v>
      </c>
      <c r="BD1509" s="73">
        <v>-22853.910000000033</v>
      </c>
      <c r="BE1509" s="73">
        <v>264097.63000000012</v>
      </c>
      <c r="BF1509" s="73">
        <v>-132710.06999999998</v>
      </c>
      <c r="BG1509" s="73">
        <v>44534.160000000033</v>
      </c>
      <c r="BH1509" s="73">
        <v>49908.069999999949</v>
      </c>
      <c r="BI1509" s="73">
        <v>18548.119999999995</v>
      </c>
      <c r="BJ1509" s="71">
        <v>6.0543103374171334</v>
      </c>
      <c r="BK1509" s="71">
        <v>7.1002959378922554</v>
      </c>
      <c r="BL1509" s="71">
        <v>6.1283617571278217</v>
      </c>
      <c r="BM1509" s="71">
        <v>6.6062861809631208</v>
      </c>
      <c r="BN1509" s="71">
        <v>-5.8822559889877848</v>
      </c>
      <c r="BO1509" s="71">
        <v>-3.4988157816221332</v>
      </c>
      <c r="BP1509" s="71">
        <v>14.886724794599971</v>
      </c>
      <c r="BQ1509" s="71">
        <v>17.2962347241027</v>
      </c>
      <c r="BR1509" s="72">
        <v>10.085405133418993</v>
      </c>
      <c r="BS1509" s="72">
        <v>11.869424373678806</v>
      </c>
      <c r="BT1509" s="71">
        <v>13.367202612894992</v>
      </c>
      <c r="BU1509" s="71">
        <v>11.49136499092017</v>
      </c>
      <c r="BV1509" s="71">
        <v>11.919246518742282</v>
      </c>
      <c r="BW1509" s="71">
        <v>11.025309974166539</v>
      </c>
      <c r="BX1509" s="75">
        <v>4576</v>
      </c>
      <c r="BY1509" s="75">
        <v>4091</v>
      </c>
      <c r="BZ1509" s="75">
        <v>4076</v>
      </c>
      <c r="CA1509" s="75">
        <v>4392</v>
      </c>
      <c r="CB1509" s="75">
        <v>4900</v>
      </c>
      <c r="CC1509" s="75">
        <v>6958</v>
      </c>
      <c r="CD1509" s="75">
        <v>4559</v>
      </c>
      <c r="CE1509" s="75">
        <v>3515</v>
      </c>
      <c r="CF1509" s="75">
        <v>7268</v>
      </c>
      <c r="CG1509" s="75">
        <v>3689</v>
      </c>
      <c r="CH1509" s="75">
        <v>4382</v>
      </c>
      <c r="CI1509" s="75">
        <v>4291</v>
      </c>
      <c r="CJ1509" s="75">
        <v>2570</v>
      </c>
      <c r="CK1509" s="75">
        <v>30274</v>
      </c>
      <c r="CL1509" s="73">
        <v>812715.26</v>
      </c>
      <c r="CM1509" s="73">
        <v>804757.34000000008</v>
      </c>
      <c r="CN1509" s="73">
        <v>789857.69</v>
      </c>
      <c r="CO1509" s="73">
        <v>827318.84999999986</v>
      </c>
      <c r="CP1509" s="73">
        <v>821846.24999999988</v>
      </c>
      <c r="CQ1509" s="73">
        <v>590923.43999999994</v>
      </c>
      <c r="CR1509" s="73">
        <v>561374.77</v>
      </c>
      <c r="CS1509" s="73">
        <v>806232.5</v>
      </c>
      <c r="CT1509" s="73">
        <v>670707.04000000015</v>
      </c>
      <c r="CU1509" s="73">
        <v>623979.90999999992</v>
      </c>
      <c r="CV1509" s="73">
        <v>622844.65</v>
      </c>
      <c r="CW1509" s="73">
        <v>689864.9</v>
      </c>
      <c r="CX1509" s="73">
        <v>688020.98</v>
      </c>
      <c r="CY1509" s="77"/>
      <c r="CZ1509" s="4">
        <v>5416</v>
      </c>
      <c r="DA1509" s="76" t="str">
        <f t="shared" si="52"/>
        <v>5416</v>
      </c>
      <c r="DB1509" s="71">
        <v>3.4025538140685243</v>
      </c>
      <c r="DC1509" s="71">
        <v>2.6647062165200039</v>
      </c>
      <c r="DD1509" s="71">
        <v>0.83430990730145771</v>
      </c>
      <c r="DE1509" s="71">
        <v>0.60949244602217179</v>
      </c>
      <c r="DF1509" s="71">
        <v>0.95685447954801084</v>
      </c>
      <c r="DG1509" s="71">
        <v>0.9069050378374286</v>
      </c>
      <c r="DH1509" s="71">
        <v>0.57969354115008542</v>
      </c>
      <c r="DI1509" s="71">
        <v>0.36353672336258502</v>
      </c>
      <c r="DJ1509" s="71">
        <v>0.4912512094988486</v>
      </c>
      <c r="DK1509" s="71">
        <v>0.3424585939807378</v>
      </c>
      <c r="DL1509" s="71">
        <v>0.80532301336277767</v>
      </c>
      <c r="DM1509" s="71">
        <v>0.24607046359505347</v>
      </c>
      <c r="DN1509" s="71">
        <v>0.40397639539145402</v>
      </c>
      <c r="DO1509" s="71">
        <v>0.47931069389680969</v>
      </c>
      <c r="DQ1509" s="71"/>
      <c r="DR1509" s="71"/>
      <c r="DS1509" s="71"/>
      <c r="DT1509" s="71"/>
      <c r="DU1509" s="71"/>
      <c r="DV1509" s="71"/>
      <c r="DW1509" s="71"/>
      <c r="DX1509" s="71"/>
      <c r="DY1509" s="71"/>
      <c r="DZ1509" s="71"/>
      <c r="EA1509" s="71"/>
      <c r="EB1509" s="71"/>
      <c r="EC1509" s="71"/>
      <c r="ED1509" s="71"/>
    </row>
    <row r="1510" spans="1:134">
      <c r="A1510" s="4">
        <v>5409</v>
      </c>
      <c r="B1510" s="46" t="s">
        <v>11263</v>
      </c>
      <c r="C1510" s="65" t="str">
        <f t="shared" si="51"/>
        <v>5409</v>
      </c>
      <c r="D1510" s="69">
        <v>101176.64</v>
      </c>
      <c r="E1510" s="68">
        <v>1301053.31</v>
      </c>
      <c r="F1510" s="68">
        <v>33662.790000000008</v>
      </c>
      <c r="G1510" s="69">
        <v>378785.21000000054</v>
      </c>
      <c r="H1510" s="70">
        <v>113.77516983709084</v>
      </c>
      <c r="I1510" s="70">
        <v>41.071051899117059</v>
      </c>
      <c r="J1510" s="69">
        <v>145164.44999999998</v>
      </c>
      <c r="K1510" s="69">
        <v>146258.50999999998</v>
      </c>
      <c r="L1510" s="69">
        <v>144524.43999999994</v>
      </c>
      <c r="M1510" s="69">
        <v>179788.22999999998</v>
      </c>
      <c r="N1510" s="69">
        <v>245656.01999999996</v>
      </c>
      <c r="O1510" s="69">
        <v>291338.58999999997</v>
      </c>
      <c r="P1510" s="69">
        <v>135882.34999999998</v>
      </c>
      <c r="Q1510" s="69">
        <v>139591.25</v>
      </c>
      <c r="R1510" s="69">
        <v>363119.80999999994</v>
      </c>
      <c r="S1510" s="69">
        <v>168573.02999999997</v>
      </c>
      <c r="T1510" s="69">
        <v>188599.74</v>
      </c>
      <c r="U1510" s="69">
        <v>204110.49000000002</v>
      </c>
      <c r="V1510" s="69">
        <v>101176.64</v>
      </c>
      <c r="W1510" s="70">
        <v>107.61722521168326</v>
      </c>
      <c r="X1510" s="70">
        <v>118.52472763731203</v>
      </c>
      <c r="Y1510" s="70">
        <v>109.40403317704823</v>
      </c>
      <c r="Z1510" s="71">
        <v>101.45070920324596</v>
      </c>
      <c r="AA1510" s="71">
        <v>131.79822910442195</v>
      </c>
      <c r="AB1510" s="71">
        <v>95.390508840071831</v>
      </c>
      <c r="AC1510" s="71">
        <v>101.05486574481948</v>
      </c>
      <c r="AD1510" s="71">
        <v>100.08960660662636</v>
      </c>
      <c r="AE1510" s="71">
        <v>111.84886745924139</v>
      </c>
      <c r="AF1510" s="71">
        <v>101.5687183417993</v>
      </c>
      <c r="AG1510" s="71">
        <v>136.23914050291862</v>
      </c>
      <c r="AH1510" s="71">
        <v>135.81773682759257</v>
      </c>
      <c r="AI1510" s="71">
        <v>112.09126211286127</v>
      </c>
      <c r="AJ1510" s="72">
        <v>-9.9180332599283165</v>
      </c>
      <c r="AK1510" s="72">
        <v>-15.247405519103918</v>
      </c>
      <c r="AL1510" s="72">
        <v>-7.5718117523576378</v>
      </c>
      <c r="AM1510" s="72">
        <v>-11.529211886252789</v>
      </c>
      <c r="AN1510" s="71">
        <v>4.3920902268917539</v>
      </c>
      <c r="AO1510" s="71">
        <v>-2.5564066144766473</v>
      </c>
      <c r="AP1510" s="71">
        <v>6.4387933082583393</v>
      </c>
      <c r="AQ1510" s="71">
        <v>23.373168454260895</v>
      </c>
      <c r="AR1510" s="71">
        <v>129.99446168587446</v>
      </c>
      <c r="AS1510" s="71">
        <v>-26.517201583663809</v>
      </c>
      <c r="AT1510" s="71">
        <v>74.959966024694481</v>
      </c>
      <c r="AU1510" s="71">
        <v>71.718246797169201</v>
      </c>
      <c r="AV1510" s="72">
        <v>49.860569349844532</v>
      </c>
      <c r="AW1510" s="73">
        <v>-15982.620000000024</v>
      </c>
      <c r="AX1510" s="73">
        <v>-26312.620000000024</v>
      </c>
      <c r="AY1510" s="73">
        <v>-11839.590000000055</v>
      </c>
      <c r="AZ1510" s="73">
        <v>-23429.390000000014</v>
      </c>
      <c r="BA1510" s="73">
        <v>10341.489999999962</v>
      </c>
      <c r="BB1510" s="73">
        <v>-1344.2000000000698</v>
      </c>
      <c r="BC1510" s="73">
        <v>8219.9199999999546</v>
      </c>
      <c r="BD1510" s="73">
        <v>26445.700000000012</v>
      </c>
      <c r="BE1510" s="73">
        <v>205237.82999999993</v>
      </c>
      <c r="BF1510" s="73">
        <v>-60831.72</v>
      </c>
      <c r="BG1510" s="73">
        <v>80803.799999999974</v>
      </c>
      <c r="BH1510" s="73">
        <v>85246.890000000014</v>
      </c>
      <c r="BI1510" s="73">
        <v>33662.790000000008</v>
      </c>
      <c r="BJ1510" s="71">
        <v>8.6113836469770639</v>
      </c>
      <c r="BK1510" s="71">
        <v>5.3806639586339582</v>
      </c>
      <c r="BL1510" s="71">
        <v>5.5615883176763266</v>
      </c>
      <c r="BM1510" s="71">
        <v>4.021508246042715</v>
      </c>
      <c r="BN1510" s="71">
        <v>-2.73364982776729</v>
      </c>
      <c r="BO1510" s="71">
        <v>-6.5621133426849383</v>
      </c>
      <c r="BP1510" s="71">
        <v>7.9254908402673516</v>
      </c>
      <c r="BQ1510" s="71">
        <v>12.046341376239249</v>
      </c>
      <c r="BR1510" s="72">
        <v>11.232364965393487</v>
      </c>
      <c r="BS1510" s="72">
        <v>7.2779710228496519</v>
      </c>
      <c r="BT1510" s="71">
        <v>9.8984844403484171</v>
      </c>
      <c r="BU1510" s="71">
        <v>9.2798154729042786</v>
      </c>
      <c r="BV1510" s="71">
        <v>5.9377613344213991</v>
      </c>
      <c r="BW1510" s="71">
        <v>8.0790755089429265</v>
      </c>
      <c r="BX1510" s="75">
        <v>2543</v>
      </c>
      <c r="BY1510" s="75">
        <v>2763</v>
      </c>
      <c r="BZ1510" s="75">
        <v>2577</v>
      </c>
      <c r="CA1510" s="75">
        <v>2888</v>
      </c>
      <c r="CB1510" s="75">
        <v>3611</v>
      </c>
      <c r="CC1510" s="75">
        <v>4235</v>
      </c>
      <c r="CD1510" s="75">
        <v>2656</v>
      </c>
      <c r="CE1510" s="75">
        <v>2520</v>
      </c>
      <c r="CF1510" s="75">
        <v>5035</v>
      </c>
      <c r="CG1510" s="75">
        <v>3105</v>
      </c>
      <c r="CH1510" s="75">
        <v>3108</v>
      </c>
      <c r="CI1510" s="75">
        <v>3446</v>
      </c>
      <c r="CJ1510" s="75">
        <v>1880</v>
      </c>
      <c r="CK1510" s="75">
        <v>21750</v>
      </c>
      <c r="CL1510" s="73">
        <v>689105.95000000007</v>
      </c>
      <c r="CM1510" s="73">
        <v>655725.91999999993</v>
      </c>
      <c r="CN1510" s="73">
        <v>611894.0199999999</v>
      </c>
      <c r="CO1510" s="73">
        <v>629192.22999999986</v>
      </c>
      <c r="CP1510" s="73">
        <v>623888.31999999995</v>
      </c>
      <c r="CQ1510" s="73">
        <v>475150.89999999991</v>
      </c>
      <c r="CR1510" s="73">
        <v>457450.79999999981</v>
      </c>
      <c r="CS1510" s="73">
        <v>567678.31000000006</v>
      </c>
      <c r="CT1510" s="73">
        <v>521370.67000000004</v>
      </c>
      <c r="CU1510" s="73">
        <v>464296.7</v>
      </c>
      <c r="CV1510" s="73">
        <v>472021.94999999995</v>
      </c>
      <c r="CW1510" s="73">
        <v>515698.74000000005</v>
      </c>
      <c r="CX1510" s="73">
        <v>511231.33999999985</v>
      </c>
      <c r="CY1510" s="77"/>
      <c r="CZ1510" s="4">
        <v>5409</v>
      </c>
      <c r="DA1510" s="76" t="str">
        <f t="shared" si="52"/>
        <v>5409</v>
      </c>
      <c r="DB1510" s="71">
        <v>3.4796230966554749</v>
      </c>
      <c r="DC1510" s="71">
        <v>1.3785856584955676</v>
      </c>
      <c r="DD1510" s="71">
        <v>0.8524257645950668</v>
      </c>
      <c r="DE1510" s="71">
        <v>0.81484324730514457</v>
      </c>
      <c r="DF1510" s="71">
        <v>0.49892450963065604</v>
      </c>
      <c r="DG1510" s="71">
        <v>0.75748457045779816</v>
      </c>
      <c r="DH1510" s="71">
        <v>0.92960004096782289</v>
      </c>
      <c r="DI1510" s="71">
        <v>0.2569206334571803</v>
      </c>
      <c r="DJ1510" s="71">
        <v>0.49278997773732797</v>
      </c>
      <c r="DK1510" s="71">
        <v>0.58462676231045452</v>
      </c>
      <c r="DL1510" s="71">
        <v>0.21847033814916544</v>
      </c>
      <c r="DM1510" s="71">
        <v>0.49058976597753284</v>
      </c>
      <c r="DN1510" s="71">
        <v>0</v>
      </c>
      <c r="DO1510" s="71">
        <v>0.44435997250236386</v>
      </c>
      <c r="DQ1510" s="71"/>
      <c r="DR1510" s="71"/>
      <c r="DS1510" s="71"/>
      <c r="DT1510" s="71"/>
      <c r="DU1510" s="71"/>
      <c r="DV1510" s="71"/>
      <c r="DW1510" s="71"/>
      <c r="DX1510" s="71"/>
      <c r="DY1510" s="71"/>
      <c r="DZ1510" s="71"/>
      <c r="EA1510" s="71"/>
      <c r="EB1510" s="71"/>
      <c r="EC1510" s="71"/>
      <c r="ED1510" s="71"/>
    </row>
    <row r="1511" spans="1:134">
      <c r="A1511" s="4">
        <v>5394</v>
      </c>
      <c r="B1511" s="46" t="s">
        <v>11270</v>
      </c>
      <c r="C1511" s="65" t="str">
        <f t="shared" si="51"/>
        <v>5394</v>
      </c>
      <c r="D1511" s="69">
        <v>166156.34999999998</v>
      </c>
      <c r="E1511" s="68">
        <v>1793450.3000000003</v>
      </c>
      <c r="F1511" s="68">
        <v>45653.899999999994</v>
      </c>
      <c r="G1511" s="69">
        <v>303116.66000000108</v>
      </c>
      <c r="H1511" s="70">
        <v>99.292323913883394</v>
      </c>
      <c r="I1511" s="70">
        <v>20.338845736582932</v>
      </c>
      <c r="J1511" s="69">
        <v>238125.26999999996</v>
      </c>
      <c r="K1511" s="69">
        <v>225299.38999999993</v>
      </c>
      <c r="L1511" s="69">
        <v>222843.87</v>
      </c>
      <c r="M1511" s="69">
        <v>255121.24999999997</v>
      </c>
      <c r="N1511" s="69">
        <v>292018.07</v>
      </c>
      <c r="O1511" s="69">
        <v>335744.65</v>
      </c>
      <c r="P1511" s="69">
        <v>222202.36999999997</v>
      </c>
      <c r="Q1511" s="69">
        <v>226277.50999999998</v>
      </c>
      <c r="R1511" s="69">
        <v>360148.9599999999</v>
      </c>
      <c r="S1511" s="69">
        <v>246965.89999999997</v>
      </c>
      <c r="T1511" s="69">
        <v>273266.23999999993</v>
      </c>
      <c r="U1511" s="69">
        <v>298432.97000000003</v>
      </c>
      <c r="V1511" s="69">
        <v>166156.34999999998</v>
      </c>
      <c r="W1511" s="70">
        <v>99.924779858248812</v>
      </c>
      <c r="X1511" s="70">
        <v>95.466459707138114</v>
      </c>
      <c r="Y1511" s="70">
        <v>92.941731513676146</v>
      </c>
      <c r="Z1511" s="71">
        <v>87.836925968342783</v>
      </c>
      <c r="AA1511" s="71">
        <v>95.105009038911192</v>
      </c>
      <c r="AB1511" s="71">
        <v>115.17568511739991</v>
      </c>
      <c r="AC1511" s="71">
        <v>80.606197557965871</v>
      </c>
      <c r="AD1511" s="71">
        <v>88.673546244147261</v>
      </c>
      <c r="AE1511" s="71">
        <v>97.419332914464562</v>
      </c>
      <c r="AF1511" s="71">
        <v>109.96159797812275</v>
      </c>
      <c r="AG1511" s="71">
        <v>103.21867428019272</v>
      </c>
      <c r="AH1511" s="71">
        <v>111.31797363750439</v>
      </c>
      <c r="AI1511" s="71">
        <v>112.06316686796684</v>
      </c>
      <c r="AJ1511" s="72">
        <v>-13.520636013826802</v>
      </c>
      <c r="AK1511" s="72">
        <v>-14.309480687042841</v>
      </c>
      <c r="AL1511" s="72">
        <v>-25.903866358485629</v>
      </c>
      <c r="AM1511" s="72">
        <v>-36.231309343872077</v>
      </c>
      <c r="AN1511" s="71">
        <v>-29.25632478969775</v>
      </c>
      <c r="AO1511" s="71">
        <v>-12.309360581009942</v>
      </c>
      <c r="AP1511" s="71">
        <v>-16.896307669775613</v>
      </c>
      <c r="AQ1511" s="71">
        <v>14.532460424545125</v>
      </c>
      <c r="AR1511" s="71">
        <v>53.749800474745243</v>
      </c>
      <c r="AS1511" s="71">
        <v>-5.4004206163933315</v>
      </c>
      <c r="AT1511" s="71">
        <v>35.70030255023935</v>
      </c>
      <c r="AU1511" s="71">
        <v>43.337889956423666</v>
      </c>
      <c r="AV1511" s="72">
        <v>37.886283639876204</v>
      </c>
      <c r="AW1511" s="73">
        <v>-37229.750000000058</v>
      </c>
      <c r="AX1511" s="73">
        <v>-37622.800000000076</v>
      </c>
      <c r="AY1511" s="73">
        <v>-77905.789999999979</v>
      </c>
      <c r="AZ1511" s="73">
        <v>-144951.64999999994</v>
      </c>
      <c r="BA1511" s="73">
        <v>-120765.2199999998</v>
      </c>
      <c r="BB1511" s="73">
        <v>-38775.399999999907</v>
      </c>
      <c r="BC1511" s="73">
        <v>-45177.290000000008</v>
      </c>
      <c r="BD1511" s="73">
        <v>28711.239999999932</v>
      </c>
      <c r="BE1511" s="73">
        <v>125905.42999999993</v>
      </c>
      <c r="BF1511" s="73">
        <v>-14098.580000000045</v>
      </c>
      <c r="BG1511" s="73">
        <v>71891.419999999984</v>
      </c>
      <c r="BH1511" s="73">
        <v>90230.540000000037</v>
      </c>
      <c r="BI1511" s="73">
        <v>45653.899999999994</v>
      </c>
      <c r="BJ1511" s="71">
        <v>23.014054902827858</v>
      </c>
      <c r="BK1511" s="71">
        <v>17.634087894910053</v>
      </c>
      <c r="BL1511" s="71">
        <v>17.54580703267515</v>
      </c>
      <c r="BM1511" s="71">
        <v>18.407531511610056</v>
      </c>
      <c r="BN1511" s="71">
        <v>11.040401486408513</v>
      </c>
      <c r="BO1511" s="71">
        <v>19.763550734793785</v>
      </c>
      <c r="BP1511" s="71">
        <v>26.815046586893416</v>
      </c>
      <c r="BQ1511" s="71">
        <v>27.324538722045951</v>
      </c>
      <c r="BR1511" s="72">
        <v>23.363716952500614</v>
      </c>
      <c r="BS1511" s="72">
        <v>21.348348499139043</v>
      </c>
      <c r="BT1511" s="71">
        <v>22.09038723877137</v>
      </c>
      <c r="BU1511" s="71">
        <v>20.866337462037535</v>
      </c>
      <c r="BV1511" s="71">
        <v>17.771841178680202</v>
      </c>
      <c r="BW1511" s="71">
        <v>21.546323465284246</v>
      </c>
      <c r="BX1511" s="75">
        <v>5556</v>
      </c>
      <c r="BY1511" s="75">
        <v>4739</v>
      </c>
      <c r="BZ1511" s="75">
        <v>4617</v>
      </c>
      <c r="CA1511" s="75">
        <v>5114</v>
      </c>
      <c r="CB1511" s="75">
        <v>6032</v>
      </c>
      <c r="CC1511" s="75">
        <v>6852</v>
      </c>
      <c r="CD1511" s="75">
        <v>4974</v>
      </c>
      <c r="CE1511" s="75">
        <v>5181</v>
      </c>
      <c r="CF1511" s="75">
        <v>7425</v>
      </c>
      <c r="CG1511" s="75">
        <v>5803</v>
      </c>
      <c r="CH1511" s="75">
        <v>6081</v>
      </c>
      <c r="CI1511" s="75">
        <v>7007</v>
      </c>
      <c r="CJ1511" s="75">
        <v>3887</v>
      </c>
      <c r="CK1511" s="75">
        <v>40358</v>
      </c>
      <c r="CL1511" s="73">
        <v>386252.49999999994</v>
      </c>
      <c r="CM1511" s="73">
        <v>379618.9200000001</v>
      </c>
      <c r="CN1511" s="73">
        <v>338210.49000000005</v>
      </c>
      <c r="CO1511" s="73">
        <v>416405.58999999991</v>
      </c>
      <c r="CP1511" s="73">
        <v>413978.73999999993</v>
      </c>
      <c r="CQ1511" s="73">
        <v>356095.85999999987</v>
      </c>
      <c r="CR1511" s="73">
        <v>424352.41</v>
      </c>
      <c r="CS1511" s="73">
        <v>519557.42999999993</v>
      </c>
      <c r="CT1511" s="73">
        <v>434971.41</v>
      </c>
      <c r="CU1511" s="73">
        <v>412192.18999999994</v>
      </c>
      <c r="CV1511" s="73">
        <v>420392.51999999996</v>
      </c>
      <c r="CW1511" s="73">
        <v>388912.68999999994</v>
      </c>
      <c r="CX1511" s="73">
        <v>429621.7300000001</v>
      </c>
      <c r="CY1511" s="77"/>
      <c r="CZ1511" s="4">
        <v>5394</v>
      </c>
      <c r="DA1511" s="76" t="str">
        <f t="shared" si="52"/>
        <v>5394</v>
      </c>
      <c r="DB1511" s="71">
        <v>4.8985992380164269</v>
      </c>
      <c r="DC1511" s="71">
        <v>4.7712555653514297</v>
      </c>
      <c r="DD1511" s="71">
        <v>1.0053995883625084</v>
      </c>
      <c r="DE1511" s="71">
        <v>0.88278246708684982</v>
      </c>
      <c r="DF1511" s="71">
        <v>1.7386111027854594</v>
      </c>
      <c r="DG1511" s="71">
        <v>0.7659289759868263</v>
      </c>
      <c r="DH1511" s="71">
        <v>0.9718232654227752</v>
      </c>
      <c r="DI1511" s="71">
        <v>0.66248597476494431</v>
      </c>
      <c r="DJ1511" s="71">
        <v>1.4395131732300932</v>
      </c>
      <c r="DK1511" s="71">
        <v>0.28658299774578783</v>
      </c>
      <c r="DL1511" s="71">
        <v>0.83720190228985347</v>
      </c>
      <c r="DM1511" s="71">
        <v>0.34886809014465969</v>
      </c>
      <c r="DN1511" s="71">
        <v>0.36854739448655333</v>
      </c>
      <c r="DO1511" s="71">
        <v>0.75157772531519862</v>
      </c>
      <c r="DQ1511" s="71"/>
      <c r="DR1511" s="71"/>
      <c r="DS1511" s="71"/>
      <c r="DT1511" s="71"/>
      <c r="DU1511" s="71"/>
      <c r="DV1511" s="71"/>
      <c r="DW1511" s="71"/>
      <c r="DX1511" s="71"/>
      <c r="DY1511" s="71"/>
      <c r="DZ1511" s="71"/>
      <c r="EA1511" s="71"/>
      <c r="EB1511" s="71"/>
      <c r="EC1511" s="71"/>
      <c r="ED1511" s="71"/>
    </row>
    <row r="1512" spans="1:134">
      <c r="A1512" s="4">
        <v>5407</v>
      </c>
      <c r="B1512" s="46" t="s">
        <v>11277</v>
      </c>
      <c r="C1512" s="65" t="str">
        <f t="shared" si="51"/>
        <v>5407</v>
      </c>
      <c r="D1512" s="69">
        <v>280185.8</v>
      </c>
      <c r="E1512" s="68">
        <v>2929071.5100000002</v>
      </c>
      <c r="F1512" s="68">
        <v>94223.070000000065</v>
      </c>
      <c r="G1512" s="69">
        <v>871921.72000000067</v>
      </c>
      <c r="H1512" s="70">
        <v>117.06779923979688</v>
      </c>
      <c r="I1512" s="70">
        <v>42.384940767973966</v>
      </c>
      <c r="J1512" s="69">
        <v>364559.89999999991</v>
      </c>
      <c r="K1512" s="69">
        <v>300387.40999999997</v>
      </c>
      <c r="L1512" s="69">
        <v>348423.24</v>
      </c>
      <c r="M1512" s="69">
        <v>376358.35999999987</v>
      </c>
      <c r="N1512" s="69">
        <v>532673.63</v>
      </c>
      <c r="O1512" s="69">
        <v>610491.68000000017</v>
      </c>
      <c r="P1512" s="69">
        <v>385969.77</v>
      </c>
      <c r="Q1512" s="69">
        <v>364659.20999999996</v>
      </c>
      <c r="R1512" s="69">
        <v>516672.45</v>
      </c>
      <c r="S1512" s="69">
        <v>427615.54</v>
      </c>
      <c r="T1512" s="69">
        <v>505768.08000000019</v>
      </c>
      <c r="U1512" s="69">
        <v>448200.66000000003</v>
      </c>
      <c r="V1512" s="69">
        <v>280185.8</v>
      </c>
      <c r="W1512" s="70">
        <v>108.58599458375076</v>
      </c>
      <c r="X1512" s="70">
        <v>84.577182226470654</v>
      </c>
      <c r="Y1512" s="70">
        <v>111.96574596000934</v>
      </c>
      <c r="Z1512" s="71">
        <v>103.68844087404136</v>
      </c>
      <c r="AA1512" s="71">
        <v>95.433154523978601</v>
      </c>
      <c r="AB1512" s="71">
        <v>124.55159539466109</v>
      </c>
      <c r="AC1512" s="71">
        <v>114.24306090721304</v>
      </c>
      <c r="AD1512" s="71">
        <v>110.15256383653345</v>
      </c>
      <c r="AE1512" s="71">
        <v>116.611434091075</v>
      </c>
      <c r="AF1512" s="71">
        <v>123.31962034960145</v>
      </c>
      <c r="AG1512" s="71">
        <v>127.66123361141088</v>
      </c>
      <c r="AH1512" s="71">
        <v>105.26750886624971</v>
      </c>
      <c r="AI1512" s="71">
        <v>126.57895884451536</v>
      </c>
      <c r="AJ1512" s="72">
        <v>-14.333763419191047</v>
      </c>
      <c r="AK1512" s="72">
        <v>-26.406271800820178</v>
      </c>
      <c r="AL1512" s="72">
        <v>-12.898773702033928</v>
      </c>
      <c r="AM1512" s="72">
        <v>-24.97031823142094</v>
      </c>
      <c r="AN1512" s="71">
        <v>-22.171558419799563</v>
      </c>
      <c r="AO1512" s="71">
        <v>5.7611178754299663</v>
      </c>
      <c r="AP1512" s="71">
        <v>14.698838624905264</v>
      </c>
      <c r="AQ1512" s="71">
        <v>37.850510992303569</v>
      </c>
      <c r="AR1512" s="71">
        <v>80.791712572667905</v>
      </c>
      <c r="AS1512" s="71">
        <v>15.477999432028744</v>
      </c>
      <c r="AT1512" s="71">
        <v>59.12176358060033</v>
      </c>
      <c r="AU1512" s="71">
        <v>51.309672410990494</v>
      </c>
      <c r="AV1512" s="72">
        <v>50.667717128050384</v>
      </c>
      <c r="AW1512" s="73">
        <v>-60998.540000000154</v>
      </c>
      <c r="AX1512" s="73">
        <v>-107782.44</v>
      </c>
      <c r="AY1512" s="73">
        <v>-51597.81</v>
      </c>
      <c r="AZ1512" s="73">
        <v>-125254.27000000014</v>
      </c>
      <c r="BA1512" s="73">
        <v>-151746.64000000001</v>
      </c>
      <c r="BB1512" s="73">
        <v>48345.250000000349</v>
      </c>
      <c r="BC1512" s="73">
        <v>49462.639999999956</v>
      </c>
      <c r="BD1512" s="73">
        <v>100126.85000000003</v>
      </c>
      <c r="BE1512" s="73">
        <v>230889.19000000006</v>
      </c>
      <c r="BF1512" s="73">
        <v>57315.099999999977</v>
      </c>
      <c r="BG1512" s="73">
        <v>187918.36000000016</v>
      </c>
      <c r="BH1512" s="73">
        <v>151986.51</v>
      </c>
      <c r="BI1512" s="73">
        <v>94223.070000000065</v>
      </c>
      <c r="BJ1512" s="71">
        <v>19.037475625895681</v>
      </c>
      <c r="BK1512" s="71">
        <v>14.889255066132865</v>
      </c>
      <c r="BL1512" s="71">
        <v>15.039634480869502</v>
      </c>
      <c r="BM1512" s="71">
        <v>15.647180041153483</v>
      </c>
      <c r="BN1512" s="71">
        <v>5.2472405158890325</v>
      </c>
      <c r="BO1512" s="71">
        <v>11.23430314342923</v>
      </c>
      <c r="BP1512" s="71">
        <v>16.542889467814266</v>
      </c>
      <c r="BQ1512" s="71">
        <v>17.482440286556457</v>
      </c>
      <c r="BR1512" s="72">
        <v>17.357658033981892</v>
      </c>
      <c r="BS1512" s="72">
        <v>14.383033729332123</v>
      </c>
      <c r="BT1512" s="71">
        <v>16.092260564781746</v>
      </c>
      <c r="BU1512" s="71">
        <v>15.547099430327503</v>
      </c>
      <c r="BV1512" s="71">
        <v>16.030167540490623</v>
      </c>
      <c r="BW1512" s="71">
        <v>14.91314686693347</v>
      </c>
      <c r="BX1512" s="75">
        <v>5473</v>
      </c>
      <c r="BY1512" s="75">
        <v>4619</v>
      </c>
      <c r="BZ1512" s="75">
        <v>4975</v>
      </c>
      <c r="CA1512" s="75">
        <v>5375</v>
      </c>
      <c r="CB1512" s="75">
        <v>7535</v>
      </c>
      <c r="CC1512" s="75">
        <v>8936</v>
      </c>
      <c r="CD1512" s="75">
        <v>5740</v>
      </c>
      <c r="CE1512" s="75">
        <v>5827</v>
      </c>
      <c r="CF1512" s="75">
        <v>7904</v>
      </c>
      <c r="CG1512" s="75">
        <v>6643</v>
      </c>
      <c r="CH1512" s="75">
        <v>7408</v>
      </c>
      <c r="CI1512" s="75">
        <v>6831</v>
      </c>
      <c r="CJ1512" s="75">
        <v>4194</v>
      </c>
      <c r="CK1512" s="75">
        <v>44547</v>
      </c>
      <c r="CL1512" s="73">
        <v>711161.42</v>
      </c>
      <c r="CM1512" s="73">
        <v>760722.8</v>
      </c>
      <c r="CN1512" s="73">
        <v>791512.34999999974</v>
      </c>
      <c r="CO1512" s="73">
        <v>898314.17000000016</v>
      </c>
      <c r="CP1512" s="73">
        <v>794126.12</v>
      </c>
      <c r="CQ1512" s="73">
        <v>646112.85000000021</v>
      </c>
      <c r="CR1512" s="73">
        <v>739080.19</v>
      </c>
      <c r="CS1512" s="73">
        <v>777351.3</v>
      </c>
      <c r="CT1512" s="73">
        <v>675630.6100000001</v>
      </c>
      <c r="CU1512" s="73">
        <v>694925.62</v>
      </c>
      <c r="CV1512" s="73">
        <v>708469.26000000013</v>
      </c>
      <c r="CW1512" s="73">
        <v>736275.60000000009</v>
      </c>
      <c r="CX1512" s="73">
        <v>706497.6399999999</v>
      </c>
      <c r="CY1512" s="77"/>
      <c r="CZ1512" s="4">
        <v>5407</v>
      </c>
      <c r="DA1512" s="76" t="str">
        <f t="shared" si="52"/>
        <v>5407</v>
      </c>
      <c r="DB1512" s="71">
        <v>4.7534109945657903</v>
      </c>
      <c r="DC1512" s="71">
        <v>3.0206945711371116</v>
      </c>
      <c r="DD1512" s="71">
        <v>0.49579367456450602</v>
      </c>
      <c r="DE1512" s="71">
        <v>0.67323672961336345</v>
      </c>
      <c r="DF1512" s="71">
        <v>0.67062067162274575</v>
      </c>
      <c r="DG1512" s="71">
        <v>0.32945555526854575</v>
      </c>
      <c r="DH1512" s="71">
        <v>0.21596201582990301</v>
      </c>
      <c r="DI1512" s="71">
        <v>0.38666626334940513</v>
      </c>
      <c r="DJ1512" s="71">
        <v>0.30213921602870042</v>
      </c>
      <c r="DK1512" s="71">
        <v>0.3210428519030345</v>
      </c>
      <c r="DL1512" s="71">
        <v>0.1135531814723407</v>
      </c>
      <c r="DM1512" s="71">
        <v>0.52664959730033589</v>
      </c>
      <c r="DN1512" s="71">
        <v>0.39103110030460397</v>
      </c>
      <c r="DO1512" s="71">
        <v>0.31407807132595633</v>
      </c>
      <c r="DQ1512" s="71"/>
      <c r="DR1512" s="71"/>
      <c r="DS1512" s="71"/>
      <c r="DT1512" s="71"/>
      <c r="DU1512" s="71"/>
      <c r="DV1512" s="71"/>
      <c r="DW1512" s="71"/>
      <c r="DX1512" s="71"/>
      <c r="DY1512" s="71"/>
      <c r="DZ1512" s="71"/>
      <c r="EA1512" s="71"/>
      <c r="EB1512" s="71"/>
      <c r="EC1512" s="71"/>
      <c r="ED1512" s="71"/>
    </row>
    <row r="1513" spans="1:134">
      <c r="A1513" s="4">
        <v>1517</v>
      </c>
      <c r="B1513" s="46" t="s">
        <v>11284</v>
      </c>
      <c r="C1513" s="65" t="str">
        <f t="shared" si="51"/>
        <v>1517</v>
      </c>
      <c r="D1513" s="69">
        <v>124557.65999999999</v>
      </c>
      <c r="E1513" s="68">
        <v>1555972.4</v>
      </c>
      <c r="F1513" s="68">
        <v>44611.28</v>
      </c>
      <c r="G1513" s="69">
        <v>391830.09000000032</v>
      </c>
      <c r="H1513" s="70">
        <v>111.45939662406836</v>
      </c>
      <c r="I1513" s="70">
        <v>33.658263825150428</v>
      </c>
      <c r="J1513" s="69">
        <v>151284.15999999997</v>
      </c>
      <c r="K1513" s="69">
        <v>168777.86999999997</v>
      </c>
      <c r="L1513" s="69">
        <v>145825.43</v>
      </c>
      <c r="M1513" s="69">
        <v>197882.60000000003</v>
      </c>
      <c r="N1513" s="69">
        <v>241218.30000000002</v>
      </c>
      <c r="O1513" s="69">
        <v>309445.96999999997</v>
      </c>
      <c r="P1513" s="69">
        <v>178011.92999999996</v>
      </c>
      <c r="Q1513" s="69">
        <v>176139.11999999997</v>
      </c>
      <c r="R1513" s="69">
        <v>353062.7699999999</v>
      </c>
      <c r="S1513" s="69">
        <v>215051.68999999994</v>
      </c>
      <c r="T1513" s="69">
        <v>263909.38999999996</v>
      </c>
      <c r="U1513" s="69">
        <v>245239.84000000003</v>
      </c>
      <c r="V1513" s="69">
        <v>124557.65999999999</v>
      </c>
      <c r="W1513" s="70">
        <v>66.073735256365651</v>
      </c>
      <c r="X1513" s="70">
        <v>117.47076120517501</v>
      </c>
      <c r="Y1513" s="70">
        <v>68.394064496127868</v>
      </c>
      <c r="Z1513" s="71">
        <v>98.857337991410503</v>
      </c>
      <c r="AA1513" s="71">
        <v>111.4677685870672</v>
      </c>
      <c r="AB1513" s="71">
        <v>117.90499859998134</v>
      </c>
      <c r="AC1513" s="71">
        <v>82.286995261765441</v>
      </c>
      <c r="AD1513" s="71">
        <v>94.371653232622705</v>
      </c>
      <c r="AE1513" s="71">
        <v>112.00678222933227</v>
      </c>
      <c r="AF1513" s="71">
        <v>115.09502254413057</v>
      </c>
      <c r="AG1513" s="71">
        <v>122.29582741807982</v>
      </c>
      <c r="AH1513" s="71">
        <v>134.49186601997562</v>
      </c>
      <c r="AI1513" s="71">
        <v>134.19177895294271</v>
      </c>
      <c r="AJ1513" s="72">
        <v>-55.804019000944713</v>
      </c>
      <c r="AK1513" s="72">
        <v>-40.18706184954867</v>
      </c>
      <c r="AL1513" s="72">
        <v>-27.333356056386283</v>
      </c>
      <c r="AM1513" s="72">
        <v>-26.777287951192296</v>
      </c>
      <c r="AN1513" s="71">
        <v>-19.938840835554693</v>
      </c>
      <c r="AO1513" s="71">
        <v>-6.6536497917876964</v>
      </c>
      <c r="AP1513" s="71">
        <v>-16.223143433967703</v>
      </c>
      <c r="AQ1513" s="71">
        <v>23.577322472824449</v>
      </c>
      <c r="AR1513" s="71">
        <v>137.95199386853488</v>
      </c>
      <c r="AS1513" s="71">
        <v>-19.730813491671729</v>
      </c>
      <c r="AT1513" s="71">
        <v>55.366417686957178</v>
      </c>
      <c r="AU1513" s="71">
        <v>71.463238052222721</v>
      </c>
      <c r="AV1513" s="72">
        <v>55.801500956015772</v>
      </c>
      <c r="AW1513" s="73">
        <v>-191018.82</v>
      </c>
      <c r="AX1513" s="73">
        <v>-113398.32000000009</v>
      </c>
      <c r="AY1513" s="73">
        <v>-54851.829999999987</v>
      </c>
      <c r="AZ1513" s="73">
        <v>-72364.969999999914</v>
      </c>
      <c r="BA1513" s="73">
        <v>-60074.239999999903</v>
      </c>
      <c r="BB1513" s="73">
        <v>-14663.169999999925</v>
      </c>
      <c r="BC1513" s="73">
        <v>-34471.489999999991</v>
      </c>
      <c r="BD1513" s="73">
        <v>33605.589999999938</v>
      </c>
      <c r="BE1513" s="73">
        <v>204687.13999999993</v>
      </c>
      <c r="BF1513" s="73">
        <v>-52861.440000000002</v>
      </c>
      <c r="BG1513" s="73">
        <v>94046.819999999978</v>
      </c>
      <c r="BH1513" s="73">
        <v>102212.18999999997</v>
      </c>
      <c r="BI1513" s="73">
        <v>44611.28</v>
      </c>
      <c r="BJ1513" s="71">
        <v>12.666133495831819</v>
      </c>
      <c r="BK1513" s="71">
        <v>3.7379381759179235</v>
      </c>
      <c r="BL1513" s="71">
        <v>3.3530325909744816</v>
      </c>
      <c r="BM1513" s="71">
        <v>7.3482243737113109</v>
      </c>
      <c r="BN1513" s="71">
        <v>-2.6513605703825771E-2</v>
      </c>
      <c r="BO1513" s="71">
        <v>-6.3071446160935576</v>
      </c>
      <c r="BP1513" s="71">
        <v>3.2033732493717189</v>
      </c>
      <c r="BQ1513" s="71">
        <v>6.4592635353887911</v>
      </c>
      <c r="BR1513" s="72">
        <v>9.3979969945308763</v>
      </c>
      <c r="BS1513" s="72">
        <v>5.8157301326802404</v>
      </c>
      <c r="BT1513" s="71">
        <v>13.040063052486126</v>
      </c>
      <c r="BU1513" s="71">
        <v>13.277728663483394</v>
      </c>
      <c r="BV1513" s="71">
        <v>12.990828248731601</v>
      </c>
      <c r="BW1513" s="71">
        <v>8.0141490565756417</v>
      </c>
      <c r="BX1513" s="75">
        <v>3328</v>
      </c>
      <c r="BY1513" s="75">
        <v>2906</v>
      </c>
      <c r="BZ1513" s="75">
        <v>2908</v>
      </c>
      <c r="CA1513" s="75">
        <v>3367</v>
      </c>
      <c r="CB1513" s="75">
        <v>4399</v>
      </c>
      <c r="CC1513" s="75">
        <v>6154</v>
      </c>
      <c r="CD1513" s="75">
        <v>3555</v>
      </c>
      <c r="CE1513" s="75">
        <v>3569</v>
      </c>
      <c r="CF1513" s="75">
        <v>6575</v>
      </c>
      <c r="CG1513" s="75">
        <v>4286</v>
      </c>
      <c r="CH1513" s="75">
        <v>4730</v>
      </c>
      <c r="CI1513" s="75">
        <v>4705</v>
      </c>
      <c r="CJ1513" s="75">
        <v>2585</v>
      </c>
      <c r="CK1513" s="75">
        <v>30005</v>
      </c>
      <c r="CL1513" s="73">
        <v>763355.67999999993</v>
      </c>
      <c r="CM1513" s="73">
        <v>739739.72999999975</v>
      </c>
      <c r="CN1513" s="73">
        <v>776684.36999999988</v>
      </c>
      <c r="CO1513" s="73">
        <v>891759.74</v>
      </c>
      <c r="CP1513" s="73">
        <v>888299.29</v>
      </c>
      <c r="CQ1513" s="73">
        <v>710804.22000000009</v>
      </c>
      <c r="CR1513" s="73">
        <v>641381.98999999964</v>
      </c>
      <c r="CS1513" s="73">
        <v>771708.7899999998</v>
      </c>
      <c r="CT1513" s="73">
        <v>685109.30999999994</v>
      </c>
      <c r="CU1513" s="73">
        <v>642994.76</v>
      </c>
      <c r="CV1513" s="73">
        <v>667307.24000000011</v>
      </c>
      <c r="CW1513" s="73">
        <v>698624.57000000018</v>
      </c>
      <c r="CX1513" s="73">
        <v>676077.93</v>
      </c>
      <c r="CY1513" s="77"/>
      <c r="CZ1513" s="4">
        <v>1517</v>
      </c>
      <c r="DA1513" s="76" t="str">
        <f t="shared" si="52"/>
        <v>1517</v>
      </c>
      <c r="DB1513" s="71">
        <v>3.2210239417996376</v>
      </c>
      <c r="DC1513" s="71">
        <v>4.0018233515241493</v>
      </c>
      <c r="DD1513" s="71">
        <v>1.4946676067869389</v>
      </c>
      <c r="DE1513" s="71">
        <v>0.43807839332789544</v>
      </c>
      <c r="DF1513" s="71">
        <v>0.68228220791085215</v>
      </c>
      <c r="DG1513" s="71">
        <v>0.70819918702551232</v>
      </c>
      <c r="DH1513" s="71">
        <v>0.67788763452591061</v>
      </c>
      <c r="DI1513" s="71">
        <v>0.19861924523911184</v>
      </c>
      <c r="DJ1513" s="71">
        <v>0.16067779360293266</v>
      </c>
      <c r="DK1513" s="71">
        <v>0.16836143884892163</v>
      </c>
      <c r="DL1513" s="71">
        <v>0.14601764343862492</v>
      </c>
      <c r="DM1513" s="71">
        <v>0.22726323744352225</v>
      </c>
      <c r="DN1513" s="71">
        <v>9.9469582460805339E-2</v>
      </c>
      <c r="DO1513" s="71">
        <v>0.22854391449069283</v>
      </c>
      <c r="DQ1513" s="71"/>
      <c r="DR1513" s="71"/>
      <c r="DS1513" s="71"/>
      <c r="DT1513" s="71"/>
      <c r="DU1513" s="71"/>
      <c r="DV1513" s="71"/>
      <c r="DW1513" s="71"/>
      <c r="DX1513" s="71"/>
      <c r="DY1513" s="71"/>
      <c r="DZ1513" s="71"/>
      <c r="EA1513" s="71"/>
      <c r="EB1513" s="71"/>
      <c r="EC1513" s="71"/>
      <c r="ED1513" s="71"/>
    </row>
    <row r="1514" spans="1:134">
      <c r="A1514" s="4">
        <v>5411</v>
      </c>
      <c r="B1514" s="46" t="s">
        <v>11290</v>
      </c>
      <c r="C1514" s="65" t="str">
        <f t="shared" si="51"/>
        <v>5411</v>
      </c>
      <c r="D1514" s="69">
        <v>263793.18999999994</v>
      </c>
      <c r="E1514" s="68">
        <v>2771457.76</v>
      </c>
      <c r="F1514" s="68">
        <v>65809.249999999942</v>
      </c>
      <c r="G1514" s="69">
        <v>527113.47999999858</v>
      </c>
      <c r="H1514" s="70">
        <v>102.76071851137323</v>
      </c>
      <c r="I1514" s="70">
        <v>23.486302199589382</v>
      </c>
      <c r="J1514" s="69">
        <v>359259.07000000007</v>
      </c>
      <c r="K1514" s="69">
        <v>370497.87999999989</v>
      </c>
      <c r="L1514" s="69">
        <v>344100.57999999984</v>
      </c>
      <c r="M1514" s="69">
        <v>415708.5</v>
      </c>
      <c r="N1514" s="69">
        <v>503984.09000000008</v>
      </c>
      <c r="O1514" s="69">
        <v>608175.06999999995</v>
      </c>
      <c r="P1514" s="69">
        <v>344830.33999999997</v>
      </c>
      <c r="Q1514" s="69">
        <v>359251.29</v>
      </c>
      <c r="R1514" s="69">
        <v>546506.52999999991</v>
      </c>
      <c r="S1514" s="69">
        <v>387134.74999999988</v>
      </c>
      <c r="T1514" s="69">
        <v>442901.55000000005</v>
      </c>
      <c r="U1514" s="69">
        <v>427040.11000000004</v>
      </c>
      <c r="V1514" s="69">
        <v>263793.18999999994</v>
      </c>
      <c r="W1514" s="70">
        <v>102.80538731842506</v>
      </c>
      <c r="X1514" s="70">
        <v>96.948521416948395</v>
      </c>
      <c r="Y1514" s="70">
        <v>100.09543811955398</v>
      </c>
      <c r="Z1514" s="71">
        <v>127.38041379360045</v>
      </c>
      <c r="AA1514" s="71">
        <v>108.49867943573976</v>
      </c>
      <c r="AB1514" s="71">
        <v>87.785989250914128</v>
      </c>
      <c r="AC1514" s="71">
        <v>82.718046256894311</v>
      </c>
      <c r="AD1514" s="71">
        <v>86.717222106643916</v>
      </c>
      <c r="AE1514" s="71">
        <v>126.04750393889708</v>
      </c>
      <c r="AF1514" s="71">
        <v>101.94829375969437</v>
      </c>
      <c r="AG1514" s="71">
        <v>108.54036334495898</v>
      </c>
      <c r="AH1514" s="71">
        <v>102.25008724740728</v>
      </c>
      <c r="AI1514" s="71">
        <v>116.28822029165271</v>
      </c>
      <c r="AJ1514" s="72">
        <v>-20.03772076599456</v>
      </c>
      <c r="AK1514" s="72">
        <v>-1.307742493192221</v>
      </c>
      <c r="AL1514" s="72">
        <v>-10.678739717299878</v>
      </c>
      <c r="AM1514" s="72">
        <v>-5.7694036086837652</v>
      </c>
      <c r="AN1514" s="71">
        <v>9.427821421098459</v>
      </c>
      <c r="AO1514" s="71">
        <v>1.6842525047544799</v>
      </c>
      <c r="AP1514" s="71">
        <v>-18.776132798948662</v>
      </c>
      <c r="AQ1514" s="71">
        <v>12.372399135694344</v>
      </c>
      <c r="AR1514" s="71">
        <v>72.136140831319693</v>
      </c>
      <c r="AS1514" s="71">
        <v>7.268306293765181</v>
      </c>
      <c r="AT1514" s="71">
        <v>41.018969771038783</v>
      </c>
      <c r="AU1514" s="71">
        <v>37.90632648016188</v>
      </c>
      <c r="AV1514" s="72">
        <v>33.239691057769605</v>
      </c>
      <c r="AW1514" s="73">
        <v>-90026.609999999986</v>
      </c>
      <c r="AX1514" s="73">
        <v>-4909.3600000001607</v>
      </c>
      <c r="AY1514" s="73">
        <v>-41138.700000000186</v>
      </c>
      <c r="AZ1514" s="73">
        <v>-25452.349999999977</v>
      </c>
      <c r="BA1514" s="73">
        <v>43421.060000000172</v>
      </c>
      <c r="BB1514" s="73">
        <v>22445.319999999949</v>
      </c>
      <c r="BC1514" s="73">
        <v>-79712.780000000144</v>
      </c>
      <c r="BD1514" s="73">
        <v>39554.199999999953</v>
      </c>
      <c r="BE1514" s="73">
        <v>229021.46999999997</v>
      </c>
      <c r="BF1514" s="73">
        <v>26231.54999999993</v>
      </c>
      <c r="BG1514" s="73">
        <v>128829.23000000021</v>
      </c>
      <c r="BH1514" s="73">
        <v>117380.56000000011</v>
      </c>
      <c r="BI1514" s="73">
        <v>65809.249999999942</v>
      </c>
      <c r="BJ1514" s="71">
        <v>19.993068323749544</v>
      </c>
      <c r="BK1514" s="71">
        <v>9.8535914924460037</v>
      </c>
      <c r="BL1514" s="71">
        <v>13.433225278348228</v>
      </c>
      <c r="BM1514" s="71">
        <v>17.039127171476615</v>
      </c>
      <c r="BN1514" s="71">
        <v>7.0430046994179865</v>
      </c>
      <c r="BO1514" s="71">
        <v>12.884449891676795</v>
      </c>
      <c r="BP1514" s="71">
        <v>22.79527667395158</v>
      </c>
      <c r="BQ1514" s="71">
        <v>20.884510714310704</v>
      </c>
      <c r="BR1514" s="72">
        <v>19.250865969553256</v>
      </c>
      <c r="BS1514" s="72">
        <v>17.890222596659537</v>
      </c>
      <c r="BT1514" s="71">
        <v>17.974659005278998</v>
      </c>
      <c r="BU1514" s="71">
        <v>17.95155652804478</v>
      </c>
      <c r="BV1514" s="71">
        <v>15.154011575385422</v>
      </c>
      <c r="BW1514" s="71">
        <v>17.566809011447781</v>
      </c>
      <c r="BX1514" s="75">
        <v>6213</v>
      </c>
      <c r="BY1514" s="75">
        <v>6018</v>
      </c>
      <c r="BZ1514" s="75">
        <v>6196</v>
      </c>
      <c r="CA1514" s="75">
        <v>7253</v>
      </c>
      <c r="CB1514" s="75">
        <v>8215</v>
      </c>
      <c r="CC1514" s="75">
        <v>10200</v>
      </c>
      <c r="CD1514" s="75">
        <v>7098</v>
      </c>
      <c r="CE1514" s="75">
        <v>7267</v>
      </c>
      <c r="CF1514" s="75">
        <v>10542</v>
      </c>
      <c r="CG1514" s="75">
        <v>8435</v>
      </c>
      <c r="CH1514" s="75">
        <v>8441</v>
      </c>
      <c r="CI1514" s="75">
        <v>8089</v>
      </c>
      <c r="CJ1514" s="75">
        <v>4629</v>
      </c>
      <c r="CK1514" s="75">
        <v>54501</v>
      </c>
      <c r="CL1514" s="73">
        <v>632499.80999999994</v>
      </c>
      <c r="CM1514" s="73">
        <v>609527.59000000008</v>
      </c>
      <c r="CN1514" s="73">
        <v>707544.3600000001</v>
      </c>
      <c r="CO1514" s="73">
        <v>771099.50000000023</v>
      </c>
      <c r="CP1514" s="73">
        <v>797049.8</v>
      </c>
      <c r="CQ1514" s="73">
        <v>600405.42000000016</v>
      </c>
      <c r="CR1514" s="73">
        <v>599742.38000000012</v>
      </c>
      <c r="CS1514" s="73">
        <v>697031.54000000015</v>
      </c>
      <c r="CT1514" s="73">
        <v>605734.42000000004</v>
      </c>
      <c r="CU1514" s="73">
        <v>575525.66000000015</v>
      </c>
      <c r="CV1514" s="73">
        <v>654078.98999999987</v>
      </c>
      <c r="CW1514" s="73">
        <v>652073.0199999999</v>
      </c>
      <c r="CX1514" s="73">
        <v>629016.02</v>
      </c>
      <c r="CY1514" s="77"/>
      <c r="CZ1514" s="4">
        <v>5411</v>
      </c>
      <c r="DA1514" s="76" t="str">
        <f t="shared" si="52"/>
        <v>5411</v>
      </c>
      <c r="DB1514" s="71">
        <v>5.4386679754277649</v>
      </c>
      <c r="DC1514" s="71">
        <v>3.176052047580149</v>
      </c>
      <c r="DD1514" s="71">
        <v>2.5151869208951636</v>
      </c>
      <c r="DE1514" s="71">
        <v>1.5862595103161587</v>
      </c>
      <c r="DF1514" s="71">
        <v>2.0822185891776686</v>
      </c>
      <c r="DG1514" s="71">
        <v>0.85448392678657614</v>
      </c>
      <c r="DH1514" s="71">
        <v>0.74646731016940404</v>
      </c>
      <c r="DI1514" s="71">
        <v>0.29180525287942088</v>
      </c>
      <c r="DJ1514" s="71">
        <v>0.88147828934404171</v>
      </c>
      <c r="DK1514" s="71">
        <v>0.2703918857373428</v>
      </c>
      <c r="DL1514" s="71">
        <v>0.52327250358827126</v>
      </c>
      <c r="DM1514" s="71">
        <v>1.1318764628670135</v>
      </c>
      <c r="DN1514" s="71">
        <v>0.75829217305182395</v>
      </c>
      <c r="DO1514" s="71">
        <v>0.67359334859141795</v>
      </c>
      <c r="DQ1514" s="71"/>
      <c r="DR1514" s="71"/>
      <c r="DS1514" s="71"/>
      <c r="DT1514" s="71"/>
      <c r="DU1514" s="71"/>
      <c r="DV1514" s="71"/>
      <c r="DW1514" s="71"/>
      <c r="DX1514" s="71"/>
      <c r="DY1514" s="71"/>
      <c r="DZ1514" s="71"/>
      <c r="EA1514" s="71"/>
      <c r="EB1514" s="71"/>
      <c r="EC1514" s="71"/>
      <c r="ED1514" s="71"/>
    </row>
    <row r="1515" spans="1:134">
      <c r="A1515" s="4">
        <v>1525</v>
      </c>
      <c r="B1515" s="46" t="s">
        <v>11297</v>
      </c>
      <c r="C1515" s="65" t="str">
        <f t="shared" si="51"/>
        <v>1525</v>
      </c>
      <c r="D1515" s="69">
        <v>235995.1</v>
      </c>
      <c r="E1515" s="68">
        <v>2893032.6999999997</v>
      </c>
      <c r="F1515" s="68">
        <v>35764.710000000021</v>
      </c>
      <c r="G1515" s="69">
        <v>399991.60000000009</v>
      </c>
      <c r="H1515" s="70">
        <v>96.985893756980062</v>
      </c>
      <c r="I1515" s="70">
        <v>16.044324339458349</v>
      </c>
      <c r="J1515" s="69">
        <v>379761.25999999989</v>
      </c>
      <c r="K1515" s="69">
        <v>370389.06999999995</v>
      </c>
      <c r="L1515" s="69">
        <v>388102.00000000006</v>
      </c>
      <c r="M1515" s="69">
        <v>446458.9099999998</v>
      </c>
      <c r="N1515" s="69">
        <v>555822.21000000008</v>
      </c>
      <c r="O1515" s="69">
        <v>752858.86999999988</v>
      </c>
      <c r="P1515" s="69">
        <v>349340.33</v>
      </c>
      <c r="Q1515" s="69">
        <v>399915.48999999993</v>
      </c>
      <c r="R1515" s="69">
        <v>577062.20000000007</v>
      </c>
      <c r="S1515" s="69">
        <v>393833.85000000003</v>
      </c>
      <c r="T1515" s="69">
        <v>513327.73999999993</v>
      </c>
      <c r="U1515" s="69">
        <v>423557.99</v>
      </c>
      <c r="V1515" s="69">
        <v>235995.1</v>
      </c>
      <c r="W1515" s="70">
        <v>98.091266925976001</v>
      </c>
      <c r="X1515" s="70">
        <v>95.678144413320283</v>
      </c>
      <c r="Y1515" s="70">
        <v>106.46037186967625</v>
      </c>
      <c r="Z1515" s="71">
        <v>92.661626265364234</v>
      </c>
      <c r="AA1515" s="71">
        <v>88.295911053776962</v>
      </c>
      <c r="AB1515" s="71">
        <v>130.68178223285724</v>
      </c>
      <c r="AC1515" s="71">
        <v>87.121113915434847</v>
      </c>
      <c r="AD1515" s="71">
        <v>95.813418388842152</v>
      </c>
      <c r="AE1515" s="71">
        <v>106.06762297453747</v>
      </c>
      <c r="AF1515" s="71">
        <v>102.61090575553362</v>
      </c>
      <c r="AG1515" s="71">
        <v>100.29757461858905</v>
      </c>
      <c r="AH1515" s="71">
        <v>85.671381858701892</v>
      </c>
      <c r="AI1515" s="71">
        <v>102.38301279923125</v>
      </c>
      <c r="AJ1515" s="72">
        <v>-19.977570362231379</v>
      </c>
      <c r="AK1515" s="72">
        <v>-22.422188562288682</v>
      </c>
      <c r="AL1515" s="72">
        <v>-27.447386961283961</v>
      </c>
      <c r="AM1515" s="72">
        <v>-18.830959706707205</v>
      </c>
      <c r="AN1515" s="71">
        <v>-32.801111109418493</v>
      </c>
      <c r="AO1515" s="71">
        <v>10.027860681539158</v>
      </c>
      <c r="AP1515" s="71">
        <v>-15.123084531195541</v>
      </c>
      <c r="AQ1515" s="71">
        <v>20.206093013549253</v>
      </c>
      <c r="AR1515" s="71">
        <v>58.153490356335411</v>
      </c>
      <c r="AS1515" s="71">
        <v>-3.1897894212298716</v>
      </c>
      <c r="AT1515" s="71">
        <v>23.919122386200399</v>
      </c>
      <c r="AU1515" s="71">
        <v>16.809629708462403</v>
      </c>
      <c r="AV1515" s="72">
        <v>17.861779123538657</v>
      </c>
      <c r="AW1515" s="73">
        <v>-94807.260000000068</v>
      </c>
      <c r="AX1515" s="73">
        <v>-107052.95000000007</v>
      </c>
      <c r="AY1515" s="73">
        <v>-146822.90999999997</v>
      </c>
      <c r="AZ1515" s="73">
        <v>-103577.05000000016</v>
      </c>
      <c r="BA1515" s="73">
        <v>-271289.88999999978</v>
      </c>
      <c r="BB1515" s="73">
        <v>81141.009999999893</v>
      </c>
      <c r="BC1515" s="73">
        <v>-62244.289999999979</v>
      </c>
      <c r="BD1515" s="73">
        <v>67223.960000000021</v>
      </c>
      <c r="BE1515" s="73">
        <v>212187.42000000016</v>
      </c>
      <c r="BF1515" s="73">
        <v>-12976.389999999839</v>
      </c>
      <c r="BG1515" s="73">
        <v>99083.569999999949</v>
      </c>
      <c r="BH1515" s="73">
        <v>60952.619999999995</v>
      </c>
      <c r="BI1515" s="73">
        <v>35764.710000000021</v>
      </c>
      <c r="BJ1515" s="71">
        <v>17.635877588283442</v>
      </c>
      <c r="BK1515" s="71">
        <v>11.74784308288109</v>
      </c>
      <c r="BL1515" s="71">
        <v>13.212573292430005</v>
      </c>
      <c r="BM1515" s="71">
        <v>15.720841328326326</v>
      </c>
      <c r="BN1515" s="71">
        <v>3.9812840796357136</v>
      </c>
      <c r="BO1515" s="71">
        <v>9.6968288298829393</v>
      </c>
      <c r="BP1515" s="71">
        <v>17.713919309293516</v>
      </c>
      <c r="BQ1515" s="71">
        <v>16.685720233259548</v>
      </c>
      <c r="BR1515" s="72">
        <v>15.482378797641486</v>
      </c>
      <c r="BS1515" s="72">
        <v>13.346282070909197</v>
      </c>
      <c r="BT1515" s="71">
        <v>13.775176019840547</v>
      </c>
      <c r="BU1515" s="71">
        <v>15.009421261009301</v>
      </c>
      <c r="BV1515" s="71">
        <v>12.668550350654536</v>
      </c>
      <c r="BW1515" s="71">
        <v>13.650736034752605</v>
      </c>
      <c r="BX1515" s="75">
        <v>5581</v>
      </c>
      <c r="BY1515" s="75">
        <v>5679</v>
      </c>
      <c r="BZ1515" s="75">
        <v>5901</v>
      </c>
      <c r="CA1515" s="75">
        <v>6509</v>
      </c>
      <c r="CB1515" s="75">
        <v>7841</v>
      </c>
      <c r="CC1515" s="75">
        <v>10699</v>
      </c>
      <c r="CD1515" s="75">
        <v>5585</v>
      </c>
      <c r="CE1515" s="75">
        <v>6324</v>
      </c>
      <c r="CF1515" s="75">
        <v>9287</v>
      </c>
      <c r="CG1515" s="75">
        <v>6307</v>
      </c>
      <c r="CH1515" s="75">
        <v>8059</v>
      </c>
      <c r="CI1515" s="75">
        <v>7465</v>
      </c>
      <c r="CJ1515" s="75">
        <v>3853</v>
      </c>
      <c r="CK1515" s="75">
        <v>46880</v>
      </c>
      <c r="CL1515" s="73">
        <v>866961.87000000023</v>
      </c>
      <c r="CM1515" s="73">
        <v>957993.97999999986</v>
      </c>
      <c r="CN1515" s="73">
        <v>1016376.3499999999</v>
      </c>
      <c r="CO1515" s="73">
        <v>1114110.7699999998</v>
      </c>
      <c r="CP1515" s="73">
        <v>1123992.5899999999</v>
      </c>
      <c r="CQ1515" s="73">
        <v>938271.18999999983</v>
      </c>
      <c r="CR1515" s="73">
        <v>879853.94000000006</v>
      </c>
      <c r="CS1515" s="73">
        <v>1056097.3799999999</v>
      </c>
      <c r="CT1515" s="73">
        <v>872151.51</v>
      </c>
      <c r="CU1515" s="73">
        <v>891576.63000000012</v>
      </c>
      <c r="CV1515" s="73">
        <v>809041.65</v>
      </c>
      <c r="CW1515" s="73">
        <v>788821.39</v>
      </c>
      <c r="CX1515" s="73">
        <v>825050.2300000001</v>
      </c>
      <c r="CY1515" s="77"/>
      <c r="CZ1515" s="4">
        <v>1525</v>
      </c>
      <c r="DA1515" s="76" t="str">
        <f t="shared" si="52"/>
        <v>1525</v>
      </c>
      <c r="DB1515" s="71">
        <v>3.3826590491087085</v>
      </c>
      <c r="DC1515" s="71">
        <v>1.5031757715377518</v>
      </c>
      <c r="DD1515" s="71">
        <v>2.1477892640904153</v>
      </c>
      <c r="DE1515" s="71">
        <v>1.9664701397409137</v>
      </c>
      <c r="DF1515" s="71">
        <v>1.7348908935184295</v>
      </c>
      <c r="DG1515" s="71">
        <v>0.95844448831512374</v>
      </c>
      <c r="DH1515" s="71">
        <v>1.9868308090538351</v>
      </c>
      <c r="DI1515" s="71">
        <v>1.7651673232376024</v>
      </c>
      <c r="DJ1515" s="71">
        <v>0.7564812208720334</v>
      </c>
      <c r="DK1515" s="71">
        <v>0.54298258076060946</v>
      </c>
      <c r="DL1515" s="71">
        <v>1.0686826534959781</v>
      </c>
      <c r="DM1515" s="71">
        <v>1.0948096405319314</v>
      </c>
      <c r="DN1515" s="71">
        <v>1.6886306232829051</v>
      </c>
      <c r="DO1515" s="71">
        <v>1.1985800070382895</v>
      </c>
      <c r="DQ1515" s="71"/>
      <c r="DR1515" s="71"/>
      <c r="DS1515" s="71"/>
      <c r="DT1515" s="71"/>
      <c r="DU1515" s="71"/>
      <c r="DV1515" s="71"/>
      <c r="DW1515" s="71"/>
      <c r="DX1515" s="71"/>
      <c r="DY1515" s="71"/>
      <c r="DZ1515" s="71"/>
      <c r="EA1515" s="71"/>
      <c r="EB1515" s="71"/>
      <c r="EC1515" s="71"/>
      <c r="ED1515" s="71"/>
    </row>
    <row r="1516" spans="1:134">
      <c r="A1516" s="4">
        <v>1528</v>
      </c>
      <c r="B1516" s="46" t="s">
        <v>11303</v>
      </c>
      <c r="C1516" s="65" t="str">
        <f t="shared" si="51"/>
        <v>1528</v>
      </c>
      <c r="D1516" s="69">
        <v>367067.29000000004</v>
      </c>
      <c r="E1516" s="68">
        <v>3691805.2599999988</v>
      </c>
      <c r="F1516" s="68">
        <v>62799.979999999981</v>
      </c>
      <c r="G1516" s="69">
        <v>578487.14999999851</v>
      </c>
      <c r="H1516" s="70">
        <v>102.26427921522678</v>
      </c>
      <c r="I1516" s="70">
        <v>18.581048564934409</v>
      </c>
      <c r="J1516" s="69">
        <v>530819.95000000019</v>
      </c>
      <c r="K1516" s="69">
        <v>541308.42999999993</v>
      </c>
      <c r="L1516" s="69">
        <v>554208.48</v>
      </c>
      <c r="M1516" s="69">
        <v>584983.67000000016</v>
      </c>
      <c r="N1516" s="69">
        <v>727529.99</v>
      </c>
      <c r="O1516" s="69">
        <v>873120.85999999987</v>
      </c>
      <c r="P1516" s="69">
        <v>450951.89999999997</v>
      </c>
      <c r="Q1516" s="69">
        <v>486077.08999999997</v>
      </c>
      <c r="R1516" s="69">
        <v>691437.35999999987</v>
      </c>
      <c r="S1516" s="69">
        <v>505953.08</v>
      </c>
      <c r="T1516" s="69">
        <v>623830.27</v>
      </c>
      <c r="U1516" s="69">
        <v>566488.27</v>
      </c>
      <c r="V1516" s="69">
        <v>367067.29000000004</v>
      </c>
      <c r="W1516" s="70">
        <v>108.37949557019037</v>
      </c>
      <c r="X1516" s="70">
        <v>88.037390779306662</v>
      </c>
      <c r="Y1516" s="70">
        <v>114.52581036878335</v>
      </c>
      <c r="Z1516" s="71">
        <v>105.1848473642458</v>
      </c>
      <c r="AA1516" s="71">
        <v>83.362106301785516</v>
      </c>
      <c r="AB1516" s="71">
        <v>127.61527395647336</v>
      </c>
      <c r="AC1516" s="71">
        <v>85.919203232545158</v>
      </c>
      <c r="AD1516" s="71">
        <v>103.59129147928414</v>
      </c>
      <c r="AE1516" s="71">
        <v>114.98040738450214</v>
      </c>
      <c r="AF1516" s="71">
        <v>110.21944628967191</v>
      </c>
      <c r="AG1516" s="71">
        <v>93.488239636227036</v>
      </c>
      <c r="AH1516" s="71">
        <v>96.328479359497194</v>
      </c>
      <c r="AI1516" s="71">
        <v>122.26364786330564</v>
      </c>
      <c r="AJ1516" s="72">
        <v>-3.7806162315383363</v>
      </c>
      <c r="AK1516" s="72">
        <v>-3.3104880157868832</v>
      </c>
      <c r="AL1516" s="72">
        <v>5.6316634891247608</v>
      </c>
      <c r="AM1516" s="72">
        <v>-25.27385342428903</v>
      </c>
      <c r="AN1516" s="71">
        <v>-25.089397356636866</v>
      </c>
      <c r="AO1516" s="71">
        <v>13.951656365409825</v>
      </c>
      <c r="AP1516" s="71">
        <v>-16.878569049996916</v>
      </c>
      <c r="AQ1516" s="71">
        <v>27.711743557655666</v>
      </c>
      <c r="AR1516" s="71">
        <v>92.346261981315948</v>
      </c>
      <c r="AS1516" s="71">
        <v>2.72678619718556</v>
      </c>
      <c r="AT1516" s="71">
        <v>11.488956775462643</v>
      </c>
      <c r="AU1516" s="71">
        <v>19.416226170119867</v>
      </c>
      <c r="AV1516" s="72">
        <v>20.639739444897963</v>
      </c>
      <c r="AW1516" s="73">
        <v>-20856.779999999795</v>
      </c>
      <c r="AX1516" s="73">
        <v>-18533.5</v>
      </c>
      <c r="AY1516" s="73">
        <v>29547.160000000033</v>
      </c>
      <c r="AZ1516" s="73">
        <v>-197852.98999999976</v>
      </c>
      <c r="BA1516" s="73">
        <v>-243667.62999999989</v>
      </c>
      <c r="BB1516" s="73">
        <v>118912.39999999991</v>
      </c>
      <c r="BC1516" s="73">
        <v>-91569.919999999867</v>
      </c>
      <c r="BD1516" s="73">
        <v>105472.23999999999</v>
      </c>
      <c r="BE1516" s="73">
        <v>331962.02999999991</v>
      </c>
      <c r="BF1516" s="73">
        <v>13430.050000000105</v>
      </c>
      <c r="BG1516" s="73">
        <v>64285.820000000065</v>
      </c>
      <c r="BH1516" s="73">
        <v>92106.95000000007</v>
      </c>
      <c r="BI1516" s="73">
        <v>62799.979999999981</v>
      </c>
      <c r="BJ1516" s="71">
        <v>14.000882630718534</v>
      </c>
      <c r="BK1516" s="71">
        <v>10.008838898927483</v>
      </c>
      <c r="BL1516" s="71">
        <v>8.7452883648549111</v>
      </c>
      <c r="BM1516" s="71">
        <v>11.759986351964265</v>
      </c>
      <c r="BN1516" s="71">
        <v>5.2266049854800176</v>
      </c>
      <c r="BO1516" s="71">
        <v>5.2736817774229952</v>
      </c>
      <c r="BP1516" s="71">
        <v>15.334584231274947</v>
      </c>
      <c r="BQ1516" s="71">
        <v>14.966008471277028</v>
      </c>
      <c r="BR1516" s="72">
        <v>15.245876537798486</v>
      </c>
      <c r="BS1516" s="72">
        <v>14.445125679039741</v>
      </c>
      <c r="BT1516" s="71">
        <v>14.034240880423344</v>
      </c>
      <c r="BU1516" s="71">
        <v>14.10332709052204</v>
      </c>
      <c r="BV1516" s="71">
        <v>13.472012554729787</v>
      </c>
      <c r="BW1516" s="71">
        <v>13.237190225901127</v>
      </c>
      <c r="BX1516" s="75">
        <v>6040</v>
      </c>
      <c r="BY1516" s="75">
        <v>6115</v>
      </c>
      <c r="BZ1516" s="75">
        <v>6962</v>
      </c>
      <c r="CA1516" s="75">
        <v>7171</v>
      </c>
      <c r="CB1516" s="75">
        <v>8835</v>
      </c>
      <c r="CC1516" s="75">
        <v>10506</v>
      </c>
      <c r="CD1516" s="75">
        <v>6205</v>
      </c>
      <c r="CE1516" s="75">
        <v>6960</v>
      </c>
      <c r="CF1516" s="75">
        <v>10699</v>
      </c>
      <c r="CG1516" s="75">
        <v>8040</v>
      </c>
      <c r="CH1516" s="75">
        <v>9241</v>
      </c>
      <c r="CI1516" s="75">
        <v>8482</v>
      </c>
      <c r="CJ1516" s="75">
        <v>5062</v>
      </c>
      <c r="CK1516" s="75">
        <v>54689</v>
      </c>
      <c r="CL1516" s="73">
        <v>1077990.44</v>
      </c>
      <c r="CM1516" s="73">
        <v>1104183.7000000002</v>
      </c>
      <c r="CN1516" s="73">
        <v>1141543.6300000001</v>
      </c>
      <c r="CO1516" s="73">
        <v>1176489.82</v>
      </c>
      <c r="CP1516" s="73">
        <v>1271860.2199999997</v>
      </c>
      <c r="CQ1516" s="73">
        <v>941840.00000000023</v>
      </c>
      <c r="CR1516" s="73">
        <v>900516.38000000012</v>
      </c>
      <c r="CS1516" s="73">
        <v>1097150.5499999996</v>
      </c>
      <c r="CT1516" s="73">
        <v>912987.20000000007</v>
      </c>
      <c r="CU1516" s="73">
        <v>956817.34</v>
      </c>
      <c r="CV1516" s="73">
        <v>785184.75000000012</v>
      </c>
      <c r="CW1516" s="73">
        <v>917904.41000000027</v>
      </c>
      <c r="CX1516" s="73">
        <v>1042184.6499999998</v>
      </c>
      <c r="CY1516" s="77"/>
      <c r="CZ1516" s="4">
        <v>1528</v>
      </c>
      <c r="DA1516" s="76" t="str">
        <f t="shared" si="52"/>
        <v>1528</v>
      </c>
      <c r="DB1516" s="71">
        <v>7.1998523016967573</v>
      </c>
      <c r="DC1516" s="71">
        <v>4.3396950074313887</v>
      </c>
      <c r="DD1516" s="71">
        <v>1.4468087104231937</v>
      </c>
      <c r="DE1516" s="71">
        <v>1.2702408154480065</v>
      </c>
      <c r="DF1516" s="71">
        <v>0.98368302693083187</v>
      </c>
      <c r="DG1516" s="71">
        <v>0.83988636737490996</v>
      </c>
      <c r="DH1516" s="71">
        <v>1.6974506453765095</v>
      </c>
      <c r="DI1516" s="71">
        <v>0.22203564036625129</v>
      </c>
      <c r="DJ1516" s="71">
        <v>0.35146793064847281</v>
      </c>
      <c r="DK1516" s="71">
        <v>0.62080496085072301</v>
      </c>
      <c r="DL1516" s="71">
        <v>0.60238140007531926</v>
      </c>
      <c r="DM1516" s="71">
        <v>0.37823966794009017</v>
      </c>
      <c r="DN1516" s="71">
        <v>0.37448499444613481</v>
      </c>
      <c r="DO1516" s="71">
        <v>0.58414796622965903</v>
      </c>
      <c r="DQ1516" s="71"/>
      <c r="DR1516" s="71"/>
      <c r="DS1516" s="71"/>
      <c r="DT1516" s="71"/>
      <c r="DU1516" s="71"/>
      <c r="DV1516" s="71"/>
      <c r="DW1516" s="71"/>
      <c r="DX1516" s="71"/>
      <c r="DY1516" s="71"/>
      <c r="DZ1516" s="71"/>
      <c r="EA1516" s="71"/>
      <c r="EB1516" s="71"/>
      <c r="EC1516" s="71"/>
      <c r="ED1516" s="71"/>
    </row>
    <row r="1517" spans="1:134">
      <c r="A1517" s="4">
        <v>1553</v>
      </c>
      <c r="B1517" s="46" t="s">
        <v>11309</v>
      </c>
      <c r="C1517" s="65" t="str">
        <f t="shared" si="51"/>
        <v>1553</v>
      </c>
      <c r="D1517" s="69">
        <v>395346.00999999995</v>
      </c>
      <c r="E1517" s="68">
        <v>4512411.4600000018</v>
      </c>
      <c r="F1517" s="68">
        <v>-33485.560000000114</v>
      </c>
      <c r="G1517" s="69">
        <v>295745.64000000246</v>
      </c>
      <c r="H1517" s="70">
        <v>93.040346649834589</v>
      </c>
      <c r="I1517" s="70">
        <v>7.0137320011762982</v>
      </c>
      <c r="J1517" s="69">
        <v>737776.94</v>
      </c>
      <c r="K1517" s="69">
        <v>688469.62</v>
      </c>
      <c r="L1517" s="69">
        <v>698056.69</v>
      </c>
      <c r="M1517" s="69">
        <v>728880.02</v>
      </c>
      <c r="N1517" s="69">
        <v>832826.3899999999</v>
      </c>
      <c r="O1517" s="69">
        <v>1011454.5200000004</v>
      </c>
      <c r="P1517" s="69">
        <v>589298.20000000007</v>
      </c>
      <c r="Q1517" s="69">
        <v>494672.26000000007</v>
      </c>
      <c r="R1517" s="69">
        <v>721180.88</v>
      </c>
      <c r="S1517" s="69">
        <v>686765.4</v>
      </c>
      <c r="T1517" s="69">
        <v>862651.82000000007</v>
      </c>
      <c r="U1517" s="69">
        <v>762496.8899999999</v>
      </c>
      <c r="V1517" s="69">
        <v>395346.00999999995</v>
      </c>
      <c r="W1517" s="70">
        <v>112.94120101431592</v>
      </c>
      <c r="X1517" s="70">
        <v>75.772204952526522</v>
      </c>
      <c r="Y1517" s="70">
        <v>119.81385267983306</v>
      </c>
      <c r="Z1517" s="71">
        <v>99.817563167624783</v>
      </c>
      <c r="AA1517" s="71">
        <v>71.909445860617581</v>
      </c>
      <c r="AB1517" s="71">
        <v>127.22029010025877</v>
      </c>
      <c r="AC1517" s="71">
        <v>92.871754606676504</v>
      </c>
      <c r="AD1517" s="71">
        <v>75.894972185349303</v>
      </c>
      <c r="AE1517" s="71">
        <v>91.965450831705596</v>
      </c>
      <c r="AF1517" s="71">
        <v>111.91672415629661</v>
      </c>
      <c r="AG1517" s="71">
        <v>99.809465156955454</v>
      </c>
      <c r="AH1517" s="71">
        <v>89.13336780967613</v>
      </c>
      <c r="AI1517" s="71">
        <v>88.631512673858069</v>
      </c>
      <c r="AJ1517" s="72">
        <v>-0.96779954203760621</v>
      </c>
      <c r="AK1517" s="72">
        <v>-6.689506902828013</v>
      </c>
      <c r="AL1517" s="72">
        <v>4.1447031315096972</v>
      </c>
      <c r="AM1517" s="72">
        <v>-20.801321360071455</v>
      </c>
      <c r="AN1517" s="71">
        <v>-35.336881570696896</v>
      </c>
      <c r="AO1517" s="71">
        <v>1.5806713389315608</v>
      </c>
      <c r="AP1517" s="71">
        <v>-10.739085657658476</v>
      </c>
      <c r="AQ1517" s="71">
        <v>-1.7618579858335592</v>
      </c>
      <c r="AR1517" s="71">
        <v>29.451390315533587</v>
      </c>
      <c r="AS1517" s="71">
        <v>16.426912002351159</v>
      </c>
      <c r="AT1517" s="71">
        <v>16.688126739987187</v>
      </c>
      <c r="AU1517" s="71">
        <v>3.3418743538480733</v>
      </c>
      <c r="AV1517" s="72">
        <v>-7.8085575649199823</v>
      </c>
      <c r="AW1517" s="73">
        <v>-7209.9799999999814</v>
      </c>
      <c r="AX1517" s="73">
        <v>-49356.960000000079</v>
      </c>
      <c r="AY1517" s="73">
        <v>27780.940000000061</v>
      </c>
      <c r="AZ1517" s="73">
        <v>-191438.3899999999</v>
      </c>
      <c r="BA1517" s="73">
        <v>-455120.1399999999</v>
      </c>
      <c r="BB1517" s="73">
        <v>24843.860000000452</v>
      </c>
      <c r="BC1517" s="73">
        <v>-70899.159999999916</v>
      </c>
      <c r="BD1517" s="73">
        <v>-8871.7299999999232</v>
      </c>
      <c r="BE1517" s="73">
        <v>164075.32999999996</v>
      </c>
      <c r="BF1517" s="73">
        <v>96897.139999999898</v>
      </c>
      <c r="BG1517" s="73">
        <v>123371.9600000002</v>
      </c>
      <c r="BH1517" s="73">
        <v>24657.660000000033</v>
      </c>
      <c r="BI1517" s="73">
        <v>-33485.560000000114</v>
      </c>
      <c r="BJ1517" s="71">
        <v>12.173128816065773</v>
      </c>
      <c r="BK1517" s="71">
        <v>8.1565112097496471</v>
      </c>
      <c r="BL1517" s="71">
        <v>5.2203789157399143</v>
      </c>
      <c r="BM1517" s="71">
        <v>11.021071203614447</v>
      </c>
      <c r="BN1517" s="71">
        <v>-0.77333514278820381</v>
      </c>
      <c r="BO1517" s="71">
        <v>5.0691238163645185</v>
      </c>
      <c r="BP1517" s="71">
        <v>13.616223828636581</v>
      </c>
      <c r="BQ1517" s="71">
        <v>15.532956836564168</v>
      </c>
      <c r="BR1517" s="72">
        <v>12.937730913676024</v>
      </c>
      <c r="BS1517" s="72">
        <v>11.532265862534047</v>
      </c>
      <c r="BT1517" s="71">
        <v>12.472625757225863</v>
      </c>
      <c r="BU1517" s="71">
        <v>12.383281989092239</v>
      </c>
      <c r="BV1517" s="71">
        <v>14.96294089605659</v>
      </c>
      <c r="BW1517" s="71">
        <v>11.907007968901864</v>
      </c>
      <c r="BX1517" s="75">
        <v>5345</v>
      </c>
      <c r="BY1517" s="75">
        <v>4864</v>
      </c>
      <c r="BZ1517" s="75">
        <v>5051</v>
      </c>
      <c r="CA1517" s="75">
        <v>5521</v>
      </c>
      <c r="CB1517" s="75">
        <v>6206</v>
      </c>
      <c r="CC1517" s="75">
        <v>7888</v>
      </c>
      <c r="CD1517" s="75">
        <v>4666</v>
      </c>
      <c r="CE1517" s="75">
        <v>5089</v>
      </c>
      <c r="CF1517" s="75">
        <v>7874</v>
      </c>
      <c r="CG1517" s="75">
        <v>6520</v>
      </c>
      <c r="CH1517" s="75">
        <v>7486</v>
      </c>
      <c r="CI1517" s="75">
        <v>6640</v>
      </c>
      <c r="CJ1517" s="75">
        <v>3590</v>
      </c>
      <c r="CK1517" s="75">
        <v>41865</v>
      </c>
      <c r="CL1517" s="73">
        <v>1436061.06</v>
      </c>
      <c r="CM1517" s="73">
        <v>1501680.8599999999</v>
      </c>
      <c r="CN1517" s="73">
        <v>1473827.18</v>
      </c>
      <c r="CO1517" s="73">
        <v>1620870.14</v>
      </c>
      <c r="CP1517" s="73">
        <v>1809330.32</v>
      </c>
      <c r="CQ1517" s="73">
        <v>1499396.54</v>
      </c>
      <c r="CR1517" s="73">
        <v>1348036.06</v>
      </c>
      <c r="CS1517" s="73">
        <v>1377547.7599999995</v>
      </c>
      <c r="CT1517" s="73">
        <v>1126368.8499999999</v>
      </c>
      <c r="CU1517" s="73">
        <v>1131787.3300000003</v>
      </c>
      <c r="CV1517" s="73">
        <v>1050788.7100000002</v>
      </c>
      <c r="CW1517" s="73">
        <v>1155749.1500000001</v>
      </c>
      <c r="CX1517" s="73">
        <v>1357732.2</v>
      </c>
      <c r="CY1517" s="77"/>
      <c r="CZ1517" s="4">
        <v>1553</v>
      </c>
      <c r="DA1517" s="76" t="str">
        <f t="shared" si="52"/>
        <v>1553</v>
      </c>
      <c r="DB1517" s="71">
        <v>7.5940986861248767</v>
      </c>
      <c r="DC1517" s="71">
        <v>7.0638223211384297</v>
      </c>
      <c r="DD1517" s="71">
        <v>4.8999649998810586</v>
      </c>
      <c r="DE1517" s="71">
        <v>3.1249530821135014</v>
      </c>
      <c r="DF1517" s="71">
        <v>2.1234381832410456</v>
      </c>
      <c r="DG1517" s="71">
        <v>3.0938665803983811</v>
      </c>
      <c r="DH1517" s="71">
        <v>1.7722357081832409</v>
      </c>
      <c r="DI1517" s="71">
        <v>2.6631644737078148</v>
      </c>
      <c r="DJ1517" s="71">
        <v>3.1874979920136819</v>
      </c>
      <c r="DK1517" s="71">
        <v>1.6850244294646539</v>
      </c>
      <c r="DL1517" s="71">
        <v>1.145400391346914</v>
      </c>
      <c r="DM1517" s="71">
        <v>0.68785249640078372</v>
      </c>
      <c r="DN1517" s="72">
        <v>1.9563760542482476</v>
      </c>
      <c r="DO1517" s="71">
        <v>1.7975893159021423</v>
      </c>
      <c r="DQ1517" s="71"/>
      <c r="DR1517" s="71"/>
      <c r="DS1517" s="71"/>
      <c r="DT1517" s="71"/>
      <c r="DU1517" s="71"/>
      <c r="DV1517" s="71"/>
      <c r="DW1517" s="71"/>
      <c r="DX1517" s="71"/>
      <c r="DY1517" s="71"/>
      <c r="DZ1517" s="71"/>
      <c r="EA1517" s="71"/>
      <c r="EB1517" s="71"/>
      <c r="EC1517" s="71"/>
      <c r="ED1517" s="71"/>
    </row>
    <row r="1518" spans="1:134">
      <c r="A1518" s="4">
        <v>5425</v>
      </c>
      <c r="B1518" s="46" t="s">
        <v>11315</v>
      </c>
      <c r="C1518" s="65" t="str">
        <f t="shared" si="51"/>
        <v>5425</v>
      </c>
      <c r="D1518" s="69">
        <v>113142.42999999998</v>
      </c>
      <c r="E1518" s="68">
        <v>1419033.71</v>
      </c>
      <c r="F1518" s="69">
        <v>24163.209999999977</v>
      </c>
      <c r="G1518" s="69">
        <v>177427.06000000029</v>
      </c>
      <c r="H1518" s="70">
        <v>93.353570143465475</v>
      </c>
      <c r="I1518" s="70">
        <v>14.290118372030335</v>
      </c>
      <c r="J1518" s="69">
        <v>184406.99</v>
      </c>
      <c r="K1518" s="69">
        <v>160667.93</v>
      </c>
      <c r="L1518" s="69">
        <v>167426.97999999998</v>
      </c>
      <c r="M1518" s="69">
        <v>201375.52</v>
      </c>
      <c r="N1518" s="69">
        <v>274974.32</v>
      </c>
      <c r="O1518" s="69">
        <v>319411.8</v>
      </c>
      <c r="P1518" s="69">
        <v>180253.36999999997</v>
      </c>
      <c r="Q1518" s="69">
        <v>162547.57999999996</v>
      </c>
      <c r="R1518" s="69">
        <v>288657.19999999995</v>
      </c>
      <c r="S1518" s="69">
        <v>189695.26</v>
      </c>
      <c r="T1518" s="69">
        <v>278925.19999999995</v>
      </c>
      <c r="U1518" s="69">
        <v>205812.66999999995</v>
      </c>
      <c r="V1518" s="69">
        <v>113142.42999999998</v>
      </c>
      <c r="W1518" s="70">
        <v>82.135767013535343</v>
      </c>
      <c r="X1518" s="70">
        <v>86.272619254464587</v>
      </c>
      <c r="Y1518" s="70">
        <v>117.23025048459613</v>
      </c>
      <c r="Z1518" s="71">
        <v>120.68830639320585</v>
      </c>
      <c r="AA1518" s="71">
        <v>121.58986028042433</v>
      </c>
      <c r="AB1518" s="71">
        <v>130.74734784975607</v>
      </c>
      <c r="AC1518" s="71">
        <v>86.73120598774311</v>
      </c>
      <c r="AD1518" s="71">
        <v>83.358259986545107</v>
      </c>
      <c r="AE1518" s="71">
        <v>102.16754842689133</v>
      </c>
      <c r="AF1518" s="71">
        <v>83.840053118707829</v>
      </c>
      <c r="AG1518" s="71">
        <v>106.59639130324183</v>
      </c>
      <c r="AH1518" s="71">
        <v>86.404747652794526</v>
      </c>
      <c r="AI1518" s="71">
        <v>104.19945258795109</v>
      </c>
      <c r="AJ1518" s="72">
        <v>-22.218914917382669</v>
      </c>
      <c r="AK1518" s="72">
        <v>-36.435334512620045</v>
      </c>
      <c r="AL1518" s="72">
        <v>-30.399139017288622</v>
      </c>
      <c r="AM1518" s="72">
        <v>-19.14017650143105</v>
      </c>
      <c r="AN1518" s="71">
        <v>-5.2236601346342448</v>
      </c>
      <c r="AO1518" s="71">
        <v>10.690187427882059</v>
      </c>
      <c r="AP1518" s="71">
        <v>-13.534750825242025</v>
      </c>
      <c r="AQ1518" s="71">
        <v>8.0286090333598015</v>
      </c>
      <c r="AR1518" s="71">
        <v>59.974630812257381</v>
      </c>
      <c r="AS1518" s="71">
        <v>-18.771355435070735</v>
      </c>
      <c r="AT1518" s="71">
        <v>31.445403106487248</v>
      </c>
      <c r="AU1518" s="71">
        <v>22.858001428718367</v>
      </c>
      <c r="AV1518" s="72">
        <v>27.156014629033585</v>
      </c>
      <c r="AW1518" s="73">
        <v>-52677.630000000005</v>
      </c>
      <c r="AX1518" s="73">
        <v>-92095.030000000086</v>
      </c>
      <c r="AY1518" s="73">
        <v>-73126.049999999959</v>
      </c>
      <c r="AZ1518" s="73">
        <v>-47667.22</v>
      </c>
      <c r="BA1518" s="73">
        <v>-15155.390000000014</v>
      </c>
      <c r="BB1518" s="73">
        <v>37239.439999999944</v>
      </c>
      <c r="BC1518" s="73">
        <v>-28215.780000000057</v>
      </c>
      <c r="BD1518" s="73">
        <v>12080.419999999925</v>
      </c>
      <c r="BE1518" s="73">
        <v>108217.83999999997</v>
      </c>
      <c r="BF1518" s="73">
        <v>-43837.209999999934</v>
      </c>
      <c r="BG1518" s="73">
        <v>66726.679999999993</v>
      </c>
      <c r="BH1518" s="73">
        <v>38291.899999999994</v>
      </c>
      <c r="BI1518" s="73">
        <v>24163.209999999977</v>
      </c>
      <c r="BJ1518" s="71">
        <v>8.4541651987386661</v>
      </c>
      <c r="BK1518" s="71">
        <v>2.7620634441245731</v>
      </c>
      <c r="BL1518" s="71">
        <v>0.42789277186861252</v>
      </c>
      <c r="BM1518" s="71">
        <v>6.9608392256041771</v>
      </c>
      <c r="BN1518" s="71">
        <v>-7.6462655573894116</v>
      </c>
      <c r="BO1518" s="71">
        <v>-3.7797756919581866</v>
      </c>
      <c r="BP1518" s="71">
        <v>10.52318715717022</v>
      </c>
      <c r="BQ1518" s="71">
        <v>8.7887673261719428</v>
      </c>
      <c r="BR1518" s="72">
        <v>5.5168926877160374</v>
      </c>
      <c r="BS1518" s="72">
        <v>4.6015514330472875</v>
      </c>
      <c r="BT1518" s="71">
        <v>7.8254802976882871</v>
      </c>
      <c r="BU1518" s="71">
        <v>6.6707609105258054</v>
      </c>
      <c r="BV1518" s="71">
        <v>8.0818186924472268</v>
      </c>
      <c r="BW1518" s="71">
        <v>5.9108337360404146</v>
      </c>
      <c r="BX1518" s="75">
        <v>2572</v>
      </c>
      <c r="BY1518" s="75">
        <v>2481</v>
      </c>
      <c r="BZ1518" s="75">
        <v>2437</v>
      </c>
      <c r="CA1518" s="75">
        <v>2966</v>
      </c>
      <c r="CB1518" s="75">
        <v>4094</v>
      </c>
      <c r="CC1518" s="75">
        <v>4870</v>
      </c>
      <c r="CD1518" s="75">
        <v>2919</v>
      </c>
      <c r="CE1518" s="75">
        <v>2778</v>
      </c>
      <c r="CF1518" s="75">
        <v>5102</v>
      </c>
      <c r="CG1518" s="75">
        <v>3484</v>
      </c>
      <c r="CH1518" s="75">
        <v>4350</v>
      </c>
      <c r="CI1518" s="75">
        <v>3870</v>
      </c>
      <c r="CJ1518" s="75">
        <v>1847</v>
      </c>
      <c r="CK1518" s="75">
        <v>24350</v>
      </c>
      <c r="CL1518" s="73">
        <v>580270.81000000006</v>
      </c>
      <c r="CM1518" s="73">
        <v>668669.89999999979</v>
      </c>
      <c r="CN1518" s="73">
        <v>637858.9</v>
      </c>
      <c r="CO1518" s="73">
        <v>734892.29</v>
      </c>
      <c r="CP1518" s="73">
        <v>682342.58</v>
      </c>
      <c r="CQ1518" s="73">
        <v>571080.39999999991</v>
      </c>
      <c r="CR1518" s="73">
        <v>572852.73</v>
      </c>
      <c r="CS1518" s="73">
        <v>683208.89999999991</v>
      </c>
      <c r="CT1518" s="73">
        <v>592669.85</v>
      </c>
      <c r="CU1518" s="73">
        <v>593430.24999999988</v>
      </c>
      <c r="CV1518" s="73">
        <v>582091.77000000014</v>
      </c>
      <c r="CW1518" s="73">
        <v>607787.95000000007</v>
      </c>
      <c r="CX1518" s="73">
        <v>589816.2699999999</v>
      </c>
      <c r="CY1518" s="77"/>
      <c r="CZ1518" s="4">
        <v>5425</v>
      </c>
      <c r="DA1518" s="76" t="str">
        <f t="shared" si="52"/>
        <v>5425</v>
      </c>
      <c r="DB1518" s="71">
        <v>7.1349211610165701</v>
      </c>
      <c r="DC1518" s="71">
        <v>7.2635137953852809</v>
      </c>
      <c r="DD1518" s="71">
        <v>3.0279740755841034</v>
      </c>
      <c r="DE1518" s="71">
        <v>2.5514001634010901</v>
      </c>
      <c r="DF1518" s="71">
        <v>2.2992228359487328</v>
      </c>
      <c r="DG1518" s="71">
        <v>0.99828773681403227</v>
      </c>
      <c r="DH1518" s="71">
        <v>2.7753270272185646</v>
      </c>
      <c r="DI1518" s="71">
        <v>3.2326236679215441</v>
      </c>
      <c r="DJ1518" s="71">
        <v>2.1381635758674227</v>
      </c>
      <c r="DK1518" s="71">
        <v>0.36915221006653232</v>
      </c>
      <c r="DL1518" s="71">
        <v>2.1638243809963842</v>
      </c>
      <c r="DM1518" s="71">
        <v>0.9715676900758905</v>
      </c>
      <c r="DN1518" s="71">
        <v>0.43954877549546489</v>
      </c>
      <c r="DO1518" s="71">
        <v>1.8041313748609167</v>
      </c>
      <c r="DQ1518" s="71"/>
      <c r="DR1518" s="71"/>
      <c r="DS1518" s="71"/>
      <c r="DT1518" s="71"/>
      <c r="DU1518" s="71"/>
      <c r="DV1518" s="71"/>
      <c r="DW1518" s="71"/>
      <c r="DX1518" s="71"/>
      <c r="DY1518" s="71"/>
      <c r="DZ1518" s="71"/>
      <c r="EA1518" s="71"/>
      <c r="EB1518" s="71"/>
      <c r="EC1518" s="71"/>
      <c r="ED1518" s="71"/>
    </row>
    <row r="1519" spans="1:134">
      <c r="A1519" s="4">
        <v>5426</v>
      </c>
      <c r="B1519" s="46" t="s">
        <v>11322</v>
      </c>
      <c r="C1519" s="65" t="str">
        <f t="shared" si="51"/>
        <v>5426</v>
      </c>
      <c r="D1519" s="69">
        <v>100112.26</v>
      </c>
      <c r="E1519" s="68">
        <v>1186394.3499999999</v>
      </c>
      <c r="F1519" s="68">
        <v>35142.990000000005</v>
      </c>
      <c r="G1519" s="69">
        <v>215514.33000000007</v>
      </c>
      <c r="H1519" s="70">
        <v>100.56284812688165</v>
      </c>
      <c r="I1519" s="70">
        <v>22.197833466590456</v>
      </c>
      <c r="J1519" s="69">
        <v>124882.17000000001</v>
      </c>
      <c r="K1519" s="69">
        <v>143479.60999999999</v>
      </c>
      <c r="L1519" s="69">
        <v>140084.44</v>
      </c>
      <c r="M1519" s="69">
        <v>163303.84000000003</v>
      </c>
      <c r="N1519" s="69">
        <v>212044.94999999998</v>
      </c>
      <c r="O1519" s="69">
        <v>288091.69</v>
      </c>
      <c r="P1519" s="69">
        <v>137742.40999999997</v>
      </c>
      <c r="Q1519" s="69">
        <v>143473.57999999999</v>
      </c>
      <c r="R1519" s="69">
        <v>215356.39999999997</v>
      </c>
      <c r="S1519" s="69">
        <v>175250.64999999997</v>
      </c>
      <c r="T1519" s="69">
        <v>230347.35</v>
      </c>
      <c r="U1519" s="69">
        <v>184111.69999999998</v>
      </c>
      <c r="V1519" s="69">
        <v>100112.26</v>
      </c>
      <c r="W1519" s="70">
        <v>78.889216430112114</v>
      </c>
      <c r="X1519" s="70">
        <v>90.619061239552849</v>
      </c>
      <c r="Y1519" s="70">
        <v>104.69473047719846</v>
      </c>
      <c r="Z1519" s="71">
        <v>78.136899538147617</v>
      </c>
      <c r="AA1519" s="71">
        <v>126.08292380925651</v>
      </c>
      <c r="AB1519" s="71">
        <v>150.2176623378086</v>
      </c>
      <c r="AC1519" s="71">
        <v>81.031220305237866</v>
      </c>
      <c r="AD1519" s="71">
        <v>102.75109974664861</v>
      </c>
      <c r="AE1519" s="71">
        <v>98.352944271274495</v>
      </c>
      <c r="AF1519" s="71">
        <v>99.713230932255186</v>
      </c>
      <c r="AG1519" s="71">
        <v>111.40670730068523</v>
      </c>
      <c r="AH1519" s="71">
        <v>100.02648441713573</v>
      </c>
      <c r="AI1519" s="71">
        <v>118.3470224722103</v>
      </c>
      <c r="AJ1519" s="72">
        <v>-55.120344423089904</v>
      </c>
      <c r="AK1519" s="72">
        <v>-42.675061082709156</v>
      </c>
      <c r="AL1519" s="72">
        <v>-30.847250327388988</v>
      </c>
      <c r="AM1519" s="72">
        <v>-52.276057083858007</v>
      </c>
      <c r="AN1519" s="72">
        <v>-26.107208187871766</v>
      </c>
      <c r="AO1519" s="71">
        <v>-4.1726417740301063</v>
      </c>
      <c r="AP1519" s="71">
        <v>-19.537222700644342</v>
      </c>
      <c r="AQ1519" s="71">
        <v>23.731426627335562</v>
      </c>
      <c r="AR1519" s="71">
        <v>50.634432951833006</v>
      </c>
      <c r="AS1519" s="71">
        <v>-3.3678109088487118</v>
      </c>
      <c r="AT1519" s="71">
        <v>38.276572053428026</v>
      </c>
      <c r="AU1519" s="71">
        <v>43.996854639055449</v>
      </c>
      <c r="AV1519" s="72">
        <v>54.091711358308345</v>
      </c>
      <c r="AW1519" s="73">
        <v>-153377.92000000001</v>
      </c>
      <c r="AX1519" s="73">
        <v>-106812.17000000004</v>
      </c>
      <c r="AY1519" s="73">
        <v>-62488.039999999979</v>
      </c>
      <c r="AZ1519" s="73">
        <v>-178880.4599999999</v>
      </c>
      <c r="BA1519" s="73">
        <v>-74907.559999999969</v>
      </c>
      <c r="BB1519" s="73">
        <v>-3159.9300000000512</v>
      </c>
      <c r="BC1519" s="73">
        <v>-33445.330000000075</v>
      </c>
      <c r="BD1519" s="73">
        <v>27517.929999999978</v>
      </c>
      <c r="BE1519" s="73">
        <v>72390.149999999994</v>
      </c>
      <c r="BF1519" s="73">
        <v>-6107.8100000000268</v>
      </c>
      <c r="BG1519" s="73">
        <v>63762.840000000026</v>
      </c>
      <c r="BH1519" s="73">
        <v>56253.560000000012</v>
      </c>
      <c r="BI1519" s="73">
        <v>35142.990000000005</v>
      </c>
      <c r="BJ1519" s="71">
        <v>12.565764578804838</v>
      </c>
      <c r="BK1519" s="71">
        <v>4.1205544833621124</v>
      </c>
      <c r="BL1519" s="71">
        <v>4.096600582469442</v>
      </c>
      <c r="BM1519" s="71">
        <v>9.8305611705740894</v>
      </c>
      <c r="BN1519" s="71">
        <v>-3.6378227864530235</v>
      </c>
      <c r="BO1519" s="71">
        <v>-3.9260273951097462</v>
      </c>
      <c r="BP1519" s="71">
        <v>14.748509845038321</v>
      </c>
      <c r="BQ1519" s="71">
        <v>11.582357561885228</v>
      </c>
      <c r="BR1519" s="72">
        <v>5.9401056811385935</v>
      </c>
      <c r="BS1519" s="72">
        <v>7.5245547636962424</v>
      </c>
      <c r="BT1519" s="71">
        <v>4.0672839946080614</v>
      </c>
      <c r="BU1519" s="71">
        <v>1.4006890759733217</v>
      </c>
      <c r="BV1519" s="71">
        <v>7.7326672291597607</v>
      </c>
      <c r="BW1519" s="71">
        <v>5.7717159775601967</v>
      </c>
      <c r="BX1519" s="75">
        <v>2407</v>
      </c>
      <c r="BY1519" s="75">
        <v>2546</v>
      </c>
      <c r="BZ1519" s="75">
        <v>2287</v>
      </c>
      <c r="CA1519" s="75">
        <v>2769</v>
      </c>
      <c r="CB1519" s="75">
        <v>3546</v>
      </c>
      <c r="CC1519" s="75">
        <v>4765</v>
      </c>
      <c r="CD1519" s="75">
        <v>2692</v>
      </c>
      <c r="CE1519" s="75">
        <v>2743</v>
      </c>
      <c r="CF1519" s="75">
        <v>4446</v>
      </c>
      <c r="CG1519" s="75">
        <v>3492</v>
      </c>
      <c r="CH1519" s="75">
        <v>3972</v>
      </c>
      <c r="CI1519" s="75">
        <v>3762</v>
      </c>
      <c r="CJ1519" s="75">
        <v>1948</v>
      </c>
      <c r="CK1519" s="75">
        <v>23055</v>
      </c>
      <c r="CL1519" s="73">
        <v>591599.57000000007</v>
      </c>
      <c r="CM1519" s="73">
        <v>651103.3600000001</v>
      </c>
      <c r="CN1519" s="73">
        <v>635250.37</v>
      </c>
      <c r="CO1519" s="73">
        <v>688000.12999999989</v>
      </c>
      <c r="CP1519" s="73">
        <v>647382.46</v>
      </c>
      <c r="CQ1519" s="73">
        <v>537680.02999999991</v>
      </c>
      <c r="CR1519" s="73">
        <v>564931.06000000006</v>
      </c>
      <c r="CS1519" s="73">
        <v>636400.82999999996</v>
      </c>
      <c r="CT1519" s="73">
        <v>575989.9</v>
      </c>
      <c r="CU1519" s="73">
        <v>572506.54</v>
      </c>
      <c r="CV1519" s="73">
        <v>543388.09000000008</v>
      </c>
      <c r="CW1519" s="73">
        <v>579531.22000000009</v>
      </c>
      <c r="CX1519" s="73">
        <v>582803.21</v>
      </c>
      <c r="CY1519" s="77"/>
      <c r="CZ1519" s="4">
        <v>5426</v>
      </c>
      <c r="DA1519" s="76" t="str">
        <f t="shared" si="52"/>
        <v>5426</v>
      </c>
      <c r="DB1519" s="71">
        <v>3.1080118909029721</v>
      </c>
      <c r="DC1519" s="71">
        <v>0.69339555667476827</v>
      </c>
      <c r="DD1519" s="71">
        <v>0.99873367439589844</v>
      </c>
      <c r="DE1519" s="71">
        <v>0.84416874405936171</v>
      </c>
      <c r="DF1519" s="71">
        <v>1.1143605416606099</v>
      </c>
      <c r="DG1519" s="71">
        <v>1.4025860382377571</v>
      </c>
      <c r="DH1519" s="71">
        <v>0.37572057780520512</v>
      </c>
      <c r="DI1519" s="71">
        <v>0.28999477051834521</v>
      </c>
      <c r="DJ1519" s="71">
        <v>0.61271078768490628</v>
      </c>
      <c r="DK1519" s="71">
        <v>0.22035606570288738</v>
      </c>
      <c r="DL1519" s="71">
        <v>1.2652520380475187</v>
      </c>
      <c r="DM1519" s="71">
        <v>0.10557980141925979</v>
      </c>
      <c r="DN1519" s="72">
        <v>0.89331931640064566</v>
      </c>
      <c r="DO1519" s="71">
        <v>0.55981839572777581</v>
      </c>
      <c r="DQ1519" s="71"/>
      <c r="DR1519" s="71"/>
      <c r="DS1519" s="71"/>
      <c r="DT1519" s="71"/>
      <c r="DU1519" s="71"/>
      <c r="DV1519" s="71"/>
      <c r="DW1519" s="71"/>
      <c r="DX1519" s="71"/>
      <c r="DY1519" s="71"/>
      <c r="DZ1519" s="71"/>
      <c r="EA1519" s="71"/>
      <c r="EB1519" s="71"/>
      <c r="EC1519" s="71"/>
      <c r="ED1519" s="71"/>
    </row>
    <row r="1520" spans="1:134">
      <c r="A1520" s="4">
        <v>1252</v>
      </c>
      <c r="B1520" s="46" t="s">
        <v>11329</v>
      </c>
      <c r="C1520" s="65" t="str">
        <f t="shared" si="51"/>
        <v>1252</v>
      </c>
      <c r="D1520" s="69">
        <v>184385.41999999995</v>
      </c>
      <c r="E1520" s="68">
        <v>2365379.2800000012</v>
      </c>
      <c r="F1520" s="68">
        <v>-5558.9900000000198</v>
      </c>
      <c r="G1520" s="69">
        <v>210582.73000000045</v>
      </c>
      <c r="H1520" s="70">
        <v>90.558190595637328</v>
      </c>
      <c r="I1520" s="70">
        <v>9.7727430462054787</v>
      </c>
      <c r="J1520" s="69">
        <v>335732.04999999993</v>
      </c>
      <c r="K1520" s="69">
        <v>273998.65999999997</v>
      </c>
      <c r="L1520" s="69">
        <v>286064.00999999995</v>
      </c>
      <c r="M1520" s="69">
        <v>356418.5</v>
      </c>
      <c r="N1520" s="69">
        <v>455926.26</v>
      </c>
      <c r="O1520" s="69">
        <v>512011.7899999998</v>
      </c>
      <c r="P1520" s="69">
        <v>270091.18999999989</v>
      </c>
      <c r="Q1520" s="69">
        <v>254905.77</v>
      </c>
      <c r="R1520" s="69">
        <v>689348.23</v>
      </c>
      <c r="S1520" s="69">
        <v>289798.77999999997</v>
      </c>
      <c r="T1520" s="69">
        <v>339982.06</v>
      </c>
      <c r="U1520" s="69">
        <v>336867.82999999996</v>
      </c>
      <c r="V1520" s="69">
        <v>184385.41999999995</v>
      </c>
      <c r="W1520" s="70">
        <v>103.60294547673774</v>
      </c>
      <c r="X1520" s="70">
        <v>87.378914197067886</v>
      </c>
      <c r="Y1520" s="70">
        <v>108.76092603121255</v>
      </c>
      <c r="Z1520" s="71">
        <v>105.17336944782849</v>
      </c>
      <c r="AA1520" s="71">
        <v>104.59696404506018</v>
      </c>
      <c r="AB1520" s="71">
        <v>111.67489591730406</v>
      </c>
      <c r="AC1520" s="71">
        <v>91.78327580968984</v>
      </c>
      <c r="AD1520" s="71">
        <v>81.139257109661713</v>
      </c>
      <c r="AE1520" s="71">
        <v>103.64407831785543</v>
      </c>
      <c r="AF1520" s="71">
        <v>87.321766011146721</v>
      </c>
      <c r="AG1520" s="71">
        <v>88.149322793132541</v>
      </c>
      <c r="AH1520" s="71">
        <v>85.73934138740438</v>
      </c>
      <c r="AI1520" s="71">
        <v>80.871432447900048</v>
      </c>
      <c r="AJ1520" s="72">
        <v>-19.36064742438791</v>
      </c>
      <c r="AK1520" s="72">
        <v>-27.401884624497118</v>
      </c>
      <c r="AL1520" s="72">
        <v>-23.257005268810527</v>
      </c>
      <c r="AM1520" s="72">
        <v>-20.058729112361718</v>
      </c>
      <c r="AN1520" s="72">
        <v>-25.849508087231932</v>
      </c>
      <c r="AO1520" s="71">
        <v>2.9920327037231687</v>
      </c>
      <c r="AP1520" s="71">
        <v>-6.5313108693166093</v>
      </c>
      <c r="AQ1520" s="71">
        <v>4.1286802006921697</v>
      </c>
      <c r="AR1520" s="71">
        <v>119.97252594013568</v>
      </c>
      <c r="AS1520" s="71">
        <v>-44.095879866362743</v>
      </c>
      <c r="AT1520" s="71">
        <v>15.40142075470332</v>
      </c>
      <c r="AU1520" s="71">
        <v>10.5513504764565</v>
      </c>
      <c r="AV1520" s="72">
        <v>-2.9266404839184412</v>
      </c>
      <c r="AW1520" s="73">
        <v>-80605.680000000109</v>
      </c>
      <c r="AX1520" s="73">
        <v>-103419.75999999995</v>
      </c>
      <c r="AY1520" s="73">
        <v>-86691.850000000035</v>
      </c>
      <c r="AZ1520" s="73">
        <v>-89431.929999999935</v>
      </c>
      <c r="BA1520" s="73">
        <v>-158921.8899999999</v>
      </c>
      <c r="BB1520" s="73">
        <v>20693.519999999902</v>
      </c>
      <c r="BC1520" s="73">
        <v>-18873.160000000091</v>
      </c>
      <c r="BD1520" s="73">
        <v>10106.96000000005</v>
      </c>
      <c r="BE1520" s="73">
        <v>375968.98999999987</v>
      </c>
      <c r="BF1520" s="73">
        <v>-228586.59000000003</v>
      </c>
      <c r="BG1520" s="73">
        <v>45373.849999999977</v>
      </c>
      <c r="BH1520" s="73">
        <v>32151.669999999925</v>
      </c>
      <c r="BI1520" s="73">
        <v>-5558.9900000000198</v>
      </c>
      <c r="BJ1520" s="71">
        <v>14.790358996011827</v>
      </c>
      <c r="BK1520" s="71">
        <v>8.8139226043173604</v>
      </c>
      <c r="BL1520" s="71">
        <v>7.4902633551644406</v>
      </c>
      <c r="BM1520" s="71">
        <v>10.553692238505164</v>
      </c>
      <c r="BN1520" s="71">
        <v>-1.9053178300348592</v>
      </c>
      <c r="BO1520" s="71">
        <v>0.19310210641462078</v>
      </c>
      <c r="BP1520" s="71">
        <v>13.146952096022094</v>
      </c>
      <c r="BQ1520" s="71">
        <v>14.341846728603677</v>
      </c>
      <c r="BR1520" s="72">
        <v>6.2133430519560688</v>
      </c>
      <c r="BS1520" s="72">
        <v>10.579627447038655</v>
      </c>
      <c r="BT1520" s="71">
        <v>11.029392212394493</v>
      </c>
      <c r="BU1520" s="71">
        <v>11.464759158545485</v>
      </c>
      <c r="BV1520" s="71">
        <v>8.8789138967274202</v>
      </c>
      <c r="BW1520" s="71">
        <v>8.5682072296099179</v>
      </c>
      <c r="BX1520" s="75">
        <v>6506</v>
      </c>
      <c r="BY1520" s="75">
        <v>5574</v>
      </c>
      <c r="BZ1520" s="75">
        <v>5479</v>
      </c>
      <c r="CA1520" s="75">
        <v>6728</v>
      </c>
      <c r="CB1520" s="75">
        <v>7756</v>
      </c>
      <c r="CC1520" s="75">
        <v>9548</v>
      </c>
      <c r="CD1520" s="75">
        <v>5293</v>
      </c>
      <c r="CE1520" s="75">
        <v>5376</v>
      </c>
      <c r="CF1520" s="75">
        <v>11316</v>
      </c>
      <c r="CG1520" s="75">
        <v>5946</v>
      </c>
      <c r="CH1520" s="75">
        <v>6708</v>
      </c>
      <c r="CI1520" s="75">
        <v>6813</v>
      </c>
      <c r="CJ1520" s="75">
        <v>3606</v>
      </c>
      <c r="CK1520" s="75">
        <v>45058</v>
      </c>
      <c r="CL1520" s="73">
        <v>849713.21</v>
      </c>
      <c r="CM1520" s="73">
        <v>777472.46999999986</v>
      </c>
      <c r="CN1520" s="73">
        <v>809220.25000000012</v>
      </c>
      <c r="CO1520" s="73">
        <v>819261.82999999984</v>
      </c>
      <c r="CP1520" s="73">
        <v>848342.60999999987</v>
      </c>
      <c r="CQ1520" s="73">
        <v>636285.79000000027</v>
      </c>
      <c r="CR1520" s="73">
        <v>584760.79</v>
      </c>
      <c r="CS1520" s="73">
        <v>832680.18000000017</v>
      </c>
      <c r="CT1520" s="73">
        <v>661902.21</v>
      </c>
      <c r="CU1520" s="73">
        <v>594473.9099999998</v>
      </c>
      <c r="CV1520" s="73">
        <v>595550.99999999988</v>
      </c>
      <c r="CW1520" s="73">
        <v>662379.70000000007</v>
      </c>
      <c r="CX1520" s="73">
        <v>681274.28</v>
      </c>
      <c r="CY1520" s="77"/>
      <c r="CZ1520" s="4">
        <v>1252</v>
      </c>
      <c r="DA1520" s="76" t="str">
        <f t="shared" si="52"/>
        <v>1252</v>
      </c>
      <c r="DB1520" s="71">
        <v>1.8907344470647263</v>
      </c>
      <c r="DC1520" s="71">
        <v>2.3763766951284371</v>
      </c>
      <c r="DD1520" s="71">
        <v>1.3882686975945981</v>
      </c>
      <c r="DE1520" s="71">
        <v>0.94684610909053479</v>
      </c>
      <c r="DF1520" s="71">
        <v>0.69063647646783377</v>
      </c>
      <c r="DG1520" s="71">
        <v>0.66847858515774317</v>
      </c>
      <c r="DH1520" s="71">
        <v>0.8860762233724685</v>
      </c>
      <c r="DI1520" s="71">
        <v>0.89599675964715431</v>
      </c>
      <c r="DJ1520" s="71">
        <v>0.73239885848314223</v>
      </c>
      <c r="DK1520" s="71">
        <v>0.39562782610100078</v>
      </c>
      <c r="DL1520" s="71">
        <v>0.46821786586585568</v>
      </c>
      <c r="DM1520" s="71">
        <v>0.5069425298322886</v>
      </c>
      <c r="DN1520" s="71">
        <v>0.19973801989269421</v>
      </c>
      <c r="DO1520" s="71">
        <v>0.61457345430729082</v>
      </c>
      <c r="DQ1520" s="71"/>
      <c r="DR1520" s="71"/>
      <c r="DS1520" s="71"/>
      <c r="DT1520" s="71"/>
      <c r="DU1520" s="71"/>
      <c r="DV1520" s="71"/>
      <c r="DW1520" s="71"/>
      <c r="DX1520" s="71"/>
      <c r="DY1520" s="71"/>
      <c r="DZ1520" s="71"/>
      <c r="EA1520" s="71"/>
      <c r="EB1520" s="71"/>
      <c r="EC1520" s="71"/>
      <c r="ED1520" s="71"/>
    </row>
    <row r="1521" spans="1:134">
      <c r="A1521" s="4">
        <v>5412</v>
      </c>
      <c r="B1521" s="46" t="s">
        <v>11336</v>
      </c>
      <c r="C1521" s="65" t="str">
        <f t="shared" si="51"/>
        <v>5412</v>
      </c>
      <c r="D1521" s="69">
        <v>286793.07000000007</v>
      </c>
      <c r="E1521" s="68">
        <v>3379055.8099999991</v>
      </c>
      <c r="F1521" s="68">
        <v>73418.130000000063</v>
      </c>
      <c r="G1521" s="69">
        <v>406807.83999999939</v>
      </c>
      <c r="H1521" s="70">
        <v>95.318294548378773</v>
      </c>
      <c r="I1521" s="70">
        <v>13.686874180958707</v>
      </c>
      <c r="J1521" s="69">
        <v>396108.76999999996</v>
      </c>
      <c r="K1521" s="69">
        <v>386667.18999999994</v>
      </c>
      <c r="L1521" s="69">
        <v>393324.35999999987</v>
      </c>
      <c r="M1521" s="69">
        <v>478129.08999999997</v>
      </c>
      <c r="N1521" s="69">
        <v>522682.38999999996</v>
      </c>
      <c r="O1521" s="69">
        <v>715501.80999999994</v>
      </c>
      <c r="P1521" s="69">
        <v>437573.27999999985</v>
      </c>
      <c r="Q1521" s="69">
        <v>418031.64999999997</v>
      </c>
      <c r="R1521" s="69">
        <v>778199.21</v>
      </c>
      <c r="S1521" s="69">
        <v>480664.22</v>
      </c>
      <c r="T1521" s="69">
        <v>490441.73999999987</v>
      </c>
      <c r="U1521" s="69">
        <v>487352.63999999984</v>
      </c>
      <c r="V1521" s="69">
        <v>286793.07000000007</v>
      </c>
      <c r="W1521" s="70">
        <v>92.997326960076393</v>
      </c>
      <c r="X1521" s="70">
        <v>99.207208899182476</v>
      </c>
      <c r="Y1521" s="70">
        <v>97.940502541311474</v>
      </c>
      <c r="Z1521" s="71">
        <v>106.56609089062887</v>
      </c>
      <c r="AA1521" s="71">
        <v>109.00818426485026</v>
      </c>
      <c r="AB1521" s="71">
        <v>85.718499250924623</v>
      </c>
      <c r="AC1521" s="71">
        <v>84.367300935359012</v>
      </c>
      <c r="AD1521" s="71">
        <v>86.279117459276335</v>
      </c>
      <c r="AE1521" s="71">
        <v>88.216549098837831</v>
      </c>
      <c r="AF1521" s="71">
        <v>100.35906037718104</v>
      </c>
      <c r="AG1521" s="71">
        <v>101.54121686931927</v>
      </c>
      <c r="AH1521" s="71">
        <v>109.85623072255906</v>
      </c>
      <c r="AI1521" s="71">
        <v>112.84692295992073</v>
      </c>
      <c r="AJ1521" s="72">
        <v>-10.473464196789505</v>
      </c>
      <c r="AK1521" s="72">
        <v>-5.2302070757205161</v>
      </c>
      <c r="AL1521" s="72">
        <v>-32.629053362706841</v>
      </c>
      <c r="AM1521" s="72">
        <v>-9.4610015488403647</v>
      </c>
      <c r="AN1521" s="72">
        <v>-1.650848107967251</v>
      </c>
      <c r="AO1521" s="71">
        <v>-13.340591711607541</v>
      </c>
      <c r="AP1521" s="71">
        <v>-20.614225072414939</v>
      </c>
      <c r="AQ1521" s="71">
        <v>10.487927966902188</v>
      </c>
      <c r="AR1521" s="71">
        <v>52.85651141212908</v>
      </c>
      <c r="AS1521" s="71">
        <v>-19.249358600326438</v>
      </c>
      <c r="AT1521" s="71">
        <v>30.606570884771187</v>
      </c>
      <c r="AU1521" s="71">
        <v>39.457311828723093</v>
      </c>
      <c r="AV1521" s="72">
        <v>34.408037794878844</v>
      </c>
      <c r="AW1521" s="73">
        <v>-46339.680000000109</v>
      </c>
      <c r="AX1521" s="73">
        <v>-21339.600000000151</v>
      </c>
      <c r="AY1521" s="73">
        <v>-190494.60000000009</v>
      </c>
      <c r="AZ1521" s="73">
        <v>-49962.780000000028</v>
      </c>
      <c r="BA1521" s="73">
        <v>-8773.5299999999697</v>
      </c>
      <c r="BB1521" s="73">
        <v>-84684.339999999967</v>
      </c>
      <c r="BC1521" s="73">
        <v>-113625.32000000036</v>
      </c>
      <c r="BD1521" s="73">
        <v>39681.130000000005</v>
      </c>
      <c r="BE1521" s="73">
        <v>269094.82000000007</v>
      </c>
      <c r="BF1521" s="73">
        <v>-114580.85999999999</v>
      </c>
      <c r="BG1521" s="73">
        <v>114930.96999999986</v>
      </c>
      <c r="BH1521" s="73">
        <v>137888.96999999986</v>
      </c>
      <c r="BI1521" s="73">
        <v>73418.130000000063</v>
      </c>
      <c r="BJ1521" s="71">
        <v>24.875683620057355</v>
      </c>
      <c r="BK1521" s="71">
        <v>17.648082854953007</v>
      </c>
      <c r="BL1521" s="71">
        <v>15.563154517539822</v>
      </c>
      <c r="BM1521" s="71">
        <v>17.454160069527653</v>
      </c>
      <c r="BN1521" s="71">
        <v>10.648647228877945</v>
      </c>
      <c r="BO1521" s="71">
        <v>13.891356219246941</v>
      </c>
      <c r="BP1521" s="71">
        <v>23.451576092997115</v>
      </c>
      <c r="BQ1521" s="71">
        <v>24.514985333698611</v>
      </c>
      <c r="BR1521" s="72">
        <v>17.408485280070604</v>
      </c>
      <c r="BS1521" s="72">
        <v>13.852175595537108</v>
      </c>
      <c r="BT1521" s="71">
        <v>18.202924798459129</v>
      </c>
      <c r="BU1521" s="71">
        <v>18.009201090094802</v>
      </c>
      <c r="BV1521" s="71">
        <v>18.060276059686849</v>
      </c>
      <c r="BW1521" s="71">
        <v>17.369235126400923</v>
      </c>
      <c r="BX1521" s="75">
        <v>13663</v>
      </c>
      <c r="BY1521" s="75">
        <v>13651</v>
      </c>
      <c r="BZ1521" s="75">
        <v>13459</v>
      </c>
      <c r="CA1521" s="75">
        <v>14809</v>
      </c>
      <c r="CB1521" s="75">
        <v>15575</v>
      </c>
      <c r="CC1521" s="75">
        <v>17564</v>
      </c>
      <c r="CD1521" s="75">
        <v>14017</v>
      </c>
      <c r="CE1521" s="75">
        <v>13131</v>
      </c>
      <c r="CF1521" s="75">
        <v>19422</v>
      </c>
      <c r="CG1521" s="75">
        <v>15957</v>
      </c>
      <c r="CH1521" s="75">
        <v>16361</v>
      </c>
      <c r="CI1521" s="75">
        <v>16064</v>
      </c>
      <c r="CJ1521" s="75">
        <v>8930</v>
      </c>
      <c r="CK1521" s="75">
        <v>103882</v>
      </c>
      <c r="CL1521" s="73">
        <v>844403.43999999983</v>
      </c>
      <c r="CM1521" s="73">
        <v>770306.1100000001</v>
      </c>
      <c r="CN1521" s="73">
        <v>965809.04</v>
      </c>
      <c r="CO1521" s="73">
        <v>1015546.43</v>
      </c>
      <c r="CP1521" s="73">
        <v>1117095.1400000004</v>
      </c>
      <c r="CQ1521" s="73">
        <v>942908.8</v>
      </c>
      <c r="CR1521" s="73">
        <v>1002202.7999999998</v>
      </c>
      <c r="CS1521" s="73">
        <v>1252903.0999999996</v>
      </c>
      <c r="CT1521" s="73">
        <v>1078764.7799999998</v>
      </c>
      <c r="CU1521" s="73">
        <v>808315.25999999978</v>
      </c>
      <c r="CV1521" s="73">
        <v>961201.74000000011</v>
      </c>
      <c r="CW1521" s="73">
        <v>1016358.6499999999</v>
      </c>
      <c r="CX1521" s="73">
        <v>981758.31000000017</v>
      </c>
      <c r="CY1521" s="77"/>
      <c r="CZ1521" s="4">
        <v>5412</v>
      </c>
      <c r="DA1521" s="76" t="str">
        <f t="shared" si="52"/>
        <v>5412</v>
      </c>
      <c r="DB1521" s="71">
        <v>2.338930447081057</v>
      </c>
      <c r="DC1521" s="71">
        <v>2.7467998814249723</v>
      </c>
      <c r="DD1521" s="71">
        <v>0.9283099160174233</v>
      </c>
      <c r="DE1521" s="71">
        <v>0.9603878338072106</v>
      </c>
      <c r="DF1521" s="71">
        <v>1.0401766808666799</v>
      </c>
      <c r="DG1521" s="71">
        <v>0.66856638536012492</v>
      </c>
      <c r="DH1521" s="71">
        <v>0.40694327601435004</v>
      </c>
      <c r="DI1521" s="71">
        <v>0.44933855981868237</v>
      </c>
      <c r="DJ1521" s="71">
        <v>0.36232225151188974</v>
      </c>
      <c r="DK1521" s="71">
        <v>0.24004874079473526</v>
      </c>
      <c r="DL1521" s="71">
        <v>0.3317521983707547</v>
      </c>
      <c r="DM1521" s="71">
        <v>0.20706343686231282</v>
      </c>
      <c r="DN1521" s="71">
        <v>0.27274915673410505</v>
      </c>
      <c r="DO1521" s="71">
        <v>0.32695060559718675</v>
      </c>
      <c r="DQ1521" s="71"/>
      <c r="DR1521" s="71"/>
      <c r="DS1521" s="71"/>
      <c r="DT1521" s="71"/>
      <c r="DU1521" s="71"/>
      <c r="DV1521" s="71"/>
      <c r="DW1521" s="71"/>
      <c r="DX1521" s="71"/>
      <c r="DY1521" s="71"/>
      <c r="DZ1521" s="71"/>
      <c r="EA1521" s="71"/>
      <c r="EB1521" s="71"/>
      <c r="EC1521" s="71"/>
      <c r="ED1521" s="71"/>
    </row>
    <row r="1522" spans="1:134">
      <c r="A1522" s="4">
        <v>1535</v>
      </c>
      <c r="B1522" s="46" t="s">
        <v>11342</v>
      </c>
      <c r="C1522" s="65" t="str">
        <f t="shared" si="51"/>
        <v>1535</v>
      </c>
      <c r="D1522" s="69">
        <v>271922.75</v>
      </c>
      <c r="E1522" s="68">
        <v>3032455.5200000005</v>
      </c>
      <c r="F1522" s="68">
        <v>38242.610000000073</v>
      </c>
      <c r="G1522" s="69">
        <v>507002.20000000065</v>
      </c>
      <c r="H1522" s="70">
        <v>101.72337810232628</v>
      </c>
      <c r="I1522" s="70">
        <v>20.075690807066703</v>
      </c>
      <c r="J1522" s="69">
        <v>434767.52999999985</v>
      </c>
      <c r="K1522" s="69">
        <v>426403.5</v>
      </c>
      <c r="L1522" s="69">
        <v>376130.63999999996</v>
      </c>
      <c r="M1522" s="69">
        <v>485004.2899999998</v>
      </c>
      <c r="N1522" s="69">
        <v>585248.36</v>
      </c>
      <c r="O1522" s="69">
        <v>685786.03999999992</v>
      </c>
      <c r="P1522" s="69">
        <v>418692.38000000012</v>
      </c>
      <c r="Q1522" s="69">
        <v>367788.67000000004</v>
      </c>
      <c r="R1522" s="69">
        <v>667181.91000000015</v>
      </c>
      <c r="S1522" s="69">
        <v>401360.67999999988</v>
      </c>
      <c r="T1522" s="69">
        <v>476549.01000000007</v>
      </c>
      <c r="U1522" s="69">
        <v>428960.12000000005</v>
      </c>
      <c r="V1522" s="69">
        <v>271922.75</v>
      </c>
      <c r="W1522" s="70">
        <v>107.62326473672911</v>
      </c>
      <c r="X1522" s="70">
        <v>102.4949419738206</v>
      </c>
      <c r="Y1522" s="70">
        <v>101.79639298912792</v>
      </c>
      <c r="Z1522" s="71">
        <v>101.00507343579714</v>
      </c>
      <c r="AA1522" s="71">
        <v>92.283150336686873</v>
      </c>
      <c r="AB1522" s="71">
        <v>120.0148551944658</v>
      </c>
      <c r="AC1522" s="71">
        <v>104.88367204604032</v>
      </c>
      <c r="AD1522" s="71">
        <v>93.683806709079832</v>
      </c>
      <c r="AE1522" s="71">
        <v>106.21771773229705</v>
      </c>
      <c r="AF1522" s="71">
        <v>88.41116532265147</v>
      </c>
      <c r="AG1522" s="71">
        <v>110.71413366602863</v>
      </c>
      <c r="AH1522" s="71">
        <v>103.18512443866103</v>
      </c>
      <c r="AI1522" s="71">
        <v>104.16501867439403</v>
      </c>
      <c r="AJ1522" s="72">
        <v>-21.990110915990112</v>
      </c>
      <c r="AK1522" s="72">
        <v>-15.119028262583567</v>
      </c>
      <c r="AL1522" s="72">
        <v>-4.2981928182165952</v>
      </c>
      <c r="AM1522" s="72">
        <v>-19.63638286923317</v>
      </c>
      <c r="AN1522" s="72">
        <v>-20.78071383646375</v>
      </c>
      <c r="AO1522" s="71">
        <v>5.1793252745435003</v>
      </c>
      <c r="AP1522" s="71">
        <v>2.2170517892960762</v>
      </c>
      <c r="AQ1522" s="71">
        <v>14.179071579444468</v>
      </c>
      <c r="AR1522" s="71">
        <v>91.647149073697648</v>
      </c>
      <c r="AS1522" s="71">
        <v>-24.111450699734903</v>
      </c>
      <c r="AT1522" s="71">
        <v>37.305510827407005</v>
      </c>
      <c r="AU1522" s="71">
        <v>27.681024695895218</v>
      </c>
      <c r="AV1522" s="72">
        <v>16.36536592283797</v>
      </c>
      <c r="AW1522" s="73">
        <v>-122556.08000000025</v>
      </c>
      <c r="AX1522" s="73">
        <v>-75951.139999999956</v>
      </c>
      <c r="AY1522" s="73">
        <v>-16892.909999999974</v>
      </c>
      <c r="AZ1522" s="73">
        <v>-118507.98000000021</v>
      </c>
      <c r="BA1522" s="73">
        <v>-153521.69000000006</v>
      </c>
      <c r="BB1522" s="73">
        <v>44268.140000000014</v>
      </c>
      <c r="BC1522" s="73">
        <v>9081.2900000001537</v>
      </c>
      <c r="BD1522" s="73">
        <v>45673.010000000126</v>
      </c>
      <c r="BE1522" s="73">
        <v>319051.55000000016</v>
      </c>
      <c r="BF1522" s="73">
        <v>-127521.06000000011</v>
      </c>
      <c r="BG1522" s="73">
        <v>129476.99000000005</v>
      </c>
      <c r="BH1522" s="73">
        <v>92997.810000000056</v>
      </c>
      <c r="BI1522" s="73">
        <v>38242.610000000073</v>
      </c>
      <c r="BJ1522" s="71">
        <v>14.274799913117048</v>
      </c>
      <c r="BK1522" s="71">
        <v>8.4822554869680999</v>
      </c>
      <c r="BL1522" s="71">
        <v>7.5116062440821896</v>
      </c>
      <c r="BM1522" s="71">
        <v>10.118421071497336</v>
      </c>
      <c r="BN1522" s="71">
        <v>2.6877045006760714</v>
      </c>
      <c r="BO1522" s="71">
        <v>4.7162519043670201</v>
      </c>
      <c r="BP1522" s="71">
        <v>15.458876631396384</v>
      </c>
      <c r="BQ1522" s="71">
        <v>12.759712046079756</v>
      </c>
      <c r="BR1522" s="72">
        <v>9.9793821488034364</v>
      </c>
      <c r="BS1522" s="72">
        <v>9.2537066318702781</v>
      </c>
      <c r="BT1522" s="71">
        <v>13.499239600702097</v>
      </c>
      <c r="BU1522" s="71">
        <v>11.292324559495379</v>
      </c>
      <c r="BV1522" s="71">
        <v>12.200460038251157</v>
      </c>
      <c r="BW1522" s="71">
        <v>10.499288071351057</v>
      </c>
      <c r="BX1522" s="75">
        <v>5426</v>
      </c>
      <c r="BY1522" s="75">
        <v>4776</v>
      </c>
      <c r="BZ1522" s="75">
        <v>4363</v>
      </c>
      <c r="CA1522" s="75">
        <v>5793</v>
      </c>
      <c r="CB1522" s="75">
        <v>6406</v>
      </c>
      <c r="CC1522" s="75">
        <v>9360</v>
      </c>
      <c r="CD1522" s="75">
        <v>5065</v>
      </c>
      <c r="CE1522" s="75">
        <v>5025</v>
      </c>
      <c r="CF1522" s="75">
        <v>9207</v>
      </c>
      <c r="CG1522" s="75">
        <v>5461</v>
      </c>
      <c r="CH1522" s="75">
        <v>6181</v>
      </c>
      <c r="CI1522" s="75">
        <v>5928</v>
      </c>
      <c r="CJ1522" s="75">
        <v>3566</v>
      </c>
      <c r="CK1522" s="75">
        <v>40433</v>
      </c>
      <c r="CL1522" s="73">
        <v>885960.65000000014</v>
      </c>
      <c r="CM1522" s="73">
        <v>900082.14</v>
      </c>
      <c r="CN1522" s="73">
        <v>1060825.6300000004</v>
      </c>
      <c r="CO1522" s="73">
        <v>1267960.5500000003</v>
      </c>
      <c r="CP1522" s="73">
        <v>1264117.0299999998</v>
      </c>
      <c r="CQ1522" s="73">
        <v>982573.22999999963</v>
      </c>
      <c r="CR1522" s="73">
        <v>916795.47000000044</v>
      </c>
      <c r="CS1522" s="73">
        <v>1063409.03</v>
      </c>
      <c r="CT1522" s="73">
        <v>900856.15999999968</v>
      </c>
      <c r="CU1522" s="73">
        <v>857116.16999999981</v>
      </c>
      <c r="CV1522" s="73">
        <v>850504.87000000011</v>
      </c>
      <c r="CW1522" s="73">
        <v>934458.73999999964</v>
      </c>
      <c r="CX1522" s="73">
        <v>969114.63000000012</v>
      </c>
      <c r="CY1522" s="77"/>
      <c r="CZ1522" s="4">
        <v>1535</v>
      </c>
      <c r="DA1522" s="76" t="str">
        <f t="shared" si="52"/>
        <v>1535</v>
      </c>
      <c r="DB1522" s="71">
        <v>10.546036762319073</v>
      </c>
      <c r="DC1522" s="71">
        <v>11.017474606162841</v>
      </c>
      <c r="DD1522" s="71">
        <v>3.0353156730464397</v>
      </c>
      <c r="DE1522" s="71">
        <v>1.6823874423242628</v>
      </c>
      <c r="DF1522" s="71">
        <v>1.5587561069352449</v>
      </c>
      <c r="DG1522" s="71">
        <v>1.0098674669589631</v>
      </c>
      <c r="DH1522" s="71">
        <v>1.3028010076287142</v>
      </c>
      <c r="DI1522" s="71">
        <v>1.0620464554792679</v>
      </c>
      <c r="DJ1522" s="71">
        <v>0.4146626407363706</v>
      </c>
      <c r="DK1522" s="71">
        <v>0.29828839852242128</v>
      </c>
      <c r="DL1522" s="71">
        <v>0.89594567291284077</v>
      </c>
      <c r="DM1522" s="71">
        <v>0.65864387876773822</v>
      </c>
      <c r="DN1522" s="71">
        <v>0.55629666200345962</v>
      </c>
      <c r="DO1522" s="71">
        <v>0.72308406324197128</v>
      </c>
      <c r="DQ1522" s="71"/>
      <c r="DR1522" s="71"/>
      <c r="DS1522" s="71"/>
      <c r="DT1522" s="71"/>
      <c r="DU1522" s="71"/>
      <c r="DV1522" s="71"/>
      <c r="DW1522" s="71"/>
      <c r="DX1522" s="71"/>
      <c r="DY1522" s="71"/>
      <c r="DZ1522" s="71"/>
      <c r="EA1522" s="71"/>
      <c r="EB1522" s="71"/>
      <c r="EC1522" s="71"/>
      <c r="ED1522" s="71"/>
    </row>
    <row r="1523" spans="1:134">
      <c r="A1523" s="4">
        <v>1568</v>
      </c>
      <c r="B1523" s="46" t="s">
        <v>11348</v>
      </c>
      <c r="C1523" s="65" t="str">
        <f t="shared" si="51"/>
        <v>1568</v>
      </c>
      <c r="D1523" s="69">
        <v>308552.77</v>
      </c>
      <c r="E1523" s="68">
        <v>3346964.0100000007</v>
      </c>
      <c r="F1523" s="68">
        <v>140945.15000000005</v>
      </c>
      <c r="G1523" s="69">
        <v>1306982.8700000003</v>
      </c>
      <c r="H1523" s="70">
        <v>133.87940250144175</v>
      </c>
      <c r="I1523" s="70">
        <v>64.068380063552951</v>
      </c>
      <c r="J1523" s="69">
        <v>310232.80999999994</v>
      </c>
      <c r="K1523" s="69">
        <v>346075.17</v>
      </c>
      <c r="L1523" s="69">
        <v>336674.7699999999</v>
      </c>
      <c r="M1523" s="69">
        <v>397925.78</v>
      </c>
      <c r="N1523" s="69">
        <v>592208.09</v>
      </c>
      <c r="O1523" s="69">
        <v>674849.96999999986</v>
      </c>
      <c r="P1523" s="69">
        <v>424035.37999999989</v>
      </c>
      <c r="Q1523" s="69">
        <v>390791.46999999991</v>
      </c>
      <c r="R1523" s="69">
        <v>619089.28999999992</v>
      </c>
      <c r="S1523" s="69">
        <v>510553.38</v>
      </c>
      <c r="T1523" s="69">
        <v>567174.99000000022</v>
      </c>
      <c r="U1523" s="69">
        <v>526766.7300000001</v>
      </c>
      <c r="V1523" s="69">
        <v>308552.77</v>
      </c>
      <c r="W1523" s="70">
        <v>96.884603740282088</v>
      </c>
      <c r="X1523" s="70">
        <v>109.53611015657967</v>
      </c>
      <c r="Y1523" s="70">
        <v>99.399871188543727</v>
      </c>
      <c r="Z1523" s="71">
        <v>104.52043912782007</v>
      </c>
      <c r="AA1523" s="71">
        <v>109.21630480370767</v>
      </c>
      <c r="AB1523" s="71">
        <v>130.50230778504513</v>
      </c>
      <c r="AC1523" s="71">
        <v>120.89544322193866</v>
      </c>
      <c r="AD1523" s="71">
        <v>106.81699659402415</v>
      </c>
      <c r="AE1523" s="71">
        <v>134.43255143705639</v>
      </c>
      <c r="AF1523" s="71">
        <v>148.18642136480474</v>
      </c>
      <c r="AG1523" s="71">
        <v>145.4807121043913</v>
      </c>
      <c r="AH1523" s="71">
        <v>132.03393095327226</v>
      </c>
      <c r="AI1523" s="71">
        <v>162.81899367325002</v>
      </c>
      <c r="AJ1523" s="72">
        <v>-8.687922705996554</v>
      </c>
      <c r="AK1523" s="72">
        <v>-13.183807781531609</v>
      </c>
      <c r="AL1523" s="72">
        <v>-0.16511501784282068</v>
      </c>
      <c r="AM1523" s="72">
        <v>-20.834958624870346</v>
      </c>
      <c r="AN1523" s="72">
        <v>1.8829017416147176</v>
      </c>
      <c r="AO1523" s="71">
        <v>27.705475678364742</v>
      </c>
      <c r="AP1523" s="71">
        <v>21.268316136594834</v>
      </c>
      <c r="AQ1523" s="71">
        <v>31.423804881565999</v>
      </c>
      <c r="AR1523" s="71">
        <v>98.447743807896984</v>
      </c>
      <c r="AS1523" s="71">
        <v>46.625668997622682</v>
      </c>
      <c r="AT1523" s="71">
        <v>87.682293472868665</v>
      </c>
      <c r="AU1523" s="71">
        <v>100.30144076708893</v>
      </c>
      <c r="AV1523" s="72">
        <v>84.092328260493218</v>
      </c>
      <c r="AW1523" s="73">
        <v>-29517.220000000088</v>
      </c>
      <c r="AX1523" s="73">
        <v>-52554.579999999958</v>
      </c>
      <c r="AY1523" s="73">
        <v>-556.8200000001234</v>
      </c>
      <c r="AZ1523" s="73">
        <v>-104727.62999999989</v>
      </c>
      <c r="BA1523" s="73">
        <v>10976.589999999851</v>
      </c>
      <c r="BB1523" s="73">
        <v>160964.44999999995</v>
      </c>
      <c r="BC1523" s="73">
        <v>74368.299999999988</v>
      </c>
      <c r="BD1523" s="73">
        <v>93439.349999999977</v>
      </c>
      <c r="BE1523" s="73">
        <v>307123.3899999999</v>
      </c>
      <c r="BF1523" s="73">
        <v>162351.47000000003</v>
      </c>
      <c r="BG1523" s="73">
        <v>264975.4700000002</v>
      </c>
      <c r="BH1523" s="73">
        <v>263779.74000000011</v>
      </c>
      <c r="BI1523" s="73">
        <v>140945.15000000005</v>
      </c>
      <c r="BJ1523" s="71">
        <v>18.06974970082485</v>
      </c>
      <c r="BK1523" s="71">
        <v>9.5860787049033398</v>
      </c>
      <c r="BL1523" s="71">
        <v>14.885671496847451</v>
      </c>
      <c r="BM1523" s="71">
        <v>17.010630397384034</v>
      </c>
      <c r="BN1523" s="71">
        <v>6.8187370957193689</v>
      </c>
      <c r="BO1523" s="71">
        <v>9.1793516788939211</v>
      </c>
      <c r="BP1523" s="71">
        <v>20.481736168892287</v>
      </c>
      <c r="BQ1523" s="71">
        <v>21.655564164316147</v>
      </c>
      <c r="BR1523" s="72">
        <v>18.759951152769521</v>
      </c>
      <c r="BS1523" s="72">
        <v>17.333561313157102</v>
      </c>
      <c r="BT1523" s="71">
        <v>18.130839197198821</v>
      </c>
      <c r="BU1523" s="71">
        <v>18.336566120566864</v>
      </c>
      <c r="BV1523" s="71">
        <v>15.969091583812382</v>
      </c>
      <c r="BW1523" s="71">
        <v>17.384593312194479</v>
      </c>
      <c r="BX1523" s="75">
        <v>4509</v>
      </c>
      <c r="BY1523" s="75">
        <v>5031</v>
      </c>
      <c r="BZ1523" s="75">
        <v>5325</v>
      </c>
      <c r="CA1523" s="75">
        <v>5986</v>
      </c>
      <c r="CB1523" s="75">
        <v>8539</v>
      </c>
      <c r="CC1523" s="75">
        <v>10072</v>
      </c>
      <c r="CD1523" s="75">
        <v>7311</v>
      </c>
      <c r="CE1523" s="75">
        <v>7256</v>
      </c>
      <c r="CF1523" s="75">
        <v>10543</v>
      </c>
      <c r="CG1523" s="75">
        <v>8928</v>
      </c>
      <c r="CH1523" s="75">
        <v>9175</v>
      </c>
      <c r="CI1523" s="75">
        <v>8817</v>
      </c>
      <c r="CJ1523" s="75">
        <v>4741</v>
      </c>
      <c r="CK1523" s="75">
        <v>56771</v>
      </c>
      <c r="CL1523" s="73">
        <v>837237.22999999963</v>
      </c>
      <c r="CM1523" s="73">
        <v>814880.23999999976</v>
      </c>
      <c r="CN1523" s="73">
        <v>872371.94</v>
      </c>
      <c r="CO1523" s="73">
        <v>871604.2300000001</v>
      </c>
      <c r="CP1523" s="73">
        <v>777752.95</v>
      </c>
      <c r="CQ1523" s="73">
        <v>527155.11000000022</v>
      </c>
      <c r="CR1523" s="73">
        <v>620311.61</v>
      </c>
      <c r="CS1523" s="73">
        <v>632663.84999999986</v>
      </c>
      <c r="CT1523" s="73">
        <v>566218.05000000005</v>
      </c>
      <c r="CU1523" s="73">
        <v>573382.42999999993</v>
      </c>
      <c r="CV1523" s="73">
        <v>520065.1700000001</v>
      </c>
      <c r="CW1523" s="73">
        <v>634292.80999999982</v>
      </c>
      <c r="CX1523" s="73">
        <v>629592.94000000018</v>
      </c>
      <c r="CY1523" s="77"/>
      <c r="CZ1523" s="4">
        <v>1568</v>
      </c>
      <c r="DA1523" s="76" t="str">
        <f t="shared" si="52"/>
        <v>1568</v>
      </c>
      <c r="DB1523" s="71">
        <v>1.7567979416418311</v>
      </c>
      <c r="DC1523" s="71">
        <v>2.2091553835355491</v>
      </c>
      <c r="DD1523" s="71">
        <v>1.375087939803741</v>
      </c>
      <c r="DE1523" s="71">
        <v>1.0125881704793009</v>
      </c>
      <c r="DF1523" s="71">
        <v>0.88307529346849123</v>
      </c>
      <c r="DG1523" s="71">
        <v>0.71086284583647663</v>
      </c>
      <c r="DH1523" s="71">
        <v>0.76090002991701855</v>
      </c>
      <c r="DI1523" s="71">
        <v>1.362606497186805</v>
      </c>
      <c r="DJ1523" s="71">
        <v>0.41578883287658119</v>
      </c>
      <c r="DK1523" s="71">
        <v>0.4517110282617442</v>
      </c>
      <c r="DL1523" s="71">
        <v>1.0932408375329699</v>
      </c>
      <c r="DM1523" s="71">
        <v>0.54207693461664042</v>
      </c>
      <c r="DN1523" s="71">
        <v>0.46285072997323767</v>
      </c>
      <c r="DO1523" s="71">
        <v>0.71509364240575457</v>
      </c>
      <c r="DQ1523" s="71"/>
      <c r="DR1523" s="71"/>
      <c r="DS1523" s="71"/>
      <c r="DT1523" s="71"/>
      <c r="DU1523" s="71"/>
      <c r="DV1523" s="71"/>
      <c r="DW1523" s="71"/>
      <c r="DX1523" s="71"/>
      <c r="DY1523" s="71"/>
      <c r="DZ1523" s="71"/>
      <c r="EA1523" s="71"/>
      <c r="EB1523" s="71"/>
      <c r="EC1523" s="71"/>
      <c r="ED1523" s="71"/>
    </row>
    <row r="1524" spans="1:134">
      <c r="A1524" s="4">
        <v>5351</v>
      </c>
      <c r="B1524" s="46" t="s">
        <v>11354</v>
      </c>
      <c r="C1524" s="65" t="str">
        <f t="shared" si="51"/>
        <v>5351</v>
      </c>
      <c r="D1524" s="69">
        <v>173232.16999999998</v>
      </c>
      <c r="E1524" s="68">
        <v>1864854.1999999995</v>
      </c>
      <c r="F1524" s="68">
        <v>32443.73000000004</v>
      </c>
      <c r="G1524" s="69">
        <v>240890.89999999991</v>
      </c>
      <c r="H1524" s="70">
        <v>94.808214428546677</v>
      </c>
      <c r="I1524" s="70">
        <v>14.833518713138405</v>
      </c>
      <c r="J1524" s="69">
        <v>256910.27999999991</v>
      </c>
      <c r="K1524" s="69">
        <v>226254.74000000002</v>
      </c>
      <c r="L1524" s="69">
        <v>213013.08999999997</v>
      </c>
      <c r="M1524" s="69">
        <v>263322.08999999997</v>
      </c>
      <c r="N1524" s="69">
        <v>376048.07999999996</v>
      </c>
      <c r="O1524" s="69">
        <v>417609.24999999994</v>
      </c>
      <c r="P1524" s="69">
        <v>269177.28999999992</v>
      </c>
      <c r="Q1524" s="69">
        <v>227159.81000000003</v>
      </c>
      <c r="R1524" s="69">
        <v>350762.54000000004</v>
      </c>
      <c r="S1524" s="69">
        <v>267055.08999999997</v>
      </c>
      <c r="T1524" s="69">
        <v>312706.23</v>
      </c>
      <c r="U1524" s="69">
        <v>264761.07</v>
      </c>
      <c r="V1524" s="69">
        <v>173232.16999999998</v>
      </c>
      <c r="W1524" s="70">
        <v>103.77337280511436</v>
      </c>
      <c r="X1524" s="70">
        <v>93.701736851310571</v>
      </c>
      <c r="Y1524" s="70">
        <v>87.658783253244948</v>
      </c>
      <c r="Z1524" s="71">
        <v>90.835937156035797</v>
      </c>
      <c r="AA1524" s="71">
        <v>97.130589907549876</v>
      </c>
      <c r="AB1524" s="71">
        <v>106.45784664606077</v>
      </c>
      <c r="AC1524" s="71">
        <v>92.780173230923651</v>
      </c>
      <c r="AD1524" s="71">
        <v>84.420346231705963</v>
      </c>
      <c r="AE1524" s="71">
        <v>95.066633595411716</v>
      </c>
      <c r="AF1524" s="71">
        <v>106.16129278480422</v>
      </c>
      <c r="AG1524" s="71">
        <v>94.053350412864916</v>
      </c>
      <c r="AH1524" s="71">
        <v>93.523994344625933</v>
      </c>
      <c r="AI1524" s="71">
        <v>100.90581037945181</v>
      </c>
      <c r="AJ1524" s="72">
        <v>-8.0296464183903566</v>
      </c>
      <c r="AK1524" s="72">
        <v>-31.29396847168281</v>
      </c>
      <c r="AL1524" s="72">
        <v>-25.810986717674012</v>
      </c>
      <c r="AM1524" s="72">
        <v>-21.257767106653169</v>
      </c>
      <c r="AN1524" s="72">
        <v>-26.774101418416574</v>
      </c>
      <c r="AO1524" s="71">
        <v>-9.6260064623332031</v>
      </c>
      <c r="AP1524" s="71">
        <v>-4.9660924161980757</v>
      </c>
      <c r="AQ1524" s="71">
        <v>5.386837193438021</v>
      </c>
      <c r="AR1524" s="71">
        <v>66.083272383069897</v>
      </c>
      <c r="AS1524" s="71">
        <v>-7.9630200705374747</v>
      </c>
      <c r="AT1524" s="71">
        <v>20.15871008601804</v>
      </c>
      <c r="AU1524" s="71">
        <v>18.843585129655494</v>
      </c>
      <c r="AV1524" s="72">
        <v>23.044313865541845</v>
      </c>
      <c r="AW1524" s="73">
        <v>-22430.040000000154</v>
      </c>
      <c r="AX1524" s="73">
        <v>-103053.67000000001</v>
      </c>
      <c r="AY1524" s="73">
        <v>-74109.060000000056</v>
      </c>
      <c r="AZ1524" s="73">
        <v>-71088.150000000023</v>
      </c>
      <c r="BA1524" s="73">
        <v>-137497.10999999999</v>
      </c>
      <c r="BB1524" s="73">
        <v>-38914.29999999993</v>
      </c>
      <c r="BC1524" s="73">
        <v>-14066.130000000121</v>
      </c>
      <c r="BD1524" s="73">
        <v>11611.250000000058</v>
      </c>
      <c r="BE1524" s="73">
        <v>139565.75000000009</v>
      </c>
      <c r="BF1524" s="73">
        <v>-23105.549999999988</v>
      </c>
      <c r="BG1524" s="73">
        <v>52461.899999999936</v>
      </c>
      <c r="BH1524" s="73">
        <v>41979.949999999983</v>
      </c>
      <c r="BI1524" s="73">
        <v>32443.73000000004</v>
      </c>
      <c r="BJ1524" s="71">
        <v>11.053670866787726</v>
      </c>
      <c r="BK1524" s="71">
        <v>10.478469042223615</v>
      </c>
      <c r="BL1524" s="71">
        <v>7.973398760959304</v>
      </c>
      <c r="BM1524" s="71">
        <v>9.2455815177666789</v>
      </c>
      <c r="BN1524" s="71">
        <v>-3.1411690432392296</v>
      </c>
      <c r="BO1524" s="71">
        <v>7.5685936858206162</v>
      </c>
      <c r="BP1524" s="71">
        <v>13.737623576676935</v>
      </c>
      <c r="BQ1524" s="71">
        <v>14.489115151215234</v>
      </c>
      <c r="BR1524" s="72">
        <v>9.2684528445299339</v>
      </c>
      <c r="BS1524" s="72">
        <v>9.1080991068571073</v>
      </c>
      <c r="BT1524" s="71">
        <v>10.640529334739234</v>
      </c>
      <c r="BU1524" s="71">
        <v>10.475139982051731</v>
      </c>
      <c r="BV1524" s="71">
        <v>6.9893584416588244</v>
      </c>
      <c r="BW1524" s="71">
        <v>9.3490070923576436</v>
      </c>
      <c r="BX1524" s="75">
        <v>5333</v>
      </c>
      <c r="BY1524" s="75">
        <v>5014</v>
      </c>
      <c r="BZ1524" s="75">
        <v>4803</v>
      </c>
      <c r="CA1524" s="75">
        <v>5236</v>
      </c>
      <c r="CB1524" s="75">
        <v>6635</v>
      </c>
      <c r="CC1524" s="75">
        <v>8701</v>
      </c>
      <c r="CD1524" s="75">
        <v>5675</v>
      </c>
      <c r="CE1524" s="75">
        <v>5286</v>
      </c>
      <c r="CF1524" s="75">
        <v>7564</v>
      </c>
      <c r="CG1524" s="75">
        <v>5845</v>
      </c>
      <c r="CH1524" s="75">
        <v>6478</v>
      </c>
      <c r="CI1524" s="75">
        <v>6407</v>
      </c>
      <c r="CJ1524" s="75">
        <v>3725</v>
      </c>
      <c r="CK1524" s="75">
        <v>40980</v>
      </c>
      <c r="CL1524" s="73">
        <v>560301.32000000007</v>
      </c>
      <c r="CM1524" s="73">
        <v>604442.93000000005</v>
      </c>
      <c r="CN1524" s="73">
        <v>579813.18999999994</v>
      </c>
      <c r="CO1524" s="73">
        <v>666256.16999999981</v>
      </c>
      <c r="CP1524" s="73">
        <v>711484.41999999981</v>
      </c>
      <c r="CQ1524" s="73">
        <v>577478.16999999993</v>
      </c>
      <c r="CR1524" s="73">
        <v>598148.09</v>
      </c>
      <c r="CS1524" s="73">
        <v>646131.41999999981</v>
      </c>
      <c r="CT1524" s="73">
        <v>599315.8899999999</v>
      </c>
      <c r="CU1524" s="73">
        <v>570824.1399999999</v>
      </c>
      <c r="CV1524" s="73">
        <v>568251.74</v>
      </c>
      <c r="CW1524" s="73">
        <v>543117.84999999986</v>
      </c>
      <c r="CX1524" s="73">
        <v>609622.11</v>
      </c>
      <c r="CY1524" s="77"/>
      <c r="CZ1524" s="4">
        <v>5351</v>
      </c>
      <c r="DA1524" s="76" t="str">
        <f t="shared" si="52"/>
        <v>5351</v>
      </c>
      <c r="DB1524" s="71">
        <v>9.6486402924465065</v>
      </c>
      <c r="DC1524" s="71">
        <v>4.2617953269961202</v>
      </c>
      <c r="DD1524" s="71">
        <v>1.9124849924628133</v>
      </c>
      <c r="DE1524" s="71">
        <v>1.3702886028713432</v>
      </c>
      <c r="DF1524" s="71">
        <v>3.1848731182195866</v>
      </c>
      <c r="DG1524" s="71">
        <v>0.36118297401719812</v>
      </c>
      <c r="DH1524" s="71">
        <v>0.18168806873791879</v>
      </c>
      <c r="DI1524" s="71">
        <v>0.13858671297100877</v>
      </c>
      <c r="DJ1524" s="71">
        <v>0.42743277474138092</v>
      </c>
      <c r="DK1524" s="71">
        <v>0.14494402987444605</v>
      </c>
      <c r="DL1524" s="71">
        <v>5.2924008228920884E-2</v>
      </c>
      <c r="DM1524" s="71">
        <v>3.2256462013099167E-2</v>
      </c>
      <c r="DN1524" s="72">
        <v>4.733165984077891E-2</v>
      </c>
      <c r="DO1524" s="71">
        <v>0.16190854030951779</v>
      </c>
      <c r="DQ1524" s="71"/>
      <c r="DR1524" s="71"/>
      <c r="DS1524" s="71"/>
      <c r="DT1524" s="71"/>
      <c r="DU1524" s="71"/>
      <c r="DV1524" s="71"/>
      <c r="DW1524" s="71"/>
      <c r="DX1524" s="71"/>
      <c r="DY1524" s="71"/>
      <c r="DZ1524" s="71"/>
      <c r="EA1524" s="71"/>
      <c r="EB1524" s="71"/>
      <c r="EC1524" s="71"/>
      <c r="ED1524" s="71"/>
    </row>
    <row r="1525" spans="1:134">
      <c r="A1525" s="4">
        <v>5388</v>
      </c>
      <c r="B1525" s="46" t="s">
        <v>11361</v>
      </c>
      <c r="C1525" s="65" t="str">
        <f t="shared" si="51"/>
        <v>5388</v>
      </c>
      <c r="D1525" s="69">
        <v>117433.30999999998</v>
      </c>
      <c r="E1525" s="68">
        <v>1356732.8800000001</v>
      </c>
      <c r="F1525" s="68">
        <v>18107.569999999992</v>
      </c>
      <c r="G1525" s="69">
        <v>202057.79000000027</v>
      </c>
      <c r="H1525" s="70">
        <v>95.750984130693993</v>
      </c>
      <c r="I1525" s="70">
        <v>17.499103578999041</v>
      </c>
      <c r="J1525" s="69">
        <v>170417.75999999995</v>
      </c>
      <c r="K1525" s="69">
        <v>157704.33999999997</v>
      </c>
      <c r="L1525" s="69">
        <v>146813.51999999996</v>
      </c>
      <c r="M1525" s="69">
        <v>164073.97</v>
      </c>
      <c r="N1525" s="69">
        <v>263149.93000000005</v>
      </c>
      <c r="O1525" s="69">
        <v>260582.97999999998</v>
      </c>
      <c r="P1525" s="69">
        <v>178627.94</v>
      </c>
      <c r="Q1525" s="69">
        <v>172773.9</v>
      </c>
      <c r="R1525" s="69">
        <v>311570.63</v>
      </c>
      <c r="S1525" s="69">
        <v>173465.88999999993</v>
      </c>
      <c r="T1525" s="69">
        <v>203212.88999999996</v>
      </c>
      <c r="U1525" s="69">
        <v>199648.31999999995</v>
      </c>
      <c r="V1525" s="69">
        <v>117433.30999999998</v>
      </c>
      <c r="W1525" s="70">
        <v>98.698595408208988</v>
      </c>
      <c r="X1525" s="70">
        <v>97.39286235445374</v>
      </c>
      <c r="Y1525" s="70">
        <v>91.30225088514446</v>
      </c>
      <c r="Z1525" s="71">
        <v>79.853980792776525</v>
      </c>
      <c r="AA1525" s="71">
        <v>130.96518781142035</v>
      </c>
      <c r="AB1525" s="71">
        <v>111.82492199004903</v>
      </c>
      <c r="AC1525" s="71">
        <v>91.249266103618695</v>
      </c>
      <c r="AD1525" s="71">
        <v>96.800139861475103</v>
      </c>
      <c r="AE1525" s="71">
        <v>102.47844996719262</v>
      </c>
      <c r="AF1525" s="71">
        <v>93.113994928621239</v>
      </c>
      <c r="AG1525" s="71">
        <v>93.305280406870423</v>
      </c>
      <c r="AH1525" s="71">
        <v>93.835634990662214</v>
      </c>
      <c r="AI1525" s="71">
        <v>96.408029840904547</v>
      </c>
      <c r="AJ1525" s="72">
        <v>3.5004906650950574</v>
      </c>
      <c r="AK1525" s="72">
        <v>-10.761468915204508</v>
      </c>
      <c r="AL1525" s="72">
        <v>-24.849358081689321</v>
      </c>
      <c r="AM1525" s="72">
        <v>-27.226489750635551</v>
      </c>
      <c r="AN1525" s="72">
        <v>7.547327273490434</v>
      </c>
      <c r="AO1525" s="71">
        <v>-1.690090174108938</v>
      </c>
      <c r="AP1525" s="71">
        <v>-1.7020170386602751</v>
      </c>
      <c r="AQ1525" s="71">
        <v>22.863589293722054</v>
      </c>
      <c r="AR1525" s="71">
        <v>96.876179054153354</v>
      </c>
      <c r="AS1525" s="71">
        <v>-27.412220980059953</v>
      </c>
      <c r="AT1525" s="71">
        <v>20.648980283929831</v>
      </c>
      <c r="AU1525" s="71">
        <v>19.30579398987744</v>
      </c>
      <c r="AV1525" s="72">
        <v>18.230490907996245</v>
      </c>
      <c r="AW1525" s="73">
        <v>5763.6999999999534</v>
      </c>
      <c r="AX1525" s="73">
        <v>-19017.910000000033</v>
      </c>
      <c r="AY1525" s="73">
        <v>-48545.450000000041</v>
      </c>
      <c r="AZ1525" s="73">
        <v>-61384.399999999936</v>
      </c>
      <c r="BA1525" s="73">
        <v>18467.020000000048</v>
      </c>
      <c r="BB1525" s="73">
        <v>-507.15999999997439</v>
      </c>
      <c r="BC1525" s="73">
        <v>-3092.9200000000419</v>
      </c>
      <c r="BD1525" s="73">
        <v>32151.359999999986</v>
      </c>
      <c r="BE1525" s="73">
        <v>153313.48000000001</v>
      </c>
      <c r="BF1525" s="73">
        <v>-65508.070000000094</v>
      </c>
      <c r="BG1525" s="73">
        <v>34779.729999999923</v>
      </c>
      <c r="BH1525" s="73">
        <v>32306.639999999927</v>
      </c>
      <c r="BI1525" s="73">
        <v>18107.569999999992</v>
      </c>
      <c r="BJ1525" s="71">
        <v>3.0332268356688989</v>
      </c>
      <c r="BK1525" s="71">
        <v>11.229676991019636</v>
      </c>
      <c r="BL1525" s="71">
        <v>11.049084321420914</v>
      </c>
      <c r="BM1525" s="71">
        <v>7.8300488251767195</v>
      </c>
      <c r="BN1525" s="71">
        <v>-2.9415328848623696</v>
      </c>
      <c r="BO1525" s="71">
        <v>4.568604678646464</v>
      </c>
      <c r="BP1525" s="71">
        <v>12.02494933925875</v>
      </c>
      <c r="BQ1525" s="71">
        <v>10.180937012226533</v>
      </c>
      <c r="BR1525" s="72">
        <v>9.8277084965608683</v>
      </c>
      <c r="BS1525" s="72">
        <v>8.1313068092951575</v>
      </c>
      <c r="BT1525" s="71">
        <v>11.93432380115078</v>
      </c>
      <c r="BU1525" s="71">
        <v>10.720105511997394</v>
      </c>
      <c r="BV1525" s="71">
        <v>8.4206455063704695</v>
      </c>
      <c r="BW1525" s="71">
        <v>8.799566199928913</v>
      </c>
      <c r="BX1525" s="75">
        <v>3955</v>
      </c>
      <c r="BY1525" s="75">
        <v>3671</v>
      </c>
      <c r="BZ1525" s="75">
        <v>3282</v>
      </c>
      <c r="CA1525" s="75">
        <v>3518</v>
      </c>
      <c r="CB1525" s="75">
        <v>4995</v>
      </c>
      <c r="CC1525" s="75">
        <v>5284</v>
      </c>
      <c r="CD1525" s="75">
        <v>3763</v>
      </c>
      <c r="CE1525" s="75">
        <v>3942</v>
      </c>
      <c r="CF1525" s="75">
        <v>6394</v>
      </c>
      <c r="CG1525" s="75">
        <v>4107</v>
      </c>
      <c r="CH1525" s="75">
        <v>4667</v>
      </c>
      <c r="CI1525" s="75">
        <v>4658</v>
      </c>
      <c r="CJ1525" s="75">
        <v>2649</v>
      </c>
      <c r="CK1525" s="75">
        <v>30180</v>
      </c>
      <c r="CL1525" s="73">
        <v>429087</v>
      </c>
      <c r="CM1525" s="73">
        <v>448061.19</v>
      </c>
      <c r="CN1525" s="73">
        <v>484989.18000000011</v>
      </c>
      <c r="CO1525" s="73">
        <v>423552.11999999994</v>
      </c>
      <c r="CP1525" s="73">
        <v>564140.13</v>
      </c>
      <c r="CQ1525" s="73">
        <v>443364.70999999996</v>
      </c>
      <c r="CR1525" s="73">
        <v>447735.93999999989</v>
      </c>
      <c r="CS1525" s="73">
        <v>489695.67999999993</v>
      </c>
      <c r="CT1525" s="73">
        <v>415680.63000000012</v>
      </c>
      <c r="CU1525" s="73">
        <v>422056.35999999993</v>
      </c>
      <c r="CV1525" s="73">
        <v>499516.57</v>
      </c>
      <c r="CW1525" s="73">
        <v>499373.64999999997</v>
      </c>
      <c r="CX1525" s="73">
        <v>457563.72999999992</v>
      </c>
      <c r="CY1525" s="77"/>
      <c r="CZ1525" s="4">
        <v>5388</v>
      </c>
      <c r="DA1525" s="76" t="str">
        <f t="shared" si="52"/>
        <v>5388</v>
      </c>
      <c r="DB1525" s="71">
        <v>2.4468564736018372</v>
      </c>
      <c r="DC1525" s="71">
        <v>3.1242615105477394</v>
      </c>
      <c r="DD1525" s="71">
        <v>2.3382539969558858</v>
      </c>
      <c r="DE1525" s="71">
        <v>0.95154299847000512</v>
      </c>
      <c r="DF1525" s="71">
        <v>1.1365015570236439</v>
      </c>
      <c r="DG1525" s="71">
        <v>0.61316162638860472</v>
      </c>
      <c r="DH1525" s="71">
        <v>0.84030562325829661</v>
      </c>
      <c r="DI1525" s="71">
        <v>0.4411383363095312</v>
      </c>
      <c r="DJ1525" s="71">
        <v>0.79010664074365011</v>
      </c>
      <c r="DK1525" s="71">
        <v>0.21218124476088257</v>
      </c>
      <c r="DL1525" s="71">
        <v>0.41563210987878901</v>
      </c>
      <c r="DM1525" s="71">
        <v>0.22039967566602892</v>
      </c>
      <c r="DN1525" s="71">
        <v>4.2580565589869931E-2</v>
      </c>
      <c r="DO1525" s="71">
        <v>0.47151981528147596</v>
      </c>
      <c r="DQ1525" s="71"/>
      <c r="DR1525" s="71"/>
      <c r="DS1525" s="71"/>
      <c r="DT1525" s="71"/>
      <c r="DU1525" s="71"/>
      <c r="DV1525" s="71"/>
      <c r="DW1525" s="71"/>
      <c r="DX1525" s="71"/>
      <c r="DY1525" s="71"/>
      <c r="DZ1525" s="71"/>
      <c r="EA1525" s="71"/>
      <c r="EB1525" s="71"/>
      <c r="EC1525" s="71"/>
      <c r="ED1525" s="71"/>
    </row>
    <row r="1526" spans="1:134">
      <c r="A1526" s="4">
        <v>5442</v>
      </c>
      <c r="B1526" s="46" t="s">
        <v>11368</v>
      </c>
      <c r="C1526" s="65" t="str">
        <f t="shared" si="51"/>
        <v>5442</v>
      </c>
      <c r="D1526" s="69">
        <v>0</v>
      </c>
      <c r="E1526" s="68">
        <v>451231.12000000011</v>
      </c>
      <c r="F1526" s="68">
        <v>-45662.130000000005</v>
      </c>
      <c r="G1526" s="69">
        <v>-158999.40999999968</v>
      </c>
      <c r="H1526" s="70">
        <v>87.857603830196524</v>
      </c>
      <c r="I1526" s="70">
        <v>-26.055630156688448</v>
      </c>
      <c r="J1526" s="69">
        <v>81485.78</v>
      </c>
      <c r="K1526" s="69">
        <v>92974.080000000016</v>
      </c>
      <c r="L1526" s="69">
        <v>102034.19999999997</v>
      </c>
      <c r="M1526" s="69">
        <v>102193.75999999998</v>
      </c>
      <c r="N1526" s="69">
        <v>131548.21999999994</v>
      </c>
      <c r="O1526" s="69">
        <v>192393.66</v>
      </c>
      <c r="P1526" s="69">
        <v>81449.100000000006</v>
      </c>
      <c r="Q1526" s="69">
        <v>84556.309999999983</v>
      </c>
      <c r="R1526" s="69">
        <v>188070.74999999997</v>
      </c>
      <c r="S1526" s="69">
        <v>97154.959999999977</v>
      </c>
      <c r="T1526" s="69">
        <v>0</v>
      </c>
      <c r="U1526" s="69">
        <v>0</v>
      </c>
      <c r="V1526" s="69">
        <v>0</v>
      </c>
      <c r="W1526" s="70">
        <v>93.378852409469914</v>
      </c>
      <c r="X1526" s="70">
        <v>110.58692173455063</v>
      </c>
      <c r="Y1526" s="70">
        <v>130.80456456449065</v>
      </c>
      <c r="Z1526" s="71">
        <v>87.160783972298987</v>
      </c>
      <c r="AA1526" s="71">
        <v>115.55579792393269</v>
      </c>
      <c r="AB1526" s="71">
        <v>105.88570035784217</v>
      </c>
      <c r="AC1526" s="71">
        <v>78.661479542298906</v>
      </c>
      <c r="AD1526" s="71">
        <v>96.62981168695093</v>
      </c>
      <c r="AE1526" s="71">
        <v>93.913405903217239</v>
      </c>
      <c r="AF1526" s="71">
        <v>99.478494108670318</v>
      </c>
      <c r="AG1526" s="71">
        <v>0</v>
      </c>
      <c r="AH1526" s="71">
        <v>0</v>
      </c>
      <c r="AI1526" s="71">
        <v>0</v>
      </c>
      <c r="AJ1526" s="72">
        <v>-9.603984153641921</v>
      </c>
      <c r="AK1526" s="72">
        <v>-8.7738942889194149</v>
      </c>
      <c r="AL1526" s="72">
        <v>-1.6906337470224853</v>
      </c>
      <c r="AM1526" s="72">
        <v>-10.225342877553611</v>
      </c>
      <c r="AN1526" s="72">
        <v>-3.2428820404076242</v>
      </c>
      <c r="AO1526" s="71">
        <v>5.6207402050965083</v>
      </c>
      <c r="AP1526" s="71">
        <v>-19.595634127958363</v>
      </c>
      <c r="AQ1526" s="71">
        <v>24.90433086556747</v>
      </c>
      <c r="AR1526" s="71">
        <v>106.88376670177963</v>
      </c>
      <c r="AS1526" s="71">
        <v>-33.532568097247825</v>
      </c>
      <c r="AT1526" s="71">
        <v>0</v>
      </c>
      <c r="AU1526" s="71">
        <v>0</v>
      </c>
      <c r="AV1526" s="72">
        <v>0</v>
      </c>
      <c r="AW1526" s="73">
        <v>-8657.3300000000163</v>
      </c>
      <c r="AX1526" s="73">
        <v>-8942.0099999999948</v>
      </c>
      <c r="AY1526" s="73">
        <v>-1754.690000000046</v>
      </c>
      <c r="AZ1526" s="73">
        <v>-11639.880000000019</v>
      </c>
      <c r="BA1526" s="73">
        <v>-4408.9300000000512</v>
      </c>
      <c r="BB1526" s="73">
        <v>13915.010000000038</v>
      </c>
      <c r="BC1526" s="73">
        <v>-19850.249999999971</v>
      </c>
      <c r="BD1526" s="73">
        <v>16859.449999999983</v>
      </c>
      <c r="BE1526" s="73">
        <v>97164.269999999946</v>
      </c>
      <c r="BF1526" s="73">
        <v>-49014.310000000041</v>
      </c>
      <c r="BG1526" s="73">
        <v>-81730.48</v>
      </c>
      <c r="BH1526" s="73">
        <v>-76765.959999999977</v>
      </c>
      <c r="BI1526" s="73">
        <v>-45662.130000000005</v>
      </c>
      <c r="BJ1526" s="71">
        <v>12.773743308149019</v>
      </c>
      <c r="BK1526" s="71">
        <v>7.1556173577149149</v>
      </c>
      <c r="BL1526" s="71">
        <v>0.38735907035254069</v>
      </c>
      <c r="BM1526" s="71">
        <v>9.2669947992028305</v>
      </c>
      <c r="BN1526" s="71">
        <v>-4.9290093429837318</v>
      </c>
      <c r="BO1526" s="71">
        <v>-0.53418122348020125</v>
      </c>
      <c r="BP1526" s="71">
        <v>14.403142429146049</v>
      </c>
      <c r="BQ1526" s="71">
        <v>13.537138948503472</v>
      </c>
      <c r="BR1526" s="72">
        <v>11.293690350221116</v>
      </c>
      <c r="BS1526" s="72">
        <v>7.0415308981444511</v>
      </c>
      <c r="BT1526" s="71">
        <v>-3</v>
      </c>
      <c r="BU1526" s="71">
        <v>-3</v>
      </c>
      <c r="BV1526" s="71">
        <v>97</v>
      </c>
      <c r="BW1526" s="71">
        <v>9.0195223719449427</v>
      </c>
      <c r="BX1526" s="75">
        <v>2312</v>
      </c>
      <c r="BY1526" s="75">
        <v>2527</v>
      </c>
      <c r="BZ1526" s="75">
        <v>2428</v>
      </c>
      <c r="CA1526" s="75">
        <v>2644</v>
      </c>
      <c r="CB1526" s="75">
        <v>3111</v>
      </c>
      <c r="CC1526" s="75">
        <v>4088</v>
      </c>
      <c r="CD1526" s="75">
        <v>2249</v>
      </c>
      <c r="CE1526" s="75">
        <v>2284</v>
      </c>
      <c r="CF1526" s="75">
        <v>3775</v>
      </c>
      <c r="CG1526" s="75">
        <v>2522</v>
      </c>
      <c r="CH1526" s="75">
        <v>0</v>
      </c>
      <c r="CI1526" s="75">
        <v>0</v>
      </c>
      <c r="CJ1526" s="75">
        <v>0</v>
      </c>
      <c r="CK1526" s="75">
        <v>10830</v>
      </c>
      <c r="CL1526" s="73">
        <v>498019.07999999996</v>
      </c>
      <c r="CM1526" s="73">
        <v>427454.21</v>
      </c>
      <c r="CN1526" s="73">
        <v>416511.10999999993</v>
      </c>
      <c r="CO1526" s="73">
        <v>407475.83999999997</v>
      </c>
      <c r="CP1526" s="73">
        <v>536975.93999999994</v>
      </c>
      <c r="CQ1526" s="73">
        <v>442731.50000000012</v>
      </c>
      <c r="CR1526" s="73">
        <v>459557.65</v>
      </c>
      <c r="CS1526" s="73">
        <v>533274.55000000005</v>
      </c>
      <c r="CT1526" s="73">
        <v>466982.64999999991</v>
      </c>
      <c r="CU1526" s="73">
        <v>429155.03</v>
      </c>
      <c r="CV1526" s="73">
        <v>418240.12</v>
      </c>
      <c r="CW1526" s="73">
        <v>448840.98999999993</v>
      </c>
      <c r="CX1526" s="73">
        <v>355722.83000000013</v>
      </c>
      <c r="CY1526" s="77"/>
      <c r="CZ1526" s="4">
        <v>5442</v>
      </c>
      <c r="DA1526" s="76" t="str">
        <f t="shared" si="52"/>
        <v>5442</v>
      </c>
      <c r="DB1526" s="71">
        <v>3.9567375033717598</v>
      </c>
      <c r="DC1526" s="71">
        <v>0.48743752880858321</v>
      </c>
      <c r="DD1526" s="71">
        <v>0.11272143379322361</v>
      </c>
      <c r="DE1526" s="71">
        <v>0.67691630561966487</v>
      </c>
      <c r="DF1526" s="71">
        <v>0.25461475664009037</v>
      </c>
      <c r="DG1526" s="71">
        <v>0.14866656858134991</v>
      </c>
      <c r="DH1526" s="71">
        <v>0.4369403968954591</v>
      </c>
      <c r="DI1526" s="71">
        <v>0.98436468277662337</v>
      </c>
      <c r="DJ1526" s="71">
        <v>2.6321521067806632E-2</v>
      </c>
      <c r="DK1526" s="71">
        <v>0.78775768350067743</v>
      </c>
      <c r="DL1526" s="71">
        <v>0</v>
      </c>
      <c r="DM1526" s="71">
        <v>0</v>
      </c>
      <c r="DN1526" s="71">
        <v>0</v>
      </c>
      <c r="DO1526" s="71">
        <v>0.45215894740149137</v>
      </c>
      <c r="DQ1526" s="71"/>
      <c r="DR1526" s="71"/>
      <c r="DS1526" s="71"/>
      <c r="DT1526" s="71"/>
      <c r="DU1526" s="71"/>
      <c r="DV1526" s="71"/>
      <c r="DW1526" s="71"/>
      <c r="DX1526" s="71"/>
      <c r="DY1526" s="71"/>
      <c r="DZ1526" s="71"/>
      <c r="EA1526" s="71"/>
      <c r="EB1526" s="71"/>
      <c r="EC1526" s="71"/>
      <c r="ED1526" s="71"/>
    </row>
    <row r="1527" spans="1:134">
      <c r="A1527" s="4">
        <v>1542</v>
      </c>
      <c r="B1527" s="46" t="s">
        <v>11375</v>
      </c>
      <c r="C1527" s="65" t="str">
        <f t="shared" si="51"/>
        <v>1542</v>
      </c>
      <c r="D1527" s="69">
        <v>118448.91999999998</v>
      </c>
      <c r="E1527" s="68">
        <v>1518710.28</v>
      </c>
      <c r="F1527" s="68">
        <v>23529.649999999994</v>
      </c>
      <c r="G1527" s="69">
        <v>195540.0399999998</v>
      </c>
      <c r="H1527" s="70">
        <v>84.678446300922118</v>
      </c>
      <c r="I1527" s="70">
        <v>14.778146763639398</v>
      </c>
      <c r="J1527" s="69">
        <v>171196.12</v>
      </c>
      <c r="K1527" s="69">
        <v>169454.14</v>
      </c>
      <c r="L1527" s="69">
        <v>186980.09999999998</v>
      </c>
      <c r="M1527" s="69">
        <v>182684.45</v>
      </c>
      <c r="N1527" s="69">
        <v>220968.86999999994</v>
      </c>
      <c r="O1527" s="69">
        <v>263719.02999999997</v>
      </c>
      <c r="P1527" s="69">
        <v>168545.02999999994</v>
      </c>
      <c r="Q1527" s="69">
        <v>163333.41999999993</v>
      </c>
      <c r="R1527" s="69">
        <v>427513.92999999993</v>
      </c>
      <c r="S1527" s="69">
        <v>182612.39999999997</v>
      </c>
      <c r="T1527" s="69">
        <v>223466.85</v>
      </c>
      <c r="U1527" s="69">
        <v>234789.73</v>
      </c>
      <c r="V1527" s="69">
        <v>118448.91999999998</v>
      </c>
      <c r="W1527" s="70">
        <v>71.105938719845469</v>
      </c>
      <c r="X1527" s="70">
        <v>75.087272143169685</v>
      </c>
      <c r="Y1527" s="70">
        <v>89.952554695205976</v>
      </c>
      <c r="Z1527" s="71">
        <v>69.025589064624072</v>
      </c>
      <c r="AA1527" s="71">
        <v>94.972099670180327</v>
      </c>
      <c r="AB1527" s="71">
        <v>109.71090977420137</v>
      </c>
      <c r="AC1527" s="71">
        <v>59.18511052405254</v>
      </c>
      <c r="AD1527" s="71">
        <v>70.187635859198181</v>
      </c>
      <c r="AE1527" s="71">
        <v>92.197865276837717</v>
      </c>
      <c r="AF1527" s="71">
        <v>73.161297290563994</v>
      </c>
      <c r="AG1527" s="71">
        <v>96.516462843039434</v>
      </c>
      <c r="AH1527" s="71">
        <v>111.48747429734496</v>
      </c>
      <c r="AI1527" s="71">
        <v>98.222050246149024</v>
      </c>
      <c r="AJ1527" s="72">
        <v>-39.785682821211601</v>
      </c>
      <c r="AK1527" s="72">
        <v>-40.238841300176361</v>
      </c>
      <c r="AL1527" s="72">
        <v>-33.69975857051962</v>
      </c>
      <c r="AM1527" s="72">
        <v>-46.928642638392148</v>
      </c>
      <c r="AN1527" s="72">
        <v>-45.183582725285675</v>
      </c>
      <c r="AO1527" s="71">
        <v>-31.23686078688036</v>
      </c>
      <c r="AP1527" s="71">
        <v>-19.110622545021382</v>
      </c>
      <c r="AQ1527" s="71">
        <v>2.4424932574581559</v>
      </c>
      <c r="AR1527" s="71">
        <v>154.90590224179303</v>
      </c>
      <c r="AS1527" s="71">
        <v>-48.616952901827979</v>
      </c>
      <c r="AT1527" s="71">
        <v>24.933554560958093</v>
      </c>
      <c r="AU1527" s="71">
        <v>48.16058912438568</v>
      </c>
      <c r="AV1527" s="72">
        <v>24.789118163255996</v>
      </c>
      <c r="AW1527" s="73">
        <v>-113115.20000000007</v>
      </c>
      <c r="AX1527" s="73">
        <v>-114098.15999999997</v>
      </c>
      <c r="AY1527" s="73">
        <v>-95040.140000000014</v>
      </c>
      <c r="AZ1527" s="73">
        <v>-161539.73999999993</v>
      </c>
      <c r="BA1527" s="73">
        <v>-182138.2300000001</v>
      </c>
      <c r="BB1527" s="73">
        <v>-115484.2300000001</v>
      </c>
      <c r="BC1527" s="73">
        <v>-39819.820000000007</v>
      </c>
      <c r="BD1527" s="73">
        <v>3894.2899999999499</v>
      </c>
      <c r="BE1527" s="73">
        <v>259799.5199999999</v>
      </c>
      <c r="BF1527" s="73">
        <v>-172781.8600000001</v>
      </c>
      <c r="BG1527" s="73">
        <v>44598.290000000066</v>
      </c>
      <c r="BH1527" s="73">
        <v>76319.970000000059</v>
      </c>
      <c r="BI1527" s="73">
        <v>23529.649999999994</v>
      </c>
      <c r="BJ1527" s="71">
        <v>15.610718933630555</v>
      </c>
      <c r="BK1527" s="71">
        <v>13.538636232336646</v>
      </c>
      <c r="BL1527" s="71">
        <v>12.947357087350165</v>
      </c>
      <c r="BM1527" s="71">
        <v>15.958137352016024</v>
      </c>
      <c r="BN1527" s="71">
        <v>2.6697979516682935</v>
      </c>
      <c r="BO1527" s="71">
        <v>-0.38931197073323132</v>
      </c>
      <c r="BP1527" s="71">
        <v>13.513554716070358</v>
      </c>
      <c r="BQ1527" s="71">
        <v>17.284343765685335</v>
      </c>
      <c r="BR1527" s="72">
        <v>5.0930807455128813</v>
      </c>
      <c r="BS1527" s="72">
        <v>12.101662515966291</v>
      </c>
      <c r="BT1527" s="71">
        <v>13.166005360143945</v>
      </c>
      <c r="BU1527" s="71">
        <v>14.095033781549049</v>
      </c>
      <c r="BV1527" s="71">
        <v>10.576139511860703</v>
      </c>
      <c r="BW1527" s="71">
        <v>9.6187396973895467</v>
      </c>
      <c r="BX1527" s="75">
        <v>4288</v>
      </c>
      <c r="BY1527" s="75">
        <v>4230</v>
      </c>
      <c r="BZ1527" s="75">
        <v>4109</v>
      </c>
      <c r="CA1527" s="75">
        <v>4211</v>
      </c>
      <c r="CB1527" s="75">
        <v>4841</v>
      </c>
      <c r="CC1527" s="75">
        <v>6125</v>
      </c>
      <c r="CD1527" s="75">
        <v>4215</v>
      </c>
      <c r="CE1527" s="75">
        <v>4382</v>
      </c>
      <c r="CF1527" s="75">
        <v>8521</v>
      </c>
      <c r="CG1527" s="75">
        <v>4759</v>
      </c>
      <c r="CH1527" s="75">
        <v>5853</v>
      </c>
      <c r="CI1527" s="75">
        <v>5978</v>
      </c>
      <c r="CJ1527" s="75">
        <v>3156</v>
      </c>
      <c r="CK1527" s="75">
        <v>36864</v>
      </c>
      <c r="CL1527" s="73">
        <v>601780.25000000012</v>
      </c>
      <c r="CM1527" s="73">
        <v>558820.77999999991</v>
      </c>
      <c r="CN1527" s="73">
        <v>592384.91999999993</v>
      </c>
      <c r="CO1527" s="73">
        <v>690529.83000000031</v>
      </c>
      <c r="CP1527" s="73">
        <v>645662.41</v>
      </c>
      <c r="CQ1527" s="73">
        <v>581115.74</v>
      </c>
      <c r="CR1527" s="73">
        <v>668251.79999999981</v>
      </c>
      <c r="CS1527" s="73">
        <v>855661.64000000013</v>
      </c>
      <c r="CT1527" s="73">
        <v>627518.87999999989</v>
      </c>
      <c r="CU1527" s="73">
        <v>617893.1</v>
      </c>
      <c r="CV1527" s="73">
        <v>622608.15999999992</v>
      </c>
      <c r="CW1527" s="73">
        <v>672287.39999999991</v>
      </c>
      <c r="CX1527" s="73">
        <v>665285.48000000021</v>
      </c>
      <c r="CY1527" s="77"/>
      <c r="CZ1527" s="4">
        <v>1542</v>
      </c>
      <c r="DA1527" s="76" t="str">
        <f t="shared" si="52"/>
        <v>1542</v>
      </c>
      <c r="DB1527" s="71">
        <v>0.54513663223653774</v>
      </c>
      <c r="DC1527" s="71">
        <v>0.45631483049023625</v>
      </c>
      <c r="DD1527" s="71">
        <v>0.32837439374579352</v>
      </c>
      <c r="DE1527" s="71">
        <v>0.89005656053703397</v>
      </c>
      <c r="DF1527" s="71">
        <v>1.2025554688279601</v>
      </c>
      <c r="DG1527" s="71">
        <v>0.30500478278825771</v>
      </c>
      <c r="DH1527" s="71">
        <v>0.23516286643342904</v>
      </c>
      <c r="DI1527" s="71">
        <v>8.6864597126113205E-2</v>
      </c>
      <c r="DJ1527" s="71">
        <v>0.31009355471388333</v>
      </c>
      <c r="DK1527" s="71">
        <v>6.4619804226286423E-2</v>
      </c>
      <c r="DL1527" s="71">
        <v>0.23943675308768356</v>
      </c>
      <c r="DM1527" s="71">
        <v>5.1312598280433129E-2</v>
      </c>
      <c r="DN1527" s="72">
        <v>0.16989782294088193</v>
      </c>
      <c r="DO1527" s="71">
        <v>0.18681241698624612</v>
      </c>
      <c r="DQ1527" s="71"/>
      <c r="DR1527" s="71"/>
      <c r="DS1527" s="71"/>
      <c r="DT1527" s="71"/>
      <c r="DU1527" s="71"/>
      <c r="DV1527" s="71"/>
      <c r="DW1527" s="71"/>
      <c r="DX1527" s="71"/>
      <c r="DY1527" s="71"/>
      <c r="DZ1527" s="71"/>
      <c r="EA1527" s="71"/>
      <c r="EB1527" s="71"/>
      <c r="EC1527" s="71"/>
      <c r="ED1527" s="71"/>
    </row>
    <row r="1528" spans="1:134">
      <c r="A1528" s="4">
        <v>5374</v>
      </c>
      <c r="B1528" s="46" t="s">
        <v>11382</v>
      </c>
      <c r="C1528" s="65" t="str">
        <f t="shared" si="51"/>
        <v>5374</v>
      </c>
      <c r="D1528" s="69">
        <v>84149.97</v>
      </c>
      <c r="E1528" s="68">
        <v>1003168.5799999995</v>
      </c>
      <c r="F1528" s="68">
        <v>9457.5900000000111</v>
      </c>
      <c r="G1528" s="69">
        <v>-19118.630000000703</v>
      </c>
      <c r="H1528" s="70">
        <v>81.268465296964081</v>
      </c>
      <c r="I1528" s="70">
        <v>-1.8701818640576295</v>
      </c>
      <c r="J1528" s="69">
        <v>150309.45999999996</v>
      </c>
      <c r="K1528" s="69">
        <v>147877.34</v>
      </c>
      <c r="L1528" s="69">
        <v>141088.65</v>
      </c>
      <c r="M1528" s="69">
        <v>145343.08999999997</v>
      </c>
      <c r="N1528" s="69">
        <v>190041.86</v>
      </c>
      <c r="O1528" s="69">
        <v>250032.54</v>
      </c>
      <c r="P1528" s="69">
        <v>99447.900000000023</v>
      </c>
      <c r="Q1528" s="69">
        <v>116203.10999999996</v>
      </c>
      <c r="R1528" s="69">
        <v>260625.85999999996</v>
      </c>
      <c r="S1528" s="69">
        <v>130489.65</v>
      </c>
      <c r="T1528" s="69">
        <v>154759.85999999996</v>
      </c>
      <c r="U1528" s="69">
        <v>157492.22999999998</v>
      </c>
      <c r="V1528" s="69">
        <v>84149.97</v>
      </c>
      <c r="W1528" s="70">
        <v>88.512882713301792</v>
      </c>
      <c r="X1528" s="70">
        <v>91.105732235756875</v>
      </c>
      <c r="Y1528" s="70">
        <v>100.48817535800956</v>
      </c>
      <c r="Z1528" s="71">
        <v>78.61782375409706</v>
      </c>
      <c r="AA1528" s="71">
        <v>81.587028184449025</v>
      </c>
      <c r="AB1528" s="71">
        <v>97.651347457152994</v>
      </c>
      <c r="AC1528" s="71">
        <v>60.483916950379943</v>
      </c>
      <c r="AD1528" s="71">
        <v>69.750105446191569</v>
      </c>
      <c r="AE1528" s="71">
        <v>83.13022752045417</v>
      </c>
      <c r="AF1528" s="71">
        <v>92.761884941343951</v>
      </c>
      <c r="AG1528" s="71">
        <v>90.933976038993109</v>
      </c>
      <c r="AH1528" s="71">
        <v>84.987880319224161</v>
      </c>
      <c r="AI1528" s="71">
        <v>89.825637966939894</v>
      </c>
      <c r="AJ1528" s="72">
        <v>-30.714100904250863</v>
      </c>
      <c r="AK1528" s="72">
        <v>-30.200572178688045</v>
      </c>
      <c r="AL1528" s="72">
        <v>-16.024658952931901</v>
      </c>
      <c r="AM1528" s="72">
        <v>-40.478037931810192</v>
      </c>
      <c r="AN1528" s="72">
        <v>-38.970797729031972</v>
      </c>
      <c r="AO1528" s="71">
        <v>-25.395810248828077</v>
      </c>
      <c r="AP1528" s="71">
        <v>-36.918521747426169</v>
      </c>
      <c r="AQ1528" s="71">
        <v>-12.598886786320785</v>
      </c>
      <c r="AR1528" s="71">
        <v>75.773148075397387</v>
      </c>
      <c r="AS1528" s="71">
        <v>-43.381160016361328</v>
      </c>
      <c r="AT1528" s="71">
        <v>17.903210336058706</v>
      </c>
      <c r="AU1528" s="71">
        <v>7.1473021529506076</v>
      </c>
      <c r="AV1528" s="72">
        <v>12.662054683489821</v>
      </c>
      <c r="AW1528" s="73">
        <v>-66631.450000000012</v>
      </c>
      <c r="AX1528" s="73">
        <v>-63983.050000000017</v>
      </c>
      <c r="AY1528" s="73">
        <v>-26923.350000000006</v>
      </c>
      <c r="AZ1528" s="73">
        <v>-98840.880000000034</v>
      </c>
      <c r="BA1528" s="73">
        <v>-121353.10000000003</v>
      </c>
      <c r="BB1528" s="73">
        <v>-77256.389999999927</v>
      </c>
      <c r="BC1528" s="73">
        <v>-58202.01999999999</v>
      </c>
      <c r="BD1528" s="73">
        <v>-16750.70000000007</v>
      </c>
      <c r="BE1528" s="73">
        <v>112351.86999999994</v>
      </c>
      <c r="BF1528" s="73">
        <v>-99980.72000000003</v>
      </c>
      <c r="BG1528" s="73">
        <v>23499.769999999931</v>
      </c>
      <c r="BH1528" s="73">
        <v>10505.579999999987</v>
      </c>
      <c r="BI1528" s="73">
        <v>9457.5900000000111</v>
      </c>
      <c r="BJ1528" s="71">
        <v>16.280424782063481</v>
      </c>
      <c r="BK1528" s="71">
        <v>13.075152348990819</v>
      </c>
      <c r="BL1528" s="71">
        <v>14.707790586835628</v>
      </c>
      <c r="BM1528" s="71">
        <v>14.883506141771186</v>
      </c>
      <c r="BN1528" s="71">
        <v>2.6406751458123106</v>
      </c>
      <c r="BO1528" s="71">
        <v>4.5903204244626572</v>
      </c>
      <c r="BP1528" s="71">
        <v>14.322824130016572</v>
      </c>
      <c r="BQ1528" s="71">
        <v>17.885420007276206</v>
      </c>
      <c r="BR1528" s="72">
        <v>16.902322000783613</v>
      </c>
      <c r="BS1528" s="72">
        <v>4.631409597888192</v>
      </c>
      <c r="BT1528" s="71">
        <v>14.074799117843497</v>
      </c>
      <c r="BU1528" s="71">
        <v>16.271928563209343</v>
      </c>
      <c r="BV1528" s="71">
        <v>14.937883597268012</v>
      </c>
      <c r="BW1528" s="71">
        <v>13.034357591225969</v>
      </c>
      <c r="BX1528" s="75">
        <v>3188</v>
      </c>
      <c r="BY1528" s="75">
        <v>3135</v>
      </c>
      <c r="BZ1528" s="75">
        <v>2806</v>
      </c>
      <c r="CA1528" s="75">
        <v>3065</v>
      </c>
      <c r="CB1528" s="75">
        <v>3908</v>
      </c>
      <c r="CC1528" s="75">
        <v>5331</v>
      </c>
      <c r="CD1528" s="75">
        <v>2745</v>
      </c>
      <c r="CE1528" s="75">
        <v>2959</v>
      </c>
      <c r="CF1528" s="75">
        <v>5581</v>
      </c>
      <c r="CG1528" s="75">
        <v>3482</v>
      </c>
      <c r="CH1528" s="75">
        <v>3730</v>
      </c>
      <c r="CI1528" s="75">
        <v>3807</v>
      </c>
      <c r="CJ1528" s="75">
        <v>1925</v>
      </c>
      <c r="CK1528" s="75">
        <v>24229</v>
      </c>
      <c r="CL1528" s="73">
        <v>531739.45000000019</v>
      </c>
      <c r="CM1528" s="73">
        <v>503658.65</v>
      </c>
      <c r="CN1528" s="73">
        <v>479559.40000000008</v>
      </c>
      <c r="CO1528" s="73">
        <v>545887.77999999991</v>
      </c>
      <c r="CP1528" s="73">
        <v>556103.16999999993</v>
      </c>
      <c r="CQ1528" s="73">
        <v>471330.17999999988</v>
      </c>
      <c r="CR1528" s="73">
        <v>540064.25000000012</v>
      </c>
      <c r="CS1528" s="73">
        <v>639625.46000000008</v>
      </c>
      <c r="CT1528" s="73">
        <v>565278.18999999994</v>
      </c>
      <c r="CU1528" s="73">
        <v>545457.94999999995</v>
      </c>
      <c r="CV1528" s="73">
        <v>543662.16999999993</v>
      </c>
      <c r="CW1528" s="73">
        <v>528948.35</v>
      </c>
      <c r="CX1528" s="73">
        <v>549706.13</v>
      </c>
      <c r="CY1528" s="77"/>
      <c r="CZ1528" s="4">
        <v>5374</v>
      </c>
      <c r="DA1528" s="76" t="str">
        <f t="shared" si="52"/>
        <v>5374</v>
      </c>
      <c r="DB1528" s="71">
        <v>6.0121797795467664</v>
      </c>
      <c r="DC1528" s="71">
        <v>1.2758157139402089</v>
      </c>
      <c r="DD1528" s="71">
        <v>1.9740928471353953</v>
      </c>
      <c r="DE1528" s="71">
        <v>0.60126331869208161</v>
      </c>
      <c r="DF1528" s="71">
        <v>0.39729808791033622</v>
      </c>
      <c r="DG1528" s="71">
        <v>0.52246827741613244</v>
      </c>
      <c r="DH1528" s="71">
        <v>3.2730131332480248</v>
      </c>
      <c r="DI1528" s="71">
        <v>0.31478053487009078</v>
      </c>
      <c r="DJ1528" s="71">
        <v>0.20572435960782473</v>
      </c>
      <c r="DK1528" s="71">
        <v>0.56603988867467014</v>
      </c>
      <c r="DL1528" s="71">
        <v>2.4743864770488753E-2</v>
      </c>
      <c r="DM1528" s="71">
        <v>0.50460856448754421</v>
      </c>
      <c r="DN1528" s="71">
        <v>1.1509378357622085E-2</v>
      </c>
      <c r="DO1528" s="71">
        <v>0.56319672182794256</v>
      </c>
      <c r="DQ1528" s="71"/>
      <c r="DR1528" s="71"/>
      <c r="DS1528" s="71"/>
      <c r="DT1528" s="71"/>
      <c r="DU1528" s="71"/>
      <c r="DV1528" s="71"/>
      <c r="DW1528" s="71"/>
      <c r="DX1528" s="71"/>
      <c r="DY1528" s="71"/>
      <c r="DZ1528" s="71"/>
      <c r="EA1528" s="71"/>
      <c r="EB1528" s="71"/>
      <c r="EC1528" s="71"/>
      <c r="ED1528" s="71"/>
    </row>
    <row r="1529" spans="1:134">
      <c r="A1529" s="4">
        <v>5371</v>
      </c>
      <c r="B1529" s="46" t="s">
        <v>11390</v>
      </c>
      <c r="C1529" s="65" t="str">
        <f t="shared" si="51"/>
        <v>5371</v>
      </c>
      <c r="D1529" s="69">
        <v>157655.86000000002</v>
      </c>
      <c r="E1529" s="68">
        <v>2052630.7699999996</v>
      </c>
      <c r="F1529" s="68">
        <v>51574.490000000034</v>
      </c>
      <c r="G1529" s="69">
        <v>729534.52999999933</v>
      </c>
      <c r="H1529" s="70">
        <v>124.21748379330775</v>
      </c>
      <c r="I1529" s="70">
        <v>55.138432711440501</v>
      </c>
      <c r="J1529" s="69">
        <v>190410.38999999998</v>
      </c>
      <c r="K1529" s="69">
        <v>203617.24999999994</v>
      </c>
      <c r="L1529" s="69">
        <v>194909.53999999998</v>
      </c>
      <c r="M1529" s="69">
        <v>266123.89999999997</v>
      </c>
      <c r="N1529" s="69">
        <v>289110.02999999997</v>
      </c>
      <c r="O1529" s="69">
        <v>395415.8</v>
      </c>
      <c r="P1529" s="69">
        <v>205259.87999999995</v>
      </c>
      <c r="Q1529" s="69">
        <v>257156.86</v>
      </c>
      <c r="R1529" s="69">
        <v>433436.48</v>
      </c>
      <c r="S1529" s="69">
        <v>335603.23999999987</v>
      </c>
      <c r="T1529" s="69">
        <v>369507.39</v>
      </c>
      <c r="U1529" s="69">
        <v>294011.06</v>
      </c>
      <c r="V1529" s="69">
        <v>157655.86000000002</v>
      </c>
      <c r="W1529" s="70">
        <v>73.081802922427869</v>
      </c>
      <c r="X1529" s="70">
        <v>101.24960517366708</v>
      </c>
      <c r="Y1529" s="70">
        <v>104.9609047844132</v>
      </c>
      <c r="Z1529" s="71">
        <v>113.10504446885845</v>
      </c>
      <c r="AA1529" s="71">
        <v>119.79466721317547</v>
      </c>
      <c r="AB1529" s="71">
        <v>125.53152890759401</v>
      </c>
      <c r="AC1529" s="71">
        <v>73.233894353006221</v>
      </c>
      <c r="AD1529" s="71">
        <v>143.76429728963643</v>
      </c>
      <c r="AE1529" s="71">
        <v>152.13168319939854</v>
      </c>
      <c r="AF1529" s="71">
        <v>143.90481764151059</v>
      </c>
      <c r="AG1529" s="71">
        <v>140.00914212995215</v>
      </c>
      <c r="AH1529" s="71">
        <v>101.0390742441692</v>
      </c>
      <c r="AI1529" s="71">
        <v>131.08437109661219</v>
      </c>
      <c r="AJ1529" s="72">
        <v>-36.162266797124566</v>
      </c>
      <c r="AK1529" s="72">
        <v>-27.910338112940348</v>
      </c>
      <c r="AL1529" s="72">
        <v>-20.315388438561811</v>
      </c>
      <c r="AM1529" s="72">
        <v>-19.977497083019248</v>
      </c>
      <c r="AN1529" s="72">
        <v>-1.822943090524165</v>
      </c>
      <c r="AO1529" s="71">
        <v>9.9245901295721204</v>
      </c>
      <c r="AP1529" s="71">
        <v>-17.060123525776806</v>
      </c>
      <c r="AQ1529" s="71">
        <v>78.6970328397679</v>
      </c>
      <c r="AR1529" s="71">
        <v>144.18795662022967</v>
      </c>
      <c r="AS1529" s="71">
        <v>30.698697352368232</v>
      </c>
      <c r="AT1529" s="71">
        <v>75.002063751668956</v>
      </c>
      <c r="AU1529" s="71">
        <v>63.152858100254107</v>
      </c>
      <c r="AV1529" s="72">
        <v>48.61785815926023</v>
      </c>
      <c r="AW1529" s="73">
        <v>-107862.08999999988</v>
      </c>
      <c r="AX1529" s="73">
        <v>-78832.75</v>
      </c>
      <c r="AY1529" s="73">
        <v>-49691.69</v>
      </c>
      <c r="AZ1529" s="73">
        <v>-66437.429999999993</v>
      </c>
      <c r="BA1529" s="73">
        <v>-5339.039999999979</v>
      </c>
      <c r="BB1529" s="73">
        <v>42899.090000000026</v>
      </c>
      <c r="BC1529" s="73">
        <v>-42220.450000000041</v>
      </c>
      <c r="BD1529" s="73">
        <v>113250.23999999999</v>
      </c>
      <c r="BE1529" s="73">
        <v>255935.30999999997</v>
      </c>
      <c r="BF1529" s="73">
        <v>78826.969999999885</v>
      </c>
      <c r="BG1529" s="73">
        <v>158362.80000000002</v>
      </c>
      <c r="BH1529" s="73">
        <v>113805.17000000001</v>
      </c>
      <c r="BI1529" s="73">
        <v>51574.490000000034</v>
      </c>
      <c r="BJ1529" s="71">
        <v>13.813037378725307</v>
      </c>
      <c r="BK1529" s="71">
        <v>7.9748422275242152</v>
      </c>
      <c r="BL1529" s="71">
        <v>8.9844156345752779</v>
      </c>
      <c r="BM1529" s="71">
        <v>12.539295818214526</v>
      </c>
      <c r="BN1529" s="71">
        <v>3.1055089527588562</v>
      </c>
      <c r="BO1529" s="71">
        <v>6.6518889879823178</v>
      </c>
      <c r="BP1529" s="71">
        <v>14.830083461873903</v>
      </c>
      <c r="BQ1529" s="71">
        <v>12.521181230538408</v>
      </c>
      <c r="BR1529" s="72">
        <v>8.0743094033892646</v>
      </c>
      <c r="BS1529" s="72">
        <v>7.8729989952627406</v>
      </c>
      <c r="BT1529" s="71">
        <v>6.7524703816413378</v>
      </c>
      <c r="BU1529" s="71">
        <v>7.5698494125661782</v>
      </c>
      <c r="BV1529" s="71">
        <v>9.5537868802270367</v>
      </c>
      <c r="BW1529" s="71">
        <v>7.7882935365715245</v>
      </c>
      <c r="BX1529" s="75">
        <v>3458</v>
      </c>
      <c r="BY1529" s="75">
        <v>3352</v>
      </c>
      <c r="BZ1529" s="75">
        <v>3319</v>
      </c>
      <c r="CA1529" s="75">
        <v>4159</v>
      </c>
      <c r="CB1529" s="75">
        <v>4814</v>
      </c>
      <c r="CC1529" s="75">
        <v>6672</v>
      </c>
      <c r="CD1529" s="75">
        <v>3734</v>
      </c>
      <c r="CE1529" s="75">
        <v>4158</v>
      </c>
      <c r="CF1529" s="75">
        <v>7641</v>
      </c>
      <c r="CG1529" s="75">
        <v>5586</v>
      </c>
      <c r="CH1529" s="75">
        <v>5465</v>
      </c>
      <c r="CI1529" s="75">
        <v>5085</v>
      </c>
      <c r="CJ1529" s="75">
        <v>2701</v>
      </c>
      <c r="CK1529" s="75">
        <v>34370</v>
      </c>
      <c r="CL1529" s="73">
        <v>520309.31000000017</v>
      </c>
      <c r="CM1529" s="73">
        <v>606852.82000000018</v>
      </c>
      <c r="CN1529" s="73">
        <v>684848.65000000014</v>
      </c>
      <c r="CO1529" s="73">
        <v>720140.75</v>
      </c>
      <c r="CP1529" s="73">
        <v>854653.78999999992</v>
      </c>
      <c r="CQ1529" s="73">
        <v>804695.31999999972</v>
      </c>
      <c r="CR1529" s="73">
        <v>787187.34999999986</v>
      </c>
      <c r="CS1529" s="73">
        <v>1184709.3400000001</v>
      </c>
      <c r="CT1529" s="73">
        <v>992243.67999999993</v>
      </c>
      <c r="CU1529" s="73">
        <v>952443.49</v>
      </c>
      <c r="CV1529" s="73">
        <v>832915.62000000011</v>
      </c>
      <c r="CW1529" s="73">
        <v>854484.7</v>
      </c>
      <c r="CX1529" s="73">
        <v>814215.04999999993</v>
      </c>
      <c r="CY1529" s="77"/>
      <c r="CZ1529" s="4">
        <v>5371</v>
      </c>
      <c r="DA1529" s="76" t="str">
        <f t="shared" si="52"/>
        <v>5371</v>
      </c>
      <c r="DB1529" s="71">
        <v>1.1872640203756002</v>
      </c>
      <c r="DC1529" s="71">
        <v>0.91825053507753951</v>
      </c>
      <c r="DD1529" s="71">
        <v>1.9609528528016795</v>
      </c>
      <c r="DE1529" s="71">
        <v>0.56472130542169985</v>
      </c>
      <c r="DF1529" s="71">
        <v>0.32926622482069262</v>
      </c>
      <c r="DG1529" s="71">
        <v>0.40268656978707623</v>
      </c>
      <c r="DH1529" s="71">
        <v>0.25204599504886893</v>
      </c>
      <c r="DI1529" s="71">
        <v>0.26714771840168161</v>
      </c>
      <c r="DJ1529" s="71">
        <v>0.49700438975959971</v>
      </c>
      <c r="DK1529" s="71">
        <v>0.15242884859452097</v>
      </c>
      <c r="DL1529" s="71">
        <v>0.3650598360620258</v>
      </c>
      <c r="DM1529" s="71">
        <v>0.35701810259847366</v>
      </c>
      <c r="DN1529" s="71">
        <v>0.11263005225512707</v>
      </c>
      <c r="DO1529" s="71">
        <v>0.31405330293139677</v>
      </c>
      <c r="DQ1529" s="71"/>
      <c r="DR1529" s="71"/>
      <c r="DS1529" s="71"/>
      <c r="DT1529" s="71"/>
      <c r="DU1529" s="71"/>
      <c r="DV1529" s="71"/>
      <c r="DW1529" s="71"/>
      <c r="DX1529" s="71"/>
      <c r="DY1529" s="71"/>
      <c r="DZ1529" s="71"/>
      <c r="EA1529" s="71"/>
      <c r="EB1529" s="71"/>
      <c r="EC1529" s="71"/>
      <c r="ED1529" s="71"/>
    </row>
    <row r="1530" spans="1:134">
      <c r="A1530" s="4">
        <v>5436</v>
      </c>
      <c r="B1530" s="46" t="s">
        <v>11397</v>
      </c>
      <c r="C1530" s="65" t="str">
        <f t="shared" si="51"/>
        <v>5436</v>
      </c>
      <c r="D1530" s="69">
        <v>166510.93999999997</v>
      </c>
      <c r="E1530" s="68">
        <v>1699915.6800000002</v>
      </c>
      <c r="F1530" s="68">
        <v>68788.660000000018</v>
      </c>
      <c r="G1530" s="69">
        <v>545958.36000000057</v>
      </c>
      <c r="H1530" s="70">
        <v>119.01406510146258</v>
      </c>
      <c r="I1530" s="70">
        <v>47.311832988762603</v>
      </c>
      <c r="J1530" s="69">
        <v>191594.95999999996</v>
      </c>
      <c r="K1530" s="69">
        <v>185725.32999999996</v>
      </c>
      <c r="L1530" s="69">
        <v>177795.73</v>
      </c>
      <c r="M1530" s="69">
        <v>202212.38</v>
      </c>
      <c r="N1530" s="69">
        <v>299171.07999999996</v>
      </c>
      <c r="O1530" s="69">
        <v>339154.77999999991</v>
      </c>
      <c r="P1530" s="69">
        <v>202969.14</v>
      </c>
      <c r="Q1530" s="69">
        <v>179658.83</v>
      </c>
      <c r="R1530" s="69">
        <v>313033.72000000003</v>
      </c>
      <c r="S1530" s="69">
        <v>263231.80999999994</v>
      </c>
      <c r="T1530" s="69">
        <v>307940.84999999998</v>
      </c>
      <c r="U1530" s="69">
        <v>266570.39</v>
      </c>
      <c r="V1530" s="69">
        <v>166510.93999999997</v>
      </c>
      <c r="W1530" s="70">
        <v>93.739464276709299</v>
      </c>
      <c r="X1530" s="70">
        <v>104.2639258084765</v>
      </c>
      <c r="Y1530" s="70">
        <v>111.02294767060583</v>
      </c>
      <c r="Z1530" s="71">
        <v>104.00848863047993</v>
      </c>
      <c r="AA1530" s="71">
        <v>121.58665109621853</v>
      </c>
      <c r="AB1530" s="71">
        <v>116.89964318278481</v>
      </c>
      <c r="AC1530" s="71">
        <v>99.147489180436139</v>
      </c>
      <c r="AD1530" s="71">
        <v>103.46719289420054</v>
      </c>
      <c r="AE1530" s="71">
        <v>118.15675136909955</v>
      </c>
      <c r="AF1530" s="71">
        <v>134.32415944873819</v>
      </c>
      <c r="AG1530" s="71">
        <v>145.36818076991801</v>
      </c>
      <c r="AH1530" s="71">
        <v>100.33742640075917</v>
      </c>
      <c r="AI1530" s="71">
        <v>149.24154826472292</v>
      </c>
      <c r="AJ1530" s="72">
        <v>-29.388808310816827</v>
      </c>
      <c r="AK1530" s="72">
        <v>-32.724978898374545</v>
      </c>
      <c r="AL1530" s="72">
        <v>-23.424150251455188</v>
      </c>
      <c r="AM1530" s="72">
        <v>-23.19406672127835</v>
      </c>
      <c r="AN1530" s="72">
        <v>4.5793399762548148</v>
      </c>
      <c r="AO1530" s="71">
        <v>12.74596907675798</v>
      </c>
      <c r="AP1530" s="71">
        <v>-2.3557725821332864</v>
      </c>
      <c r="AQ1530" s="71">
        <v>28.135185141071627</v>
      </c>
      <c r="AR1530" s="71">
        <v>86.963524001051923</v>
      </c>
      <c r="AS1530" s="71">
        <v>28.131515779616457</v>
      </c>
      <c r="AT1530" s="71">
        <v>82.996126927436677</v>
      </c>
      <c r="AU1530" s="71">
        <v>59.611251340320635</v>
      </c>
      <c r="AV1530" s="72">
        <v>70.39199249137458</v>
      </c>
      <c r="AW1530" s="73">
        <v>-79742.989999999991</v>
      </c>
      <c r="AX1530" s="73">
        <v>-90343.45000000007</v>
      </c>
      <c r="AY1530" s="73">
        <v>-54386.78</v>
      </c>
      <c r="AZ1530" s="73">
        <v>-61064.650000000023</v>
      </c>
      <c r="BA1530" s="73">
        <v>13100.159999999974</v>
      </c>
      <c r="BB1530" s="73">
        <v>44660.199999999953</v>
      </c>
      <c r="BC1530" s="73">
        <v>-4896.8499999999185</v>
      </c>
      <c r="BD1530" s="73">
        <v>39448.449999999953</v>
      </c>
      <c r="BE1530" s="73">
        <v>145603.35000000006</v>
      </c>
      <c r="BF1530" s="73">
        <v>57793.03999999995</v>
      </c>
      <c r="BG1530" s="73">
        <v>139663.59999999998</v>
      </c>
      <c r="BH1530" s="73">
        <v>99558.110000000044</v>
      </c>
      <c r="BI1530" s="73">
        <v>68788.660000000018</v>
      </c>
      <c r="BJ1530" s="71">
        <v>13.604986288125847</v>
      </c>
      <c r="BK1530" s="71">
        <v>10.339548317832254</v>
      </c>
      <c r="BL1530" s="71">
        <v>10.28967965262858</v>
      </c>
      <c r="BM1530" s="71">
        <v>10.920594825853289</v>
      </c>
      <c r="BN1530" s="71">
        <v>-0.86801622727227201</v>
      </c>
      <c r="BO1530" s="71">
        <v>3.8336320412989826</v>
      </c>
      <c r="BP1530" s="71">
        <v>13.337748636530906</v>
      </c>
      <c r="BQ1530" s="71">
        <v>14.070060776512195</v>
      </c>
      <c r="BR1530" s="72">
        <v>9.1456357620671778</v>
      </c>
      <c r="BS1530" s="72">
        <v>11.096525198654685</v>
      </c>
      <c r="BT1530" s="71">
        <v>12.530465706835649</v>
      </c>
      <c r="BU1530" s="71">
        <v>11.010900515147789</v>
      </c>
      <c r="BV1530" s="71">
        <v>8.6724457127817285</v>
      </c>
      <c r="BW1530" s="71">
        <v>10.115203876474546</v>
      </c>
      <c r="BX1530" s="75">
        <v>3536</v>
      </c>
      <c r="BY1530" s="75">
        <v>3597</v>
      </c>
      <c r="BZ1530" s="75">
        <v>3594</v>
      </c>
      <c r="CA1530" s="75">
        <v>3978</v>
      </c>
      <c r="CB1530" s="75">
        <v>5907</v>
      </c>
      <c r="CC1530" s="75">
        <v>6658</v>
      </c>
      <c r="CD1530" s="75">
        <v>4388</v>
      </c>
      <c r="CE1530" s="75">
        <v>4237</v>
      </c>
      <c r="CF1530" s="75">
        <v>7315</v>
      </c>
      <c r="CG1530" s="75">
        <v>6103</v>
      </c>
      <c r="CH1530" s="75">
        <v>6871</v>
      </c>
      <c r="CI1530" s="75">
        <v>6211</v>
      </c>
      <c r="CJ1530" s="75">
        <v>3902</v>
      </c>
      <c r="CK1530" s="75">
        <v>39027</v>
      </c>
      <c r="CL1530" s="73">
        <v>397721.65999999992</v>
      </c>
      <c r="CM1530" s="73">
        <v>472347.03000000009</v>
      </c>
      <c r="CN1530" s="73">
        <v>485747.34000000008</v>
      </c>
      <c r="CO1530" s="73">
        <v>596259.65999999992</v>
      </c>
      <c r="CP1530" s="73">
        <v>538664.17000000004</v>
      </c>
      <c r="CQ1530" s="73">
        <v>423413.38000000012</v>
      </c>
      <c r="CR1530" s="73">
        <v>445109.14999999997</v>
      </c>
      <c r="CS1530" s="73">
        <v>542138.2300000001</v>
      </c>
      <c r="CT1530" s="73">
        <v>429497.82</v>
      </c>
      <c r="CU1530" s="73">
        <v>384259.37999999989</v>
      </c>
      <c r="CV1530" s="73">
        <v>370173.15</v>
      </c>
      <c r="CW1530" s="73">
        <v>367229.71000000008</v>
      </c>
      <c r="CX1530" s="73">
        <v>442331.67</v>
      </c>
      <c r="CY1530" s="77"/>
      <c r="CZ1530" s="4">
        <v>5436</v>
      </c>
      <c r="DA1530" s="76" t="str">
        <f t="shared" si="52"/>
        <v>5436</v>
      </c>
      <c r="DB1530" s="71">
        <v>3.54355962335001</v>
      </c>
      <c r="DC1530" s="71">
        <v>0.94925424323698571</v>
      </c>
      <c r="DD1530" s="71">
        <v>0.37456307357896429</v>
      </c>
      <c r="DE1530" s="71">
        <v>0.49924501379291247</v>
      </c>
      <c r="DF1530" s="71">
        <v>0.54986722832517709</v>
      </c>
      <c r="DG1530" s="71">
        <v>0.43253624117467815</v>
      </c>
      <c r="DH1530" s="71">
        <v>0.80670796477699325</v>
      </c>
      <c r="DI1530" s="71">
        <v>0.1231830936042225</v>
      </c>
      <c r="DJ1530" s="71">
        <v>0.19559519493438735</v>
      </c>
      <c r="DK1530" s="71">
        <v>0.13580605034014087</v>
      </c>
      <c r="DL1530" s="71">
        <v>0.11272321072564313</v>
      </c>
      <c r="DM1530" s="71">
        <v>0.34404792664690942</v>
      </c>
      <c r="DN1530" s="71">
        <v>0.30663067766695046</v>
      </c>
      <c r="DO1530" s="71">
        <v>0.27125070988659677</v>
      </c>
      <c r="DQ1530" s="71"/>
      <c r="DR1530" s="71"/>
      <c r="DS1530" s="71"/>
      <c r="DT1530" s="71"/>
      <c r="DU1530" s="71"/>
      <c r="DV1530" s="71"/>
      <c r="DW1530" s="71"/>
      <c r="DX1530" s="71"/>
      <c r="DY1530" s="71"/>
      <c r="DZ1530" s="71"/>
      <c r="EA1530" s="71"/>
      <c r="EB1530" s="71"/>
      <c r="EC1530" s="71"/>
      <c r="ED1530" s="71"/>
    </row>
    <row r="1531" spans="1:134">
      <c r="A1531" s="4">
        <v>5405</v>
      </c>
      <c r="B1531" s="46" t="s">
        <v>11404</v>
      </c>
      <c r="C1531" s="65" t="str">
        <f t="shared" si="51"/>
        <v>5405</v>
      </c>
      <c r="D1531" s="69">
        <v>126121.16999999998</v>
      </c>
      <c r="E1531" s="68">
        <v>1602184.5699999998</v>
      </c>
      <c r="F1531" s="68">
        <v>14092.080000000002</v>
      </c>
      <c r="G1531" s="69">
        <v>202883.79000000004</v>
      </c>
      <c r="H1531" s="70">
        <v>97.831748284173827</v>
      </c>
      <c r="I1531" s="70">
        <v>14.498940678072092</v>
      </c>
      <c r="J1531" s="69">
        <v>209550.4</v>
      </c>
      <c r="K1531" s="69">
        <v>214909.76999999996</v>
      </c>
      <c r="L1531" s="69">
        <v>191984.06999999998</v>
      </c>
      <c r="M1531" s="69">
        <v>214817.35000000003</v>
      </c>
      <c r="N1531" s="69">
        <v>313138.93999999994</v>
      </c>
      <c r="O1531" s="69">
        <v>292929.90999999992</v>
      </c>
      <c r="P1531" s="69">
        <v>194594.08999999991</v>
      </c>
      <c r="Q1531" s="69">
        <v>195143.2999999999</v>
      </c>
      <c r="R1531" s="69">
        <v>309119.8</v>
      </c>
      <c r="S1531" s="69">
        <v>229705.33999999997</v>
      </c>
      <c r="T1531" s="69">
        <v>290458.35000000003</v>
      </c>
      <c r="U1531" s="69">
        <v>257042.52000000002</v>
      </c>
      <c r="V1531" s="69">
        <v>126121.16999999998</v>
      </c>
      <c r="W1531" s="70">
        <v>92.991145387169155</v>
      </c>
      <c r="X1531" s="70">
        <v>94.900907952414897</v>
      </c>
      <c r="Y1531" s="70">
        <v>100.90615517072976</v>
      </c>
      <c r="Z1531" s="71">
        <v>92.848204284198346</v>
      </c>
      <c r="AA1531" s="71">
        <v>101.37529517714962</v>
      </c>
      <c r="AB1531" s="71">
        <v>99.014691465269294</v>
      </c>
      <c r="AC1531" s="71">
        <v>81.92736070965762</v>
      </c>
      <c r="AD1531" s="71">
        <v>87.206919666700671</v>
      </c>
      <c r="AE1531" s="71">
        <v>100.56954111401777</v>
      </c>
      <c r="AF1531" s="71">
        <v>107.46089547052003</v>
      </c>
      <c r="AG1531" s="71">
        <v>102.31238000568172</v>
      </c>
      <c r="AH1531" s="71">
        <v>105.63556429534522</v>
      </c>
      <c r="AI1531" s="71">
        <v>98.490870226237789</v>
      </c>
      <c r="AJ1531" s="72">
        <v>-15.052770350680401</v>
      </c>
      <c r="AK1531" s="72">
        <v>-29.925798413414807</v>
      </c>
      <c r="AL1531" s="72">
        <v>-26.570317909971941</v>
      </c>
      <c r="AM1531" s="72">
        <v>-32.193680494271916</v>
      </c>
      <c r="AN1531" s="72">
        <v>-17.583191146266575</v>
      </c>
      <c r="AO1531" s="72">
        <v>-19.085940160591274</v>
      </c>
      <c r="AP1531" s="71">
        <v>-20.043467926123036</v>
      </c>
      <c r="AQ1531" s="71">
        <v>6.8855616447149437</v>
      </c>
      <c r="AR1531" s="71">
        <v>58.571082385815117</v>
      </c>
      <c r="AS1531" s="71">
        <v>-3.6970016714491405</v>
      </c>
      <c r="AT1531" s="71">
        <v>25.590886078007323</v>
      </c>
      <c r="AU1531" s="71">
        <v>30.752665374379372</v>
      </c>
      <c r="AV1531" s="72">
        <v>12.578947128821639</v>
      </c>
      <c r="AW1531" s="73">
        <v>-37132.630000000005</v>
      </c>
      <c r="AX1531" s="73">
        <v>-91779.090000000026</v>
      </c>
      <c r="AY1531" s="73">
        <v>-69468.880000000034</v>
      </c>
      <c r="AZ1531" s="73">
        <v>-101992.86999999994</v>
      </c>
      <c r="BA1531" s="73">
        <v>-66806.539999999979</v>
      </c>
      <c r="BB1531" s="73">
        <v>-64281.760000000126</v>
      </c>
      <c r="BC1531" s="73">
        <v>-48780.760000000038</v>
      </c>
      <c r="BD1531" s="73">
        <v>12571.119999999908</v>
      </c>
      <c r="BE1531" s="73">
        <v>114178.96000000005</v>
      </c>
      <c r="BF1531" s="73">
        <v>-8818.2200000000012</v>
      </c>
      <c r="BG1531" s="73">
        <v>59184.9200000001</v>
      </c>
      <c r="BH1531" s="73">
        <v>60455.690000000031</v>
      </c>
      <c r="BI1531" s="73">
        <v>14092.080000000002</v>
      </c>
      <c r="BJ1531" s="71">
        <v>11.979988398591056</v>
      </c>
      <c r="BK1531" s="71">
        <v>6.9115397680093125</v>
      </c>
      <c r="BL1531" s="71">
        <v>8.3184012845761668</v>
      </c>
      <c r="BM1531" s="71">
        <v>10.3995875383068</v>
      </c>
      <c r="BN1531" s="71">
        <v>-0.14884367038253821</v>
      </c>
      <c r="BO1531" s="71">
        <v>5.6082868280611713</v>
      </c>
      <c r="BP1531" s="71">
        <v>18.653374825389129</v>
      </c>
      <c r="BQ1531" s="71">
        <v>15.420135378741509</v>
      </c>
      <c r="BR1531" s="72">
        <v>10.723652124519747</v>
      </c>
      <c r="BS1531" s="72">
        <v>13.443430095876174</v>
      </c>
      <c r="BT1531" s="71">
        <v>14.4205088363566</v>
      </c>
      <c r="BU1531" s="71">
        <v>13.981692419936376</v>
      </c>
      <c r="BV1531" s="71">
        <v>10.444353905236541</v>
      </c>
      <c r="BW1531" s="71">
        <v>12.484148783097707</v>
      </c>
      <c r="BX1531" s="75">
        <v>4056</v>
      </c>
      <c r="BY1531" s="75">
        <v>4133</v>
      </c>
      <c r="BZ1531" s="75">
        <v>3868</v>
      </c>
      <c r="CA1531" s="75">
        <v>3939</v>
      </c>
      <c r="CB1531" s="75">
        <v>5165</v>
      </c>
      <c r="CC1531" s="75">
        <v>5489</v>
      </c>
      <c r="CD1531" s="75">
        <v>3677</v>
      </c>
      <c r="CE1531" s="75">
        <v>3786</v>
      </c>
      <c r="CF1531" s="75">
        <v>6136</v>
      </c>
      <c r="CG1531" s="75">
        <v>4819</v>
      </c>
      <c r="CH1531" s="75">
        <v>5478</v>
      </c>
      <c r="CI1531" s="75">
        <v>5143</v>
      </c>
      <c r="CJ1531" s="75">
        <v>2640</v>
      </c>
      <c r="CK1531" s="75">
        <v>31679</v>
      </c>
      <c r="CL1531" s="73">
        <v>471723.41000000003</v>
      </c>
      <c r="CM1531" s="73">
        <v>443123.6</v>
      </c>
      <c r="CN1531" s="73">
        <v>468515.80000000005</v>
      </c>
      <c r="CO1531" s="73">
        <v>385175.56999999989</v>
      </c>
      <c r="CP1531" s="73">
        <v>504291.62999999995</v>
      </c>
      <c r="CQ1531" s="73">
        <v>448698.1100000001</v>
      </c>
      <c r="CR1531" s="73">
        <v>432303.49</v>
      </c>
      <c r="CS1531" s="73">
        <v>289860.45</v>
      </c>
      <c r="CT1531" s="73">
        <v>418677.94999999995</v>
      </c>
      <c r="CU1531" s="73">
        <v>356583.18</v>
      </c>
      <c r="CV1531" s="73">
        <v>377165.91000000003</v>
      </c>
      <c r="CW1531" s="73">
        <v>392650.66000000009</v>
      </c>
      <c r="CX1531" s="73">
        <v>366750.92999999993</v>
      </c>
      <c r="CY1531" s="77"/>
      <c r="CZ1531" s="4">
        <v>5405</v>
      </c>
      <c r="DA1531" s="76" t="str">
        <f t="shared" si="52"/>
        <v>5405</v>
      </c>
      <c r="DB1531" s="71">
        <v>2.2681971918706747</v>
      </c>
      <c r="DC1531" s="71">
        <v>0.80735893521366875</v>
      </c>
      <c r="DD1531" s="71">
        <v>1.5876994555455222</v>
      </c>
      <c r="DE1531" s="71">
        <v>0.88085943688057389</v>
      </c>
      <c r="DF1531" s="71">
        <v>0.59101080758679103</v>
      </c>
      <c r="DG1531" s="71">
        <v>0.12805492163585208</v>
      </c>
      <c r="DH1531" s="71">
        <v>0.318717537517691</v>
      </c>
      <c r="DI1531" s="71">
        <v>0.85114263440301363</v>
      </c>
      <c r="DJ1531" s="71">
        <v>1.0577736875141492</v>
      </c>
      <c r="DK1531" s="71">
        <v>2.0628774204165427E-2</v>
      </c>
      <c r="DL1531" s="71">
        <v>4.1330027118077123E-2</v>
      </c>
      <c r="DM1531" s="71">
        <v>1.5496797929079081E-2</v>
      </c>
      <c r="DN1531" s="72">
        <v>4.6658947153835909E-2</v>
      </c>
      <c r="DO1531" s="71">
        <v>0.36268654791055249</v>
      </c>
      <c r="DQ1531" s="71"/>
      <c r="DR1531" s="71"/>
      <c r="DS1531" s="71"/>
      <c r="DT1531" s="71"/>
      <c r="DU1531" s="71"/>
      <c r="DV1531" s="71"/>
      <c r="DW1531" s="71"/>
      <c r="DX1531" s="71"/>
      <c r="DY1531" s="71"/>
      <c r="DZ1531" s="71"/>
      <c r="EA1531" s="71"/>
      <c r="EB1531" s="71"/>
      <c r="EC1531" s="71"/>
      <c r="ED1531" s="71"/>
    </row>
    <row r="1532" spans="1:134">
      <c r="A1532" s="4">
        <v>1551</v>
      </c>
      <c r="B1532" s="46" t="s">
        <v>11411</v>
      </c>
      <c r="C1532" s="65" t="str">
        <f t="shared" si="51"/>
        <v>1551</v>
      </c>
      <c r="D1532" s="69">
        <v>502340.69000000006</v>
      </c>
      <c r="E1532" s="68">
        <v>5580432.8899999997</v>
      </c>
      <c r="F1532" s="68">
        <v>105543.16000000003</v>
      </c>
      <c r="G1532" s="69">
        <v>1160176.3700000001</v>
      </c>
      <c r="H1532" s="70">
        <v>103.90080075184804</v>
      </c>
      <c r="I1532" s="70">
        <v>26.246810897753072</v>
      </c>
      <c r="J1532" s="69">
        <v>725389.54000000015</v>
      </c>
      <c r="K1532" s="69">
        <v>723694.98</v>
      </c>
      <c r="L1532" s="69">
        <v>655081.31000000017</v>
      </c>
      <c r="M1532" s="69">
        <v>818841.87000000023</v>
      </c>
      <c r="N1532" s="69">
        <v>1192848.2600000002</v>
      </c>
      <c r="O1532" s="69">
        <v>1240403.42</v>
      </c>
      <c r="P1532" s="69">
        <v>643905.42999999993</v>
      </c>
      <c r="Q1532" s="69">
        <v>629405.58000000007</v>
      </c>
      <c r="R1532" s="69">
        <v>1389297.73</v>
      </c>
      <c r="S1532" s="69">
        <v>738614.96</v>
      </c>
      <c r="T1532" s="69">
        <v>804098.85</v>
      </c>
      <c r="U1532" s="69">
        <v>872769.64999999991</v>
      </c>
      <c r="V1532" s="69">
        <v>502340.69000000006</v>
      </c>
      <c r="W1532" s="70">
        <v>135.36313865120039</v>
      </c>
      <c r="X1532" s="70">
        <v>130.06516924835418</v>
      </c>
      <c r="Y1532" s="70">
        <v>120.24111867995681</v>
      </c>
      <c r="Z1532" s="71">
        <v>124.06122119115422</v>
      </c>
      <c r="AA1532" s="71">
        <v>92.342164916239085</v>
      </c>
      <c r="AB1532" s="71">
        <v>92.498677561149336</v>
      </c>
      <c r="AC1532" s="71">
        <v>106.95812391710587</v>
      </c>
      <c r="AD1532" s="71">
        <v>97.197206423243472</v>
      </c>
      <c r="AE1532" s="71">
        <v>102.45980643941412</v>
      </c>
      <c r="AF1532" s="71">
        <v>112.74154979283861</v>
      </c>
      <c r="AG1532" s="71">
        <v>103.49808611544249</v>
      </c>
      <c r="AH1532" s="71">
        <v>102.1307161282142</v>
      </c>
      <c r="AI1532" s="71">
        <v>104.91982139101061</v>
      </c>
      <c r="AJ1532" s="72">
        <v>41.37763125710778</v>
      </c>
      <c r="AK1532" s="72">
        <v>37.620817920214613</v>
      </c>
      <c r="AL1532" s="72">
        <v>29.219037112979372</v>
      </c>
      <c r="AM1532" s="72">
        <v>21.379925800753053</v>
      </c>
      <c r="AN1532" s="72">
        <v>2.6110575887712484</v>
      </c>
      <c r="AO1532" s="72">
        <v>20.095173516666765</v>
      </c>
      <c r="AP1532" s="71">
        <v>5.4578505935430233</v>
      </c>
      <c r="AQ1532" s="71">
        <v>23.419167720985289</v>
      </c>
      <c r="AR1532" s="71">
        <v>116.1057973457535</v>
      </c>
      <c r="AS1532" s="71">
        <v>-25.747340245888772</v>
      </c>
      <c r="AT1532" s="71">
        <v>33.147368864474046</v>
      </c>
      <c r="AU1532" s="71">
        <v>31.96244812038298</v>
      </c>
      <c r="AV1532" s="72">
        <v>26.598744200852266</v>
      </c>
      <c r="AW1532" s="73">
        <v>212303.0400000001</v>
      </c>
      <c r="AX1532" s="73">
        <v>197833.42000000004</v>
      </c>
      <c r="AY1532" s="73">
        <v>148127.13000000006</v>
      </c>
      <c r="AZ1532" s="73">
        <v>144231.25000000023</v>
      </c>
      <c r="BA1532" s="73">
        <v>30353.410000000382</v>
      </c>
      <c r="BB1532" s="73">
        <v>221764.99999999988</v>
      </c>
      <c r="BC1532" s="73">
        <v>33324.589999999967</v>
      </c>
      <c r="BD1532" s="73">
        <v>119431.65000000014</v>
      </c>
      <c r="BE1532" s="73">
        <v>746419.22000000009</v>
      </c>
      <c r="BF1532" s="73">
        <v>-256117.03000000038</v>
      </c>
      <c r="BG1532" s="73">
        <v>200182.41000000003</v>
      </c>
      <c r="BH1532" s="73">
        <v>211392.37</v>
      </c>
      <c r="BI1532" s="73">
        <v>105543.16000000003</v>
      </c>
      <c r="BJ1532" s="71">
        <v>10.662933617624045</v>
      </c>
      <c r="BK1532" s="71">
        <v>7.7629896296465617</v>
      </c>
      <c r="BL1532" s="71">
        <v>8.2932511718673467</v>
      </c>
      <c r="BM1532" s="71">
        <v>8.4045420065583141</v>
      </c>
      <c r="BN1532" s="71">
        <v>-1.3991832290129966</v>
      </c>
      <c r="BO1532" s="71">
        <v>8.7474098141293908</v>
      </c>
      <c r="BP1532" s="71">
        <v>15.756167292126447</v>
      </c>
      <c r="BQ1532" s="71">
        <v>18.331481249978459</v>
      </c>
      <c r="BR1532" s="72">
        <v>11.0885087580844</v>
      </c>
      <c r="BS1532" s="72">
        <v>8.7727005554274822</v>
      </c>
      <c r="BT1532" s="71">
        <v>13.155364590519682</v>
      </c>
      <c r="BU1532" s="71">
        <v>11.927754653968799</v>
      </c>
      <c r="BV1532" s="71">
        <v>9.1182625576937717</v>
      </c>
      <c r="BW1532" s="71">
        <v>10.989207667823353</v>
      </c>
      <c r="BX1532" s="75">
        <v>17640</v>
      </c>
      <c r="BY1532" s="75">
        <v>17148</v>
      </c>
      <c r="BZ1532" s="75">
        <v>16033</v>
      </c>
      <c r="CA1532" s="75">
        <v>18650</v>
      </c>
      <c r="CB1532" s="75">
        <v>23567</v>
      </c>
      <c r="CC1532" s="75">
        <v>25884</v>
      </c>
      <c r="CD1532" s="75">
        <v>15797</v>
      </c>
      <c r="CE1532" s="75">
        <v>16137</v>
      </c>
      <c r="CF1532" s="75">
        <v>26108</v>
      </c>
      <c r="CG1532" s="75">
        <v>18290</v>
      </c>
      <c r="CH1532" s="75">
        <v>19293</v>
      </c>
      <c r="CI1532" s="75">
        <v>20907</v>
      </c>
      <c r="CJ1532" s="75">
        <v>11894</v>
      </c>
      <c r="CK1532" s="75">
        <v>128426</v>
      </c>
      <c r="CL1532" s="73">
        <v>1019047.6100000002</v>
      </c>
      <c r="CM1532" s="73">
        <v>1118277.93</v>
      </c>
      <c r="CN1532" s="73">
        <v>1102549.2099999997</v>
      </c>
      <c r="CO1532" s="73">
        <v>1170581.1599999997</v>
      </c>
      <c r="CP1532" s="73">
        <v>1106907.2999999998</v>
      </c>
      <c r="CQ1532" s="73">
        <v>1334862.55</v>
      </c>
      <c r="CR1532" s="73">
        <v>1273889.69</v>
      </c>
      <c r="CS1532" s="73">
        <v>1458546.4300000002</v>
      </c>
      <c r="CT1532" s="73">
        <v>1428991.3</v>
      </c>
      <c r="CU1532" s="73">
        <v>1291720.8099999998</v>
      </c>
      <c r="CV1532" s="73">
        <v>1470699.11</v>
      </c>
      <c r="CW1532" s="73">
        <v>1501221.2199999993</v>
      </c>
      <c r="CX1532" s="73">
        <v>1438177.84</v>
      </c>
      <c r="CY1532" s="77"/>
      <c r="CZ1532" s="4">
        <v>1551</v>
      </c>
      <c r="DA1532" s="76" t="str">
        <f t="shared" si="52"/>
        <v>1551</v>
      </c>
      <c r="DB1532" s="72">
        <v>1.4938065396591811</v>
      </c>
      <c r="DC1532" s="72">
        <v>1.9786514633908341</v>
      </c>
      <c r="DD1532" s="71">
        <v>0.46797372730708897</v>
      </c>
      <c r="DE1532" s="71">
        <v>0.52948948759153602</v>
      </c>
      <c r="DF1532" s="71">
        <v>0.32946017203000094</v>
      </c>
      <c r="DG1532" s="72">
        <v>0.24916620174630158</v>
      </c>
      <c r="DH1532" s="72">
        <v>0.83848192328582671</v>
      </c>
      <c r="DI1532" s="72">
        <v>0.25116338706610336</v>
      </c>
      <c r="DJ1532" s="72">
        <v>0.35246390356866841</v>
      </c>
      <c r="DK1532" s="72">
        <v>4.8884571668260768E-2</v>
      </c>
      <c r="DL1532" s="72">
        <v>0.15575035768411893</v>
      </c>
      <c r="DM1532" s="72">
        <v>7.6781533578826208E-2</v>
      </c>
      <c r="DN1532" s="72">
        <v>6.8315729194613969E-2</v>
      </c>
      <c r="DO1532" s="72">
        <v>0.26093479147058224</v>
      </c>
      <c r="DQ1532" s="71"/>
      <c r="DR1532" s="71"/>
      <c r="DS1532" s="71"/>
      <c r="DT1532" s="71"/>
      <c r="DU1532" s="71"/>
      <c r="DV1532" s="71"/>
      <c r="DW1532" s="71"/>
      <c r="DX1532" s="71"/>
      <c r="DY1532" s="71"/>
      <c r="DZ1532" s="71"/>
      <c r="EA1532" s="71"/>
      <c r="EB1532" s="71"/>
      <c r="EC1532" s="71"/>
      <c r="ED1532" s="71"/>
    </row>
    <row r="1533" spans="1:134">
      <c r="A1533" s="4">
        <v>1532</v>
      </c>
      <c r="B1533" s="46" t="s">
        <v>11416</v>
      </c>
      <c r="C1533" s="65" t="str">
        <f t="shared" si="51"/>
        <v>1532</v>
      </c>
      <c r="D1533" s="69">
        <v>209396.27999999997</v>
      </c>
      <c r="E1533" s="68">
        <v>2354833.7999999993</v>
      </c>
      <c r="F1533" s="68">
        <v>51111.760000000009</v>
      </c>
      <c r="G1533" s="69">
        <v>636550.4599999988</v>
      </c>
      <c r="H1533" s="70">
        <v>113.98630930709659</v>
      </c>
      <c r="I1533" s="70">
        <v>37.045721458254867</v>
      </c>
      <c r="J1533" s="69">
        <v>302261.96999999991</v>
      </c>
      <c r="K1533" s="69">
        <v>299015.86</v>
      </c>
      <c r="L1533" s="69">
        <v>274771.26999999996</v>
      </c>
      <c r="M1533" s="69">
        <v>300918.87</v>
      </c>
      <c r="N1533" s="69">
        <v>536008.01</v>
      </c>
      <c r="O1533" s="69">
        <v>553729.42000000004</v>
      </c>
      <c r="P1533" s="69">
        <v>343939.34</v>
      </c>
      <c r="Q1533" s="69">
        <v>292868.55</v>
      </c>
      <c r="R1533" s="69">
        <v>520409.72999999992</v>
      </c>
      <c r="S1533" s="69">
        <v>293278.05</v>
      </c>
      <c r="T1533" s="69">
        <v>354340.91</v>
      </c>
      <c r="U1533" s="69">
        <v>340600.94</v>
      </c>
      <c r="V1533" s="69">
        <v>209396.27999999997</v>
      </c>
      <c r="W1533" s="70">
        <v>116.46926835465827</v>
      </c>
      <c r="X1533" s="70">
        <v>123.56762193711791</v>
      </c>
      <c r="Y1533" s="70">
        <v>115.71124260430783</v>
      </c>
      <c r="Z1533" s="71">
        <v>113.56370349715969</v>
      </c>
      <c r="AA1533" s="71">
        <v>104.4822237293038</v>
      </c>
      <c r="AB1533" s="71">
        <v>117.35901770401414</v>
      </c>
      <c r="AC1533" s="71">
        <v>114.44441336597518</v>
      </c>
      <c r="AD1533" s="71">
        <v>118.31187098964423</v>
      </c>
      <c r="AE1533" s="71">
        <v>114.64862705570738</v>
      </c>
      <c r="AF1533" s="71">
        <v>108.17266676593876</v>
      </c>
      <c r="AG1533" s="71">
        <v>111.5279519949474</v>
      </c>
      <c r="AH1533" s="71">
        <v>110.92879922443331</v>
      </c>
      <c r="AI1533" s="71">
        <v>124.62150307129613</v>
      </c>
      <c r="AJ1533" s="72">
        <v>-19.37411019950337</v>
      </c>
      <c r="AK1533" s="72">
        <v>-7.087701326232521</v>
      </c>
      <c r="AL1533" s="72">
        <v>-22.433440057786878</v>
      </c>
      <c r="AM1533" s="72">
        <v>-19.173619408009259</v>
      </c>
      <c r="AN1533" s="72">
        <v>-5.9721377855281643</v>
      </c>
      <c r="AO1533" s="72">
        <v>14.840722907688097</v>
      </c>
      <c r="AP1533" s="71">
        <v>17.554702996929517</v>
      </c>
      <c r="AQ1533" s="71">
        <v>51.903625808692297</v>
      </c>
      <c r="AR1533" s="71">
        <v>122.80034157513646</v>
      </c>
      <c r="AS1533" s="71">
        <v>-17.721738275620446</v>
      </c>
      <c r="AT1533" s="71">
        <v>43.19801477642595</v>
      </c>
      <c r="AU1533" s="71">
        <v>43.62240685526497</v>
      </c>
      <c r="AV1533" s="72">
        <v>32.291066744871834</v>
      </c>
      <c r="AW1533" s="73">
        <v>-72632.460000000079</v>
      </c>
      <c r="AX1533" s="73">
        <v>-22810.059999999998</v>
      </c>
      <c r="AY1533" s="73">
        <v>-79468.070000000065</v>
      </c>
      <c r="AZ1533" s="73">
        <v>-71383.919999999984</v>
      </c>
      <c r="BA1533" s="73">
        <v>-34044.310000000056</v>
      </c>
      <c r="BB1533" s="73">
        <v>76211.040000000212</v>
      </c>
      <c r="BC1533" s="73">
        <v>51361.220000000088</v>
      </c>
      <c r="BD1533" s="73">
        <v>100069.63000000009</v>
      </c>
      <c r="BE1533" s="73">
        <v>286833.00999999995</v>
      </c>
      <c r="BF1533" s="73">
        <v>-63168.530000000086</v>
      </c>
      <c r="BG1533" s="73">
        <v>106892.70999999999</v>
      </c>
      <c r="BH1533" s="73">
        <v>103450.66000000006</v>
      </c>
      <c r="BI1533" s="73">
        <v>51111.760000000009</v>
      </c>
      <c r="BJ1533" s="71">
        <v>10.980077664854667</v>
      </c>
      <c r="BK1533" s="71">
        <v>6.4727896070695845</v>
      </c>
      <c r="BL1533" s="71">
        <v>6.9970758189452926</v>
      </c>
      <c r="BM1533" s="71">
        <v>7.0720226310143115</v>
      </c>
      <c r="BN1533" s="71">
        <v>-6.4873577358392129</v>
      </c>
      <c r="BO1533" s="71">
        <v>3.7918087128880202</v>
      </c>
      <c r="BP1533" s="71">
        <v>13.636170996428994</v>
      </c>
      <c r="BQ1533" s="71">
        <v>14.201354505217321</v>
      </c>
      <c r="BR1533" s="72">
        <v>8.5055194567755326</v>
      </c>
      <c r="BS1533" s="72">
        <v>9.1335822765841055</v>
      </c>
      <c r="BT1533" s="71">
        <v>9.3878548293842883</v>
      </c>
      <c r="BU1533" s="71">
        <v>10.45343323157215</v>
      </c>
      <c r="BV1533" s="71">
        <v>7.8333208127369538</v>
      </c>
      <c r="BW1533" s="71">
        <v>8.9180446612143047</v>
      </c>
      <c r="BX1533" s="75">
        <v>5662</v>
      </c>
      <c r="BY1533" s="75">
        <v>5481</v>
      </c>
      <c r="BZ1533" s="75">
        <v>5177</v>
      </c>
      <c r="CA1533" s="75">
        <v>5683</v>
      </c>
      <c r="CB1533" s="75">
        <v>7729</v>
      </c>
      <c r="CC1533" s="75">
        <v>9462</v>
      </c>
      <c r="CD1533" s="75">
        <v>6452</v>
      </c>
      <c r="CE1533" s="75">
        <v>5816</v>
      </c>
      <c r="CF1533" s="75">
        <v>9045</v>
      </c>
      <c r="CG1533" s="75">
        <v>6173</v>
      </c>
      <c r="CH1533" s="75">
        <v>6895</v>
      </c>
      <c r="CI1533" s="75">
        <v>7082</v>
      </c>
      <c r="CJ1533" s="75">
        <v>4230</v>
      </c>
      <c r="CK1533" s="75">
        <v>45693</v>
      </c>
      <c r="CL1533" s="73">
        <v>778308.35000000009</v>
      </c>
      <c r="CM1533" s="73">
        <v>796546.59999999974</v>
      </c>
      <c r="CN1533" s="73">
        <v>739051.03</v>
      </c>
      <c r="CO1533" s="73">
        <v>829966.76999999979</v>
      </c>
      <c r="CP1533" s="73">
        <v>928790.90999999992</v>
      </c>
      <c r="CQ1533" s="73">
        <v>668469.37999999977</v>
      </c>
      <c r="CR1533" s="73">
        <v>691505.34</v>
      </c>
      <c r="CS1533" s="73">
        <v>959155.17000000016</v>
      </c>
      <c r="CT1533" s="73">
        <v>728993.68</v>
      </c>
      <c r="CU1533" s="73">
        <v>802269.49999999977</v>
      </c>
      <c r="CV1533" s="73">
        <v>774090.02999999991</v>
      </c>
      <c r="CW1533" s="73">
        <v>798343.33000000007</v>
      </c>
      <c r="CX1533" s="73">
        <v>885193.27</v>
      </c>
      <c r="CY1533" s="77"/>
      <c r="CZ1533" s="4">
        <v>1532</v>
      </c>
      <c r="DA1533" s="76" t="str">
        <f t="shared" si="52"/>
        <v>1532</v>
      </c>
      <c r="DB1533" s="71">
        <v>1.5716273277722224</v>
      </c>
      <c r="DC1533" s="71">
        <v>2.9357954295383117</v>
      </c>
      <c r="DD1533" s="71">
        <v>0.98277990793762438</v>
      </c>
      <c r="DE1533" s="71">
        <v>0.92122926599155641</v>
      </c>
      <c r="DF1533" s="71">
        <v>0.48769253823649755</v>
      </c>
      <c r="DG1533" s="71">
        <v>0.22204199627164789</v>
      </c>
      <c r="DH1533" s="71">
        <v>0.32796273156527861</v>
      </c>
      <c r="DI1533" s="71">
        <v>1.8313731783207159</v>
      </c>
      <c r="DJ1533" s="71">
        <v>0.36480137481439828</v>
      </c>
      <c r="DK1533" s="71">
        <v>0.16698525710928458</v>
      </c>
      <c r="DL1533" s="71">
        <v>0.21485356919278895</v>
      </c>
      <c r="DM1533" s="71">
        <v>3.0999337538825569E-2</v>
      </c>
      <c r="DN1533" s="72">
        <v>0.70561910064396993</v>
      </c>
      <c r="DO1533" s="71">
        <v>0.47659177291117855</v>
      </c>
      <c r="DQ1533" s="71"/>
      <c r="DR1533" s="71"/>
      <c r="DS1533" s="71"/>
      <c r="DT1533" s="71"/>
      <c r="DU1533" s="71"/>
      <c r="DV1533" s="71"/>
      <c r="DW1533" s="71"/>
      <c r="DX1533" s="71"/>
      <c r="DY1533" s="71"/>
      <c r="DZ1533" s="71"/>
      <c r="EA1533" s="71"/>
      <c r="EB1533" s="71"/>
      <c r="EC1533" s="71"/>
      <c r="ED1533" s="71"/>
    </row>
    <row r="1534" spans="1:134">
      <c r="A1534" s="4">
        <v>5430</v>
      </c>
      <c r="B1534" s="46" t="s">
        <v>11422</v>
      </c>
      <c r="C1534" s="65" t="str">
        <f t="shared" si="51"/>
        <v>5430</v>
      </c>
      <c r="D1534" s="69">
        <v>85123.889999999985</v>
      </c>
      <c r="E1534" s="68">
        <v>1058177.5499999998</v>
      </c>
      <c r="F1534" s="68">
        <v>20645.47</v>
      </c>
      <c r="G1534" s="69">
        <v>319588.21000000008</v>
      </c>
      <c r="H1534" s="70">
        <v>117.36959533449087</v>
      </c>
      <c r="I1534" s="70">
        <v>43.270081585526299</v>
      </c>
      <c r="J1534" s="69">
        <v>115710.09999999998</v>
      </c>
      <c r="K1534" s="69">
        <v>110117.93</v>
      </c>
      <c r="L1534" s="69">
        <v>92563.890000000014</v>
      </c>
      <c r="M1534" s="69">
        <v>118197.81999999995</v>
      </c>
      <c r="N1534" s="69">
        <v>199769.26999999996</v>
      </c>
      <c r="O1534" s="69">
        <v>266692.94</v>
      </c>
      <c r="P1534" s="69">
        <v>124951.08</v>
      </c>
      <c r="Q1534" s="69">
        <v>113979.77999999997</v>
      </c>
      <c r="R1534" s="69">
        <v>321947.67999999993</v>
      </c>
      <c r="S1534" s="69">
        <v>131660.81999999998</v>
      </c>
      <c r="T1534" s="69">
        <v>143794.64000000001</v>
      </c>
      <c r="U1534" s="69">
        <v>136719.65999999995</v>
      </c>
      <c r="V1534" s="69">
        <v>85123.889999999985</v>
      </c>
      <c r="W1534" s="70">
        <v>108.99071249411799</v>
      </c>
      <c r="X1534" s="70">
        <v>115.12598037307689</v>
      </c>
      <c r="Y1534" s="70">
        <v>101.9339199286986</v>
      </c>
      <c r="Z1534" s="71">
        <v>96.93545853347311</v>
      </c>
      <c r="AA1534" s="71">
        <v>101.61010153672041</v>
      </c>
      <c r="AB1534" s="71">
        <v>132.52813724605511</v>
      </c>
      <c r="AC1534" s="71">
        <v>103.64327042845328</v>
      </c>
      <c r="AD1534" s="71">
        <v>104.38208907591616</v>
      </c>
      <c r="AE1534" s="71">
        <v>118.97339121991921</v>
      </c>
      <c r="AF1534" s="71">
        <v>122.51267939246557</v>
      </c>
      <c r="AG1534" s="71">
        <v>125.01484389258817</v>
      </c>
      <c r="AH1534" s="71">
        <v>135.04631061836946</v>
      </c>
      <c r="AI1534" s="71">
        <v>109.85053318950176</v>
      </c>
      <c r="AJ1534" s="72">
        <v>-21.461609652116177</v>
      </c>
      <c r="AK1534" s="72">
        <v>-24.54922590929073</v>
      </c>
      <c r="AL1534" s="72">
        <v>-39.549927108347674</v>
      </c>
      <c r="AM1534" s="72">
        <v>-18.303476112968099</v>
      </c>
      <c r="AN1534" s="72">
        <v>-8.3809179185969427</v>
      </c>
      <c r="AO1534" s="72">
        <v>30.952629737865877</v>
      </c>
      <c r="AP1534" s="71">
        <v>4.5507594360951531</v>
      </c>
      <c r="AQ1534" s="71">
        <v>32.905000143422903</v>
      </c>
      <c r="AR1534" s="71">
        <v>171.21704672287504</v>
      </c>
      <c r="AS1534" s="71">
        <v>-26.593421861509213</v>
      </c>
      <c r="AT1534" s="71">
        <v>58.216953897624137</v>
      </c>
      <c r="AU1534" s="71">
        <v>71.133600198271068</v>
      </c>
      <c r="AV1534" s="72">
        <v>32.019193398349422</v>
      </c>
      <c r="AW1534" s="73">
        <v>-31619.25</v>
      </c>
      <c r="AX1534" s="73">
        <v>-35828.790000000008</v>
      </c>
      <c r="AY1534" s="73">
        <v>-60560.640000000014</v>
      </c>
      <c r="AZ1534" s="73">
        <v>-26481.310000000056</v>
      </c>
      <c r="BA1534" s="73">
        <v>-18274.03</v>
      </c>
      <c r="BB1534" s="73">
        <v>70052.799999999988</v>
      </c>
      <c r="BC1534" s="73">
        <v>5438.7200000000157</v>
      </c>
      <c r="BD1534" s="73">
        <v>28219.439999999944</v>
      </c>
      <c r="BE1534" s="73">
        <v>203242.86999999994</v>
      </c>
      <c r="BF1534" s="73">
        <v>-47697.520000000019</v>
      </c>
      <c r="BG1534" s="73">
        <v>52910.17</v>
      </c>
      <c r="BH1534" s="73">
        <v>56829.059999999939</v>
      </c>
      <c r="BI1534" s="73">
        <v>20645.47</v>
      </c>
      <c r="BJ1534" s="71">
        <v>15.042405119395086</v>
      </c>
      <c r="BK1534" s="71">
        <v>11.847015518407613</v>
      </c>
      <c r="BL1534" s="71">
        <v>11.202687643700612</v>
      </c>
      <c r="BM1534" s="71">
        <v>10.435849424128612</v>
      </c>
      <c r="BN1534" s="71">
        <v>-9.584567996008742</v>
      </c>
      <c r="BO1534" s="71">
        <v>4.5584695323316824</v>
      </c>
      <c r="BP1534" s="71">
        <v>11.446497892478808</v>
      </c>
      <c r="BQ1534" s="71">
        <v>16.438435935399788</v>
      </c>
      <c r="BR1534" s="72">
        <v>15.037803792869701</v>
      </c>
      <c r="BS1534" s="72">
        <v>9.0979430056820423</v>
      </c>
      <c r="BT1534" s="71">
        <v>15.505975421213588</v>
      </c>
      <c r="BU1534" s="71">
        <v>12.960154236815443</v>
      </c>
      <c r="BV1534" s="71">
        <v>9.9817850398902586</v>
      </c>
      <c r="BW1534" s="71">
        <v>11.817353188053175</v>
      </c>
      <c r="BX1534" s="75">
        <v>2648</v>
      </c>
      <c r="BY1534" s="75">
        <v>2680</v>
      </c>
      <c r="BZ1534" s="75">
        <v>2309</v>
      </c>
      <c r="CA1534" s="75">
        <v>2717</v>
      </c>
      <c r="CB1534" s="75">
        <v>3299</v>
      </c>
      <c r="CC1534" s="75">
        <v>4538</v>
      </c>
      <c r="CD1534" s="75">
        <v>2738</v>
      </c>
      <c r="CE1534" s="75">
        <v>2612</v>
      </c>
      <c r="CF1534" s="75">
        <v>5072</v>
      </c>
      <c r="CG1534" s="75">
        <v>2997</v>
      </c>
      <c r="CH1534" s="75">
        <v>2965</v>
      </c>
      <c r="CI1534" s="75">
        <v>3023</v>
      </c>
      <c r="CJ1534" s="75">
        <v>1885</v>
      </c>
      <c r="CK1534" s="75">
        <v>21292</v>
      </c>
      <c r="CL1534" s="73">
        <v>391848.83000000007</v>
      </c>
      <c r="CM1534" s="73">
        <v>379943.11</v>
      </c>
      <c r="CN1534" s="73">
        <v>380463.83000000007</v>
      </c>
      <c r="CO1534" s="73">
        <v>387042.95</v>
      </c>
      <c r="CP1534" s="73">
        <v>481706.8299999999</v>
      </c>
      <c r="CQ1534" s="73">
        <v>402336.16</v>
      </c>
      <c r="CR1534" s="73">
        <v>410890.89999999991</v>
      </c>
      <c r="CS1534" s="73">
        <v>482654.85</v>
      </c>
      <c r="CT1534" s="73">
        <v>402405.58</v>
      </c>
      <c r="CU1534" s="73">
        <v>380448.00999999995</v>
      </c>
      <c r="CV1534" s="73">
        <v>313716.72999999992</v>
      </c>
      <c r="CW1534" s="73">
        <v>338380.03999999992</v>
      </c>
      <c r="CX1534" s="73">
        <v>346342.26</v>
      </c>
      <c r="CY1534" s="77"/>
      <c r="CZ1534" s="4">
        <v>5430</v>
      </c>
      <c r="DA1534" s="76" t="str">
        <f t="shared" si="52"/>
        <v>5430</v>
      </c>
      <c r="DB1534" s="71">
        <v>1.5920546996534928</v>
      </c>
      <c r="DC1534" s="71">
        <v>2.8521730281156605</v>
      </c>
      <c r="DD1534" s="71">
        <v>0.34026336672262003</v>
      </c>
      <c r="DE1534" s="71">
        <v>0.21528771163743157</v>
      </c>
      <c r="DF1534" s="71">
        <v>0.45710958656895667</v>
      </c>
      <c r="DG1534" s="71">
        <v>0.33731319277884281</v>
      </c>
      <c r="DH1534" s="71">
        <v>0</v>
      </c>
      <c r="DI1534" s="71">
        <v>0.35041624945387101</v>
      </c>
      <c r="DJ1534" s="71">
        <v>3.3730166700309864E-3</v>
      </c>
      <c r="DK1534" s="71">
        <v>0</v>
      </c>
      <c r="DL1534" s="71">
        <v>0</v>
      </c>
      <c r="DM1534" s="71">
        <v>0</v>
      </c>
      <c r="DN1534" s="71">
        <v>0</v>
      </c>
      <c r="DO1534" s="71">
        <v>3.8832241423306629E-2</v>
      </c>
      <c r="DQ1534" s="71"/>
      <c r="DR1534" s="71"/>
      <c r="DS1534" s="71"/>
      <c r="DT1534" s="71"/>
      <c r="DU1534" s="71"/>
      <c r="DV1534" s="71"/>
      <c r="DW1534" s="71"/>
      <c r="DX1534" s="71"/>
      <c r="DY1534" s="71"/>
      <c r="DZ1534" s="71"/>
      <c r="EA1534" s="71"/>
      <c r="EB1534" s="71"/>
      <c r="EC1534" s="71"/>
      <c r="ED1534" s="71"/>
    </row>
    <row r="1535" spans="1:134">
      <c r="A1535" s="4">
        <v>1529</v>
      </c>
      <c r="B1535" s="46" t="s">
        <v>11429</v>
      </c>
      <c r="C1535" s="65" t="str">
        <f t="shared" si="51"/>
        <v>1529</v>
      </c>
      <c r="D1535" s="69">
        <v>164813.69</v>
      </c>
      <c r="E1535" s="68">
        <v>1833815.9099999997</v>
      </c>
      <c r="F1535" s="68">
        <v>64938.140000000014</v>
      </c>
      <c r="G1535" s="69">
        <v>450259.98</v>
      </c>
      <c r="H1535" s="70">
        <v>108.60491059126485</v>
      </c>
      <c r="I1535" s="70">
        <v>32.543677507854717</v>
      </c>
      <c r="J1535" s="69">
        <v>203086.67999999996</v>
      </c>
      <c r="K1535" s="69">
        <v>209697.89999999997</v>
      </c>
      <c r="L1535" s="69">
        <v>190950.83</v>
      </c>
      <c r="M1535" s="69">
        <v>231783.01999999996</v>
      </c>
      <c r="N1535" s="69">
        <v>295137.77999999997</v>
      </c>
      <c r="O1535" s="69">
        <v>458261.95000000013</v>
      </c>
      <c r="P1535" s="69">
        <v>203441.31</v>
      </c>
      <c r="Q1535" s="69">
        <v>215269.59999999992</v>
      </c>
      <c r="R1535" s="69">
        <v>453844.18999999994</v>
      </c>
      <c r="S1535" s="69">
        <v>233660.84999999995</v>
      </c>
      <c r="T1535" s="69">
        <v>278257.61999999994</v>
      </c>
      <c r="U1535" s="69">
        <v>284528.64999999991</v>
      </c>
      <c r="V1535" s="69">
        <v>164813.69</v>
      </c>
      <c r="W1535" s="70">
        <v>80.770816829943243</v>
      </c>
      <c r="X1535" s="70">
        <v>91.142950565472219</v>
      </c>
      <c r="Y1535" s="70">
        <v>70.448329857399415</v>
      </c>
      <c r="Z1535" s="71">
        <v>96.495903781856569</v>
      </c>
      <c r="AA1535" s="71">
        <v>104.66667843351125</v>
      </c>
      <c r="AB1535" s="71">
        <v>132.56843241246833</v>
      </c>
      <c r="AC1535" s="71">
        <v>70.72983053427383</v>
      </c>
      <c r="AD1535" s="71">
        <v>91.730026529402423</v>
      </c>
      <c r="AE1535" s="71">
        <v>121.94771390103026</v>
      </c>
      <c r="AF1535" s="71">
        <v>106.89885486836843</v>
      </c>
      <c r="AG1535" s="71">
        <v>120.33233440554395</v>
      </c>
      <c r="AH1535" s="71">
        <v>128.53343374525633</v>
      </c>
      <c r="AI1535" s="71">
        <v>134.14674366375732</v>
      </c>
      <c r="AJ1535" s="72">
        <v>-30.434453173458877</v>
      </c>
      <c r="AK1535" s="72">
        <v>-31.033837466668924</v>
      </c>
      <c r="AL1535" s="72">
        <v>-27.874536611492839</v>
      </c>
      <c r="AM1535" s="72">
        <v>-30.477392549258042</v>
      </c>
      <c r="AN1535" s="72">
        <v>-32.067292049405758</v>
      </c>
      <c r="AO1535" s="72">
        <v>2.696337727837661</v>
      </c>
      <c r="AP1535" s="71">
        <v>-20.783821593730156</v>
      </c>
      <c r="AQ1535" s="71">
        <v>14.571387149289139</v>
      </c>
      <c r="AR1535" s="71">
        <v>108.92150195974888</v>
      </c>
      <c r="AS1535" s="71">
        <v>-12.258451580217077</v>
      </c>
      <c r="AT1535" s="71">
        <v>55.219534377577538</v>
      </c>
      <c r="AU1535" s="71">
        <v>61.511322421451766</v>
      </c>
      <c r="AV1535" s="72">
        <v>65.019056215460154</v>
      </c>
      <c r="AW1535" s="73">
        <v>-88849.040000000066</v>
      </c>
      <c r="AX1535" s="73">
        <v>-94361.210000000021</v>
      </c>
      <c r="AY1535" s="73">
        <v>-73797.319999999978</v>
      </c>
      <c r="AZ1535" s="73">
        <v>-101609.28000000003</v>
      </c>
      <c r="BA1535" s="73">
        <v>-139318.30000000005</v>
      </c>
      <c r="BB1535" s="73">
        <v>26912.480000000214</v>
      </c>
      <c r="BC1535" s="73">
        <v>-53376.570000000036</v>
      </c>
      <c r="BD1535" s="73">
        <v>27378.359999999899</v>
      </c>
      <c r="BE1535" s="73">
        <v>236612.27</v>
      </c>
      <c r="BF1535" s="73">
        <v>-32644.970000000059</v>
      </c>
      <c r="BG1535" s="73">
        <v>98990.479999999981</v>
      </c>
      <c r="BH1535" s="73">
        <v>108362.2699999999</v>
      </c>
      <c r="BI1535" s="73">
        <v>64938.140000000014</v>
      </c>
      <c r="BJ1535" s="71">
        <v>20.948672540540827</v>
      </c>
      <c r="BK1535" s="71">
        <v>14.522939305502501</v>
      </c>
      <c r="BL1535" s="71">
        <v>18.257625032532978</v>
      </c>
      <c r="BM1535" s="71">
        <v>16.102182361560295</v>
      </c>
      <c r="BN1535" s="71">
        <v>8.0615254099505318</v>
      </c>
      <c r="BO1535" s="71">
        <v>9.3100361882570013</v>
      </c>
      <c r="BP1535" s="71">
        <v>22.008457683599882</v>
      </c>
      <c r="BQ1535" s="71">
        <v>22.670496067429109</v>
      </c>
      <c r="BR1535" s="72">
        <v>19.059590615604712</v>
      </c>
      <c r="BS1535" s="72">
        <v>16.083574449205955</v>
      </c>
      <c r="BT1535" s="71">
        <v>18.915466079713223</v>
      </c>
      <c r="BU1535" s="71">
        <v>18.221213686431014</v>
      </c>
      <c r="BV1535" s="71">
        <v>17.408008687785141</v>
      </c>
      <c r="BW1535" s="71">
        <v>17.708697543639996</v>
      </c>
      <c r="BX1535" s="75">
        <v>3284</v>
      </c>
      <c r="BY1535" s="75">
        <v>3676</v>
      </c>
      <c r="BZ1535" s="75">
        <v>3408</v>
      </c>
      <c r="CA1535" s="75">
        <v>3660</v>
      </c>
      <c r="CB1535" s="75">
        <v>4398</v>
      </c>
      <c r="CC1535" s="75">
        <v>7787</v>
      </c>
      <c r="CD1535" s="75">
        <v>4051</v>
      </c>
      <c r="CE1535" s="75">
        <v>4044</v>
      </c>
      <c r="CF1535" s="75">
        <v>7484</v>
      </c>
      <c r="CG1535" s="75">
        <v>4452</v>
      </c>
      <c r="CH1535" s="75">
        <v>5236</v>
      </c>
      <c r="CI1535" s="75">
        <v>5250</v>
      </c>
      <c r="CJ1535" s="75">
        <v>2911</v>
      </c>
      <c r="CK1535" s="75">
        <v>33428</v>
      </c>
      <c r="CL1535" s="73">
        <v>701848.16000000015</v>
      </c>
      <c r="CM1535" s="73">
        <v>675367.73000000033</v>
      </c>
      <c r="CN1535" s="73">
        <v>706380.54</v>
      </c>
      <c r="CO1535" s="73">
        <v>677706.36999999976</v>
      </c>
      <c r="CP1535" s="73">
        <v>798067.51</v>
      </c>
      <c r="CQ1535" s="73">
        <v>618084.48</v>
      </c>
      <c r="CR1535" s="73">
        <v>676425.13000000012</v>
      </c>
      <c r="CS1535" s="73">
        <v>801254.6100000001</v>
      </c>
      <c r="CT1535" s="73">
        <v>673269.98999999987</v>
      </c>
      <c r="CU1535" s="73">
        <v>664708.48</v>
      </c>
      <c r="CV1535" s="73">
        <v>661283.11</v>
      </c>
      <c r="CW1535" s="73">
        <v>593679.64000000013</v>
      </c>
      <c r="CX1535" s="73">
        <v>647751.73999999987</v>
      </c>
      <c r="CY1535" s="77"/>
      <c r="CZ1535" s="4">
        <v>1529</v>
      </c>
      <c r="DA1535" s="76" t="str">
        <f t="shared" si="52"/>
        <v>1529</v>
      </c>
      <c r="DB1535" s="71">
        <v>0.94070822235986762</v>
      </c>
      <c r="DC1535" s="71">
        <v>0.31569853553731475</v>
      </c>
      <c r="DD1535" s="71">
        <v>1.1119759095549933</v>
      </c>
      <c r="DE1535" s="71">
        <v>0.16200983579789838</v>
      </c>
      <c r="DF1535" s="71">
        <v>0.1079101291217644</v>
      </c>
      <c r="DG1535" s="71">
        <v>0.10878397399079094</v>
      </c>
      <c r="DH1535" s="71">
        <v>0.19564401065967951</v>
      </c>
      <c r="DI1535" s="71">
        <v>0.20129710728856356</v>
      </c>
      <c r="DJ1535" s="71">
        <v>0.14588630484993928</v>
      </c>
      <c r="DK1535" s="71">
        <v>0.17907138282578702</v>
      </c>
      <c r="DL1535" s="71">
        <v>9.1690850122506024E-2</v>
      </c>
      <c r="DM1535" s="71">
        <v>6.1423948341396938E-2</v>
      </c>
      <c r="DN1535" s="72">
        <v>2.767531617604178E-2</v>
      </c>
      <c r="DO1535" s="71">
        <v>0.13025131805456447</v>
      </c>
      <c r="DQ1535" s="71"/>
      <c r="DR1535" s="71"/>
      <c r="DS1535" s="71"/>
      <c r="DT1535" s="71"/>
      <c r="DU1535" s="71"/>
      <c r="DV1535" s="71"/>
      <c r="DW1535" s="71"/>
      <c r="DX1535" s="71"/>
      <c r="DY1535" s="71"/>
      <c r="DZ1535" s="71"/>
      <c r="EA1535" s="71"/>
      <c r="EB1535" s="71"/>
      <c r="EC1535" s="71"/>
      <c r="ED1535" s="71"/>
    </row>
    <row r="1536" spans="1:134">
      <c r="A1536" s="4">
        <v>1524</v>
      </c>
      <c r="B1536" s="46" t="s">
        <v>11435</v>
      </c>
      <c r="C1536" s="65" t="str">
        <f t="shared" si="51"/>
        <v>1524</v>
      </c>
      <c r="D1536" s="69">
        <v>153462.04999999996</v>
      </c>
      <c r="E1536" s="68">
        <v>1909312.8000000003</v>
      </c>
      <c r="F1536" s="68">
        <v>32796.039999999979</v>
      </c>
      <c r="G1536" s="69">
        <v>421328.52000000048</v>
      </c>
      <c r="H1536" s="70">
        <v>106.4981969041294</v>
      </c>
      <c r="I1536" s="70">
        <v>28.315387848049077</v>
      </c>
      <c r="J1536" s="69">
        <v>226473.69000000003</v>
      </c>
      <c r="K1536" s="69">
        <v>216882.93999999994</v>
      </c>
      <c r="L1536" s="69">
        <v>204154.03999999992</v>
      </c>
      <c r="M1536" s="69">
        <v>271881.40999999997</v>
      </c>
      <c r="N1536" s="69">
        <v>341939.11</v>
      </c>
      <c r="O1536" s="69">
        <v>447986.2699999999</v>
      </c>
      <c r="P1536" s="69">
        <v>234420.36999999991</v>
      </c>
      <c r="Q1536" s="69">
        <v>218214.12999999995</v>
      </c>
      <c r="R1536" s="69">
        <v>429194.04</v>
      </c>
      <c r="S1536" s="69">
        <v>282617.41999999993</v>
      </c>
      <c r="T1536" s="69">
        <v>309775.61000000004</v>
      </c>
      <c r="U1536" s="69">
        <v>281629.18000000005</v>
      </c>
      <c r="V1536" s="69">
        <v>153462.04999999996</v>
      </c>
      <c r="W1536" s="70">
        <v>84.985425857987309</v>
      </c>
      <c r="X1536" s="70">
        <v>101.37358220067058</v>
      </c>
      <c r="Y1536" s="70">
        <v>81.864517534166453</v>
      </c>
      <c r="Z1536" s="71">
        <v>99.986040714834246</v>
      </c>
      <c r="AA1536" s="71">
        <v>134.98043872001611</v>
      </c>
      <c r="AB1536" s="71">
        <v>133.35036559420828</v>
      </c>
      <c r="AC1536" s="71">
        <v>96.443726112658339</v>
      </c>
      <c r="AD1536" s="71">
        <v>89.781984042339175</v>
      </c>
      <c r="AE1536" s="71">
        <v>114.9973863587322</v>
      </c>
      <c r="AF1536" s="71">
        <v>118.63111340362775</v>
      </c>
      <c r="AG1536" s="71">
        <v>112.28513288503825</v>
      </c>
      <c r="AH1536" s="71">
        <v>103.18432298353058</v>
      </c>
      <c r="AI1536" s="71">
        <v>104.80574283543893</v>
      </c>
      <c r="AJ1536" s="72">
        <v>-36.423558793255872</v>
      </c>
      <c r="AK1536" s="72">
        <v>-33.596596032768808</v>
      </c>
      <c r="AL1536" s="72">
        <v>-29.015280796988097</v>
      </c>
      <c r="AM1536" s="72">
        <v>-30.261366923985367</v>
      </c>
      <c r="AN1536" s="72">
        <v>-12.456207828284882</v>
      </c>
      <c r="AO1536" s="72">
        <v>6.0010926965375022</v>
      </c>
      <c r="AP1536" s="71">
        <v>-2.7657706520166525</v>
      </c>
      <c r="AQ1536" s="71">
        <v>10.75624205767507</v>
      </c>
      <c r="AR1536" s="71">
        <v>94.809047489903691</v>
      </c>
      <c r="AS1536" s="71">
        <v>0.54838541200445956</v>
      </c>
      <c r="AT1536" s="71">
        <v>45.351994658057905</v>
      </c>
      <c r="AU1536" s="71">
        <v>31.175976044233767</v>
      </c>
      <c r="AV1536" s="72">
        <v>27.179186582866201</v>
      </c>
      <c r="AW1536" s="73">
        <v>-129748.97</v>
      </c>
      <c r="AX1536" s="73">
        <v>-109731.25000000012</v>
      </c>
      <c r="AY1536" s="73">
        <v>-83448.760000000126</v>
      </c>
      <c r="AZ1536" s="73">
        <v>-117976.25999999995</v>
      </c>
      <c r="BA1536" s="73">
        <v>-48647.98000000004</v>
      </c>
      <c r="BB1536" s="73">
        <v>31020.659999999974</v>
      </c>
      <c r="BC1536" s="73">
        <v>-6667.9500000001572</v>
      </c>
      <c r="BD1536" s="73">
        <v>21192.159999999945</v>
      </c>
      <c r="BE1536" s="73">
        <v>208878.78999999989</v>
      </c>
      <c r="BF1536" s="73">
        <v>1541.37999999983</v>
      </c>
      <c r="BG1536" s="73">
        <v>96654.620000000054</v>
      </c>
      <c r="BH1536" s="73">
        <v>66933.48000000001</v>
      </c>
      <c r="BI1536" s="73">
        <v>32796.039999999979</v>
      </c>
      <c r="BJ1536" s="71">
        <v>19.854648843277243</v>
      </c>
      <c r="BK1536" s="71">
        <v>13.565519419845153</v>
      </c>
      <c r="BL1536" s="71">
        <v>10.565783335134837</v>
      </c>
      <c r="BM1536" s="71">
        <v>8.3254286842544261</v>
      </c>
      <c r="BN1536" s="71">
        <v>-1.5133926553960588</v>
      </c>
      <c r="BO1536" s="71">
        <v>-2.7685590189674993</v>
      </c>
      <c r="BP1536" s="71">
        <v>9.7626299707761746</v>
      </c>
      <c r="BQ1536" s="71">
        <v>16.071431647817377</v>
      </c>
      <c r="BR1536" s="72">
        <v>8.1674699016314865</v>
      </c>
      <c r="BS1536" s="72">
        <v>9.9551658522022493</v>
      </c>
      <c r="BT1536" s="71">
        <v>15.936909316138639</v>
      </c>
      <c r="BU1536" s="71">
        <v>10.300648616633403</v>
      </c>
      <c r="BV1536" s="71">
        <v>10.867926741838833</v>
      </c>
      <c r="BW1536" s="71">
        <v>9.9616561261913841</v>
      </c>
      <c r="BX1536" s="75">
        <v>4562</v>
      </c>
      <c r="BY1536" s="75">
        <v>4351</v>
      </c>
      <c r="BZ1536" s="75">
        <v>3778</v>
      </c>
      <c r="CA1536" s="75">
        <v>4619</v>
      </c>
      <c r="CB1536" s="75">
        <v>5727</v>
      </c>
      <c r="CC1536" s="75">
        <v>7715</v>
      </c>
      <c r="CD1536" s="75">
        <v>5012</v>
      </c>
      <c r="CE1536" s="75">
        <v>4457</v>
      </c>
      <c r="CF1536" s="75">
        <v>7532</v>
      </c>
      <c r="CG1536" s="75">
        <v>5941</v>
      </c>
      <c r="CH1536" s="75">
        <v>5902</v>
      </c>
      <c r="CI1536" s="75">
        <v>5955</v>
      </c>
      <c r="CJ1536" s="75">
        <v>2915</v>
      </c>
      <c r="CK1536" s="75">
        <v>37714</v>
      </c>
      <c r="CL1536" s="73">
        <v>889382.61999999976</v>
      </c>
      <c r="CM1536" s="73">
        <v>874089.2799999998</v>
      </c>
      <c r="CN1536" s="73">
        <v>985120.80000000016</v>
      </c>
      <c r="CO1536" s="73">
        <v>1047878.08</v>
      </c>
      <c r="CP1536" s="73">
        <v>971855.90000000026</v>
      </c>
      <c r="CQ1536" s="73">
        <v>772992.55000000016</v>
      </c>
      <c r="CR1536" s="73">
        <v>628786.28</v>
      </c>
      <c r="CS1536" s="73">
        <v>845379.72999999986</v>
      </c>
      <c r="CT1536" s="73">
        <v>815332.28000000014</v>
      </c>
      <c r="CU1536" s="73">
        <v>705298.45</v>
      </c>
      <c r="CV1536" s="73">
        <v>739981.89000000036</v>
      </c>
      <c r="CW1536" s="73">
        <v>769228.91</v>
      </c>
      <c r="CX1536" s="73">
        <v>819222.86000000022</v>
      </c>
      <c r="CY1536" s="77"/>
      <c r="CZ1536" s="4">
        <v>1524</v>
      </c>
      <c r="DA1536" s="76" t="str">
        <f t="shared" si="52"/>
        <v>1524</v>
      </c>
      <c r="DB1536" s="71">
        <v>1.8658209514992985</v>
      </c>
      <c r="DC1536" s="71">
        <v>4.9905081234327975</v>
      </c>
      <c r="DD1536" s="71">
        <v>7.4464819801040805E-2</v>
      </c>
      <c r="DE1536" s="71">
        <v>0.28216459112343656</v>
      </c>
      <c r="DF1536" s="71">
        <v>0.22986370483878996</v>
      </c>
      <c r="DG1536" s="71">
        <v>0.41694079870055478</v>
      </c>
      <c r="DH1536" s="71">
        <v>0.29950765419480024</v>
      </c>
      <c r="DI1536" s="71">
        <v>9.1805069970700204E-2</v>
      </c>
      <c r="DJ1536" s="71">
        <v>0.20064206574802218</v>
      </c>
      <c r="DK1536" s="71">
        <v>8.1261784860967398E-2</v>
      </c>
      <c r="DL1536" s="71">
        <v>3.6510069028221981E-3</v>
      </c>
      <c r="DM1536" s="71">
        <v>0.23889764104751918</v>
      </c>
      <c r="DN1536" s="71">
        <v>0</v>
      </c>
      <c r="DO1536" s="71">
        <v>0.1399995166674714</v>
      </c>
      <c r="DQ1536" s="71"/>
      <c r="DR1536" s="71"/>
      <c r="DS1536" s="71"/>
      <c r="DT1536" s="71"/>
      <c r="DU1536" s="71"/>
      <c r="DV1536" s="71"/>
      <c r="DW1536" s="71"/>
      <c r="DX1536" s="71"/>
      <c r="DY1536" s="71"/>
      <c r="DZ1536" s="71"/>
      <c r="EA1536" s="71"/>
      <c r="EB1536" s="71"/>
      <c r="EC1536" s="71"/>
      <c r="ED1536" s="71"/>
    </row>
    <row r="1537" spans="1:134">
      <c r="A1537" s="4">
        <v>1514</v>
      </c>
      <c r="B1537" s="46" t="s">
        <v>11441</v>
      </c>
      <c r="C1537" s="65" t="str">
        <f t="shared" si="51"/>
        <v>1514</v>
      </c>
      <c r="D1537" s="69">
        <v>129945.83999999997</v>
      </c>
      <c r="E1537" s="68">
        <v>1599573.6699999995</v>
      </c>
      <c r="F1537" s="68">
        <v>18911.64</v>
      </c>
      <c r="G1537" s="69">
        <v>49911.179999999469</v>
      </c>
      <c r="H1537" s="70">
        <v>85.910230447792742</v>
      </c>
      <c r="I1537" s="70">
        <v>3.2207774481267437</v>
      </c>
      <c r="J1537" s="69">
        <v>212462.13999999996</v>
      </c>
      <c r="K1537" s="69">
        <v>206160.66</v>
      </c>
      <c r="L1537" s="69">
        <v>186300.00999999998</v>
      </c>
      <c r="M1537" s="69">
        <v>244098.13</v>
      </c>
      <c r="N1537" s="69">
        <v>312854.67000000004</v>
      </c>
      <c r="O1537" s="69">
        <v>399054.39999999991</v>
      </c>
      <c r="P1537" s="69">
        <v>217498.88999999998</v>
      </c>
      <c r="Q1537" s="69">
        <v>179196.48</v>
      </c>
      <c r="R1537" s="69">
        <v>331912.7</v>
      </c>
      <c r="S1537" s="69">
        <v>215557.13999999998</v>
      </c>
      <c r="T1537" s="69">
        <v>288337.09999999998</v>
      </c>
      <c r="U1537" s="69">
        <v>237125.51999999993</v>
      </c>
      <c r="V1537" s="69">
        <v>129945.83999999997</v>
      </c>
      <c r="W1537" s="70">
        <v>72.343154769371409</v>
      </c>
      <c r="X1537" s="70">
        <v>88.88734995036836</v>
      </c>
      <c r="Y1537" s="70">
        <v>79.794078862492682</v>
      </c>
      <c r="Z1537" s="71">
        <v>90.94353598218251</v>
      </c>
      <c r="AA1537" s="71">
        <v>111.19426634977813</v>
      </c>
      <c r="AB1537" s="71">
        <v>128.68331283350091</v>
      </c>
      <c r="AC1537" s="71">
        <v>88.665701209794818</v>
      </c>
      <c r="AD1537" s="71">
        <v>68.286577017332206</v>
      </c>
      <c r="AE1537" s="71">
        <v>90.64384027312687</v>
      </c>
      <c r="AF1537" s="71">
        <v>74.006147102998028</v>
      </c>
      <c r="AG1537" s="71">
        <v>96.377187404614958</v>
      </c>
      <c r="AH1537" s="71">
        <v>88.153346045900861</v>
      </c>
      <c r="AI1537" s="71">
        <v>101.05984018968593</v>
      </c>
      <c r="AJ1537" s="72">
        <v>-41.419542443424575</v>
      </c>
      <c r="AK1537" s="72">
        <v>-35.238127130077203</v>
      </c>
      <c r="AL1537" s="72">
        <v>-35.096473704161788</v>
      </c>
      <c r="AM1537" s="72">
        <v>-33.199239105864528</v>
      </c>
      <c r="AN1537" s="72">
        <v>-29.354908506205923</v>
      </c>
      <c r="AO1537" s="72">
        <v>-10.44785229814692</v>
      </c>
      <c r="AP1537" s="71">
        <v>-11.478987324214685</v>
      </c>
      <c r="AQ1537" s="71">
        <v>-12.697803405329966</v>
      </c>
      <c r="AR1537" s="71">
        <v>38.147045764171629</v>
      </c>
      <c r="AS1537" s="71">
        <v>-26.827902687287352</v>
      </c>
      <c r="AT1537" s="71">
        <v>20.831078431364336</v>
      </c>
      <c r="AU1537" s="71">
        <v>10.709462497342281</v>
      </c>
      <c r="AV1537" s="72">
        <v>17.032265734341312</v>
      </c>
      <c r="AW1537" s="73">
        <v>-150222.19000000006</v>
      </c>
      <c r="AX1537" s="73">
        <v>-112175.80999999997</v>
      </c>
      <c r="AY1537" s="73">
        <v>-100741.42000000001</v>
      </c>
      <c r="AZ1537" s="73">
        <v>-121314.07</v>
      </c>
      <c r="BA1537" s="73">
        <v>-129999.40999999997</v>
      </c>
      <c r="BB1537" s="73">
        <v>-36823.760000000126</v>
      </c>
      <c r="BC1537" s="73">
        <v>-28204.23000000004</v>
      </c>
      <c r="BD1537" s="73">
        <v>-26063.510000000009</v>
      </c>
      <c r="BE1537" s="73">
        <v>91652.260000000038</v>
      </c>
      <c r="BF1537" s="73">
        <v>-79032.119999999908</v>
      </c>
      <c r="BG1537" s="73">
        <v>49708.839999999967</v>
      </c>
      <c r="BH1537" s="73">
        <v>22938.299999999988</v>
      </c>
      <c r="BI1537" s="73">
        <v>18911.64</v>
      </c>
      <c r="BJ1537" s="71">
        <v>6.680267785417354</v>
      </c>
      <c r="BK1537" s="71">
        <v>3.4024413320349947</v>
      </c>
      <c r="BL1537" s="71">
        <v>-0.58585070246497839</v>
      </c>
      <c r="BM1537" s="71">
        <v>-1.0223535329926319</v>
      </c>
      <c r="BN1537" s="71">
        <v>-3.6305239896956114</v>
      </c>
      <c r="BO1537" s="71">
        <v>-12.717268726541221</v>
      </c>
      <c r="BP1537" s="71">
        <v>4.9191444145154177</v>
      </c>
      <c r="BQ1537" s="71">
        <v>8.7868279173843078</v>
      </c>
      <c r="BR1537" s="72">
        <v>1.0494140272991548</v>
      </c>
      <c r="BS1537" s="72">
        <v>2.2812223717548203</v>
      </c>
      <c r="BT1537" s="71">
        <v>5.8053403281232523</v>
      </c>
      <c r="BU1537" s="71">
        <v>-9.4927318415060036</v>
      </c>
      <c r="BV1537" s="71">
        <v>0.77801612773727857</v>
      </c>
      <c r="BW1537" s="71">
        <v>0.50409139795329194</v>
      </c>
      <c r="BX1537" s="75">
        <v>2693</v>
      </c>
      <c r="BY1537" s="75">
        <v>2433</v>
      </c>
      <c r="BZ1537" s="75">
        <v>2264</v>
      </c>
      <c r="CA1537" s="75">
        <v>2776</v>
      </c>
      <c r="CB1537" s="75">
        <v>3724</v>
      </c>
      <c r="CC1537" s="75">
        <v>4974</v>
      </c>
      <c r="CD1537" s="75">
        <v>2792</v>
      </c>
      <c r="CE1537" s="75">
        <v>2474</v>
      </c>
      <c r="CF1537" s="75">
        <v>4502</v>
      </c>
      <c r="CG1537" s="75">
        <v>2936</v>
      </c>
      <c r="CH1537" s="75">
        <v>3417</v>
      </c>
      <c r="CI1537" s="75">
        <v>3227</v>
      </c>
      <c r="CJ1537" s="75">
        <v>1764</v>
      </c>
      <c r="CK1537" s="75">
        <v>21112</v>
      </c>
      <c r="CL1537" s="73">
        <v>933732.07000000007</v>
      </c>
      <c r="CM1537" s="73">
        <v>917041.53000000014</v>
      </c>
      <c r="CN1537" s="73">
        <v>1011682.1399999999</v>
      </c>
      <c r="CO1537" s="73">
        <v>993602.49999999988</v>
      </c>
      <c r="CP1537" s="73">
        <v>975381.2899999998</v>
      </c>
      <c r="CQ1537" s="73">
        <v>833110.38000000012</v>
      </c>
      <c r="CR1537" s="73">
        <v>784448.9099999998</v>
      </c>
      <c r="CS1537" s="73">
        <v>896053.52</v>
      </c>
      <c r="CT1537" s="73">
        <v>887205.85000000021</v>
      </c>
      <c r="CU1537" s="73">
        <v>828829.87000000011</v>
      </c>
      <c r="CV1537" s="73">
        <v>868772.79999999981</v>
      </c>
      <c r="CW1537" s="73">
        <v>841659.33</v>
      </c>
      <c r="CX1537" s="73">
        <v>817181.95999999985</v>
      </c>
      <c r="CY1537" s="77"/>
      <c r="CZ1537" s="4">
        <v>1514</v>
      </c>
      <c r="DA1537" s="76" t="str">
        <f t="shared" si="52"/>
        <v>1514</v>
      </c>
      <c r="DB1537" s="71">
        <v>4.1551060213882574</v>
      </c>
      <c r="DC1537" s="71">
        <v>8.8110202416410885</v>
      </c>
      <c r="DD1537" s="71">
        <v>2.3704172274504689</v>
      </c>
      <c r="DE1537" s="71">
        <v>1.5890935949809548</v>
      </c>
      <c r="DF1537" s="71">
        <v>1.1894461119043716</v>
      </c>
      <c r="DG1537" s="71">
        <v>1.1916512915763531</v>
      </c>
      <c r="DH1537" s="71">
        <v>0.69286149737144798</v>
      </c>
      <c r="DI1537" s="71">
        <v>0.83944876072696661</v>
      </c>
      <c r="DJ1537" s="71">
        <v>0.11572207587628543</v>
      </c>
      <c r="DK1537" s="71">
        <v>0.78132206497728662</v>
      </c>
      <c r="DL1537" s="71">
        <v>0.20737054894698542</v>
      </c>
      <c r="DM1537" s="71">
        <v>0.68308793033376602</v>
      </c>
      <c r="DN1537" s="72">
        <v>1.0370015476791785</v>
      </c>
      <c r="DO1537" s="71">
        <v>0.54173119616045351</v>
      </c>
      <c r="DQ1537" s="71"/>
      <c r="DR1537" s="71"/>
      <c r="DS1537" s="71"/>
      <c r="DT1537" s="71"/>
      <c r="DU1537" s="71"/>
      <c r="DV1537" s="71"/>
      <c r="DW1537" s="71"/>
      <c r="DX1537" s="71"/>
      <c r="DY1537" s="71"/>
      <c r="DZ1537" s="71"/>
      <c r="EA1537" s="71"/>
      <c r="EB1537" s="71"/>
      <c r="EC1537" s="71"/>
      <c r="ED1537" s="71"/>
    </row>
    <row r="1538" spans="1:134">
      <c r="A1538" s="4">
        <v>1558</v>
      </c>
      <c r="B1538" s="46" t="s">
        <v>11447</v>
      </c>
      <c r="C1538" s="65" t="str">
        <f t="shared" si="51"/>
        <v>1558</v>
      </c>
      <c r="D1538" s="69">
        <v>288575.20999999996</v>
      </c>
      <c r="E1538" s="68">
        <v>2051564.4799999993</v>
      </c>
      <c r="F1538" s="68">
        <v>157485.17999999996</v>
      </c>
      <c r="G1538" s="69">
        <v>483400.06999999937</v>
      </c>
      <c r="H1538" s="70">
        <v>109.46684386060639</v>
      </c>
      <c r="I1538" s="70">
        <v>30.825853903928312</v>
      </c>
      <c r="J1538" s="69">
        <v>265980.61000000004</v>
      </c>
      <c r="K1538" s="69">
        <v>224992.96999999997</v>
      </c>
      <c r="L1538" s="69">
        <v>234462.71999999991</v>
      </c>
      <c r="M1538" s="69">
        <v>225866.84</v>
      </c>
      <c r="N1538" s="69">
        <v>292561.51999999996</v>
      </c>
      <c r="O1538" s="69">
        <v>374607.35</v>
      </c>
      <c r="P1538" s="69">
        <v>241373.32999999996</v>
      </c>
      <c r="Q1538" s="69">
        <v>222646.30999999997</v>
      </c>
      <c r="R1538" s="69">
        <v>283494.30999999994</v>
      </c>
      <c r="S1538" s="69">
        <v>281329.26999999996</v>
      </c>
      <c r="T1538" s="69">
        <v>306109.49</v>
      </c>
      <c r="U1538" s="69">
        <v>428036.55999999988</v>
      </c>
      <c r="V1538" s="69">
        <v>288575.20999999996</v>
      </c>
      <c r="W1538" s="70">
        <v>116.8281805897394</v>
      </c>
      <c r="X1538" s="70">
        <v>84.071510172718348</v>
      </c>
      <c r="Y1538" s="70">
        <v>95.218609111541909</v>
      </c>
      <c r="Z1538" s="71">
        <v>76.118083442446022</v>
      </c>
      <c r="AA1538" s="71">
        <v>92.190577858039447</v>
      </c>
      <c r="AB1538" s="71">
        <v>126.42142085183158</v>
      </c>
      <c r="AC1538" s="71">
        <v>102.61908155790358</v>
      </c>
      <c r="AD1538" s="71">
        <v>90.711812087804915</v>
      </c>
      <c r="AE1538" s="71">
        <v>91.405778510725327</v>
      </c>
      <c r="AF1538" s="71">
        <v>109.06232929649443</v>
      </c>
      <c r="AG1538" s="71">
        <v>98.059453015893311</v>
      </c>
      <c r="AH1538" s="71">
        <v>120.80977861466839</v>
      </c>
      <c r="AI1538" s="71">
        <v>181.59612821415476</v>
      </c>
      <c r="AJ1538" s="72">
        <v>-3.5418881934896063</v>
      </c>
      <c r="AK1538" s="72">
        <v>-9.0329945616203453</v>
      </c>
      <c r="AL1538" s="72">
        <v>2.2565703859928732</v>
      </c>
      <c r="AM1538" s="72">
        <v>-24.667028744931851</v>
      </c>
      <c r="AN1538" s="72">
        <v>-23.767744537804624</v>
      </c>
      <c r="AO1538" s="72">
        <v>2.5898527481094114</v>
      </c>
      <c r="AP1538" s="71">
        <v>3.7951153885004363</v>
      </c>
      <c r="AQ1538" s="71">
        <v>16.339061274262278</v>
      </c>
      <c r="AR1538" s="71">
        <v>31.970183543253139</v>
      </c>
      <c r="AS1538" s="71">
        <v>12.486929203222786</v>
      </c>
      <c r="AT1538" s="71">
        <v>21.560271633711835</v>
      </c>
      <c r="AU1538" s="71">
        <v>44.404043629102084</v>
      </c>
      <c r="AV1538" s="72">
        <v>120.13513155805975</v>
      </c>
      <c r="AW1538" s="73">
        <v>-9766.6600000000908</v>
      </c>
      <c r="AX1538" s="73">
        <v>-22341.73000000004</v>
      </c>
      <c r="AY1538" s="73">
        <v>5174.0599999999104</v>
      </c>
      <c r="AZ1538" s="73">
        <v>-73957.84</v>
      </c>
      <c r="BA1538" s="73">
        <v>-91215.030000000028</v>
      </c>
      <c r="BB1538" s="73">
        <v>16260.159999999974</v>
      </c>
      <c r="BC1538" s="73">
        <v>8825.4599999999627</v>
      </c>
      <c r="BD1538" s="73">
        <v>31269.219999999943</v>
      </c>
      <c r="BE1538" s="73">
        <v>68677.369999999908</v>
      </c>
      <c r="BF1538" s="73">
        <v>31229.75</v>
      </c>
      <c r="BG1538" s="73">
        <v>54292.440000000031</v>
      </c>
      <c r="BH1538" s="73">
        <v>131620.64999999997</v>
      </c>
      <c r="BI1538" s="73">
        <v>157485.17999999996</v>
      </c>
      <c r="BJ1538" s="71">
        <v>18.758394678054778</v>
      </c>
      <c r="BK1538" s="71">
        <v>11.091761969928458</v>
      </c>
      <c r="BL1538" s="71">
        <v>5.4592801176208479</v>
      </c>
      <c r="BM1538" s="71">
        <v>10.160468470435108</v>
      </c>
      <c r="BN1538" s="71">
        <v>0.76937244581941799</v>
      </c>
      <c r="BO1538" s="71">
        <v>-2.318627873353718</v>
      </c>
      <c r="BP1538" s="71">
        <v>13.879812836455605</v>
      </c>
      <c r="BQ1538" s="71">
        <v>15.061579472050948</v>
      </c>
      <c r="BR1538" s="72">
        <v>15.269949540793441</v>
      </c>
      <c r="BS1538" s="72">
        <v>11.429356800290968</v>
      </c>
      <c r="BT1538" s="71">
        <v>13.588033301937866</v>
      </c>
      <c r="BU1538" s="71">
        <v>13.970635212028327</v>
      </c>
      <c r="BV1538" s="71">
        <v>15.159432888111802</v>
      </c>
      <c r="BW1538" s="71">
        <v>12.93616071935984</v>
      </c>
      <c r="BX1538" s="75">
        <v>4615</v>
      </c>
      <c r="BY1538" s="75">
        <v>4154</v>
      </c>
      <c r="BZ1538" s="75">
        <v>4048</v>
      </c>
      <c r="CA1538" s="75">
        <v>4279</v>
      </c>
      <c r="CB1538" s="75">
        <v>5103</v>
      </c>
      <c r="CC1538" s="75">
        <v>7169</v>
      </c>
      <c r="CD1538" s="75">
        <v>4481</v>
      </c>
      <c r="CE1538" s="75">
        <v>4864</v>
      </c>
      <c r="CF1538" s="75">
        <v>6399</v>
      </c>
      <c r="CG1538" s="75">
        <v>6002</v>
      </c>
      <c r="CH1538" s="75">
        <v>6365</v>
      </c>
      <c r="CI1538" s="75">
        <v>7018</v>
      </c>
      <c r="CJ1538" s="75">
        <v>4174</v>
      </c>
      <c r="CK1538" s="75">
        <v>39303</v>
      </c>
      <c r="CL1538" s="73">
        <v>892835.37</v>
      </c>
      <c r="CM1538" s="73">
        <v>921050.93999999983</v>
      </c>
      <c r="CN1538" s="73">
        <v>899882.44</v>
      </c>
      <c r="CO1538" s="73">
        <v>894515.63000000012</v>
      </c>
      <c r="CP1538" s="73">
        <v>835110.6</v>
      </c>
      <c r="CQ1538" s="73">
        <v>667813.71000000008</v>
      </c>
      <c r="CR1538" s="73">
        <v>641081.60000000009</v>
      </c>
      <c r="CS1538" s="73">
        <v>742998.01000000013</v>
      </c>
      <c r="CT1538" s="73">
        <v>728070.99000000022</v>
      </c>
      <c r="CU1538" s="73">
        <v>682232.3600000001</v>
      </c>
      <c r="CV1538" s="73">
        <v>714419.23999999987</v>
      </c>
      <c r="CW1538" s="73">
        <v>670132.42999999993</v>
      </c>
      <c r="CX1538" s="73">
        <v>624633.18000000017</v>
      </c>
      <c r="CY1538" s="77"/>
      <c r="CZ1538" s="4">
        <v>1558</v>
      </c>
      <c r="DA1538" s="76" t="str">
        <f t="shared" si="52"/>
        <v>1558</v>
      </c>
      <c r="DB1538" s="71">
        <v>0.50871414947009541</v>
      </c>
      <c r="DC1538" s="71">
        <v>0.92504268450067961</v>
      </c>
      <c r="DD1538" s="71">
        <v>0.45008752405386587</v>
      </c>
      <c r="DE1538" s="71">
        <v>0.52136453918937864</v>
      </c>
      <c r="DF1538" s="71">
        <v>0.51954388155693842</v>
      </c>
      <c r="DG1538" s="71">
        <v>0.22999432530643546</v>
      </c>
      <c r="DH1538" s="71">
        <v>8.6677788780246789E-2</v>
      </c>
      <c r="DI1538" s="71">
        <v>0.28644039013585854</v>
      </c>
      <c r="DJ1538" s="71">
        <v>0.19051621351791331</v>
      </c>
      <c r="DK1538" s="71">
        <v>0.21233574770266034</v>
      </c>
      <c r="DL1538" s="71">
        <v>0.35443726639296302</v>
      </c>
      <c r="DM1538" s="71">
        <v>0.58122055685337881</v>
      </c>
      <c r="DN1538" s="72">
        <v>9.5640398971818572E-2</v>
      </c>
      <c r="DO1538" s="71">
        <v>0.28357003086817723</v>
      </c>
      <c r="DQ1538" s="71"/>
      <c r="DR1538" s="71"/>
      <c r="DS1538" s="71"/>
      <c r="DT1538" s="71"/>
      <c r="DU1538" s="71"/>
      <c r="DV1538" s="71"/>
      <c r="DW1538" s="71"/>
      <c r="DX1538" s="71"/>
      <c r="DY1538" s="71"/>
      <c r="DZ1538" s="71"/>
      <c r="EA1538" s="71"/>
      <c r="EB1538" s="71"/>
      <c r="EC1538" s="71"/>
      <c r="ED1538" s="71"/>
    </row>
    <row r="1539" spans="1:134">
      <c r="A1539" s="4">
        <v>5419</v>
      </c>
      <c r="B1539" s="46" t="s">
        <v>11453</v>
      </c>
      <c r="C1539" s="65" t="str">
        <f t="shared" si="51"/>
        <v>5419</v>
      </c>
      <c r="D1539" s="69">
        <v>178338.62</v>
      </c>
      <c r="E1539" s="68">
        <v>2116248.58</v>
      </c>
      <c r="F1539" s="68">
        <v>59749.270000000019</v>
      </c>
      <c r="G1539" s="69">
        <v>757814.2100000002</v>
      </c>
      <c r="H1539" s="70">
        <v>125.13817614416433</v>
      </c>
      <c r="I1539" s="70">
        <v>55.785853680954808</v>
      </c>
      <c r="J1539" s="69">
        <v>244365.32999999996</v>
      </c>
      <c r="K1539" s="69">
        <v>244199.37000000002</v>
      </c>
      <c r="L1539" s="69">
        <v>207094.65</v>
      </c>
      <c r="M1539" s="69">
        <v>240656.95</v>
      </c>
      <c r="N1539" s="69">
        <v>319551.14999999991</v>
      </c>
      <c r="O1539" s="69">
        <v>427051.22</v>
      </c>
      <c r="P1539" s="69">
        <v>275715.78000000003</v>
      </c>
      <c r="Q1539" s="69">
        <v>259793.25999999998</v>
      </c>
      <c r="R1539" s="69">
        <v>411388.28999999992</v>
      </c>
      <c r="S1539" s="69">
        <v>342285.44000000006</v>
      </c>
      <c r="T1539" s="69">
        <v>338635.18999999994</v>
      </c>
      <c r="U1539" s="69">
        <v>310091.99999999994</v>
      </c>
      <c r="V1539" s="69">
        <v>178338.62</v>
      </c>
      <c r="W1539" s="70">
        <v>94.727736865297828</v>
      </c>
      <c r="X1539" s="70">
        <v>100.10662695076988</v>
      </c>
      <c r="Y1539" s="70">
        <v>110.16573946050896</v>
      </c>
      <c r="Z1539" s="71">
        <v>104.70331229554375</v>
      </c>
      <c r="AA1539" s="71">
        <v>121.89218622860356</v>
      </c>
      <c r="AB1539" s="71">
        <v>185.38085581690362</v>
      </c>
      <c r="AC1539" s="71">
        <v>113.19298980470339</v>
      </c>
      <c r="AD1539" s="71">
        <v>121.9930853295447</v>
      </c>
      <c r="AE1539" s="71">
        <v>135.20066897381088</v>
      </c>
      <c r="AF1539" s="71">
        <v>134.22961484438301</v>
      </c>
      <c r="AG1539" s="71">
        <v>121.89639474952978</v>
      </c>
      <c r="AH1539" s="71">
        <v>118.51345936779505</v>
      </c>
      <c r="AI1539" s="71">
        <v>131.27120867336504</v>
      </c>
      <c r="AJ1539" s="72">
        <v>-18.070564998018369</v>
      </c>
      <c r="AK1539" s="72">
        <v>-11.80168706254905</v>
      </c>
      <c r="AL1539" s="72">
        <v>-18.93815953006559</v>
      </c>
      <c r="AM1539" s="72">
        <v>-27.421312227000872</v>
      </c>
      <c r="AN1539" s="72">
        <v>-0.62974177974900458</v>
      </c>
      <c r="AO1539" s="72">
        <v>53.102949276730897</v>
      </c>
      <c r="AP1539" s="71">
        <v>16.385690318231426</v>
      </c>
      <c r="AQ1539" s="71">
        <v>57.298281668468242</v>
      </c>
      <c r="AR1539" s="71">
        <v>114.35938744201732</v>
      </c>
      <c r="AS1539" s="71">
        <v>46.609509797983819</v>
      </c>
      <c r="AT1539" s="71">
        <v>53.619244413395116</v>
      </c>
      <c r="AU1539" s="71">
        <v>61.534518540744607</v>
      </c>
      <c r="AV1539" s="72">
        <v>50.383335434421419</v>
      </c>
      <c r="AW1539" s="73">
        <v>-53897.840000000084</v>
      </c>
      <c r="AX1539" s="73">
        <v>-32675.959999999992</v>
      </c>
      <c r="AY1539" s="73">
        <v>-48382.71000000005</v>
      </c>
      <c r="AZ1539" s="73">
        <v>-90923.789999999979</v>
      </c>
      <c r="BA1539" s="73">
        <v>-2011.1100000001024</v>
      </c>
      <c r="BB1539" s="73">
        <v>152822.03999999998</v>
      </c>
      <c r="BC1539" s="73">
        <v>38817.430000000022</v>
      </c>
      <c r="BD1539" s="73">
        <v>94633.63</v>
      </c>
      <c r="BE1539" s="73">
        <v>219473.06999999992</v>
      </c>
      <c r="BF1539" s="73">
        <v>108818.02000000005</v>
      </c>
      <c r="BG1539" s="73">
        <v>118197.19</v>
      </c>
      <c r="BH1539" s="73">
        <v>118125.59999999995</v>
      </c>
      <c r="BI1539" s="73">
        <v>59749.270000000019</v>
      </c>
      <c r="BJ1539" s="71">
        <v>7.2096557409661131</v>
      </c>
      <c r="BK1539" s="71">
        <v>1.6022590457706398</v>
      </c>
      <c r="BL1539" s="71">
        <v>2.7154376637031854</v>
      </c>
      <c r="BM1539" s="71">
        <v>5.797235548444954</v>
      </c>
      <c r="BN1539" s="71">
        <v>0.59386028521822132</v>
      </c>
      <c r="BO1539" s="71">
        <v>0.32094574463983383</v>
      </c>
      <c r="BP1539" s="71">
        <v>10.562572165819454</v>
      </c>
      <c r="BQ1539" s="71">
        <v>10.943250096068704</v>
      </c>
      <c r="BR1539" s="72">
        <v>6.7778614711896221</v>
      </c>
      <c r="BS1539" s="72">
        <v>6.8567978769785309</v>
      </c>
      <c r="BT1539" s="71">
        <v>7.4599127671796186</v>
      </c>
      <c r="BU1539" s="71">
        <v>7.9011771035780463</v>
      </c>
      <c r="BV1539" s="71">
        <v>7.2612914852798003</v>
      </c>
      <c r="BW1539" s="71">
        <v>6.7793219543912784</v>
      </c>
      <c r="BX1539" s="75">
        <v>2369</v>
      </c>
      <c r="BY1539" s="75">
        <v>2840</v>
      </c>
      <c r="BZ1539" s="75">
        <v>2875</v>
      </c>
      <c r="CA1539" s="75">
        <v>3042</v>
      </c>
      <c r="CB1539" s="75">
        <v>4034</v>
      </c>
      <c r="CC1539" s="75">
        <v>5999</v>
      </c>
      <c r="CD1539" s="75">
        <v>3336</v>
      </c>
      <c r="CE1539" s="75">
        <v>3733</v>
      </c>
      <c r="CF1539" s="75">
        <v>5758</v>
      </c>
      <c r="CG1539" s="75">
        <v>4794</v>
      </c>
      <c r="CH1539" s="75">
        <v>4585</v>
      </c>
      <c r="CI1539" s="75">
        <v>4379</v>
      </c>
      <c r="CJ1539" s="75">
        <v>2448</v>
      </c>
      <c r="CK1539" s="75">
        <v>29033</v>
      </c>
      <c r="CL1539" s="73">
        <v>695839.70000000007</v>
      </c>
      <c r="CM1539" s="73">
        <v>705364.72000000009</v>
      </c>
      <c r="CN1539" s="73">
        <v>738695.49999999988</v>
      </c>
      <c r="CO1539" s="73">
        <v>738149.25999999978</v>
      </c>
      <c r="CP1539" s="73">
        <v>816302.44999999984</v>
      </c>
      <c r="CQ1539" s="73">
        <v>623312.73</v>
      </c>
      <c r="CR1539" s="73">
        <v>528733.42999999993</v>
      </c>
      <c r="CS1539" s="73">
        <v>668585.4800000001</v>
      </c>
      <c r="CT1539" s="73">
        <v>630055.06999999995</v>
      </c>
      <c r="CU1539" s="73">
        <v>605728</v>
      </c>
      <c r="CV1539" s="73">
        <v>614487.09</v>
      </c>
      <c r="CW1539" s="73">
        <v>696033.2300000001</v>
      </c>
      <c r="CX1539" s="73">
        <v>664420.11999999988</v>
      </c>
      <c r="CY1539" s="77"/>
      <c r="CZ1539" s="4">
        <v>5419</v>
      </c>
      <c r="DA1539" s="76" t="str">
        <f t="shared" si="52"/>
        <v>5419</v>
      </c>
      <c r="DB1539" s="71">
        <v>2.3091944344167188</v>
      </c>
      <c r="DC1539" s="71">
        <v>0.72379010331038618</v>
      </c>
      <c r="DD1539" s="71">
        <v>0.31400657116716985</v>
      </c>
      <c r="DE1539" s="71">
        <v>0.74151596522664454</v>
      </c>
      <c r="DF1539" s="71">
        <v>0.38479515698305622</v>
      </c>
      <c r="DG1539" s="71">
        <v>0.24433893470818566</v>
      </c>
      <c r="DH1539" s="71">
        <v>0.54049162778658011</v>
      </c>
      <c r="DI1539" s="71">
        <v>0.24894113725255188</v>
      </c>
      <c r="DJ1539" s="71">
        <v>0.11405295686864941</v>
      </c>
      <c r="DK1539" s="71">
        <v>0.57783222644313437</v>
      </c>
      <c r="DL1539" s="71">
        <v>0.55955070372930293</v>
      </c>
      <c r="DM1539" s="71">
        <v>0.79050745155390501</v>
      </c>
      <c r="DN1539" s="71">
        <v>0.10430444173786582</v>
      </c>
      <c r="DO1539" s="71">
        <v>0.42987051443364827</v>
      </c>
      <c r="DQ1539" s="71"/>
      <c r="DR1539" s="71"/>
      <c r="DS1539" s="71"/>
      <c r="DT1539" s="71"/>
      <c r="DU1539" s="71"/>
      <c r="DV1539" s="71"/>
      <c r="DW1539" s="71"/>
      <c r="DX1539" s="71"/>
      <c r="DY1539" s="71"/>
      <c r="DZ1539" s="71"/>
      <c r="EA1539" s="71"/>
      <c r="EB1539" s="71"/>
      <c r="EC1539" s="71"/>
      <c r="ED1539" s="71"/>
    </row>
    <row r="1540" spans="1:134">
      <c r="A1540" s="4">
        <v>5424</v>
      </c>
      <c r="B1540" s="46" t="s">
        <v>11460</v>
      </c>
      <c r="C1540" s="65" t="str">
        <f t="shared" si="51"/>
        <v>5424</v>
      </c>
      <c r="D1540" s="69">
        <v>98492.939999999988</v>
      </c>
      <c r="E1540" s="68">
        <v>1306321.3500000001</v>
      </c>
      <c r="F1540" s="68">
        <v>30254.339999999997</v>
      </c>
      <c r="G1540" s="69">
        <v>309663.10000000009</v>
      </c>
      <c r="H1540" s="70">
        <v>107.73521864690838</v>
      </c>
      <c r="I1540" s="70">
        <v>31.070138635786137</v>
      </c>
      <c r="J1540" s="69">
        <v>131172.21</v>
      </c>
      <c r="K1540" s="69">
        <v>138792.81999999998</v>
      </c>
      <c r="L1540" s="69">
        <v>146219.89999999997</v>
      </c>
      <c r="M1540" s="69">
        <v>206107.22999999995</v>
      </c>
      <c r="N1540" s="69">
        <v>251648.38999999996</v>
      </c>
      <c r="O1540" s="69">
        <v>367381.34</v>
      </c>
      <c r="P1540" s="69">
        <v>177459.38</v>
      </c>
      <c r="Q1540" s="69">
        <v>168624.71999999994</v>
      </c>
      <c r="R1540" s="69">
        <v>260032.13999999996</v>
      </c>
      <c r="S1540" s="69">
        <v>196564.26999999996</v>
      </c>
      <c r="T1540" s="69">
        <v>230866.18999999997</v>
      </c>
      <c r="U1540" s="69">
        <v>174281.71</v>
      </c>
      <c r="V1540" s="69">
        <v>98492.939999999988</v>
      </c>
      <c r="W1540" s="70">
        <v>76.720511388777069</v>
      </c>
      <c r="X1540" s="70">
        <v>98.577027368607247</v>
      </c>
      <c r="Y1540" s="70">
        <v>103.40438411692863</v>
      </c>
      <c r="Z1540" s="71">
        <v>99.915159444093874</v>
      </c>
      <c r="AA1540" s="71">
        <v>135.22868396875856</v>
      </c>
      <c r="AB1540" s="71">
        <v>136.90563799344838</v>
      </c>
      <c r="AC1540" s="71">
        <v>89.54028295978685</v>
      </c>
      <c r="AD1540" s="71">
        <v>99.922718796540792</v>
      </c>
      <c r="AE1540" s="71">
        <v>118.73020752383702</v>
      </c>
      <c r="AF1540" s="71">
        <v>119.53501984687624</v>
      </c>
      <c r="AG1540" s="71">
        <v>117.13751911405903</v>
      </c>
      <c r="AH1540" s="71">
        <v>94.160902947302958</v>
      </c>
      <c r="AI1540" s="71">
        <v>123.18675022904057</v>
      </c>
      <c r="AJ1540" s="72">
        <v>-41.994733757129751</v>
      </c>
      <c r="AK1540" s="72">
        <v>-35.763094997921684</v>
      </c>
      <c r="AL1540" s="72">
        <v>-39.952042091914265</v>
      </c>
      <c r="AM1540" s="72">
        <v>-25.824293163780577</v>
      </c>
      <c r="AN1540" s="72">
        <v>-7.3835730641368391</v>
      </c>
      <c r="AO1540" s="72">
        <v>15.464397255918749</v>
      </c>
      <c r="AP1540" s="71">
        <v>-7.39241845705918</v>
      </c>
      <c r="AQ1540" s="71">
        <v>26.217685505499944</v>
      </c>
      <c r="AR1540" s="71">
        <v>106.70767770052456</v>
      </c>
      <c r="AS1540" s="71">
        <v>6.7470535906249296</v>
      </c>
      <c r="AT1540" s="71">
        <v>51.31732534299298</v>
      </c>
      <c r="AU1540" s="71">
        <v>23.878119001578323</v>
      </c>
      <c r="AV1540" s="72">
        <v>44.336108888517643</v>
      </c>
      <c r="AW1540" s="73">
        <v>-94966.24000000002</v>
      </c>
      <c r="AX1540" s="73">
        <v>-77271.170000000071</v>
      </c>
      <c r="AY1540" s="73">
        <v>-97285.300000000047</v>
      </c>
      <c r="AZ1540" s="73">
        <v>-71756.290000000008</v>
      </c>
      <c r="BA1540" s="73">
        <v>-20061.930000000051</v>
      </c>
      <c r="BB1540" s="73">
        <v>54528.570000000065</v>
      </c>
      <c r="BC1540" s="73">
        <v>-14165.729999999981</v>
      </c>
      <c r="BD1540" s="73">
        <v>35026.389999999898</v>
      </c>
      <c r="BE1540" s="73">
        <v>134235.09999999992</v>
      </c>
      <c r="BF1540" s="73">
        <v>12424.040000000008</v>
      </c>
      <c r="BG1540" s="73">
        <v>78295.299999999988</v>
      </c>
      <c r="BH1540" s="73">
        <v>33593.660000000003</v>
      </c>
      <c r="BI1540" s="73">
        <v>30254.339999999997</v>
      </c>
      <c r="BJ1540" s="71">
        <v>17.612817374520471</v>
      </c>
      <c r="BK1540" s="71">
        <v>13.078056592114187</v>
      </c>
      <c r="BL1540" s="71">
        <v>10.093429472029245</v>
      </c>
      <c r="BM1540" s="71">
        <v>12.610769837428304</v>
      </c>
      <c r="BN1540" s="71">
        <v>-4.6175115390910477</v>
      </c>
      <c r="BO1540" s="71">
        <v>3.1145261777145885</v>
      </c>
      <c r="BP1540" s="71">
        <v>13.142483929136283</v>
      </c>
      <c r="BQ1540" s="71">
        <v>14.04099781324345</v>
      </c>
      <c r="BR1540" s="72">
        <v>10.92850596038207</v>
      </c>
      <c r="BS1540" s="72">
        <v>7.5716866885929761</v>
      </c>
      <c r="BT1540" s="71">
        <v>9.1501349826232428</v>
      </c>
      <c r="BU1540" s="71">
        <v>10.58994558978357</v>
      </c>
      <c r="BV1540" s="71">
        <v>7.9737391418660479</v>
      </c>
      <c r="BW1540" s="71">
        <v>9.1623278261297312</v>
      </c>
      <c r="BX1540" s="75">
        <v>2728</v>
      </c>
      <c r="BY1540" s="75">
        <v>2838</v>
      </c>
      <c r="BZ1540" s="75">
        <v>2960</v>
      </c>
      <c r="CA1540" s="75">
        <v>3610</v>
      </c>
      <c r="CB1540" s="75">
        <v>3806</v>
      </c>
      <c r="CC1540" s="75">
        <v>6584</v>
      </c>
      <c r="CD1540" s="75">
        <v>3345</v>
      </c>
      <c r="CE1540" s="75">
        <v>3467</v>
      </c>
      <c r="CF1540" s="75">
        <v>5657</v>
      </c>
      <c r="CG1540" s="75">
        <v>4268</v>
      </c>
      <c r="CH1540" s="75">
        <v>4620</v>
      </c>
      <c r="CI1540" s="75">
        <v>4319</v>
      </c>
      <c r="CJ1540" s="75">
        <v>2295</v>
      </c>
      <c r="CK1540" s="75">
        <v>27971</v>
      </c>
      <c r="CL1540" s="73">
        <v>375903.63</v>
      </c>
      <c r="CM1540" s="73">
        <v>471101.83999999979</v>
      </c>
      <c r="CN1540" s="73">
        <v>489677.43000000011</v>
      </c>
      <c r="CO1540" s="73">
        <v>555558.88</v>
      </c>
      <c r="CP1540" s="73">
        <v>547829.80000000005</v>
      </c>
      <c r="CQ1540" s="73">
        <v>434780.20000000007</v>
      </c>
      <c r="CR1540" s="73">
        <v>467511.30000000016</v>
      </c>
      <c r="CS1540" s="73">
        <v>556656.28000000014</v>
      </c>
      <c r="CT1540" s="73">
        <v>469063.38</v>
      </c>
      <c r="CU1540" s="73">
        <v>428173.61000000016</v>
      </c>
      <c r="CV1540" s="73">
        <v>396938.05999999988</v>
      </c>
      <c r="CW1540" s="73">
        <v>430801.68000000005</v>
      </c>
      <c r="CX1540" s="73">
        <v>445594.27000000008</v>
      </c>
      <c r="CY1540" s="77"/>
      <c r="CZ1540" s="4">
        <v>5424</v>
      </c>
      <c r="DA1540" s="76" t="str">
        <f t="shared" si="52"/>
        <v>5424</v>
      </c>
      <c r="DB1540" s="71">
        <v>4.1855351677876813</v>
      </c>
      <c r="DC1540" s="71">
        <v>4.4595400412552122</v>
      </c>
      <c r="DD1540" s="71">
        <v>1.0436604506980751</v>
      </c>
      <c r="DE1540" s="71">
        <v>1.3864399928048232</v>
      </c>
      <c r="DF1540" s="71">
        <v>0.79906877800978282</v>
      </c>
      <c r="DG1540" s="71">
        <v>1.1967211662701358</v>
      </c>
      <c r="DH1540" s="71">
        <v>0.45292017616961117</v>
      </c>
      <c r="DI1540" s="71">
        <v>1.4190816050096768</v>
      </c>
      <c r="DJ1540" s="71">
        <v>3.3390188619027983E-2</v>
      </c>
      <c r="DK1540" s="71">
        <v>0</v>
      </c>
      <c r="DL1540" s="71">
        <v>1.0422384956499899</v>
      </c>
      <c r="DM1540" s="71">
        <v>0.2213815119116648</v>
      </c>
      <c r="DN1540" s="71">
        <v>3.7857171873881656E-2</v>
      </c>
      <c r="DO1540" s="71">
        <v>0.46942703610924497</v>
      </c>
      <c r="DQ1540" s="71"/>
      <c r="DR1540" s="71"/>
      <c r="DS1540" s="71"/>
      <c r="DT1540" s="71"/>
      <c r="DU1540" s="71"/>
      <c r="DV1540" s="71"/>
      <c r="DW1540" s="71"/>
      <c r="DX1540" s="71"/>
      <c r="DY1540" s="71"/>
      <c r="DZ1540" s="71"/>
      <c r="EA1540" s="71"/>
      <c r="EB1540" s="71"/>
      <c r="EC1540" s="71"/>
      <c r="ED1540" s="71"/>
    </row>
    <row r="1541" spans="1:134">
      <c r="A1541" s="4">
        <v>5435</v>
      </c>
      <c r="B1541" s="46" t="s">
        <v>11467</v>
      </c>
      <c r="C1541" s="65" t="str">
        <f t="shared" si="51"/>
        <v>5435</v>
      </c>
      <c r="D1541" s="69">
        <v>106551.70999999999</v>
      </c>
      <c r="E1541" s="68">
        <v>1479753.2100000002</v>
      </c>
      <c r="F1541" s="68">
        <v>-112619.56999999998</v>
      </c>
      <c r="G1541" s="69">
        <v>-161918.84999999939</v>
      </c>
      <c r="H1541" s="70">
        <v>90.812807253665653</v>
      </c>
      <c r="I1541" s="70">
        <v>-9.8630447545047133</v>
      </c>
      <c r="J1541" s="69">
        <v>375060.05999999994</v>
      </c>
      <c r="K1541" s="69">
        <v>171650.5</v>
      </c>
      <c r="L1541" s="69">
        <v>183589.00999999998</v>
      </c>
      <c r="M1541" s="69">
        <v>218053.69999999995</v>
      </c>
      <c r="N1541" s="69">
        <v>279409</v>
      </c>
      <c r="O1541" s="69">
        <v>330086.09999999998</v>
      </c>
      <c r="P1541" s="69">
        <v>193769.00999999998</v>
      </c>
      <c r="Q1541" s="69">
        <v>170351.03999999998</v>
      </c>
      <c r="R1541" s="69">
        <v>342684.38</v>
      </c>
      <c r="S1541" s="69">
        <v>217864.77999999997</v>
      </c>
      <c r="T1541" s="69">
        <v>245700.60000000006</v>
      </c>
      <c r="U1541" s="69">
        <v>202831.69</v>
      </c>
      <c r="V1541" s="69">
        <v>106551.70999999999</v>
      </c>
      <c r="W1541" s="70">
        <v>187.76539392128032</v>
      </c>
      <c r="X1541" s="70">
        <v>90.288540769060361</v>
      </c>
      <c r="Y1541" s="70">
        <v>117.03668527319235</v>
      </c>
      <c r="Z1541" s="71">
        <v>109.62478303157607</v>
      </c>
      <c r="AA1541" s="71">
        <v>88.630027337105261</v>
      </c>
      <c r="AB1541" s="71">
        <v>129.77566955447577</v>
      </c>
      <c r="AC1541" s="71">
        <v>90.642129725674863</v>
      </c>
      <c r="AD1541" s="71">
        <v>81.506794835745694</v>
      </c>
      <c r="AE1541" s="71">
        <v>104.19267827085272</v>
      </c>
      <c r="AF1541" s="71">
        <v>87.369445327960449</v>
      </c>
      <c r="AG1541" s="71">
        <v>97.583500830085285</v>
      </c>
      <c r="AH1541" s="71">
        <v>82.385547959289227</v>
      </c>
      <c r="AI1541" s="71">
        <v>81.686371242124039</v>
      </c>
      <c r="AJ1541" s="72">
        <v>44.341084555321686</v>
      </c>
      <c r="AK1541" s="72">
        <v>-36.240202090297501</v>
      </c>
      <c r="AL1541" s="72">
        <v>-8.072305559910486</v>
      </c>
      <c r="AM1541" s="72">
        <v>-7.9293465045265688</v>
      </c>
      <c r="AN1541" s="72">
        <v>-24.381830551365358</v>
      </c>
      <c r="AO1541" s="72">
        <v>9.1563443274042644</v>
      </c>
      <c r="AP1541" s="71">
        <v>-8.4651746402880761</v>
      </c>
      <c r="AQ1541" s="71">
        <v>6.23415773696121</v>
      </c>
      <c r="AR1541" s="71">
        <v>77.393581776422764</v>
      </c>
      <c r="AS1541" s="71">
        <v>-22.502592705564506</v>
      </c>
      <c r="AT1541" s="71">
        <v>22.513980745755813</v>
      </c>
      <c r="AU1541" s="71">
        <v>-45.998803746224226</v>
      </c>
      <c r="AV1541" s="72">
        <v>-51.384273523428803</v>
      </c>
      <c r="AW1541" s="73">
        <v>115217.15999999997</v>
      </c>
      <c r="AX1541" s="73">
        <v>-97563.81</v>
      </c>
      <c r="AY1541" s="73">
        <v>-16121.220000000001</v>
      </c>
      <c r="AZ1541" s="73">
        <v>-18779.310000000027</v>
      </c>
      <c r="BA1541" s="73">
        <v>-90082.840000000026</v>
      </c>
      <c r="BB1541" s="73">
        <v>31590.73000000004</v>
      </c>
      <c r="BC1541" s="73">
        <v>-17919.830000000016</v>
      </c>
      <c r="BD1541" s="73">
        <v>9996.7399999999907</v>
      </c>
      <c r="BE1541" s="73">
        <v>149506.94000000003</v>
      </c>
      <c r="BF1541" s="73">
        <v>-63260.469999999972</v>
      </c>
      <c r="BG1541" s="73">
        <v>45151.570000000036</v>
      </c>
      <c r="BH1541" s="73">
        <v>-172774.22999999998</v>
      </c>
      <c r="BI1541" s="73">
        <v>-112619.56999999998</v>
      </c>
      <c r="BJ1541" s="71">
        <v>13.276814165701042</v>
      </c>
      <c r="BK1541" s="71">
        <v>6.9006005892052897</v>
      </c>
      <c r="BL1541" s="71">
        <v>4.7518953121875667</v>
      </c>
      <c r="BM1541" s="71">
        <v>6.6120414625008603</v>
      </c>
      <c r="BN1541" s="71">
        <v>2.1450864423761278</v>
      </c>
      <c r="BO1541" s="71">
        <v>1.2381390612111725</v>
      </c>
      <c r="BP1541" s="71">
        <v>5.8859008472055692</v>
      </c>
      <c r="BQ1541" s="71">
        <v>12.286926912574868</v>
      </c>
      <c r="BR1541" s="72">
        <v>5.9762794527920899</v>
      </c>
      <c r="BS1541" s="72">
        <v>7.9658968749933603</v>
      </c>
      <c r="BT1541" s="71">
        <v>9.1615871504581428</v>
      </c>
      <c r="BU1541" s="71">
        <v>9.2836838042432444</v>
      </c>
      <c r="BV1541" s="71">
        <v>8.238870866889739</v>
      </c>
      <c r="BW1541" s="71">
        <v>6.726089046378366</v>
      </c>
      <c r="BX1541" s="75">
        <v>4264</v>
      </c>
      <c r="BY1541" s="75">
        <v>3613</v>
      </c>
      <c r="BZ1541" s="75">
        <v>3611</v>
      </c>
      <c r="CA1541" s="75">
        <v>3891</v>
      </c>
      <c r="CB1541" s="75">
        <v>5680</v>
      </c>
      <c r="CC1541" s="75">
        <v>6851</v>
      </c>
      <c r="CD1541" s="75">
        <v>4075</v>
      </c>
      <c r="CE1541" s="75">
        <v>3858</v>
      </c>
      <c r="CF1541" s="75">
        <v>7228</v>
      </c>
      <c r="CG1541" s="75">
        <v>4713</v>
      </c>
      <c r="CH1541" s="75">
        <v>5353</v>
      </c>
      <c r="CI1541" s="75">
        <v>4671</v>
      </c>
      <c r="CJ1541" s="75">
        <v>2609</v>
      </c>
      <c r="CK1541" s="75">
        <v>32507</v>
      </c>
      <c r="CL1541" s="73">
        <v>524044.58000000007</v>
      </c>
      <c r="CM1541" s="73">
        <v>522110.79999999993</v>
      </c>
      <c r="CN1541" s="73">
        <v>533687.89</v>
      </c>
      <c r="CO1541" s="73">
        <v>548211.65</v>
      </c>
      <c r="CP1541" s="73">
        <v>645813.02</v>
      </c>
      <c r="CQ1541" s="73">
        <v>478490.36000000016</v>
      </c>
      <c r="CR1541" s="73">
        <v>478870.65999999992</v>
      </c>
      <c r="CS1541" s="73">
        <v>519540.24</v>
      </c>
      <c r="CT1541" s="73">
        <v>494331.59999999992</v>
      </c>
      <c r="CU1541" s="73">
        <v>460336.27</v>
      </c>
      <c r="CV1541" s="73">
        <v>439331.06</v>
      </c>
      <c r="CW1541" s="73">
        <v>434213.0500000001</v>
      </c>
      <c r="CX1541" s="73">
        <v>406743.49999999994</v>
      </c>
      <c r="CY1541" s="77"/>
      <c r="CZ1541" s="4">
        <v>5435</v>
      </c>
      <c r="DA1541" s="76" t="str">
        <f t="shared" si="52"/>
        <v>5435</v>
      </c>
      <c r="DB1541" s="71">
        <v>7.0697531223105905</v>
      </c>
      <c r="DC1541" s="71">
        <v>8.9422247477010011</v>
      </c>
      <c r="DD1541" s="71">
        <v>2.3508929120725663</v>
      </c>
      <c r="DE1541" s="71">
        <v>3.4038035959106332</v>
      </c>
      <c r="DF1541" s="71">
        <v>0.98280371071883998</v>
      </c>
      <c r="DG1541" s="71">
        <v>1.3969360838728764</v>
      </c>
      <c r="DH1541" s="71">
        <v>0.36535081150734033</v>
      </c>
      <c r="DI1541" s="71">
        <v>0.81730224137102259</v>
      </c>
      <c r="DJ1541" s="71">
        <v>0.6348174475421331</v>
      </c>
      <c r="DK1541" s="71">
        <v>0.19129680925685683</v>
      </c>
      <c r="DL1541" s="71">
        <v>0.87701861195430419</v>
      </c>
      <c r="DM1541" s="71">
        <v>1.1021455795481463</v>
      </c>
      <c r="DN1541" s="71">
        <v>2.4521221994047453</v>
      </c>
      <c r="DO1541" s="71">
        <v>0.79333929635541212</v>
      </c>
      <c r="DQ1541" s="71"/>
      <c r="DR1541" s="71"/>
      <c r="DS1541" s="71"/>
      <c r="DT1541" s="71"/>
      <c r="DU1541" s="71"/>
      <c r="DV1541" s="71"/>
      <c r="DW1541" s="71"/>
      <c r="DX1541" s="71"/>
      <c r="DY1541" s="71"/>
      <c r="DZ1541" s="71"/>
      <c r="EA1541" s="71"/>
      <c r="EB1541" s="71"/>
      <c r="EC1541" s="71"/>
      <c r="ED1541" s="71"/>
    </row>
    <row r="1542" spans="1:134">
      <c r="A1542" s="4">
        <v>5443</v>
      </c>
      <c r="B1542" s="46" t="s">
        <v>11474</v>
      </c>
      <c r="C1542" s="65" t="str">
        <f t="shared" si="51"/>
        <v>5443</v>
      </c>
      <c r="D1542" s="69">
        <v>132206.63</v>
      </c>
      <c r="E1542" s="68">
        <v>1536800.6899999997</v>
      </c>
      <c r="F1542" s="68">
        <v>19251.890000000014</v>
      </c>
      <c r="G1542" s="69">
        <v>92064.649999999208</v>
      </c>
      <c r="H1542" s="70">
        <v>88.778773796838337</v>
      </c>
      <c r="I1542" s="70">
        <v>6.3724201135038516</v>
      </c>
      <c r="J1542" s="69">
        <v>209598.69999999998</v>
      </c>
      <c r="K1542" s="69">
        <v>204685.89999999997</v>
      </c>
      <c r="L1542" s="69">
        <v>191987.09999999998</v>
      </c>
      <c r="M1542" s="69">
        <v>224477.65999999997</v>
      </c>
      <c r="N1542" s="69">
        <v>340663.54000000004</v>
      </c>
      <c r="O1542" s="69">
        <v>345543.47999999986</v>
      </c>
      <c r="P1542" s="69">
        <v>181615.43999999997</v>
      </c>
      <c r="Q1542" s="69">
        <v>171013.42</v>
      </c>
      <c r="R1542" s="69">
        <v>409578.91999999993</v>
      </c>
      <c r="S1542" s="69">
        <v>198021.22</v>
      </c>
      <c r="T1542" s="69">
        <v>211302.75999999998</v>
      </c>
      <c r="U1542" s="69">
        <v>233062.3</v>
      </c>
      <c r="V1542" s="69">
        <v>132206.63</v>
      </c>
      <c r="W1542" s="70">
        <v>99.539232598951315</v>
      </c>
      <c r="X1542" s="70">
        <v>98.082935443143725</v>
      </c>
      <c r="Y1542" s="70">
        <v>101.20563461643654</v>
      </c>
      <c r="Z1542" s="71">
        <v>95.653020878994951</v>
      </c>
      <c r="AA1542" s="71">
        <v>133.88634192676562</v>
      </c>
      <c r="AB1542" s="71">
        <v>115.70975998211985</v>
      </c>
      <c r="AC1542" s="71">
        <v>81.038872501355229</v>
      </c>
      <c r="AD1542" s="71">
        <v>79.621518873502978</v>
      </c>
      <c r="AE1542" s="71">
        <v>99.760479469838117</v>
      </c>
      <c r="AF1542" s="71">
        <v>78.968287947438228</v>
      </c>
      <c r="AG1542" s="71">
        <v>81.965935627091426</v>
      </c>
      <c r="AH1542" s="71">
        <v>98.051113878648167</v>
      </c>
      <c r="AI1542" s="71">
        <v>97.683075132427817</v>
      </c>
      <c r="AJ1542" s="72">
        <v>-11.428802154592265</v>
      </c>
      <c r="AK1542" s="72">
        <v>-8.640711342874086</v>
      </c>
      <c r="AL1542" s="72">
        <v>-18.849264426939037</v>
      </c>
      <c r="AM1542" s="72">
        <v>-24.546316046737005</v>
      </c>
      <c r="AN1542" s="72">
        <v>4.0967255279975578</v>
      </c>
      <c r="AO1542" s="72">
        <v>0.40465101831643757</v>
      </c>
      <c r="AP1542" s="71">
        <v>-21.110660518686331</v>
      </c>
      <c r="AQ1542" s="71">
        <v>-0.29013294363634534</v>
      </c>
      <c r="AR1542" s="71">
        <v>96.88095861734773</v>
      </c>
      <c r="AS1542" s="71">
        <v>-40.239042357830201</v>
      </c>
      <c r="AT1542" s="71">
        <v>3.082014404072031</v>
      </c>
      <c r="AU1542" s="71">
        <v>25.517953020902361</v>
      </c>
      <c r="AV1542" s="72">
        <v>17.043897405279338</v>
      </c>
      <c r="AW1542" s="73">
        <v>-27045.610000000015</v>
      </c>
      <c r="AX1542" s="73">
        <v>-19359.079999999987</v>
      </c>
      <c r="AY1542" s="73">
        <v>-44593.749999999942</v>
      </c>
      <c r="AZ1542" s="73">
        <v>-73026.250000000058</v>
      </c>
      <c r="BA1542" s="73">
        <v>13406.809999999998</v>
      </c>
      <c r="BB1542" s="73">
        <v>11484.279999999912</v>
      </c>
      <c r="BC1542" s="73">
        <v>-48600.000000000058</v>
      </c>
      <c r="BD1542" s="73">
        <v>-497.60999999995693</v>
      </c>
      <c r="BE1542" s="73">
        <v>201545.12999999989</v>
      </c>
      <c r="BF1542" s="73">
        <v>-133334.28000000012</v>
      </c>
      <c r="BG1542" s="73">
        <v>6317.6699999999546</v>
      </c>
      <c r="BH1542" s="73">
        <v>47381.850000000064</v>
      </c>
      <c r="BI1542" s="73">
        <v>19251.890000000014</v>
      </c>
      <c r="BJ1542" s="71">
        <v>12.456120687065111</v>
      </c>
      <c r="BK1542" s="71">
        <v>8.8284824973426108</v>
      </c>
      <c r="BL1542" s="71">
        <v>2.9903237535922109</v>
      </c>
      <c r="BM1542" s="71">
        <v>9.2856006798467803</v>
      </c>
      <c r="BN1542" s="71">
        <v>-0.81966179955234519</v>
      </c>
      <c r="BO1542" s="71">
        <v>4.5894209198887106</v>
      </c>
      <c r="BP1542" s="71">
        <v>18.699995236086728</v>
      </c>
      <c r="BQ1542" s="71">
        <v>22.198316608805765</v>
      </c>
      <c r="BR1542" s="72">
        <v>13.091248086401427</v>
      </c>
      <c r="BS1542" s="72">
        <v>14.508240108452878</v>
      </c>
      <c r="BT1542" s="71">
        <v>16.931961695558734</v>
      </c>
      <c r="BU1542" s="71">
        <v>14.59442965236126</v>
      </c>
      <c r="BV1542" s="71">
        <v>12.237153243231678</v>
      </c>
      <c r="BW1542" s="71">
        <v>14.165201783239045</v>
      </c>
      <c r="BX1542" s="75">
        <v>4975</v>
      </c>
      <c r="BY1542" s="75">
        <v>5097</v>
      </c>
      <c r="BZ1542" s="75">
        <v>4559</v>
      </c>
      <c r="CA1542" s="75">
        <v>5171</v>
      </c>
      <c r="CB1542" s="75">
        <v>6794</v>
      </c>
      <c r="CC1542" s="75">
        <v>7424</v>
      </c>
      <c r="CD1542" s="75">
        <v>4701</v>
      </c>
      <c r="CE1542" s="75">
        <v>4749</v>
      </c>
      <c r="CF1542" s="75">
        <v>7929</v>
      </c>
      <c r="CG1542" s="75">
        <v>5022</v>
      </c>
      <c r="CH1542" s="75">
        <v>5812</v>
      </c>
      <c r="CI1542" s="75">
        <v>6100</v>
      </c>
      <c r="CJ1542" s="75">
        <v>3335</v>
      </c>
      <c r="CK1542" s="75">
        <v>37648</v>
      </c>
      <c r="CL1542" s="73">
        <v>521947.94000000012</v>
      </c>
      <c r="CM1542" s="73">
        <v>521986.14</v>
      </c>
      <c r="CN1542" s="73">
        <v>488411.38000000006</v>
      </c>
      <c r="CO1542" s="73">
        <v>516699.58999999997</v>
      </c>
      <c r="CP1542" s="73">
        <v>353847.52999999997</v>
      </c>
      <c r="CQ1542" s="73">
        <v>326244.61</v>
      </c>
      <c r="CR1542" s="73">
        <v>311386.92999999982</v>
      </c>
      <c r="CS1542" s="73">
        <v>486419.77999999991</v>
      </c>
      <c r="CT1542" s="73">
        <v>493531.55</v>
      </c>
      <c r="CU1542" s="73">
        <v>491542.71999999991</v>
      </c>
      <c r="CV1542" s="73">
        <v>481193.56</v>
      </c>
      <c r="CW1542" s="73">
        <v>467234.16000000009</v>
      </c>
      <c r="CX1542" s="73">
        <v>482633.22999999992</v>
      </c>
      <c r="CY1542" s="77"/>
      <c r="CZ1542" s="4">
        <v>5443</v>
      </c>
      <c r="DA1542" s="76" t="str">
        <f t="shared" si="52"/>
        <v>5443</v>
      </c>
      <c r="DB1542" s="71">
        <v>0.59778399438507834</v>
      </c>
      <c r="DC1542" s="71">
        <v>0.32774912431925091</v>
      </c>
      <c r="DD1542" s="71">
        <v>0.52480898639768669</v>
      </c>
      <c r="DE1542" s="71">
        <v>0.37372894324336126</v>
      </c>
      <c r="DF1542" s="71">
        <v>1.0754535635727778</v>
      </c>
      <c r="DG1542" s="71">
        <v>9.4581496222043121E-2</v>
      </c>
      <c r="DH1542" s="71">
        <v>0.14306098026989048</v>
      </c>
      <c r="DI1542" s="71">
        <v>0.19633269956869237</v>
      </c>
      <c r="DJ1542" s="71">
        <v>0.48486753473523564</v>
      </c>
      <c r="DK1542" s="71">
        <v>0.1782010153904576</v>
      </c>
      <c r="DL1542" s="71">
        <v>6.080079439198758E-2</v>
      </c>
      <c r="DM1542" s="71">
        <v>0.21313241422146156</v>
      </c>
      <c r="DN1542" s="72">
        <v>2.7862168391228313E-2</v>
      </c>
      <c r="DO1542" s="71">
        <v>0.23166664730610376</v>
      </c>
      <c r="DQ1542" s="71"/>
      <c r="DR1542" s="71"/>
      <c r="DS1542" s="71"/>
      <c r="DT1542" s="71"/>
      <c r="DU1542" s="71"/>
      <c r="DV1542" s="71"/>
      <c r="DW1542" s="71"/>
      <c r="DX1542" s="71"/>
      <c r="DY1542" s="71"/>
      <c r="DZ1542" s="71"/>
      <c r="EA1542" s="71"/>
      <c r="EB1542" s="71"/>
      <c r="EC1542" s="71"/>
      <c r="ED1542" s="71"/>
    </row>
    <row r="1543" spans="1:134">
      <c r="A1543" s="4">
        <v>5429</v>
      </c>
      <c r="B1543" s="46" t="s">
        <v>11480</v>
      </c>
      <c r="C1543" s="65" t="str">
        <f t="shared" ref="C1543:C1606" si="53">LEFT(B1543,4)</f>
        <v>5429</v>
      </c>
      <c r="D1543" s="69">
        <v>238635.62</v>
      </c>
      <c r="E1543" s="68">
        <v>2320249.6799999997</v>
      </c>
      <c r="F1543" s="68">
        <v>148166.71000000002</v>
      </c>
      <c r="G1543" s="69">
        <v>984632.59999999986</v>
      </c>
      <c r="H1543" s="70">
        <v>142.26726298415872</v>
      </c>
      <c r="I1543" s="70">
        <v>73.721174634873648</v>
      </c>
      <c r="J1543" s="69">
        <v>195112.31999999998</v>
      </c>
      <c r="K1543" s="69">
        <v>204312.61999999997</v>
      </c>
      <c r="L1543" s="69">
        <v>217688.49</v>
      </c>
      <c r="M1543" s="69">
        <v>287561.27</v>
      </c>
      <c r="N1543" s="69">
        <v>321572.44999999995</v>
      </c>
      <c r="O1543" s="69">
        <v>385218.64</v>
      </c>
      <c r="P1543" s="69">
        <v>262019.05999999991</v>
      </c>
      <c r="Q1543" s="69">
        <v>275642.14999999997</v>
      </c>
      <c r="R1543" s="69">
        <v>461736.63999999984</v>
      </c>
      <c r="S1543" s="69">
        <v>333716.14999999997</v>
      </c>
      <c r="T1543" s="69">
        <v>377341.77999999997</v>
      </c>
      <c r="U1543" s="69">
        <v>371158.28</v>
      </c>
      <c r="V1543" s="69">
        <v>238635.62</v>
      </c>
      <c r="W1543" s="70">
        <v>87.962996524946163</v>
      </c>
      <c r="X1543" s="70">
        <v>85.011396815162954</v>
      </c>
      <c r="Y1543" s="70">
        <v>105.46194439727124</v>
      </c>
      <c r="Z1543" s="71">
        <v>117.39370310648796</v>
      </c>
      <c r="AA1543" s="71">
        <v>146.03376881539634</v>
      </c>
      <c r="AB1543" s="71">
        <v>116.2572974595361</v>
      </c>
      <c r="AC1543" s="71">
        <v>111.54545159911946</v>
      </c>
      <c r="AD1543" s="71">
        <v>117.75803505734966</v>
      </c>
      <c r="AE1543" s="71">
        <v>140.96853334982441</v>
      </c>
      <c r="AF1543" s="71">
        <v>160.35020808745105</v>
      </c>
      <c r="AG1543" s="71">
        <v>146.66627751739978</v>
      </c>
      <c r="AH1543" s="71">
        <v>149.65931682495574</v>
      </c>
      <c r="AI1543" s="71">
        <v>197.2344094140131</v>
      </c>
      <c r="AJ1543" s="72">
        <v>-32.346697709631286</v>
      </c>
      <c r="AK1543" s="72">
        <v>-39.431444320821342</v>
      </c>
      <c r="AL1543" s="72">
        <v>-26.943444054043088</v>
      </c>
      <c r="AM1543" s="72">
        <v>6.0004090928309495</v>
      </c>
      <c r="AN1543" s="72">
        <v>-3.9378088607278761</v>
      </c>
      <c r="AO1543" s="72">
        <v>-6.7978057122970448</v>
      </c>
      <c r="AP1543" s="71">
        <v>14.254063104382375</v>
      </c>
      <c r="AQ1543" s="71">
        <v>52.510058398104697</v>
      </c>
      <c r="AR1543" s="71">
        <v>117.61853908153216</v>
      </c>
      <c r="AS1543" s="71">
        <v>46.102319298192953</v>
      </c>
      <c r="AT1543" s="71">
        <v>89.94114993133833</v>
      </c>
      <c r="AU1543" s="71">
        <v>89.532039161965926</v>
      </c>
      <c r="AV1543" s="72">
        <v>163.77638461654951</v>
      </c>
      <c r="AW1543" s="73">
        <v>-93287.97</v>
      </c>
      <c r="AX1543" s="73">
        <v>-133011.94999999998</v>
      </c>
      <c r="AY1543" s="73">
        <v>-80284.070000000007</v>
      </c>
      <c r="AZ1543" s="73">
        <v>16278.100000000093</v>
      </c>
      <c r="BA1543" s="73">
        <v>-13177.610000000102</v>
      </c>
      <c r="BB1543" s="73">
        <v>-22808.089999999851</v>
      </c>
      <c r="BC1543" s="73">
        <v>32688.869999999937</v>
      </c>
      <c r="BD1543" s="73">
        <v>94905.119999999966</v>
      </c>
      <c r="BE1543" s="73">
        <v>249559.56999999983</v>
      </c>
      <c r="BF1543" s="73">
        <v>105303.52000000002</v>
      </c>
      <c r="BG1543" s="73">
        <v>178679.31000000003</v>
      </c>
      <c r="BH1543" s="73">
        <v>175329.50000000006</v>
      </c>
      <c r="BI1543" s="73">
        <v>148166.71000000002</v>
      </c>
      <c r="BJ1543" s="71">
        <v>13.996356838152119</v>
      </c>
      <c r="BK1543" s="71">
        <v>12.187554325832378</v>
      </c>
      <c r="BL1543" s="71">
        <v>7.6420416388918824</v>
      </c>
      <c r="BM1543" s="71">
        <v>11.887563448149532</v>
      </c>
      <c r="BN1543" s="71">
        <v>3.1447006123328611</v>
      </c>
      <c r="BO1543" s="71">
        <v>8.8858421328199491</v>
      </c>
      <c r="BP1543" s="71">
        <v>15.899039946574669</v>
      </c>
      <c r="BQ1543" s="71">
        <v>17.398199512713262</v>
      </c>
      <c r="BR1543" s="72">
        <v>14.332939942230249</v>
      </c>
      <c r="BS1543" s="72">
        <v>13.897597735223744</v>
      </c>
      <c r="BT1543" s="71">
        <v>14.24011556383001</v>
      </c>
      <c r="BU1543" s="71">
        <v>14.172214268090244</v>
      </c>
      <c r="BV1543" s="71">
        <v>12.644673349754113</v>
      </c>
      <c r="BW1543" s="71">
        <v>13.303059950057591</v>
      </c>
      <c r="BX1543" s="75">
        <v>3792</v>
      </c>
      <c r="BY1543" s="75">
        <v>4129</v>
      </c>
      <c r="BZ1543" s="75">
        <v>3689</v>
      </c>
      <c r="CA1543" s="75">
        <v>3799</v>
      </c>
      <c r="CB1543" s="75">
        <v>5434</v>
      </c>
      <c r="CC1543" s="75">
        <v>6749</v>
      </c>
      <c r="CD1543" s="75">
        <v>4932</v>
      </c>
      <c r="CE1543" s="75">
        <v>5158</v>
      </c>
      <c r="CF1543" s="75">
        <v>7652</v>
      </c>
      <c r="CG1543" s="75">
        <v>5832</v>
      </c>
      <c r="CH1543" s="75">
        <v>6361</v>
      </c>
      <c r="CI1543" s="75">
        <v>6471</v>
      </c>
      <c r="CJ1543" s="75">
        <v>3943</v>
      </c>
      <c r="CK1543" s="75">
        <v>40349</v>
      </c>
      <c r="CL1543" s="73">
        <v>588362.33999999985</v>
      </c>
      <c r="CM1543" s="73">
        <v>557613.3899999999</v>
      </c>
      <c r="CN1543" s="73">
        <v>602600.28</v>
      </c>
      <c r="CO1543" s="73">
        <v>691459.01</v>
      </c>
      <c r="CP1543" s="73">
        <v>856393.05000000016</v>
      </c>
      <c r="CQ1543" s="73">
        <v>618983.53000000014</v>
      </c>
      <c r="CR1543" s="73">
        <v>696741.31</v>
      </c>
      <c r="CS1543" s="73">
        <v>747117.38</v>
      </c>
      <c r="CT1543" s="73">
        <v>626724.55000000005</v>
      </c>
      <c r="CU1543" s="73">
        <v>583508.58000000019</v>
      </c>
      <c r="CV1543" s="73">
        <v>530371.32999999996</v>
      </c>
      <c r="CW1543" s="73">
        <v>596704.43999999994</v>
      </c>
      <c r="CX1543" s="73">
        <v>577087.65999999992</v>
      </c>
      <c r="CY1543" s="77"/>
      <c r="CZ1543" s="4">
        <v>5429</v>
      </c>
      <c r="DA1543" s="76" t="str">
        <f t="shared" ref="DA1543:DA1606" si="54">LEFT(B1543,4)</f>
        <v>5429</v>
      </c>
      <c r="DB1543" s="71">
        <v>0.4444415103825135</v>
      </c>
      <c r="DC1543" s="71">
        <v>0.57398624807888132</v>
      </c>
      <c r="DD1543" s="71">
        <v>0.64787371622794743</v>
      </c>
      <c r="DE1543" s="71">
        <v>0.52643136883885788</v>
      </c>
      <c r="DF1543" s="71">
        <v>0.66704158762547305</v>
      </c>
      <c r="DG1543" s="71">
        <v>0.43152841082978871</v>
      </c>
      <c r="DH1543" s="71">
        <v>0.64964943762753191</v>
      </c>
      <c r="DI1543" s="71">
        <v>9.1959505004414924E-2</v>
      </c>
      <c r="DJ1543" s="71">
        <v>0.23612924978022118</v>
      </c>
      <c r="DK1543" s="71">
        <v>0.67315952225560771</v>
      </c>
      <c r="DL1543" s="71">
        <v>0.27616098957051338</v>
      </c>
      <c r="DM1543" s="71">
        <v>0.1870235166132854</v>
      </c>
      <c r="DN1543" s="72">
        <v>0</v>
      </c>
      <c r="DO1543" s="71">
        <v>0.3022545743086168</v>
      </c>
      <c r="DQ1543" s="71"/>
      <c r="DR1543" s="71"/>
      <c r="DS1543" s="71"/>
      <c r="DT1543" s="71"/>
      <c r="DU1543" s="71"/>
      <c r="DV1543" s="71"/>
      <c r="DW1543" s="71"/>
      <c r="DX1543" s="71"/>
      <c r="DY1543" s="71"/>
      <c r="DZ1543" s="71"/>
      <c r="EA1543" s="71"/>
      <c r="EB1543" s="71"/>
      <c r="EC1543" s="71"/>
      <c r="ED1543" s="71"/>
    </row>
    <row r="1544" spans="1:134">
      <c r="A1544" s="4">
        <v>1567</v>
      </c>
      <c r="B1544" s="46" t="s">
        <v>11487</v>
      </c>
      <c r="C1544" s="65" t="str">
        <f t="shared" si="53"/>
        <v>1567</v>
      </c>
      <c r="D1544" s="69">
        <v>349797.85999999993</v>
      </c>
      <c r="E1544" s="68">
        <v>4465593.8500000015</v>
      </c>
      <c r="F1544" s="68">
        <v>34048.489999999991</v>
      </c>
      <c r="G1544" s="69">
        <v>582553.02000000142</v>
      </c>
      <c r="H1544" s="70">
        <v>95.191639724064103</v>
      </c>
      <c r="I1544" s="70">
        <v>15.002495351046852</v>
      </c>
      <c r="J1544" s="69">
        <v>568064.83000000007</v>
      </c>
      <c r="K1544" s="69">
        <v>601502.35</v>
      </c>
      <c r="L1544" s="69">
        <v>555454.25</v>
      </c>
      <c r="M1544" s="69">
        <v>691455.01000000024</v>
      </c>
      <c r="N1544" s="69">
        <v>844039.04</v>
      </c>
      <c r="O1544" s="69">
        <v>1010139.6399999999</v>
      </c>
      <c r="P1544" s="69">
        <v>613180.19999999995</v>
      </c>
      <c r="Q1544" s="69">
        <v>573774.29</v>
      </c>
      <c r="R1544" s="69">
        <v>1049897.4900000002</v>
      </c>
      <c r="S1544" s="69">
        <v>592815.14</v>
      </c>
      <c r="T1544" s="69">
        <v>682878.72000000009</v>
      </c>
      <c r="U1544" s="69">
        <v>603250.14999999991</v>
      </c>
      <c r="V1544" s="69">
        <v>349797.85999999993</v>
      </c>
      <c r="W1544" s="70">
        <v>87.395662718417171</v>
      </c>
      <c r="X1544" s="70">
        <v>90.72203559531448</v>
      </c>
      <c r="Y1544" s="70">
        <v>95.666810114975519</v>
      </c>
      <c r="Z1544" s="71">
        <v>95.600928565388401</v>
      </c>
      <c r="AA1544" s="71">
        <v>98.434200181427968</v>
      </c>
      <c r="AB1544" s="71">
        <v>143.6609727490536</v>
      </c>
      <c r="AC1544" s="71">
        <v>89.623925339795434</v>
      </c>
      <c r="AD1544" s="71">
        <v>92.226955942387193</v>
      </c>
      <c r="AE1544" s="71">
        <v>93.633102289407418</v>
      </c>
      <c r="AF1544" s="71">
        <v>98.210191316435939</v>
      </c>
      <c r="AG1544" s="71">
        <v>103.03676710094078</v>
      </c>
      <c r="AH1544" s="71">
        <v>92.288536849731159</v>
      </c>
      <c r="AI1544" s="71">
        <v>101.82099848610635</v>
      </c>
      <c r="AJ1544" s="72">
        <v>-19.555484032304314</v>
      </c>
      <c r="AK1544" s="72">
        <v>-15.473086433736306</v>
      </c>
      <c r="AL1544" s="72">
        <v>-12.393637036642868</v>
      </c>
      <c r="AM1544" s="72">
        <v>-21.25374091845087</v>
      </c>
      <c r="AN1544" s="72">
        <v>-18.295174863035278</v>
      </c>
      <c r="AO1544" s="72">
        <v>17.94557771881211</v>
      </c>
      <c r="AP1544" s="71">
        <v>7.850160474506751</v>
      </c>
      <c r="AQ1544" s="71">
        <v>10.410553813018852</v>
      </c>
      <c r="AR1544" s="71">
        <v>93.1374595827305</v>
      </c>
      <c r="AS1544" s="71">
        <v>-31.127868071132781</v>
      </c>
      <c r="AT1544" s="71">
        <v>27.513968900635135</v>
      </c>
      <c r="AU1544" s="71">
        <v>11.881087931613976</v>
      </c>
      <c r="AV1544" s="72">
        <v>10.783391270107678</v>
      </c>
      <c r="AW1544" s="73">
        <v>-138092.47999999986</v>
      </c>
      <c r="AX1544" s="73">
        <v>-110108.09999999998</v>
      </c>
      <c r="AY1544" s="73">
        <v>-78579.890000000014</v>
      </c>
      <c r="AZ1544" s="73">
        <v>-186624.80999999971</v>
      </c>
      <c r="BA1544" s="73">
        <v>-188995.46999999997</v>
      </c>
      <c r="BB1544" s="73">
        <v>172467.27999999991</v>
      </c>
      <c r="BC1544" s="73">
        <v>44631.950000000186</v>
      </c>
      <c r="BD1544" s="73">
        <v>54100.880000000063</v>
      </c>
      <c r="BE1544" s="73">
        <v>506296.32000000018</v>
      </c>
      <c r="BF1544" s="73">
        <v>-267932.33999999997</v>
      </c>
      <c r="BG1544" s="73">
        <v>147346.23999999999</v>
      </c>
      <c r="BH1544" s="73">
        <v>64061.479999999865</v>
      </c>
      <c r="BI1544" s="73">
        <v>34048.489999999991</v>
      </c>
      <c r="BJ1544" s="71">
        <v>18.559081200011082</v>
      </c>
      <c r="BK1544" s="71">
        <v>15.327487718065008</v>
      </c>
      <c r="BL1544" s="71">
        <v>14.376521315798385</v>
      </c>
      <c r="BM1544" s="71">
        <v>14.09797186639312</v>
      </c>
      <c r="BN1544" s="71">
        <v>7.0559623690838578</v>
      </c>
      <c r="BO1544" s="71">
        <v>14.229594225470159</v>
      </c>
      <c r="BP1544" s="71">
        <v>20.729777961592998</v>
      </c>
      <c r="BQ1544" s="71">
        <v>20.820815075161388</v>
      </c>
      <c r="BR1544" s="72">
        <v>11.298718104628708</v>
      </c>
      <c r="BS1544" s="72">
        <v>16.336091834543822</v>
      </c>
      <c r="BT1544" s="71">
        <v>16.889357881195128</v>
      </c>
      <c r="BU1544" s="71">
        <v>16.019774749871768</v>
      </c>
      <c r="BV1544" s="71">
        <v>15.176512018344283</v>
      </c>
      <c r="BW1544" s="71">
        <v>14.703893840858822</v>
      </c>
      <c r="BX1544" s="75">
        <v>8395</v>
      </c>
      <c r="BY1544" s="75">
        <v>8404</v>
      </c>
      <c r="BZ1544" s="75">
        <v>7596</v>
      </c>
      <c r="CA1544" s="75">
        <v>8965</v>
      </c>
      <c r="CB1544" s="75">
        <v>10531</v>
      </c>
      <c r="CC1544" s="75">
        <v>13535</v>
      </c>
      <c r="CD1544" s="75">
        <v>8279</v>
      </c>
      <c r="CE1544" s="75">
        <v>8590</v>
      </c>
      <c r="CF1544" s="75">
        <v>14301</v>
      </c>
      <c r="CG1544" s="75">
        <v>8726</v>
      </c>
      <c r="CH1544" s="75">
        <v>9713</v>
      </c>
      <c r="CI1544" s="75">
        <v>9654</v>
      </c>
      <c r="CJ1544" s="75">
        <v>5212</v>
      </c>
      <c r="CK1544" s="75">
        <v>64475</v>
      </c>
      <c r="CL1544" s="73">
        <v>1051816.3199999998</v>
      </c>
      <c r="CM1544" s="73">
        <v>954695.61999999976</v>
      </c>
      <c r="CN1544" s="73">
        <v>1194002.9100000001</v>
      </c>
      <c r="CO1544" s="73">
        <v>1332800.0200000005</v>
      </c>
      <c r="CP1544" s="73">
        <v>1202695.2900000003</v>
      </c>
      <c r="CQ1544" s="73">
        <v>1030002.7100000002</v>
      </c>
      <c r="CR1544" s="73">
        <v>1170549.0800000005</v>
      </c>
      <c r="CS1544" s="73">
        <v>1343491.86</v>
      </c>
      <c r="CT1544" s="73">
        <v>1048679.4500000002</v>
      </c>
      <c r="CU1544" s="73">
        <v>1226994.8499999999</v>
      </c>
      <c r="CV1544" s="73">
        <v>1052971.07</v>
      </c>
      <c r="CW1544" s="73">
        <v>1154832.1100000001</v>
      </c>
      <c r="CX1544" s="73">
        <v>1181767.92</v>
      </c>
      <c r="CY1544" s="77"/>
      <c r="CZ1544" s="4">
        <v>1567</v>
      </c>
      <c r="DA1544" s="76" t="str">
        <f t="shared" si="54"/>
        <v>1567</v>
      </c>
      <c r="DB1544" s="72">
        <v>2.7920569261720112</v>
      </c>
      <c r="DC1544" s="72">
        <v>1.8917973759581845</v>
      </c>
      <c r="DD1544" s="72">
        <v>0.91905875683952098</v>
      </c>
      <c r="DE1544" s="71">
        <v>0.65440961316590773</v>
      </c>
      <c r="DF1544" s="71">
        <v>0.8582598859426317</v>
      </c>
      <c r="DG1544" s="71">
        <v>0.3143094101179254</v>
      </c>
      <c r="DH1544" s="72">
        <v>0.45120042363816493</v>
      </c>
      <c r="DI1544" s="72">
        <v>0.660535086162784</v>
      </c>
      <c r="DJ1544" s="72">
        <v>0.49453501088622942</v>
      </c>
      <c r="DK1544" s="72">
        <v>0.244680572512985</v>
      </c>
      <c r="DL1544" s="72">
        <v>0.22895540250083582</v>
      </c>
      <c r="DM1544" s="72">
        <v>0.28657691435851507</v>
      </c>
      <c r="DN1544" s="72">
        <v>0.4549976130387175</v>
      </c>
      <c r="DO1544" s="72">
        <v>0.4050293896105347</v>
      </c>
      <c r="DQ1544" s="71"/>
      <c r="DR1544" s="71"/>
      <c r="DS1544" s="71"/>
      <c r="DT1544" s="71"/>
      <c r="DU1544" s="71"/>
      <c r="DV1544" s="71"/>
      <c r="DW1544" s="71"/>
      <c r="DX1544" s="71"/>
      <c r="DY1544" s="71"/>
      <c r="DZ1544" s="71"/>
      <c r="EA1544" s="71"/>
      <c r="EB1544" s="71"/>
      <c r="EC1544" s="71"/>
      <c r="ED1544" s="71"/>
    </row>
    <row r="1545" spans="1:134">
      <c r="A1545" s="4">
        <v>5398</v>
      </c>
      <c r="B1545" s="46" t="s">
        <v>11493</v>
      </c>
      <c r="C1545" s="65" t="str">
        <f t="shared" si="53"/>
        <v>5398</v>
      </c>
      <c r="D1545" s="69">
        <v>110883.38999999996</v>
      </c>
      <c r="E1545" s="68">
        <v>1285054.0899999999</v>
      </c>
      <c r="F1545" s="68">
        <v>6364.4699999999866</v>
      </c>
      <c r="G1545" s="69">
        <v>170170.22999999998</v>
      </c>
      <c r="H1545" s="70">
        <v>94.546574403325806</v>
      </c>
      <c r="I1545" s="70">
        <v>15.263493903302173</v>
      </c>
      <c r="J1545" s="69">
        <v>194454.46999999994</v>
      </c>
      <c r="K1545" s="69">
        <v>174529.65</v>
      </c>
      <c r="L1545" s="69">
        <v>132337.00999999998</v>
      </c>
      <c r="M1545" s="69">
        <v>187237.49</v>
      </c>
      <c r="N1545" s="69">
        <v>249631.71999999997</v>
      </c>
      <c r="O1545" s="69">
        <v>229214.8</v>
      </c>
      <c r="P1545" s="69">
        <v>156688.44</v>
      </c>
      <c r="Q1545" s="69">
        <v>136774.68</v>
      </c>
      <c r="R1545" s="69">
        <v>345395.44</v>
      </c>
      <c r="S1545" s="69">
        <v>160271.34999999998</v>
      </c>
      <c r="T1545" s="69">
        <v>187347.68999999997</v>
      </c>
      <c r="U1545" s="69">
        <v>187693.1</v>
      </c>
      <c r="V1545" s="69">
        <v>110883.38999999996</v>
      </c>
      <c r="W1545" s="70">
        <v>96.714847475263824</v>
      </c>
      <c r="X1545" s="70">
        <v>99.69193912371756</v>
      </c>
      <c r="Y1545" s="70">
        <v>82.428264472047886</v>
      </c>
      <c r="Z1545" s="71">
        <v>93.6026303711553</v>
      </c>
      <c r="AA1545" s="71">
        <v>119.48928573862906</v>
      </c>
      <c r="AB1545" s="71">
        <v>100.81366814885884</v>
      </c>
      <c r="AC1545" s="71">
        <v>72.801517591061952</v>
      </c>
      <c r="AD1545" s="71">
        <v>85.745187100887009</v>
      </c>
      <c r="AE1545" s="71">
        <v>112.30060794707468</v>
      </c>
      <c r="AF1545" s="71">
        <v>96.048078265358185</v>
      </c>
      <c r="AG1545" s="71">
        <v>108.45457326359136</v>
      </c>
      <c r="AH1545" s="71">
        <v>88.541326796639268</v>
      </c>
      <c r="AI1545" s="71">
        <v>88.508289160894876</v>
      </c>
      <c r="AJ1545" s="72">
        <v>-38.443060237422941</v>
      </c>
      <c r="AK1545" s="72">
        <v>-37.100670627197644</v>
      </c>
      <c r="AL1545" s="72">
        <v>-50.47160822029695</v>
      </c>
      <c r="AM1545" s="72">
        <v>-36.095571371237654</v>
      </c>
      <c r="AN1545" s="72">
        <v>-25.978704205402448</v>
      </c>
      <c r="AO1545" s="72">
        <v>-19.724177194424875</v>
      </c>
      <c r="AP1545" s="72">
        <v>-29.291840511237378</v>
      </c>
      <c r="AQ1545" s="71">
        <v>11.82219465029597</v>
      </c>
      <c r="AR1545" s="71">
        <v>106.16578741627167</v>
      </c>
      <c r="AS1545" s="71">
        <v>-18.963601377490889</v>
      </c>
      <c r="AT1545" s="71">
        <v>40.449527994556142</v>
      </c>
      <c r="AU1545" s="71">
        <v>11.888330744764918</v>
      </c>
      <c r="AV1545" s="72">
        <v>6.0892994301892767</v>
      </c>
      <c r="AW1545" s="73">
        <v>-121439.19000000009</v>
      </c>
      <c r="AX1545" s="73">
        <v>-102944.93000000002</v>
      </c>
      <c r="AY1545" s="73">
        <v>-134857.23000000001</v>
      </c>
      <c r="AZ1545" s="73">
        <v>-105758.62000000005</v>
      </c>
      <c r="BA1545" s="73">
        <v>-87601.409999999974</v>
      </c>
      <c r="BB1545" s="73">
        <v>-48897.189999999944</v>
      </c>
      <c r="BC1545" s="73">
        <v>-64910.369999999966</v>
      </c>
      <c r="BD1545" s="73">
        <v>14460.250000000015</v>
      </c>
      <c r="BE1545" s="73">
        <v>177862.58</v>
      </c>
      <c r="BF1545" s="73">
        <v>-37505.640000000014</v>
      </c>
      <c r="BG1545" s="73">
        <v>53956.22000000003</v>
      </c>
      <c r="BH1545" s="73">
        <v>19942.719999999972</v>
      </c>
      <c r="BI1545" s="73">
        <v>6364.4699999999866</v>
      </c>
      <c r="BJ1545" s="71">
        <v>7.0832959538565694</v>
      </c>
      <c r="BK1545" s="71">
        <v>7.9251017965924877</v>
      </c>
      <c r="BL1545" s="71">
        <v>11.626273961318462</v>
      </c>
      <c r="BM1545" s="71">
        <v>3.8153216838206676</v>
      </c>
      <c r="BN1545" s="71">
        <v>-6.7175275548546569</v>
      </c>
      <c r="BO1545" s="71">
        <v>-0.88441375732512428</v>
      </c>
      <c r="BP1545" s="71">
        <v>11.212094578475581</v>
      </c>
      <c r="BQ1545" s="71">
        <v>9.7015113909221267</v>
      </c>
      <c r="BR1545" s="72">
        <v>5.8138584831878275E-2</v>
      </c>
      <c r="BS1545" s="72">
        <v>10.785092450654195</v>
      </c>
      <c r="BT1545" s="71">
        <v>14.179728664908936</v>
      </c>
      <c r="BU1545" s="71">
        <v>9.1020652112331017</v>
      </c>
      <c r="BV1545" s="71">
        <v>3.8744411802273602</v>
      </c>
      <c r="BW1545" s="71">
        <v>6.0483898642256246</v>
      </c>
      <c r="BX1545" s="75">
        <v>3048</v>
      </c>
      <c r="BY1545" s="75">
        <v>2985</v>
      </c>
      <c r="BZ1545" s="75">
        <v>2521</v>
      </c>
      <c r="CA1545" s="75">
        <v>2914</v>
      </c>
      <c r="CB1545" s="75">
        <v>3399</v>
      </c>
      <c r="CC1545" s="75">
        <v>4504</v>
      </c>
      <c r="CD1545" s="75">
        <v>2813</v>
      </c>
      <c r="CE1545" s="75">
        <v>2559</v>
      </c>
      <c r="CF1545" s="75">
        <v>4584</v>
      </c>
      <c r="CG1545" s="75">
        <v>3311</v>
      </c>
      <c r="CH1545" s="75">
        <v>3585</v>
      </c>
      <c r="CI1545" s="75">
        <v>3593</v>
      </c>
      <c r="CJ1545" s="75">
        <v>1864</v>
      </c>
      <c r="CK1545" s="75">
        <v>22309</v>
      </c>
      <c r="CL1545" s="73">
        <v>455438.56</v>
      </c>
      <c r="CM1545" s="73">
        <v>449993.56000000006</v>
      </c>
      <c r="CN1545" s="73">
        <v>513109.97999999992</v>
      </c>
      <c r="CO1545" s="73">
        <v>469254.44000000006</v>
      </c>
      <c r="CP1545" s="73">
        <v>515136.62999999989</v>
      </c>
      <c r="CQ1545" s="73">
        <v>420551.82</v>
      </c>
      <c r="CR1545" s="73">
        <v>378549.57999999996</v>
      </c>
      <c r="CS1545" s="73">
        <v>485168.74</v>
      </c>
      <c r="CT1545" s="73">
        <v>447925.21</v>
      </c>
      <c r="CU1545" s="73">
        <v>421413.56999999995</v>
      </c>
      <c r="CV1545" s="73">
        <v>432679.93</v>
      </c>
      <c r="CW1545" s="73">
        <v>443550.84999999992</v>
      </c>
      <c r="CX1545" s="73">
        <v>413133.05000000005</v>
      </c>
      <c r="CY1545" s="77"/>
      <c r="CZ1545" s="4">
        <v>5398</v>
      </c>
      <c r="DA1545" s="76" t="str">
        <f t="shared" si="54"/>
        <v>5398</v>
      </c>
      <c r="DB1545" s="71">
        <v>3.8839731597928799</v>
      </c>
      <c r="DC1545" s="71">
        <v>5.3593588644864765</v>
      </c>
      <c r="DD1545" s="71">
        <v>1.1835030532317847</v>
      </c>
      <c r="DE1545" s="71">
        <v>0.65868872586116645</v>
      </c>
      <c r="DF1545" s="71">
        <v>0.6079727717932738</v>
      </c>
      <c r="DG1545" s="71">
        <v>1.011891137401502</v>
      </c>
      <c r="DH1545" s="71">
        <v>0.82528722856100423</v>
      </c>
      <c r="DI1545" s="71">
        <v>0.3145538429290663</v>
      </c>
      <c r="DJ1545" s="71">
        <v>0.45849070198325625</v>
      </c>
      <c r="DK1545" s="71">
        <v>0.42806217959872112</v>
      </c>
      <c r="DL1545" s="71">
        <v>0.23609575295093466</v>
      </c>
      <c r="DM1545" s="71">
        <v>0.14066879312418276</v>
      </c>
      <c r="DN1545" s="71">
        <v>0</v>
      </c>
      <c r="DO1545" s="71">
        <v>0.36517147121673027</v>
      </c>
      <c r="DQ1545" s="71"/>
      <c r="DR1545" s="71"/>
      <c r="DS1545" s="71"/>
      <c r="DT1545" s="71"/>
      <c r="DU1545" s="71"/>
      <c r="DV1545" s="71"/>
      <c r="DW1545" s="71"/>
      <c r="DX1545" s="71"/>
      <c r="DY1545" s="71"/>
      <c r="DZ1545" s="71"/>
      <c r="EA1545" s="71"/>
      <c r="EB1545" s="71"/>
      <c r="EC1545" s="71"/>
      <c r="ED1545" s="71"/>
    </row>
    <row r="1546" spans="1:134">
      <c r="A1546" s="4">
        <v>1538</v>
      </c>
      <c r="B1546" s="46" t="s">
        <v>11500</v>
      </c>
      <c r="C1546" s="65" t="str">
        <f t="shared" si="53"/>
        <v>1538</v>
      </c>
      <c r="D1546" s="69">
        <v>325772.02999999991</v>
      </c>
      <c r="E1546" s="68">
        <v>3890467.41</v>
      </c>
      <c r="F1546" s="68">
        <v>21923.149999999907</v>
      </c>
      <c r="G1546" s="69">
        <v>356798.02000000095</v>
      </c>
      <c r="H1546" s="70">
        <v>92.609038613955747</v>
      </c>
      <c r="I1546" s="70">
        <v>10.097096831121522</v>
      </c>
      <c r="J1546" s="69">
        <v>540558.24</v>
      </c>
      <c r="K1546" s="69">
        <v>527087.34000000008</v>
      </c>
      <c r="L1546" s="69">
        <v>519745.41</v>
      </c>
      <c r="M1546" s="69">
        <v>587056.48</v>
      </c>
      <c r="N1546" s="69">
        <v>720099.20000000007</v>
      </c>
      <c r="O1546" s="69">
        <v>762337.01</v>
      </c>
      <c r="P1546" s="69">
        <v>537064.14</v>
      </c>
      <c r="Q1546" s="69">
        <v>449038.59999999986</v>
      </c>
      <c r="R1546" s="69">
        <v>847665.16999999993</v>
      </c>
      <c r="S1546" s="69">
        <v>501624.04</v>
      </c>
      <c r="T1546" s="69">
        <v>603200.4099999998</v>
      </c>
      <c r="U1546" s="69">
        <v>626103.0199999999</v>
      </c>
      <c r="V1546" s="69">
        <v>325772.02999999991</v>
      </c>
      <c r="W1546" s="70">
        <v>93.630470003799189</v>
      </c>
      <c r="X1546" s="70">
        <v>75.671474488137164</v>
      </c>
      <c r="Y1546" s="70">
        <v>101.35441169580217</v>
      </c>
      <c r="Z1546" s="71">
        <v>95.291654708876905</v>
      </c>
      <c r="AA1546" s="71">
        <v>83.613816430187057</v>
      </c>
      <c r="AB1546" s="71">
        <v>138.10687185869563</v>
      </c>
      <c r="AC1546" s="71">
        <v>92.542119189750096</v>
      </c>
      <c r="AD1546" s="71">
        <v>72.247402237314503</v>
      </c>
      <c r="AE1546" s="71">
        <v>101.47405421846578</v>
      </c>
      <c r="AF1546" s="71">
        <v>86.338626830294828</v>
      </c>
      <c r="AG1546" s="71">
        <v>94.63792681089592</v>
      </c>
      <c r="AH1546" s="71">
        <v>99.536746357129999</v>
      </c>
      <c r="AI1546" s="71">
        <v>102.98088169963715</v>
      </c>
      <c r="AJ1546" s="72">
        <v>-22.246564919841894</v>
      </c>
      <c r="AK1546" s="72">
        <v>-16.128900135619528</v>
      </c>
      <c r="AL1546" s="72">
        <v>-31.882954971424404</v>
      </c>
      <c r="AM1546" s="72">
        <v>-42.676606465610988</v>
      </c>
      <c r="AN1546" s="72">
        <v>-45.43681086571992</v>
      </c>
      <c r="AO1546" s="72">
        <v>6.7201553718509555</v>
      </c>
      <c r="AP1546" s="72">
        <v>-11.260661906488156</v>
      </c>
      <c r="AQ1546" s="71">
        <v>-6.9384981218632564</v>
      </c>
      <c r="AR1546" s="71">
        <v>50.200097537504895</v>
      </c>
      <c r="AS1546" s="71">
        <v>-13.223955780106056</v>
      </c>
      <c r="AT1546" s="71">
        <v>19.776824077968726</v>
      </c>
      <c r="AU1546" s="71">
        <v>26.215510382138206</v>
      </c>
      <c r="AV1546" s="72">
        <v>7.2151491886361052</v>
      </c>
      <c r="AW1546" s="73">
        <v>-154662.80000000005</v>
      </c>
      <c r="AX1546" s="73">
        <v>-101361.95999999985</v>
      </c>
      <c r="AY1546" s="73">
        <v>-243272.72999999992</v>
      </c>
      <c r="AZ1546" s="73">
        <v>-437056.79000000004</v>
      </c>
      <c r="BA1546" s="73">
        <v>-599653.56999999972</v>
      </c>
      <c r="BB1546" s="73">
        <v>62035.400000000023</v>
      </c>
      <c r="BC1546" s="73">
        <v>-68151.260000000009</v>
      </c>
      <c r="BD1546" s="73">
        <v>-33479.510000000068</v>
      </c>
      <c r="BE1546" s="73">
        <v>283307.89999999991</v>
      </c>
      <c r="BF1546" s="73">
        <v>-76443.379999999946</v>
      </c>
      <c r="BG1546" s="73">
        <v>99596.799999999872</v>
      </c>
      <c r="BH1546" s="73">
        <v>130044.31999999983</v>
      </c>
      <c r="BI1546" s="73">
        <v>21923.149999999907</v>
      </c>
      <c r="BJ1546" s="71">
        <v>7.404076634629349</v>
      </c>
      <c r="BK1546" s="71">
        <v>4.6578394727407062</v>
      </c>
      <c r="BL1546" s="71">
        <v>1.38018017979139</v>
      </c>
      <c r="BM1546" s="71">
        <v>6.0469252702415499</v>
      </c>
      <c r="BN1546" s="71">
        <v>-0.89882780351801417</v>
      </c>
      <c r="BO1546" s="71">
        <v>4.2821604053960769</v>
      </c>
      <c r="BP1546" s="71">
        <v>11.829954830269862</v>
      </c>
      <c r="BQ1546" s="71">
        <v>12.188625784031155</v>
      </c>
      <c r="BR1546" s="72">
        <v>6.6774760935054394</v>
      </c>
      <c r="BS1546" s="72">
        <v>9.9255687759880615</v>
      </c>
      <c r="BT1546" s="71">
        <v>9.2017968581003391</v>
      </c>
      <c r="BU1546" s="71">
        <v>8.0805776411919279</v>
      </c>
      <c r="BV1546" s="71">
        <v>10.425593370334699</v>
      </c>
      <c r="BW1546" s="71">
        <v>7.9983513011412981</v>
      </c>
      <c r="BX1546" s="75">
        <v>4558</v>
      </c>
      <c r="BY1546" s="75">
        <v>4051</v>
      </c>
      <c r="BZ1546" s="75">
        <v>4086</v>
      </c>
      <c r="CA1546" s="75">
        <v>4701</v>
      </c>
      <c r="CB1546" s="75">
        <v>5995</v>
      </c>
      <c r="CC1546" s="75">
        <v>6434</v>
      </c>
      <c r="CD1546" s="75">
        <v>4260</v>
      </c>
      <c r="CE1546" s="75">
        <v>4631</v>
      </c>
      <c r="CF1546" s="75">
        <v>8875</v>
      </c>
      <c r="CG1546" s="75">
        <v>4997</v>
      </c>
      <c r="CH1546" s="75">
        <v>5451</v>
      </c>
      <c r="CI1546" s="75">
        <v>5370</v>
      </c>
      <c r="CJ1546" s="75">
        <v>2803</v>
      </c>
      <c r="CK1546" s="75">
        <v>36387</v>
      </c>
      <c r="CL1546" s="73">
        <v>1257015.8800000001</v>
      </c>
      <c r="CM1546" s="73">
        <v>1346068.82</v>
      </c>
      <c r="CN1546" s="73">
        <v>1442485.7199999995</v>
      </c>
      <c r="CO1546" s="73">
        <v>1541316.1300000004</v>
      </c>
      <c r="CP1546" s="73">
        <v>1668426.6300000001</v>
      </c>
      <c r="CQ1546" s="73">
        <v>1316668.2900000005</v>
      </c>
      <c r="CR1546" s="73">
        <v>1234170.4000000001</v>
      </c>
      <c r="CS1546" s="73">
        <v>1341251.7700000003</v>
      </c>
      <c r="CT1546" s="73">
        <v>1100051.4500000002</v>
      </c>
      <c r="CU1546" s="73">
        <v>1136661.0199999996</v>
      </c>
      <c r="CV1546" s="73">
        <v>1234456.27</v>
      </c>
      <c r="CW1546" s="73">
        <v>1145710.82</v>
      </c>
      <c r="CX1546" s="73">
        <v>1258188.99</v>
      </c>
      <c r="CY1546" s="77"/>
      <c r="CZ1546" s="4">
        <v>1538</v>
      </c>
      <c r="DA1546" s="76" t="str">
        <f t="shared" si="54"/>
        <v>1538</v>
      </c>
      <c r="DB1546" s="71">
        <v>1.7590498729154025</v>
      </c>
      <c r="DC1546" s="71">
        <v>2.5944625870905766</v>
      </c>
      <c r="DD1546" s="71">
        <v>2.2480023729165119</v>
      </c>
      <c r="DE1546" s="71">
        <v>1.2562960964630161</v>
      </c>
      <c r="DF1546" s="71">
        <v>1.087853116942441</v>
      </c>
      <c r="DG1546" s="71">
        <v>0.82442520763456006</v>
      </c>
      <c r="DH1546" s="71">
        <v>1.3311960841801327</v>
      </c>
      <c r="DI1546" s="71">
        <v>1.0372312493659475</v>
      </c>
      <c r="DJ1546" s="71">
        <v>0.61108183015709383</v>
      </c>
      <c r="DK1546" s="71">
        <v>7.2670013171389672E-2</v>
      </c>
      <c r="DL1546" s="71">
        <v>1.1196109090586928</v>
      </c>
      <c r="DM1546" s="71">
        <v>0.55332268600070378</v>
      </c>
      <c r="DN1546" s="71">
        <v>0.29417636332555963</v>
      </c>
      <c r="DO1546" s="71">
        <v>0.73467492133001733</v>
      </c>
      <c r="DQ1546" s="71"/>
      <c r="DR1546" s="71"/>
      <c r="DS1546" s="71"/>
      <c r="DT1546" s="71"/>
      <c r="DU1546" s="71"/>
      <c r="DV1546" s="71"/>
      <c r="DW1546" s="71"/>
      <c r="DX1546" s="71"/>
      <c r="DY1546" s="71"/>
      <c r="DZ1546" s="71"/>
      <c r="EA1546" s="71"/>
      <c r="EB1546" s="71"/>
      <c r="EC1546" s="71"/>
      <c r="ED1546" s="71"/>
    </row>
    <row r="1547" spans="1:134">
      <c r="A1547" s="4">
        <v>1522</v>
      </c>
      <c r="B1547" s="46" t="s">
        <v>11507</v>
      </c>
      <c r="C1547" s="65" t="str">
        <f t="shared" si="53"/>
        <v>1522</v>
      </c>
      <c r="D1547" s="69">
        <v>198153.37999999998</v>
      </c>
      <c r="E1547" s="68">
        <v>2258483.96</v>
      </c>
      <c r="F1547" s="68">
        <v>4160.929999999993</v>
      </c>
      <c r="G1547" s="69">
        <v>162607.58000000054</v>
      </c>
      <c r="H1547" s="70">
        <v>89.355746604127688</v>
      </c>
      <c r="I1547" s="70">
        <v>7.7584528148554543</v>
      </c>
      <c r="J1547" s="69">
        <v>347399.67</v>
      </c>
      <c r="K1547" s="69">
        <v>303949.5199999999</v>
      </c>
      <c r="L1547" s="69">
        <v>301015.16999999987</v>
      </c>
      <c r="M1547" s="69">
        <v>343466.10000000003</v>
      </c>
      <c r="N1547" s="69">
        <v>528260.02</v>
      </c>
      <c r="O1547" s="69">
        <v>522889.89999999979</v>
      </c>
      <c r="P1547" s="69">
        <v>305258.8</v>
      </c>
      <c r="Q1547" s="69">
        <v>339712.88</v>
      </c>
      <c r="R1547" s="69">
        <v>404647.21</v>
      </c>
      <c r="S1547" s="69">
        <v>316523.28000000003</v>
      </c>
      <c r="T1547" s="69">
        <v>345803.42999999993</v>
      </c>
      <c r="U1547" s="69">
        <v>348384.9800000001</v>
      </c>
      <c r="V1547" s="69">
        <v>198153.37999999998</v>
      </c>
      <c r="W1547" s="70">
        <v>105.11684188330501</v>
      </c>
      <c r="X1547" s="70">
        <v>76.70641151912811</v>
      </c>
      <c r="Y1547" s="70">
        <v>94.902374701262886</v>
      </c>
      <c r="Z1547" s="71">
        <v>90.483932756304839</v>
      </c>
      <c r="AA1547" s="71">
        <v>102.7194120372656</v>
      </c>
      <c r="AB1547" s="71">
        <v>143.34171873456194</v>
      </c>
      <c r="AC1547" s="71">
        <v>94.248216754732468</v>
      </c>
      <c r="AD1547" s="71">
        <v>76.706614620774587</v>
      </c>
      <c r="AE1547" s="71">
        <v>91.508694448790791</v>
      </c>
      <c r="AF1547" s="71">
        <v>85.290679625858132</v>
      </c>
      <c r="AG1547" s="71">
        <v>94.006380115480525</v>
      </c>
      <c r="AH1547" s="71">
        <v>93.450524377549186</v>
      </c>
      <c r="AI1547" s="71">
        <v>95.819185979440036</v>
      </c>
      <c r="AJ1547" s="72">
        <v>-5.7659647499271998</v>
      </c>
      <c r="AK1547" s="72">
        <v>-26.884146442084845</v>
      </c>
      <c r="AL1547" s="72">
        <v>-21.993090128165903</v>
      </c>
      <c r="AM1547" s="72">
        <v>-25.137422352379481</v>
      </c>
      <c r="AN1547" s="72">
        <v>-21.940708247150198</v>
      </c>
      <c r="AO1547" s="72">
        <v>13.385800306379569</v>
      </c>
      <c r="AP1547" s="72">
        <v>-7.145936979992296</v>
      </c>
      <c r="AQ1547" s="71">
        <v>3.38741484138394</v>
      </c>
      <c r="AR1547" s="71">
        <v>24.530755246307812</v>
      </c>
      <c r="AS1547" s="71">
        <v>-6.4116492339521329</v>
      </c>
      <c r="AT1547" s="71">
        <v>20.264072661037403</v>
      </c>
      <c r="AU1547" s="71">
        <v>18.551511661595612</v>
      </c>
      <c r="AV1547" s="72">
        <v>2.1448927522694783</v>
      </c>
      <c r="AW1547" s="73">
        <v>-21256.589999999967</v>
      </c>
      <c r="AX1547" s="73">
        <v>-111759.94000000006</v>
      </c>
      <c r="AY1547" s="73">
        <v>-84867.530000000086</v>
      </c>
      <c r="AZ1547" s="73">
        <v>-115329.35000000003</v>
      </c>
      <c r="BA1547" s="73">
        <v>-148481.98999999976</v>
      </c>
      <c r="BB1547" s="73">
        <v>71032.439999999828</v>
      </c>
      <c r="BC1547" s="73">
        <v>-23492.349999999977</v>
      </c>
      <c r="BD1547" s="73">
        <v>11130.45000000007</v>
      </c>
      <c r="BE1547" s="73">
        <v>79709.640000000072</v>
      </c>
      <c r="BF1547" s="73">
        <v>-21684.709999999905</v>
      </c>
      <c r="BG1547" s="73">
        <v>58266.659999999858</v>
      </c>
      <c r="BH1547" s="73">
        <v>54516.960000000137</v>
      </c>
      <c r="BI1547" s="73">
        <v>4160.929999999993</v>
      </c>
      <c r="BJ1547" s="71">
        <v>14.178857601684767</v>
      </c>
      <c r="BK1547" s="71">
        <v>6.6397361745650141</v>
      </c>
      <c r="BL1547" s="71">
        <v>4.0411260360993708</v>
      </c>
      <c r="BM1547" s="71">
        <v>10.571638516740983</v>
      </c>
      <c r="BN1547" s="71">
        <v>-0.54367817363977844</v>
      </c>
      <c r="BO1547" s="71">
        <v>3.2912449959846084</v>
      </c>
      <c r="BP1547" s="71">
        <v>15.209394869443461</v>
      </c>
      <c r="BQ1547" s="71">
        <v>14.307104607421103</v>
      </c>
      <c r="BR1547" s="72">
        <v>14.563796416652592</v>
      </c>
      <c r="BS1547" s="72">
        <v>10.97342892298278</v>
      </c>
      <c r="BT1547" s="71">
        <v>14.983373943797567</v>
      </c>
      <c r="BU1547" s="71">
        <v>14.010065741166702</v>
      </c>
      <c r="BV1547" s="71">
        <v>13.149273655550981</v>
      </c>
      <c r="BW1547" s="71">
        <v>12.57593622326832</v>
      </c>
      <c r="BX1547" s="75">
        <v>4603</v>
      </c>
      <c r="BY1547" s="75">
        <v>4423</v>
      </c>
      <c r="BZ1547" s="75">
        <v>4289</v>
      </c>
      <c r="CA1547" s="75">
        <v>4961</v>
      </c>
      <c r="CB1547" s="75">
        <v>6856</v>
      </c>
      <c r="CC1547" s="75">
        <v>8054</v>
      </c>
      <c r="CD1547" s="75">
        <v>4400</v>
      </c>
      <c r="CE1547" s="75">
        <v>4923</v>
      </c>
      <c r="CF1547" s="75">
        <v>7347</v>
      </c>
      <c r="CG1547" s="75">
        <v>6290</v>
      </c>
      <c r="CH1547" s="75">
        <v>6854</v>
      </c>
      <c r="CI1547" s="75">
        <v>6556</v>
      </c>
      <c r="CJ1547" s="75">
        <v>3121</v>
      </c>
      <c r="CK1547" s="75">
        <v>39491</v>
      </c>
      <c r="CL1547" s="73">
        <v>923492.91</v>
      </c>
      <c r="CM1547" s="73">
        <v>911741.89999999979</v>
      </c>
      <c r="CN1547" s="73">
        <v>886439.97000000009</v>
      </c>
      <c r="CO1547" s="73">
        <v>884351.46999999986</v>
      </c>
      <c r="CP1547" s="73">
        <v>923244.07000000007</v>
      </c>
      <c r="CQ1547" s="73">
        <v>719704.02</v>
      </c>
      <c r="CR1547" s="73">
        <v>716778.7699999999</v>
      </c>
      <c r="CS1547" s="73">
        <v>801237.8</v>
      </c>
      <c r="CT1547" s="73">
        <v>710846.30999999982</v>
      </c>
      <c r="CU1547" s="73">
        <v>696502.77999999991</v>
      </c>
      <c r="CV1547" s="73">
        <v>677325.52</v>
      </c>
      <c r="CW1547" s="73">
        <v>658781.93999999994</v>
      </c>
      <c r="CX1547" s="73">
        <v>673255.75</v>
      </c>
      <c r="CY1547" s="77"/>
      <c r="CZ1547" s="4">
        <v>1522</v>
      </c>
      <c r="DA1547" s="76" t="str">
        <f t="shared" si="54"/>
        <v>1522</v>
      </c>
      <c r="DB1547" s="71">
        <v>6.4910476701602633</v>
      </c>
      <c r="DC1547" s="71">
        <v>6.5915028564306377</v>
      </c>
      <c r="DD1547" s="71">
        <v>2.1298631120921243</v>
      </c>
      <c r="DE1547" s="71">
        <v>2.36341223631208</v>
      </c>
      <c r="DF1547" s="71">
        <v>3.909551284257117</v>
      </c>
      <c r="DG1547" s="71">
        <v>1.801995923524758</v>
      </c>
      <c r="DH1547" s="71">
        <v>0.81124516751715836</v>
      </c>
      <c r="DI1547" s="71">
        <v>1.7294667887770752</v>
      </c>
      <c r="DJ1547" s="71">
        <v>1.3828198353807399</v>
      </c>
      <c r="DK1547" s="71">
        <v>0.75928201026109576</v>
      </c>
      <c r="DL1547" s="71">
        <v>2.6134706593883283</v>
      </c>
      <c r="DM1547" s="71">
        <v>1.0877226789344068</v>
      </c>
      <c r="DN1547" s="71">
        <v>2.1385759838248175</v>
      </c>
      <c r="DO1547" s="71">
        <v>1.4812993478254801</v>
      </c>
      <c r="DQ1547" s="71"/>
      <c r="DR1547" s="71"/>
      <c r="DS1547" s="71"/>
      <c r="DT1547" s="71"/>
      <c r="DU1547" s="71"/>
      <c r="DV1547" s="71"/>
      <c r="DW1547" s="71"/>
      <c r="DX1547" s="71"/>
      <c r="DY1547" s="71"/>
      <c r="DZ1547" s="71"/>
      <c r="EA1547" s="71"/>
      <c r="EB1547" s="71"/>
      <c r="EC1547" s="71"/>
      <c r="ED1547" s="71"/>
    </row>
    <row r="1548" spans="1:134">
      <c r="A1548" s="4">
        <v>1565</v>
      </c>
      <c r="B1548" s="46" t="s">
        <v>11513</v>
      </c>
      <c r="C1548" s="65" t="str">
        <f t="shared" si="53"/>
        <v>1565</v>
      </c>
      <c r="D1548" s="69">
        <v>226232.34000000003</v>
      </c>
      <c r="E1548" s="68">
        <v>2272381.62</v>
      </c>
      <c r="F1548" s="68">
        <v>93547.770000000048</v>
      </c>
      <c r="G1548" s="69">
        <v>483604.97000000067</v>
      </c>
      <c r="H1548" s="70">
        <v>106.28676143113307</v>
      </c>
      <c r="I1548" s="70">
        <v>27.035514467387568</v>
      </c>
      <c r="J1548" s="69">
        <v>230630.12999999998</v>
      </c>
      <c r="K1548" s="69">
        <v>231332.81999999995</v>
      </c>
      <c r="L1548" s="69">
        <v>252512.22999999998</v>
      </c>
      <c r="M1548" s="69">
        <v>311475.2099999999</v>
      </c>
      <c r="N1548" s="69">
        <v>388263.74999999994</v>
      </c>
      <c r="O1548" s="69">
        <v>378672.37</v>
      </c>
      <c r="P1548" s="69">
        <v>248567.46999999997</v>
      </c>
      <c r="Q1548" s="69">
        <v>302780.04999999993</v>
      </c>
      <c r="R1548" s="69">
        <v>403210.89999999997</v>
      </c>
      <c r="S1548" s="69">
        <v>338696.84999999992</v>
      </c>
      <c r="T1548" s="69">
        <v>392943.17</v>
      </c>
      <c r="U1548" s="69">
        <v>359950.83999999991</v>
      </c>
      <c r="V1548" s="69">
        <v>226232.34000000003</v>
      </c>
      <c r="W1548" s="70">
        <v>83.358719602692389</v>
      </c>
      <c r="X1548" s="70">
        <v>88.328081708126732</v>
      </c>
      <c r="Y1548" s="70">
        <v>93.833426184908092</v>
      </c>
      <c r="Z1548" s="71">
        <v>115.46026063460289</v>
      </c>
      <c r="AA1548" s="71">
        <v>115.75810342724751</v>
      </c>
      <c r="AB1548" s="71">
        <v>92.321772503744072</v>
      </c>
      <c r="AC1548" s="71">
        <v>80.560871291884581</v>
      </c>
      <c r="AD1548" s="71">
        <v>84.889933566166121</v>
      </c>
      <c r="AE1548" s="71">
        <v>98.95287594108494</v>
      </c>
      <c r="AF1548" s="71">
        <v>104.30077257320052</v>
      </c>
      <c r="AG1548" s="71">
        <v>144.29815599688754</v>
      </c>
      <c r="AH1548" s="71">
        <v>112.62941557438239</v>
      </c>
      <c r="AI1548" s="71">
        <v>152.19955037718699</v>
      </c>
      <c r="AJ1548" s="72">
        <v>2.404986160482081</v>
      </c>
      <c r="AK1548" s="72">
        <v>-24.018037982635033</v>
      </c>
      <c r="AL1548" s="72">
        <v>2.3111972743510067</v>
      </c>
      <c r="AM1548" s="72">
        <v>-3.3987040687858516</v>
      </c>
      <c r="AN1548" s="72">
        <v>6.7013054610721046</v>
      </c>
      <c r="AO1548" s="72">
        <v>-11.427989080826062</v>
      </c>
      <c r="AP1548" s="72">
        <v>-20.494280036664424</v>
      </c>
      <c r="AQ1548" s="71">
        <v>7.4790504984616035</v>
      </c>
      <c r="AR1548" s="71">
        <v>47.943392928350214</v>
      </c>
      <c r="AS1548" s="71">
        <v>-1.680646655332918</v>
      </c>
      <c r="AT1548" s="71">
        <v>80.789638638962359</v>
      </c>
      <c r="AU1548" s="71">
        <v>58.316489383693515</v>
      </c>
      <c r="AV1548" s="72">
        <v>70.503879991471536</v>
      </c>
      <c r="AW1548" s="73">
        <v>5416.3600000000151</v>
      </c>
      <c r="AX1548" s="73">
        <v>-73124.729999999981</v>
      </c>
      <c r="AY1548" s="73">
        <v>5704.219999999943</v>
      </c>
      <c r="AZ1548" s="73">
        <v>-10958.570000000123</v>
      </c>
      <c r="BA1548" s="73">
        <v>24384.649999999849</v>
      </c>
      <c r="BB1548" s="73">
        <v>-36987.689999999886</v>
      </c>
      <c r="BC1548" s="73">
        <v>-64073.51999999996</v>
      </c>
      <c r="BD1548" s="73">
        <v>21069.289999999921</v>
      </c>
      <c r="BE1548" s="73">
        <v>130666.85999999993</v>
      </c>
      <c r="BF1548" s="73">
        <v>-5789.6000000000931</v>
      </c>
      <c r="BG1548" s="73">
        <v>175594.89000000004</v>
      </c>
      <c r="BH1548" s="73">
        <v>132589.27999999994</v>
      </c>
      <c r="BI1548" s="73">
        <v>93547.770000000048</v>
      </c>
      <c r="BJ1548" s="71">
        <v>10.834124748364147</v>
      </c>
      <c r="BK1548" s="71">
        <v>3.8628559184655478</v>
      </c>
      <c r="BL1548" s="71">
        <v>-6.2286992875855693</v>
      </c>
      <c r="BM1548" s="71">
        <v>5.1705097377760811</v>
      </c>
      <c r="BN1548" s="71">
        <v>-5.1328156906966527</v>
      </c>
      <c r="BO1548" s="71">
        <v>9.2652569566264553E-2</v>
      </c>
      <c r="BP1548" s="71">
        <v>9.9946477291006985</v>
      </c>
      <c r="BQ1548" s="71">
        <v>16.706226145394997</v>
      </c>
      <c r="BR1548" s="72">
        <v>17.425260546163347</v>
      </c>
      <c r="BS1548" s="72">
        <v>13.791248641477363</v>
      </c>
      <c r="BT1548" s="71">
        <v>14.430039570834417</v>
      </c>
      <c r="BU1548" s="71">
        <v>15.510868021540038</v>
      </c>
      <c r="BV1548" s="71">
        <v>15.576199291557177</v>
      </c>
      <c r="BW1548" s="71">
        <v>13.713832892579667</v>
      </c>
      <c r="BX1548" s="75">
        <v>3470</v>
      </c>
      <c r="BY1548" s="75">
        <v>2984</v>
      </c>
      <c r="BZ1548" s="75">
        <v>3163</v>
      </c>
      <c r="CA1548" s="75">
        <v>3946</v>
      </c>
      <c r="CB1548" s="75">
        <v>4916</v>
      </c>
      <c r="CC1548" s="75">
        <v>5186</v>
      </c>
      <c r="CD1548" s="75">
        <v>3563</v>
      </c>
      <c r="CE1548" s="75">
        <v>4285</v>
      </c>
      <c r="CF1548" s="75">
        <v>6522</v>
      </c>
      <c r="CG1548" s="75">
        <v>5278</v>
      </c>
      <c r="CH1548" s="75">
        <v>5749</v>
      </c>
      <c r="CI1548" s="75">
        <v>5471</v>
      </c>
      <c r="CJ1548" s="75">
        <v>3177</v>
      </c>
      <c r="CK1548" s="75">
        <v>34045</v>
      </c>
      <c r="CL1548" s="73">
        <v>798793.88</v>
      </c>
      <c r="CM1548" s="73">
        <v>826608.61</v>
      </c>
      <c r="CN1548" s="73">
        <v>890739.87999999977</v>
      </c>
      <c r="CO1548" s="73">
        <v>877579.61000000022</v>
      </c>
      <c r="CP1548" s="73">
        <v>805782.83000000007</v>
      </c>
      <c r="CQ1548" s="73">
        <v>817750.89</v>
      </c>
      <c r="CR1548" s="73">
        <v>876714.85000000009</v>
      </c>
      <c r="CS1548" s="73">
        <v>700104.68000000017</v>
      </c>
      <c r="CT1548" s="73">
        <v>713818.56999999983</v>
      </c>
      <c r="CU1548" s="73">
        <v>720817.83000000019</v>
      </c>
      <c r="CV1548" s="73">
        <v>681048.42999999993</v>
      </c>
      <c r="CW1548" s="73">
        <v>676503.64999999991</v>
      </c>
      <c r="CX1548" s="73">
        <v>739147.8600000001</v>
      </c>
      <c r="CY1548" s="77"/>
      <c r="CZ1548" s="4">
        <v>1565</v>
      </c>
      <c r="DA1548" s="76" t="str">
        <f t="shared" si="54"/>
        <v>1565</v>
      </c>
      <c r="DB1548" s="72">
        <v>1.0446873734724864</v>
      </c>
      <c r="DC1548" s="72">
        <v>3.8477365864862403</v>
      </c>
      <c r="DD1548" s="72">
        <v>1.5882214005710709</v>
      </c>
      <c r="DE1548" s="72">
        <v>1.2475647717763403</v>
      </c>
      <c r="DF1548" s="71">
        <v>1.3695510110236992</v>
      </c>
      <c r="DG1548" s="71">
        <v>1.2452026873661655</v>
      </c>
      <c r="DH1548" s="71">
        <v>1.526150581369651</v>
      </c>
      <c r="DI1548" s="72">
        <v>0.98448428167530255</v>
      </c>
      <c r="DJ1548" s="72">
        <v>1.0875578396235235</v>
      </c>
      <c r="DK1548" s="72">
        <v>0.82154432324796911</v>
      </c>
      <c r="DL1548" s="72">
        <v>0.60213007009861408</v>
      </c>
      <c r="DM1548" s="72">
        <v>0.79357739910738556</v>
      </c>
      <c r="DN1548" s="72">
        <v>0.25655359288533996</v>
      </c>
      <c r="DO1548" s="72">
        <v>0.86828703706431309</v>
      </c>
      <c r="DQ1548" s="71"/>
      <c r="DR1548" s="71"/>
      <c r="DS1548" s="71"/>
      <c r="DT1548" s="71"/>
      <c r="DU1548" s="71"/>
      <c r="DV1548" s="71"/>
      <c r="DW1548" s="71"/>
      <c r="DX1548" s="71"/>
      <c r="DY1548" s="71"/>
      <c r="DZ1548" s="71"/>
      <c r="EA1548" s="71"/>
      <c r="EB1548" s="71"/>
      <c r="EC1548" s="71"/>
      <c r="ED1548" s="71"/>
    </row>
    <row r="1549" spans="1:134">
      <c r="A1549" s="4">
        <v>1534</v>
      </c>
      <c r="B1549" s="46" t="s">
        <v>11519</v>
      </c>
      <c r="C1549" s="65" t="str">
        <f t="shared" si="53"/>
        <v>1534</v>
      </c>
      <c r="D1549" s="69">
        <v>309308.69</v>
      </c>
      <c r="E1549" s="68">
        <v>3288866.1300000013</v>
      </c>
      <c r="F1549" s="68">
        <v>130516.15000000002</v>
      </c>
      <c r="G1549" s="69">
        <v>1364746.5100000014</v>
      </c>
      <c r="H1549" s="70">
        <v>146.23065672318259</v>
      </c>
      <c r="I1549" s="70">
        <v>70.92836099244191</v>
      </c>
      <c r="J1549" s="69">
        <v>336818.8899999999</v>
      </c>
      <c r="K1549" s="69">
        <v>358965.24999999994</v>
      </c>
      <c r="L1549" s="69">
        <v>348507.03</v>
      </c>
      <c r="M1549" s="69">
        <v>476539.44999999995</v>
      </c>
      <c r="N1549" s="69">
        <v>654013.16999999993</v>
      </c>
      <c r="O1549" s="69">
        <v>587128.16999999981</v>
      </c>
      <c r="P1549" s="69">
        <v>433147.24999999994</v>
      </c>
      <c r="Q1549" s="69">
        <v>385045.93999999994</v>
      </c>
      <c r="R1549" s="69">
        <v>770142.96</v>
      </c>
      <c r="S1549" s="69">
        <v>429880.27</v>
      </c>
      <c r="T1549" s="69">
        <v>528521.79</v>
      </c>
      <c r="U1549" s="69">
        <v>432819.22999999992</v>
      </c>
      <c r="V1549" s="69">
        <v>309308.69</v>
      </c>
      <c r="W1549" s="70">
        <v>94.838547245269538</v>
      </c>
      <c r="X1549" s="70">
        <v>105.33996682919489</v>
      </c>
      <c r="Y1549" s="70">
        <v>112.74065864222776</v>
      </c>
      <c r="Z1549" s="71">
        <v>121.09538005243417</v>
      </c>
      <c r="AA1549" s="71">
        <v>114.34408838989295</v>
      </c>
      <c r="AB1549" s="71">
        <v>111.02447167722065</v>
      </c>
      <c r="AC1549" s="71">
        <v>112.33186789821244</v>
      </c>
      <c r="AD1549" s="71">
        <v>152.46781129220548</v>
      </c>
      <c r="AE1549" s="71">
        <v>146.1272571120837</v>
      </c>
      <c r="AF1549" s="71">
        <v>181.40967883497589</v>
      </c>
      <c r="AG1549" s="71">
        <v>177.45506030115871</v>
      </c>
      <c r="AH1549" s="71">
        <v>126.14427490470625</v>
      </c>
      <c r="AI1549" s="71">
        <v>150.14594426228467</v>
      </c>
      <c r="AJ1549" s="72">
        <v>-35.515484012049058</v>
      </c>
      <c r="AK1549" s="72">
        <v>-31.368922380698049</v>
      </c>
      <c r="AL1549" s="72">
        <v>-19.479874510356233</v>
      </c>
      <c r="AM1549" s="72">
        <v>-22.866917957799682</v>
      </c>
      <c r="AN1549" s="72">
        <v>-3.9343468819457494</v>
      </c>
      <c r="AO1549" s="72">
        <v>6.2201323355041582</v>
      </c>
      <c r="AP1549" s="72">
        <v>8.4945660321307681</v>
      </c>
      <c r="AQ1549" s="71">
        <v>95.342405541908093</v>
      </c>
      <c r="AR1549" s="71">
        <v>219.13026377062894</v>
      </c>
      <c r="AS1549" s="71">
        <v>9.0908465711343034</v>
      </c>
      <c r="AT1549" s="71">
        <v>127.00745129290985</v>
      </c>
      <c r="AU1549" s="71">
        <v>54.151280864368424</v>
      </c>
      <c r="AV1549" s="72">
        <v>72.998655313023718</v>
      </c>
      <c r="AW1549" s="73">
        <v>-185506.33000000007</v>
      </c>
      <c r="AX1549" s="73">
        <v>-164070.76000000007</v>
      </c>
      <c r="AY1549" s="73">
        <v>-84312.749999999884</v>
      </c>
      <c r="AZ1549" s="73">
        <v>-141275.15999999992</v>
      </c>
      <c r="BA1549" s="73">
        <v>-26742.510000000126</v>
      </c>
      <c r="BB1549" s="73">
        <v>41626.469999999856</v>
      </c>
      <c r="BC1549" s="73">
        <v>33913.199999999895</v>
      </c>
      <c r="BD1549" s="73">
        <v>187932.59999999989</v>
      </c>
      <c r="BE1549" s="73">
        <v>528817.38</v>
      </c>
      <c r="BF1549" s="73">
        <v>35823.129999999946</v>
      </c>
      <c r="BG1549" s="73">
        <v>295700.45000000007</v>
      </c>
      <c r="BH1549" s="73">
        <v>152043.59999999992</v>
      </c>
      <c r="BI1549" s="73">
        <v>130516.15000000002</v>
      </c>
      <c r="BJ1549" s="71">
        <v>9.3607011946189367</v>
      </c>
      <c r="BK1549" s="71">
        <v>2.385624851522298</v>
      </c>
      <c r="BL1549" s="71">
        <v>3.5399321793392433</v>
      </c>
      <c r="BM1549" s="71">
        <v>4.8117489382464118</v>
      </c>
      <c r="BN1549" s="71">
        <v>-6.0888061447261252</v>
      </c>
      <c r="BO1549" s="71">
        <v>-3.011441102028602</v>
      </c>
      <c r="BP1549" s="71">
        <v>8.9673366058926636</v>
      </c>
      <c r="BQ1549" s="71">
        <v>9.7553421409372838</v>
      </c>
      <c r="BR1549" s="72">
        <v>0.35491997287732013</v>
      </c>
      <c r="BS1549" s="72">
        <v>8.1603670140488731</v>
      </c>
      <c r="BT1549" s="71">
        <v>9.4504572020479092</v>
      </c>
      <c r="BU1549" s="71">
        <v>7.7296397736760216</v>
      </c>
      <c r="BV1549" s="71">
        <v>7.2112934822773074</v>
      </c>
      <c r="BW1549" s="71">
        <v>5.2090968068693044</v>
      </c>
      <c r="BX1549" s="75">
        <v>5602</v>
      </c>
      <c r="BY1549" s="75">
        <v>5618</v>
      </c>
      <c r="BZ1549" s="75">
        <v>5365</v>
      </c>
      <c r="CA1549" s="75">
        <v>6436</v>
      </c>
      <c r="CB1549" s="75">
        <v>8820</v>
      </c>
      <c r="CC1549" s="75">
        <v>8835</v>
      </c>
      <c r="CD1549" s="75">
        <v>6041</v>
      </c>
      <c r="CE1549" s="75">
        <v>6027</v>
      </c>
      <c r="CF1549" s="75">
        <v>10522</v>
      </c>
      <c r="CG1549" s="75">
        <v>6454</v>
      </c>
      <c r="CH1549" s="75">
        <v>7437</v>
      </c>
      <c r="CI1549" s="75">
        <v>6900</v>
      </c>
      <c r="CJ1549" s="75">
        <v>4669</v>
      </c>
      <c r="CK1549" s="75">
        <v>48050</v>
      </c>
      <c r="CL1549" s="73">
        <v>895196.39000000013</v>
      </c>
      <c r="CM1549" s="73">
        <v>858913.71</v>
      </c>
      <c r="CN1549" s="73">
        <v>840870.51</v>
      </c>
      <c r="CO1549" s="73">
        <v>889544.51</v>
      </c>
      <c r="CP1549" s="73">
        <v>996722.75</v>
      </c>
      <c r="CQ1549" s="73">
        <v>842547.19999999984</v>
      </c>
      <c r="CR1549" s="73">
        <v>735668.88000000024</v>
      </c>
      <c r="CS1549" s="73">
        <v>950278.28999999957</v>
      </c>
      <c r="CT1549" s="73">
        <v>703202.25000000012</v>
      </c>
      <c r="CU1549" s="73">
        <v>758308.70000000007</v>
      </c>
      <c r="CV1549" s="73">
        <v>690209.89999999991</v>
      </c>
      <c r="CW1549" s="73">
        <v>871816.18</v>
      </c>
      <c r="CX1549" s="73">
        <v>1041710.2399999999</v>
      </c>
      <c r="CY1549" s="77"/>
      <c r="CZ1549" s="4">
        <v>1534</v>
      </c>
      <c r="DA1549" s="76" t="str">
        <f t="shared" si="54"/>
        <v>1534</v>
      </c>
      <c r="DB1549" s="71">
        <v>3.4367890013997306</v>
      </c>
      <c r="DC1549" s="71">
        <v>6.9925158795630855</v>
      </c>
      <c r="DD1549" s="71">
        <v>2.2451699574327857</v>
      </c>
      <c r="DE1549" s="71">
        <v>1.595073550331833</v>
      </c>
      <c r="DF1549" s="71">
        <v>1.3886114120054875</v>
      </c>
      <c r="DG1549" s="71">
        <v>1.2676367375675437</v>
      </c>
      <c r="DH1549" s="71">
        <v>1.1988845668600643</v>
      </c>
      <c r="DI1549" s="71">
        <v>0.87008899805780426</v>
      </c>
      <c r="DJ1549" s="71">
        <v>1.2520199865261394</v>
      </c>
      <c r="DK1549" s="71">
        <v>0.89418192604029878</v>
      </c>
      <c r="DL1549" s="71">
        <v>0.2668850468411349</v>
      </c>
      <c r="DM1549" s="71">
        <v>0.73671277937916646</v>
      </c>
      <c r="DN1549" s="71">
        <v>1.1542201080332817</v>
      </c>
      <c r="DO1549" s="71">
        <v>0.91829515421409447</v>
      </c>
      <c r="DQ1549" s="71"/>
      <c r="DR1549" s="71"/>
      <c r="DS1549" s="71"/>
      <c r="DT1549" s="71"/>
      <c r="DU1549" s="71"/>
      <c r="DV1549" s="71"/>
      <c r="DW1549" s="71"/>
      <c r="DX1549" s="71"/>
      <c r="DY1549" s="71"/>
      <c r="DZ1549" s="71"/>
      <c r="EA1549" s="71"/>
      <c r="EB1549" s="71"/>
      <c r="EC1549" s="71"/>
      <c r="ED1549" s="71"/>
    </row>
    <row r="1550" spans="1:134">
      <c r="A1550" s="4">
        <v>1533</v>
      </c>
      <c r="B1550" s="46" t="s">
        <v>11526</v>
      </c>
      <c r="C1550" s="65" t="str">
        <f t="shared" si="53"/>
        <v>1533</v>
      </c>
      <c r="D1550" s="69">
        <v>244494.39999999997</v>
      </c>
      <c r="E1550" s="68">
        <v>2820728.04</v>
      </c>
      <c r="F1550" s="68">
        <v>36532.080000000045</v>
      </c>
      <c r="G1550" s="69">
        <v>444224.62999999896</v>
      </c>
      <c r="H1550" s="70">
        <v>96.865303190838375</v>
      </c>
      <c r="I1550" s="70">
        <v>18.692362406498653</v>
      </c>
      <c r="J1550" s="69">
        <v>365299.66999999987</v>
      </c>
      <c r="K1550" s="69">
        <v>355624.79</v>
      </c>
      <c r="L1550" s="69">
        <v>343751.58999999997</v>
      </c>
      <c r="M1550" s="69">
        <v>447508.49</v>
      </c>
      <c r="N1550" s="69">
        <v>728064.93</v>
      </c>
      <c r="O1550" s="69">
        <v>756689.03</v>
      </c>
      <c r="P1550" s="69">
        <v>350872.31999999989</v>
      </c>
      <c r="Q1550" s="69">
        <v>354932.61</v>
      </c>
      <c r="R1550" s="69">
        <v>647224.63</v>
      </c>
      <c r="S1550" s="69">
        <v>368943.26</v>
      </c>
      <c r="T1550" s="69">
        <v>447229.81999999989</v>
      </c>
      <c r="U1550" s="69">
        <v>407031</v>
      </c>
      <c r="V1550" s="69">
        <v>244494.39999999997</v>
      </c>
      <c r="W1550" s="70">
        <v>87.346120051714649</v>
      </c>
      <c r="X1550" s="70">
        <v>88.864648389322326</v>
      </c>
      <c r="Y1550" s="70">
        <v>105.80673314861045</v>
      </c>
      <c r="Z1550" s="71">
        <v>108.17979981909683</v>
      </c>
      <c r="AA1550" s="71">
        <v>120.970481014877</v>
      </c>
      <c r="AB1550" s="71">
        <v>106.32872579802198</v>
      </c>
      <c r="AC1550" s="71">
        <v>98.409492166764721</v>
      </c>
      <c r="AD1550" s="71">
        <v>110.50712121202642</v>
      </c>
      <c r="AE1550" s="71">
        <v>92.980743372119505</v>
      </c>
      <c r="AF1550" s="71">
        <v>100.7464100506553</v>
      </c>
      <c r="AG1550" s="71">
        <v>96.685564212941372</v>
      </c>
      <c r="AH1550" s="71">
        <v>88.38055474238007</v>
      </c>
      <c r="AI1550" s="71">
        <v>98.236623470531725</v>
      </c>
      <c r="AJ1550" s="72">
        <v>-17.769181914498166</v>
      </c>
      <c r="AK1550" s="72">
        <v>-18.314519227515934</v>
      </c>
      <c r="AL1550" s="72">
        <v>-37.69168848127206</v>
      </c>
      <c r="AM1550" s="72">
        <v>-17.690741787494378</v>
      </c>
      <c r="AN1550" s="72">
        <v>-7.6251153488764878</v>
      </c>
      <c r="AO1550" s="72">
        <v>2.5665582845797452</v>
      </c>
      <c r="AP1550" s="72">
        <v>-1.4297937104719272</v>
      </c>
      <c r="AQ1550" s="71">
        <v>42.56086807856574</v>
      </c>
      <c r="AR1550" s="71">
        <v>73.919652608176904</v>
      </c>
      <c r="AS1550" s="71">
        <v>-23.391693477122178</v>
      </c>
      <c r="AT1550" s="71">
        <v>24.93070746793904</v>
      </c>
      <c r="AU1550" s="71">
        <v>15.669684136687634</v>
      </c>
      <c r="AV1550" s="72">
        <v>17.566682272057776</v>
      </c>
      <c r="AW1550" s="73">
        <v>-78937.270000000077</v>
      </c>
      <c r="AX1550" s="73">
        <v>-79733.839999999909</v>
      </c>
      <c r="AY1550" s="73">
        <v>-207943.01</v>
      </c>
      <c r="AZ1550" s="73">
        <v>-96183.070000000065</v>
      </c>
      <c r="BA1550" s="73">
        <v>-60098.360000000102</v>
      </c>
      <c r="BB1550" s="73">
        <v>31674.930000000051</v>
      </c>
      <c r="BC1550" s="73">
        <v>-5089.5200000000768</v>
      </c>
      <c r="BD1550" s="73">
        <v>105963.44</v>
      </c>
      <c r="BE1550" s="73">
        <v>275084.61000000004</v>
      </c>
      <c r="BF1550" s="73">
        <v>-112653.68</v>
      </c>
      <c r="BG1550" s="73">
        <v>89247.519999999902</v>
      </c>
      <c r="BH1550" s="73">
        <v>55140.180000000051</v>
      </c>
      <c r="BI1550" s="73">
        <v>36532.080000000045</v>
      </c>
      <c r="BJ1550" s="71">
        <v>9.7539855548011882</v>
      </c>
      <c r="BK1550" s="71">
        <v>7.0482446735128441</v>
      </c>
      <c r="BL1550" s="71">
        <v>6.2188437932937486</v>
      </c>
      <c r="BM1550" s="71">
        <v>4.5974065253706895</v>
      </c>
      <c r="BN1550" s="71">
        <v>-9.4503144456375594</v>
      </c>
      <c r="BO1550" s="71">
        <v>3.5384444798589989</v>
      </c>
      <c r="BP1550" s="71">
        <v>15.624090836532067</v>
      </c>
      <c r="BQ1550" s="71">
        <v>14.985642862010042</v>
      </c>
      <c r="BR1550" s="72">
        <v>6.5803297484399215</v>
      </c>
      <c r="BS1550" s="72">
        <v>10.363505340816042</v>
      </c>
      <c r="BT1550" s="71">
        <v>12.542189720239591</v>
      </c>
      <c r="BU1550" s="71">
        <v>10.695874422992855</v>
      </c>
      <c r="BV1550" s="71">
        <v>8.4629013817095053</v>
      </c>
      <c r="BW1550" s="71">
        <v>9.544428646335648</v>
      </c>
      <c r="BX1550" s="75">
        <v>8517</v>
      </c>
      <c r="BY1550" s="75">
        <v>8123</v>
      </c>
      <c r="BZ1550" s="75">
        <v>7542</v>
      </c>
      <c r="CA1550" s="75">
        <v>8562</v>
      </c>
      <c r="CB1550" s="75">
        <v>11780</v>
      </c>
      <c r="CC1550" s="75">
        <v>14483</v>
      </c>
      <c r="CD1550" s="75">
        <v>8353</v>
      </c>
      <c r="CE1550" s="75">
        <v>7694</v>
      </c>
      <c r="CF1550" s="75">
        <v>11917</v>
      </c>
      <c r="CG1550" s="75">
        <v>8465</v>
      </c>
      <c r="CH1550" s="75">
        <v>9165</v>
      </c>
      <c r="CI1550" s="75">
        <v>8743</v>
      </c>
      <c r="CJ1550" s="75">
        <v>5306</v>
      </c>
      <c r="CK1550" s="75">
        <v>59643</v>
      </c>
      <c r="CL1550" s="73">
        <v>807306.7200000002</v>
      </c>
      <c r="CM1550" s="73">
        <v>815550.33000000031</v>
      </c>
      <c r="CN1550" s="73">
        <v>991462.5399999998</v>
      </c>
      <c r="CO1550" s="73">
        <v>980035.34999999986</v>
      </c>
      <c r="CP1550" s="73">
        <v>918195.20000000007</v>
      </c>
      <c r="CQ1550" s="73">
        <v>807859.24000000022</v>
      </c>
      <c r="CR1550" s="73">
        <v>716503.5900000002</v>
      </c>
      <c r="CS1550" s="73">
        <v>957376.7</v>
      </c>
      <c r="CT1550" s="73">
        <v>758404.9800000001</v>
      </c>
      <c r="CU1550" s="73">
        <v>729882.51</v>
      </c>
      <c r="CV1550" s="73">
        <v>699548.57000000018</v>
      </c>
      <c r="CW1550" s="73">
        <v>726183.94</v>
      </c>
      <c r="CX1550" s="73">
        <v>754235.0299999998</v>
      </c>
      <c r="CY1550" s="77"/>
      <c r="CZ1550" s="4">
        <v>1533</v>
      </c>
      <c r="DA1550" s="76" t="str">
        <f t="shared" si="54"/>
        <v>1533</v>
      </c>
      <c r="DB1550" s="71">
        <v>1.4916600722239688</v>
      </c>
      <c r="DC1550" s="71">
        <v>1.0911713656765913</v>
      </c>
      <c r="DD1550" s="71">
        <v>0.73275622353996095</v>
      </c>
      <c r="DE1550" s="71">
        <v>1.0529590526971655</v>
      </c>
      <c r="DF1550" s="71">
        <v>0.80887480765020792</v>
      </c>
      <c r="DG1550" s="71">
        <v>0.25979310602202871</v>
      </c>
      <c r="DH1550" s="71">
        <v>0.34185110404282026</v>
      </c>
      <c r="DI1550" s="71">
        <v>0.57890385656107946</v>
      </c>
      <c r="DJ1550" s="71">
        <v>0.49793494027022128</v>
      </c>
      <c r="DK1550" s="71">
        <v>0.43164493215048427</v>
      </c>
      <c r="DL1550" s="71">
        <v>0.5370469462268177</v>
      </c>
      <c r="DM1550" s="71">
        <v>8.5352458310554713E-2</v>
      </c>
      <c r="DN1550" s="71">
        <v>5.8484783408684952E-2</v>
      </c>
      <c r="DO1550" s="71">
        <v>0.3881609915778732</v>
      </c>
      <c r="DQ1550" s="71"/>
      <c r="DR1550" s="71"/>
      <c r="DS1550" s="71"/>
      <c r="DT1550" s="71"/>
      <c r="DU1550" s="71"/>
      <c r="DV1550" s="71"/>
      <c r="DW1550" s="71"/>
      <c r="DX1550" s="71"/>
      <c r="DY1550" s="71"/>
      <c r="DZ1550" s="71"/>
      <c r="EA1550" s="71"/>
      <c r="EB1550" s="71"/>
      <c r="EC1550" s="71"/>
      <c r="ED1550" s="71"/>
    </row>
    <row r="1551" spans="1:134">
      <c r="A1551" s="4">
        <v>1580</v>
      </c>
      <c r="B1551" s="46" t="s">
        <v>11532</v>
      </c>
      <c r="C1551" s="65" t="str">
        <f t="shared" si="53"/>
        <v>1580</v>
      </c>
      <c r="D1551" s="69">
        <v>433113.16000000003</v>
      </c>
      <c r="E1551" s="68">
        <v>4702803.91</v>
      </c>
      <c r="F1551" s="68">
        <v>210793.05000000005</v>
      </c>
      <c r="G1551" s="69">
        <v>1584814.8399999989</v>
      </c>
      <c r="H1551" s="70">
        <v>123.96236217759497</v>
      </c>
      <c r="I1551" s="70">
        <v>50.828107617452247</v>
      </c>
      <c r="J1551" s="69">
        <v>416886.24000000005</v>
      </c>
      <c r="K1551" s="69">
        <v>457265.58999999997</v>
      </c>
      <c r="L1551" s="69">
        <v>477218.30999999994</v>
      </c>
      <c r="M1551" s="69">
        <v>733914.95000000007</v>
      </c>
      <c r="N1551" s="69">
        <v>1080737.7800000003</v>
      </c>
      <c r="O1551" s="69">
        <v>1126105.3400000001</v>
      </c>
      <c r="P1551" s="69">
        <v>628699.06999999995</v>
      </c>
      <c r="Q1551" s="69">
        <v>603009.8600000001</v>
      </c>
      <c r="R1551" s="69">
        <v>1095201.27</v>
      </c>
      <c r="S1551" s="69">
        <v>544872.46000000008</v>
      </c>
      <c r="T1551" s="69">
        <v>655301.21999999986</v>
      </c>
      <c r="U1551" s="69">
        <v>742606.87000000011</v>
      </c>
      <c r="V1551" s="69">
        <v>433113.16000000003</v>
      </c>
      <c r="W1551" s="70">
        <v>86.076157304672265</v>
      </c>
      <c r="X1551" s="70">
        <v>103.77402963175066</v>
      </c>
      <c r="Y1551" s="70">
        <v>131.77966121820458</v>
      </c>
      <c r="Z1551" s="71">
        <v>181.07284166543971</v>
      </c>
      <c r="AA1551" s="71">
        <v>111.42026826433728</v>
      </c>
      <c r="AB1551" s="71">
        <v>80.851645103044262</v>
      </c>
      <c r="AC1551" s="71">
        <v>133.56729534055037</v>
      </c>
      <c r="AD1551" s="71">
        <v>113.25345115185821</v>
      </c>
      <c r="AE1551" s="71">
        <v>135.6763645559283</v>
      </c>
      <c r="AF1551" s="71">
        <v>98.79973577631624</v>
      </c>
      <c r="AG1551" s="71">
        <v>106.69057725098803</v>
      </c>
      <c r="AH1551" s="71">
        <v>132.91868659302801</v>
      </c>
      <c r="AI1551" s="71">
        <v>167.23384542145288</v>
      </c>
      <c r="AJ1551" s="72">
        <v>72.858969004231895</v>
      </c>
      <c r="AK1551" s="72">
        <v>52.052512575037312</v>
      </c>
      <c r="AL1551" s="72">
        <v>-7.1826765641302419</v>
      </c>
      <c r="AM1551" s="72">
        <v>29.60408286750511</v>
      </c>
      <c r="AN1551" s="72">
        <v>14.328329943220709</v>
      </c>
      <c r="AO1551" s="72">
        <v>12.967281285280507</v>
      </c>
      <c r="AP1551" s="72">
        <v>20.768327816631029</v>
      </c>
      <c r="AQ1551" s="71">
        <v>50.96575319025105</v>
      </c>
      <c r="AR1551" s="71">
        <v>115.36976312322929</v>
      </c>
      <c r="AS1551" s="71">
        <v>-9.3282771155768991</v>
      </c>
      <c r="AT1551" s="71">
        <v>47.293757037770476</v>
      </c>
      <c r="AU1551" s="71">
        <v>76.262592565191184</v>
      </c>
      <c r="AV1551" s="72">
        <v>94.815106919477515</v>
      </c>
      <c r="AW1551" s="73">
        <v>175714.93000000005</v>
      </c>
      <c r="AX1551" s="73">
        <v>156536.85999999999</v>
      </c>
      <c r="AY1551" s="73">
        <v>-36929.580000000016</v>
      </c>
      <c r="AZ1551" s="73">
        <v>167640.39000000013</v>
      </c>
      <c r="BA1551" s="73">
        <v>135444.71000000043</v>
      </c>
      <c r="BB1551" s="73">
        <v>137536.66000000027</v>
      </c>
      <c r="BC1551" s="73">
        <v>108116.33000000002</v>
      </c>
      <c r="BD1551" s="73">
        <v>203574.99</v>
      </c>
      <c r="BE1551" s="73">
        <v>586679.89999999991</v>
      </c>
      <c r="BF1551" s="73">
        <v>-56056.300000000047</v>
      </c>
      <c r="BG1551" s="73">
        <v>210407.12999999995</v>
      </c>
      <c r="BH1551" s="73">
        <v>321299.74000000028</v>
      </c>
      <c r="BI1551" s="73">
        <v>210793.05000000005</v>
      </c>
      <c r="BJ1551" s="71">
        <v>12.064497493644895</v>
      </c>
      <c r="BK1551" s="71">
        <v>8.6873467407713711</v>
      </c>
      <c r="BL1551" s="71">
        <v>8.9126492838202029</v>
      </c>
      <c r="BM1551" s="71">
        <v>5.7146847540736161</v>
      </c>
      <c r="BN1551" s="71">
        <v>-5.2608240512557662</v>
      </c>
      <c r="BO1551" s="71">
        <v>1.2402471609308563</v>
      </c>
      <c r="BP1551" s="71">
        <v>17.585609381373256</v>
      </c>
      <c r="BQ1551" s="71">
        <v>17.919944704441882</v>
      </c>
      <c r="BR1551" s="72">
        <v>7.4113037331778377</v>
      </c>
      <c r="BS1551" s="72">
        <v>13.727841570493148</v>
      </c>
      <c r="BT1551" s="71">
        <v>15.047403258385913</v>
      </c>
      <c r="BU1551" s="71">
        <v>14.546853109484591</v>
      </c>
      <c r="BV1551" s="71">
        <v>12.652146039127393</v>
      </c>
      <c r="BW1551" s="71">
        <v>12.077136284077019</v>
      </c>
      <c r="BX1551" s="75">
        <v>10026</v>
      </c>
      <c r="BY1551" s="75">
        <v>10841</v>
      </c>
      <c r="BZ1551" s="75">
        <v>11656</v>
      </c>
      <c r="CA1551" s="75">
        <v>15695</v>
      </c>
      <c r="CB1551" s="75">
        <v>19761</v>
      </c>
      <c r="CC1551" s="75">
        <v>23217</v>
      </c>
      <c r="CD1551" s="75">
        <v>15517</v>
      </c>
      <c r="CE1551" s="75">
        <v>14695</v>
      </c>
      <c r="CF1551" s="75">
        <v>21438</v>
      </c>
      <c r="CG1551" s="75">
        <v>14837</v>
      </c>
      <c r="CH1551" s="75">
        <v>15790</v>
      </c>
      <c r="CI1551" s="75">
        <v>17467</v>
      </c>
      <c r="CJ1551" s="75">
        <v>10207</v>
      </c>
      <c r="CK1551" s="75">
        <v>109951</v>
      </c>
      <c r="CL1551" s="73">
        <v>806304.53999999992</v>
      </c>
      <c r="CM1551" s="73">
        <v>697800.76</v>
      </c>
      <c r="CN1551" s="73">
        <v>1008402.86</v>
      </c>
      <c r="CO1551" s="73">
        <v>1525389.84</v>
      </c>
      <c r="CP1551" s="73">
        <v>1374623.2</v>
      </c>
      <c r="CQ1551" s="73">
        <v>1011222.7399999999</v>
      </c>
      <c r="CR1551" s="73">
        <v>798824.67999999993</v>
      </c>
      <c r="CS1551" s="73">
        <v>1244589.6600000001</v>
      </c>
      <c r="CT1551" s="73">
        <v>643771.30000000028</v>
      </c>
      <c r="CU1551" s="73">
        <v>560332.03000000014</v>
      </c>
      <c r="CV1551" s="73">
        <v>886400.23</v>
      </c>
      <c r="CW1551" s="73">
        <v>996531.33000000007</v>
      </c>
      <c r="CX1551" s="73">
        <v>1126953.01</v>
      </c>
      <c r="CY1551" s="77"/>
      <c r="CZ1551" s="4">
        <v>1580</v>
      </c>
      <c r="DA1551" s="76" t="str">
        <f t="shared" si="54"/>
        <v>1580</v>
      </c>
      <c r="DB1551" s="71">
        <v>3.0466029308657312</v>
      </c>
      <c r="DC1551" s="71">
        <v>6.2883858221240807</v>
      </c>
      <c r="DD1551" s="71">
        <v>1.2200668081485442</v>
      </c>
      <c r="DE1551" s="71">
        <v>1.9339216294680748</v>
      </c>
      <c r="DF1551" s="71">
        <v>1.2954368760611603</v>
      </c>
      <c r="DG1551" s="71">
        <v>1.2621621581376119</v>
      </c>
      <c r="DH1551" s="71">
        <v>1.044436591051316</v>
      </c>
      <c r="DI1551" s="71">
        <v>1.1338224176919254</v>
      </c>
      <c r="DJ1551" s="71">
        <v>0.60669118676170819</v>
      </c>
      <c r="DK1551" s="71">
        <v>0.52355744374018831</v>
      </c>
      <c r="DL1551" s="71">
        <v>0.70239653521789402</v>
      </c>
      <c r="DM1551" s="71">
        <v>0.69280869209359142</v>
      </c>
      <c r="DN1551" s="71">
        <v>0.62498222703590223</v>
      </c>
      <c r="DO1551" s="71">
        <v>0.75184807480032179</v>
      </c>
      <c r="DQ1551" s="71"/>
      <c r="DR1551" s="71"/>
      <c r="DS1551" s="71"/>
      <c r="DT1551" s="71"/>
      <c r="DU1551" s="71"/>
      <c r="DV1551" s="71"/>
      <c r="DW1551" s="71"/>
      <c r="DX1551" s="71"/>
      <c r="DY1551" s="71"/>
      <c r="DZ1551" s="71"/>
      <c r="EA1551" s="71"/>
      <c r="EB1551" s="71"/>
      <c r="EC1551" s="71"/>
      <c r="ED1551" s="71"/>
    </row>
    <row r="1552" spans="1:134">
      <c r="A1552" s="4">
        <v>5444</v>
      </c>
      <c r="B1552" s="46" t="s">
        <v>11538</v>
      </c>
      <c r="C1552" s="65" t="str">
        <f t="shared" si="53"/>
        <v>5444</v>
      </c>
      <c r="D1552" s="69">
        <v>133143.38999999998</v>
      </c>
      <c r="E1552" s="68">
        <v>1950834.4899999995</v>
      </c>
      <c r="F1552" s="68">
        <v>-4980.8099999999686</v>
      </c>
      <c r="G1552" s="69">
        <v>274042.41999999993</v>
      </c>
      <c r="H1552" s="70">
        <v>97.949419663312824</v>
      </c>
      <c r="I1552" s="70">
        <v>16.343255964945016</v>
      </c>
      <c r="J1552" s="69">
        <v>274787.93999999994</v>
      </c>
      <c r="K1552" s="69">
        <v>249449.77</v>
      </c>
      <c r="L1552" s="69">
        <v>248676.06</v>
      </c>
      <c r="M1552" s="69">
        <v>308121.19</v>
      </c>
      <c r="N1552" s="69">
        <v>444856.77999999997</v>
      </c>
      <c r="O1552" s="69">
        <v>334692.68</v>
      </c>
      <c r="P1552" s="69">
        <v>238981.62999999995</v>
      </c>
      <c r="Q1552" s="69">
        <v>230631.99999999997</v>
      </c>
      <c r="R1552" s="69">
        <v>495413.58999999997</v>
      </c>
      <c r="S1552" s="69">
        <v>259002.38999999998</v>
      </c>
      <c r="T1552" s="69">
        <v>311398.46999999997</v>
      </c>
      <c r="U1552" s="69">
        <v>282263.02</v>
      </c>
      <c r="V1552" s="69">
        <v>133143.38999999998</v>
      </c>
      <c r="W1552" s="70">
        <v>113.29686256663879</v>
      </c>
      <c r="X1552" s="70">
        <v>105.08662050195305</v>
      </c>
      <c r="Y1552" s="70">
        <v>109.44267314892551</v>
      </c>
      <c r="Z1552" s="71">
        <v>115.60274446128538</v>
      </c>
      <c r="AA1552" s="71">
        <v>109.81687492538843</v>
      </c>
      <c r="AB1552" s="71">
        <v>93.395679368360604</v>
      </c>
      <c r="AC1552" s="71">
        <v>104.67761647162588</v>
      </c>
      <c r="AD1552" s="71">
        <v>85.442550898634209</v>
      </c>
      <c r="AE1552" s="71">
        <v>95.607792177952078</v>
      </c>
      <c r="AF1552" s="71">
        <v>95.915304471751327</v>
      </c>
      <c r="AG1552" s="71">
        <v>110.10255987163715</v>
      </c>
      <c r="AH1552" s="71">
        <v>106.89998179470295</v>
      </c>
      <c r="AI1552" s="71">
        <v>84.070338144719059</v>
      </c>
      <c r="AJ1552" s="72">
        <v>3.6433754040307464</v>
      </c>
      <c r="AK1552" s="72">
        <v>-23.403426708772233</v>
      </c>
      <c r="AL1552" s="72">
        <v>5.5687506792370778</v>
      </c>
      <c r="AM1552" s="72">
        <v>-10.918854073723583</v>
      </c>
      <c r="AN1552" s="72">
        <v>4.3266218461846417</v>
      </c>
      <c r="AO1552" s="72">
        <v>-5.9711824448431816</v>
      </c>
      <c r="AP1552" s="72">
        <v>1.9690282176389351</v>
      </c>
      <c r="AQ1552" s="71">
        <v>5.3307213477392645</v>
      </c>
      <c r="AR1552" s="71">
        <v>64.465402677047521</v>
      </c>
      <c r="AS1552" s="71">
        <v>-25.319267996023331</v>
      </c>
      <c r="AT1552" s="71">
        <v>38.705958804305986</v>
      </c>
      <c r="AU1552" s="71">
        <v>32.642995005992503</v>
      </c>
      <c r="AV1552" s="72">
        <v>-3.6060371752379194</v>
      </c>
      <c r="AW1552" s="73">
        <v>9659.6199999999953</v>
      </c>
      <c r="AX1552" s="73">
        <v>-76217.239999999962</v>
      </c>
      <c r="AY1552" s="73">
        <v>13117.660000000033</v>
      </c>
      <c r="AZ1552" s="73">
        <v>-37767.029999999912</v>
      </c>
      <c r="BA1552" s="73">
        <v>18472.010000000009</v>
      </c>
      <c r="BB1552" s="73">
        <v>-17540.960000000021</v>
      </c>
      <c r="BC1552" s="73">
        <v>4614.7499999999709</v>
      </c>
      <c r="BD1552" s="73">
        <v>11672.140000000014</v>
      </c>
      <c r="BE1552" s="73">
        <v>194186.96000000002</v>
      </c>
      <c r="BF1552" s="73">
        <v>-87810.48000000001</v>
      </c>
      <c r="BG1552" s="73">
        <v>86895.88</v>
      </c>
      <c r="BH1552" s="73">
        <v>69463.98000000001</v>
      </c>
      <c r="BI1552" s="73">
        <v>-4980.8099999999686</v>
      </c>
      <c r="BJ1552" s="71">
        <v>9.8771797867438895</v>
      </c>
      <c r="BK1552" s="71">
        <v>5.5045461892992051</v>
      </c>
      <c r="BL1552" s="71">
        <v>5.250635945451247</v>
      </c>
      <c r="BM1552" s="71">
        <v>9.0877818001643647</v>
      </c>
      <c r="BN1552" s="71">
        <v>-0.28127999025163808</v>
      </c>
      <c r="BO1552" s="71">
        <v>8.3062659575047633</v>
      </c>
      <c r="BP1552" s="71">
        <v>11.350342149410011</v>
      </c>
      <c r="BQ1552" s="71">
        <v>14.25284039887768</v>
      </c>
      <c r="BR1552" s="72">
        <v>9.3074333044441548</v>
      </c>
      <c r="BS1552" s="72">
        <v>10.479421437905492</v>
      </c>
      <c r="BT1552" s="71">
        <v>12.811528822134552</v>
      </c>
      <c r="BU1552" s="71">
        <v>11.722182878085526</v>
      </c>
      <c r="BV1552" s="71">
        <v>5.5984999988277551</v>
      </c>
      <c r="BW1552" s="71">
        <v>9.5021937833574874</v>
      </c>
      <c r="BX1552" s="75">
        <v>4335</v>
      </c>
      <c r="BY1552" s="75">
        <v>4032</v>
      </c>
      <c r="BZ1552" s="75">
        <v>3982</v>
      </c>
      <c r="CA1552" s="75">
        <v>4700</v>
      </c>
      <c r="CB1552" s="75">
        <v>6064</v>
      </c>
      <c r="CC1552" s="75">
        <v>6434</v>
      </c>
      <c r="CD1552" s="75">
        <v>4117</v>
      </c>
      <c r="CE1552" s="75">
        <v>4434</v>
      </c>
      <c r="CF1552" s="75">
        <v>7663</v>
      </c>
      <c r="CG1552" s="75">
        <v>4839</v>
      </c>
      <c r="CH1552" s="75">
        <v>5374</v>
      </c>
      <c r="CI1552" s="75">
        <v>5239</v>
      </c>
      <c r="CJ1552" s="75">
        <v>2539</v>
      </c>
      <c r="CK1552" s="75">
        <v>34205</v>
      </c>
      <c r="CL1552" s="73">
        <v>511925.18000000017</v>
      </c>
      <c r="CM1552" s="73">
        <v>485127.42000000004</v>
      </c>
      <c r="CN1552" s="73">
        <v>580889.41999999993</v>
      </c>
      <c r="CO1552" s="73">
        <v>613798.23</v>
      </c>
      <c r="CP1552" s="73">
        <v>557901.5</v>
      </c>
      <c r="CQ1552" s="73">
        <v>474047.17</v>
      </c>
      <c r="CR1552" s="73">
        <v>427423.82000000024</v>
      </c>
      <c r="CS1552" s="73">
        <v>463136.50999999989</v>
      </c>
      <c r="CT1552" s="73">
        <v>444806.94</v>
      </c>
      <c r="CU1552" s="73">
        <v>464927.76000000013</v>
      </c>
      <c r="CV1552" s="73">
        <v>431303.02999999997</v>
      </c>
      <c r="CW1552" s="73">
        <v>390106.83999999997</v>
      </c>
      <c r="CX1552" s="73">
        <v>439767.79000000004</v>
      </c>
      <c r="CY1552" s="77"/>
      <c r="CZ1552" s="4">
        <v>5444</v>
      </c>
      <c r="DA1552" s="76" t="str">
        <f t="shared" si="54"/>
        <v>5444</v>
      </c>
      <c r="DB1552" s="71">
        <v>3.2274816310786658</v>
      </c>
      <c r="DC1552" s="71">
        <v>2.0749812476003928</v>
      </c>
      <c r="DD1552" s="71">
        <v>0.59974796405934461</v>
      </c>
      <c r="DE1552" s="71">
        <v>0.60121405516674509</v>
      </c>
      <c r="DF1552" s="71">
        <v>0.46242670671502312</v>
      </c>
      <c r="DG1552" s="71">
        <v>1.1003487048193827</v>
      </c>
      <c r="DH1552" s="71">
        <v>0.37105128332314385</v>
      </c>
      <c r="DI1552" s="71">
        <v>0.82065752357144572</v>
      </c>
      <c r="DJ1552" s="71">
        <v>0.41145444236561901</v>
      </c>
      <c r="DK1552" s="71">
        <v>0.11748208172973655</v>
      </c>
      <c r="DL1552" s="71">
        <v>0.99068066005213418</v>
      </c>
      <c r="DM1552" s="71">
        <v>0.16116534540281235</v>
      </c>
      <c r="DN1552" s="71">
        <v>0.38482371126063597</v>
      </c>
      <c r="DO1552" s="71">
        <v>0.47133474629025435</v>
      </c>
      <c r="DQ1552" s="71"/>
      <c r="DR1552" s="71"/>
      <c r="DS1552" s="71"/>
      <c r="DT1552" s="71"/>
      <c r="DU1552" s="71"/>
      <c r="DV1552" s="71"/>
      <c r="DW1552" s="71"/>
      <c r="DX1552" s="71"/>
      <c r="DY1552" s="71"/>
      <c r="DZ1552" s="71"/>
      <c r="EA1552" s="71"/>
      <c r="EB1552" s="71"/>
      <c r="EC1552" s="71"/>
      <c r="ED1552" s="71"/>
    </row>
    <row r="1553" spans="1:134">
      <c r="A1553" s="4">
        <v>1539</v>
      </c>
      <c r="B1553" s="46" t="s">
        <v>11545</v>
      </c>
      <c r="C1553" s="65" t="str">
        <f t="shared" si="53"/>
        <v>1539</v>
      </c>
      <c r="D1553" s="69">
        <v>132350.51999999996</v>
      </c>
      <c r="E1553" s="68">
        <v>1562482.5199999998</v>
      </c>
      <c r="F1553" s="68">
        <v>18526.429999999964</v>
      </c>
      <c r="G1553" s="69">
        <v>344220.3899999999</v>
      </c>
      <c r="H1553" s="70">
        <v>107.59005105699093</v>
      </c>
      <c r="I1553" s="70">
        <v>28.255034899590935</v>
      </c>
      <c r="J1553" s="69">
        <v>205118.19999999998</v>
      </c>
      <c r="K1553" s="69">
        <v>187842.39999999997</v>
      </c>
      <c r="L1553" s="69">
        <v>185514.71999999997</v>
      </c>
      <c r="M1553" s="69">
        <v>207740.50000000003</v>
      </c>
      <c r="N1553" s="69">
        <v>297884.21999999986</v>
      </c>
      <c r="O1553" s="69">
        <v>286295.67999999999</v>
      </c>
      <c r="P1553" s="69">
        <v>183678.74</v>
      </c>
      <c r="Q1553" s="69">
        <v>174660.28999999995</v>
      </c>
      <c r="R1553" s="69">
        <v>380035.31999999995</v>
      </c>
      <c r="S1553" s="69">
        <v>204687.29</v>
      </c>
      <c r="T1553" s="69">
        <v>244317.13999999996</v>
      </c>
      <c r="U1553" s="69">
        <v>242753.21999999994</v>
      </c>
      <c r="V1553" s="69">
        <v>132350.51999999996</v>
      </c>
      <c r="W1553" s="70">
        <v>135.67822985134976</v>
      </c>
      <c r="X1553" s="70">
        <v>112.57585573367861</v>
      </c>
      <c r="Y1553" s="70">
        <v>75.129473246731393</v>
      </c>
      <c r="Z1553" s="71">
        <v>98.929094887250585</v>
      </c>
      <c r="AA1553" s="71">
        <v>78.18149664460384</v>
      </c>
      <c r="AB1553" s="71">
        <v>85.030432830323178</v>
      </c>
      <c r="AC1553" s="71">
        <v>96.873782789947484</v>
      </c>
      <c r="AD1553" s="71">
        <v>94.590269302966959</v>
      </c>
      <c r="AE1553" s="71">
        <v>121.81783371964801</v>
      </c>
      <c r="AF1553" s="71">
        <v>103.97991875265609</v>
      </c>
      <c r="AG1553" s="71">
        <v>106.15552714985238</v>
      </c>
      <c r="AH1553" s="71">
        <v>117.16068638755139</v>
      </c>
      <c r="AI1553" s="71">
        <v>100.39475502539577</v>
      </c>
      <c r="AJ1553" s="72">
        <v>159.67073735008691</v>
      </c>
      <c r="AK1553" s="72">
        <v>14.598177885408736</v>
      </c>
      <c r="AL1553" s="72">
        <v>-29.39957946038616</v>
      </c>
      <c r="AM1553" s="72">
        <v>-26.246346408865339</v>
      </c>
      <c r="AN1553" s="72">
        <v>-23.977151410011487</v>
      </c>
      <c r="AO1553" s="72">
        <v>-19.621623541365231</v>
      </c>
      <c r="AP1553" s="72">
        <v>-4.5142686334394551</v>
      </c>
      <c r="AQ1553" s="71">
        <v>18.328751765850114</v>
      </c>
      <c r="AR1553" s="71">
        <v>152.7711754835812</v>
      </c>
      <c r="AS1553" s="71">
        <v>-22.083835994219449</v>
      </c>
      <c r="AT1553" s="71">
        <v>31.629425641380358</v>
      </c>
      <c r="AU1553" s="71">
        <v>46.404247795808431</v>
      </c>
      <c r="AV1553" s="72">
        <v>16.276369967025396</v>
      </c>
      <c r="AW1553" s="73">
        <v>126126.55000000002</v>
      </c>
      <c r="AX1553" s="73">
        <v>23928.449999999953</v>
      </c>
      <c r="AY1553" s="73">
        <v>-77252.44</v>
      </c>
      <c r="AZ1553" s="73">
        <v>-73927.579999999929</v>
      </c>
      <c r="BA1553" s="73">
        <v>-93950.900000000198</v>
      </c>
      <c r="BB1553" s="73">
        <v>-63085.659999999974</v>
      </c>
      <c r="BC1553" s="73">
        <v>-8683.7599999999802</v>
      </c>
      <c r="BD1553" s="73">
        <v>27054.329999999987</v>
      </c>
      <c r="BE1553" s="73">
        <v>229687.75000000003</v>
      </c>
      <c r="BF1553" s="73">
        <v>-58014.669999999955</v>
      </c>
      <c r="BG1553" s="73">
        <v>58707.319999999978</v>
      </c>
      <c r="BH1553" s="73">
        <v>76942.989999999903</v>
      </c>
      <c r="BI1553" s="73">
        <v>18526.429999999964</v>
      </c>
      <c r="BJ1553" s="71">
        <v>10.684897759457016</v>
      </c>
      <c r="BK1553" s="71">
        <v>7.7047427702840707</v>
      </c>
      <c r="BL1553" s="71">
        <v>9.7081491934603559</v>
      </c>
      <c r="BM1553" s="71">
        <v>11.80334222641825</v>
      </c>
      <c r="BN1553" s="71">
        <v>1.3562239710319544</v>
      </c>
      <c r="BO1553" s="71">
        <v>2.8558599369361026</v>
      </c>
      <c r="BP1553" s="71">
        <v>13.543115444551985</v>
      </c>
      <c r="BQ1553" s="71">
        <v>11.897729151846711</v>
      </c>
      <c r="BR1553" s="72">
        <v>8.1250349111832385</v>
      </c>
      <c r="BS1553" s="72">
        <v>13.058668171131423</v>
      </c>
      <c r="BT1553" s="71">
        <v>15.14932116232519</v>
      </c>
      <c r="BU1553" s="71">
        <v>13.442459294408714</v>
      </c>
      <c r="BV1553" s="71">
        <v>11.01296943335883</v>
      </c>
      <c r="BW1553" s="71">
        <v>10.557032780264805</v>
      </c>
      <c r="BX1553" s="75">
        <v>3775</v>
      </c>
      <c r="BY1553" s="75">
        <v>3861</v>
      </c>
      <c r="BZ1553" s="75">
        <v>3627</v>
      </c>
      <c r="CA1553" s="75">
        <v>3888</v>
      </c>
      <c r="CB1553" s="75">
        <v>5967</v>
      </c>
      <c r="CC1553" s="75">
        <v>5788</v>
      </c>
      <c r="CD1553" s="75">
        <v>3503</v>
      </c>
      <c r="CE1553" s="75">
        <v>3731</v>
      </c>
      <c r="CF1553" s="75">
        <v>7240</v>
      </c>
      <c r="CG1553" s="75">
        <v>4357</v>
      </c>
      <c r="CH1553" s="75">
        <v>4815</v>
      </c>
      <c r="CI1553" s="75">
        <v>5079</v>
      </c>
      <c r="CJ1553" s="75">
        <v>2719</v>
      </c>
      <c r="CK1553" s="75">
        <v>31444</v>
      </c>
      <c r="CL1553" s="73">
        <v>670200.6</v>
      </c>
      <c r="CM1553" s="73">
        <v>614846.68000000017</v>
      </c>
      <c r="CN1553" s="73">
        <v>676432.12000000023</v>
      </c>
      <c r="CO1553" s="73">
        <v>676152.4600000002</v>
      </c>
      <c r="CP1553" s="73">
        <v>668078.91</v>
      </c>
      <c r="CQ1553" s="73">
        <v>581463.90999999992</v>
      </c>
      <c r="CR1553" s="73">
        <v>562139.35</v>
      </c>
      <c r="CS1553" s="73">
        <v>665765.37999999989</v>
      </c>
      <c r="CT1553" s="73">
        <v>558641.64</v>
      </c>
      <c r="CU1553" s="73">
        <v>534134.72</v>
      </c>
      <c r="CV1553" s="73">
        <v>530535.75</v>
      </c>
      <c r="CW1553" s="73">
        <v>604588.81999999995</v>
      </c>
      <c r="CX1553" s="73">
        <v>661892.66999999993</v>
      </c>
      <c r="CY1553" s="77"/>
      <c r="CZ1553" s="4">
        <v>1539</v>
      </c>
      <c r="DA1553" s="76" t="str">
        <f t="shared" si="54"/>
        <v>1539</v>
      </c>
      <c r="DB1553" s="71">
        <v>3.3932984758675446</v>
      </c>
      <c r="DC1553" s="71">
        <v>8.9598188763880806</v>
      </c>
      <c r="DD1553" s="71">
        <v>1.1190406453962709</v>
      </c>
      <c r="DE1553" s="71">
        <v>0.91783279871113177</v>
      </c>
      <c r="DF1553" s="71">
        <v>1.0389285427687955</v>
      </c>
      <c r="DG1553" s="71">
        <v>0.53319669530614466</v>
      </c>
      <c r="DH1553" s="71">
        <v>0.14646755193439262</v>
      </c>
      <c r="DI1553" s="71">
        <v>0.6142803838476536</v>
      </c>
      <c r="DJ1553" s="71">
        <v>0.63834954053402937</v>
      </c>
      <c r="DK1553" s="71">
        <v>0.32306981171890897</v>
      </c>
      <c r="DL1553" s="71">
        <v>0.45256557134356995</v>
      </c>
      <c r="DM1553" s="71">
        <v>0.63258520804601448</v>
      </c>
      <c r="DN1553" s="71">
        <v>0.11416327064443071</v>
      </c>
      <c r="DO1553" s="71">
        <v>0.46328295136859921</v>
      </c>
      <c r="DQ1553" s="71"/>
      <c r="DR1553" s="71"/>
      <c r="DS1553" s="71"/>
      <c r="DT1553" s="71"/>
      <c r="DU1553" s="71"/>
      <c r="DV1553" s="71"/>
      <c r="DW1553" s="71"/>
      <c r="DX1553" s="71"/>
      <c r="DY1553" s="71"/>
      <c r="DZ1553" s="71"/>
      <c r="EA1553" s="71"/>
      <c r="EB1553" s="71"/>
      <c r="EC1553" s="71"/>
      <c r="ED1553" s="71"/>
    </row>
    <row r="1554" spans="1:134">
      <c r="A1554" s="4">
        <v>5457</v>
      </c>
      <c r="B1554" s="46" t="s">
        <v>11552</v>
      </c>
      <c r="C1554" s="65" t="str">
        <f t="shared" si="53"/>
        <v>5457</v>
      </c>
      <c r="D1554" s="69">
        <v>258202.65</v>
      </c>
      <c r="E1554" s="68">
        <v>2930839.9100000006</v>
      </c>
      <c r="F1554" s="68">
        <v>64470.889999999985</v>
      </c>
      <c r="G1554" s="69">
        <v>861851.24000000115</v>
      </c>
      <c r="H1554" s="70">
        <v>116.26065335743377</v>
      </c>
      <c r="I1554" s="70">
        <v>41.65567711881193</v>
      </c>
      <c r="J1554" s="69">
        <v>379064</v>
      </c>
      <c r="K1554" s="69">
        <v>401015.03999999998</v>
      </c>
      <c r="L1554" s="69">
        <v>402258.78</v>
      </c>
      <c r="M1554" s="69">
        <v>451521.43</v>
      </c>
      <c r="N1554" s="69">
        <v>611486.78</v>
      </c>
      <c r="O1554" s="69">
        <v>593303.3899999999</v>
      </c>
      <c r="P1554" s="69">
        <v>368912.60999999987</v>
      </c>
      <c r="Q1554" s="69">
        <v>345824.87999999995</v>
      </c>
      <c r="R1554" s="69">
        <v>607573.04</v>
      </c>
      <c r="S1554" s="69">
        <v>425042.02999999997</v>
      </c>
      <c r="T1554" s="69">
        <v>456564.28</v>
      </c>
      <c r="U1554" s="69">
        <v>468720.42</v>
      </c>
      <c r="V1554" s="69">
        <v>258202.65</v>
      </c>
      <c r="W1554" s="70">
        <v>132.08815973791391</v>
      </c>
      <c r="X1554" s="70">
        <v>125.63676299590331</v>
      </c>
      <c r="Y1554" s="70">
        <v>114.48207573839606</v>
      </c>
      <c r="Z1554" s="71">
        <v>120.56664573935534</v>
      </c>
      <c r="AA1554" s="71">
        <v>106.50826473145609</v>
      </c>
      <c r="AB1554" s="71">
        <v>104.26020161045331</v>
      </c>
      <c r="AC1554" s="71">
        <v>129.04528988548972</v>
      </c>
      <c r="AD1554" s="71">
        <v>119.90928977403961</v>
      </c>
      <c r="AE1554" s="71">
        <v>112.53080232154755</v>
      </c>
      <c r="AF1554" s="71">
        <v>118.4912518293693</v>
      </c>
      <c r="AG1554" s="71">
        <v>114.59028856809897</v>
      </c>
      <c r="AH1554" s="71">
        <v>113.59622311024677</v>
      </c>
      <c r="AI1554" s="71">
        <v>108.96589485632531</v>
      </c>
      <c r="AJ1554" s="72">
        <v>25.096607612886189</v>
      </c>
      <c r="AK1554" s="72">
        <v>16.222667323208317</v>
      </c>
      <c r="AL1554" s="72">
        <v>22.598681784351736</v>
      </c>
      <c r="AM1554" s="72">
        <v>22.445649389849631</v>
      </c>
      <c r="AN1554" s="72">
        <v>20.834573734129712</v>
      </c>
      <c r="AO1554" s="72">
        <v>24.485404867320028</v>
      </c>
      <c r="AP1554" s="72">
        <v>27.915193010805737</v>
      </c>
      <c r="AQ1554" s="71">
        <v>50.50714822703759</v>
      </c>
      <c r="AR1554" s="71">
        <v>93.346565452864638</v>
      </c>
      <c r="AS1554" s="71">
        <v>5.7422094169873983</v>
      </c>
      <c r="AT1554" s="71">
        <v>46.610953998836059</v>
      </c>
      <c r="AU1554" s="71">
        <v>42.266423627399028</v>
      </c>
      <c r="AV1554" s="72">
        <v>33.278430960416607</v>
      </c>
      <c r="AW1554" s="73">
        <v>76046.989999999932</v>
      </c>
      <c r="AX1554" s="73">
        <v>55974.739999999991</v>
      </c>
      <c r="AY1554" s="73">
        <v>74148.580000000075</v>
      </c>
      <c r="AZ1554" s="73">
        <v>82768.900000000081</v>
      </c>
      <c r="BA1554" s="73">
        <v>105458.40999999997</v>
      </c>
      <c r="BB1554" s="73">
        <v>132972.45999999996</v>
      </c>
      <c r="BC1554" s="73">
        <v>80508.549999999814</v>
      </c>
      <c r="BD1554" s="73">
        <v>116051.81999999995</v>
      </c>
      <c r="BE1554" s="73">
        <v>293332.63</v>
      </c>
      <c r="BF1554" s="73">
        <v>23081.419999999984</v>
      </c>
      <c r="BG1554" s="73">
        <v>145152.16000000003</v>
      </c>
      <c r="BH1554" s="73">
        <v>139253.77000000002</v>
      </c>
      <c r="BI1554" s="73">
        <v>64470.889999999985</v>
      </c>
      <c r="BJ1554" s="71">
        <v>13.270487787913481</v>
      </c>
      <c r="BK1554" s="71">
        <v>7.9960325585715477</v>
      </c>
      <c r="BL1554" s="71">
        <v>9.3629545468227775</v>
      </c>
      <c r="BM1554" s="71">
        <v>8.7365866459433832</v>
      </c>
      <c r="BN1554" s="71">
        <v>0.88690701731021981</v>
      </c>
      <c r="BO1554" s="71">
        <v>9.2503924809409011</v>
      </c>
      <c r="BP1554" s="71">
        <v>13.310305060662381</v>
      </c>
      <c r="BQ1554" s="71">
        <v>18.441649614344215</v>
      </c>
      <c r="BR1554" s="72">
        <v>12.246133150713391</v>
      </c>
      <c r="BS1554" s="72">
        <v>11.954077237899654</v>
      </c>
      <c r="BT1554" s="71">
        <v>14.477636205990741</v>
      </c>
      <c r="BU1554" s="71">
        <v>12.422311096037122</v>
      </c>
      <c r="BV1554" s="71">
        <v>10.075005808172696</v>
      </c>
      <c r="BW1554" s="71">
        <v>11.906653876842771</v>
      </c>
      <c r="BX1554" s="75">
        <v>11483</v>
      </c>
      <c r="BY1554" s="75">
        <v>12845</v>
      </c>
      <c r="BZ1554" s="75">
        <v>11728</v>
      </c>
      <c r="CA1554" s="75">
        <v>12911</v>
      </c>
      <c r="CB1554" s="75">
        <v>16431</v>
      </c>
      <c r="CC1554" s="75">
        <v>16189</v>
      </c>
      <c r="CD1554" s="75">
        <v>11583</v>
      </c>
      <c r="CE1554" s="75">
        <v>11167</v>
      </c>
      <c r="CF1554" s="75">
        <v>15891</v>
      </c>
      <c r="CG1554" s="75">
        <v>13857</v>
      </c>
      <c r="CH1554" s="75">
        <v>14268</v>
      </c>
      <c r="CI1554" s="75">
        <v>14237</v>
      </c>
      <c r="CJ1554" s="75">
        <v>8177</v>
      </c>
      <c r="CK1554" s="75">
        <v>89180</v>
      </c>
      <c r="CL1554" s="73">
        <v>711816.59</v>
      </c>
      <c r="CM1554" s="73">
        <v>774630.8400000002</v>
      </c>
      <c r="CN1554" s="73">
        <v>768854.91</v>
      </c>
      <c r="CO1554" s="73">
        <v>845475.71</v>
      </c>
      <c r="CP1554" s="73">
        <v>782180.77</v>
      </c>
      <c r="CQ1554" s="73">
        <v>709713.37000000011</v>
      </c>
      <c r="CR1554" s="73">
        <v>607235.37999999989</v>
      </c>
      <c r="CS1554" s="73">
        <v>835094.24</v>
      </c>
      <c r="CT1554" s="73">
        <v>834268.42</v>
      </c>
      <c r="CU1554" s="73">
        <v>797370.16</v>
      </c>
      <c r="CV1554" s="73">
        <v>934935.5</v>
      </c>
      <c r="CW1554" s="73">
        <v>953548.23</v>
      </c>
      <c r="CX1554" s="73">
        <v>981881.3600000001</v>
      </c>
      <c r="CY1554" s="77"/>
      <c r="CZ1554" s="4">
        <v>5457</v>
      </c>
      <c r="DA1554" s="76" t="str">
        <f t="shared" si="54"/>
        <v>5457</v>
      </c>
      <c r="DB1554" s="71">
        <v>1.2780448280841759</v>
      </c>
      <c r="DC1554" s="71">
        <v>1.9544495918947105</v>
      </c>
      <c r="DD1554" s="71">
        <v>0.90062609797551474</v>
      </c>
      <c r="DE1554" s="71">
        <v>2.0737925422772046</v>
      </c>
      <c r="DF1554" s="71">
        <v>0.57959558578933346</v>
      </c>
      <c r="DG1554" s="71">
        <v>0.69344335309665239</v>
      </c>
      <c r="DH1554" s="71">
        <v>0.25268212143577462</v>
      </c>
      <c r="DI1554" s="71">
        <v>0.7368026880934595</v>
      </c>
      <c r="DJ1554" s="71">
        <v>0.16494782995267598</v>
      </c>
      <c r="DK1554" s="71">
        <v>0.43406292961584741</v>
      </c>
      <c r="DL1554" s="71">
        <v>0.18597067092894326</v>
      </c>
      <c r="DM1554" s="71">
        <v>6.2856534619520593E-2</v>
      </c>
      <c r="DN1554" s="71">
        <v>0.25938566352368669</v>
      </c>
      <c r="DO1554" s="71">
        <v>0.27788598531391417</v>
      </c>
      <c r="DQ1554" s="71"/>
      <c r="DR1554" s="71"/>
      <c r="DS1554" s="71"/>
      <c r="DT1554" s="71"/>
      <c r="DU1554" s="71"/>
      <c r="DV1554" s="71"/>
      <c r="DW1554" s="71"/>
      <c r="DX1554" s="71"/>
      <c r="DY1554" s="71"/>
      <c r="DZ1554" s="71"/>
      <c r="EA1554" s="71"/>
      <c r="EB1554" s="71"/>
      <c r="EC1554" s="71"/>
      <c r="ED1554" s="71"/>
    </row>
    <row r="1555" spans="1:134">
      <c r="A1555" s="4">
        <v>5358</v>
      </c>
      <c r="B1555" s="46" t="s">
        <v>11558</v>
      </c>
      <c r="C1555" s="65" t="str">
        <f t="shared" si="53"/>
        <v>5358</v>
      </c>
      <c r="D1555" s="69">
        <v>94377.359999999971</v>
      </c>
      <c r="E1555" s="68">
        <v>1244990.6399999997</v>
      </c>
      <c r="F1555" s="68">
        <v>9296.8799999999901</v>
      </c>
      <c r="G1555" s="69">
        <v>212554.82999999984</v>
      </c>
      <c r="H1555" s="70">
        <v>99.325380771376928</v>
      </c>
      <c r="I1555" s="70">
        <v>20.587704140173123</v>
      </c>
      <c r="J1555" s="69">
        <v>159555.99999999997</v>
      </c>
      <c r="K1555" s="69">
        <v>165283.42999999993</v>
      </c>
      <c r="L1555" s="69">
        <v>146551.87000000002</v>
      </c>
      <c r="M1555" s="69">
        <v>174193.95</v>
      </c>
      <c r="N1555" s="69">
        <v>238847.31999999995</v>
      </c>
      <c r="O1555" s="69">
        <v>294371.85999999993</v>
      </c>
      <c r="P1555" s="69">
        <v>169259.86000000002</v>
      </c>
      <c r="Q1555" s="69">
        <v>159477.82999999999</v>
      </c>
      <c r="R1555" s="69">
        <v>261047.04000000001</v>
      </c>
      <c r="S1555" s="69">
        <v>160180.36999999997</v>
      </c>
      <c r="T1555" s="69">
        <v>211352.9</v>
      </c>
      <c r="U1555" s="69">
        <v>189295.28</v>
      </c>
      <c r="V1555" s="69">
        <v>94377.359999999971</v>
      </c>
      <c r="W1555" s="70">
        <v>97.570514610716131</v>
      </c>
      <c r="X1555" s="70">
        <v>104.45894759756386</v>
      </c>
      <c r="Y1555" s="70">
        <v>99.654660716929826</v>
      </c>
      <c r="Z1555" s="71">
        <v>94.83417994379505</v>
      </c>
      <c r="AA1555" s="71">
        <v>92.481023714816629</v>
      </c>
      <c r="AB1555" s="71">
        <v>109.97779237480667</v>
      </c>
      <c r="AC1555" s="71">
        <v>100.27497202106177</v>
      </c>
      <c r="AD1555" s="71">
        <v>94.991571527622341</v>
      </c>
      <c r="AE1555" s="71">
        <v>101.48298193511296</v>
      </c>
      <c r="AF1555" s="71">
        <v>85.319493547042427</v>
      </c>
      <c r="AG1555" s="71">
        <v>109.34752356194679</v>
      </c>
      <c r="AH1555" s="71">
        <v>107.48626550486165</v>
      </c>
      <c r="AI1555" s="71">
        <v>92.170934382664655</v>
      </c>
      <c r="AJ1555" s="72">
        <v>-16.792872001272841</v>
      </c>
      <c r="AK1555" s="72">
        <v>-19.262227014978205</v>
      </c>
      <c r="AL1555" s="72">
        <v>-20.49364488938258</v>
      </c>
      <c r="AM1555" s="72">
        <v>-21.394934589469649</v>
      </c>
      <c r="AN1555" s="72">
        <v>-20.412793168105527</v>
      </c>
      <c r="AO1555" s="72">
        <v>0.79763754868213965</v>
      </c>
      <c r="AP1555" s="72">
        <v>2.8101088551369058</v>
      </c>
      <c r="AQ1555" s="71">
        <v>14.388190226964092</v>
      </c>
      <c r="AR1555" s="71">
        <v>79.667777744894352</v>
      </c>
      <c r="AS1555" s="71">
        <v>-22.592028311786684</v>
      </c>
      <c r="AT1555" s="71">
        <v>38.526907966502066</v>
      </c>
      <c r="AU1555" s="71">
        <v>36.667733755663789</v>
      </c>
      <c r="AV1555" s="72">
        <v>10.927159790353791</v>
      </c>
      <c r="AW1555" s="73">
        <v>-32201.610000000044</v>
      </c>
      <c r="AX1555" s="73">
        <v>-39432.930000000051</v>
      </c>
      <c r="AY1555" s="73">
        <v>-37775.369999999966</v>
      </c>
      <c r="AZ1555" s="73">
        <v>-47412.569999999978</v>
      </c>
      <c r="BA1555" s="73">
        <v>-61260.360000000044</v>
      </c>
      <c r="BB1555" s="73">
        <v>7490.2399999999325</v>
      </c>
      <c r="BC1555" s="73">
        <v>4626.3800000000338</v>
      </c>
      <c r="BD1555" s="73">
        <v>20059.739999999991</v>
      </c>
      <c r="BE1555" s="73">
        <v>115752.73999999999</v>
      </c>
      <c r="BF1555" s="73">
        <v>-46749.699999999983</v>
      </c>
      <c r="BG1555" s="73">
        <v>58781.169999999984</v>
      </c>
      <c r="BH1555" s="73">
        <v>50787.620000000024</v>
      </c>
      <c r="BI1555" s="73">
        <v>9296.8799999999901</v>
      </c>
      <c r="BJ1555" s="71">
        <v>8.9676060686233026</v>
      </c>
      <c r="BK1555" s="71">
        <v>8.20583420037579</v>
      </c>
      <c r="BL1555" s="71">
        <v>6.8058597291649932</v>
      </c>
      <c r="BM1555" s="71">
        <v>7.4253657038530942</v>
      </c>
      <c r="BN1555" s="71">
        <v>-7.0916234941857397</v>
      </c>
      <c r="BO1555" s="71">
        <v>-0.31840592802245249</v>
      </c>
      <c r="BP1555" s="71">
        <v>11.86325657350876</v>
      </c>
      <c r="BQ1555" s="71">
        <v>14.58704965300457</v>
      </c>
      <c r="BR1555" s="72">
        <v>8.5466518487111074</v>
      </c>
      <c r="BS1555" s="72">
        <v>7.9155584127081386</v>
      </c>
      <c r="BT1555" s="71">
        <v>10.768257596778469</v>
      </c>
      <c r="BU1555" s="71">
        <v>9.3871158687626917</v>
      </c>
      <c r="BV1555" s="71">
        <v>6.2970764133943806</v>
      </c>
      <c r="BW1555" s="71">
        <v>8.599226979572693</v>
      </c>
      <c r="BX1555" s="75">
        <v>4076</v>
      </c>
      <c r="BY1555" s="75">
        <v>4228</v>
      </c>
      <c r="BZ1555" s="75">
        <v>3803</v>
      </c>
      <c r="CA1555" s="75">
        <v>3769</v>
      </c>
      <c r="CB1555" s="75">
        <v>4880</v>
      </c>
      <c r="CC1555" s="75">
        <v>6353</v>
      </c>
      <c r="CD1555" s="75">
        <v>4163</v>
      </c>
      <c r="CE1555" s="75">
        <v>4095</v>
      </c>
      <c r="CF1555" s="75">
        <v>5811</v>
      </c>
      <c r="CG1555" s="75">
        <v>4142</v>
      </c>
      <c r="CH1555" s="75">
        <v>4842</v>
      </c>
      <c r="CI1555" s="75">
        <v>4447</v>
      </c>
      <c r="CJ1555" s="75">
        <v>2457</v>
      </c>
      <c r="CK1555" s="75">
        <v>29957</v>
      </c>
      <c r="CL1555" s="73">
        <v>576671.17999999993</v>
      </c>
      <c r="CM1555" s="73">
        <v>543507.11</v>
      </c>
      <c r="CN1555" s="73">
        <v>528031.45000000007</v>
      </c>
      <c r="CO1555" s="73">
        <v>540286.6100000001</v>
      </c>
      <c r="CP1555" s="73">
        <v>582734.04</v>
      </c>
      <c r="CQ1555" s="73">
        <v>462003.26000000007</v>
      </c>
      <c r="CR1555" s="73">
        <v>484063.10000000003</v>
      </c>
      <c r="CS1555" s="73">
        <v>595495.31999999995</v>
      </c>
      <c r="CT1555" s="73">
        <v>504243.29999999993</v>
      </c>
      <c r="CU1555" s="73">
        <v>514722.77000000008</v>
      </c>
      <c r="CV1555" s="73">
        <v>515769.58000000013</v>
      </c>
      <c r="CW1555" s="73">
        <v>454980.77</v>
      </c>
      <c r="CX1555" s="73">
        <v>492951.33999999991</v>
      </c>
      <c r="CY1555" s="77"/>
      <c r="CZ1555" s="4">
        <v>5358</v>
      </c>
      <c r="DA1555" s="76" t="str">
        <f t="shared" si="54"/>
        <v>5358</v>
      </c>
      <c r="DB1555" s="71">
        <v>3.3197187501248422</v>
      </c>
      <c r="DC1555" s="71">
        <v>0.94360044562927881</v>
      </c>
      <c r="DD1555" s="71">
        <v>0.39454993820671375</v>
      </c>
      <c r="DE1555" s="71">
        <v>0.76321518471997019</v>
      </c>
      <c r="DF1555" s="71">
        <v>0.50050784473623722</v>
      </c>
      <c r="DG1555" s="71">
        <v>0.85713103190276918</v>
      </c>
      <c r="DH1555" s="71">
        <v>0.11677313611804774</v>
      </c>
      <c r="DI1555" s="71">
        <v>0.27305917270455771</v>
      </c>
      <c r="DJ1555" s="71">
        <v>0.26716968718839634</v>
      </c>
      <c r="DK1555" s="71">
        <v>0.19807456809101243</v>
      </c>
      <c r="DL1555" s="71">
        <v>0.15071610593570542</v>
      </c>
      <c r="DM1555" s="71">
        <v>8.8521455881096292E-2</v>
      </c>
      <c r="DN1555" s="71">
        <v>0.11045153141774555</v>
      </c>
      <c r="DO1555" s="71">
        <v>0.17982893642602343</v>
      </c>
      <c r="DQ1555" s="71"/>
      <c r="DR1555" s="71"/>
      <c r="DS1555" s="71"/>
      <c r="DT1555" s="71"/>
      <c r="DU1555" s="71"/>
      <c r="DV1555" s="71"/>
      <c r="DW1555" s="71"/>
      <c r="DX1555" s="71"/>
      <c r="DY1555" s="71"/>
      <c r="DZ1555" s="71"/>
      <c r="EA1555" s="71"/>
      <c r="EB1555" s="71"/>
      <c r="EC1555" s="71"/>
      <c r="ED1555" s="71"/>
    </row>
    <row r="1556" spans="1:134">
      <c r="A1556" s="4">
        <v>5420</v>
      </c>
      <c r="B1556" s="46" t="s">
        <v>11565</v>
      </c>
      <c r="C1556" s="65" t="str">
        <f t="shared" si="53"/>
        <v>5420</v>
      </c>
      <c r="D1556" s="69">
        <v>186677.29</v>
      </c>
      <c r="E1556" s="68">
        <v>2428802.9500000002</v>
      </c>
      <c r="F1556" s="68">
        <v>27327.660000000033</v>
      </c>
      <c r="G1556" s="69">
        <v>628246.78000000049</v>
      </c>
      <c r="H1556" s="70">
        <v>113.04319808153565</v>
      </c>
      <c r="I1556" s="70">
        <v>34.891817898688515</v>
      </c>
      <c r="J1556" s="69">
        <v>306865.52999999991</v>
      </c>
      <c r="K1556" s="69">
        <v>299331.38</v>
      </c>
      <c r="L1556" s="69">
        <v>243802.31999999992</v>
      </c>
      <c r="M1556" s="69">
        <v>336128.67000000004</v>
      </c>
      <c r="N1556" s="69">
        <v>409486.98000000004</v>
      </c>
      <c r="O1556" s="69">
        <v>539711.34</v>
      </c>
      <c r="P1556" s="69">
        <v>293498.98999999993</v>
      </c>
      <c r="Q1556" s="69">
        <v>300028.60000000003</v>
      </c>
      <c r="R1556" s="69">
        <v>665768.42999999993</v>
      </c>
      <c r="S1556" s="69">
        <v>296384.8299999999</v>
      </c>
      <c r="T1556" s="69">
        <v>335035.87999999995</v>
      </c>
      <c r="U1556" s="69">
        <v>351408.93000000005</v>
      </c>
      <c r="V1556" s="69">
        <v>186677.29</v>
      </c>
      <c r="W1556" s="70">
        <v>108.10108935970806</v>
      </c>
      <c r="X1556" s="70">
        <v>112.68248234603445</v>
      </c>
      <c r="Y1556" s="70">
        <v>92.341707669327761</v>
      </c>
      <c r="Z1556" s="71">
        <v>108.64028637063186</v>
      </c>
      <c r="AA1556" s="71">
        <v>83.75640200755447</v>
      </c>
      <c r="AB1556" s="71">
        <v>119.2461260554781</v>
      </c>
      <c r="AC1556" s="71">
        <v>124.67026512873348</v>
      </c>
      <c r="AD1556" s="71">
        <v>126.3326109410918</v>
      </c>
      <c r="AE1556" s="71">
        <v>108.50032344750026</v>
      </c>
      <c r="AF1556" s="71">
        <v>107.72492995358547</v>
      </c>
      <c r="AG1556" s="71">
        <v>108.83758159049177</v>
      </c>
      <c r="AH1556" s="71">
        <v>115.13633920901127</v>
      </c>
      <c r="AI1556" s="71">
        <v>107.36749749445845</v>
      </c>
      <c r="AJ1556" s="72">
        <v>-4.9558854711493572</v>
      </c>
      <c r="AK1556" s="72">
        <v>0.65403468222164918</v>
      </c>
      <c r="AL1556" s="72">
        <v>-20.25845956313238</v>
      </c>
      <c r="AM1556" s="72">
        <v>-2.9821062713384361</v>
      </c>
      <c r="AN1556" s="72">
        <v>-13.057999610521421</v>
      </c>
      <c r="AO1556" s="72">
        <v>17.521716999541326</v>
      </c>
      <c r="AP1556" s="72">
        <v>22.8759613350094</v>
      </c>
      <c r="AQ1556" s="72">
        <v>53.529951657003409</v>
      </c>
      <c r="AR1556" s="71">
        <v>149.80025162809358</v>
      </c>
      <c r="AS1556" s="71">
        <v>-34.206041042569758</v>
      </c>
      <c r="AT1556" s="71">
        <v>38.384621373756019</v>
      </c>
      <c r="AU1556" s="71">
        <v>41.79494196319915</v>
      </c>
      <c r="AV1556" s="72">
        <v>17.149496989732604</v>
      </c>
      <c r="AW1556" s="73">
        <v>-16000.890000000072</v>
      </c>
      <c r="AX1556" s="73">
        <v>1945.0100000000093</v>
      </c>
      <c r="AY1556" s="73">
        <v>-61938.350000000006</v>
      </c>
      <c r="AZ1556" s="73">
        <v>-10331.819999999949</v>
      </c>
      <c r="BA1556" s="73">
        <v>-61475.210000000021</v>
      </c>
      <c r="BB1556" s="73">
        <v>94162.559999999998</v>
      </c>
      <c r="BC1556" s="73">
        <v>54641.049999999988</v>
      </c>
      <c r="BD1556" s="73">
        <v>104608.36000000007</v>
      </c>
      <c r="BE1556" s="73">
        <v>399248.10999999993</v>
      </c>
      <c r="BF1556" s="73">
        <v>-154089.40000000008</v>
      </c>
      <c r="BG1556" s="73">
        <v>92931.029999999941</v>
      </c>
      <c r="BH1556" s="73">
        <v>103579.97000000003</v>
      </c>
      <c r="BI1556" s="73">
        <v>27327.660000000033</v>
      </c>
      <c r="BJ1556" s="71">
        <v>12.870498851589732</v>
      </c>
      <c r="BK1556" s="71">
        <v>7.4999798685366148</v>
      </c>
      <c r="BL1556" s="71">
        <v>5.5136831704708218</v>
      </c>
      <c r="BM1556" s="71">
        <v>6.2937599117116196</v>
      </c>
      <c r="BN1556" s="71">
        <v>-1.2027926139241496</v>
      </c>
      <c r="BO1556" s="71">
        <v>4.2629800894210161</v>
      </c>
      <c r="BP1556" s="71">
        <v>16.480391283688064</v>
      </c>
      <c r="BQ1556" s="71">
        <v>18.144256177381788</v>
      </c>
      <c r="BR1556" s="72">
        <v>6.3211172558515809</v>
      </c>
      <c r="BS1556" s="72">
        <v>8.8305785271612454</v>
      </c>
      <c r="BT1556" s="71">
        <v>11.266986281072869</v>
      </c>
      <c r="BU1556" s="71">
        <v>12.713428613391143</v>
      </c>
      <c r="BV1556" s="71">
        <v>9.4283933743832353</v>
      </c>
      <c r="BW1556" s="71">
        <v>9.5802804542255586</v>
      </c>
      <c r="BX1556" s="75">
        <v>8293</v>
      </c>
      <c r="BY1556" s="75">
        <v>7751</v>
      </c>
      <c r="BZ1556" s="75">
        <v>6763</v>
      </c>
      <c r="CA1556" s="75">
        <v>7805</v>
      </c>
      <c r="CB1556" s="75">
        <v>8754</v>
      </c>
      <c r="CC1556" s="75">
        <v>11547</v>
      </c>
      <c r="CD1556" s="75">
        <v>7294</v>
      </c>
      <c r="CE1556" s="75">
        <v>7366</v>
      </c>
      <c r="CF1556" s="75">
        <v>13600</v>
      </c>
      <c r="CG1556" s="75">
        <v>7417</v>
      </c>
      <c r="CH1556" s="75">
        <v>8453</v>
      </c>
      <c r="CI1556" s="75">
        <v>9129</v>
      </c>
      <c r="CJ1556" s="75">
        <v>5127</v>
      </c>
      <c r="CK1556" s="75">
        <v>58386</v>
      </c>
      <c r="CL1556" s="73">
        <v>813684.15</v>
      </c>
      <c r="CM1556" s="73">
        <v>773799.43000000017</v>
      </c>
      <c r="CN1556" s="73">
        <v>837431.42999999993</v>
      </c>
      <c r="CO1556" s="73">
        <v>763002.83000000007</v>
      </c>
      <c r="CP1556" s="73">
        <v>1039962.6400000002</v>
      </c>
      <c r="CQ1556" s="73">
        <v>801441.34</v>
      </c>
      <c r="CR1556" s="73">
        <v>842837.92999999959</v>
      </c>
      <c r="CS1556" s="73">
        <v>1010528.5799999997</v>
      </c>
      <c r="CT1556" s="73">
        <v>869369.0199999999</v>
      </c>
      <c r="CU1556" s="73">
        <v>760996.99999999988</v>
      </c>
      <c r="CV1556" s="73">
        <v>748021.76000000001</v>
      </c>
      <c r="CW1556" s="73">
        <v>794723.32999999973</v>
      </c>
      <c r="CX1556" s="73">
        <v>756299</v>
      </c>
      <c r="CY1556" s="77"/>
      <c r="CZ1556" s="4">
        <v>5420</v>
      </c>
      <c r="DA1556" s="76" t="str">
        <f t="shared" si="54"/>
        <v>5420</v>
      </c>
      <c r="DB1556" s="71">
        <v>8.0324345637649959</v>
      </c>
      <c r="DC1556" s="71">
        <v>4.93941848436216</v>
      </c>
      <c r="DD1556" s="71">
        <v>1.72752496502716</v>
      </c>
      <c r="DE1556" s="71">
        <v>2.3505205032794638</v>
      </c>
      <c r="DF1556" s="71">
        <v>1.563900599238319</v>
      </c>
      <c r="DG1556" s="71">
        <v>0.48488480557094349</v>
      </c>
      <c r="DH1556" s="71">
        <v>0.53965390556106907</v>
      </c>
      <c r="DI1556" s="71">
        <v>0.24098414584561201</v>
      </c>
      <c r="DJ1556" s="71">
        <v>0.32452059447432802</v>
      </c>
      <c r="DK1556" s="71">
        <v>0.15696216963940252</v>
      </c>
      <c r="DL1556" s="71">
        <v>0.91464364601868198</v>
      </c>
      <c r="DM1556" s="71">
        <v>0.11238932126749521</v>
      </c>
      <c r="DN1556" s="71">
        <v>0.10583381374320851</v>
      </c>
      <c r="DO1556" s="71">
        <v>0.35337346298433719</v>
      </c>
      <c r="DQ1556" s="71"/>
      <c r="DR1556" s="71"/>
      <c r="DS1556" s="71"/>
      <c r="DT1556" s="71"/>
      <c r="DU1556" s="71"/>
      <c r="DV1556" s="71"/>
      <c r="DW1556" s="71"/>
      <c r="DX1556" s="71"/>
      <c r="DY1556" s="71"/>
      <c r="DZ1556" s="71"/>
      <c r="EA1556" s="71"/>
      <c r="EB1556" s="71"/>
      <c r="EC1556" s="71"/>
      <c r="ED1556" s="71"/>
    </row>
    <row r="1557" spans="1:134">
      <c r="A1557" s="4">
        <v>5434</v>
      </c>
      <c r="B1557" s="46" t="s">
        <v>11573</v>
      </c>
      <c r="C1557" s="65" t="str">
        <f t="shared" si="53"/>
        <v>5434</v>
      </c>
      <c r="D1557" s="69">
        <v>225247.15999999997</v>
      </c>
      <c r="E1557" s="68">
        <v>2450395.7999999998</v>
      </c>
      <c r="F1557" s="68">
        <v>62286.84</v>
      </c>
      <c r="G1557" s="69">
        <v>733523.85000000056</v>
      </c>
      <c r="H1557" s="70">
        <v>119.18374856257581</v>
      </c>
      <c r="I1557" s="70">
        <v>42.724435564341356</v>
      </c>
      <c r="J1557" s="69">
        <v>344629.65999999992</v>
      </c>
      <c r="K1557" s="69">
        <v>288925.65000000002</v>
      </c>
      <c r="L1557" s="69">
        <v>274171.68</v>
      </c>
      <c r="M1557" s="69">
        <v>357557.18999999989</v>
      </c>
      <c r="N1557" s="69">
        <v>388849.17999999988</v>
      </c>
      <c r="O1557" s="69">
        <v>524155.27999999997</v>
      </c>
      <c r="P1557" s="69">
        <v>320984.8</v>
      </c>
      <c r="Q1557" s="69">
        <v>272814.33</v>
      </c>
      <c r="R1557" s="69">
        <v>591078.0199999999</v>
      </c>
      <c r="S1557" s="69">
        <v>308115.25999999995</v>
      </c>
      <c r="T1557" s="69">
        <v>325205.89999999997</v>
      </c>
      <c r="U1557" s="69">
        <v>406950.33</v>
      </c>
      <c r="V1557" s="69">
        <v>225247.15999999997</v>
      </c>
      <c r="W1557" s="70">
        <v>132.34430238898418</v>
      </c>
      <c r="X1557" s="70">
        <v>120.72985158487197</v>
      </c>
      <c r="Y1557" s="70">
        <v>119.1326787421571</v>
      </c>
      <c r="Z1557" s="71">
        <v>124.83318582331026</v>
      </c>
      <c r="AA1557" s="71">
        <v>75.373287745860026</v>
      </c>
      <c r="AB1557" s="71">
        <v>114.47886791401183</v>
      </c>
      <c r="AC1557" s="71">
        <v>136.85064793941578</v>
      </c>
      <c r="AD1557" s="71">
        <v>108.53396747364886</v>
      </c>
      <c r="AE1557" s="71">
        <v>128.89991338523987</v>
      </c>
      <c r="AF1557" s="71">
        <v>112.53475109919198</v>
      </c>
      <c r="AG1557" s="71">
        <v>100.13306093734735</v>
      </c>
      <c r="AH1557" s="71">
        <v>128.76451185471677</v>
      </c>
      <c r="AI1557" s="71">
        <v>114.39689372433178</v>
      </c>
      <c r="AJ1557" s="72">
        <v>25.691447706645796</v>
      </c>
      <c r="AK1557" s="72">
        <v>6.594673012145269</v>
      </c>
      <c r="AL1557" s="72">
        <v>3.0782162078213382E-2</v>
      </c>
      <c r="AM1557" s="72">
        <v>-0.99950967293285231</v>
      </c>
      <c r="AN1557" s="72">
        <v>-20.812595428304093</v>
      </c>
      <c r="AO1557" s="72">
        <v>30.133746301162724</v>
      </c>
      <c r="AP1557" s="72">
        <v>34.595058928171717</v>
      </c>
      <c r="AQ1557" s="72">
        <v>34.038832862158586</v>
      </c>
      <c r="AR1557" s="71">
        <v>121.08937414904921</v>
      </c>
      <c r="AS1557" s="71">
        <v>-8.5133698667882669</v>
      </c>
      <c r="AT1557" s="71">
        <v>27.924212022588655</v>
      </c>
      <c r="AU1557" s="71">
        <v>60.505360152911258</v>
      </c>
      <c r="AV1557" s="72">
        <v>38.222089892803353</v>
      </c>
      <c r="AW1557" s="73">
        <v>70442.619999999937</v>
      </c>
      <c r="AX1557" s="73">
        <v>17874.910000000033</v>
      </c>
      <c r="AY1557" s="73">
        <v>84.369999999995343</v>
      </c>
      <c r="AZ1557" s="73">
        <v>-3609.9000000001397</v>
      </c>
      <c r="BA1557" s="73">
        <v>-102156.20000000013</v>
      </c>
      <c r="BB1557" s="73">
        <v>129660.16000000009</v>
      </c>
      <c r="BC1557" s="73">
        <v>82502.939999999973</v>
      </c>
      <c r="BD1557" s="73">
        <v>69280.53</v>
      </c>
      <c r="BE1557" s="73">
        <v>323730.0199999999</v>
      </c>
      <c r="BF1557" s="73">
        <v>-28671.939999999944</v>
      </c>
      <c r="BG1557" s="73">
        <v>70988.26999999999</v>
      </c>
      <c r="BH1557" s="73">
        <v>153407.19</v>
      </c>
      <c r="BI1557" s="73">
        <v>62286.84</v>
      </c>
      <c r="BJ1557" s="71">
        <v>13.960530185632194</v>
      </c>
      <c r="BK1557" s="71">
        <v>9.2047216814825923</v>
      </c>
      <c r="BL1557" s="71">
        <v>10.923723097665849</v>
      </c>
      <c r="BM1557" s="71">
        <v>10.62662162972477</v>
      </c>
      <c r="BN1557" s="71">
        <v>0.3233766742166293</v>
      </c>
      <c r="BO1557" s="71">
        <v>7.2834170215203322</v>
      </c>
      <c r="BP1557" s="71">
        <v>19.308713183323452</v>
      </c>
      <c r="BQ1557" s="71">
        <v>20.07797082612711</v>
      </c>
      <c r="BR1557" s="72">
        <v>9.9998888346048158</v>
      </c>
      <c r="BS1557" s="72">
        <v>13.734068650550782</v>
      </c>
      <c r="BT1557" s="71">
        <v>13.077425515026857</v>
      </c>
      <c r="BU1557" s="71">
        <v>12.547895084565742</v>
      </c>
      <c r="BV1557" s="71">
        <v>9.1156348985427496</v>
      </c>
      <c r="BW1557" s="71">
        <v>12.090665667504707</v>
      </c>
      <c r="BX1557" s="75">
        <v>10337</v>
      </c>
      <c r="BY1557" s="75">
        <v>7304</v>
      </c>
      <c r="BZ1557" s="75">
        <v>7357</v>
      </c>
      <c r="CA1557" s="75">
        <v>8834</v>
      </c>
      <c r="CB1557" s="75">
        <v>9000</v>
      </c>
      <c r="CC1557" s="75">
        <v>11312</v>
      </c>
      <c r="CD1557" s="75">
        <v>7977</v>
      </c>
      <c r="CE1557" s="75">
        <v>7323</v>
      </c>
      <c r="CF1557" s="75">
        <v>11892</v>
      </c>
      <c r="CG1557" s="75">
        <v>8489</v>
      </c>
      <c r="CH1557" s="75">
        <v>8731</v>
      </c>
      <c r="CI1557" s="75">
        <v>11313</v>
      </c>
      <c r="CJ1557" s="75">
        <v>6155</v>
      </c>
      <c r="CK1557" s="75">
        <v>61880</v>
      </c>
      <c r="CL1557" s="73">
        <v>624357.55000000005</v>
      </c>
      <c r="CM1557" s="73">
        <v>595007.2899999998</v>
      </c>
      <c r="CN1557" s="73">
        <v>684249.49999999988</v>
      </c>
      <c r="CO1557" s="73">
        <v>668879.05000000016</v>
      </c>
      <c r="CP1557" s="73">
        <v>832959.22000000009</v>
      </c>
      <c r="CQ1557" s="73">
        <v>658542.57999999996</v>
      </c>
      <c r="CR1557" s="73">
        <v>765110.86</v>
      </c>
      <c r="CS1557" s="73">
        <v>773941.31000000017</v>
      </c>
      <c r="CT1557" s="73">
        <v>725790.71</v>
      </c>
      <c r="CU1557" s="73">
        <v>668346.72999999986</v>
      </c>
      <c r="CV1557" s="73">
        <v>682508.73999999987</v>
      </c>
      <c r="CW1557" s="73">
        <v>719841.72999999986</v>
      </c>
      <c r="CX1557" s="73">
        <v>757089.30999999994</v>
      </c>
      <c r="CY1557" s="77"/>
      <c r="CZ1557" s="4">
        <v>5434</v>
      </c>
      <c r="DA1557" s="76" t="str">
        <f t="shared" si="54"/>
        <v>5434</v>
      </c>
      <c r="DB1557" s="71">
        <v>4.6724349774839702</v>
      </c>
      <c r="DC1557" s="71">
        <v>6.469584505420217</v>
      </c>
      <c r="DD1557" s="71">
        <v>1.1178194155545507</v>
      </c>
      <c r="DE1557" s="71">
        <v>0.60548914278511057</v>
      </c>
      <c r="DF1557" s="71">
        <v>0.7885930888828927</v>
      </c>
      <c r="DG1557" s="71">
        <v>0.71721519847997117</v>
      </c>
      <c r="DH1557" s="71">
        <v>0.21253880273653197</v>
      </c>
      <c r="DI1557" s="71">
        <v>0.40189295893021521</v>
      </c>
      <c r="DJ1557" s="71">
        <v>0.16371978116799599</v>
      </c>
      <c r="DK1557" s="71">
        <v>0.49059651754767669</v>
      </c>
      <c r="DL1557" s="71">
        <v>0.28251989748496592</v>
      </c>
      <c r="DM1557" s="71">
        <v>0.11665065492761201</v>
      </c>
      <c r="DN1557" s="71">
        <v>7.5564584858784062E-2</v>
      </c>
      <c r="DO1557" s="71">
        <v>0.23688623213951074</v>
      </c>
      <c r="DQ1557" s="71"/>
      <c r="DR1557" s="71"/>
      <c r="DS1557" s="71"/>
      <c r="DT1557" s="71"/>
      <c r="DU1557" s="71"/>
      <c r="DV1557" s="71"/>
      <c r="DW1557" s="71"/>
      <c r="DX1557" s="71"/>
      <c r="DY1557" s="71"/>
      <c r="DZ1557" s="71"/>
      <c r="EA1557" s="71"/>
      <c r="EB1557" s="71"/>
      <c r="EC1557" s="71"/>
      <c r="ED1557" s="71"/>
    </row>
    <row r="1558" spans="1:134">
      <c r="A1558" s="4">
        <v>5450</v>
      </c>
      <c r="B1558" s="46" t="s">
        <v>11580</v>
      </c>
      <c r="C1558" s="65" t="str">
        <f t="shared" si="53"/>
        <v>5450</v>
      </c>
      <c r="D1558" s="69">
        <v>154342.05999999994</v>
      </c>
      <c r="E1558" s="68">
        <v>1745160.6800000004</v>
      </c>
      <c r="F1558" s="68">
        <v>63513.229999999952</v>
      </c>
      <c r="G1558" s="69">
        <v>596991.94000000064</v>
      </c>
      <c r="H1558" s="70">
        <v>119.81653088841688</v>
      </c>
      <c r="I1558" s="70">
        <v>51.995139669104809</v>
      </c>
      <c r="J1558" s="69">
        <v>175414.08999999997</v>
      </c>
      <c r="K1558" s="69">
        <v>157784.16999999998</v>
      </c>
      <c r="L1558" s="69">
        <v>170054.19999999995</v>
      </c>
      <c r="M1558" s="69">
        <v>194144.67999999996</v>
      </c>
      <c r="N1558" s="69">
        <v>275252.93999999994</v>
      </c>
      <c r="O1558" s="69">
        <v>369136.66</v>
      </c>
      <c r="P1558" s="69">
        <v>180596.29999999996</v>
      </c>
      <c r="Q1558" s="69">
        <v>189563.52999999997</v>
      </c>
      <c r="R1558" s="69">
        <v>440775.56000000006</v>
      </c>
      <c r="S1558" s="69">
        <v>208779.81999999992</v>
      </c>
      <c r="T1558" s="69">
        <v>289799.60000000003</v>
      </c>
      <c r="U1558" s="69">
        <v>281303.81</v>
      </c>
      <c r="V1558" s="69">
        <v>154342.05999999994</v>
      </c>
      <c r="W1558" s="70">
        <v>98.768512449522632</v>
      </c>
      <c r="X1558" s="70">
        <v>85.378806874666139</v>
      </c>
      <c r="Y1558" s="70">
        <v>102.96450527882132</v>
      </c>
      <c r="Z1558" s="71">
        <v>93.108508291044686</v>
      </c>
      <c r="AA1558" s="71">
        <v>123.98333568257287</v>
      </c>
      <c r="AB1558" s="71">
        <v>105.67211533004549</v>
      </c>
      <c r="AC1558" s="71">
        <v>93.14030210216913</v>
      </c>
      <c r="AD1558" s="71">
        <v>109.98523204801134</v>
      </c>
      <c r="AE1558" s="71">
        <v>148.00346293581629</v>
      </c>
      <c r="AF1558" s="71">
        <v>96.786790296792745</v>
      </c>
      <c r="AG1558" s="71">
        <v>118.01955517496754</v>
      </c>
      <c r="AH1558" s="71">
        <v>128.42653317232737</v>
      </c>
      <c r="AI1558" s="71">
        <v>137.60824022165806</v>
      </c>
      <c r="AJ1558" s="72">
        <v>-14.334157853740049</v>
      </c>
      <c r="AK1558" s="72">
        <v>-26.270254291742368</v>
      </c>
      <c r="AL1558" s="72">
        <v>-14.146066522861755</v>
      </c>
      <c r="AM1558" s="72">
        <v>-26.302199705215902</v>
      </c>
      <c r="AN1558" s="72">
        <v>3.6198731344904589</v>
      </c>
      <c r="AO1558" s="72">
        <v>0.90846873389203164</v>
      </c>
      <c r="AP1558" s="72">
        <v>-3.8275911832697074</v>
      </c>
      <c r="AQ1558" s="71">
        <v>40.432783613971445</v>
      </c>
      <c r="AR1558" s="71">
        <v>157.15986650749269</v>
      </c>
      <c r="AS1558" s="71">
        <v>4.8788394175386163</v>
      </c>
      <c r="AT1558" s="71">
        <v>51.771743780662426</v>
      </c>
      <c r="AU1558" s="71">
        <v>62.455561382624182</v>
      </c>
      <c r="AV1558" s="72">
        <v>69.926288822612776</v>
      </c>
      <c r="AW1558" s="73">
        <v>-29351.409999999974</v>
      </c>
      <c r="AX1558" s="73">
        <v>-56219.239999999991</v>
      </c>
      <c r="AY1558" s="73">
        <v>-28019.660000000033</v>
      </c>
      <c r="AZ1558" s="73">
        <v>-69288.800000000076</v>
      </c>
      <c r="BA1558" s="73">
        <v>9624.1099999999278</v>
      </c>
      <c r="BB1558" s="73">
        <v>11380.780000000028</v>
      </c>
      <c r="BC1558" s="73">
        <v>-7187.600000000064</v>
      </c>
      <c r="BD1558" s="73">
        <v>54578.28999999995</v>
      </c>
      <c r="BE1558" s="73">
        <v>269374.18000000005</v>
      </c>
      <c r="BF1558" s="73">
        <v>9712.189999999915</v>
      </c>
      <c r="BG1558" s="73">
        <v>98855.229999999981</v>
      </c>
      <c r="BH1558" s="73">
        <v>108146.41999999995</v>
      </c>
      <c r="BI1558" s="73">
        <v>63513.229999999952</v>
      </c>
      <c r="BJ1558" s="71">
        <v>15.365978244105746</v>
      </c>
      <c r="BK1558" s="71">
        <v>11.460556928199269</v>
      </c>
      <c r="BL1558" s="71">
        <v>8.4611483760043757</v>
      </c>
      <c r="BM1558" s="71">
        <v>15.842597694406528</v>
      </c>
      <c r="BN1558" s="71">
        <v>1.7082486242807855</v>
      </c>
      <c r="BO1558" s="71">
        <v>3.5019118464393104</v>
      </c>
      <c r="BP1558" s="71">
        <v>18.371833403826194</v>
      </c>
      <c r="BQ1558" s="71">
        <v>21.038064179492164</v>
      </c>
      <c r="BR1558" s="72">
        <v>16.12202665470971</v>
      </c>
      <c r="BS1558" s="72">
        <v>17.219985887089557</v>
      </c>
      <c r="BT1558" s="71">
        <v>17.848494553003992</v>
      </c>
      <c r="BU1558" s="71">
        <v>17.205873414820164</v>
      </c>
      <c r="BV1558" s="71">
        <v>15.593699926173237</v>
      </c>
      <c r="BW1558" s="71">
        <v>16.065588935897811</v>
      </c>
      <c r="BX1558" s="75">
        <v>3601</v>
      </c>
      <c r="BY1558" s="75">
        <v>3672</v>
      </c>
      <c r="BZ1558" s="75">
        <v>3367</v>
      </c>
      <c r="CA1558" s="75">
        <v>4008</v>
      </c>
      <c r="CB1558" s="75">
        <v>5106</v>
      </c>
      <c r="CC1558" s="75">
        <v>6515</v>
      </c>
      <c r="CD1558" s="75">
        <v>3968</v>
      </c>
      <c r="CE1558" s="75">
        <v>4049</v>
      </c>
      <c r="CF1558" s="75">
        <v>7143</v>
      </c>
      <c r="CG1558" s="75">
        <v>4515</v>
      </c>
      <c r="CH1558" s="75">
        <v>5587</v>
      </c>
      <c r="CI1558" s="75">
        <v>5407</v>
      </c>
      <c r="CJ1558" s="75">
        <v>2936</v>
      </c>
      <c r="CK1558" s="75">
        <v>33605</v>
      </c>
      <c r="CL1558" s="73">
        <v>709425.5299999998</v>
      </c>
      <c r="CM1558" s="73">
        <v>667633.21999999986</v>
      </c>
      <c r="CN1558" s="73">
        <v>644390.63999999978</v>
      </c>
      <c r="CO1558" s="73">
        <v>671690.62</v>
      </c>
      <c r="CP1558" s="73">
        <v>807059.81</v>
      </c>
      <c r="CQ1558" s="73">
        <v>673580.7899999998</v>
      </c>
      <c r="CR1558" s="73">
        <v>626706.06999999995</v>
      </c>
      <c r="CS1558" s="73">
        <v>762814.37000000011</v>
      </c>
      <c r="CT1558" s="73">
        <v>602599.65</v>
      </c>
      <c r="CU1558" s="73">
        <v>583695.47000000009</v>
      </c>
      <c r="CV1558" s="73">
        <v>404383.31999999989</v>
      </c>
      <c r="CW1558" s="73">
        <v>535978.93999999994</v>
      </c>
      <c r="CX1558" s="73">
        <v>550056.79999999993</v>
      </c>
      <c r="CY1558" s="77"/>
      <c r="CZ1558" s="4">
        <v>5450</v>
      </c>
      <c r="DA1558" s="76" t="str">
        <f t="shared" si="54"/>
        <v>5450</v>
      </c>
      <c r="DB1558" s="71">
        <v>4.7285866698920129</v>
      </c>
      <c r="DC1558" s="71">
        <v>4.6832914974349098</v>
      </c>
      <c r="DD1558" s="71">
        <v>3.9412891797115095</v>
      </c>
      <c r="DE1558" s="71">
        <v>0.34922752664874029</v>
      </c>
      <c r="DF1558" s="71">
        <v>0.78784280712154653</v>
      </c>
      <c r="DG1558" s="71">
        <v>0.90912844849224284</v>
      </c>
      <c r="DH1558" s="71">
        <v>8.7061983623175437E-2</v>
      </c>
      <c r="DI1558" s="71">
        <v>7.1301156822872816E-2</v>
      </c>
      <c r="DJ1558" s="71">
        <v>5.7567758583225354E-2</v>
      </c>
      <c r="DK1558" s="71">
        <v>0.11661509118397258</v>
      </c>
      <c r="DL1558" s="71">
        <v>1.1416102353615691</v>
      </c>
      <c r="DM1558" s="71">
        <v>0.35049236131845846</v>
      </c>
      <c r="DN1558" s="71">
        <v>0.5719766425870868</v>
      </c>
      <c r="DO1558" s="71">
        <v>0.34206219454812997</v>
      </c>
      <c r="DQ1558" s="71"/>
      <c r="DR1558" s="71"/>
      <c r="DS1558" s="71"/>
      <c r="DT1558" s="71"/>
      <c r="DU1558" s="71"/>
      <c r="DV1558" s="71"/>
      <c r="DW1558" s="71"/>
      <c r="DX1558" s="71"/>
      <c r="DY1558" s="71"/>
      <c r="DZ1558" s="71"/>
      <c r="EA1558" s="71"/>
      <c r="EB1558" s="71"/>
      <c r="EC1558" s="71"/>
      <c r="ED1558" s="71"/>
    </row>
    <row r="1559" spans="1:134">
      <c r="A1559" s="4">
        <v>5455</v>
      </c>
      <c r="B1559" s="46" t="s">
        <v>11587</v>
      </c>
      <c r="C1559" s="65" t="str">
        <f t="shared" si="53"/>
        <v>5455</v>
      </c>
      <c r="D1559" s="69">
        <v>273107.94999999995</v>
      </c>
      <c r="E1559" s="68">
        <v>2321329.0099999998</v>
      </c>
      <c r="F1559" s="68">
        <v>124220.73000000001</v>
      </c>
      <c r="G1559" s="69">
        <v>819218.65000000014</v>
      </c>
      <c r="H1559" s="70">
        <v>124.3379228286928</v>
      </c>
      <c r="I1559" s="70">
        <v>54.537847006128118</v>
      </c>
      <c r="J1559" s="69">
        <v>317954.52999999991</v>
      </c>
      <c r="K1559" s="69">
        <v>249305.55999999994</v>
      </c>
      <c r="L1559" s="69">
        <v>242004.87999999992</v>
      </c>
      <c r="M1559" s="69">
        <v>304752.67</v>
      </c>
      <c r="N1559" s="69">
        <v>376291.16999999987</v>
      </c>
      <c r="O1559" s="69">
        <v>437399.61000000004</v>
      </c>
      <c r="P1559" s="69">
        <v>258888.41999999995</v>
      </c>
      <c r="Q1559" s="69">
        <v>263089.24999999994</v>
      </c>
      <c r="R1559" s="69">
        <v>517108.63</v>
      </c>
      <c r="S1559" s="69">
        <v>298170.93999999989</v>
      </c>
      <c r="T1559" s="69">
        <v>341316.45</v>
      </c>
      <c r="U1559" s="69">
        <v>369647.36999999994</v>
      </c>
      <c r="V1559" s="69">
        <v>273107.94999999995</v>
      </c>
      <c r="W1559" s="70">
        <v>143.88334199871738</v>
      </c>
      <c r="X1559" s="70">
        <v>110.83749575977116</v>
      </c>
      <c r="Y1559" s="70">
        <v>118.77815688023348</v>
      </c>
      <c r="Z1559" s="71">
        <v>126.81998451881751</v>
      </c>
      <c r="AA1559" s="71">
        <v>103.6393028121029</v>
      </c>
      <c r="AB1559" s="71">
        <v>87.224608940560728</v>
      </c>
      <c r="AC1559" s="71">
        <v>106.53347112882103</v>
      </c>
      <c r="AD1559" s="71">
        <v>107.82370615999338</v>
      </c>
      <c r="AE1559" s="71">
        <v>128.61592374364534</v>
      </c>
      <c r="AF1559" s="71">
        <v>125.22281870313248</v>
      </c>
      <c r="AG1559" s="71">
        <v>124.07491802316673</v>
      </c>
      <c r="AH1559" s="71">
        <v>131.06297738052487</v>
      </c>
      <c r="AI1559" s="71">
        <v>149.52922223492072</v>
      </c>
      <c r="AJ1559" s="72">
        <v>30.053720685973538</v>
      </c>
      <c r="AK1559" s="72">
        <v>-4.0054664452488398</v>
      </c>
      <c r="AL1559" s="72">
        <v>1.4369639405571233</v>
      </c>
      <c r="AM1559" s="72">
        <v>34.438673496517858</v>
      </c>
      <c r="AN1559" s="72">
        <v>25.414240826256229</v>
      </c>
      <c r="AO1559" s="72">
        <v>19.693317207467608</v>
      </c>
      <c r="AP1559" s="72">
        <v>11.069099267395943</v>
      </c>
      <c r="AQ1559" s="72">
        <v>38.958608713435794</v>
      </c>
      <c r="AR1559" s="71">
        <v>133.65932731365984</v>
      </c>
      <c r="AS1559" s="71">
        <v>4.7263917929215804</v>
      </c>
      <c r="AT1559" s="71">
        <v>63.638054288203527</v>
      </c>
      <c r="AU1559" s="71">
        <v>70.972303954795748</v>
      </c>
      <c r="AV1559" s="72">
        <v>83.432768776258996</v>
      </c>
      <c r="AW1559" s="73">
        <v>73475.149999999965</v>
      </c>
      <c r="AX1559" s="73">
        <v>-10402.520000000019</v>
      </c>
      <c r="AY1559" s="73">
        <v>3428.259999999922</v>
      </c>
      <c r="AZ1559" s="73">
        <v>78067.399999999994</v>
      </c>
      <c r="BA1559" s="73">
        <v>76252.539999999921</v>
      </c>
      <c r="BB1559" s="73">
        <v>79264.640000000072</v>
      </c>
      <c r="BC1559" s="73">
        <v>25800.710000000021</v>
      </c>
      <c r="BD1559" s="73">
        <v>73760.030000000028</v>
      </c>
      <c r="BE1559" s="73">
        <v>295799.84000000003</v>
      </c>
      <c r="BF1559" s="73">
        <v>13456.709999999846</v>
      </c>
      <c r="BG1559" s="73">
        <v>132736.32999999999</v>
      </c>
      <c r="BH1559" s="73">
        <v>153444.29999999987</v>
      </c>
      <c r="BI1559" s="73">
        <v>124220.73000000001</v>
      </c>
      <c r="BJ1559" s="71">
        <v>24.512741774558855</v>
      </c>
      <c r="BK1559" s="71">
        <v>21.165100570805336</v>
      </c>
      <c r="BL1559" s="71">
        <v>21.464934992019217</v>
      </c>
      <c r="BM1559" s="71">
        <v>18.999674965820539</v>
      </c>
      <c r="BN1559" s="71">
        <v>7.8201520103235698</v>
      </c>
      <c r="BO1559" s="71">
        <v>14.26510386992928</v>
      </c>
      <c r="BP1559" s="71">
        <v>25.802274892120263</v>
      </c>
      <c r="BQ1559" s="71">
        <v>26.098227099482706</v>
      </c>
      <c r="BR1559" s="72">
        <v>22.397514734269375</v>
      </c>
      <c r="BS1559" s="72">
        <v>21.639153566491267</v>
      </c>
      <c r="BT1559" s="71">
        <v>23.140869390947419</v>
      </c>
      <c r="BU1559" s="71">
        <v>22.551299966424029</v>
      </c>
      <c r="BV1559" s="71">
        <v>20.389942193011798</v>
      </c>
      <c r="BW1559" s="71">
        <v>21.655397867212415</v>
      </c>
      <c r="BX1559" s="75">
        <v>11213</v>
      </c>
      <c r="BY1559" s="75">
        <v>9810</v>
      </c>
      <c r="BZ1559" s="75">
        <v>8763</v>
      </c>
      <c r="CA1559" s="75">
        <v>10484</v>
      </c>
      <c r="CB1559" s="75">
        <v>10932</v>
      </c>
      <c r="CC1559" s="75">
        <v>11517</v>
      </c>
      <c r="CD1559" s="75">
        <v>9283</v>
      </c>
      <c r="CE1559" s="75">
        <v>9481</v>
      </c>
      <c r="CF1559" s="75">
        <v>13679</v>
      </c>
      <c r="CG1559" s="75">
        <v>10318</v>
      </c>
      <c r="CH1559" s="75">
        <v>11763</v>
      </c>
      <c r="CI1559" s="75">
        <v>13471</v>
      </c>
      <c r="CJ1559" s="75">
        <v>8700</v>
      </c>
      <c r="CK1559" s="75">
        <v>76695</v>
      </c>
      <c r="CL1559" s="73">
        <v>364938.81000000011</v>
      </c>
      <c r="CM1559" s="73">
        <v>430962.09999999992</v>
      </c>
      <c r="CN1559" s="73">
        <v>452655.75</v>
      </c>
      <c r="CO1559" s="73">
        <v>404769.5400000001</v>
      </c>
      <c r="CP1559" s="73">
        <v>485485.0400000001</v>
      </c>
      <c r="CQ1559" s="73">
        <v>359635.02000000008</v>
      </c>
      <c r="CR1559" s="73">
        <v>435996.20000000007</v>
      </c>
      <c r="CS1559" s="73">
        <v>528546.82000000018</v>
      </c>
      <c r="CT1559" s="73">
        <v>355493.88000000006</v>
      </c>
      <c r="CU1559" s="73">
        <v>405579.35</v>
      </c>
      <c r="CV1559" s="73">
        <v>356780.22000000003</v>
      </c>
      <c r="CW1559" s="73">
        <v>372311.31000000011</v>
      </c>
      <c r="CX1559" s="73">
        <v>426257.17</v>
      </c>
      <c r="CY1559" s="77"/>
      <c r="CZ1559" s="4">
        <v>5455</v>
      </c>
      <c r="DA1559" s="76" t="str">
        <f t="shared" si="54"/>
        <v>5455</v>
      </c>
      <c r="DB1559" s="71">
        <v>0.11426456252219494</v>
      </c>
      <c r="DC1559" s="71">
        <v>0.20218380053780047</v>
      </c>
      <c r="DD1559" s="71">
        <v>0.21289352044346369</v>
      </c>
      <c r="DE1559" s="71">
        <v>0.26943295475740553</v>
      </c>
      <c r="DF1559" s="71">
        <v>0.36413939811719631</v>
      </c>
      <c r="DG1559" s="71">
        <v>3.4431892478616416E-2</v>
      </c>
      <c r="DH1559" s="71">
        <v>5.635818057969684E-2</v>
      </c>
      <c r="DI1559" s="71">
        <v>0</v>
      </c>
      <c r="DJ1559" s="71">
        <v>1.1464670993005658E-2</v>
      </c>
      <c r="DK1559" s="71">
        <v>7.8616484151326112E-3</v>
      </c>
      <c r="DL1559" s="71">
        <v>0</v>
      </c>
      <c r="DM1559" s="71">
        <v>1.2088787973789261E-2</v>
      </c>
      <c r="DN1559" s="71">
        <v>0</v>
      </c>
      <c r="DO1559" s="71">
        <v>1.1845832719142474E-2</v>
      </c>
      <c r="DQ1559" s="71"/>
      <c r="DR1559" s="71"/>
      <c r="DS1559" s="71"/>
      <c r="DT1559" s="71"/>
      <c r="DU1559" s="71"/>
      <c r="DV1559" s="71"/>
      <c r="DW1559" s="71"/>
      <c r="DX1559" s="71"/>
      <c r="DY1559" s="71"/>
      <c r="DZ1559" s="71"/>
      <c r="EA1559" s="71"/>
      <c r="EB1559" s="71"/>
      <c r="EC1559" s="71"/>
      <c r="ED1559" s="71"/>
    </row>
    <row r="1560" spans="1:134">
      <c r="A1560" s="4">
        <v>1546</v>
      </c>
      <c r="B1560" s="46" t="s">
        <v>11593</v>
      </c>
      <c r="C1560" s="65" t="str">
        <f t="shared" si="53"/>
        <v>1546</v>
      </c>
      <c r="D1560" s="69">
        <v>198141.90000000002</v>
      </c>
      <c r="E1560" s="68">
        <v>2039151.9999999993</v>
      </c>
      <c r="F1560" s="68">
        <v>63505.910000000033</v>
      </c>
      <c r="G1560" s="69">
        <v>778266.87999999942</v>
      </c>
      <c r="H1560" s="70">
        <v>132.67087309033315</v>
      </c>
      <c r="I1560" s="70">
        <v>61.723853161182475</v>
      </c>
      <c r="J1560" s="69">
        <v>250192.49999999994</v>
      </c>
      <c r="K1560" s="69">
        <v>229747.61999999997</v>
      </c>
      <c r="L1560" s="69">
        <v>233907.38000000003</v>
      </c>
      <c r="M1560" s="69">
        <v>278599.12999999995</v>
      </c>
      <c r="N1560" s="69">
        <v>449517.64999999991</v>
      </c>
      <c r="O1560" s="69">
        <v>432912.00999999995</v>
      </c>
      <c r="P1560" s="69">
        <v>239035.99999999991</v>
      </c>
      <c r="Q1560" s="69">
        <v>245032.42999999996</v>
      </c>
      <c r="R1560" s="69">
        <v>418501.7099999999</v>
      </c>
      <c r="S1560" s="69">
        <v>320609.28999999998</v>
      </c>
      <c r="T1560" s="69">
        <v>326440.03000000003</v>
      </c>
      <c r="U1560" s="69">
        <v>291390.6399999999</v>
      </c>
      <c r="V1560" s="69">
        <v>198141.90000000002</v>
      </c>
      <c r="W1560" s="70">
        <v>117.43156403579546</v>
      </c>
      <c r="X1560" s="70">
        <v>113.67903200571672</v>
      </c>
      <c r="Y1560" s="70">
        <v>111.12976095887429</v>
      </c>
      <c r="Z1560" s="71">
        <v>112.84608023237968</v>
      </c>
      <c r="AA1560" s="71">
        <v>132.11232966569423</v>
      </c>
      <c r="AB1560" s="71">
        <v>112.28686354765583</v>
      </c>
      <c r="AC1560" s="71">
        <v>124.80248934174955</v>
      </c>
      <c r="AD1560" s="71">
        <v>139.47346117239761</v>
      </c>
      <c r="AE1560" s="71">
        <v>143.02366429464109</v>
      </c>
      <c r="AF1560" s="71">
        <v>156.96551677677994</v>
      </c>
      <c r="AG1560" s="71">
        <v>125.00092284093975</v>
      </c>
      <c r="AH1560" s="71">
        <v>115.48437575604518</v>
      </c>
      <c r="AI1560" s="71">
        <v>124.26588799308082</v>
      </c>
      <c r="AJ1560" s="72">
        <v>-39.857904631777288</v>
      </c>
      <c r="AK1560" s="72">
        <v>-31.81322286337749</v>
      </c>
      <c r="AL1560" s="72">
        <v>-31.729546858438205</v>
      </c>
      <c r="AM1560" s="72">
        <v>-15.082553061682813</v>
      </c>
      <c r="AN1560" s="72">
        <v>2.5110457301036559</v>
      </c>
      <c r="AO1560" s="72">
        <v>-0.43493707140516147</v>
      </c>
      <c r="AP1560" s="72">
        <v>17.77675314842768</v>
      </c>
      <c r="AQ1560" s="72">
        <v>67.352639720447428</v>
      </c>
      <c r="AR1560" s="71">
        <v>164.61255032281011</v>
      </c>
      <c r="AS1560" s="71">
        <v>38.67747050799337</v>
      </c>
      <c r="AT1560" s="71">
        <v>65.157527502388788</v>
      </c>
      <c r="AU1560" s="71">
        <v>53.46471683322909</v>
      </c>
      <c r="AV1560" s="72">
        <v>47.168598827104134</v>
      </c>
      <c r="AW1560" s="73">
        <v>-165809.80000000005</v>
      </c>
      <c r="AX1560" s="73">
        <v>-107191.05000000008</v>
      </c>
      <c r="AY1560" s="73">
        <v>-108711.37999999998</v>
      </c>
      <c r="AZ1560" s="73">
        <v>-49483.190000000061</v>
      </c>
      <c r="BA1560" s="73">
        <v>11022.580000000016</v>
      </c>
      <c r="BB1560" s="73">
        <v>4945.4000000000233</v>
      </c>
      <c r="BC1560" s="73">
        <v>36079.139999999868</v>
      </c>
      <c r="BD1560" s="73">
        <v>98615.599999999948</v>
      </c>
      <c r="BE1560" s="73">
        <v>260345.29999999987</v>
      </c>
      <c r="BF1560" s="73">
        <v>89418.679999999964</v>
      </c>
      <c r="BG1560" s="73">
        <v>128786.29000000001</v>
      </c>
      <c r="BH1560" s="73">
        <v>101515.95999999988</v>
      </c>
      <c r="BI1560" s="73">
        <v>63505.910000000033</v>
      </c>
      <c r="BJ1560" s="71">
        <v>7.9734155381359484</v>
      </c>
      <c r="BK1560" s="71">
        <v>8.798629290283122</v>
      </c>
      <c r="BL1560" s="71">
        <v>8.0152579233652457</v>
      </c>
      <c r="BM1560" s="71">
        <v>2.4729055917511582</v>
      </c>
      <c r="BN1560" s="71">
        <v>-0.79086956903244543</v>
      </c>
      <c r="BO1560" s="71">
        <v>-3.3040870839653778</v>
      </c>
      <c r="BP1560" s="71">
        <v>10.158474482908648</v>
      </c>
      <c r="BQ1560" s="71">
        <v>10.152323209154854</v>
      </c>
      <c r="BR1560" s="72">
        <v>5.5301863551073964</v>
      </c>
      <c r="BS1560" s="72">
        <v>7.428024640804221</v>
      </c>
      <c r="BT1560" s="71">
        <v>13.386138981323811</v>
      </c>
      <c r="BU1560" s="71">
        <v>12.794037123784696</v>
      </c>
      <c r="BV1560" s="71">
        <v>7.8442875572371342</v>
      </c>
      <c r="BW1560" s="71">
        <v>8.129602587084177</v>
      </c>
      <c r="BX1560" s="75">
        <v>4761</v>
      </c>
      <c r="BY1560" s="75">
        <v>4493</v>
      </c>
      <c r="BZ1560" s="75">
        <v>4424</v>
      </c>
      <c r="CA1560" s="75">
        <v>4661</v>
      </c>
      <c r="CB1560" s="75">
        <v>7499</v>
      </c>
      <c r="CC1560" s="75">
        <v>8582</v>
      </c>
      <c r="CD1560" s="75">
        <v>5119</v>
      </c>
      <c r="CE1560" s="75">
        <v>4746</v>
      </c>
      <c r="CF1560" s="75">
        <v>7680</v>
      </c>
      <c r="CG1560" s="75">
        <v>5958</v>
      </c>
      <c r="CH1560" s="75">
        <v>6275</v>
      </c>
      <c r="CI1560" s="75">
        <v>6267</v>
      </c>
      <c r="CJ1560" s="75">
        <v>3443</v>
      </c>
      <c r="CK1560" s="75">
        <v>39488</v>
      </c>
      <c r="CL1560" s="73">
        <v>701043.22999999986</v>
      </c>
      <c r="CM1560" s="73">
        <v>782830.27999999991</v>
      </c>
      <c r="CN1560" s="73">
        <v>868499.3600000001</v>
      </c>
      <c r="CO1560" s="73">
        <v>917556.71000000008</v>
      </c>
      <c r="CP1560" s="73">
        <v>906497.3600000001</v>
      </c>
      <c r="CQ1560" s="73">
        <v>695456.83999999985</v>
      </c>
      <c r="CR1560" s="73">
        <v>658872.80999999982</v>
      </c>
      <c r="CS1560" s="73">
        <v>844096.78</v>
      </c>
      <c r="CT1560" s="73">
        <v>703491.45000000007</v>
      </c>
      <c r="CU1560" s="73">
        <v>646534.78</v>
      </c>
      <c r="CV1560" s="73">
        <v>698378.78</v>
      </c>
      <c r="CW1560" s="73">
        <v>707613.37000000023</v>
      </c>
      <c r="CX1560" s="73">
        <v>714293.72000000009</v>
      </c>
      <c r="CY1560" s="77"/>
      <c r="CZ1560" s="4">
        <v>1546</v>
      </c>
      <c r="DA1560" s="76" t="str">
        <f t="shared" si="54"/>
        <v>1546</v>
      </c>
      <c r="DB1560" s="72">
        <v>8.8664810940913377</v>
      </c>
      <c r="DC1560" s="72">
        <v>5.8802797925973804</v>
      </c>
      <c r="DD1560" s="72">
        <v>2.3575467679847644</v>
      </c>
      <c r="DE1560" s="72">
        <v>1.9062206781937208</v>
      </c>
      <c r="DF1560" s="72">
        <v>1.2438748931542469</v>
      </c>
      <c r="DG1560" s="71">
        <v>1.5533004942221522</v>
      </c>
      <c r="DH1560" s="71">
        <v>0.63162591283668001</v>
      </c>
      <c r="DI1560" s="71">
        <v>1.1611355943812267</v>
      </c>
      <c r="DJ1560" s="72">
        <v>1.419975674018696</v>
      </c>
      <c r="DK1560" s="72">
        <v>0.58585344827613173</v>
      </c>
      <c r="DL1560" s="72">
        <v>0.94131670073331708</v>
      </c>
      <c r="DM1560" s="72">
        <v>0.26930524336616335</v>
      </c>
      <c r="DN1560" s="72">
        <v>0.27307340349200859</v>
      </c>
      <c r="DO1560" s="72">
        <v>0.81095489462151071</v>
      </c>
      <c r="DQ1560" s="71"/>
      <c r="DR1560" s="71"/>
      <c r="DS1560" s="71"/>
      <c r="DT1560" s="71"/>
      <c r="DU1560" s="71"/>
      <c r="DV1560" s="71"/>
      <c r="DW1560" s="71"/>
      <c r="DX1560" s="71"/>
      <c r="DY1560" s="71"/>
      <c r="DZ1560" s="71"/>
      <c r="EA1560" s="71"/>
      <c r="EB1560" s="71"/>
      <c r="EC1560" s="71"/>
      <c r="ED1560" s="71"/>
    </row>
    <row r="1561" spans="1:134">
      <c r="A1561" s="4">
        <v>1545</v>
      </c>
      <c r="B1561" s="46" t="s">
        <v>11599</v>
      </c>
      <c r="C1561" s="65" t="str">
        <f t="shared" si="53"/>
        <v>1545</v>
      </c>
      <c r="D1561" s="69">
        <v>264032.06999999995</v>
      </c>
      <c r="E1561" s="68">
        <v>2784283.45</v>
      </c>
      <c r="F1561" s="68">
        <v>75642.749999999971</v>
      </c>
      <c r="G1561" s="69">
        <v>450226.85000000009</v>
      </c>
      <c r="H1561" s="70">
        <v>99.053967124220193</v>
      </c>
      <c r="I1561" s="70">
        <v>19.289457247951923</v>
      </c>
      <c r="J1561" s="69">
        <v>346661.32999999996</v>
      </c>
      <c r="K1561" s="69">
        <v>341826.7099999999</v>
      </c>
      <c r="L1561" s="69">
        <v>327229.75</v>
      </c>
      <c r="M1561" s="69">
        <v>353268.47</v>
      </c>
      <c r="N1561" s="69">
        <v>494893.9099999998</v>
      </c>
      <c r="O1561" s="69">
        <v>544783.85</v>
      </c>
      <c r="P1561" s="69">
        <v>351570.41000000003</v>
      </c>
      <c r="Q1561" s="69">
        <v>364598.46999999986</v>
      </c>
      <c r="R1561" s="69">
        <v>506346.39999999991</v>
      </c>
      <c r="S1561" s="69">
        <v>379744.90999999992</v>
      </c>
      <c r="T1561" s="69">
        <v>454431.42000000004</v>
      </c>
      <c r="U1561" s="69">
        <v>463559.77</v>
      </c>
      <c r="V1561" s="69">
        <v>264032.06999999995</v>
      </c>
      <c r="W1561" s="70">
        <v>98.548581626232419</v>
      </c>
      <c r="X1561" s="70">
        <v>96.700122049328598</v>
      </c>
      <c r="Y1561" s="70">
        <v>104.33053612312948</v>
      </c>
      <c r="Z1561" s="71">
        <v>90.948784470165322</v>
      </c>
      <c r="AA1561" s="71">
        <v>108.76029605835504</v>
      </c>
      <c r="AB1561" s="71">
        <v>92.708968184385014</v>
      </c>
      <c r="AC1561" s="71">
        <v>91.305418960816425</v>
      </c>
      <c r="AD1561" s="71">
        <v>92.396670647621491</v>
      </c>
      <c r="AE1561" s="71">
        <v>96.809108933335835</v>
      </c>
      <c r="AF1561" s="71">
        <v>102.48341186254196</v>
      </c>
      <c r="AG1561" s="71">
        <v>97.525776025195583</v>
      </c>
      <c r="AH1561" s="71">
        <v>103.88877113482633</v>
      </c>
      <c r="AI1561" s="71">
        <v>117.09863341072034</v>
      </c>
      <c r="AJ1561" s="72">
        <v>-11.692663218415856</v>
      </c>
      <c r="AK1561" s="72">
        <v>-22.778504625224205</v>
      </c>
      <c r="AL1561" s="72">
        <v>-18.592928582760358</v>
      </c>
      <c r="AM1561" s="72">
        <v>-23.361291928510031</v>
      </c>
      <c r="AN1561" s="72">
        <v>-8.52875179652467</v>
      </c>
      <c r="AO1561" s="72">
        <v>-10.52398987327534</v>
      </c>
      <c r="AP1561" s="72">
        <v>-7.6856485341486707</v>
      </c>
      <c r="AQ1561" s="72">
        <v>17.529377068155782</v>
      </c>
      <c r="AR1561" s="71">
        <v>48.717653203181023</v>
      </c>
      <c r="AS1561" s="71">
        <v>-6.1190646243241336</v>
      </c>
      <c r="AT1561" s="71">
        <v>26.081896682197335</v>
      </c>
      <c r="AU1561" s="71">
        <v>32.744920097432214</v>
      </c>
      <c r="AV1561" s="72">
        <v>40.152355770486345</v>
      </c>
      <c r="AW1561" s="73">
        <v>-45900.989999999991</v>
      </c>
      <c r="AX1561" s="73">
        <v>-100830.75</v>
      </c>
      <c r="AY1561" s="73">
        <v>-74737.479999999981</v>
      </c>
      <c r="AZ1561" s="73">
        <v>-107684.59000000008</v>
      </c>
      <c r="BA1561" s="73">
        <v>-46115.290000000154</v>
      </c>
      <c r="BB1561" s="73">
        <v>-58004.810000000172</v>
      </c>
      <c r="BC1561" s="73">
        <v>-29270.059999999998</v>
      </c>
      <c r="BD1561" s="73">
        <v>54379.460000000021</v>
      </c>
      <c r="BE1561" s="73">
        <v>165871.41999999998</v>
      </c>
      <c r="BF1561" s="73">
        <v>-24751.390000000014</v>
      </c>
      <c r="BG1561" s="73">
        <v>94005.830000000075</v>
      </c>
      <c r="BH1561" s="73">
        <v>114348.83999999997</v>
      </c>
      <c r="BI1561" s="73">
        <v>75642.749999999971</v>
      </c>
      <c r="BJ1561" s="71">
        <v>22.137739251288753</v>
      </c>
      <c r="BK1561" s="71">
        <v>17.545756564106281</v>
      </c>
      <c r="BL1561" s="71">
        <v>16.697364262233926</v>
      </c>
      <c r="BM1561" s="71">
        <v>16.413613333165422</v>
      </c>
      <c r="BN1561" s="71">
        <v>6.9467193850461086</v>
      </c>
      <c r="BO1561" s="71">
        <v>13.401811187988308</v>
      </c>
      <c r="BP1561" s="71">
        <v>23.669210583302554</v>
      </c>
      <c r="BQ1561" s="71">
        <v>22.22818720945698</v>
      </c>
      <c r="BR1561" s="72">
        <v>15.697849770499998</v>
      </c>
      <c r="BS1561" s="72">
        <v>17.454760672452732</v>
      </c>
      <c r="BT1561" s="71">
        <v>18.499601832669342</v>
      </c>
      <c r="BU1561" s="71">
        <v>18.439531177361413</v>
      </c>
      <c r="BV1561" s="71">
        <v>17.819406415786727</v>
      </c>
      <c r="BW1561" s="71">
        <v>17.603074363589581</v>
      </c>
      <c r="BX1561" s="75">
        <v>5805</v>
      </c>
      <c r="BY1561" s="75">
        <v>5585</v>
      </c>
      <c r="BZ1561" s="75">
        <v>5586</v>
      </c>
      <c r="CA1561" s="75">
        <v>5227</v>
      </c>
      <c r="CB1561" s="75">
        <v>6686</v>
      </c>
      <c r="CC1561" s="75">
        <v>8291</v>
      </c>
      <c r="CD1561" s="75">
        <v>5596</v>
      </c>
      <c r="CE1561" s="75">
        <v>6056</v>
      </c>
      <c r="CF1561" s="75">
        <v>8019</v>
      </c>
      <c r="CG1561" s="75">
        <v>6371</v>
      </c>
      <c r="CH1561" s="75">
        <v>7424</v>
      </c>
      <c r="CI1561" s="75">
        <v>7157</v>
      </c>
      <c r="CJ1561" s="75">
        <v>4010</v>
      </c>
      <c r="CK1561" s="75">
        <v>44633</v>
      </c>
      <c r="CL1561" s="73">
        <v>609927.43999999983</v>
      </c>
      <c r="CM1561" s="73">
        <v>620950.34000000008</v>
      </c>
      <c r="CN1561" s="73">
        <v>752256.84</v>
      </c>
      <c r="CO1561" s="73">
        <v>751960.13000000024</v>
      </c>
      <c r="CP1561" s="73">
        <v>830254.6399999999</v>
      </c>
      <c r="CQ1561" s="73">
        <v>676321.28000000014</v>
      </c>
      <c r="CR1561" s="73">
        <v>760409.8600000001</v>
      </c>
      <c r="CS1561" s="73">
        <v>916379.64000000013</v>
      </c>
      <c r="CT1561" s="73">
        <v>774446.02</v>
      </c>
      <c r="CU1561" s="73">
        <v>669522.38000000024</v>
      </c>
      <c r="CV1561" s="73">
        <v>741385.30999999982</v>
      </c>
      <c r="CW1561" s="73">
        <v>714496.12000000011</v>
      </c>
      <c r="CX1561" s="73">
        <v>686515.66</v>
      </c>
      <c r="CY1561" s="77"/>
      <c r="CZ1561" s="4">
        <v>1545</v>
      </c>
      <c r="DA1561" s="76" t="str">
        <f t="shared" si="54"/>
        <v>1545</v>
      </c>
      <c r="DB1561" s="71">
        <v>1.2087870286447548</v>
      </c>
      <c r="DC1561" s="71">
        <v>1.3347216897385887</v>
      </c>
      <c r="DD1561" s="71">
        <v>0.86564784519218474</v>
      </c>
      <c r="DE1561" s="71">
        <v>0.84860568010697401</v>
      </c>
      <c r="DF1561" s="71">
        <v>1.69890558992756</v>
      </c>
      <c r="DG1561" s="71">
        <v>0.51317004715640724</v>
      </c>
      <c r="DH1561" s="71">
        <v>0.43395381318069842</v>
      </c>
      <c r="DI1561" s="71">
        <v>0.58567311542421474</v>
      </c>
      <c r="DJ1561" s="71">
        <v>0.48114928909952331</v>
      </c>
      <c r="DK1561" s="71">
        <v>0.37721641708081272</v>
      </c>
      <c r="DL1561" s="71">
        <v>0.16394815715002187</v>
      </c>
      <c r="DM1561" s="71">
        <v>0.6234301799052947</v>
      </c>
      <c r="DN1561" s="71">
        <v>0.29158830261567814</v>
      </c>
      <c r="DO1561" s="71">
        <v>0.42855163822011116</v>
      </c>
      <c r="DQ1561" s="71"/>
      <c r="DR1561" s="71"/>
      <c r="DS1561" s="71"/>
      <c r="DT1561" s="71"/>
      <c r="DU1561" s="71"/>
      <c r="DV1561" s="71"/>
      <c r="DW1561" s="71"/>
      <c r="DX1561" s="71"/>
      <c r="DY1561" s="71"/>
      <c r="DZ1561" s="71"/>
      <c r="EA1561" s="71"/>
      <c r="EB1561" s="71"/>
      <c r="EC1561" s="71"/>
      <c r="ED1561" s="71"/>
    </row>
    <row r="1562" spans="1:134">
      <c r="A1562" s="4">
        <v>5438</v>
      </c>
      <c r="B1562" s="46" t="s">
        <v>11605</v>
      </c>
      <c r="C1562" s="65" t="str">
        <f t="shared" si="53"/>
        <v>5438</v>
      </c>
      <c r="D1562" s="69">
        <v>176564.97</v>
      </c>
      <c r="E1562" s="68">
        <v>1856975.6299999997</v>
      </c>
      <c r="F1562" s="68">
        <v>63942.570000000036</v>
      </c>
      <c r="G1562" s="69">
        <v>321524.1799999997</v>
      </c>
      <c r="H1562" s="70">
        <v>98.984111505814397</v>
      </c>
      <c r="I1562" s="70">
        <v>20.940042096414047</v>
      </c>
      <c r="J1562" s="69">
        <v>234390.49999999997</v>
      </c>
      <c r="K1562" s="69">
        <v>219069.85999999996</v>
      </c>
      <c r="L1562" s="69">
        <v>211635.62999999998</v>
      </c>
      <c r="M1562" s="69">
        <v>268686.39999999997</v>
      </c>
      <c r="N1562" s="69">
        <v>363044.08999999997</v>
      </c>
      <c r="O1562" s="69">
        <v>342353.42</v>
      </c>
      <c r="P1562" s="69">
        <v>232998.66999999998</v>
      </c>
      <c r="Q1562" s="69">
        <v>231234.43999999997</v>
      </c>
      <c r="R1562" s="69">
        <v>346388.17</v>
      </c>
      <c r="S1562" s="69">
        <v>264703.23000000004</v>
      </c>
      <c r="T1562" s="69">
        <v>310666.09999999992</v>
      </c>
      <c r="U1562" s="69">
        <v>294420.04999999993</v>
      </c>
      <c r="V1562" s="69">
        <v>176564.97</v>
      </c>
      <c r="W1562" s="70">
        <v>96.175140585011533</v>
      </c>
      <c r="X1562" s="70">
        <v>87.499374169582694</v>
      </c>
      <c r="Y1562" s="70">
        <v>97.136983875680443</v>
      </c>
      <c r="Z1562" s="71">
        <v>110.47142846963864</v>
      </c>
      <c r="AA1562" s="71">
        <v>100.80057281978992</v>
      </c>
      <c r="AB1562" s="71">
        <v>95.561164738140093</v>
      </c>
      <c r="AC1562" s="71">
        <v>88.160695298692062</v>
      </c>
      <c r="AD1562" s="71">
        <v>82.046737946005109</v>
      </c>
      <c r="AE1562" s="71">
        <v>91.043137057084664</v>
      </c>
      <c r="AF1562" s="71">
        <v>113.16606888464101</v>
      </c>
      <c r="AG1562" s="71">
        <v>108.96441775179231</v>
      </c>
      <c r="AH1562" s="71">
        <v>100.15475918108268</v>
      </c>
      <c r="AI1562" s="71">
        <v>129.38287731476237</v>
      </c>
      <c r="AJ1562" s="72">
        <v>-18.375041697801109</v>
      </c>
      <c r="AK1562" s="72">
        <v>-30.804753517795792</v>
      </c>
      <c r="AL1562" s="72">
        <v>-27.086604222745713</v>
      </c>
      <c r="AM1562" s="72">
        <v>-23.141091664565593</v>
      </c>
      <c r="AN1562" s="72">
        <v>-22.501441447557035</v>
      </c>
      <c r="AO1562" s="72">
        <v>-15.008158117456583</v>
      </c>
      <c r="AP1562" s="72">
        <v>-10.585868526245601</v>
      </c>
      <c r="AQ1562" s="72">
        <v>5.5921531508444255</v>
      </c>
      <c r="AR1562" s="71">
        <v>44.193595171314428</v>
      </c>
      <c r="AS1562" s="71">
        <v>-0.23163918019676322</v>
      </c>
      <c r="AT1562" s="71">
        <v>39.496350203052884</v>
      </c>
      <c r="AU1562" s="71">
        <v>36.93362222623653</v>
      </c>
      <c r="AV1562" s="72">
        <v>56.776067638409458</v>
      </c>
      <c r="AW1562" s="73">
        <v>-52764.929999999964</v>
      </c>
      <c r="AX1562" s="73">
        <v>-97526.830000000045</v>
      </c>
      <c r="AY1562" s="73">
        <v>-78620.540000000066</v>
      </c>
      <c r="AZ1562" s="73">
        <v>-80897.539999999979</v>
      </c>
      <c r="BA1562" s="73">
        <v>-105408.60999999999</v>
      </c>
      <c r="BB1562" s="73">
        <v>-51276.070000000007</v>
      </c>
      <c r="BC1562" s="73">
        <v>-27585.050000000047</v>
      </c>
      <c r="BD1562" s="73">
        <v>12246.159999999974</v>
      </c>
      <c r="BE1562" s="73">
        <v>106163.79000000004</v>
      </c>
      <c r="BF1562" s="73">
        <v>-614.5800000000163</v>
      </c>
      <c r="BG1562" s="73">
        <v>87960.559999999881</v>
      </c>
      <c r="BH1562" s="73">
        <v>79410.729999999981</v>
      </c>
      <c r="BI1562" s="73">
        <v>63942.570000000036</v>
      </c>
      <c r="BJ1562" s="71">
        <v>15.305329135645843</v>
      </c>
      <c r="BK1562" s="71">
        <v>11.060772548074778</v>
      </c>
      <c r="BL1562" s="71">
        <v>16.050431767880628</v>
      </c>
      <c r="BM1562" s="71">
        <v>14.342717327542225</v>
      </c>
      <c r="BN1562" s="71">
        <v>4.4805298812542471</v>
      </c>
      <c r="BO1562" s="71">
        <v>10.74910858616806</v>
      </c>
      <c r="BP1562" s="71">
        <v>20.81430567623989</v>
      </c>
      <c r="BQ1562" s="71">
        <v>18.269676086701455</v>
      </c>
      <c r="BR1562" s="72">
        <v>13.466625988200107</v>
      </c>
      <c r="BS1562" s="72">
        <v>12.005895566989205</v>
      </c>
      <c r="BT1562" s="71">
        <v>14.997121087371159</v>
      </c>
      <c r="BU1562" s="71">
        <v>15.516979270646814</v>
      </c>
      <c r="BV1562" s="71">
        <v>16.314865246458172</v>
      </c>
      <c r="BW1562" s="71">
        <v>14.326651426687686</v>
      </c>
      <c r="BX1562" s="75">
        <v>4617</v>
      </c>
      <c r="BY1562" s="75">
        <v>4350</v>
      </c>
      <c r="BZ1562" s="75">
        <v>4082</v>
      </c>
      <c r="CA1562" s="75">
        <v>5077</v>
      </c>
      <c r="CB1562" s="75">
        <v>6563</v>
      </c>
      <c r="CC1562" s="75">
        <v>7166</v>
      </c>
      <c r="CD1562" s="75">
        <v>4796</v>
      </c>
      <c r="CE1562" s="75">
        <v>4832</v>
      </c>
      <c r="CF1562" s="75">
        <v>7224</v>
      </c>
      <c r="CG1562" s="75">
        <v>5648</v>
      </c>
      <c r="CH1562" s="75">
        <v>6414</v>
      </c>
      <c r="CI1562" s="75">
        <v>6178</v>
      </c>
      <c r="CJ1562" s="75">
        <v>3703</v>
      </c>
      <c r="CK1562" s="75">
        <v>38795</v>
      </c>
      <c r="CL1562" s="73">
        <v>598166.28999999992</v>
      </c>
      <c r="CM1562" s="73">
        <v>568533.52000000014</v>
      </c>
      <c r="CN1562" s="73">
        <v>612138.77</v>
      </c>
      <c r="CO1562" s="73">
        <v>664215.32999999996</v>
      </c>
      <c r="CP1562" s="73">
        <v>616037.68000000005</v>
      </c>
      <c r="CQ1562" s="73">
        <v>530650.98999999987</v>
      </c>
      <c r="CR1562" s="73">
        <v>638752.97</v>
      </c>
      <c r="CS1562" s="73">
        <v>627645.38000000012</v>
      </c>
      <c r="CT1562" s="73">
        <v>585195.9</v>
      </c>
      <c r="CU1562" s="73">
        <v>545646.73</v>
      </c>
      <c r="CV1562" s="73">
        <v>490604.97</v>
      </c>
      <c r="CW1562" s="73">
        <v>477214.53999999992</v>
      </c>
      <c r="CX1562" s="73">
        <v>472762.18</v>
      </c>
      <c r="CY1562" s="77"/>
      <c r="CZ1562" s="4">
        <v>5438</v>
      </c>
      <c r="DA1562" s="76" t="str">
        <f t="shared" si="54"/>
        <v>5438</v>
      </c>
      <c r="DB1562" s="71">
        <v>4.3217454496644914</v>
      </c>
      <c r="DC1562" s="71">
        <v>1.6408667717282166</v>
      </c>
      <c r="DD1562" s="71">
        <v>0.70655704002622599</v>
      </c>
      <c r="DE1562" s="71">
        <v>0.42871667053163681</v>
      </c>
      <c r="DF1562" s="71">
        <v>0.98288989519208192</v>
      </c>
      <c r="DG1562" s="71">
        <v>0.4270201097029801</v>
      </c>
      <c r="DH1562" s="71">
        <v>0.6560912493112957</v>
      </c>
      <c r="DI1562" s="71">
        <v>0.24966974600412764</v>
      </c>
      <c r="DJ1562" s="71">
        <v>0.17331709882195068</v>
      </c>
      <c r="DK1562" s="71">
        <v>0.22277487732889598</v>
      </c>
      <c r="DL1562" s="71">
        <v>0.55863363707129143</v>
      </c>
      <c r="DM1562" s="71">
        <v>0.54002210290987485</v>
      </c>
      <c r="DN1562" s="72">
        <v>8.6057606193617978E-2</v>
      </c>
      <c r="DO1562" s="71">
        <v>0.36476446412058328</v>
      </c>
      <c r="DQ1562" s="71"/>
      <c r="DR1562" s="71"/>
      <c r="DS1562" s="71"/>
      <c r="DT1562" s="71"/>
      <c r="DU1562" s="71"/>
      <c r="DV1562" s="71"/>
      <c r="DW1562" s="71"/>
      <c r="DX1562" s="71"/>
      <c r="DY1562" s="71"/>
      <c r="DZ1562" s="71"/>
      <c r="EA1562" s="71"/>
      <c r="EB1562" s="71"/>
      <c r="EC1562" s="71"/>
      <c r="ED1562" s="71"/>
    </row>
    <row r="1563" spans="1:134">
      <c r="A1563" s="4">
        <v>1556</v>
      </c>
      <c r="B1563" s="46" t="s">
        <v>11612</v>
      </c>
      <c r="C1563" s="65" t="str">
        <f t="shared" si="53"/>
        <v>1556</v>
      </c>
      <c r="D1563" s="69">
        <v>210440.65</v>
      </c>
      <c r="E1563" s="68">
        <v>2507428.4100000006</v>
      </c>
      <c r="F1563" s="68">
        <v>29236.609999999986</v>
      </c>
      <c r="G1563" s="69">
        <v>619697.58000000054</v>
      </c>
      <c r="H1563" s="70">
        <v>106.84271443864917</v>
      </c>
      <c r="I1563" s="70">
        <v>32.827645242198031</v>
      </c>
      <c r="J1563" s="69">
        <v>331665.87000000005</v>
      </c>
      <c r="K1563" s="69">
        <v>327061.06999999995</v>
      </c>
      <c r="L1563" s="69">
        <v>284503.65000000002</v>
      </c>
      <c r="M1563" s="69">
        <v>337230.45</v>
      </c>
      <c r="N1563" s="69">
        <v>526109.49</v>
      </c>
      <c r="O1563" s="69">
        <v>525930.16</v>
      </c>
      <c r="P1563" s="69">
        <v>336460.44</v>
      </c>
      <c r="Q1563" s="69">
        <v>323774.98</v>
      </c>
      <c r="R1563" s="69">
        <v>542423.11</v>
      </c>
      <c r="S1563" s="69">
        <v>335739.31</v>
      </c>
      <c r="T1563" s="69">
        <v>424276.42999999993</v>
      </c>
      <c r="U1563" s="69">
        <v>334313.49</v>
      </c>
      <c r="V1563" s="69">
        <v>210440.65</v>
      </c>
      <c r="W1563" s="70">
        <v>106.88370986836031</v>
      </c>
      <c r="X1563" s="70">
        <v>83.989596099524206</v>
      </c>
      <c r="Y1563" s="70">
        <v>105.85941261542247</v>
      </c>
      <c r="Z1563" s="71">
        <v>100.59247945759371</v>
      </c>
      <c r="AA1563" s="71">
        <v>96.173751263902901</v>
      </c>
      <c r="AB1563" s="71">
        <v>112.78886791604721</v>
      </c>
      <c r="AC1563" s="71">
        <v>102.36911411945502</v>
      </c>
      <c r="AD1563" s="71">
        <v>108.37387031801966</v>
      </c>
      <c r="AE1563" s="71">
        <v>119.89742319452728</v>
      </c>
      <c r="AF1563" s="71">
        <v>108.81587737823617</v>
      </c>
      <c r="AG1563" s="71">
        <v>119.97784921285069</v>
      </c>
      <c r="AH1563" s="71">
        <v>83.800033434939337</v>
      </c>
      <c r="AI1563" s="71">
        <v>102.20835019437253</v>
      </c>
      <c r="AJ1563" s="72">
        <v>-13.771520307856644</v>
      </c>
      <c r="AK1563" s="72">
        <v>7.5329855022297609</v>
      </c>
      <c r="AL1563" s="72">
        <v>-16.789550399089137</v>
      </c>
      <c r="AM1563" s="72">
        <v>-32.61781526400361</v>
      </c>
      <c r="AN1563" s="72">
        <v>-27.140060769992836</v>
      </c>
      <c r="AO1563" s="72">
        <v>-2.7716801219752396</v>
      </c>
      <c r="AP1563" s="72">
        <v>6.6144472241749241</v>
      </c>
      <c r="AQ1563" s="72">
        <v>41.359120603230082</v>
      </c>
      <c r="AR1563" s="71">
        <v>101.46552870729906</v>
      </c>
      <c r="AS1563" s="71">
        <v>-4.2674659696717026</v>
      </c>
      <c r="AT1563" s="71">
        <v>53.683358688451399</v>
      </c>
      <c r="AU1563" s="71">
        <v>25.738335955064294</v>
      </c>
      <c r="AV1563" s="72">
        <v>16.134634746554212</v>
      </c>
      <c r="AW1563" s="73">
        <v>-52970.239999999991</v>
      </c>
      <c r="AX1563" s="73">
        <v>22911.539999999921</v>
      </c>
      <c r="AY1563" s="73">
        <v>-57404.909999999916</v>
      </c>
      <c r="AZ1563" s="73">
        <v>-163243.75</v>
      </c>
      <c r="BA1563" s="73">
        <v>-195973.85999999987</v>
      </c>
      <c r="BB1563" s="73">
        <v>-9481.4400000000605</v>
      </c>
      <c r="BC1563" s="73">
        <v>20874.27999999997</v>
      </c>
      <c r="BD1563" s="73">
        <v>94730.700000000012</v>
      </c>
      <c r="BE1563" s="73">
        <v>273184.44000000012</v>
      </c>
      <c r="BF1563" s="73">
        <v>-14966.239999999991</v>
      </c>
      <c r="BG1563" s="73">
        <v>148204.61999999994</v>
      </c>
      <c r="BH1563" s="73">
        <v>68433.169999999984</v>
      </c>
      <c r="BI1563" s="73">
        <v>29236.609999999986</v>
      </c>
      <c r="BJ1563" s="71">
        <v>12.140314390128939</v>
      </c>
      <c r="BK1563" s="71">
        <v>5.9945864816873584</v>
      </c>
      <c r="BL1563" s="71">
        <v>6.7352248137667985</v>
      </c>
      <c r="BM1563" s="71">
        <v>9.876132134528131</v>
      </c>
      <c r="BN1563" s="71">
        <v>1.7066510973338307</v>
      </c>
      <c r="BO1563" s="71">
        <v>5.5724003461179024</v>
      </c>
      <c r="BP1563" s="71">
        <v>15.404615020217863</v>
      </c>
      <c r="BQ1563" s="71">
        <v>14.383939574876637</v>
      </c>
      <c r="BR1563" s="72">
        <v>13.495531651583509</v>
      </c>
      <c r="BS1563" s="72">
        <v>12.652112456942241</v>
      </c>
      <c r="BT1563" s="71">
        <v>15.015086297301874</v>
      </c>
      <c r="BU1563" s="71">
        <v>14.559628607445561</v>
      </c>
      <c r="BV1563" s="71">
        <v>14.062526915638269</v>
      </c>
      <c r="BW1563" s="71">
        <v>12.777721855857161</v>
      </c>
      <c r="BX1563" s="75">
        <v>3920</v>
      </c>
      <c r="BY1563" s="75">
        <v>3338</v>
      </c>
      <c r="BZ1563" s="75">
        <v>3456</v>
      </c>
      <c r="CA1563" s="75">
        <v>4024</v>
      </c>
      <c r="CB1563" s="75">
        <v>6342</v>
      </c>
      <c r="CC1563" s="75">
        <v>6992</v>
      </c>
      <c r="CD1563" s="75">
        <v>4273</v>
      </c>
      <c r="CE1563" s="75">
        <v>4425</v>
      </c>
      <c r="CF1563" s="75">
        <v>8818</v>
      </c>
      <c r="CG1563" s="75">
        <v>5757</v>
      </c>
      <c r="CH1563" s="75">
        <v>6521</v>
      </c>
      <c r="CI1563" s="75">
        <v>5514</v>
      </c>
      <c r="CJ1563" s="75">
        <v>2964</v>
      </c>
      <c r="CK1563" s="75">
        <v>38272</v>
      </c>
      <c r="CL1563" s="73">
        <v>829100.48000000021</v>
      </c>
      <c r="CM1563" s="73">
        <v>851825.0900000002</v>
      </c>
      <c r="CN1563" s="73">
        <v>879414.30999999982</v>
      </c>
      <c r="CO1563" s="73">
        <v>903987.08</v>
      </c>
      <c r="CP1563" s="73">
        <v>844221.8</v>
      </c>
      <c r="CQ1563" s="73">
        <v>703918.07999999996</v>
      </c>
      <c r="CR1563" s="73">
        <v>763916.82999999984</v>
      </c>
      <c r="CS1563" s="73">
        <v>839378.69000000006</v>
      </c>
      <c r="CT1563" s="73">
        <v>672048.92999999993</v>
      </c>
      <c r="CU1563" s="73">
        <v>650412.58999999985</v>
      </c>
      <c r="CV1563" s="73">
        <v>574487.06000000006</v>
      </c>
      <c r="CW1563" s="73">
        <v>644301.70999999985</v>
      </c>
      <c r="CX1563" s="73">
        <v>705614.2699999999</v>
      </c>
      <c r="CY1563" s="77"/>
      <c r="CZ1563" s="4">
        <v>1556</v>
      </c>
      <c r="DA1563" s="76" t="str">
        <f t="shared" si="54"/>
        <v>1556</v>
      </c>
      <c r="DB1563" s="71">
        <v>2.5646036323586068</v>
      </c>
      <c r="DC1563" s="71">
        <v>7.4077171022278083</v>
      </c>
      <c r="DD1563" s="71">
        <v>1.2407528962913295</v>
      </c>
      <c r="DE1563" s="71">
        <v>0.67849770763128447</v>
      </c>
      <c r="DF1563" s="71">
        <v>1.0326457732690826</v>
      </c>
      <c r="DG1563" s="71">
        <v>1.5439835251418235</v>
      </c>
      <c r="DH1563" s="71">
        <v>0.64175630657492333</v>
      </c>
      <c r="DI1563" s="71">
        <v>0.9873754832298034</v>
      </c>
      <c r="DJ1563" s="71">
        <v>0.74848253594330727</v>
      </c>
      <c r="DK1563" s="71">
        <v>0.96185795628207249</v>
      </c>
      <c r="DL1563" s="71">
        <v>0.42962513991899015</v>
      </c>
      <c r="DM1563" s="71">
        <v>0.86762293191325079</v>
      </c>
      <c r="DN1563" s="71">
        <v>0.13666768211723895</v>
      </c>
      <c r="DO1563" s="71">
        <v>0.70370664224285984</v>
      </c>
      <c r="DQ1563" s="71"/>
      <c r="DR1563" s="71"/>
      <c r="DS1563" s="71"/>
      <c r="DT1563" s="71"/>
      <c r="DU1563" s="71"/>
      <c r="DV1563" s="71"/>
      <c r="DW1563" s="71"/>
      <c r="DX1563" s="71"/>
      <c r="DY1563" s="71"/>
      <c r="DZ1563" s="71"/>
      <c r="EA1563" s="71"/>
      <c r="EB1563" s="71"/>
      <c r="EC1563" s="71"/>
      <c r="ED1563" s="71"/>
    </row>
    <row r="1564" spans="1:134">
      <c r="A1564" s="4">
        <v>1513</v>
      </c>
      <c r="B1564" s="46" t="s">
        <v>11618</v>
      </c>
      <c r="C1564" s="65" t="str">
        <f t="shared" si="53"/>
        <v>1513</v>
      </c>
      <c r="D1564" s="69">
        <v>330495.63</v>
      </c>
      <c r="E1564" s="68">
        <v>3556913.3400000003</v>
      </c>
      <c r="F1564" s="68">
        <v>-152190.34999999992</v>
      </c>
      <c r="G1564" s="69">
        <v>542962.87000000151</v>
      </c>
      <c r="H1564" s="70">
        <v>118.84423045766408</v>
      </c>
      <c r="I1564" s="70">
        <v>18.014989808376036</v>
      </c>
      <c r="J1564" s="69">
        <v>912724.6999999996</v>
      </c>
      <c r="K1564" s="69">
        <v>428311.75999999989</v>
      </c>
      <c r="L1564" s="69">
        <v>420909.2699999999</v>
      </c>
      <c r="M1564" s="69">
        <v>511825.38999999996</v>
      </c>
      <c r="N1564" s="69">
        <v>619738.06999999995</v>
      </c>
      <c r="O1564" s="69">
        <v>736758.05000000016</v>
      </c>
      <c r="P1564" s="69">
        <v>394200.93</v>
      </c>
      <c r="Q1564" s="69">
        <v>380200.02999999991</v>
      </c>
      <c r="R1564" s="69">
        <v>854994.04</v>
      </c>
      <c r="S1564" s="69">
        <v>437619.24999999988</v>
      </c>
      <c r="T1564" s="69">
        <v>480326.65</v>
      </c>
      <c r="U1564" s="69">
        <v>679076.80999999994</v>
      </c>
      <c r="V1564" s="69">
        <v>330495.63</v>
      </c>
      <c r="W1564" s="70">
        <v>250.84328070969488</v>
      </c>
      <c r="X1564" s="70">
        <v>116.01324629583027</v>
      </c>
      <c r="Y1564" s="70">
        <v>109.4693611564181</v>
      </c>
      <c r="Z1564" s="71">
        <v>110.66494296802483</v>
      </c>
      <c r="AA1564" s="71">
        <v>88.48897707467691</v>
      </c>
      <c r="AB1564" s="71">
        <v>92.390672371236064</v>
      </c>
      <c r="AC1564" s="71">
        <v>91.443713774604305</v>
      </c>
      <c r="AD1564" s="71">
        <v>88.825508889874428</v>
      </c>
      <c r="AE1564" s="71">
        <v>150.8520577064557</v>
      </c>
      <c r="AF1564" s="71">
        <v>116.36718821089282</v>
      </c>
      <c r="AG1564" s="71">
        <v>122.49569652221525</v>
      </c>
      <c r="AH1564" s="71">
        <v>137.9876491248661</v>
      </c>
      <c r="AI1564" s="71">
        <v>107.75351851922916</v>
      </c>
      <c r="AJ1564" s="72">
        <v>69.585466262964886</v>
      </c>
      <c r="AK1564" s="72">
        <v>-22.01162885211555</v>
      </c>
      <c r="AL1564" s="72">
        <v>-5.7408387442887232</v>
      </c>
      <c r="AM1564" s="72">
        <v>3.0506865839252217</v>
      </c>
      <c r="AN1564" s="72">
        <v>-21.222315832152038</v>
      </c>
      <c r="AO1564" s="72">
        <v>-14.810356338922471</v>
      </c>
      <c r="AP1564" s="72">
        <v>-7.0075211205307797</v>
      </c>
      <c r="AQ1564" s="72">
        <v>11.15462279234427</v>
      </c>
      <c r="AR1564" s="71">
        <v>168.48853685696588</v>
      </c>
      <c r="AS1564" s="71">
        <v>20.744528893838353</v>
      </c>
      <c r="AT1564" s="71">
        <v>59.041565986767267</v>
      </c>
      <c r="AU1564" s="71">
        <v>-13.207895991825247</v>
      </c>
      <c r="AV1564" s="72">
        <v>-31.529888230853508</v>
      </c>
      <c r="AW1564" s="73">
        <v>374515.42999999959</v>
      </c>
      <c r="AX1564" s="73">
        <v>-120887.76000000001</v>
      </c>
      <c r="AY1564" s="73">
        <v>-25635.410000000091</v>
      </c>
      <c r="AZ1564" s="73">
        <v>15151.950000000128</v>
      </c>
      <c r="BA1564" s="73">
        <v>-166954.35000000009</v>
      </c>
      <c r="BB1564" s="73">
        <v>-82518.079999999842</v>
      </c>
      <c r="BC1564" s="73">
        <v>-29705.319999999891</v>
      </c>
      <c r="BD1564" s="73">
        <v>38153.949999999953</v>
      </c>
      <c r="BE1564" s="73">
        <v>536546.91</v>
      </c>
      <c r="BF1564" s="73">
        <v>75185.229999999865</v>
      </c>
      <c r="BG1564" s="73">
        <v>178313.37000000005</v>
      </c>
      <c r="BH1564" s="73">
        <v>-103340.92000000004</v>
      </c>
      <c r="BI1564" s="73">
        <v>-152190.34999999992</v>
      </c>
      <c r="BJ1564" s="71">
        <v>12.109430367936284</v>
      </c>
      <c r="BK1564" s="71">
        <v>14.335937623988432</v>
      </c>
      <c r="BL1564" s="71">
        <v>11.294633640162541</v>
      </c>
      <c r="BM1564" s="71">
        <v>11.363853353160442</v>
      </c>
      <c r="BN1564" s="71">
        <v>3.0333821305356894</v>
      </c>
      <c r="BO1564" s="71">
        <v>11.551153436475408</v>
      </c>
      <c r="BP1564" s="71">
        <v>19.473819749699235</v>
      </c>
      <c r="BQ1564" s="71">
        <v>20.312560885488899</v>
      </c>
      <c r="BR1564" s="72">
        <v>16.213995582080415</v>
      </c>
      <c r="BS1564" s="72">
        <v>13.194249117011335</v>
      </c>
      <c r="BT1564" s="71">
        <v>16.768559381342492</v>
      </c>
      <c r="BU1564" s="71">
        <v>14.563949686787055</v>
      </c>
      <c r="BV1564" s="71">
        <v>11.622923681799</v>
      </c>
      <c r="BW1564" s="71">
        <v>14.604359687602862</v>
      </c>
      <c r="BX1564" s="75">
        <v>11283</v>
      </c>
      <c r="BY1564" s="75">
        <v>12420</v>
      </c>
      <c r="BZ1564" s="75">
        <v>10729</v>
      </c>
      <c r="CA1564" s="75">
        <v>11829</v>
      </c>
      <c r="CB1564" s="75">
        <v>14078</v>
      </c>
      <c r="CC1564" s="75">
        <v>15569</v>
      </c>
      <c r="CD1564" s="75">
        <v>10331</v>
      </c>
      <c r="CE1564" s="75">
        <v>9993</v>
      </c>
      <c r="CF1564" s="75">
        <v>15589</v>
      </c>
      <c r="CG1564" s="75">
        <v>11474</v>
      </c>
      <c r="CH1564" s="75">
        <v>10727</v>
      </c>
      <c r="CI1564" s="75">
        <v>13910</v>
      </c>
      <c r="CJ1564" s="75">
        <v>7623</v>
      </c>
      <c r="CK1564" s="75">
        <v>79647</v>
      </c>
      <c r="CL1564" s="73">
        <v>797632.8899999999</v>
      </c>
      <c r="CM1564" s="73">
        <v>781705.51999999955</v>
      </c>
      <c r="CN1564" s="73">
        <v>777376.28</v>
      </c>
      <c r="CO1564" s="73">
        <v>827829.45</v>
      </c>
      <c r="CP1564" s="73">
        <v>846156.85000000021</v>
      </c>
      <c r="CQ1564" s="73">
        <v>620792.99999999977</v>
      </c>
      <c r="CR1564" s="73">
        <v>593879.15</v>
      </c>
      <c r="CS1564" s="73">
        <v>829322.44</v>
      </c>
      <c r="CT1564" s="73">
        <v>647054.54999999993</v>
      </c>
      <c r="CU1564" s="73">
        <v>702703.7</v>
      </c>
      <c r="CV1564" s="73">
        <v>782027.14999999991</v>
      </c>
      <c r="CW1564" s="73">
        <v>670727.33000000007</v>
      </c>
      <c r="CX1564" s="73">
        <v>695584.33000000019</v>
      </c>
      <c r="CY1564" s="77"/>
      <c r="CZ1564" s="4">
        <v>1513</v>
      </c>
      <c r="DA1564" s="76" t="str">
        <f t="shared" si="54"/>
        <v>1513</v>
      </c>
      <c r="DB1564" s="71">
        <v>1.2437359203344887</v>
      </c>
      <c r="DC1564" s="71">
        <v>1.1322301197902105</v>
      </c>
      <c r="DD1564" s="71">
        <v>0.23615673729819306</v>
      </c>
      <c r="DE1564" s="71">
        <v>0.67654941977488769</v>
      </c>
      <c r="DF1564" s="71">
        <v>0.16164296403646491</v>
      </c>
      <c r="DG1564" s="71">
        <v>0.16435672114477753</v>
      </c>
      <c r="DH1564" s="71">
        <v>0.23599393014295211</v>
      </c>
      <c r="DI1564" s="71">
        <v>0.17901570503306416</v>
      </c>
      <c r="DJ1564" s="71">
        <v>9.8162025027609179E-2</v>
      </c>
      <c r="DK1564" s="71">
        <v>4.6517063413583012E-2</v>
      </c>
      <c r="DL1564" s="71">
        <v>5.1155216257257573E-2</v>
      </c>
      <c r="DM1564" s="71">
        <v>2.2111511466602955E-2</v>
      </c>
      <c r="DN1564" s="72">
        <v>0.10425590918777261</v>
      </c>
      <c r="DO1564" s="71">
        <v>9.5735850630467786E-2</v>
      </c>
      <c r="DQ1564" s="71"/>
      <c r="DR1564" s="71"/>
      <c r="DS1564" s="71"/>
      <c r="DT1564" s="71"/>
      <c r="DU1564" s="71"/>
      <c r="DV1564" s="71"/>
      <c r="DW1564" s="71"/>
      <c r="DX1564" s="71"/>
      <c r="DY1564" s="71"/>
      <c r="DZ1564" s="71"/>
      <c r="EA1564" s="71"/>
      <c r="EB1564" s="71"/>
      <c r="EC1564" s="71"/>
      <c r="ED1564" s="71"/>
    </row>
    <row r="1565" spans="1:134">
      <c r="A1565" s="4">
        <v>1563</v>
      </c>
      <c r="B1565" s="46" t="s">
        <v>11623</v>
      </c>
      <c r="C1565" s="65" t="str">
        <f t="shared" si="53"/>
        <v>1563</v>
      </c>
      <c r="D1565" s="69">
        <v>156247.19</v>
      </c>
      <c r="E1565" s="68">
        <v>1806063.6400000004</v>
      </c>
      <c r="F1565" s="68">
        <v>26853.67</v>
      </c>
      <c r="G1565" s="69">
        <v>167130.56000000099</v>
      </c>
      <c r="H1565" s="70">
        <v>87.173705595921092</v>
      </c>
      <c r="I1565" s="70">
        <v>10.197521914683726</v>
      </c>
      <c r="J1565" s="69">
        <v>241987.09000000003</v>
      </c>
      <c r="K1565" s="69">
        <v>204396.12999999995</v>
      </c>
      <c r="L1565" s="69">
        <v>184588.34999999998</v>
      </c>
      <c r="M1565" s="69">
        <v>263692.51999999996</v>
      </c>
      <c r="N1565" s="69">
        <v>295586</v>
      </c>
      <c r="O1565" s="69">
        <v>394072.6</v>
      </c>
      <c r="P1565" s="69">
        <v>223245.79000000004</v>
      </c>
      <c r="Q1565" s="69">
        <v>250993.34999999989</v>
      </c>
      <c r="R1565" s="69">
        <v>375565.71999999991</v>
      </c>
      <c r="S1565" s="69">
        <v>239720.99</v>
      </c>
      <c r="T1565" s="69">
        <v>286609.55000000005</v>
      </c>
      <c r="U1565" s="69">
        <v>273681.05</v>
      </c>
      <c r="V1565" s="69">
        <v>156247.19</v>
      </c>
      <c r="W1565" s="70">
        <v>90.909448145589337</v>
      </c>
      <c r="X1565" s="70">
        <v>87.848305624884318</v>
      </c>
      <c r="Y1565" s="70">
        <v>81.033804621180721</v>
      </c>
      <c r="Z1565" s="71">
        <v>88.594841388292139</v>
      </c>
      <c r="AA1565" s="71">
        <v>68.831967232345306</v>
      </c>
      <c r="AB1565" s="71">
        <v>111.61748892749608</v>
      </c>
      <c r="AC1565" s="71">
        <v>65.506985610354178</v>
      </c>
      <c r="AD1565" s="71">
        <v>100.98700798701252</v>
      </c>
      <c r="AE1565" s="71">
        <v>94.044636942485013</v>
      </c>
      <c r="AF1565" s="71">
        <v>75.53403598539164</v>
      </c>
      <c r="AG1565" s="71">
        <v>86.100617927089445</v>
      </c>
      <c r="AH1565" s="71">
        <v>99.016840855572426</v>
      </c>
      <c r="AI1565" s="71">
        <v>99.858247948788431</v>
      </c>
      <c r="AJ1565" s="72">
        <v>-34.96524714833599</v>
      </c>
      <c r="AK1565" s="72">
        <v>-36.58640579152059</v>
      </c>
      <c r="AL1565" s="72">
        <v>-38.059781049989219</v>
      </c>
      <c r="AM1565" s="72">
        <v>-39.365956401207427</v>
      </c>
      <c r="AN1565" s="72">
        <v>-50.965545094708176</v>
      </c>
      <c r="AO1565" s="72">
        <v>-30.339655883670545</v>
      </c>
      <c r="AP1565" s="72">
        <v>-37.841889281356259</v>
      </c>
      <c r="AQ1565" s="72">
        <v>23.31395025776488</v>
      </c>
      <c r="AR1565" s="71">
        <v>66.654317324316835</v>
      </c>
      <c r="AS1565" s="71">
        <v>-20.857315890849058</v>
      </c>
      <c r="AT1565" s="71">
        <v>27.108005608354091</v>
      </c>
      <c r="AU1565" s="71">
        <v>41.727934884114504</v>
      </c>
      <c r="AV1565" s="72">
        <v>20.753489046437569</v>
      </c>
      <c r="AW1565" s="73">
        <v>-130101.79999999999</v>
      </c>
      <c r="AX1565" s="73">
        <v>-117926.12999999995</v>
      </c>
      <c r="AY1565" s="73">
        <v>-113422.14000000001</v>
      </c>
      <c r="AZ1565" s="73">
        <v>-171199.34000000008</v>
      </c>
      <c r="BA1565" s="73">
        <v>-307176.07000000007</v>
      </c>
      <c r="BB1565" s="73">
        <v>-164325.63</v>
      </c>
      <c r="BC1565" s="73">
        <v>-135912.14999999997</v>
      </c>
      <c r="BD1565" s="73">
        <v>47453.239999999932</v>
      </c>
      <c r="BE1565" s="73">
        <v>150209.58999999994</v>
      </c>
      <c r="BF1565" s="73">
        <v>-63176.23000000004</v>
      </c>
      <c r="BG1565" s="73">
        <v>61124.500000000029</v>
      </c>
      <c r="BH1565" s="73">
        <v>80577.94</v>
      </c>
      <c r="BI1565" s="73">
        <v>26853.67</v>
      </c>
      <c r="BJ1565" s="71">
        <v>2.2819215788430385</v>
      </c>
      <c r="BK1565" s="71">
        <v>3.2867832774610193</v>
      </c>
      <c r="BL1565" s="71">
        <v>7.7688709556404056</v>
      </c>
      <c r="BM1565" s="71">
        <v>11.325480998030086</v>
      </c>
      <c r="BN1565" s="71">
        <v>-5.726621882655361</v>
      </c>
      <c r="BO1565" s="71">
        <v>3.741237250120574</v>
      </c>
      <c r="BP1565" s="71">
        <v>16.156154130204538</v>
      </c>
      <c r="BQ1565" s="71">
        <v>14.542994451974051</v>
      </c>
      <c r="BR1565" s="72">
        <v>10.355253513721145</v>
      </c>
      <c r="BS1565" s="72">
        <v>10.776939404775298</v>
      </c>
      <c r="BT1565" s="71">
        <v>8.8482248208090439</v>
      </c>
      <c r="BU1565" s="71">
        <v>9.5740340568641695</v>
      </c>
      <c r="BV1565" s="71">
        <v>11.269850965031344</v>
      </c>
      <c r="BW1565" s="71">
        <v>10.048951163600886</v>
      </c>
      <c r="BX1565" s="75">
        <v>5089</v>
      </c>
      <c r="BY1565" s="75">
        <v>4476</v>
      </c>
      <c r="BZ1565" s="75">
        <v>4154</v>
      </c>
      <c r="CA1565" s="75">
        <v>4938</v>
      </c>
      <c r="CB1565" s="75">
        <v>5991</v>
      </c>
      <c r="CC1565" s="75">
        <v>8119</v>
      </c>
      <c r="CD1565" s="75">
        <v>4970</v>
      </c>
      <c r="CE1565" s="75">
        <v>4854</v>
      </c>
      <c r="CF1565" s="75">
        <v>7645</v>
      </c>
      <c r="CG1565" s="75">
        <v>5098</v>
      </c>
      <c r="CH1565" s="75">
        <v>5357</v>
      </c>
      <c r="CI1565" s="75">
        <v>5542</v>
      </c>
      <c r="CJ1565" s="75">
        <v>3303</v>
      </c>
      <c r="CK1565" s="75">
        <v>36769</v>
      </c>
      <c r="CL1565" s="73">
        <v>744665.69000000006</v>
      </c>
      <c r="CM1565" s="73">
        <v>737322.54999999993</v>
      </c>
      <c r="CN1565" s="73">
        <v>733412.88</v>
      </c>
      <c r="CO1565" s="73">
        <v>787043.55999999971</v>
      </c>
      <c r="CP1565" s="73">
        <v>840547.74999999977</v>
      </c>
      <c r="CQ1565" s="73">
        <v>898868.67999999993</v>
      </c>
      <c r="CR1565" s="73">
        <v>867259.5199999999</v>
      </c>
      <c r="CS1565" s="73">
        <v>939607.09999999986</v>
      </c>
      <c r="CT1565" s="73">
        <v>885341.87999999977</v>
      </c>
      <c r="CU1565" s="73">
        <v>832394.76</v>
      </c>
      <c r="CV1565" s="73">
        <v>857129.26999999979</v>
      </c>
      <c r="CW1565" s="73">
        <v>891235.02999999991</v>
      </c>
      <c r="CX1565" s="73">
        <v>878724.46</v>
      </c>
      <c r="CY1565" s="77"/>
      <c r="CZ1565" s="4">
        <v>1563</v>
      </c>
      <c r="DA1565" s="76" t="str">
        <f t="shared" si="54"/>
        <v>1563</v>
      </c>
      <c r="DB1565" s="71">
        <v>1.3830461922688293</v>
      </c>
      <c r="DC1565" s="71">
        <v>2.9513118088298347</v>
      </c>
      <c r="DD1565" s="71">
        <v>0.38001669454787235</v>
      </c>
      <c r="DE1565" s="71">
        <v>0.30848538346205889</v>
      </c>
      <c r="DF1565" s="71">
        <v>0.24594698305791682</v>
      </c>
      <c r="DG1565" s="71">
        <v>0.35687924688204209</v>
      </c>
      <c r="DH1565" s="71">
        <v>0.13660367277412178</v>
      </c>
      <c r="DI1565" s="71">
        <v>0.59747604154529266</v>
      </c>
      <c r="DJ1565" s="71">
        <v>0.10505327735879609</v>
      </c>
      <c r="DK1565" s="71">
        <v>5.8509614309354731E-2</v>
      </c>
      <c r="DL1565" s="71">
        <v>4.7413234590328493E-2</v>
      </c>
      <c r="DM1565" s="71">
        <v>3.1687494570264554E-2</v>
      </c>
      <c r="DN1565" s="71">
        <v>0</v>
      </c>
      <c r="DO1565" s="71">
        <v>0.14131746207555707</v>
      </c>
      <c r="DQ1565" s="71"/>
      <c r="DR1565" s="71"/>
      <c r="DS1565" s="71"/>
      <c r="DT1565" s="71"/>
      <c r="DU1565" s="71"/>
      <c r="DV1565" s="71"/>
      <c r="DW1565" s="71"/>
      <c r="DX1565" s="71"/>
      <c r="DY1565" s="71"/>
      <c r="DZ1565" s="71"/>
      <c r="EA1565" s="71"/>
      <c r="EB1565" s="71"/>
      <c r="EC1565" s="71"/>
      <c r="ED1565" s="71"/>
    </row>
    <row r="1566" spans="1:134">
      <c r="A1566" s="4">
        <v>1569</v>
      </c>
      <c r="B1566" s="46" t="s">
        <v>11629</v>
      </c>
      <c r="C1566" s="65" t="str">
        <f t="shared" si="53"/>
        <v>1569</v>
      </c>
      <c r="D1566" s="69">
        <v>255461.65</v>
      </c>
      <c r="E1566" s="68">
        <v>2385024.7899999986</v>
      </c>
      <c r="F1566" s="68">
        <v>73824.48000000001</v>
      </c>
      <c r="G1566" s="69">
        <v>411701.00999999861</v>
      </c>
      <c r="H1566" s="70">
        <v>96.281550541729317</v>
      </c>
      <c r="I1566" s="70">
        <v>20.863327861989212</v>
      </c>
      <c r="J1566" s="69">
        <v>362509.60999999993</v>
      </c>
      <c r="K1566" s="69">
        <v>330586.79999999987</v>
      </c>
      <c r="L1566" s="69">
        <v>324713.63999999996</v>
      </c>
      <c r="M1566" s="69">
        <v>387936.05999999988</v>
      </c>
      <c r="N1566" s="69">
        <v>535851.45999999985</v>
      </c>
      <c r="O1566" s="69">
        <v>544311.61</v>
      </c>
      <c r="P1566" s="69">
        <v>297519.86999999994</v>
      </c>
      <c r="Q1566" s="69">
        <v>246202.6399999999</v>
      </c>
      <c r="R1566" s="69">
        <v>542728.22</v>
      </c>
      <c r="S1566" s="69">
        <v>293256.99999999994</v>
      </c>
      <c r="T1566" s="69">
        <v>342121.73999999993</v>
      </c>
      <c r="U1566" s="69">
        <v>407733.66999999993</v>
      </c>
      <c r="V1566" s="69">
        <v>255461.65</v>
      </c>
      <c r="W1566" s="70">
        <v>110.77333287260997</v>
      </c>
      <c r="X1566" s="70">
        <v>107.71939747795814</v>
      </c>
      <c r="Y1566" s="70">
        <v>97.033403178112948</v>
      </c>
      <c r="Z1566" s="71">
        <v>102.58233542325787</v>
      </c>
      <c r="AA1566" s="71">
        <v>115.09425500037528</v>
      </c>
      <c r="AB1566" s="71">
        <v>90.006907299898074</v>
      </c>
      <c r="AC1566" s="71">
        <v>90.819705589199486</v>
      </c>
      <c r="AD1566" s="71">
        <v>77.658218628138286</v>
      </c>
      <c r="AE1566" s="71">
        <v>101.56756434163394</v>
      </c>
      <c r="AF1566" s="71">
        <v>91.816784073187335</v>
      </c>
      <c r="AG1566" s="71">
        <v>98.875058871861981</v>
      </c>
      <c r="AH1566" s="71">
        <v>103.50545340988018</v>
      </c>
      <c r="AI1566" s="71">
        <v>106.96663194830637</v>
      </c>
      <c r="AJ1566" s="72">
        <v>-9.1688678120590676</v>
      </c>
      <c r="AK1566" s="72">
        <v>1.7577302872308076</v>
      </c>
      <c r="AL1566" s="72">
        <v>-6.4538486531216517</v>
      </c>
      <c r="AM1566" s="72">
        <v>-1.3149257030753647</v>
      </c>
      <c r="AN1566" s="72">
        <v>-7.2353575301616901</v>
      </c>
      <c r="AO1566" s="72">
        <v>-9.5510387466909421</v>
      </c>
      <c r="AP1566" s="72">
        <v>-6.7620951649425054</v>
      </c>
      <c r="AQ1566" s="72">
        <v>-2.5698567032446773</v>
      </c>
      <c r="AR1566" s="71">
        <v>113.86022779757057</v>
      </c>
      <c r="AS1566" s="71">
        <v>-27.323825013528737</v>
      </c>
      <c r="AT1566" s="71">
        <v>31.065930823499155</v>
      </c>
      <c r="AU1566" s="71">
        <v>35.202191493960953</v>
      </c>
      <c r="AV1566" s="72">
        <v>40.64392767185263</v>
      </c>
      <c r="AW1566" s="73">
        <v>-36593.209999999905</v>
      </c>
      <c r="AX1566" s="73">
        <v>5710.449999999837</v>
      </c>
      <c r="AY1566" s="73">
        <v>-22402.340000000084</v>
      </c>
      <c r="AZ1566" s="73">
        <v>-5169.0400000000373</v>
      </c>
      <c r="BA1566" s="73">
        <v>-41794.770000000251</v>
      </c>
      <c r="BB1566" s="73">
        <v>-45810.850000000093</v>
      </c>
      <c r="BC1566" s="73">
        <v>-21577.680000000051</v>
      </c>
      <c r="BD1566" s="73">
        <v>-6493.9400000000896</v>
      </c>
      <c r="BE1566" s="73">
        <v>288951.14999999997</v>
      </c>
      <c r="BF1566" s="73">
        <v>-110254.88000000006</v>
      </c>
      <c r="BG1566" s="73">
        <v>81091.479999999923</v>
      </c>
      <c r="BH1566" s="73">
        <v>106160.39999999991</v>
      </c>
      <c r="BI1566" s="73">
        <v>73824.48000000001</v>
      </c>
      <c r="BJ1566" s="71">
        <v>17.312156198655497</v>
      </c>
      <c r="BK1566" s="71">
        <v>10.716430227566928</v>
      </c>
      <c r="BL1566" s="71">
        <v>13.002353564944187</v>
      </c>
      <c r="BM1566" s="71">
        <v>10.956491406514877</v>
      </c>
      <c r="BN1566" s="71">
        <v>1.4551532387946828</v>
      </c>
      <c r="BO1566" s="71">
        <v>10.060291234803131</v>
      </c>
      <c r="BP1566" s="71">
        <v>19.333822589571412</v>
      </c>
      <c r="BQ1566" s="71">
        <v>20.310669906353539</v>
      </c>
      <c r="BR1566" s="72">
        <v>11.593943949816083</v>
      </c>
      <c r="BS1566" s="72">
        <v>14.268129979167057</v>
      </c>
      <c r="BT1566" s="71">
        <v>14.773508782924097</v>
      </c>
      <c r="BU1566" s="71">
        <v>14.449143831313606</v>
      </c>
      <c r="BV1566" s="71">
        <v>12.679158454090592</v>
      </c>
      <c r="BW1566" s="71">
        <v>13.497434090268541</v>
      </c>
      <c r="BX1566" s="75">
        <v>11828</v>
      </c>
      <c r="BY1566" s="75">
        <v>10268</v>
      </c>
      <c r="BZ1566" s="75">
        <v>10416</v>
      </c>
      <c r="CA1566" s="75">
        <v>11388</v>
      </c>
      <c r="CB1566" s="75">
        <v>14535</v>
      </c>
      <c r="CC1566" s="75">
        <v>15240</v>
      </c>
      <c r="CD1566" s="75">
        <v>9781</v>
      </c>
      <c r="CE1566" s="75">
        <v>8776</v>
      </c>
      <c r="CF1566" s="75">
        <v>13671</v>
      </c>
      <c r="CG1566" s="75">
        <v>10252</v>
      </c>
      <c r="CH1566" s="75">
        <v>11117</v>
      </c>
      <c r="CI1566" s="75">
        <v>12567</v>
      </c>
      <c r="CJ1566" s="75">
        <v>7983</v>
      </c>
      <c r="CK1566" s="75">
        <v>74147</v>
      </c>
      <c r="CL1566" s="73">
        <v>763808.74</v>
      </c>
      <c r="CM1566" s="73">
        <v>744970.58000000007</v>
      </c>
      <c r="CN1566" s="73">
        <v>730239.75000000012</v>
      </c>
      <c r="CO1566" s="73">
        <v>824119.41999999981</v>
      </c>
      <c r="CP1566" s="73">
        <v>767788.08</v>
      </c>
      <c r="CQ1566" s="73">
        <v>637506.03</v>
      </c>
      <c r="CR1566" s="73">
        <v>521634.21</v>
      </c>
      <c r="CS1566" s="73">
        <v>741509.55000000016</v>
      </c>
      <c r="CT1566" s="73">
        <v>782063.37999999989</v>
      </c>
      <c r="CU1566" s="73">
        <v>775524.96</v>
      </c>
      <c r="CV1566" s="73">
        <v>798702.34</v>
      </c>
      <c r="CW1566" s="73">
        <v>743856.29999999993</v>
      </c>
      <c r="CX1566" s="73">
        <v>884859.64000000025</v>
      </c>
      <c r="CY1566" s="77"/>
      <c r="CZ1566" s="4">
        <v>1569</v>
      </c>
      <c r="DA1566" s="76" t="str">
        <f t="shared" si="54"/>
        <v>1569</v>
      </c>
      <c r="DB1566" s="71">
        <v>1.8821159716913844</v>
      </c>
      <c r="DC1566" s="71">
        <v>1.3048627123870142</v>
      </c>
      <c r="DD1566" s="71">
        <v>0.26045043912607613</v>
      </c>
      <c r="DE1566" s="71">
        <v>0.31054838839253585</v>
      </c>
      <c r="DF1566" s="71">
        <v>0.22598499231905664</v>
      </c>
      <c r="DG1566" s="71">
        <v>0.15746834847533486</v>
      </c>
      <c r="DH1566" s="71">
        <v>0.21533248023980875</v>
      </c>
      <c r="DI1566" s="71">
        <v>0.1048185757157359</v>
      </c>
      <c r="DJ1566" s="71">
        <v>4.2853342782499582E-2</v>
      </c>
      <c r="DK1566" s="71">
        <v>2.8040512234190684E-2</v>
      </c>
      <c r="DL1566" s="71">
        <v>0.23312228679045252</v>
      </c>
      <c r="DM1566" s="71">
        <v>1.2142376031810218E-2</v>
      </c>
      <c r="DN1566" s="71">
        <v>2.2883584730625375E-2</v>
      </c>
      <c r="DO1566" s="71">
        <v>8.8914771917349089E-2</v>
      </c>
      <c r="DQ1566" s="71"/>
      <c r="DR1566" s="71"/>
      <c r="DS1566" s="71"/>
      <c r="DT1566" s="71"/>
      <c r="DU1566" s="71"/>
      <c r="DV1566" s="71"/>
      <c r="DW1566" s="71"/>
      <c r="DX1566" s="71"/>
      <c r="DY1566" s="71"/>
      <c r="DZ1566" s="71"/>
      <c r="EA1566" s="71"/>
      <c r="EB1566" s="71"/>
      <c r="EC1566" s="71"/>
      <c r="ED1566" s="71"/>
    </row>
    <row r="1567" spans="1:134">
      <c r="A1567" s="4">
        <v>5428</v>
      </c>
      <c r="B1567" s="46" t="s">
        <v>11636</v>
      </c>
      <c r="C1567" s="65" t="str">
        <f t="shared" si="53"/>
        <v>5428</v>
      </c>
      <c r="D1567" s="69">
        <v>139890.90999999997</v>
      </c>
      <c r="E1567" s="68">
        <v>1471340.6700000002</v>
      </c>
      <c r="F1567" s="68">
        <v>67847.809999999969</v>
      </c>
      <c r="G1567" s="69">
        <v>370117.35000000009</v>
      </c>
      <c r="H1567" s="70">
        <v>100.06122254137236</v>
      </c>
      <c r="I1567" s="70">
        <v>33.609654216185689</v>
      </c>
      <c r="J1567" s="69">
        <v>144083.81</v>
      </c>
      <c r="K1567" s="69">
        <v>144736.39999999997</v>
      </c>
      <c r="L1567" s="69">
        <v>138519.29999999996</v>
      </c>
      <c r="M1567" s="69">
        <v>147521.94999999995</v>
      </c>
      <c r="N1567" s="69">
        <v>225412.06999999998</v>
      </c>
      <c r="O1567" s="69">
        <v>251532.66999999993</v>
      </c>
      <c r="P1567" s="69">
        <v>152592.58999999997</v>
      </c>
      <c r="Q1567" s="69">
        <v>187139.00999999998</v>
      </c>
      <c r="R1567" s="69">
        <v>338295.80000000005</v>
      </c>
      <c r="S1567" s="69">
        <v>203874.30000000002</v>
      </c>
      <c r="T1567" s="69">
        <v>217232.01999999996</v>
      </c>
      <c r="U1567" s="69">
        <v>232316.04000000004</v>
      </c>
      <c r="V1567" s="69">
        <v>139890.90999999997</v>
      </c>
      <c r="W1567" s="70">
        <v>78.321122843416447</v>
      </c>
      <c r="X1567" s="70">
        <v>84.435963535264094</v>
      </c>
      <c r="Y1567" s="70">
        <v>86.280955956463799</v>
      </c>
      <c r="Z1567" s="71">
        <v>76.642223270901226</v>
      </c>
      <c r="AA1567" s="71">
        <v>99.20480559315439</v>
      </c>
      <c r="AB1567" s="71">
        <v>108.31710334486144</v>
      </c>
      <c r="AC1567" s="71">
        <v>64.634568414347285</v>
      </c>
      <c r="AD1567" s="71">
        <v>99.6188305945835</v>
      </c>
      <c r="AE1567" s="71">
        <v>121.03991905659939</v>
      </c>
      <c r="AF1567" s="71">
        <v>71.549063046404655</v>
      </c>
      <c r="AG1567" s="71">
        <v>105.03921872552706</v>
      </c>
      <c r="AH1567" s="71">
        <v>127.91176915095564</v>
      </c>
      <c r="AI1567" s="71">
        <v>149.40291235207908</v>
      </c>
      <c r="AJ1567" s="72">
        <v>-36.756779581302148</v>
      </c>
      <c r="AK1567" s="72">
        <v>-35.962419969284753</v>
      </c>
      <c r="AL1567" s="72">
        <v>-43.137327987700679</v>
      </c>
      <c r="AM1567" s="72">
        <v>-34.992035395734277</v>
      </c>
      <c r="AN1567" s="72">
        <v>-26.364058097933874</v>
      </c>
      <c r="AO1567" s="72">
        <v>-23.766539148541298</v>
      </c>
      <c r="AP1567" s="72">
        <v>-31.283059812219815</v>
      </c>
      <c r="AQ1567" s="72">
        <v>26.631870799892177</v>
      </c>
      <c r="AR1567" s="71">
        <v>107.00396800265128</v>
      </c>
      <c r="AS1567" s="71">
        <v>-4.6026083128507755</v>
      </c>
      <c r="AT1567" s="71">
        <v>51.10672140765071</v>
      </c>
      <c r="AU1567" s="71">
        <v>67.806698297092737</v>
      </c>
      <c r="AV1567" s="72">
        <v>94.17669422887127</v>
      </c>
      <c r="AW1567" s="73">
        <v>-83741.100000000006</v>
      </c>
      <c r="AX1567" s="73">
        <v>-81281.50999999998</v>
      </c>
      <c r="AY1567" s="73">
        <v>-105083.92000000004</v>
      </c>
      <c r="AZ1567" s="73">
        <v>-79407.089999999967</v>
      </c>
      <c r="BA1567" s="73">
        <v>-80636.59</v>
      </c>
      <c r="BB1567" s="73">
        <v>-70965.269999999902</v>
      </c>
      <c r="BC1567" s="73">
        <v>-69467.049999999988</v>
      </c>
      <c r="BD1567" s="73">
        <v>39357.089999999967</v>
      </c>
      <c r="BE1567" s="73">
        <v>174871.01000000007</v>
      </c>
      <c r="BF1567" s="73">
        <v>-9836.2599999999511</v>
      </c>
      <c r="BG1567" s="73">
        <v>73471.359999999986</v>
      </c>
      <c r="BH1567" s="73">
        <v>93873.390000000043</v>
      </c>
      <c r="BI1567" s="73">
        <v>67847.809999999969</v>
      </c>
      <c r="BJ1567" s="71">
        <v>9.2297573780232121</v>
      </c>
      <c r="BK1567" s="71">
        <v>4.7044152399521462</v>
      </c>
      <c r="BL1567" s="71">
        <v>11.47988940865217</v>
      </c>
      <c r="BM1567" s="71">
        <v>4.0448905979192036</v>
      </c>
      <c r="BN1567" s="71">
        <v>-1.5583462736648037</v>
      </c>
      <c r="BO1567" s="71">
        <v>-0.5994037839534454</v>
      </c>
      <c r="BP1567" s="71">
        <v>14.534021032311879</v>
      </c>
      <c r="BQ1567" s="71">
        <v>3.1393169518865802</v>
      </c>
      <c r="BR1567" s="72">
        <v>14.118591670196965</v>
      </c>
      <c r="BS1567" s="72">
        <v>12.100029894136011</v>
      </c>
      <c r="BT1567" s="71">
        <v>14.00272893473128</v>
      </c>
      <c r="BU1567" s="71">
        <v>11.827226903166393</v>
      </c>
      <c r="BV1567" s="71">
        <v>10.71677011674689</v>
      </c>
      <c r="BW1567" s="71">
        <v>10.399277295912668</v>
      </c>
      <c r="BX1567" s="75">
        <v>3026</v>
      </c>
      <c r="BY1567" s="75">
        <v>3146</v>
      </c>
      <c r="BZ1567" s="75">
        <v>2989</v>
      </c>
      <c r="CA1567" s="75">
        <v>3123</v>
      </c>
      <c r="CB1567" s="75">
        <v>4379</v>
      </c>
      <c r="CC1567" s="75">
        <v>4750</v>
      </c>
      <c r="CD1567" s="75">
        <v>3455</v>
      </c>
      <c r="CE1567" s="75">
        <v>3987</v>
      </c>
      <c r="CF1567" s="75">
        <v>6292</v>
      </c>
      <c r="CG1567" s="75">
        <v>4254</v>
      </c>
      <c r="CH1567" s="75">
        <v>4683</v>
      </c>
      <c r="CI1567" s="75">
        <v>5062</v>
      </c>
      <c r="CJ1567" s="75">
        <v>3019</v>
      </c>
      <c r="CK1567" s="75">
        <v>30752</v>
      </c>
      <c r="CL1567" s="73">
        <v>537079.21</v>
      </c>
      <c r="CM1567" s="73">
        <v>490774.63999999996</v>
      </c>
      <c r="CN1567" s="73">
        <v>534725.64</v>
      </c>
      <c r="CO1567" s="73">
        <v>604061.56999999995</v>
      </c>
      <c r="CP1567" s="73">
        <v>685000.42000000016</v>
      </c>
      <c r="CQ1567" s="73">
        <v>583499.39999999991</v>
      </c>
      <c r="CR1567" s="73">
        <v>667163.7100000002</v>
      </c>
      <c r="CS1567" s="73">
        <v>673990.97000000032</v>
      </c>
      <c r="CT1567" s="73">
        <v>568892.77999999991</v>
      </c>
      <c r="CU1567" s="73">
        <v>532943.77000000014</v>
      </c>
      <c r="CV1567" s="73">
        <v>494277.63000000006</v>
      </c>
      <c r="CW1567" s="73">
        <v>498932.80999999994</v>
      </c>
      <c r="CX1567" s="73">
        <v>490758.40000000002</v>
      </c>
      <c r="CY1567" s="77"/>
      <c r="CZ1567" s="4">
        <v>5428</v>
      </c>
      <c r="DA1567" s="76" t="str">
        <f t="shared" si="54"/>
        <v>5428</v>
      </c>
      <c r="DB1567" s="71">
        <v>0.69062300571325452</v>
      </c>
      <c r="DC1567" s="71">
        <v>1.1282970322615027</v>
      </c>
      <c r="DD1567" s="71">
        <v>0.23381061565572958</v>
      </c>
      <c r="DE1567" s="71">
        <v>1.7168549462565803</v>
      </c>
      <c r="DF1567" s="71">
        <v>0.40263484120804183</v>
      </c>
      <c r="DG1567" s="71">
        <v>0.20309085987009601</v>
      </c>
      <c r="DH1567" s="71">
        <v>8.8939491518550878E-2</v>
      </c>
      <c r="DI1567" s="71">
        <v>7.6185615979077567E-2</v>
      </c>
      <c r="DJ1567" s="71">
        <v>5.9318877534153935E-2</v>
      </c>
      <c r="DK1567" s="71">
        <v>5.4805459959670344E-2</v>
      </c>
      <c r="DL1567" s="71">
        <v>5.0217260922528227E-2</v>
      </c>
      <c r="DM1567" s="71">
        <v>0.26682887349880841</v>
      </c>
      <c r="DN1567" s="72">
        <v>0.370972485028847</v>
      </c>
      <c r="DO1567" s="71">
        <v>0.1249318151809225</v>
      </c>
      <c r="DQ1567" s="71"/>
      <c r="DR1567" s="71"/>
      <c r="DS1567" s="71"/>
      <c r="DT1567" s="71"/>
      <c r="DU1567" s="71"/>
      <c r="DV1567" s="71"/>
      <c r="DW1567" s="71"/>
      <c r="DX1567" s="71"/>
      <c r="DY1567" s="71"/>
      <c r="DZ1567" s="71"/>
      <c r="EA1567" s="71"/>
      <c r="EB1567" s="71"/>
      <c r="EC1567" s="71"/>
      <c r="ED1567" s="71"/>
    </row>
    <row r="1568" spans="1:134">
      <c r="A1568" s="4">
        <v>211</v>
      </c>
      <c r="B1568" s="46" t="s">
        <v>11643</v>
      </c>
      <c r="C1568" s="65" t="str">
        <f t="shared" si="53"/>
        <v>L211</v>
      </c>
      <c r="D1568" s="69">
        <v>313050.23999999999</v>
      </c>
      <c r="E1568" s="68">
        <v>3939261.4999999991</v>
      </c>
      <c r="F1568" s="68">
        <v>38073.049999999988</v>
      </c>
      <c r="G1568" s="69">
        <v>684327.76000000071</v>
      </c>
      <c r="H1568" s="70">
        <v>94.391771416526396</v>
      </c>
      <c r="I1568" s="70">
        <v>21.024322295421015</v>
      </c>
      <c r="J1568" s="69">
        <v>480006.94</v>
      </c>
      <c r="K1568" s="69">
        <v>422688.84999999986</v>
      </c>
      <c r="L1568" s="69">
        <v>473632.3</v>
      </c>
      <c r="M1568" s="69">
        <v>564783.74999999988</v>
      </c>
      <c r="N1568" s="69">
        <v>731060.39</v>
      </c>
      <c r="O1568" s="69">
        <v>853701.67999999993</v>
      </c>
      <c r="P1568" s="69">
        <v>408564.74999999994</v>
      </c>
      <c r="Q1568" s="69">
        <v>425191.2099999999</v>
      </c>
      <c r="R1568" s="69">
        <v>1192666.9500000002</v>
      </c>
      <c r="S1568" s="69">
        <v>482487.48</v>
      </c>
      <c r="T1568" s="69">
        <v>557179.74</v>
      </c>
      <c r="U1568" s="69">
        <v>560121.13000000012</v>
      </c>
      <c r="V1568" s="69">
        <v>313050.23999999999</v>
      </c>
      <c r="W1568" s="70">
        <v>90.912478210843133</v>
      </c>
      <c r="X1568" s="70">
        <v>85.217662245125609</v>
      </c>
      <c r="Y1568" s="70">
        <v>96.929117193910713</v>
      </c>
      <c r="Z1568" s="71">
        <v>92.407484917312246</v>
      </c>
      <c r="AA1568" s="71">
        <v>108.46335940212121</v>
      </c>
      <c r="AB1568" s="71">
        <v>130.1117662444864</v>
      </c>
      <c r="AC1568" s="71">
        <v>79.264838346464373</v>
      </c>
      <c r="AD1568" s="71">
        <v>80.121239659788827</v>
      </c>
      <c r="AE1568" s="71">
        <v>101.25425010616604</v>
      </c>
      <c r="AF1568" s="71">
        <v>97.55574541103914</v>
      </c>
      <c r="AG1568" s="71">
        <v>104.66892392193819</v>
      </c>
      <c r="AH1568" s="71">
        <v>95.56857897098709</v>
      </c>
      <c r="AI1568" s="71">
        <v>93.088190363666016</v>
      </c>
      <c r="AJ1568" s="72">
        <v>-22.548252789682831</v>
      </c>
      <c r="AK1568" s="72">
        <v>-29.562615295934069</v>
      </c>
      <c r="AL1568" s="72">
        <v>-21.534673800582461</v>
      </c>
      <c r="AM1568" s="72">
        <v>-22.288109986402795</v>
      </c>
      <c r="AN1568" s="72">
        <v>-14.818759489102506</v>
      </c>
      <c r="AO1568" s="72">
        <v>11.558237878833189</v>
      </c>
      <c r="AP1568" s="72">
        <v>-12.25501768065751</v>
      </c>
      <c r="AQ1568" s="72">
        <v>17.896609467975555</v>
      </c>
      <c r="AR1568" s="71">
        <v>149.56596248626903</v>
      </c>
      <c r="AS1568" s="71">
        <v>-40.559619158739203</v>
      </c>
      <c r="AT1568" s="71">
        <v>36.120356464586422</v>
      </c>
      <c r="AU1568" s="71">
        <v>23.174024961315844</v>
      </c>
      <c r="AV1568" s="72">
        <v>13.845893908509277</v>
      </c>
      <c r="AW1568" s="73">
        <v>-139742.71999999991</v>
      </c>
      <c r="AX1568" s="73">
        <v>-177402.78000000026</v>
      </c>
      <c r="AY1568" s="73">
        <v>-129987.57</v>
      </c>
      <c r="AZ1568" s="73">
        <v>-161982.44999999995</v>
      </c>
      <c r="BA1568" s="73">
        <v>-127180.68000000017</v>
      </c>
      <c r="BB1568" s="73">
        <v>96511.760000000126</v>
      </c>
      <c r="BC1568" s="73">
        <v>-57062.730000000156</v>
      </c>
      <c r="BD1568" s="73">
        <v>64543.679999999993</v>
      </c>
      <c r="BE1568" s="73">
        <v>714770.4700000002</v>
      </c>
      <c r="BF1568" s="73">
        <v>-329229.18999999983</v>
      </c>
      <c r="BG1568" s="73">
        <v>147851.00000000006</v>
      </c>
      <c r="BH1568" s="73">
        <v>105381.48000000027</v>
      </c>
      <c r="BI1568" s="73">
        <v>38073.049999999988</v>
      </c>
      <c r="BJ1568" s="71">
        <v>16.821542379497966</v>
      </c>
      <c r="BK1568" s="71">
        <v>13.938753582816275</v>
      </c>
      <c r="BL1568" s="71">
        <v>10.053121467429884</v>
      </c>
      <c r="BM1568" s="71">
        <v>14.29498829113113</v>
      </c>
      <c r="BN1568" s="71">
        <v>5.8274682963190365</v>
      </c>
      <c r="BO1568" s="71">
        <v>13.529717813294962</v>
      </c>
      <c r="BP1568" s="71">
        <v>20.898004388504376</v>
      </c>
      <c r="BQ1568" s="71">
        <v>22.349574884471394</v>
      </c>
      <c r="BR1568" s="72">
        <v>8.2581127507114847</v>
      </c>
      <c r="BS1568" s="72">
        <v>15.509774926053264</v>
      </c>
      <c r="BT1568" s="71">
        <v>17.145187164768423</v>
      </c>
      <c r="BU1568" s="71">
        <v>16.814878132810716</v>
      </c>
      <c r="BV1568" s="71">
        <v>14.033990064246616</v>
      </c>
      <c r="BW1568" s="71">
        <v>13.238278948830377</v>
      </c>
      <c r="BX1568" s="75">
        <v>11008</v>
      </c>
      <c r="BY1568" s="75">
        <v>9897</v>
      </c>
      <c r="BZ1568" s="75">
        <v>10240</v>
      </c>
      <c r="CA1568" s="75">
        <v>11435</v>
      </c>
      <c r="CB1568" s="75">
        <v>14351</v>
      </c>
      <c r="CC1568" s="75">
        <v>18019</v>
      </c>
      <c r="CD1568" s="75">
        <v>10057</v>
      </c>
      <c r="CE1568" s="75">
        <v>10187</v>
      </c>
      <c r="CF1568" s="75">
        <v>19379</v>
      </c>
      <c r="CG1568" s="75">
        <v>11294</v>
      </c>
      <c r="CH1568" s="75">
        <v>12453</v>
      </c>
      <c r="CI1568" s="75">
        <v>12517</v>
      </c>
      <c r="CJ1568" s="75">
        <v>6744</v>
      </c>
      <c r="CK1568" s="75">
        <v>82631</v>
      </c>
      <c r="CL1568" s="73">
        <v>947112.55999999994</v>
      </c>
      <c r="CM1568" s="73">
        <v>881851.53000000026</v>
      </c>
      <c r="CN1568" s="73">
        <v>878995.46999999974</v>
      </c>
      <c r="CO1568" s="73">
        <v>1126608.68</v>
      </c>
      <c r="CP1568" s="73">
        <v>943109.09999999986</v>
      </c>
      <c r="CQ1568" s="73">
        <v>768323.87</v>
      </c>
      <c r="CR1568" s="73">
        <v>772424.65999999992</v>
      </c>
      <c r="CS1568" s="73">
        <v>1394342.4399999997</v>
      </c>
      <c r="CT1568" s="73">
        <v>1012078.2899999999</v>
      </c>
      <c r="CU1568" s="73">
        <v>913126.38</v>
      </c>
      <c r="CV1568" s="73">
        <v>1008132.1500000001</v>
      </c>
      <c r="CW1568" s="73">
        <v>1074761.8399999999</v>
      </c>
      <c r="CX1568" s="73">
        <v>1016903.9900000001</v>
      </c>
      <c r="CY1568" s="77"/>
      <c r="CZ1568" s="4">
        <v>211</v>
      </c>
      <c r="DA1568" s="76" t="str">
        <f t="shared" si="54"/>
        <v>L211</v>
      </c>
      <c r="DB1568" s="71">
        <v>1.5233758884806079</v>
      </c>
      <c r="DC1568" s="71">
        <v>1.8025480224735739</v>
      </c>
      <c r="DD1568" s="71">
        <v>1.4012067954899474</v>
      </c>
      <c r="DE1568" s="71">
        <v>1.3517122983234968</v>
      </c>
      <c r="DF1568" s="71">
        <v>0.77428831427047373</v>
      </c>
      <c r="DG1568" s="71">
        <v>0.35511762040852579</v>
      </c>
      <c r="DH1568" s="71">
        <v>0.70069269209801122</v>
      </c>
      <c r="DI1568" s="71">
        <v>0.32573664517937101</v>
      </c>
      <c r="DJ1568" s="71">
        <v>0.4469050384989251</v>
      </c>
      <c r="DK1568" s="71">
        <v>0.57841887538059988</v>
      </c>
      <c r="DL1568" s="71">
        <v>0.37899331020938715</v>
      </c>
      <c r="DM1568" s="71">
        <v>0.29931991432190269</v>
      </c>
      <c r="DN1568" s="71">
        <v>0.25614330272963565</v>
      </c>
      <c r="DO1568" s="71">
        <v>0.43088964117396178</v>
      </c>
      <c r="DQ1568" s="71"/>
      <c r="DR1568" s="71"/>
      <c r="DS1568" s="71"/>
      <c r="DT1568" s="71"/>
      <c r="DU1568" s="71"/>
      <c r="DV1568" s="71"/>
      <c r="DW1568" s="71"/>
      <c r="DX1568" s="71"/>
      <c r="DY1568" s="71"/>
      <c r="DZ1568" s="71"/>
      <c r="EA1568" s="71"/>
      <c r="EB1568" s="71"/>
      <c r="EC1568" s="71"/>
      <c r="ED1568" s="71"/>
    </row>
    <row r="1569" spans="1:134">
      <c r="A1569" s="4">
        <v>1494</v>
      </c>
      <c r="B1569" s="46" t="s">
        <v>11650</v>
      </c>
      <c r="C1569" s="65" t="str">
        <f t="shared" si="53"/>
        <v>1494</v>
      </c>
      <c r="D1569" s="69">
        <v>182004.47</v>
      </c>
      <c r="E1569" s="68">
        <v>1813785.9500000002</v>
      </c>
      <c r="F1569" s="68">
        <v>53185.640000000014</v>
      </c>
      <c r="G1569" s="69">
        <v>249799.2200000002</v>
      </c>
      <c r="H1569" s="70">
        <v>92.014064519076584</v>
      </c>
      <c r="I1569" s="70">
        <v>15.971952652053535</v>
      </c>
      <c r="J1569" s="69">
        <v>238133.02</v>
      </c>
      <c r="K1569" s="69">
        <v>189931.03000000006</v>
      </c>
      <c r="L1569" s="69">
        <v>233556.32000000004</v>
      </c>
      <c r="M1569" s="69">
        <v>287983.40000000002</v>
      </c>
      <c r="N1569" s="69">
        <v>402209.29999999993</v>
      </c>
      <c r="O1569" s="69">
        <v>458503.27999999991</v>
      </c>
      <c r="P1569" s="69">
        <v>251497.42999999991</v>
      </c>
      <c r="Q1569" s="69">
        <v>208551.31</v>
      </c>
      <c r="R1569" s="69">
        <v>370532.32999999996</v>
      </c>
      <c r="S1569" s="69">
        <v>200351.31999999995</v>
      </c>
      <c r="T1569" s="69">
        <v>286774.22000000003</v>
      </c>
      <c r="U1569" s="69">
        <v>314074.86999999994</v>
      </c>
      <c r="V1569" s="69">
        <v>182004.47</v>
      </c>
      <c r="W1569" s="70">
        <v>93.12625754587161</v>
      </c>
      <c r="X1569" s="70">
        <v>75.963892193707125</v>
      </c>
      <c r="Y1569" s="70">
        <v>93.705690855208388</v>
      </c>
      <c r="Z1569" s="71">
        <v>89.53079537137036</v>
      </c>
      <c r="AA1569" s="71">
        <v>121.11255819840277</v>
      </c>
      <c r="AB1569" s="71">
        <v>122.70771616220632</v>
      </c>
      <c r="AC1569" s="71">
        <v>84.27108208669965</v>
      </c>
      <c r="AD1569" s="71">
        <v>76.699836719559272</v>
      </c>
      <c r="AE1569" s="71">
        <v>88.863775930600582</v>
      </c>
      <c r="AF1569" s="71">
        <v>86.074154137331774</v>
      </c>
      <c r="AG1569" s="71">
        <v>85.955676483804282</v>
      </c>
      <c r="AH1569" s="71">
        <v>117.48969207318387</v>
      </c>
      <c r="AI1569" s="71">
        <v>121.19367403469927</v>
      </c>
      <c r="AJ1569" s="72">
        <v>-32.515863586911067</v>
      </c>
      <c r="AK1569" s="72">
        <v>-35.40119473640101</v>
      </c>
      <c r="AL1569" s="72">
        <v>-28.026576965750372</v>
      </c>
      <c r="AM1569" s="72">
        <v>-25.408556095519963</v>
      </c>
      <c r="AN1569" s="72">
        <v>7.202812262950542</v>
      </c>
      <c r="AO1569" s="72">
        <v>2.1236943629192817</v>
      </c>
      <c r="AP1569" s="72">
        <v>-13.137753705541611</v>
      </c>
      <c r="AQ1569" s="72">
        <v>-3.2380192438907107</v>
      </c>
      <c r="AR1569" s="71">
        <v>47.092253769599914</v>
      </c>
      <c r="AS1569" s="71">
        <v>-34.238951264737338</v>
      </c>
      <c r="AT1569" s="71">
        <v>67.983940041446857</v>
      </c>
      <c r="AU1569" s="71">
        <v>54.856963778666291</v>
      </c>
      <c r="AV1569" s="72">
        <v>41.287162754078757</v>
      </c>
      <c r="AW1569" s="73">
        <v>-114739.56999999998</v>
      </c>
      <c r="AX1569" s="73">
        <v>-104085.28999999995</v>
      </c>
      <c r="AY1569" s="73">
        <v>-90947.239999999962</v>
      </c>
      <c r="AZ1569" s="73">
        <v>-98097.610000000044</v>
      </c>
      <c r="BA1569" s="73">
        <v>27033.889999999956</v>
      </c>
      <c r="BB1569" s="73">
        <v>23019.620000000054</v>
      </c>
      <c r="BC1569" s="73">
        <v>-38038.520000000106</v>
      </c>
      <c r="BD1569" s="73">
        <v>-6978.9099999999744</v>
      </c>
      <c r="BE1569" s="73">
        <v>118627.60999999996</v>
      </c>
      <c r="BF1569" s="73">
        <v>-104314.32000000012</v>
      </c>
      <c r="BG1569" s="73">
        <v>116058.96000000005</v>
      </c>
      <c r="BH1569" s="73">
        <v>111258.75999999995</v>
      </c>
      <c r="BI1569" s="73">
        <v>53185.640000000014</v>
      </c>
      <c r="BJ1569" s="71">
        <v>11.226963468084431</v>
      </c>
      <c r="BK1569" s="71">
        <v>7.0485552042844315</v>
      </c>
      <c r="BL1569" s="71">
        <v>-0.38600205361134998</v>
      </c>
      <c r="BM1569" s="71">
        <v>5.3026883736647594</v>
      </c>
      <c r="BN1569" s="71">
        <v>-5.8857728216503009</v>
      </c>
      <c r="BO1569" s="71">
        <v>-9.8394107169121536</v>
      </c>
      <c r="BP1569" s="71">
        <v>18.487284347373585</v>
      </c>
      <c r="BQ1569" s="71">
        <v>18.510548419404866</v>
      </c>
      <c r="BR1569" s="72">
        <v>16.391184129929442</v>
      </c>
      <c r="BS1569" s="72">
        <v>11.907159655547012</v>
      </c>
      <c r="BT1569" s="71">
        <v>13.735315918901041</v>
      </c>
      <c r="BU1569" s="71">
        <v>13.209864872726147</v>
      </c>
      <c r="BV1569" s="71">
        <v>14.071005196119732</v>
      </c>
      <c r="BW1569" s="71">
        <v>13.854703638982301</v>
      </c>
      <c r="BX1569" s="75">
        <v>4992</v>
      </c>
      <c r="BY1569" s="75">
        <v>3797</v>
      </c>
      <c r="BZ1569" s="75">
        <v>4234</v>
      </c>
      <c r="CA1569" s="75">
        <v>5025</v>
      </c>
      <c r="CB1569" s="75">
        <v>6953</v>
      </c>
      <c r="CC1569" s="75">
        <v>7326</v>
      </c>
      <c r="CD1569" s="75">
        <v>4887</v>
      </c>
      <c r="CE1569" s="75">
        <v>4226</v>
      </c>
      <c r="CF1569" s="75">
        <v>5974</v>
      </c>
      <c r="CG1569" s="75">
        <v>4112</v>
      </c>
      <c r="CH1569" s="75">
        <v>5266</v>
      </c>
      <c r="CI1569" s="75">
        <v>6214</v>
      </c>
      <c r="CJ1569" s="75">
        <v>3783</v>
      </c>
      <c r="CK1569" s="75">
        <v>34462</v>
      </c>
      <c r="CL1569" s="73">
        <v>1342234.2799999996</v>
      </c>
      <c r="CM1569" s="73">
        <v>1883319.2000000004</v>
      </c>
      <c r="CN1569" s="73">
        <v>1630874.1700000002</v>
      </c>
      <c r="CO1569" s="73">
        <v>1575604.3499999999</v>
      </c>
      <c r="CP1569" s="73">
        <v>1472262.7100000002</v>
      </c>
      <c r="CQ1569" s="73">
        <v>1085424.3800000001</v>
      </c>
      <c r="CR1569" s="73">
        <v>1023082.4099999996</v>
      </c>
      <c r="CS1569" s="73">
        <v>1115423.2699999998</v>
      </c>
      <c r="CT1569" s="73">
        <v>957401.80000000016</v>
      </c>
      <c r="CU1569" s="73">
        <v>945205.23999999987</v>
      </c>
      <c r="CV1569" s="73">
        <v>910696.90999999992</v>
      </c>
      <c r="CW1569" s="73">
        <v>965940.48000000021</v>
      </c>
      <c r="CX1569" s="73">
        <v>975523.59000000008</v>
      </c>
      <c r="CY1569" s="77"/>
      <c r="CZ1569" s="4">
        <v>1494</v>
      </c>
      <c r="DA1569" s="76" t="str">
        <f t="shared" si="54"/>
        <v>1494</v>
      </c>
      <c r="DB1569" s="71">
        <v>0.7492362712926921</v>
      </c>
      <c r="DC1569" s="71">
        <v>0.28487056848068076</v>
      </c>
      <c r="DD1569" s="71">
        <v>0.20883093763441998</v>
      </c>
      <c r="DE1569" s="71">
        <v>0.30317235031197076</v>
      </c>
      <c r="DF1569" s="71">
        <v>2.7918201485000693E-2</v>
      </c>
      <c r="DG1569" s="71">
        <v>0.13343292629095177</v>
      </c>
      <c r="DH1569" s="71">
        <v>6.0633962682348476E-2</v>
      </c>
      <c r="DI1569" s="71">
        <v>5.3087395290692306E-2</v>
      </c>
      <c r="DJ1569" s="71">
        <v>0.11941196327925141</v>
      </c>
      <c r="DK1569" s="71">
        <v>0</v>
      </c>
      <c r="DL1569" s="71">
        <v>0.26268596285196749</v>
      </c>
      <c r="DM1569" s="71">
        <v>6.8827590413605699E-2</v>
      </c>
      <c r="DN1569" s="72">
        <v>0</v>
      </c>
      <c r="DO1569" s="71">
        <v>9.2820096982841854E-2</v>
      </c>
      <c r="DQ1569" s="71"/>
      <c r="DR1569" s="71"/>
      <c r="DS1569" s="71"/>
      <c r="DT1569" s="71"/>
      <c r="DU1569" s="71"/>
      <c r="DV1569" s="71"/>
      <c r="DW1569" s="71"/>
      <c r="DX1569" s="71"/>
      <c r="DY1569" s="71"/>
      <c r="DZ1569" s="71"/>
      <c r="EA1569" s="71"/>
      <c r="EB1569" s="71"/>
      <c r="EC1569" s="71"/>
      <c r="ED1569" s="71"/>
    </row>
    <row r="1570" spans="1:134">
      <c r="A1570" s="4">
        <v>5448</v>
      </c>
      <c r="B1570" s="46" t="s">
        <v>11657</v>
      </c>
      <c r="C1570" s="65" t="str">
        <f t="shared" si="53"/>
        <v>5448</v>
      </c>
      <c r="D1570" s="69">
        <v>195653.64</v>
      </c>
      <c r="E1570" s="68">
        <v>2052729.85</v>
      </c>
      <c r="F1570" s="68">
        <v>72912.800000000017</v>
      </c>
      <c r="G1570" s="69">
        <v>689451.49000000022</v>
      </c>
      <c r="H1570" s="70">
        <v>123.68333638544406</v>
      </c>
      <c r="I1570" s="70">
        <v>50.57305318042313</v>
      </c>
      <c r="J1570" s="69">
        <v>219765.32999999996</v>
      </c>
      <c r="K1570" s="69">
        <v>225027.38999999998</v>
      </c>
      <c r="L1570" s="69">
        <v>216448.74999999997</v>
      </c>
      <c r="M1570" s="69">
        <v>248721.71999999997</v>
      </c>
      <c r="N1570" s="69">
        <v>358371.10999999993</v>
      </c>
      <c r="O1570" s="69">
        <v>392493.42999999988</v>
      </c>
      <c r="P1570" s="69">
        <v>247233.34999999995</v>
      </c>
      <c r="Q1570" s="69">
        <v>267358.68</v>
      </c>
      <c r="R1570" s="69">
        <v>332802.92</v>
      </c>
      <c r="S1570" s="69">
        <v>298903.69</v>
      </c>
      <c r="T1570" s="69">
        <v>393738.34</v>
      </c>
      <c r="U1570" s="69">
        <v>317039.23</v>
      </c>
      <c r="V1570" s="69">
        <v>195653.64</v>
      </c>
      <c r="W1570" s="70">
        <v>103.47760850607874</v>
      </c>
      <c r="X1570" s="70">
        <v>109.81616147515065</v>
      </c>
      <c r="Y1570" s="70">
        <v>110.52198843445684</v>
      </c>
      <c r="Z1570" s="71">
        <v>96.967890926037001</v>
      </c>
      <c r="AA1570" s="71">
        <v>106.63253440341356</v>
      </c>
      <c r="AB1570" s="71">
        <v>102.59491399300866</v>
      </c>
      <c r="AC1570" s="71">
        <v>121.39860592705108</v>
      </c>
      <c r="AD1570" s="71">
        <v>119.47157856718096</v>
      </c>
      <c r="AE1570" s="71">
        <v>109.54773361536358</v>
      </c>
      <c r="AF1570" s="71">
        <v>128.15337003616548</v>
      </c>
      <c r="AG1570" s="71">
        <v>120.67615230664717</v>
      </c>
      <c r="AH1570" s="71">
        <v>136.09061352634092</v>
      </c>
      <c r="AI1570" s="71">
        <v>143.91355196900088</v>
      </c>
      <c r="AJ1570" s="72">
        <v>-27.238007723258452</v>
      </c>
      <c r="AK1570" s="72">
        <v>-35.684824374919714</v>
      </c>
      <c r="AL1570" s="72">
        <v>-31.704993654317615</v>
      </c>
      <c r="AM1570" s="72">
        <v>-30.281958641835129</v>
      </c>
      <c r="AN1570" s="72">
        <v>-7.7689913911472175</v>
      </c>
      <c r="AO1570" s="72">
        <v>6.2384592312629383</v>
      </c>
      <c r="AP1570" s="72">
        <v>16.668136619023688</v>
      </c>
      <c r="AQ1570" s="72">
        <v>46.538873497675915</v>
      </c>
      <c r="AR1570" s="71">
        <v>64.980466741905346</v>
      </c>
      <c r="AS1570" s="71">
        <v>23.550665046956333</v>
      </c>
      <c r="AT1570" s="71">
        <v>85.117407875210006</v>
      </c>
      <c r="AU1570" s="71">
        <v>67.012439728217458</v>
      </c>
      <c r="AV1570" s="72">
        <v>59.403862642621654</v>
      </c>
      <c r="AW1570" s="73">
        <v>-82267.810000000056</v>
      </c>
      <c r="AX1570" s="73">
        <v>-124854.86999999997</v>
      </c>
      <c r="AY1570" s="73">
        <v>-100483.28000000006</v>
      </c>
      <c r="AZ1570" s="73">
        <v>-108032.01999999996</v>
      </c>
      <c r="BA1570" s="73">
        <v>-30147.530000000028</v>
      </c>
      <c r="BB1570" s="73">
        <v>31851.899999999965</v>
      </c>
      <c r="BC1570" s="73">
        <v>35321.719999999943</v>
      </c>
      <c r="BD1570" s="73">
        <v>84909.699999999953</v>
      </c>
      <c r="BE1570" s="73">
        <v>131080.29999999999</v>
      </c>
      <c r="BF1570" s="73">
        <v>56975.660000000033</v>
      </c>
      <c r="BG1570" s="73">
        <v>181041.79</v>
      </c>
      <c r="BH1570" s="73">
        <v>127209.51999999999</v>
      </c>
      <c r="BI1570" s="73">
        <v>72912.800000000017</v>
      </c>
      <c r="BJ1570" s="71">
        <v>2.5861679798834478</v>
      </c>
      <c r="BK1570" s="71">
        <v>5.5125166431745711</v>
      </c>
      <c r="BL1570" s="71">
        <v>7.8496239205387717</v>
      </c>
      <c r="BM1570" s="71">
        <v>2.6515230086728021</v>
      </c>
      <c r="BN1570" s="71">
        <v>-12.441432046186831</v>
      </c>
      <c r="BO1570" s="71">
        <v>-1.3389958716132342</v>
      </c>
      <c r="BP1570" s="71">
        <v>14.903886699613622</v>
      </c>
      <c r="BQ1570" s="71">
        <v>17.592084634098242</v>
      </c>
      <c r="BR1570" s="72">
        <v>9.2642643023097282</v>
      </c>
      <c r="BS1570" s="72">
        <v>11.256436394113155</v>
      </c>
      <c r="BT1570" s="71">
        <v>12.955037938296176</v>
      </c>
      <c r="BU1570" s="71">
        <v>11.527685638568592</v>
      </c>
      <c r="BV1570" s="71">
        <v>9.7505973931377312</v>
      </c>
      <c r="BW1570" s="71">
        <v>11.160546652051156</v>
      </c>
      <c r="BX1570" s="75">
        <v>4485</v>
      </c>
      <c r="BY1570" s="75">
        <v>4990</v>
      </c>
      <c r="BZ1570" s="75">
        <v>4513</v>
      </c>
      <c r="CA1570" s="75">
        <v>4638</v>
      </c>
      <c r="CB1570" s="75">
        <v>6253</v>
      </c>
      <c r="CC1570" s="75">
        <v>7677</v>
      </c>
      <c r="CD1570" s="75">
        <v>4906</v>
      </c>
      <c r="CE1570" s="75">
        <v>5206</v>
      </c>
      <c r="CF1570" s="75">
        <v>7203</v>
      </c>
      <c r="CG1570" s="75">
        <v>5723</v>
      </c>
      <c r="CH1570" s="75">
        <v>6657</v>
      </c>
      <c r="CI1570" s="75">
        <v>6364</v>
      </c>
      <c r="CJ1570" s="75">
        <v>3658</v>
      </c>
      <c r="CK1570" s="75">
        <v>39717</v>
      </c>
      <c r="CL1570" s="73">
        <v>704290.74</v>
      </c>
      <c r="CM1570" s="73">
        <v>672759.05</v>
      </c>
      <c r="CN1570" s="73">
        <v>756450.83999999985</v>
      </c>
      <c r="CO1570" s="73">
        <v>824197.99999999977</v>
      </c>
      <c r="CP1570" s="73">
        <v>692141.27</v>
      </c>
      <c r="CQ1570" s="73">
        <v>708684.20000000007</v>
      </c>
      <c r="CR1570" s="73">
        <v>649538.54999999993</v>
      </c>
      <c r="CS1570" s="73">
        <v>690530.02</v>
      </c>
      <c r="CT1570" s="73">
        <v>655363.13000000012</v>
      </c>
      <c r="CU1570" s="73">
        <v>583531.13</v>
      </c>
      <c r="CV1570" s="73">
        <v>558362.92999999993</v>
      </c>
      <c r="CW1570" s="73">
        <v>608539.89999999991</v>
      </c>
      <c r="CX1570" s="73">
        <v>663255.90000000014</v>
      </c>
      <c r="CY1570" s="77"/>
      <c r="CZ1570" s="4">
        <v>5448</v>
      </c>
      <c r="DA1570" s="76" t="str">
        <f t="shared" si="54"/>
        <v>5448</v>
      </c>
      <c r="DB1570" s="71">
        <v>9.6660586551032512</v>
      </c>
      <c r="DC1570" s="71">
        <v>9.4511192744371542</v>
      </c>
      <c r="DD1570" s="71">
        <v>1.3692508201677913</v>
      </c>
      <c r="DE1570" s="71">
        <v>0.87293436765820309</v>
      </c>
      <c r="DF1570" s="71">
        <v>1.0339505443869412</v>
      </c>
      <c r="DG1570" s="71">
        <v>0.48896985522459463</v>
      </c>
      <c r="DH1570" s="71">
        <v>0.58872412233118099</v>
      </c>
      <c r="DI1570" s="71">
        <v>0.3951730826592616</v>
      </c>
      <c r="DJ1570" s="71">
        <v>0.59438624787371408</v>
      </c>
      <c r="DK1570" s="71">
        <v>0.26333097835985642</v>
      </c>
      <c r="DL1570" s="71">
        <v>0.18210564016695477</v>
      </c>
      <c r="DM1570" s="71">
        <v>0.1915823876235771</v>
      </c>
      <c r="DN1570" s="71">
        <v>8.3541740223281244E-2</v>
      </c>
      <c r="DO1570" s="71">
        <v>0.32775485038848362</v>
      </c>
      <c r="DQ1570" s="71"/>
      <c r="DR1570" s="71"/>
      <c r="DS1570" s="71"/>
      <c r="DT1570" s="71"/>
      <c r="DU1570" s="71"/>
      <c r="DV1570" s="71"/>
      <c r="DW1570" s="71"/>
      <c r="DX1570" s="71"/>
      <c r="DY1570" s="71"/>
      <c r="DZ1570" s="71"/>
      <c r="EA1570" s="71"/>
      <c r="EB1570" s="71"/>
      <c r="EC1570" s="71"/>
      <c r="ED1570" s="71"/>
    </row>
    <row r="1571" spans="1:134">
      <c r="A1571" s="4">
        <v>98</v>
      </c>
      <c r="B1571" s="46" t="s">
        <v>11664</v>
      </c>
      <c r="C1571" s="65" t="str">
        <f t="shared" si="53"/>
        <v>L098</v>
      </c>
      <c r="D1571" s="69">
        <v>474340.46</v>
      </c>
      <c r="E1571" s="68">
        <v>4763589.0800000019</v>
      </c>
      <c r="F1571" s="68">
        <v>101655.23000000004</v>
      </c>
      <c r="G1571" s="69">
        <v>409853.26000000257</v>
      </c>
      <c r="H1571" s="70">
        <v>89.608556207238792</v>
      </c>
      <c r="I1571" s="70">
        <v>9.4138293397876041</v>
      </c>
      <c r="J1571" s="69">
        <v>748967.03</v>
      </c>
      <c r="K1571" s="69">
        <v>619019.5</v>
      </c>
      <c r="L1571" s="69">
        <v>640376.10000000009</v>
      </c>
      <c r="M1571" s="69">
        <v>826553.92000000016</v>
      </c>
      <c r="N1571" s="69">
        <v>1017206.4099999999</v>
      </c>
      <c r="O1571" s="69">
        <v>1185922.0000000002</v>
      </c>
      <c r="P1571" s="69">
        <v>645722.45000000007</v>
      </c>
      <c r="Q1571" s="69">
        <v>549676.57999999996</v>
      </c>
      <c r="R1571" s="69">
        <v>1086641.74</v>
      </c>
      <c r="S1571" s="69">
        <v>571144.46</v>
      </c>
      <c r="T1571" s="69">
        <v>688331.88000000012</v>
      </c>
      <c r="U1571" s="69">
        <v>747731.50999999978</v>
      </c>
      <c r="V1571" s="69">
        <v>474340.46</v>
      </c>
      <c r="W1571" s="70">
        <v>107.39000195217518</v>
      </c>
      <c r="X1571" s="70">
        <v>91.873637103465029</v>
      </c>
      <c r="Y1571" s="70">
        <v>95.421050594877272</v>
      </c>
      <c r="Z1571" s="71">
        <v>90.013705966056278</v>
      </c>
      <c r="AA1571" s="71">
        <v>104.31300901949794</v>
      </c>
      <c r="AB1571" s="71">
        <v>92.072641682536016</v>
      </c>
      <c r="AC1571" s="71">
        <v>89.821613036508012</v>
      </c>
      <c r="AD1571" s="71">
        <v>75.834427917336384</v>
      </c>
      <c r="AE1571" s="71">
        <v>89.812137738720082</v>
      </c>
      <c r="AF1571" s="71">
        <v>95.964545126029861</v>
      </c>
      <c r="AG1571" s="71">
        <v>86.666404811860588</v>
      </c>
      <c r="AH1571" s="71">
        <v>93.32516381695261</v>
      </c>
      <c r="AI1571" s="71">
        <v>100.54778202160763</v>
      </c>
      <c r="AJ1571" s="72">
        <v>16.926425967264546</v>
      </c>
      <c r="AK1571" s="72">
        <v>15.521304350081744</v>
      </c>
      <c r="AL1571" s="72">
        <v>10.992809498205425</v>
      </c>
      <c r="AM1571" s="72">
        <v>13.511895971053423</v>
      </c>
      <c r="AN1571" s="72">
        <v>7.7192742422568017</v>
      </c>
      <c r="AO1571" s="72">
        <v>5.0376919246113205</v>
      </c>
      <c r="AP1571" s="72">
        <v>-5.5023136932835781</v>
      </c>
      <c r="AQ1571" s="72">
        <v>-6.8121239320340532</v>
      </c>
      <c r="AR1571" s="71">
        <v>87.921832293729935</v>
      </c>
      <c r="AS1571" s="71">
        <v>-36.884761629063703</v>
      </c>
      <c r="AT1571" s="71">
        <v>13.405829741958142</v>
      </c>
      <c r="AU1571" s="71">
        <v>21.042447054295454</v>
      </c>
      <c r="AV1571" s="72">
        <v>27.276431105144706</v>
      </c>
      <c r="AW1571" s="73">
        <v>108421.47000000009</v>
      </c>
      <c r="AX1571" s="73">
        <v>83170.719999999972</v>
      </c>
      <c r="AY1571" s="73">
        <v>63423.320000000065</v>
      </c>
      <c r="AZ1571" s="73">
        <v>98388.90000000014</v>
      </c>
      <c r="BA1571" s="73">
        <v>72899.040000000037</v>
      </c>
      <c r="BB1571" s="73">
        <v>68373.800000000047</v>
      </c>
      <c r="BC1571" s="73">
        <v>-37598.459999999846</v>
      </c>
      <c r="BD1571" s="73">
        <v>-40181.889999999781</v>
      </c>
      <c r="BE1571" s="73">
        <v>508400.39000000013</v>
      </c>
      <c r="BF1571" s="73">
        <v>-333778.78000000003</v>
      </c>
      <c r="BG1571" s="73">
        <v>81368.479999999865</v>
      </c>
      <c r="BH1571" s="73">
        <v>129988.28999999992</v>
      </c>
      <c r="BI1571" s="73">
        <v>101655.23000000004</v>
      </c>
      <c r="BJ1571" s="71">
        <v>17.865704873378377</v>
      </c>
      <c r="BK1571" s="71">
        <v>11.761242282428666</v>
      </c>
      <c r="BL1571" s="71">
        <v>12.17845432543532</v>
      </c>
      <c r="BM1571" s="71">
        <v>13.373611493895606</v>
      </c>
      <c r="BN1571" s="71">
        <v>2.7771369657144565</v>
      </c>
      <c r="BO1571" s="71">
        <v>13.593873960836962</v>
      </c>
      <c r="BP1571" s="71">
        <v>20.856623658109569</v>
      </c>
      <c r="BQ1571" s="71">
        <v>20.450079055408661</v>
      </c>
      <c r="BR1571" s="72">
        <v>16.049617416992142</v>
      </c>
      <c r="BS1571" s="72">
        <v>13.682346205618494</v>
      </c>
      <c r="BT1571" s="71">
        <v>14.797091820226868</v>
      </c>
      <c r="BU1571" s="71">
        <v>16.484858216090338</v>
      </c>
      <c r="BV1571" s="71">
        <v>15.849687990598881</v>
      </c>
      <c r="BW1571" s="71">
        <v>15.38227097185819</v>
      </c>
      <c r="BX1571" s="75">
        <v>19285</v>
      </c>
      <c r="BY1571" s="75">
        <v>14603</v>
      </c>
      <c r="BZ1571" s="75">
        <v>14696</v>
      </c>
      <c r="CA1571" s="75">
        <v>17393</v>
      </c>
      <c r="CB1571" s="75">
        <v>19055</v>
      </c>
      <c r="CC1571" s="75">
        <v>23849</v>
      </c>
      <c r="CD1571" s="75">
        <v>15572</v>
      </c>
      <c r="CE1571" s="75">
        <v>13269</v>
      </c>
      <c r="CF1571" s="75">
        <v>18232</v>
      </c>
      <c r="CG1571" s="75">
        <v>12864</v>
      </c>
      <c r="CH1571" s="75">
        <v>15613</v>
      </c>
      <c r="CI1571" s="75">
        <v>17859</v>
      </c>
      <c r="CJ1571" s="75">
        <v>11900</v>
      </c>
      <c r="CK1571" s="75">
        <v>105309</v>
      </c>
      <c r="CL1571" s="73">
        <v>1080929.76</v>
      </c>
      <c r="CM1571" s="73">
        <v>1097791.52</v>
      </c>
      <c r="CN1571" s="73">
        <v>1111513.6500000001</v>
      </c>
      <c r="CO1571" s="73">
        <v>1206620.82</v>
      </c>
      <c r="CP1571" s="73">
        <v>1239814.5</v>
      </c>
      <c r="CQ1571" s="73">
        <v>1123112.81</v>
      </c>
      <c r="CR1571" s="73">
        <v>969210.7</v>
      </c>
      <c r="CS1571" s="73">
        <v>1317235.3900000001</v>
      </c>
      <c r="CT1571" s="73">
        <v>1422773.2399999998</v>
      </c>
      <c r="CU1571" s="73">
        <v>1397726.8299999998</v>
      </c>
      <c r="CV1571" s="73">
        <v>1293222.9099999999</v>
      </c>
      <c r="CW1571" s="73">
        <v>993985.44000000006</v>
      </c>
      <c r="CX1571" s="73">
        <v>920513.2300000001</v>
      </c>
      <c r="CY1571" s="77"/>
      <c r="CZ1571" s="4">
        <v>98</v>
      </c>
      <c r="DA1571" s="76" t="str">
        <f t="shared" si="54"/>
        <v>L098</v>
      </c>
      <c r="DB1571" s="72">
        <v>1.2218756836410403</v>
      </c>
      <c r="DC1571" s="72">
        <v>2.3021325976770921</v>
      </c>
      <c r="DD1571" s="72">
        <v>0.3619124285003405</v>
      </c>
      <c r="DE1571" s="72">
        <v>0.37972419371688382</v>
      </c>
      <c r="DF1571" s="72">
        <v>0.40702341659351388</v>
      </c>
      <c r="DG1571" s="72">
        <v>0.24911590555147553</v>
      </c>
      <c r="DH1571" s="71">
        <v>0.25687704612721285</v>
      </c>
      <c r="DI1571" s="71">
        <v>0.21728831391042064</v>
      </c>
      <c r="DJ1571" s="71">
        <v>0.24126180221017407</v>
      </c>
      <c r="DK1571" s="72">
        <v>0.26893494984061622</v>
      </c>
      <c r="DL1571" s="72">
        <v>4.5698015885628683E-2</v>
      </c>
      <c r="DM1571" s="72">
        <v>7.3548061702814221E-2</v>
      </c>
      <c r="DN1571" s="72">
        <v>0.11513679060462376</v>
      </c>
      <c r="DO1571" s="72">
        <v>0.17674048702024747</v>
      </c>
      <c r="DQ1571" s="71"/>
      <c r="DR1571" s="71"/>
      <c r="DS1571" s="71"/>
      <c r="DT1571" s="71"/>
      <c r="DU1571" s="71"/>
      <c r="DV1571" s="71"/>
      <c r="DW1571" s="71"/>
      <c r="DX1571" s="71"/>
      <c r="DY1571" s="71"/>
      <c r="DZ1571" s="71"/>
      <c r="EA1571" s="71"/>
      <c r="EB1571" s="71"/>
      <c r="EC1571" s="71"/>
      <c r="ED1571" s="71"/>
    </row>
    <row r="1572" spans="1:134">
      <c r="A1572" s="4">
        <v>5404</v>
      </c>
      <c r="B1572" s="46" t="s">
        <v>11672</v>
      </c>
      <c r="C1572" s="65" t="str">
        <f t="shared" si="53"/>
        <v>5404</v>
      </c>
      <c r="D1572" s="69">
        <v>172289.97999999995</v>
      </c>
      <c r="E1572" s="68">
        <v>1940677.04</v>
      </c>
      <c r="F1572" s="68">
        <v>59890.759999999951</v>
      </c>
      <c r="G1572" s="69">
        <v>510569.11000000034</v>
      </c>
      <c r="H1572" s="70">
        <v>113.09551180661472</v>
      </c>
      <c r="I1572" s="70">
        <v>35.701438981601939</v>
      </c>
      <c r="J1572" s="69">
        <v>200668.28999999995</v>
      </c>
      <c r="K1572" s="69">
        <v>199456.53999999995</v>
      </c>
      <c r="L1572" s="69">
        <v>194753.36</v>
      </c>
      <c r="M1572" s="69">
        <v>260114.77999999994</v>
      </c>
      <c r="N1572" s="69">
        <v>314150.92</v>
      </c>
      <c r="O1572" s="69">
        <v>362646.48</v>
      </c>
      <c r="P1572" s="69">
        <v>237797.76999999996</v>
      </c>
      <c r="Q1572" s="69">
        <v>272255.33</v>
      </c>
      <c r="R1572" s="69">
        <v>382068.79999999993</v>
      </c>
      <c r="S1572" s="69">
        <v>279497.64999999997</v>
      </c>
      <c r="T1572" s="69">
        <v>308164.25</v>
      </c>
      <c r="U1572" s="69">
        <v>288603.26</v>
      </c>
      <c r="V1572" s="69">
        <v>172289.97999999995</v>
      </c>
      <c r="W1572" s="70">
        <v>81.828668197043385</v>
      </c>
      <c r="X1572" s="70">
        <v>96.055765591625914</v>
      </c>
      <c r="Y1572" s="70">
        <v>90.18941474062872</v>
      </c>
      <c r="Z1572" s="71">
        <v>101.86020189925782</v>
      </c>
      <c r="AA1572" s="71">
        <v>137.16131580030159</v>
      </c>
      <c r="AB1572" s="71">
        <v>114.18891184455184</v>
      </c>
      <c r="AC1572" s="71">
        <v>89.925795132150043</v>
      </c>
      <c r="AD1572" s="71">
        <v>123.63692167702807</v>
      </c>
      <c r="AE1572" s="71">
        <v>111.64746140396471</v>
      </c>
      <c r="AF1572" s="71">
        <v>106.62082311654703</v>
      </c>
      <c r="AG1572" s="71">
        <v>108.76499203054004</v>
      </c>
      <c r="AH1572" s="71">
        <v>133.41469041223473</v>
      </c>
      <c r="AI1572" s="71">
        <v>135.32355087970524</v>
      </c>
      <c r="AJ1572" s="72">
        <v>-35.544379840877724</v>
      </c>
      <c r="AK1572" s="72">
        <v>-43.471103911498474</v>
      </c>
      <c r="AL1572" s="72">
        <v>-33.328654723156248</v>
      </c>
      <c r="AM1572" s="72">
        <v>-27.234759051918022</v>
      </c>
      <c r="AN1572" s="72">
        <v>-0.7115435901121292</v>
      </c>
      <c r="AO1572" s="72">
        <v>3.2872434872082801</v>
      </c>
      <c r="AP1572" s="72">
        <v>-10.769652361609472</v>
      </c>
      <c r="AQ1572" s="72">
        <v>54.62227497418899</v>
      </c>
      <c r="AR1572" s="71">
        <v>73.474960878678601</v>
      </c>
      <c r="AS1572" s="71">
        <v>0.78889701617639307</v>
      </c>
      <c r="AT1572" s="71">
        <v>49.29582766646665</v>
      </c>
      <c r="AU1572" s="71">
        <v>68.610038014532321</v>
      </c>
      <c r="AV1572" s="72">
        <v>53.283964070213251</v>
      </c>
      <c r="AW1572" s="73">
        <v>-110659.55000000002</v>
      </c>
      <c r="AX1572" s="73">
        <v>-153383.43000000008</v>
      </c>
      <c r="AY1572" s="73">
        <v>-97356.180000000051</v>
      </c>
      <c r="AZ1572" s="73">
        <v>-97356.420000000071</v>
      </c>
      <c r="BA1572" s="73">
        <v>-2251.3400000000256</v>
      </c>
      <c r="BB1572" s="73">
        <v>16745.989999999991</v>
      </c>
      <c r="BC1572" s="73">
        <v>-28700.989999999991</v>
      </c>
      <c r="BD1572" s="73">
        <v>96177.640000000014</v>
      </c>
      <c r="BE1572" s="73">
        <v>161824.44999999998</v>
      </c>
      <c r="BF1572" s="73">
        <v>2187.6899999999441</v>
      </c>
      <c r="BG1572" s="73">
        <v>101752.42000000001</v>
      </c>
      <c r="BH1572" s="73">
        <v>117437.14000000001</v>
      </c>
      <c r="BI1572" s="73">
        <v>59890.759999999951</v>
      </c>
      <c r="BJ1572" s="71">
        <v>15.231652142865446</v>
      </c>
      <c r="BK1572" s="71">
        <v>12.712473130391938</v>
      </c>
      <c r="BL1572" s="71">
        <v>15.492021918828456</v>
      </c>
      <c r="BM1572" s="71">
        <v>12.997743387427294</v>
      </c>
      <c r="BN1572" s="71">
        <v>3.4103557838917151</v>
      </c>
      <c r="BO1572" s="71">
        <v>8.9674778183716057</v>
      </c>
      <c r="BP1572" s="71">
        <v>18.403378479110881</v>
      </c>
      <c r="BQ1572" s="71">
        <v>15.605947903957681</v>
      </c>
      <c r="BR1572" s="72">
        <v>12.881025583796376</v>
      </c>
      <c r="BS1572" s="72">
        <v>11.827177243953487</v>
      </c>
      <c r="BT1572" s="71">
        <v>12.564379432894373</v>
      </c>
      <c r="BU1572" s="71">
        <v>11.499978566951629</v>
      </c>
      <c r="BV1572" s="71">
        <v>9.742015949131325</v>
      </c>
      <c r="BW1572" s="71">
        <v>11.894868081956783</v>
      </c>
      <c r="BX1572" s="75">
        <v>4291</v>
      </c>
      <c r="BY1572" s="75">
        <v>4148</v>
      </c>
      <c r="BZ1572" s="75">
        <v>4264</v>
      </c>
      <c r="CA1572" s="75">
        <v>4891</v>
      </c>
      <c r="CB1572" s="75">
        <v>5329</v>
      </c>
      <c r="CC1572" s="75">
        <v>6894</v>
      </c>
      <c r="CD1572" s="75">
        <v>4890</v>
      </c>
      <c r="CE1572" s="75">
        <v>5265</v>
      </c>
      <c r="CF1572" s="75">
        <v>7906</v>
      </c>
      <c r="CG1572" s="75">
        <v>5717</v>
      </c>
      <c r="CH1572" s="75">
        <v>6009</v>
      </c>
      <c r="CI1572" s="75">
        <v>5694</v>
      </c>
      <c r="CJ1572" s="75">
        <v>3163</v>
      </c>
      <c r="CK1572" s="75">
        <v>38644</v>
      </c>
      <c r="CL1572" s="73">
        <v>236881.71000000002</v>
      </c>
      <c r="CM1572" s="73">
        <v>377340.26999999996</v>
      </c>
      <c r="CN1572" s="73">
        <v>424407.24999999977</v>
      </c>
      <c r="CO1572" s="73">
        <v>472782.00000000006</v>
      </c>
      <c r="CP1572" s="73">
        <v>538913.52999999991</v>
      </c>
      <c r="CQ1572" s="73">
        <v>454458.87999999977</v>
      </c>
      <c r="CR1572" s="73">
        <v>415432.22</v>
      </c>
      <c r="CS1572" s="73">
        <v>488051.02</v>
      </c>
      <c r="CT1572" s="73">
        <v>474053.66</v>
      </c>
      <c r="CU1572" s="73">
        <v>454969.44</v>
      </c>
      <c r="CV1572" s="73">
        <v>465925.91999999993</v>
      </c>
      <c r="CW1572" s="73">
        <v>449150.09</v>
      </c>
      <c r="CX1572" s="73">
        <v>423919.04999999993</v>
      </c>
      <c r="CY1572" s="77"/>
      <c r="CZ1572" s="4">
        <v>5404</v>
      </c>
      <c r="DA1572" s="76" t="str">
        <f t="shared" si="54"/>
        <v>5404</v>
      </c>
      <c r="DB1572" s="71">
        <v>1.9024277494730055</v>
      </c>
      <c r="DC1572" s="71">
        <v>4.0317394618019993</v>
      </c>
      <c r="DD1572" s="71">
        <v>0.30805324990098315</v>
      </c>
      <c r="DE1572" s="71">
        <v>0.44432122870548646</v>
      </c>
      <c r="DF1572" s="71">
        <v>0.15750751022911635</v>
      </c>
      <c r="DG1572" s="71">
        <v>0.17098018022015024</v>
      </c>
      <c r="DH1572" s="71">
        <v>0.19679269210562692</v>
      </c>
      <c r="DI1572" s="71">
        <v>0.22359936387492457</v>
      </c>
      <c r="DJ1572" s="71">
        <v>0.17397467400658403</v>
      </c>
      <c r="DK1572" s="71">
        <v>0.15666747553599419</v>
      </c>
      <c r="DL1572" s="71">
        <v>0.5179859569324422</v>
      </c>
      <c r="DM1572" s="71">
        <v>0.13120611101369195</v>
      </c>
      <c r="DN1572" s="71">
        <v>0.31686815496341425</v>
      </c>
      <c r="DO1572" s="71">
        <v>0.2417934999631341</v>
      </c>
      <c r="DQ1572" s="71"/>
      <c r="DR1572" s="71"/>
      <c r="DS1572" s="71"/>
      <c r="DT1572" s="71"/>
      <c r="DU1572" s="71"/>
      <c r="DV1572" s="71"/>
      <c r="DW1572" s="71"/>
      <c r="DX1572" s="71"/>
      <c r="DY1572" s="71"/>
      <c r="DZ1572" s="71"/>
      <c r="EA1572" s="71"/>
      <c r="EB1572" s="71"/>
      <c r="EC1572" s="71"/>
      <c r="ED1572" s="71"/>
    </row>
    <row r="1573" spans="1:134">
      <c r="A1573" s="4">
        <v>5402</v>
      </c>
      <c r="B1573" s="46" t="s">
        <v>11680</v>
      </c>
      <c r="C1573" s="65" t="str">
        <f t="shared" si="53"/>
        <v>5402</v>
      </c>
      <c r="D1573" s="69">
        <v>136020.01999999999</v>
      </c>
      <c r="E1573" s="68">
        <v>1659932.2400000002</v>
      </c>
      <c r="F1573" s="68">
        <v>26966.239999999991</v>
      </c>
      <c r="G1573" s="69">
        <v>473450.98000000045</v>
      </c>
      <c r="H1573" s="70">
        <v>112.74277033401702</v>
      </c>
      <c r="I1573" s="70">
        <v>39.903789125164991</v>
      </c>
      <c r="J1573" s="69">
        <v>214842.95</v>
      </c>
      <c r="K1573" s="69">
        <v>191632.34000000003</v>
      </c>
      <c r="L1573" s="69">
        <v>176898.12</v>
      </c>
      <c r="M1573" s="69">
        <v>215764.80000000002</v>
      </c>
      <c r="N1573" s="69">
        <v>310718.99999999994</v>
      </c>
      <c r="O1573" s="69">
        <v>310426.15999999992</v>
      </c>
      <c r="P1573" s="69">
        <v>213195.97</v>
      </c>
      <c r="Q1573" s="69">
        <v>184428.84999999998</v>
      </c>
      <c r="R1573" s="69">
        <v>384414.16999999993</v>
      </c>
      <c r="S1573" s="69">
        <v>190450.71999999997</v>
      </c>
      <c r="T1573" s="69">
        <v>252124.92999999996</v>
      </c>
      <c r="U1573" s="69">
        <v>299297.57999999996</v>
      </c>
      <c r="V1573" s="69">
        <v>136020.01999999999</v>
      </c>
      <c r="W1573" s="70">
        <v>109.51861631867375</v>
      </c>
      <c r="X1573" s="70">
        <v>106.65846002648578</v>
      </c>
      <c r="Y1573" s="70">
        <v>88.404708241922123</v>
      </c>
      <c r="Z1573" s="71">
        <v>94.967184387252772</v>
      </c>
      <c r="AA1573" s="71">
        <v>106.42222812393159</v>
      </c>
      <c r="AB1573" s="71">
        <v>90.610538370940702</v>
      </c>
      <c r="AC1573" s="71">
        <v>89.665668548064886</v>
      </c>
      <c r="AD1573" s="71">
        <v>104.92565084049568</v>
      </c>
      <c r="AE1573" s="71">
        <v>139.58539487897127</v>
      </c>
      <c r="AF1573" s="71">
        <v>108.792421765049</v>
      </c>
      <c r="AG1573" s="71">
        <v>110.89671684136223</v>
      </c>
      <c r="AH1573" s="71">
        <v>121.77155933762262</v>
      </c>
      <c r="AI1573" s="71">
        <v>100.61672227486727</v>
      </c>
      <c r="AJ1573" s="72">
        <v>-32.473845053489448</v>
      </c>
      <c r="AK1573" s="72">
        <v>-38.241623226099861</v>
      </c>
      <c r="AL1573" s="72">
        <v>-36.031562051725729</v>
      </c>
      <c r="AM1573" s="72">
        <v>-17.280128699073792</v>
      </c>
      <c r="AN1573" s="72">
        <v>-25.567564121946095</v>
      </c>
      <c r="AO1573" s="72">
        <v>-29.639164327868471</v>
      </c>
      <c r="AP1573" s="72">
        <v>-12.803972549419129</v>
      </c>
      <c r="AQ1573" s="72">
        <v>30.080262625104215</v>
      </c>
      <c r="AR1573" s="71">
        <v>149.8302432278125</v>
      </c>
      <c r="AS1573" s="71">
        <v>-10.356207640879479</v>
      </c>
      <c r="AT1573" s="71">
        <v>51.164502098316753</v>
      </c>
      <c r="AU1573" s="71">
        <v>89.388848696955492</v>
      </c>
      <c r="AV1573" s="72">
        <v>24.727469327518946</v>
      </c>
      <c r="AW1573" s="73">
        <v>-103319.62000000005</v>
      </c>
      <c r="AX1573" s="73">
        <v>-118661.33999999997</v>
      </c>
      <c r="AY1573" s="73">
        <v>-99641.57</v>
      </c>
      <c r="AZ1573" s="73">
        <v>-45073.130000000034</v>
      </c>
      <c r="BA1573" s="73">
        <v>-106712.09000000008</v>
      </c>
      <c r="BB1573" s="73">
        <v>-119024.44999999995</v>
      </c>
      <c r="BC1573" s="73">
        <v>-31305.959999999992</v>
      </c>
      <c r="BD1573" s="73">
        <v>42648.039999999979</v>
      </c>
      <c r="BE1573" s="73">
        <v>230544.01999999987</v>
      </c>
      <c r="BF1573" s="73">
        <v>-22002.050000000105</v>
      </c>
      <c r="BG1573" s="73">
        <v>85336.479999999981</v>
      </c>
      <c r="BH1573" s="73">
        <v>141264.2099999999</v>
      </c>
      <c r="BI1573" s="73">
        <v>26966.239999999991</v>
      </c>
      <c r="BJ1573" s="71">
        <v>17.044323463812574</v>
      </c>
      <c r="BK1573" s="71">
        <v>4.8646580758773812</v>
      </c>
      <c r="BL1573" s="71">
        <v>8.6453055841345066</v>
      </c>
      <c r="BM1573" s="71">
        <v>11.165992841823016</v>
      </c>
      <c r="BN1573" s="71">
        <v>-1.1087946204460075</v>
      </c>
      <c r="BO1573" s="71">
        <v>4.6122014805358909</v>
      </c>
      <c r="BP1573" s="71">
        <v>16.680019327457611</v>
      </c>
      <c r="BQ1573" s="71">
        <v>21.006267703443431</v>
      </c>
      <c r="BR1573" s="72">
        <v>18.043488034375784</v>
      </c>
      <c r="BS1573" s="72">
        <v>13.029690599944253</v>
      </c>
      <c r="BT1573" s="71">
        <v>19.414156570847151</v>
      </c>
      <c r="BU1573" s="71">
        <v>17.685513358606162</v>
      </c>
      <c r="BV1573" s="71">
        <v>17.239762391097525</v>
      </c>
      <c r="BW1573" s="71">
        <v>16.292301920605588</v>
      </c>
      <c r="BX1573" s="75">
        <v>5412</v>
      </c>
      <c r="BY1573" s="75">
        <v>4706</v>
      </c>
      <c r="BZ1573" s="75">
        <v>4512</v>
      </c>
      <c r="CA1573" s="75">
        <v>5108</v>
      </c>
      <c r="CB1573" s="75">
        <v>6886</v>
      </c>
      <c r="CC1573" s="75">
        <v>6816</v>
      </c>
      <c r="CD1573" s="75">
        <v>5357</v>
      </c>
      <c r="CE1573" s="75">
        <v>4804</v>
      </c>
      <c r="CF1573" s="75">
        <v>8123</v>
      </c>
      <c r="CG1573" s="75">
        <v>5074</v>
      </c>
      <c r="CH1573" s="75">
        <v>6134</v>
      </c>
      <c r="CI1573" s="75">
        <v>7195</v>
      </c>
      <c r="CJ1573" s="75">
        <v>3728</v>
      </c>
      <c r="CK1573" s="75">
        <v>40415</v>
      </c>
      <c r="CL1573" s="73">
        <v>611371.34999999986</v>
      </c>
      <c r="CM1573" s="73">
        <v>564425.19000000006</v>
      </c>
      <c r="CN1573" s="73">
        <v>530267.14</v>
      </c>
      <c r="CO1573" s="73">
        <v>556973.24</v>
      </c>
      <c r="CP1573" s="73">
        <v>681735.87999999989</v>
      </c>
      <c r="CQ1573" s="73">
        <v>574288.92999999993</v>
      </c>
      <c r="CR1573" s="73">
        <v>502398.0500000001</v>
      </c>
      <c r="CS1573" s="73">
        <v>549862.31000000006</v>
      </c>
      <c r="CT1573" s="73">
        <v>456710.57999999996</v>
      </c>
      <c r="CU1573" s="73">
        <v>394918.99000000005</v>
      </c>
      <c r="CV1573" s="73">
        <v>406199.8899999999</v>
      </c>
      <c r="CW1573" s="73">
        <v>347971.84000000003</v>
      </c>
      <c r="CX1573" s="73">
        <v>400753.28</v>
      </c>
      <c r="CY1573" s="77"/>
      <c r="CZ1573" s="4">
        <v>5402</v>
      </c>
      <c r="DA1573" s="76" t="str">
        <f t="shared" si="54"/>
        <v>5402</v>
      </c>
      <c r="DB1573" s="71">
        <v>0.36119711042311653</v>
      </c>
      <c r="DC1573" s="71">
        <v>0.50960555814688047</v>
      </c>
      <c r="DD1573" s="71">
        <v>0.11012553276164282</v>
      </c>
      <c r="DE1573" s="71">
        <v>8.0637824186716334E-2</v>
      </c>
      <c r="DF1573" s="71">
        <v>0.2014173462045441</v>
      </c>
      <c r="DG1573" s="71">
        <v>0.14728908485494607</v>
      </c>
      <c r="DH1573" s="71">
        <v>0.3553532508430714</v>
      </c>
      <c r="DI1573" s="71">
        <v>0</v>
      </c>
      <c r="DJ1573" s="71">
        <v>2.1890719608921482E-2</v>
      </c>
      <c r="DK1573" s="71">
        <v>2.6958092151537497E-2</v>
      </c>
      <c r="DL1573" s="71">
        <v>2.7316078650895617E-3</v>
      </c>
      <c r="DM1573" s="71">
        <v>1.124335660857176E-2</v>
      </c>
      <c r="DN1573" s="71">
        <v>0</v>
      </c>
      <c r="DO1573" s="71">
        <v>5.5912644483317099E-2</v>
      </c>
      <c r="DQ1573" s="71"/>
      <c r="DR1573" s="71"/>
      <c r="DS1573" s="71"/>
      <c r="DT1573" s="71"/>
      <c r="DU1573" s="71"/>
      <c r="DV1573" s="71"/>
      <c r="DW1573" s="71"/>
      <c r="DX1573" s="71"/>
      <c r="DY1573" s="71"/>
      <c r="DZ1573" s="71"/>
      <c r="EA1573" s="71"/>
      <c r="EB1573" s="71"/>
      <c r="EC1573" s="71"/>
      <c r="ED1573" s="71"/>
    </row>
    <row r="1574" spans="1:134">
      <c r="A1574" s="4">
        <v>5284</v>
      </c>
      <c r="B1574" s="46" t="s">
        <v>11687</v>
      </c>
      <c r="C1574" s="65" t="str">
        <f t="shared" si="53"/>
        <v>5284</v>
      </c>
      <c r="D1574" s="69">
        <v>172710.05</v>
      </c>
      <c r="E1574" s="68">
        <v>2009960.3300000008</v>
      </c>
      <c r="F1574" s="68">
        <v>62966.449999999983</v>
      </c>
      <c r="G1574" s="69">
        <v>398161.20000000042</v>
      </c>
      <c r="H1574" s="70">
        <v>102.44445677358651</v>
      </c>
      <c r="I1574" s="70">
        <v>24.702904511432532</v>
      </c>
      <c r="J1574" s="69">
        <v>203184.79</v>
      </c>
      <c r="K1574" s="69">
        <v>205719.53999999995</v>
      </c>
      <c r="L1574" s="69">
        <v>223772.52999999997</v>
      </c>
      <c r="M1574" s="69">
        <v>252779.58999999994</v>
      </c>
      <c r="N1574" s="69">
        <v>396137.5199999999</v>
      </c>
      <c r="O1574" s="69">
        <v>450148.8899999999</v>
      </c>
      <c r="P1574" s="69">
        <v>241892.57999999996</v>
      </c>
      <c r="Q1574" s="69">
        <v>248671.88</v>
      </c>
      <c r="R1574" s="69">
        <v>404022.90999999992</v>
      </c>
      <c r="S1574" s="69">
        <v>292637.35999999993</v>
      </c>
      <c r="T1574" s="69">
        <v>349983.04</v>
      </c>
      <c r="U1574" s="69">
        <v>300042.50999999995</v>
      </c>
      <c r="V1574" s="69">
        <v>172710.05</v>
      </c>
      <c r="W1574" s="70">
        <v>71.068857838800454</v>
      </c>
      <c r="X1574" s="70">
        <v>91.909676425792114</v>
      </c>
      <c r="Y1574" s="70">
        <v>92.802378733178358</v>
      </c>
      <c r="Z1574" s="71">
        <v>81.868188718315338</v>
      </c>
      <c r="AA1574" s="71">
        <v>132.83114971190025</v>
      </c>
      <c r="AB1574" s="71">
        <v>118.12379866993612</v>
      </c>
      <c r="AC1574" s="71">
        <v>82.637535992714476</v>
      </c>
      <c r="AD1574" s="71">
        <v>96.120754245085735</v>
      </c>
      <c r="AE1574" s="71">
        <v>110.98889899511263</v>
      </c>
      <c r="AF1574" s="71">
        <v>101.95316524633714</v>
      </c>
      <c r="AG1574" s="71">
        <v>105.02752567240942</v>
      </c>
      <c r="AH1574" s="71">
        <v>113.51703149074733</v>
      </c>
      <c r="AI1574" s="71">
        <v>106.62418632560977</v>
      </c>
      <c r="AJ1574" s="72">
        <v>-54.111863371034495</v>
      </c>
      <c r="AK1574" s="72">
        <v>-30.318845512246916</v>
      </c>
      <c r="AL1574" s="72">
        <v>-26.278349668406207</v>
      </c>
      <c r="AM1574" s="72">
        <v>-36.013856244939305</v>
      </c>
      <c r="AN1574" s="72">
        <v>-11.673963892811045</v>
      </c>
      <c r="AO1574" s="72">
        <v>1.9509817383972505</v>
      </c>
      <c r="AP1574" s="72">
        <v>-17.668904071766878</v>
      </c>
      <c r="AQ1574" s="72">
        <v>18.661329754608126</v>
      </c>
      <c r="AR1574" s="72">
        <v>73.7581533755381</v>
      </c>
      <c r="AS1574" s="71">
        <v>-1.0505159526374763</v>
      </c>
      <c r="AT1574" s="71">
        <v>33.626378728337556</v>
      </c>
      <c r="AU1574" s="71">
        <v>43.898096023119429</v>
      </c>
      <c r="AV1574" s="72">
        <v>57.375965432152753</v>
      </c>
      <c r="AW1574" s="73">
        <v>-239598.04000000007</v>
      </c>
      <c r="AX1574" s="73">
        <v>-89510.26999999999</v>
      </c>
      <c r="AY1574" s="73">
        <v>-79764.530000000028</v>
      </c>
      <c r="AZ1574" s="73">
        <v>-142274.05000000008</v>
      </c>
      <c r="BA1574" s="73">
        <v>-52345.119999999995</v>
      </c>
      <c r="BB1574" s="73">
        <v>14642.069999999949</v>
      </c>
      <c r="BC1574" s="73">
        <v>-51912.060000000114</v>
      </c>
      <c r="BD1574" s="73">
        <v>39107.5</v>
      </c>
      <c r="BE1574" s="73">
        <v>171502.64999999988</v>
      </c>
      <c r="BF1574" s="73">
        <v>-3106.8400000000838</v>
      </c>
      <c r="BG1574" s="73">
        <v>88071.400000000052</v>
      </c>
      <c r="BH1574" s="73">
        <v>91532.099999999977</v>
      </c>
      <c r="BI1574" s="73">
        <v>62966.449999999983</v>
      </c>
      <c r="BJ1574" s="71">
        <v>13.498490504247073</v>
      </c>
      <c r="BK1574" s="71">
        <v>8.6187711268392331</v>
      </c>
      <c r="BL1574" s="71">
        <v>9.306967301847056</v>
      </c>
      <c r="BM1574" s="71">
        <v>9.3923236959593908</v>
      </c>
      <c r="BN1574" s="71">
        <v>0.39365510629047096</v>
      </c>
      <c r="BO1574" s="71">
        <v>3.7652151981444515</v>
      </c>
      <c r="BP1574" s="71">
        <v>15.930088264182244</v>
      </c>
      <c r="BQ1574" s="71">
        <v>15.405394750582287</v>
      </c>
      <c r="BR1574" s="72">
        <v>12.380922564963267</v>
      </c>
      <c r="BS1574" s="72">
        <v>13.683105903276697</v>
      </c>
      <c r="BT1574" s="71">
        <v>15.556819137059584</v>
      </c>
      <c r="BU1574" s="71">
        <v>14.826711253862811</v>
      </c>
      <c r="BV1574" s="71">
        <v>13.218942065115421</v>
      </c>
      <c r="BW1574" s="71">
        <v>13.039024500327677</v>
      </c>
      <c r="BX1574" s="75">
        <v>4668</v>
      </c>
      <c r="BY1574" s="75">
        <v>4285</v>
      </c>
      <c r="BZ1574" s="75">
        <v>4579</v>
      </c>
      <c r="CA1574" s="75">
        <v>4879</v>
      </c>
      <c r="CB1574" s="75">
        <v>7206</v>
      </c>
      <c r="CC1574" s="75">
        <v>8944</v>
      </c>
      <c r="CD1574" s="75">
        <v>5507</v>
      </c>
      <c r="CE1574" s="75">
        <v>5321</v>
      </c>
      <c r="CF1574" s="75">
        <v>8385</v>
      </c>
      <c r="CG1574" s="75">
        <v>6359</v>
      </c>
      <c r="CH1574" s="75">
        <v>7197</v>
      </c>
      <c r="CI1574" s="75">
        <v>6902</v>
      </c>
      <c r="CJ1574" s="75">
        <v>3738</v>
      </c>
      <c r="CK1574" s="75">
        <v>43409</v>
      </c>
      <c r="CL1574" s="73">
        <v>649661.6399999999</v>
      </c>
      <c r="CM1574" s="73">
        <v>692493.61</v>
      </c>
      <c r="CN1574" s="73">
        <v>719007.66999999993</v>
      </c>
      <c r="CO1574" s="73">
        <v>860007.16999999981</v>
      </c>
      <c r="CP1574" s="73">
        <v>838496.13000000024</v>
      </c>
      <c r="CQ1574" s="73">
        <v>632756.8600000001</v>
      </c>
      <c r="CR1574" s="73">
        <v>685605.94000000006</v>
      </c>
      <c r="CS1574" s="73">
        <v>773014.78999999992</v>
      </c>
      <c r="CT1574" s="73">
        <v>674105.62</v>
      </c>
      <c r="CU1574" s="73">
        <v>621494.60999999975</v>
      </c>
      <c r="CV1574" s="73">
        <v>608547.03999999992</v>
      </c>
      <c r="CW1574" s="73">
        <v>628305.28</v>
      </c>
      <c r="CX1574" s="73">
        <v>620878.17999999993</v>
      </c>
      <c r="CY1574" s="77"/>
      <c r="CZ1574" s="4">
        <v>5284</v>
      </c>
      <c r="DA1574" s="76" t="str">
        <f t="shared" si="54"/>
        <v>5284</v>
      </c>
      <c r="DB1574" s="71">
        <v>6.3092626271010683</v>
      </c>
      <c r="DC1574" s="71">
        <v>5.8265847491535743</v>
      </c>
      <c r="DD1574" s="71">
        <v>2.2757233300067554</v>
      </c>
      <c r="DE1574" s="71">
        <v>1.1194996039376344</v>
      </c>
      <c r="DF1574" s="71">
        <v>0.72085531836504912</v>
      </c>
      <c r="DG1574" s="71">
        <v>0.69128676707552661</v>
      </c>
      <c r="DH1574" s="71">
        <v>0.13731024298704986</v>
      </c>
      <c r="DI1574" s="71">
        <v>0.70477987295438982</v>
      </c>
      <c r="DJ1574" s="71">
        <v>0.2926648238739481</v>
      </c>
      <c r="DK1574" s="71">
        <v>0.19078040128445145</v>
      </c>
      <c r="DL1574" s="71">
        <v>0.13585847879230942</v>
      </c>
      <c r="DM1574" s="71">
        <v>2.2377178860034239E-2</v>
      </c>
      <c r="DN1574" s="71">
        <v>0</v>
      </c>
      <c r="DO1574" s="71">
        <v>0.21768794212164994</v>
      </c>
      <c r="DQ1574" s="71"/>
      <c r="DR1574" s="71"/>
      <c r="DS1574" s="71"/>
      <c r="DT1574" s="71"/>
      <c r="DU1574" s="71"/>
      <c r="DV1574" s="71"/>
      <c r="DW1574" s="71"/>
      <c r="DX1574" s="71"/>
      <c r="DY1574" s="71"/>
      <c r="DZ1574" s="71"/>
      <c r="EA1574" s="71"/>
      <c r="EB1574" s="71"/>
      <c r="EC1574" s="71"/>
      <c r="ED1574" s="71"/>
    </row>
    <row r="1575" spans="1:134">
      <c r="A1575" s="4">
        <v>5387</v>
      </c>
      <c r="B1575" s="46" t="s">
        <v>11694</v>
      </c>
      <c r="C1575" s="65" t="str">
        <f t="shared" si="53"/>
        <v>5387</v>
      </c>
      <c r="D1575" s="69">
        <v>155281.05999999997</v>
      </c>
      <c r="E1575" s="68">
        <v>1803300.6199999999</v>
      </c>
      <c r="F1575" s="68">
        <v>51212.509999999966</v>
      </c>
      <c r="G1575" s="69">
        <v>466131.90000000014</v>
      </c>
      <c r="H1575" s="70">
        <v>112.69045285368118</v>
      </c>
      <c r="I1575" s="70">
        <v>34.85961741611785</v>
      </c>
      <c r="J1575" s="69">
        <v>208738.77000000002</v>
      </c>
      <c r="K1575" s="69">
        <v>219322.45999999993</v>
      </c>
      <c r="L1575" s="69">
        <v>206440.33</v>
      </c>
      <c r="M1575" s="69">
        <v>259207.91999999993</v>
      </c>
      <c r="N1575" s="69">
        <v>321689.22999999992</v>
      </c>
      <c r="O1575" s="69">
        <v>343735.79</v>
      </c>
      <c r="P1575" s="69">
        <v>350815.86999999988</v>
      </c>
      <c r="Q1575" s="69">
        <v>249468.55999999994</v>
      </c>
      <c r="R1575" s="69">
        <v>296782.64</v>
      </c>
      <c r="S1575" s="69">
        <v>227063.66999999995</v>
      </c>
      <c r="T1575" s="69">
        <v>276503.73999999987</v>
      </c>
      <c r="U1575" s="69">
        <v>247385.07999999996</v>
      </c>
      <c r="V1575" s="69">
        <v>155281.05999999997</v>
      </c>
      <c r="W1575" s="70">
        <v>96.663664567790732</v>
      </c>
      <c r="X1575" s="70">
        <v>102.68920303874597</v>
      </c>
      <c r="Y1575" s="70">
        <v>102.42260935895663</v>
      </c>
      <c r="Z1575" s="71">
        <v>106.56222615896588</v>
      </c>
      <c r="AA1575" s="71">
        <v>113.82500425035803</v>
      </c>
      <c r="AB1575" s="71">
        <v>97.687712005663343</v>
      </c>
      <c r="AC1575" s="71">
        <v>102.20929587562392</v>
      </c>
      <c r="AD1575" s="71">
        <v>101.45001566858114</v>
      </c>
      <c r="AE1575" s="71">
        <v>122.31687011594646</v>
      </c>
      <c r="AF1575" s="71">
        <v>105.3317000086255</v>
      </c>
      <c r="AG1575" s="71">
        <v>139.25630343567292</v>
      </c>
      <c r="AH1575" s="71">
        <v>114.99763922197459</v>
      </c>
      <c r="AI1575" s="71">
        <v>111.54817596199477</v>
      </c>
      <c r="AJ1575" s="72">
        <v>-40.061757944383572</v>
      </c>
      <c r="AK1575" s="72">
        <v>-23.577735836367875</v>
      </c>
      <c r="AL1575" s="72">
        <v>-19.030116167515299</v>
      </c>
      <c r="AM1575" s="72">
        <v>2.7814621215491497</v>
      </c>
      <c r="AN1575" s="72">
        <v>7.4507803335574607</v>
      </c>
      <c r="AO1575" s="72">
        <v>1.5590302769513453</v>
      </c>
      <c r="AP1575" s="72">
        <v>2.9827087289925336</v>
      </c>
      <c r="AQ1575" s="72">
        <v>29.933429761817877</v>
      </c>
      <c r="AR1575" s="72">
        <v>80.921625263793473</v>
      </c>
      <c r="AS1575" s="71">
        <v>10.507197744143927</v>
      </c>
      <c r="AT1575" s="71">
        <v>74.635874915162191</v>
      </c>
      <c r="AU1575" s="71">
        <v>43.326209849873834</v>
      </c>
      <c r="AV1575" s="72">
        <v>49.21036182400924</v>
      </c>
      <c r="AW1575" s="73">
        <v>-139517.64000000001</v>
      </c>
      <c r="AX1575" s="73">
        <v>-67665.190000000031</v>
      </c>
      <c r="AY1575" s="73">
        <v>-48519.070000000007</v>
      </c>
      <c r="AZ1575" s="73">
        <v>7014.659999999858</v>
      </c>
      <c r="BA1575" s="73">
        <v>22306.359999999928</v>
      </c>
      <c r="BB1575" s="73">
        <v>9557.9400000000605</v>
      </c>
      <c r="BC1575" s="73">
        <v>10160.749999999825</v>
      </c>
      <c r="BD1575" s="73">
        <v>57471.349999999977</v>
      </c>
      <c r="BE1575" s="73">
        <v>132743.30000000002</v>
      </c>
      <c r="BF1575" s="73">
        <v>21589.570000000007</v>
      </c>
      <c r="BG1575" s="73">
        <v>118172.15999999986</v>
      </c>
      <c r="BH1575" s="73">
        <v>74782.25999999998</v>
      </c>
      <c r="BI1575" s="73">
        <v>51212.509999999966</v>
      </c>
      <c r="BJ1575" s="71">
        <v>15.049206465310119</v>
      </c>
      <c r="BK1575" s="71">
        <v>11.630321495815341</v>
      </c>
      <c r="BL1575" s="71">
        <v>8.8312065927956791</v>
      </c>
      <c r="BM1575" s="71">
        <v>14.108824358189892</v>
      </c>
      <c r="BN1575" s="71">
        <v>5.3692676343920684</v>
      </c>
      <c r="BO1575" s="71">
        <v>4.88934652410056</v>
      </c>
      <c r="BP1575" s="71">
        <v>23.07436488191825</v>
      </c>
      <c r="BQ1575" s="71">
        <v>22.930369906236912</v>
      </c>
      <c r="BR1575" s="72">
        <v>15.44601971898312</v>
      </c>
      <c r="BS1575" s="72">
        <v>17.476675873965977</v>
      </c>
      <c r="BT1575" s="71">
        <v>15.112185561362079</v>
      </c>
      <c r="BU1575" s="71">
        <v>17.488195912555085</v>
      </c>
      <c r="BV1575" s="71">
        <v>15.707188317872156</v>
      </c>
      <c r="BW1575" s="71">
        <v>16.986290950366111</v>
      </c>
      <c r="BX1575" s="75">
        <v>4684</v>
      </c>
      <c r="BY1575" s="75">
        <v>4453</v>
      </c>
      <c r="BZ1575" s="75">
        <v>4493</v>
      </c>
      <c r="CA1575" s="75">
        <v>5580</v>
      </c>
      <c r="CB1575" s="75">
        <v>6533</v>
      </c>
      <c r="CC1575" s="75">
        <v>7061</v>
      </c>
      <c r="CD1575" s="75">
        <v>7292</v>
      </c>
      <c r="CE1575" s="75">
        <v>6283</v>
      </c>
      <c r="CF1575" s="75">
        <v>7001</v>
      </c>
      <c r="CG1575" s="75">
        <v>5803</v>
      </c>
      <c r="CH1575" s="75">
        <v>6425</v>
      </c>
      <c r="CI1575" s="75">
        <v>6034</v>
      </c>
      <c r="CJ1575" s="75">
        <v>3736</v>
      </c>
      <c r="CK1575" s="75">
        <v>42574</v>
      </c>
      <c r="CL1575" s="73">
        <v>495062.9200000001</v>
      </c>
      <c r="CM1575" s="73">
        <v>450938.48000000004</v>
      </c>
      <c r="CN1575" s="73">
        <v>482689.83999999985</v>
      </c>
      <c r="CO1575" s="73">
        <v>513709.34</v>
      </c>
      <c r="CP1575" s="73">
        <v>446207.29000000004</v>
      </c>
      <c r="CQ1575" s="73">
        <v>326715.96999999991</v>
      </c>
      <c r="CR1575" s="73">
        <v>284019.99999999994</v>
      </c>
      <c r="CS1575" s="73">
        <v>439251.6100000001</v>
      </c>
      <c r="CT1575" s="73">
        <v>381849.23999999993</v>
      </c>
      <c r="CU1575" s="73">
        <v>323853.39</v>
      </c>
      <c r="CV1575" s="73">
        <v>290069.37</v>
      </c>
      <c r="CW1575" s="73">
        <v>341554.58999999997</v>
      </c>
      <c r="CX1575" s="73">
        <v>324546.81</v>
      </c>
      <c r="CY1575" s="77"/>
      <c r="CZ1575" s="4">
        <v>5387</v>
      </c>
      <c r="DA1575" s="76" t="str">
        <f t="shared" si="54"/>
        <v>5387</v>
      </c>
      <c r="DB1575" s="71">
        <v>2.5159031027473024</v>
      </c>
      <c r="DC1575" s="71">
        <v>0</v>
      </c>
      <c r="DD1575" s="71">
        <v>0</v>
      </c>
      <c r="DE1575" s="71">
        <v>0</v>
      </c>
      <c r="DF1575" s="71">
        <v>8.6801158935332814E-2</v>
      </c>
      <c r="DG1575" s="71">
        <v>0.59612853015942358</v>
      </c>
      <c r="DH1575" s="71">
        <v>0.20852559546005031</v>
      </c>
      <c r="DI1575" s="71">
        <v>0.10369366464985223</v>
      </c>
      <c r="DJ1575" s="71">
        <v>0.21449421833253587</v>
      </c>
      <c r="DK1575" s="71">
        <v>0.15435143683080929</v>
      </c>
      <c r="DL1575" s="71">
        <v>0.12532678678767625</v>
      </c>
      <c r="DM1575" s="71">
        <v>5.0634915827438745E-2</v>
      </c>
      <c r="DN1575" s="71">
        <v>0.86832110955277453</v>
      </c>
      <c r="DO1575" s="71">
        <v>0.21158973736001627</v>
      </c>
      <c r="DQ1575" s="71"/>
      <c r="DR1575" s="71"/>
      <c r="DS1575" s="71"/>
      <c r="DT1575" s="71"/>
      <c r="DU1575" s="71"/>
      <c r="DV1575" s="71"/>
      <c r="DW1575" s="71"/>
      <c r="DX1575" s="71"/>
      <c r="DY1575" s="71"/>
      <c r="DZ1575" s="71"/>
      <c r="EA1575" s="71"/>
      <c r="EB1575" s="71"/>
      <c r="EC1575" s="71"/>
      <c r="ED1575" s="71"/>
    </row>
    <row r="1576" spans="1:134">
      <c r="A1576" s="4">
        <v>1560</v>
      </c>
      <c r="B1576" s="46" t="s">
        <v>11702</v>
      </c>
      <c r="C1576" s="65" t="str">
        <f t="shared" si="53"/>
        <v>1560</v>
      </c>
      <c r="D1576" s="69">
        <v>295557.28999999992</v>
      </c>
      <c r="E1576" s="68">
        <v>2873726.9499999997</v>
      </c>
      <c r="F1576" s="68">
        <v>98360.599999999948</v>
      </c>
      <c r="G1576" s="69">
        <v>550473.66999999993</v>
      </c>
      <c r="H1576" s="70">
        <v>102.64626475492196</v>
      </c>
      <c r="I1576" s="70">
        <v>23.694087714792754</v>
      </c>
      <c r="J1576" s="69">
        <v>344946.54999999993</v>
      </c>
      <c r="K1576" s="69">
        <v>321635.52999999997</v>
      </c>
      <c r="L1576" s="69">
        <v>287845.8</v>
      </c>
      <c r="M1576" s="69">
        <v>365051.61000000004</v>
      </c>
      <c r="N1576" s="69">
        <v>479612.68999999994</v>
      </c>
      <c r="O1576" s="69">
        <v>653800.52999999991</v>
      </c>
      <c r="P1576" s="69">
        <v>337453.09</v>
      </c>
      <c r="Q1576" s="69">
        <v>314219.99</v>
      </c>
      <c r="R1576" s="69">
        <v>618142.35000000009</v>
      </c>
      <c r="S1576" s="69">
        <v>404029.36</v>
      </c>
      <c r="T1576" s="69">
        <v>476894.24999999994</v>
      </c>
      <c r="U1576" s="69">
        <v>427430.61999999994</v>
      </c>
      <c r="V1576" s="69">
        <v>295557.28999999992</v>
      </c>
      <c r="W1576" s="70">
        <v>88.788870931252703</v>
      </c>
      <c r="X1576" s="70">
        <v>84.500238940330433</v>
      </c>
      <c r="Y1576" s="70">
        <v>81.547836962278723</v>
      </c>
      <c r="Z1576" s="71">
        <v>83.260604453630577</v>
      </c>
      <c r="AA1576" s="71">
        <v>105.03582101961442</v>
      </c>
      <c r="AB1576" s="71">
        <v>126.72640945606963</v>
      </c>
      <c r="AC1576" s="71">
        <v>76.577269961701163</v>
      </c>
      <c r="AD1576" s="71">
        <v>79.586655841611346</v>
      </c>
      <c r="AE1576" s="71">
        <v>112.54433642188688</v>
      </c>
      <c r="AF1576" s="71">
        <v>113.54925457759877</v>
      </c>
      <c r="AG1576" s="71">
        <v>117.54260567843563</v>
      </c>
      <c r="AH1576" s="71">
        <v>110.68134172988051</v>
      </c>
      <c r="AI1576" s="71">
        <v>110.61587924069455</v>
      </c>
      <c r="AJ1576" s="72">
        <v>-51.383940890286127</v>
      </c>
      <c r="AK1576" s="72">
        <v>-37.6948699252886</v>
      </c>
      <c r="AL1576" s="72">
        <v>-38.418614438614199</v>
      </c>
      <c r="AM1576" s="72">
        <v>-26.669032478032793</v>
      </c>
      <c r="AN1576" s="72">
        <v>-22.600140116505973</v>
      </c>
      <c r="AO1576" s="72">
        <v>0.40120985049016955</v>
      </c>
      <c r="AP1576" s="72">
        <v>-22.383538422614247</v>
      </c>
      <c r="AQ1576" s="72">
        <v>-3.1810489484180304</v>
      </c>
      <c r="AR1576" s="72">
        <v>99.544333430876648</v>
      </c>
      <c r="AS1576" s="71">
        <v>-5.4017726747355717</v>
      </c>
      <c r="AT1576" s="71">
        <v>47.846436760257085</v>
      </c>
      <c r="AU1576" s="71">
        <v>39.090089916245098</v>
      </c>
      <c r="AV1576" s="72">
        <v>49.879437631534259</v>
      </c>
      <c r="AW1576" s="73">
        <v>-364585.56000000006</v>
      </c>
      <c r="AX1576" s="73">
        <v>-194590.87000000011</v>
      </c>
      <c r="AY1576" s="73">
        <v>-179577.59000000003</v>
      </c>
      <c r="AZ1576" s="73">
        <v>-132762.09999999986</v>
      </c>
      <c r="BA1576" s="73">
        <v>-140040.57999999996</v>
      </c>
      <c r="BB1576" s="73">
        <v>23141.129999999888</v>
      </c>
      <c r="BC1576" s="73">
        <v>-97316.909999999916</v>
      </c>
      <c r="BD1576" s="73">
        <v>-10323.900000000023</v>
      </c>
      <c r="BE1576" s="73">
        <v>308365.40000000002</v>
      </c>
      <c r="BF1576" s="73">
        <v>-23070.989999999991</v>
      </c>
      <c r="BG1576" s="73">
        <v>154333.71999999991</v>
      </c>
      <c r="BH1576" s="73">
        <v>120125.75000000006</v>
      </c>
      <c r="BI1576" s="73">
        <v>98360.599999999948</v>
      </c>
      <c r="BJ1576" s="71">
        <v>21.816934666881256</v>
      </c>
      <c r="BK1576" s="71">
        <v>12.583703549769115</v>
      </c>
      <c r="BL1576" s="71">
        <v>14.875183029188495</v>
      </c>
      <c r="BM1576" s="71">
        <v>14.666453687398381</v>
      </c>
      <c r="BN1576" s="71">
        <v>4.7286713985352637</v>
      </c>
      <c r="BO1576" s="71">
        <v>10.093070762880703</v>
      </c>
      <c r="BP1576" s="71">
        <v>17.592868640195856</v>
      </c>
      <c r="BQ1576" s="71">
        <v>17.24995400841258</v>
      </c>
      <c r="BR1576" s="72">
        <v>11.340863795988069</v>
      </c>
      <c r="BS1576" s="72">
        <v>15.140692956769698</v>
      </c>
      <c r="BT1576" s="71">
        <v>16.769679139150242</v>
      </c>
      <c r="BU1576" s="71">
        <v>15.253356251977827</v>
      </c>
      <c r="BV1576" s="71">
        <v>14.062067590262998</v>
      </c>
      <c r="BW1576" s="71">
        <v>13.710134612227318</v>
      </c>
      <c r="BX1576" s="75">
        <v>5968</v>
      </c>
      <c r="BY1576" s="75">
        <v>4911</v>
      </c>
      <c r="BZ1576" s="75">
        <v>4705</v>
      </c>
      <c r="CA1576" s="75">
        <v>4899</v>
      </c>
      <c r="CB1576" s="75">
        <v>6343</v>
      </c>
      <c r="CC1576" s="75">
        <v>8999</v>
      </c>
      <c r="CD1576" s="75">
        <v>5024</v>
      </c>
      <c r="CE1576" s="75">
        <v>4810</v>
      </c>
      <c r="CF1576" s="75">
        <v>8932</v>
      </c>
      <c r="CG1576" s="75">
        <v>6308</v>
      </c>
      <c r="CH1576" s="75">
        <v>6965</v>
      </c>
      <c r="CI1576" s="75">
        <v>6621</v>
      </c>
      <c r="CJ1576" s="75">
        <v>3940</v>
      </c>
      <c r="CK1576" s="75">
        <v>42600</v>
      </c>
      <c r="CL1576" s="73">
        <v>569056.63</v>
      </c>
      <c r="CM1576" s="73">
        <v>656039.00000000012</v>
      </c>
      <c r="CN1576" s="73">
        <v>833560.53</v>
      </c>
      <c r="CO1576" s="73">
        <v>943146.74000000022</v>
      </c>
      <c r="CP1576" s="73">
        <v>898254.0199999999</v>
      </c>
      <c r="CQ1576" s="73">
        <v>691011.1399999999</v>
      </c>
      <c r="CR1576" s="73">
        <v>500437.35000000009</v>
      </c>
      <c r="CS1576" s="73">
        <v>794633.13999999978</v>
      </c>
      <c r="CT1576" s="73">
        <v>715559</v>
      </c>
      <c r="CU1576" s="73">
        <v>665445.85</v>
      </c>
      <c r="CV1576" s="73">
        <v>752736.47</v>
      </c>
      <c r="CW1576" s="73">
        <v>798903.11999999988</v>
      </c>
      <c r="CX1576" s="73">
        <v>859732.7</v>
      </c>
      <c r="CY1576" s="77"/>
      <c r="CZ1576" s="4">
        <v>1560</v>
      </c>
      <c r="DA1576" s="76" t="str">
        <f t="shared" si="54"/>
        <v>1560</v>
      </c>
      <c r="DB1576" s="71">
        <v>3.188970553104189</v>
      </c>
      <c r="DC1576" s="71">
        <v>5.1236493122110094</v>
      </c>
      <c r="DD1576" s="71">
        <v>0.49516082999706901</v>
      </c>
      <c r="DE1576" s="71">
        <v>1.1759992041766896</v>
      </c>
      <c r="DF1576" s="71">
        <v>0.71166043418907743</v>
      </c>
      <c r="DG1576" s="71">
        <v>0.4885504237684053</v>
      </c>
      <c r="DH1576" s="71">
        <v>0.76450511622407868</v>
      </c>
      <c r="DI1576" s="71">
        <v>0.70374185727794847</v>
      </c>
      <c r="DJ1576" s="71">
        <v>0.40759986279798072</v>
      </c>
      <c r="DK1576" s="71">
        <v>0.47117495471599463</v>
      </c>
      <c r="DL1576" s="71">
        <v>0.4562034449051563</v>
      </c>
      <c r="DM1576" s="71">
        <v>0.20250344627040984</v>
      </c>
      <c r="DN1576" s="71">
        <v>0.45396218946113798</v>
      </c>
      <c r="DO1576" s="71">
        <v>0.47287395328215415</v>
      </c>
      <c r="DQ1576" s="71"/>
      <c r="DR1576" s="71"/>
      <c r="DS1576" s="71"/>
      <c r="DT1576" s="71"/>
      <c r="DU1576" s="71"/>
      <c r="DV1576" s="71"/>
      <c r="DW1576" s="71"/>
      <c r="DX1576" s="71"/>
      <c r="DY1576" s="71"/>
      <c r="DZ1576" s="71"/>
      <c r="EA1576" s="71"/>
      <c r="EB1576" s="71"/>
      <c r="EC1576" s="71"/>
      <c r="ED1576" s="71"/>
    </row>
    <row r="1577" spans="1:134">
      <c r="A1577" s="4">
        <v>1572</v>
      </c>
      <c r="B1577" s="46" t="s">
        <v>11708</v>
      </c>
      <c r="C1577" s="65" t="str">
        <f t="shared" si="53"/>
        <v>1572</v>
      </c>
      <c r="D1577" s="69">
        <v>289403.87999999995</v>
      </c>
      <c r="E1577" s="68">
        <v>3032717.9499999988</v>
      </c>
      <c r="F1577" s="68">
        <v>129237.58999999997</v>
      </c>
      <c r="G1577" s="69">
        <v>1018656.8399999992</v>
      </c>
      <c r="H1577" s="70">
        <v>122.57559987762376</v>
      </c>
      <c r="I1577" s="70">
        <v>50.577255821199941</v>
      </c>
      <c r="J1577" s="69">
        <v>300538.96999999997</v>
      </c>
      <c r="K1577" s="69">
        <v>318998.86999999994</v>
      </c>
      <c r="L1577" s="69">
        <v>269574.39999999997</v>
      </c>
      <c r="M1577" s="69">
        <v>354167.89</v>
      </c>
      <c r="N1577" s="69">
        <v>481539.96999999991</v>
      </c>
      <c r="O1577" s="69">
        <v>538262.03</v>
      </c>
      <c r="P1577" s="69">
        <v>392071.29</v>
      </c>
      <c r="Q1577" s="69">
        <v>390402.08</v>
      </c>
      <c r="R1577" s="69">
        <v>530765.74</v>
      </c>
      <c r="S1577" s="69">
        <v>443372.42999999993</v>
      </c>
      <c r="T1577" s="69">
        <v>511642.65000000014</v>
      </c>
      <c r="U1577" s="69">
        <v>475059.88000000012</v>
      </c>
      <c r="V1577" s="69">
        <v>289403.87999999995</v>
      </c>
      <c r="W1577" s="70">
        <v>99.99988320995773</v>
      </c>
      <c r="X1577" s="70">
        <v>94.608790893144956</v>
      </c>
      <c r="Y1577" s="70">
        <v>82.627327493165936</v>
      </c>
      <c r="Z1577" s="71">
        <v>102.6931147815672</v>
      </c>
      <c r="AA1577" s="71">
        <v>114.82789973706188</v>
      </c>
      <c r="AB1577" s="71">
        <v>115.62075859721013</v>
      </c>
      <c r="AC1577" s="71">
        <v>100.20453368166613</v>
      </c>
      <c r="AD1577" s="71">
        <v>110.13748941931787</v>
      </c>
      <c r="AE1577" s="71">
        <v>116.56500362178632</v>
      </c>
      <c r="AF1577" s="71">
        <v>125.31000575028939</v>
      </c>
      <c r="AG1577" s="71">
        <v>144.79816721856892</v>
      </c>
      <c r="AH1577" s="71">
        <v>126.33332034081353</v>
      </c>
      <c r="AI1577" s="71">
        <v>152.4163005310009</v>
      </c>
      <c r="AJ1577" s="72">
        <v>-31.397630048662329</v>
      </c>
      <c r="AK1577" s="72">
        <v>-22.746456507868828</v>
      </c>
      <c r="AL1577" s="72">
        <v>-26.312173789014437</v>
      </c>
      <c r="AM1577" s="72">
        <v>-15.954459703581348</v>
      </c>
      <c r="AN1577" s="72">
        <v>1.7472278294764942</v>
      </c>
      <c r="AO1577" s="72">
        <v>7.4728382324245057</v>
      </c>
      <c r="AP1577" s="72">
        <v>1.6240457662579866</v>
      </c>
      <c r="AQ1577" s="72">
        <v>36.963362320365967</v>
      </c>
      <c r="AR1577" s="72">
        <v>70.83808991588198</v>
      </c>
      <c r="AS1577" s="71">
        <v>26.878468252154786</v>
      </c>
      <c r="AT1577" s="71">
        <v>84.963908292734573</v>
      </c>
      <c r="AU1577" s="71">
        <v>92.87828835315463</v>
      </c>
      <c r="AV1577" s="72">
        <v>80.68963200683487</v>
      </c>
      <c r="AW1577" s="73">
        <v>-137549.34999999998</v>
      </c>
      <c r="AX1577" s="73">
        <v>-93925.710000000021</v>
      </c>
      <c r="AY1577" s="73">
        <v>-96258.620000000054</v>
      </c>
      <c r="AZ1577" s="73">
        <v>-67232.089999999967</v>
      </c>
      <c r="BA1577" s="73">
        <v>8269.1199999999953</v>
      </c>
      <c r="BB1577" s="73">
        <v>46480.110000000044</v>
      </c>
      <c r="BC1577" s="73">
        <v>6265.6599999999744</v>
      </c>
      <c r="BD1577" s="73">
        <v>105360.83000000002</v>
      </c>
      <c r="BE1577" s="73">
        <v>220082.25000000012</v>
      </c>
      <c r="BF1577" s="73">
        <v>93925.880000000121</v>
      </c>
      <c r="BG1577" s="73">
        <v>235025.0900000002</v>
      </c>
      <c r="BH1577" s="73">
        <v>228759.54000000021</v>
      </c>
      <c r="BI1577" s="73">
        <v>129237.58999999997</v>
      </c>
      <c r="BJ1577" s="71">
        <v>14.74683394840558</v>
      </c>
      <c r="BK1577" s="71">
        <v>11.334156106258741</v>
      </c>
      <c r="BL1577" s="71">
        <v>17.873702648503375</v>
      </c>
      <c r="BM1577" s="71">
        <v>14.614162936821458</v>
      </c>
      <c r="BN1577" s="71">
        <v>7.3778304406950479</v>
      </c>
      <c r="BO1577" s="71">
        <v>11.57996128154228</v>
      </c>
      <c r="BP1577" s="71">
        <v>19.289397715559875</v>
      </c>
      <c r="BQ1577" s="71">
        <v>19.940252334117062</v>
      </c>
      <c r="BR1577" s="72">
        <v>20.394900987989047</v>
      </c>
      <c r="BS1577" s="72">
        <v>17.643035451461035</v>
      </c>
      <c r="BT1577" s="71">
        <v>18.875862691530198</v>
      </c>
      <c r="BU1577" s="71">
        <v>18.370185388387537</v>
      </c>
      <c r="BV1577" s="71">
        <v>15.203945441255524</v>
      </c>
      <c r="BW1577" s="71">
        <v>17.425959337022952</v>
      </c>
      <c r="BX1577" s="75">
        <v>5195</v>
      </c>
      <c r="BY1577" s="75">
        <v>4675</v>
      </c>
      <c r="BZ1577" s="75">
        <v>4381</v>
      </c>
      <c r="CA1577" s="75">
        <v>4749</v>
      </c>
      <c r="CB1577" s="75">
        <v>6681</v>
      </c>
      <c r="CC1577" s="75">
        <v>7816</v>
      </c>
      <c r="CD1577" s="75">
        <v>6522</v>
      </c>
      <c r="CE1577" s="75">
        <v>6359</v>
      </c>
      <c r="CF1577" s="75">
        <v>8851</v>
      </c>
      <c r="CG1577" s="75">
        <v>7475</v>
      </c>
      <c r="CH1577" s="75">
        <v>8012</v>
      </c>
      <c r="CI1577" s="75">
        <v>7987</v>
      </c>
      <c r="CJ1577" s="75">
        <v>4790</v>
      </c>
      <c r="CK1577" s="75">
        <v>49996</v>
      </c>
      <c r="CL1577" s="73">
        <v>698789.2200000002</v>
      </c>
      <c r="CM1577" s="73">
        <v>717690.59</v>
      </c>
      <c r="CN1577" s="73">
        <v>751335.67000000027</v>
      </c>
      <c r="CO1577" s="73">
        <v>847801.75000000023</v>
      </c>
      <c r="CP1577" s="73">
        <v>742782.52</v>
      </c>
      <c r="CQ1577" s="73">
        <v>591077.88</v>
      </c>
      <c r="CR1577" s="73">
        <v>563178.25</v>
      </c>
      <c r="CS1577" s="73">
        <v>557149.52</v>
      </c>
      <c r="CT1577" s="73">
        <v>619554.84</v>
      </c>
      <c r="CU1577" s="73">
        <v>668479.8600000001</v>
      </c>
      <c r="CV1577" s="73">
        <v>634029.64000000013</v>
      </c>
      <c r="CW1577" s="73">
        <v>764709.86</v>
      </c>
      <c r="CX1577" s="73">
        <v>837695.03000000038</v>
      </c>
      <c r="CY1577" s="77"/>
      <c r="CZ1577" s="4">
        <v>1572</v>
      </c>
      <c r="DA1577" s="76" t="str">
        <f t="shared" si="54"/>
        <v>1572</v>
      </c>
      <c r="DB1577" s="71">
        <v>1.2166554558120835</v>
      </c>
      <c r="DC1577" s="71">
        <v>6.3224980861348774</v>
      </c>
      <c r="DD1577" s="71">
        <v>1.5643748531841348</v>
      </c>
      <c r="DE1577" s="71">
        <v>0.32265060595141626</v>
      </c>
      <c r="DF1577" s="71">
        <v>1.0942762472960317</v>
      </c>
      <c r="DG1577" s="71">
        <v>0.72272682151889311</v>
      </c>
      <c r="DH1577" s="71">
        <v>0.18299835449183058</v>
      </c>
      <c r="DI1577" s="71">
        <v>0.23784965403408939</v>
      </c>
      <c r="DJ1577" s="71">
        <v>0.26117111908497637</v>
      </c>
      <c r="DK1577" s="71">
        <v>0.12935826621270363</v>
      </c>
      <c r="DL1577" s="71">
        <v>0.31799938102735142</v>
      </c>
      <c r="DM1577" s="71">
        <v>0.3878111710392062</v>
      </c>
      <c r="DN1577" s="71">
        <v>0.17236928176855093</v>
      </c>
      <c r="DO1577" s="71">
        <v>0.25020498706155553</v>
      </c>
      <c r="DQ1577" s="71"/>
      <c r="DR1577" s="71"/>
      <c r="DS1577" s="71"/>
      <c r="DT1577" s="71"/>
      <c r="DU1577" s="71"/>
      <c r="DV1577" s="71"/>
      <c r="DW1577" s="71"/>
      <c r="DX1577" s="71"/>
      <c r="DY1577" s="71"/>
      <c r="DZ1577" s="71"/>
      <c r="EA1577" s="71"/>
      <c r="EB1577" s="71"/>
      <c r="EC1577" s="71"/>
      <c r="ED1577" s="71"/>
    </row>
    <row r="1578" spans="1:134">
      <c r="A1578" s="4">
        <v>5397</v>
      </c>
      <c r="B1578" s="46" t="s">
        <v>11715</v>
      </c>
      <c r="C1578" s="65" t="str">
        <f t="shared" si="53"/>
        <v>5397</v>
      </c>
      <c r="D1578" s="69">
        <v>190366.78</v>
      </c>
      <c r="E1578" s="68">
        <v>1874588.71</v>
      </c>
      <c r="F1578" s="68">
        <v>99492.58</v>
      </c>
      <c r="G1578" s="69">
        <v>497391.24</v>
      </c>
      <c r="H1578" s="70">
        <v>112.27865120515044</v>
      </c>
      <c r="I1578" s="70">
        <v>36.116188915159711</v>
      </c>
      <c r="J1578" s="69">
        <v>196295.41999999998</v>
      </c>
      <c r="K1578" s="69">
        <v>180388.81</v>
      </c>
      <c r="L1578" s="69">
        <v>178207.19999999998</v>
      </c>
      <c r="M1578" s="69">
        <v>249562.42999999996</v>
      </c>
      <c r="N1578" s="69">
        <v>300571.73000000004</v>
      </c>
      <c r="O1578" s="69">
        <v>371156.32</v>
      </c>
      <c r="P1578" s="69">
        <v>211306.02999999997</v>
      </c>
      <c r="Q1578" s="69">
        <v>250098.97999999998</v>
      </c>
      <c r="R1578" s="69">
        <v>395614.68</v>
      </c>
      <c r="S1578" s="69">
        <v>245296.17999999993</v>
      </c>
      <c r="T1578" s="69">
        <v>304190.84000000003</v>
      </c>
      <c r="U1578" s="69">
        <v>277715.21999999986</v>
      </c>
      <c r="V1578" s="69">
        <v>190366.78</v>
      </c>
      <c r="W1578" s="70">
        <v>77.678638712103862</v>
      </c>
      <c r="X1578" s="70">
        <v>97.70868031139284</v>
      </c>
      <c r="Y1578" s="70">
        <v>87.757781329849053</v>
      </c>
      <c r="Z1578" s="71">
        <v>107.84315314199604</v>
      </c>
      <c r="AA1578" s="71">
        <v>119.56065925074503</v>
      </c>
      <c r="AB1578" s="71">
        <v>97.541481683200345</v>
      </c>
      <c r="AC1578" s="71">
        <v>85.40304550371151</v>
      </c>
      <c r="AD1578" s="71">
        <v>110.6293972268348</v>
      </c>
      <c r="AE1578" s="71">
        <v>105.39469615012071</v>
      </c>
      <c r="AF1578" s="71">
        <v>103.32959901732819</v>
      </c>
      <c r="AG1578" s="71">
        <v>127.96475005960721</v>
      </c>
      <c r="AH1578" s="71">
        <v>126.09845337530462</v>
      </c>
      <c r="AI1578" s="71">
        <v>151.82397334309707</v>
      </c>
      <c r="AJ1578" s="72">
        <v>0</v>
      </c>
      <c r="AK1578" s="72">
        <v>-20.87313316561842</v>
      </c>
      <c r="AL1578" s="72">
        <v>-33.2784956144177</v>
      </c>
      <c r="AM1578" s="72">
        <v>-0.83666559978511357</v>
      </c>
      <c r="AN1578" s="72">
        <v>-22.191596699391546</v>
      </c>
      <c r="AO1578" s="72">
        <v>-29.686743912115212</v>
      </c>
      <c r="AP1578" s="72">
        <v>-17.12348573770408</v>
      </c>
      <c r="AQ1578" s="72">
        <v>39.817629213316089</v>
      </c>
      <c r="AR1578" s="72">
        <v>68.51561821127909</v>
      </c>
      <c r="AS1578" s="71">
        <v>-6.4062182952327689</v>
      </c>
      <c r="AT1578" s="71">
        <v>66.03518632798253</v>
      </c>
      <c r="AU1578" s="71">
        <v>61.065124392646041</v>
      </c>
      <c r="AV1578" s="72">
        <v>109.48385790466379</v>
      </c>
      <c r="AW1578" s="73">
        <v>196295.41999999998</v>
      </c>
      <c r="AX1578" s="73">
        <v>-47585.349999999977</v>
      </c>
      <c r="AY1578" s="73">
        <v>-88883.9</v>
      </c>
      <c r="AZ1578" s="73">
        <v>-2105.6200000000244</v>
      </c>
      <c r="BA1578" s="73">
        <v>-85725.52999999997</v>
      </c>
      <c r="BB1578" s="73">
        <v>-144870.01999999996</v>
      </c>
      <c r="BC1578" s="73">
        <v>-43658.880000000063</v>
      </c>
      <c r="BD1578" s="73">
        <v>71223.839999999967</v>
      </c>
      <c r="BE1578" s="73">
        <v>160850.28000000003</v>
      </c>
      <c r="BF1578" s="73">
        <v>-16789.800000000105</v>
      </c>
      <c r="BG1578" s="73">
        <v>120982.18000000005</v>
      </c>
      <c r="BH1578" s="73">
        <v>105291.03999999989</v>
      </c>
      <c r="BI1578" s="73">
        <v>99492.58</v>
      </c>
      <c r="BJ1578" s="71">
        <v>9.8724346080568228</v>
      </c>
      <c r="BK1578" s="71">
        <v>4.4215914258543458</v>
      </c>
      <c r="BL1578" s="71">
        <v>9.5731997855898641</v>
      </c>
      <c r="BM1578" s="71">
        <v>7.8093738648698601</v>
      </c>
      <c r="BN1578" s="71">
        <v>-4.8654238472773841</v>
      </c>
      <c r="BO1578" s="71">
        <v>5.0676391916491514</v>
      </c>
      <c r="BP1578" s="71">
        <v>13.356150138465136</v>
      </c>
      <c r="BQ1578" s="71">
        <v>11.802798263081796</v>
      </c>
      <c r="BR1578" s="72">
        <v>6.3216595393661121</v>
      </c>
      <c r="BS1578" s="72">
        <v>10.888816716289613</v>
      </c>
      <c r="BT1578" s="71">
        <v>12.292649269673639</v>
      </c>
      <c r="BU1578" s="71">
        <v>9.6924192985641309</v>
      </c>
      <c r="BV1578" s="71">
        <v>1.1790244019436731</v>
      </c>
      <c r="BW1578" s="71">
        <v>8.0044470401721117</v>
      </c>
      <c r="BX1578" s="75">
        <v>4518</v>
      </c>
      <c r="BY1578" s="75">
        <v>4047</v>
      </c>
      <c r="BZ1578" s="75">
        <v>3993</v>
      </c>
      <c r="CA1578" s="75">
        <v>4424</v>
      </c>
      <c r="CB1578" s="75">
        <v>5739</v>
      </c>
      <c r="CC1578" s="75">
        <v>7751</v>
      </c>
      <c r="CD1578" s="75">
        <v>4980</v>
      </c>
      <c r="CE1578" s="75">
        <v>4781</v>
      </c>
      <c r="CF1578" s="75">
        <v>6804</v>
      </c>
      <c r="CG1578" s="75">
        <v>5560</v>
      </c>
      <c r="CH1578" s="75">
        <v>6098</v>
      </c>
      <c r="CI1578" s="75">
        <v>5761</v>
      </c>
      <c r="CJ1578" s="75">
        <v>3289</v>
      </c>
      <c r="CK1578" s="75">
        <v>37273</v>
      </c>
      <c r="CL1578" s="73">
        <v>406787.84999999986</v>
      </c>
      <c r="CM1578" s="73">
        <v>433385.61999999994</v>
      </c>
      <c r="CN1578" s="73">
        <v>570726.25</v>
      </c>
      <c r="CO1578" s="73">
        <v>584066.59999999986</v>
      </c>
      <c r="CP1578" s="73">
        <v>538273.75999999989</v>
      </c>
      <c r="CQ1578" s="73">
        <v>463209.31999999989</v>
      </c>
      <c r="CR1578" s="73">
        <v>444778.45999999996</v>
      </c>
      <c r="CS1578" s="73">
        <v>527011.30999999971</v>
      </c>
      <c r="CT1578" s="73">
        <v>504298.99999999994</v>
      </c>
      <c r="CU1578" s="73">
        <v>471190.68000000011</v>
      </c>
      <c r="CV1578" s="73">
        <v>520863.07</v>
      </c>
      <c r="CW1578" s="73">
        <v>521331.12000000005</v>
      </c>
      <c r="CX1578" s="73">
        <v>500676.1100000001</v>
      </c>
      <c r="CY1578" s="77"/>
      <c r="CZ1578" s="4">
        <v>5397</v>
      </c>
      <c r="DA1578" s="76" t="str">
        <f t="shared" si="54"/>
        <v>5397</v>
      </c>
      <c r="DB1578" s="71">
        <v>1.6484582802462517</v>
      </c>
      <c r="DC1578" s="71">
        <v>3.0448605973168257</v>
      </c>
      <c r="DD1578" s="71">
        <v>0.28190946649085108</v>
      </c>
      <c r="DE1578" s="71">
        <v>1.8170932247983773</v>
      </c>
      <c r="DF1578" s="71">
        <v>0.15969975182761692</v>
      </c>
      <c r="DG1578" s="71">
        <v>0.25998887316541902</v>
      </c>
      <c r="DH1578" s="71">
        <v>0.33048799709037463</v>
      </c>
      <c r="DI1578" s="71">
        <v>8.5878401777767038E-2</v>
      </c>
      <c r="DJ1578" s="71">
        <v>0.14384907267712779</v>
      </c>
      <c r="DK1578" s="71">
        <v>8.5251529999669701E-2</v>
      </c>
      <c r="DL1578" s="71">
        <v>0.42887947421557415</v>
      </c>
      <c r="DM1578" s="71">
        <v>4.4866656577765764E-2</v>
      </c>
      <c r="DN1578" s="72">
        <v>2.0807546620768384E-3</v>
      </c>
      <c r="DO1578" s="71">
        <v>0.16729908984928898</v>
      </c>
      <c r="DQ1578" s="71"/>
      <c r="DR1578" s="71"/>
      <c r="DS1578" s="71"/>
      <c r="DT1578" s="71"/>
      <c r="DU1578" s="71"/>
      <c r="DV1578" s="71"/>
      <c r="DW1578" s="71"/>
      <c r="DX1578" s="71"/>
      <c r="DY1578" s="71"/>
      <c r="DZ1578" s="71"/>
      <c r="EA1578" s="71"/>
      <c r="EB1578" s="71"/>
      <c r="EC1578" s="71"/>
      <c r="ED1578" s="71"/>
    </row>
    <row r="1579" spans="1:134">
      <c r="A1579" s="4">
        <v>1557</v>
      </c>
      <c r="B1579" s="46" t="s">
        <v>11722</v>
      </c>
      <c r="C1579" s="65" t="str">
        <f t="shared" si="53"/>
        <v>1557</v>
      </c>
      <c r="D1579" s="69">
        <v>214461.59</v>
      </c>
      <c r="E1579" s="68">
        <v>2393856.0200000009</v>
      </c>
      <c r="F1579" s="68">
        <v>62032.460000000021</v>
      </c>
      <c r="G1579" s="69">
        <v>573121.80000000121</v>
      </c>
      <c r="H1579" s="70">
        <v>108.95353741889933</v>
      </c>
      <c r="I1579" s="70">
        <v>31.477510210139357</v>
      </c>
      <c r="J1579" s="69">
        <v>289408.89999999997</v>
      </c>
      <c r="K1579" s="69">
        <v>268800.09999999992</v>
      </c>
      <c r="L1579" s="69">
        <v>254137.52000000002</v>
      </c>
      <c r="M1579" s="69">
        <v>318997.01999999996</v>
      </c>
      <c r="N1579" s="69">
        <v>423506.00999999995</v>
      </c>
      <c r="O1579" s="69">
        <v>417723.07999999996</v>
      </c>
      <c r="P1579" s="69">
        <v>247355.66999999995</v>
      </c>
      <c r="Q1579" s="69">
        <v>268811.09999999998</v>
      </c>
      <c r="R1579" s="69">
        <v>613346.31000000006</v>
      </c>
      <c r="S1579" s="69">
        <v>313278.31000000006</v>
      </c>
      <c r="T1579" s="69">
        <v>376590.4</v>
      </c>
      <c r="U1579" s="69">
        <v>360012.64</v>
      </c>
      <c r="V1579" s="69">
        <v>214461.59</v>
      </c>
      <c r="W1579" s="70">
        <v>101.52150376463764</v>
      </c>
      <c r="X1579" s="70">
        <v>92.917397515190586</v>
      </c>
      <c r="Y1579" s="70">
        <v>76.849127449231887</v>
      </c>
      <c r="Z1579" s="71">
        <v>87.551413675692586</v>
      </c>
      <c r="AA1579" s="71">
        <v>103.67837045355162</v>
      </c>
      <c r="AB1579" s="71">
        <v>99.300136032956672</v>
      </c>
      <c r="AC1579" s="71">
        <v>89.696829381688389</v>
      </c>
      <c r="AD1579" s="71">
        <v>93.375978086007521</v>
      </c>
      <c r="AE1579" s="71">
        <v>117.79896509524701</v>
      </c>
      <c r="AF1579" s="71">
        <v>118.84773524854948</v>
      </c>
      <c r="AG1579" s="71">
        <v>118.52619264458752</v>
      </c>
      <c r="AH1579" s="71">
        <v>105.60723332521067</v>
      </c>
      <c r="AI1579" s="71">
        <v>112.52387179442218</v>
      </c>
      <c r="AJ1579" s="72">
        <v>0</v>
      </c>
      <c r="AK1579" s="72">
        <v>-35.337190086819668</v>
      </c>
      <c r="AL1579" s="72">
        <v>-38.168343255025938</v>
      </c>
      <c r="AM1579" s="72">
        <v>-32.380052751682733</v>
      </c>
      <c r="AN1579" s="72">
        <v>-27.720914391357066</v>
      </c>
      <c r="AO1579" s="72">
        <v>-12.72299328089842</v>
      </c>
      <c r="AP1579" s="72">
        <v>-10.450889258219476</v>
      </c>
      <c r="AQ1579" s="72">
        <v>16.171006167483615</v>
      </c>
      <c r="AR1579" s="72">
        <v>156.87523251777321</v>
      </c>
      <c r="AS1579" s="71">
        <v>-22.870553005952232</v>
      </c>
      <c r="AT1579" s="71">
        <v>53.569090052216907</v>
      </c>
      <c r="AU1579" s="71">
        <v>33.081984791924725</v>
      </c>
      <c r="AV1579" s="72">
        <v>40.695935219206469</v>
      </c>
      <c r="AW1579" s="73">
        <v>289408.89999999997</v>
      </c>
      <c r="AX1579" s="73">
        <v>-146894.95000000001</v>
      </c>
      <c r="AY1579" s="73">
        <v>-156877.70000000001</v>
      </c>
      <c r="AZ1579" s="73">
        <v>-152752.85999999993</v>
      </c>
      <c r="BA1579" s="73">
        <v>-162416.61000000016</v>
      </c>
      <c r="BB1579" s="73">
        <v>-55883.450000000012</v>
      </c>
      <c r="BC1579" s="73">
        <v>-28867.810000000027</v>
      </c>
      <c r="BD1579" s="73">
        <v>37418.509999999893</v>
      </c>
      <c r="BE1579" s="73">
        <v>374574.24000000011</v>
      </c>
      <c r="BF1579" s="73">
        <v>-92893.809999999881</v>
      </c>
      <c r="BG1579" s="73">
        <v>131365.01000000004</v>
      </c>
      <c r="BH1579" s="73">
        <v>89493.199999999953</v>
      </c>
      <c r="BI1579" s="73">
        <v>62032.460000000021</v>
      </c>
      <c r="BJ1579" s="71">
        <v>15.494484614174144</v>
      </c>
      <c r="BK1579" s="71">
        <v>6.9154633143158097</v>
      </c>
      <c r="BL1579" s="71">
        <v>8.9228403281376085</v>
      </c>
      <c r="BM1579" s="71">
        <v>12.419725599711454</v>
      </c>
      <c r="BN1579" s="71">
        <v>-1.0220319671827811</v>
      </c>
      <c r="BO1579" s="71">
        <v>5.8005943603464374</v>
      </c>
      <c r="BP1579" s="71">
        <v>16.801561067713521</v>
      </c>
      <c r="BQ1579" s="71">
        <v>15.384016816079566</v>
      </c>
      <c r="BR1579" s="72">
        <v>7.2706759183985064</v>
      </c>
      <c r="BS1579" s="72">
        <v>11.787783386659415</v>
      </c>
      <c r="BT1579" s="71">
        <v>13.48461007970301</v>
      </c>
      <c r="BU1579" s="71">
        <v>12.118418547262809</v>
      </c>
      <c r="BV1579" s="71">
        <v>7.2338213781308589</v>
      </c>
      <c r="BW1579" s="71">
        <v>10.071594873191456</v>
      </c>
      <c r="BX1579" s="75">
        <v>6819</v>
      </c>
      <c r="BY1579" s="75">
        <v>6356</v>
      </c>
      <c r="BZ1579" s="75">
        <v>5980</v>
      </c>
      <c r="CA1579" s="75">
        <v>6822</v>
      </c>
      <c r="CB1579" s="75">
        <v>8487</v>
      </c>
      <c r="CC1579" s="75">
        <v>9596</v>
      </c>
      <c r="CD1579" s="75">
        <v>6052</v>
      </c>
      <c r="CE1579" s="75">
        <v>6447</v>
      </c>
      <c r="CF1579" s="75">
        <v>11928</v>
      </c>
      <c r="CG1579" s="75">
        <v>7583</v>
      </c>
      <c r="CH1579" s="75">
        <v>8778</v>
      </c>
      <c r="CI1579" s="75">
        <v>8375</v>
      </c>
      <c r="CJ1579" s="75">
        <v>4782</v>
      </c>
      <c r="CK1579" s="75">
        <v>53945</v>
      </c>
      <c r="CL1579" s="73">
        <v>618571.95999999985</v>
      </c>
      <c r="CM1579" s="73">
        <v>579666.35</v>
      </c>
      <c r="CN1579" s="73">
        <v>666913.04</v>
      </c>
      <c r="CO1579" s="73">
        <v>642870.02</v>
      </c>
      <c r="CP1579" s="73">
        <v>747446.62</v>
      </c>
      <c r="CQ1579" s="73">
        <v>591018.44000000006</v>
      </c>
      <c r="CR1579" s="73">
        <v>643558.13</v>
      </c>
      <c r="CS1579" s="73">
        <v>707698.1399999999</v>
      </c>
      <c r="CT1579" s="73">
        <v>620089.28</v>
      </c>
      <c r="CU1579" s="73">
        <v>616231.86999999988</v>
      </c>
      <c r="CV1579" s="73">
        <v>628542.14</v>
      </c>
      <c r="CW1579" s="73">
        <v>611542.12</v>
      </c>
      <c r="CX1579" s="73">
        <v>675812.87</v>
      </c>
      <c r="CY1579" s="77"/>
      <c r="CZ1579" s="4">
        <v>1557</v>
      </c>
      <c r="DA1579" s="76" t="str">
        <f t="shared" si="54"/>
        <v>1557</v>
      </c>
      <c r="DB1579" s="71">
        <v>3.5352709191446294</v>
      </c>
      <c r="DC1579" s="71">
        <v>2.7402793618241112</v>
      </c>
      <c r="DD1579" s="71">
        <v>0.15803141940203774</v>
      </c>
      <c r="DE1579" s="71">
        <v>0.23648709078879093</v>
      </c>
      <c r="DF1579" s="71">
        <v>0.28302957887593577</v>
      </c>
      <c r="DG1579" s="71">
        <v>0.12116715916724964</v>
      </c>
      <c r="DH1579" s="71">
        <v>0.2866513971835698</v>
      </c>
      <c r="DI1579" s="71">
        <v>0.27086810074851186</v>
      </c>
      <c r="DJ1579" s="71">
        <v>0.17392696971355781</v>
      </c>
      <c r="DK1579" s="71">
        <v>2.5643090353765739E-3</v>
      </c>
      <c r="DL1579" s="71">
        <v>8.5052142314947399E-2</v>
      </c>
      <c r="DM1579" s="71">
        <v>0.29538481497456814</v>
      </c>
      <c r="DN1579" s="71">
        <v>5.334038838958173E-3</v>
      </c>
      <c r="DO1579" s="71">
        <v>0.16334883278555856</v>
      </c>
      <c r="DQ1579" s="71"/>
      <c r="DR1579" s="71"/>
      <c r="DS1579" s="71"/>
      <c r="DT1579" s="71"/>
      <c r="DU1579" s="71"/>
      <c r="DV1579" s="71"/>
      <c r="DW1579" s="71"/>
      <c r="DX1579" s="71"/>
      <c r="DY1579" s="71"/>
      <c r="DZ1579" s="71"/>
      <c r="EA1579" s="71"/>
      <c r="EB1579" s="71"/>
      <c r="EC1579" s="71"/>
      <c r="ED1579" s="71"/>
    </row>
    <row r="1580" spans="1:134">
      <c r="A1580" s="4">
        <v>1555</v>
      </c>
      <c r="B1580" s="46" t="s">
        <v>11728</v>
      </c>
      <c r="C1580" s="65" t="str">
        <f t="shared" si="53"/>
        <v>1555</v>
      </c>
      <c r="D1580" s="69">
        <v>239190.05</v>
      </c>
      <c r="E1580" s="68">
        <v>3358659.200000002</v>
      </c>
      <c r="F1580" s="68">
        <v>49952.400000000052</v>
      </c>
      <c r="G1580" s="69">
        <v>433303.55000000168</v>
      </c>
      <c r="H1580" s="70">
        <v>96.147138408367468</v>
      </c>
      <c r="I1580" s="70">
        <v>14.811995594450256</v>
      </c>
      <c r="J1580" s="69">
        <v>368294.8899999999</v>
      </c>
      <c r="K1580" s="69">
        <v>374753.41</v>
      </c>
      <c r="L1580" s="69">
        <v>340015.18</v>
      </c>
      <c r="M1580" s="69">
        <v>457920.27999999997</v>
      </c>
      <c r="N1580" s="69">
        <v>484614.83000000013</v>
      </c>
      <c r="O1580" s="69">
        <v>689467.03999999992</v>
      </c>
      <c r="P1580" s="69">
        <v>340374.54999999981</v>
      </c>
      <c r="Q1580" s="69">
        <v>337805.42000000004</v>
      </c>
      <c r="R1580" s="69">
        <v>1257439.1100000001</v>
      </c>
      <c r="S1580" s="69">
        <v>352402.01</v>
      </c>
      <c r="T1580" s="69">
        <v>397922.69</v>
      </c>
      <c r="U1580" s="69">
        <v>433525.37000000005</v>
      </c>
      <c r="V1580" s="69">
        <v>239190.05</v>
      </c>
      <c r="W1580" s="70">
        <v>73.312217661934199</v>
      </c>
      <c r="X1580" s="70">
        <v>87.996019361643718</v>
      </c>
      <c r="Y1580" s="70">
        <v>62.90759491687956</v>
      </c>
      <c r="Z1580" s="71">
        <v>90.973675041309633</v>
      </c>
      <c r="AA1580" s="71">
        <v>83.75336625171964</v>
      </c>
      <c r="AB1580" s="71">
        <v>106.84776201599884</v>
      </c>
      <c r="AC1580" s="71">
        <v>85.926614396288286</v>
      </c>
      <c r="AD1580" s="71">
        <v>88.955752041152181</v>
      </c>
      <c r="AE1580" s="71">
        <v>96.77275977994428</v>
      </c>
      <c r="AF1580" s="71">
        <v>98.743759025132292</v>
      </c>
      <c r="AG1580" s="71">
        <v>99.709260466536264</v>
      </c>
      <c r="AH1580" s="71">
        <v>100.43938210157262</v>
      </c>
      <c r="AI1580" s="71">
        <v>103.8100660284657</v>
      </c>
      <c r="AJ1580" s="72">
        <v>0</v>
      </c>
      <c r="AK1580" s="72">
        <v>1260422.7379751089</v>
      </c>
      <c r="AL1580" s="72">
        <v>-38.183124608275762</v>
      </c>
      <c r="AM1580" s="72">
        <v>-35.251136413125536</v>
      </c>
      <c r="AN1580" s="72">
        <v>-32.481659983029246</v>
      </c>
      <c r="AO1580" s="72">
        <v>-16.970495720073043</v>
      </c>
      <c r="AP1580" s="72">
        <v>-17.599204032072702</v>
      </c>
      <c r="AQ1580" s="72">
        <v>10.207378706051106</v>
      </c>
      <c r="AR1580" s="72">
        <v>165.26119103084761</v>
      </c>
      <c r="AS1580" s="71">
        <v>-61.010886574633417</v>
      </c>
      <c r="AT1580" s="71">
        <v>30.45397492790687</v>
      </c>
      <c r="AU1580" s="71">
        <v>29.94833874143572</v>
      </c>
      <c r="AV1580" s="72">
        <v>26.396649926692749</v>
      </c>
      <c r="AW1580" s="73">
        <v>368294.8899999999</v>
      </c>
      <c r="AX1580" s="73">
        <v>374723.68</v>
      </c>
      <c r="AY1580" s="73">
        <v>-210020.99999999994</v>
      </c>
      <c r="AZ1580" s="73">
        <v>-249304.91999999998</v>
      </c>
      <c r="BA1580" s="73">
        <v>-233138.04999999987</v>
      </c>
      <c r="BB1580" s="73">
        <v>-127570.12000000011</v>
      </c>
      <c r="BC1580" s="73">
        <v>-72697.37000000017</v>
      </c>
      <c r="BD1580" s="73">
        <v>31287.450000000128</v>
      </c>
      <c r="BE1580" s="73">
        <v>783401.01000000024</v>
      </c>
      <c r="BF1580" s="73">
        <v>-551445.19000000006</v>
      </c>
      <c r="BG1580" s="73">
        <v>92893.509999999893</v>
      </c>
      <c r="BH1580" s="73">
        <v>99911.740000000049</v>
      </c>
      <c r="BI1580" s="73">
        <v>49952.400000000052</v>
      </c>
      <c r="BJ1580" s="71">
        <v>9.4629507206778545</v>
      </c>
      <c r="BK1580" s="71">
        <v>6.0251692108995307</v>
      </c>
      <c r="BL1580" s="71">
        <v>6.2695083561753648</v>
      </c>
      <c r="BM1580" s="71">
        <v>8.2237864814940078</v>
      </c>
      <c r="BN1580" s="71">
        <v>-1.4632161828310795</v>
      </c>
      <c r="BO1580" s="71">
        <v>4.4276979618718082</v>
      </c>
      <c r="BP1580" s="71">
        <v>16.485017355455181</v>
      </c>
      <c r="BQ1580" s="71">
        <v>15.938476623363204</v>
      </c>
      <c r="BR1580" s="72">
        <v>2.9979637826152947</v>
      </c>
      <c r="BS1580" s="72">
        <v>10.532323418914574</v>
      </c>
      <c r="BT1580" s="71">
        <v>10.90051764132337</v>
      </c>
      <c r="BU1580" s="71">
        <v>10.135710595695581</v>
      </c>
      <c r="BV1580" s="71">
        <v>6.0265500252910318</v>
      </c>
      <c r="BW1580" s="71">
        <v>6.7503880757820109</v>
      </c>
      <c r="BX1580" s="75">
        <v>10647</v>
      </c>
      <c r="BY1580" s="75">
        <v>10539</v>
      </c>
      <c r="BZ1580" s="75">
        <v>8883</v>
      </c>
      <c r="CA1580" s="75">
        <v>11092</v>
      </c>
      <c r="CB1580" s="75">
        <v>11577</v>
      </c>
      <c r="CC1580" s="75">
        <v>15148</v>
      </c>
      <c r="CD1580" s="75">
        <v>9537</v>
      </c>
      <c r="CE1580" s="75">
        <v>9312</v>
      </c>
      <c r="CF1580" s="75">
        <v>20773</v>
      </c>
      <c r="CG1580" s="75">
        <v>9376</v>
      </c>
      <c r="CH1580" s="75">
        <v>10887</v>
      </c>
      <c r="CI1580" s="75">
        <v>12045</v>
      </c>
      <c r="CJ1580" s="75">
        <v>6922</v>
      </c>
      <c r="CK1580" s="75">
        <v>78852</v>
      </c>
      <c r="CL1580" s="73">
        <v>908919.86999999988</v>
      </c>
      <c r="CM1580" s="73">
        <v>823739.42999999959</v>
      </c>
      <c r="CN1580" s="73">
        <v>1020292.69</v>
      </c>
      <c r="CO1580" s="73">
        <v>1112382.99</v>
      </c>
      <c r="CP1580" s="73">
        <v>1051624.6599999999</v>
      </c>
      <c r="CQ1580" s="73">
        <v>904354.48999999987</v>
      </c>
      <c r="CR1580" s="73">
        <v>867983.87000000023</v>
      </c>
      <c r="CS1580" s="73">
        <v>1365857.22</v>
      </c>
      <c r="CT1580" s="73">
        <v>970285.23000000033</v>
      </c>
      <c r="CU1580" s="73">
        <v>943337.07999999973</v>
      </c>
      <c r="CV1580" s="73">
        <v>969610.44000000018</v>
      </c>
      <c r="CW1580" s="73">
        <v>1026687.1599999999</v>
      </c>
      <c r="CX1580" s="73">
        <v>1055256.4300000002</v>
      </c>
      <c r="CY1580" s="77"/>
      <c r="CZ1580" s="4">
        <v>1555</v>
      </c>
      <c r="DA1580" s="76" t="str">
        <f t="shared" si="54"/>
        <v>1555</v>
      </c>
      <c r="DB1580" s="71">
        <v>3.3430576322042755</v>
      </c>
      <c r="DC1580" s="71">
        <v>1.4204218416406531</v>
      </c>
      <c r="DD1580" s="71">
        <v>1.2750915569768799</v>
      </c>
      <c r="DE1580" s="71">
        <v>0.83646067304614791</v>
      </c>
      <c r="DF1580" s="71">
        <v>0.46002484045650244</v>
      </c>
      <c r="DG1580" s="71">
        <v>0.49194499147830117</v>
      </c>
      <c r="DH1580" s="71">
        <v>0.24340961777883333</v>
      </c>
      <c r="DI1580" s="71">
        <v>0.11053235313151497</v>
      </c>
      <c r="DJ1580" s="71">
        <v>0.18890072388306894</v>
      </c>
      <c r="DK1580" s="71">
        <v>7.2799149736434504E-2</v>
      </c>
      <c r="DL1580" s="71">
        <v>0.33287449043265349</v>
      </c>
      <c r="DM1580" s="71">
        <v>0.15174731538613528</v>
      </c>
      <c r="DN1580" s="71">
        <v>8.0630865275563499E-2</v>
      </c>
      <c r="DO1580" s="71">
        <v>0.17895287306267754</v>
      </c>
      <c r="DQ1580" s="71"/>
      <c r="DR1580" s="71"/>
      <c r="DS1580" s="71"/>
      <c r="DT1580" s="71"/>
      <c r="DU1580" s="71"/>
      <c r="DV1580" s="71"/>
      <c r="DW1580" s="71"/>
      <c r="DX1580" s="71"/>
      <c r="DY1580" s="71"/>
      <c r="DZ1580" s="71"/>
      <c r="EA1580" s="71"/>
      <c r="EB1580" s="71"/>
      <c r="EC1580" s="71"/>
      <c r="ED1580" s="71"/>
    </row>
    <row r="1581" spans="1:134">
      <c r="A1581" s="4">
        <v>5466</v>
      </c>
      <c r="B1581" s="46" t="s">
        <v>11733</v>
      </c>
      <c r="C1581" s="65" t="str">
        <f t="shared" si="53"/>
        <v>5466</v>
      </c>
      <c r="D1581" s="69">
        <v>117116.00999999998</v>
      </c>
      <c r="E1581" s="68">
        <v>1399083.3099999998</v>
      </c>
      <c r="F1581" s="68">
        <v>24337.740000000005</v>
      </c>
      <c r="G1581" s="69">
        <v>251980.11999999988</v>
      </c>
      <c r="H1581" s="70">
        <v>101.75485826624286</v>
      </c>
      <c r="I1581" s="70">
        <v>21.966648004875644</v>
      </c>
      <c r="J1581" s="69">
        <v>187871.56</v>
      </c>
      <c r="K1581" s="69">
        <v>158607.92999999996</v>
      </c>
      <c r="L1581" s="69">
        <v>152253.58000000005</v>
      </c>
      <c r="M1581" s="69">
        <v>167955.19</v>
      </c>
      <c r="N1581" s="69">
        <v>216614.43999999994</v>
      </c>
      <c r="O1581" s="69">
        <v>337825.64999999985</v>
      </c>
      <c r="P1581" s="69">
        <v>179612.61999999994</v>
      </c>
      <c r="Q1581" s="69">
        <v>177898.20999999996</v>
      </c>
      <c r="R1581" s="69">
        <v>319994.82999999996</v>
      </c>
      <c r="S1581" s="69">
        <v>187976.26</v>
      </c>
      <c r="T1581" s="69">
        <v>207142.08999999997</v>
      </c>
      <c r="U1581" s="69">
        <v>209343.28999999998</v>
      </c>
      <c r="V1581" s="69">
        <v>117116.00999999998</v>
      </c>
      <c r="W1581" s="70">
        <v>98.568223318828672</v>
      </c>
      <c r="X1581" s="70">
        <v>85.118815605461492</v>
      </c>
      <c r="Y1581" s="70">
        <v>94.560408870960188</v>
      </c>
      <c r="Z1581" s="71">
        <v>74.559224215246033</v>
      </c>
      <c r="AA1581" s="71">
        <v>85.724890084252294</v>
      </c>
      <c r="AB1581" s="71">
        <v>107.38076471727587</v>
      </c>
      <c r="AC1581" s="71">
        <v>86.876500367465127</v>
      </c>
      <c r="AD1581" s="71">
        <v>93.988268138473302</v>
      </c>
      <c r="AE1581" s="71">
        <v>102.49593222305981</v>
      </c>
      <c r="AF1581" s="71">
        <v>110.60864840679923</v>
      </c>
      <c r="AG1581" s="71">
        <v>106.22735944551616</v>
      </c>
      <c r="AH1581" s="71">
        <v>108.7557863920097</v>
      </c>
      <c r="AI1581" s="71">
        <v>107.15565995130103</v>
      </c>
      <c r="AJ1581" s="72">
        <v>0</v>
      </c>
      <c r="AK1581" s="72">
        <v>0</v>
      </c>
      <c r="AL1581" s="72">
        <v>-13.545654912464522</v>
      </c>
      <c r="AM1581" s="72">
        <v>-45.40884714686262</v>
      </c>
      <c r="AN1581" s="72">
        <v>-32.134174638019822</v>
      </c>
      <c r="AO1581" s="72">
        <v>-10.135728638167318</v>
      </c>
      <c r="AP1581" s="72">
        <v>-12.476444368557072</v>
      </c>
      <c r="AQ1581" s="72">
        <v>18.743238025184649</v>
      </c>
      <c r="AR1581" s="72">
        <v>65.618687141193632</v>
      </c>
      <c r="AS1581" s="71">
        <v>-8.87079810417627</v>
      </c>
      <c r="AT1581" s="71">
        <v>37.400250838826878</v>
      </c>
      <c r="AU1581" s="71">
        <v>40.454877717815194</v>
      </c>
      <c r="AV1581" s="72">
        <v>26.232155438983739</v>
      </c>
      <c r="AW1581" s="73">
        <v>187871.56</v>
      </c>
      <c r="AX1581" s="73">
        <v>158607.92999999996</v>
      </c>
      <c r="AY1581" s="73">
        <v>-23855.069999999949</v>
      </c>
      <c r="AZ1581" s="73">
        <v>-139704.90000000002</v>
      </c>
      <c r="BA1581" s="73">
        <v>-102560.51000000013</v>
      </c>
      <c r="BB1581" s="73">
        <v>-31380.250000000175</v>
      </c>
      <c r="BC1581" s="73">
        <v>-25603.700000000041</v>
      </c>
      <c r="BD1581" s="73">
        <v>28080.659999999945</v>
      </c>
      <c r="BE1581" s="73">
        <v>126783.03999999998</v>
      </c>
      <c r="BF1581" s="73">
        <v>-18298.190000000031</v>
      </c>
      <c r="BG1581" s="73">
        <v>56383.929999999964</v>
      </c>
      <c r="BH1581" s="73">
        <v>60296.639999999985</v>
      </c>
      <c r="BI1581" s="73">
        <v>24337.740000000005</v>
      </c>
      <c r="BJ1581" s="71">
        <v>12.524993379639415</v>
      </c>
      <c r="BK1581" s="71">
        <v>12.773208515127541</v>
      </c>
      <c r="BL1581" s="71">
        <v>7.3323541878643876</v>
      </c>
      <c r="BM1581" s="71">
        <v>17.035379100763922</v>
      </c>
      <c r="BN1581" s="71">
        <v>1.344802088403271</v>
      </c>
      <c r="BO1581" s="71">
        <v>1.1332196357244966</v>
      </c>
      <c r="BP1581" s="71">
        <v>15.917665706362902</v>
      </c>
      <c r="BQ1581" s="71">
        <v>18.258187020247398</v>
      </c>
      <c r="BR1581" s="72">
        <v>19.936697982910864</v>
      </c>
      <c r="BS1581" s="72">
        <v>13.885158087546802</v>
      </c>
      <c r="BT1581" s="71">
        <v>19.665150158725258</v>
      </c>
      <c r="BU1581" s="71">
        <v>17.347528261660838</v>
      </c>
      <c r="BV1581" s="71">
        <v>16.649504520102433</v>
      </c>
      <c r="BW1581" s="71">
        <v>16.242270362273118</v>
      </c>
      <c r="BX1581" s="75">
        <v>3785</v>
      </c>
      <c r="BY1581" s="75">
        <v>3880</v>
      </c>
      <c r="BZ1581" s="75">
        <v>3507</v>
      </c>
      <c r="CA1581" s="75">
        <v>3801</v>
      </c>
      <c r="CB1581" s="75">
        <v>4385</v>
      </c>
      <c r="CC1581" s="75">
        <v>6231</v>
      </c>
      <c r="CD1581" s="75">
        <v>4075</v>
      </c>
      <c r="CE1581" s="75">
        <v>4059</v>
      </c>
      <c r="CF1581" s="75">
        <v>5938</v>
      </c>
      <c r="CG1581" s="75">
        <v>4485</v>
      </c>
      <c r="CH1581" s="75">
        <v>4754</v>
      </c>
      <c r="CI1581" s="75">
        <v>4747</v>
      </c>
      <c r="CJ1581" s="75">
        <v>2729</v>
      </c>
      <c r="CK1581" s="75">
        <v>30787</v>
      </c>
      <c r="CL1581" s="73">
        <v>548617.09</v>
      </c>
      <c r="CM1581" s="73">
        <v>553821.67999999993</v>
      </c>
      <c r="CN1581" s="73">
        <v>581159.14</v>
      </c>
      <c r="CO1581" s="73">
        <v>642613.56999999995</v>
      </c>
      <c r="CP1581" s="73">
        <v>623845.72000000009</v>
      </c>
      <c r="CQ1581" s="73">
        <v>449827.32</v>
      </c>
      <c r="CR1581" s="73">
        <v>433571.38</v>
      </c>
      <c r="CS1581" s="73">
        <v>508779.0500000001</v>
      </c>
      <c r="CT1581" s="73">
        <v>417713.98</v>
      </c>
      <c r="CU1581" s="73">
        <v>399020.33999999985</v>
      </c>
      <c r="CV1581" s="73">
        <v>405745.30000000005</v>
      </c>
      <c r="CW1581" s="73">
        <v>390653.93000000011</v>
      </c>
      <c r="CX1581" s="73">
        <v>430115.24999999994</v>
      </c>
      <c r="CY1581" s="77"/>
      <c r="CZ1581" s="4">
        <v>5466</v>
      </c>
      <c r="DA1581" s="76" t="str">
        <f t="shared" si="54"/>
        <v>5466</v>
      </c>
      <c r="DB1581" s="71">
        <v>1.3830855892276408</v>
      </c>
      <c r="DC1581" s="71">
        <v>1.8854777317181135</v>
      </c>
      <c r="DD1581" s="71">
        <v>1.7059073100211621</v>
      </c>
      <c r="DE1581" s="71">
        <v>1.3014510234202696</v>
      </c>
      <c r="DF1581" s="71">
        <v>0.67108614736650651</v>
      </c>
      <c r="DG1581" s="71">
        <v>0.18955123384371289</v>
      </c>
      <c r="DH1581" s="71">
        <v>0.13130128099985411</v>
      </c>
      <c r="DI1581" s="71">
        <v>0.20333377646073597</v>
      </c>
      <c r="DJ1581" s="71">
        <v>6.7476971075512551E-2</v>
      </c>
      <c r="DK1581" s="71">
        <v>0</v>
      </c>
      <c r="DL1581" s="71">
        <v>1.8814577393660298E-2</v>
      </c>
      <c r="DM1581" s="71">
        <v>0</v>
      </c>
      <c r="DN1581" s="72">
        <v>0</v>
      </c>
      <c r="DO1581" s="71">
        <v>6.1031030943837092E-2</v>
      </c>
      <c r="DQ1581" s="71"/>
      <c r="DR1581" s="71"/>
      <c r="DS1581" s="71"/>
      <c r="DT1581" s="71"/>
      <c r="DU1581" s="71"/>
      <c r="DV1581" s="71"/>
      <c r="DW1581" s="71"/>
      <c r="DX1581" s="71"/>
      <c r="DY1581" s="71"/>
      <c r="DZ1581" s="71"/>
      <c r="EA1581" s="71"/>
      <c r="EB1581" s="71"/>
      <c r="EC1581" s="71"/>
      <c r="ED1581" s="71"/>
    </row>
    <row r="1582" spans="1:134">
      <c r="A1582" s="4">
        <v>5400</v>
      </c>
      <c r="B1582" s="46" t="s">
        <v>11740</v>
      </c>
      <c r="C1582" s="65" t="str">
        <f t="shared" si="53"/>
        <v>5400</v>
      </c>
      <c r="D1582" s="69">
        <v>221567.21</v>
      </c>
      <c r="E1582" s="68">
        <v>2209681.2999999998</v>
      </c>
      <c r="F1582" s="68">
        <v>91906.170000000013</v>
      </c>
      <c r="G1582" s="69">
        <v>857431.10000000033</v>
      </c>
      <c r="H1582" s="70">
        <v>138.1030134163172</v>
      </c>
      <c r="I1582" s="70">
        <v>63.407725877947783</v>
      </c>
      <c r="J1582" s="69">
        <v>231059.26999999993</v>
      </c>
      <c r="K1582" s="69">
        <v>264059.65999999992</v>
      </c>
      <c r="L1582" s="69">
        <v>234016.97000000003</v>
      </c>
      <c r="M1582" s="69">
        <v>282586.04999999993</v>
      </c>
      <c r="N1582" s="69">
        <v>389970.50000000006</v>
      </c>
      <c r="O1582" s="69">
        <v>408151.81</v>
      </c>
      <c r="P1582" s="69">
        <v>259085.99999999997</v>
      </c>
      <c r="Q1582" s="69">
        <v>258191.44</v>
      </c>
      <c r="R1582" s="69">
        <v>416420.73999999987</v>
      </c>
      <c r="S1582" s="69">
        <v>287093.49</v>
      </c>
      <c r="T1582" s="69">
        <v>389200.49</v>
      </c>
      <c r="U1582" s="69">
        <v>378121.92999999993</v>
      </c>
      <c r="V1582" s="69">
        <v>221567.21</v>
      </c>
      <c r="W1582" s="70">
        <v>112.9701024554451</v>
      </c>
      <c r="X1582" s="70">
        <v>115.43829837521322</v>
      </c>
      <c r="Y1582" s="70">
        <v>118.78065314734285</v>
      </c>
      <c r="Z1582" s="71">
        <v>86.771717480591519</v>
      </c>
      <c r="AA1582" s="71">
        <v>118.31126963108028</v>
      </c>
      <c r="AB1582" s="71">
        <v>101.847803923173</v>
      </c>
      <c r="AC1582" s="71">
        <v>119.01147193400064</v>
      </c>
      <c r="AD1582" s="71">
        <v>122.98473283977189</v>
      </c>
      <c r="AE1582" s="71">
        <v>132.93466115633748</v>
      </c>
      <c r="AF1582" s="71">
        <v>157.82068451389901</v>
      </c>
      <c r="AG1582" s="71">
        <v>137.78343702432559</v>
      </c>
      <c r="AH1582" s="71">
        <v>147.03412925784738</v>
      </c>
      <c r="AI1582" s="71">
        <v>161.03940239783475</v>
      </c>
      <c r="AJ1582" s="72">
        <v>0</v>
      </c>
      <c r="AK1582" s="72">
        <v>0</v>
      </c>
      <c r="AL1582" s="72">
        <v>-21.776666047053538</v>
      </c>
      <c r="AM1582" s="72">
        <v>-25.896824459241063</v>
      </c>
      <c r="AN1582" s="72">
        <v>20.009541172510549</v>
      </c>
      <c r="AO1582" s="72">
        <v>40.115628609510587</v>
      </c>
      <c r="AP1582" s="72">
        <v>21.428930639805664</v>
      </c>
      <c r="AQ1582" s="72">
        <v>55.132387531148417</v>
      </c>
      <c r="AR1582" s="72">
        <v>135.25885716216243</v>
      </c>
      <c r="AS1582" s="71">
        <v>25.858409103990976</v>
      </c>
      <c r="AT1582" s="71">
        <v>69.420363692652359</v>
      </c>
      <c r="AU1582" s="71">
        <v>81.83004767075559</v>
      </c>
      <c r="AV1582" s="72">
        <v>70.881870143876696</v>
      </c>
      <c r="AW1582" s="73">
        <v>231059.26999999993</v>
      </c>
      <c r="AX1582" s="73">
        <v>264059.65999999992</v>
      </c>
      <c r="AY1582" s="73">
        <v>-65148.200000000012</v>
      </c>
      <c r="AZ1582" s="73">
        <v>-98755.300000000047</v>
      </c>
      <c r="BA1582" s="73">
        <v>65020.920000000158</v>
      </c>
      <c r="BB1582" s="73">
        <v>123080.51000000007</v>
      </c>
      <c r="BC1582" s="73">
        <v>45721.689999999944</v>
      </c>
      <c r="BD1582" s="73">
        <v>91758.47</v>
      </c>
      <c r="BE1582" s="73">
        <v>239415.39999999988</v>
      </c>
      <c r="BF1582" s="73">
        <v>58985.179999999964</v>
      </c>
      <c r="BG1582" s="73">
        <v>159475.75000000003</v>
      </c>
      <c r="BH1582" s="73">
        <v>170168.43999999994</v>
      </c>
      <c r="BI1582" s="73">
        <v>91906.170000000013</v>
      </c>
      <c r="BJ1582" s="71">
        <v>9.1418559863413797</v>
      </c>
      <c r="BK1582" s="71">
        <v>3.1000085845892205</v>
      </c>
      <c r="BL1582" s="71">
        <v>6.9214451064060647</v>
      </c>
      <c r="BM1582" s="71">
        <v>10.741763631901415</v>
      </c>
      <c r="BN1582" s="71">
        <v>-2.5216515625825311</v>
      </c>
      <c r="BO1582" s="71">
        <v>2.31665196158092</v>
      </c>
      <c r="BP1582" s="71">
        <v>18.667316337600834</v>
      </c>
      <c r="BQ1582" s="71">
        <v>16.813879960862838</v>
      </c>
      <c r="BR1582" s="72">
        <v>11.361397102200524</v>
      </c>
      <c r="BS1582" s="72">
        <v>12.778569350674687</v>
      </c>
      <c r="BT1582" s="71">
        <v>14.363049565486993</v>
      </c>
      <c r="BU1582" s="71">
        <v>14.925983425173776</v>
      </c>
      <c r="BV1582" s="71">
        <v>12.544198674238485</v>
      </c>
      <c r="BW1582" s="71">
        <v>13.016901739966951</v>
      </c>
      <c r="BX1582" s="75">
        <v>5104</v>
      </c>
      <c r="BY1582" s="75">
        <v>5166</v>
      </c>
      <c r="BZ1582" s="75">
        <v>4703</v>
      </c>
      <c r="CA1582" s="75">
        <v>5252</v>
      </c>
      <c r="CB1582" s="75">
        <v>7717</v>
      </c>
      <c r="CC1582" s="75">
        <v>8273</v>
      </c>
      <c r="CD1582" s="75">
        <v>5314</v>
      </c>
      <c r="CE1582" s="75">
        <v>5516</v>
      </c>
      <c r="CF1582" s="75">
        <v>9040</v>
      </c>
      <c r="CG1582" s="75">
        <v>6586</v>
      </c>
      <c r="CH1582" s="75">
        <v>8054</v>
      </c>
      <c r="CI1582" s="75">
        <v>8384</v>
      </c>
      <c r="CJ1582" s="75">
        <v>4596</v>
      </c>
      <c r="CK1582" s="75">
        <v>47490</v>
      </c>
      <c r="CL1582" s="73">
        <v>666889.96000000008</v>
      </c>
      <c r="CM1582" s="73">
        <v>607559.18999999983</v>
      </c>
      <c r="CN1582" s="73">
        <v>657781.53999999992</v>
      </c>
      <c r="CO1582" s="73">
        <v>595555.94999999995</v>
      </c>
      <c r="CP1582" s="73">
        <v>551983.93999999994</v>
      </c>
      <c r="CQ1582" s="73">
        <v>460996.16</v>
      </c>
      <c r="CR1582" s="73">
        <v>451548.62</v>
      </c>
      <c r="CS1582" s="73">
        <v>520494.50999999995</v>
      </c>
      <c r="CT1582" s="73">
        <v>488818.16999999993</v>
      </c>
      <c r="CU1582" s="73">
        <v>414132.05999999994</v>
      </c>
      <c r="CV1582" s="73">
        <v>466503.86999999994</v>
      </c>
      <c r="CW1582" s="73">
        <v>487194.15999999986</v>
      </c>
      <c r="CX1582" s="73">
        <v>552477.3600000001</v>
      </c>
      <c r="CY1582" s="77"/>
      <c r="CZ1582" s="4">
        <v>5400</v>
      </c>
      <c r="DA1582" s="76" t="str">
        <f t="shared" si="54"/>
        <v>5400</v>
      </c>
      <c r="DB1582" s="71">
        <v>3.5758643916149553</v>
      </c>
      <c r="DC1582" s="71">
        <v>5.3004867852847308</v>
      </c>
      <c r="DD1582" s="71">
        <v>1.5084068999227678</v>
      </c>
      <c r="DE1582" s="71">
        <v>0.22906963187916221</v>
      </c>
      <c r="DF1582" s="71">
        <v>0.21335091839609754</v>
      </c>
      <c r="DG1582" s="71">
        <v>5.8881246055389358E-2</v>
      </c>
      <c r="DH1582" s="71">
        <v>1.4369090272942184E-2</v>
      </c>
      <c r="DI1582" s="71">
        <v>0.219055091207803</v>
      </c>
      <c r="DJ1582" s="71">
        <v>2.5509153709299941E-2</v>
      </c>
      <c r="DK1582" s="71">
        <v>0.31442281222491353</v>
      </c>
      <c r="DL1582" s="71">
        <v>0</v>
      </c>
      <c r="DM1582" s="71">
        <v>0</v>
      </c>
      <c r="DN1582" s="72">
        <v>4.4589727886906798E-4</v>
      </c>
      <c r="DO1582" s="71">
        <v>7.2388454892554979E-2</v>
      </c>
      <c r="DQ1582" s="71"/>
      <c r="DR1582" s="71"/>
      <c r="DS1582" s="71"/>
      <c r="DT1582" s="71"/>
      <c r="DU1582" s="71"/>
      <c r="DV1582" s="71"/>
      <c r="DW1582" s="71"/>
      <c r="DX1582" s="71"/>
      <c r="DY1582" s="71"/>
      <c r="DZ1582" s="71"/>
      <c r="EA1582" s="71"/>
      <c r="EB1582" s="71"/>
      <c r="EC1582" s="71"/>
      <c r="ED1582" s="71"/>
    </row>
    <row r="1583" spans="1:134">
      <c r="A1583" s="4">
        <v>1585</v>
      </c>
      <c r="B1583" s="46" t="s">
        <v>11748</v>
      </c>
      <c r="C1583" s="65" t="str">
        <f t="shared" si="53"/>
        <v>1585</v>
      </c>
      <c r="D1583" s="69">
        <v>189567.27999999997</v>
      </c>
      <c r="E1583" s="68">
        <v>1970041.5099999995</v>
      </c>
      <c r="F1583" s="68">
        <v>61200.769999999975</v>
      </c>
      <c r="G1583" s="69">
        <v>379355.54999999981</v>
      </c>
      <c r="H1583" s="70">
        <v>104.47707590400965</v>
      </c>
      <c r="I1583" s="70">
        <v>23.848550847836727</v>
      </c>
      <c r="J1583" s="69">
        <v>241421.88</v>
      </c>
      <c r="K1583" s="69">
        <v>232316.76999999996</v>
      </c>
      <c r="L1583" s="69">
        <v>247062.13999999998</v>
      </c>
      <c r="M1583" s="69">
        <v>264006.39</v>
      </c>
      <c r="N1583" s="69">
        <v>368413.87000000011</v>
      </c>
      <c r="O1583" s="69">
        <v>455312.43999999994</v>
      </c>
      <c r="P1583" s="69">
        <v>212318.48999999996</v>
      </c>
      <c r="Q1583" s="69">
        <v>230540.35</v>
      </c>
      <c r="R1583" s="69">
        <v>419716.84</v>
      </c>
      <c r="S1583" s="69">
        <v>280109.84999999992</v>
      </c>
      <c r="T1583" s="69">
        <v>328856.42</v>
      </c>
      <c r="U1583" s="69">
        <v>308932.27999999997</v>
      </c>
      <c r="V1583" s="69">
        <v>189567.27999999997</v>
      </c>
      <c r="W1583" s="70">
        <v>82.690345153635818</v>
      </c>
      <c r="X1583" s="70">
        <v>93.301760176314488</v>
      </c>
      <c r="Y1583" s="70">
        <v>100.46670948969188</v>
      </c>
      <c r="Z1583" s="71">
        <v>71.486511816820254</v>
      </c>
      <c r="AA1583" s="71">
        <v>102.64274701123253</v>
      </c>
      <c r="AB1583" s="71">
        <v>126.01329544262549</v>
      </c>
      <c r="AC1583" s="71">
        <v>76.879615131652542</v>
      </c>
      <c r="AD1583" s="71">
        <v>82.870415321382922</v>
      </c>
      <c r="AE1583" s="71">
        <v>114.29803194392613</v>
      </c>
      <c r="AF1583" s="71">
        <v>103.14168541624021</v>
      </c>
      <c r="AG1583" s="71">
        <v>127.19785312317234</v>
      </c>
      <c r="AH1583" s="71">
        <v>110.27507100121183</v>
      </c>
      <c r="AI1583" s="71">
        <v>123.2714855391505</v>
      </c>
      <c r="AJ1583" s="72">
        <v>0</v>
      </c>
      <c r="AK1583" s="72">
        <v>0</v>
      </c>
      <c r="AL1583" s="72">
        <v>-2.0633821146435971</v>
      </c>
      <c r="AM1583" s="72">
        <v>-45.9659292729554</v>
      </c>
      <c r="AN1583" s="72">
        <v>-16.844605889645003</v>
      </c>
      <c r="AO1583" s="72">
        <v>-6.3398014359302035</v>
      </c>
      <c r="AP1583" s="72">
        <v>-23.661168376428499</v>
      </c>
      <c r="AQ1583" s="72">
        <v>2.0075104209756889</v>
      </c>
      <c r="AR1583" s="72">
        <v>75.111127688355907</v>
      </c>
      <c r="AS1583" s="71">
        <v>-5.4033394249954902</v>
      </c>
      <c r="AT1583" s="71">
        <v>63.833102637977809</v>
      </c>
      <c r="AU1583" s="71">
        <v>39.367390490849871</v>
      </c>
      <c r="AV1583" s="72">
        <v>47.676586361972426</v>
      </c>
      <c r="AW1583" s="73">
        <v>241421.88</v>
      </c>
      <c r="AX1583" s="73">
        <v>232316.76999999996</v>
      </c>
      <c r="AY1583" s="73">
        <v>-5205.2399999999907</v>
      </c>
      <c r="AZ1583" s="73">
        <v>-224586.05999999988</v>
      </c>
      <c r="BA1583" s="73">
        <v>-74613.809999999823</v>
      </c>
      <c r="BB1583" s="73">
        <v>-22042.409999999916</v>
      </c>
      <c r="BC1583" s="73">
        <v>-65807.97</v>
      </c>
      <c r="BD1583" s="73">
        <v>4537.0399999999499</v>
      </c>
      <c r="BE1583" s="73">
        <v>180030.85000000009</v>
      </c>
      <c r="BF1583" s="73">
        <v>-15999.810000000114</v>
      </c>
      <c r="BG1583" s="73">
        <v>128129.94000000006</v>
      </c>
      <c r="BH1583" s="73">
        <v>87264.729999999923</v>
      </c>
      <c r="BI1583" s="73">
        <v>61200.769999999975</v>
      </c>
      <c r="BJ1583" s="71">
        <v>14.51735551762</v>
      </c>
      <c r="BK1583" s="71">
        <v>7.0615833349950403</v>
      </c>
      <c r="BL1583" s="71">
        <v>1.4792140190627121</v>
      </c>
      <c r="BM1583" s="71">
        <v>11.316927228265289</v>
      </c>
      <c r="BN1583" s="71">
        <v>-2.6831353621966127</v>
      </c>
      <c r="BO1583" s="71">
        <v>1.4392854400532338</v>
      </c>
      <c r="BP1583" s="71">
        <v>16.936506898855317</v>
      </c>
      <c r="BQ1583" s="71">
        <v>15.803033885051706</v>
      </c>
      <c r="BR1583" s="72">
        <v>10.409699975531316</v>
      </c>
      <c r="BS1583" s="72">
        <v>12.056474723998706</v>
      </c>
      <c r="BT1583" s="71">
        <v>13.052710845921013</v>
      </c>
      <c r="BU1583" s="71">
        <v>8.8291708931357675</v>
      </c>
      <c r="BV1583" s="71">
        <v>8.5340701929606499</v>
      </c>
      <c r="BW1583" s="71">
        <v>10.704739637009625</v>
      </c>
      <c r="BX1583" s="75">
        <v>5332</v>
      </c>
      <c r="BY1583" s="75">
        <v>5092</v>
      </c>
      <c r="BZ1583" s="75">
        <v>4790</v>
      </c>
      <c r="CA1583" s="75">
        <v>5388</v>
      </c>
      <c r="CB1583" s="75">
        <v>7150</v>
      </c>
      <c r="CC1583" s="75">
        <v>9330</v>
      </c>
      <c r="CD1583" s="75">
        <v>5241</v>
      </c>
      <c r="CE1583" s="75">
        <v>5347</v>
      </c>
      <c r="CF1583" s="75">
        <v>9006</v>
      </c>
      <c r="CG1583" s="75">
        <v>6470</v>
      </c>
      <c r="CH1583" s="75">
        <v>7196</v>
      </c>
      <c r="CI1583" s="75">
        <v>6583</v>
      </c>
      <c r="CJ1583" s="75">
        <v>3985</v>
      </c>
      <c r="CK1583" s="75">
        <v>43828</v>
      </c>
      <c r="CL1583" s="73">
        <v>674464.64000000013</v>
      </c>
      <c r="CM1583" s="73">
        <v>749820.19</v>
      </c>
      <c r="CN1583" s="73">
        <v>750508.6100000001</v>
      </c>
      <c r="CO1583" s="73">
        <v>790556.27999999991</v>
      </c>
      <c r="CP1583" s="73">
        <v>705385.55999999994</v>
      </c>
      <c r="CQ1583" s="73">
        <v>544003.74999999988</v>
      </c>
      <c r="CR1583" s="73">
        <v>623035.05000000005</v>
      </c>
      <c r="CS1583" s="73">
        <v>725878.98</v>
      </c>
      <c r="CT1583" s="73">
        <v>593165.73000000021</v>
      </c>
      <c r="CU1583" s="73">
        <v>585922.5</v>
      </c>
      <c r="CV1583" s="73">
        <v>549377.51</v>
      </c>
      <c r="CW1583" s="73">
        <v>605479.85</v>
      </c>
      <c r="CX1583" s="73">
        <v>649892.26</v>
      </c>
      <c r="CY1583" s="77"/>
      <c r="CZ1583" s="4">
        <v>1585</v>
      </c>
      <c r="DA1583" s="76" t="str">
        <f t="shared" si="54"/>
        <v>1585</v>
      </c>
      <c r="DB1583" s="71">
        <v>2.4834362590676449</v>
      </c>
      <c r="DC1583" s="71">
        <v>0.86622668301051098</v>
      </c>
      <c r="DD1583" s="71">
        <v>4.4512691617461596E-2</v>
      </c>
      <c r="DE1583" s="71">
        <v>9.702198651703893E-2</v>
      </c>
      <c r="DF1583" s="71">
        <v>0.13444880190940856</v>
      </c>
      <c r="DG1583" s="71">
        <v>7.2941173784245653E-2</v>
      </c>
      <c r="DH1583" s="71">
        <v>0.22106304831793233</v>
      </c>
      <c r="DI1583" s="71">
        <v>0.22895492353221183</v>
      </c>
      <c r="DJ1583" s="71">
        <v>9.8348471939975951E-2</v>
      </c>
      <c r="DK1583" s="71">
        <v>5.5423151789632995E-2</v>
      </c>
      <c r="DL1583" s="71">
        <v>0.35032036609239287</v>
      </c>
      <c r="DM1583" s="71">
        <v>4.8633778849790414E-2</v>
      </c>
      <c r="DN1583" s="71">
        <v>0.47350699406409752</v>
      </c>
      <c r="DO1583" s="71">
        <v>0.19132734976672061</v>
      </c>
      <c r="DQ1583" s="71"/>
      <c r="DR1583" s="71"/>
      <c r="DS1583" s="71"/>
      <c r="DT1583" s="71"/>
      <c r="DU1583" s="71"/>
      <c r="DV1583" s="71"/>
      <c r="DW1583" s="71"/>
      <c r="DX1583" s="71"/>
      <c r="DY1583" s="71"/>
      <c r="DZ1583" s="71"/>
      <c r="EA1583" s="71"/>
      <c r="EB1583" s="71"/>
      <c r="EC1583" s="71"/>
      <c r="ED1583" s="71"/>
    </row>
    <row r="1584" spans="1:134">
      <c r="A1584" s="4">
        <v>5464</v>
      </c>
      <c r="B1584" s="46" t="s">
        <v>11754</v>
      </c>
      <c r="C1584" s="65" t="str">
        <f t="shared" si="53"/>
        <v>5464</v>
      </c>
      <c r="D1584" s="69">
        <v>220639.01999999996</v>
      </c>
      <c r="E1584" s="68">
        <v>2409649.6399999992</v>
      </c>
      <c r="F1584" s="68">
        <v>73811</v>
      </c>
      <c r="G1584" s="69">
        <v>317107.44999999949</v>
      </c>
      <c r="H1584" s="70">
        <v>94.637506041657062</v>
      </c>
      <c r="I1584" s="70">
        <v>15.154172351478357</v>
      </c>
      <c r="J1584" s="69">
        <v>300278.53999999992</v>
      </c>
      <c r="K1584" s="69">
        <v>290418.41999999987</v>
      </c>
      <c r="L1584" s="69">
        <v>300906.65999999986</v>
      </c>
      <c r="M1584" s="69">
        <v>231293.18999999997</v>
      </c>
      <c r="N1584" s="69">
        <v>393465.7</v>
      </c>
      <c r="O1584" s="69">
        <v>351679.01999999984</v>
      </c>
      <c r="P1584" s="69">
        <v>286978.23</v>
      </c>
      <c r="Q1584" s="69">
        <v>338831.24999999988</v>
      </c>
      <c r="R1584" s="69">
        <v>471697.37</v>
      </c>
      <c r="S1584" s="69">
        <v>345016.52</v>
      </c>
      <c r="T1584" s="69">
        <v>383386.57999999996</v>
      </c>
      <c r="U1584" s="69">
        <v>363100.66999999993</v>
      </c>
      <c r="V1584" s="69">
        <v>220639.01999999996</v>
      </c>
      <c r="W1584" s="70">
        <v>87.116840340972573</v>
      </c>
      <c r="X1584" s="70">
        <v>85.134324810732835</v>
      </c>
      <c r="Y1584" s="70">
        <v>92.95345035014779</v>
      </c>
      <c r="Z1584" s="71">
        <v>55.403968129865596</v>
      </c>
      <c r="AA1584" s="71">
        <v>88.513456436372323</v>
      </c>
      <c r="AB1584" s="71">
        <v>76.280617522384688</v>
      </c>
      <c r="AC1584" s="71">
        <v>70.139934651995688</v>
      </c>
      <c r="AD1584" s="71">
        <v>84.501748437549509</v>
      </c>
      <c r="AE1584" s="71">
        <v>99.185482885344385</v>
      </c>
      <c r="AF1584" s="71">
        <v>106.63280838413689</v>
      </c>
      <c r="AG1584" s="71">
        <v>95.447636416581389</v>
      </c>
      <c r="AH1584" s="71">
        <v>104.12715131968588</v>
      </c>
      <c r="AI1584" s="71">
        <v>118.27041422804545</v>
      </c>
      <c r="AJ1584" s="72">
        <v>0</v>
      </c>
      <c r="AK1584" s="72">
        <v>0</v>
      </c>
      <c r="AL1584" s="72">
        <v>0</v>
      </c>
      <c r="AM1584" s="72">
        <v>-58.09048731326547</v>
      </c>
      <c r="AN1584" s="72">
        <v>-21.459834251631406</v>
      </c>
      <c r="AO1584" s="72">
        <v>-25.034951315002086</v>
      </c>
      <c r="AP1584" s="72">
        <v>-27.871089172875475</v>
      </c>
      <c r="AQ1584" s="72">
        <v>8.6730059179951358</v>
      </c>
      <c r="AR1584" s="72">
        <v>55.800257605288152</v>
      </c>
      <c r="AS1584" s="71">
        <v>-1.2043359312103541</v>
      </c>
      <c r="AT1584" s="71">
        <v>22.684062855991051</v>
      </c>
      <c r="AU1584" s="71">
        <v>33.700935971104414</v>
      </c>
      <c r="AV1584" s="72">
        <v>50.270377547827728</v>
      </c>
      <c r="AW1584" s="73">
        <v>300278.53999999992</v>
      </c>
      <c r="AX1584" s="73">
        <v>290418.41999999987</v>
      </c>
      <c r="AY1584" s="73">
        <v>300906.65999999986</v>
      </c>
      <c r="AZ1584" s="73">
        <v>-320593.90000000002</v>
      </c>
      <c r="BA1584" s="73">
        <v>-107508.15999999986</v>
      </c>
      <c r="BB1584" s="73">
        <v>-104106.80000000005</v>
      </c>
      <c r="BC1584" s="73">
        <v>-110890.29000000004</v>
      </c>
      <c r="BD1584" s="73">
        <v>27041.539999999979</v>
      </c>
      <c r="BE1584" s="73">
        <v>168939.6100000001</v>
      </c>
      <c r="BF1584" s="73">
        <v>-4205.8099999999977</v>
      </c>
      <c r="BG1584" s="73">
        <v>70887.489999999991</v>
      </c>
      <c r="BH1584" s="73">
        <v>91523.909999999916</v>
      </c>
      <c r="BI1584" s="73">
        <v>73811</v>
      </c>
      <c r="BJ1584" s="71">
        <v>15.252439034831228</v>
      </c>
      <c r="BK1584" s="71">
        <v>11.374308189741839</v>
      </c>
      <c r="BL1584" s="71">
        <v>7.8601578220148998</v>
      </c>
      <c r="BM1584" s="71">
        <v>13.720663182914564</v>
      </c>
      <c r="BN1584" s="71">
        <v>3.0449358691195485</v>
      </c>
      <c r="BO1584" s="71">
        <v>12.451031344469039</v>
      </c>
      <c r="BP1584" s="71">
        <v>15.265088997825066</v>
      </c>
      <c r="BQ1584" s="71">
        <v>19.310322449616297</v>
      </c>
      <c r="BR1584" s="72">
        <v>14.99630995930328</v>
      </c>
      <c r="BS1584" s="72">
        <v>16.171138610328317</v>
      </c>
      <c r="BT1584" s="71">
        <v>17.099783236069101</v>
      </c>
      <c r="BU1584" s="71">
        <v>17.155172810551484</v>
      </c>
      <c r="BV1584" s="71">
        <v>17.261943885508565</v>
      </c>
      <c r="BW1584" s="71">
        <v>15.295528537237875</v>
      </c>
      <c r="BX1584" s="75">
        <v>6486</v>
      </c>
      <c r="BY1584" s="75">
        <v>6349</v>
      </c>
      <c r="BZ1584" s="75">
        <v>5862</v>
      </c>
      <c r="CA1584" s="75">
        <v>4751</v>
      </c>
      <c r="CB1584" s="75">
        <v>7362</v>
      </c>
      <c r="CC1584" s="75">
        <v>6474</v>
      </c>
      <c r="CD1584" s="75">
        <v>5646</v>
      </c>
      <c r="CE1584" s="75">
        <v>6593</v>
      </c>
      <c r="CF1584" s="75">
        <v>8683</v>
      </c>
      <c r="CG1584" s="75">
        <v>7052</v>
      </c>
      <c r="CH1584" s="75">
        <v>7958</v>
      </c>
      <c r="CI1584" s="75">
        <v>7865</v>
      </c>
      <c r="CJ1584" s="75">
        <v>4731</v>
      </c>
      <c r="CK1584" s="75">
        <v>48528</v>
      </c>
      <c r="CL1584" s="73">
        <v>458364.89999999991</v>
      </c>
      <c r="CM1584" s="73">
        <v>447732.18000000005</v>
      </c>
      <c r="CN1584" s="73">
        <v>538165.99</v>
      </c>
      <c r="CO1584" s="73">
        <v>786494.69000000018</v>
      </c>
      <c r="CP1584" s="73">
        <v>767389.82</v>
      </c>
      <c r="CQ1584" s="73">
        <v>654324.76</v>
      </c>
      <c r="CR1584" s="73">
        <v>724390.98999999987</v>
      </c>
      <c r="CS1584" s="73">
        <v>877640.34</v>
      </c>
      <c r="CT1584" s="73">
        <v>675455.19999999984</v>
      </c>
      <c r="CU1584" s="73">
        <v>596179.62</v>
      </c>
      <c r="CV1584" s="73">
        <v>653952.29</v>
      </c>
      <c r="CW1584" s="73">
        <v>549661.44999999995</v>
      </c>
      <c r="CX1584" s="73">
        <v>603157.6</v>
      </c>
      <c r="CY1584" s="77"/>
      <c r="CZ1584" s="4">
        <v>5464</v>
      </c>
      <c r="DA1584" s="76" t="str">
        <f t="shared" si="54"/>
        <v>5464</v>
      </c>
      <c r="DB1584" s="71">
        <v>2.0336299536241507</v>
      </c>
      <c r="DC1584" s="71">
        <v>1.6611641560845516</v>
      </c>
      <c r="DD1584" s="71">
        <v>1.1027946626569292</v>
      </c>
      <c r="DE1584" s="71">
        <v>0.2697341538592497</v>
      </c>
      <c r="DF1584" s="71">
        <v>0.24118384252944136</v>
      </c>
      <c r="DG1584" s="71">
        <v>0.10107601255828599</v>
      </c>
      <c r="DH1584" s="71">
        <v>0.20897289589934001</v>
      </c>
      <c r="DI1584" s="71">
        <v>0.18945890082639863</v>
      </c>
      <c r="DJ1584" s="71">
        <v>0.1676104346729333</v>
      </c>
      <c r="DK1584" s="71">
        <v>8.7087585420687008E-2</v>
      </c>
      <c r="DL1584" s="71">
        <v>1.6121484842405425E-2</v>
      </c>
      <c r="DM1584" s="71">
        <v>6.6605928056800684E-2</v>
      </c>
      <c r="DN1584" s="71">
        <v>0.10043445996184913</v>
      </c>
      <c r="DO1584" s="71">
        <v>0.11861216477960213</v>
      </c>
      <c r="DQ1584" s="71"/>
      <c r="DR1584" s="71"/>
      <c r="DS1584" s="71"/>
      <c r="DT1584" s="71"/>
      <c r="DU1584" s="71"/>
      <c r="DV1584" s="71"/>
      <c r="DW1584" s="71"/>
      <c r="DX1584" s="71"/>
      <c r="DY1584" s="71"/>
      <c r="DZ1584" s="71"/>
      <c r="EA1584" s="71"/>
      <c r="EB1584" s="71"/>
      <c r="EC1584" s="71"/>
      <c r="ED1584" s="71"/>
    </row>
    <row r="1585" spans="1:134">
      <c r="A1585" s="4">
        <v>5469</v>
      </c>
      <c r="B1585" s="46" t="s">
        <v>11761</v>
      </c>
      <c r="C1585" s="65" t="str">
        <f t="shared" si="53"/>
        <v>5469</v>
      </c>
      <c r="D1585" s="69">
        <v>161945.16999999995</v>
      </c>
      <c r="E1585" s="68">
        <v>1682104.1299999997</v>
      </c>
      <c r="F1585" s="68">
        <v>47499.149999999951</v>
      </c>
      <c r="G1585" s="69">
        <v>115671.55999999959</v>
      </c>
      <c r="H1585" s="70">
        <v>91.172211508361912</v>
      </c>
      <c r="I1585" s="70">
        <v>7.3843944651891036</v>
      </c>
      <c r="J1585" s="69">
        <v>206860.09000000005</v>
      </c>
      <c r="K1585" s="69">
        <v>188570.04</v>
      </c>
      <c r="L1585" s="69">
        <v>175010.7</v>
      </c>
      <c r="M1585" s="69">
        <v>205978.62</v>
      </c>
      <c r="N1585" s="69">
        <v>293724.10999999993</v>
      </c>
      <c r="O1585" s="69">
        <v>359818.00999999989</v>
      </c>
      <c r="P1585" s="69">
        <v>206572.16999999998</v>
      </c>
      <c r="Q1585" s="69">
        <v>202639.55999999994</v>
      </c>
      <c r="R1585" s="69">
        <v>367210.34</v>
      </c>
      <c r="S1585" s="69">
        <v>265000.33999999997</v>
      </c>
      <c r="T1585" s="69">
        <v>233783.85999999996</v>
      </c>
      <c r="U1585" s="69">
        <v>244952.69</v>
      </c>
      <c r="V1585" s="69">
        <v>161945.16999999995</v>
      </c>
      <c r="W1585" s="70">
        <v>78.825505959424419</v>
      </c>
      <c r="X1585" s="70">
        <v>94.193606988290014</v>
      </c>
      <c r="Y1585" s="70">
        <v>80.640346575626992</v>
      </c>
      <c r="Z1585" s="71">
        <v>144.67603683589797</v>
      </c>
      <c r="AA1585" s="71">
        <v>88.780446998580516</v>
      </c>
      <c r="AB1585" s="71">
        <v>137.51572212738157</v>
      </c>
      <c r="AC1585" s="71">
        <v>66.864786812135449</v>
      </c>
      <c r="AD1585" s="71">
        <v>90.458658535535761</v>
      </c>
      <c r="AE1585" s="71">
        <v>87.424748534684525</v>
      </c>
      <c r="AF1585" s="71">
        <v>108.15545884919031</v>
      </c>
      <c r="AG1585" s="71">
        <v>88.668437075594525</v>
      </c>
      <c r="AH1585" s="71">
        <v>102.57461723138923</v>
      </c>
      <c r="AI1585" s="71">
        <v>112.06683742346813</v>
      </c>
      <c r="AJ1585" s="72">
        <v>0</v>
      </c>
      <c r="AK1585" s="72">
        <v>0</v>
      </c>
      <c r="AL1585" s="72">
        <v>0</v>
      </c>
      <c r="AM1585" s="72">
        <v>3.9615427536002557</v>
      </c>
      <c r="AN1585" s="72">
        <v>-52.363139277741745</v>
      </c>
      <c r="AO1585" s="72">
        <v>-34.929256016762324</v>
      </c>
      <c r="AP1585" s="72">
        <v>-36.851872225873052</v>
      </c>
      <c r="AQ1585" s="72">
        <v>16.087722957628724</v>
      </c>
      <c r="AR1585" s="72">
        <v>50.433894522262946</v>
      </c>
      <c r="AS1585" s="71">
        <v>-15.113837003400565</v>
      </c>
      <c r="AT1585" s="71">
        <v>11.667621734350387</v>
      </c>
      <c r="AU1585" s="71">
        <v>32.646914524230922</v>
      </c>
      <c r="AV1585" s="72">
        <v>41.50354027164942</v>
      </c>
      <c r="AW1585" s="73">
        <v>206860.09000000005</v>
      </c>
      <c r="AX1585" s="73">
        <v>188570.04</v>
      </c>
      <c r="AY1585" s="73">
        <v>175010.7</v>
      </c>
      <c r="AZ1585" s="73">
        <v>7848.9900000000198</v>
      </c>
      <c r="BA1585" s="73">
        <v>-322865.87000000005</v>
      </c>
      <c r="BB1585" s="73">
        <v>-182801.8600000001</v>
      </c>
      <c r="BC1585" s="73">
        <v>-120551.02000000002</v>
      </c>
      <c r="BD1585" s="73">
        <v>28082.289999999979</v>
      </c>
      <c r="BE1585" s="73">
        <v>123109.53999999998</v>
      </c>
      <c r="BF1585" s="73">
        <v>-47182.859999999986</v>
      </c>
      <c r="BG1585" s="73">
        <v>24426.97</v>
      </c>
      <c r="BH1585" s="73">
        <v>60287.490000000049</v>
      </c>
      <c r="BI1585" s="73">
        <v>47499.149999999951</v>
      </c>
      <c r="BJ1585" s="71">
        <v>13.086232772854196</v>
      </c>
      <c r="BK1585" s="71">
        <v>11.259057813200171</v>
      </c>
      <c r="BL1585" s="71">
        <v>11.967535152065084</v>
      </c>
      <c r="BM1585" s="71">
        <v>10.9912439545308</v>
      </c>
      <c r="BN1585" s="71">
        <v>2.2910721528026849</v>
      </c>
      <c r="BO1585" s="71">
        <v>7.0708884599178443</v>
      </c>
      <c r="BP1585" s="71">
        <v>19.516715485081846</v>
      </c>
      <c r="BQ1585" s="71">
        <v>15.140112922949978</v>
      </c>
      <c r="BR1585" s="72">
        <v>11.677139475480061</v>
      </c>
      <c r="BS1585" s="72">
        <v>14.183410202826245</v>
      </c>
      <c r="BT1585" s="71">
        <v>18.474439686022908</v>
      </c>
      <c r="BU1585" s="71">
        <v>15.861645117001</v>
      </c>
      <c r="BV1585" s="71">
        <v>15.153343016049099</v>
      </c>
      <c r="BW1585" s="71">
        <v>13.976613713951714</v>
      </c>
      <c r="BX1585" s="75">
        <v>4829</v>
      </c>
      <c r="BY1585" s="75">
        <v>4610</v>
      </c>
      <c r="BZ1585" s="75">
        <v>4356</v>
      </c>
      <c r="CA1585" s="75">
        <v>5147</v>
      </c>
      <c r="CB1585" s="75">
        <v>6358</v>
      </c>
      <c r="CC1585" s="75">
        <v>7495</v>
      </c>
      <c r="CD1585" s="75">
        <v>5014</v>
      </c>
      <c r="CE1585" s="75">
        <v>4472</v>
      </c>
      <c r="CF1585" s="75">
        <v>7078</v>
      </c>
      <c r="CG1585" s="75">
        <v>5607</v>
      </c>
      <c r="CH1585" s="75">
        <v>5297</v>
      </c>
      <c r="CI1585" s="75">
        <v>5616</v>
      </c>
      <c r="CJ1585" s="75">
        <v>3566</v>
      </c>
      <c r="CK1585" s="75">
        <v>36650</v>
      </c>
      <c r="CL1585" s="73">
        <v>408756.34999999992</v>
      </c>
      <c r="CM1585" s="73">
        <v>405153.07000000012</v>
      </c>
      <c r="CN1585" s="73">
        <v>523902.12000000005</v>
      </c>
      <c r="CO1585" s="73">
        <v>592704.8600000001</v>
      </c>
      <c r="CP1585" s="73">
        <v>658951.59000000008</v>
      </c>
      <c r="CQ1585" s="73">
        <v>530805.96</v>
      </c>
      <c r="CR1585" s="73">
        <v>538930.39</v>
      </c>
      <c r="CS1585" s="73">
        <v>677834.37000000011</v>
      </c>
      <c r="CT1585" s="73">
        <v>587669.84000000008</v>
      </c>
      <c r="CU1585" s="73">
        <v>519512.01999999996</v>
      </c>
      <c r="CV1585" s="73">
        <v>521075.20000000013</v>
      </c>
      <c r="CW1585" s="73">
        <v>517530.06999999995</v>
      </c>
      <c r="CX1585" s="73">
        <v>494946.92000000004</v>
      </c>
      <c r="CY1585" s="77"/>
      <c r="CZ1585" s="4">
        <v>5469</v>
      </c>
      <c r="DA1585" s="76" t="str">
        <f t="shared" si="54"/>
        <v>5469</v>
      </c>
      <c r="DB1585" s="71">
        <v>6.772801533211215</v>
      </c>
      <c r="DC1585" s="71">
        <v>1.2086282059019584</v>
      </c>
      <c r="DD1585" s="71">
        <v>0.95340052678865606</v>
      </c>
      <c r="DE1585" s="71">
        <v>0.58589409597669884</v>
      </c>
      <c r="DF1585" s="71">
        <v>0.37759467135836972</v>
      </c>
      <c r="DG1585" s="71">
        <v>0.39853982148866246</v>
      </c>
      <c r="DH1585" s="71">
        <v>2.4998182278468672E-2</v>
      </c>
      <c r="DI1585" s="71">
        <v>0.39923206754920942</v>
      </c>
      <c r="DJ1585" s="71">
        <v>9.1562905580598361E-2</v>
      </c>
      <c r="DK1585" s="71">
        <v>0.14872696949033784</v>
      </c>
      <c r="DL1585" s="71">
        <v>0.1638409529454975</v>
      </c>
      <c r="DM1585" s="71">
        <v>0.20141850780036538</v>
      </c>
      <c r="DN1585" s="71">
        <v>0.53879346572409925</v>
      </c>
      <c r="DO1585" s="71">
        <v>0.19883159046750762</v>
      </c>
      <c r="DQ1585" s="71"/>
      <c r="DR1585" s="71"/>
      <c r="DS1585" s="71"/>
      <c r="DT1585" s="71"/>
      <c r="DU1585" s="71"/>
      <c r="DV1585" s="71"/>
      <c r="DW1585" s="71"/>
      <c r="DX1585" s="71"/>
      <c r="DY1585" s="71"/>
      <c r="DZ1585" s="71"/>
      <c r="EA1585" s="71"/>
      <c r="EB1585" s="71"/>
      <c r="EC1585" s="71"/>
      <c r="ED1585" s="71"/>
    </row>
    <row r="1586" spans="1:134">
      <c r="A1586" s="4">
        <v>1571</v>
      </c>
      <c r="B1586" s="46" t="s">
        <v>11767</v>
      </c>
      <c r="C1586" s="65" t="str">
        <f t="shared" si="53"/>
        <v>1571</v>
      </c>
      <c r="D1586" s="69">
        <v>167878.45999999996</v>
      </c>
      <c r="E1586" s="68">
        <v>1844719.3700000003</v>
      </c>
      <c r="F1586" s="68">
        <v>-5030.7200000000012</v>
      </c>
      <c r="G1586" s="69">
        <v>-239613.9199999983</v>
      </c>
      <c r="H1586" s="70">
        <v>74.605604617411672</v>
      </c>
      <c r="I1586" s="70">
        <v>-11.495950342951078</v>
      </c>
      <c r="J1586" s="69">
        <v>288680.44999999995</v>
      </c>
      <c r="K1586" s="69">
        <v>271076.42</v>
      </c>
      <c r="L1586" s="69">
        <v>268170.23999999993</v>
      </c>
      <c r="M1586" s="69">
        <v>302495.86</v>
      </c>
      <c r="N1586" s="69">
        <v>370441.18000000005</v>
      </c>
      <c r="O1586" s="69">
        <v>393659.26999999996</v>
      </c>
      <c r="P1586" s="69">
        <v>210230.87000000002</v>
      </c>
      <c r="Q1586" s="69">
        <v>201428.97999999995</v>
      </c>
      <c r="R1586" s="69">
        <v>497362.86999999988</v>
      </c>
      <c r="S1586" s="69">
        <v>230019.22999999995</v>
      </c>
      <c r="T1586" s="69">
        <v>285070.01</v>
      </c>
      <c r="U1586" s="69">
        <v>252728.94999999998</v>
      </c>
      <c r="V1586" s="69">
        <v>167878.45999999996</v>
      </c>
      <c r="W1586" s="70">
        <v>83.420382102436292</v>
      </c>
      <c r="X1586" s="70">
        <v>66.591445278958403</v>
      </c>
      <c r="Y1586" s="70">
        <v>91.503885641107203</v>
      </c>
      <c r="Z1586" s="71">
        <v>117.38107935843705</v>
      </c>
      <c r="AA1586" s="71">
        <v>79.903265847715332</v>
      </c>
      <c r="AB1586" s="71">
        <v>94.258770851041433</v>
      </c>
      <c r="AC1586" s="71">
        <v>55.215913156640916</v>
      </c>
      <c r="AD1586" s="71">
        <v>56.383122894850658</v>
      </c>
      <c r="AE1586" s="71">
        <v>86.156483606259812</v>
      </c>
      <c r="AF1586" s="71">
        <v>73.797002093429882</v>
      </c>
      <c r="AG1586" s="71">
        <v>87.224467365783781</v>
      </c>
      <c r="AH1586" s="71">
        <v>76.563374450608251</v>
      </c>
      <c r="AI1586" s="71">
        <v>88.942385023058449</v>
      </c>
      <c r="AJ1586" s="72">
        <v>0</v>
      </c>
      <c r="AK1586" s="72">
        <v>0</v>
      </c>
      <c r="AL1586" s="72">
        <v>0</v>
      </c>
      <c r="AM1586" s="72">
        <v>65.557349741376683</v>
      </c>
      <c r="AN1586" s="72">
        <v>-54.906432118535186</v>
      </c>
      <c r="AO1586" s="72">
        <v>-37.674996303968122</v>
      </c>
      <c r="AP1586" s="72">
        <v>-44.037500229926295</v>
      </c>
      <c r="AQ1586" s="72">
        <v>-23.955808447701898</v>
      </c>
      <c r="AR1586" s="71">
        <v>51.195172458658369</v>
      </c>
      <c r="AS1586" s="71">
        <v>-44.132119987664439</v>
      </c>
      <c r="AT1586" s="71">
        <v>7.4701577772094296</v>
      </c>
      <c r="AU1586" s="71">
        <v>-4.6114856053819597</v>
      </c>
      <c r="AV1586" s="72">
        <v>-2.9094580172087992</v>
      </c>
      <c r="AW1586" s="73">
        <v>288680.44999999995</v>
      </c>
      <c r="AX1586" s="73">
        <v>271076.42</v>
      </c>
      <c r="AY1586" s="73">
        <v>268170.23999999993</v>
      </c>
      <c r="AZ1586" s="73">
        <v>119782.21999999997</v>
      </c>
      <c r="BA1586" s="73">
        <v>-451053.31999999995</v>
      </c>
      <c r="BB1586" s="73">
        <v>-223293.01999999996</v>
      </c>
      <c r="BC1586" s="73">
        <v>-165432.95999999988</v>
      </c>
      <c r="BD1586" s="73">
        <v>-63455.129999999976</v>
      </c>
      <c r="BE1586" s="73">
        <v>168408.66999999987</v>
      </c>
      <c r="BF1586" s="73">
        <v>-181700.76000000004</v>
      </c>
      <c r="BG1586" s="73">
        <v>19814.969999999972</v>
      </c>
      <c r="BH1586" s="73">
        <v>-12217.989999999962</v>
      </c>
      <c r="BI1586" s="73">
        <v>-5030.7200000000012</v>
      </c>
      <c r="BJ1586" s="71">
        <v>12.963204073319618</v>
      </c>
      <c r="BK1586" s="71">
        <v>6.3827708312599007</v>
      </c>
      <c r="BL1586" s="71">
        <v>6.207396514125584</v>
      </c>
      <c r="BM1586" s="71">
        <v>7.9702505501230778</v>
      </c>
      <c r="BN1586" s="71">
        <v>0.76618731735417356</v>
      </c>
      <c r="BO1586" s="71">
        <v>3.4615402575568037</v>
      </c>
      <c r="BP1586" s="71">
        <v>12.980477655657802</v>
      </c>
      <c r="BQ1586" s="71">
        <v>11.873050029438811</v>
      </c>
      <c r="BR1586" s="72">
        <v>11.018680209028007</v>
      </c>
      <c r="BS1586" s="72">
        <v>8.949123453254245</v>
      </c>
      <c r="BT1586" s="71">
        <v>9.6593693432074126</v>
      </c>
      <c r="BU1586" s="71">
        <v>12.486076677167041</v>
      </c>
      <c r="BV1586" s="71">
        <v>10.335707697049015</v>
      </c>
      <c r="BW1586" s="71">
        <v>9.5416925320492307</v>
      </c>
      <c r="BX1586" s="75">
        <v>4834</v>
      </c>
      <c r="BY1586" s="75">
        <v>4200</v>
      </c>
      <c r="BZ1586" s="75">
        <v>4406</v>
      </c>
      <c r="CA1586" s="75">
        <v>4377</v>
      </c>
      <c r="CB1586" s="75">
        <v>5842</v>
      </c>
      <c r="CC1586" s="75">
        <v>6341</v>
      </c>
      <c r="CD1586" s="75">
        <v>3751</v>
      </c>
      <c r="CE1586" s="75">
        <v>3841</v>
      </c>
      <c r="CF1586" s="75">
        <v>8647</v>
      </c>
      <c r="CG1586" s="75">
        <v>4381</v>
      </c>
      <c r="CH1586" s="75">
        <v>4914</v>
      </c>
      <c r="CI1586" s="75">
        <v>4574</v>
      </c>
      <c r="CJ1586" s="75">
        <v>2615</v>
      </c>
      <c r="CK1586" s="75">
        <v>32723</v>
      </c>
      <c r="CL1586" s="73">
        <v>749604.70999999985</v>
      </c>
      <c r="CM1586" s="73">
        <v>750607.39999999991</v>
      </c>
      <c r="CN1586" s="73">
        <v>749990.92999999993</v>
      </c>
      <c r="CO1586" s="73">
        <v>781263.94</v>
      </c>
      <c r="CP1586" s="73">
        <v>760008.54</v>
      </c>
      <c r="CQ1586" s="73">
        <v>659207.27999999991</v>
      </c>
      <c r="CR1586" s="73">
        <v>636362.55999999994</v>
      </c>
      <c r="CS1586" s="73">
        <v>783701.72999999986</v>
      </c>
      <c r="CT1586" s="73">
        <v>692127.69</v>
      </c>
      <c r="CU1586" s="73">
        <v>708567.92000000027</v>
      </c>
      <c r="CV1586" s="73">
        <v>725082.34000000008</v>
      </c>
      <c r="CW1586" s="73">
        <v>823841.57</v>
      </c>
      <c r="CX1586" s="73">
        <v>757292.62</v>
      </c>
      <c r="CY1586" s="77"/>
      <c r="CZ1586" s="4">
        <v>1571</v>
      </c>
      <c r="DA1586" s="76" t="str">
        <f t="shared" si="54"/>
        <v>1571</v>
      </c>
      <c r="DB1586" s="71">
        <v>3.973336002180341</v>
      </c>
      <c r="DC1586" s="71">
        <v>4.8090312169142484</v>
      </c>
      <c r="DD1586" s="71">
        <v>1.2976184364030063</v>
      </c>
      <c r="DE1586" s="71">
        <v>1.3649588130009846</v>
      </c>
      <c r="DF1586" s="71">
        <v>0.43857438845323665</v>
      </c>
      <c r="DG1586" s="71">
        <v>0.53234213952119092</v>
      </c>
      <c r="DH1586" s="71">
        <v>1.3319174188949887</v>
      </c>
      <c r="DI1586" s="71">
        <v>0.44910412200156674</v>
      </c>
      <c r="DJ1586" s="71">
        <v>0.30397398301700257</v>
      </c>
      <c r="DK1586" s="71">
        <v>0.13617256744893991</v>
      </c>
      <c r="DL1586" s="71">
        <v>0.44447894061376975</v>
      </c>
      <c r="DM1586" s="71">
        <v>1.1739864253863357</v>
      </c>
      <c r="DN1586" s="72">
        <v>0.38225331532948809</v>
      </c>
      <c r="DO1586" s="71">
        <v>0.5640509985103026</v>
      </c>
      <c r="DQ1586" s="71"/>
      <c r="DR1586" s="71"/>
      <c r="DS1586" s="71"/>
      <c r="DT1586" s="71"/>
      <c r="DU1586" s="71"/>
      <c r="DV1586" s="71"/>
      <c r="DW1586" s="71"/>
      <c r="DX1586" s="71"/>
      <c r="DY1586" s="71"/>
      <c r="DZ1586" s="71"/>
      <c r="EA1586" s="71"/>
      <c r="EB1586" s="71"/>
      <c r="EC1586" s="71"/>
      <c r="ED1586" s="71"/>
    </row>
    <row r="1587" spans="1:134">
      <c r="A1587" s="4">
        <v>1570</v>
      </c>
      <c r="B1587" s="46" t="s">
        <v>11773</v>
      </c>
      <c r="C1587" s="65" t="str">
        <f t="shared" si="53"/>
        <v>1570</v>
      </c>
      <c r="D1587" s="69">
        <v>204294.61</v>
      </c>
      <c r="E1587" s="68">
        <v>2153923.9299999997</v>
      </c>
      <c r="F1587" s="68">
        <v>33673.040000000008</v>
      </c>
      <c r="G1587" s="69">
        <v>-178516.54999999981</v>
      </c>
      <c r="H1587" s="70">
        <v>80.347163197730637</v>
      </c>
      <c r="I1587" s="70">
        <v>-7.65363796121391</v>
      </c>
      <c r="J1587" s="69">
        <v>287916.09999999998</v>
      </c>
      <c r="K1587" s="69">
        <v>248453.31999999989</v>
      </c>
      <c r="L1587" s="69">
        <v>246112.15000000002</v>
      </c>
      <c r="M1587" s="69">
        <v>294930.07999999996</v>
      </c>
      <c r="N1587" s="69">
        <v>384042.31999999989</v>
      </c>
      <c r="O1587" s="69">
        <v>548505.81999999995</v>
      </c>
      <c r="P1587" s="69">
        <v>234980.60999999996</v>
      </c>
      <c r="Q1587" s="69">
        <v>245384.66999999995</v>
      </c>
      <c r="R1587" s="69">
        <v>446426.68000000005</v>
      </c>
      <c r="S1587" s="69">
        <v>302543.17999999993</v>
      </c>
      <c r="T1587" s="69">
        <v>367275.17999999993</v>
      </c>
      <c r="U1587" s="69">
        <v>353018.99999999994</v>
      </c>
      <c r="V1587" s="69">
        <v>204294.61</v>
      </c>
      <c r="W1587" s="70">
        <v>81.054268389187783</v>
      </c>
      <c r="X1587" s="70">
        <v>68.472105388210565</v>
      </c>
      <c r="Y1587" s="70">
        <v>77.397570057043424</v>
      </c>
      <c r="Z1587" s="71">
        <v>68.138901972285097</v>
      </c>
      <c r="AA1587" s="71">
        <v>50.718989365185998</v>
      </c>
      <c r="AB1587" s="71">
        <v>148.37969696999781</v>
      </c>
      <c r="AC1587" s="71">
        <v>52.751730957980548</v>
      </c>
      <c r="AD1587" s="71">
        <v>60.52938249931961</v>
      </c>
      <c r="AE1587" s="71">
        <v>90.068314085135725</v>
      </c>
      <c r="AF1587" s="71">
        <v>69.36809059871743</v>
      </c>
      <c r="AG1587" s="71">
        <v>97.127794158200061</v>
      </c>
      <c r="AH1587" s="71">
        <v>103.66314715552225</v>
      </c>
      <c r="AI1587" s="71">
        <v>113.84346156736149</v>
      </c>
      <c r="AJ1587" s="72">
        <v>0</v>
      </c>
      <c r="AK1587" s="72">
        <v>0</v>
      </c>
      <c r="AL1587" s="72">
        <v>0</v>
      </c>
      <c r="AM1587" s="72">
        <v>8261246.7787114801</v>
      </c>
      <c r="AN1587" s="72">
        <v>-65.768046472100934</v>
      </c>
      <c r="AO1587" s="72">
        <v>-37.262912513848214</v>
      </c>
      <c r="AP1587" s="72">
        <v>-48.766794567654735</v>
      </c>
      <c r="AQ1587" s="72">
        <v>-24.599084973935735</v>
      </c>
      <c r="AR1587" s="72">
        <v>29.115630742919784</v>
      </c>
      <c r="AS1587" s="71">
        <v>-32.094426136372846</v>
      </c>
      <c r="AT1587" s="71">
        <v>18.437273067894889</v>
      </c>
      <c r="AU1587" s="71">
        <v>27.749658885152861</v>
      </c>
      <c r="AV1587" s="72">
        <v>19.735511752705136</v>
      </c>
      <c r="AW1587" s="73">
        <v>287916.09999999998</v>
      </c>
      <c r="AX1587" s="73">
        <v>248453.31999999989</v>
      </c>
      <c r="AY1587" s="73">
        <v>246112.15000000002</v>
      </c>
      <c r="AZ1587" s="73">
        <v>294926.50999999995</v>
      </c>
      <c r="BA1587" s="73">
        <v>-737840.25000000023</v>
      </c>
      <c r="BB1587" s="73">
        <v>-313620.57000000007</v>
      </c>
      <c r="BC1587" s="73">
        <v>-223668.43999999997</v>
      </c>
      <c r="BD1587" s="73">
        <v>-80055.24000000002</v>
      </c>
      <c r="BE1587" s="73">
        <v>100669.41000000009</v>
      </c>
      <c r="BF1587" s="73">
        <v>-142991.94000000012</v>
      </c>
      <c r="BG1587" s="73">
        <v>57174.169999999867</v>
      </c>
      <c r="BH1587" s="73">
        <v>76682.449999999895</v>
      </c>
      <c r="BI1587" s="73">
        <v>33673.040000000008</v>
      </c>
      <c r="BJ1587" s="71">
        <v>13.69332640623294</v>
      </c>
      <c r="BK1587" s="71">
        <v>8.7976740768029753</v>
      </c>
      <c r="BL1587" s="71">
        <v>7.9308185609041306</v>
      </c>
      <c r="BM1587" s="71">
        <v>12.076870950963576</v>
      </c>
      <c r="BN1587" s="71">
        <v>2.0776266577704616</v>
      </c>
      <c r="BO1587" s="71">
        <v>3.5771539450080141</v>
      </c>
      <c r="BP1587" s="71">
        <v>16.101255896537854</v>
      </c>
      <c r="BQ1587" s="71">
        <v>15.675691307281436</v>
      </c>
      <c r="BR1587" s="72">
        <v>12.379522478548063</v>
      </c>
      <c r="BS1587" s="72">
        <v>15.195246173415576</v>
      </c>
      <c r="BT1587" s="71">
        <v>16.650681237354437</v>
      </c>
      <c r="BU1587" s="71">
        <v>15.911458227750167</v>
      </c>
      <c r="BV1587" s="71">
        <v>8.5732046329391025</v>
      </c>
      <c r="BW1587" s="71">
        <v>13.230312225583258</v>
      </c>
      <c r="BX1587" s="75">
        <v>4799</v>
      </c>
      <c r="BY1587" s="75">
        <v>4317</v>
      </c>
      <c r="BZ1587" s="75">
        <v>4112</v>
      </c>
      <c r="CA1587" s="75">
        <v>4664</v>
      </c>
      <c r="CB1587" s="75">
        <v>5613</v>
      </c>
      <c r="CC1587" s="75">
        <v>8844</v>
      </c>
      <c r="CD1587" s="75">
        <v>4118</v>
      </c>
      <c r="CE1587" s="75">
        <v>4187</v>
      </c>
      <c r="CF1587" s="75">
        <v>7430</v>
      </c>
      <c r="CG1587" s="75">
        <v>5227</v>
      </c>
      <c r="CH1587" s="75">
        <v>5788</v>
      </c>
      <c r="CI1587" s="75">
        <v>6220</v>
      </c>
      <c r="CJ1587" s="75">
        <v>3327</v>
      </c>
      <c r="CK1587" s="75">
        <v>36297</v>
      </c>
      <c r="CL1587" s="73">
        <v>923182.62</v>
      </c>
      <c r="CM1587" s="73">
        <v>907729.23999999964</v>
      </c>
      <c r="CN1587" s="73">
        <v>941054.80999999994</v>
      </c>
      <c r="CO1587" s="73">
        <v>1071557.51</v>
      </c>
      <c r="CP1587" s="73">
        <v>1114866.1400000001</v>
      </c>
      <c r="CQ1587" s="73">
        <v>886734.5299999998</v>
      </c>
      <c r="CR1587" s="73">
        <v>696913.01</v>
      </c>
      <c r="CS1587" s="73">
        <v>883706.4800000001</v>
      </c>
      <c r="CT1587" s="73">
        <v>886826.20999999985</v>
      </c>
      <c r="CU1587" s="73">
        <v>772861.01000000013</v>
      </c>
      <c r="CV1587" s="73">
        <v>846868.18000000017</v>
      </c>
      <c r="CW1587" s="73">
        <v>877541.68000000017</v>
      </c>
      <c r="CX1587" s="73">
        <v>951390.48999999987</v>
      </c>
      <c r="CY1587" s="77"/>
      <c r="CZ1587" s="4">
        <v>1570</v>
      </c>
      <c r="DA1587" s="76" t="str">
        <f t="shared" si="54"/>
        <v>1570</v>
      </c>
      <c r="DB1587" s="71">
        <v>3.9314655609075286</v>
      </c>
      <c r="DC1587" s="71">
        <v>2.8972721704616999</v>
      </c>
      <c r="DD1587" s="71">
        <v>0.31779165392021036</v>
      </c>
      <c r="DE1587" s="71">
        <v>0.25081758442726265</v>
      </c>
      <c r="DF1587" s="71">
        <v>0.66816282033289875</v>
      </c>
      <c r="DG1587" s="71">
        <v>0.4956186049612798</v>
      </c>
      <c r="DH1587" s="71">
        <v>0.27912303870617877</v>
      </c>
      <c r="DI1587" s="71">
        <v>0.4107956531834745</v>
      </c>
      <c r="DJ1587" s="71">
        <v>0.36007968789767841</v>
      </c>
      <c r="DK1587" s="71">
        <v>0.15284888429034266</v>
      </c>
      <c r="DL1587" s="71">
        <v>0.11917243971976418</v>
      </c>
      <c r="DM1587" s="71">
        <v>0.1437915511629885</v>
      </c>
      <c r="DN1587" s="71">
        <v>0</v>
      </c>
      <c r="DO1587" s="71">
        <v>0.21739628145323983</v>
      </c>
      <c r="DQ1587" s="71"/>
      <c r="DR1587" s="71"/>
      <c r="DS1587" s="71"/>
      <c r="DT1587" s="71"/>
      <c r="DU1587" s="71"/>
      <c r="DV1587" s="71"/>
      <c r="DW1587" s="71"/>
      <c r="DX1587" s="71"/>
      <c r="DY1587" s="71"/>
      <c r="DZ1587" s="71"/>
      <c r="EA1587" s="71"/>
      <c r="EB1587" s="71"/>
      <c r="EC1587" s="71"/>
      <c r="ED1587" s="71"/>
    </row>
    <row r="1588" spans="1:134">
      <c r="A1588" s="4">
        <v>1586</v>
      </c>
      <c r="B1588" s="46" t="s">
        <v>11779</v>
      </c>
      <c r="C1588" s="65" t="str">
        <f t="shared" si="53"/>
        <v>1586</v>
      </c>
      <c r="D1588" s="69">
        <v>123917.40999999999</v>
      </c>
      <c r="E1588" s="68">
        <v>1513410.72</v>
      </c>
      <c r="F1588" s="68">
        <v>20551.150000000009</v>
      </c>
      <c r="G1588" s="69">
        <v>-306232.12000000011</v>
      </c>
      <c r="H1588" s="70">
        <v>70.410967351209109</v>
      </c>
      <c r="I1588" s="70">
        <v>-16.829243259627813</v>
      </c>
      <c r="J1588" s="69">
        <v>192813.92999999996</v>
      </c>
      <c r="K1588" s="69">
        <v>212268.32999999996</v>
      </c>
      <c r="L1588" s="69">
        <v>186255.97999999992</v>
      </c>
      <c r="M1588" s="69">
        <v>220109.30000000005</v>
      </c>
      <c r="N1588" s="69">
        <v>260309.83</v>
      </c>
      <c r="O1588" s="69">
        <v>301766.42999999988</v>
      </c>
      <c r="P1588" s="69">
        <v>160436.78</v>
      </c>
      <c r="Q1588" s="69">
        <v>182982.70999999993</v>
      </c>
      <c r="R1588" s="69">
        <v>402313.62</v>
      </c>
      <c r="S1588" s="69">
        <v>193929.14</v>
      </c>
      <c r="T1588" s="69">
        <v>227345.38999999998</v>
      </c>
      <c r="U1588" s="69">
        <v>222485.66999999998</v>
      </c>
      <c r="V1588" s="69">
        <v>123917.40999999999</v>
      </c>
      <c r="W1588" s="70">
        <v>57.098036476423431</v>
      </c>
      <c r="X1588" s="70">
        <v>75.29110400958875</v>
      </c>
      <c r="Y1588" s="70">
        <v>74.820952079845583</v>
      </c>
      <c r="Z1588" s="71">
        <v>76.933144783207354</v>
      </c>
      <c r="AA1588" s="71">
        <v>55.335339048480684</v>
      </c>
      <c r="AB1588" s="71">
        <v>93.219939410369292</v>
      </c>
      <c r="AC1588" s="71">
        <v>51.088038968970338</v>
      </c>
      <c r="AD1588" s="71">
        <v>57.251146409225143</v>
      </c>
      <c r="AE1588" s="71">
        <v>73.349665159995595</v>
      </c>
      <c r="AF1588" s="71">
        <v>67.271148818920082</v>
      </c>
      <c r="AG1588" s="71">
        <v>78.840327545045909</v>
      </c>
      <c r="AH1588" s="71">
        <v>82.659474970337925</v>
      </c>
      <c r="AI1588" s="71">
        <v>102.02811715565781</v>
      </c>
      <c r="AJ1588" s="72">
        <v>0</v>
      </c>
      <c r="AK1588" s="72">
        <v>0</v>
      </c>
      <c r="AL1588" s="72">
        <v>0</v>
      </c>
      <c r="AM1588" s="72">
        <v>22233162.626262628</v>
      </c>
      <c r="AN1588" s="72">
        <v>-64.959340100659148</v>
      </c>
      <c r="AO1588" s="72">
        <v>-52.245333044515753</v>
      </c>
      <c r="AP1588" s="72">
        <v>-50.826919081288388</v>
      </c>
      <c r="AQ1588" s="72">
        <v>-25.767380208265312</v>
      </c>
      <c r="AR1588" s="72">
        <v>54.515336020879744</v>
      </c>
      <c r="AS1588" s="71">
        <v>-56.244903996701559</v>
      </c>
      <c r="AT1588" s="71">
        <v>-0.22231542114584668</v>
      </c>
      <c r="AU1588" s="71">
        <v>4.9115538637641842</v>
      </c>
      <c r="AV1588" s="72">
        <v>19.881874414339862</v>
      </c>
      <c r="AW1588" s="73">
        <v>192813.92999999996</v>
      </c>
      <c r="AX1588" s="73">
        <v>212268.32999999996</v>
      </c>
      <c r="AY1588" s="73">
        <v>186255.97999999992</v>
      </c>
      <c r="AZ1588" s="73">
        <v>220108.31000000006</v>
      </c>
      <c r="BA1588" s="73">
        <v>-482560.54000000015</v>
      </c>
      <c r="BB1588" s="73">
        <v>-314759.51999999996</v>
      </c>
      <c r="BC1588" s="73">
        <v>-165832.75000000003</v>
      </c>
      <c r="BD1588" s="73">
        <v>-63516.350000000064</v>
      </c>
      <c r="BE1588" s="73">
        <v>141942.29999999996</v>
      </c>
      <c r="BF1588" s="73">
        <v>-249285.84000000003</v>
      </c>
      <c r="BG1588" s="73">
        <v>-506.55000000001746</v>
      </c>
      <c r="BH1588" s="73">
        <v>10415.920000000042</v>
      </c>
      <c r="BI1588" s="73">
        <v>20551.150000000009</v>
      </c>
      <c r="BJ1588" s="71">
        <v>15.46803547778306</v>
      </c>
      <c r="BK1588" s="71">
        <v>9.4844557165958836</v>
      </c>
      <c r="BL1588" s="71">
        <v>9.9572361087564509</v>
      </c>
      <c r="BM1588" s="71">
        <v>10.300858258657081</v>
      </c>
      <c r="BN1588" s="71">
        <v>-2.9688645539922227</v>
      </c>
      <c r="BO1588" s="71">
        <v>3.5115524078814646</v>
      </c>
      <c r="BP1588" s="71">
        <v>12.656022260102576</v>
      </c>
      <c r="BQ1588" s="71">
        <v>14.934557394564324</v>
      </c>
      <c r="BR1588" s="72">
        <v>6.6825769693988901</v>
      </c>
      <c r="BS1588" s="72">
        <v>10.363243675561307</v>
      </c>
      <c r="BT1588" s="71">
        <v>13.335676783778677</v>
      </c>
      <c r="BU1588" s="71">
        <v>15.138169536146943</v>
      </c>
      <c r="BV1588" s="71">
        <v>12.038366903505867</v>
      </c>
      <c r="BW1588" s="71">
        <v>9.9170442787762543</v>
      </c>
      <c r="BX1588" s="75">
        <v>4934</v>
      </c>
      <c r="BY1588" s="75">
        <v>4919</v>
      </c>
      <c r="BZ1588" s="75">
        <v>4263</v>
      </c>
      <c r="CA1588" s="75">
        <v>4918</v>
      </c>
      <c r="CB1588" s="75">
        <v>5481</v>
      </c>
      <c r="CC1588" s="75">
        <v>7193</v>
      </c>
      <c r="CD1588" s="75">
        <v>4495</v>
      </c>
      <c r="CE1588" s="75">
        <v>4892</v>
      </c>
      <c r="CF1588" s="75">
        <v>8127</v>
      </c>
      <c r="CG1588" s="75">
        <v>5175</v>
      </c>
      <c r="CH1588" s="75">
        <v>5966</v>
      </c>
      <c r="CI1588" s="75">
        <v>5784</v>
      </c>
      <c r="CJ1588" s="75">
        <v>3253</v>
      </c>
      <c r="CK1588" s="75">
        <v>37692</v>
      </c>
      <c r="CL1588" s="73">
        <v>685116.64000000013</v>
      </c>
      <c r="CM1588" s="73">
        <v>612691.14999999979</v>
      </c>
      <c r="CN1588" s="73">
        <v>589760.47999999986</v>
      </c>
      <c r="CO1588" s="73">
        <v>653990.04999999993</v>
      </c>
      <c r="CP1588" s="73">
        <v>654191.67000000016</v>
      </c>
      <c r="CQ1588" s="73">
        <v>551116.35999999987</v>
      </c>
      <c r="CR1588" s="73">
        <v>641935.95000000007</v>
      </c>
      <c r="CS1588" s="73">
        <v>842655.12999999954</v>
      </c>
      <c r="CT1588" s="73">
        <v>700652.78000000014</v>
      </c>
      <c r="CU1588" s="73">
        <v>649883.06999999983</v>
      </c>
      <c r="CV1588" s="73">
        <v>665885.1</v>
      </c>
      <c r="CW1588" s="73">
        <v>710610.99000000011</v>
      </c>
      <c r="CX1588" s="73">
        <v>706528.82</v>
      </c>
      <c r="CY1588" s="77"/>
      <c r="CZ1588" s="4">
        <v>1586</v>
      </c>
      <c r="DA1588" s="76" t="str">
        <f t="shared" si="54"/>
        <v>1586</v>
      </c>
      <c r="DB1588" s="71">
        <v>0.93208021292583709</v>
      </c>
      <c r="DC1588" s="71">
        <v>0.38274515682749988</v>
      </c>
      <c r="DD1588" s="71">
        <v>0.48055191402557007</v>
      </c>
      <c r="DE1588" s="71">
        <v>0.29042678227540825</v>
      </c>
      <c r="DF1588" s="71">
        <v>0.34149537449930073</v>
      </c>
      <c r="DG1588" s="71">
        <v>9.564345076002663E-2</v>
      </c>
      <c r="DH1588" s="71">
        <v>0.19854679053366675</v>
      </c>
      <c r="DI1588" s="71">
        <v>0.3062537307441241</v>
      </c>
      <c r="DJ1588" s="71">
        <v>8.2530469801580006E-2</v>
      </c>
      <c r="DK1588" s="71">
        <v>0.12139045485107189</v>
      </c>
      <c r="DL1588" s="71">
        <v>7.2877687028728724E-2</v>
      </c>
      <c r="DM1588" s="71">
        <v>6.3068478217364887E-2</v>
      </c>
      <c r="DN1588" s="72">
        <v>0</v>
      </c>
      <c r="DO1588" s="71">
        <v>0.11577146106585808</v>
      </c>
      <c r="DQ1588" s="71"/>
      <c r="DR1588" s="71"/>
      <c r="DS1588" s="71"/>
      <c r="DT1588" s="71"/>
      <c r="DU1588" s="71"/>
      <c r="DV1588" s="71"/>
      <c r="DW1588" s="71"/>
      <c r="DX1588" s="71"/>
      <c r="DY1588" s="71"/>
      <c r="DZ1588" s="71"/>
      <c r="EA1588" s="71"/>
      <c r="EB1588" s="71"/>
      <c r="EC1588" s="71"/>
      <c r="ED1588" s="71"/>
    </row>
    <row r="1589" spans="1:134">
      <c r="A1589" s="4">
        <v>5473</v>
      </c>
      <c r="B1589" s="46" t="s">
        <v>11785</v>
      </c>
      <c r="C1589" s="65" t="str">
        <f t="shared" si="53"/>
        <v>5473</v>
      </c>
      <c r="D1589" s="69">
        <v>277224.49</v>
      </c>
      <c r="E1589" s="68">
        <v>2968549.0000000014</v>
      </c>
      <c r="F1589" s="68">
        <v>139555.94</v>
      </c>
      <c r="G1589" s="69">
        <v>985676.2500000014</v>
      </c>
      <c r="H1589" s="70">
        <v>124.34754525087055</v>
      </c>
      <c r="I1589" s="70">
        <v>49.709506068909427</v>
      </c>
      <c r="J1589" s="69">
        <v>319776.6399999999</v>
      </c>
      <c r="K1589" s="69">
        <v>283016.6399999999</v>
      </c>
      <c r="L1589" s="69">
        <v>296887.7</v>
      </c>
      <c r="M1589" s="69">
        <v>379781.84999999974</v>
      </c>
      <c r="N1589" s="69">
        <v>504566.99999999988</v>
      </c>
      <c r="O1589" s="69">
        <v>656156.18999999994</v>
      </c>
      <c r="P1589" s="69">
        <v>406376.70999999996</v>
      </c>
      <c r="Q1589" s="69">
        <v>340536.42999999993</v>
      </c>
      <c r="R1589" s="69">
        <v>737722.62</v>
      </c>
      <c r="S1589" s="69">
        <v>352830.36999999994</v>
      </c>
      <c r="T1589" s="69">
        <v>394511.68999999989</v>
      </c>
      <c r="U1589" s="69">
        <v>459346.68999999994</v>
      </c>
      <c r="V1589" s="69">
        <v>277224.49</v>
      </c>
      <c r="W1589" s="70">
        <v>95.776958500490224</v>
      </c>
      <c r="X1589" s="70">
        <v>89.067812701654503</v>
      </c>
      <c r="Y1589" s="70">
        <v>98.955903635821869</v>
      </c>
      <c r="Z1589" s="71">
        <v>106.7666745818719</v>
      </c>
      <c r="AA1589" s="71">
        <v>139.20457584938177</v>
      </c>
      <c r="AB1589" s="71">
        <v>140.0811791542624</v>
      </c>
      <c r="AC1589" s="71">
        <v>109.30476752749676</v>
      </c>
      <c r="AD1589" s="71">
        <v>122.49711523175937</v>
      </c>
      <c r="AE1589" s="71">
        <v>125.59993646544024</v>
      </c>
      <c r="AF1589" s="71">
        <v>132.14111979667359</v>
      </c>
      <c r="AG1589" s="71">
        <v>110.76839346835794</v>
      </c>
      <c r="AH1589" s="71">
        <v>127.34610164700186</v>
      </c>
      <c r="AI1589" s="71">
        <v>166.7157829395903</v>
      </c>
      <c r="AJ1589" s="72">
        <v>0</v>
      </c>
      <c r="AK1589" s="72">
        <v>0</v>
      </c>
      <c r="AL1589" s="72">
        <v>0</v>
      </c>
      <c r="AM1589" s="72">
        <v>0</v>
      </c>
      <c r="AN1589" s="72">
        <v>20.316901967646196</v>
      </c>
      <c r="AO1589" s="72">
        <v>6.5222894022336719</v>
      </c>
      <c r="AP1589" s="72">
        <v>12.999860827579557</v>
      </c>
      <c r="AQ1589" s="72">
        <v>50.56155219649343</v>
      </c>
      <c r="AR1589" s="72">
        <v>169.17244653321669</v>
      </c>
      <c r="AS1589" s="71">
        <v>-17.488724020334857</v>
      </c>
      <c r="AT1589" s="71">
        <v>42.896387360379528</v>
      </c>
      <c r="AU1589" s="71">
        <v>63.101102107671323</v>
      </c>
      <c r="AV1589" s="72">
        <v>101.37096671679915</v>
      </c>
      <c r="AW1589" s="73">
        <v>319776.6399999999</v>
      </c>
      <c r="AX1589" s="73">
        <v>283016.6399999999</v>
      </c>
      <c r="AY1589" s="73">
        <v>296887.7</v>
      </c>
      <c r="AZ1589" s="73">
        <v>379781.84999999974</v>
      </c>
      <c r="BA1589" s="73">
        <v>85201.979999999923</v>
      </c>
      <c r="BB1589" s="73">
        <v>53463.169999999925</v>
      </c>
      <c r="BC1589" s="73">
        <v>46750.859999999986</v>
      </c>
      <c r="BD1589" s="73">
        <v>114358.87999999992</v>
      </c>
      <c r="BE1589" s="73">
        <v>463651.98999999993</v>
      </c>
      <c r="BF1589" s="73">
        <v>-74784.360000000044</v>
      </c>
      <c r="BG1589" s="73">
        <v>118429.34999999986</v>
      </c>
      <c r="BH1589" s="73">
        <v>177713.59000000003</v>
      </c>
      <c r="BI1589" s="73">
        <v>139555.94</v>
      </c>
      <c r="BJ1589" s="71">
        <v>18.553291458097355</v>
      </c>
      <c r="BK1589" s="71">
        <v>13.509212853407885</v>
      </c>
      <c r="BL1589" s="71">
        <v>4.5756738142548681</v>
      </c>
      <c r="BM1589" s="71">
        <v>14.313233481692897</v>
      </c>
      <c r="BN1589" s="71">
        <v>1.7776387923516772</v>
      </c>
      <c r="BO1589" s="71">
        <v>14.318108149969451</v>
      </c>
      <c r="BP1589" s="71">
        <v>22.220860625420393</v>
      </c>
      <c r="BQ1589" s="71">
        <v>22.172883123102153</v>
      </c>
      <c r="BR1589" s="72">
        <v>11.360155002731076</v>
      </c>
      <c r="BS1589" s="72">
        <v>14.21721358864524</v>
      </c>
      <c r="BT1589" s="71">
        <v>16.919582434065592</v>
      </c>
      <c r="BU1589" s="71">
        <v>16.770727603236736</v>
      </c>
      <c r="BV1589" s="71">
        <v>16.383412068953053</v>
      </c>
      <c r="BW1589" s="71">
        <v>14.937155394625947</v>
      </c>
      <c r="BX1589" s="75">
        <v>11516</v>
      </c>
      <c r="BY1589" s="75">
        <v>9901</v>
      </c>
      <c r="BZ1589" s="75">
        <v>9665</v>
      </c>
      <c r="CA1589" s="75">
        <v>12045</v>
      </c>
      <c r="CB1589" s="75">
        <v>14038</v>
      </c>
      <c r="CC1589" s="75">
        <v>19031</v>
      </c>
      <c r="CD1589" s="75">
        <v>14365</v>
      </c>
      <c r="CE1589" s="75">
        <v>12544</v>
      </c>
      <c r="CF1589" s="75">
        <v>17092</v>
      </c>
      <c r="CG1589" s="75">
        <v>12004</v>
      </c>
      <c r="CH1589" s="75">
        <v>13892</v>
      </c>
      <c r="CI1589" s="75">
        <v>16457</v>
      </c>
      <c r="CJ1589" s="75">
        <v>10201</v>
      </c>
      <c r="CK1589" s="75">
        <v>96555</v>
      </c>
      <c r="CL1589" s="73">
        <v>736527.3400000002</v>
      </c>
      <c r="CM1589" s="73">
        <v>713791.07</v>
      </c>
      <c r="CN1589" s="73">
        <v>701210.4099999998</v>
      </c>
      <c r="CO1589" s="73">
        <v>731271.51</v>
      </c>
      <c r="CP1589" s="73">
        <v>715458.98999999987</v>
      </c>
      <c r="CQ1589" s="73">
        <v>547208.65</v>
      </c>
      <c r="CR1589" s="73">
        <v>687842.17999999993</v>
      </c>
      <c r="CS1589" s="73">
        <v>865946.89</v>
      </c>
      <c r="CT1589" s="73">
        <v>772744.84</v>
      </c>
      <c r="CU1589" s="73">
        <v>753638.28</v>
      </c>
      <c r="CV1589" s="73">
        <v>811305.74</v>
      </c>
      <c r="CW1589" s="73">
        <v>739155.70000000019</v>
      </c>
      <c r="CX1589" s="73">
        <v>708425.0299999998</v>
      </c>
      <c r="CY1589" s="77"/>
      <c r="CZ1589" s="4">
        <v>5473</v>
      </c>
      <c r="DA1589" s="76" t="str">
        <f t="shared" si="54"/>
        <v>5473</v>
      </c>
      <c r="DB1589" s="71">
        <v>2.776810444231117</v>
      </c>
      <c r="DC1589" s="71">
        <v>3.1377223891987618</v>
      </c>
      <c r="DD1589" s="71">
        <v>2.3543422225822423</v>
      </c>
      <c r="DE1589" s="71">
        <v>1.2163835722002401</v>
      </c>
      <c r="DF1589" s="71">
        <v>3.4516258861973572</v>
      </c>
      <c r="DG1589" s="71">
        <v>0.78219953107582008</v>
      </c>
      <c r="DH1589" s="71">
        <v>0.66255335579886288</v>
      </c>
      <c r="DI1589" s="71">
        <v>0.38454286688759781</v>
      </c>
      <c r="DJ1589" s="71">
        <v>0.58293154216967169</v>
      </c>
      <c r="DK1589" s="71">
        <v>0.33901260985302278</v>
      </c>
      <c r="DL1589" s="71">
        <v>0.44812206186271897</v>
      </c>
      <c r="DM1589" s="71">
        <v>0.40501111909707277</v>
      </c>
      <c r="DN1589" s="71">
        <v>0.22523118069706763</v>
      </c>
      <c r="DO1589" s="71">
        <v>0.46295243095998645</v>
      </c>
      <c r="DQ1589" s="71"/>
      <c r="DR1589" s="71"/>
      <c r="DS1589" s="71"/>
      <c r="DT1589" s="71"/>
      <c r="DU1589" s="71"/>
      <c r="DV1589" s="71"/>
      <c r="DW1589" s="71"/>
      <c r="DX1589" s="71"/>
      <c r="DY1589" s="71"/>
      <c r="DZ1589" s="71"/>
      <c r="EA1589" s="71"/>
      <c r="EB1589" s="71"/>
      <c r="EC1589" s="71"/>
      <c r="ED1589" s="71"/>
    </row>
    <row r="1590" spans="1:134">
      <c r="A1590" s="4">
        <v>5468</v>
      </c>
      <c r="B1590" s="46" t="s">
        <v>11791</v>
      </c>
      <c r="C1590" s="65" t="str">
        <f t="shared" si="53"/>
        <v>5468</v>
      </c>
      <c r="D1590" s="69">
        <v>173734.68</v>
      </c>
      <c r="E1590" s="68">
        <v>2045504.8300000008</v>
      </c>
      <c r="F1590" s="68">
        <v>36952.700000000041</v>
      </c>
      <c r="G1590" s="69">
        <v>139364.08000000194</v>
      </c>
      <c r="H1590" s="70">
        <v>90.420526255653456</v>
      </c>
      <c r="I1590" s="70">
        <v>7.3113215800040932</v>
      </c>
      <c r="J1590" s="69">
        <v>264277.35999999993</v>
      </c>
      <c r="K1590" s="69">
        <v>216334.35</v>
      </c>
      <c r="L1590" s="69">
        <v>207573.42999999996</v>
      </c>
      <c r="M1590" s="69">
        <v>254068.03</v>
      </c>
      <c r="N1590" s="69">
        <v>448447.2</v>
      </c>
      <c r="O1590" s="69">
        <v>379505.99999999994</v>
      </c>
      <c r="P1590" s="69">
        <v>209017.9</v>
      </c>
      <c r="Q1590" s="69">
        <v>249429.45999999996</v>
      </c>
      <c r="R1590" s="69">
        <v>473527.43999999994</v>
      </c>
      <c r="S1590" s="69">
        <v>281853.57</v>
      </c>
      <c r="T1590" s="69">
        <v>343020.27999999997</v>
      </c>
      <c r="U1590" s="69">
        <v>314921.5</v>
      </c>
      <c r="V1590" s="69">
        <v>173734.68</v>
      </c>
      <c r="W1590" s="70">
        <v>86.737336553026864</v>
      </c>
      <c r="X1590" s="70">
        <v>70.437447246642776</v>
      </c>
      <c r="Y1590" s="70">
        <v>76.252419322144419</v>
      </c>
      <c r="Z1590" s="71">
        <v>71.057848266088925</v>
      </c>
      <c r="AA1590" s="71">
        <v>128.91036452097399</v>
      </c>
      <c r="AB1590" s="71">
        <v>96.884483479954326</v>
      </c>
      <c r="AC1590" s="71">
        <v>59.400888532203375</v>
      </c>
      <c r="AD1590" s="71">
        <v>78.562880569009778</v>
      </c>
      <c r="AE1590" s="71">
        <v>96.321169863821083</v>
      </c>
      <c r="AF1590" s="71">
        <v>92.769254957974937</v>
      </c>
      <c r="AG1590" s="71">
        <v>109.91266324221698</v>
      </c>
      <c r="AH1590" s="71">
        <v>95.997867889340128</v>
      </c>
      <c r="AI1590" s="71">
        <v>110.46495266488424</v>
      </c>
      <c r="AJ1590" s="72">
        <v>0</v>
      </c>
      <c r="AK1590" s="72">
        <v>0</v>
      </c>
      <c r="AL1590" s="72">
        <v>0</v>
      </c>
      <c r="AM1590" s="72">
        <v>0</v>
      </c>
      <c r="AN1590" s="72">
        <v>-8.7396666792431628</v>
      </c>
      <c r="AO1590" s="72">
        <v>-32.220653985158044</v>
      </c>
      <c r="AP1590" s="72">
        <v>-41.38615754948939</v>
      </c>
      <c r="AQ1590" s="72">
        <v>-2.6957126100356388</v>
      </c>
      <c r="AR1590" s="72">
        <v>85.751522407357101</v>
      </c>
      <c r="AS1590" s="71">
        <v>-25.545268009337342</v>
      </c>
      <c r="AT1590" s="71">
        <v>35.049837333623387</v>
      </c>
      <c r="AU1590" s="71">
        <v>17.097290533607424</v>
      </c>
      <c r="AV1590" s="72">
        <v>27.015766258099248</v>
      </c>
      <c r="AW1590" s="73">
        <v>264277.35999999993</v>
      </c>
      <c r="AX1590" s="73">
        <v>216334.35</v>
      </c>
      <c r="AY1590" s="73">
        <v>207573.42999999996</v>
      </c>
      <c r="AZ1590" s="73">
        <v>254068.03</v>
      </c>
      <c r="BA1590" s="73">
        <v>-42946.140000000014</v>
      </c>
      <c r="BB1590" s="73">
        <v>-171914.32</v>
      </c>
      <c r="BC1590" s="73">
        <v>-147583.7000000001</v>
      </c>
      <c r="BD1590" s="73">
        <v>-6910.1800000000512</v>
      </c>
      <c r="BE1590" s="73">
        <v>218602.23999999996</v>
      </c>
      <c r="BF1590" s="73">
        <v>-96703.389999999956</v>
      </c>
      <c r="BG1590" s="73">
        <v>89024.950000000012</v>
      </c>
      <c r="BH1590" s="73">
        <v>45981.460000000021</v>
      </c>
      <c r="BI1590" s="73">
        <v>36952.700000000041</v>
      </c>
      <c r="BJ1590" s="71">
        <v>9.0089490792644558</v>
      </c>
      <c r="BK1590" s="71">
        <v>3.1435785050646015</v>
      </c>
      <c r="BL1590" s="71">
        <v>6.6349319027591367</v>
      </c>
      <c r="BM1590" s="71">
        <v>7.3348052350495152</v>
      </c>
      <c r="BN1590" s="71">
        <v>-2.6958983705383703</v>
      </c>
      <c r="BO1590" s="71">
        <v>4.1728366514987787</v>
      </c>
      <c r="BP1590" s="71">
        <v>11.203520445469792</v>
      </c>
      <c r="BQ1590" s="71">
        <v>11.931934389747379</v>
      </c>
      <c r="BR1590" s="72">
        <v>7.2906115822333097</v>
      </c>
      <c r="BS1590" s="72">
        <v>9.1342138085883988</v>
      </c>
      <c r="BT1590" s="71">
        <v>10.571946405814284</v>
      </c>
      <c r="BU1590" s="71">
        <v>8.4268781640284764</v>
      </c>
      <c r="BV1590" s="71">
        <v>4.3995727992851421</v>
      </c>
      <c r="BW1590" s="71">
        <v>7.6495585369163503</v>
      </c>
      <c r="BX1590" s="75">
        <v>5641</v>
      </c>
      <c r="BY1590" s="75">
        <v>4489</v>
      </c>
      <c r="BZ1590" s="75">
        <v>4417</v>
      </c>
      <c r="CA1590" s="75">
        <v>4930</v>
      </c>
      <c r="CB1590" s="75">
        <v>6815</v>
      </c>
      <c r="CC1590" s="75">
        <v>7093</v>
      </c>
      <c r="CD1590" s="75">
        <v>4524</v>
      </c>
      <c r="CE1590" s="75">
        <v>5234</v>
      </c>
      <c r="CF1590" s="75">
        <v>8825</v>
      </c>
      <c r="CG1590" s="75">
        <v>6497</v>
      </c>
      <c r="CH1590" s="75">
        <v>7024</v>
      </c>
      <c r="CI1590" s="75">
        <v>7088</v>
      </c>
      <c r="CJ1590" s="75">
        <v>3716</v>
      </c>
      <c r="CK1590" s="75">
        <v>42908</v>
      </c>
      <c r="CL1590" s="73">
        <v>442045.26000000018</v>
      </c>
      <c r="CM1590" s="73">
        <v>398276.24000000011</v>
      </c>
      <c r="CN1590" s="73">
        <v>469337.11999999994</v>
      </c>
      <c r="CO1590" s="73">
        <v>471169.0500000001</v>
      </c>
      <c r="CP1590" s="73">
        <v>506771.50999999995</v>
      </c>
      <c r="CQ1590" s="73">
        <v>386901.72999999992</v>
      </c>
      <c r="CR1590" s="73">
        <v>422459.60000000003</v>
      </c>
      <c r="CS1590" s="73">
        <v>538438.95000000007</v>
      </c>
      <c r="CT1590" s="73">
        <v>485773.14000000007</v>
      </c>
      <c r="CU1590" s="73">
        <v>446644.13</v>
      </c>
      <c r="CV1590" s="73">
        <v>470591.32</v>
      </c>
      <c r="CW1590" s="73">
        <v>484870.36000000016</v>
      </c>
      <c r="CX1590" s="73">
        <v>448022.17</v>
      </c>
      <c r="CY1590" s="77"/>
      <c r="CZ1590" s="4">
        <v>5468</v>
      </c>
      <c r="DA1590" s="76" t="str">
        <f t="shared" si="54"/>
        <v>5468</v>
      </c>
      <c r="DB1590" s="71">
        <v>4.499554364493803</v>
      </c>
      <c r="DC1590" s="71">
        <v>9.4004507103728194</v>
      </c>
      <c r="DD1590" s="71">
        <v>1.0637751981464791</v>
      </c>
      <c r="DE1590" s="71">
        <v>0.5627913864423979</v>
      </c>
      <c r="DF1590" s="71">
        <v>0.79159347265385582</v>
      </c>
      <c r="DG1590" s="71">
        <v>0.56673056153085866</v>
      </c>
      <c r="DH1590" s="71">
        <v>0.84962732554952258</v>
      </c>
      <c r="DI1590" s="71">
        <v>0.62982903271642199</v>
      </c>
      <c r="DJ1590" s="71">
        <v>0.15256210686034274</v>
      </c>
      <c r="DK1590" s="71">
        <v>2.835643036071521E-2</v>
      </c>
      <c r="DL1590" s="71">
        <v>0.13270598852115748</v>
      </c>
      <c r="DM1590" s="71">
        <v>0.24500528573183333</v>
      </c>
      <c r="DN1590" s="71">
        <v>8.4341444884421149E-2</v>
      </c>
      <c r="DO1590" s="71">
        <v>0.26990173381389926</v>
      </c>
      <c r="DQ1590" s="71"/>
      <c r="DR1590" s="71"/>
      <c r="DS1590" s="71"/>
      <c r="DT1590" s="71"/>
      <c r="DU1590" s="71"/>
      <c r="DV1590" s="71"/>
      <c r="DW1590" s="71"/>
      <c r="DX1590" s="71"/>
      <c r="DY1590" s="71"/>
      <c r="DZ1590" s="71"/>
      <c r="EA1590" s="71"/>
      <c r="EB1590" s="71"/>
      <c r="EC1590" s="71"/>
      <c r="ED1590" s="71"/>
    </row>
    <row r="1591" spans="1:134">
      <c r="A1591" s="4">
        <v>1578</v>
      </c>
      <c r="B1591" s="46" t="s">
        <v>11798</v>
      </c>
      <c r="C1591" s="65" t="str">
        <f t="shared" si="53"/>
        <v>1578</v>
      </c>
      <c r="D1591" s="69">
        <v>508497.19</v>
      </c>
      <c r="E1591" s="68">
        <v>6640336.6000000024</v>
      </c>
      <c r="F1591" s="68">
        <v>135272.83999999997</v>
      </c>
      <c r="G1591" s="69">
        <v>1206609.0200000051</v>
      </c>
      <c r="H1591" s="70">
        <v>102.44836330215068</v>
      </c>
      <c r="I1591" s="70">
        <v>22.205916697796724</v>
      </c>
      <c r="J1591" s="69">
        <v>755715.29999999993</v>
      </c>
      <c r="K1591" s="69">
        <v>824801.90000000014</v>
      </c>
      <c r="L1591" s="69">
        <v>735950.21999999986</v>
      </c>
      <c r="M1591" s="69">
        <v>951005.6</v>
      </c>
      <c r="N1591" s="69">
        <v>1199592.8700000001</v>
      </c>
      <c r="O1591" s="69">
        <v>1571030.0799999998</v>
      </c>
      <c r="P1591" s="69">
        <v>789891.88</v>
      </c>
      <c r="Q1591" s="69">
        <v>725940.62999999989</v>
      </c>
      <c r="R1591" s="69">
        <v>2040670.52</v>
      </c>
      <c r="S1591" s="69">
        <v>776015.43</v>
      </c>
      <c r="T1591" s="69">
        <v>914852.4</v>
      </c>
      <c r="U1591" s="69">
        <v>884468.55</v>
      </c>
      <c r="V1591" s="69">
        <v>508497.19</v>
      </c>
      <c r="W1591" s="70">
        <v>79.27385444597472</v>
      </c>
      <c r="X1591" s="70">
        <v>97.21268490610359</v>
      </c>
      <c r="Y1591" s="70">
        <v>95.370618022219006</v>
      </c>
      <c r="Z1591" s="71">
        <v>96.701710268680614</v>
      </c>
      <c r="AA1591" s="71">
        <v>96.982143055965992</v>
      </c>
      <c r="AB1591" s="71">
        <v>104.17885032179387</v>
      </c>
      <c r="AC1591" s="71">
        <v>95.235786186182239</v>
      </c>
      <c r="AD1591" s="71">
        <v>106.46363103579306</v>
      </c>
      <c r="AE1591" s="71">
        <v>100.86431896866566</v>
      </c>
      <c r="AF1591" s="71">
        <v>97.927772553671971</v>
      </c>
      <c r="AG1591" s="71">
        <v>109.85050098679375</v>
      </c>
      <c r="AH1591" s="71">
        <v>101.40965243183734</v>
      </c>
      <c r="AI1591" s="71">
        <v>113.06003980424653</v>
      </c>
      <c r="AJ1591" s="72">
        <v>0</v>
      </c>
      <c r="AK1591" s="72">
        <v>0</v>
      </c>
      <c r="AL1591" s="72">
        <v>0</v>
      </c>
      <c r="AM1591" s="72">
        <v>0</v>
      </c>
      <c r="AN1591" s="72">
        <v>7.4894325548412688</v>
      </c>
      <c r="AO1591" s="72">
        <v>-14.781968661129309</v>
      </c>
      <c r="AP1591" s="72">
        <v>-8.0159620439144703</v>
      </c>
      <c r="AQ1591" s="72">
        <v>31.320998846976032</v>
      </c>
      <c r="AR1591" s="72">
        <v>145.99634412833734</v>
      </c>
      <c r="AS1591" s="71">
        <v>-47.094453455290363</v>
      </c>
      <c r="AT1591" s="71">
        <v>38.818528067997924</v>
      </c>
      <c r="AU1591" s="71">
        <v>27.518046535721897</v>
      </c>
      <c r="AV1591" s="72">
        <v>36.244376874124093</v>
      </c>
      <c r="AW1591" s="73">
        <v>755715.29999999993</v>
      </c>
      <c r="AX1591" s="73">
        <v>824801.90000000014</v>
      </c>
      <c r="AY1591" s="73">
        <v>735950.21999999986</v>
      </c>
      <c r="AZ1591" s="73">
        <v>951005.6</v>
      </c>
      <c r="BA1591" s="73">
        <v>83582.819999999832</v>
      </c>
      <c r="BB1591" s="73">
        <v>-241188.15000000014</v>
      </c>
      <c r="BC1591" s="73">
        <v>-68835.240000000224</v>
      </c>
      <c r="BD1591" s="73">
        <v>173142.03999999992</v>
      </c>
      <c r="BE1591" s="73">
        <v>1211117.3300000003</v>
      </c>
      <c r="BF1591" s="73">
        <v>-690778.6599999998</v>
      </c>
      <c r="BG1591" s="73">
        <v>255824.81000000006</v>
      </c>
      <c r="BH1591" s="73">
        <v>190865.90000000026</v>
      </c>
      <c r="BI1591" s="73">
        <v>135272.83999999997</v>
      </c>
      <c r="BJ1591" s="71">
        <v>15.564735064753762</v>
      </c>
      <c r="BK1591" s="71">
        <v>10.881676536700901</v>
      </c>
      <c r="BL1591" s="71">
        <v>11.265679253973312</v>
      </c>
      <c r="BM1591" s="71">
        <v>13.385671988767182</v>
      </c>
      <c r="BN1591" s="71">
        <v>4.3968091721412357</v>
      </c>
      <c r="BO1591" s="71">
        <v>11.085309571695889</v>
      </c>
      <c r="BP1591" s="71">
        <v>17.479508050948699</v>
      </c>
      <c r="BQ1591" s="71">
        <v>20.49573070746057</v>
      </c>
      <c r="BR1591" s="72">
        <v>8.7315479352940866</v>
      </c>
      <c r="BS1591" s="72">
        <v>12.01196333946648</v>
      </c>
      <c r="BT1591" s="71">
        <v>15.18028267731129</v>
      </c>
      <c r="BU1591" s="71">
        <v>15.14612706617854</v>
      </c>
      <c r="BV1591" s="71">
        <v>14.096485435475124</v>
      </c>
      <c r="BW1591" s="71">
        <v>11.950916464252511</v>
      </c>
      <c r="BX1591" s="75">
        <v>19253</v>
      </c>
      <c r="BY1591" s="75">
        <v>20667</v>
      </c>
      <c r="BZ1591" s="75">
        <v>18488</v>
      </c>
      <c r="CA1591" s="75">
        <v>21414</v>
      </c>
      <c r="CB1591" s="75">
        <v>26037</v>
      </c>
      <c r="CC1591" s="75">
        <v>33763</v>
      </c>
      <c r="CD1591" s="75">
        <v>20223</v>
      </c>
      <c r="CE1591" s="75">
        <v>20192</v>
      </c>
      <c r="CF1591" s="75">
        <v>35842</v>
      </c>
      <c r="CG1591" s="75">
        <v>20423</v>
      </c>
      <c r="CH1591" s="75">
        <v>23504</v>
      </c>
      <c r="CI1591" s="75">
        <v>23023</v>
      </c>
      <c r="CJ1591" s="75">
        <v>12599</v>
      </c>
      <c r="CK1591" s="75">
        <v>155806</v>
      </c>
      <c r="CL1591" s="73">
        <v>1447077.4799999997</v>
      </c>
      <c r="CM1591" s="73">
        <v>1375553.7199999997</v>
      </c>
      <c r="CN1591" s="73">
        <v>1370714.55</v>
      </c>
      <c r="CO1591" s="73">
        <v>1833209.3399999999</v>
      </c>
      <c r="CP1591" s="73">
        <v>1985969.7399999998</v>
      </c>
      <c r="CQ1591" s="73">
        <v>1429806.1400000001</v>
      </c>
      <c r="CR1591" s="73">
        <v>1422984.3600000006</v>
      </c>
      <c r="CS1591" s="73">
        <v>2447572.2000000002</v>
      </c>
      <c r="CT1591" s="73">
        <v>1774096.27</v>
      </c>
      <c r="CU1591" s="73">
        <v>1399132.72</v>
      </c>
      <c r="CV1591" s="73">
        <v>1553552.6900000006</v>
      </c>
      <c r="CW1591" s="73">
        <v>1706655.7300000002</v>
      </c>
      <c r="CX1591" s="73">
        <v>1586048.24</v>
      </c>
      <c r="CY1591" s="77"/>
      <c r="CZ1591" s="4">
        <v>1578</v>
      </c>
      <c r="DA1591" s="76" t="str">
        <f t="shared" si="54"/>
        <v>1578</v>
      </c>
      <c r="DB1591" s="71">
        <v>4.1206275632415013</v>
      </c>
      <c r="DC1591" s="71">
        <v>6.2085535368143461</v>
      </c>
      <c r="DD1591" s="71">
        <v>0.82750817813477606</v>
      </c>
      <c r="DE1591" s="71">
        <v>0.81732813154774142</v>
      </c>
      <c r="DF1591" s="71">
        <v>0.95830555127989803</v>
      </c>
      <c r="DG1591" s="71">
        <v>0.38872952786228016</v>
      </c>
      <c r="DH1591" s="71">
        <v>0.15425908329876065</v>
      </c>
      <c r="DI1591" s="71">
        <v>0.24462577493773258</v>
      </c>
      <c r="DJ1591" s="71">
        <v>0.13502491284926149</v>
      </c>
      <c r="DK1591" s="71">
        <v>0.29971255089338944</v>
      </c>
      <c r="DL1591" s="71">
        <v>0.1242312340494047</v>
      </c>
      <c r="DM1591" s="71">
        <v>0.13425925243579878</v>
      </c>
      <c r="DN1591" s="71">
        <v>0.13448854250111486</v>
      </c>
      <c r="DO1591" s="71">
        <v>0.16678803744676415</v>
      </c>
      <c r="DQ1591" s="71"/>
      <c r="DR1591" s="71"/>
      <c r="DS1591" s="71"/>
      <c r="DT1591" s="71"/>
      <c r="DU1591" s="71"/>
      <c r="DV1591" s="71"/>
      <c r="DW1591" s="71"/>
      <c r="DX1591" s="71"/>
      <c r="DY1591" s="71"/>
      <c r="DZ1591" s="71"/>
      <c r="EA1591" s="71"/>
      <c r="EB1591" s="71"/>
      <c r="EC1591" s="71"/>
      <c r="ED1591" s="71"/>
    </row>
    <row r="1592" spans="1:134">
      <c r="A1592" s="4">
        <v>5422</v>
      </c>
      <c r="B1592" s="46" t="s">
        <v>11804</v>
      </c>
      <c r="C1592" s="65" t="str">
        <f t="shared" si="53"/>
        <v>5422</v>
      </c>
      <c r="D1592" s="69">
        <v>151223.31999999998</v>
      </c>
      <c r="E1592" s="68">
        <v>1591458.3099999998</v>
      </c>
      <c r="F1592" s="68">
        <v>76495.789999999994</v>
      </c>
      <c r="G1592" s="69">
        <v>368988.30999999982</v>
      </c>
      <c r="H1592" s="70">
        <v>111.46926286480361</v>
      </c>
      <c r="I1592" s="70">
        <v>30.183833550107565</v>
      </c>
      <c r="J1592" s="69">
        <v>144202.07999999996</v>
      </c>
      <c r="K1592" s="69">
        <v>141256.74</v>
      </c>
      <c r="L1592" s="69">
        <v>159098.42000000001</v>
      </c>
      <c r="M1592" s="69">
        <v>163071.17000000001</v>
      </c>
      <c r="N1592" s="69">
        <v>255413.80999999997</v>
      </c>
      <c r="O1592" s="69">
        <v>339654.6999999999</v>
      </c>
      <c r="P1592" s="69">
        <v>154690.71999999997</v>
      </c>
      <c r="Q1592" s="69">
        <v>162134.63999999998</v>
      </c>
      <c r="R1592" s="69">
        <v>376869.98</v>
      </c>
      <c r="S1592" s="69">
        <v>243920.60999999993</v>
      </c>
      <c r="T1592" s="69">
        <v>238808.81999999998</v>
      </c>
      <c r="U1592" s="69">
        <v>263810.21999999997</v>
      </c>
      <c r="V1592" s="69">
        <v>151223.31999999998</v>
      </c>
      <c r="W1592" s="70">
        <v>62.684601750560041</v>
      </c>
      <c r="X1592" s="70">
        <v>82.644383145487851</v>
      </c>
      <c r="Y1592" s="70">
        <v>91.61676190854385</v>
      </c>
      <c r="Z1592" s="71">
        <v>71.556378281012144</v>
      </c>
      <c r="AA1592" s="71">
        <v>93.676774506741793</v>
      </c>
      <c r="AB1592" s="71">
        <v>151.34073020800534</v>
      </c>
      <c r="AC1592" s="71">
        <v>62.096464427463886</v>
      </c>
      <c r="AD1592" s="71">
        <v>82.600763526503044</v>
      </c>
      <c r="AE1592" s="71">
        <v>123.40438218686609</v>
      </c>
      <c r="AF1592" s="71">
        <v>131.69659474016171</v>
      </c>
      <c r="AG1592" s="71">
        <v>103.24023372327925</v>
      </c>
      <c r="AH1592" s="71">
        <v>151.95003670850863</v>
      </c>
      <c r="AI1592" s="71">
        <v>174.27812931828629</v>
      </c>
      <c r="AJ1592" s="72">
        <v>0</v>
      </c>
      <c r="AK1592" s="72">
        <v>0</v>
      </c>
      <c r="AL1592" s="72">
        <v>0</v>
      </c>
      <c r="AM1592" s="72">
        <v>0</v>
      </c>
      <c r="AN1592" s="72">
        <v>-38.466162423249784</v>
      </c>
      <c r="AO1592" s="72">
        <v>-22.987328376807582</v>
      </c>
      <c r="AP1592" s="72">
        <v>-36.962138542059094</v>
      </c>
      <c r="AQ1592" s="72">
        <v>0.51448577924699812</v>
      </c>
      <c r="AR1592" s="72">
        <v>123.44818026121271</v>
      </c>
      <c r="AS1592" s="71">
        <v>0.59072157661455016</v>
      </c>
      <c r="AT1592" s="71">
        <v>26.046047227413972</v>
      </c>
      <c r="AU1592" s="71">
        <v>87.854060566702003</v>
      </c>
      <c r="AV1592" s="72">
        <v>102.36627652486305</v>
      </c>
      <c r="AW1592" s="73">
        <v>144202.07999999996</v>
      </c>
      <c r="AX1592" s="73">
        <v>141256.74</v>
      </c>
      <c r="AY1592" s="73">
        <v>159098.42000000001</v>
      </c>
      <c r="AZ1592" s="73">
        <v>163071.17000000001</v>
      </c>
      <c r="BA1592" s="73">
        <v>-159664.81999999992</v>
      </c>
      <c r="BB1592" s="73">
        <v>-88686.240000000165</v>
      </c>
      <c r="BC1592" s="73">
        <v>-90702.630000000034</v>
      </c>
      <c r="BD1592" s="73">
        <v>829.88999999998487</v>
      </c>
      <c r="BE1592" s="73">
        <v>208208.95999999996</v>
      </c>
      <c r="BF1592" s="73">
        <v>1432.4299999999057</v>
      </c>
      <c r="BG1592" s="73">
        <v>49347.249999999971</v>
      </c>
      <c r="BH1592" s="73">
        <v>123376.62</v>
      </c>
      <c r="BI1592" s="73">
        <v>76495.789999999994</v>
      </c>
      <c r="BJ1592" s="71">
        <v>6.1532749596430447</v>
      </c>
      <c r="BK1592" s="71">
        <v>4.744261779270138</v>
      </c>
      <c r="BL1592" s="71">
        <v>9.5392056514574168</v>
      </c>
      <c r="BM1592" s="71">
        <v>5.5589291425252423</v>
      </c>
      <c r="BN1592" s="71">
        <v>-3.9903527880642691</v>
      </c>
      <c r="BO1592" s="71">
        <v>1.0226196960855782</v>
      </c>
      <c r="BP1592" s="71">
        <v>5.0854928501866024</v>
      </c>
      <c r="BQ1592" s="71">
        <v>11.293903327963722</v>
      </c>
      <c r="BR1592" s="72">
        <v>6.7224041736851552</v>
      </c>
      <c r="BS1592" s="72">
        <v>5.6506593024531266</v>
      </c>
      <c r="BT1592" s="71">
        <v>8.8453411841224465</v>
      </c>
      <c r="BU1592" s="71">
        <v>10.323329831967634</v>
      </c>
      <c r="BV1592" s="71">
        <v>8.3627815580492673</v>
      </c>
      <c r="BW1592" s="71">
        <v>6.6516539621558586</v>
      </c>
      <c r="BX1592" s="75">
        <v>3084</v>
      </c>
      <c r="BY1592" s="75">
        <v>2548</v>
      </c>
      <c r="BZ1592" s="75">
        <v>2610</v>
      </c>
      <c r="CA1592" s="75">
        <v>2892</v>
      </c>
      <c r="CB1592" s="75">
        <v>4165</v>
      </c>
      <c r="CC1592" s="75">
        <v>6257</v>
      </c>
      <c r="CD1592" s="75">
        <v>3172</v>
      </c>
      <c r="CE1592" s="75">
        <v>3015</v>
      </c>
      <c r="CF1592" s="75">
        <v>6397</v>
      </c>
      <c r="CG1592" s="75">
        <v>4160</v>
      </c>
      <c r="CH1592" s="75">
        <v>4578</v>
      </c>
      <c r="CI1592" s="75">
        <v>4941</v>
      </c>
      <c r="CJ1592" s="75">
        <v>2619</v>
      </c>
      <c r="CK1592" s="75">
        <v>28882</v>
      </c>
      <c r="CL1592" s="73">
        <v>495764.09</v>
      </c>
      <c r="CM1592" s="73">
        <v>604857.16999999993</v>
      </c>
      <c r="CN1592" s="73">
        <v>649011.67000000004</v>
      </c>
      <c r="CO1592" s="73">
        <v>679523.62999999977</v>
      </c>
      <c r="CP1592" s="73">
        <v>698574.94000000018</v>
      </c>
      <c r="CQ1592" s="73">
        <v>523459.9800000001</v>
      </c>
      <c r="CR1592" s="73">
        <v>534978.12</v>
      </c>
      <c r="CS1592" s="73">
        <v>610900.80000000005</v>
      </c>
      <c r="CT1592" s="73">
        <v>581645.65</v>
      </c>
      <c r="CU1592" s="73">
        <v>505874.32999999984</v>
      </c>
      <c r="CV1592" s="73">
        <v>561270.56999999995</v>
      </c>
      <c r="CW1592" s="73">
        <v>547738.53999999992</v>
      </c>
      <c r="CX1592" s="73">
        <v>577358.05999999994</v>
      </c>
      <c r="CY1592" s="77"/>
      <c r="CZ1592" s="4">
        <v>5422</v>
      </c>
      <c r="DA1592" s="76" t="str">
        <f t="shared" si="54"/>
        <v>5422</v>
      </c>
      <c r="DB1592" s="71">
        <v>0.63383372682350159</v>
      </c>
      <c r="DC1592" s="71">
        <v>1.1314567469456076</v>
      </c>
      <c r="DD1592" s="71">
        <v>7.7567889345109997E-2</v>
      </c>
      <c r="DE1592" s="71">
        <v>0.21207670250311911</v>
      </c>
      <c r="DF1592" s="71">
        <v>0.17558896338645261</v>
      </c>
      <c r="DG1592" s="71">
        <v>8.1296351198353503E-2</v>
      </c>
      <c r="DH1592" s="71">
        <v>0.18278348082969997</v>
      </c>
      <c r="DI1592" s="71">
        <v>0.16271433666274795</v>
      </c>
      <c r="DJ1592" s="71">
        <v>0.18864344201481692</v>
      </c>
      <c r="DK1592" s="71">
        <v>0.12458041352915919</v>
      </c>
      <c r="DL1592" s="71">
        <v>5.4501908130424721E-2</v>
      </c>
      <c r="DM1592" s="71">
        <v>3.772473093778774E-3</v>
      </c>
      <c r="DN1592" s="71">
        <v>0.79299942241750443</v>
      </c>
      <c r="DO1592" s="71">
        <v>0.18374957675400752</v>
      </c>
      <c r="DQ1592" s="72"/>
      <c r="DR1592" s="71"/>
      <c r="DS1592" s="71"/>
      <c r="DT1592" s="71"/>
      <c r="DU1592" s="71"/>
      <c r="DV1592" s="71"/>
      <c r="DW1592" s="71"/>
      <c r="DX1592" s="71"/>
      <c r="DY1592" s="71"/>
      <c r="DZ1592" s="71"/>
      <c r="EA1592" s="71"/>
      <c r="EB1592" s="71"/>
      <c r="EC1592" s="71"/>
      <c r="ED1592" s="71"/>
    </row>
    <row r="1593" spans="1:134">
      <c r="A1593" s="4">
        <v>1592</v>
      </c>
      <c r="B1593" s="46" t="s">
        <v>11811</v>
      </c>
      <c r="C1593" s="65" t="str">
        <f t="shared" si="53"/>
        <v>1592</v>
      </c>
      <c r="D1593" s="69">
        <v>186005.44</v>
      </c>
      <c r="E1593" s="68">
        <v>1919306.8599999996</v>
      </c>
      <c r="F1593" s="68">
        <v>75505.310000000027</v>
      </c>
      <c r="G1593" s="69">
        <v>507141.35999999987</v>
      </c>
      <c r="H1593" s="70">
        <v>115.82720100912651</v>
      </c>
      <c r="I1593" s="70">
        <v>35.9123176426559</v>
      </c>
      <c r="J1593" s="69">
        <v>224214.72999999998</v>
      </c>
      <c r="K1593" s="69">
        <v>268855.26999999996</v>
      </c>
      <c r="L1593" s="69">
        <v>243167.42999999991</v>
      </c>
      <c r="M1593" s="69">
        <v>285654.19999999995</v>
      </c>
      <c r="N1593" s="69">
        <v>404720.79999999993</v>
      </c>
      <c r="O1593" s="69">
        <v>535579.85</v>
      </c>
      <c r="P1593" s="69">
        <v>232254.78999999995</v>
      </c>
      <c r="Q1593" s="69">
        <v>235902.74000000002</v>
      </c>
      <c r="R1593" s="69">
        <v>447625.24999999988</v>
      </c>
      <c r="S1593" s="69">
        <v>244037.60999999993</v>
      </c>
      <c r="T1593" s="69">
        <v>259927.61999999991</v>
      </c>
      <c r="U1593" s="69">
        <v>313553.40999999997</v>
      </c>
      <c r="V1593" s="69">
        <v>186005.44</v>
      </c>
      <c r="W1593" s="70">
        <v>88.207102398094804</v>
      </c>
      <c r="X1593" s="70">
        <v>125.38633075137069</v>
      </c>
      <c r="Y1593" s="70">
        <v>110.66497262866359</v>
      </c>
      <c r="Z1593" s="71">
        <v>111.54975072873057</v>
      </c>
      <c r="AA1593" s="71">
        <v>118.38183363100087</v>
      </c>
      <c r="AB1593" s="71">
        <v>106.44868471053668</v>
      </c>
      <c r="AC1593" s="71">
        <v>82.27184241017396</v>
      </c>
      <c r="AD1593" s="71">
        <v>88.746491027450261</v>
      </c>
      <c r="AE1593" s="71">
        <v>127.51107443567223</v>
      </c>
      <c r="AF1593" s="71">
        <v>139.34500548183843</v>
      </c>
      <c r="AG1593" s="71">
        <v>117.03434531800221</v>
      </c>
      <c r="AH1593" s="71">
        <v>142.70379020831265</v>
      </c>
      <c r="AI1593" s="71">
        <v>131.98735992603591</v>
      </c>
      <c r="AJ1593" s="72">
        <v>0</v>
      </c>
      <c r="AK1593" s="72">
        <v>0</v>
      </c>
      <c r="AL1593" s="72">
        <v>0</v>
      </c>
      <c r="AM1593" s="72">
        <v>0</v>
      </c>
      <c r="AN1593" s="72">
        <v>37.847604107313693</v>
      </c>
      <c r="AO1593" s="72">
        <v>-14.81543782384891</v>
      </c>
      <c r="AP1593" s="72">
        <v>-21.841192385695475</v>
      </c>
      <c r="AQ1593" s="72">
        <v>10.861421777695623</v>
      </c>
      <c r="AR1593" s="72">
        <v>107.08963958812396</v>
      </c>
      <c r="AS1593" s="71">
        <v>6.5725429687547354</v>
      </c>
      <c r="AT1593" s="71">
        <v>49.185358866591812</v>
      </c>
      <c r="AU1593" s="71">
        <v>81.930339105644691</v>
      </c>
      <c r="AV1593" s="72">
        <v>68.330516896224509</v>
      </c>
      <c r="AW1593" s="73">
        <v>224214.72999999998</v>
      </c>
      <c r="AX1593" s="73">
        <v>268855.26999999996</v>
      </c>
      <c r="AY1593" s="73">
        <v>243167.42999999991</v>
      </c>
      <c r="AZ1593" s="73">
        <v>285654.19999999995</v>
      </c>
      <c r="BA1593" s="73">
        <v>111120.62999999989</v>
      </c>
      <c r="BB1593" s="73">
        <v>-80551.239999999874</v>
      </c>
      <c r="BC1593" s="73">
        <v>-64902.750000000029</v>
      </c>
      <c r="BD1593" s="73">
        <v>23112.090000000113</v>
      </c>
      <c r="BE1593" s="73">
        <v>231474.76999999993</v>
      </c>
      <c r="BF1593" s="73">
        <v>15050.289999999921</v>
      </c>
      <c r="BG1593" s="73">
        <v>85696.29999999993</v>
      </c>
      <c r="BH1593" s="73">
        <v>141205.34999999998</v>
      </c>
      <c r="BI1593" s="73">
        <v>75505.310000000027</v>
      </c>
      <c r="BJ1593" s="71">
        <v>15.927825776363022</v>
      </c>
      <c r="BK1593" s="71">
        <v>6.9910077040967682</v>
      </c>
      <c r="BL1593" s="71">
        <v>3.5840327694734606</v>
      </c>
      <c r="BM1593" s="71">
        <v>11.881273985204855</v>
      </c>
      <c r="BN1593" s="71">
        <v>2.8175467566649059</v>
      </c>
      <c r="BO1593" s="71">
        <v>5.1127795504252678</v>
      </c>
      <c r="BP1593" s="71">
        <v>22.45299845190646</v>
      </c>
      <c r="BQ1593" s="71">
        <v>24.186944024457482</v>
      </c>
      <c r="BR1593" s="72">
        <v>20.188202934614896</v>
      </c>
      <c r="BS1593" s="72">
        <v>17.057514585573198</v>
      </c>
      <c r="BT1593" s="71">
        <v>19.723577810286645</v>
      </c>
      <c r="BU1593" s="71">
        <v>17.635859065285942</v>
      </c>
      <c r="BV1593" s="71">
        <v>16.555604325230568</v>
      </c>
      <c r="BW1593" s="71">
        <v>18.295932868964538</v>
      </c>
      <c r="BX1593" s="75">
        <v>5884</v>
      </c>
      <c r="BY1593" s="75">
        <v>6693</v>
      </c>
      <c r="BZ1593" s="75">
        <v>6178</v>
      </c>
      <c r="CA1593" s="75">
        <v>7067</v>
      </c>
      <c r="CB1593" s="75">
        <v>10061</v>
      </c>
      <c r="CC1593" s="75">
        <v>11894</v>
      </c>
      <c r="CD1593" s="75">
        <v>6700</v>
      </c>
      <c r="CE1593" s="75">
        <v>6876</v>
      </c>
      <c r="CF1593" s="75">
        <v>10104</v>
      </c>
      <c r="CG1593" s="75">
        <v>7396</v>
      </c>
      <c r="CH1593" s="75">
        <v>7984</v>
      </c>
      <c r="CI1593" s="75">
        <v>9076</v>
      </c>
      <c r="CJ1593" s="75">
        <v>5456</v>
      </c>
      <c r="CK1593" s="75">
        <v>53592</v>
      </c>
      <c r="CL1593" s="73">
        <v>767412.33999999985</v>
      </c>
      <c r="CM1593" s="73">
        <v>766354.97</v>
      </c>
      <c r="CN1593" s="73">
        <v>723961.84000000008</v>
      </c>
      <c r="CO1593" s="73">
        <v>720798.94000000006</v>
      </c>
      <c r="CP1593" s="73">
        <v>697865.80000000016</v>
      </c>
      <c r="CQ1593" s="73">
        <v>494421.62000000011</v>
      </c>
      <c r="CR1593" s="73">
        <v>501431.0500000001</v>
      </c>
      <c r="CS1593" s="73">
        <v>545950</v>
      </c>
      <c r="CT1593" s="73">
        <v>526909.48999999987</v>
      </c>
      <c r="CU1593" s="73">
        <v>491788.48999999982</v>
      </c>
      <c r="CV1593" s="73">
        <v>548834.15999999992</v>
      </c>
      <c r="CW1593" s="73">
        <v>589338.29</v>
      </c>
      <c r="CX1593" s="73">
        <v>599597.79</v>
      </c>
      <c r="CY1593" s="77"/>
      <c r="CZ1593" s="4">
        <v>1592</v>
      </c>
      <c r="DA1593" s="76" t="str">
        <f t="shared" si="54"/>
        <v>1592</v>
      </c>
      <c r="DB1593" s="71">
        <v>0.15645067861734552</v>
      </c>
      <c r="DC1593" s="71">
        <v>2.1702467830526841</v>
      </c>
      <c r="DD1593" s="71">
        <v>4.6255659286634852E-2</v>
      </c>
      <c r="DE1593" s="71">
        <v>5.0046599791414299E-2</v>
      </c>
      <c r="DF1593" s="71">
        <v>9.7057636325749749E-2</v>
      </c>
      <c r="DG1593" s="71">
        <v>9.8047488529938068E-2</v>
      </c>
      <c r="DH1593" s="71">
        <v>6.6556478482463058E-2</v>
      </c>
      <c r="DI1593" s="71">
        <v>0.3529612809214821</v>
      </c>
      <c r="DJ1593" s="71">
        <v>3.2954655878878761E-2</v>
      </c>
      <c r="DK1593" s="71">
        <v>1.1438815709186844E-2</v>
      </c>
      <c r="DL1593" s="71">
        <v>0.19707795240238202</v>
      </c>
      <c r="DM1593" s="71">
        <v>2.5979398570300346E-2</v>
      </c>
      <c r="DN1593" s="72">
        <v>2.9223130346854913E-2</v>
      </c>
      <c r="DO1593" s="71">
        <v>9.4290173870055324E-2</v>
      </c>
      <c r="DQ1593" s="72"/>
      <c r="DR1593" s="71"/>
      <c r="DS1593" s="71"/>
      <c r="DT1593" s="71"/>
      <c r="DU1593" s="71"/>
      <c r="DV1593" s="71"/>
      <c r="DW1593" s="71"/>
      <c r="DX1593" s="71"/>
      <c r="DY1593" s="71"/>
      <c r="DZ1593" s="71"/>
      <c r="EA1593" s="71"/>
      <c r="EB1593" s="71"/>
      <c r="EC1593" s="71"/>
      <c r="ED1593" s="71"/>
    </row>
    <row r="1594" spans="1:134">
      <c r="A1594" s="4">
        <v>1584</v>
      </c>
      <c r="B1594" s="46" t="s">
        <v>11817</v>
      </c>
      <c r="C1594" s="65" t="str">
        <f t="shared" si="53"/>
        <v>1584</v>
      </c>
      <c r="D1594" s="69">
        <v>174542.15999999997</v>
      </c>
      <c r="E1594" s="68">
        <v>2021528.18</v>
      </c>
      <c r="F1594" s="68">
        <v>42835.429999999993</v>
      </c>
      <c r="G1594" s="69">
        <v>227070.15999999992</v>
      </c>
      <c r="H1594" s="70">
        <v>97.069454292100289</v>
      </c>
      <c r="I1594" s="70">
        <v>12.653968912574509</v>
      </c>
      <c r="J1594" s="69">
        <v>228859.48999999996</v>
      </c>
      <c r="K1594" s="69">
        <v>211775.12999999992</v>
      </c>
      <c r="L1594" s="69">
        <v>224808.09999999998</v>
      </c>
      <c r="M1594" s="69">
        <v>260450.53999999992</v>
      </c>
      <c r="N1594" s="69">
        <v>407095.04999999993</v>
      </c>
      <c r="O1594" s="69">
        <v>518706.68999999994</v>
      </c>
      <c r="P1594" s="69">
        <v>257987.76999999996</v>
      </c>
      <c r="Q1594" s="69">
        <v>238602.23999999996</v>
      </c>
      <c r="R1594" s="69">
        <v>453234.27999999997</v>
      </c>
      <c r="S1594" s="69">
        <v>289171.81999999995</v>
      </c>
      <c r="T1594" s="69">
        <v>303179.77000000008</v>
      </c>
      <c r="U1594" s="69">
        <v>304810.14</v>
      </c>
      <c r="V1594" s="69">
        <v>174542.15999999997</v>
      </c>
      <c r="W1594" s="70">
        <v>71.786603441283532</v>
      </c>
      <c r="X1594" s="70">
        <v>70.049481481172748</v>
      </c>
      <c r="Y1594" s="70">
        <v>90.098565682114923</v>
      </c>
      <c r="Z1594" s="71">
        <v>74.120616136069913</v>
      </c>
      <c r="AA1594" s="71">
        <v>115.90976475393001</v>
      </c>
      <c r="AB1594" s="71">
        <v>155.91229751508456</v>
      </c>
      <c r="AC1594" s="71">
        <v>74.114672347574682</v>
      </c>
      <c r="AD1594" s="71">
        <v>93.69472171303191</v>
      </c>
      <c r="AE1594" s="71">
        <v>102.78361540550812</v>
      </c>
      <c r="AF1594" s="71">
        <v>112.76898320825144</v>
      </c>
      <c r="AG1594" s="71">
        <v>90.648342655492073</v>
      </c>
      <c r="AH1594" s="71">
        <v>103.21044821496103</v>
      </c>
      <c r="AI1594" s="71">
        <v>114.35443354429108</v>
      </c>
      <c r="AJ1594" s="72">
        <v>0</v>
      </c>
      <c r="AK1594" s="72">
        <v>0</v>
      </c>
      <c r="AL1594" s="72">
        <v>0</v>
      </c>
      <c r="AM1594" s="72">
        <v>0</v>
      </c>
      <c r="AN1594" s="72">
        <v>-19.460661594295114</v>
      </c>
      <c r="AO1594" s="72">
        <v>-14.528392471332129</v>
      </c>
      <c r="AP1594" s="72">
        <v>-26.393072152731246</v>
      </c>
      <c r="AQ1594" s="72">
        <v>14.870269306629623</v>
      </c>
      <c r="AR1594" s="72">
        <v>88.623335661259802</v>
      </c>
      <c r="AS1594" s="71">
        <v>-18.308023679647654</v>
      </c>
      <c r="AT1594" s="71">
        <v>11.764347433661172</v>
      </c>
      <c r="AU1594" s="71">
        <v>27.529060219913369</v>
      </c>
      <c r="AV1594" s="72">
        <v>32.523341821636606</v>
      </c>
      <c r="AW1594" s="73">
        <v>228859.48999999996</v>
      </c>
      <c r="AX1594" s="73">
        <v>211775.12999999992</v>
      </c>
      <c r="AY1594" s="73">
        <v>224808.09999999998</v>
      </c>
      <c r="AZ1594" s="73">
        <v>260450.53999999992</v>
      </c>
      <c r="BA1594" s="73">
        <v>-98366.080000000016</v>
      </c>
      <c r="BB1594" s="73">
        <v>-80456.14000000013</v>
      </c>
      <c r="BC1594" s="73">
        <v>-92506.099999999977</v>
      </c>
      <c r="BD1594" s="73">
        <v>30887.709999999992</v>
      </c>
      <c r="BE1594" s="73">
        <v>212948.91</v>
      </c>
      <c r="BF1594" s="73">
        <v>-64806.419999999984</v>
      </c>
      <c r="BG1594" s="73">
        <v>31912.790000000095</v>
      </c>
      <c r="BH1594" s="73">
        <v>65797.84</v>
      </c>
      <c r="BI1594" s="73">
        <v>42835.429999999993</v>
      </c>
      <c r="BJ1594" s="71">
        <v>13.176333718490953</v>
      </c>
      <c r="BK1594" s="71">
        <v>3.2286813272983395</v>
      </c>
      <c r="BL1594" s="71">
        <v>3.4867575115225025</v>
      </c>
      <c r="BM1594" s="71">
        <v>6.6445584649968676</v>
      </c>
      <c r="BN1594" s="71">
        <v>0.12670997769947734</v>
      </c>
      <c r="BO1594" s="71">
        <v>-10.790622189896947</v>
      </c>
      <c r="BP1594" s="71">
        <v>14.633261815845874</v>
      </c>
      <c r="BQ1594" s="71">
        <v>15.465766481283971</v>
      </c>
      <c r="BR1594" s="72">
        <v>9.168748967674615</v>
      </c>
      <c r="BS1594" s="72">
        <v>11.653640875847701</v>
      </c>
      <c r="BT1594" s="71">
        <v>11.917745089010889</v>
      </c>
      <c r="BU1594" s="71">
        <v>11.904822816471661</v>
      </c>
      <c r="BV1594" s="71">
        <v>11.984899430460692</v>
      </c>
      <c r="BW1594" s="71">
        <v>10.643578445578818</v>
      </c>
      <c r="BX1594" s="75">
        <v>4205</v>
      </c>
      <c r="BY1594" s="75">
        <v>3774</v>
      </c>
      <c r="BZ1594" s="75">
        <v>3605</v>
      </c>
      <c r="CA1594" s="75">
        <v>3863</v>
      </c>
      <c r="CB1594" s="75">
        <v>5610</v>
      </c>
      <c r="CC1594" s="75">
        <v>8382</v>
      </c>
      <c r="CD1594" s="75">
        <v>4463</v>
      </c>
      <c r="CE1594" s="75">
        <v>4036</v>
      </c>
      <c r="CF1594" s="75">
        <v>7275</v>
      </c>
      <c r="CG1594" s="75">
        <v>5011</v>
      </c>
      <c r="CH1594" s="75">
        <v>5107</v>
      </c>
      <c r="CI1594" s="75">
        <v>5519</v>
      </c>
      <c r="CJ1594" s="75">
        <v>2901</v>
      </c>
      <c r="CK1594" s="75">
        <v>34312</v>
      </c>
      <c r="CL1594" s="73">
        <v>836044.48</v>
      </c>
      <c r="CM1594" s="73">
        <v>961224.62000000011</v>
      </c>
      <c r="CN1594" s="73">
        <v>944020.27</v>
      </c>
      <c r="CO1594" s="73">
        <v>983989.89000000013</v>
      </c>
      <c r="CP1594" s="73">
        <v>991834.73999999976</v>
      </c>
      <c r="CQ1594" s="73">
        <v>709981.77000000014</v>
      </c>
      <c r="CR1594" s="73">
        <v>665986.30000000005</v>
      </c>
      <c r="CS1594" s="73">
        <v>792088.90000000026</v>
      </c>
      <c r="CT1594" s="73">
        <v>752568.47</v>
      </c>
      <c r="CU1594" s="73">
        <v>755405.92999999993</v>
      </c>
      <c r="CV1594" s="73">
        <v>739785.21</v>
      </c>
      <c r="CW1594" s="73">
        <v>753834.70000000019</v>
      </c>
      <c r="CX1594" s="73">
        <v>781850.66999999993</v>
      </c>
      <c r="CY1594" s="77"/>
      <c r="CZ1594" s="4">
        <v>1584</v>
      </c>
      <c r="DA1594" s="76" t="str">
        <f t="shared" si="54"/>
        <v>1584</v>
      </c>
      <c r="DB1594" s="71">
        <v>7.31181266454906</v>
      </c>
      <c r="DC1594" s="71">
        <v>6.1121213119636186</v>
      </c>
      <c r="DD1594" s="71">
        <v>1.1375191878000963</v>
      </c>
      <c r="DE1594" s="71">
        <v>0.88167910363072555</v>
      </c>
      <c r="DF1594" s="71">
        <v>0.40514868427727441</v>
      </c>
      <c r="DG1594" s="71">
        <v>0.29950897307090163</v>
      </c>
      <c r="DH1594" s="71">
        <v>0.3548562738213713</v>
      </c>
      <c r="DI1594" s="71">
        <v>0.58375662132902895</v>
      </c>
      <c r="DJ1594" s="71">
        <v>0.24884087151735074</v>
      </c>
      <c r="DK1594" s="71">
        <v>0.2090134769869107</v>
      </c>
      <c r="DL1594" s="71">
        <v>0.48162981596716598</v>
      </c>
      <c r="DM1594" s="71">
        <v>0.49479839178684049</v>
      </c>
      <c r="DN1594" s="72">
        <v>6.2142583891490175E-2</v>
      </c>
      <c r="DO1594" s="71">
        <v>0.35200039908700159</v>
      </c>
      <c r="DQ1594" s="72"/>
      <c r="DR1594" s="71"/>
      <c r="DS1594" s="71"/>
      <c r="DT1594" s="71"/>
      <c r="DU1594" s="71"/>
      <c r="DV1594" s="71"/>
      <c r="DW1594" s="71"/>
      <c r="DX1594" s="71"/>
      <c r="DY1594" s="71"/>
      <c r="DZ1594" s="71"/>
      <c r="EA1594" s="71"/>
      <c r="EB1594" s="71"/>
      <c r="EC1594" s="71"/>
      <c r="ED1594" s="71"/>
    </row>
    <row r="1595" spans="1:134">
      <c r="A1595" s="4">
        <v>5467</v>
      </c>
      <c r="B1595" s="46" t="s">
        <v>11823</v>
      </c>
      <c r="C1595" s="65" t="str">
        <f t="shared" si="53"/>
        <v>5467</v>
      </c>
      <c r="D1595" s="69">
        <v>247430.77999999997</v>
      </c>
      <c r="E1595" s="68">
        <v>2760449.12</v>
      </c>
      <c r="F1595" s="68">
        <v>26819.27999999997</v>
      </c>
      <c r="G1595" s="69">
        <v>563298.22000000114</v>
      </c>
      <c r="H1595" s="70">
        <v>107.59890465858781</v>
      </c>
      <c r="I1595" s="70">
        <v>25.63766648890622</v>
      </c>
      <c r="J1595" s="69">
        <v>423124.44999999995</v>
      </c>
      <c r="K1595" s="69">
        <v>381953.99</v>
      </c>
      <c r="L1595" s="69">
        <v>325182.38000000006</v>
      </c>
      <c r="M1595" s="69">
        <v>351940.63999999996</v>
      </c>
      <c r="N1595" s="69">
        <v>530781.01</v>
      </c>
      <c r="O1595" s="69">
        <v>464347.33</v>
      </c>
      <c r="P1595" s="69">
        <v>303145.31999999995</v>
      </c>
      <c r="Q1595" s="69">
        <v>327969.1999999999</v>
      </c>
      <c r="R1595" s="69">
        <v>572970.6</v>
      </c>
      <c r="S1595" s="69">
        <v>378313.11</v>
      </c>
      <c r="T1595" s="69">
        <v>484571.41999999993</v>
      </c>
      <c r="U1595" s="69">
        <v>446048.69000000006</v>
      </c>
      <c r="V1595" s="69">
        <v>247430.77999999997</v>
      </c>
      <c r="W1595" s="70">
        <v>132.89472692793706</v>
      </c>
      <c r="X1595" s="70">
        <v>98.145796662179933</v>
      </c>
      <c r="Y1595" s="70">
        <v>91.463442538003704</v>
      </c>
      <c r="Z1595" s="71">
        <v>73.0019414905085</v>
      </c>
      <c r="AA1595" s="71">
        <v>97.803300553474088</v>
      </c>
      <c r="AB1595" s="71">
        <v>77.403559536044881</v>
      </c>
      <c r="AC1595" s="71">
        <v>93.127765248420886</v>
      </c>
      <c r="AD1595" s="71">
        <v>107.46108803606214</v>
      </c>
      <c r="AE1595" s="71">
        <v>110.84758127046845</v>
      </c>
      <c r="AF1595" s="71">
        <v>97.974768302882183</v>
      </c>
      <c r="AG1595" s="71">
        <v>124.75544424667675</v>
      </c>
      <c r="AH1595" s="71">
        <v>114.34620429576101</v>
      </c>
      <c r="AI1595" s="71">
        <v>97.702273117186024</v>
      </c>
      <c r="AJ1595" s="72">
        <v>0</v>
      </c>
      <c r="AK1595" s="72">
        <v>0</v>
      </c>
      <c r="AL1595" s="72">
        <v>0</v>
      </c>
      <c r="AM1595" s="72">
        <v>0</v>
      </c>
      <c r="AN1595" s="72">
        <v>69.583023940273449</v>
      </c>
      <c r="AO1595" s="72">
        <v>-14.841368740258986</v>
      </c>
      <c r="AP1595" s="72">
        <v>-8.6426777490148492</v>
      </c>
      <c r="AQ1595" s="72">
        <v>29.110864605176111</v>
      </c>
      <c r="AR1595" s="72">
        <v>69.035756997775692</v>
      </c>
      <c r="AS1595" s="71">
        <v>-8.6235024332527388</v>
      </c>
      <c r="AT1595" s="71">
        <v>53.63907981821194</v>
      </c>
      <c r="AU1595" s="71">
        <v>38.387601774754465</v>
      </c>
      <c r="AV1595" s="72">
        <v>12.156791463726947</v>
      </c>
      <c r="AW1595" s="73">
        <v>423124.44999999995</v>
      </c>
      <c r="AX1595" s="73">
        <v>381953.99</v>
      </c>
      <c r="AY1595" s="73">
        <v>325182.38000000006</v>
      </c>
      <c r="AZ1595" s="73">
        <v>351940.63999999996</v>
      </c>
      <c r="BA1595" s="73">
        <v>217789.18</v>
      </c>
      <c r="BB1595" s="73">
        <v>-73699.909999999858</v>
      </c>
      <c r="BC1595" s="73">
        <v>-28678.460000000079</v>
      </c>
      <c r="BD1595" s="73">
        <v>73947.81999999992</v>
      </c>
      <c r="BE1595" s="73">
        <v>234006.45999999996</v>
      </c>
      <c r="BF1595" s="73">
        <v>-35702.660000000091</v>
      </c>
      <c r="BG1595" s="73">
        <v>169175.47999999992</v>
      </c>
      <c r="BH1595" s="73">
        <v>123730.30000000005</v>
      </c>
      <c r="BI1595" s="73">
        <v>26819.27999999997</v>
      </c>
      <c r="BJ1595" s="71">
        <v>5.4037412906063311</v>
      </c>
      <c r="BK1595" s="71">
        <v>4.1179292163509071</v>
      </c>
      <c r="BL1595" s="71">
        <v>4.5749587798692346</v>
      </c>
      <c r="BM1595" s="71">
        <v>5.6588914819899756</v>
      </c>
      <c r="BN1595" s="71">
        <v>-1.1015424315753166</v>
      </c>
      <c r="BO1595" s="71">
        <v>-6.4518478829539028</v>
      </c>
      <c r="BP1595" s="71">
        <v>16.83763565563131</v>
      </c>
      <c r="BQ1595" s="71">
        <v>14.347382526091094</v>
      </c>
      <c r="BR1595" s="72">
        <v>10.475987809965135</v>
      </c>
      <c r="BS1595" s="72">
        <v>11.003835371174981</v>
      </c>
      <c r="BT1595" s="71">
        <v>13.045645940543615</v>
      </c>
      <c r="BU1595" s="71">
        <v>13.121321521872854</v>
      </c>
      <c r="BV1595" s="71">
        <v>12.472874238437321</v>
      </c>
      <c r="BW1595" s="71">
        <v>11.426593768829839</v>
      </c>
      <c r="BX1595" s="75">
        <v>7015</v>
      </c>
      <c r="BY1595" s="75">
        <v>6938</v>
      </c>
      <c r="BZ1595" s="75">
        <v>5733</v>
      </c>
      <c r="CA1595" s="75">
        <v>6145</v>
      </c>
      <c r="CB1595" s="75">
        <v>8943</v>
      </c>
      <c r="CC1595" s="75">
        <v>8828</v>
      </c>
      <c r="CD1595" s="75">
        <v>5804</v>
      </c>
      <c r="CE1595" s="75">
        <v>6055</v>
      </c>
      <c r="CF1595" s="75">
        <v>10964</v>
      </c>
      <c r="CG1595" s="75">
        <v>8140</v>
      </c>
      <c r="CH1595" s="75">
        <v>9120</v>
      </c>
      <c r="CI1595" s="75">
        <v>8793</v>
      </c>
      <c r="CJ1595" s="75">
        <v>4788</v>
      </c>
      <c r="CK1595" s="75">
        <v>53664</v>
      </c>
      <c r="CL1595" s="73">
        <v>827513.53</v>
      </c>
      <c r="CM1595" s="73">
        <v>697872.93</v>
      </c>
      <c r="CN1595" s="73">
        <v>809930.98999999987</v>
      </c>
      <c r="CO1595" s="73">
        <v>861997.82</v>
      </c>
      <c r="CP1595" s="73">
        <v>809550.57999999961</v>
      </c>
      <c r="CQ1595" s="73">
        <v>772670.09</v>
      </c>
      <c r="CR1595" s="73">
        <v>688973.9099999998</v>
      </c>
      <c r="CS1595" s="73">
        <v>751974.03999999992</v>
      </c>
      <c r="CT1595" s="73">
        <v>692404.37</v>
      </c>
      <c r="CU1595" s="73">
        <v>593751.91000000015</v>
      </c>
      <c r="CV1595" s="73">
        <v>660594.96</v>
      </c>
      <c r="CW1595" s="73">
        <v>655678.17999999993</v>
      </c>
      <c r="CX1595" s="73">
        <v>705756.63000000012</v>
      </c>
      <c r="CY1595" s="77"/>
      <c r="CZ1595" s="4">
        <v>5467</v>
      </c>
      <c r="DA1595" s="76" t="str">
        <f t="shared" si="54"/>
        <v>5467</v>
      </c>
      <c r="DB1595" s="71">
        <v>4.0038033592595452</v>
      </c>
      <c r="DC1595" s="71">
        <v>5.0165289254044749</v>
      </c>
      <c r="DD1595" s="71">
        <v>0.87155147493691831</v>
      </c>
      <c r="DE1595" s="71">
        <v>0.37089128551165385</v>
      </c>
      <c r="DF1595" s="71">
        <v>0.53221727630210602</v>
      </c>
      <c r="DG1595" s="71">
        <v>0.24006861740079405</v>
      </c>
      <c r="DH1595" s="71">
        <v>0.52608693354994485</v>
      </c>
      <c r="DI1595" s="71">
        <v>0.11161411327278231</v>
      </c>
      <c r="DJ1595" s="71">
        <v>0.26015028387561345</v>
      </c>
      <c r="DK1595" s="71">
        <v>0.10925734424907631</v>
      </c>
      <c r="DL1595" s="71">
        <v>0.26997083368256791</v>
      </c>
      <c r="DM1595" s="71">
        <v>4.8295442890170438E-2</v>
      </c>
      <c r="DN1595" s="72">
        <v>0.23137041713124773</v>
      </c>
      <c r="DO1595" s="71">
        <v>0.21492930130665922</v>
      </c>
      <c r="DQ1595" s="72"/>
      <c r="DR1595" s="71"/>
      <c r="DS1595" s="71"/>
      <c r="DT1595" s="71"/>
      <c r="DU1595" s="71"/>
      <c r="DV1595" s="71"/>
      <c r="DW1595" s="71"/>
      <c r="DX1595" s="71"/>
      <c r="DY1595" s="71"/>
      <c r="DZ1595" s="71"/>
      <c r="EA1595" s="71"/>
      <c r="EB1595" s="71"/>
      <c r="EC1595" s="71"/>
      <c r="ED1595" s="71"/>
    </row>
    <row r="1596" spans="1:134">
      <c r="A1596" s="4">
        <v>1595</v>
      </c>
      <c r="B1596" s="46" t="s">
        <v>11830</v>
      </c>
      <c r="C1596" s="65" t="str">
        <f t="shared" si="53"/>
        <v>1595</v>
      </c>
      <c r="D1596" s="69">
        <v>304230.18000000005</v>
      </c>
      <c r="E1596" s="68">
        <v>3477487.97</v>
      </c>
      <c r="F1596" s="68">
        <v>89688.120000000083</v>
      </c>
      <c r="G1596" s="69">
        <v>774503.52999999886</v>
      </c>
      <c r="H1596" s="70">
        <v>106.24690806488259</v>
      </c>
      <c r="I1596" s="70">
        <v>28.653643673953177</v>
      </c>
      <c r="J1596" s="69">
        <v>374284.65999999992</v>
      </c>
      <c r="K1596" s="69">
        <v>366218.74999999994</v>
      </c>
      <c r="L1596" s="69">
        <v>404895.41999999993</v>
      </c>
      <c r="M1596" s="69">
        <v>505176.1599999998</v>
      </c>
      <c r="N1596" s="69">
        <v>691632.65000000014</v>
      </c>
      <c r="O1596" s="69">
        <v>768841.26</v>
      </c>
      <c r="P1596" s="69">
        <v>423513.34999999992</v>
      </c>
      <c r="Q1596" s="69">
        <v>421335.75000000006</v>
      </c>
      <c r="R1596" s="69">
        <v>868543.9600000002</v>
      </c>
      <c r="S1596" s="69">
        <v>451091.44999999995</v>
      </c>
      <c r="T1596" s="69">
        <v>516638.79</v>
      </c>
      <c r="U1596" s="69">
        <v>492134.49</v>
      </c>
      <c r="V1596" s="69">
        <v>304230.18000000005</v>
      </c>
      <c r="W1596" s="70">
        <v>82.828052835929782</v>
      </c>
      <c r="X1596" s="70">
        <v>89.975728631450664</v>
      </c>
      <c r="Y1596" s="70">
        <v>105.44266286313915</v>
      </c>
      <c r="Z1596" s="71">
        <v>106.34225007184645</v>
      </c>
      <c r="AA1596" s="71">
        <v>132.86175438476783</v>
      </c>
      <c r="AB1596" s="71">
        <v>117.48905039190545</v>
      </c>
      <c r="AC1596" s="71">
        <v>90.961846335915425</v>
      </c>
      <c r="AD1596" s="71">
        <v>97.466938852636048</v>
      </c>
      <c r="AE1596" s="71">
        <v>103.20741355099537</v>
      </c>
      <c r="AF1596" s="71">
        <v>114.36151085356181</v>
      </c>
      <c r="AG1596" s="71">
        <v>119.81842067675778</v>
      </c>
      <c r="AH1596" s="71">
        <v>111.87877548207223</v>
      </c>
      <c r="AI1596" s="71">
        <v>113.4836701299228</v>
      </c>
      <c r="AJ1596" s="72">
        <v>0</v>
      </c>
      <c r="AK1596" s="72">
        <v>0</v>
      </c>
      <c r="AL1596" s="72">
        <v>0</v>
      </c>
      <c r="AM1596" s="72">
        <v>0</v>
      </c>
      <c r="AN1596" s="72">
        <v>243.45916475230501</v>
      </c>
      <c r="AO1596" s="72">
        <v>5.948710484736619</v>
      </c>
      <c r="AP1596" s="72">
        <v>-11.276875319909053</v>
      </c>
      <c r="AQ1596" s="72">
        <v>21.903281411127317</v>
      </c>
      <c r="AR1596" s="72">
        <v>106.36997290904526</v>
      </c>
      <c r="AS1596" s="71">
        <v>-21.821409887389198</v>
      </c>
      <c r="AT1596" s="71">
        <v>56.632088722172178</v>
      </c>
      <c r="AU1596" s="71">
        <v>45.706414896363533</v>
      </c>
      <c r="AV1596" s="72">
        <v>41.804446177127261</v>
      </c>
      <c r="AW1596" s="73">
        <v>374284.65999999992</v>
      </c>
      <c r="AX1596" s="73">
        <v>366218.74999999994</v>
      </c>
      <c r="AY1596" s="73">
        <v>404895.41999999993</v>
      </c>
      <c r="AZ1596" s="73">
        <v>505176.1599999998</v>
      </c>
      <c r="BA1596" s="73">
        <v>490260.05000000016</v>
      </c>
      <c r="BB1596" s="73">
        <v>48176.979999999981</v>
      </c>
      <c r="BC1596" s="73">
        <v>-53829.340000000142</v>
      </c>
      <c r="BD1596" s="73">
        <v>75704.570000000123</v>
      </c>
      <c r="BE1596" s="73">
        <v>447676.55000000028</v>
      </c>
      <c r="BF1596" s="73">
        <v>-125909.81000000029</v>
      </c>
      <c r="BG1596" s="73">
        <v>186796.55000000005</v>
      </c>
      <c r="BH1596" s="73">
        <v>154376.88999999996</v>
      </c>
      <c r="BI1596" s="73">
        <v>89688.120000000083</v>
      </c>
      <c r="BJ1596" s="71">
        <v>10.430517934554125</v>
      </c>
      <c r="BK1596" s="71">
        <v>6.8420324818458589</v>
      </c>
      <c r="BL1596" s="71">
        <v>7.3243536242016525</v>
      </c>
      <c r="BM1596" s="71">
        <v>10.518360111248601</v>
      </c>
      <c r="BN1596" s="71">
        <v>0.73893476031750183</v>
      </c>
      <c r="BO1596" s="71">
        <v>3.261493570009165</v>
      </c>
      <c r="BP1596" s="71">
        <v>18.690336522495841</v>
      </c>
      <c r="BQ1596" s="71">
        <v>15.43729546983757</v>
      </c>
      <c r="BR1596" s="72">
        <v>8.6135619502825129</v>
      </c>
      <c r="BS1596" s="72">
        <v>12.888301309765444</v>
      </c>
      <c r="BT1596" s="71">
        <v>13.878502560436853</v>
      </c>
      <c r="BU1596" s="71">
        <v>13.237125339288667</v>
      </c>
      <c r="BV1596" s="71">
        <v>10.718355350054704</v>
      </c>
      <c r="BW1596" s="71">
        <v>11.394321093403443</v>
      </c>
      <c r="BX1596" s="75">
        <v>10727</v>
      </c>
      <c r="BY1596" s="75">
        <v>10155</v>
      </c>
      <c r="BZ1596" s="75">
        <v>10617</v>
      </c>
      <c r="CA1596" s="75">
        <v>12231</v>
      </c>
      <c r="CB1596" s="75">
        <v>16203</v>
      </c>
      <c r="CC1596" s="75">
        <v>18700</v>
      </c>
      <c r="CD1596" s="75">
        <v>11756</v>
      </c>
      <c r="CE1596" s="75">
        <v>11758</v>
      </c>
      <c r="CF1596" s="75">
        <v>18308</v>
      </c>
      <c r="CG1596" s="75">
        <v>12583</v>
      </c>
      <c r="CH1596" s="75">
        <v>13603</v>
      </c>
      <c r="CI1596" s="75">
        <v>12816</v>
      </c>
      <c r="CJ1596" s="75">
        <v>8252</v>
      </c>
      <c r="CK1596" s="75">
        <v>89076</v>
      </c>
      <c r="CL1596" s="73">
        <v>700776.16000000015</v>
      </c>
      <c r="CM1596" s="73">
        <v>835091.2</v>
      </c>
      <c r="CN1596" s="73">
        <v>901141.33000000019</v>
      </c>
      <c r="CO1596" s="73">
        <v>813063.63</v>
      </c>
      <c r="CP1596" s="73">
        <v>993609.27</v>
      </c>
      <c r="CQ1596" s="73">
        <v>764229.95000000007</v>
      </c>
      <c r="CR1596" s="73">
        <v>735084.84</v>
      </c>
      <c r="CS1596" s="73">
        <v>1048182.4400000003</v>
      </c>
      <c r="CT1596" s="73">
        <v>948437.1</v>
      </c>
      <c r="CU1596" s="73">
        <v>869937.08000000007</v>
      </c>
      <c r="CV1596" s="73">
        <v>824378.74999999988</v>
      </c>
      <c r="CW1596" s="73">
        <v>693129.38000000012</v>
      </c>
      <c r="CX1596" s="73">
        <v>944650.24999999988</v>
      </c>
      <c r="CY1596" s="77"/>
      <c r="CZ1596" s="4">
        <v>1595</v>
      </c>
      <c r="DA1596" s="76" t="str">
        <f t="shared" si="54"/>
        <v>1595</v>
      </c>
      <c r="DB1596" s="71">
        <v>1.158700386586214</v>
      </c>
      <c r="DC1596" s="71">
        <v>3.4744483616122839</v>
      </c>
      <c r="DD1596" s="71">
        <v>0.44114982919935053</v>
      </c>
      <c r="DE1596" s="71">
        <v>0.76524486423819693</v>
      </c>
      <c r="DF1596" s="71">
        <v>0.81227158160118806</v>
      </c>
      <c r="DG1596" s="71">
        <v>0.23728445762343317</v>
      </c>
      <c r="DH1596" s="71">
        <v>0.76703671868550494</v>
      </c>
      <c r="DI1596" s="71">
        <v>0.35865404037234722</v>
      </c>
      <c r="DJ1596" s="71">
        <v>0.23746622837456838</v>
      </c>
      <c r="DK1596" s="71">
        <v>0.19940946087133399</v>
      </c>
      <c r="DL1596" s="71">
        <v>0.21072895264300839</v>
      </c>
      <c r="DM1596" s="71">
        <v>0.22808621985973329</v>
      </c>
      <c r="DN1596" s="72">
        <v>0.13489117728734973</v>
      </c>
      <c r="DO1596" s="71">
        <v>0.29732651062231547</v>
      </c>
      <c r="DQ1596" s="72"/>
      <c r="DR1596" s="71"/>
      <c r="DS1596" s="71"/>
      <c r="DT1596" s="71"/>
      <c r="DU1596" s="71"/>
      <c r="DV1596" s="71"/>
      <c r="DW1596" s="71"/>
      <c r="DX1596" s="71"/>
      <c r="DY1596" s="71"/>
      <c r="DZ1596" s="71"/>
      <c r="EA1596" s="71"/>
      <c r="EB1596" s="71"/>
      <c r="EC1596" s="71"/>
      <c r="ED1596" s="71"/>
    </row>
    <row r="1597" spans="1:134">
      <c r="A1597" s="4">
        <v>5480</v>
      </c>
      <c r="B1597" s="46" t="s">
        <v>11836</v>
      </c>
      <c r="C1597" s="65" t="str">
        <f t="shared" si="53"/>
        <v>5480</v>
      </c>
      <c r="D1597" s="69">
        <v>128358.54999999999</v>
      </c>
      <c r="E1597" s="68">
        <v>1783157.2899999996</v>
      </c>
      <c r="F1597" s="68">
        <v>-4513.3299999999872</v>
      </c>
      <c r="G1597" s="69">
        <v>-85342.350000000326</v>
      </c>
      <c r="H1597" s="70">
        <v>79.589480001907191</v>
      </c>
      <c r="I1597" s="70">
        <v>-4.567426622570836</v>
      </c>
      <c r="J1597" s="69">
        <v>247239.21999999991</v>
      </c>
      <c r="K1597" s="69">
        <v>218886.35999999987</v>
      </c>
      <c r="L1597" s="69">
        <v>224463.07999999993</v>
      </c>
      <c r="M1597" s="69">
        <v>274317.68</v>
      </c>
      <c r="N1597" s="69">
        <v>293237.46999999997</v>
      </c>
      <c r="O1597" s="69">
        <v>389874.57000000007</v>
      </c>
      <c r="P1597" s="69">
        <v>162414.07999999999</v>
      </c>
      <c r="Q1597" s="69">
        <v>155044.22999999998</v>
      </c>
      <c r="R1597" s="69">
        <v>668088.66</v>
      </c>
      <c r="S1597" s="69">
        <v>217477.89999999997</v>
      </c>
      <c r="T1597" s="69">
        <v>237366.79999999996</v>
      </c>
      <c r="U1597" s="69">
        <v>214407.06999999992</v>
      </c>
      <c r="V1597" s="69">
        <v>128358.54999999999</v>
      </c>
      <c r="W1597" s="70">
        <v>77.010422541984894</v>
      </c>
      <c r="X1597" s="70">
        <v>73.213056531042511</v>
      </c>
      <c r="Y1597" s="70">
        <v>86.418998385134955</v>
      </c>
      <c r="Z1597" s="71">
        <v>85.009639078193075</v>
      </c>
      <c r="AA1597" s="71">
        <v>77.657792075802462</v>
      </c>
      <c r="AB1597" s="71">
        <v>97.727436479089022</v>
      </c>
      <c r="AC1597" s="71">
        <v>56.507851826405421</v>
      </c>
      <c r="AD1597" s="71">
        <v>61.65898861401439</v>
      </c>
      <c r="AE1597" s="71">
        <v>95.632507349034185</v>
      </c>
      <c r="AF1597" s="71">
        <v>77.737329447163305</v>
      </c>
      <c r="AG1597" s="71">
        <v>82.151903447227809</v>
      </c>
      <c r="AH1597" s="71">
        <v>77.084712194284648</v>
      </c>
      <c r="AI1597" s="71">
        <v>82.212943549397167</v>
      </c>
      <c r="AJ1597" s="72">
        <v>0</v>
      </c>
      <c r="AK1597" s="72">
        <v>0</v>
      </c>
      <c r="AL1597" s="72">
        <v>0</v>
      </c>
      <c r="AM1597" s="72">
        <v>0</v>
      </c>
      <c r="AN1597" s="72">
        <v>0</v>
      </c>
      <c r="AO1597" s="72">
        <v>-14.105386148461196</v>
      </c>
      <c r="AP1597" s="72">
        <v>-44.11304318083733</v>
      </c>
      <c r="AQ1597" s="72">
        <v>-25.836703611774546</v>
      </c>
      <c r="AR1597" s="72">
        <v>200.17783176267861</v>
      </c>
      <c r="AS1597" s="71">
        <v>-61.171425899955253</v>
      </c>
      <c r="AT1597" s="71">
        <v>2.6768137428649252</v>
      </c>
      <c r="AU1597" s="71">
        <v>-3.4713902056586199</v>
      </c>
      <c r="AV1597" s="72">
        <v>-3.3967533235775615</v>
      </c>
      <c r="AW1597" s="73">
        <v>247239.21999999991</v>
      </c>
      <c r="AX1597" s="73">
        <v>218886.35999999987</v>
      </c>
      <c r="AY1597" s="73">
        <v>224463.07999999993</v>
      </c>
      <c r="AZ1597" s="73">
        <v>274317.68</v>
      </c>
      <c r="BA1597" s="73">
        <v>293237.46999999997</v>
      </c>
      <c r="BB1597" s="73">
        <v>-55464.229999999807</v>
      </c>
      <c r="BC1597" s="73">
        <v>-128197.69999999998</v>
      </c>
      <c r="BD1597" s="73">
        <v>-54013.670000000013</v>
      </c>
      <c r="BE1597" s="73">
        <v>445524.37000000005</v>
      </c>
      <c r="BF1597" s="73">
        <v>-342619.6700000001</v>
      </c>
      <c r="BG1597" s="73">
        <v>6188.219999999943</v>
      </c>
      <c r="BH1597" s="73">
        <v>-7710.5700000000652</v>
      </c>
      <c r="BI1597" s="73">
        <v>-4513.3299999999872</v>
      </c>
      <c r="BJ1597" s="71">
        <v>8.09221275840628</v>
      </c>
      <c r="BK1597" s="71">
        <v>7.2588419196672511</v>
      </c>
      <c r="BL1597" s="71">
        <v>2.7636750246245381</v>
      </c>
      <c r="BM1597" s="71">
        <v>2.4582894198683034</v>
      </c>
      <c r="BN1597" s="71">
        <v>-2.184835910932728</v>
      </c>
      <c r="BO1597" s="71">
        <v>2.8897745635375092</v>
      </c>
      <c r="BP1597" s="71">
        <v>7.6579434714264734</v>
      </c>
      <c r="BQ1597" s="71">
        <v>12.935804846402188</v>
      </c>
      <c r="BR1597" s="72">
        <v>-0.86129728691438334</v>
      </c>
      <c r="BS1597" s="72">
        <v>9.3958311417409401</v>
      </c>
      <c r="BT1597" s="71">
        <v>10.766480453925178</v>
      </c>
      <c r="BU1597" s="71">
        <v>9.2076164618979863</v>
      </c>
      <c r="BV1597" s="71">
        <v>9.4828080041941991</v>
      </c>
      <c r="BW1597" s="71">
        <v>4.1481032683724122</v>
      </c>
      <c r="BX1597" s="75">
        <v>5040</v>
      </c>
      <c r="BY1597" s="75">
        <v>4512</v>
      </c>
      <c r="BZ1597" s="75">
        <v>4141</v>
      </c>
      <c r="CA1597" s="75">
        <v>4512</v>
      </c>
      <c r="CB1597" s="75">
        <v>4967</v>
      </c>
      <c r="CC1597" s="75">
        <v>7073</v>
      </c>
      <c r="CD1597" s="75">
        <v>3925</v>
      </c>
      <c r="CE1597" s="75">
        <v>3712</v>
      </c>
      <c r="CF1597" s="75">
        <v>9543</v>
      </c>
      <c r="CG1597" s="75">
        <v>3975</v>
      </c>
      <c r="CH1597" s="75">
        <v>4447</v>
      </c>
      <c r="CI1597" s="75">
        <v>4496</v>
      </c>
      <c r="CJ1597" s="75">
        <v>2577</v>
      </c>
      <c r="CK1597" s="75">
        <v>32675</v>
      </c>
      <c r="CL1597" s="73">
        <v>904862.57</v>
      </c>
      <c r="CM1597" s="73">
        <v>820531.37999999977</v>
      </c>
      <c r="CN1597" s="73">
        <v>804520.50999999978</v>
      </c>
      <c r="CO1597" s="73">
        <v>826100.52</v>
      </c>
      <c r="CP1597" s="73">
        <v>819725.52</v>
      </c>
      <c r="CQ1597" s="73">
        <v>652084.46999999986</v>
      </c>
      <c r="CR1597" s="73">
        <v>703677.57999999984</v>
      </c>
      <c r="CS1597" s="73">
        <v>1015189.0499999996</v>
      </c>
      <c r="CT1597" s="73">
        <v>752711.54000000015</v>
      </c>
      <c r="CU1597" s="73">
        <v>769037.6100000001</v>
      </c>
      <c r="CV1597" s="73">
        <v>787394.62000000011</v>
      </c>
      <c r="CW1597" s="73">
        <v>816676.24000000011</v>
      </c>
      <c r="CX1597" s="73">
        <v>802973.87000000011</v>
      </c>
      <c r="CY1597" s="77"/>
      <c r="CZ1597" s="4">
        <v>5480</v>
      </c>
      <c r="DA1597" s="76" t="str">
        <f t="shared" si="54"/>
        <v>5480</v>
      </c>
      <c r="DB1597" s="71">
        <v>1.7761635259947111</v>
      </c>
      <c r="DC1597" s="71">
        <v>1.6398447801747904</v>
      </c>
      <c r="DD1597" s="71">
        <v>2.3785701485176678</v>
      </c>
      <c r="DE1597" s="71">
        <v>0.56912960174240723</v>
      </c>
      <c r="DF1597" s="71">
        <v>0.82766374430185818</v>
      </c>
      <c r="DG1597" s="71">
        <v>0.88002302398285592</v>
      </c>
      <c r="DH1597" s="71">
        <v>1.231691174863919</v>
      </c>
      <c r="DI1597" s="71">
        <v>0.35598839484689793</v>
      </c>
      <c r="DJ1597" s="71">
        <v>0.39220999913264237</v>
      </c>
      <c r="DK1597" s="71">
        <v>0.23520555541167906</v>
      </c>
      <c r="DL1597" s="71">
        <v>0.23598986448162643</v>
      </c>
      <c r="DM1597" s="71">
        <v>0.17234169693845455</v>
      </c>
      <c r="DN1597" s="72">
        <v>0.61309733367082475</v>
      </c>
      <c r="DO1597" s="71">
        <v>0.41530530368229301</v>
      </c>
      <c r="DQ1597" s="72"/>
      <c r="DR1597" s="71"/>
      <c r="DS1597" s="71"/>
      <c r="DT1597" s="71"/>
      <c r="DU1597" s="71"/>
      <c r="DV1597" s="71"/>
      <c r="DW1597" s="71"/>
      <c r="DX1597" s="71"/>
      <c r="DY1597" s="71"/>
      <c r="DZ1597" s="71"/>
      <c r="EA1597" s="71"/>
      <c r="EB1597" s="71"/>
      <c r="EC1597" s="71"/>
      <c r="ED1597" s="71"/>
    </row>
    <row r="1598" spans="1:134">
      <c r="A1598" s="4">
        <v>5478</v>
      </c>
      <c r="B1598" s="46" t="s">
        <v>11843</v>
      </c>
      <c r="C1598" s="65" t="str">
        <f t="shared" si="53"/>
        <v>5478</v>
      </c>
      <c r="D1598" s="69">
        <v>84626.129999999976</v>
      </c>
      <c r="E1598" s="68">
        <v>923913.24999999942</v>
      </c>
      <c r="F1598" s="68">
        <v>12264.049999999988</v>
      </c>
      <c r="G1598" s="69">
        <v>-30566.530000000144</v>
      </c>
      <c r="H1598" s="70">
        <v>81.514623528738326</v>
      </c>
      <c r="I1598" s="70">
        <v>-3.2024282379245483</v>
      </c>
      <c r="J1598" s="69">
        <v>142000.07999999999</v>
      </c>
      <c r="K1598" s="69">
        <v>154226.22999999998</v>
      </c>
      <c r="L1598" s="69">
        <v>117976.20999999996</v>
      </c>
      <c r="M1598" s="69">
        <v>143137.87999999998</v>
      </c>
      <c r="N1598" s="69">
        <v>194144.44</v>
      </c>
      <c r="O1598" s="69">
        <v>235963.13999999996</v>
      </c>
      <c r="P1598" s="69">
        <v>105858.44999999997</v>
      </c>
      <c r="Q1598" s="69">
        <v>114860.95999999998</v>
      </c>
      <c r="R1598" s="69">
        <v>214792.58999999997</v>
      </c>
      <c r="S1598" s="69">
        <v>128023.89999999998</v>
      </c>
      <c r="T1598" s="69">
        <v>133041.59999999998</v>
      </c>
      <c r="U1598" s="69">
        <v>142709.61999999997</v>
      </c>
      <c r="V1598" s="69">
        <v>84626.129999999976</v>
      </c>
      <c r="W1598" s="70">
        <v>85.572767376420444</v>
      </c>
      <c r="X1598" s="70">
        <v>103.84862038822544</v>
      </c>
      <c r="Y1598" s="70">
        <v>83.543732498396011</v>
      </c>
      <c r="Z1598" s="71">
        <v>80.087961316482946</v>
      </c>
      <c r="AA1598" s="71">
        <v>85.281736757859832</v>
      </c>
      <c r="AB1598" s="71">
        <v>87.375128472611536</v>
      </c>
      <c r="AC1598" s="71">
        <v>62.846013601653269</v>
      </c>
      <c r="AD1598" s="71">
        <v>91.862705448111896</v>
      </c>
      <c r="AE1598" s="71">
        <v>76.544082921340845</v>
      </c>
      <c r="AF1598" s="71">
        <v>81.416661704145199</v>
      </c>
      <c r="AG1598" s="71">
        <v>80.980633486760681</v>
      </c>
      <c r="AH1598" s="71">
        <v>96.921056173518252</v>
      </c>
      <c r="AI1598" s="71">
        <v>93.440895571959942</v>
      </c>
      <c r="AJ1598" s="72">
        <v>0</v>
      </c>
      <c r="AK1598" s="72">
        <v>0</v>
      </c>
      <c r="AL1598" s="72">
        <v>0</v>
      </c>
      <c r="AM1598" s="72">
        <v>0</v>
      </c>
      <c r="AN1598" s="72">
        <v>0</v>
      </c>
      <c r="AO1598" s="72">
        <v>-9.7468715712318961</v>
      </c>
      <c r="AP1598" s="72">
        <v>-36.787641343136016</v>
      </c>
      <c r="AQ1598" s="72">
        <v>12.802915920202263</v>
      </c>
      <c r="AR1598" s="72">
        <v>36.207419603460366</v>
      </c>
      <c r="AS1598" s="71">
        <v>-37.827869447553709</v>
      </c>
      <c r="AT1598" s="71">
        <v>2.0831964976615547</v>
      </c>
      <c r="AU1598" s="71">
        <v>20.03691538203438</v>
      </c>
      <c r="AV1598" s="72">
        <v>16.948172302399243</v>
      </c>
      <c r="AW1598" s="73">
        <v>142000.07999999999</v>
      </c>
      <c r="AX1598" s="73">
        <v>154226.22999999998</v>
      </c>
      <c r="AY1598" s="73">
        <v>117976.20999999996</v>
      </c>
      <c r="AZ1598" s="73">
        <v>143137.87999999998</v>
      </c>
      <c r="BA1598" s="73">
        <v>194144.44</v>
      </c>
      <c r="BB1598" s="73">
        <v>-17682.609999999986</v>
      </c>
      <c r="BC1598" s="73">
        <v>-61606.349999999991</v>
      </c>
      <c r="BD1598" s="73">
        <v>13036.499999999985</v>
      </c>
      <c r="BE1598" s="73">
        <v>57097.369999999995</v>
      </c>
      <c r="BF1598" s="73">
        <v>-77894.57000000008</v>
      </c>
      <c r="BG1598" s="73">
        <v>2714.9599999999773</v>
      </c>
      <c r="BH1598" s="73">
        <v>23821.509999999951</v>
      </c>
      <c r="BI1598" s="73">
        <v>12264.049999999988</v>
      </c>
      <c r="BJ1598" s="71">
        <v>5.7760765541076395</v>
      </c>
      <c r="BK1598" s="71">
        <v>1.0469501737593241</v>
      </c>
      <c r="BL1598" s="71">
        <v>7.7305109473261115</v>
      </c>
      <c r="BM1598" s="71">
        <v>7.2563326175836682</v>
      </c>
      <c r="BN1598" s="71">
        <v>-5.3099271464188504</v>
      </c>
      <c r="BO1598" s="71">
        <v>-1.5074591065324057</v>
      </c>
      <c r="BP1598" s="71">
        <v>9.4192533896740684</v>
      </c>
      <c r="BQ1598" s="71">
        <v>9.7767075181303795</v>
      </c>
      <c r="BR1598" s="72">
        <v>7.2116928465572343</v>
      </c>
      <c r="BS1598" s="72">
        <v>1.8248637653435029</v>
      </c>
      <c r="BT1598" s="71">
        <v>9.2249812303439178</v>
      </c>
      <c r="BU1598" s="71">
        <v>7.3885393338873122</v>
      </c>
      <c r="BV1598" s="71">
        <v>4.9278326571557045</v>
      </c>
      <c r="BW1598" s="71">
        <v>5.7402621597454235</v>
      </c>
      <c r="BX1598" s="75">
        <v>3683</v>
      </c>
      <c r="BY1598" s="75">
        <v>3682</v>
      </c>
      <c r="BZ1598" s="75">
        <v>2988</v>
      </c>
      <c r="CA1598" s="75">
        <v>3329</v>
      </c>
      <c r="CB1598" s="75">
        <v>4101</v>
      </c>
      <c r="CC1598" s="75">
        <v>5366</v>
      </c>
      <c r="CD1598" s="75">
        <v>3250</v>
      </c>
      <c r="CE1598" s="75">
        <v>3263</v>
      </c>
      <c r="CF1598" s="75">
        <v>4658</v>
      </c>
      <c r="CG1598" s="75">
        <v>3768</v>
      </c>
      <c r="CH1598" s="75">
        <v>3757</v>
      </c>
      <c r="CI1598" s="75">
        <v>4114</v>
      </c>
      <c r="CJ1598" s="75">
        <v>2385</v>
      </c>
      <c r="CK1598" s="75">
        <v>25195</v>
      </c>
      <c r="CL1598" s="73">
        <v>660851.57000000007</v>
      </c>
      <c r="CM1598" s="73">
        <v>626173.75000000023</v>
      </c>
      <c r="CN1598" s="73">
        <v>582338.0900000002</v>
      </c>
      <c r="CO1598" s="73">
        <v>586581.67000000004</v>
      </c>
      <c r="CP1598" s="73">
        <v>521782.26999999996</v>
      </c>
      <c r="CQ1598" s="73">
        <v>443593.89999999991</v>
      </c>
      <c r="CR1598" s="73">
        <v>512342.9599999999</v>
      </c>
      <c r="CS1598" s="73">
        <v>515135.80999999982</v>
      </c>
      <c r="CT1598" s="73">
        <v>529800.36</v>
      </c>
      <c r="CU1598" s="73">
        <v>502767.23999999993</v>
      </c>
      <c r="CV1598" s="73">
        <v>513631.58</v>
      </c>
      <c r="CW1598" s="73">
        <v>495057.80000000005</v>
      </c>
      <c r="CX1598" s="73">
        <v>503058.13</v>
      </c>
      <c r="CY1598" s="77"/>
      <c r="CZ1598" s="4">
        <v>5478</v>
      </c>
      <c r="DA1598" s="76" t="str">
        <f t="shared" si="54"/>
        <v>5478</v>
      </c>
      <c r="DB1598" s="71">
        <v>1.9281564458321452</v>
      </c>
      <c r="DC1598" s="71">
        <v>4.3437162399805285</v>
      </c>
      <c r="DD1598" s="71">
        <v>0.90181194274800447</v>
      </c>
      <c r="DE1598" s="71">
        <v>1.8534548460054596</v>
      </c>
      <c r="DF1598" s="71">
        <v>7.3511255839712894E-2</v>
      </c>
      <c r="DG1598" s="71">
        <v>0.3843121639107408</v>
      </c>
      <c r="DH1598" s="71">
        <v>0.22944330177550631</v>
      </c>
      <c r="DI1598" s="71">
        <v>7.6363502888576684E-2</v>
      </c>
      <c r="DJ1598" s="71">
        <v>0</v>
      </c>
      <c r="DK1598" s="71">
        <v>0</v>
      </c>
      <c r="DL1598" s="71">
        <v>0.25061063403867578</v>
      </c>
      <c r="DM1598" s="71">
        <v>0</v>
      </c>
      <c r="DN1598" s="71">
        <v>0</v>
      </c>
      <c r="DO1598" s="71">
        <v>7.1925406910497286E-2</v>
      </c>
      <c r="DQ1598" s="72"/>
      <c r="DR1598" s="71"/>
      <c r="DS1598" s="71"/>
      <c r="DT1598" s="71"/>
      <c r="DU1598" s="71"/>
      <c r="DV1598" s="71"/>
      <c r="DW1598" s="71"/>
      <c r="DX1598" s="71"/>
      <c r="DY1598" s="71"/>
      <c r="DZ1598" s="71"/>
      <c r="EA1598" s="71"/>
      <c r="EB1598" s="71"/>
      <c r="EC1598" s="71"/>
      <c r="ED1598" s="71"/>
    </row>
    <row r="1599" spans="1:134">
      <c r="A1599" s="4">
        <v>1588</v>
      </c>
      <c r="B1599" s="46" t="s">
        <v>11850</v>
      </c>
      <c r="C1599" s="65" t="str">
        <f t="shared" si="53"/>
        <v>1588</v>
      </c>
      <c r="D1599" s="69">
        <v>83287.090000000011</v>
      </c>
      <c r="E1599" s="68">
        <v>1055429.0599999998</v>
      </c>
      <c r="F1599" s="68">
        <v>5054.4400000000023</v>
      </c>
      <c r="G1599" s="69">
        <v>-67871.929999999935</v>
      </c>
      <c r="H1599" s="70">
        <v>80.703477415410362</v>
      </c>
      <c r="I1599" s="70">
        <v>-6.0421855410276004</v>
      </c>
      <c r="J1599" s="69">
        <v>168560.89000000004</v>
      </c>
      <c r="K1599" s="69">
        <v>123580.02000000003</v>
      </c>
      <c r="L1599" s="69">
        <v>108953.35999999999</v>
      </c>
      <c r="M1599" s="69">
        <v>188228.44999999998</v>
      </c>
      <c r="N1599" s="69">
        <v>229418.28999999995</v>
      </c>
      <c r="O1599" s="69">
        <v>401502.86999999988</v>
      </c>
      <c r="P1599" s="69">
        <v>128680.25999999995</v>
      </c>
      <c r="Q1599" s="69">
        <v>133789.67000000001</v>
      </c>
      <c r="R1599" s="69">
        <v>311633.62999999995</v>
      </c>
      <c r="S1599" s="69">
        <v>111998.71</v>
      </c>
      <c r="T1599" s="69">
        <v>146766.70999999996</v>
      </c>
      <c r="U1599" s="69">
        <v>139272.98999999996</v>
      </c>
      <c r="V1599" s="69">
        <v>83287.090000000011</v>
      </c>
      <c r="W1599" s="70">
        <v>86.522150867717741</v>
      </c>
      <c r="X1599" s="70">
        <v>65.320808738926999</v>
      </c>
      <c r="Y1599" s="70">
        <v>57.853327344384397</v>
      </c>
      <c r="Z1599" s="71">
        <v>102.19584925395763</v>
      </c>
      <c r="AA1599" s="71">
        <v>87.486496063905818</v>
      </c>
      <c r="AB1599" s="71">
        <v>150.57728104123396</v>
      </c>
      <c r="AC1599" s="71">
        <v>65.560550798405927</v>
      </c>
      <c r="AD1599" s="71">
        <v>68.33362440359052</v>
      </c>
      <c r="AE1599" s="71">
        <v>91.763476600630199</v>
      </c>
      <c r="AF1599" s="71">
        <v>77.42974450468725</v>
      </c>
      <c r="AG1599" s="71">
        <v>81.491208271861211</v>
      </c>
      <c r="AH1599" s="71">
        <v>87.882520144475563</v>
      </c>
      <c r="AI1599" s="71">
        <v>89.660172735297508</v>
      </c>
      <c r="AJ1599" s="72">
        <v>0</v>
      </c>
      <c r="AK1599" s="72">
        <v>0</v>
      </c>
      <c r="AL1599" s="72">
        <v>0</v>
      </c>
      <c r="AM1599" s="72">
        <v>0</v>
      </c>
      <c r="AN1599" s="72">
        <v>0</v>
      </c>
      <c r="AO1599" s="72">
        <v>43.007954747263796</v>
      </c>
      <c r="AP1599" s="72">
        <v>-37.904815822137529</v>
      </c>
      <c r="AQ1599" s="72">
        <v>-12.978349514127386</v>
      </c>
      <c r="AR1599" s="72">
        <v>102.00955124622423</v>
      </c>
      <c r="AS1599" s="71">
        <v>-54.162910983347842</v>
      </c>
      <c r="AT1599" s="71">
        <v>-3.3158333506258297</v>
      </c>
      <c r="AU1599" s="71">
        <v>4.1784248548362157</v>
      </c>
      <c r="AV1599" s="72">
        <v>6.4607807609738499</v>
      </c>
      <c r="AW1599" s="73">
        <v>168560.89000000004</v>
      </c>
      <c r="AX1599" s="73">
        <v>123580.02000000003</v>
      </c>
      <c r="AY1599" s="73">
        <v>108953.35999999999</v>
      </c>
      <c r="AZ1599" s="73">
        <v>188228.44999999998</v>
      </c>
      <c r="BA1599" s="73">
        <v>229418.28999999995</v>
      </c>
      <c r="BB1599" s="73">
        <v>127908.09999999986</v>
      </c>
      <c r="BC1599" s="73">
        <v>-78550.400000000111</v>
      </c>
      <c r="BD1599" s="73">
        <v>-19953.299999999988</v>
      </c>
      <c r="BE1599" s="73">
        <v>157366.84999999995</v>
      </c>
      <c r="BF1599" s="73">
        <v>-132342.09000000003</v>
      </c>
      <c r="BG1599" s="73">
        <v>-5033.4400000000605</v>
      </c>
      <c r="BH1599" s="73">
        <v>5586.009999999922</v>
      </c>
      <c r="BI1599" s="73">
        <v>5054.4400000000023</v>
      </c>
      <c r="BJ1599" s="71">
        <v>-2.1608429044578603</v>
      </c>
      <c r="BK1599" s="71">
        <v>-1.1070630474349226</v>
      </c>
      <c r="BL1599" s="71">
        <v>-7.960570401040397</v>
      </c>
      <c r="BM1599" s="71">
        <v>-0.98178970678071842</v>
      </c>
      <c r="BN1599" s="71">
        <v>-11.673914083115005</v>
      </c>
      <c r="BO1599" s="71">
        <v>-14.951522036771287</v>
      </c>
      <c r="BP1599" s="71">
        <v>6.1712600118554759</v>
      </c>
      <c r="BQ1599" s="71">
        <v>14.1939174934638</v>
      </c>
      <c r="BR1599" s="72">
        <v>10.360573024269213</v>
      </c>
      <c r="BS1599" s="72">
        <v>2.1004041426130087</v>
      </c>
      <c r="BT1599" s="71">
        <v>12.9273273006268</v>
      </c>
      <c r="BU1599" s="71">
        <v>10.839276733654987</v>
      </c>
      <c r="BV1599" s="71">
        <v>7.9512992163762952</v>
      </c>
      <c r="BW1599" s="71">
        <v>8.0677854576904338</v>
      </c>
      <c r="BX1599" s="75">
        <v>2492</v>
      </c>
      <c r="BY1599" s="75">
        <v>2301</v>
      </c>
      <c r="BZ1599" s="75">
        <v>2038</v>
      </c>
      <c r="CA1599" s="75">
        <v>2533</v>
      </c>
      <c r="CB1599" s="75">
        <v>3502</v>
      </c>
      <c r="CC1599" s="75">
        <v>5848</v>
      </c>
      <c r="CD1599" s="75">
        <v>2512</v>
      </c>
      <c r="CE1599" s="75">
        <v>2654</v>
      </c>
      <c r="CF1599" s="75">
        <v>4732</v>
      </c>
      <c r="CG1599" s="75">
        <v>2378</v>
      </c>
      <c r="CH1599" s="75">
        <v>2778</v>
      </c>
      <c r="CI1599" s="75">
        <v>2596</v>
      </c>
      <c r="CJ1599" s="75">
        <v>1665</v>
      </c>
      <c r="CK1599" s="75">
        <v>19315</v>
      </c>
      <c r="CL1599" s="73">
        <v>732188.47000000009</v>
      </c>
      <c r="CM1599" s="73">
        <v>745411.59999999986</v>
      </c>
      <c r="CN1599" s="73">
        <v>729578.52</v>
      </c>
      <c r="CO1599" s="73">
        <v>718471.31000000029</v>
      </c>
      <c r="CP1599" s="73">
        <v>722134.7100000002</v>
      </c>
      <c r="CQ1599" s="73">
        <v>515381.17000000004</v>
      </c>
      <c r="CR1599" s="73">
        <v>521523.65000000008</v>
      </c>
      <c r="CS1599" s="73">
        <v>617437.78</v>
      </c>
      <c r="CT1599" s="73">
        <v>569872.4</v>
      </c>
      <c r="CU1599" s="73">
        <v>592175.27</v>
      </c>
      <c r="CV1599" s="73">
        <v>613799.41</v>
      </c>
      <c r="CW1599" s="73">
        <v>660523.23999999987</v>
      </c>
      <c r="CX1599" s="73">
        <v>633786.61</v>
      </c>
      <c r="CY1599" s="77"/>
      <c r="CZ1599" s="4">
        <v>1588</v>
      </c>
      <c r="DA1599" s="76" t="str">
        <f t="shared" si="54"/>
        <v>1588</v>
      </c>
      <c r="DB1599" s="71">
        <v>4.1598325102929383</v>
      </c>
      <c r="DC1599" s="71">
        <v>2.4222716225013934</v>
      </c>
      <c r="DD1599" s="71">
        <v>0.39185377849221364</v>
      </c>
      <c r="DE1599" s="71">
        <v>1.0738821360468251</v>
      </c>
      <c r="DF1599" s="71">
        <v>1.0599973487908774</v>
      </c>
      <c r="DG1599" s="71">
        <v>1.5583406355323763</v>
      </c>
      <c r="DH1599" s="71">
        <v>0.17855753658960288</v>
      </c>
      <c r="DI1599" s="71">
        <v>5.9649041684970108E-2</v>
      </c>
      <c r="DJ1599" s="71">
        <v>0.27153611354258556</v>
      </c>
      <c r="DK1599" s="71">
        <v>0.34200559004974579</v>
      </c>
      <c r="DL1599" s="71">
        <v>0.92925739586138101</v>
      </c>
      <c r="DM1599" s="71">
        <v>0.19946082388953612</v>
      </c>
      <c r="DN1599" s="71">
        <v>2.9718124128212831E-2</v>
      </c>
      <c r="DO1599" s="71">
        <v>0.30381730221307257</v>
      </c>
      <c r="DQ1599" s="72"/>
      <c r="DR1599" s="71"/>
      <c r="DS1599" s="71"/>
      <c r="DT1599" s="71"/>
      <c r="DU1599" s="71"/>
      <c r="DV1599" s="71"/>
      <c r="DW1599" s="71"/>
      <c r="DX1599" s="71"/>
      <c r="DY1599" s="71"/>
      <c r="DZ1599" s="71"/>
      <c r="EA1599" s="71"/>
      <c r="EB1599" s="71"/>
      <c r="EC1599" s="71"/>
      <c r="ED1599" s="71"/>
    </row>
    <row r="1600" spans="1:134">
      <c r="A1600" s="4">
        <v>5459</v>
      </c>
      <c r="B1600" s="46" t="s">
        <v>11856</v>
      </c>
      <c r="C1600" s="65" t="str">
        <f t="shared" si="53"/>
        <v>5459</v>
      </c>
      <c r="D1600" s="69">
        <v>178652.68999999997</v>
      </c>
      <c r="E1600" s="68">
        <v>1699464.7299999997</v>
      </c>
      <c r="F1600" s="68">
        <v>42672.299999999988</v>
      </c>
      <c r="G1600" s="69">
        <v>200175.33000000031</v>
      </c>
      <c r="H1600" s="70">
        <v>96.86324357649579</v>
      </c>
      <c r="I1600" s="70">
        <v>13.351346978108447</v>
      </c>
      <c r="J1600" s="69">
        <v>246457.79</v>
      </c>
      <c r="K1600" s="69">
        <v>213252.92999999996</v>
      </c>
      <c r="L1600" s="69">
        <v>184976.27999999997</v>
      </c>
      <c r="M1600" s="69">
        <v>192991.62000000002</v>
      </c>
      <c r="N1600" s="69">
        <v>326381.20999999996</v>
      </c>
      <c r="O1600" s="69">
        <v>320961.59999999998</v>
      </c>
      <c r="P1600" s="69">
        <v>215942.73000000004</v>
      </c>
      <c r="Q1600" s="69">
        <v>223821.13999999998</v>
      </c>
      <c r="R1600" s="69">
        <v>330871.51999999996</v>
      </c>
      <c r="S1600" s="69">
        <v>189216.53999999998</v>
      </c>
      <c r="T1600" s="69">
        <v>288674.75</v>
      </c>
      <c r="U1600" s="69">
        <v>272285.35999999993</v>
      </c>
      <c r="V1600" s="69">
        <v>178652.68999999997</v>
      </c>
      <c r="W1600" s="70">
        <v>105.11581857381012</v>
      </c>
      <c r="X1600" s="70">
        <v>83.726798729634737</v>
      </c>
      <c r="Y1600" s="70">
        <v>81.250448197607156</v>
      </c>
      <c r="Z1600" s="71">
        <v>64.927523473025389</v>
      </c>
      <c r="AA1600" s="71">
        <v>97.501633126882439</v>
      </c>
      <c r="AB1600" s="71">
        <v>92.890209650502626</v>
      </c>
      <c r="AC1600" s="71">
        <v>87.006602869131584</v>
      </c>
      <c r="AD1600" s="71">
        <v>102.56903841351772</v>
      </c>
      <c r="AE1600" s="71">
        <v>94.138701881376676</v>
      </c>
      <c r="AF1600" s="71">
        <v>77.527280159586354</v>
      </c>
      <c r="AG1600" s="71">
        <v>102.3151673173865</v>
      </c>
      <c r="AH1600" s="71">
        <v>106.82917648257451</v>
      </c>
      <c r="AI1600" s="71">
        <v>114.86401934752881</v>
      </c>
      <c r="AJ1600" s="72">
        <v>0</v>
      </c>
      <c r="AK1600" s="72">
        <v>0</v>
      </c>
      <c r="AL1600" s="72">
        <v>0</v>
      </c>
      <c r="AM1600" s="72">
        <v>0</v>
      </c>
      <c r="AN1600" s="72">
        <v>0</v>
      </c>
      <c r="AO1600" s="72">
        <v>-1.6997684063478902</v>
      </c>
      <c r="AP1600" s="72">
        <v>-14.526448908587286</v>
      </c>
      <c r="AQ1600" s="72">
        <v>23.741569519635597</v>
      </c>
      <c r="AR1600" s="72">
        <v>51.072903995795315</v>
      </c>
      <c r="AS1600" s="71">
        <v>-27.653613758896324</v>
      </c>
      <c r="AT1600" s="71">
        <v>22.626182525434245</v>
      </c>
      <c r="AU1600" s="71">
        <v>27.34264130414854</v>
      </c>
      <c r="AV1600" s="72">
        <v>31.381216070934936</v>
      </c>
      <c r="AW1600" s="73">
        <v>246457.79</v>
      </c>
      <c r="AX1600" s="73">
        <v>213252.92999999996</v>
      </c>
      <c r="AY1600" s="73">
        <v>184976.27999999997</v>
      </c>
      <c r="AZ1600" s="73">
        <v>192991.62000000002</v>
      </c>
      <c r="BA1600" s="73">
        <v>326381.20999999996</v>
      </c>
      <c r="BB1600" s="73">
        <v>-499.03000000008615</v>
      </c>
      <c r="BC1600" s="73">
        <v>-36700.01999999996</v>
      </c>
      <c r="BD1600" s="73">
        <v>42943.250000000029</v>
      </c>
      <c r="BE1600" s="73">
        <v>111857.04999999993</v>
      </c>
      <c r="BF1600" s="73">
        <v>-72325.950000000041</v>
      </c>
      <c r="BG1600" s="73">
        <v>53264.380000000005</v>
      </c>
      <c r="BH1600" s="73">
        <v>58464.319999999949</v>
      </c>
      <c r="BI1600" s="73">
        <v>42672.299999999988</v>
      </c>
      <c r="BJ1600" s="71">
        <v>5.0152951961147636</v>
      </c>
      <c r="BK1600" s="71">
        <v>5.2542827122042421</v>
      </c>
      <c r="BL1600" s="71">
        <v>4.0650194903161641</v>
      </c>
      <c r="BM1600" s="71">
        <v>4.4826101652465464</v>
      </c>
      <c r="BN1600" s="71">
        <v>-3.6228892187558275</v>
      </c>
      <c r="BO1600" s="71">
        <v>-5.8963321638571493</v>
      </c>
      <c r="BP1600" s="71">
        <v>8.8921217115188433</v>
      </c>
      <c r="BQ1600" s="71">
        <v>8.1354413880647964</v>
      </c>
      <c r="BR1600" s="72">
        <v>10.333518420941777</v>
      </c>
      <c r="BS1600" s="72">
        <v>10.987269877567707</v>
      </c>
      <c r="BT1600" s="71">
        <v>11.593808642653544</v>
      </c>
      <c r="BU1600" s="71">
        <v>11.86219955826979</v>
      </c>
      <c r="BV1600" s="71">
        <v>9.7521828792067051</v>
      </c>
      <c r="BW1600" s="71">
        <v>8.9123843375512184</v>
      </c>
      <c r="BX1600" s="75">
        <v>3668</v>
      </c>
      <c r="BY1600" s="75">
        <v>3665</v>
      </c>
      <c r="BZ1600" s="75">
        <v>3219</v>
      </c>
      <c r="CA1600" s="75">
        <v>3182</v>
      </c>
      <c r="CB1600" s="75">
        <v>4657</v>
      </c>
      <c r="CC1600" s="75">
        <v>5189</v>
      </c>
      <c r="CD1600" s="75">
        <v>3462</v>
      </c>
      <c r="CE1600" s="75">
        <v>3276</v>
      </c>
      <c r="CF1600" s="75">
        <v>5550</v>
      </c>
      <c r="CG1600" s="75">
        <v>3403</v>
      </c>
      <c r="CH1600" s="75">
        <v>4969</v>
      </c>
      <c r="CI1600" s="75">
        <v>4664</v>
      </c>
      <c r="CJ1600" s="75">
        <v>2875</v>
      </c>
      <c r="CK1600" s="75">
        <v>28199</v>
      </c>
      <c r="CL1600" s="73">
        <v>688537.85999999987</v>
      </c>
      <c r="CM1600" s="73">
        <v>647357.26000000013</v>
      </c>
      <c r="CN1600" s="73">
        <v>567026.76000000013</v>
      </c>
      <c r="CO1600" s="73">
        <v>644236.19000000006</v>
      </c>
      <c r="CP1600" s="73">
        <v>596034.04</v>
      </c>
      <c r="CQ1600" s="73">
        <v>521955.99</v>
      </c>
      <c r="CR1600" s="73">
        <v>480964.58</v>
      </c>
      <c r="CS1600" s="73">
        <v>521675.60000000009</v>
      </c>
      <c r="CT1600" s="73">
        <v>543158.89</v>
      </c>
      <c r="CU1600" s="73">
        <v>532558.43999999983</v>
      </c>
      <c r="CV1600" s="73">
        <v>534791.0299999998</v>
      </c>
      <c r="CW1600" s="73">
        <v>574954.50000000012</v>
      </c>
      <c r="CX1600" s="73">
        <v>553074.34000000008</v>
      </c>
      <c r="CY1600" s="77"/>
      <c r="CZ1600" s="4">
        <v>5459</v>
      </c>
      <c r="DA1600" s="76" t="str">
        <f t="shared" si="54"/>
        <v>5459</v>
      </c>
      <c r="DB1600" s="71">
        <v>6.6245159824463951</v>
      </c>
      <c r="DC1600" s="71">
        <v>6.9134841071927164</v>
      </c>
      <c r="DD1600" s="71">
        <v>2.870613451968159</v>
      </c>
      <c r="DE1600" s="71">
        <v>1.8191744854533232</v>
      </c>
      <c r="DF1600" s="71">
        <v>3.1578602397203976</v>
      </c>
      <c r="DG1600" s="71">
        <v>2.5672856530908885</v>
      </c>
      <c r="DH1600" s="71">
        <v>1.7116258019152188</v>
      </c>
      <c r="DI1600" s="71">
        <v>1.7511826224050608</v>
      </c>
      <c r="DJ1600" s="71">
        <v>1.0813579081981988</v>
      </c>
      <c r="DK1600" s="71">
        <v>0.44207404681460311</v>
      </c>
      <c r="DL1600" s="71">
        <v>1.265969437234377</v>
      </c>
      <c r="DM1600" s="71">
        <v>0.89778558523362295</v>
      </c>
      <c r="DN1600" s="72">
        <v>0.3824239303728042</v>
      </c>
      <c r="DO1600" s="71">
        <v>1.1047118076398628</v>
      </c>
      <c r="DQ1600" s="72"/>
      <c r="DR1600" s="72"/>
      <c r="DS1600" s="72"/>
      <c r="DT1600" s="72"/>
      <c r="DU1600" s="71"/>
      <c r="DV1600" s="71"/>
      <c r="DW1600" s="71"/>
      <c r="DX1600" s="71"/>
      <c r="DY1600" s="71"/>
      <c r="DZ1600" s="71"/>
      <c r="EA1600" s="71"/>
      <c r="EB1600" s="71"/>
      <c r="EC1600" s="71"/>
      <c r="ED1600" s="71"/>
    </row>
    <row r="1601" spans="1:134">
      <c r="A1601" s="4">
        <v>5479</v>
      </c>
      <c r="B1601" s="46" t="s">
        <v>11863</v>
      </c>
      <c r="C1601" s="65" t="str">
        <f t="shared" si="53"/>
        <v>5479</v>
      </c>
      <c r="D1601" s="69">
        <v>100473.23999999999</v>
      </c>
      <c r="E1601" s="68">
        <v>1229775.27</v>
      </c>
      <c r="F1601" s="68">
        <v>6856.4700000000012</v>
      </c>
      <c r="G1601" s="69">
        <v>106507.98000000021</v>
      </c>
      <c r="H1601" s="70">
        <v>91.247641183791217</v>
      </c>
      <c r="I1601" s="70">
        <v>9.4819800191991988</v>
      </c>
      <c r="J1601" s="69">
        <v>163203.84</v>
      </c>
      <c r="K1601" s="69">
        <v>145313.93999999997</v>
      </c>
      <c r="L1601" s="69">
        <v>140641.75999999998</v>
      </c>
      <c r="M1601" s="69">
        <v>157928.11999999997</v>
      </c>
      <c r="N1601" s="69">
        <v>192364.58000000002</v>
      </c>
      <c r="O1601" s="69">
        <v>271432.77</v>
      </c>
      <c r="P1601" s="69">
        <v>150877.03999999998</v>
      </c>
      <c r="Q1601" s="69">
        <v>144653.56999999998</v>
      </c>
      <c r="R1601" s="69">
        <v>277005.09999999998</v>
      </c>
      <c r="S1601" s="69">
        <v>156329.57999999996</v>
      </c>
      <c r="T1601" s="69">
        <v>197922.15</v>
      </c>
      <c r="U1601" s="69">
        <v>202514.58999999997</v>
      </c>
      <c r="V1601" s="69">
        <v>100473.23999999999</v>
      </c>
      <c r="W1601" s="70">
        <v>93.132114948552797</v>
      </c>
      <c r="X1601" s="70">
        <v>76.920957106848476</v>
      </c>
      <c r="Y1601" s="70">
        <v>82.871408887947538</v>
      </c>
      <c r="Z1601" s="71">
        <v>78.891870782559096</v>
      </c>
      <c r="AA1601" s="71">
        <v>78.430505148924055</v>
      </c>
      <c r="AB1601" s="71">
        <v>103.97945298409556</v>
      </c>
      <c r="AC1601" s="71">
        <v>73.945881345085283</v>
      </c>
      <c r="AD1601" s="71">
        <v>86.898071270266868</v>
      </c>
      <c r="AE1601" s="71">
        <v>105.93729030204639</v>
      </c>
      <c r="AF1601" s="71">
        <v>79.535115618665969</v>
      </c>
      <c r="AG1601" s="71">
        <v>101.11145994095034</v>
      </c>
      <c r="AH1601" s="71">
        <v>95.802183585559391</v>
      </c>
      <c r="AI1601" s="71">
        <v>89.657059821389296</v>
      </c>
      <c r="AJ1601" s="72">
        <v>0</v>
      </c>
      <c r="AK1601" s="72">
        <v>0</v>
      </c>
      <c r="AL1601" s="72">
        <v>0</v>
      </c>
      <c r="AM1601" s="72">
        <v>0</v>
      </c>
      <c r="AN1601" s="72">
        <v>0</v>
      </c>
      <c r="AO1601" s="72">
        <v>-22.929431417349168</v>
      </c>
      <c r="AP1601" s="72">
        <v>-25.014780648026559</v>
      </c>
      <c r="AQ1601" s="72">
        <v>14.115732191147078</v>
      </c>
      <c r="AR1601" s="72">
        <v>80.224516576153746</v>
      </c>
      <c r="AS1601" s="71">
        <v>-30.84047212464943</v>
      </c>
      <c r="AT1601" s="71">
        <v>30.316090780974172</v>
      </c>
      <c r="AU1601" s="71">
        <v>19.083821561427449</v>
      </c>
      <c r="AV1601" s="72">
        <v>7.323976249127151</v>
      </c>
      <c r="AW1601" s="73">
        <v>163203.84</v>
      </c>
      <c r="AX1601" s="73">
        <v>145313.93999999997</v>
      </c>
      <c r="AY1601" s="73">
        <v>140641.75999999998</v>
      </c>
      <c r="AZ1601" s="73">
        <v>157928.11999999997</v>
      </c>
      <c r="BA1601" s="73">
        <v>192364.58000000002</v>
      </c>
      <c r="BB1601" s="73">
        <v>-77685.440000000002</v>
      </c>
      <c r="BC1601" s="73">
        <v>-50332</v>
      </c>
      <c r="BD1601" s="73">
        <v>17893.159999999989</v>
      </c>
      <c r="BE1601" s="73">
        <v>123305.09</v>
      </c>
      <c r="BF1601" s="73">
        <v>-69712.420000000071</v>
      </c>
      <c r="BG1601" s="73">
        <v>46043.630000000063</v>
      </c>
      <c r="BH1601" s="73">
        <v>32454.049999999959</v>
      </c>
      <c r="BI1601" s="73">
        <v>6856.4700000000012</v>
      </c>
      <c r="BJ1601" s="71">
        <v>9.7778095701408567</v>
      </c>
      <c r="BK1601" s="71">
        <v>7.9230957687435009</v>
      </c>
      <c r="BL1601" s="71">
        <v>6.4747913607365799</v>
      </c>
      <c r="BM1601" s="71">
        <v>7.9986751173832076</v>
      </c>
      <c r="BN1601" s="71">
        <v>-4.2953353662718143</v>
      </c>
      <c r="BO1601" s="71">
        <v>1.5599011677129644</v>
      </c>
      <c r="BP1601" s="71">
        <v>0.86108586877420257</v>
      </c>
      <c r="BQ1601" s="71">
        <v>9.0529003848093339</v>
      </c>
      <c r="BR1601" s="72">
        <v>10.074357903473805</v>
      </c>
      <c r="BS1601" s="72">
        <v>8.3813060049078842</v>
      </c>
      <c r="BT1601" s="71">
        <v>12.989731719051562</v>
      </c>
      <c r="BU1601" s="71">
        <v>11.76517310851942</v>
      </c>
      <c r="BV1601" s="71">
        <v>9.2552548068282317</v>
      </c>
      <c r="BW1601" s="71">
        <v>7.89596828613589</v>
      </c>
      <c r="BX1601" s="75">
        <v>3791</v>
      </c>
      <c r="BY1601" s="75">
        <v>3500</v>
      </c>
      <c r="BZ1601" s="75">
        <v>3098</v>
      </c>
      <c r="CA1601" s="75">
        <v>3172</v>
      </c>
      <c r="CB1601" s="75">
        <v>4180</v>
      </c>
      <c r="CC1601" s="75">
        <v>5591</v>
      </c>
      <c r="CD1601" s="75">
        <v>3413</v>
      </c>
      <c r="CE1601" s="75">
        <v>3351</v>
      </c>
      <c r="CF1601" s="75">
        <v>5366</v>
      </c>
      <c r="CG1601" s="75">
        <v>3928</v>
      </c>
      <c r="CH1601" s="75">
        <v>4560</v>
      </c>
      <c r="CI1601" s="75">
        <v>4712</v>
      </c>
      <c r="CJ1601" s="75">
        <v>2469</v>
      </c>
      <c r="CK1601" s="75">
        <v>27799</v>
      </c>
      <c r="CL1601" s="73">
        <v>633677.29</v>
      </c>
      <c r="CM1601" s="73">
        <v>647072.97</v>
      </c>
      <c r="CN1601" s="73">
        <v>626574.87</v>
      </c>
      <c r="CO1601" s="73">
        <v>689917.53</v>
      </c>
      <c r="CP1601" s="73">
        <v>697495.72999999986</v>
      </c>
      <c r="CQ1601" s="73">
        <v>573911.17999999993</v>
      </c>
      <c r="CR1601" s="73">
        <v>527812.07999999996</v>
      </c>
      <c r="CS1601" s="73">
        <v>679595.67999999982</v>
      </c>
      <c r="CT1601" s="73">
        <v>605517.27000000014</v>
      </c>
      <c r="CU1601" s="73">
        <v>592524.17000000004</v>
      </c>
      <c r="CV1601" s="73">
        <v>598011.79999999981</v>
      </c>
      <c r="CW1601" s="73">
        <v>580612.7699999999</v>
      </c>
      <c r="CX1601" s="73">
        <v>586125</v>
      </c>
      <c r="CY1601" s="77"/>
      <c r="CZ1601" s="4">
        <v>5479</v>
      </c>
      <c r="DA1601" s="76" t="str">
        <f t="shared" si="54"/>
        <v>5479</v>
      </c>
      <c r="DB1601" s="71">
        <v>3.5828597643114302</v>
      </c>
      <c r="DC1601" s="71">
        <v>0.73249164882227136</v>
      </c>
      <c r="DD1601" s="71">
        <v>0.20256090823684456</v>
      </c>
      <c r="DE1601" s="71">
        <v>0.15234761891061724</v>
      </c>
      <c r="DF1601" s="71">
        <v>0.76899807490009997</v>
      </c>
      <c r="DG1601" s="71">
        <v>0.26424642960360467</v>
      </c>
      <c r="DH1601" s="71">
        <v>0.82480430877330535</v>
      </c>
      <c r="DI1601" s="71">
        <v>0.22822038680339413</v>
      </c>
      <c r="DJ1601" s="71">
        <v>1.0453546986647184</v>
      </c>
      <c r="DK1601" s="71">
        <v>0.14818002433817098</v>
      </c>
      <c r="DL1601" s="71">
        <v>0</v>
      </c>
      <c r="DM1601" s="71">
        <v>9.3496279582052835E-3</v>
      </c>
      <c r="DN1601" s="71">
        <v>0</v>
      </c>
      <c r="DO1601" s="71">
        <v>0.38373652158113547</v>
      </c>
      <c r="DQ1601" s="72"/>
      <c r="DR1601" s="72"/>
      <c r="DS1601" s="72"/>
      <c r="DT1601" s="72"/>
      <c r="DU1601" s="72"/>
      <c r="DV1601" s="71"/>
      <c r="DW1601" s="71"/>
      <c r="DX1601" s="71"/>
      <c r="DY1601" s="71"/>
      <c r="DZ1601" s="71"/>
      <c r="EA1601" s="71"/>
      <c r="EB1601" s="71"/>
      <c r="EC1601" s="71"/>
      <c r="ED1601" s="71"/>
    </row>
    <row r="1602" spans="1:134">
      <c r="A1602" s="4">
        <v>5476</v>
      </c>
      <c r="B1602" s="46" t="s">
        <v>11870</v>
      </c>
      <c r="C1602" s="65" t="str">
        <f t="shared" si="53"/>
        <v>5476</v>
      </c>
      <c r="D1602" s="69">
        <v>104502.43</v>
      </c>
      <c r="E1602" s="68">
        <v>1153991</v>
      </c>
      <c r="F1602" s="68">
        <v>45244.750000000007</v>
      </c>
      <c r="G1602" s="69">
        <v>368410.99</v>
      </c>
      <c r="H1602" s="70">
        <v>128.04286860741178</v>
      </c>
      <c r="I1602" s="70">
        <v>46.896685927637073</v>
      </c>
      <c r="J1602" s="69">
        <v>127367.35999999997</v>
      </c>
      <c r="K1602" s="69">
        <v>126278.39</v>
      </c>
      <c r="L1602" s="69">
        <v>131280.07</v>
      </c>
      <c r="M1602" s="69">
        <v>137271.31999999998</v>
      </c>
      <c r="N1602" s="69">
        <v>220661.05</v>
      </c>
      <c r="O1602" s="69">
        <v>306025.60000000003</v>
      </c>
      <c r="P1602" s="69">
        <v>125814.60999999997</v>
      </c>
      <c r="Q1602" s="69">
        <v>113085.4</v>
      </c>
      <c r="R1602" s="69">
        <v>334769.20999999996</v>
      </c>
      <c r="S1602" s="69">
        <v>142848.33999999997</v>
      </c>
      <c r="T1602" s="69">
        <v>160937.58999999997</v>
      </c>
      <c r="U1602" s="69">
        <v>172033.41999999998</v>
      </c>
      <c r="V1602" s="69">
        <v>104502.43</v>
      </c>
      <c r="W1602" s="70">
        <v>90.439321108067588</v>
      </c>
      <c r="X1602" s="70">
        <v>94.186302463849017</v>
      </c>
      <c r="Y1602" s="70">
        <v>107.38338933304303</v>
      </c>
      <c r="Z1602" s="71">
        <v>87.170219124277608</v>
      </c>
      <c r="AA1602" s="71">
        <v>121.68607614498931</v>
      </c>
      <c r="AB1602" s="71">
        <v>140.84810871702805</v>
      </c>
      <c r="AC1602" s="71">
        <v>87.593214500270832</v>
      </c>
      <c r="AD1602" s="71">
        <v>133.42340280799908</v>
      </c>
      <c r="AE1602" s="71">
        <v>130.86603131411005</v>
      </c>
      <c r="AF1602" s="71">
        <v>143.80957035875645</v>
      </c>
      <c r="AG1602" s="71">
        <v>134.79877447032453</v>
      </c>
      <c r="AH1602" s="71">
        <v>143.85346066473761</v>
      </c>
      <c r="AI1602" s="71">
        <v>132.71975728063973</v>
      </c>
      <c r="AJ1602" s="72">
        <v>0</v>
      </c>
      <c r="AK1602" s="72">
        <v>0</v>
      </c>
      <c r="AL1602" s="72">
        <v>0</v>
      </c>
      <c r="AM1602" s="72">
        <v>0</v>
      </c>
      <c r="AN1602" s="72">
        <v>0</v>
      </c>
      <c r="AO1602" s="72">
        <v>12.536449474165945</v>
      </c>
      <c r="AP1602" s="72">
        <v>-16.253077242173308</v>
      </c>
      <c r="AQ1602" s="72">
        <v>61.535825515356549</v>
      </c>
      <c r="AR1602" s="72">
        <v>165.57310242743287</v>
      </c>
      <c r="AS1602" s="71">
        <v>-24.985599535866321</v>
      </c>
      <c r="AT1602" s="71">
        <v>72.086341289514138</v>
      </c>
      <c r="AU1602" s="71">
        <v>79.053536182395973</v>
      </c>
      <c r="AV1602" s="72">
        <v>76.352550420468731</v>
      </c>
      <c r="AW1602" s="73">
        <v>127367.35999999997</v>
      </c>
      <c r="AX1602" s="73">
        <v>126278.39</v>
      </c>
      <c r="AY1602" s="73">
        <v>131280.07</v>
      </c>
      <c r="AZ1602" s="73">
        <v>137271.31999999998</v>
      </c>
      <c r="BA1602" s="73">
        <v>220661.05</v>
      </c>
      <c r="BB1602" s="73">
        <v>37442.030000000028</v>
      </c>
      <c r="BC1602" s="73">
        <v>-24417.31000000007</v>
      </c>
      <c r="BD1602" s="73">
        <v>43079.009999999995</v>
      </c>
      <c r="BE1602" s="73">
        <v>208713.81999999995</v>
      </c>
      <c r="BF1602" s="73">
        <v>-47579.550000000017</v>
      </c>
      <c r="BG1602" s="73">
        <v>67416.169999999984</v>
      </c>
      <c r="BH1602" s="73">
        <v>75954.099999999991</v>
      </c>
      <c r="BI1602" s="73">
        <v>45244.750000000007</v>
      </c>
      <c r="BJ1602" s="71">
        <v>-7.7207884437635252</v>
      </c>
      <c r="BK1602" s="71">
        <v>-6.8973284355992295</v>
      </c>
      <c r="BL1602" s="71">
        <v>-7.5362827428619052</v>
      </c>
      <c r="BM1602" s="71">
        <v>-6.2737012765161637E-2</v>
      </c>
      <c r="BN1602" s="71">
        <v>-10.066710594354529</v>
      </c>
      <c r="BO1602" s="71">
        <v>-11.443445590063662</v>
      </c>
      <c r="BP1602" s="71">
        <v>15.461893773844718</v>
      </c>
      <c r="BQ1602" s="71">
        <v>12.987422934846785</v>
      </c>
      <c r="BR1602" s="72">
        <v>11.620624015843104</v>
      </c>
      <c r="BS1602" s="72">
        <v>8.2735983603959546</v>
      </c>
      <c r="BT1602" s="71">
        <v>12.219048673393306</v>
      </c>
      <c r="BU1602" s="71">
        <v>10.127636871932824</v>
      </c>
      <c r="BV1602" s="71">
        <v>9.3529496099794116</v>
      </c>
      <c r="BW1602" s="71">
        <v>9.9238662319706048</v>
      </c>
      <c r="BX1602" s="75">
        <v>2070</v>
      </c>
      <c r="BY1602" s="75">
        <v>1858</v>
      </c>
      <c r="BZ1602" s="75">
        <v>1769</v>
      </c>
      <c r="CA1602" s="75">
        <v>2058</v>
      </c>
      <c r="CB1602" s="75">
        <v>3207</v>
      </c>
      <c r="CC1602" s="75">
        <v>4812</v>
      </c>
      <c r="CD1602" s="75">
        <v>2406</v>
      </c>
      <c r="CE1602" s="75">
        <v>2269</v>
      </c>
      <c r="CF1602" s="75">
        <v>5128</v>
      </c>
      <c r="CG1602" s="75">
        <v>2807</v>
      </c>
      <c r="CH1602" s="75">
        <v>3090</v>
      </c>
      <c r="CI1602" s="75">
        <v>3275</v>
      </c>
      <c r="CJ1602" s="75">
        <v>1920</v>
      </c>
      <c r="CK1602" s="75">
        <v>20895</v>
      </c>
      <c r="CL1602" s="73">
        <v>858445.00000000023</v>
      </c>
      <c r="CM1602" s="73">
        <v>817305.26000000024</v>
      </c>
      <c r="CN1602" s="73">
        <v>750820.49999999988</v>
      </c>
      <c r="CO1602" s="73">
        <v>694260.5199999999</v>
      </c>
      <c r="CP1602" s="73">
        <v>667776.47</v>
      </c>
      <c r="CQ1602" s="73">
        <v>525573.59</v>
      </c>
      <c r="CR1602" s="73">
        <v>544922.88</v>
      </c>
      <c r="CS1602" s="73">
        <v>596764.07999999984</v>
      </c>
      <c r="CT1602" s="73">
        <v>525928.60999999987</v>
      </c>
      <c r="CU1602" s="73">
        <v>553727.72999999975</v>
      </c>
      <c r="CV1602" s="73">
        <v>562270.69999999995</v>
      </c>
      <c r="CW1602" s="73">
        <v>565422.24999999988</v>
      </c>
      <c r="CX1602" s="73">
        <v>540018.27</v>
      </c>
      <c r="CY1602" s="77"/>
      <c r="CZ1602" s="4">
        <v>5476</v>
      </c>
      <c r="DA1602" s="76" t="str">
        <f t="shared" si="54"/>
        <v>5476</v>
      </c>
      <c r="DB1602" s="71">
        <v>3.9005899400728157</v>
      </c>
      <c r="DC1602" s="71">
        <v>4.4798108401623296</v>
      </c>
      <c r="DD1602" s="71">
        <v>5.2958189775103304E-3</v>
      </c>
      <c r="DE1602" s="71">
        <v>0.17260110630440012</v>
      </c>
      <c r="DF1602" s="71">
        <v>0</v>
      </c>
      <c r="DG1602" s="71">
        <v>7.465251500144747E-2</v>
      </c>
      <c r="DH1602" s="71">
        <v>0</v>
      </c>
      <c r="DI1602" s="71">
        <v>0.20940800953710603</v>
      </c>
      <c r="DJ1602" s="71">
        <v>0</v>
      </c>
      <c r="DK1602" s="71">
        <v>0</v>
      </c>
      <c r="DL1602" s="71">
        <v>3.4056449587256149E-2</v>
      </c>
      <c r="DM1602" s="71">
        <v>0.31167401244761112</v>
      </c>
      <c r="DN1602" s="71">
        <v>0</v>
      </c>
      <c r="DO1602" s="71">
        <v>7.1828913023357699E-2</v>
      </c>
      <c r="DQ1602" s="72"/>
      <c r="DR1602" s="72"/>
      <c r="DS1602" s="72"/>
      <c r="DT1602" s="72"/>
      <c r="DU1602" s="72"/>
      <c r="DV1602" s="71"/>
      <c r="DW1602" s="71"/>
      <c r="DX1602" s="71"/>
      <c r="DY1602" s="71"/>
      <c r="DZ1602" s="71"/>
      <c r="EA1602" s="71"/>
      <c r="EB1602" s="71"/>
      <c r="EC1602" s="71"/>
      <c r="ED1602" s="71"/>
    </row>
    <row r="1603" spans="1:134">
      <c r="A1603" s="4">
        <v>5471</v>
      </c>
      <c r="B1603" s="46" t="s">
        <v>11878</v>
      </c>
      <c r="C1603" s="65" t="str">
        <f t="shared" si="53"/>
        <v>5471</v>
      </c>
      <c r="D1603" s="69">
        <v>195862.56999999995</v>
      </c>
      <c r="E1603" s="68">
        <v>2293402.9799999991</v>
      </c>
      <c r="F1603" s="68">
        <v>63706.169999999955</v>
      </c>
      <c r="G1603" s="69">
        <v>527884.7799999991</v>
      </c>
      <c r="H1603" s="70">
        <v>108.97279046991331</v>
      </c>
      <c r="I1603" s="70">
        <v>29.899707632580565</v>
      </c>
      <c r="J1603" s="69">
        <v>274551.62999999995</v>
      </c>
      <c r="K1603" s="69">
        <v>227003.19999999998</v>
      </c>
      <c r="L1603" s="69">
        <v>224455.01999999996</v>
      </c>
      <c r="M1603" s="69">
        <v>301807.93999999994</v>
      </c>
      <c r="N1603" s="69">
        <v>447457.57</v>
      </c>
      <c r="O1603" s="69">
        <v>425490.27</v>
      </c>
      <c r="P1603" s="69">
        <v>266425.38999999996</v>
      </c>
      <c r="Q1603" s="69">
        <v>283568.53999999992</v>
      </c>
      <c r="R1603" s="69">
        <v>468502.77999999991</v>
      </c>
      <c r="S1603" s="69">
        <v>331106.0799999999</v>
      </c>
      <c r="T1603" s="69">
        <v>403368.03000000009</v>
      </c>
      <c r="U1603" s="69">
        <v>344569.59</v>
      </c>
      <c r="V1603" s="69">
        <v>195862.56999999995</v>
      </c>
      <c r="W1603" s="70">
        <v>84.189411860277545</v>
      </c>
      <c r="X1603" s="70">
        <v>73.416172149686957</v>
      </c>
      <c r="Y1603" s="70">
        <v>84.327039552332863</v>
      </c>
      <c r="Z1603" s="71">
        <v>96.354929837242736</v>
      </c>
      <c r="AA1603" s="71">
        <v>129.82416001628067</v>
      </c>
      <c r="AB1603" s="71">
        <v>124.97760521929695</v>
      </c>
      <c r="AC1603" s="71">
        <v>77.166182933811484</v>
      </c>
      <c r="AD1603" s="71">
        <v>89.994337883949939</v>
      </c>
      <c r="AE1603" s="71">
        <v>116.69646992134699</v>
      </c>
      <c r="AF1603" s="71">
        <v>119.62528384063882</v>
      </c>
      <c r="AG1603" s="71">
        <v>139.72942601804138</v>
      </c>
      <c r="AH1603" s="71">
        <v>109.46722428842104</v>
      </c>
      <c r="AI1603" s="71">
        <v>120.52926063253386</v>
      </c>
      <c r="AJ1603" s="72">
        <v>0</v>
      </c>
      <c r="AK1603" s="72">
        <v>0</v>
      </c>
      <c r="AL1603" s="72">
        <v>0</v>
      </c>
      <c r="AM1603" s="72">
        <v>0</v>
      </c>
      <c r="AN1603" s="72">
        <v>0</v>
      </c>
      <c r="AO1603" s="72">
        <v>0.48267976691640513</v>
      </c>
      <c r="AP1603" s="72">
        <v>-24.128478341442573</v>
      </c>
      <c r="AQ1603" s="72">
        <v>15.720132701154888</v>
      </c>
      <c r="AR1603" s="72">
        <v>94.507845137799748</v>
      </c>
      <c r="AS1603" s="71">
        <v>6.7684642768661707</v>
      </c>
      <c r="AT1603" s="71">
        <v>75.163164565982427</v>
      </c>
      <c r="AU1603" s="71">
        <v>34.65085675553847</v>
      </c>
      <c r="AV1603" s="72">
        <v>48.20513421975776</v>
      </c>
      <c r="AW1603" s="73">
        <v>274551.62999999995</v>
      </c>
      <c r="AX1603" s="73">
        <v>227003.19999999998</v>
      </c>
      <c r="AY1603" s="73">
        <v>224455.01999999996</v>
      </c>
      <c r="AZ1603" s="73">
        <v>301807.93999999994</v>
      </c>
      <c r="BA1603" s="73">
        <v>447457.57</v>
      </c>
      <c r="BB1603" s="73">
        <v>5266.3399999999674</v>
      </c>
      <c r="BC1603" s="73">
        <v>-84727.960000000137</v>
      </c>
      <c r="BD1603" s="73">
        <v>38521.689999999973</v>
      </c>
      <c r="BE1603" s="73">
        <v>227637.02999999994</v>
      </c>
      <c r="BF1603" s="73">
        <v>20990.089999999851</v>
      </c>
      <c r="BG1603" s="73">
        <v>173086.72000000003</v>
      </c>
      <c r="BH1603" s="73">
        <v>88671.040000000008</v>
      </c>
      <c r="BI1603" s="73">
        <v>63706.169999999955</v>
      </c>
      <c r="BJ1603" s="71">
        <v>4.180629076196694</v>
      </c>
      <c r="BK1603" s="71">
        <v>0.80551994651342129</v>
      </c>
      <c r="BL1603" s="71">
        <v>3.1545280966277129</v>
      </c>
      <c r="BM1603" s="71">
        <v>4.3739121829004217</v>
      </c>
      <c r="BN1603" s="71">
        <v>-6.3209129867689207</v>
      </c>
      <c r="BO1603" s="71">
        <v>4.0154319337176974</v>
      </c>
      <c r="BP1603" s="71">
        <v>12.635180160156164</v>
      </c>
      <c r="BQ1603" s="71">
        <v>10.684376266758221</v>
      </c>
      <c r="BR1603" s="72">
        <v>6.521666222258002</v>
      </c>
      <c r="BS1603" s="72">
        <v>8.0243272692665606</v>
      </c>
      <c r="BT1603" s="71">
        <v>11.861380901927138</v>
      </c>
      <c r="BU1603" s="71">
        <v>8.3913622097355134</v>
      </c>
      <c r="BV1603" s="71">
        <v>6.3719918193070288</v>
      </c>
      <c r="BW1603" s="71">
        <v>7.8399893541831709</v>
      </c>
      <c r="BX1603" s="75">
        <v>4836</v>
      </c>
      <c r="BY1603" s="75">
        <v>4178</v>
      </c>
      <c r="BZ1603" s="75">
        <v>4253</v>
      </c>
      <c r="CA1603" s="75">
        <v>5007</v>
      </c>
      <c r="CB1603" s="75">
        <v>7265</v>
      </c>
      <c r="CC1603" s="75">
        <v>8227</v>
      </c>
      <c r="CD1603" s="75">
        <v>5305</v>
      </c>
      <c r="CE1603" s="75">
        <v>5601</v>
      </c>
      <c r="CF1603" s="75">
        <v>9302</v>
      </c>
      <c r="CG1603" s="75">
        <v>6429</v>
      </c>
      <c r="CH1603" s="75">
        <v>7501</v>
      </c>
      <c r="CI1603" s="75">
        <v>7114</v>
      </c>
      <c r="CJ1603" s="75">
        <v>3807</v>
      </c>
      <c r="CK1603" s="75">
        <v>45059</v>
      </c>
      <c r="CL1603" s="73">
        <v>509334.34999999992</v>
      </c>
      <c r="CM1603" s="73">
        <v>497381.62</v>
      </c>
      <c r="CN1603" s="73">
        <v>566349.55000000005</v>
      </c>
      <c r="CO1603" s="73">
        <v>589529.21</v>
      </c>
      <c r="CP1603" s="73">
        <v>508998.32</v>
      </c>
      <c r="CQ1603" s="73">
        <v>451034.72000000009</v>
      </c>
      <c r="CR1603" s="73">
        <v>439146.07</v>
      </c>
      <c r="CS1603" s="73">
        <v>564674.46</v>
      </c>
      <c r="CT1603" s="73">
        <v>537276.02</v>
      </c>
      <c r="CU1603" s="73">
        <v>525046.40999999992</v>
      </c>
      <c r="CV1603" s="73">
        <v>546140.51</v>
      </c>
      <c r="CW1603" s="73">
        <v>544380.1</v>
      </c>
      <c r="CX1603" s="73">
        <v>577145.14999999991</v>
      </c>
      <c r="CY1603" s="77"/>
      <c r="CZ1603" s="4">
        <v>5471</v>
      </c>
      <c r="DA1603" s="76" t="str">
        <f t="shared" si="54"/>
        <v>5471</v>
      </c>
      <c r="DB1603" s="71">
        <v>3.9598684671366202</v>
      </c>
      <c r="DC1603" s="71">
        <v>4.0513585529927632</v>
      </c>
      <c r="DD1603" s="71">
        <v>0.19517665173321611</v>
      </c>
      <c r="DE1603" s="71">
        <v>0.64372189813336489</v>
      </c>
      <c r="DF1603" s="71">
        <v>0.68162877356965634</v>
      </c>
      <c r="DG1603" s="71">
        <v>0.36858259846581115</v>
      </c>
      <c r="DH1603" s="71">
        <v>0.5445427408924669</v>
      </c>
      <c r="DI1603" s="71">
        <v>0.47088878959052832</v>
      </c>
      <c r="DJ1603" s="71">
        <v>0.23812614824335809</v>
      </c>
      <c r="DK1603" s="71">
        <v>7.7819307044990514E-3</v>
      </c>
      <c r="DL1603" s="71">
        <v>0.32287072845551296</v>
      </c>
      <c r="DM1603" s="71">
        <v>1.2165711715290569E-2</v>
      </c>
      <c r="DN1603" s="72">
        <v>0</v>
      </c>
      <c r="DO1603" s="71">
        <v>0.22968496466100019</v>
      </c>
      <c r="DQ1603" s="72"/>
      <c r="DR1603" s="72"/>
      <c r="DS1603" s="72"/>
      <c r="DT1603" s="72"/>
      <c r="DU1603" s="72"/>
      <c r="DV1603" s="72"/>
      <c r="DW1603" s="71"/>
      <c r="DX1603" s="71"/>
      <c r="DY1603" s="71"/>
      <c r="DZ1603" s="71"/>
      <c r="EA1603" s="71"/>
      <c r="EB1603" s="71"/>
      <c r="EC1603" s="71"/>
      <c r="ED1603" s="71"/>
    </row>
    <row r="1604" spans="1:134">
      <c r="A1604" s="4">
        <v>5482</v>
      </c>
      <c r="B1604" s="46" t="s">
        <v>11885</v>
      </c>
      <c r="C1604" s="65" t="str">
        <f t="shared" si="53"/>
        <v>5482</v>
      </c>
      <c r="D1604" s="69">
        <v>197392.67</v>
      </c>
      <c r="E1604" s="68">
        <v>2174225.8200000003</v>
      </c>
      <c r="F1604" s="68">
        <v>59661.680000000022</v>
      </c>
      <c r="G1604" s="69">
        <v>263647.42000000086</v>
      </c>
      <c r="H1604" s="70">
        <v>96.185084292042049</v>
      </c>
      <c r="I1604" s="70">
        <v>13.799351023752848</v>
      </c>
      <c r="J1604" s="69">
        <v>241554.58</v>
      </c>
      <c r="K1604" s="69">
        <v>233149.27</v>
      </c>
      <c r="L1604" s="69">
        <v>258126.55</v>
      </c>
      <c r="M1604" s="69">
        <v>321977.87999999989</v>
      </c>
      <c r="N1604" s="69">
        <v>469709.55999999994</v>
      </c>
      <c r="O1604" s="69">
        <v>415345.50999999989</v>
      </c>
      <c r="P1604" s="69">
        <v>222791.14999999997</v>
      </c>
      <c r="Q1604" s="69">
        <v>211558.40999999995</v>
      </c>
      <c r="R1604" s="69">
        <v>537379.85</v>
      </c>
      <c r="S1604" s="69">
        <v>301599.72999999992</v>
      </c>
      <c r="T1604" s="69">
        <v>380097.23</v>
      </c>
      <c r="U1604" s="69">
        <v>323406.78000000003</v>
      </c>
      <c r="V1604" s="69">
        <v>197392.67</v>
      </c>
      <c r="W1604" s="70">
        <v>77.001126334096909</v>
      </c>
      <c r="X1604" s="70">
        <v>76.252630061687654</v>
      </c>
      <c r="Y1604" s="70">
        <v>94.134594948992429</v>
      </c>
      <c r="Z1604" s="71">
        <v>89.762856307575078</v>
      </c>
      <c r="AA1604" s="71">
        <v>115.3716628120862</v>
      </c>
      <c r="AB1604" s="71">
        <v>107.92828832836159</v>
      </c>
      <c r="AC1604" s="71">
        <v>66.838386542577467</v>
      </c>
      <c r="AD1604" s="71">
        <v>69.129497255024333</v>
      </c>
      <c r="AE1604" s="71">
        <v>105.20231567162321</v>
      </c>
      <c r="AF1604" s="71">
        <v>89.552575483750815</v>
      </c>
      <c r="AG1604" s="71">
        <v>116.70788824846873</v>
      </c>
      <c r="AH1604" s="71">
        <v>110.76479970106053</v>
      </c>
      <c r="AI1604" s="71">
        <v>126.65521055337076</v>
      </c>
      <c r="AJ1604" s="72">
        <v>0</v>
      </c>
      <c r="AK1604" s="72">
        <v>0</v>
      </c>
      <c r="AL1604" s="72">
        <v>0</v>
      </c>
      <c r="AM1604" s="72">
        <v>0</v>
      </c>
      <c r="AN1604" s="72">
        <v>0</v>
      </c>
      <c r="AO1604" s="72">
        <v>17.351175500799076</v>
      </c>
      <c r="AP1604" s="72">
        <v>-35.091702344826729</v>
      </c>
      <c r="AQ1604" s="72">
        <v>-12.661318308787417</v>
      </c>
      <c r="AR1604" s="72">
        <v>71.273263671307774</v>
      </c>
      <c r="AS1604" s="71">
        <v>-21.22713554184158</v>
      </c>
      <c r="AT1604" s="71">
        <v>46.539651601656161</v>
      </c>
      <c r="AU1604" s="71">
        <v>39.779257996889413</v>
      </c>
      <c r="AV1604" s="72">
        <v>43.317542406396711</v>
      </c>
      <c r="AW1604" s="73">
        <v>241554.58</v>
      </c>
      <c r="AX1604" s="73">
        <v>233149.27</v>
      </c>
      <c r="AY1604" s="73">
        <v>258126.55</v>
      </c>
      <c r="AZ1604" s="73">
        <v>321977.87999999989</v>
      </c>
      <c r="BA1604" s="73">
        <v>469709.55999999994</v>
      </c>
      <c r="BB1604" s="73">
        <v>64406.679999999935</v>
      </c>
      <c r="BC1604" s="73">
        <v>-120448.71000000008</v>
      </c>
      <c r="BD1604" s="73">
        <v>-30669.209999999963</v>
      </c>
      <c r="BE1604" s="73">
        <v>223624.02000000002</v>
      </c>
      <c r="BF1604" s="73">
        <v>-81272.890000000072</v>
      </c>
      <c r="BG1604" s="73">
        <v>120715.39999999994</v>
      </c>
      <c r="BH1604" s="73">
        <v>92037.130000000034</v>
      </c>
      <c r="BI1604" s="73">
        <v>59661.680000000022</v>
      </c>
      <c r="BJ1604" s="71">
        <v>12.353916393120121</v>
      </c>
      <c r="BK1604" s="71">
        <v>5.1519728916908889</v>
      </c>
      <c r="BL1604" s="71">
        <v>6.255659062807414</v>
      </c>
      <c r="BM1604" s="71">
        <v>8.4145411771591689</v>
      </c>
      <c r="BN1604" s="71">
        <v>0.46968411730440218</v>
      </c>
      <c r="BO1604" s="71">
        <v>2.434422984694268</v>
      </c>
      <c r="BP1604" s="71">
        <v>14.829452889487523</v>
      </c>
      <c r="BQ1604" s="71">
        <v>14.906630561131282</v>
      </c>
      <c r="BR1604" s="72">
        <v>2.4097723993976179</v>
      </c>
      <c r="BS1604" s="72">
        <v>9.6850466926941294</v>
      </c>
      <c r="BT1604" s="71">
        <v>11.278930473243895</v>
      </c>
      <c r="BU1604" s="71">
        <v>11.394254471108336</v>
      </c>
      <c r="BV1604" s="71">
        <v>8.8069925459211849</v>
      </c>
      <c r="BW1604" s="71">
        <v>8.1602199088480898</v>
      </c>
      <c r="BX1604" s="75">
        <v>6473</v>
      </c>
      <c r="BY1604" s="75">
        <v>5953</v>
      </c>
      <c r="BZ1604" s="75">
        <v>6065</v>
      </c>
      <c r="CA1604" s="75">
        <v>6704</v>
      </c>
      <c r="CB1604" s="75">
        <v>9355</v>
      </c>
      <c r="CC1604" s="75">
        <v>9977</v>
      </c>
      <c r="CD1604" s="75">
        <v>5259</v>
      </c>
      <c r="CE1604" s="75">
        <v>5499</v>
      </c>
      <c r="CF1604" s="75">
        <v>11489</v>
      </c>
      <c r="CG1604" s="75">
        <v>6993</v>
      </c>
      <c r="CH1604" s="75">
        <v>7902</v>
      </c>
      <c r="CI1604" s="75">
        <v>7681</v>
      </c>
      <c r="CJ1604" s="75">
        <v>4130</v>
      </c>
      <c r="CK1604" s="75">
        <v>48953</v>
      </c>
      <c r="CL1604" s="73">
        <v>495009.14999999991</v>
      </c>
      <c r="CM1604" s="73">
        <v>503198.07999999996</v>
      </c>
      <c r="CN1604" s="73">
        <v>502745.81999999989</v>
      </c>
      <c r="CO1604" s="73">
        <v>572955.47000000009</v>
      </c>
      <c r="CP1604" s="73">
        <v>525241.84999999986</v>
      </c>
      <c r="CQ1604" s="73">
        <v>405197.8</v>
      </c>
      <c r="CR1604" s="73">
        <v>434090.75999999995</v>
      </c>
      <c r="CS1604" s="73">
        <v>522134.88999999996</v>
      </c>
      <c r="CT1604" s="73">
        <v>455958.24999999988</v>
      </c>
      <c r="CU1604" s="73">
        <v>440080.65999999986</v>
      </c>
      <c r="CV1604" s="73">
        <v>512037.03000000009</v>
      </c>
      <c r="CW1604" s="73">
        <v>519830.69000000006</v>
      </c>
      <c r="CX1604" s="73">
        <v>498208.54999999993</v>
      </c>
      <c r="CY1604" s="77"/>
      <c r="CZ1604" s="4">
        <v>5482</v>
      </c>
      <c r="DA1604" s="76" t="str">
        <f t="shared" si="54"/>
        <v>5482</v>
      </c>
      <c r="DB1604" s="71">
        <v>5.9933109739419486</v>
      </c>
      <c r="DC1604" s="71">
        <v>8.81133237545715</v>
      </c>
      <c r="DD1604" s="71">
        <v>0.94726379362894408</v>
      </c>
      <c r="DE1604" s="71">
        <v>1.0589619278747771</v>
      </c>
      <c r="DF1604" s="71">
        <v>0.10540096644624677</v>
      </c>
      <c r="DG1604" s="71">
        <v>1.0616046699446593</v>
      </c>
      <c r="DH1604" s="71">
        <v>0.42971439753014112</v>
      </c>
      <c r="DI1604" s="71">
        <v>0.58652557802027017</v>
      </c>
      <c r="DJ1604" s="71">
        <v>0.31717374758301892</v>
      </c>
      <c r="DK1604" s="71">
        <v>1.7259347753407102E-2</v>
      </c>
      <c r="DL1604" s="71">
        <v>6.636851325683614E-2</v>
      </c>
      <c r="DM1604" s="71">
        <v>0.25158039813375349</v>
      </c>
      <c r="DN1604" s="71">
        <v>0.10001377240473354</v>
      </c>
      <c r="DO1604" s="71">
        <v>0.24014411479765216</v>
      </c>
      <c r="DQ1604" s="72"/>
      <c r="DR1604" s="72"/>
      <c r="DS1604" s="72"/>
      <c r="DT1604" s="72"/>
      <c r="DU1604" s="72"/>
      <c r="DV1604" s="72"/>
      <c r="DW1604" s="71"/>
      <c r="DX1604" s="71"/>
      <c r="DY1604" s="71"/>
      <c r="DZ1604" s="71"/>
      <c r="EA1604" s="71"/>
      <c r="EB1604" s="71"/>
      <c r="EC1604" s="71"/>
      <c r="ED1604" s="71"/>
    </row>
    <row r="1605" spans="1:134">
      <c r="A1605" s="4">
        <v>1593</v>
      </c>
      <c r="B1605" s="46" t="s">
        <v>11892</v>
      </c>
      <c r="C1605" s="65" t="str">
        <f t="shared" si="53"/>
        <v>1593</v>
      </c>
      <c r="D1605" s="69">
        <v>312411.25</v>
      </c>
      <c r="E1605" s="68">
        <v>3788297.85</v>
      </c>
      <c r="F1605" s="68">
        <v>26920.989999999991</v>
      </c>
      <c r="G1605" s="69">
        <v>299004.09000000032</v>
      </c>
      <c r="H1605" s="70">
        <v>88.304231551223978</v>
      </c>
      <c r="I1605" s="70">
        <v>8.56918650495051</v>
      </c>
      <c r="J1605" s="69">
        <v>500652.56000000006</v>
      </c>
      <c r="K1605" s="69">
        <v>514581.4499999999</v>
      </c>
      <c r="L1605" s="69">
        <v>469342.62999999995</v>
      </c>
      <c r="M1605" s="69">
        <v>508258.28999999986</v>
      </c>
      <c r="N1605" s="69">
        <v>771535.49</v>
      </c>
      <c r="O1605" s="69">
        <v>873382.42000000016</v>
      </c>
      <c r="P1605" s="69">
        <v>446059.16</v>
      </c>
      <c r="Q1605" s="69">
        <v>485544.63999999996</v>
      </c>
      <c r="R1605" s="69">
        <v>765041.73000000021</v>
      </c>
      <c r="S1605" s="69">
        <v>531906.5399999998</v>
      </c>
      <c r="T1605" s="69">
        <v>705990.67000000027</v>
      </c>
      <c r="U1605" s="69">
        <v>541343.8600000001</v>
      </c>
      <c r="V1605" s="69">
        <v>312411.25</v>
      </c>
      <c r="W1605" s="70">
        <v>89.13231376232082</v>
      </c>
      <c r="X1605" s="70">
        <v>79.305149588119335</v>
      </c>
      <c r="Y1605" s="70">
        <v>104.31198467200713</v>
      </c>
      <c r="Z1605" s="71">
        <v>79.906739814233489</v>
      </c>
      <c r="AA1605" s="71">
        <v>103.75837575839226</v>
      </c>
      <c r="AB1605" s="71">
        <v>119.09476967923803</v>
      </c>
      <c r="AC1605" s="71">
        <v>61.274914599455201</v>
      </c>
      <c r="AD1605" s="71">
        <v>78.48301022725812</v>
      </c>
      <c r="AE1605" s="71">
        <v>98.038139323157964</v>
      </c>
      <c r="AF1605" s="71">
        <v>110.17160473588659</v>
      </c>
      <c r="AG1605" s="71">
        <v>108.43706202406065</v>
      </c>
      <c r="AH1605" s="71">
        <v>77.317844337482711</v>
      </c>
      <c r="AI1605" s="71">
        <v>94.939614790185331</v>
      </c>
      <c r="AJ1605" s="72">
        <v>0</v>
      </c>
      <c r="AK1605" s="72">
        <v>0</v>
      </c>
      <c r="AL1605" s="72">
        <v>0</v>
      </c>
      <c r="AM1605" s="72">
        <v>0</v>
      </c>
      <c r="AN1605" s="72">
        <v>0</v>
      </c>
      <c r="AO1605" s="72">
        <v>60.799124030336785</v>
      </c>
      <c r="AP1605" s="72">
        <v>-35.134907025167749</v>
      </c>
      <c r="AQ1605" s="72">
        <v>2.5047904180871328</v>
      </c>
      <c r="AR1605" s="72">
        <v>39.267868881483949</v>
      </c>
      <c r="AS1605" s="71">
        <v>-0.4812148394436222</v>
      </c>
      <c r="AT1605" s="71">
        <v>35.465049891036557</v>
      </c>
      <c r="AU1605" s="71">
        <v>23.741102014386751</v>
      </c>
      <c r="AV1605" s="72">
        <v>9.4297402650444173</v>
      </c>
      <c r="AW1605" s="73">
        <v>500652.56000000006</v>
      </c>
      <c r="AX1605" s="73">
        <v>514581.4499999999</v>
      </c>
      <c r="AY1605" s="73">
        <v>469342.62999999995</v>
      </c>
      <c r="AZ1605" s="73">
        <v>508258.28999999986</v>
      </c>
      <c r="BA1605" s="73">
        <v>771535.49</v>
      </c>
      <c r="BB1605" s="73">
        <v>333411.18000000017</v>
      </c>
      <c r="BC1605" s="73">
        <v>-241612.96000000014</v>
      </c>
      <c r="BD1605" s="73">
        <v>11864.689999999944</v>
      </c>
      <c r="BE1605" s="73">
        <v>215710.62000000023</v>
      </c>
      <c r="BF1605" s="73">
        <v>-2571.9900000001071</v>
      </c>
      <c r="BG1605" s="73">
        <v>184829.92000000027</v>
      </c>
      <c r="BH1605" s="73">
        <v>103862.82000000007</v>
      </c>
      <c r="BI1605" s="73">
        <v>26920.989999999991</v>
      </c>
      <c r="BJ1605" s="71">
        <v>11.500581350747893</v>
      </c>
      <c r="BK1605" s="71">
        <v>8.6925289970296458</v>
      </c>
      <c r="BL1605" s="71">
        <v>10.133698529762308</v>
      </c>
      <c r="BM1605" s="71">
        <v>14.144165560593898</v>
      </c>
      <c r="BN1605" s="71">
        <v>2.6754320669634035</v>
      </c>
      <c r="BO1605" s="71">
        <v>7.4486914437280909</v>
      </c>
      <c r="BP1605" s="71">
        <v>16.19652966891335</v>
      </c>
      <c r="BQ1605" s="71">
        <v>6.7902943566695129</v>
      </c>
      <c r="BR1605" s="72">
        <v>15.716759743549163</v>
      </c>
      <c r="BS1605" s="72">
        <v>15.333076866670922</v>
      </c>
      <c r="BT1605" s="71">
        <v>14.024759220709111</v>
      </c>
      <c r="BU1605" s="71">
        <v>14.108211597580052</v>
      </c>
      <c r="BV1605" s="71">
        <v>13.684304990493896</v>
      </c>
      <c r="BW1605" s="71">
        <v>12.537355500833799</v>
      </c>
      <c r="BX1605" s="75">
        <v>6067</v>
      </c>
      <c r="BY1605" s="75">
        <v>5923</v>
      </c>
      <c r="BZ1605" s="75">
        <v>6607</v>
      </c>
      <c r="CA1605" s="75">
        <v>6460</v>
      </c>
      <c r="CB1605" s="75">
        <v>8595</v>
      </c>
      <c r="CC1605" s="75">
        <v>10165</v>
      </c>
      <c r="CD1605" s="75">
        <v>6138</v>
      </c>
      <c r="CE1605" s="75">
        <v>6108</v>
      </c>
      <c r="CF1605" s="75">
        <v>11218</v>
      </c>
      <c r="CG1605" s="75">
        <v>7500</v>
      </c>
      <c r="CH1605" s="75">
        <v>8579</v>
      </c>
      <c r="CI1605" s="75">
        <v>7863</v>
      </c>
      <c r="CJ1605" s="75">
        <v>3963</v>
      </c>
      <c r="CK1605" s="75">
        <v>51369</v>
      </c>
      <c r="CL1605" s="73">
        <v>1077868.4300000002</v>
      </c>
      <c r="CM1605" s="73">
        <v>1040002.8599999998</v>
      </c>
      <c r="CN1605" s="73">
        <v>1013299.6800000004</v>
      </c>
      <c r="CO1605" s="73">
        <v>1062558.8800000006</v>
      </c>
      <c r="CP1605" s="73">
        <v>990566.2699999999</v>
      </c>
      <c r="CQ1605" s="73">
        <v>808902.49999999988</v>
      </c>
      <c r="CR1605" s="73">
        <v>845689.28</v>
      </c>
      <c r="CS1605" s="73">
        <v>812636.34</v>
      </c>
      <c r="CT1605" s="73">
        <v>778460.31999999983</v>
      </c>
      <c r="CU1605" s="73">
        <v>906324.12000000034</v>
      </c>
      <c r="CV1605" s="73">
        <v>802762.16000000015</v>
      </c>
      <c r="CW1605" s="73">
        <v>816908.59000000008</v>
      </c>
      <c r="CX1605" s="73">
        <v>953471.22</v>
      </c>
      <c r="CY1605" s="77"/>
      <c r="CZ1605" s="4">
        <v>1593</v>
      </c>
      <c r="DA1605" s="76" t="str">
        <f t="shared" si="54"/>
        <v>1593</v>
      </c>
      <c r="DB1605" s="71">
        <v>5.6527029205968642</v>
      </c>
      <c r="DC1605" s="71">
        <v>7.359450704732601</v>
      </c>
      <c r="DD1605" s="71">
        <v>1.0378526868382401</v>
      </c>
      <c r="DE1605" s="71">
        <v>1.331980654895256</v>
      </c>
      <c r="DF1605" s="71">
        <v>1.4913656601976089</v>
      </c>
      <c r="DG1605" s="71">
        <v>0.51626955303020594</v>
      </c>
      <c r="DH1605" s="71">
        <v>0.59378197427491131</v>
      </c>
      <c r="DI1605" s="71">
        <v>0.30956362785481406</v>
      </c>
      <c r="DJ1605" s="71">
        <v>1.2350084483367789</v>
      </c>
      <c r="DK1605" s="71">
        <v>0.55846585398600568</v>
      </c>
      <c r="DL1605" s="71">
        <v>0.36594237793156564</v>
      </c>
      <c r="DM1605" s="71">
        <v>1.0945002981462073</v>
      </c>
      <c r="DN1605" s="71">
        <v>0.10185522562393003</v>
      </c>
      <c r="DO1605" s="71">
        <v>0.67116223199142699</v>
      </c>
      <c r="DQ1605" s="72"/>
      <c r="DR1605" s="72"/>
      <c r="DS1605" s="72"/>
      <c r="DT1605" s="72"/>
      <c r="DU1605" s="72"/>
      <c r="DV1605" s="72"/>
      <c r="DW1605" s="71"/>
      <c r="DX1605" s="71"/>
      <c r="DY1605" s="71"/>
      <c r="DZ1605" s="71"/>
      <c r="EA1605" s="71"/>
      <c r="EB1605" s="71"/>
      <c r="EC1605" s="71"/>
      <c r="ED1605" s="71"/>
    </row>
    <row r="1606" spans="1:134">
      <c r="A1606" s="4">
        <v>5483</v>
      </c>
      <c r="B1606" s="46" t="s">
        <v>11897</v>
      </c>
      <c r="C1606" s="65" t="str">
        <f t="shared" si="53"/>
        <v>5483</v>
      </c>
      <c r="D1606" s="69">
        <v>137779.91999999995</v>
      </c>
      <c r="E1606" s="68">
        <v>1510642.32</v>
      </c>
      <c r="F1606" s="68">
        <v>61585.319999999963</v>
      </c>
      <c r="G1606" s="69">
        <v>227618.84000000055</v>
      </c>
      <c r="H1606" s="70">
        <v>98.436665713005908</v>
      </c>
      <c r="I1606" s="70">
        <v>17.74081640345355</v>
      </c>
      <c r="J1606" s="69">
        <v>142851.41</v>
      </c>
      <c r="K1606" s="69">
        <v>158913.11000000002</v>
      </c>
      <c r="L1606" s="69">
        <v>142886.12</v>
      </c>
      <c r="M1606" s="69">
        <v>180704.41000000003</v>
      </c>
      <c r="N1606" s="69">
        <v>300409.28999999998</v>
      </c>
      <c r="O1606" s="69">
        <v>352922.83999999997</v>
      </c>
      <c r="P1606" s="69">
        <v>173084.35999999993</v>
      </c>
      <c r="Q1606" s="69">
        <v>186400.05999999997</v>
      </c>
      <c r="R1606" s="69">
        <v>278494.67</v>
      </c>
      <c r="S1606" s="69">
        <v>230034.12999999995</v>
      </c>
      <c r="T1606" s="69">
        <v>262268.25999999995</v>
      </c>
      <c r="U1606" s="69">
        <v>242580.91999999998</v>
      </c>
      <c r="V1606" s="69">
        <v>137779.91999999995</v>
      </c>
      <c r="W1606" s="70">
        <v>67.878850111792303</v>
      </c>
      <c r="X1606" s="70">
        <v>80.29683487905379</v>
      </c>
      <c r="Y1606" s="70">
        <v>81.658504633018694</v>
      </c>
      <c r="Z1606" s="71">
        <v>85.240647296111931</v>
      </c>
      <c r="AA1606" s="71">
        <v>131.31493109984439</v>
      </c>
      <c r="AB1606" s="71">
        <v>138.85387755893416</v>
      </c>
      <c r="AC1606" s="71">
        <v>62.013622904672708</v>
      </c>
      <c r="AD1606" s="71">
        <v>96.971711253983273</v>
      </c>
      <c r="AE1606" s="71">
        <v>100.59958790874855</v>
      </c>
      <c r="AF1606" s="71">
        <v>106.72647652754218</v>
      </c>
      <c r="AG1606" s="71">
        <v>105.44643729316445</v>
      </c>
      <c r="AH1606" s="71">
        <v>102.64978336758979</v>
      </c>
      <c r="AI1606" s="71">
        <v>160.40691268740937</v>
      </c>
      <c r="AJ1606" s="72">
        <v>0</v>
      </c>
      <c r="AK1606" s="72">
        <v>0</v>
      </c>
      <c r="AL1606" s="72">
        <v>0</v>
      </c>
      <c r="AM1606" s="72">
        <v>0</v>
      </c>
      <c r="AN1606" s="72">
        <v>0</v>
      </c>
      <c r="AO1606" s="72">
        <v>64.696560043317632</v>
      </c>
      <c r="AP1606" s="72">
        <v>-36.758296135739876</v>
      </c>
      <c r="AQ1606" s="72">
        <v>17.00851996259496</v>
      </c>
      <c r="AR1606" s="72">
        <v>47.085778846251891</v>
      </c>
      <c r="AS1606" s="71">
        <v>-2.7874191776190882</v>
      </c>
      <c r="AT1606" s="71">
        <v>28.811883600081</v>
      </c>
      <c r="AU1606" s="71">
        <v>68.155568196328048</v>
      </c>
      <c r="AV1606" s="72">
        <v>80.826357773385467</v>
      </c>
      <c r="AW1606" s="73">
        <v>142851.41</v>
      </c>
      <c r="AX1606" s="73">
        <v>158913.11000000002</v>
      </c>
      <c r="AY1606" s="73">
        <v>142886.12</v>
      </c>
      <c r="AZ1606" s="73">
        <v>180704.41000000003</v>
      </c>
      <c r="BA1606" s="73">
        <v>300409.28999999998</v>
      </c>
      <c r="BB1606" s="73">
        <v>145688.82</v>
      </c>
      <c r="BC1606" s="73">
        <v>-100602.70000000007</v>
      </c>
      <c r="BD1606" s="73">
        <v>27095.369999999966</v>
      </c>
      <c r="BE1606" s="73">
        <v>89153</v>
      </c>
      <c r="BF1606" s="73">
        <v>-6595.8700000000536</v>
      </c>
      <c r="BG1606" s="73">
        <v>58662.619999999937</v>
      </c>
      <c r="BH1606" s="73">
        <v>98321.100000000035</v>
      </c>
      <c r="BI1606" s="73">
        <v>61585.319999999963</v>
      </c>
      <c r="BJ1606" s="71">
        <v>17.583110430107364</v>
      </c>
      <c r="BK1606" s="71">
        <v>9.4973447339906247</v>
      </c>
      <c r="BL1606" s="71">
        <v>5.4403978627040157</v>
      </c>
      <c r="BM1606" s="71">
        <v>7.1789371262518369</v>
      </c>
      <c r="BN1606" s="71">
        <v>0.79256026449101125</v>
      </c>
      <c r="BO1606" s="71">
        <v>15.13750896157082</v>
      </c>
      <c r="BP1606" s="71">
        <v>21.590277800215343</v>
      </c>
      <c r="BQ1606" s="71">
        <v>23.455877331616325</v>
      </c>
      <c r="BR1606" s="72">
        <v>16.184598476421332</v>
      </c>
      <c r="BS1606" s="72">
        <v>14.818480320685225</v>
      </c>
      <c r="BT1606" s="71">
        <v>16.255929082855054</v>
      </c>
      <c r="BU1606" s="71">
        <v>18.22234500270379</v>
      </c>
      <c r="BV1606" s="71">
        <v>17.569957833310706</v>
      </c>
      <c r="BW1606" s="71">
        <v>16.689400379602056</v>
      </c>
      <c r="BX1606" s="75">
        <v>2881</v>
      </c>
      <c r="BY1606" s="75">
        <v>2854</v>
      </c>
      <c r="BZ1606" s="75">
        <v>2570</v>
      </c>
      <c r="CA1606" s="75">
        <v>3076</v>
      </c>
      <c r="CB1606" s="75">
        <v>4627</v>
      </c>
      <c r="CC1606" s="75">
        <v>5953</v>
      </c>
      <c r="CD1606" s="75">
        <v>3280</v>
      </c>
      <c r="CE1606" s="75">
        <v>3490</v>
      </c>
      <c r="CF1606" s="75">
        <v>5084</v>
      </c>
      <c r="CG1606" s="75">
        <v>4362</v>
      </c>
      <c r="CH1606" s="75">
        <v>4794</v>
      </c>
      <c r="CI1606" s="75">
        <v>4487</v>
      </c>
      <c r="CJ1606" s="75">
        <v>2650</v>
      </c>
      <c r="CK1606" s="75">
        <v>28147</v>
      </c>
      <c r="CL1606" s="73">
        <v>659609.5</v>
      </c>
      <c r="CM1606" s="73">
        <v>581850.31999999995</v>
      </c>
      <c r="CN1606" s="73">
        <v>491319.64</v>
      </c>
      <c r="CO1606" s="73">
        <v>579030.43999999994</v>
      </c>
      <c r="CP1606" s="73">
        <v>646565.55999999994</v>
      </c>
      <c r="CQ1606" s="73">
        <v>578359.35000000009</v>
      </c>
      <c r="CR1606" s="73">
        <v>678400.60000000009</v>
      </c>
      <c r="CS1606" s="73">
        <v>834911.99000000011</v>
      </c>
      <c r="CT1606" s="73">
        <v>743550.64999999991</v>
      </c>
      <c r="CU1606" s="73">
        <v>648529.74999999988</v>
      </c>
      <c r="CV1606" s="73">
        <v>661283.92000000016</v>
      </c>
      <c r="CW1606" s="73">
        <v>628537.8600000001</v>
      </c>
      <c r="CX1606" s="73">
        <v>603334.32000000007</v>
      </c>
      <c r="CY1606" s="77"/>
      <c r="CZ1606" s="4">
        <v>5483</v>
      </c>
      <c r="DA1606" s="76" t="str">
        <f t="shared" si="54"/>
        <v>5483</v>
      </c>
      <c r="DB1606" s="71">
        <v>0.19677809916706784</v>
      </c>
      <c r="DC1606" s="71">
        <v>2.9098465673855647</v>
      </c>
      <c r="DD1606" s="71">
        <v>0.56926559553151468</v>
      </c>
      <c r="DE1606" s="71">
        <v>3.4456403183319925E-2</v>
      </c>
      <c r="DF1606" s="71">
        <v>0.86929219566227511</v>
      </c>
      <c r="DG1606" s="71">
        <v>0.33530738800763477</v>
      </c>
      <c r="DH1606" s="71">
        <v>0.49483586736357532</v>
      </c>
      <c r="DI1606" s="71">
        <v>0.72523501654023148</v>
      </c>
      <c r="DJ1606" s="71">
        <v>0.12544080899918961</v>
      </c>
      <c r="DK1606" s="71">
        <v>4.4134629650362883E-2</v>
      </c>
      <c r="DL1606" s="71">
        <v>0.23072915894530149</v>
      </c>
      <c r="DM1606" s="71">
        <v>8.7387478144993341E-2</v>
      </c>
      <c r="DN1606" s="71">
        <v>7.942291124789589E-3</v>
      </c>
      <c r="DO1606" s="71">
        <v>0.23070859754606232</v>
      </c>
      <c r="DQ1606" s="72"/>
      <c r="DR1606" s="72"/>
      <c r="DS1606" s="72"/>
      <c r="DT1606" s="72"/>
      <c r="DU1606" s="72"/>
      <c r="DV1606" s="72"/>
      <c r="DW1606" s="72"/>
      <c r="DX1606" s="71"/>
      <c r="DY1606" s="71"/>
      <c r="DZ1606" s="71"/>
      <c r="EA1606" s="71"/>
      <c r="EB1606" s="71"/>
      <c r="EC1606" s="71"/>
      <c r="ED1606" s="71"/>
    </row>
    <row r="1607" spans="1:134">
      <c r="A1607" s="4">
        <v>1600</v>
      </c>
      <c r="B1607" s="46" t="s">
        <v>11904</v>
      </c>
      <c r="C1607" s="65" t="str">
        <f t="shared" ref="C1607:C1627" si="55">LEFT(B1607,4)</f>
        <v>1600</v>
      </c>
      <c r="D1607" s="69">
        <v>148827.32999999999</v>
      </c>
      <c r="E1607" s="68">
        <v>1666063.39</v>
      </c>
      <c r="F1607" s="68">
        <v>27448.300000000003</v>
      </c>
      <c r="G1607" s="69">
        <v>248988.57000000053</v>
      </c>
      <c r="H1607" s="70">
        <v>100.57441592324841</v>
      </c>
      <c r="I1607" s="70">
        <v>17.570601529706153</v>
      </c>
      <c r="J1607" s="69">
        <v>231821.08</v>
      </c>
      <c r="K1607" s="69">
        <v>201061.36999999994</v>
      </c>
      <c r="L1607" s="69">
        <v>214925.88999999998</v>
      </c>
      <c r="M1607" s="69">
        <v>238009.54</v>
      </c>
      <c r="N1607" s="69">
        <v>284361.31</v>
      </c>
      <c r="O1607" s="69">
        <v>339981.13999999996</v>
      </c>
      <c r="P1607" s="69">
        <v>220087.47999999995</v>
      </c>
      <c r="Q1607" s="69">
        <v>181727.99000000002</v>
      </c>
      <c r="R1607" s="69">
        <v>314086.81999999995</v>
      </c>
      <c r="S1607" s="69">
        <v>280329.71999999991</v>
      </c>
      <c r="T1607" s="69">
        <v>275791.84000000003</v>
      </c>
      <c r="U1607" s="69">
        <v>245212.21</v>
      </c>
      <c r="V1607" s="69">
        <v>148827.32999999999</v>
      </c>
      <c r="W1607" s="70">
        <v>106.53662818556337</v>
      </c>
      <c r="X1607" s="70">
        <v>83.561659252770653</v>
      </c>
      <c r="Y1607" s="70">
        <v>99.923579525308398</v>
      </c>
      <c r="Z1607" s="71">
        <v>96.107800978397151</v>
      </c>
      <c r="AA1607" s="71">
        <v>85.74074714805009</v>
      </c>
      <c r="AB1607" s="71">
        <v>113.99263981116189</v>
      </c>
      <c r="AC1607" s="71">
        <v>75.371990494219133</v>
      </c>
      <c r="AD1607" s="71">
        <v>80.858020719610906</v>
      </c>
      <c r="AE1607" s="71">
        <v>105.26467874821186</v>
      </c>
      <c r="AF1607" s="71">
        <v>122.88674252810006</v>
      </c>
      <c r="AG1607" s="71">
        <v>109.06448291018532</v>
      </c>
      <c r="AH1607" s="71">
        <v>112.48802483079778</v>
      </c>
      <c r="AI1607" s="71">
        <v>104.48559959290675</v>
      </c>
      <c r="AJ1607" s="72">
        <v>0</v>
      </c>
      <c r="AK1607" s="72">
        <v>0</v>
      </c>
      <c r="AL1607" s="72">
        <v>0</v>
      </c>
      <c r="AM1607" s="72">
        <v>0</v>
      </c>
      <c r="AN1607" s="72">
        <v>0</v>
      </c>
      <c r="AO1607" s="72">
        <v>156.74348883160505</v>
      </c>
      <c r="AP1607" s="72">
        <v>-24.577346955098946</v>
      </c>
      <c r="AQ1607" s="72">
        <v>-1.7894003796387059</v>
      </c>
      <c r="AR1607" s="72">
        <v>58.485861140880658</v>
      </c>
      <c r="AS1607" s="71">
        <v>15.052656147927458</v>
      </c>
      <c r="AT1607" s="71">
        <v>36.667328549901399</v>
      </c>
      <c r="AU1607" s="71">
        <v>39.945235741192306</v>
      </c>
      <c r="AV1607" s="72">
        <v>22.613708479957385</v>
      </c>
      <c r="AW1607" s="73">
        <v>231821.08</v>
      </c>
      <c r="AX1607" s="73">
        <v>201061.36999999994</v>
      </c>
      <c r="AY1607" s="73">
        <v>214925.88999999998</v>
      </c>
      <c r="AZ1607" s="73">
        <v>238009.54</v>
      </c>
      <c r="BA1607" s="73">
        <v>284361.31</v>
      </c>
      <c r="BB1607" s="73">
        <v>216345.69999999995</v>
      </c>
      <c r="BC1607" s="73">
        <v>-71718.060000000027</v>
      </c>
      <c r="BD1607" s="73">
        <v>-3311.0899999999965</v>
      </c>
      <c r="BE1607" s="73">
        <v>115907.10999999999</v>
      </c>
      <c r="BF1607" s="73">
        <v>36676.30999999991</v>
      </c>
      <c r="BG1607" s="73">
        <v>73993.910000000062</v>
      </c>
      <c r="BH1607" s="73">
        <v>69992.090000000026</v>
      </c>
      <c r="BI1607" s="73">
        <v>27448.300000000003</v>
      </c>
      <c r="BJ1607" s="71">
        <v>15.499663345903119</v>
      </c>
      <c r="BK1607" s="71">
        <v>12.440886069072981</v>
      </c>
      <c r="BL1607" s="71">
        <v>8.0241595853538303</v>
      </c>
      <c r="BM1607" s="71">
        <v>8.7550603848825634</v>
      </c>
      <c r="BN1607" s="71">
        <v>5.0594687459838283</v>
      </c>
      <c r="BO1607" s="71">
        <v>3.9076192319654881</v>
      </c>
      <c r="BP1607" s="71">
        <v>17.099287190895303</v>
      </c>
      <c r="BQ1607" s="71">
        <v>19.680114328069251</v>
      </c>
      <c r="BR1607" s="72">
        <v>17.804393721446054</v>
      </c>
      <c r="BS1607" s="72">
        <v>10.995164739147429</v>
      </c>
      <c r="BT1607" s="71">
        <v>18.196431452845964</v>
      </c>
      <c r="BU1607" s="71">
        <v>17.697548273063958</v>
      </c>
      <c r="BV1607" s="71">
        <v>17.122705663702483</v>
      </c>
      <c r="BW1607" s="71">
        <v>15.488517563154264</v>
      </c>
      <c r="BX1607" s="75">
        <v>3712</v>
      </c>
      <c r="BY1607" s="75">
        <v>2936</v>
      </c>
      <c r="BZ1607" s="75">
        <v>3145</v>
      </c>
      <c r="CA1607" s="75">
        <v>3395</v>
      </c>
      <c r="CB1607" s="75">
        <v>4580</v>
      </c>
      <c r="CC1607" s="75">
        <v>5779</v>
      </c>
      <c r="CD1607" s="75">
        <v>3733</v>
      </c>
      <c r="CE1607" s="75">
        <v>3511</v>
      </c>
      <c r="CF1607" s="75">
        <v>6149</v>
      </c>
      <c r="CG1607" s="75">
        <v>4957</v>
      </c>
      <c r="CH1607" s="75">
        <v>5054</v>
      </c>
      <c r="CI1607" s="75">
        <v>4753</v>
      </c>
      <c r="CJ1607" s="75">
        <v>2700</v>
      </c>
      <c r="CK1607" s="75">
        <v>30857</v>
      </c>
      <c r="CL1607" s="73">
        <v>923846.53</v>
      </c>
      <c r="CM1607" s="73">
        <v>946387.61</v>
      </c>
      <c r="CN1607" s="73">
        <v>878744.90000000014</v>
      </c>
      <c r="CO1607" s="73">
        <v>832684.19000000006</v>
      </c>
      <c r="CP1607" s="73">
        <v>820819.5199999999</v>
      </c>
      <c r="CQ1607" s="73">
        <v>709410.39999999967</v>
      </c>
      <c r="CR1607" s="73">
        <v>677643.93999999983</v>
      </c>
      <c r="CS1607" s="73">
        <v>741078.9099999998</v>
      </c>
      <c r="CT1607" s="73">
        <v>710451.48999999987</v>
      </c>
      <c r="CU1607" s="73">
        <v>699465.70000000019</v>
      </c>
      <c r="CV1607" s="73">
        <v>727641.93</v>
      </c>
      <c r="CW1607" s="73">
        <v>717488.1100000001</v>
      </c>
      <c r="CX1607" s="73">
        <v>713000.15000000014</v>
      </c>
      <c r="CY1607" s="77"/>
      <c r="CZ1607" s="4">
        <v>1600</v>
      </c>
      <c r="DA1607" s="76" t="str">
        <f t="shared" ref="DA1607:DA1627" si="56">LEFT(B1607,4)</f>
        <v>1600</v>
      </c>
      <c r="DB1607" s="71">
        <v>1.337132722516329</v>
      </c>
      <c r="DC1607" s="71">
        <v>3.7911087875027714</v>
      </c>
      <c r="DD1607" s="71">
        <v>0.3367071370284781</v>
      </c>
      <c r="DE1607" s="71">
        <v>0.21759435858409085</v>
      </c>
      <c r="DF1607" s="71">
        <v>0.30708123221152922</v>
      </c>
      <c r="DG1607" s="71">
        <v>0.68038784683480613</v>
      </c>
      <c r="DH1607" s="71">
        <v>0.15966109097928535</v>
      </c>
      <c r="DI1607" s="71">
        <v>1.2801866344040775E-2</v>
      </c>
      <c r="DJ1607" s="71">
        <v>0.67614065482160557</v>
      </c>
      <c r="DK1607" s="71">
        <v>0.42902921388475146</v>
      </c>
      <c r="DL1607" s="71">
        <v>0.11364863058164727</v>
      </c>
      <c r="DM1607" s="71">
        <v>0.14278698213808549</v>
      </c>
      <c r="DN1607" s="71">
        <v>5.1605785569451668E-2</v>
      </c>
      <c r="DO1607" s="71">
        <v>0.26527577647693384</v>
      </c>
      <c r="DQ1607" s="72"/>
      <c r="DR1607" s="72"/>
      <c r="DS1607" s="72"/>
      <c r="DT1607" s="72"/>
      <c r="DU1607" s="72"/>
      <c r="DV1607" s="72"/>
      <c r="DW1607" s="72"/>
      <c r="DX1607" s="71"/>
      <c r="DY1607" s="71"/>
      <c r="DZ1607" s="71"/>
      <c r="EA1607" s="71"/>
      <c r="EB1607" s="71"/>
      <c r="EC1607" s="71"/>
      <c r="ED1607" s="71"/>
    </row>
    <row r="1608" spans="1:134">
      <c r="A1608" s="4">
        <v>1602</v>
      </c>
      <c r="B1608" s="46" t="s">
        <v>11911</v>
      </c>
      <c r="C1608" s="65" t="str">
        <f t="shared" si="55"/>
        <v>1602</v>
      </c>
      <c r="D1608" s="69">
        <v>163348.37999999995</v>
      </c>
      <c r="E1608" s="68">
        <v>1870722.2899999998</v>
      </c>
      <c r="F1608" s="68">
        <v>-5060.7600000000384</v>
      </c>
      <c r="G1608" s="69">
        <v>7124.1299999996554</v>
      </c>
      <c r="H1608" s="70">
        <v>82.998960179658624</v>
      </c>
      <c r="I1608" s="70">
        <v>0.38227822676104584</v>
      </c>
      <c r="J1608" s="69">
        <v>313515.73999999993</v>
      </c>
      <c r="K1608" s="69">
        <v>230831.62999999998</v>
      </c>
      <c r="L1608" s="69">
        <v>243638.02999999991</v>
      </c>
      <c r="M1608" s="69">
        <v>251635.71999999991</v>
      </c>
      <c r="N1608" s="69">
        <v>300742.23</v>
      </c>
      <c r="O1608" s="69">
        <v>405218.82999999996</v>
      </c>
      <c r="P1608" s="69">
        <v>255312.99</v>
      </c>
      <c r="Q1608" s="69">
        <v>223127.66999999993</v>
      </c>
      <c r="R1608" s="69">
        <v>442919.23000000004</v>
      </c>
      <c r="S1608" s="69">
        <v>254327.25999999992</v>
      </c>
      <c r="T1608" s="69">
        <v>269003.89999999997</v>
      </c>
      <c r="U1608" s="69">
        <v>262682.86</v>
      </c>
      <c r="V1608" s="69">
        <v>163348.37999999995</v>
      </c>
      <c r="W1608" s="70">
        <v>102.25768612539584</v>
      </c>
      <c r="X1608" s="70">
        <v>86.251526102794003</v>
      </c>
      <c r="Y1608" s="70">
        <v>93.38293605377352</v>
      </c>
      <c r="Z1608" s="71">
        <v>78.761139198909447</v>
      </c>
      <c r="AA1608" s="71">
        <v>86.653979946526434</v>
      </c>
      <c r="AB1608" s="71">
        <v>117.59929661475799</v>
      </c>
      <c r="AC1608" s="71">
        <v>73.591892512671393</v>
      </c>
      <c r="AD1608" s="71">
        <v>73.203326917785745</v>
      </c>
      <c r="AE1608" s="71">
        <v>89.384742228844686</v>
      </c>
      <c r="AF1608" s="71">
        <v>95.163403456841351</v>
      </c>
      <c r="AG1608" s="71">
        <v>85.583687173798822</v>
      </c>
      <c r="AH1608" s="71">
        <v>86.856510553013948</v>
      </c>
      <c r="AI1608" s="71">
        <v>73.365149556441608</v>
      </c>
      <c r="AJ1608" s="72">
        <v>0</v>
      </c>
      <c r="AK1608" s="72">
        <v>0</v>
      </c>
      <c r="AL1608" s="72">
        <v>0</v>
      </c>
      <c r="AM1608" s="72">
        <v>0</v>
      </c>
      <c r="AN1608" s="72">
        <v>0</v>
      </c>
      <c r="AO1608" s="72">
        <v>328.79659679151871</v>
      </c>
      <c r="AP1608" s="72">
        <v>-30.304240769808221</v>
      </c>
      <c r="AQ1608" s="72">
        <v>-3.9068581452223805</v>
      </c>
      <c r="AR1608" s="72">
        <v>57.808541763808229</v>
      </c>
      <c r="AS1608" s="71">
        <v>-25.855960656970012</v>
      </c>
      <c r="AT1608" s="71">
        <v>11.102199201042184</v>
      </c>
      <c r="AU1608" s="71">
        <v>13.786859796691564</v>
      </c>
      <c r="AV1608" s="72">
        <v>-3.0050388001506612</v>
      </c>
      <c r="AW1608" s="73">
        <v>313515.73999999993</v>
      </c>
      <c r="AX1608" s="73">
        <v>230831.62999999998</v>
      </c>
      <c r="AY1608" s="73">
        <v>243638.02999999991</v>
      </c>
      <c r="AZ1608" s="73">
        <v>251635.71999999991</v>
      </c>
      <c r="BA1608" s="73">
        <v>300742.23</v>
      </c>
      <c r="BB1608" s="73">
        <v>311122.28999999998</v>
      </c>
      <c r="BC1608" s="73">
        <v>-111012.01000000007</v>
      </c>
      <c r="BD1608" s="73">
        <v>-9071.7000000000407</v>
      </c>
      <c r="BE1608" s="73">
        <v>162250.50000000017</v>
      </c>
      <c r="BF1608" s="73">
        <v>-88690.550000000192</v>
      </c>
      <c r="BG1608" s="73">
        <v>26880.97000000003</v>
      </c>
      <c r="BH1608" s="73">
        <v>31827.679999999964</v>
      </c>
      <c r="BI1608" s="73">
        <v>-5060.7600000000384</v>
      </c>
      <c r="BJ1608" s="71">
        <v>14.58378771533333</v>
      </c>
      <c r="BK1608" s="71">
        <v>14.48016074605539</v>
      </c>
      <c r="BL1608" s="71">
        <v>12.316435505909896</v>
      </c>
      <c r="BM1608" s="71">
        <v>16.162435846602683</v>
      </c>
      <c r="BN1608" s="71">
        <v>5.0655989766216898</v>
      </c>
      <c r="BO1608" s="71">
        <v>2.6325162940269582</v>
      </c>
      <c r="BP1608" s="71">
        <v>21.534969863597837</v>
      </c>
      <c r="BQ1608" s="71">
        <v>19.173452481999327</v>
      </c>
      <c r="BR1608" s="72">
        <v>14.77102823170155</v>
      </c>
      <c r="BS1608" s="72">
        <v>14.651974675451214</v>
      </c>
      <c r="BT1608" s="71">
        <v>17.399042333077755</v>
      </c>
      <c r="BU1608" s="71">
        <v>17.315731196654028</v>
      </c>
      <c r="BV1608" s="71">
        <v>16.81614417250195</v>
      </c>
      <c r="BW1608" s="71">
        <v>15.651927808119375</v>
      </c>
      <c r="BX1608" s="75">
        <v>6274</v>
      </c>
      <c r="BY1608" s="75">
        <v>5719</v>
      </c>
      <c r="BZ1608" s="75">
        <v>5515</v>
      </c>
      <c r="CA1608" s="75">
        <v>5800</v>
      </c>
      <c r="CB1608" s="75">
        <v>6396</v>
      </c>
      <c r="CC1608" s="75">
        <v>7230</v>
      </c>
      <c r="CD1608" s="75">
        <v>5993</v>
      </c>
      <c r="CE1608" s="75">
        <v>5189</v>
      </c>
      <c r="CF1608" s="75">
        <v>7802</v>
      </c>
      <c r="CG1608" s="75">
        <v>5869</v>
      </c>
      <c r="CH1608" s="75">
        <v>6110</v>
      </c>
      <c r="CI1608" s="75">
        <v>5939</v>
      </c>
      <c r="CJ1608" s="75">
        <v>3721</v>
      </c>
      <c r="CK1608" s="75">
        <v>40623</v>
      </c>
      <c r="CL1608" s="73">
        <v>609403.47</v>
      </c>
      <c r="CM1608" s="73">
        <v>597403.4600000002</v>
      </c>
      <c r="CN1608" s="73">
        <v>604369.57000000018</v>
      </c>
      <c r="CO1608" s="73">
        <v>589986.6100000001</v>
      </c>
      <c r="CP1608" s="73">
        <v>681466.83000000007</v>
      </c>
      <c r="CQ1608" s="73">
        <v>537795.39000000013</v>
      </c>
      <c r="CR1608" s="73">
        <v>547882.58000000019</v>
      </c>
      <c r="CS1608" s="73">
        <v>694108.18000000017</v>
      </c>
      <c r="CT1608" s="73">
        <v>635073.18000000017</v>
      </c>
      <c r="CU1608" s="73">
        <v>603530.76</v>
      </c>
      <c r="CV1608" s="73">
        <v>610240.59000000008</v>
      </c>
      <c r="CW1608" s="73">
        <v>582850.25</v>
      </c>
      <c r="CX1608" s="73">
        <v>676294.92</v>
      </c>
      <c r="CY1608" s="77"/>
      <c r="CZ1608" s="4">
        <v>1602</v>
      </c>
      <c r="DA1608" s="76" t="str">
        <f t="shared" si="56"/>
        <v>1602</v>
      </c>
      <c r="DB1608" s="71">
        <v>1.3304824290922714</v>
      </c>
      <c r="DC1608" s="71">
        <v>0.61288236753156167</v>
      </c>
      <c r="DD1608" s="71">
        <v>0.34347642415060209</v>
      </c>
      <c r="DE1608" s="71">
        <v>0.36427390940561516</v>
      </c>
      <c r="DF1608" s="71">
        <v>1.0857043098794856</v>
      </c>
      <c r="DG1608" s="71">
        <v>0.67933607407419516</v>
      </c>
      <c r="DH1608" s="71">
        <v>0.69909386658508832</v>
      </c>
      <c r="DI1608" s="71">
        <v>0.24035411981983523</v>
      </c>
      <c r="DJ1608" s="71">
        <v>0.15860779251250687</v>
      </c>
      <c r="DK1608" s="71">
        <v>0.19131898157638247</v>
      </c>
      <c r="DL1608" s="71">
        <v>0.18609849438974924</v>
      </c>
      <c r="DM1608" s="71">
        <v>0.2074400368702124</v>
      </c>
      <c r="DN1608" s="71">
        <v>0.31397913556037194</v>
      </c>
      <c r="DO1608" s="71">
        <v>0.27079715731880671</v>
      </c>
      <c r="DQ1608" s="72"/>
      <c r="DR1608" s="72"/>
      <c r="DS1608" s="72"/>
      <c r="DT1608" s="72"/>
      <c r="DU1608" s="72"/>
      <c r="DV1608" s="72"/>
      <c r="DW1608" s="72"/>
      <c r="DX1608" s="71"/>
      <c r="DY1608" s="71"/>
      <c r="DZ1608" s="71"/>
      <c r="EA1608" s="71"/>
      <c r="EB1608" s="71"/>
      <c r="EC1608" s="71"/>
      <c r="ED1608" s="71"/>
    </row>
    <row r="1609" spans="1:134">
      <c r="A1609" s="4">
        <v>5410</v>
      </c>
      <c r="B1609" s="46" t="s">
        <v>11918</v>
      </c>
      <c r="C1609" s="65" t="str">
        <f t="shared" si="55"/>
        <v>5410</v>
      </c>
      <c r="D1609" s="69">
        <v>225573.94999999998</v>
      </c>
      <c r="E1609" s="68">
        <v>2703447.0999999992</v>
      </c>
      <c r="F1609" s="68">
        <v>68858.770000000019</v>
      </c>
      <c r="G1609" s="69">
        <v>853008.94999999879</v>
      </c>
      <c r="H1609" s="70">
        <v>122.11121484561791</v>
      </c>
      <c r="I1609" s="70">
        <v>46.097674218400584</v>
      </c>
      <c r="J1609" s="69">
        <v>286767.69999999995</v>
      </c>
      <c r="K1609" s="69">
        <v>277426.05</v>
      </c>
      <c r="L1609" s="69">
        <v>291068.93000000005</v>
      </c>
      <c r="M1609" s="69">
        <v>373339.48999999987</v>
      </c>
      <c r="N1609" s="69">
        <v>493494.42000000004</v>
      </c>
      <c r="O1609" s="69">
        <v>505456.6700000001</v>
      </c>
      <c r="P1609" s="69">
        <v>308393.2099999999</v>
      </c>
      <c r="Q1609" s="69">
        <v>316954.43999999994</v>
      </c>
      <c r="R1609" s="69">
        <v>580592.50999999989</v>
      </c>
      <c r="S1609" s="69">
        <v>374272.38000000006</v>
      </c>
      <c r="T1609" s="69">
        <v>434088.89999999997</v>
      </c>
      <c r="U1609" s="69">
        <v>463571.7099999999</v>
      </c>
      <c r="V1609" s="69">
        <v>225573.94999999998</v>
      </c>
      <c r="W1609" s="70">
        <v>100.56074188241737</v>
      </c>
      <c r="X1609" s="70">
        <v>99.351124388866666</v>
      </c>
      <c r="Y1609" s="70">
        <v>114.30237940713978</v>
      </c>
      <c r="Z1609" s="71">
        <v>107.55719261561329</v>
      </c>
      <c r="AA1609" s="71">
        <v>115.20530278145979</v>
      </c>
      <c r="AB1609" s="71">
        <v>111.40690950575063</v>
      </c>
      <c r="AC1609" s="71">
        <v>88.597264616440739</v>
      </c>
      <c r="AD1609" s="71">
        <v>121.44871562722356</v>
      </c>
      <c r="AE1609" s="71">
        <v>132.60716339296897</v>
      </c>
      <c r="AF1609" s="71">
        <v>118.80365068692025</v>
      </c>
      <c r="AG1609" s="71">
        <v>128.56407970692231</v>
      </c>
      <c r="AH1609" s="71">
        <v>137.73433736660877</v>
      </c>
      <c r="AI1609" s="71">
        <v>126.8816903825863</v>
      </c>
      <c r="AJ1609" s="72">
        <v>0</v>
      </c>
      <c r="AK1609" s="72">
        <v>0</v>
      </c>
      <c r="AL1609" s="72">
        <v>0</v>
      </c>
      <c r="AM1609" s="72">
        <v>0</v>
      </c>
      <c r="AN1609" s="72">
        <v>0</v>
      </c>
      <c r="AO1609" s="72">
        <v>165.11006183914151</v>
      </c>
      <c r="AP1609" s="72">
        <v>-10.455055418478432</v>
      </c>
      <c r="AQ1609" s="72">
        <v>51.882890180457018</v>
      </c>
      <c r="AR1609" s="72">
        <v>154.08661314323945</v>
      </c>
      <c r="AS1609" s="71">
        <v>2.0603532885002274</v>
      </c>
      <c r="AT1609" s="71">
        <v>60.325006044196769</v>
      </c>
      <c r="AU1609" s="71">
        <v>68.777162866976681</v>
      </c>
      <c r="AV1609" s="72">
        <v>43.938800312771264</v>
      </c>
      <c r="AW1609" s="73">
        <v>286767.69999999995</v>
      </c>
      <c r="AX1609" s="73">
        <v>277426.05</v>
      </c>
      <c r="AY1609" s="73">
        <v>291068.93000000005</v>
      </c>
      <c r="AZ1609" s="73">
        <v>373339.48999999987</v>
      </c>
      <c r="BA1609" s="73">
        <v>493494.42000000004</v>
      </c>
      <c r="BB1609" s="73">
        <v>315378.34000000008</v>
      </c>
      <c r="BC1609" s="73">
        <v>-36007.260000000068</v>
      </c>
      <c r="BD1609" s="73">
        <v>108270.99999999994</v>
      </c>
      <c r="BE1609" s="73">
        <v>352090.69999999995</v>
      </c>
      <c r="BF1609" s="73">
        <v>7555.660000000149</v>
      </c>
      <c r="BG1609" s="73">
        <v>163333.31999999995</v>
      </c>
      <c r="BH1609" s="73">
        <v>188906.76</v>
      </c>
      <c r="BI1609" s="73">
        <v>68858.770000000019</v>
      </c>
      <c r="BJ1609" s="71">
        <v>13.883051737213298</v>
      </c>
      <c r="BK1609" s="71">
        <v>6.2124223177499207</v>
      </c>
      <c r="BL1609" s="71">
        <v>6.8010973191170745</v>
      </c>
      <c r="BM1609" s="71">
        <v>7.7747858420411813</v>
      </c>
      <c r="BN1609" s="71">
        <v>1.4326616755233426</v>
      </c>
      <c r="BO1609" s="71">
        <v>7.8624572007086648</v>
      </c>
      <c r="BP1609" s="71">
        <v>15.587070221053665</v>
      </c>
      <c r="BQ1609" s="71">
        <v>14.065229763978268</v>
      </c>
      <c r="BR1609" s="72">
        <v>5.5975105660515352</v>
      </c>
      <c r="BS1609" s="72">
        <v>9.3973944915007976</v>
      </c>
      <c r="BT1609" s="71">
        <v>12.379293746974357</v>
      </c>
      <c r="BU1609" s="71">
        <v>10.864832349625347</v>
      </c>
      <c r="BV1609" s="71">
        <v>9.9863279810248109</v>
      </c>
      <c r="BW1609" s="71">
        <v>9.3282753806773169</v>
      </c>
      <c r="BX1609" s="75">
        <v>6854</v>
      </c>
      <c r="BY1609" s="75">
        <v>6666</v>
      </c>
      <c r="BZ1609" s="75">
        <v>6620</v>
      </c>
      <c r="CA1609" s="75">
        <v>8068</v>
      </c>
      <c r="CB1609" s="75">
        <v>10247</v>
      </c>
      <c r="CC1609" s="75">
        <v>11180</v>
      </c>
      <c r="CD1609" s="75">
        <v>6978</v>
      </c>
      <c r="CE1609" s="75">
        <v>7569</v>
      </c>
      <c r="CF1609" s="75">
        <v>13086</v>
      </c>
      <c r="CG1609" s="75">
        <v>8519</v>
      </c>
      <c r="CH1609" s="75">
        <v>9767</v>
      </c>
      <c r="CI1609" s="75">
        <v>10033</v>
      </c>
      <c r="CJ1609" s="75">
        <v>5633</v>
      </c>
      <c r="CK1609" s="75">
        <v>61585</v>
      </c>
      <c r="CL1609" s="73">
        <v>460804.85000000003</v>
      </c>
      <c r="CM1609" s="73">
        <v>454209.91000000003</v>
      </c>
      <c r="CN1609" s="73">
        <v>543566.05000000016</v>
      </c>
      <c r="CO1609" s="73">
        <v>558155.84000000008</v>
      </c>
      <c r="CP1609" s="73">
        <v>626247.98</v>
      </c>
      <c r="CQ1609" s="73">
        <v>432266.50999999995</v>
      </c>
      <c r="CR1609" s="73">
        <v>630395.92000000004</v>
      </c>
      <c r="CS1609" s="73">
        <v>592614.14000000013</v>
      </c>
      <c r="CT1609" s="73">
        <v>560412.49999999988</v>
      </c>
      <c r="CU1609" s="73">
        <v>564562.30999999982</v>
      </c>
      <c r="CV1609" s="73">
        <v>575718.28</v>
      </c>
      <c r="CW1609" s="73">
        <v>620647.56999999995</v>
      </c>
      <c r="CX1609" s="73">
        <v>665206.34</v>
      </c>
      <c r="CY1609" s="77"/>
      <c r="CZ1609" s="4">
        <v>5410</v>
      </c>
      <c r="DA1609" s="76" t="str">
        <f t="shared" si="56"/>
        <v>5410</v>
      </c>
      <c r="DB1609" s="71">
        <v>5.6645003590007494</v>
      </c>
      <c r="DC1609" s="71">
        <v>6.1785951745286614</v>
      </c>
      <c r="DD1609" s="71">
        <v>0.47370719442629827</v>
      </c>
      <c r="DE1609" s="71">
        <v>0.27636607897073778</v>
      </c>
      <c r="DF1609" s="71">
        <v>0.14295444631257226</v>
      </c>
      <c r="DG1609" s="71">
        <v>0.13039211179275692</v>
      </c>
      <c r="DH1609" s="71">
        <v>2.4523195598376984E-2</v>
      </c>
      <c r="DI1609" s="71">
        <v>0.21283129275714119</v>
      </c>
      <c r="DJ1609" s="71">
        <v>0.62448758000825844</v>
      </c>
      <c r="DK1609" s="71">
        <v>0.14211304088326701</v>
      </c>
      <c r="DL1609" s="71">
        <v>0.10046201279280528</v>
      </c>
      <c r="DM1609" s="71">
        <v>9.8876976547169954E-2</v>
      </c>
      <c r="DN1609" s="71">
        <v>0.19045556397219696</v>
      </c>
      <c r="DO1609" s="71">
        <v>0.23043915139164353</v>
      </c>
      <c r="DQ1609" s="72"/>
      <c r="DR1609" s="72"/>
      <c r="DS1609" s="72"/>
      <c r="DT1609" s="72"/>
      <c r="DU1609" s="72"/>
      <c r="DV1609" s="72"/>
      <c r="DW1609" s="72"/>
      <c r="DX1609" s="72"/>
      <c r="DY1609" s="71"/>
      <c r="DZ1609" s="71"/>
      <c r="EA1609" s="71"/>
      <c r="EB1609" s="71"/>
      <c r="EC1609" s="71"/>
      <c r="ED1609" s="71"/>
    </row>
    <row r="1610" spans="1:134">
      <c r="A1610" s="4">
        <v>5477</v>
      </c>
      <c r="B1610" s="46" t="s">
        <v>11925</v>
      </c>
      <c r="C1610" s="65" t="str">
        <f t="shared" si="55"/>
        <v>5477</v>
      </c>
      <c r="D1610" s="69">
        <v>123332.98999999999</v>
      </c>
      <c r="E1610" s="68">
        <v>1456517.77</v>
      </c>
      <c r="F1610" s="68">
        <v>13640.830000000002</v>
      </c>
      <c r="G1610" s="69">
        <v>227586.63000000012</v>
      </c>
      <c r="H1610" s="70">
        <v>101.76073284585256</v>
      </c>
      <c r="I1610" s="70">
        <v>18.519070970892649</v>
      </c>
      <c r="J1610" s="69">
        <v>204004.91999999995</v>
      </c>
      <c r="K1610" s="69">
        <v>161885.93999999997</v>
      </c>
      <c r="L1610" s="69">
        <v>166592.42000000001</v>
      </c>
      <c r="M1610" s="69">
        <v>166574.81</v>
      </c>
      <c r="N1610" s="69">
        <v>279413.09999999998</v>
      </c>
      <c r="O1610" s="69">
        <v>279269.44</v>
      </c>
      <c r="P1610" s="69">
        <v>149781.20000000004</v>
      </c>
      <c r="Q1610" s="69">
        <v>166576.72</v>
      </c>
      <c r="R1610" s="69">
        <v>350082.80999999994</v>
      </c>
      <c r="S1610" s="69">
        <v>204035.37999999995</v>
      </c>
      <c r="T1610" s="69">
        <v>242134.64999999997</v>
      </c>
      <c r="U1610" s="69">
        <v>220574.02</v>
      </c>
      <c r="V1610" s="69">
        <v>123332.98999999999</v>
      </c>
      <c r="W1610" s="70">
        <v>101.73450149650833</v>
      </c>
      <c r="X1610" s="70">
        <v>86.922735723669888</v>
      </c>
      <c r="Y1610" s="70">
        <v>94.137648546333907</v>
      </c>
      <c r="Z1610" s="71">
        <v>77.935898351129481</v>
      </c>
      <c r="AA1610" s="71">
        <v>115.22999484359634</v>
      </c>
      <c r="AB1610" s="71">
        <v>100.8967949987692</v>
      </c>
      <c r="AC1610" s="71">
        <v>55.856796433878309</v>
      </c>
      <c r="AD1610" s="71">
        <v>98.365112244078105</v>
      </c>
      <c r="AE1610" s="71">
        <v>119.61066998425079</v>
      </c>
      <c r="AF1610" s="71">
        <v>119.60646962549426</v>
      </c>
      <c r="AG1610" s="71">
        <v>115.23594374069678</v>
      </c>
      <c r="AH1610" s="71">
        <v>115.41123055074706</v>
      </c>
      <c r="AI1610" s="71">
        <v>95.382469713300523</v>
      </c>
      <c r="AJ1610" s="72">
        <v>0</v>
      </c>
      <c r="AK1610" s="72">
        <v>0</v>
      </c>
      <c r="AL1610" s="72">
        <v>0</v>
      </c>
      <c r="AM1610" s="72">
        <v>0</v>
      </c>
      <c r="AN1610" s="72">
        <v>0</v>
      </c>
      <c r="AO1610" s="72">
        <v>237.10576610508016</v>
      </c>
      <c r="AP1610" s="72">
        <v>-44.636511931552945</v>
      </c>
      <c r="AQ1610" s="72">
        <v>20.53983341758796</v>
      </c>
      <c r="AR1610" s="72">
        <v>122.64835446137408</v>
      </c>
      <c r="AS1610" s="71">
        <v>-9.7125143129526474</v>
      </c>
      <c r="AT1610" s="71">
        <v>41.530382066826441</v>
      </c>
      <c r="AU1610" s="71">
        <v>41.210562897925705</v>
      </c>
      <c r="AV1610" s="72">
        <v>12.435556014212867</v>
      </c>
      <c r="AW1610" s="73">
        <v>204004.91999999995</v>
      </c>
      <c r="AX1610" s="73">
        <v>161885.93999999997</v>
      </c>
      <c r="AY1610" s="73">
        <v>166592.42000000001</v>
      </c>
      <c r="AZ1610" s="73">
        <v>166574.81</v>
      </c>
      <c r="BA1610" s="73">
        <v>279413.09999999998</v>
      </c>
      <c r="BB1610" s="73">
        <v>208733.5</v>
      </c>
      <c r="BC1610" s="73">
        <v>-120760.27999999994</v>
      </c>
      <c r="BD1610" s="73">
        <v>28384.459999999992</v>
      </c>
      <c r="BE1610" s="73">
        <v>192847.05999999994</v>
      </c>
      <c r="BF1610" s="73">
        <v>-21948.740000000078</v>
      </c>
      <c r="BG1610" s="73">
        <v>71051.489999999962</v>
      </c>
      <c r="BH1610" s="73">
        <v>64371.81</v>
      </c>
      <c r="BI1610" s="73">
        <v>13640.830000000002</v>
      </c>
      <c r="BJ1610" s="71">
        <v>4.3939592362100761</v>
      </c>
      <c r="BK1610" s="71">
        <v>3.6548102297787581</v>
      </c>
      <c r="BL1610" s="71">
        <v>1.9631738760252997</v>
      </c>
      <c r="BM1610" s="71">
        <v>7.1103315925732336</v>
      </c>
      <c r="BN1610" s="71">
        <v>-2.7870476374854434</v>
      </c>
      <c r="BO1610" s="71">
        <v>0.98363861895001881</v>
      </c>
      <c r="BP1610" s="71">
        <v>13.08649302161499</v>
      </c>
      <c r="BQ1610" s="71">
        <v>10.752299897699631</v>
      </c>
      <c r="BR1610" s="72">
        <v>9.6255881994243335</v>
      </c>
      <c r="BS1610" s="72">
        <v>6.8925130660975267</v>
      </c>
      <c r="BT1610" s="71">
        <v>11.051540137014387</v>
      </c>
      <c r="BU1610" s="71">
        <v>10.565611287894047</v>
      </c>
      <c r="BV1610" s="71">
        <v>7.7463902403406273</v>
      </c>
      <c r="BW1610" s="71">
        <v>8.5872320605951966</v>
      </c>
      <c r="BX1610" s="75">
        <v>4898</v>
      </c>
      <c r="BY1610" s="75">
        <v>4670</v>
      </c>
      <c r="BZ1610" s="75">
        <v>4334</v>
      </c>
      <c r="CA1610" s="75">
        <v>4247</v>
      </c>
      <c r="CB1610" s="75">
        <v>6663</v>
      </c>
      <c r="CC1610" s="75">
        <v>6789</v>
      </c>
      <c r="CD1610" s="75">
        <v>3739</v>
      </c>
      <c r="CE1610" s="75">
        <v>4498</v>
      </c>
      <c r="CF1610" s="75">
        <v>8698</v>
      </c>
      <c r="CG1610" s="75">
        <v>5463</v>
      </c>
      <c r="CH1610" s="75">
        <v>6024</v>
      </c>
      <c r="CI1610" s="75">
        <v>6111</v>
      </c>
      <c r="CJ1610" s="75">
        <v>3475</v>
      </c>
      <c r="CK1610" s="75">
        <v>38008</v>
      </c>
      <c r="CL1610" s="73">
        <v>523438.48999999993</v>
      </c>
      <c r="CM1610" s="73">
        <v>515774.05999999994</v>
      </c>
      <c r="CN1610" s="73">
        <v>511648.76999999996</v>
      </c>
      <c r="CO1610" s="73">
        <v>512112.53000000009</v>
      </c>
      <c r="CP1610" s="73">
        <v>559337.06000000006</v>
      </c>
      <c r="CQ1610" s="73">
        <v>460300.89999999997</v>
      </c>
      <c r="CR1610" s="73">
        <v>549049.3899999999</v>
      </c>
      <c r="CS1610" s="73">
        <v>605205.84000000008</v>
      </c>
      <c r="CT1610" s="73">
        <v>514709.09999999992</v>
      </c>
      <c r="CU1610" s="73">
        <v>545024.97999999986</v>
      </c>
      <c r="CV1610" s="73">
        <v>543596.10999999987</v>
      </c>
      <c r="CW1610" s="73">
        <v>599995.92000000016</v>
      </c>
      <c r="CX1610" s="73">
        <v>597921.97000000009</v>
      </c>
      <c r="CY1610" s="77"/>
      <c r="CZ1610" s="4">
        <v>5477</v>
      </c>
      <c r="DA1610" s="76" t="str">
        <f t="shared" si="56"/>
        <v>5477</v>
      </c>
      <c r="DB1610" s="71">
        <v>5.6068075101841135</v>
      </c>
      <c r="DC1610" s="71">
        <v>0.25137905482142514</v>
      </c>
      <c r="DD1610" s="71">
        <v>0.41285894133425516</v>
      </c>
      <c r="DE1610" s="71">
        <v>0.23636475661463918</v>
      </c>
      <c r="DF1610" s="71">
        <v>0.17365425517641278</v>
      </c>
      <c r="DG1610" s="71">
        <v>5.8863806095361598E-2</v>
      </c>
      <c r="DH1610" s="71">
        <v>0.35613844184629134</v>
      </c>
      <c r="DI1610" s="71">
        <v>2.1581093162465387E-2</v>
      </c>
      <c r="DJ1610" s="71">
        <v>0.34773708995691888</v>
      </c>
      <c r="DK1610" s="71">
        <v>0.11296177125783113</v>
      </c>
      <c r="DL1610" s="71">
        <v>0.35465462492292937</v>
      </c>
      <c r="DM1610" s="71">
        <v>4.2157601837169593E-2</v>
      </c>
      <c r="DN1610" s="72">
        <v>4.4895753136085112E-2</v>
      </c>
      <c r="DO1610" s="71">
        <v>0.20763627379117838</v>
      </c>
      <c r="DQ1610" s="72"/>
      <c r="DR1610" s="72"/>
      <c r="DS1610" s="72"/>
      <c r="DT1610" s="72"/>
      <c r="DU1610" s="72"/>
      <c r="DV1610" s="72"/>
      <c r="DW1610" s="72"/>
      <c r="DX1610" s="72"/>
      <c r="DY1610" s="71"/>
      <c r="DZ1610" s="71"/>
      <c r="EA1610" s="71"/>
      <c r="EB1610" s="71"/>
      <c r="EC1610" s="71"/>
      <c r="ED1610" s="71"/>
    </row>
    <row r="1611" spans="1:134">
      <c r="A1611" s="4">
        <v>5489</v>
      </c>
      <c r="B1611" s="46" t="s">
        <v>11931</v>
      </c>
      <c r="C1611" s="65" t="str">
        <f t="shared" si="55"/>
        <v>5489</v>
      </c>
      <c r="D1611" s="69">
        <v>217341.59000000003</v>
      </c>
      <c r="E1611" s="68">
        <v>2474154.2700000005</v>
      </c>
      <c r="F1611" s="68">
        <v>73425.390000000101</v>
      </c>
      <c r="G1611" s="69">
        <v>698802.83000000101</v>
      </c>
      <c r="H1611" s="70">
        <v>114.76629738042385</v>
      </c>
      <c r="I1611" s="70">
        <v>39.361380189603537</v>
      </c>
      <c r="J1611" s="69">
        <v>269191.52999999991</v>
      </c>
      <c r="K1611" s="69">
        <v>280298.23</v>
      </c>
      <c r="L1611" s="69">
        <v>296915.69</v>
      </c>
      <c r="M1611" s="69">
        <v>306892.25999999995</v>
      </c>
      <c r="N1611" s="69">
        <v>467643.48</v>
      </c>
      <c r="O1611" s="69">
        <v>577721.80000000005</v>
      </c>
      <c r="P1611" s="69">
        <v>305905.98</v>
      </c>
      <c r="Q1611" s="69">
        <v>287356.12999999995</v>
      </c>
      <c r="R1611" s="69">
        <v>537480.07000000007</v>
      </c>
      <c r="S1611" s="69">
        <v>327162.30999999994</v>
      </c>
      <c r="T1611" s="69">
        <v>403989.43</v>
      </c>
      <c r="U1611" s="69">
        <v>394918.75999999995</v>
      </c>
      <c r="V1611" s="69">
        <v>217341.59000000003</v>
      </c>
      <c r="W1611" s="70">
        <v>94.282643538887498</v>
      </c>
      <c r="X1611" s="70">
        <v>100.50203143389218</v>
      </c>
      <c r="Y1611" s="70">
        <v>110.5424295084276</v>
      </c>
      <c r="Z1611" s="71">
        <v>90.496563985271933</v>
      </c>
      <c r="AA1611" s="71">
        <v>97.438150800180765</v>
      </c>
      <c r="AB1611" s="71">
        <v>129.46096560911718</v>
      </c>
      <c r="AC1611" s="71">
        <v>93.945694553599452</v>
      </c>
      <c r="AD1611" s="71">
        <v>103.65257572274145</v>
      </c>
      <c r="AE1611" s="71">
        <v>116.14803213875365</v>
      </c>
      <c r="AF1611" s="71">
        <v>117.831725994146</v>
      </c>
      <c r="AG1611" s="71">
        <v>125.94513973609432</v>
      </c>
      <c r="AH1611" s="71">
        <v>125.4861439580407</v>
      </c>
      <c r="AI1611" s="71">
        <v>122.73242575324204</v>
      </c>
      <c r="AJ1611" s="72">
        <v>0</v>
      </c>
      <c r="AK1611" s="72">
        <v>0</v>
      </c>
      <c r="AL1611" s="72">
        <v>0</v>
      </c>
      <c r="AM1611" s="72">
        <v>0</v>
      </c>
      <c r="AN1611" s="72">
        <v>0</v>
      </c>
      <c r="AO1611" s="72">
        <v>676.86646993605257</v>
      </c>
      <c r="AP1611" s="72">
        <v>-1.7280364527566316</v>
      </c>
      <c r="AQ1611" s="72">
        <v>31.649259036874856</v>
      </c>
      <c r="AR1611" s="72">
        <v>99.579797468194698</v>
      </c>
      <c r="AS1611" s="71">
        <v>-3.6475432226040883</v>
      </c>
      <c r="AT1611" s="71">
        <v>64.315368814477921</v>
      </c>
      <c r="AU1611" s="71">
        <v>59.782253311500796</v>
      </c>
      <c r="AV1611" s="72">
        <v>51.019544707267237</v>
      </c>
      <c r="AW1611" s="73">
        <v>269191.52999999991</v>
      </c>
      <c r="AX1611" s="73">
        <v>280298.23</v>
      </c>
      <c r="AY1611" s="73">
        <v>296915.69</v>
      </c>
      <c r="AZ1611" s="73">
        <v>306892.25999999995</v>
      </c>
      <c r="BA1611" s="73">
        <v>467643.48</v>
      </c>
      <c r="BB1611" s="73">
        <v>503756.05000000005</v>
      </c>
      <c r="BC1611" s="73">
        <v>-5379.1200000000536</v>
      </c>
      <c r="BD1611" s="73">
        <v>69082.109999999928</v>
      </c>
      <c r="BE1611" s="73">
        <v>268174.22000000003</v>
      </c>
      <c r="BF1611" s="73">
        <v>-12385.140000000014</v>
      </c>
      <c r="BG1611" s="73">
        <v>158127.20000000001</v>
      </c>
      <c r="BH1611" s="73">
        <v>147758.16999999993</v>
      </c>
      <c r="BI1611" s="73">
        <v>73425.390000000101</v>
      </c>
      <c r="BJ1611" s="71">
        <v>8.5173296211305995</v>
      </c>
      <c r="BK1611" s="71">
        <v>8.8960674420768804</v>
      </c>
      <c r="BL1611" s="71">
        <v>4.7859989228494255</v>
      </c>
      <c r="BM1611" s="71">
        <v>3.8352254208318115</v>
      </c>
      <c r="BN1611" s="71">
        <v>-4.8378022450195282</v>
      </c>
      <c r="BO1611" s="71">
        <v>-2.8927051675866924</v>
      </c>
      <c r="BP1611" s="71">
        <v>14.270063287891126</v>
      </c>
      <c r="BQ1611" s="71">
        <v>19.903693485096667</v>
      </c>
      <c r="BR1611" s="72">
        <v>12.224296426107841</v>
      </c>
      <c r="BS1611" s="72">
        <v>10.789782870411397</v>
      </c>
      <c r="BT1611" s="71">
        <v>13.965417007799697</v>
      </c>
      <c r="BU1611" s="71">
        <v>12.753622545183166</v>
      </c>
      <c r="BV1611" s="71">
        <v>8.7911110547873239</v>
      </c>
      <c r="BW1611" s="71">
        <v>11.880675510365988</v>
      </c>
      <c r="BX1611" s="75">
        <v>8103</v>
      </c>
      <c r="BY1611" s="75">
        <v>7984</v>
      </c>
      <c r="BZ1611" s="75">
        <v>7266</v>
      </c>
      <c r="CA1611" s="75">
        <v>8265</v>
      </c>
      <c r="CB1611" s="75">
        <v>11338</v>
      </c>
      <c r="CC1611" s="75">
        <v>14154</v>
      </c>
      <c r="CD1611" s="75">
        <v>9705</v>
      </c>
      <c r="CE1611" s="75">
        <v>9331</v>
      </c>
      <c r="CF1611" s="75">
        <v>13762</v>
      </c>
      <c r="CG1611" s="75">
        <v>10264</v>
      </c>
      <c r="CH1611" s="75">
        <v>12175</v>
      </c>
      <c r="CI1611" s="75">
        <v>12146</v>
      </c>
      <c r="CJ1611" s="75">
        <v>6491</v>
      </c>
      <c r="CK1611" s="75">
        <v>73874</v>
      </c>
      <c r="CL1611" s="73">
        <v>874543.42000000016</v>
      </c>
      <c r="CM1611" s="73">
        <v>838152.59999999974</v>
      </c>
      <c r="CN1611" s="73">
        <v>742767.99</v>
      </c>
      <c r="CO1611" s="73">
        <v>806900.02999999991</v>
      </c>
      <c r="CP1611" s="73">
        <v>792095.91999999993</v>
      </c>
      <c r="CQ1611" s="73">
        <v>614585.31000000006</v>
      </c>
      <c r="CR1611" s="73">
        <v>560337.6399999999</v>
      </c>
      <c r="CS1611" s="73">
        <v>866018.53000000026</v>
      </c>
      <c r="CT1611" s="73">
        <v>727235.8</v>
      </c>
      <c r="CU1611" s="73">
        <v>700707.30999999994</v>
      </c>
      <c r="CV1611" s="73">
        <v>694481.21999999986</v>
      </c>
      <c r="CW1611" s="73">
        <v>704921</v>
      </c>
      <c r="CX1611" s="73">
        <v>681587.47</v>
      </c>
      <c r="CZ1611" s="4">
        <v>5489</v>
      </c>
      <c r="DA1611" s="76" t="str">
        <f t="shared" si="56"/>
        <v>5489</v>
      </c>
      <c r="DB1611" s="71">
        <v>0.46174904562375141</v>
      </c>
      <c r="DC1611" s="71">
        <v>0.4100570650190396</v>
      </c>
      <c r="DD1611" s="71">
        <v>0.29655075391680347</v>
      </c>
      <c r="DE1611" s="71">
        <v>0.21129760305803041</v>
      </c>
      <c r="DF1611" s="71">
        <v>0.18270305354541208</v>
      </c>
      <c r="DG1611" s="71">
        <v>0.45418575909994829</v>
      </c>
      <c r="DH1611" s="71">
        <v>0.17926866612944845</v>
      </c>
      <c r="DI1611" s="71">
        <v>0.16875995194255358</v>
      </c>
      <c r="DJ1611" s="71">
        <v>5.0350737650534667E-2</v>
      </c>
      <c r="DK1611" s="71">
        <v>0.13286842685465028</v>
      </c>
      <c r="DL1611" s="71">
        <v>8.9117268510073358E-2</v>
      </c>
      <c r="DM1611" s="71">
        <v>0.26767221283269416</v>
      </c>
      <c r="DN1611" s="71">
        <v>0.2127225019787822</v>
      </c>
      <c r="DO1611" s="71">
        <v>0.14623293029214224</v>
      </c>
      <c r="DQ1611" s="72"/>
      <c r="DR1611" s="72"/>
      <c r="DS1611" s="72"/>
      <c r="DT1611" s="72"/>
      <c r="DU1611" s="72"/>
      <c r="DV1611" s="72"/>
      <c r="DW1611" s="72"/>
      <c r="DX1611" s="72"/>
      <c r="DY1611" s="71"/>
      <c r="DZ1611" s="71"/>
      <c r="EA1611" s="71"/>
      <c r="EB1611" s="71"/>
      <c r="EC1611" s="71"/>
      <c r="ED1611" s="71"/>
    </row>
    <row r="1612" spans="1:134">
      <c r="A1612" s="4">
        <v>5491</v>
      </c>
      <c r="B1612" s="46" t="s">
        <v>11938</v>
      </c>
      <c r="C1612" s="65" t="str">
        <f t="shared" si="55"/>
        <v>5491</v>
      </c>
      <c r="D1612" s="69">
        <v>121079.90999999996</v>
      </c>
      <c r="E1612" s="68">
        <v>1382200.28</v>
      </c>
      <c r="F1612" s="68">
        <v>42740.019999999975</v>
      </c>
      <c r="G1612" s="69">
        <v>331569.26000000024</v>
      </c>
      <c r="H1612" s="70">
        <v>111.36679479955527</v>
      </c>
      <c r="I1612" s="70">
        <v>31.559058669331908</v>
      </c>
      <c r="J1612" s="69">
        <v>161178.58999999997</v>
      </c>
      <c r="K1612" s="69">
        <v>130191.46999999999</v>
      </c>
      <c r="L1612" s="69">
        <v>116171.37999999999</v>
      </c>
      <c r="M1612" s="69">
        <v>150064.68</v>
      </c>
      <c r="N1612" s="69">
        <v>256615.47999999998</v>
      </c>
      <c r="O1612" s="69">
        <v>299280.12999999995</v>
      </c>
      <c r="P1612" s="69">
        <v>169624.28</v>
      </c>
      <c r="Q1612" s="69">
        <v>158229.01999999999</v>
      </c>
      <c r="R1612" s="69">
        <v>273466.81999999995</v>
      </c>
      <c r="S1612" s="69">
        <v>195871.40999999995</v>
      </c>
      <c r="T1612" s="69">
        <v>222110.12999999995</v>
      </c>
      <c r="U1612" s="69">
        <v>241818.71</v>
      </c>
      <c r="V1612" s="69">
        <v>121079.90999999996</v>
      </c>
      <c r="W1612" s="70">
        <v>92.286473553212488</v>
      </c>
      <c r="X1612" s="70">
        <v>76.781556602480833</v>
      </c>
      <c r="Y1612" s="70">
        <v>74.653177870981438</v>
      </c>
      <c r="Z1612" s="71">
        <v>81.000929975676172</v>
      </c>
      <c r="AA1612" s="71">
        <v>134.59591723561653</v>
      </c>
      <c r="AB1612" s="71">
        <v>144.65317010513272</v>
      </c>
      <c r="AC1612" s="71">
        <v>70.301039800413108</v>
      </c>
      <c r="AD1612" s="71">
        <v>109.63217957689018</v>
      </c>
      <c r="AE1612" s="71">
        <v>129.86288671282878</v>
      </c>
      <c r="AF1612" s="71">
        <v>107.90642720805023</v>
      </c>
      <c r="AG1612" s="71">
        <v>120.02126176137153</v>
      </c>
      <c r="AH1612" s="71">
        <v>137.41268825253729</v>
      </c>
      <c r="AI1612" s="71">
        <v>118.27149307839208</v>
      </c>
      <c r="AJ1612" s="72">
        <v>0</v>
      </c>
      <c r="AK1612" s="72">
        <v>0</v>
      </c>
      <c r="AL1612" s="72">
        <v>0</v>
      </c>
      <c r="AM1612" s="72">
        <v>0</v>
      </c>
      <c r="AN1612" s="72">
        <v>0</v>
      </c>
      <c r="AO1612" s="72">
        <v>180.09276711842611</v>
      </c>
      <c r="AP1612" s="72">
        <v>-29.083696852786943</v>
      </c>
      <c r="AQ1612" s="72">
        <v>35.553995038194472</v>
      </c>
      <c r="AR1612" s="72">
        <v>110.3584935950566</v>
      </c>
      <c r="AS1612" s="71">
        <v>0.34690567504871428</v>
      </c>
      <c r="AT1612" s="71">
        <v>49.28917129536088</v>
      </c>
      <c r="AU1612" s="71">
        <v>69.815365008775302</v>
      </c>
      <c r="AV1612" s="72">
        <v>54.557161109110552</v>
      </c>
      <c r="AW1612" s="73">
        <v>161178.58999999997</v>
      </c>
      <c r="AX1612" s="73">
        <v>130191.46999999999</v>
      </c>
      <c r="AY1612" s="73">
        <v>116171.37999999999</v>
      </c>
      <c r="AZ1612" s="73">
        <v>150064.68</v>
      </c>
      <c r="BA1612" s="73">
        <v>256615.47999999998</v>
      </c>
      <c r="BB1612" s="73">
        <v>192539.75999999992</v>
      </c>
      <c r="BC1612" s="73">
        <v>-69565.119999999966</v>
      </c>
      <c r="BD1612" s="73">
        <v>41501.349999999977</v>
      </c>
      <c r="BE1612" s="73">
        <v>143466.44999999995</v>
      </c>
      <c r="BF1612" s="73">
        <v>677.13999999992666</v>
      </c>
      <c r="BG1612" s="73">
        <v>73331.669999999955</v>
      </c>
      <c r="BH1612" s="73">
        <v>99417.750000000058</v>
      </c>
      <c r="BI1612" s="73">
        <v>42740.019999999975</v>
      </c>
      <c r="BJ1612" s="71">
        <v>7.1376633763452961</v>
      </c>
      <c r="BK1612" s="71">
        <v>3.3793201819801943</v>
      </c>
      <c r="BL1612" s="71">
        <v>5.3955549503345868</v>
      </c>
      <c r="BM1612" s="71">
        <v>8.0164266407362632</v>
      </c>
      <c r="BN1612" s="71">
        <v>0.21405277534111322</v>
      </c>
      <c r="BO1612" s="71">
        <v>-3.3828828199253747</v>
      </c>
      <c r="BP1612" s="71">
        <v>13.391979505335346</v>
      </c>
      <c r="BQ1612" s="71">
        <v>12.609179936839107</v>
      </c>
      <c r="BR1612" s="72">
        <v>9.7326678383679539</v>
      </c>
      <c r="BS1612" s="72">
        <v>12.741611432035279</v>
      </c>
      <c r="BT1612" s="71">
        <v>11.411146617464546</v>
      </c>
      <c r="BU1612" s="71">
        <v>12.629499712230983</v>
      </c>
      <c r="BV1612" s="71">
        <v>11.031644478095787</v>
      </c>
      <c r="BW1612" s="71">
        <v>10.534400261688178</v>
      </c>
      <c r="BX1612" s="75">
        <v>3143</v>
      </c>
      <c r="BY1612" s="75">
        <v>2620</v>
      </c>
      <c r="BZ1612" s="75">
        <v>2487</v>
      </c>
      <c r="CA1612" s="75">
        <v>2760</v>
      </c>
      <c r="CB1612" s="75">
        <v>4458</v>
      </c>
      <c r="CC1612" s="75">
        <v>5467</v>
      </c>
      <c r="CD1612" s="75">
        <v>3266</v>
      </c>
      <c r="CE1612" s="75">
        <v>3222</v>
      </c>
      <c r="CF1612" s="75">
        <v>4827</v>
      </c>
      <c r="CG1612" s="75">
        <v>3915</v>
      </c>
      <c r="CH1612" s="75">
        <v>4124</v>
      </c>
      <c r="CI1612" s="75">
        <v>4666</v>
      </c>
      <c r="CJ1612" s="75">
        <v>2206</v>
      </c>
      <c r="CK1612" s="75">
        <v>26226</v>
      </c>
      <c r="CL1612" s="73">
        <v>491349.42</v>
      </c>
      <c r="CM1612" s="73">
        <v>492940.63</v>
      </c>
      <c r="CN1612" s="73">
        <v>492521.78</v>
      </c>
      <c r="CO1612" s="73">
        <v>557099.85999999987</v>
      </c>
      <c r="CP1612" s="73">
        <v>512084.38999999996</v>
      </c>
      <c r="CQ1612" s="73">
        <v>394154.26</v>
      </c>
      <c r="CR1612" s="73">
        <v>410204.3600000001</v>
      </c>
      <c r="CS1612" s="73">
        <v>504040.60000000003</v>
      </c>
      <c r="CT1612" s="73">
        <v>461589.36</v>
      </c>
      <c r="CU1612" s="73">
        <v>492571.18</v>
      </c>
      <c r="CV1612" s="73">
        <v>484657.97000000003</v>
      </c>
      <c r="CW1612" s="73">
        <v>452664.47</v>
      </c>
      <c r="CX1612" s="73">
        <v>464752.83999999997</v>
      </c>
      <c r="CZ1612" s="4">
        <v>5491</v>
      </c>
      <c r="DA1612" s="76" t="str">
        <f t="shared" si="56"/>
        <v>5491</v>
      </c>
      <c r="DB1612" s="71">
        <v>12.952477143225543</v>
      </c>
      <c r="DC1612" s="71">
        <v>4.531914572480443</v>
      </c>
      <c r="DD1612" s="71">
        <v>2.7823446426451506</v>
      </c>
      <c r="DE1612" s="71">
        <v>0.12112965829664508</v>
      </c>
      <c r="DF1612" s="71">
        <v>0.40968275492736644</v>
      </c>
      <c r="DG1612" s="71">
        <v>0.31018018716163054</v>
      </c>
      <c r="DH1612" s="71">
        <v>4.7395462043594232E-2</v>
      </c>
      <c r="DI1612" s="71">
        <v>0.15290387913588446</v>
      </c>
      <c r="DJ1612" s="71">
        <v>0.53235349809904553</v>
      </c>
      <c r="DK1612" s="71">
        <v>7.3621783087366055E-2</v>
      </c>
      <c r="DL1612" s="71">
        <v>0.38163082435265189</v>
      </c>
      <c r="DM1612" s="71">
        <v>9.5630632128213058E-2</v>
      </c>
      <c r="DN1612" s="71">
        <v>0</v>
      </c>
      <c r="DO1612" s="71">
        <v>0.21702647030880001</v>
      </c>
      <c r="DQ1612" s="72"/>
      <c r="DR1612" s="72"/>
      <c r="DS1612" s="72"/>
      <c r="DT1612" s="72"/>
      <c r="DU1612" s="72"/>
      <c r="DV1612" s="72"/>
      <c r="DW1612" s="72"/>
      <c r="DX1612" s="72"/>
      <c r="DY1612" s="71"/>
      <c r="DZ1612" s="71"/>
      <c r="EA1612" s="71"/>
      <c r="EB1612" s="71"/>
      <c r="EC1612" s="71"/>
      <c r="ED1612" s="71"/>
    </row>
    <row r="1613" spans="1:134">
      <c r="A1613" s="4">
        <v>5487</v>
      </c>
      <c r="B1613" s="46" t="s">
        <v>11945</v>
      </c>
      <c r="C1613" s="65" t="str">
        <f t="shared" si="55"/>
        <v>5487</v>
      </c>
      <c r="D1613" s="69">
        <v>98655.930000000008</v>
      </c>
      <c r="E1613" s="68">
        <v>1123874.5400000003</v>
      </c>
      <c r="F1613" s="68">
        <v>15727.940000000017</v>
      </c>
      <c r="G1613" s="69">
        <v>63544.990000000456</v>
      </c>
      <c r="H1613" s="70">
        <v>91.717489812803379</v>
      </c>
      <c r="I1613" s="70">
        <v>5.9929471926912115</v>
      </c>
      <c r="J1613" s="69">
        <v>146995.03</v>
      </c>
      <c r="K1613" s="69">
        <v>118937.63999999998</v>
      </c>
      <c r="L1613" s="69">
        <v>114157.79</v>
      </c>
      <c r="M1613" s="69">
        <v>127510.64999999998</v>
      </c>
      <c r="N1613" s="69">
        <v>197543.79</v>
      </c>
      <c r="O1613" s="69">
        <v>251856.69</v>
      </c>
      <c r="P1613" s="69">
        <v>143954.75</v>
      </c>
      <c r="Q1613" s="69">
        <v>127772.60000000002</v>
      </c>
      <c r="R1613" s="69">
        <v>241599.53999999992</v>
      </c>
      <c r="S1613" s="69">
        <v>158868.72</v>
      </c>
      <c r="T1613" s="69">
        <v>191766.83000000002</v>
      </c>
      <c r="U1613" s="69">
        <v>161256.17000000001</v>
      </c>
      <c r="V1613" s="69">
        <v>98655.930000000008</v>
      </c>
      <c r="W1613" s="70">
        <v>71.916582828013375</v>
      </c>
      <c r="X1613" s="70">
        <v>74.204454010150272</v>
      </c>
      <c r="Y1613" s="70">
        <v>75.428107894279805</v>
      </c>
      <c r="Z1613" s="71">
        <v>71.327786292547501</v>
      </c>
      <c r="AA1613" s="71">
        <v>114.04042939109895</v>
      </c>
      <c r="AB1613" s="71">
        <v>147.28922048392482</v>
      </c>
      <c r="AC1613" s="71">
        <v>58.720592345467971</v>
      </c>
      <c r="AD1613" s="71">
        <v>76.085340325952089</v>
      </c>
      <c r="AE1613" s="71">
        <v>106.60515219975075</v>
      </c>
      <c r="AF1613" s="71">
        <v>104.01840130266373</v>
      </c>
      <c r="AG1613" s="71">
        <v>109.56202699853623</v>
      </c>
      <c r="AH1613" s="71">
        <v>101.69409510557261</v>
      </c>
      <c r="AI1613" s="71">
        <v>99.333010620300854</v>
      </c>
      <c r="AJ1613" s="72">
        <v>0</v>
      </c>
      <c r="AK1613" s="72">
        <v>0</v>
      </c>
      <c r="AL1613" s="72">
        <v>0</v>
      </c>
      <c r="AM1613" s="72">
        <v>0</v>
      </c>
      <c r="AN1613" s="72">
        <v>0</v>
      </c>
      <c r="AO1613" s="72">
        <v>113.5896120099559</v>
      </c>
      <c r="AP1613" s="72">
        <v>-42.990541098344949</v>
      </c>
      <c r="AQ1613" s="72">
        <v>-4.1606066629412464</v>
      </c>
      <c r="AR1613" s="72">
        <v>62.3328266022082</v>
      </c>
      <c r="AS1613" s="71">
        <v>-10.191110131504633</v>
      </c>
      <c r="AT1613" s="71">
        <v>36.842211549981862</v>
      </c>
      <c r="AU1613" s="71">
        <v>28.277959149905719</v>
      </c>
      <c r="AV1613" s="72">
        <v>18.965779828981777</v>
      </c>
      <c r="AW1613" s="73">
        <v>146995.03</v>
      </c>
      <c r="AX1613" s="73">
        <v>118937.63999999998</v>
      </c>
      <c r="AY1613" s="73">
        <v>114157.79</v>
      </c>
      <c r="AZ1613" s="73">
        <v>127510.64999999998</v>
      </c>
      <c r="BA1613" s="73">
        <v>197543.79</v>
      </c>
      <c r="BB1613" s="73">
        <v>140944.32000000001</v>
      </c>
      <c r="BC1613" s="73">
        <v>-108555.53999999992</v>
      </c>
      <c r="BD1613" s="73">
        <v>-5546.8999999999505</v>
      </c>
      <c r="BE1613" s="73">
        <v>92769.789999999921</v>
      </c>
      <c r="BF1613" s="73">
        <v>-18027.709999999992</v>
      </c>
      <c r="BG1613" s="73">
        <v>51629.640000000043</v>
      </c>
      <c r="BH1613" s="73">
        <v>35547.770000000062</v>
      </c>
      <c r="BI1613" s="73">
        <v>15727.940000000017</v>
      </c>
      <c r="BJ1613" s="71">
        <v>12.486824643258752</v>
      </c>
      <c r="BK1613" s="71">
        <v>7.1577133911737398</v>
      </c>
      <c r="BL1613" s="71">
        <v>6.5715105344166336</v>
      </c>
      <c r="BM1613" s="71">
        <v>9.1887932891606123</v>
      </c>
      <c r="BN1613" s="71">
        <v>-1.5703942636096906</v>
      </c>
      <c r="BO1613" s="71">
        <v>2.5568786281130285</v>
      </c>
      <c r="BP1613" s="71">
        <v>16.719718231577623</v>
      </c>
      <c r="BQ1613" s="71">
        <v>14.9365770972055</v>
      </c>
      <c r="BR1613" s="72">
        <v>8.5977981461751884</v>
      </c>
      <c r="BS1613" s="72">
        <v>10.417538166878904</v>
      </c>
      <c r="BT1613" s="71">
        <v>10.611019950285474</v>
      </c>
      <c r="BU1613" s="71">
        <v>12.070602416661499</v>
      </c>
      <c r="BV1613" s="71">
        <v>8.4377063031770945</v>
      </c>
      <c r="BW1613" s="71">
        <v>10.12137933025471</v>
      </c>
      <c r="BX1613" s="75">
        <v>2845</v>
      </c>
      <c r="BY1613" s="75">
        <v>2335</v>
      </c>
      <c r="BZ1613" s="75">
        <v>2239</v>
      </c>
      <c r="CA1613" s="75">
        <v>2448</v>
      </c>
      <c r="CB1613" s="75">
        <v>3458</v>
      </c>
      <c r="CC1613" s="75">
        <v>5345</v>
      </c>
      <c r="CD1613" s="75">
        <v>3274</v>
      </c>
      <c r="CE1613" s="75">
        <v>2881</v>
      </c>
      <c r="CF1613" s="75">
        <v>4858</v>
      </c>
      <c r="CG1613" s="75">
        <v>3649</v>
      </c>
      <c r="CH1613" s="75">
        <v>3866</v>
      </c>
      <c r="CI1613" s="75">
        <v>3962</v>
      </c>
      <c r="CJ1613" s="75">
        <v>2185</v>
      </c>
      <c r="CK1613" s="75">
        <v>24675</v>
      </c>
      <c r="CL1613" s="73">
        <v>447570.10000000009</v>
      </c>
      <c r="CM1613" s="73">
        <v>502977.83999999991</v>
      </c>
      <c r="CN1613" s="73">
        <v>504797.93999999989</v>
      </c>
      <c r="CO1613" s="73">
        <v>541293.16000000015</v>
      </c>
      <c r="CP1613" s="73">
        <v>508710.01</v>
      </c>
      <c r="CQ1613" s="73">
        <v>413133.87999999989</v>
      </c>
      <c r="CR1613" s="73">
        <v>457757.65</v>
      </c>
      <c r="CS1613" s="73">
        <v>533020.74000000011</v>
      </c>
      <c r="CT1613" s="73">
        <v>503513.03000000009</v>
      </c>
      <c r="CU1613" s="73">
        <v>509076.84</v>
      </c>
      <c r="CV1613" s="73">
        <v>521914.57999999996</v>
      </c>
      <c r="CW1613" s="73">
        <v>509375.81000000006</v>
      </c>
      <c r="CX1613" s="73">
        <v>496437.39000000007</v>
      </c>
      <c r="CZ1613" s="4">
        <v>5487</v>
      </c>
      <c r="DA1613" s="76" t="str">
        <f t="shared" si="56"/>
        <v>5487</v>
      </c>
      <c r="DB1613" s="71">
        <v>3.4311870878996111</v>
      </c>
      <c r="DC1613" s="71">
        <v>1.0314023666891063</v>
      </c>
      <c r="DD1613" s="71">
        <v>0.2341062186893359</v>
      </c>
      <c r="DE1613" s="71">
        <v>0.14907859763219047</v>
      </c>
      <c r="DF1613" s="71">
        <v>0.55568803288809954</v>
      </c>
      <c r="DG1613" s="71">
        <v>0.28150659645849568</v>
      </c>
      <c r="DH1613" s="71">
        <v>0.37500072904657805</v>
      </c>
      <c r="DI1613" s="71">
        <v>0.35520140496786967</v>
      </c>
      <c r="DJ1613" s="71">
        <v>1.7410179386671255E-2</v>
      </c>
      <c r="DK1613" s="71">
        <v>1.490951485072866E-2</v>
      </c>
      <c r="DL1613" s="71">
        <v>0</v>
      </c>
      <c r="DM1613" s="71">
        <v>5.2671676513040978E-2</v>
      </c>
      <c r="DN1613" s="71">
        <v>0</v>
      </c>
      <c r="DO1613" s="71">
        <v>0.10184683951953941</v>
      </c>
      <c r="DQ1613" s="72"/>
      <c r="DR1613" s="72"/>
      <c r="DS1613" s="72"/>
      <c r="DT1613" s="72"/>
      <c r="DU1613" s="72"/>
      <c r="DV1613" s="72"/>
      <c r="DW1613" s="72"/>
      <c r="DX1613" s="72"/>
      <c r="DY1613" s="72"/>
      <c r="DZ1613" s="71"/>
      <c r="EA1613" s="71"/>
      <c r="EB1613" s="71"/>
      <c r="EC1613" s="71"/>
      <c r="ED1613" s="71"/>
    </row>
    <row r="1614" spans="1:134">
      <c r="A1614" s="4">
        <v>1598</v>
      </c>
      <c r="B1614" s="46" t="s">
        <v>11952</v>
      </c>
      <c r="C1614" s="65" t="str">
        <f t="shared" si="55"/>
        <v>1598</v>
      </c>
      <c r="D1614" s="69">
        <v>341853.9599999999</v>
      </c>
      <c r="E1614" s="68">
        <v>3846541.8400000012</v>
      </c>
      <c r="F1614" s="68">
        <v>104005.66999999993</v>
      </c>
      <c r="G1614" s="69">
        <v>554469.18000000156</v>
      </c>
      <c r="H1614" s="70">
        <v>100.22115787592578</v>
      </c>
      <c r="I1614" s="70">
        <v>16.842555959867589</v>
      </c>
      <c r="J1614" s="69">
        <v>464528.61999999994</v>
      </c>
      <c r="K1614" s="69">
        <v>449307.97999999992</v>
      </c>
      <c r="L1614" s="69">
        <v>458441.44000000006</v>
      </c>
      <c r="M1614" s="69">
        <v>601349.53</v>
      </c>
      <c r="N1614" s="69">
        <v>735500.85</v>
      </c>
      <c r="O1614" s="69">
        <v>773247.33000000007</v>
      </c>
      <c r="P1614" s="69">
        <v>457451.48999999993</v>
      </c>
      <c r="Q1614" s="69">
        <v>456836.22999999992</v>
      </c>
      <c r="R1614" s="69">
        <v>788570.48</v>
      </c>
      <c r="S1614" s="69">
        <v>548453.50999999989</v>
      </c>
      <c r="T1614" s="69">
        <v>665344.31000000006</v>
      </c>
      <c r="U1614" s="69">
        <v>588031.86</v>
      </c>
      <c r="V1614" s="69">
        <v>341853.9599999999</v>
      </c>
      <c r="W1614" s="70">
        <v>92.259911447103704</v>
      </c>
      <c r="X1614" s="70">
        <v>88.714180977505848</v>
      </c>
      <c r="Y1614" s="70">
        <v>99.510039621754416</v>
      </c>
      <c r="Z1614" s="71">
        <v>102.36725435270722</v>
      </c>
      <c r="AA1614" s="71">
        <v>100.67364745463414</v>
      </c>
      <c r="AB1614" s="71">
        <v>107.7793149375061</v>
      </c>
      <c r="AC1614" s="71">
        <v>71.309370603939499</v>
      </c>
      <c r="AD1614" s="71">
        <v>85.975109465929947</v>
      </c>
      <c r="AE1614" s="71">
        <v>105.86537960477136</v>
      </c>
      <c r="AF1614" s="71">
        <v>103.62016890869303</v>
      </c>
      <c r="AG1614" s="71">
        <v>115.93495650920845</v>
      </c>
      <c r="AH1614" s="71">
        <v>109.9448275517011</v>
      </c>
      <c r="AI1614" s="71">
        <v>121.10347485329376</v>
      </c>
      <c r="AJ1614" s="72">
        <v>0</v>
      </c>
      <c r="AK1614" s="72">
        <v>0</v>
      </c>
      <c r="AL1614" s="72">
        <v>0</v>
      </c>
      <c r="AM1614" s="72">
        <v>0</v>
      </c>
      <c r="AN1614" s="72">
        <v>0</v>
      </c>
      <c r="AO1614" s="72">
        <v>224.54192632383871</v>
      </c>
      <c r="AP1614" s="72">
        <v>-30.691058425679309</v>
      </c>
      <c r="AQ1614" s="72">
        <v>5.8210930067464028</v>
      </c>
      <c r="AR1614" s="72">
        <v>59.576697554594872</v>
      </c>
      <c r="AS1614" s="71">
        <v>-4.3222114220144103</v>
      </c>
      <c r="AT1614" s="71">
        <v>44.0484541272276</v>
      </c>
      <c r="AU1614" s="71">
        <v>35.736012192311442</v>
      </c>
      <c r="AV1614" s="72">
        <v>43.727735019663136</v>
      </c>
      <c r="AW1614" s="73">
        <v>464528.61999999994</v>
      </c>
      <c r="AX1614" s="73">
        <v>449307.97999999992</v>
      </c>
      <c r="AY1614" s="73">
        <v>458441.44000000006</v>
      </c>
      <c r="AZ1614" s="73">
        <v>601349.53</v>
      </c>
      <c r="BA1614" s="73">
        <v>735500.85</v>
      </c>
      <c r="BB1614" s="73">
        <v>535171.21000000008</v>
      </c>
      <c r="BC1614" s="73">
        <v>-202566.51000000007</v>
      </c>
      <c r="BD1614" s="73">
        <v>25130.019999999844</v>
      </c>
      <c r="BE1614" s="73">
        <v>294406.5500000001</v>
      </c>
      <c r="BF1614" s="73">
        <v>-24776.20000000007</v>
      </c>
      <c r="BG1614" s="73">
        <v>203455.06999999995</v>
      </c>
      <c r="BH1614" s="73">
        <v>154814.58000000002</v>
      </c>
      <c r="BI1614" s="73">
        <v>104005.66999999993</v>
      </c>
      <c r="BJ1614" s="71">
        <v>11.302507411334053</v>
      </c>
      <c r="BK1614" s="71">
        <v>6.6608475474068474</v>
      </c>
      <c r="BL1614" s="71">
        <v>4.6314856941927882</v>
      </c>
      <c r="BM1614" s="71">
        <v>7.160149643514881</v>
      </c>
      <c r="BN1614" s="71">
        <v>-3.350688027134884</v>
      </c>
      <c r="BO1614" s="71">
        <v>-2.1823315621578092</v>
      </c>
      <c r="BP1614" s="71">
        <v>11.862630420859611</v>
      </c>
      <c r="BQ1614" s="71">
        <v>12.351145916161858</v>
      </c>
      <c r="BR1614" s="72">
        <v>7.3171954910938979</v>
      </c>
      <c r="BS1614" s="72">
        <v>9.449208457418397</v>
      </c>
      <c r="BT1614" s="71">
        <v>11.561727178042686</v>
      </c>
      <c r="BU1614" s="71">
        <v>9.6820225279773773</v>
      </c>
      <c r="BV1614" s="71">
        <v>7.1030171247237952</v>
      </c>
      <c r="BW1614" s="71">
        <v>8.5070838077284456</v>
      </c>
      <c r="BX1614" s="75">
        <v>7736</v>
      </c>
      <c r="BY1614" s="75">
        <v>7360</v>
      </c>
      <c r="BZ1614" s="75">
        <v>7151</v>
      </c>
      <c r="CA1614" s="75">
        <v>7971</v>
      </c>
      <c r="CB1614" s="75">
        <v>10045</v>
      </c>
      <c r="CC1614" s="75">
        <v>12072</v>
      </c>
      <c r="CD1614" s="75">
        <v>6999</v>
      </c>
      <c r="CE1614" s="75">
        <v>7599</v>
      </c>
      <c r="CF1614" s="75">
        <v>13469</v>
      </c>
      <c r="CG1614" s="75">
        <v>9468</v>
      </c>
      <c r="CH1614" s="75">
        <v>10545</v>
      </c>
      <c r="CI1614" s="75">
        <v>9931</v>
      </c>
      <c r="CJ1614" s="75">
        <v>5573</v>
      </c>
      <c r="CK1614" s="75">
        <v>63584</v>
      </c>
      <c r="CL1614" s="73">
        <v>740457.27</v>
      </c>
      <c r="CM1614" s="73">
        <v>758573.92000000016</v>
      </c>
      <c r="CN1614" s="73">
        <v>922794.17999999982</v>
      </c>
      <c r="CO1614" s="73">
        <v>1079241.6000000001</v>
      </c>
      <c r="CP1614" s="73">
        <v>1021546.4400000001</v>
      </c>
      <c r="CQ1614" s="73">
        <v>977635.46999999986</v>
      </c>
      <c r="CR1614" s="73">
        <v>891323.62000000023</v>
      </c>
      <c r="CS1614" s="73">
        <v>1072875.5600000003</v>
      </c>
      <c r="CT1614" s="73">
        <v>1030289.64</v>
      </c>
      <c r="CU1614" s="73">
        <v>851797.18000000017</v>
      </c>
      <c r="CV1614" s="73">
        <v>991733.35000000009</v>
      </c>
      <c r="CW1614" s="73">
        <v>975738.44000000006</v>
      </c>
      <c r="CX1614" s="73">
        <v>966200.24999999988</v>
      </c>
      <c r="CZ1614" s="4">
        <v>1598</v>
      </c>
      <c r="DA1614" s="76" t="str">
        <f t="shared" si="56"/>
        <v>1598</v>
      </c>
      <c r="DB1614" s="71">
        <v>5.7137358095948656</v>
      </c>
      <c r="DC1614" s="71">
        <v>6.4697007372308644</v>
      </c>
      <c r="DD1614" s="71">
        <v>1.7363860237426527</v>
      </c>
      <c r="DE1614" s="71">
        <v>0.38166414420806233</v>
      </c>
      <c r="DF1614" s="71">
        <v>0.37961711748468896</v>
      </c>
      <c r="DG1614" s="71">
        <v>0.51696179907183537</v>
      </c>
      <c r="DH1614" s="71">
        <v>0.2958513286183509</v>
      </c>
      <c r="DI1614" s="71">
        <v>0.63509277258402597</v>
      </c>
      <c r="DJ1614" s="71">
        <v>7.1422573393735866E-2</v>
      </c>
      <c r="DK1614" s="71">
        <v>8.3129265670304792E-2</v>
      </c>
      <c r="DL1614" s="71">
        <v>5.1408704658676363E-2</v>
      </c>
      <c r="DM1614" s="71">
        <v>0.18201738103457976</v>
      </c>
      <c r="DN1614" s="72">
        <v>8.7511901979791334E-2</v>
      </c>
      <c r="DO1614" s="71">
        <v>0.18093360589735138</v>
      </c>
      <c r="DQ1614" s="72"/>
      <c r="DR1614" s="72"/>
      <c r="DS1614" s="72"/>
      <c r="DT1614" s="72"/>
      <c r="DU1614" s="72"/>
      <c r="DV1614" s="72"/>
      <c r="DW1614" s="72"/>
      <c r="DX1614" s="72"/>
      <c r="DY1614" s="72"/>
      <c r="DZ1614" s="71"/>
      <c r="EA1614" s="71"/>
      <c r="EB1614" s="71"/>
      <c r="EC1614" s="71"/>
      <c r="ED1614" s="71"/>
    </row>
    <row r="1615" spans="1:134">
      <c r="A1615" s="4">
        <v>5493</v>
      </c>
      <c r="B1615" s="46" t="s">
        <v>11958</v>
      </c>
      <c r="C1615" s="65" t="str">
        <f t="shared" si="55"/>
        <v>5493</v>
      </c>
      <c r="D1615" s="69">
        <v>112567.84999999999</v>
      </c>
      <c r="E1615" s="68">
        <v>1270105.3699999996</v>
      </c>
      <c r="F1615" s="68">
        <v>31794.98000000001</v>
      </c>
      <c r="G1615" s="69">
        <v>148084.31000000029</v>
      </c>
      <c r="H1615" s="70">
        <v>97.296653743369788</v>
      </c>
      <c r="I1615" s="70">
        <v>13.19799737092282</v>
      </c>
      <c r="J1615" s="69">
        <v>145979.5</v>
      </c>
      <c r="K1615" s="69">
        <v>147249.76</v>
      </c>
      <c r="L1615" s="69">
        <v>126398.30999999998</v>
      </c>
      <c r="M1615" s="69">
        <v>157168.81</v>
      </c>
      <c r="N1615" s="69">
        <v>252195.34999999998</v>
      </c>
      <c r="O1615" s="69">
        <v>306406.3899999999</v>
      </c>
      <c r="P1615" s="69">
        <v>173441.59</v>
      </c>
      <c r="Q1615" s="69">
        <v>155485.08999999997</v>
      </c>
      <c r="R1615" s="69">
        <v>252901.78999999998</v>
      </c>
      <c r="S1615" s="69">
        <v>174031.19</v>
      </c>
      <c r="T1615" s="69">
        <v>198832.21000000005</v>
      </c>
      <c r="U1615" s="69">
        <v>202845.65</v>
      </c>
      <c r="V1615" s="69">
        <v>112567.84999999999</v>
      </c>
      <c r="W1615" s="70">
        <v>80.765536418695461</v>
      </c>
      <c r="X1615" s="70">
        <v>71.388941584275585</v>
      </c>
      <c r="Y1615" s="70">
        <v>75.957648405576833</v>
      </c>
      <c r="Z1615" s="71">
        <v>70.915152191218766</v>
      </c>
      <c r="AA1615" s="71">
        <v>102.80498965920492</v>
      </c>
      <c r="AB1615" s="71">
        <v>130.62072401898416</v>
      </c>
      <c r="AC1615" s="71">
        <v>65.67445878924029</v>
      </c>
      <c r="AD1615" s="71">
        <v>85.448070882251102</v>
      </c>
      <c r="AE1615" s="71">
        <v>103.77579547851772</v>
      </c>
      <c r="AF1615" s="71">
        <v>95.964620722626037</v>
      </c>
      <c r="AG1615" s="71">
        <v>108.05477994187336</v>
      </c>
      <c r="AH1615" s="71">
        <v>125.08215070510506</v>
      </c>
      <c r="AI1615" s="71">
        <v>127.76211834977356</v>
      </c>
      <c r="AJ1615" s="72">
        <v>0</v>
      </c>
      <c r="AK1615" s="72">
        <v>0</v>
      </c>
      <c r="AL1615" s="72">
        <v>0</v>
      </c>
      <c r="AM1615" s="72">
        <v>0</v>
      </c>
      <c r="AN1615" s="72">
        <v>0</v>
      </c>
      <c r="AO1615" s="72">
        <v>131.74567410793762</v>
      </c>
      <c r="AP1615" s="72">
        <v>-34.25145547496993</v>
      </c>
      <c r="AQ1615" s="72">
        <v>2.8393050227167427</v>
      </c>
      <c r="AR1615" s="72">
        <v>62.093807746311484</v>
      </c>
      <c r="AS1615" s="71">
        <v>-14.052262662549165</v>
      </c>
      <c r="AT1615" s="71">
        <v>34.198786534644945</v>
      </c>
      <c r="AU1615" s="71">
        <v>69.615639457566175</v>
      </c>
      <c r="AV1615" s="72">
        <v>39.363439729206128</v>
      </c>
      <c r="AW1615" s="73">
        <v>145979.5</v>
      </c>
      <c r="AX1615" s="73">
        <v>147249.76</v>
      </c>
      <c r="AY1615" s="73">
        <v>126398.30999999998</v>
      </c>
      <c r="AZ1615" s="73">
        <v>157168.81</v>
      </c>
      <c r="BA1615" s="73">
        <v>252195.34999999998</v>
      </c>
      <c r="BB1615" s="73">
        <v>197395.50999999989</v>
      </c>
      <c r="BC1615" s="73">
        <v>-90353.739999999962</v>
      </c>
      <c r="BD1615" s="73">
        <v>4292.8099999999395</v>
      </c>
      <c r="BE1615" s="73">
        <v>96879.919999999984</v>
      </c>
      <c r="BF1615" s="73">
        <v>-28453.710000000021</v>
      </c>
      <c r="BG1615" s="73">
        <v>50669.760000000038</v>
      </c>
      <c r="BH1615" s="73">
        <v>83254.290000000008</v>
      </c>
      <c r="BI1615" s="73">
        <v>31794.98000000001</v>
      </c>
      <c r="BJ1615" s="71">
        <v>10.321018747146235</v>
      </c>
      <c r="BK1615" s="71">
        <v>2.4345344287135404</v>
      </c>
      <c r="BL1615" s="71">
        <v>-16.762685703448671</v>
      </c>
      <c r="BM1615" s="71">
        <v>5.4811212417305715</v>
      </c>
      <c r="BN1615" s="71">
        <v>0.56975853987673908</v>
      </c>
      <c r="BO1615" s="71">
        <v>-6.4987563847296741</v>
      </c>
      <c r="BP1615" s="71">
        <v>14.316256745259516</v>
      </c>
      <c r="BQ1615" s="71">
        <v>14.906380471973044</v>
      </c>
      <c r="BR1615" s="72">
        <v>14.039927378730551</v>
      </c>
      <c r="BS1615" s="72">
        <v>13.258363664940727</v>
      </c>
      <c r="BT1615" s="71">
        <v>13.755626762902288</v>
      </c>
      <c r="BU1615" s="71">
        <v>14.597502023421473</v>
      </c>
      <c r="BV1615" s="71">
        <v>13.232741469717627</v>
      </c>
      <c r="BW1615" s="71">
        <v>12.687539136029496</v>
      </c>
      <c r="BX1615" s="75">
        <v>2502</v>
      </c>
      <c r="BY1615" s="75">
        <v>2170</v>
      </c>
      <c r="BZ1615" s="75">
        <v>2158</v>
      </c>
      <c r="CA1615" s="75">
        <v>2342</v>
      </c>
      <c r="CB1615" s="75">
        <v>3865</v>
      </c>
      <c r="CC1615" s="75">
        <v>5126</v>
      </c>
      <c r="CD1615" s="75">
        <v>2800</v>
      </c>
      <c r="CE1615" s="75">
        <v>2868</v>
      </c>
      <c r="CF1615" s="75">
        <v>4799</v>
      </c>
      <c r="CG1615" s="75">
        <v>3166</v>
      </c>
      <c r="CH1615" s="75">
        <v>3355</v>
      </c>
      <c r="CI1615" s="75">
        <v>3418</v>
      </c>
      <c r="CJ1615" s="75">
        <v>1869</v>
      </c>
      <c r="CK1615" s="75">
        <v>22275</v>
      </c>
      <c r="CL1615" s="73">
        <v>787816.96999999974</v>
      </c>
      <c r="CM1615" s="73">
        <v>800101.57000000007</v>
      </c>
      <c r="CN1615" s="73">
        <v>775139.27000000037</v>
      </c>
      <c r="CO1615" s="73">
        <v>807924.06000000029</v>
      </c>
      <c r="CP1615" s="73">
        <v>683990.04</v>
      </c>
      <c r="CQ1615" s="73">
        <v>529103.75</v>
      </c>
      <c r="CR1615" s="73">
        <v>559827.34000000008</v>
      </c>
      <c r="CS1615" s="73">
        <v>595231.29000000015</v>
      </c>
      <c r="CT1615" s="73">
        <v>567304.3400000002</v>
      </c>
      <c r="CU1615" s="73">
        <v>565209.31000000006</v>
      </c>
      <c r="CV1615" s="73">
        <v>540154.42999999993</v>
      </c>
      <c r="CW1615" s="73">
        <v>559499.62000000011</v>
      </c>
      <c r="CX1615" s="73">
        <v>570040.0399999998</v>
      </c>
      <c r="CZ1615" s="4">
        <v>5493</v>
      </c>
      <c r="DA1615" s="76" t="str">
        <f t="shared" si="56"/>
        <v>5493</v>
      </c>
      <c r="DB1615" s="71">
        <v>6.8372685421397581E-3</v>
      </c>
      <c r="DC1615" s="71">
        <v>9.826532422851926E-2</v>
      </c>
      <c r="DD1615" s="71">
        <v>7.2132861188051733E-2</v>
      </c>
      <c r="DE1615" s="71">
        <v>1.5821352671575861</v>
      </c>
      <c r="DF1615" s="71">
        <v>8.7364136942291188E-3</v>
      </c>
      <c r="DG1615" s="71">
        <v>1.788113120079007E-2</v>
      </c>
      <c r="DH1615" s="71">
        <v>0</v>
      </c>
      <c r="DI1615" s="71">
        <v>0</v>
      </c>
      <c r="DJ1615" s="71">
        <v>0</v>
      </c>
      <c r="DK1615" s="71">
        <v>0.31545417210258897</v>
      </c>
      <c r="DL1615" s="71">
        <v>0.26704232048513521</v>
      </c>
      <c r="DM1615" s="71">
        <v>0</v>
      </c>
      <c r="DN1615" s="71">
        <v>1.1134865672643137</v>
      </c>
      <c r="DO1615" s="71">
        <v>0.18349363181832823</v>
      </c>
      <c r="DQ1615" s="72"/>
      <c r="DR1615" s="72"/>
      <c r="DS1615" s="72"/>
      <c r="DT1615" s="72"/>
      <c r="DU1615" s="72"/>
      <c r="DV1615" s="72"/>
      <c r="DW1615" s="72"/>
      <c r="DX1615" s="72"/>
      <c r="DY1615" s="72"/>
      <c r="DZ1615" s="71"/>
      <c r="EA1615" s="71"/>
      <c r="EB1615" s="71"/>
      <c r="EC1615" s="71"/>
      <c r="ED1615" s="71"/>
    </row>
    <row r="1616" spans="1:134">
      <c r="A1616" s="4">
        <v>5486</v>
      </c>
      <c r="B1616" s="46" t="s">
        <v>11965</v>
      </c>
      <c r="C1616" s="65" t="str">
        <f t="shared" si="55"/>
        <v>5486</v>
      </c>
      <c r="D1616" s="69">
        <v>140528.94</v>
      </c>
      <c r="E1616" s="68">
        <v>1461100.6299999994</v>
      </c>
      <c r="F1616" s="68">
        <v>51580.300000000017</v>
      </c>
      <c r="G1616" s="69">
        <v>93048.279999999562</v>
      </c>
      <c r="H1616" s="70">
        <v>91.101061709309832</v>
      </c>
      <c r="I1616" s="70">
        <v>6.8015145765437657</v>
      </c>
      <c r="J1616" s="69">
        <v>161624.43999999994</v>
      </c>
      <c r="K1616" s="69">
        <v>150675.83999999997</v>
      </c>
      <c r="L1616" s="69">
        <v>113746.47999999998</v>
      </c>
      <c r="M1616" s="69">
        <v>207334.37000000002</v>
      </c>
      <c r="N1616" s="69">
        <v>377247.02999999997</v>
      </c>
      <c r="O1616" s="69">
        <v>345529.06999999995</v>
      </c>
      <c r="P1616" s="69">
        <v>179557.62999999998</v>
      </c>
      <c r="Q1616" s="69">
        <v>143657.26999999999</v>
      </c>
      <c r="R1616" s="69">
        <v>326349.56999999989</v>
      </c>
      <c r="S1616" s="69">
        <v>190824.80000000002</v>
      </c>
      <c r="T1616" s="69">
        <v>240843.82999999993</v>
      </c>
      <c r="U1616" s="69">
        <v>239338.59</v>
      </c>
      <c r="V1616" s="69">
        <v>140528.94</v>
      </c>
      <c r="W1616" s="70">
        <v>64.657694239867368</v>
      </c>
      <c r="X1616" s="70">
        <v>65.375381896619601</v>
      </c>
      <c r="Y1616" s="70">
        <v>57.221407084691201</v>
      </c>
      <c r="Z1616" s="71">
        <v>80.647803745354778</v>
      </c>
      <c r="AA1616" s="71">
        <v>144.48839977670821</v>
      </c>
      <c r="AB1616" s="71">
        <v>135.48339189232777</v>
      </c>
      <c r="AC1616" s="71">
        <v>50.515516155583661</v>
      </c>
      <c r="AD1616" s="71">
        <v>70.355020599754809</v>
      </c>
      <c r="AE1616" s="71">
        <v>103.70241101289469</v>
      </c>
      <c r="AF1616" s="71">
        <v>103.20875420139708</v>
      </c>
      <c r="AG1616" s="71">
        <v>106.77152612888531</v>
      </c>
      <c r="AH1616" s="71">
        <v>114.27172546924697</v>
      </c>
      <c r="AI1616" s="71">
        <v>128.24565456540134</v>
      </c>
      <c r="AJ1616" s="72">
        <v>0</v>
      </c>
      <c r="AK1616" s="72">
        <v>0</v>
      </c>
      <c r="AL1616" s="72">
        <v>0</v>
      </c>
      <c r="AM1616" s="72">
        <v>0</v>
      </c>
      <c r="AN1616" s="72">
        <v>0</v>
      </c>
      <c r="AO1616" s="72">
        <v>142.94743214567455</v>
      </c>
      <c r="AP1616" s="72">
        <v>-50.155856610086587</v>
      </c>
      <c r="AQ1616" s="72">
        <v>-9.8321594742021503</v>
      </c>
      <c r="AR1616" s="72">
        <v>68.558005154829232</v>
      </c>
      <c r="AS1616" s="71">
        <v>-8.7631894882844286</v>
      </c>
      <c r="AT1616" s="71">
        <v>30.722345626578228</v>
      </c>
      <c r="AU1616" s="71">
        <v>38.717415646980854</v>
      </c>
      <c r="AV1616" s="72">
        <v>57.988857390062435</v>
      </c>
      <c r="AW1616" s="73">
        <v>161624.43999999994</v>
      </c>
      <c r="AX1616" s="73">
        <v>150675.83999999997</v>
      </c>
      <c r="AY1616" s="73">
        <v>113746.47999999998</v>
      </c>
      <c r="AZ1616" s="73">
        <v>207334.37000000002</v>
      </c>
      <c r="BA1616" s="73">
        <v>377247.02999999997</v>
      </c>
      <c r="BB1616" s="73">
        <v>203805.16999999995</v>
      </c>
      <c r="BC1616" s="73">
        <v>-180680.54000000007</v>
      </c>
      <c r="BD1616" s="73">
        <v>-15664.799999999988</v>
      </c>
      <c r="BE1616" s="73">
        <v>132736.9499999999</v>
      </c>
      <c r="BF1616" s="73">
        <v>-18328.5</v>
      </c>
      <c r="BG1616" s="73">
        <v>56603.079999999929</v>
      </c>
      <c r="BH1616" s="73">
        <v>66801.790000000037</v>
      </c>
      <c r="BI1616" s="73">
        <v>51580.300000000017</v>
      </c>
      <c r="BJ1616" s="71">
        <v>9.5881576869758138</v>
      </c>
      <c r="BK1616" s="71">
        <v>6.2133064300990295</v>
      </c>
      <c r="BL1616" s="71">
        <v>6.6587413846015409</v>
      </c>
      <c r="BM1616" s="71">
        <v>6.4809416290253292</v>
      </c>
      <c r="BN1616" s="71">
        <v>-9.3613787664252488</v>
      </c>
      <c r="BO1616" s="71">
        <v>1.0634979694190196</v>
      </c>
      <c r="BP1616" s="71">
        <v>14.978081870439503</v>
      </c>
      <c r="BQ1616" s="71">
        <v>16.183819280212532</v>
      </c>
      <c r="BR1616" s="72">
        <v>10.87837872343006</v>
      </c>
      <c r="BS1616" s="72">
        <v>-31.024095135176875</v>
      </c>
      <c r="BT1616" s="71">
        <v>12.621950889824529</v>
      </c>
      <c r="BU1616" s="71">
        <v>11.304818111092017</v>
      </c>
      <c r="BV1616" s="71">
        <v>6.3020058915048924</v>
      </c>
      <c r="BW1616" s="71">
        <v>6.6208179572012398</v>
      </c>
      <c r="BX1616" s="75">
        <v>3216</v>
      </c>
      <c r="BY1616" s="75">
        <v>2937</v>
      </c>
      <c r="BZ1616" s="75">
        <v>2464</v>
      </c>
      <c r="CA1616" s="75">
        <v>3590</v>
      </c>
      <c r="CB1616" s="75">
        <v>5309</v>
      </c>
      <c r="CC1616" s="75">
        <v>6004</v>
      </c>
      <c r="CD1616" s="75">
        <v>3602</v>
      </c>
      <c r="CE1616" s="75">
        <v>3194</v>
      </c>
      <c r="CF1616" s="75">
        <v>5532</v>
      </c>
      <c r="CG1616" s="75">
        <v>4021</v>
      </c>
      <c r="CH1616" s="75">
        <v>4651</v>
      </c>
      <c r="CI1616" s="75">
        <v>4619</v>
      </c>
      <c r="CJ1616" s="75">
        <v>2575</v>
      </c>
      <c r="CK1616" s="75">
        <v>28194</v>
      </c>
      <c r="CL1616" s="73">
        <v>526569.61</v>
      </c>
      <c r="CM1616" s="73">
        <v>554353.66000000015</v>
      </c>
      <c r="CN1616" s="73">
        <v>569609.53</v>
      </c>
      <c r="CO1616" s="73">
        <v>598325.9800000001</v>
      </c>
      <c r="CP1616" s="73">
        <v>515463.08000000013</v>
      </c>
      <c r="CQ1616" s="73">
        <v>402326.92000000004</v>
      </c>
      <c r="CR1616" s="73">
        <v>418254.23999999993</v>
      </c>
      <c r="CS1616" s="73">
        <v>508024.15999999986</v>
      </c>
      <c r="CT1616" s="73">
        <v>471090.22</v>
      </c>
      <c r="CU1616" s="73">
        <v>504155.18000000011</v>
      </c>
      <c r="CV1616" s="73">
        <v>495396.66000000009</v>
      </c>
      <c r="CW1616" s="73">
        <v>521515.48</v>
      </c>
      <c r="CX1616" s="73">
        <v>525991.64</v>
      </c>
      <c r="CZ1616" s="4">
        <v>5486</v>
      </c>
      <c r="DA1616" s="76" t="str">
        <f t="shared" si="56"/>
        <v>5486</v>
      </c>
      <c r="DB1616" s="71">
        <v>6.2494339549990636</v>
      </c>
      <c r="DC1616" s="71">
        <v>3.7520982351891177</v>
      </c>
      <c r="DD1616" s="71">
        <v>3.790499576462135</v>
      </c>
      <c r="DE1616" s="71">
        <v>0.73116832428334322</v>
      </c>
      <c r="DF1616" s="71">
        <v>1.4098307290276497</v>
      </c>
      <c r="DG1616" s="71">
        <v>0.79644313877491857</v>
      </c>
      <c r="DH1616" s="71">
        <v>0.52644357862375402</v>
      </c>
      <c r="DI1616" s="71">
        <v>0.17246220203984911</v>
      </c>
      <c r="DJ1616" s="71">
        <v>9.5489732280427869E-2</v>
      </c>
      <c r="DK1616" s="71">
        <v>0.33689081762920076</v>
      </c>
      <c r="DL1616" s="71">
        <v>0.43794364393727581</v>
      </c>
      <c r="DM1616" s="71">
        <v>0.2359549447679167</v>
      </c>
      <c r="DN1616" s="71">
        <v>1.5342201237329692E-2</v>
      </c>
      <c r="DO1616" s="71">
        <v>0.2588488053279227</v>
      </c>
      <c r="DQ1616" s="72"/>
      <c r="DR1616" s="72"/>
      <c r="DS1616" s="72"/>
      <c r="DT1616" s="72"/>
      <c r="DU1616" s="72"/>
      <c r="DV1616" s="72"/>
      <c r="DW1616" s="72"/>
      <c r="DX1616" s="72"/>
      <c r="DY1616" s="72"/>
      <c r="DZ1616" s="71"/>
      <c r="EA1616" s="71"/>
      <c r="EB1616" s="71"/>
      <c r="EC1616" s="71"/>
      <c r="ED1616" s="71"/>
    </row>
    <row r="1617" spans="1:134">
      <c r="A1617" s="4">
        <v>5485</v>
      </c>
      <c r="B1617" s="46" t="s">
        <v>11971</v>
      </c>
      <c r="C1617" s="65" t="str">
        <f t="shared" si="55"/>
        <v>5485</v>
      </c>
      <c r="D1617" s="69">
        <v>206372.31</v>
      </c>
      <c r="E1617" s="68">
        <v>1923244.1699999995</v>
      </c>
      <c r="F1617" s="68">
        <v>63663.830000000045</v>
      </c>
      <c r="G1617" s="69">
        <v>274826.33999999962</v>
      </c>
      <c r="H1617" s="70">
        <v>99.075437679455447</v>
      </c>
      <c r="I1617" s="70">
        <v>16.672128570703435</v>
      </c>
      <c r="J1617" s="69">
        <v>287117.02999999991</v>
      </c>
      <c r="K1617" s="69">
        <v>252444.88999999996</v>
      </c>
      <c r="L1617" s="69">
        <v>205838.13999999996</v>
      </c>
      <c r="M1617" s="69">
        <v>265252.81</v>
      </c>
      <c r="N1617" s="69">
        <v>440446.41999999993</v>
      </c>
      <c r="O1617" s="69">
        <v>382244.80000000005</v>
      </c>
      <c r="P1617" s="69">
        <v>196532.09</v>
      </c>
      <c r="Q1617" s="69">
        <v>208498.88999999998</v>
      </c>
      <c r="R1617" s="69">
        <v>445565.93000000005</v>
      </c>
      <c r="S1617" s="69">
        <v>257718.87</v>
      </c>
      <c r="T1617" s="69">
        <v>312835.14999999991</v>
      </c>
      <c r="U1617" s="69">
        <v>295720.93</v>
      </c>
      <c r="V1617" s="69">
        <v>206372.31</v>
      </c>
      <c r="W1617" s="70">
        <v>107.40667674670846</v>
      </c>
      <c r="X1617" s="70">
        <v>92.510836556534258</v>
      </c>
      <c r="Y1617" s="70">
        <v>82.85811256482576</v>
      </c>
      <c r="Z1617" s="71">
        <v>81.73486588604581</v>
      </c>
      <c r="AA1617" s="71">
        <v>114.56750622956933</v>
      </c>
      <c r="AB1617" s="71">
        <v>103.55866355159056</v>
      </c>
      <c r="AC1617" s="71">
        <v>61.288845782266577</v>
      </c>
      <c r="AD1617" s="71">
        <v>85.750234378024473</v>
      </c>
      <c r="AE1617" s="71">
        <v>121.61282885490007</v>
      </c>
      <c r="AF1617" s="71">
        <v>109.35558902733462</v>
      </c>
      <c r="AG1617" s="71">
        <v>99.272132069193546</v>
      </c>
      <c r="AH1617" s="71">
        <v>102.96744043420898</v>
      </c>
      <c r="AI1617" s="71">
        <v>119.28962169364743</v>
      </c>
      <c r="AJ1617" s="72">
        <v>0</v>
      </c>
      <c r="AK1617" s="72">
        <v>0</v>
      </c>
      <c r="AL1617" s="72">
        <v>0</v>
      </c>
      <c r="AM1617" s="72">
        <v>0</v>
      </c>
      <c r="AN1617" s="72">
        <v>0</v>
      </c>
      <c r="AO1617" s="72">
        <v>536.8468877631434</v>
      </c>
      <c r="AP1617" s="72">
        <v>-37.164449402828801</v>
      </c>
      <c r="AQ1617" s="72">
        <v>5.3940027915153177</v>
      </c>
      <c r="AR1617" s="72">
        <v>92.020262789652406</v>
      </c>
      <c r="AS1617" s="71">
        <v>0.10028716230714441</v>
      </c>
      <c r="AT1617" s="71">
        <v>18.20714941405237</v>
      </c>
      <c r="AU1617" s="71">
        <v>22.72743816574765</v>
      </c>
      <c r="AV1617" s="72">
        <v>44.611105100411727</v>
      </c>
      <c r="AW1617" s="73">
        <v>287117.02999999991</v>
      </c>
      <c r="AX1617" s="73">
        <v>252444.88999999996</v>
      </c>
      <c r="AY1617" s="73">
        <v>205838.13999999996</v>
      </c>
      <c r="AZ1617" s="73">
        <v>265252.81</v>
      </c>
      <c r="BA1617" s="73">
        <v>440446.41999999993</v>
      </c>
      <c r="BB1617" s="73">
        <v>331320.45000000007</v>
      </c>
      <c r="BC1617" s="73">
        <v>-116240.04000000007</v>
      </c>
      <c r="BD1617" s="73">
        <v>10670.850000000006</v>
      </c>
      <c r="BE1617" s="73">
        <v>213524.83000000007</v>
      </c>
      <c r="BF1617" s="73">
        <v>258.19999999998254</v>
      </c>
      <c r="BG1617" s="73">
        <v>48185.209999999905</v>
      </c>
      <c r="BH1617" s="73">
        <v>54763.459999999963</v>
      </c>
      <c r="BI1617" s="73">
        <v>63663.830000000045</v>
      </c>
      <c r="BJ1617" s="71">
        <v>0.73141042229030062</v>
      </c>
      <c r="BK1617" s="71">
        <v>2.5544042348446263</v>
      </c>
      <c r="BL1617" s="71">
        <v>2.8164229916773653</v>
      </c>
      <c r="BM1617" s="71">
        <v>2.7841741949358711</v>
      </c>
      <c r="BN1617" s="71">
        <v>-8.5590252463070371</v>
      </c>
      <c r="BO1617" s="71">
        <v>-3.9151636808762373</v>
      </c>
      <c r="BP1617" s="71">
        <v>12.616901349583298</v>
      </c>
      <c r="BQ1617" s="71">
        <v>12.15142324112257</v>
      </c>
      <c r="BR1617" s="72">
        <v>6.5890078662458977</v>
      </c>
      <c r="BS1617" s="72">
        <v>7.5669522828718918</v>
      </c>
      <c r="BT1617" s="71">
        <v>7.7207973093798934</v>
      </c>
      <c r="BU1617" s="71">
        <v>6.7621426515702794</v>
      </c>
      <c r="BV1617" s="71">
        <v>4.4671089255478424</v>
      </c>
      <c r="BW1617" s="71">
        <v>6.6110361677522764</v>
      </c>
      <c r="BX1617" s="75">
        <v>4006</v>
      </c>
      <c r="BY1617" s="75">
        <v>4004</v>
      </c>
      <c r="BZ1617" s="75">
        <v>3351</v>
      </c>
      <c r="CA1617" s="75">
        <v>3642</v>
      </c>
      <c r="CB1617" s="75">
        <v>6136</v>
      </c>
      <c r="CC1617" s="75">
        <v>6202</v>
      </c>
      <c r="CD1617" s="75">
        <v>3328</v>
      </c>
      <c r="CE1617" s="75">
        <v>3536</v>
      </c>
      <c r="CF1617" s="75">
        <v>7352</v>
      </c>
      <c r="CG1617" s="75">
        <v>4272</v>
      </c>
      <c r="CH1617" s="75">
        <v>5232</v>
      </c>
      <c r="CI1617" s="75">
        <v>5086</v>
      </c>
      <c r="CJ1617" s="75">
        <v>3241</v>
      </c>
      <c r="CK1617" s="75">
        <v>32047</v>
      </c>
      <c r="CL1617" s="73">
        <v>804017.22</v>
      </c>
      <c r="CM1617" s="73">
        <v>771504.04000000027</v>
      </c>
      <c r="CN1617" s="73">
        <v>736561.69000000006</v>
      </c>
      <c r="CO1617" s="73">
        <v>762053.10000000009</v>
      </c>
      <c r="CP1617" s="73">
        <v>688974.7899999998</v>
      </c>
      <c r="CQ1617" s="73">
        <v>545877.76000000001</v>
      </c>
      <c r="CR1617" s="73">
        <v>650352.17000000004</v>
      </c>
      <c r="CS1617" s="73">
        <v>739814.34999999974</v>
      </c>
      <c r="CT1617" s="73">
        <v>564981.74999999988</v>
      </c>
      <c r="CU1617" s="73">
        <v>622842.67000000004</v>
      </c>
      <c r="CV1617" s="73">
        <v>519591.77</v>
      </c>
      <c r="CW1617" s="73">
        <v>573325.50999999989</v>
      </c>
      <c r="CX1617" s="73">
        <v>645198.47000000009</v>
      </c>
      <c r="CZ1617" s="4">
        <v>5485</v>
      </c>
      <c r="DA1617" s="76" t="str">
        <f t="shared" si="56"/>
        <v>5485</v>
      </c>
      <c r="DB1617" s="71">
        <v>8.6654587586558165</v>
      </c>
      <c r="DC1617" s="71">
        <v>7.5210730675200805</v>
      </c>
      <c r="DD1617" s="71">
        <v>1.0363353618103706</v>
      </c>
      <c r="DE1617" s="71">
        <v>0.56815088970213579</v>
      </c>
      <c r="DF1617" s="71">
        <v>2.3053675143310937</v>
      </c>
      <c r="DG1617" s="71">
        <v>0.73071303559452572</v>
      </c>
      <c r="DH1617" s="71">
        <v>0.4770433766449112</v>
      </c>
      <c r="DI1617" s="71">
        <v>0.15705130326585592</v>
      </c>
      <c r="DJ1617" s="71">
        <v>0.48565558199228037</v>
      </c>
      <c r="DK1617" s="71">
        <v>0.23285553144357035</v>
      </c>
      <c r="DL1617" s="71">
        <v>0.46776450521755281</v>
      </c>
      <c r="DM1617" s="71">
        <v>0.32331076802705871</v>
      </c>
      <c r="DN1617" s="72">
        <v>4.4526610064393991E-2</v>
      </c>
      <c r="DO1617" s="71">
        <v>0.33998260837828254</v>
      </c>
      <c r="DQ1617" s="72"/>
      <c r="DR1617" s="72"/>
      <c r="DS1617" s="72"/>
      <c r="DT1617" s="72"/>
      <c r="DU1617" s="72"/>
      <c r="DV1617" s="72"/>
      <c r="DW1617" s="72"/>
      <c r="DX1617" s="72"/>
      <c r="DY1617" s="72"/>
      <c r="DZ1617" s="71"/>
      <c r="EA1617" s="71"/>
      <c r="EB1617" s="71"/>
      <c r="EC1617" s="71"/>
      <c r="ED1617" s="71"/>
    </row>
    <row r="1618" spans="1:134">
      <c r="A1618" s="4">
        <v>182</v>
      </c>
      <c r="B1618" s="46" t="s">
        <v>11978</v>
      </c>
      <c r="C1618" s="65" t="str">
        <f t="shared" si="55"/>
        <v>L182</v>
      </c>
      <c r="D1618" s="69">
        <v>426532.82</v>
      </c>
      <c r="E1618" s="68">
        <v>4394104.709999999</v>
      </c>
      <c r="F1618" s="68">
        <v>190055.10000000003</v>
      </c>
      <c r="G1618" s="69">
        <v>940284.5299999984</v>
      </c>
      <c r="H1618" s="70">
        <v>103.65337989305155</v>
      </c>
      <c r="I1618" s="70">
        <v>27.224478432458476</v>
      </c>
      <c r="J1618" s="69">
        <v>486455.72000000003</v>
      </c>
      <c r="K1618" s="69">
        <v>534680.36</v>
      </c>
      <c r="L1618" s="69">
        <v>569413.70999999985</v>
      </c>
      <c r="M1618" s="69">
        <v>644575.38000000012</v>
      </c>
      <c r="N1618" s="69">
        <v>785646.66</v>
      </c>
      <c r="O1618" s="69">
        <v>909318.75999999978</v>
      </c>
      <c r="P1618" s="69">
        <v>553212.13999999978</v>
      </c>
      <c r="Q1618" s="69">
        <v>538289.89999999991</v>
      </c>
      <c r="R1618" s="69">
        <v>1041003.35</v>
      </c>
      <c r="S1618" s="69">
        <v>534516.89</v>
      </c>
      <c r="T1618" s="69">
        <v>621931.49000000011</v>
      </c>
      <c r="U1618" s="69">
        <v>678618.12</v>
      </c>
      <c r="V1618" s="69">
        <v>426532.82</v>
      </c>
      <c r="W1618" s="70">
        <v>84.898293546389155</v>
      </c>
      <c r="X1618" s="70">
        <v>97.040654948841848</v>
      </c>
      <c r="Y1618" s="70">
        <v>107.90162705671955</v>
      </c>
      <c r="Z1618" s="71">
        <v>110.64924454604348</v>
      </c>
      <c r="AA1618" s="71">
        <v>92.629278310357819</v>
      </c>
      <c r="AB1618" s="71">
        <v>122.63631240537553</v>
      </c>
      <c r="AC1618" s="71">
        <v>84.504835596028428</v>
      </c>
      <c r="AD1618" s="71">
        <v>95.62085873576136</v>
      </c>
      <c r="AE1618" s="71">
        <v>104.91591385936144</v>
      </c>
      <c r="AF1618" s="71">
        <v>95.099696996675164</v>
      </c>
      <c r="AG1618" s="71">
        <v>104.04424757892481</v>
      </c>
      <c r="AH1618" s="71">
        <v>115.50179752148951</v>
      </c>
      <c r="AI1618" s="71">
        <v>151.22351398095805</v>
      </c>
      <c r="AJ1618" s="72">
        <v>-26.281238081174919</v>
      </c>
      <c r="AK1618" s="72">
        <v>-20.553694079863426</v>
      </c>
      <c r="AL1618" s="72">
        <v>-8.3562122104215213</v>
      </c>
      <c r="AM1618" s="72">
        <v>-7.5467828135325599</v>
      </c>
      <c r="AN1618" s="72">
        <v>-2124043.3901054338</v>
      </c>
      <c r="AO1618" s="72">
        <v>3559.2907971519858</v>
      </c>
      <c r="AP1618" s="72">
        <v>-12.449422134554034</v>
      </c>
      <c r="AQ1618" s="72">
        <v>19.406373043777236</v>
      </c>
      <c r="AR1618" s="72">
        <v>114.3448655716103</v>
      </c>
      <c r="AS1618" s="71">
        <v>-27.824757567375546</v>
      </c>
      <c r="AT1618" s="71">
        <v>36.33008992727067</v>
      </c>
      <c r="AU1618" s="71">
        <v>50.06524214047645</v>
      </c>
      <c r="AV1618" s="72">
        <v>80.369135832331295</v>
      </c>
      <c r="AW1618" s="73">
        <v>-173424.76000000007</v>
      </c>
      <c r="AX1618" s="73">
        <v>-138328.09999999998</v>
      </c>
      <c r="AY1618" s="73">
        <v>-51919.960000000079</v>
      </c>
      <c r="AZ1618" s="73">
        <v>-52615.479999999749</v>
      </c>
      <c r="BA1618" s="73">
        <v>785683.65</v>
      </c>
      <c r="BB1618" s="73">
        <v>884547.11999999976</v>
      </c>
      <c r="BC1618" s="73">
        <v>-78665.060000000172</v>
      </c>
      <c r="BD1618" s="73">
        <v>87484.899999999907</v>
      </c>
      <c r="BE1618" s="73">
        <v>555335.85</v>
      </c>
      <c r="BF1618" s="73">
        <v>-206065.15999999992</v>
      </c>
      <c r="BG1618" s="73">
        <v>165736.17000000016</v>
      </c>
      <c r="BH1618" s="73">
        <v>226402.72999999998</v>
      </c>
      <c r="BI1618" s="73">
        <v>190055.10000000003</v>
      </c>
      <c r="BJ1618" s="71">
        <v>28.071587780776991</v>
      </c>
      <c r="BK1618" s="71">
        <v>20.307240364379286</v>
      </c>
      <c r="BL1618" s="71">
        <v>16.005417259503375</v>
      </c>
      <c r="BM1618" s="71">
        <v>17.133276776127861</v>
      </c>
      <c r="BN1618" s="71">
        <v>8.6761760324401216</v>
      </c>
      <c r="BO1618" s="71">
        <v>15.095299484597167</v>
      </c>
      <c r="BP1618" s="71">
        <v>29.311975166010278</v>
      </c>
      <c r="BQ1618" s="71">
        <v>28.170421077787744</v>
      </c>
      <c r="BR1618" s="72">
        <v>21.810046655890467</v>
      </c>
      <c r="BS1618" s="72">
        <v>21.458382047584902</v>
      </c>
      <c r="BT1618" s="71">
        <v>21.727233909825138</v>
      </c>
      <c r="BU1618" s="71">
        <v>21.625830280070979</v>
      </c>
      <c r="BV1618" s="71">
        <v>21.82069856259568</v>
      </c>
      <c r="BW1618" s="71">
        <v>22.002291059824383</v>
      </c>
      <c r="BX1618" s="75">
        <v>14835</v>
      </c>
      <c r="BY1618" s="75">
        <v>14255</v>
      </c>
      <c r="BZ1618" s="75">
        <v>14103</v>
      </c>
      <c r="CA1618" s="75">
        <v>15406</v>
      </c>
      <c r="CB1618" s="75">
        <v>18097</v>
      </c>
      <c r="CC1618" s="75">
        <v>20038</v>
      </c>
      <c r="CD1618" s="75">
        <v>15821</v>
      </c>
      <c r="CE1618" s="75">
        <v>14566</v>
      </c>
      <c r="CF1618" s="75">
        <v>18908</v>
      </c>
      <c r="CG1618" s="75">
        <v>14733</v>
      </c>
      <c r="CH1618" s="75">
        <v>16260</v>
      </c>
      <c r="CI1618" s="75">
        <v>19509</v>
      </c>
      <c r="CJ1618" s="75">
        <v>11413</v>
      </c>
      <c r="CK1618" s="75">
        <v>111210</v>
      </c>
      <c r="CL1618" s="73">
        <v>781507.04999999981</v>
      </c>
      <c r="CM1618" s="73">
        <v>952367.8600000001</v>
      </c>
      <c r="CN1618" s="73">
        <v>860951.32000000018</v>
      </c>
      <c r="CO1618" s="73">
        <v>820083.96000000008</v>
      </c>
      <c r="CP1618" s="73">
        <v>926641.7</v>
      </c>
      <c r="CQ1618" s="73">
        <v>671613.96</v>
      </c>
      <c r="CR1618" s="73">
        <v>659251.87999999966</v>
      </c>
      <c r="CS1618" s="73">
        <v>890739.14</v>
      </c>
      <c r="CT1618" s="73">
        <v>716031.31000000017</v>
      </c>
      <c r="CU1618" s="73">
        <v>614455.59999999986</v>
      </c>
      <c r="CV1618" s="73">
        <v>749863.97</v>
      </c>
      <c r="CW1618" s="73">
        <v>739858.2699999999</v>
      </c>
      <c r="CX1618" s="73">
        <v>695419.95000000007</v>
      </c>
      <c r="CZ1618" s="4">
        <v>182</v>
      </c>
      <c r="DA1618" s="76" t="str">
        <f t="shared" si="56"/>
        <v>L182</v>
      </c>
      <c r="DB1618" s="71">
        <v>0.87852202825545145</v>
      </c>
      <c r="DC1618" s="71">
        <v>1.0065939569392925</v>
      </c>
      <c r="DD1618" s="71">
        <v>0.19956819490519179</v>
      </c>
      <c r="DE1618" s="71">
        <v>7.7626989065191263E-2</v>
      </c>
      <c r="DF1618" s="71">
        <v>0.20707958878399779</v>
      </c>
      <c r="DG1618" s="71">
        <v>0.20521914954566267</v>
      </c>
      <c r="DH1618" s="71">
        <v>0.11257051025633541</v>
      </c>
      <c r="DI1618" s="71">
        <v>0.42489497011034655</v>
      </c>
      <c r="DJ1618" s="71">
        <v>5.729932822699451E-2</v>
      </c>
      <c r="DK1618" s="71">
        <v>2.9655194106319974E-3</v>
      </c>
      <c r="DL1618" s="71">
        <v>5.5767274726916768E-2</v>
      </c>
      <c r="DM1618" s="71">
        <v>3.4573386248749463E-2</v>
      </c>
      <c r="DN1618" s="71">
        <v>2.8147403140670213E-2</v>
      </c>
      <c r="DO1618" s="71">
        <v>9.5682803004228129E-2</v>
      </c>
      <c r="DQ1618" s="72"/>
      <c r="DR1618" s="72"/>
      <c r="DS1618" s="72"/>
      <c r="DT1618" s="72"/>
      <c r="DU1618" s="72"/>
      <c r="DV1618" s="72"/>
      <c r="DW1618" s="72"/>
      <c r="DX1618" s="72"/>
      <c r="DY1618" s="72"/>
      <c r="DZ1618" s="71"/>
      <c r="EA1618" s="71"/>
      <c r="EB1618" s="71"/>
      <c r="EC1618" s="71"/>
      <c r="ED1618" s="71"/>
    </row>
    <row r="1619" spans="1:134">
      <c r="A1619" s="4">
        <v>5475</v>
      </c>
      <c r="B1619" s="46" t="s">
        <v>11987</v>
      </c>
      <c r="C1619" s="65" t="str">
        <f t="shared" si="55"/>
        <v>5475</v>
      </c>
      <c r="D1619" s="69">
        <v>162725.48000000001</v>
      </c>
      <c r="E1619" s="68">
        <v>2016808.3500000003</v>
      </c>
      <c r="F1619" s="68">
        <v>51491.250000000029</v>
      </c>
      <c r="G1619" s="69">
        <v>454142.98000000021</v>
      </c>
      <c r="H1619" s="70">
        <v>111.94818068948389</v>
      </c>
      <c r="I1619" s="70">
        <v>29.062074882993038</v>
      </c>
      <c r="J1619" s="69">
        <v>222882.56999999998</v>
      </c>
      <c r="K1619" s="69">
        <v>223314.74</v>
      </c>
      <c r="L1619" s="69">
        <v>241565.47999999995</v>
      </c>
      <c r="M1619" s="69">
        <v>334945.05</v>
      </c>
      <c r="N1619" s="69">
        <v>444451.20999999996</v>
      </c>
      <c r="O1619" s="69">
        <v>430035.76</v>
      </c>
      <c r="P1619" s="69">
        <v>488418.62999999995</v>
      </c>
      <c r="Q1619" s="69">
        <v>302692.03999999998</v>
      </c>
      <c r="R1619" s="69">
        <v>360585.99</v>
      </c>
      <c r="S1619" s="69">
        <v>239080.1699999999</v>
      </c>
      <c r="T1619" s="69">
        <v>258656.19999999992</v>
      </c>
      <c r="U1619" s="69">
        <v>204649.84</v>
      </c>
      <c r="V1619" s="69">
        <v>162725.48000000001</v>
      </c>
      <c r="W1619" s="70">
        <v>83.263132864099234</v>
      </c>
      <c r="X1619" s="70">
        <v>88.704811873524392</v>
      </c>
      <c r="Y1619" s="70">
        <v>104.16973323485126</v>
      </c>
      <c r="Z1619" s="71">
        <v>108.61852107700338</v>
      </c>
      <c r="AA1619" s="71">
        <v>114.01560268940129</v>
      </c>
      <c r="AB1619" s="71">
        <v>86.864716442715107</v>
      </c>
      <c r="AC1619" s="71">
        <v>89.15712432342724</v>
      </c>
      <c r="AD1619" s="71">
        <v>107.17672069757074</v>
      </c>
      <c r="AE1619" s="71">
        <v>128.97214960331976</v>
      </c>
      <c r="AF1619" s="71">
        <v>121.83782950005467</v>
      </c>
      <c r="AG1619" s="71">
        <v>130.25358690341722</v>
      </c>
      <c r="AH1619" s="71">
        <v>127.66504658046733</v>
      </c>
      <c r="AI1619" s="71">
        <v>119.10771707839842</v>
      </c>
      <c r="AJ1619" s="72">
        <v>0</v>
      </c>
      <c r="AK1619" s="72">
        <v>0</v>
      </c>
      <c r="AL1619" s="72">
        <v>0</v>
      </c>
      <c r="AM1619" s="72">
        <v>0</v>
      </c>
      <c r="AN1619" s="72">
        <v>0</v>
      </c>
      <c r="AO1619" s="72">
        <v>264098.41494132823</v>
      </c>
      <c r="AP1619" s="72">
        <v>-9.7652700659031986</v>
      </c>
      <c r="AQ1619" s="72">
        <v>30.946120332569514</v>
      </c>
      <c r="AR1619" s="72">
        <v>92.352598893401435</v>
      </c>
      <c r="AS1619" s="71">
        <v>18.587313021624684</v>
      </c>
      <c r="AT1619" s="71">
        <v>62.730269765906165</v>
      </c>
      <c r="AU1619" s="71">
        <v>56.242529516996775</v>
      </c>
      <c r="AV1619" s="72">
        <v>46.290831518319521</v>
      </c>
      <c r="AW1619" s="73">
        <v>222882.56999999998</v>
      </c>
      <c r="AX1619" s="73">
        <v>223314.74</v>
      </c>
      <c r="AY1619" s="73">
        <v>241565.47999999995</v>
      </c>
      <c r="AZ1619" s="73">
        <v>334945.05</v>
      </c>
      <c r="BA1619" s="73">
        <v>444451.20999999996</v>
      </c>
      <c r="BB1619" s="73">
        <v>430034.78</v>
      </c>
      <c r="BC1619" s="73">
        <v>-52857.030000000086</v>
      </c>
      <c r="BD1619" s="73">
        <v>71534.34</v>
      </c>
      <c r="BE1619" s="73">
        <v>173125.05</v>
      </c>
      <c r="BF1619" s="73">
        <v>37473.299999999959</v>
      </c>
      <c r="BG1619" s="73">
        <v>99708.389999999956</v>
      </c>
      <c r="BH1619" s="73">
        <v>73667.679999999964</v>
      </c>
      <c r="BI1619" s="73">
        <v>51491.250000000029</v>
      </c>
      <c r="BJ1619" s="71">
        <v>2.3247339716291031</v>
      </c>
      <c r="BK1619" s="71">
        <v>-4.2502305851358475</v>
      </c>
      <c r="BL1619" s="71">
        <v>2.0798654131201699</v>
      </c>
      <c r="BM1619" s="71">
        <v>2.6785276246437038</v>
      </c>
      <c r="BN1619" s="71">
        <v>-0.39722273199697344</v>
      </c>
      <c r="BO1619" s="71">
        <v>9.5649278202622998</v>
      </c>
      <c r="BP1619" s="71">
        <v>24.168731937615441</v>
      </c>
      <c r="BQ1619" s="71">
        <v>22.137453196236446</v>
      </c>
      <c r="BR1619" s="72">
        <v>18.577182249410971</v>
      </c>
      <c r="BS1619" s="72">
        <v>17.660482306528909</v>
      </c>
      <c r="BT1619" s="71">
        <v>17.816593878526124</v>
      </c>
      <c r="BU1619" s="71">
        <v>16.963779715452919</v>
      </c>
      <c r="BV1619" s="71">
        <v>17.035658985167874</v>
      </c>
      <c r="BW1619" s="71">
        <v>18.269108314098272</v>
      </c>
      <c r="BX1619" s="75">
        <v>3630</v>
      </c>
      <c r="BY1619" s="75">
        <v>3834</v>
      </c>
      <c r="BZ1619" s="75">
        <v>4346</v>
      </c>
      <c r="CA1619" s="75">
        <v>4922</v>
      </c>
      <c r="CB1619" s="75">
        <v>6021</v>
      </c>
      <c r="CC1619" s="75">
        <v>5987</v>
      </c>
      <c r="CD1619" s="75">
        <v>7209</v>
      </c>
      <c r="CE1619" s="75">
        <v>4919</v>
      </c>
      <c r="CF1619" s="75">
        <v>6043</v>
      </c>
      <c r="CG1619" s="75">
        <v>4225</v>
      </c>
      <c r="CH1619" s="75">
        <v>4367</v>
      </c>
      <c r="CI1619" s="75">
        <v>3633</v>
      </c>
      <c r="CJ1619" s="75">
        <v>2833</v>
      </c>
      <c r="CK1619" s="75">
        <v>33229</v>
      </c>
      <c r="CL1619" s="73">
        <v>765312.69999999984</v>
      </c>
      <c r="CM1619" s="73">
        <v>690668.89000000013</v>
      </c>
      <c r="CN1619" s="73">
        <v>655173.67999999993</v>
      </c>
      <c r="CO1619" s="73">
        <v>576712.83000000007</v>
      </c>
      <c r="CP1619" s="73">
        <v>520163.75</v>
      </c>
      <c r="CQ1619" s="73">
        <v>401945.81</v>
      </c>
      <c r="CR1619" s="73">
        <v>546883.1</v>
      </c>
      <c r="CS1619" s="73">
        <v>678387.0399999998</v>
      </c>
      <c r="CT1619" s="73">
        <v>660132.70999999985</v>
      </c>
      <c r="CU1619" s="73">
        <v>636395.17999999993</v>
      </c>
      <c r="CV1619" s="73">
        <v>596164.76</v>
      </c>
      <c r="CW1619" s="73">
        <v>523858.36000000004</v>
      </c>
      <c r="CX1619" s="73">
        <v>529190.91999999981</v>
      </c>
      <c r="CZ1619" s="4">
        <v>5475</v>
      </c>
      <c r="DA1619" s="76" t="str">
        <f t="shared" si="56"/>
        <v>5475</v>
      </c>
      <c r="DB1619" s="71">
        <v>1.4472635969800469</v>
      </c>
      <c r="DC1619" s="71">
        <v>2.4638605132960789</v>
      </c>
      <c r="DD1619" s="71">
        <v>0.96332283560291543</v>
      </c>
      <c r="DE1619" s="71">
        <v>0.12176089450214253</v>
      </c>
      <c r="DF1619" s="71">
        <v>0.2573402314619781</v>
      </c>
      <c r="DG1619" s="71">
        <v>1.2167025424807403</v>
      </c>
      <c r="DH1619" s="71">
        <v>0.25577259226037385</v>
      </c>
      <c r="DI1619" s="71">
        <v>0.20039611508456753</v>
      </c>
      <c r="DJ1619" s="71">
        <v>0.14538532349086736</v>
      </c>
      <c r="DK1619" s="71">
        <v>0.362137241432337</v>
      </c>
      <c r="DL1619" s="71">
        <v>2.2980641320918403E-2</v>
      </c>
      <c r="DM1619" s="71">
        <v>8.4637728805000118E-2</v>
      </c>
      <c r="DN1619" s="71">
        <v>9.1788385048140742E-2</v>
      </c>
      <c r="DO1619" s="71">
        <v>0.17916618279619009</v>
      </c>
      <c r="DQ1619" s="72"/>
      <c r="DR1619" s="72"/>
      <c r="DS1619" s="72"/>
      <c r="DT1619" s="72"/>
      <c r="DU1619" s="72"/>
      <c r="DV1619" s="72"/>
      <c r="DW1619" s="72"/>
      <c r="DX1619" s="72"/>
      <c r="DY1619" s="72"/>
      <c r="DZ1619" s="71"/>
      <c r="EA1619" s="71"/>
      <c r="EB1619" s="71"/>
      <c r="EC1619" s="71"/>
      <c r="ED1619" s="71"/>
    </row>
    <row r="1620" spans="1:134">
      <c r="A1620" s="4">
        <v>1594</v>
      </c>
      <c r="B1620" s="46" t="s">
        <v>11995</v>
      </c>
      <c r="C1620" s="65" t="str">
        <f t="shared" si="55"/>
        <v>1594</v>
      </c>
      <c r="D1620" s="69">
        <v>224013.48</v>
      </c>
      <c r="E1620" s="68">
        <v>2854481.649999998</v>
      </c>
      <c r="F1620" s="68">
        <v>34347.640000000043</v>
      </c>
      <c r="G1620" s="69">
        <v>297373.26999999816</v>
      </c>
      <c r="H1620" s="70">
        <v>88.264174576224903</v>
      </c>
      <c r="I1620" s="70">
        <v>11.629279084369436</v>
      </c>
      <c r="J1620" s="69">
        <v>356724.13</v>
      </c>
      <c r="K1620" s="69">
        <v>359689.59</v>
      </c>
      <c r="L1620" s="69">
        <v>336362.38999999996</v>
      </c>
      <c r="M1620" s="69">
        <v>369316.90999999992</v>
      </c>
      <c r="N1620" s="69">
        <v>467260.49000000005</v>
      </c>
      <c r="O1620" s="69">
        <v>568179.69000000006</v>
      </c>
      <c r="P1620" s="69">
        <v>275755.67999999993</v>
      </c>
      <c r="Q1620" s="69">
        <v>269774.28999999998</v>
      </c>
      <c r="R1620" s="69">
        <v>1027815.9500000001</v>
      </c>
      <c r="S1620" s="69">
        <v>308978.66999999993</v>
      </c>
      <c r="T1620" s="69">
        <v>374289.46000000008</v>
      </c>
      <c r="U1620" s="69">
        <v>373854.12000000005</v>
      </c>
      <c r="V1620" s="69">
        <v>224013.48</v>
      </c>
      <c r="W1620" s="70">
        <v>86.399549344083098</v>
      </c>
      <c r="X1620" s="70">
        <v>92.428098051519981</v>
      </c>
      <c r="Y1620" s="70">
        <v>84.378783954931833</v>
      </c>
      <c r="Z1620" s="71">
        <v>82.116695194889743</v>
      </c>
      <c r="AA1620" s="71">
        <v>92.798491129813314</v>
      </c>
      <c r="AB1620" s="71">
        <v>120.0052355581051</v>
      </c>
      <c r="AC1620" s="71">
        <v>69.779191781692205</v>
      </c>
      <c r="AD1620" s="71">
        <v>72.854784580804562</v>
      </c>
      <c r="AE1620" s="71">
        <v>92.284552377789069</v>
      </c>
      <c r="AF1620" s="71">
        <v>89.272596282742768</v>
      </c>
      <c r="AG1620" s="71">
        <v>91.805085207488759</v>
      </c>
      <c r="AH1620" s="71">
        <v>101.20250504204762</v>
      </c>
      <c r="AI1620" s="71">
        <v>96.732029474116672</v>
      </c>
      <c r="AJ1620" s="72">
        <v>0</v>
      </c>
      <c r="AK1620" s="72">
        <v>0</v>
      </c>
      <c r="AL1620" s="72">
        <v>0</v>
      </c>
      <c r="AM1620" s="72">
        <v>0</v>
      </c>
      <c r="AN1620" s="72">
        <v>0</v>
      </c>
      <c r="AO1620" s="72">
        <v>15915297.478991598</v>
      </c>
      <c r="AP1620" s="72">
        <v>11.094889599335399</v>
      </c>
      <c r="AQ1620" s="72">
        <v>-12.235201495201842</v>
      </c>
      <c r="AR1620" s="72">
        <v>158.4918199598965</v>
      </c>
      <c r="AS1620" s="71">
        <v>-61.334449280641579</v>
      </c>
      <c r="AT1620" s="71">
        <v>16.476426334147789</v>
      </c>
      <c r="AU1620" s="71">
        <v>27.259402216566485</v>
      </c>
      <c r="AV1620" s="72">
        <v>18.109555205091254</v>
      </c>
      <c r="AW1620" s="73">
        <v>356724.13</v>
      </c>
      <c r="AX1620" s="73">
        <v>359689.59</v>
      </c>
      <c r="AY1620" s="73">
        <v>336362.38999999996</v>
      </c>
      <c r="AZ1620" s="73">
        <v>369316.90999999992</v>
      </c>
      <c r="BA1620" s="73">
        <v>467260.49000000005</v>
      </c>
      <c r="BB1620" s="73">
        <v>568176.12000000011</v>
      </c>
      <c r="BC1620" s="73">
        <v>27539.329999999929</v>
      </c>
      <c r="BD1620" s="73">
        <v>-37608.959999999963</v>
      </c>
      <c r="BE1620" s="73">
        <v>630195.65000000014</v>
      </c>
      <c r="BF1620" s="73">
        <v>-490127.1599999998</v>
      </c>
      <c r="BG1620" s="73">
        <v>52945.930000000109</v>
      </c>
      <c r="BH1620" s="73">
        <v>80080.840000000084</v>
      </c>
      <c r="BI1620" s="73">
        <v>34347.640000000043</v>
      </c>
      <c r="BJ1620" s="71">
        <v>12.745115352635498</v>
      </c>
      <c r="BK1620" s="71">
        <v>7.0721589008476879</v>
      </c>
      <c r="BL1620" s="71">
        <v>6.1976853913329979</v>
      </c>
      <c r="BM1620" s="71">
        <v>10.1010401662587</v>
      </c>
      <c r="BN1620" s="71">
        <v>5.2222396524356895E-2</v>
      </c>
      <c r="BO1620" s="71">
        <v>3.2368232984798917</v>
      </c>
      <c r="BP1620" s="71">
        <v>15.564141528513817</v>
      </c>
      <c r="BQ1620" s="71">
        <v>19.503868248726405</v>
      </c>
      <c r="BR1620" s="72">
        <v>6.2395900497912882</v>
      </c>
      <c r="BS1620" s="72">
        <v>12.504832929161564</v>
      </c>
      <c r="BT1620" s="71">
        <v>11.876296712283279</v>
      </c>
      <c r="BU1620" s="71">
        <v>11.147246572636465</v>
      </c>
      <c r="BV1620" s="71">
        <v>8.0168451695251903</v>
      </c>
      <c r="BW1620" s="71">
        <v>8.8949984318021382</v>
      </c>
      <c r="BX1620" s="75">
        <v>9011</v>
      </c>
      <c r="BY1620" s="75">
        <v>9532</v>
      </c>
      <c r="BZ1620" s="75">
        <v>8284</v>
      </c>
      <c r="CA1620" s="75">
        <v>8908</v>
      </c>
      <c r="CB1620" s="75">
        <v>10348</v>
      </c>
      <c r="CC1620" s="75">
        <v>12529</v>
      </c>
      <c r="CD1620" s="75">
        <v>7494</v>
      </c>
      <c r="CE1620" s="75">
        <v>7508</v>
      </c>
      <c r="CF1620" s="75">
        <v>17005</v>
      </c>
      <c r="CG1620" s="75">
        <v>8461</v>
      </c>
      <c r="CH1620" s="75">
        <v>9863</v>
      </c>
      <c r="CI1620" s="75">
        <v>10393</v>
      </c>
      <c r="CJ1620" s="75">
        <v>6098</v>
      </c>
      <c r="CK1620" s="75">
        <v>66822</v>
      </c>
      <c r="CL1620" s="73">
        <v>916253.46</v>
      </c>
      <c r="CM1620" s="73">
        <v>769946.35</v>
      </c>
      <c r="CN1620" s="73">
        <v>767791.24000000011</v>
      </c>
      <c r="CO1620" s="73">
        <v>853908.89</v>
      </c>
      <c r="CP1620" s="73">
        <v>808004.16</v>
      </c>
      <c r="CQ1620" s="73">
        <v>621855.09000000008</v>
      </c>
      <c r="CR1620" s="73">
        <v>723406.94999999984</v>
      </c>
      <c r="CS1620" s="73">
        <v>1102646.6599999995</v>
      </c>
      <c r="CT1620" s="73">
        <v>725798.1</v>
      </c>
      <c r="CU1620" s="73">
        <v>777132.32999999984</v>
      </c>
      <c r="CV1620" s="73">
        <v>815980.50999999978</v>
      </c>
      <c r="CW1620" s="73">
        <v>856615.0199999999</v>
      </c>
      <c r="CX1620" s="73">
        <v>896660.99999999977</v>
      </c>
      <c r="CZ1620" s="4">
        <v>1594</v>
      </c>
      <c r="DA1620" s="76" t="str">
        <f t="shared" si="56"/>
        <v>1594</v>
      </c>
      <c r="DB1620" s="71">
        <v>3.4246380825573004</v>
      </c>
      <c r="DC1620" s="71">
        <v>4.3719637183223838</v>
      </c>
      <c r="DD1620" s="71">
        <v>0.37540821945764696</v>
      </c>
      <c r="DE1620" s="71">
        <v>0.42062124272162837</v>
      </c>
      <c r="DF1620" s="71">
        <v>0.24638573900349242</v>
      </c>
      <c r="DG1620" s="71">
        <v>0.28306378980452496</v>
      </c>
      <c r="DH1620" s="71">
        <v>0.32544039927207385</v>
      </c>
      <c r="DI1620" s="71">
        <v>0.50735257919608168</v>
      </c>
      <c r="DJ1620" s="71">
        <v>0.24940739796886235</v>
      </c>
      <c r="DK1620" s="71">
        <v>0.25274637499523828</v>
      </c>
      <c r="DL1620" s="71">
        <v>0.11096889313767741</v>
      </c>
      <c r="DM1620" s="71">
        <v>0.12359490030959851</v>
      </c>
      <c r="DN1620" s="72">
        <v>0.77017620981301271</v>
      </c>
      <c r="DO1620" s="71">
        <v>0.28788434973387894</v>
      </c>
      <c r="DQ1620" s="72"/>
      <c r="DR1620" s="72"/>
      <c r="DS1620" s="72"/>
      <c r="DT1620" s="72"/>
      <c r="DU1620" s="72"/>
      <c r="DV1620" s="72"/>
      <c r="DW1620" s="72"/>
      <c r="DX1620" s="72"/>
      <c r="DY1620" s="72"/>
      <c r="DZ1620" s="72"/>
      <c r="EA1620" s="71"/>
      <c r="EB1620" s="71"/>
      <c r="EC1620" s="71"/>
      <c r="ED1620" s="71"/>
    </row>
    <row r="1621" spans="1:134">
      <c r="A1621" s="4">
        <v>5390</v>
      </c>
      <c r="B1621" s="46" t="s">
        <v>12000</v>
      </c>
      <c r="C1621" s="65" t="str">
        <f t="shared" si="55"/>
        <v>5390</v>
      </c>
      <c r="D1621" s="69">
        <v>256238.77000000002</v>
      </c>
      <c r="E1621" s="68">
        <v>3062255.56</v>
      </c>
      <c r="F1621" s="68">
        <v>82597.98000000004</v>
      </c>
      <c r="G1621" s="69">
        <v>716227.91999999993</v>
      </c>
      <c r="H1621" s="70">
        <v>107.46953190256292</v>
      </c>
      <c r="I1621" s="70">
        <v>30.529389670788355</v>
      </c>
      <c r="J1621" s="69">
        <v>376657.85</v>
      </c>
      <c r="K1621" s="69">
        <v>338559.52999999991</v>
      </c>
      <c r="L1621" s="69">
        <v>334912.15999999997</v>
      </c>
      <c r="M1621" s="69">
        <v>420358.67999999993</v>
      </c>
      <c r="N1621" s="69">
        <v>472327.91</v>
      </c>
      <c r="O1621" s="69">
        <v>618046.28</v>
      </c>
      <c r="P1621" s="69">
        <v>321684.92999999988</v>
      </c>
      <c r="Q1621" s="69">
        <v>329566.8899999999</v>
      </c>
      <c r="R1621" s="69">
        <v>956920.29000000027</v>
      </c>
      <c r="S1621" s="69">
        <v>326400.86999999988</v>
      </c>
      <c r="T1621" s="69">
        <v>427377.95999999996</v>
      </c>
      <c r="U1621" s="69">
        <v>444065.84999999992</v>
      </c>
      <c r="V1621" s="69">
        <v>256238.77000000002</v>
      </c>
      <c r="W1621" s="70">
        <v>98.095718815197273</v>
      </c>
      <c r="X1621" s="70">
        <v>90.367363273236833</v>
      </c>
      <c r="Y1621" s="70">
        <v>94.835404929842809</v>
      </c>
      <c r="Z1621" s="71">
        <v>90.60748415642783</v>
      </c>
      <c r="AA1621" s="71">
        <v>105.53823977395386</v>
      </c>
      <c r="AB1621" s="71">
        <v>124.74147448802002</v>
      </c>
      <c r="AC1621" s="71">
        <v>243.55047449443714</v>
      </c>
      <c r="AD1621" s="71">
        <v>57.513707193513866</v>
      </c>
      <c r="AE1621" s="71">
        <v>108.14615906248255</v>
      </c>
      <c r="AF1621" s="71">
        <v>93.631586855212419</v>
      </c>
      <c r="AG1621" s="71">
        <v>117.6272205715198</v>
      </c>
      <c r="AH1621" s="71">
        <v>132.23313790486304</v>
      </c>
      <c r="AI1621" s="71">
        <v>121.02788383132122</v>
      </c>
      <c r="AJ1621" s="72">
        <v>0</v>
      </c>
      <c r="AK1621" s="72">
        <v>0</v>
      </c>
      <c r="AL1621" s="72">
        <v>0</v>
      </c>
      <c r="AM1621" s="72">
        <v>0</v>
      </c>
      <c r="AN1621" s="72">
        <v>0</v>
      </c>
      <c r="AO1621" s="72">
        <v>0</v>
      </c>
      <c r="AP1621" s="72">
        <v>161.58512071210419</v>
      </c>
      <c r="AQ1621" s="72">
        <v>-30.48631207369683</v>
      </c>
      <c r="AR1621" s="72">
        <v>130.79863486068922</v>
      </c>
      <c r="AS1621" s="71">
        <v>-45.576280458818751</v>
      </c>
      <c r="AT1621" s="71">
        <v>47.917618166798491</v>
      </c>
      <c r="AU1621" s="71">
        <v>63.244157525338515</v>
      </c>
      <c r="AV1621" s="72">
        <v>47.568304659291208</v>
      </c>
      <c r="AW1621" s="73">
        <v>376657.85</v>
      </c>
      <c r="AX1621" s="73">
        <v>338559.52999999991</v>
      </c>
      <c r="AY1621" s="73">
        <v>334912.15999999997</v>
      </c>
      <c r="AZ1621" s="73">
        <v>420358.67999999993</v>
      </c>
      <c r="BA1621" s="73">
        <v>472327.91</v>
      </c>
      <c r="BB1621" s="73">
        <v>618046.28</v>
      </c>
      <c r="BC1621" s="73">
        <v>198709.68999999989</v>
      </c>
      <c r="BD1621" s="73">
        <v>-144536.69999999995</v>
      </c>
      <c r="BE1621" s="73">
        <v>542307.66000000038</v>
      </c>
      <c r="BF1621" s="73">
        <v>-273339.23</v>
      </c>
      <c r="BG1621" s="73">
        <v>138448.23999999987</v>
      </c>
      <c r="BH1621" s="73">
        <v>172040.27999999997</v>
      </c>
      <c r="BI1621" s="73">
        <v>82597.98000000004</v>
      </c>
      <c r="BJ1621" s="71">
        <v>11.257924196916786</v>
      </c>
      <c r="BK1621" s="71">
        <v>7.4808990682262664</v>
      </c>
      <c r="BL1621" s="71">
        <v>8.1495208028231705</v>
      </c>
      <c r="BM1621" s="71">
        <v>8.6886327278437498</v>
      </c>
      <c r="BN1621" s="71">
        <v>2.8233209759198514</v>
      </c>
      <c r="BO1621" s="71">
        <v>11.267320391234421</v>
      </c>
      <c r="BP1621" s="71">
        <v>20.60044460931552</v>
      </c>
      <c r="BQ1621" s="71">
        <v>22.45450531851564</v>
      </c>
      <c r="BR1621" s="72">
        <v>10.055544057378807</v>
      </c>
      <c r="BS1621" s="72">
        <v>14.118896104844413</v>
      </c>
      <c r="BT1621" s="71">
        <v>14.753194618581723</v>
      </c>
      <c r="BU1621" s="71">
        <v>14.391188065766812</v>
      </c>
      <c r="BV1621" s="71">
        <v>10.643322773796429</v>
      </c>
      <c r="BW1621" s="71">
        <v>12.652349239091107</v>
      </c>
      <c r="BX1621" s="75">
        <v>8076</v>
      </c>
      <c r="BY1621" s="75">
        <v>7463</v>
      </c>
      <c r="BZ1621" s="75">
        <v>6809</v>
      </c>
      <c r="CA1621" s="75">
        <v>7598</v>
      </c>
      <c r="CB1621" s="75">
        <v>9061</v>
      </c>
      <c r="CC1621" s="75">
        <v>11214</v>
      </c>
      <c r="CD1621" s="75">
        <v>7079</v>
      </c>
      <c r="CE1621" s="75">
        <v>7215</v>
      </c>
      <c r="CF1621" s="75">
        <v>14261</v>
      </c>
      <c r="CG1621" s="75">
        <v>6770</v>
      </c>
      <c r="CH1621" s="75">
        <v>8526</v>
      </c>
      <c r="CI1621" s="75">
        <v>9304</v>
      </c>
      <c r="CJ1621" s="75">
        <v>5076</v>
      </c>
      <c r="CK1621" s="75">
        <v>58231</v>
      </c>
      <c r="CL1621" s="73">
        <v>616625.54</v>
      </c>
      <c r="CM1621" s="73">
        <v>582913.94000000006</v>
      </c>
      <c r="CN1621" s="73">
        <v>575089.81000000017</v>
      </c>
      <c r="CO1621" s="73">
        <v>668389.27999999991</v>
      </c>
      <c r="CP1621" s="73">
        <v>595582.61</v>
      </c>
      <c r="CQ1621" s="73">
        <v>469532.62999999995</v>
      </c>
      <c r="CR1621" s="73">
        <v>465533.67</v>
      </c>
      <c r="CS1621" s="73">
        <v>854679.56000000041</v>
      </c>
      <c r="CT1621" s="73">
        <v>593908.04000000015</v>
      </c>
      <c r="CU1621" s="73">
        <v>575246.98999999987</v>
      </c>
      <c r="CV1621" s="73">
        <v>708037.47000000009</v>
      </c>
      <c r="CW1621" s="73">
        <v>747829.2699999999</v>
      </c>
      <c r="CX1621" s="73">
        <v>720353.65000000014</v>
      </c>
      <c r="CZ1621" s="4">
        <v>5390</v>
      </c>
      <c r="DA1621" s="76" t="str">
        <f t="shared" si="56"/>
        <v>5390</v>
      </c>
      <c r="DB1621" s="71">
        <v>4.4198343555175539</v>
      </c>
      <c r="DC1621" s="71">
        <v>3.7234414712958657</v>
      </c>
      <c r="DD1621" s="71">
        <v>0.28712142901536636</v>
      </c>
      <c r="DE1621" s="71">
        <v>0.22661978342155242</v>
      </c>
      <c r="DF1621" s="71">
        <v>0.36928220636611631</v>
      </c>
      <c r="DG1621" s="71">
        <v>0.41817506465160825</v>
      </c>
      <c r="DH1621" s="71">
        <v>0.21051115237533277</v>
      </c>
      <c r="DI1621" s="71">
        <v>9.0333451514652635E-2</v>
      </c>
      <c r="DJ1621" s="71">
        <v>4.1566214027963178E-2</v>
      </c>
      <c r="DK1621" s="71">
        <v>5.2257235425343124E-3</v>
      </c>
      <c r="DL1621" s="71">
        <v>2.6880671586977118E-2</v>
      </c>
      <c r="DM1621" s="71">
        <v>2.4427217796773312E-2</v>
      </c>
      <c r="DN1621" s="71">
        <v>0</v>
      </c>
      <c r="DO1621" s="71">
        <v>5.2525091467508209E-2</v>
      </c>
      <c r="DQ1621" s="72"/>
      <c r="DR1621" s="72"/>
      <c r="DS1621" s="72"/>
      <c r="DT1621" s="72"/>
      <c r="DU1621" s="72"/>
      <c r="DV1621" s="72"/>
      <c r="DW1621" s="72"/>
      <c r="DX1621" s="72"/>
      <c r="DY1621" s="72"/>
      <c r="DZ1621" s="72"/>
      <c r="EA1621" s="71"/>
      <c r="EB1621" s="71"/>
      <c r="EC1621" s="71"/>
      <c r="ED1621" s="71"/>
    </row>
    <row r="1622" spans="1:134">
      <c r="A1622" s="4">
        <v>5494</v>
      </c>
      <c r="B1622" s="46" t="s">
        <v>12007</v>
      </c>
      <c r="C1622" s="65" t="str">
        <f t="shared" si="55"/>
        <v>5494</v>
      </c>
      <c r="D1622" s="69">
        <v>138880.04999999999</v>
      </c>
      <c r="E1622" s="68">
        <v>1366778.3999999997</v>
      </c>
      <c r="F1622" s="68">
        <v>29263.300000000003</v>
      </c>
      <c r="G1622" s="69">
        <v>384949.92999999982</v>
      </c>
      <c r="H1622" s="70">
        <v>42.978160918394124</v>
      </c>
      <c r="I1622" s="70">
        <v>39.207452397464081</v>
      </c>
      <c r="J1622" s="69">
        <v>225926.61999999997</v>
      </c>
      <c r="K1622" s="69">
        <v>182047.62999999998</v>
      </c>
      <c r="L1622" s="69">
        <v>171666.86000000002</v>
      </c>
      <c r="M1622" s="69">
        <v>190027.53</v>
      </c>
      <c r="N1622" s="69">
        <v>247569.5799999999</v>
      </c>
      <c r="O1622" s="69">
        <v>302241.33999999997</v>
      </c>
      <c r="P1622" s="69">
        <v>145105.67999999996</v>
      </c>
      <c r="Q1622" s="69">
        <v>134422.64000000001</v>
      </c>
      <c r="R1622" s="69">
        <v>292731.13999999996</v>
      </c>
      <c r="S1622" s="69">
        <v>211650.71999999997</v>
      </c>
      <c r="T1622" s="69">
        <v>226692.71999999997</v>
      </c>
      <c r="U1622" s="69">
        <v>217295.44999999998</v>
      </c>
      <c r="V1622" s="69">
        <v>138880.04999999999</v>
      </c>
      <c r="W1622" s="70">
        <v>117.08136848272277</v>
      </c>
      <c r="X1622" s="70">
        <v>69.723669684362704</v>
      </c>
      <c r="Y1622" s="70">
        <v>67.405691099020331</v>
      </c>
      <c r="Z1622" s="71">
        <v>52.683974397390408</v>
      </c>
      <c r="AA1622" s="71">
        <v>74.148139920655638</v>
      </c>
      <c r="AB1622" s="71">
        <v>116.80800492406323</v>
      </c>
      <c r="AC1622" s="71">
        <v>26.2709728188252</v>
      </c>
      <c r="AD1622" s="71">
        <v>21.47327947980439</v>
      </c>
      <c r="AE1622" s="71">
        <v>28.269895306303422</v>
      </c>
      <c r="AF1622" s="71">
        <v>71.055109766224888</v>
      </c>
      <c r="AG1622" s="71">
        <v>79.080853525049775</v>
      </c>
      <c r="AH1622" s="71">
        <v>87.578838676493916</v>
      </c>
      <c r="AI1622" s="71">
        <v>103.87542947048239</v>
      </c>
      <c r="AJ1622" s="72">
        <v>0</v>
      </c>
      <c r="AK1622" s="72">
        <v>0</v>
      </c>
      <c r="AL1622" s="72">
        <v>0</v>
      </c>
      <c r="AM1622" s="72">
        <v>0</v>
      </c>
      <c r="AN1622" s="72">
        <v>0</v>
      </c>
      <c r="AO1622" s="72">
        <v>0</v>
      </c>
      <c r="AP1622" s="72">
        <v>0</v>
      </c>
      <c r="AQ1622" s="72">
        <v>0</v>
      </c>
      <c r="AR1622" s="72">
        <v>533.52476283762928</v>
      </c>
      <c r="AS1622" s="71">
        <v>-44.786415328710284</v>
      </c>
      <c r="AT1622" s="71">
        <v>-4.4113169334654589</v>
      </c>
      <c r="AU1622" s="71">
        <v>5.7297169736728382</v>
      </c>
      <c r="AV1622" s="72">
        <v>26.696011330385193</v>
      </c>
      <c r="AW1622" s="73">
        <v>225926.61999999997</v>
      </c>
      <c r="AX1622" s="73">
        <v>182047.62999999998</v>
      </c>
      <c r="AY1622" s="73">
        <v>171666.86000000002</v>
      </c>
      <c r="AZ1622" s="73">
        <v>190027.53</v>
      </c>
      <c r="BA1622" s="73">
        <v>247569.5799999999</v>
      </c>
      <c r="BB1622" s="73">
        <v>302241.33999999997</v>
      </c>
      <c r="BC1622" s="73">
        <v>145105.67999999996</v>
      </c>
      <c r="BD1622" s="73">
        <v>134422.64000000001</v>
      </c>
      <c r="BE1622" s="73">
        <v>246524.39999999997</v>
      </c>
      <c r="BF1622" s="73">
        <v>-171680.16000000003</v>
      </c>
      <c r="BG1622" s="73">
        <v>-10461.630000000092</v>
      </c>
      <c r="BH1622" s="73">
        <v>11775.699999999983</v>
      </c>
      <c r="BI1622" s="73">
        <v>29263.300000000003</v>
      </c>
      <c r="BJ1622" s="71">
        <v>8.0378166379956966</v>
      </c>
      <c r="BK1622" s="71">
        <v>6.7389740034773915</v>
      </c>
      <c r="BL1622" s="71">
        <v>4.5762891008968882</v>
      </c>
      <c r="BM1622" s="71">
        <v>7.9808212573290955</v>
      </c>
      <c r="BN1622" s="71">
        <v>0.32001197626992006</v>
      </c>
      <c r="BO1622" s="71">
        <v>-7.749315406488428</v>
      </c>
      <c r="BP1622" s="71">
        <v>15.440755172094695</v>
      </c>
      <c r="BQ1622" s="71">
        <v>16.2338542798269</v>
      </c>
      <c r="BR1622" s="72">
        <v>10.189521700885187</v>
      </c>
      <c r="BS1622" s="72">
        <v>8.5383352710164591</v>
      </c>
      <c r="BT1622" s="71">
        <v>14.928348140577537</v>
      </c>
      <c r="BU1622" s="71">
        <v>14.859270605078795</v>
      </c>
      <c r="BV1622" s="71">
        <v>12.29742632002521</v>
      </c>
      <c r="BW1622" s="71">
        <v>11.60250745717963</v>
      </c>
      <c r="BX1622" s="75">
        <v>3820</v>
      </c>
      <c r="BY1622" s="75">
        <v>3327</v>
      </c>
      <c r="BZ1622" s="75">
        <v>2935</v>
      </c>
      <c r="CA1622" s="75">
        <v>3189</v>
      </c>
      <c r="CB1622" s="75">
        <v>4086</v>
      </c>
      <c r="CC1622" s="75">
        <v>5843</v>
      </c>
      <c r="CD1622" s="75">
        <v>3124</v>
      </c>
      <c r="CE1622" s="75">
        <v>2826</v>
      </c>
      <c r="CF1622" s="75">
        <v>5850</v>
      </c>
      <c r="CG1622" s="75">
        <v>4114</v>
      </c>
      <c r="CH1622" s="75">
        <v>4641</v>
      </c>
      <c r="CI1622" s="75">
        <v>4549</v>
      </c>
      <c r="CJ1622" s="75">
        <v>2726</v>
      </c>
      <c r="CK1622" s="75">
        <v>27830</v>
      </c>
      <c r="CL1622" s="73">
        <v>687216.70999999973</v>
      </c>
      <c r="CM1622" s="73">
        <v>675282.83</v>
      </c>
      <c r="CN1622" s="73">
        <v>667381.3400000002</v>
      </c>
      <c r="CO1622" s="73">
        <v>682941.69000000006</v>
      </c>
      <c r="CP1622" s="73">
        <v>672583.16000000015</v>
      </c>
      <c r="CQ1622" s="73">
        <v>548681.71999999986</v>
      </c>
      <c r="CR1622" s="73">
        <v>586101.44999999984</v>
      </c>
      <c r="CS1622" s="73">
        <v>627704.1100000001</v>
      </c>
      <c r="CT1622" s="73">
        <v>591830.1100000001</v>
      </c>
      <c r="CU1622" s="73">
        <v>583234.62999999989</v>
      </c>
      <c r="CV1622" s="73">
        <v>560694.88</v>
      </c>
      <c r="CW1622" s="73">
        <v>592258.85000000021</v>
      </c>
      <c r="CX1622" s="73">
        <v>599257.8899999999</v>
      </c>
      <c r="CZ1622" s="4">
        <v>5494</v>
      </c>
      <c r="DA1622" s="76" t="str">
        <f t="shared" si="56"/>
        <v>5494</v>
      </c>
      <c r="DB1622" s="71">
        <v>8.7484741640756223</v>
      </c>
      <c r="DC1622" s="71">
        <v>9.1529684285110804</v>
      </c>
      <c r="DD1622" s="71">
        <v>1.1799645412177211</v>
      </c>
      <c r="DE1622" s="71">
        <v>1.059646977567156</v>
      </c>
      <c r="DF1622" s="71">
        <v>0.80136616158623009</v>
      </c>
      <c r="DG1622" s="71">
        <v>2.1365352439134973</v>
      </c>
      <c r="DH1622" s="71">
        <v>0.37898113586162807</v>
      </c>
      <c r="DI1622" s="71">
        <v>0.19750049260435007</v>
      </c>
      <c r="DJ1622" s="71">
        <v>1.2571884290594553</v>
      </c>
      <c r="DK1622" s="71">
        <v>1.1678470722483698</v>
      </c>
      <c r="DL1622" s="71">
        <v>0.25249191401754523</v>
      </c>
      <c r="DM1622" s="71">
        <v>0.17090659782467577</v>
      </c>
      <c r="DN1622" s="72">
        <v>9.0657323106229037E-2</v>
      </c>
      <c r="DO1622" s="71">
        <v>0.5870726836228457</v>
      </c>
      <c r="DQ1622" s="72"/>
      <c r="DR1622" s="72"/>
      <c r="DS1622" s="72"/>
      <c r="DT1622" s="72"/>
      <c r="DU1622" s="72"/>
      <c r="DV1622" s="72"/>
      <c r="DW1622" s="72"/>
      <c r="DX1622" s="72"/>
      <c r="DY1622" s="72"/>
      <c r="DZ1622" s="72"/>
      <c r="EA1622" s="71"/>
      <c r="EB1622" s="71"/>
      <c r="EC1622" s="71"/>
      <c r="ED1622" s="71"/>
    </row>
    <row r="1623" spans="1:134">
      <c r="A1623" s="4">
        <v>5492</v>
      </c>
      <c r="B1623" s="46" t="s">
        <v>12013</v>
      </c>
      <c r="C1623" s="65" t="str">
        <f t="shared" si="55"/>
        <v>5492</v>
      </c>
      <c r="D1623" s="69">
        <v>143952.00999999998</v>
      </c>
      <c r="E1623" s="68">
        <v>1806901.26</v>
      </c>
      <c r="F1623" s="68">
        <v>19621.479999999996</v>
      </c>
      <c r="G1623" s="69">
        <v>748734.92000000016</v>
      </c>
      <c r="H1623" s="70">
        <v>82.834197814101515</v>
      </c>
      <c r="I1623" s="70">
        <v>70.757771410494911</v>
      </c>
      <c r="J1623" s="69">
        <v>248031.60999999993</v>
      </c>
      <c r="K1623" s="69">
        <v>218182.53</v>
      </c>
      <c r="L1623" s="69">
        <v>176442.28999999998</v>
      </c>
      <c r="M1623" s="69">
        <v>234120.16</v>
      </c>
      <c r="N1623" s="69">
        <v>374103.01999999996</v>
      </c>
      <c r="O1623" s="69">
        <v>355439.74999999988</v>
      </c>
      <c r="P1623" s="69">
        <v>201109.62999999998</v>
      </c>
      <c r="Q1623" s="69">
        <v>193620.39999999997</v>
      </c>
      <c r="R1623" s="69">
        <v>381065.09</v>
      </c>
      <c r="S1623" s="69">
        <v>254829.00999999995</v>
      </c>
      <c r="T1623" s="69">
        <v>337585.03999999992</v>
      </c>
      <c r="U1623" s="69">
        <v>294740.07999999996</v>
      </c>
      <c r="V1623" s="69">
        <v>143952.00999999998</v>
      </c>
      <c r="W1623" s="70">
        <v>80.730805149396062</v>
      </c>
      <c r="X1623" s="70">
        <v>68.921360707446539</v>
      </c>
      <c r="Y1623" s="70">
        <v>67.551951242305179</v>
      </c>
      <c r="Z1623" s="71">
        <v>66.636206779841189</v>
      </c>
      <c r="AA1623" s="71">
        <v>103.95933359342683</v>
      </c>
      <c r="AB1623" s="71">
        <v>111.98391773201422</v>
      </c>
      <c r="AC1623" s="71">
        <v>69.429316653493032</v>
      </c>
      <c r="AD1623" s="71">
        <v>67.89022419572926</v>
      </c>
      <c r="AE1623" s="71">
        <v>73.999072314999353</v>
      </c>
      <c r="AF1623" s="71">
        <v>71.235608243479305</v>
      </c>
      <c r="AG1623" s="71">
        <v>107.67646627278656</v>
      </c>
      <c r="AH1623" s="71">
        <v>107.42969758067211</v>
      </c>
      <c r="AI1623" s="71">
        <v>98.645076878664455</v>
      </c>
      <c r="AJ1623" s="72">
        <v>0</v>
      </c>
      <c r="AK1623" s="72">
        <v>0</v>
      </c>
      <c r="AL1623" s="72">
        <v>0</v>
      </c>
      <c r="AM1623" s="72">
        <v>0</v>
      </c>
      <c r="AN1623" s="72">
        <v>0</v>
      </c>
      <c r="AO1623" s="72">
        <v>0</v>
      </c>
      <c r="AP1623" s="72">
        <v>0</v>
      </c>
      <c r="AQ1623" s="72">
        <v>0</v>
      </c>
      <c r="AR1623" s="72">
        <v>780.51609763694603</v>
      </c>
      <c r="AS1623" s="71">
        <v>-38.113391191696699</v>
      </c>
      <c r="AT1623" s="71">
        <v>31.340449375428193</v>
      </c>
      <c r="AU1623" s="71">
        <v>32.909361873349582</v>
      </c>
      <c r="AV1623" s="72">
        <v>15.78170703527122</v>
      </c>
      <c r="AW1623" s="73">
        <v>248031.60999999993</v>
      </c>
      <c r="AX1623" s="73">
        <v>218182.53</v>
      </c>
      <c r="AY1623" s="73">
        <v>176442.28999999998</v>
      </c>
      <c r="AZ1623" s="73">
        <v>234120.16</v>
      </c>
      <c r="BA1623" s="73">
        <v>374103.01999999996</v>
      </c>
      <c r="BB1623" s="73">
        <v>355439.74999999988</v>
      </c>
      <c r="BC1623" s="73">
        <v>201109.62999999998</v>
      </c>
      <c r="BD1623" s="73">
        <v>193620.39999999997</v>
      </c>
      <c r="BE1623" s="73">
        <v>337787.62</v>
      </c>
      <c r="BF1623" s="73">
        <v>-156938.59999999998</v>
      </c>
      <c r="BG1623" s="73">
        <v>80554.51999999996</v>
      </c>
      <c r="BH1623" s="73">
        <v>72979.869999999966</v>
      </c>
      <c r="BI1623" s="73">
        <v>19621.479999999996</v>
      </c>
      <c r="BJ1623" s="71">
        <v>11.693146866309919</v>
      </c>
      <c r="BK1623" s="71">
        <v>8.0406369897622465</v>
      </c>
      <c r="BL1623" s="71">
        <v>6.1462387707385151</v>
      </c>
      <c r="BM1623" s="71">
        <v>3.8552423730312091</v>
      </c>
      <c r="BN1623" s="71">
        <v>-3.9135547611847503</v>
      </c>
      <c r="BO1623" s="71">
        <v>2.8419782474346</v>
      </c>
      <c r="BP1623" s="71">
        <v>12.788476818747002</v>
      </c>
      <c r="BQ1623" s="71">
        <v>16.129652951851789</v>
      </c>
      <c r="BR1623" s="72">
        <v>7.6677758994485101</v>
      </c>
      <c r="BS1623" s="72">
        <v>9.826357470146748</v>
      </c>
      <c r="BT1623" s="71">
        <v>12.653821253041619</v>
      </c>
      <c r="BU1623" s="71">
        <v>10.708618759352509</v>
      </c>
      <c r="BV1623" s="71">
        <v>7.5315156665385352</v>
      </c>
      <c r="BW1623" s="71">
        <v>9.5902232696967964</v>
      </c>
      <c r="BX1623" s="75">
        <v>4761</v>
      </c>
      <c r="BY1623" s="75">
        <v>3927</v>
      </c>
      <c r="BZ1623" s="75">
        <v>3287</v>
      </c>
      <c r="CA1623" s="75">
        <v>3859</v>
      </c>
      <c r="CB1623" s="75">
        <v>6168</v>
      </c>
      <c r="CC1623" s="75">
        <v>6721</v>
      </c>
      <c r="CD1623" s="75">
        <v>4155</v>
      </c>
      <c r="CE1623" s="75">
        <v>4503</v>
      </c>
      <c r="CF1623" s="75">
        <v>7404</v>
      </c>
      <c r="CG1623" s="75">
        <v>5659</v>
      </c>
      <c r="CH1623" s="75">
        <v>6535</v>
      </c>
      <c r="CI1623" s="75">
        <v>6172</v>
      </c>
      <c r="CJ1623" s="75">
        <v>2758</v>
      </c>
      <c r="CK1623" s="75">
        <v>37186</v>
      </c>
      <c r="CL1623" s="73">
        <v>521850.27999999991</v>
      </c>
      <c r="CM1623" s="73">
        <v>504027.90999999992</v>
      </c>
      <c r="CN1623" s="73">
        <v>521561.72000000009</v>
      </c>
      <c r="CO1623" s="73">
        <v>492975.28999999992</v>
      </c>
      <c r="CP1623" s="73">
        <v>574119.84999999986</v>
      </c>
      <c r="CQ1623" s="73">
        <v>457947.94999999995</v>
      </c>
      <c r="CR1623" s="73">
        <v>509323.20000000007</v>
      </c>
      <c r="CS1623" s="73">
        <v>562808.64000000013</v>
      </c>
      <c r="CT1623" s="73">
        <v>510541.0400000001</v>
      </c>
      <c r="CU1623" s="73">
        <v>545641.29</v>
      </c>
      <c r="CV1623" s="73">
        <v>529336.34999999986</v>
      </c>
      <c r="CW1623" s="73">
        <v>455026.03</v>
      </c>
      <c r="CX1623" s="73">
        <v>552959.07000000007</v>
      </c>
      <c r="CZ1623" s="4">
        <v>5492</v>
      </c>
      <c r="DA1623" s="76" t="str">
        <f t="shared" si="56"/>
        <v>5492</v>
      </c>
      <c r="DB1623" s="71">
        <v>1.3367839697343387</v>
      </c>
      <c r="DC1623" s="71">
        <v>0.64950041156047911</v>
      </c>
      <c r="DD1623" s="71">
        <v>1.2463352312340792</v>
      </c>
      <c r="DE1623" s="71">
        <v>0.537497437004263</v>
      </c>
      <c r="DF1623" s="71">
        <v>0.76297638177508098</v>
      </c>
      <c r="DG1623" s="71">
        <v>0.10584528268863655</v>
      </c>
      <c r="DH1623" s="71">
        <v>0.41612908570679208</v>
      </c>
      <c r="DI1623" s="71">
        <v>2.5976916124528439E-2</v>
      </c>
      <c r="DJ1623" s="71">
        <v>0.70857525197694904</v>
      </c>
      <c r="DK1623" s="71">
        <v>0</v>
      </c>
      <c r="DL1623" s="71">
        <v>0.340197506949387</v>
      </c>
      <c r="DM1623" s="71">
        <v>0</v>
      </c>
      <c r="DN1623" s="72">
        <v>1.5955181693361826</v>
      </c>
      <c r="DO1623" s="71">
        <v>0.38924826606767965</v>
      </c>
      <c r="DQ1623" s="72"/>
      <c r="DR1623" s="72"/>
      <c r="DS1623" s="72"/>
      <c r="DT1623" s="72"/>
      <c r="DU1623" s="72"/>
      <c r="DV1623" s="72"/>
      <c r="DW1623" s="72"/>
      <c r="DX1623" s="72"/>
      <c r="DY1623" s="72"/>
      <c r="DZ1623" s="72"/>
      <c r="EA1623" s="71"/>
      <c r="EB1623" s="71"/>
      <c r="EC1623" s="71"/>
      <c r="ED1623" s="71"/>
    </row>
    <row r="1624" spans="1:134">
      <c r="A1624" s="4">
        <v>1686</v>
      </c>
      <c r="B1624" s="46" t="s">
        <v>12020</v>
      </c>
      <c r="C1624" s="65" t="str">
        <f t="shared" si="55"/>
        <v>1686</v>
      </c>
      <c r="D1624" s="69">
        <v>118296.07999999997</v>
      </c>
      <c r="E1624" s="68">
        <v>1360599.6099999989</v>
      </c>
      <c r="F1624" s="68">
        <v>-9177.160000000018</v>
      </c>
      <c r="G1624" s="69">
        <v>1047822.0999999989</v>
      </c>
      <c r="H1624" s="70">
        <v>108.89913693255284</v>
      </c>
      <c r="I1624" s="70">
        <v>335.00557632804185</v>
      </c>
      <c r="J1624" s="69">
        <v>209972.83999999997</v>
      </c>
      <c r="K1624" s="69">
        <v>158181.22999999995</v>
      </c>
      <c r="L1624" s="69">
        <v>149361.38999999996</v>
      </c>
      <c r="M1624" s="69">
        <v>159517.80999999997</v>
      </c>
      <c r="N1624" s="69">
        <v>318603.91999999993</v>
      </c>
      <c r="O1624" s="69">
        <v>293331.39999999991</v>
      </c>
      <c r="P1624" s="69">
        <v>142060.91999999995</v>
      </c>
      <c r="Q1624" s="69">
        <v>141935.91</v>
      </c>
      <c r="R1624" s="69">
        <v>390896.71</v>
      </c>
      <c r="S1624" s="69">
        <v>158955.51999999999</v>
      </c>
      <c r="T1624" s="69">
        <v>204552.53999999998</v>
      </c>
      <c r="U1624" s="69">
        <v>203901.92999999991</v>
      </c>
      <c r="V1624" s="69">
        <v>118296.07999999997</v>
      </c>
      <c r="W1624" s="70">
        <v>100</v>
      </c>
      <c r="X1624" s="70">
        <v>95.219754474479458</v>
      </c>
      <c r="Y1624" s="70">
        <v>69.682495383076102</v>
      </c>
      <c r="Z1624" s="71">
        <v>59.915057221167601</v>
      </c>
      <c r="AA1624" s="71">
        <v>95.705651344372384</v>
      </c>
      <c r="AB1624" s="71">
        <v>101.98757051669918</v>
      </c>
      <c r="AC1624" s="71">
        <v>87.805098567878176</v>
      </c>
      <c r="AD1624" s="71">
        <v>86.816493923431821</v>
      </c>
      <c r="AE1624" s="71">
        <v>131.89390467585912</v>
      </c>
      <c r="AF1624" s="71">
        <v>121.70145760437494</v>
      </c>
      <c r="AG1624" s="71">
        <v>124.0381726238097</v>
      </c>
      <c r="AH1624" s="71">
        <v>115.96877076444829</v>
      </c>
      <c r="AI1624" s="71">
        <v>75.630604486224925</v>
      </c>
      <c r="AJ1624" s="72">
        <v>0</v>
      </c>
      <c r="AK1624" s="72">
        <v>0</v>
      </c>
      <c r="AL1624" s="72">
        <v>0</v>
      </c>
      <c r="AM1624" s="72">
        <v>0</v>
      </c>
      <c r="AN1624" s="72">
        <v>0</v>
      </c>
      <c r="AO1624" s="72">
        <v>0</v>
      </c>
      <c r="AP1624" s="72">
        <v>0</v>
      </c>
      <c r="AQ1624" s="72">
        <v>0</v>
      </c>
      <c r="AR1624" s="72">
        <v>0</v>
      </c>
      <c r="AS1624" s="71">
        <v>0</v>
      </c>
      <c r="AT1624" s="71">
        <v>0</v>
      </c>
      <c r="AU1624" s="71">
        <v>10.036282488255633</v>
      </c>
      <c r="AV1624" s="72">
        <v>-7.1992835515909182</v>
      </c>
      <c r="AW1624" s="73">
        <v>209972.83999999997</v>
      </c>
      <c r="AX1624" s="73">
        <v>158181.22999999995</v>
      </c>
      <c r="AY1624" s="73">
        <v>149361.38999999996</v>
      </c>
      <c r="AZ1624" s="73">
        <v>159517.80999999997</v>
      </c>
      <c r="BA1624" s="73">
        <v>318603.91999999993</v>
      </c>
      <c r="BB1624" s="73">
        <v>293331.39999999991</v>
      </c>
      <c r="BC1624" s="73">
        <v>142060.91999999995</v>
      </c>
      <c r="BD1624" s="73">
        <v>141935.91</v>
      </c>
      <c r="BE1624" s="73">
        <v>390896.71</v>
      </c>
      <c r="BF1624" s="73">
        <v>158955.51999999999</v>
      </c>
      <c r="BG1624" s="73">
        <v>204552.53999999998</v>
      </c>
      <c r="BH1624" s="73">
        <v>18597.659999999916</v>
      </c>
      <c r="BI1624" s="73">
        <v>-9177.160000000018</v>
      </c>
      <c r="BJ1624" s="71">
        <v>21.772367190019995</v>
      </c>
      <c r="BK1624" s="71">
        <v>19.923912727474558</v>
      </c>
      <c r="BL1624" s="71">
        <v>6.0999722413348092</v>
      </c>
      <c r="BM1624" s="71">
        <v>16.122022236707629</v>
      </c>
      <c r="BN1624" s="71">
        <v>-0.51867992004889274</v>
      </c>
      <c r="BO1624" s="71">
        <v>-1.3669845426732934</v>
      </c>
      <c r="BP1624" s="71">
        <v>21.46980452934617</v>
      </c>
      <c r="BQ1624" s="71">
        <v>17.132699946560471</v>
      </c>
      <c r="BR1624" s="72">
        <v>17.129400110197498</v>
      </c>
      <c r="BS1624" s="72">
        <v>14.334619691928019</v>
      </c>
      <c r="BT1624" s="71">
        <v>16.076173166872362</v>
      </c>
      <c r="BU1624" s="71">
        <v>17.878807034415939</v>
      </c>
      <c r="BV1624" s="71">
        <v>17.080183333557695</v>
      </c>
      <c r="BW1624" s="71">
        <v>15.714385761748158</v>
      </c>
      <c r="BX1624" s="75">
        <v>5221</v>
      </c>
      <c r="BY1624" s="75">
        <v>4452</v>
      </c>
      <c r="BZ1624" s="75">
        <v>3793</v>
      </c>
      <c r="CA1624" s="75">
        <v>3699</v>
      </c>
      <c r="CB1624" s="75">
        <v>6079</v>
      </c>
      <c r="CC1624" s="75">
        <v>6441</v>
      </c>
      <c r="CD1624" s="75">
        <v>3696</v>
      </c>
      <c r="CE1624" s="75">
        <v>3783</v>
      </c>
      <c r="CF1624" s="75">
        <v>7934</v>
      </c>
      <c r="CG1624" s="75">
        <v>4388</v>
      </c>
      <c r="CH1624" s="75">
        <v>5276</v>
      </c>
      <c r="CI1624" s="75">
        <v>5281</v>
      </c>
      <c r="CJ1624" s="75">
        <v>2857</v>
      </c>
      <c r="CK1624" s="75">
        <v>33215</v>
      </c>
      <c r="CL1624" s="73">
        <v>589612.68000000005</v>
      </c>
      <c r="CM1624" s="73">
        <v>591628.53000000014</v>
      </c>
      <c r="CN1624" s="73">
        <v>678430.05999999994</v>
      </c>
      <c r="CO1624" s="73">
        <v>829056.48</v>
      </c>
      <c r="CP1624" s="73">
        <v>716957.77000000014</v>
      </c>
      <c r="CQ1624" s="73">
        <v>610132.8899999999</v>
      </c>
      <c r="CR1624" s="73">
        <v>668227.16</v>
      </c>
      <c r="CS1624" s="73">
        <v>755770.78000000014</v>
      </c>
      <c r="CT1624" s="73">
        <v>710745.7100000002</v>
      </c>
      <c r="CU1624" s="73">
        <v>689065.09000000008</v>
      </c>
      <c r="CV1624" s="73">
        <v>667696.9700000002</v>
      </c>
      <c r="CW1624" s="73">
        <v>691097.27999999991</v>
      </c>
      <c r="CX1624" s="73">
        <v>671561.47000000009</v>
      </c>
      <c r="CZ1624" s="4">
        <v>1686</v>
      </c>
      <c r="DA1624" s="76" t="str">
        <f t="shared" si="56"/>
        <v>1686</v>
      </c>
      <c r="DB1624" s="71">
        <v>1.5325467663424728</v>
      </c>
      <c r="DC1624" s="71">
        <v>1.3936230456511745</v>
      </c>
      <c r="DD1624" s="71">
        <v>0.79599400424868549</v>
      </c>
      <c r="DE1624" s="71">
        <v>1.011692583164554</v>
      </c>
      <c r="DF1624" s="71">
        <v>0.89230450541467243</v>
      </c>
      <c r="DG1624" s="71">
        <v>0.23206869369204755</v>
      </c>
      <c r="DH1624" s="71">
        <v>0.10343082936429154</v>
      </c>
      <c r="DI1624" s="71">
        <v>0.19892250718362448</v>
      </c>
      <c r="DJ1624" s="71">
        <v>0.54525356458670438</v>
      </c>
      <c r="DK1624" s="71">
        <v>0.60066198408634608</v>
      </c>
      <c r="DL1624" s="71">
        <v>0.45462100232174635</v>
      </c>
      <c r="DM1624" s="71">
        <v>0.14132689945944235</v>
      </c>
      <c r="DN1624" s="71">
        <v>5.5144558303297314E-2</v>
      </c>
      <c r="DO1624" s="71">
        <v>0.3525131622534059</v>
      </c>
      <c r="DQ1624" s="72"/>
      <c r="DR1624" s="72"/>
      <c r="DS1624" s="72"/>
      <c r="DT1624" s="72"/>
      <c r="DU1624" s="72"/>
      <c r="DV1624" s="72"/>
      <c r="DW1624" s="72"/>
      <c r="DX1624" s="72"/>
      <c r="DY1624" s="72"/>
      <c r="DZ1624" s="72"/>
      <c r="EA1624" s="71"/>
      <c r="EB1624" s="71"/>
      <c r="EC1624" s="71"/>
      <c r="ED1624" s="71"/>
    </row>
    <row r="1625" spans="1:134">
      <c r="A1625" s="4">
        <v>1596</v>
      </c>
      <c r="B1625" s="46" t="s">
        <v>12025</v>
      </c>
      <c r="C1625" s="65" t="str">
        <f t="shared" si="55"/>
        <v>1596</v>
      </c>
      <c r="D1625" s="69">
        <v>234063.78999999998</v>
      </c>
      <c r="E1625" s="68">
        <v>2552065.65</v>
      </c>
      <c r="F1625" s="68">
        <v>234063.78999999998</v>
      </c>
      <c r="G1625" s="69">
        <v>2552065.65</v>
      </c>
      <c r="H1625" s="70">
        <v>77.884937614808464</v>
      </c>
      <c r="I1625" s="70">
        <v>0</v>
      </c>
      <c r="J1625" s="69">
        <v>0</v>
      </c>
      <c r="K1625" s="69">
        <v>486931.97999999992</v>
      </c>
      <c r="L1625" s="69">
        <v>357214.66000000003</v>
      </c>
      <c r="M1625" s="69">
        <v>432591.93000000005</v>
      </c>
      <c r="N1625" s="69">
        <v>443957.97</v>
      </c>
      <c r="O1625" s="69">
        <v>469246.11999999994</v>
      </c>
      <c r="P1625" s="69">
        <v>329356.54999999993</v>
      </c>
      <c r="Q1625" s="69">
        <v>334843.57999999996</v>
      </c>
      <c r="R1625" s="69">
        <v>425617.2</v>
      </c>
      <c r="S1625" s="69">
        <v>370976.14000000007</v>
      </c>
      <c r="T1625" s="69">
        <v>421635.89999999997</v>
      </c>
      <c r="U1625" s="69">
        <v>435572.48999999993</v>
      </c>
      <c r="V1625" s="69">
        <v>234063.78999999998</v>
      </c>
      <c r="W1625" s="70">
        <v>0</v>
      </c>
      <c r="X1625" s="70">
        <v>100</v>
      </c>
      <c r="Y1625" s="70">
        <v>91.414971000916665</v>
      </c>
      <c r="Z1625" s="71">
        <v>98.712982548540353</v>
      </c>
      <c r="AA1625" s="71">
        <v>71.257801578010898</v>
      </c>
      <c r="AB1625" s="71">
        <v>67.853736327657302</v>
      </c>
      <c r="AC1625" s="71">
        <v>77.747670304991672</v>
      </c>
      <c r="AD1625" s="71">
        <v>70.246937415015793</v>
      </c>
      <c r="AE1625" s="71">
        <v>54.574008644660879</v>
      </c>
      <c r="AF1625" s="71">
        <v>96.567935992133997</v>
      </c>
      <c r="AG1625" s="71">
        <v>87.463641580684239</v>
      </c>
      <c r="AH1625" s="71">
        <v>101.92744523132961</v>
      </c>
      <c r="AI1625" s="71">
        <v>77.257086706264943</v>
      </c>
      <c r="AJ1625" s="72">
        <v>0</v>
      </c>
      <c r="AK1625" s="72">
        <v>0</v>
      </c>
      <c r="AL1625" s="72">
        <v>0</v>
      </c>
      <c r="AM1625" s="72">
        <v>0</v>
      </c>
      <c r="AN1625" s="72">
        <v>0</v>
      </c>
      <c r="AO1625" s="72">
        <v>0</v>
      </c>
      <c r="AP1625" s="72">
        <v>0</v>
      </c>
      <c r="AQ1625" s="72">
        <v>0</v>
      </c>
      <c r="AR1625" s="72">
        <v>0</v>
      </c>
      <c r="AS1625" s="71">
        <v>0</v>
      </c>
      <c r="AT1625" s="71">
        <v>0</v>
      </c>
      <c r="AU1625" s="71">
        <v>0</v>
      </c>
      <c r="AV1625" s="72">
        <v>0</v>
      </c>
      <c r="AW1625" s="73">
        <v>0</v>
      </c>
      <c r="AX1625" s="73">
        <v>486931.97999999992</v>
      </c>
      <c r="AY1625" s="73">
        <v>357214.66000000003</v>
      </c>
      <c r="AZ1625" s="73">
        <v>432591.93000000005</v>
      </c>
      <c r="BA1625" s="73">
        <v>443957.97</v>
      </c>
      <c r="BB1625" s="73">
        <v>469246.11999999994</v>
      </c>
      <c r="BC1625" s="73">
        <v>329356.54999999993</v>
      </c>
      <c r="BD1625" s="73">
        <v>334843.57999999996</v>
      </c>
      <c r="BE1625" s="73">
        <v>425617.2</v>
      </c>
      <c r="BF1625" s="73">
        <v>370976.14000000007</v>
      </c>
      <c r="BG1625" s="73">
        <v>421635.89999999997</v>
      </c>
      <c r="BH1625" s="73">
        <v>435572.48999999993</v>
      </c>
      <c r="BI1625" s="73">
        <v>234063.78999999998</v>
      </c>
      <c r="BJ1625" s="71">
        <v>-3</v>
      </c>
      <c r="BK1625" s="71">
        <v>15.628477345764303</v>
      </c>
      <c r="BL1625" s="71">
        <v>13.451656485605877</v>
      </c>
      <c r="BM1625" s="71">
        <v>12.145976287099099</v>
      </c>
      <c r="BN1625" s="71">
        <v>6.9934201372421594</v>
      </c>
      <c r="BO1625" s="71">
        <v>13.180293601460107</v>
      </c>
      <c r="BP1625" s="71">
        <v>23.392636974888994</v>
      </c>
      <c r="BQ1625" s="71">
        <v>24.905714083353711</v>
      </c>
      <c r="BR1625" s="72">
        <v>19.897240790175903</v>
      </c>
      <c r="BS1625" s="72">
        <v>18.660780066920704</v>
      </c>
      <c r="BT1625" s="71">
        <v>20.747714256733961</v>
      </c>
      <c r="BU1625" s="71">
        <v>19.189100625794396</v>
      </c>
      <c r="BV1625" s="71">
        <v>17.696621578056888</v>
      </c>
      <c r="BW1625" s="71">
        <v>19.360538812253552</v>
      </c>
      <c r="BX1625" s="75">
        <v>0</v>
      </c>
      <c r="BY1625" s="75">
        <v>7616</v>
      </c>
      <c r="BZ1625" s="75">
        <v>6477</v>
      </c>
      <c r="CA1625" s="75">
        <v>6447</v>
      </c>
      <c r="CB1625" s="75">
        <v>7507</v>
      </c>
      <c r="CC1625" s="75">
        <v>8819</v>
      </c>
      <c r="CD1625" s="75">
        <v>6559</v>
      </c>
      <c r="CE1625" s="75">
        <v>7307</v>
      </c>
      <c r="CF1625" s="75">
        <v>8971</v>
      </c>
      <c r="CG1625" s="75">
        <v>7690</v>
      </c>
      <c r="CH1625" s="75">
        <v>8745</v>
      </c>
      <c r="CI1625" s="75">
        <v>8383</v>
      </c>
      <c r="CJ1625" s="75">
        <v>4778</v>
      </c>
      <c r="CK1625" s="75">
        <v>52433</v>
      </c>
      <c r="CL1625" s="73">
        <v>1025695.06</v>
      </c>
      <c r="CM1625" s="73">
        <v>885300.46000000008</v>
      </c>
      <c r="CN1625" s="73">
        <v>845723.37000000011</v>
      </c>
      <c r="CO1625" s="73">
        <v>823637.1100000001</v>
      </c>
      <c r="CP1625" s="73">
        <v>890276.47000000009</v>
      </c>
      <c r="CQ1625" s="73">
        <v>1044142.8800000004</v>
      </c>
      <c r="CR1625" s="73">
        <v>1050701.96</v>
      </c>
      <c r="CS1625" s="73">
        <v>1101931.9700000002</v>
      </c>
      <c r="CT1625" s="73">
        <v>1099811.3900000001</v>
      </c>
      <c r="CU1625" s="73">
        <v>1000511.9399999997</v>
      </c>
      <c r="CV1625" s="73">
        <v>1034717.5499999998</v>
      </c>
      <c r="CW1625" s="73">
        <v>982033.6100000001</v>
      </c>
      <c r="CX1625" s="73">
        <v>851891.64999999991</v>
      </c>
      <c r="CZ1625" s="4">
        <v>1596</v>
      </c>
      <c r="DA1625" s="76" t="str">
        <f t="shared" si="56"/>
        <v>1596</v>
      </c>
      <c r="DB1625" s="71">
        <v>0</v>
      </c>
      <c r="DC1625" s="71">
        <v>1.6433194827110038</v>
      </c>
      <c r="DD1625" s="71">
        <v>7.9438512705608186E-2</v>
      </c>
      <c r="DE1625" s="71">
        <v>0.72310501621350742</v>
      </c>
      <c r="DF1625" s="71">
        <v>0.49226611611335708</v>
      </c>
      <c r="DG1625" s="71">
        <v>4.525602621227677E-2</v>
      </c>
      <c r="DH1625" s="71">
        <v>0</v>
      </c>
      <c r="DI1625" s="71">
        <v>0</v>
      </c>
      <c r="DJ1625" s="71">
        <v>0</v>
      </c>
      <c r="DK1625" s="71">
        <v>0</v>
      </c>
      <c r="DL1625" s="71">
        <v>1.8895496656171924E-3</v>
      </c>
      <c r="DM1625" s="71">
        <v>3.4386852618769476E-2</v>
      </c>
      <c r="DN1625" s="72">
        <v>0.21951595089056714</v>
      </c>
      <c r="DO1625" s="71">
        <v>2.6367842135327037E-2</v>
      </c>
      <c r="DQ1625" s="72"/>
      <c r="DR1625" s="72"/>
      <c r="DS1625" s="72"/>
      <c r="DT1625" s="72"/>
      <c r="DU1625" s="72"/>
      <c r="DV1625" s="72"/>
      <c r="DW1625" s="72"/>
      <c r="DX1625" s="72"/>
      <c r="DY1625" s="72"/>
      <c r="DZ1625" s="72"/>
      <c r="EA1625" s="71"/>
      <c r="EB1625" s="71"/>
      <c r="EC1625" s="71"/>
      <c r="ED1625" s="71"/>
    </row>
    <row r="1626" spans="1:134">
      <c r="A1626" s="4">
        <v>1589</v>
      </c>
      <c r="B1626" s="46" t="s">
        <v>12032</v>
      </c>
      <c r="C1626" s="65" t="str">
        <f t="shared" si="55"/>
        <v>1589</v>
      </c>
      <c r="D1626" s="69">
        <v>394195.26</v>
      </c>
      <c r="E1626" s="68">
        <v>4336321.9700000007</v>
      </c>
      <c r="F1626" s="68">
        <v>394195.26</v>
      </c>
      <c r="G1626" s="69">
        <v>4336321.9700000007</v>
      </c>
      <c r="H1626" s="70">
        <v>88.040017449080466</v>
      </c>
      <c r="I1626" s="70">
        <v>0</v>
      </c>
      <c r="J1626" s="69">
        <v>0</v>
      </c>
      <c r="K1626" s="69">
        <v>0</v>
      </c>
      <c r="L1626" s="69">
        <v>478642.82</v>
      </c>
      <c r="M1626" s="69">
        <v>577779.32999999996</v>
      </c>
      <c r="N1626" s="69">
        <v>623972.59000000008</v>
      </c>
      <c r="O1626" s="69">
        <v>803570.16000000015</v>
      </c>
      <c r="P1626" s="69">
        <v>670359.55000000016</v>
      </c>
      <c r="Q1626" s="69">
        <v>562510.28999999992</v>
      </c>
      <c r="R1626" s="69">
        <v>848694.23000000021</v>
      </c>
      <c r="S1626" s="69">
        <v>605415.66</v>
      </c>
      <c r="T1626" s="69">
        <v>655940.79</v>
      </c>
      <c r="U1626" s="69">
        <v>599206.18999999994</v>
      </c>
      <c r="V1626" s="69">
        <v>394195.26</v>
      </c>
      <c r="W1626" s="70">
        <v>0</v>
      </c>
      <c r="X1626" s="70">
        <v>0</v>
      </c>
      <c r="Y1626" s="70">
        <v>100</v>
      </c>
      <c r="Z1626" s="71">
        <v>51.737370366096144</v>
      </c>
      <c r="AA1626" s="71">
        <v>71.150494513098067</v>
      </c>
      <c r="AB1626" s="71">
        <v>83.907748762994004</v>
      </c>
      <c r="AC1626" s="71">
        <v>75.842077432968921</v>
      </c>
      <c r="AD1626" s="71">
        <v>77.524628944902247</v>
      </c>
      <c r="AE1626" s="71">
        <v>90.133897049943172</v>
      </c>
      <c r="AF1626" s="71">
        <v>93.72221438110644</v>
      </c>
      <c r="AG1626" s="71">
        <v>88.997380428203613</v>
      </c>
      <c r="AH1626" s="71">
        <v>104.92805048284318</v>
      </c>
      <c r="AI1626" s="71">
        <v>93.797417029351408</v>
      </c>
      <c r="AJ1626" s="72">
        <v>0</v>
      </c>
      <c r="AK1626" s="72">
        <v>0</v>
      </c>
      <c r="AL1626" s="72">
        <v>0</v>
      </c>
      <c r="AM1626" s="72">
        <v>0</v>
      </c>
      <c r="AN1626" s="72">
        <v>0</v>
      </c>
      <c r="AO1626" s="72">
        <v>0</v>
      </c>
      <c r="AP1626" s="72">
        <v>0</v>
      </c>
      <c r="AQ1626" s="72">
        <v>0</v>
      </c>
      <c r="AR1626" s="72">
        <v>0</v>
      </c>
      <c r="AS1626" s="71">
        <v>0</v>
      </c>
      <c r="AT1626" s="71">
        <v>0</v>
      </c>
      <c r="AU1626" s="71">
        <v>0</v>
      </c>
      <c r="AV1626" s="72">
        <v>0</v>
      </c>
      <c r="AW1626" s="73">
        <v>0</v>
      </c>
      <c r="AX1626" s="73">
        <v>0</v>
      </c>
      <c r="AY1626" s="73">
        <v>478642.82</v>
      </c>
      <c r="AZ1626" s="73">
        <v>577779.32999999996</v>
      </c>
      <c r="BA1626" s="73">
        <v>623972.59000000008</v>
      </c>
      <c r="BB1626" s="73">
        <v>803570.16000000015</v>
      </c>
      <c r="BC1626" s="73">
        <v>670359.55000000016</v>
      </c>
      <c r="BD1626" s="73">
        <v>562510.28999999992</v>
      </c>
      <c r="BE1626" s="73">
        <v>848694.23000000021</v>
      </c>
      <c r="BF1626" s="73">
        <v>605415.66</v>
      </c>
      <c r="BG1626" s="73">
        <v>655940.79</v>
      </c>
      <c r="BH1626" s="73">
        <v>599206.18999999994</v>
      </c>
      <c r="BI1626" s="73">
        <v>394195.26</v>
      </c>
      <c r="BJ1626" s="71">
        <v>-3</v>
      </c>
      <c r="BK1626" s="71">
        <v>-3</v>
      </c>
      <c r="BL1626" s="71">
        <v>6.3820830836623479</v>
      </c>
      <c r="BM1626" s="71">
        <v>9.0330479064620501</v>
      </c>
      <c r="BN1626" s="71">
        <v>1.6486085627025684</v>
      </c>
      <c r="BO1626" s="71">
        <v>6.9169899483913131</v>
      </c>
      <c r="BP1626" s="71">
        <v>18.791694599185007</v>
      </c>
      <c r="BQ1626" s="71">
        <v>16.071824548429166</v>
      </c>
      <c r="BR1626" s="72">
        <v>6.8224476899003434</v>
      </c>
      <c r="BS1626" s="72">
        <v>10.862415984280041</v>
      </c>
      <c r="BT1626" s="71">
        <v>12.535289217226481</v>
      </c>
      <c r="BU1626" s="71">
        <v>10.373502245440086</v>
      </c>
      <c r="BV1626" s="71">
        <v>9.8424704623786337</v>
      </c>
      <c r="BW1626" s="71">
        <v>10.604902020491236</v>
      </c>
      <c r="BX1626" s="75">
        <v>0</v>
      </c>
      <c r="BY1626" s="75">
        <v>0</v>
      </c>
      <c r="BZ1626" s="75">
        <v>7026</v>
      </c>
      <c r="CA1626" s="75">
        <v>9218</v>
      </c>
      <c r="CB1626" s="75">
        <v>10521</v>
      </c>
      <c r="CC1626" s="75">
        <v>12075</v>
      </c>
      <c r="CD1626" s="75">
        <v>11015</v>
      </c>
      <c r="CE1626" s="75">
        <v>9651</v>
      </c>
      <c r="CF1626" s="75">
        <v>13458</v>
      </c>
      <c r="CG1626" s="75">
        <v>10429</v>
      </c>
      <c r="CH1626" s="75">
        <v>10848</v>
      </c>
      <c r="CI1626" s="75">
        <v>10394</v>
      </c>
      <c r="CJ1626" s="75">
        <v>6796</v>
      </c>
      <c r="CK1626" s="75">
        <v>72591</v>
      </c>
      <c r="CL1626" s="73">
        <v>0</v>
      </c>
      <c r="CM1626" s="73">
        <v>0</v>
      </c>
      <c r="CN1626" s="73">
        <v>1502392.23</v>
      </c>
      <c r="CO1626" s="73">
        <v>1202392.3800000001</v>
      </c>
      <c r="CP1626" s="73">
        <v>1065408.8600000001</v>
      </c>
      <c r="CQ1626" s="73">
        <v>1127637.2600000002</v>
      </c>
      <c r="CR1626" s="73">
        <v>1161172.53</v>
      </c>
      <c r="CS1626" s="73">
        <v>1261188.8999999994</v>
      </c>
      <c r="CT1626" s="73">
        <v>1039149.9700000001</v>
      </c>
      <c r="CU1626" s="73">
        <v>1114745.5799999998</v>
      </c>
      <c r="CV1626" s="73">
        <v>1181226.8100000003</v>
      </c>
      <c r="CW1626" s="73">
        <v>1201047.44</v>
      </c>
      <c r="CX1626" s="73">
        <v>1108152.3799999999</v>
      </c>
      <c r="CZ1626" s="4">
        <v>1589</v>
      </c>
      <c r="DA1626" s="76" t="str">
        <f t="shared" si="56"/>
        <v>1589</v>
      </c>
      <c r="DB1626" s="71">
        <v>0</v>
      </c>
      <c r="DC1626" s="71">
        <v>0</v>
      </c>
      <c r="DD1626" s="71">
        <v>2.5035001694012444</v>
      </c>
      <c r="DE1626" s="71">
        <v>0.24951641511568784</v>
      </c>
      <c r="DF1626" s="71">
        <v>0.42710149680243598</v>
      </c>
      <c r="DG1626" s="71">
        <v>0.20704310785617888</v>
      </c>
      <c r="DH1626" s="71">
        <v>0.32698242124050236</v>
      </c>
      <c r="DI1626" s="71">
        <v>8.7685257827449334E-2</v>
      </c>
      <c r="DJ1626" s="71">
        <v>7.4141148340839375E-2</v>
      </c>
      <c r="DK1626" s="71">
        <v>8.0321559284933008E-2</v>
      </c>
      <c r="DL1626" s="71">
        <v>0.38944413261216287</v>
      </c>
      <c r="DM1626" s="71">
        <v>3.0456349546749108E-2</v>
      </c>
      <c r="DN1626" s="72">
        <v>0.1042998361600203</v>
      </c>
      <c r="DO1626" s="71">
        <v>0.16020156740573396</v>
      </c>
      <c r="DQ1626" s="72"/>
      <c r="DR1626" s="72"/>
      <c r="DS1626" s="72"/>
      <c r="DT1626" s="72"/>
      <c r="DU1626" s="72"/>
      <c r="DV1626" s="72"/>
      <c r="DW1626" s="72"/>
      <c r="DX1626" s="72"/>
      <c r="DY1626" s="72"/>
      <c r="DZ1626" s="72"/>
      <c r="EA1626" s="71"/>
      <c r="EB1626" s="71"/>
      <c r="EC1626" s="71"/>
      <c r="ED1626" s="71"/>
    </row>
    <row r="1627" spans="1:134">
      <c r="A1627" s="4">
        <v>1597</v>
      </c>
      <c r="B1627" s="46" t="s">
        <v>12039</v>
      </c>
      <c r="C1627" s="65" t="str">
        <f t="shared" si="55"/>
        <v>1597</v>
      </c>
      <c r="D1627" s="69">
        <v>232678.71999999994</v>
      </c>
      <c r="E1627" s="68">
        <v>2421616.1599999997</v>
      </c>
      <c r="F1627" s="68">
        <v>232678.71999999994</v>
      </c>
      <c r="G1627" s="69">
        <v>2421616.1599999997</v>
      </c>
      <c r="H1627" s="70">
        <v>79.291954343876867</v>
      </c>
      <c r="I1627" s="70">
        <v>0</v>
      </c>
      <c r="J1627" s="69">
        <v>0</v>
      </c>
      <c r="K1627" s="69">
        <v>0</v>
      </c>
      <c r="L1627" s="69">
        <v>265967.14</v>
      </c>
      <c r="M1627" s="69">
        <v>382523.51</v>
      </c>
      <c r="N1627" s="69">
        <v>507894.84999999992</v>
      </c>
      <c r="O1627" s="69">
        <v>564839.92999999993</v>
      </c>
      <c r="P1627" s="69">
        <v>311637.92999999993</v>
      </c>
      <c r="Q1627" s="69">
        <v>338861.36999999994</v>
      </c>
      <c r="R1627" s="69">
        <v>445041.31999999989</v>
      </c>
      <c r="S1627" s="69">
        <v>301394.24</v>
      </c>
      <c r="T1627" s="69">
        <v>382953.47</v>
      </c>
      <c r="U1627" s="69">
        <v>409049.11</v>
      </c>
      <c r="V1627" s="69">
        <v>232678.71999999994</v>
      </c>
      <c r="W1627" s="70">
        <v>0</v>
      </c>
      <c r="X1627" s="70">
        <v>0</v>
      </c>
      <c r="Y1627" s="70">
        <v>100</v>
      </c>
      <c r="Z1627" s="71">
        <v>80.366226702729676</v>
      </c>
      <c r="AA1627" s="71">
        <v>91.012636936208395</v>
      </c>
      <c r="AB1627" s="71">
        <v>136.30611906343381</v>
      </c>
      <c r="AC1627" s="71">
        <v>68.194523426090385</v>
      </c>
      <c r="AD1627" s="71">
        <v>71.650470802860951</v>
      </c>
      <c r="AE1627" s="71">
        <v>79.114595674675442</v>
      </c>
      <c r="AF1627" s="71">
        <v>72.398556472026527</v>
      </c>
      <c r="AG1627" s="71">
        <v>70.901741600195237</v>
      </c>
      <c r="AH1627" s="71">
        <v>109.56618217067813</v>
      </c>
      <c r="AI1627" s="71">
        <v>100.35748517992613</v>
      </c>
      <c r="AJ1627" s="72">
        <v>0</v>
      </c>
      <c r="AK1627" s="72">
        <v>0</v>
      </c>
      <c r="AL1627" s="72">
        <v>0</v>
      </c>
      <c r="AM1627" s="72">
        <v>0</v>
      </c>
      <c r="AN1627" s="72">
        <v>0</v>
      </c>
      <c r="AO1627" s="72">
        <v>0</v>
      </c>
      <c r="AP1627" s="72">
        <v>0</v>
      </c>
      <c r="AQ1627" s="72">
        <v>0</v>
      </c>
      <c r="AR1627" s="72">
        <v>0</v>
      </c>
      <c r="AS1627" s="71">
        <v>0</v>
      </c>
      <c r="AT1627" s="71">
        <v>0</v>
      </c>
      <c r="AU1627" s="71">
        <v>0</v>
      </c>
      <c r="AV1627" s="72">
        <v>0</v>
      </c>
      <c r="AW1627" s="73">
        <v>0</v>
      </c>
      <c r="AX1627" s="73">
        <v>0</v>
      </c>
      <c r="AY1627" s="73">
        <v>265967.14</v>
      </c>
      <c r="AZ1627" s="73">
        <v>382523.51</v>
      </c>
      <c r="BA1627" s="73">
        <v>507894.84999999992</v>
      </c>
      <c r="BB1627" s="73">
        <v>564839.92999999993</v>
      </c>
      <c r="BC1627" s="73">
        <v>311637.92999999993</v>
      </c>
      <c r="BD1627" s="73">
        <v>338861.36999999994</v>
      </c>
      <c r="BE1627" s="73">
        <v>445041.31999999989</v>
      </c>
      <c r="BF1627" s="73">
        <v>301394.24</v>
      </c>
      <c r="BG1627" s="73">
        <v>382953.47</v>
      </c>
      <c r="BH1627" s="73">
        <v>409049.11</v>
      </c>
      <c r="BI1627" s="73">
        <v>232678.71999999994</v>
      </c>
      <c r="BJ1627" s="71">
        <v>-3</v>
      </c>
      <c r="BK1627" s="71">
        <v>-3</v>
      </c>
      <c r="BL1627" s="71">
        <v>15.977656524831641</v>
      </c>
      <c r="BM1627" s="71">
        <v>17.641056121872609</v>
      </c>
      <c r="BN1627" s="71">
        <v>4.2429287671710449</v>
      </c>
      <c r="BO1627" s="71">
        <v>14.104195168294329</v>
      </c>
      <c r="BP1627" s="71">
        <v>22.818019243598666</v>
      </c>
      <c r="BQ1627" s="71">
        <v>24.402226409121948</v>
      </c>
      <c r="BR1627" s="72">
        <v>20.572046709031426</v>
      </c>
      <c r="BS1627" s="72">
        <v>16.986479481412626</v>
      </c>
      <c r="BT1627" s="71">
        <v>-3.6232458031162373E-3</v>
      </c>
      <c r="BU1627" s="71">
        <v>20.239907245159852</v>
      </c>
      <c r="BV1627" s="71">
        <v>18.635142935718008</v>
      </c>
      <c r="BW1627" s="71">
        <v>16.659095604559713</v>
      </c>
      <c r="BX1627" s="75">
        <v>0</v>
      </c>
      <c r="BY1627" s="75">
        <v>0</v>
      </c>
      <c r="BZ1627" s="75">
        <v>4087</v>
      </c>
      <c r="CA1627" s="75">
        <v>6006</v>
      </c>
      <c r="CB1627" s="75">
        <v>8290</v>
      </c>
      <c r="CC1627" s="75">
        <v>10056</v>
      </c>
      <c r="CD1627" s="75">
        <v>5823</v>
      </c>
      <c r="CE1627" s="75">
        <v>6752</v>
      </c>
      <c r="CF1627" s="75">
        <v>8838</v>
      </c>
      <c r="CG1627" s="75">
        <v>6457</v>
      </c>
      <c r="CH1627" s="75">
        <v>7361</v>
      </c>
      <c r="CI1627" s="75">
        <v>7900</v>
      </c>
      <c r="CJ1627" s="75">
        <v>4286</v>
      </c>
      <c r="CK1627" s="75">
        <v>47417</v>
      </c>
      <c r="CL1627" s="73">
        <v>0</v>
      </c>
      <c r="CM1627" s="73">
        <v>0</v>
      </c>
      <c r="CN1627" s="73">
        <v>1301790.1099999999</v>
      </c>
      <c r="CO1627" s="73">
        <v>1130020.7</v>
      </c>
      <c r="CP1627" s="73">
        <v>897522.79000000015</v>
      </c>
      <c r="CQ1627" s="73">
        <v>723453.97</v>
      </c>
      <c r="CR1627" s="73">
        <v>761459.21</v>
      </c>
      <c r="CS1627" s="73">
        <v>826809.92000000016</v>
      </c>
      <c r="CT1627" s="73">
        <v>720764.00000000023</v>
      </c>
      <c r="CU1627" s="73">
        <v>682597.17</v>
      </c>
      <c r="CV1627" s="73">
        <v>722317.55999999994</v>
      </c>
      <c r="CW1627" s="73">
        <v>719489.03000000014</v>
      </c>
      <c r="CX1627" s="73">
        <v>709057.63</v>
      </c>
      <c r="CZ1627" s="4">
        <v>1597</v>
      </c>
      <c r="DA1627" s="76" t="str">
        <f t="shared" si="56"/>
        <v>1597</v>
      </c>
      <c r="DB1627" s="71">
        <v>0</v>
      </c>
      <c r="DC1627" s="71">
        <v>0</v>
      </c>
      <c r="DD1627" s="71">
        <v>7.0548094848811124E-2</v>
      </c>
      <c r="DE1627" s="71">
        <v>8.7716613766466653E-3</v>
      </c>
      <c r="DF1627" s="71">
        <v>0</v>
      </c>
      <c r="DG1627" s="71">
        <v>2.2120453674050612E-2</v>
      </c>
      <c r="DH1627" s="71">
        <v>0.190258240664962</v>
      </c>
      <c r="DI1627" s="71">
        <v>4.9913908807935848E-3</v>
      </c>
      <c r="DJ1627" s="71">
        <v>2.4190879623039722E-2</v>
      </c>
      <c r="DK1627" s="71">
        <v>6.2073702311019607E-2</v>
      </c>
      <c r="DL1627" s="71">
        <v>0</v>
      </c>
      <c r="DM1627" s="71">
        <v>0</v>
      </c>
      <c r="DN1627" s="71">
        <v>4.2860174878952273E-3</v>
      </c>
      <c r="DO1627" s="71">
        <v>3.7818737130050795E-2</v>
      </c>
      <c r="DQ1627" s="72"/>
      <c r="DR1627" s="72"/>
      <c r="DS1627" s="72"/>
      <c r="DT1627" s="72"/>
      <c r="DU1627" s="72"/>
      <c r="DV1627" s="72"/>
      <c r="DW1627" s="72"/>
      <c r="DX1627" s="72"/>
      <c r="DY1627" s="72"/>
      <c r="DZ1627" s="72"/>
      <c r="EA1627" s="71"/>
      <c r="EB1627" s="71"/>
      <c r="EC1627" s="71"/>
      <c r="ED1627" s="71"/>
    </row>
    <row r="1628" spans="1:134">
      <c r="B1628" s="46"/>
      <c r="C1628" s="65"/>
      <c r="D1628" s="69"/>
      <c r="E1628" s="69"/>
      <c r="F1628" s="69"/>
      <c r="G1628" s="69"/>
      <c r="H1628" s="70"/>
      <c r="I1628" s="80"/>
      <c r="J1628" s="68"/>
      <c r="K1628" s="68"/>
      <c r="L1628" s="68"/>
      <c r="M1628" s="68"/>
      <c r="N1628" s="68"/>
      <c r="O1628" s="68"/>
      <c r="P1628" s="68"/>
      <c r="Q1628" s="68"/>
      <c r="R1628" s="69"/>
      <c r="S1628" s="69"/>
      <c r="T1628" s="69"/>
      <c r="U1628" s="69"/>
      <c r="V1628" s="69"/>
      <c r="W1628" s="80"/>
      <c r="X1628" s="80"/>
      <c r="Y1628" s="80"/>
      <c r="Z1628" s="72"/>
      <c r="AA1628" s="72"/>
      <c r="AB1628" s="72"/>
      <c r="AC1628" s="72"/>
      <c r="AD1628" s="72"/>
      <c r="AE1628" s="71"/>
      <c r="AF1628" s="71"/>
      <c r="AG1628" s="71"/>
      <c r="AH1628" s="71"/>
      <c r="AI1628" s="71"/>
      <c r="AJ1628" s="72"/>
      <c r="AK1628" s="72"/>
      <c r="AL1628" s="72"/>
      <c r="AM1628" s="72"/>
      <c r="AN1628" s="72"/>
      <c r="AO1628" s="72"/>
      <c r="AP1628" s="72"/>
      <c r="AQ1628" s="72"/>
      <c r="AR1628" s="72"/>
      <c r="AS1628" s="72"/>
      <c r="AT1628" s="72"/>
      <c r="AU1628" s="72"/>
      <c r="AV1628" s="72"/>
      <c r="AW1628" s="79"/>
      <c r="AX1628" s="79"/>
      <c r="AY1628" s="79"/>
      <c r="AZ1628" s="79"/>
      <c r="BA1628" s="79"/>
      <c r="BB1628" s="79"/>
      <c r="BC1628" s="79"/>
      <c r="BD1628" s="79"/>
      <c r="BE1628" s="73"/>
      <c r="BF1628" s="73"/>
      <c r="BG1628" s="73"/>
      <c r="BH1628" s="73"/>
      <c r="BI1628" s="73"/>
      <c r="BJ1628" s="71"/>
      <c r="BK1628" s="71"/>
      <c r="BL1628" s="71"/>
      <c r="BM1628" s="72"/>
      <c r="BN1628" s="72"/>
      <c r="BO1628" s="72"/>
      <c r="BP1628" s="72"/>
      <c r="BQ1628" s="71"/>
      <c r="BR1628" s="71"/>
      <c r="BS1628" s="71"/>
      <c r="BT1628" s="71"/>
      <c r="BU1628" s="71"/>
      <c r="BV1628" s="71"/>
      <c r="BW1628" s="74"/>
      <c r="BX1628" s="78"/>
      <c r="BY1628" s="78"/>
      <c r="BZ1628" s="78"/>
      <c r="CA1628" s="78"/>
      <c r="CB1628" s="78"/>
      <c r="CC1628" s="78"/>
      <c r="CD1628" s="78"/>
      <c r="CE1628" s="78"/>
      <c r="CF1628" s="75"/>
      <c r="CG1628" s="75"/>
      <c r="CH1628" s="75"/>
      <c r="CI1628" s="75"/>
      <c r="CJ1628" s="75"/>
      <c r="CK1628" s="75"/>
      <c r="CL1628" s="79"/>
      <c r="CM1628" s="79"/>
      <c r="CN1628" s="79"/>
      <c r="CO1628" s="79"/>
      <c r="CP1628" s="79"/>
      <c r="CQ1628" s="79"/>
      <c r="CR1628" s="79"/>
      <c r="CS1628" s="79"/>
      <c r="CT1628" s="73"/>
      <c r="CU1628" s="73"/>
      <c r="CV1628" s="73"/>
      <c r="CW1628" s="73"/>
      <c r="CX1628" s="73"/>
      <c r="DA1628" s="65"/>
      <c r="DB1628" s="72"/>
      <c r="DC1628" s="72"/>
      <c r="DD1628" s="72"/>
      <c r="DE1628" s="72"/>
      <c r="DF1628" s="72"/>
      <c r="DG1628" s="72"/>
      <c r="DH1628" s="72"/>
      <c r="DI1628" s="72"/>
      <c r="DJ1628" s="71"/>
      <c r="DK1628" s="71"/>
      <c r="DL1628" s="71"/>
      <c r="DM1628" s="71"/>
      <c r="DN1628" s="72"/>
      <c r="DO1628" s="71"/>
      <c r="DQ1628" s="72"/>
      <c r="DR1628" s="72"/>
      <c r="DS1628" s="72"/>
      <c r="DT1628" s="72"/>
      <c r="DU1628" s="72"/>
      <c r="DV1628" s="72"/>
      <c r="DW1628" s="72"/>
      <c r="DX1628" s="72"/>
      <c r="DY1628" s="72"/>
      <c r="DZ1628" s="72"/>
      <c r="EA1628" s="72"/>
      <c r="EB1628" s="71"/>
      <c r="EC1628" s="71"/>
      <c r="ED1628" s="71"/>
    </row>
    <row r="1629" spans="1:134">
      <c r="B1629" s="46"/>
      <c r="C1629" s="65"/>
      <c r="D1629" s="69"/>
      <c r="E1629" s="69"/>
      <c r="F1629" s="69"/>
      <c r="G1629" s="69"/>
      <c r="H1629" s="70"/>
      <c r="I1629" s="80"/>
      <c r="J1629" s="68"/>
      <c r="K1629" s="68"/>
      <c r="L1629" s="68"/>
      <c r="M1629" s="68"/>
      <c r="N1629" s="68"/>
      <c r="O1629" s="68"/>
      <c r="P1629" s="68"/>
      <c r="Q1629" s="68"/>
      <c r="R1629" s="69"/>
      <c r="S1629" s="69"/>
      <c r="T1629" s="69"/>
      <c r="U1629" s="69"/>
      <c r="V1629" s="69"/>
      <c r="W1629" s="80"/>
      <c r="X1629" s="80"/>
      <c r="Y1629" s="80"/>
      <c r="Z1629" s="72"/>
      <c r="AA1629" s="72"/>
      <c r="AB1629" s="72"/>
      <c r="AC1629" s="72"/>
      <c r="AD1629" s="72"/>
      <c r="AE1629" s="71"/>
      <c r="AF1629" s="71"/>
      <c r="AG1629" s="71"/>
      <c r="AH1629" s="71"/>
      <c r="AI1629" s="71"/>
      <c r="AJ1629" s="72"/>
      <c r="AK1629" s="72"/>
      <c r="AL1629" s="72"/>
      <c r="AM1629" s="72"/>
      <c r="AN1629" s="72"/>
      <c r="AO1629" s="72"/>
      <c r="AP1629" s="72"/>
      <c r="AQ1629" s="72"/>
      <c r="AR1629" s="72"/>
      <c r="AS1629" s="72"/>
      <c r="AT1629" s="72"/>
      <c r="AU1629" s="72"/>
      <c r="AV1629" s="72"/>
      <c r="AW1629" s="79"/>
      <c r="AX1629" s="79"/>
      <c r="AY1629" s="79"/>
      <c r="AZ1629" s="79"/>
      <c r="BA1629" s="79"/>
      <c r="BB1629" s="79"/>
      <c r="BC1629" s="79"/>
      <c r="BD1629" s="79"/>
      <c r="BE1629" s="73"/>
      <c r="BF1629" s="73"/>
      <c r="BG1629" s="73"/>
      <c r="BH1629" s="73"/>
      <c r="BI1629" s="73"/>
      <c r="BJ1629" s="71"/>
      <c r="BK1629" s="71"/>
      <c r="BL1629" s="71"/>
      <c r="BM1629" s="72"/>
      <c r="BN1629" s="72"/>
      <c r="BO1629" s="72"/>
      <c r="BP1629" s="71"/>
      <c r="BQ1629" s="71"/>
      <c r="BR1629" s="71"/>
      <c r="BS1629" s="71"/>
      <c r="BT1629" s="71"/>
      <c r="BU1629" s="71"/>
      <c r="BV1629" s="71"/>
      <c r="BW1629" s="74"/>
      <c r="BX1629" s="78"/>
      <c r="BY1629" s="78"/>
      <c r="BZ1629" s="78"/>
      <c r="CA1629" s="78"/>
      <c r="CB1629" s="78"/>
      <c r="CC1629" s="78"/>
      <c r="CD1629" s="78"/>
      <c r="CE1629" s="78"/>
      <c r="CF1629" s="75"/>
      <c r="CG1629" s="75"/>
      <c r="CH1629" s="75"/>
      <c r="CI1629" s="75"/>
      <c r="CJ1629" s="75"/>
      <c r="CK1629" s="75"/>
      <c r="CL1629" s="79"/>
      <c r="CM1629" s="79"/>
      <c r="CN1629" s="79"/>
      <c r="CO1629" s="79"/>
      <c r="CP1629" s="79"/>
      <c r="CQ1629" s="79"/>
      <c r="CR1629" s="79"/>
      <c r="CS1629" s="79"/>
      <c r="CT1629" s="73"/>
      <c r="CU1629" s="73"/>
      <c r="CV1629" s="73"/>
      <c r="CW1629" s="73"/>
      <c r="CX1629" s="73"/>
      <c r="DA1629" s="65"/>
      <c r="DB1629" s="72"/>
      <c r="DC1629" s="72"/>
      <c r="DD1629" s="72"/>
      <c r="DE1629" s="72"/>
      <c r="DF1629" s="72"/>
      <c r="DG1629" s="72"/>
      <c r="DH1629" s="72"/>
      <c r="DI1629" s="72"/>
      <c r="DJ1629" s="71"/>
      <c r="DK1629" s="71"/>
      <c r="DL1629" s="71"/>
      <c r="DM1629" s="71"/>
      <c r="DN1629" s="72"/>
      <c r="DO1629" s="71"/>
      <c r="DQ1629" s="72"/>
      <c r="DR1629" s="72"/>
      <c r="DS1629" s="72"/>
      <c r="DT1629" s="72"/>
      <c r="DU1629" s="72"/>
      <c r="DV1629" s="72"/>
      <c r="DW1629" s="72"/>
      <c r="DX1629" s="72"/>
      <c r="DY1629" s="72"/>
      <c r="DZ1629" s="72"/>
      <c r="EA1629" s="72"/>
      <c r="EB1629" s="71"/>
      <c r="EC1629" s="71"/>
      <c r="ED1629" s="71"/>
    </row>
    <row r="1630" spans="1:134">
      <c r="B1630" s="46"/>
      <c r="C1630" s="65"/>
      <c r="D1630" s="69"/>
      <c r="E1630" s="69"/>
      <c r="F1630" s="69"/>
      <c r="G1630" s="69"/>
      <c r="H1630" s="70"/>
      <c r="I1630" s="80"/>
      <c r="J1630" s="68"/>
      <c r="K1630" s="68"/>
      <c r="L1630" s="68"/>
      <c r="M1630" s="68"/>
      <c r="N1630" s="68"/>
      <c r="O1630" s="68"/>
      <c r="P1630" s="68"/>
      <c r="Q1630" s="68"/>
      <c r="R1630" s="69"/>
      <c r="S1630" s="69"/>
      <c r="T1630" s="69"/>
      <c r="U1630" s="69"/>
      <c r="V1630" s="69"/>
      <c r="W1630" s="80"/>
      <c r="X1630" s="80"/>
      <c r="Y1630" s="80"/>
      <c r="Z1630" s="72"/>
      <c r="AA1630" s="72"/>
      <c r="AB1630" s="72"/>
      <c r="AC1630" s="72"/>
      <c r="AD1630" s="72"/>
      <c r="AE1630" s="71"/>
      <c r="AF1630" s="71"/>
      <c r="AG1630" s="71"/>
      <c r="AH1630" s="71"/>
      <c r="AI1630" s="71"/>
      <c r="AJ1630" s="72"/>
      <c r="AK1630" s="72"/>
      <c r="AL1630" s="72"/>
      <c r="AM1630" s="72"/>
      <c r="AN1630" s="72"/>
      <c r="AO1630" s="72"/>
      <c r="AP1630" s="72"/>
      <c r="AQ1630" s="72"/>
      <c r="AR1630" s="72"/>
      <c r="AS1630" s="72"/>
      <c r="AT1630" s="72"/>
      <c r="AU1630" s="72"/>
      <c r="AV1630" s="72"/>
      <c r="AW1630" s="79"/>
      <c r="AX1630" s="79"/>
      <c r="AY1630" s="79"/>
      <c r="AZ1630" s="79"/>
      <c r="BA1630" s="79"/>
      <c r="BB1630" s="79"/>
      <c r="BC1630" s="79"/>
      <c r="BD1630" s="79"/>
      <c r="BE1630" s="73"/>
      <c r="BF1630" s="73"/>
      <c r="BG1630" s="73"/>
      <c r="BH1630" s="73"/>
      <c r="BI1630" s="73"/>
      <c r="BJ1630" s="71"/>
      <c r="BK1630" s="71"/>
      <c r="BL1630" s="71"/>
      <c r="BM1630" s="71"/>
      <c r="BN1630" s="72"/>
      <c r="BO1630" s="72"/>
      <c r="BP1630" s="71"/>
      <c r="BQ1630" s="71"/>
      <c r="BR1630" s="71"/>
      <c r="BS1630" s="71"/>
      <c r="BT1630" s="71"/>
      <c r="BU1630" s="71"/>
      <c r="BV1630" s="71"/>
      <c r="BW1630" s="74"/>
      <c r="BX1630" s="78"/>
      <c r="BY1630" s="78"/>
      <c r="BZ1630" s="78"/>
      <c r="CA1630" s="78"/>
      <c r="CB1630" s="78"/>
      <c r="CC1630" s="78"/>
      <c r="CD1630" s="78"/>
      <c r="CE1630" s="78"/>
      <c r="CF1630" s="75"/>
      <c r="CG1630" s="75"/>
      <c r="CH1630" s="75"/>
      <c r="CI1630" s="75"/>
      <c r="CJ1630" s="75"/>
      <c r="CK1630" s="75"/>
      <c r="CL1630" s="79"/>
      <c r="CM1630" s="79"/>
      <c r="CN1630" s="79"/>
      <c r="CO1630" s="79"/>
      <c r="CP1630" s="79"/>
      <c r="CQ1630" s="79"/>
      <c r="CR1630" s="79"/>
      <c r="CS1630" s="79"/>
      <c r="CT1630" s="73"/>
      <c r="CU1630" s="73"/>
      <c r="CV1630" s="73"/>
      <c r="CW1630" s="73"/>
      <c r="CX1630" s="73"/>
      <c r="DA1630" s="65"/>
      <c r="DB1630" s="72"/>
      <c r="DC1630" s="72"/>
      <c r="DD1630" s="72"/>
      <c r="DE1630" s="72"/>
      <c r="DF1630" s="72"/>
      <c r="DG1630" s="72"/>
      <c r="DH1630" s="72"/>
      <c r="DI1630" s="72"/>
      <c r="DJ1630" s="71"/>
      <c r="DK1630" s="71"/>
      <c r="DL1630" s="71"/>
      <c r="DM1630" s="71"/>
      <c r="DN1630" s="72"/>
      <c r="DO1630" s="71"/>
      <c r="DQ1630" s="72"/>
      <c r="DR1630" s="72"/>
      <c r="DS1630" s="72"/>
      <c r="DT1630" s="72"/>
      <c r="DU1630" s="72"/>
      <c r="DV1630" s="72"/>
      <c r="DW1630" s="72"/>
      <c r="DX1630" s="72"/>
      <c r="DY1630" s="72"/>
      <c r="DZ1630" s="72"/>
      <c r="EA1630" s="72"/>
      <c r="EB1630" s="71"/>
      <c r="EC1630" s="71"/>
      <c r="ED1630" s="71"/>
    </row>
    <row r="1631" spans="1:134">
      <c r="B1631" s="46"/>
      <c r="C1631" s="65"/>
      <c r="D1631" s="69"/>
      <c r="E1631" s="69"/>
      <c r="F1631" s="69"/>
      <c r="G1631" s="69"/>
      <c r="H1631" s="70"/>
      <c r="I1631" s="80"/>
      <c r="J1631" s="68"/>
      <c r="K1631" s="68"/>
      <c r="L1631" s="68"/>
      <c r="M1631" s="68"/>
      <c r="N1631" s="68"/>
      <c r="O1631" s="68"/>
      <c r="P1631" s="68"/>
      <c r="Q1631" s="68"/>
      <c r="R1631" s="69"/>
      <c r="S1631" s="69"/>
      <c r="T1631" s="69"/>
      <c r="U1631" s="69"/>
      <c r="V1631" s="69"/>
      <c r="W1631" s="80"/>
      <c r="X1631" s="80"/>
      <c r="Y1631" s="80"/>
      <c r="Z1631" s="72"/>
      <c r="AA1631" s="72"/>
      <c r="AB1631" s="72"/>
      <c r="AC1631" s="72"/>
      <c r="AD1631" s="72"/>
      <c r="AE1631" s="71"/>
      <c r="AF1631" s="71"/>
      <c r="AG1631" s="71"/>
      <c r="AH1631" s="71"/>
      <c r="AI1631" s="71"/>
      <c r="AJ1631" s="72"/>
      <c r="AK1631" s="72"/>
      <c r="AL1631" s="72"/>
      <c r="AM1631" s="72"/>
      <c r="AN1631" s="72"/>
      <c r="AO1631" s="72"/>
      <c r="AP1631" s="72"/>
      <c r="AQ1631" s="72"/>
      <c r="AR1631" s="72"/>
      <c r="AS1631" s="72"/>
      <c r="AT1631" s="72"/>
      <c r="AU1631" s="72"/>
      <c r="AV1631" s="72"/>
      <c r="AW1631" s="79"/>
      <c r="AX1631" s="79"/>
      <c r="AY1631" s="79"/>
      <c r="AZ1631" s="79"/>
      <c r="BA1631" s="79"/>
      <c r="BB1631" s="79"/>
      <c r="BC1631" s="79"/>
      <c r="BD1631" s="79"/>
      <c r="BE1631" s="73"/>
      <c r="BF1631" s="73"/>
      <c r="BG1631" s="73"/>
      <c r="BH1631" s="73"/>
      <c r="BI1631" s="73"/>
      <c r="BJ1631" s="71"/>
      <c r="BK1631" s="71"/>
      <c r="BL1631" s="71"/>
      <c r="BM1631" s="72"/>
      <c r="BN1631" s="72"/>
      <c r="BO1631" s="72"/>
      <c r="BP1631" s="71"/>
      <c r="BQ1631" s="71"/>
      <c r="BR1631" s="71"/>
      <c r="BS1631" s="71"/>
      <c r="BT1631" s="71"/>
      <c r="BU1631" s="71"/>
      <c r="BV1631" s="71"/>
      <c r="BW1631" s="74"/>
      <c r="BX1631" s="78"/>
      <c r="BY1631" s="78"/>
      <c r="BZ1631" s="78"/>
      <c r="CA1631" s="78"/>
      <c r="CB1631" s="78"/>
      <c r="CC1631" s="78"/>
      <c r="CD1631" s="78"/>
      <c r="CE1631" s="78"/>
      <c r="CF1631" s="75"/>
      <c r="CG1631" s="75"/>
      <c r="CH1631" s="75"/>
      <c r="CI1631" s="75"/>
      <c r="CJ1631" s="75"/>
      <c r="CK1631" s="75"/>
      <c r="CL1631" s="79"/>
      <c r="CM1631" s="79"/>
      <c r="CN1631" s="79"/>
      <c r="CO1631" s="79"/>
      <c r="CP1631" s="79"/>
      <c r="CQ1631" s="79"/>
      <c r="CR1631" s="79"/>
      <c r="CS1631" s="79"/>
      <c r="CT1631" s="73"/>
      <c r="CU1631" s="73"/>
      <c r="CV1631" s="73"/>
      <c r="CW1631" s="73"/>
      <c r="CX1631" s="73"/>
      <c r="DA1631" s="65"/>
      <c r="DB1631" s="72"/>
      <c r="DC1631" s="72"/>
      <c r="DD1631" s="72"/>
      <c r="DE1631" s="72"/>
      <c r="DF1631" s="72"/>
      <c r="DG1631" s="72"/>
      <c r="DH1631" s="72"/>
      <c r="DI1631" s="72"/>
      <c r="DJ1631" s="71"/>
      <c r="DK1631" s="71"/>
      <c r="DL1631" s="71"/>
      <c r="DM1631" s="71"/>
      <c r="DN1631" s="72"/>
      <c r="DO1631" s="71"/>
      <c r="DQ1631" s="72"/>
      <c r="DR1631" s="72"/>
      <c r="DS1631" s="72"/>
      <c r="DT1631" s="72"/>
      <c r="DU1631" s="72"/>
      <c r="DV1631" s="72"/>
      <c r="DW1631" s="72"/>
      <c r="DX1631" s="72"/>
      <c r="DY1631" s="72"/>
      <c r="DZ1631" s="72"/>
      <c r="EA1631" s="72"/>
      <c r="EB1631" s="71"/>
      <c r="EC1631" s="71"/>
      <c r="ED1631" s="71"/>
    </row>
    <row r="1632" spans="1:134">
      <c r="B1632" s="46"/>
      <c r="C1632" s="65"/>
      <c r="D1632" s="69"/>
      <c r="E1632" s="69"/>
      <c r="F1632" s="69"/>
      <c r="G1632" s="69"/>
      <c r="H1632" s="70"/>
      <c r="I1632" s="80"/>
      <c r="J1632" s="68"/>
      <c r="K1632" s="68"/>
      <c r="L1632" s="68"/>
      <c r="M1632" s="68"/>
      <c r="N1632" s="68"/>
      <c r="O1632" s="68"/>
      <c r="P1632" s="68"/>
      <c r="Q1632" s="68"/>
      <c r="R1632" s="69"/>
      <c r="S1632" s="69"/>
      <c r="T1632" s="69"/>
      <c r="U1632" s="69"/>
      <c r="V1632" s="69"/>
      <c r="W1632" s="80"/>
      <c r="X1632" s="80"/>
      <c r="Y1632" s="80"/>
      <c r="Z1632" s="72"/>
      <c r="AA1632" s="72"/>
      <c r="AB1632" s="72"/>
      <c r="AC1632" s="72"/>
      <c r="AD1632" s="72"/>
      <c r="AE1632" s="71"/>
      <c r="AF1632" s="71"/>
      <c r="AG1632" s="71"/>
      <c r="AH1632" s="71"/>
      <c r="AI1632" s="71"/>
      <c r="AJ1632" s="72"/>
      <c r="AK1632" s="72"/>
      <c r="AL1632" s="72"/>
      <c r="AM1632" s="72"/>
      <c r="AN1632" s="72"/>
      <c r="AO1632" s="72"/>
      <c r="AP1632" s="72"/>
      <c r="AQ1632" s="72"/>
      <c r="AR1632" s="72"/>
      <c r="AS1632" s="72"/>
      <c r="AT1632" s="72"/>
      <c r="AU1632" s="72"/>
      <c r="AV1632" s="72"/>
      <c r="AW1632" s="79"/>
      <c r="AX1632" s="79"/>
      <c r="AY1632" s="79"/>
      <c r="AZ1632" s="79"/>
      <c r="BA1632" s="79"/>
      <c r="BB1632" s="79"/>
      <c r="BC1632" s="79"/>
      <c r="BD1632" s="79"/>
      <c r="BE1632" s="73"/>
      <c r="BF1632" s="73"/>
      <c r="BG1632" s="73"/>
      <c r="BH1632" s="73"/>
      <c r="BI1632" s="73"/>
      <c r="BJ1632" s="71"/>
      <c r="BK1632" s="71"/>
      <c r="BL1632" s="71"/>
      <c r="BM1632" s="71"/>
      <c r="BN1632" s="72"/>
      <c r="BO1632" s="72"/>
      <c r="BP1632" s="72"/>
      <c r="BQ1632" s="71"/>
      <c r="BR1632" s="71"/>
      <c r="BS1632" s="71"/>
      <c r="BT1632" s="71"/>
      <c r="BU1632" s="71"/>
      <c r="BV1632" s="71"/>
      <c r="BW1632" s="74"/>
      <c r="BX1632" s="78"/>
      <c r="BY1632" s="78"/>
      <c r="BZ1632" s="78"/>
      <c r="CA1632" s="78"/>
      <c r="CB1632" s="78"/>
      <c r="CC1632" s="78"/>
      <c r="CD1632" s="78"/>
      <c r="CE1632" s="78"/>
      <c r="CF1632" s="75"/>
      <c r="CG1632" s="75"/>
      <c r="CH1632" s="75"/>
      <c r="CI1632" s="75"/>
      <c r="CJ1632" s="75"/>
      <c r="CK1632" s="75"/>
      <c r="CL1632" s="79"/>
      <c r="CM1632" s="79"/>
      <c r="CN1632" s="79"/>
      <c r="CO1632" s="79"/>
      <c r="CP1632" s="79"/>
      <c r="CQ1632" s="79"/>
      <c r="CR1632" s="79"/>
      <c r="CS1632" s="79"/>
      <c r="CT1632" s="73"/>
      <c r="CU1632" s="73"/>
      <c r="CV1632" s="73"/>
      <c r="CW1632" s="73"/>
      <c r="CX1632" s="73"/>
      <c r="DA1632" s="65"/>
      <c r="DB1632" s="72"/>
      <c r="DC1632" s="72"/>
      <c r="DD1632" s="72"/>
      <c r="DE1632" s="72"/>
      <c r="DF1632" s="72"/>
      <c r="DG1632" s="72"/>
      <c r="DH1632" s="72"/>
      <c r="DI1632" s="72"/>
      <c r="DJ1632" s="71"/>
      <c r="DK1632" s="71"/>
      <c r="DL1632" s="71"/>
      <c r="DM1632" s="71"/>
      <c r="DN1632" s="71"/>
      <c r="DO1632" s="71"/>
      <c r="DQ1632" s="72"/>
      <c r="DR1632" s="72"/>
      <c r="DS1632" s="72"/>
      <c r="DT1632" s="72"/>
      <c r="DU1632" s="72"/>
      <c r="DV1632" s="72"/>
      <c r="DW1632" s="72"/>
      <c r="DX1632" s="72"/>
      <c r="DY1632" s="72"/>
      <c r="DZ1632" s="72"/>
      <c r="EA1632" s="72"/>
      <c r="EB1632" s="71"/>
      <c r="EC1632" s="71"/>
      <c r="ED1632" s="71"/>
    </row>
    <row r="1633" spans="2:134">
      <c r="B1633" s="46"/>
      <c r="C1633" s="65"/>
      <c r="D1633" s="69"/>
      <c r="E1633" s="69"/>
      <c r="F1633" s="69"/>
      <c r="G1633" s="69"/>
      <c r="H1633" s="70"/>
      <c r="I1633" s="80"/>
      <c r="J1633" s="68"/>
      <c r="K1633" s="68"/>
      <c r="L1633" s="68"/>
      <c r="M1633" s="68"/>
      <c r="N1633" s="68"/>
      <c r="O1633" s="68"/>
      <c r="P1633" s="68"/>
      <c r="Q1633" s="68"/>
      <c r="R1633" s="69"/>
      <c r="S1633" s="69"/>
      <c r="T1633" s="69"/>
      <c r="U1633" s="69"/>
      <c r="V1633" s="69"/>
      <c r="W1633" s="80"/>
      <c r="X1633" s="80"/>
      <c r="Y1633" s="80"/>
      <c r="Z1633" s="72"/>
      <c r="AA1633" s="72"/>
      <c r="AB1633" s="72"/>
      <c r="AC1633" s="72"/>
      <c r="AD1633" s="72"/>
      <c r="AE1633" s="71"/>
      <c r="AF1633" s="71"/>
      <c r="AG1633" s="71"/>
      <c r="AH1633" s="71"/>
      <c r="AI1633" s="71"/>
      <c r="AJ1633" s="72"/>
      <c r="AK1633" s="72"/>
      <c r="AL1633" s="72"/>
      <c r="AM1633" s="72"/>
      <c r="AN1633" s="72"/>
      <c r="AO1633" s="72"/>
      <c r="AP1633" s="72"/>
      <c r="AQ1633" s="72"/>
      <c r="AR1633" s="72"/>
      <c r="AS1633" s="72"/>
      <c r="AT1633" s="72"/>
      <c r="AU1633" s="72"/>
      <c r="AV1633" s="72"/>
      <c r="AW1633" s="79"/>
      <c r="AX1633" s="79"/>
      <c r="AY1633" s="79"/>
      <c r="AZ1633" s="79"/>
      <c r="BA1633" s="79"/>
      <c r="BB1633" s="79"/>
      <c r="BC1633" s="79"/>
      <c r="BD1633" s="79"/>
      <c r="BE1633" s="73"/>
      <c r="BF1633" s="73"/>
      <c r="BG1633" s="73"/>
      <c r="BH1633" s="73"/>
      <c r="BI1633" s="73"/>
      <c r="BJ1633" s="71"/>
      <c r="BK1633" s="71"/>
      <c r="BL1633" s="71"/>
      <c r="BM1633" s="71"/>
      <c r="BN1633" s="72"/>
      <c r="BO1633" s="72"/>
      <c r="BP1633" s="72"/>
      <c r="BQ1633" s="71"/>
      <c r="BR1633" s="71"/>
      <c r="BS1633" s="71"/>
      <c r="BT1633" s="71"/>
      <c r="BU1633" s="71"/>
      <c r="BV1633" s="71"/>
      <c r="BW1633" s="74"/>
      <c r="BX1633" s="78"/>
      <c r="BY1633" s="78"/>
      <c r="BZ1633" s="78"/>
      <c r="CA1633" s="78"/>
      <c r="CB1633" s="78"/>
      <c r="CC1633" s="78"/>
      <c r="CD1633" s="78"/>
      <c r="CE1633" s="78"/>
      <c r="CF1633" s="75"/>
      <c r="CG1633" s="75"/>
      <c r="CH1633" s="75"/>
      <c r="CI1633" s="75"/>
      <c r="CJ1633" s="75"/>
      <c r="CK1633" s="75"/>
      <c r="CL1633" s="79"/>
      <c r="CM1633" s="79"/>
      <c r="CN1633" s="79"/>
      <c r="CO1633" s="79"/>
      <c r="CP1633" s="79"/>
      <c r="CQ1633" s="79"/>
      <c r="CR1633" s="79"/>
      <c r="CS1633" s="79"/>
      <c r="CT1633" s="73"/>
      <c r="CU1633" s="73"/>
      <c r="CV1633" s="73"/>
      <c r="CW1633" s="73"/>
      <c r="CX1633" s="73"/>
      <c r="DA1633" s="65"/>
      <c r="DB1633" s="72"/>
      <c r="DC1633" s="72"/>
      <c r="DD1633" s="72"/>
      <c r="DE1633" s="72"/>
      <c r="DF1633" s="72"/>
      <c r="DG1633" s="72"/>
      <c r="DH1633" s="72"/>
      <c r="DI1633" s="72"/>
      <c r="DJ1633" s="71"/>
      <c r="DK1633" s="71"/>
      <c r="DL1633" s="71"/>
      <c r="DM1633" s="71"/>
      <c r="DN1633" s="71"/>
      <c r="DO1633" s="71"/>
      <c r="DQ1633" s="72"/>
      <c r="DR1633" s="72"/>
      <c r="DS1633" s="72"/>
      <c r="DT1633" s="72"/>
      <c r="DU1633" s="72"/>
      <c r="DV1633" s="72"/>
      <c r="DW1633" s="72"/>
      <c r="DX1633" s="72"/>
      <c r="DY1633" s="72"/>
      <c r="DZ1633" s="72"/>
      <c r="EA1633" s="72"/>
      <c r="EB1633" s="71"/>
      <c r="EC1633" s="71"/>
      <c r="ED1633" s="71"/>
    </row>
    <row r="1634" spans="2:134">
      <c r="B1634" s="46"/>
      <c r="C1634" s="65"/>
      <c r="D1634" s="69"/>
      <c r="E1634" s="69"/>
      <c r="F1634" s="69"/>
      <c r="G1634" s="69"/>
      <c r="H1634" s="70"/>
      <c r="I1634" s="80"/>
      <c r="J1634" s="68"/>
      <c r="K1634" s="68"/>
      <c r="L1634" s="68"/>
      <c r="M1634" s="68"/>
      <c r="N1634" s="68"/>
      <c r="O1634" s="68"/>
      <c r="P1634" s="68"/>
      <c r="Q1634" s="68"/>
      <c r="R1634" s="68"/>
      <c r="S1634" s="69"/>
      <c r="T1634" s="69"/>
      <c r="U1634" s="69"/>
      <c r="V1634" s="69"/>
      <c r="W1634" s="80"/>
      <c r="X1634" s="80"/>
      <c r="Y1634" s="80"/>
      <c r="Z1634" s="72"/>
      <c r="AA1634" s="72"/>
      <c r="AB1634" s="72"/>
      <c r="AC1634" s="72"/>
      <c r="AD1634" s="72"/>
      <c r="AE1634" s="72"/>
      <c r="AF1634" s="71"/>
      <c r="AG1634" s="71"/>
      <c r="AH1634" s="71"/>
      <c r="AI1634" s="71"/>
      <c r="AJ1634" s="72"/>
      <c r="AK1634" s="72"/>
      <c r="AL1634" s="72"/>
      <c r="AM1634" s="72"/>
      <c r="AN1634" s="72"/>
      <c r="AO1634" s="72"/>
      <c r="AP1634" s="72"/>
      <c r="AQ1634" s="72"/>
      <c r="AR1634" s="72"/>
      <c r="AS1634" s="72"/>
      <c r="AT1634" s="72"/>
      <c r="AU1634" s="72"/>
      <c r="AV1634" s="72"/>
      <c r="AW1634" s="79"/>
      <c r="AX1634" s="79"/>
      <c r="AY1634" s="79"/>
      <c r="AZ1634" s="79"/>
      <c r="BA1634" s="79"/>
      <c r="BB1634" s="79"/>
      <c r="BC1634" s="79"/>
      <c r="BD1634" s="79"/>
      <c r="BE1634" s="79"/>
      <c r="BF1634" s="73"/>
      <c r="BG1634" s="73"/>
      <c r="BH1634" s="73"/>
      <c r="BI1634" s="73"/>
      <c r="BJ1634" s="71"/>
      <c r="BK1634" s="71"/>
      <c r="BL1634" s="71"/>
      <c r="BM1634" s="72"/>
      <c r="BN1634" s="72"/>
      <c r="BO1634" s="72"/>
      <c r="BP1634" s="72"/>
      <c r="BQ1634" s="71"/>
      <c r="BR1634" s="71"/>
      <c r="BS1634" s="71"/>
      <c r="BT1634" s="71"/>
      <c r="BU1634" s="71"/>
      <c r="BV1634" s="71"/>
      <c r="BW1634" s="74"/>
      <c r="BX1634" s="78"/>
      <c r="BY1634" s="78"/>
      <c r="BZ1634" s="78"/>
      <c r="CA1634" s="78"/>
      <c r="CB1634" s="78"/>
      <c r="CC1634" s="78"/>
      <c r="CD1634" s="78"/>
      <c r="CE1634" s="78"/>
      <c r="CF1634" s="78"/>
      <c r="CG1634" s="75"/>
      <c r="CH1634" s="75"/>
      <c r="CI1634" s="75"/>
      <c r="CJ1634" s="75"/>
      <c r="CK1634" s="75"/>
      <c r="CL1634" s="79"/>
      <c r="CM1634" s="79"/>
      <c r="CN1634" s="79"/>
      <c r="CO1634" s="79"/>
      <c r="CP1634" s="79"/>
      <c r="CQ1634" s="79"/>
      <c r="CR1634" s="79"/>
      <c r="CS1634" s="79"/>
      <c r="CT1634" s="79"/>
      <c r="CU1634" s="73"/>
      <c r="CV1634" s="73"/>
      <c r="CW1634" s="73"/>
      <c r="CX1634" s="73"/>
      <c r="DA1634" s="65"/>
      <c r="DB1634" s="72"/>
      <c r="DC1634" s="72"/>
      <c r="DD1634" s="72"/>
      <c r="DE1634" s="72"/>
      <c r="DF1634" s="72"/>
      <c r="DG1634" s="72"/>
      <c r="DH1634" s="72"/>
      <c r="DI1634" s="72"/>
      <c r="DJ1634" s="72"/>
      <c r="DK1634" s="71"/>
      <c r="DL1634" s="71"/>
      <c r="DM1634" s="71"/>
      <c r="DN1634" s="72"/>
      <c r="DO1634" s="71"/>
      <c r="DQ1634" s="72"/>
      <c r="DR1634" s="72"/>
      <c r="DS1634" s="72"/>
      <c r="DT1634" s="72"/>
      <c r="DU1634" s="72"/>
      <c r="DV1634" s="72"/>
      <c r="DW1634" s="72"/>
      <c r="DX1634" s="72"/>
      <c r="DY1634" s="72"/>
      <c r="DZ1634" s="72"/>
      <c r="EA1634" s="72"/>
      <c r="EB1634" s="71"/>
      <c r="EC1634" s="71"/>
      <c r="ED1634" s="71"/>
    </row>
    <row r="1635" spans="2:134">
      <c r="B1635" s="46"/>
      <c r="C1635" s="65"/>
      <c r="D1635" s="68"/>
      <c r="E1635" s="68"/>
      <c r="F1635" s="69"/>
      <c r="G1635" s="69"/>
      <c r="H1635" s="80"/>
      <c r="I1635" s="80"/>
      <c r="J1635" s="68"/>
      <c r="K1635" s="68"/>
      <c r="L1635" s="68"/>
      <c r="M1635" s="68"/>
      <c r="N1635" s="68"/>
      <c r="O1635" s="68"/>
      <c r="P1635" s="68"/>
      <c r="Q1635" s="68"/>
      <c r="R1635" s="68"/>
      <c r="S1635" s="68"/>
      <c r="T1635" s="68"/>
      <c r="U1635" s="68"/>
      <c r="V1635" s="68"/>
      <c r="W1635" s="80"/>
      <c r="X1635" s="80"/>
      <c r="Y1635" s="80"/>
      <c r="Z1635" s="72"/>
      <c r="AA1635" s="72"/>
      <c r="AB1635" s="72"/>
      <c r="AC1635" s="72"/>
      <c r="AD1635" s="72"/>
      <c r="AE1635" s="72"/>
      <c r="AF1635" s="72"/>
      <c r="AG1635" s="72"/>
      <c r="AH1635" s="72"/>
      <c r="AI1635" s="72"/>
      <c r="AJ1635" s="72"/>
      <c r="AK1635" s="72"/>
      <c r="AL1635" s="72"/>
      <c r="AM1635" s="72"/>
      <c r="AN1635" s="72"/>
      <c r="AO1635" s="72"/>
      <c r="AP1635" s="72"/>
      <c r="AQ1635" s="72"/>
      <c r="AR1635" s="72"/>
      <c r="AS1635" s="72"/>
      <c r="AT1635" s="72"/>
      <c r="AU1635" s="72"/>
      <c r="AV1635" s="72"/>
      <c r="AW1635" s="79"/>
      <c r="AX1635" s="79"/>
      <c r="AY1635" s="79"/>
      <c r="AZ1635" s="79"/>
      <c r="BA1635" s="79"/>
      <c r="BB1635" s="79"/>
      <c r="BC1635" s="79"/>
      <c r="BD1635" s="79"/>
      <c r="BE1635" s="79"/>
      <c r="BF1635" s="73"/>
      <c r="BG1635" s="73"/>
      <c r="BH1635" s="73"/>
      <c r="BI1635" s="73"/>
      <c r="BJ1635" s="71"/>
      <c r="BK1635" s="71"/>
      <c r="BL1635" s="71"/>
      <c r="BM1635" s="72"/>
      <c r="BN1635" s="72"/>
      <c r="BO1635" s="72"/>
      <c r="BP1635" s="72"/>
      <c r="BQ1635" s="72"/>
      <c r="BR1635" s="71"/>
      <c r="BS1635" s="71"/>
      <c r="BT1635" s="71"/>
      <c r="BU1635" s="71"/>
      <c r="BV1635" s="71"/>
      <c r="BW1635" s="74"/>
      <c r="BX1635" s="78"/>
      <c r="BY1635" s="78"/>
      <c r="BZ1635" s="78"/>
      <c r="CA1635" s="78"/>
      <c r="CB1635" s="78"/>
      <c r="CC1635" s="78"/>
      <c r="CD1635" s="78"/>
      <c r="CE1635" s="78"/>
      <c r="CF1635" s="78"/>
      <c r="CG1635" s="78"/>
      <c r="CH1635" s="78"/>
      <c r="CI1635" s="78"/>
      <c r="CJ1635" s="78"/>
      <c r="CK1635" s="78"/>
      <c r="CL1635" s="79"/>
      <c r="CM1635" s="79"/>
      <c r="CN1635" s="79"/>
      <c r="CO1635" s="79"/>
      <c r="CP1635" s="79"/>
      <c r="CQ1635" s="79"/>
      <c r="CR1635" s="79"/>
      <c r="CS1635" s="79"/>
      <c r="CT1635" s="79"/>
      <c r="CU1635" s="79"/>
      <c r="CV1635" s="79"/>
      <c r="CW1635" s="79"/>
      <c r="CX1635" s="79"/>
      <c r="DA1635" s="65"/>
      <c r="DB1635" s="72"/>
      <c r="DC1635" s="72"/>
      <c r="DD1635" s="72"/>
      <c r="DE1635" s="72"/>
      <c r="DF1635" s="72"/>
      <c r="DG1635" s="72"/>
      <c r="DH1635" s="72"/>
      <c r="DI1635" s="72"/>
      <c r="DJ1635" s="72"/>
      <c r="DK1635" s="72"/>
      <c r="DL1635" s="72"/>
      <c r="DM1635" s="72"/>
      <c r="DN1635" s="72"/>
      <c r="DO1635" s="72"/>
      <c r="DQ1635" s="72"/>
      <c r="DR1635" s="72"/>
      <c r="DS1635" s="72"/>
      <c r="DT1635" s="72"/>
      <c r="DU1635" s="72"/>
      <c r="DV1635" s="72"/>
      <c r="DW1635" s="72"/>
      <c r="DX1635" s="72"/>
      <c r="DY1635" s="72"/>
      <c r="DZ1635" s="72"/>
      <c r="EA1635" s="72"/>
      <c r="EB1635" s="71"/>
      <c r="EC1635" s="71"/>
      <c r="ED1635" s="71"/>
    </row>
    <row r="1636" spans="2:134">
      <c r="B1636" s="46"/>
      <c r="C1636" s="65"/>
      <c r="D1636" s="69"/>
      <c r="E1636" s="69"/>
      <c r="F1636" s="69"/>
      <c r="G1636" s="69"/>
      <c r="H1636" s="70"/>
      <c r="I1636" s="80"/>
      <c r="J1636" s="68"/>
      <c r="K1636" s="68"/>
      <c r="L1636" s="68"/>
      <c r="M1636" s="68"/>
      <c r="N1636" s="68"/>
      <c r="O1636" s="68"/>
      <c r="P1636" s="68"/>
      <c r="Q1636" s="68"/>
      <c r="R1636" s="68"/>
      <c r="S1636" s="69"/>
      <c r="T1636" s="68"/>
      <c r="U1636" s="69"/>
      <c r="V1636" s="69"/>
      <c r="W1636" s="80"/>
      <c r="X1636" s="80"/>
      <c r="Y1636" s="80"/>
      <c r="Z1636" s="72"/>
      <c r="AA1636" s="72"/>
      <c r="AB1636" s="72"/>
      <c r="AC1636" s="72"/>
      <c r="AD1636" s="72"/>
      <c r="AE1636" s="72"/>
      <c r="AF1636" s="71"/>
      <c r="AG1636" s="72"/>
      <c r="AH1636" s="71"/>
      <c r="AI1636" s="71"/>
      <c r="AJ1636" s="72"/>
      <c r="AK1636" s="72"/>
      <c r="AL1636" s="72"/>
      <c r="AM1636" s="72"/>
      <c r="AN1636" s="72"/>
      <c r="AO1636" s="72"/>
      <c r="AP1636" s="72"/>
      <c r="AQ1636" s="72"/>
      <c r="AR1636" s="72"/>
      <c r="AS1636" s="72"/>
      <c r="AT1636" s="72"/>
      <c r="AU1636" s="72"/>
      <c r="AV1636" s="72"/>
      <c r="AW1636" s="79"/>
      <c r="AX1636" s="79"/>
      <c r="AY1636" s="79"/>
      <c r="AZ1636" s="79"/>
      <c r="BA1636" s="79"/>
      <c r="BB1636" s="79"/>
      <c r="BC1636" s="79"/>
      <c r="BD1636" s="79"/>
      <c r="BE1636" s="79"/>
      <c r="BF1636" s="73"/>
      <c r="BG1636" s="73"/>
      <c r="BH1636" s="73"/>
      <c r="BI1636" s="73"/>
      <c r="BJ1636" s="71"/>
      <c r="BK1636" s="71"/>
      <c r="BL1636" s="71"/>
      <c r="BM1636" s="71"/>
      <c r="BN1636" s="72"/>
      <c r="BO1636" s="72"/>
      <c r="BP1636" s="71"/>
      <c r="BQ1636" s="71"/>
      <c r="BR1636" s="71"/>
      <c r="BS1636" s="71"/>
      <c r="BT1636" s="71"/>
      <c r="BU1636" s="71"/>
      <c r="BV1636" s="71"/>
      <c r="BW1636" s="74"/>
      <c r="BX1636" s="78"/>
      <c r="BY1636" s="78"/>
      <c r="BZ1636" s="78"/>
      <c r="CA1636" s="78"/>
      <c r="CB1636" s="78"/>
      <c r="CC1636" s="78"/>
      <c r="CD1636" s="78"/>
      <c r="CE1636" s="78"/>
      <c r="CF1636" s="78"/>
      <c r="CG1636" s="75"/>
      <c r="CH1636" s="78"/>
      <c r="CI1636" s="75"/>
      <c r="CJ1636" s="75"/>
      <c r="CK1636" s="75"/>
      <c r="CL1636" s="79"/>
      <c r="CM1636" s="79"/>
      <c r="CN1636" s="79"/>
      <c r="CO1636" s="79"/>
      <c r="CP1636" s="79"/>
      <c r="CQ1636" s="79"/>
      <c r="CR1636" s="79"/>
      <c r="CS1636" s="79"/>
      <c r="CT1636" s="79"/>
      <c r="CU1636" s="73"/>
      <c r="CV1636" s="73"/>
      <c r="CW1636" s="73"/>
      <c r="CX1636" s="73"/>
      <c r="DA1636" s="65"/>
      <c r="DB1636" s="72"/>
      <c r="DC1636" s="72"/>
      <c r="DD1636" s="72"/>
      <c r="DE1636" s="72"/>
      <c r="DF1636" s="72"/>
      <c r="DG1636" s="72"/>
      <c r="DH1636" s="72"/>
      <c r="DI1636" s="72"/>
      <c r="DJ1636" s="72"/>
      <c r="DK1636" s="71"/>
      <c r="DL1636" s="72"/>
      <c r="DM1636" s="71"/>
      <c r="DN1636" s="71"/>
      <c r="DO1636" s="71"/>
      <c r="DQ1636" s="72"/>
      <c r="DR1636" s="72"/>
      <c r="DS1636" s="72"/>
      <c r="DT1636" s="72"/>
      <c r="DU1636" s="72"/>
      <c r="DV1636" s="72"/>
      <c r="DW1636" s="72"/>
      <c r="DX1636" s="72"/>
      <c r="DY1636" s="72"/>
      <c r="DZ1636" s="72"/>
      <c r="EA1636" s="72"/>
      <c r="EB1636" s="71"/>
      <c r="EC1636" s="71"/>
      <c r="ED1636" s="71"/>
    </row>
    <row r="1637" spans="2:134" customFormat="1"/>
    <row r="1638" spans="2:134" customFormat="1"/>
    <row r="1639" spans="2:134" customFormat="1"/>
    <row r="1640" spans="2:134" customFormat="1"/>
    <row r="1641" spans="2:134" customFormat="1"/>
    <row r="1642" spans="2:134">
      <c r="B1642" s="46"/>
      <c r="C1642" s="65"/>
      <c r="D1642" s="69"/>
      <c r="E1642" s="69"/>
      <c r="F1642" s="69"/>
      <c r="G1642" s="69"/>
      <c r="H1642" s="70"/>
      <c r="I1642" s="80"/>
      <c r="J1642" s="68"/>
      <c r="K1642" s="68"/>
      <c r="L1642" s="68"/>
      <c r="M1642" s="68"/>
      <c r="N1642" s="68"/>
      <c r="O1642" s="68"/>
      <c r="P1642" s="68"/>
      <c r="Q1642" s="68"/>
      <c r="R1642" s="68"/>
      <c r="S1642" s="69"/>
      <c r="T1642" s="69"/>
      <c r="U1642" s="69"/>
      <c r="V1642" s="69"/>
      <c r="W1642" s="80"/>
      <c r="X1642" s="80"/>
      <c r="Y1642" s="80"/>
      <c r="Z1642" s="72"/>
      <c r="AA1642" s="72"/>
      <c r="AB1642" s="72"/>
      <c r="AC1642" s="72"/>
      <c r="AD1642" s="72"/>
      <c r="AE1642" s="72"/>
      <c r="AF1642" s="71"/>
      <c r="AG1642" s="71"/>
      <c r="AH1642" s="71"/>
      <c r="AI1642" s="71"/>
      <c r="AJ1642" s="72"/>
      <c r="AK1642" s="72"/>
      <c r="AL1642" s="72"/>
      <c r="AM1642" s="72"/>
      <c r="AN1642" s="72"/>
      <c r="AO1642" s="72"/>
      <c r="AP1642" s="72"/>
      <c r="AQ1642" s="72"/>
      <c r="AR1642" s="72"/>
      <c r="AS1642" s="72"/>
      <c r="AT1642" s="72"/>
      <c r="AU1642" s="72"/>
      <c r="AV1642" s="72"/>
      <c r="AW1642" s="79"/>
      <c r="AX1642" s="79"/>
      <c r="AY1642" s="79"/>
      <c r="AZ1642" s="79"/>
      <c r="BA1642" s="79"/>
      <c r="BB1642" s="79"/>
      <c r="BC1642" s="79"/>
      <c r="BD1642" s="79"/>
      <c r="BE1642" s="79"/>
      <c r="BF1642" s="73"/>
      <c r="BG1642" s="73"/>
      <c r="BH1642" s="73"/>
      <c r="BI1642" s="73"/>
      <c r="BJ1642" s="71"/>
      <c r="BK1642" s="71"/>
      <c r="BL1642" s="71"/>
      <c r="BM1642" s="71"/>
      <c r="BN1642" s="71"/>
      <c r="BO1642" s="72"/>
      <c r="BP1642" s="72"/>
      <c r="BQ1642" s="71"/>
      <c r="BR1642" s="71"/>
      <c r="BS1642" s="71"/>
      <c r="BT1642" s="71"/>
      <c r="BU1642" s="71"/>
      <c r="BV1642" s="71"/>
      <c r="BW1642" s="74"/>
      <c r="BX1642" s="78"/>
      <c r="BY1642" s="78"/>
      <c r="BZ1642" s="78"/>
      <c r="CA1642" s="78"/>
      <c r="CB1642" s="78"/>
      <c r="CC1642" s="78"/>
      <c r="CD1642" s="78"/>
      <c r="CE1642" s="78"/>
      <c r="CF1642" s="78"/>
      <c r="CG1642" s="75"/>
      <c r="CH1642" s="75"/>
      <c r="CI1642" s="75"/>
      <c r="CJ1642" s="75"/>
      <c r="CK1642" s="75"/>
      <c r="CL1642" s="79"/>
      <c r="CM1642" s="79"/>
      <c r="CN1642" s="79"/>
      <c r="CO1642" s="79"/>
      <c r="CP1642" s="79"/>
      <c r="CQ1642" s="79"/>
      <c r="CR1642" s="79"/>
      <c r="CS1642" s="79"/>
      <c r="CT1642" s="79"/>
      <c r="CU1642" s="73"/>
      <c r="CV1642" s="73"/>
      <c r="CW1642" s="73"/>
      <c r="CX1642" s="73"/>
      <c r="DA1642" s="65"/>
      <c r="DB1642" s="72"/>
      <c r="DC1642" s="72"/>
      <c r="DD1642" s="72"/>
      <c r="DE1642" s="72"/>
      <c r="DF1642" s="72"/>
      <c r="DG1642" s="72"/>
      <c r="DH1642" s="72"/>
      <c r="DI1642" s="72"/>
      <c r="DJ1642" s="72"/>
      <c r="DK1642" s="71"/>
      <c r="DL1642" s="71"/>
      <c r="DM1642" s="71"/>
      <c r="DN1642" s="71"/>
      <c r="DO1642" s="71"/>
      <c r="DQ1642" s="72"/>
      <c r="DR1642" s="72"/>
      <c r="DS1642" s="72"/>
      <c r="DT1642" s="72"/>
      <c r="DU1642" s="72"/>
      <c r="DV1642" s="72"/>
      <c r="DW1642" s="72"/>
      <c r="DX1642" s="72"/>
      <c r="DY1642" s="72"/>
      <c r="DZ1642" s="72"/>
      <c r="EA1642" s="72"/>
      <c r="EB1642" s="71"/>
      <c r="EC1642" s="71"/>
      <c r="ED1642" s="71"/>
    </row>
    <row r="1643" spans="2:134">
      <c r="B1643" s="46"/>
      <c r="C1643" s="65"/>
      <c r="D1643" s="69"/>
      <c r="E1643" s="69"/>
      <c r="F1643" s="69"/>
      <c r="G1643" s="69"/>
      <c r="H1643" s="70"/>
      <c r="I1643" s="80"/>
      <c r="J1643" s="68"/>
      <c r="K1643" s="68"/>
      <c r="L1643" s="68"/>
      <c r="M1643" s="68"/>
      <c r="N1643" s="68"/>
      <c r="O1643" s="68"/>
      <c r="P1643" s="68"/>
      <c r="Q1643" s="68"/>
      <c r="R1643" s="68"/>
      <c r="S1643" s="69"/>
      <c r="T1643" s="69"/>
      <c r="U1643" s="69"/>
      <c r="V1643" s="69"/>
      <c r="W1643" s="80"/>
      <c r="X1643" s="80"/>
      <c r="Y1643" s="80"/>
      <c r="Z1643" s="72"/>
      <c r="AA1643" s="72"/>
      <c r="AB1643" s="72"/>
      <c r="AC1643" s="72"/>
      <c r="AD1643" s="72"/>
      <c r="AE1643" s="72"/>
      <c r="AF1643" s="71"/>
      <c r="AG1643" s="71"/>
      <c r="AH1643" s="71"/>
      <c r="AI1643" s="71"/>
      <c r="AJ1643" s="72"/>
      <c r="AK1643" s="72"/>
      <c r="AL1643" s="72"/>
      <c r="AM1643" s="72"/>
      <c r="AN1643" s="72"/>
      <c r="AO1643" s="72"/>
      <c r="AP1643" s="72"/>
      <c r="AQ1643" s="72"/>
      <c r="AR1643" s="72"/>
      <c r="AS1643" s="72"/>
      <c r="AT1643" s="72"/>
      <c r="AU1643" s="72"/>
      <c r="AV1643" s="72"/>
      <c r="AW1643" s="79"/>
      <c r="AX1643" s="79"/>
      <c r="AY1643" s="79"/>
      <c r="AZ1643" s="79"/>
      <c r="BA1643" s="79"/>
      <c r="BB1643" s="79"/>
      <c r="BC1643" s="79"/>
      <c r="BD1643" s="79"/>
      <c r="BE1643" s="79"/>
      <c r="BF1643" s="73"/>
      <c r="BG1643" s="73"/>
      <c r="BH1643" s="73"/>
      <c r="BI1643" s="73"/>
      <c r="BJ1643" s="71"/>
      <c r="BK1643" s="71"/>
      <c r="BL1643" s="71"/>
      <c r="BM1643" s="71"/>
      <c r="BN1643" s="71"/>
      <c r="BO1643" s="72"/>
      <c r="BP1643" s="72"/>
      <c r="BQ1643" s="71"/>
      <c r="BR1643" s="71"/>
      <c r="BS1643" s="71"/>
      <c r="BT1643" s="71"/>
      <c r="BU1643" s="71"/>
      <c r="BV1643" s="71"/>
      <c r="BW1643" s="74"/>
      <c r="BX1643" s="78"/>
      <c r="BY1643" s="78"/>
      <c r="BZ1643" s="78"/>
      <c r="CA1643" s="78"/>
      <c r="CB1643" s="78"/>
      <c r="CC1643" s="78"/>
      <c r="CD1643" s="78"/>
      <c r="CE1643" s="78"/>
      <c r="CF1643" s="78"/>
      <c r="CG1643" s="75"/>
      <c r="CH1643" s="75"/>
      <c r="CI1643" s="75"/>
      <c r="CJ1643" s="75"/>
      <c r="CK1643" s="75"/>
      <c r="CL1643" s="79"/>
      <c r="CM1643" s="79"/>
      <c r="CN1643" s="79"/>
      <c r="CO1643" s="79"/>
      <c r="CP1643" s="79"/>
      <c r="CQ1643" s="79"/>
      <c r="CR1643" s="79"/>
      <c r="CS1643" s="79"/>
      <c r="CT1643" s="79"/>
      <c r="CU1643" s="73"/>
      <c r="CV1643" s="73"/>
      <c r="CW1643" s="73"/>
      <c r="CX1643" s="73"/>
      <c r="DA1643" s="65"/>
      <c r="DB1643" s="72"/>
      <c r="DC1643" s="72"/>
      <c r="DD1643" s="72"/>
      <c r="DE1643" s="72"/>
      <c r="DF1643" s="72"/>
      <c r="DG1643" s="72"/>
      <c r="DH1643" s="72"/>
      <c r="DI1643" s="72"/>
      <c r="DJ1643" s="72"/>
      <c r="DK1643" s="71"/>
      <c r="DL1643" s="71"/>
      <c r="DM1643" s="71"/>
      <c r="DN1643" s="71"/>
      <c r="DO1643" s="71"/>
      <c r="DQ1643" s="72"/>
      <c r="DR1643" s="72"/>
      <c r="DS1643" s="72"/>
      <c r="DT1643" s="72"/>
      <c r="DU1643" s="72"/>
      <c r="DV1643" s="72"/>
      <c r="DW1643" s="72"/>
      <c r="DX1643" s="72"/>
      <c r="DY1643" s="72"/>
      <c r="DZ1643" s="72"/>
      <c r="EA1643" s="72"/>
      <c r="EB1643" s="71"/>
      <c r="EC1643" s="71"/>
      <c r="ED1643" s="71"/>
    </row>
    <row r="1644" spans="2:134">
      <c r="B1644" s="46"/>
      <c r="C1644" s="65"/>
      <c r="D1644" s="69"/>
      <c r="E1644" s="69"/>
      <c r="F1644" s="69"/>
      <c r="G1644" s="69"/>
      <c r="H1644" s="70"/>
      <c r="I1644" s="80"/>
      <c r="J1644" s="68"/>
      <c r="K1644" s="68"/>
      <c r="L1644" s="68"/>
      <c r="M1644" s="68"/>
      <c r="N1644" s="68"/>
      <c r="O1644" s="68"/>
      <c r="P1644" s="68"/>
      <c r="Q1644" s="68"/>
      <c r="R1644" s="68"/>
      <c r="S1644" s="69"/>
      <c r="T1644" s="69"/>
      <c r="U1644" s="69"/>
      <c r="V1644" s="69"/>
      <c r="W1644" s="80"/>
      <c r="X1644" s="80"/>
      <c r="Y1644" s="80"/>
      <c r="Z1644" s="72"/>
      <c r="AA1644" s="72"/>
      <c r="AB1644" s="72"/>
      <c r="AC1644" s="72"/>
      <c r="AD1644" s="72"/>
      <c r="AE1644" s="72"/>
      <c r="AF1644" s="71"/>
      <c r="AG1644" s="71"/>
      <c r="AH1644" s="71"/>
      <c r="AI1644" s="71"/>
      <c r="AJ1644" s="72"/>
      <c r="AK1644" s="72"/>
      <c r="AL1644" s="72"/>
      <c r="AM1644" s="72"/>
      <c r="AN1644" s="72"/>
      <c r="AO1644" s="72"/>
      <c r="AP1644" s="72"/>
      <c r="AQ1644" s="72"/>
      <c r="AR1644" s="72"/>
      <c r="AS1644" s="72"/>
      <c r="AT1644" s="72"/>
      <c r="AU1644" s="72"/>
      <c r="AV1644" s="72"/>
      <c r="AW1644" s="79"/>
      <c r="AX1644" s="79"/>
      <c r="AY1644" s="79"/>
      <c r="AZ1644" s="79"/>
      <c r="BA1644" s="79"/>
      <c r="BB1644" s="79"/>
      <c r="BC1644" s="79"/>
      <c r="BD1644" s="79"/>
      <c r="BE1644" s="79"/>
      <c r="BF1644" s="73"/>
      <c r="BG1644" s="73"/>
      <c r="BH1644" s="73"/>
      <c r="BI1644" s="73"/>
      <c r="BJ1644" s="71"/>
      <c r="BK1644" s="71"/>
      <c r="BL1644" s="71"/>
      <c r="BM1644" s="71"/>
      <c r="BN1644" s="71"/>
      <c r="BO1644" s="72"/>
      <c r="BP1644" s="72"/>
      <c r="BQ1644" s="71"/>
      <c r="BR1644" s="71"/>
      <c r="BS1644" s="71"/>
      <c r="BT1644" s="71"/>
      <c r="BU1644" s="71"/>
      <c r="BV1644" s="71"/>
      <c r="BW1644" s="74"/>
      <c r="BX1644" s="78"/>
      <c r="BY1644" s="78"/>
      <c r="BZ1644" s="78"/>
      <c r="CA1644" s="78"/>
      <c r="CB1644" s="78"/>
      <c r="CC1644" s="78"/>
      <c r="CD1644" s="78"/>
      <c r="CE1644" s="78"/>
      <c r="CF1644" s="78"/>
      <c r="CG1644" s="75"/>
      <c r="CH1644" s="75"/>
      <c r="CI1644" s="75"/>
      <c r="CJ1644" s="75"/>
      <c r="CK1644" s="75"/>
      <c r="CL1644" s="79"/>
      <c r="CM1644" s="79"/>
      <c r="CN1644" s="79"/>
      <c r="CO1644" s="79"/>
      <c r="CP1644" s="79"/>
      <c r="CQ1644" s="79"/>
      <c r="CR1644" s="79"/>
      <c r="CS1644" s="79"/>
      <c r="CT1644" s="79"/>
      <c r="CU1644" s="73"/>
      <c r="CV1644" s="73"/>
      <c r="CW1644" s="73"/>
      <c r="CX1644" s="73"/>
      <c r="DA1644" s="65"/>
      <c r="DB1644" s="72"/>
      <c r="DC1644" s="72"/>
      <c r="DD1644" s="72"/>
      <c r="DE1644" s="72"/>
      <c r="DF1644" s="72"/>
      <c r="DG1644" s="72"/>
      <c r="DH1644" s="72"/>
      <c r="DI1644" s="72"/>
      <c r="DJ1644" s="72"/>
      <c r="DK1644" s="71"/>
      <c r="DL1644" s="71"/>
      <c r="DM1644" s="71"/>
      <c r="DN1644" s="71"/>
      <c r="DO1644" s="71"/>
      <c r="DQ1644" s="72"/>
      <c r="DR1644" s="72"/>
      <c r="DS1644" s="72"/>
      <c r="DT1644" s="72"/>
      <c r="DU1644" s="72"/>
      <c r="DV1644" s="72"/>
      <c r="DW1644" s="72"/>
      <c r="DX1644" s="72"/>
      <c r="DY1644" s="72"/>
      <c r="DZ1644" s="72"/>
      <c r="EA1644" s="72"/>
      <c r="EB1644" s="71"/>
      <c r="EC1644" s="71"/>
      <c r="ED1644" s="71"/>
    </row>
    <row r="1645" spans="2:134">
      <c r="B1645" s="46"/>
      <c r="C1645" s="65"/>
      <c r="D1645" s="69"/>
      <c r="E1645" s="69"/>
      <c r="F1645" s="69"/>
      <c r="G1645" s="69"/>
      <c r="H1645" s="70"/>
      <c r="I1645" s="80"/>
      <c r="J1645" s="68"/>
      <c r="K1645" s="68"/>
      <c r="L1645" s="68"/>
      <c r="M1645" s="68"/>
      <c r="N1645" s="68"/>
      <c r="O1645" s="68"/>
      <c r="P1645" s="68"/>
      <c r="Q1645" s="68"/>
      <c r="R1645" s="68"/>
      <c r="S1645" s="69"/>
      <c r="T1645" s="69"/>
      <c r="U1645" s="69"/>
      <c r="V1645" s="69"/>
      <c r="W1645" s="80"/>
      <c r="X1645" s="80"/>
      <c r="Y1645" s="80"/>
      <c r="Z1645" s="72"/>
      <c r="AA1645" s="72"/>
      <c r="AB1645" s="72"/>
      <c r="AC1645" s="72"/>
      <c r="AD1645" s="72"/>
      <c r="AE1645" s="72"/>
      <c r="AF1645" s="71"/>
      <c r="AG1645" s="71"/>
      <c r="AH1645" s="71"/>
      <c r="AI1645" s="71"/>
      <c r="AJ1645" s="72"/>
      <c r="AK1645" s="72"/>
      <c r="AL1645" s="72"/>
      <c r="AM1645" s="72"/>
      <c r="AN1645" s="72"/>
      <c r="AO1645" s="72"/>
      <c r="AP1645" s="72"/>
      <c r="AQ1645" s="72"/>
      <c r="AR1645" s="72"/>
      <c r="AS1645" s="72"/>
      <c r="AT1645" s="72"/>
      <c r="AU1645" s="72"/>
      <c r="AV1645" s="72"/>
      <c r="AW1645" s="79"/>
      <c r="AX1645" s="79"/>
      <c r="AY1645" s="79"/>
      <c r="AZ1645" s="79"/>
      <c r="BA1645" s="79"/>
      <c r="BB1645" s="79"/>
      <c r="BC1645" s="79"/>
      <c r="BD1645" s="79"/>
      <c r="BE1645" s="79"/>
      <c r="BF1645" s="73"/>
      <c r="BG1645" s="73"/>
      <c r="BH1645" s="73"/>
      <c r="BI1645" s="73"/>
      <c r="BJ1645" s="71"/>
      <c r="BK1645" s="71"/>
      <c r="BL1645" s="71"/>
      <c r="BM1645" s="71"/>
      <c r="BN1645" s="71"/>
      <c r="BO1645" s="72"/>
      <c r="BP1645" s="72"/>
      <c r="BQ1645" s="72"/>
      <c r="BR1645" s="71"/>
      <c r="BS1645" s="71"/>
      <c r="BT1645" s="71"/>
      <c r="BU1645" s="71"/>
      <c r="BV1645" s="71"/>
      <c r="BW1645" s="74"/>
      <c r="BX1645" s="78"/>
      <c r="BY1645" s="78"/>
      <c r="BZ1645" s="78"/>
      <c r="CA1645" s="78"/>
      <c r="CB1645" s="78"/>
      <c r="CC1645" s="78"/>
      <c r="CD1645" s="78"/>
      <c r="CE1645" s="78"/>
      <c r="CF1645" s="78"/>
      <c r="CG1645" s="75"/>
      <c r="CH1645" s="75"/>
      <c r="CI1645" s="75"/>
      <c r="CJ1645" s="75"/>
      <c r="CK1645" s="75"/>
      <c r="CL1645" s="79"/>
      <c r="CM1645" s="79"/>
      <c r="CN1645" s="79"/>
      <c r="CO1645" s="79"/>
      <c r="CP1645" s="79"/>
      <c r="CQ1645" s="79"/>
      <c r="CR1645" s="79"/>
      <c r="CS1645" s="79"/>
      <c r="CT1645" s="79"/>
      <c r="CU1645" s="73"/>
      <c r="CV1645" s="73"/>
      <c r="CW1645" s="73"/>
      <c r="CX1645" s="73"/>
      <c r="DA1645" s="65"/>
      <c r="DB1645" s="72"/>
      <c r="DC1645" s="72"/>
      <c r="DD1645" s="72"/>
      <c r="DE1645" s="72"/>
      <c r="DF1645" s="72"/>
      <c r="DG1645" s="72"/>
      <c r="DH1645" s="72"/>
      <c r="DI1645" s="72"/>
      <c r="DJ1645" s="72"/>
      <c r="DK1645" s="71"/>
      <c r="DL1645" s="71"/>
      <c r="DM1645" s="71"/>
      <c r="DN1645" s="71"/>
      <c r="DO1645" s="71"/>
      <c r="DQ1645" s="72"/>
      <c r="DR1645" s="72"/>
      <c r="DS1645" s="72"/>
      <c r="DT1645" s="72"/>
      <c r="DU1645" s="72"/>
      <c r="DV1645" s="72"/>
      <c r="DW1645" s="72"/>
      <c r="DX1645" s="72"/>
      <c r="DY1645" s="72"/>
      <c r="DZ1645" s="72"/>
      <c r="EA1645" s="72"/>
      <c r="EB1645" s="71"/>
      <c r="EC1645" s="71"/>
      <c r="ED1645" s="71"/>
    </row>
    <row r="1646" spans="2:134">
      <c r="B1646" s="46"/>
      <c r="C1646" s="65"/>
      <c r="D1646" s="69"/>
      <c r="E1646" s="69"/>
      <c r="F1646" s="69"/>
      <c r="G1646" s="69"/>
      <c r="H1646" s="70"/>
      <c r="I1646" s="80"/>
      <c r="J1646" s="68"/>
      <c r="K1646" s="68"/>
      <c r="L1646" s="68"/>
      <c r="M1646" s="68"/>
      <c r="N1646" s="68"/>
      <c r="O1646" s="68"/>
      <c r="P1646" s="68"/>
      <c r="Q1646" s="68"/>
      <c r="R1646" s="68"/>
      <c r="S1646" s="69"/>
      <c r="T1646" s="69"/>
      <c r="U1646" s="69"/>
      <c r="V1646" s="69"/>
      <c r="W1646" s="80"/>
      <c r="X1646" s="80"/>
      <c r="Y1646" s="80"/>
      <c r="Z1646" s="72"/>
      <c r="AA1646" s="72"/>
      <c r="AB1646" s="72"/>
      <c r="AC1646" s="72"/>
      <c r="AD1646" s="72"/>
      <c r="AE1646" s="72"/>
      <c r="AF1646" s="71"/>
      <c r="AG1646" s="71"/>
      <c r="AH1646" s="71"/>
      <c r="AI1646" s="71"/>
      <c r="AJ1646" s="72"/>
      <c r="AK1646" s="72"/>
      <c r="AL1646" s="72"/>
      <c r="AM1646" s="72"/>
      <c r="AN1646" s="72"/>
      <c r="AO1646" s="72"/>
      <c r="AP1646" s="72"/>
      <c r="AQ1646" s="72"/>
      <c r="AR1646" s="72"/>
      <c r="AS1646" s="72"/>
      <c r="AT1646" s="72"/>
      <c r="AU1646" s="72"/>
      <c r="AV1646" s="72"/>
      <c r="AW1646" s="79"/>
      <c r="AX1646" s="79"/>
      <c r="AY1646" s="79"/>
      <c r="AZ1646" s="79"/>
      <c r="BA1646" s="79"/>
      <c r="BB1646" s="79"/>
      <c r="BC1646" s="79"/>
      <c r="BD1646" s="79"/>
      <c r="BE1646" s="79"/>
      <c r="BF1646" s="73"/>
      <c r="BG1646" s="73"/>
      <c r="BH1646" s="73"/>
      <c r="BI1646" s="73"/>
      <c r="BJ1646" s="71"/>
      <c r="BK1646" s="71"/>
      <c r="BL1646" s="71"/>
      <c r="BM1646" s="71"/>
      <c r="BN1646" s="71"/>
      <c r="BO1646" s="72"/>
      <c r="BP1646" s="72"/>
      <c r="BQ1646" s="71"/>
      <c r="BR1646" s="71"/>
      <c r="BS1646" s="71"/>
      <c r="BT1646" s="71"/>
      <c r="BU1646" s="71"/>
      <c r="BV1646" s="71"/>
      <c r="BW1646" s="74"/>
      <c r="BX1646" s="78"/>
      <c r="BY1646" s="78"/>
      <c r="BZ1646" s="78"/>
      <c r="CA1646" s="78"/>
      <c r="CB1646" s="78"/>
      <c r="CC1646" s="78"/>
      <c r="CD1646" s="78"/>
      <c r="CE1646" s="78"/>
      <c r="CF1646" s="78"/>
      <c r="CG1646" s="75"/>
      <c r="CH1646" s="75"/>
      <c r="CI1646" s="75"/>
      <c r="CJ1646" s="75"/>
      <c r="CK1646" s="75"/>
      <c r="CL1646" s="79"/>
      <c r="CM1646" s="79"/>
      <c r="CN1646" s="79"/>
      <c r="CO1646" s="79"/>
      <c r="CP1646" s="79"/>
      <c r="CQ1646" s="79"/>
      <c r="CR1646" s="79"/>
      <c r="CS1646" s="79"/>
      <c r="CT1646" s="79"/>
      <c r="CU1646" s="73"/>
      <c r="CV1646" s="73"/>
      <c r="CW1646" s="73"/>
      <c r="CX1646" s="73"/>
      <c r="DA1646" s="65"/>
      <c r="DB1646" s="72"/>
      <c r="DC1646" s="72"/>
      <c r="DD1646" s="72"/>
      <c r="DE1646" s="72"/>
      <c r="DF1646" s="72"/>
      <c r="DG1646" s="72"/>
      <c r="DH1646" s="72"/>
      <c r="DI1646" s="72"/>
      <c r="DJ1646" s="72"/>
      <c r="DK1646" s="71"/>
      <c r="DL1646" s="71"/>
      <c r="DM1646" s="71"/>
      <c r="DN1646" s="71"/>
      <c r="DO1646" s="71"/>
      <c r="DQ1646" s="72"/>
      <c r="DR1646" s="72"/>
      <c r="DS1646" s="72"/>
      <c r="DT1646" s="72"/>
      <c r="DU1646" s="72"/>
      <c r="DV1646" s="72"/>
      <c r="DW1646" s="72"/>
      <c r="DX1646" s="72"/>
      <c r="DY1646" s="72"/>
      <c r="DZ1646" s="72"/>
      <c r="EA1646" s="72"/>
      <c r="EB1646" s="71"/>
      <c r="EC1646" s="71"/>
      <c r="ED1646" s="71"/>
    </row>
    <row r="1647" spans="2:134">
      <c r="B1647" s="46"/>
      <c r="C1647" s="65"/>
      <c r="D1647" s="69"/>
      <c r="E1647" s="69"/>
      <c r="F1647" s="69"/>
      <c r="G1647" s="69"/>
      <c r="H1647" s="70"/>
      <c r="I1647" s="80"/>
      <c r="J1647" s="68"/>
      <c r="K1647" s="68"/>
      <c r="L1647" s="68"/>
      <c r="M1647" s="68"/>
      <c r="N1647" s="68"/>
      <c r="O1647" s="68"/>
      <c r="P1647" s="68"/>
      <c r="Q1647" s="68"/>
      <c r="R1647" s="68"/>
      <c r="S1647" s="69"/>
      <c r="T1647" s="69"/>
      <c r="U1647" s="69"/>
      <c r="V1647" s="69"/>
      <c r="W1647" s="80"/>
      <c r="X1647" s="80"/>
      <c r="Y1647" s="80"/>
      <c r="Z1647" s="72"/>
      <c r="AA1647" s="72"/>
      <c r="AB1647" s="72"/>
      <c r="AC1647" s="72"/>
      <c r="AD1647" s="72"/>
      <c r="AE1647" s="72"/>
      <c r="AF1647" s="71"/>
      <c r="AG1647" s="71"/>
      <c r="AH1647" s="71"/>
      <c r="AI1647" s="71"/>
      <c r="AJ1647" s="72"/>
      <c r="AK1647" s="72"/>
      <c r="AL1647" s="72"/>
      <c r="AM1647" s="72"/>
      <c r="AN1647" s="72"/>
      <c r="AO1647" s="72"/>
      <c r="AP1647" s="72"/>
      <c r="AQ1647" s="72"/>
      <c r="AR1647" s="72"/>
      <c r="AS1647" s="72"/>
      <c r="AT1647" s="72"/>
      <c r="AU1647" s="72"/>
      <c r="AV1647" s="72"/>
      <c r="AW1647" s="79"/>
      <c r="AX1647" s="79"/>
      <c r="AY1647" s="79"/>
      <c r="AZ1647" s="79"/>
      <c r="BA1647" s="79"/>
      <c r="BB1647" s="79"/>
      <c r="BC1647" s="79"/>
      <c r="BD1647" s="79"/>
      <c r="BE1647" s="79"/>
      <c r="BF1647" s="73"/>
      <c r="BG1647" s="73"/>
      <c r="BH1647" s="73"/>
      <c r="BI1647" s="73"/>
      <c r="BJ1647" s="71"/>
      <c r="BK1647" s="71"/>
      <c r="BL1647" s="71"/>
      <c r="BM1647" s="71"/>
      <c r="BN1647" s="71"/>
      <c r="BO1647" s="72"/>
      <c r="BP1647" s="72"/>
      <c r="BQ1647" s="72"/>
      <c r="BR1647" s="71"/>
      <c r="BS1647" s="71"/>
      <c r="BT1647" s="71"/>
      <c r="BU1647" s="71"/>
      <c r="BV1647" s="71"/>
      <c r="BW1647" s="74"/>
      <c r="BX1647" s="78"/>
      <c r="BY1647" s="78"/>
      <c r="BZ1647" s="78"/>
      <c r="CA1647" s="78"/>
      <c r="CB1647" s="78"/>
      <c r="CC1647" s="78"/>
      <c r="CD1647" s="78"/>
      <c r="CE1647" s="78"/>
      <c r="CF1647" s="78"/>
      <c r="CG1647" s="75"/>
      <c r="CH1647" s="75"/>
      <c r="CI1647" s="75"/>
      <c r="CJ1647" s="75"/>
      <c r="CK1647" s="75"/>
      <c r="CL1647" s="79"/>
      <c r="CM1647" s="79"/>
      <c r="CN1647" s="79"/>
      <c r="CO1647" s="79"/>
      <c r="CP1647" s="79"/>
      <c r="CQ1647" s="79"/>
      <c r="CR1647" s="79"/>
      <c r="CS1647" s="79"/>
      <c r="CT1647" s="79"/>
      <c r="CU1647" s="73"/>
      <c r="CV1647" s="73"/>
      <c r="CW1647" s="73"/>
      <c r="CX1647" s="73"/>
      <c r="DA1647" s="65"/>
      <c r="DB1647" s="72"/>
      <c r="DC1647" s="72"/>
      <c r="DD1647" s="72"/>
      <c r="DE1647" s="72"/>
      <c r="DF1647" s="72"/>
      <c r="DG1647" s="72"/>
      <c r="DH1647" s="72"/>
      <c r="DI1647" s="72"/>
      <c r="DJ1647" s="72"/>
      <c r="DK1647" s="71"/>
      <c r="DL1647" s="71"/>
      <c r="DM1647" s="71"/>
      <c r="DN1647" s="71"/>
      <c r="DO1647" s="71"/>
      <c r="DQ1647" s="72"/>
      <c r="DR1647" s="72"/>
      <c r="DS1647" s="72"/>
      <c r="DT1647" s="72"/>
      <c r="DU1647" s="72"/>
      <c r="DV1647" s="72"/>
      <c r="DW1647" s="72"/>
      <c r="DX1647" s="72"/>
      <c r="DY1647" s="72"/>
      <c r="DZ1647" s="72"/>
      <c r="EA1647" s="72"/>
      <c r="EB1647" s="71"/>
      <c r="EC1647" s="71"/>
      <c r="ED1647" s="71"/>
    </row>
    <row r="1648" spans="2:134">
      <c r="B1648" s="46"/>
      <c r="C1648" s="65"/>
      <c r="D1648" s="69"/>
      <c r="E1648" s="69"/>
      <c r="F1648" s="69"/>
      <c r="G1648" s="69"/>
      <c r="H1648" s="70"/>
      <c r="I1648" s="80"/>
      <c r="J1648" s="68"/>
      <c r="K1648" s="68"/>
      <c r="L1648" s="68"/>
      <c r="M1648" s="68"/>
      <c r="N1648" s="68"/>
      <c r="O1648" s="68"/>
      <c r="P1648" s="68"/>
      <c r="Q1648" s="68"/>
      <c r="R1648" s="68"/>
      <c r="S1648" s="69"/>
      <c r="T1648" s="69"/>
      <c r="U1648" s="69"/>
      <c r="V1648" s="69"/>
      <c r="W1648" s="80"/>
      <c r="X1648" s="80"/>
      <c r="Y1648" s="80"/>
      <c r="Z1648" s="72"/>
      <c r="AA1648" s="72"/>
      <c r="AB1648" s="72"/>
      <c r="AC1648" s="72"/>
      <c r="AD1648" s="72"/>
      <c r="AE1648" s="72"/>
      <c r="AF1648" s="71"/>
      <c r="AG1648" s="71"/>
      <c r="AH1648" s="71"/>
      <c r="AI1648" s="71"/>
      <c r="AJ1648" s="72"/>
      <c r="AK1648" s="72"/>
      <c r="AL1648" s="72"/>
      <c r="AM1648" s="72"/>
      <c r="AN1648" s="72"/>
      <c r="AO1648" s="72"/>
      <c r="AP1648" s="72"/>
      <c r="AQ1648" s="72"/>
      <c r="AR1648" s="72"/>
      <c r="AS1648" s="72"/>
      <c r="AT1648" s="72"/>
      <c r="AU1648" s="72"/>
      <c r="AV1648" s="72"/>
      <c r="AW1648" s="79"/>
      <c r="AX1648" s="79"/>
      <c r="AY1648" s="79"/>
      <c r="AZ1648" s="79"/>
      <c r="BA1648" s="79"/>
      <c r="BB1648" s="79"/>
      <c r="BC1648" s="79"/>
      <c r="BD1648" s="79"/>
      <c r="BE1648" s="79"/>
      <c r="BF1648" s="73"/>
      <c r="BG1648" s="73"/>
      <c r="BH1648" s="73"/>
      <c r="BI1648" s="73"/>
      <c r="BJ1648" s="71"/>
      <c r="BK1648" s="71"/>
      <c r="BL1648" s="71"/>
      <c r="BM1648" s="71"/>
      <c r="BN1648" s="71"/>
      <c r="BO1648" s="72"/>
      <c r="BP1648" s="72"/>
      <c r="BQ1648" s="71"/>
      <c r="BR1648" s="71"/>
      <c r="BS1648" s="71"/>
      <c r="BT1648" s="71"/>
      <c r="BU1648" s="71"/>
      <c r="BV1648" s="71"/>
      <c r="BW1648" s="74"/>
      <c r="BX1648" s="78"/>
      <c r="BY1648" s="78"/>
      <c r="BZ1648" s="78"/>
      <c r="CA1648" s="78"/>
      <c r="CB1648" s="78"/>
      <c r="CC1648" s="78"/>
      <c r="CD1648" s="78"/>
      <c r="CE1648" s="78"/>
      <c r="CF1648" s="78"/>
      <c r="CG1648" s="75"/>
      <c r="CH1648" s="75"/>
      <c r="CI1648" s="75"/>
      <c r="CJ1648" s="75"/>
      <c r="CK1648" s="75"/>
      <c r="CL1648" s="79"/>
      <c r="CM1648" s="79"/>
      <c r="CN1648" s="79"/>
      <c r="CO1648" s="79"/>
      <c r="CP1648" s="79"/>
      <c r="CQ1648" s="79"/>
      <c r="CR1648" s="79"/>
      <c r="CS1648" s="79"/>
      <c r="CT1648" s="79"/>
      <c r="CU1648" s="73"/>
      <c r="CV1648" s="73"/>
      <c r="CW1648" s="73"/>
      <c r="CX1648" s="73"/>
      <c r="DA1648" s="65"/>
      <c r="DB1648" s="72"/>
      <c r="DC1648" s="72"/>
      <c r="DD1648" s="72"/>
      <c r="DE1648" s="72"/>
      <c r="DF1648" s="72"/>
      <c r="DG1648" s="72"/>
      <c r="DH1648" s="72"/>
      <c r="DI1648" s="72"/>
      <c r="DJ1648" s="72"/>
      <c r="DK1648" s="71"/>
      <c r="DL1648" s="71"/>
      <c r="DM1648" s="71"/>
      <c r="DN1648" s="71"/>
      <c r="DO1648" s="71"/>
      <c r="DQ1648" s="72"/>
      <c r="DR1648" s="72"/>
      <c r="DS1648" s="72"/>
      <c r="DT1648" s="72"/>
      <c r="DU1648" s="72"/>
      <c r="DV1648" s="72"/>
      <c r="DW1648" s="72"/>
      <c r="DX1648" s="72"/>
      <c r="DY1648" s="72"/>
      <c r="DZ1648" s="72"/>
      <c r="EA1648" s="72"/>
      <c r="EB1648" s="71"/>
      <c r="EC1648" s="71"/>
      <c r="ED1648" s="71"/>
    </row>
    <row r="1649" spans="2:134">
      <c r="B1649" s="46"/>
      <c r="C1649" s="65"/>
      <c r="D1649" s="69"/>
      <c r="E1649" s="69"/>
      <c r="F1649" s="69"/>
      <c r="G1649" s="69"/>
      <c r="H1649" s="70"/>
      <c r="I1649" s="80"/>
      <c r="J1649" s="68"/>
      <c r="K1649" s="68"/>
      <c r="L1649" s="68"/>
      <c r="M1649" s="68"/>
      <c r="N1649" s="68"/>
      <c r="O1649" s="68"/>
      <c r="P1649" s="68"/>
      <c r="Q1649" s="68"/>
      <c r="R1649" s="68"/>
      <c r="S1649" s="69"/>
      <c r="T1649" s="69"/>
      <c r="U1649" s="69"/>
      <c r="V1649" s="69"/>
      <c r="W1649" s="80"/>
      <c r="X1649" s="80"/>
      <c r="Y1649" s="80"/>
      <c r="Z1649" s="72"/>
      <c r="AA1649" s="72"/>
      <c r="AB1649" s="72"/>
      <c r="AC1649" s="72"/>
      <c r="AD1649" s="72"/>
      <c r="AE1649" s="72"/>
      <c r="AF1649" s="71"/>
      <c r="AG1649" s="71"/>
      <c r="AH1649" s="71"/>
      <c r="AI1649" s="71"/>
      <c r="AJ1649" s="72"/>
      <c r="AK1649" s="72"/>
      <c r="AL1649" s="72"/>
      <c r="AM1649" s="72"/>
      <c r="AN1649" s="72"/>
      <c r="AO1649" s="72"/>
      <c r="AP1649" s="72"/>
      <c r="AQ1649" s="72"/>
      <c r="AR1649" s="72"/>
      <c r="AS1649" s="72"/>
      <c r="AT1649" s="72"/>
      <c r="AU1649" s="72"/>
      <c r="AV1649" s="72"/>
      <c r="AW1649" s="79"/>
      <c r="AX1649" s="79"/>
      <c r="AY1649" s="79"/>
      <c r="AZ1649" s="79"/>
      <c r="BA1649" s="79"/>
      <c r="BB1649" s="79"/>
      <c r="BC1649" s="79"/>
      <c r="BD1649" s="79"/>
      <c r="BE1649" s="79"/>
      <c r="BF1649" s="73"/>
      <c r="BG1649" s="73"/>
      <c r="BH1649" s="73"/>
      <c r="BI1649" s="73"/>
      <c r="BJ1649" s="71"/>
      <c r="BK1649" s="71"/>
      <c r="BL1649" s="71"/>
      <c r="BM1649" s="71"/>
      <c r="BN1649" s="71"/>
      <c r="BO1649" s="71"/>
      <c r="BP1649" s="72"/>
      <c r="BQ1649" s="72"/>
      <c r="BR1649" s="71"/>
      <c r="BS1649" s="71"/>
      <c r="BT1649" s="71"/>
      <c r="BU1649" s="71"/>
      <c r="BV1649" s="71"/>
      <c r="BW1649" s="74"/>
      <c r="BX1649" s="78"/>
      <c r="BY1649" s="78"/>
      <c r="BZ1649" s="78"/>
      <c r="CA1649" s="78"/>
      <c r="CB1649" s="78"/>
      <c r="CC1649" s="78"/>
      <c r="CD1649" s="78"/>
      <c r="CE1649" s="78"/>
      <c r="CF1649" s="78"/>
      <c r="CG1649" s="75"/>
      <c r="CH1649" s="75"/>
      <c r="CI1649" s="75"/>
      <c r="CJ1649" s="75"/>
      <c r="CK1649" s="75"/>
      <c r="CL1649" s="79"/>
      <c r="CM1649" s="79"/>
      <c r="CN1649" s="79"/>
      <c r="CO1649" s="79"/>
      <c r="CP1649" s="79"/>
      <c r="CQ1649" s="79"/>
      <c r="CR1649" s="79"/>
      <c r="CS1649" s="79"/>
      <c r="CT1649" s="79"/>
      <c r="CU1649" s="73"/>
      <c r="CV1649" s="73"/>
      <c r="CW1649" s="73"/>
      <c r="CX1649" s="73"/>
      <c r="DA1649" s="65"/>
      <c r="DB1649" s="72"/>
      <c r="DC1649" s="72"/>
      <c r="DD1649" s="72"/>
      <c r="DE1649" s="72"/>
      <c r="DF1649" s="72"/>
      <c r="DG1649" s="72"/>
      <c r="DH1649" s="72"/>
      <c r="DI1649" s="72"/>
      <c r="DJ1649" s="72"/>
      <c r="DK1649" s="71"/>
      <c r="DL1649" s="71"/>
      <c r="DM1649" s="71"/>
      <c r="DN1649" s="72"/>
      <c r="DO1649" s="71"/>
      <c r="DQ1649" s="72"/>
      <c r="DR1649" s="72"/>
      <c r="DS1649" s="72"/>
      <c r="DT1649" s="72"/>
      <c r="DU1649" s="72"/>
      <c r="DV1649" s="72"/>
      <c r="DW1649" s="72"/>
      <c r="DX1649" s="72"/>
      <c r="DY1649" s="72"/>
      <c r="DZ1649" s="72"/>
      <c r="EA1649" s="72"/>
      <c r="EB1649" s="71"/>
      <c r="EC1649" s="71"/>
      <c r="ED1649" s="71"/>
    </row>
    <row r="1650" spans="2:134">
      <c r="B1650" s="46"/>
      <c r="C1650" s="65"/>
      <c r="D1650" s="68"/>
      <c r="E1650" s="68"/>
      <c r="F1650" s="68"/>
      <c r="G1650" s="69"/>
      <c r="H1650" s="80"/>
      <c r="I1650" s="80"/>
      <c r="J1650" s="68"/>
      <c r="K1650" s="68"/>
      <c r="L1650" s="68"/>
      <c r="M1650" s="68"/>
      <c r="N1650" s="68"/>
      <c r="O1650" s="68"/>
      <c r="P1650" s="68"/>
      <c r="Q1650" s="68"/>
      <c r="R1650" s="68"/>
      <c r="S1650" s="68"/>
      <c r="T1650" s="68"/>
      <c r="U1650" s="68"/>
      <c r="V1650" s="68"/>
      <c r="W1650" s="80"/>
      <c r="X1650" s="80"/>
      <c r="Y1650" s="80"/>
      <c r="Z1650" s="72"/>
      <c r="AA1650" s="72"/>
      <c r="AB1650" s="72"/>
      <c r="AC1650" s="72"/>
      <c r="AD1650" s="72"/>
      <c r="AE1650" s="72"/>
      <c r="AF1650" s="72"/>
      <c r="AG1650" s="72"/>
      <c r="AH1650" s="72"/>
      <c r="AI1650" s="72"/>
      <c r="AJ1650" s="72"/>
      <c r="AK1650" s="72"/>
      <c r="AL1650" s="72"/>
      <c r="AM1650" s="72"/>
      <c r="AN1650" s="72"/>
      <c r="AO1650" s="72"/>
      <c r="AP1650" s="72"/>
      <c r="AQ1650" s="72"/>
      <c r="AR1650" s="72"/>
      <c r="AS1650" s="72"/>
      <c r="AT1650" s="72"/>
      <c r="AU1650" s="72"/>
      <c r="AV1650" s="72"/>
      <c r="AW1650" s="79"/>
      <c r="AX1650" s="79"/>
      <c r="AY1650" s="79"/>
      <c r="AZ1650" s="79"/>
      <c r="BA1650" s="79"/>
      <c r="BB1650" s="79"/>
      <c r="BC1650" s="79"/>
      <c r="BD1650" s="79"/>
      <c r="BE1650" s="79"/>
      <c r="BF1650" s="73"/>
      <c r="BG1650" s="73"/>
      <c r="BH1650" s="73"/>
      <c r="BI1650" s="79"/>
      <c r="BJ1650" s="71"/>
      <c r="BK1650" s="71"/>
      <c r="BL1650" s="71"/>
      <c r="BM1650" s="71"/>
      <c r="BN1650" s="71"/>
      <c r="BO1650" s="71"/>
      <c r="BP1650" s="72"/>
      <c r="BQ1650" s="71"/>
      <c r="BR1650" s="72"/>
      <c r="BS1650" s="71"/>
      <c r="BT1650" s="71"/>
      <c r="BU1650" s="71"/>
      <c r="BV1650" s="71"/>
      <c r="BW1650" s="74"/>
      <c r="BX1650" s="78"/>
      <c r="BY1650" s="78"/>
      <c r="BZ1650" s="78"/>
      <c r="CA1650" s="78"/>
      <c r="CB1650" s="78"/>
      <c r="CC1650" s="78"/>
      <c r="CD1650" s="78"/>
      <c r="CE1650" s="78"/>
      <c r="CF1650" s="78"/>
      <c r="CG1650" s="78"/>
      <c r="CH1650" s="78"/>
      <c r="CI1650" s="78"/>
      <c r="CJ1650" s="78"/>
      <c r="CK1650" s="78"/>
      <c r="CL1650" s="79"/>
      <c r="CM1650" s="79"/>
      <c r="CN1650" s="79"/>
      <c r="CO1650" s="79"/>
      <c r="CP1650" s="79"/>
      <c r="CQ1650" s="79"/>
      <c r="CR1650" s="79"/>
      <c r="CS1650" s="79"/>
      <c r="CT1650" s="79"/>
      <c r="CU1650" s="79"/>
      <c r="CV1650" s="79"/>
      <c r="CW1650" s="79"/>
      <c r="CX1650" s="79"/>
      <c r="DA1650" s="65"/>
      <c r="DB1650" s="72"/>
      <c r="DC1650" s="72"/>
      <c r="DD1650" s="72"/>
      <c r="DE1650" s="72"/>
      <c r="DF1650" s="72"/>
      <c r="DG1650" s="72"/>
      <c r="DH1650" s="72"/>
      <c r="DI1650" s="72"/>
      <c r="DJ1650" s="72"/>
      <c r="DK1650" s="72"/>
      <c r="DL1650" s="72"/>
      <c r="DM1650" s="72"/>
      <c r="DN1650" s="72"/>
      <c r="DO1650" s="72"/>
      <c r="DQ1650" s="72"/>
      <c r="DR1650" s="72"/>
      <c r="DS1650" s="72"/>
      <c r="DT1650" s="72"/>
      <c r="DU1650" s="72"/>
      <c r="DV1650" s="72"/>
      <c r="DW1650" s="72"/>
      <c r="DX1650" s="72"/>
      <c r="DY1650" s="72"/>
      <c r="DZ1650" s="72"/>
      <c r="EA1650" s="72"/>
      <c r="EB1650" s="71"/>
      <c r="EC1650" s="71"/>
      <c r="ED1650" s="71"/>
    </row>
    <row r="1651" spans="2:134">
      <c r="B1651" s="46"/>
      <c r="C1651" s="65"/>
      <c r="D1651" s="69"/>
      <c r="E1651" s="69"/>
      <c r="F1651" s="69"/>
      <c r="G1651" s="69"/>
      <c r="H1651" s="70"/>
      <c r="I1651" s="80"/>
      <c r="J1651" s="68"/>
      <c r="K1651" s="68"/>
      <c r="L1651" s="68"/>
      <c r="M1651" s="68"/>
      <c r="N1651" s="68"/>
      <c r="O1651" s="68"/>
      <c r="P1651" s="68"/>
      <c r="Q1651" s="68"/>
      <c r="R1651" s="68"/>
      <c r="S1651" s="69"/>
      <c r="T1651" s="69"/>
      <c r="U1651" s="69"/>
      <c r="V1651" s="69"/>
      <c r="W1651" s="80"/>
      <c r="X1651" s="80"/>
      <c r="Y1651" s="80"/>
      <c r="Z1651" s="72"/>
      <c r="AA1651" s="72"/>
      <c r="AB1651" s="72"/>
      <c r="AC1651" s="72"/>
      <c r="AD1651" s="72"/>
      <c r="AE1651" s="72"/>
      <c r="AF1651" s="71"/>
      <c r="AG1651" s="71"/>
      <c r="AH1651" s="71"/>
      <c r="AI1651" s="71"/>
      <c r="AJ1651" s="72"/>
      <c r="AK1651" s="72"/>
      <c r="AL1651" s="72"/>
      <c r="AM1651" s="72"/>
      <c r="AN1651" s="72"/>
      <c r="AO1651" s="72"/>
      <c r="AP1651" s="72"/>
      <c r="AQ1651" s="72"/>
      <c r="AR1651" s="72"/>
      <c r="AS1651" s="72"/>
      <c r="AT1651" s="72"/>
      <c r="AU1651" s="72"/>
      <c r="AV1651" s="72"/>
      <c r="AW1651" s="79"/>
      <c r="AX1651" s="79"/>
      <c r="AY1651" s="79"/>
      <c r="AZ1651" s="79"/>
      <c r="BA1651" s="79"/>
      <c r="BB1651" s="79"/>
      <c r="BC1651" s="79"/>
      <c r="BD1651" s="79"/>
      <c r="BE1651" s="79"/>
      <c r="BF1651" s="73"/>
      <c r="BG1651" s="73"/>
      <c r="BH1651" s="73"/>
      <c r="BI1651" s="73"/>
      <c r="BJ1651" s="71"/>
      <c r="BK1651" s="71"/>
      <c r="BL1651" s="71"/>
      <c r="BM1651" s="71"/>
      <c r="BN1651" s="71"/>
      <c r="BO1651" s="72"/>
      <c r="BP1651" s="72"/>
      <c r="BQ1651" s="72"/>
      <c r="BR1651" s="71"/>
      <c r="BS1651" s="71"/>
      <c r="BT1651" s="71"/>
      <c r="BU1651" s="71"/>
      <c r="BV1651" s="71"/>
      <c r="BW1651" s="74"/>
      <c r="BX1651" s="78"/>
      <c r="BY1651" s="78"/>
      <c r="BZ1651" s="78"/>
      <c r="CA1651" s="78"/>
      <c r="CB1651" s="78"/>
      <c r="CC1651" s="78"/>
      <c r="CD1651" s="78"/>
      <c r="CE1651" s="78"/>
      <c r="CF1651" s="78"/>
      <c r="CG1651" s="75"/>
      <c r="CH1651" s="75"/>
      <c r="CI1651" s="75"/>
      <c r="CJ1651" s="75"/>
      <c r="CK1651" s="75"/>
      <c r="CL1651" s="79"/>
      <c r="CM1651" s="79"/>
      <c r="CN1651" s="79"/>
      <c r="CO1651" s="79"/>
      <c r="CP1651" s="79"/>
      <c r="CQ1651" s="79"/>
      <c r="CR1651" s="79"/>
      <c r="CS1651" s="79"/>
      <c r="CT1651" s="79"/>
      <c r="CU1651" s="73"/>
      <c r="CV1651" s="73"/>
      <c r="CW1651" s="73"/>
      <c r="CX1651" s="73"/>
      <c r="DA1651" s="65"/>
      <c r="DB1651" s="72"/>
      <c r="DC1651" s="72"/>
      <c r="DD1651" s="72"/>
      <c r="DE1651" s="72"/>
      <c r="DF1651" s="72"/>
      <c r="DG1651" s="72"/>
      <c r="DH1651" s="72"/>
      <c r="DI1651" s="72"/>
      <c r="DJ1651" s="72"/>
      <c r="DK1651" s="71"/>
      <c r="DL1651" s="71"/>
      <c r="DM1651" s="71"/>
      <c r="DN1651" s="71"/>
      <c r="DO1651" s="71"/>
      <c r="DQ1651" s="72"/>
      <c r="DR1651" s="72"/>
      <c r="DS1651" s="72"/>
      <c r="DT1651" s="72"/>
      <c r="DU1651" s="72"/>
      <c r="DV1651" s="72"/>
      <c r="DW1651" s="72"/>
      <c r="DX1651" s="72"/>
      <c r="DY1651" s="72"/>
      <c r="DZ1651" s="72"/>
      <c r="EA1651" s="72"/>
      <c r="EB1651" s="71"/>
      <c r="EC1651" s="71"/>
      <c r="ED1651" s="71"/>
    </row>
    <row r="1652" spans="2:134">
      <c r="B1652" s="46"/>
      <c r="C1652" s="65"/>
      <c r="D1652" s="69"/>
      <c r="E1652" s="69"/>
      <c r="F1652" s="69"/>
      <c r="G1652" s="69"/>
      <c r="H1652" s="70"/>
      <c r="I1652" s="80"/>
      <c r="J1652" s="68"/>
      <c r="K1652" s="68"/>
      <c r="L1652" s="68"/>
      <c r="M1652" s="68"/>
      <c r="N1652" s="68"/>
      <c r="O1652" s="68"/>
      <c r="P1652" s="68"/>
      <c r="Q1652" s="68"/>
      <c r="R1652" s="68"/>
      <c r="S1652" s="69"/>
      <c r="T1652" s="69"/>
      <c r="U1652" s="69"/>
      <c r="V1652" s="69"/>
      <c r="W1652" s="80"/>
      <c r="X1652" s="80"/>
      <c r="Y1652" s="80"/>
      <c r="Z1652" s="72"/>
      <c r="AA1652" s="72"/>
      <c r="AB1652" s="72"/>
      <c r="AC1652" s="72"/>
      <c r="AD1652" s="72"/>
      <c r="AE1652" s="72"/>
      <c r="AF1652" s="71"/>
      <c r="AG1652" s="71"/>
      <c r="AH1652" s="71"/>
      <c r="AI1652" s="71"/>
      <c r="AJ1652" s="72"/>
      <c r="AK1652" s="72"/>
      <c r="AL1652" s="72"/>
      <c r="AM1652" s="72"/>
      <c r="AN1652" s="72"/>
      <c r="AO1652" s="72"/>
      <c r="AP1652" s="72"/>
      <c r="AQ1652" s="72"/>
      <c r="AR1652" s="72"/>
      <c r="AS1652" s="72"/>
      <c r="AT1652" s="72"/>
      <c r="AU1652" s="72"/>
      <c r="AV1652" s="72"/>
      <c r="AW1652" s="79"/>
      <c r="AX1652" s="79"/>
      <c r="AY1652" s="79"/>
      <c r="AZ1652" s="79"/>
      <c r="BA1652" s="79"/>
      <c r="BB1652" s="79"/>
      <c r="BC1652" s="79"/>
      <c r="BD1652" s="79"/>
      <c r="BE1652" s="79"/>
      <c r="BF1652" s="73"/>
      <c r="BG1652" s="73"/>
      <c r="BH1652" s="73"/>
      <c r="BI1652" s="73"/>
      <c r="BJ1652" s="71"/>
      <c r="BK1652" s="71"/>
      <c r="BL1652" s="71"/>
      <c r="BM1652" s="71"/>
      <c r="BN1652" s="71"/>
      <c r="BO1652" s="71"/>
      <c r="BP1652" s="72"/>
      <c r="BQ1652" s="72"/>
      <c r="BR1652" s="72"/>
      <c r="BS1652" s="71"/>
      <c r="BT1652" s="71"/>
      <c r="BU1652" s="71"/>
      <c r="BV1652" s="71"/>
      <c r="BW1652" s="74"/>
      <c r="BX1652" s="78"/>
      <c r="BY1652" s="78"/>
      <c r="BZ1652" s="78"/>
      <c r="CA1652" s="78"/>
      <c r="CB1652" s="78"/>
      <c r="CC1652" s="78"/>
      <c r="CD1652" s="78"/>
      <c r="CE1652" s="78"/>
      <c r="CF1652" s="78"/>
      <c r="CG1652" s="75"/>
      <c r="CH1652" s="75"/>
      <c r="CI1652" s="75"/>
      <c r="CJ1652" s="75"/>
      <c r="CK1652" s="75"/>
      <c r="CL1652" s="79"/>
      <c r="CM1652" s="79"/>
      <c r="CN1652" s="79"/>
      <c r="CO1652" s="79"/>
      <c r="CP1652" s="79"/>
      <c r="CQ1652" s="79"/>
      <c r="CR1652" s="79"/>
      <c r="CS1652" s="79"/>
      <c r="CT1652" s="79"/>
      <c r="CU1652" s="73"/>
      <c r="CV1652" s="73"/>
      <c r="CW1652" s="73"/>
      <c r="CX1652" s="73"/>
      <c r="DA1652" s="65"/>
      <c r="DB1652" s="72"/>
      <c r="DC1652" s="72"/>
      <c r="DD1652" s="72"/>
      <c r="DE1652" s="72"/>
      <c r="DF1652" s="72"/>
      <c r="DG1652" s="72"/>
      <c r="DH1652" s="72"/>
      <c r="DI1652" s="72"/>
      <c r="DJ1652" s="72"/>
      <c r="DK1652" s="71"/>
      <c r="DL1652" s="71"/>
      <c r="DM1652" s="71"/>
      <c r="DN1652" s="71"/>
      <c r="DO1652" s="71"/>
      <c r="DQ1652" s="72"/>
      <c r="DR1652" s="72"/>
      <c r="DS1652" s="72"/>
      <c r="DT1652" s="72"/>
      <c r="DU1652" s="72"/>
      <c r="DV1652" s="72"/>
      <c r="DW1652" s="72"/>
      <c r="DX1652" s="72"/>
      <c r="DY1652" s="72"/>
      <c r="DZ1652" s="72"/>
      <c r="EA1652" s="72"/>
      <c r="EB1652" s="71"/>
      <c r="EC1652" s="71"/>
      <c r="ED1652" s="71"/>
    </row>
    <row r="1653" spans="2:134">
      <c r="B1653" s="46"/>
      <c r="C1653" s="65"/>
      <c r="D1653" s="69"/>
      <c r="E1653" s="69"/>
      <c r="F1653" s="69"/>
      <c r="G1653" s="69"/>
      <c r="H1653" s="70"/>
      <c r="I1653" s="80"/>
      <c r="J1653" s="68"/>
      <c r="K1653" s="68"/>
      <c r="L1653" s="68"/>
      <c r="M1653" s="68"/>
      <c r="N1653" s="68"/>
      <c r="O1653" s="68"/>
      <c r="P1653" s="68"/>
      <c r="Q1653" s="68"/>
      <c r="R1653" s="68"/>
      <c r="S1653" s="69"/>
      <c r="T1653" s="69"/>
      <c r="U1653" s="69"/>
      <c r="V1653" s="69"/>
      <c r="W1653" s="80"/>
      <c r="X1653" s="80"/>
      <c r="Y1653" s="80"/>
      <c r="Z1653" s="72"/>
      <c r="AA1653" s="72"/>
      <c r="AB1653" s="72"/>
      <c r="AC1653" s="72"/>
      <c r="AD1653" s="72"/>
      <c r="AE1653" s="72"/>
      <c r="AF1653" s="71"/>
      <c r="AG1653" s="71"/>
      <c r="AH1653" s="71"/>
      <c r="AI1653" s="71"/>
      <c r="AJ1653" s="72"/>
      <c r="AK1653" s="72"/>
      <c r="AL1653" s="72"/>
      <c r="AM1653" s="72"/>
      <c r="AN1653" s="72"/>
      <c r="AO1653" s="72"/>
      <c r="AP1653" s="72"/>
      <c r="AQ1653" s="72"/>
      <c r="AR1653" s="72"/>
      <c r="AS1653" s="72"/>
      <c r="AT1653" s="72"/>
      <c r="AU1653" s="72"/>
      <c r="AV1653" s="72"/>
      <c r="AW1653" s="79"/>
      <c r="AX1653" s="79"/>
      <c r="AY1653" s="79"/>
      <c r="AZ1653" s="79"/>
      <c r="BA1653" s="79"/>
      <c r="BB1653" s="79"/>
      <c r="BC1653" s="79"/>
      <c r="BD1653" s="79"/>
      <c r="BE1653" s="79"/>
      <c r="BF1653" s="73"/>
      <c r="BG1653" s="73"/>
      <c r="BH1653" s="73"/>
      <c r="BI1653" s="73"/>
      <c r="BJ1653" s="71"/>
      <c r="BK1653" s="71"/>
      <c r="BL1653" s="71"/>
      <c r="BM1653" s="71"/>
      <c r="BN1653" s="71"/>
      <c r="BO1653" s="71"/>
      <c r="BP1653" s="72"/>
      <c r="BQ1653" s="72"/>
      <c r="BR1653" s="71"/>
      <c r="BS1653" s="71"/>
      <c r="BT1653" s="71"/>
      <c r="BU1653" s="71"/>
      <c r="BV1653" s="71"/>
      <c r="BW1653" s="74"/>
      <c r="BX1653" s="78"/>
      <c r="BY1653" s="78"/>
      <c r="BZ1653" s="78"/>
      <c r="CA1653" s="78"/>
      <c r="CB1653" s="78"/>
      <c r="CC1653" s="78"/>
      <c r="CD1653" s="78"/>
      <c r="CE1653" s="78"/>
      <c r="CF1653" s="78"/>
      <c r="CG1653" s="75"/>
      <c r="CH1653" s="75"/>
      <c r="CI1653" s="75"/>
      <c r="CJ1653" s="75"/>
      <c r="CK1653" s="75"/>
      <c r="CL1653" s="79"/>
      <c r="CM1653" s="79"/>
      <c r="CN1653" s="79"/>
      <c r="CO1653" s="79"/>
      <c r="CP1653" s="79"/>
      <c r="CQ1653" s="79"/>
      <c r="CR1653" s="79"/>
      <c r="CS1653" s="79"/>
      <c r="CT1653" s="79"/>
      <c r="CU1653" s="73"/>
      <c r="CV1653" s="73"/>
      <c r="CW1653" s="73"/>
      <c r="CX1653" s="73"/>
      <c r="DA1653" s="65"/>
      <c r="DB1653" s="72"/>
      <c r="DC1653" s="72"/>
      <c r="DD1653" s="72"/>
      <c r="DE1653" s="72"/>
      <c r="DF1653" s="72"/>
      <c r="DG1653" s="72"/>
      <c r="DH1653" s="72"/>
      <c r="DI1653" s="72"/>
      <c r="DJ1653" s="72"/>
      <c r="DK1653" s="71"/>
      <c r="DL1653" s="71"/>
      <c r="DM1653" s="71"/>
      <c r="DN1653" s="71"/>
      <c r="DO1653" s="71"/>
      <c r="DQ1653" s="72"/>
      <c r="DR1653" s="72"/>
      <c r="DS1653" s="72"/>
      <c r="DT1653" s="72"/>
      <c r="DU1653" s="72"/>
      <c r="DV1653" s="72"/>
      <c r="DW1653" s="72"/>
      <c r="DX1653" s="72"/>
      <c r="DY1653" s="72"/>
      <c r="DZ1653" s="72"/>
      <c r="EA1653" s="72"/>
      <c r="EB1653" s="71"/>
      <c r="EC1653" s="71"/>
      <c r="ED1653" s="71"/>
    </row>
    <row r="1654" spans="2:134">
      <c r="B1654" s="46"/>
      <c r="C1654" s="65"/>
      <c r="D1654" s="69"/>
      <c r="E1654" s="69"/>
      <c r="F1654" s="69"/>
      <c r="G1654" s="69"/>
      <c r="H1654" s="70"/>
      <c r="I1654" s="80"/>
      <c r="J1654" s="68"/>
      <c r="K1654" s="68"/>
      <c r="L1654" s="68"/>
      <c r="M1654" s="68"/>
      <c r="N1654" s="68"/>
      <c r="O1654" s="68"/>
      <c r="P1654" s="68"/>
      <c r="Q1654" s="68"/>
      <c r="R1654" s="68"/>
      <c r="S1654" s="68"/>
      <c r="T1654" s="68"/>
      <c r="U1654" s="69"/>
      <c r="V1654" s="69"/>
      <c r="W1654" s="80"/>
      <c r="X1654" s="80"/>
      <c r="Y1654" s="80"/>
      <c r="Z1654" s="72"/>
      <c r="AA1654" s="72"/>
      <c r="AB1654" s="72"/>
      <c r="AC1654" s="72"/>
      <c r="AD1654" s="72"/>
      <c r="AE1654" s="72"/>
      <c r="AF1654" s="72"/>
      <c r="AG1654" s="72"/>
      <c r="AH1654" s="71"/>
      <c r="AI1654" s="71"/>
      <c r="AJ1654" s="72"/>
      <c r="AK1654" s="72"/>
      <c r="AL1654" s="72"/>
      <c r="AM1654" s="72"/>
      <c r="AN1654" s="72"/>
      <c r="AO1654" s="72"/>
      <c r="AP1654" s="72"/>
      <c r="AQ1654" s="72"/>
      <c r="AR1654" s="72"/>
      <c r="AS1654" s="72"/>
      <c r="AT1654" s="72"/>
      <c r="AU1654" s="72"/>
      <c r="AV1654" s="72"/>
      <c r="AW1654" s="79"/>
      <c r="AX1654" s="79"/>
      <c r="AY1654" s="79"/>
      <c r="AZ1654" s="79"/>
      <c r="BA1654" s="79"/>
      <c r="BB1654" s="79"/>
      <c r="BC1654" s="79"/>
      <c r="BD1654" s="79"/>
      <c r="BE1654" s="79"/>
      <c r="BF1654" s="79"/>
      <c r="BG1654" s="79"/>
      <c r="BH1654" s="73"/>
      <c r="BI1654" s="73"/>
      <c r="BJ1654" s="71"/>
      <c r="BK1654" s="71"/>
      <c r="BL1654" s="71"/>
      <c r="BM1654" s="71"/>
      <c r="BN1654" s="71"/>
      <c r="BO1654" s="72"/>
      <c r="BP1654" s="72"/>
      <c r="BQ1654" s="72"/>
      <c r="BR1654" s="72"/>
      <c r="BS1654" s="71"/>
      <c r="BT1654" s="71"/>
      <c r="BU1654" s="71"/>
      <c r="BV1654" s="71"/>
      <c r="BW1654" s="74"/>
      <c r="BX1654" s="78"/>
      <c r="BY1654" s="78"/>
      <c r="BZ1654" s="78"/>
      <c r="CA1654" s="78"/>
      <c r="CB1654" s="78"/>
      <c r="CC1654" s="78"/>
      <c r="CD1654" s="78"/>
      <c r="CE1654" s="78"/>
      <c r="CF1654" s="78"/>
      <c r="CG1654" s="78"/>
      <c r="CH1654" s="78"/>
      <c r="CI1654" s="75"/>
      <c r="CJ1654" s="75"/>
      <c r="CK1654" s="75"/>
      <c r="CL1654" s="79"/>
      <c r="CM1654" s="79"/>
      <c r="CN1654" s="79"/>
      <c r="CO1654" s="79"/>
      <c r="CP1654" s="79"/>
      <c r="CQ1654" s="79"/>
      <c r="CR1654" s="79"/>
      <c r="CS1654" s="79"/>
      <c r="CT1654" s="79"/>
      <c r="CU1654" s="79"/>
      <c r="CV1654" s="79"/>
      <c r="CW1654" s="73"/>
      <c r="CX1654" s="73"/>
      <c r="DA1654" s="65"/>
      <c r="DB1654" s="72"/>
      <c r="DC1654" s="72"/>
      <c r="DD1654" s="72"/>
      <c r="DE1654" s="72"/>
      <c r="DF1654" s="72"/>
      <c r="DG1654" s="72"/>
      <c r="DH1654" s="72"/>
      <c r="DI1654" s="72"/>
      <c r="DJ1654" s="72"/>
      <c r="DK1654" s="72"/>
      <c r="DL1654" s="72"/>
      <c r="DM1654" s="71"/>
      <c r="DN1654" s="71"/>
      <c r="DO1654" s="71"/>
      <c r="DQ1654" s="72"/>
      <c r="DR1654" s="72"/>
      <c r="DS1654" s="72"/>
      <c r="DT1654" s="72"/>
      <c r="DU1654" s="72"/>
      <c r="DV1654" s="72"/>
      <c r="DW1654" s="72"/>
      <c r="DX1654" s="72"/>
      <c r="DY1654" s="72"/>
      <c r="DZ1654" s="72"/>
      <c r="EA1654" s="72"/>
      <c r="EB1654" s="71"/>
      <c r="EC1654" s="71"/>
      <c r="ED1654" s="71"/>
    </row>
    <row r="1655" spans="2:134">
      <c r="B1655" s="46"/>
      <c r="C1655" s="65"/>
      <c r="D1655" s="69"/>
      <c r="E1655" s="69"/>
      <c r="F1655" s="69"/>
      <c r="G1655" s="69"/>
      <c r="H1655" s="70"/>
      <c r="I1655" s="80"/>
      <c r="J1655" s="68"/>
      <c r="K1655" s="68"/>
      <c r="L1655" s="68"/>
      <c r="M1655" s="68"/>
      <c r="N1655" s="68"/>
      <c r="O1655" s="68"/>
      <c r="P1655" s="68"/>
      <c r="Q1655" s="68"/>
      <c r="R1655" s="68"/>
      <c r="S1655" s="68"/>
      <c r="T1655" s="68"/>
      <c r="U1655" s="69"/>
      <c r="V1655" s="69"/>
      <c r="W1655" s="80"/>
      <c r="X1655" s="80"/>
      <c r="Y1655" s="80"/>
      <c r="Z1655" s="72"/>
      <c r="AA1655" s="72"/>
      <c r="AB1655" s="72"/>
      <c r="AC1655" s="72"/>
      <c r="AD1655" s="72"/>
      <c r="AE1655" s="72"/>
      <c r="AF1655" s="72"/>
      <c r="AG1655" s="72"/>
      <c r="AH1655" s="71"/>
      <c r="AI1655" s="71"/>
      <c r="AJ1655" s="72"/>
      <c r="AK1655" s="72"/>
      <c r="AL1655" s="72"/>
      <c r="AM1655" s="72"/>
      <c r="AN1655" s="72"/>
      <c r="AO1655" s="72"/>
      <c r="AP1655" s="72"/>
      <c r="AQ1655" s="72"/>
      <c r="AR1655" s="72"/>
      <c r="AS1655" s="72"/>
      <c r="AT1655" s="72"/>
      <c r="AU1655" s="72"/>
      <c r="AV1655" s="72"/>
      <c r="AW1655" s="79"/>
      <c r="AX1655" s="79"/>
      <c r="AY1655" s="79"/>
      <c r="AZ1655" s="79"/>
      <c r="BA1655" s="79"/>
      <c r="BB1655" s="79"/>
      <c r="BC1655" s="79"/>
      <c r="BD1655" s="79"/>
      <c r="BE1655" s="79"/>
      <c r="BF1655" s="79"/>
      <c r="BG1655" s="79"/>
      <c r="BH1655" s="73"/>
      <c r="BI1655" s="73"/>
      <c r="BJ1655" s="71"/>
      <c r="BK1655" s="71"/>
      <c r="BL1655" s="71"/>
      <c r="BM1655" s="71"/>
      <c r="BN1655" s="71"/>
      <c r="BO1655" s="72"/>
      <c r="BP1655" s="72"/>
      <c r="BQ1655" s="72"/>
      <c r="BR1655" s="72"/>
      <c r="BS1655" s="71"/>
      <c r="BT1655" s="71"/>
      <c r="BU1655" s="71"/>
      <c r="BV1655" s="71"/>
      <c r="BW1655" s="74"/>
      <c r="BX1655" s="78"/>
      <c r="BY1655" s="78"/>
      <c r="BZ1655" s="78"/>
      <c r="CA1655" s="78"/>
      <c r="CB1655" s="78"/>
      <c r="CC1655" s="78"/>
      <c r="CD1655" s="78"/>
      <c r="CE1655" s="78"/>
      <c r="CF1655" s="78"/>
      <c r="CG1655" s="78"/>
      <c r="CH1655" s="78"/>
      <c r="CI1655" s="75"/>
      <c r="CJ1655" s="75"/>
      <c r="CK1655" s="75"/>
      <c r="CL1655" s="79"/>
      <c r="CM1655" s="79"/>
      <c r="CN1655" s="79"/>
      <c r="CO1655" s="79"/>
      <c r="CP1655" s="79"/>
      <c r="CQ1655" s="79"/>
      <c r="CR1655" s="79"/>
      <c r="CS1655" s="79"/>
      <c r="CT1655" s="79"/>
      <c r="CU1655" s="79"/>
      <c r="CV1655" s="79"/>
      <c r="CW1655" s="73"/>
      <c r="CX1655" s="73"/>
      <c r="DA1655" s="65"/>
      <c r="DB1655" s="72"/>
      <c r="DC1655" s="72"/>
      <c r="DD1655" s="72"/>
      <c r="DE1655" s="72"/>
      <c r="DF1655" s="72"/>
      <c r="DG1655" s="72"/>
      <c r="DH1655" s="72"/>
      <c r="DI1655" s="72"/>
      <c r="DJ1655" s="72"/>
      <c r="DK1655" s="72"/>
      <c r="DL1655" s="72"/>
      <c r="DM1655" s="71"/>
      <c r="DN1655" s="71"/>
      <c r="DO1655" s="71"/>
      <c r="DQ1655" s="72"/>
      <c r="DR1655" s="72"/>
      <c r="DS1655" s="72"/>
      <c r="DT1655" s="72"/>
      <c r="DU1655" s="72"/>
      <c r="DV1655" s="72"/>
      <c r="DW1655" s="72"/>
      <c r="DX1655" s="72"/>
      <c r="DY1655" s="72"/>
      <c r="DZ1655" s="72"/>
      <c r="EA1655" s="72"/>
      <c r="EB1655" s="71"/>
      <c r="EC1655" s="71"/>
      <c r="ED1655" s="71"/>
    </row>
    <row r="1656" spans="2:134" customFormat="1"/>
    <row r="1657" spans="2:134" customFormat="1"/>
    <row r="1658" spans="2:134" customFormat="1"/>
    <row r="1659" spans="2:134" customFormat="1"/>
    <row r="1660" spans="2:134" customFormat="1"/>
    <row r="1661" spans="2:134" customFormat="1"/>
    <row r="1662" spans="2:134" customFormat="1"/>
    <row r="1663" spans="2:134" customFormat="1"/>
    <row r="1664" spans="2:134" customFormat="1"/>
    <row r="1665" spans="2:134" customFormat="1"/>
    <row r="1666" spans="2:134" customFormat="1"/>
    <row r="1667" spans="2:134" customFormat="1"/>
    <row r="1668" spans="2:134" customFormat="1"/>
    <row r="1669" spans="2:134" customFormat="1"/>
    <row r="1670" spans="2:134" customFormat="1"/>
    <row r="1671" spans="2:134" customFormat="1"/>
    <row r="1672" spans="2:134" customFormat="1"/>
    <row r="1673" spans="2:134" customFormat="1"/>
    <row r="1674" spans="2:134">
      <c r="B1674" s="46"/>
      <c r="C1674" s="65"/>
      <c r="D1674" s="69"/>
      <c r="E1674" s="69"/>
      <c r="F1674" s="69"/>
      <c r="G1674" s="69"/>
      <c r="H1674" s="70"/>
      <c r="I1674" s="70"/>
      <c r="J1674" s="69"/>
      <c r="K1674" s="69"/>
      <c r="L1674" s="69"/>
      <c r="M1674" s="69"/>
      <c r="N1674" s="69"/>
      <c r="O1674" s="69"/>
      <c r="P1674" s="69"/>
      <c r="Q1674" s="69"/>
      <c r="R1674" s="69"/>
      <c r="S1674" s="69"/>
      <c r="T1674" s="69"/>
      <c r="U1674" s="69"/>
      <c r="V1674" s="69"/>
      <c r="W1674" s="70"/>
      <c r="X1674" s="70"/>
      <c r="Y1674" s="70"/>
      <c r="Z1674" s="71"/>
      <c r="AA1674" s="71"/>
      <c r="AB1674" s="71"/>
      <c r="AC1674" s="71"/>
      <c r="AD1674" s="71"/>
      <c r="AE1674" s="71"/>
      <c r="AF1674" s="71"/>
      <c r="AG1674" s="71"/>
      <c r="AH1674" s="71"/>
      <c r="AI1674" s="71"/>
      <c r="AJ1674" s="71"/>
      <c r="AK1674" s="71"/>
      <c r="AL1674" s="71"/>
      <c r="AM1674" s="71"/>
      <c r="AN1674" s="71"/>
      <c r="AO1674" s="71"/>
      <c r="AP1674" s="71"/>
      <c r="AQ1674" s="71"/>
      <c r="AR1674" s="71"/>
      <c r="AS1674" s="71"/>
      <c r="AT1674" s="71"/>
      <c r="AU1674" s="71"/>
      <c r="AV1674" s="71"/>
      <c r="AW1674" s="73"/>
      <c r="AX1674" s="73"/>
      <c r="AY1674" s="73"/>
      <c r="AZ1674" s="73"/>
      <c r="BA1674" s="73"/>
      <c r="BB1674" s="73"/>
      <c r="BC1674" s="73"/>
      <c r="BD1674" s="73"/>
      <c r="BE1674" s="73"/>
      <c r="BF1674" s="73"/>
      <c r="BG1674" s="73"/>
      <c r="BH1674" s="73"/>
      <c r="BI1674" s="73"/>
      <c r="BJ1674" s="71"/>
      <c r="BK1674" s="71"/>
      <c r="BL1674" s="71"/>
      <c r="BM1674" s="71"/>
      <c r="BN1674" s="71"/>
      <c r="BO1674" s="71"/>
      <c r="BP1674" s="71"/>
      <c r="BQ1674" s="71"/>
      <c r="BR1674" s="71"/>
      <c r="BS1674" s="71"/>
      <c r="BT1674" s="71"/>
      <c r="BU1674" s="71"/>
      <c r="BV1674" s="71"/>
      <c r="BW1674" s="74"/>
      <c r="BX1674" s="75"/>
      <c r="BY1674" s="75"/>
      <c r="BZ1674" s="75"/>
      <c r="CA1674" s="75"/>
      <c r="CB1674" s="75"/>
      <c r="CC1674" s="75"/>
      <c r="CD1674" s="75"/>
      <c r="CE1674" s="75"/>
      <c r="CF1674" s="75"/>
      <c r="CG1674" s="75"/>
      <c r="CH1674" s="75"/>
      <c r="CI1674" s="75"/>
      <c r="CJ1674" s="75"/>
      <c r="CK1674" s="75"/>
      <c r="CL1674" s="73"/>
      <c r="CM1674" s="73"/>
      <c r="CN1674" s="73"/>
      <c r="CO1674" s="73"/>
      <c r="CP1674" s="73"/>
      <c r="CQ1674" s="73"/>
      <c r="CR1674" s="73"/>
      <c r="CS1674" s="73"/>
      <c r="CT1674" s="73"/>
      <c r="CU1674" s="73"/>
      <c r="CV1674" s="73"/>
      <c r="CW1674" s="73"/>
      <c r="CX1674" s="73"/>
      <c r="DA1674" s="65"/>
      <c r="DB1674" s="81"/>
      <c r="DC1674" s="81"/>
      <c r="DD1674" s="81"/>
      <c r="DE1674" s="81"/>
      <c r="DF1674" s="81"/>
      <c r="DG1674" s="81"/>
      <c r="DH1674" s="81"/>
      <c r="DI1674" s="81"/>
      <c r="DJ1674" s="81"/>
      <c r="DK1674" s="81"/>
      <c r="DL1674" s="81"/>
      <c r="DM1674" s="81"/>
      <c r="DN1674" s="71"/>
      <c r="DO1674" s="71"/>
      <c r="DQ1674" s="72"/>
      <c r="DR1674" s="72"/>
      <c r="DS1674" s="72"/>
      <c r="DT1674" s="72"/>
      <c r="DU1674" s="72"/>
      <c r="DV1674" s="72"/>
      <c r="DW1674" s="72"/>
      <c r="DX1674" s="72"/>
      <c r="DY1674" s="72"/>
      <c r="DZ1674" s="72"/>
      <c r="EA1674" s="72"/>
      <c r="EB1674" s="72"/>
      <c r="EC1674" s="71"/>
      <c r="ED1674" s="71"/>
    </row>
    <row r="1675" spans="2:134">
      <c r="B1675" s="46"/>
      <c r="C1675" s="65"/>
      <c r="D1675" s="69"/>
      <c r="E1675" s="69"/>
      <c r="F1675" s="69"/>
      <c r="G1675" s="69"/>
      <c r="H1675" s="70"/>
      <c r="I1675" s="70"/>
      <c r="J1675" s="69"/>
      <c r="K1675" s="69"/>
      <c r="L1675" s="69"/>
      <c r="M1675" s="69"/>
      <c r="N1675" s="69"/>
      <c r="O1675" s="69"/>
      <c r="P1675" s="69"/>
      <c r="Q1675" s="69"/>
      <c r="R1675" s="69"/>
      <c r="S1675" s="69"/>
      <c r="T1675" s="69"/>
      <c r="U1675" s="69"/>
      <c r="V1675" s="69"/>
      <c r="W1675" s="70"/>
      <c r="X1675" s="70"/>
      <c r="Y1675" s="70"/>
      <c r="Z1675" s="71"/>
      <c r="AA1675" s="71"/>
      <c r="AB1675" s="71"/>
      <c r="AC1675" s="71"/>
      <c r="AD1675" s="71"/>
      <c r="AE1675" s="71"/>
      <c r="AF1675" s="71"/>
      <c r="AG1675" s="71"/>
      <c r="AH1675" s="71"/>
      <c r="AI1675" s="71"/>
      <c r="AJ1675" s="71"/>
      <c r="AK1675" s="71"/>
      <c r="AL1675" s="71"/>
      <c r="AM1675" s="71"/>
      <c r="AN1675" s="71"/>
      <c r="AO1675" s="71"/>
      <c r="AP1675" s="71"/>
      <c r="AQ1675" s="71"/>
      <c r="AR1675" s="71"/>
      <c r="AS1675" s="71"/>
      <c r="AT1675" s="71"/>
      <c r="AU1675" s="71"/>
      <c r="AV1675" s="71"/>
      <c r="AW1675" s="73"/>
      <c r="AX1675" s="73"/>
      <c r="AY1675" s="73"/>
      <c r="AZ1675" s="73"/>
      <c r="BA1675" s="73"/>
      <c r="BB1675" s="73"/>
      <c r="BC1675" s="73"/>
      <c r="BD1675" s="73"/>
      <c r="BE1675" s="73"/>
      <c r="BF1675" s="73"/>
      <c r="BG1675" s="73"/>
      <c r="BH1675" s="73"/>
      <c r="BI1675" s="73"/>
      <c r="BJ1675" s="71"/>
      <c r="BK1675" s="71"/>
      <c r="BL1675" s="71"/>
      <c r="BM1675" s="71"/>
      <c r="BN1675" s="71"/>
      <c r="BO1675" s="71"/>
      <c r="BP1675" s="71"/>
      <c r="BQ1675" s="71"/>
      <c r="BR1675" s="71"/>
      <c r="BS1675" s="71"/>
      <c r="BT1675" s="71"/>
      <c r="BU1675" s="71"/>
      <c r="BV1675" s="71"/>
      <c r="BW1675" s="74"/>
      <c r="BX1675" s="75"/>
      <c r="BY1675" s="75"/>
      <c r="BZ1675" s="75"/>
      <c r="CA1675" s="75"/>
      <c r="CB1675" s="75"/>
      <c r="CC1675" s="75"/>
      <c r="CD1675" s="75"/>
      <c r="CE1675" s="75"/>
      <c r="CF1675" s="75"/>
      <c r="CG1675" s="75"/>
      <c r="CH1675" s="75"/>
      <c r="CI1675" s="75"/>
      <c r="CJ1675" s="75"/>
      <c r="CK1675" s="75"/>
      <c r="CL1675" s="73"/>
      <c r="CM1675" s="73"/>
      <c r="CN1675" s="73"/>
      <c r="CO1675" s="73"/>
      <c r="CP1675" s="73"/>
      <c r="CQ1675" s="73"/>
      <c r="CR1675" s="73"/>
      <c r="CS1675" s="73"/>
      <c r="CT1675" s="73"/>
      <c r="CU1675" s="73"/>
      <c r="CV1675" s="73"/>
      <c r="CW1675" s="73"/>
      <c r="CX1675" s="73"/>
      <c r="DA1675" s="65"/>
      <c r="DB1675" s="81"/>
      <c r="DC1675" s="81"/>
      <c r="DD1675" s="81"/>
      <c r="DE1675" s="81"/>
      <c r="DF1675" s="81"/>
      <c r="DG1675" s="81"/>
      <c r="DH1675" s="81"/>
      <c r="DI1675" s="81"/>
      <c r="DJ1675" s="81"/>
      <c r="DK1675" s="81"/>
      <c r="DL1675" s="81"/>
      <c r="DM1675" s="81"/>
      <c r="DN1675" s="71"/>
      <c r="DO1675" s="71"/>
      <c r="DQ1675" s="72"/>
      <c r="DR1675" s="72"/>
      <c r="DS1675" s="72"/>
      <c r="DT1675" s="72"/>
      <c r="DU1675" s="72"/>
      <c r="DV1675" s="72"/>
      <c r="DW1675" s="72"/>
      <c r="DX1675" s="72"/>
      <c r="DY1675" s="72"/>
      <c r="DZ1675" s="72"/>
      <c r="EA1675" s="72"/>
      <c r="EB1675" s="71"/>
      <c r="EC1675" s="71"/>
      <c r="ED1675" s="71"/>
    </row>
    <row r="1676" spans="2:134">
      <c r="B1676" s="46"/>
      <c r="C1676" s="65"/>
      <c r="D1676" s="69"/>
      <c r="E1676" s="69"/>
      <c r="F1676" s="69"/>
      <c r="G1676" s="69"/>
      <c r="H1676" s="70"/>
      <c r="I1676" s="70"/>
      <c r="J1676" s="69"/>
      <c r="K1676" s="69"/>
      <c r="L1676" s="69"/>
      <c r="M1676" s="69"/>
      <c r="N1676" s="69"/>
      <c r="O1676" s="69"/>
      <c r="P1676" s="69"/>
      <c r="Q1676" s="69"/>
      <c r="R1676" s="69"/>
      <c r="S1676" s="69"/>
      <c r="T1676" s="69"/>
      <c r="U1676" s="69"/>
      <c r="V1676" s="69"/>
      <c r="W1676" s="70"/>
      <c r="X1676" s="70"/>
      <c r="Y1676" s="70"/>
      <c r="Z1676" s="71"/>
      <c r="AA1676" s="71"/>
      <c r="AB1676" s="71"/>
      <c r="AC1676" s="71"/>
      <c r="AD1676" s="71"/>
      <c r="AE1676" s="71"/>
      <c r="AF1676" s="71"/>
      <c r="AG1676" s="71"/>
      <c r="AH1676" s="71"/>
      <c r="AI1676" s="71"/>
      <c r="AJ1676" s="71"/>
      <c r="AK1676" s="71"/>
      <c r="AL1676" s="71"/>
      <c r="AM1676" s="71"/>
      <c r="AN1676" s="71"/>
      <c r="AO1676" s="71"/>
      <c r="AP1676" s="71"/>
      <c r="AQ1676" s="71"/>
      <c r="AR1676" s="71"/>
      <c r="AS1676" s="71"/>
      <c r="AT1676" s="71"/>
      <c r="AU1676" s="71"/>
      <c r="AV1676" s="71"/>
      <c r="AW1676" s="73"/>
      <c r="AX1676" s="73"/>
      <c r="AY1676" s="73"/>
      <c r="AZ1676" s="73"/>
      <c r="BA1676" s="73"/>
      <c r="BB1676" s="73"/>
      <c r="BC1676" s="73"/>
      <c r="BD1676" s="73"/>
      <c r="BE1676" s="73"/>
      <c r="BF1676" s="73"/>
      <c r="BG1676" s="73"/>
      <c r="BH1676" s="73"/>
      <c r="BI1676" s="73"/>
      <c r="BJ1676" s="71"/>
      <c r="BK1676" s="71"/>
      <c r="BL1676" s="71"/>
      <c r="BM1676" s="71"/>
      <c r="BN1676" s="71"/>
      <c r="BO1676" s="71"/>
      <c r="BP1676" s="71"/>
      <c r="BQ1676" s="71"/>
      <c r="BR1676" s="71"/>
      <c r="BS1676" s="71"/>
      <c r="BT1676" s="71"/>
      <c r="BU1676" s="71"/>
      <c r="BV1676" s="71"/>
      <c r="BW1676" s="74"/>
      <c r="BX1676" s="75"/>
      <c r="BY1676" s="75"/>
      <c r="BZ1676" s="75"/>
      <c r="CA1676" s="75"/>
      <c r="CB1676" s="75"/>
      <c r="CC1676" s="75"/>
      <c r="CD1676" s="75"/>
      <c r="CE1676" s="75"/>
      <c r="CF1676" s="75"/>
      <c r="CG1676" s="75"/>
      <c r="CH1676" s="75"/>
      <c r="CI1676" s="75"/>
      <c r="CJ1676" s="75"/>
      <c r="CK1676" s="75"/>
      <c r="CL1676" s="73"/>
      <c r="CM1676" s="73"/>
      <c r="CN1676" s="73"/>
      <c r="CO1676" s="73"/>
      <c r="CP1676" s="73"/>
      <c r="CQ1676" s="73"/>
      <c r="CR1676" s="73"/>
      <c r="CS1676" s="73"/>
      <c r="CT1676" s="73"/>
      <c r="CU1676" s="73"/>
      <c r="CV1676" s="73"/>
      <c r="CW1676" s="73"/>
      <c r="CX1676" s="73"/>
      <c r="DA1676" s="65"/>
      <c r="DB1676" s="81"/>
      <c r="DC1676" s="81"/>
      <c r="DD1676" s="81"/>
      <c r="DE1676" s="81"/>
      <c r="DF1676" s="81"/>
      <c r="DG1676" s="81"/>
      <c r="DH1676" s="81"/>
      <c r="DI1676" s="81"/>
      <c r="DJ1676" s="81"/>
      <c r="DK1676" s="81"/>
      <c r="DL1676" s="81"/>
      <c r="DM1676" s="81"/>
      <c r="DN1676" s="71"/>
      <c r="DO1676" s="71"/>
      <c r="DQ1676" s="72"/>
      <c r="DR1676" s="72"/>
      <c r="DS1676" s="72"/>
      <c r="DT1676" s="72"/>
      <c r="DU1676" s="72"/>
      <c r="DV1676" s="72"/>
      <c r="DW1676" s="72"/>
      <c r="DX1676" s="72"/>
      <c r="DY1676" s="72"/>
      <c r="DZ1676" s="72"/>
      <c r="EA1676" s="72"/>
      <c r="EB1676" s="72"/>
      <c r="EC1676" s="71"/>
      <c r="ED1676" s="71"/>
    </row>
    <row r="1677" spans="2:134">
      <c r="B1677" s="46"/>
      <c r="C1677" s="65"/>
      <c r="D1677" s="69"/>
      <c r="E1677" s="69"/>
      <c r="F1677" s="69"/>
      <c r="G1677" s="69"/>
      <c r="H1677" s="70"/>
      <c r="I1677" s="70"/>
      <c r="J1677" s="69"/>
      <c r="K1677" s="69"/>
      <c r="L1677" s="69"/>
      <c r="M1677" s="69"/>
      <c r="N1677" s="69"/>
      <c r="O1677" s="69"/>
      <c r="P1677" s="69"/>
      <c r="Q1677" s="69"/>
      <c r="R1677" s="69"/>
      <c r="S1677" s="69"/>
      <c r="T1677" s="69"/>
      <c r="U1677" s="69"/>
      <c r="V1677" s="69"/>
      <c r="W1677" s="70"/>
      <c r="X1677" s="70"/>
      <c r="Y1677" s="70"/>
      <c r="Z1677" s="71"/>
      <c r="AA1677" s="71"/>
      <c r="AB1677" s="71"/>
      <c r="AC1677" s="71"/>
      <c r="AD1677" s="71"/>
      <c r="AE1677" s="71"/>
      <c r="AF1677" s="71"/>
      <c r="AG1677" s="71"/>
      <c r="AH1677" s="71"/>
      <c r="AI1677" s="71"/>
      <c r="AJ1677" s="71"/>
      <c r="AK1677" s="71"/>
      <c r="AL1677" s="71"/>
      <c r="AM1677" s="71"/>
      <c r="AN1677" s="71"/>
      <c r="AO1677" s="71"/>
      <c r="AP1677" s="71"/>
      <c r="AQ1677" s="71"/>
      <c r="AR1677" s="71"/>
      <c r="AS1677" s="71"/>
      <c r="AT1677" s="71"/>
      <c r="AU1677" s="71"/>
      <c r="AV1677" s="71"/>
      <c r="AW1677" s="73"/>
      <c r="AX1677" s="73"/>
      <c r="AY1677" s="73"/>
      <c r="AZ1677" s="73"/>
      <c r="BA1677" s="73"/>
      <c r="BB1677" s="73"/>
      <c r="BC1677" s="73"/>
      <c r="BD1677" s="73"/>
      <c r="BE1677" s="73"/>
      <c r="BF1677" s="73"/>
      <c r="BG1677" s="73"/>
      <c r="BH1677" s="73"/>
      <c r="BI1677" s="73"/>
      <c r="BJ1677" s="71"/>
      <c r="BK1677" s="71"/>
      <c r="BL1677" s="71"/>
      <c r="BM1677" s="71"/>
      <c r="BN1677" s="71"/>
      <c r="BO1677" s="71"/>
      <c r="BP1677" s="71"/>
      <c r="BQ1677" s="71"/>
      <c r="BR1677" s="71"/>
      <c r="BS1677" s="71"/>
      <c r="BT1677" s="71"/>
      <c r="BU1677" s="71"/>
      <c r="BV1677" s="71"/>
      <c r="BW1677" s="74"/>
      <c r="BX1677" s="75"/>
      <c r="BY1677" s="75"/>
      <c r="BZ1677" s="75"/>
      <c r="CA1677" s="75"/>
      <c r="CB1677" s="75"/>
      <c r="CC1677" s="75"/>
      <c r="CD1677" s="75"/>
      <c r="CE1677" s="75"/>
      <c r="CF1677" s="75"/>
      <c r="CG1677" s="75"/>
      <c r="CH1677" s="75"/>
      <c r="CI1677" s="75"/>
      <c r="CJ1677" s="75"/>
      <c r="CK1677" s="75"/>
      <c r="CL1677" s="73"/>
      <c r="CM1677" s="73"/>
      <c r="CN1677" s="73"/>
      <c r="CO1677" s="73"/>
      <c r="CP1677" s="73"/>
      <c r="CQ1677" s="73"/>
      <c r="CR1677" s="73"/>
      <c r="CS1677" s="73"/>
      <c r="CT1677" s="73"/>
      <c r="CU1677" s="73"/>
      <c r="CV1677" s="73"/>
      <c r="CW1677" s="73"/>
      <c r="CX1677" s="73"/>
      <c r="DA1677" s="65"/>
      <c r="DB1677" s="81"/>
      <c r="DC1677" s="81"/>
      <c r="DD1677" s="81"/>
      <c r="DE1677" s="81"/>
      <c r="DF1677" s="81"/>
      <c r="DG1677" s="81"/>
      <c r="DH1677" s="81"/>
      <c r="DI1677" s="81"/>
      <c r="DJ1677" s="81"/>
      <c r="DK1677" s="81"/>
      <c r="DL1677" s="81"/>
      <c r="DM1677" s="81"/>
      <c r="DN1677" s="71"/>
      <c r="DO1677" s="71"/>
      <c r="DQ1677" s="72"/>
      <c r="DR1677" s="72"/>
      <c r="DS1677" s="72"/>
      <c r="DT1677" s="72"/>
      <c r="DU1677" s="72"/>
      <c r="DV1677" s="72"/>
      <c r="DW1677" s="72"/>
      <c r="DX1677" s="72"/>
      <c r="DY1677" s="72"/>
      <c r="DZ1677" s="72"/>
      <c r="EA1677" s="72"/>
      <c r="EB1677" s="72"/>
      <c r="EC1677" s="71"/>
      <c r="ED1677" s="71"/>
    </row>
    <row r="1678" spans="2:134">
      <c r="B1678" s="46"/>
      <c r="C1678" s="65"/>
      <c r="D1678" s="69"/>
      <c r="E1678" s="69"/>
      <c r="F1678" s="69"/>
      <c r="G1678" s="69"/>
      <c r="H1678" s="70"/>
      <c r="I1678" s="70"/>
      <c r="J1678" s="69"/>
      <c r="K1678" s="69"/>
      <c r="L1678" s="69"/>
      <c r="M1678" s="69"/>
      <c r="N1678" s="69"/>
      <c r="O1678" s="69"/>
      <c r="P1678" s="69"/>
      <c r="Q1678" s="69"/>
      <c r="R1678" s="69"/>
      <c r="S1678" s="69"/>
      <c r="T1678" s="69"/>
      <c r="U1678" s="69"/>
      <c r="V1678" s="69"/>
      <c r="W1678" s="70"/>
      <c r="X1678" s="70"/>
      <c r="Y1678" s="70"/>
      <c r="Z1678" s="71"/>
      <c r="AA1678" s="71"/>
      <c r="AB1678" s="71"/>
      <c r="AC1678" s="71"/>
      <c r="AD1678" s="71"/>
      <c r="AE1678" s="71"/>
      <c r="AF1678" s="71"/>
      <c r="AG1678" s="71"/>
      <c r="AH1678" s="71"/>
      <c r="AI1678" s="71"/>
      <c r="AJ1678" s="71"/>
      <c r="AK1678" s="71"/>
      <c r="AL1678" s="71"/>
      <c r="AM1678" s="71"/>
      <c r="AN1678" s="71"/>
      <c r="AO1678" s="71"/>
      <c r="AP1678" s="71"/>
      <c r="AQ1678" s="71"/>
      <c r="AR1678" s="71"/>
      <c r="AS1678" s="71"/>
      <c r="AT1678" s="71"/>
      <c r="AU1678" s="71"/>
      <c r="AV1678" s="71"/>
      <c r="AW1678" s="73"/>
      <c r="AX1678" s="73"/>
      <c r="AY1678" s="73"/>
      <c r="AZ1678" s="73"/>
      <c r="BA1678" s="73"/>
      <c r="BB1678" s="73"/>
      <c r="BC1678" s="73"/>
      <c r="BD1678" s="73"/>
      <c r="BE1678" s="73"/>
      <c r="BF1678" s="73"/>
      <c r="BG1678" s="73"/>
      <c r="BH1678" s="73"/>
      <c r="BI1678" s="73"/>
      <c r="BJ1678" s="71"/>
      <c r="BK1678" s="71"/>
      <c r="BL1678" s="71"/>
      <c r="BM1678" s="71"/>
      <c r="BN1678" s="71"/>
      <c r="BO1678" s="71"/>
      <c r="BP1678" s="71"/>
      <c r="BQ1678" s="71"/>
      <c r="BR1678" s="71"/>
      <c r="BS1678" s="71"/>
      <c r="BT1678" s="71"/>
      <c r="BU1678" s="71"/>
      <c r="BV1678" s="71"/>
      <c r="BW1678" s="74"/>
      <c r="BX1678" s="75"/>
      <c r="BY1678" s="75"/>
      <c r="BZ1678" s="75"/>
      <c r="CA1678" s="75"/>
      <c r="CB1678" s="75"/>
      <c r="CC1678" s="75"/>
      <c r="CD1678" s="75"/>
      <c r="CE1678" s="75"/>
      <c r="CF1678" s="75"/>
      <c r="CG1678" s="75"/>
      <c r="CH1678" s="75"/>
      <c r="CI1678" s="75"/>
      <c r="CJ1678" s="75"/>
      <c r="CK1678" s="75"/>
      <c r="CL1678" s="73"/>
      <c r="CM1678" s="73"/>
      <c r="CN1678" s="73"/>
      <c r="CO1678" s="73"/>
      <c r="CP1678" s="73"/>
      <c r="CQ1678" s="73"/>
      <c r="CR1678" s="73"/>
      <c r="CS1678" s="73"/>
      <c r="CT1678" s="73"/>
      <c r="CU1678" s="73"/>
      <c r="CV1678" s="73"/>
      <c r="CW1678" s="73"/>
      <c r="CX1678" s="73"/>
      <c r="DA1678" s="65"/>
      <c r="DB1678" s="81"/>
      <c r="DC1678" s="81"/>
      <c r="DD1678" s="81"/>
      <c r="DE1678" s="81"/>
      <c r="DF1678" s="81"/>
      <c r="DG1678" s="81"/>
      <c r="DH1678" s="81"/>
      <c r="DI1678" s="81"/>
      <c r="DJ1678" s="81"/>
      <c r="DK1678" s="81"/>
      <c r="DL1678" s="81"/>
      <c r="DM1678" s="81"/>
      <c r="DN1678" s="71"/>
      <c r="DO1678" s="71"/>
      <c r="DQ1678" s="72"/>
      <c r="DR1678" s="72"/>
      <c r="DS1678" s="72"/>
      <c r="DT1678" s="72"/>
      <c r="DU1678" s="72"/>
      <c r="DV1678" s="72"/>
      <c r="DW1678" s="72"/>
      <c r="DX1678" s="72"/>
      <c r="DY1678" s="72"/>
      <c r="DZ1678" s="72"/>
      <c r="EA1678" s="72"/>
      <c r="EB1678" s="72"/>
      <c r="EC1678" s="71"/>
      <c r="ED1678" s="71"/>
    </row>
    <row r="1679" spans="2:134">
      <c r="B1679" s="46"/>
      <c r="C1679" s="65"/>
      <c r="D1679" s="69"/>
      <c r="E1679" s="69"/>
      <c r="F1679" s="69"/>
      <c r="G1679" s="69"/>
      <c r="H1679" s="70"/>
      <c r="I1679" s="70"/>
      <c r="J1679" s="69"/>
      <c r="K1679" s="69"/>
      <c r="L1679" s="69"/>
      <c r="M1679" s="69"/>
      <c r="N1679" s="69"/>
      <c r="O1679" s="69"/>
      <c r="P1679" s="69"/>
      <c r="Q1679" s="69"/>
      <c r="R1679" s="69"/>
      <c r="S1679" s="69"/>
      <c r="T1679" s="69"/>
      <c r="U1679" s="69"/>
      <c r="V1679" s="69"/>
      <c r="W1679" s="70"/>
      <c r="X1679" s="70"/>
      <c r="Y1679" s="70"/>
      <c r="Z1679" s="71"/>
      <c r="AA1679" s="71"/>
      <c r="AB1679" s="71"/>
      <c r="AC1679" s="71"/>
      <c r="AD1679" s="71"/>
      <c r="AE1679" s="71"/>
      <c r="AF1679" s="71"/>
      <c r="AG1679" s="71"/>
      <c r="AH1679" s="71"/>
      <c r="AI1679" s="71"/>
      <c r="AJ1679" s="71"/>
      <c r="AK1679" s="71"/>
      <c r="AL1679" s="71"/>
      <c r="AM1679" s="71"/>
      <c r="AN1679" s="71"/>
      <c r="AO1679" s="71"/>
      <c r="AP1679" s="71"/>
      <c r="AQ1679" s="71"/>
      <c r="AR1679" s="71"/>
      <c r="AS1679" s="71"/>
      <c r="AT1679" s="71"/>
      <c r="AU1679" s="71"/>
      <c r="AV1679" s="71"/>
      <c r="AW1679" s="73"/>
      <c r="AX1679" s="73"/>
      <c r="AY1679" s="73"/>
      <c r="AZ1679" s="73"/>
      <c r="BA1679" s="73"/>
      <c r="BB1679" s="73"/>
      <c r="BC1679" s="73"/>
      <c r="BD1679" s="73"/>
      <c r="BE1679" s="73"/>
      <c r="BF1679" s="73"/>
      <c r="BG1679" s="73"/>
      <c r="BH1679" s="73"/>
      <c r="BI1679" s="73"/>
      <c r="BJ1679" s="71"/>
      <c r="BK1679" s="71"/>
      <c r="BL1679" s="71"/>
      <c r="BM1679" s="71"/>
      <c r="BN1679" s="71"/>
      <c r="BO1679" s="71"/>
      <c r="BP1679" s="71"/>
      <c r="BQ1679" s="71"/>
      <c r="BR1679" s="71"/>
      <c r="BS1679" s="71"/>
      <c r="BT1679" s="71"/>
      <c r="BU1679" s="71"/>
      <c r="BV1679" s="71"/>
      <c r="BW1679" s="74"/>
      <c r="BX1679" s="75"/>
      <c r="BY1679" s="75"/>
      <c r="BZ1679" s="75"/>
      <c r="CA1679" s="75"/>
      <c r="CB1679" s="75"/>
      <c r="CC1679" s="75"/>
      <c r="CD1679" s="75"/>
      <c r="CE1679" s="75"/>
      <c r="CF1679" s="75"/>
      <c r="CG1679" s="75"/>
      <c r="CH1679" s="75"/>
      <c r="CI1679" s="75"/>
      <c r="CJ1679" s="75"/>
      <c r="CK1679" s="75"/>
      <c r="CL1679" s="73"/>
      <c r="CM1679" s="73"/>
      <c r="CN1679" s="73"/>
      <c r="CO1679" s="73"/>
      <c r="CP1679" s="73"/>
      <c r="CQ1679" s="73"/>
      <c r="CR1679" s="73"/>
      <c r="CS1679" s="73"/>
      <c r="CT1679" s="73"/>
      <c r="CU1679" s="73"/>
      <c r="CV1679" s="73"/>
      <c r="CW1679" s="73"/>
      <c r="CX1679" s="73"/>
      <c r="DA1679" s="65"/>
      <c r="DB1679" s="81"/>
      <c r="DC1679" s="81"/>
      <c r="DD1679" s="81"/>
      <c r="DE1679" s="81"/>
      <c r="DF1679" s="81"/>
      <c r="DG1679" s="81"/>
      <c r="DH1679" s="81"/>
      <c r="DI1679" s="81"/>
      <c r="DJ1679" s="81"/>
      <c r="DK1679" s="81"/>
      <c r="DL1679" s="81"/>
      <c r="DM1679" s="81"/>
      <c r="DN1679" s="71"/>
      <c r="DO1679" s="71"/>
      <c r="DQ1679" s="72"/>
      <c r="DR1679" s="72"/>
      <c r="DS1679" s="72"/>
      <c r="DT1679" s="72"/>
      <c r="DU1679" s="72"/>
      <c r="DV1679" s="72"/>
      <c r="DW1679" s="72"/>
      <c r="DX1679" s="72"/>
      <c r="DY1679" s="72"/>
      <c r="DZ1679" s="72"/>
      <c r="EA1679" s="72"/>
      <c r="EB1679" s="72"/>
      <c r="EC1679" s="71"/>
      <c r="ED1679" s="71"/>
    </row>
    <row r="1680" spans="2:134">
      <c r="B1680" s="46"/>
      <c r="C1680" s="65"/>
      <c r="D1680" s="69"/>
      <c r="E1680" s="69"/>
      <c r="F1680" s="69"/>
      <c r="G1680" s="69"/>
      <c r="H1680" s="70"/>
      <c r="I1680" s="70"/>
      <c r="J1680" s="69"/>
      <c r="K1680" s="69"/>
      <c r="L1680" s="69"/>
      <c r="M1680" s="69"/>
      <c r="N1680" s="69"/>
      <c r="O1680" s="69"/>
      <c r="P1680" s="69"/>
      <c r="Q1680" s="69"/>
      <c r="R1680" s="69"/>
      <c r="S1680" s="69"/>
      <c r="T1680" s="69"/>
      <c r="U1680" s="69"/>
      <c r="V1680" s="69"/>
      <c r="W1680" s="70"/>
      <c r="X1680" s="70"/>
      <c r="Y1680" s="70"/>
      <c r="Z1680" s="71"/>
      <c r="AA1680" s="71"/>
      <c r="AB1680" s="71"/>
      <c r="AC1680" s="71"/>
      <c r="AD1680" s="71"/>
      <c r="AE1680" s="71"/>
      <c r="AF1680" s="71"/>
      <c r="AG1680" s="71"/>
      <c r="AH1680" s="71"/>
      <c r="AI1680" s="71"/>
      <c r="AJ1680" s="71"/>
      <c r="AK1680" s="71"/>
      <c r="AL1680" s="71"/>
      <c r="AM1680" s="71"/>
      <c r="AN1680" s="71"/>
      <c r="AO1680" s="71"/>
      <c r="AP1680" s="71"/>
      <c r="AQ1680" s="71"/>
      <c r="AR1680" s="71"/>
      <c r="AS1680" s="71"/>
      <c r="AT1680" s="71"/>
      <c r="AU1680" s="71"/>
      <c r="AV1680" s="71"/>
      <c r="AW1680" s="73"/>
      <c r="AX1680" s="73"/>
      <c r="AY1680" s="73"/>
      <c r="AZ1680" s="73"/>
      <c r="BA1680" s="73"/>
      <c r="BB1680" s="73"/>
      <c r="BC1680" s="73"/>
      <c r="BD1680" s="73"/>
      <c r="BE1680" s="73"/>
      <c r="BF1680" s="73"/>
      <c r="BG1680" s="73"/>
      <c r="BH1680" s="73"/>
      <c r="BI1680" s="73"/>
      <c r="BJ1680" s="71"/>
      <c r="BK1680" s="71"/>
      <c r="BL1680" s="71"/>
      <c r="BM1680" s="71"/>
      <c r="BN1680" s="71"/>
      <c r="BO1680" s="71"/>
      <c r="BP1680" s="71"/>
      <c r="BQ1680" s="71"/>
      <c r="BR1680" s="71"/>
      <c r="BS1680" s="71"/>
      <c r="BT1680" s="71"/>
      <c r="BU1680" s="71"/>
      <c r="BV1680" s="71"/>
      <c r="BW1680" s="74"/>
      <c r="BX1680" s="75"/>
      <c r="BY1680" s="75"/>
      <c r="BZ1680" s="75"/>
      <c r="CA1680" s="75"/>
      <c r="CB1680" s="75"/>
      <c r="CC1680" s="75"/>
      <c r="CD1680" s="75"/>
      <c r="CE1680" s="75"/>
      <c r="CF1680" s="75"/>
      <c r="CG1680" s="75"/>
      <c r="CH1680" s="75"/>
      <c r="CI1680" s="75"/>
      <c r="CJ1680" s="75"/>
      <c r="CK1680" s="75"/>
      <c r="CL1680" s="73"/>
      <c r="CM1680" s="73"/>
      <c r="CN1680" s="73"/>
      <c r="CO1680" s="73"/>
      <c r="CP1680" s="73"/>
      <c r="CQ1680" s="73"/>
      <c r="CR1680" s="73"/>
      <c r="CS1680" s="73"/>
      <c r="CT1680" s="73"/>
      <c r="CU1680" s="73"/>
      <c r="CV1680" s="73"/>
      <c r="CW1680" s="73"/>
      <c r="CX1680" s="73"/>
      <c r="DA1680" s="65"/>
      <c r="DB1680" s="81"/>
      <c r="DC1680" s="81"/>
      <c r="DD1680" s="81"/>
      <c r="DE1680" s="81"/>
      <c r="DF1680" s="81"/>
      <c r="DG1680" s="81"/>
      <c r="DH1680" s="81"/>
      <c r="DI1680" s="81"/>
      <c r="DJ1680" s="81"/>
      <c r="DK1680" s="81"/>
      <c r="DL1680" s="81"/>
      <c r="DM1680" s="81"/>
      <c r="DN1680" s="71"/>
      <c r="DO1680" s="71"/>
      <c r="DQ1680" s="72"/>
      <c r="DR1680" s="72"/>
      <c r="DS1680" s="72"/>
      <c r="DT1680" s="72"/>
      <c r="DU1680" s="72"/>
      <c r="DV1680" s="72"/>
      <c r="DW1680" s="72"/>
      <c r="DX1680" s="72"/>
      <c r="DY1680" s="72"/>
      <c r="DZ1680" s="72"/>
      <c r="EA1680" s="72"/>
      <c r="EB1680" s="72"/>
      <c r="EC1680" s="71"/>
      <c r="ED1680" s="71"/>
    </row>
    <row r="1681" spans="2:134">
      <c r="B1681" s="46"/>
      <c r="C1681" s="65"/>
      <c r="D1681" s="69"/>
      <c r="E1681" s="69"/>
      <c r="F1681" s="69"/>
      <c r="G1681" s="69"/>
      <c r="H1681" s="70"/>
      <c r="I1681" s="70"/>
      <c r="J1681" s="69"/>
      <c r="K1681" s="69"/>
      <c r="L1681" s="69"/>
      <c r="M1681" s="69"/>
      <c r="N1681" s="69"/>
      <c r="O1681" s="69"/>
      <c r="P1681" s="69"/>
      <c r="Q1681" s="69"/>
      <c r="R1681" s="69"/>
      <c r="S1681" s="69"/>
      <c r="T1681" s="69"/>
      <c r="U1681" s="69"/>
      <c r="V1681" s="69"/>
      <c r="W1681" s="70"/>
      <c r="X1681" s="70"/>
      <c r="Y1681" s="70"/>
      <c r="Z1681" s="71"/>
      <c r="AA1681" s="71"/>
      <c r="AB1681" s="71"/>
      <c r="AC1681" s="71"/>
      <c r="AD1681" s="71"/>
      <c r="AE1681" s="71"/>
      <c r="AF1681" s="71"/>
      <c r="AG1681" s="71"/>
      <c r="AH1681" s="71"/>
      <c r="AI1681" s="71"/>
      <c r="AJ1681" s="71"/>
      <c r="AK1681" s="71"/>
      <c r="AL1681" s="71"/>
      <c r="AM1681" s="71"/>
      <c r="AN1681" s="71"/>
      <c r="AO1681" s="71"/>
      <c r="AP1681" s="71"/>
      <c r="AQ1681" s="71"/>
      <c r="AR1681" s="71"/>
      <c r="AS1681" s="71"/>
      <c r="AT1681" s="71"/>
      <c r="AU1681" s="71"/>
      <c r="AV1681" s="71"/>
      <c r="AW1681" s="73"/>
      <c r="AX1681" s="73"/>
      <c r="AY1681" s="73"/>
      <c r="AZ1681" s="73"/>
      <c r="BA1681" s="73"/>
      <c r="BB1681" s="73"/>
      <c r="BC1681" s="73"/>
      <c r="BD1681" s="73"/>
      <c r="BE1681" s="73"/>
      <c r="BF1681" s="73"/>
      <c r="BG1681" s="73"/>
      <c r="BH1681" s="73"/>
      <c r="BI1681" s="73"/>
      <c r="BJ1681" s="71"/>
      <c r="BK1681" s="71"/>
      <c r="BL1681" s="71"/>
      <c r="BM1681" s="71"/>
      <c r="BN1681" s="71"/>
      <c r="BO1681" s="71"/>
      <c r="BP1681" s="71"/>
      <c r="BQ1681" s="71"/>
      <c r="BR1681" s="71"/>
      <c r="BS1681" s="71"/>
      <c r="BT1681" s="71"/>
      <c r="BU1681" s="71"/>
      <c r="BV1681" s="71"/>
      <c r="BW1681" s="74"/>
      <c r="BX1681" s="75"/>
      <c r="BY1681" s="75"/>
      <c r="BZ1681" s="75"/>
      <c r="CA1681" s="75"/>
      <c r="CB1681" s="75"/>
      <c r="CC1681" s="75"/>
      <c r="CD1681" s="75"/>
      <c r="CE1681" s="75"/>
      <c r="CF1681" s="75"/>
      <c r="CG1681" s="75"/>
      <c r="CH1681" s="75"/>
      <c r="CI1681" s="75"/>
      <c r="CJ1681" s="75"/>
      <c r="CK1681" s="75"/>
      <c r="CL1681" s="73"/>
      <c r="CM1681" s="73"/>
      <c r="CN1681" s="73"/>
      <c r="CO1681" s="73"/>
      <c r="CP1681" s="73"/>
      <c r="CQ1681" s="73"/>
      <c r="CR1681" s="73"/>
      <c r="CS1681" s="73"/>
      <c r="CT1681" s="73"/>
      <c r="CU1681" s="73"/>
      <c r="CV1681" s="73"/>
      <c r="CW1681" s="73"/>
      <c r="CX1681" s="73"/>
      <c r="DA1681" s="65"/>
      <c r="DB1681" s="81"/>
      <c r="DC1681" s="81"/>
      <c r="DD1681" s="81"/>
      <c r="DE1681" s="81"/>
      <c r="DF1681" s="81"/>
      <c r="DG1681" s="81"/>
      <c r="DH1681" s="81"/>
      <c r="DI1681" s="81"/>
      <c r="DJ1681" s="81"/>
      <c r="DK1681" s="81"/>
      <c r="DL1681" s="81"/>
      <c r="DM1681" s="81"/>
      <c r="DN1681" s="71"/>
      <c r="DO1681" s="71"/>
      <c r="DQ1681" s="72"/>
      <c r="DR1681" s="72"/>
      <c r="DS1681" s="72"/>
      <c r="DT1681" s="72"/>
      <c r="DU1681" s="72"/>
      <c r="DV1681" s="72"/>
      <c r="DW1681" s="72"/>
      <c r="DX1681" s="72"/>
      <c r="DY1681" s="72"/>
      <c r="DZ1681" s="72"/>
      <c r="EA1681" s="72"/>
      <c r="EB1681" s="72"/>
      <c r="EC1681" s="71"/>
      <c r="ED1681" s="71"/>
    </row>
    <row r="1682" spans="2:134">
      <c r="B1682" s="46"/>
      <c r="C1682" s="65"/>
      <c r="D1682" s="69"/>
      <c r="E1682" s="69"/>
      <c r="F1682" s="69"/>
      <c r="G1682" s="69"/>
      <c r="H1682" s="70"/>
      <c r="I1682" s="70"/>
      <c r="J1682" s="69"/>
      <c r="K1682" s="69"/>
      <c r="L1682" s="69"/>
      <c r="M1682" s="69"/>
      <c r="N1682" s="69"/>
      <c r="O1682" s="69"/>
      <c r="P1682" s="69"/>
      <c r="Q1682" s="69"/>
      <c r="R1682" s="69"/>
      <c r="S1682" s="69"/>
      <c r="T1682" s="69"/>
      <c r="U1682" s="69"/>
      <c r="V1682" s="69"/>
      <c r="W1682" s="70"/>
      <c r="X1682" s="70"/>
      <c r="Y1682" s="70"/>
      <c r="Z1682" s="71"/>
      <c r="AA1682" s="71"/>
      <c r="AB1682" s="71"/>
      <c r="AC1682" s="71"/>
      <c r="AD1682" s="71"/>
      <c r="AE1682" s="71"/>
      <c r="AF1682" s="71"/>
      <c r="AG1682" s="71"/>
      <c r="AH1682" s="71"/>
      <c r="AI1682" s="71"/>
      <c r="AJ1682" s="71"/>
      <c r="AK1682" s="71"/>
      <c r="AL1682" s="71"/>
      <c r="AM1682" s="71"/>
      <c r="AN1682" s="71"/>
      <c r="AO1682" s="71"/>
      <c r="AP1682" s="71"/>
      <c r="AQ1682" s="71"/>
      <c r="AR1682" s="71"/>
      <c r="AS1682" s="71"/>
      <c r="AT1682" s="71"/>
      <c r="AU1682" s="71"/>
      <c r="AV1682" s="71"/>
      <c r="AW1682" s="73"/>
      <c r="AX1682" s="73"/>
      <c r="AY1682" s="73"/>
      <c r="AZ1682" s="73"/>
      <c r="BA1682" s="73"/>
      <c r="BB1682" s="73"/>
      <c r="BC1682" s="73"/>
      <c r="BD1682" s="73"/>
      <c r="BE1682" s="73"/>
      <c r="BF1682" s="73"/>
      <c r="BG1682" s="73"/>
      <c r="BH1682" s="73"/>
      <c r="BI1682" s="73"/>
      <c r="BJ1682" s="71"/>
      <c r="BK1682" s="71"/>
      <c r="BL1682" s="71"/>
      <c r="BM1682" s="71"/>
      <c r="BN1682" s="71"/>
      <c r="BO1682" s="71"/>
      <c r="BP1682" s="71"/>
      <c r="BQ1682" s="71"/>
      <c r="BR1682" s="71"/>
      <c r="BS1682" s="71"/>
      <c r="BT1682" s="71"/>
      <c r="BU1682" s="71"/>
      <c r="BV1682" s="71"/>
      <c r="BW1682" s="74"/>
      <c r="BX1682" s="75"/>
      <c r="BY1682" s="75"/>
      <c r="BZ1682" s="75"/>
      <c r="CA1682" s="75"/>
      <c r="CB1682" s="75"/>
      <c r="CC1682" s="75"/>
      <c r="CD1682" s="75"/>
      <c r="CE1682" s="75"/>
      <c r="CF1682" s="75"/>
      <c r="CG1682" s="75"/>
      <c r="CH1682" s="75"/>
      <c r="CI1682" s="75"/>
      <c r="CJ1682" s="75"/>
      <c r="CK1682" s="75"/>
      <c r="CL1682" s="73"/>
      <c r="CM1682" s="73"/>
      <c r="CN1682" s="73"/>
      <c r="CO1682" s="73"/>
      <c r="CP1682" s="73"/>
      <c r="CQ1682" s="73"/>
      <c r="CR1682" s="73"/>
      <c r="CS1682" s="73"/>
      <c r="CT1682" s="73"/>
      <c r="CU1682" s="73"/>
      <c r="CV1682" s="73"/>
      <c r="CW1682" s="73"/>
      <c r="CX1682" s="73"/>
      <c r="DA1682" s="65"/>
      <c r="DB1682" s="81"/>
      <c r="DC1682" s="81"/>
      <c r="DD1682" s="81"/>
      <c r="DE1682" s="81"/>
      <c r="DF1682" s="81"/>
      <c r="DG1682" s="81"/>
      <c r="DH1682" s="81"/>
      <c r="DI1682" s="81"/>
      <c r="DJ1682" s="81"/>
      <c r="DK1682" s="81"/>
      <c r="DL1682" s="81"/>
      <c r="DM1682" s="81"/>
      <c r="DN1682" s="71"/>
      <c r="DO1682" s="71"/>
      <c r="DQ1682" s="72"/>
      <c r="DR1682" s="72"/>
      <c r="DS1682" s="72"/>
      <c r="DT1682" s="72"/>
      <c r="DU1682" s="72"/>
      <c r="DV1682" s="72"/>
      <c r="DW1682" s="72"/>
      <c r="DX1682" s="72"/>
      <c r="DY1682" s="72"/>
      <c r="DZ1682" s="72"/>
      <c r="EA1682" s="72"/>
      <c r="EB1682" s="72"/>
      <c r="EC1682" s="71"/>
      <c r="ED1682" s="71"/>
    </row>
    <row r="1683" spans="2:134">
      <c r="B1683" s="46"/>
      <c r="C1683" s="65"/>
      <c r="D1683" s="69"/>
      <c r="E1683" s="69"/>
      <c r="F1683" s="69"/>
      <c r="G1683" s="69"/>
      <c r="H1683" s="70"/>
      <c r="I1683" s="70"/>
      <c r="J1683" s="69"/>
      <c r="K1683" s="69"/>
      <c r="L1683" s="69"/>
      <c r="M1683" s="69"/>
      <c r="N1683" s="69"/>
      <c r="O1683" s="69"/>
      <c r="P1683" s="69"/>
      <c r="Q1683" s="69"/>
      <c r="R1683" s="69"/>
      <c r="S1683" s="69"/>
      <c r="T1683" s="69"/>
      <c r="U1683" s="69"/>
      <c r="V1683" s="69"/>
      <c r="W1683" s="70"/>
      <c r="X1683" s="70"/>
      <c r="Y1683" s="70"/>
      <c r="Z1683" s="71"/>
      <c r="AA1683" s="71"/>
      <c r="AB1683" s="71"/>
      <c r="AC1683" s="71"/>
      <c r="AD1683" s="71"/>
      <c r="AE1683" s="71"/>
      <c r="AF1683" s="71"/>
      <c r="AG1683" s="71"/>
      <c r="AH1683" s="71"/>
      <c r="AI1683" s="71"/>
      <c r="AJ1683" s="71"/>
      <c r="AK1683" s="71"/>
      <c r="AL1683" s="71"/>
      <c r="AM1683" s="71"/>
      <c r="AN1683" s="71"/>
      <c r="AO1683" s="71"/>
      <c r="AP1683" s="71"/>
      <c r="AQ1683" s="71"/>
      <c r="AR1683" s="71"/>
      <c r="AS1683" s="71"/>
      <c r="AT1683" s="71"/>
      <c r="AU1683" s="71"/>
      <c r="AV1683" s="71"/>
      <c r="AW1683" s="73"/>
      <c r="AX1683" s="73"/>
      <c r="AY1683" s="73"/>
      <c r="AZ1683" s="73"/>
      <c r="BA1683" s="73"/>
      <c r="BB1683" s="73"/>
      <c r="BC1683" s="73"/>
      <c r="BD1683" s="73"/>
      <c r="BE1683" s="73"/>
      <c r="BF1683" s="73"/>
      <c r="BG1683" s="73"/>
      <c r="BH1683" s="73"/>
      <c r="BI1683" s="73"/>
      <c r="BJ1683" s="71"/>
      <c r="BK1683" s="71"/>
      <c r="BL1683" s="71"/>
      <c r="BM1683" s="71"/>
      <c r="BN1683" s="71"/>
      <c r="BO1683" s="71"/>
      <c r="BP1683" s="71"/>
      <c r="BQ1683" s="71"/>
      <c r="BR1683" s="71"/>
      <c r="BS1683" s="71"/>
      <c r="BT1683" s="71"/>
      <c r="BU1683" s="71"/>
      <c r="BV1683" s="71"/>
      <c r="BW1683" s="74"/>
      <c r="BX1683" s="75"/>
      <c r="BY1683" s="75"/>
      <c r="BZ1683" s="75"/>
      <c r="CA1683" s="75"/>
      <c r="CB1683" s="75"/>
      <c r="CC1683" s="75"/>
      <c r="CD1683" s="75"/>
      <c r="CE1683" s="75"/>
      <c r="CF1683" s="75"/>
      <c r="CG1683" s="75"/>
      <c r="CH1683" s="75"/>
      <c r="CI1683" s="75"/>
      <c r="CJ1683" s="75"/>
      <c r="CK1683" s="75"/>
      <c r="CL1683" s="73"/>
      <c r="CM1683" s="73"/>
      <c r="CN1683" s="73"/>
      <c r="CO1683" s="73"/>
      <c r="CP1683" s="73"/>
      <c r="CQ1683" s="73"/>
      <c r="CR1683" s="73"/>
      <c r="CS1683" s="73"/>
      <c r="CT1683" s="73"/>
      <c r="CU1683" s="73"/>
      <c r="CV1683" s="73"/>
      <c r="CW1683" s="73"/>
      <c r="CX1683" s="73"/>
      <c r="DA1683" s="65"/>
      <c r="DB1683" s="81"/>
      <c r="DC1683" s="81"/>
      <c r="DD1683" s="81"/>
      <c r="DE1683" s="81"/>
      <c r="DF1683" s="81"/>
      <c r="DG1683" s="81"/>
      <c r="DH1683" s="81"/>
      <c r="DI1683" s="81"/>
      <c r="DJ1683" s="81"/>
      <c r="DK1683" s="81"/>
      <c r="DL1683" s="81"/>
      <c r="DM1683" s="81"/>
      <c r="DN1683" s="71"/>
      <c r="DO1683" s="71"/>
      <c r="DQ1683" s="72"/>
      <c r="DR1683" s="72"/>
      <c r="DS1683" s="72"/>
      <c r="DT1683" s="72"/>
      <c r="DU1683" s="72"/>
      <c r="DV1683" s="72"/>
      <c r="DW1683" s="72"/>
      <c r="DX1683" s="72"/>
      <c r="DY1683" s="72"/>
      <c r="DZ1683" s="72"/>
      <c r="EA1683" s="72"/>
      <c r="EB1683" s="72"/>
      <c r="EC1683" s="71"/>
      <c r="ED1683" s="71"/>
    </row>
    <row r="1684" spans="2:134">
      <c r="B1684" s="46"/>
      <c r="C1684" s="65"/>
      <c r="D1684" s="69"/>
      <c r="E1684" s="69"/>
      <c r="F1684" s="69"/>
      <c r="G1684" s="69"/>
      <c r="H1684" s="70"/>
      <c r="I1684" s="70"/>
      <c r="J1684" s="69"/>
      <c r="K1684" s="69"/>
      <c r="L1684" s="69"/>
      <c r="M1684" s="69"/>
      <c r="N1684" s="69"/>
      <c r="O1684" s="69"/>
      <c r="P1684" s="69"/>
      <c r="Q1684" s="69"/>
      <c r="R1684" s="69"/>
      <c r="S1684" s="69"/>
      <c r="T1684" s="69"/>
      <c r="U1684" s="69"/>
      <c r="V1684" s="69"/>
      <c r="W1684" s="70"/>
      <c r="X1684" s="70"/>
      <c r="Y1684" s="70"/>
      <c r="Z1684" s="71"/>
      <c r="AA1684" s="71"/>
      <c r="AB1684" s="71"/>
      <c r="AC1684" s="71"/>
      <c r="AD1684" s="71"/>
      <c r="AE1684" s="71"/>
      <c r="AF1684" s="71"/>
      <c r="AG1684" s="71"/>
      <c r="AH1684" s="71"/>
      <c r="AI1684" s="71"/>
      <c r="AJ1684" s="71"/>
      <c r="AK1684" s="71"/>
      <c r="AL1684" s="71"/>
      <c r="AM1684" s="71"/>
      <c r="AN1684" s="71"/>
      <c r="AO1684" s="71"/>
      <c r="AP1684" s="71"/>
      <c r="AQ1684" s="71"/>
      <c r="AR1684" s="71"/>
      <c r="AS1684" s="71"/>
      <c r="AT1684" s="71"/>
      <c r="AU1684" s="71"/>
      <c r="AV1684" s="71"/>
      <c r="AW1684" s="73"/>
      <c r="AX1684" s="73"/>
      <c r="AY1684" s="73"/>
      <c r="AZ1684" s="73"/>
      <c r="BA1684" s="73"/>
      <c r="BB1684" s="73"/>
      <c r="BC1684" s="73"/>
      <c r="BD1684" s="73"/>
      <c r="BE1684" s="73"/>
      <c r="BF1684" s="73"/>
      <c r="BG1684" s="73"/>
      <c r="BH1684" s="73"/>
      <c r="BI1684" s="73"/>
      <c r="BJ1684" s="71"/>
      <c r="BK1684" s="71"/>
      <c r="BL1684" s="71"/>
      <c r="BM1684" s="71"/>
      <c r="BN1684" s="71"/>
      <c r="BO1684" s="71"/>
      <c r="BP1684" s="71"/>
      <c r="BQ1684" s="71"/>
      <c r="BR1684" s="71"/>
      <c r="BS1684" s="71"/>
      <c r="BT1684" s="71"/>
      <c r="BU1684" s="71"/>
      <c r="BV1684" s="71"/>
      <c r="BW1684" s="74"/>
      <c r="BX1684" s="75"/>
      <c r="BY1684" s="75"/>
      <c r="BZ1684" s="75"/>
      <c r="CA1684" s="75"/>
      <c r="CB1684" s="75"/>
      <c r="CC1684" s="75"/>
      <c r="CD1684" s="75"/>
      <c r="CE1684" s="75"/>
      <c r="CF1684" s="75"/>
      <c r="CG1684" s="75"/>
      <c r="CH1684" s="75"/>
      <c r="CI1684" s="75"/>
      <c r="CJ1684" s="75"/>
      <c r="CK1684" s="75"/>
      <c r="CL1684" s="73"/>
      <c r="CM1684" s="73"/>
      <c r="CN1684" s="73"/>
      <c r="CO1684" s="73"/>
      <c r="CP1684" s="73"/>
      <c r="CQ1684" s="73"/>
      <c r="CR1684" s="73"/>
      <c r="CS1684" s="73"/>
      <c r="CT1684" s="73"/>
      <c r="CU1684" s="73"/>
      <c r="CV1684" s="73"/>
      <c r="CW1684" s="73"/>
      <c r="CX1684" s="73"/>
      <c r="DA1684" s="65"/>
      <c r="DB1684" s="81"/>
      <c r="DC1684" s="81"/>
      <c r="DD1684" s="81"/>
      <c r="DE1684" s="81"/>
      <c r="DF1684" s="81"/>
      <c r="DG1684" s="81"/>
      <c r="DH1684" s="81"/>
      <c r="DI1684" s="81"/>
      <c r="DJ1684" s="81"/>
      <c r="DK1684" s="81"/>
      <c r="DL1684" s="81"/>
      <c r="DM1684" s="81"/>
      <c r="DN1684" s="71"/>
      <c r="DO1684" s="71"/>
      <c r="DQ1684" s="72"/>
      <c r="DR1684" s="72"/>
      <c r="DS1684" s="72"/>
      <c r="DT1684" s="72"/>
      <c r="DU1684" s="72"/>
      <c r="DV1684" s="72"/>
      <c r="DW1684" s="72"/>
      <c r="DX1684" s="72"/>
      <c r="DY1684" s="72"/>
      <c r="DZ1684" s="72"/>
      <c r="EA1684" s="72"/>
      <c r="EB1684" s="72"/>
      <c r="EC1684" s="72"/>
      <c r="ED1684" s="72"/>
    </row>
    <row r="1685" spans="2:134">
      <c r="B1685" s="46"/>
      <c r="C1685" s="65"/>
      <c r="D1685" s="69"/>
      <c r="E1685" s="69"/>
      <c r="F1685" s="69"/>
      <c r="G1685" s="69"/>
      <c r="H1685" s="70"/>
      <c r="I1685" s="70"/>
      <c r="J1685" s="69"/>
      <c r="K1685" s="69"/>
      <c r="L1685" s="69"/>
      <c r="M1685" s="69"/>
      <c r="N1685" s="69"/>
      <c r="O1685" s="69"/>
      <c r="P1685" s="69"/>
      <c r="Q1685" s="69"/>
      <c r="R1685" s="69"/>
      <c r="S1685" s="69"/>
      <c r="T1685" s="69"/>
      <c r="U1685" s="69"/>
      <c r="V1685" s="69"/>
      <c r="W1685" s="70"/>
      <c r="X1685" s="70"/>
      <c r="Y1685" s="70"/>
      <c r="Z1685" s="71"/>
      <c r="AA1685" s="71"/>
      <c r="AB1685" s="71"/>
      <c r="AC1685" s="71"/>
      <c r="AD1685" s="71"/>
      <c r="AE1685" s="71"/>
      <c r="AF1685" s="71"/>
      <c r="AG1685" s="71"/>
      <c r="AH1685" s="71"/>
      <c r="AI1685" s="71"/>
      <c r="AJ1685" s="71"/>
      <c r="AK1685" s="71"/>
      <c r="AL1685" s="71"/>
      <c r="AM1685" s="71"/>
      <c r="AN1685" s="71"/>
      <c r="AO1685" s="71"/>
      <c r="AP1685" s="71"/>
      <c r="AQ1685" s="71"/>
      <c r="AR1685" s="71"/>
      <c r="AS1685" s="71"/>
      <c r="AT1685" s="71"/>
      <c r="AU1685" s="71"/>
      <c r="AV1685" s="71"/>
      <c r="AW1685" s="73"/>
      <c r="AX1685" s="73"/>
      <c r="AY1685" s="73"/>
      <c r="AZ1685" s="73"/>
      <c r="BA1685" s="73"/>
      <c r="BB1685" s="73"/>
      <c r="BC1685" s="73"/>
      <c r="BD1685" s="73"/>
      <c r="BE1685" s="73"/>
      <c r="BF1685" s="73"/>
      <c r="BG1685" s="73"/>
      <c r="BH1685" s="73"/>
      <c r="BI1685" s="73"/>
      <c r="BJ1685" s="71"/>
      <c r="BK1685" s="71"/>
      <c r="BL1685" s="71"/>
      <c r="BM1685" s="71"/>
      <c r="BN1685" s="71"/>
      <c r="BO1685" s="71"/>
      <c r="BP1685" s="71"/>
      <c r="BQ1685" s="71"/>
      <c r="BR1685" s="71"/>
      <c r="BS1685" s="71"/>
      <c r="BT1685" s="71"/>
      <c r="BU1685" s="71"/>
      <c r="BV1685" s="71"/>
      <c r="BW1685" s="74"/>
      <c r="BX1685" s="75"/>
      <c r="BY1685" s="75"/>
      <c r="BZ1685" s="75"/>
      <c r="CA1685" s="75"/>
      <c r="CB1685" s="75"/>
      <c r="CC1685" s="75"/>
      <c r="CD1685" s="75"/>
      <c r="CE1685" s="75"/>
      <c r="CF1685" s="75"/>
      <c r="CG1685" s="75"/>
      <c r="CH1685" s="75"/>
      <c r="CI1685" s="75"/>
      <c r="CJ1685" s="75"/>
      <c r="CK1685" s="75"/>
      <c r="CL1685" s="73"/>
      <c r="CM1685" s="73"/>
      <c r="CN1685" s="73"/>
      <c r="CO1685" s="73"/>
      <c r="CP1685" s="73"/>
      <c r="CQ1685" s="73"/>
      <c r="CR1685" s="73"/>
      <c r="CS1685" s="73"/>
      <c r="CT1685" s="73"/>
      <c r="CU1685" s="73"/>
      <c r="CV1685" s="73"/>
      <c r="CW1685" s="73"/>
      <c r="CX1685" s="73"/>
      <c r="DA1685" s="65"/>
      <c r="DB1685" s="81"/>
      <c r="DC1685" s="81"/>
      <c r="DD1685" s="81"/>
      <c r="DE1685" s="81"/>
      <c r="DF1685" s="81"/>
      <c r="DG1685" s="81"/>
      <c r="DH1685" s="81"/>
      <c r="DI1685" s="81"/>
      <c r="DJ1685" s="81"/>
      <c r="DK1685" s="81"/>
      <c r="DL1685" s="81"/>
      <c r="DM1685" s="81"/>
      <c r="DN1685" s="71"/>
      <c r="DO1685" s="71"/>
      <c r="DQ1685" s="72"/>
      <c r="DR1685" s="72"/>
      <c r="DS1685" s="72"/>
      <c r="DT1685" s="72"/>
      <c r="DU1685" s="72"/>
      <c r="DV1685" s="72"/>
      <c r="DW1685" s="72"/>
      <c r="DX1685" s="72"/>
      <c r="DY1685" s="71"/>
      <c r="DZ1685" s="71"/>
      <c r="EA1685" s="71"/>
      <c r="EB1685" s="71"/>
      <c r="EC1685" s="71"/>
      <c r="ED1685" s="71"/>
    </row>
    <row r="1686" spans="2:134">
      <c r="B1686" s="46"/>
      <c r="C1686" s="65"/>
      <c r="D1686" s="69"/>
      <c r="E1686" s="69"/>
      <c r="F1686" s="69"/>
      <c r="G1686" s="69"/>
      <c r="H1686" s="70"/>
      <c r="I1686" s="70"/>
      <c r="J1686" s="69"/>
      <c r="K1686" s="69"/>
      <c r="L1686" s="69"/>
      <c r="M1686" s="69"/>
      <c r="N1686" s="69"/>
      <c r="O1686" s="69"/>
      <c r="P1686" s="69"/>
      <c r="Q1686" s="69"/>
      <c r="R1686" s="69"/>
      <c r="S1686" s="69"/>
      <c r="T1686" s="69"/>
      <c r="U1686" s="69"/>
      <c r="V1686" s="69"/>
      <c r="W1686" s="70"/>
      <c r="X1686" s="70"/>
      <c r="Y1686" s="70"/>
      <c r="Z1686" s="71"/>
      <c r="AA1686" s="71"/>
      <c r="AB1686" s="71"/>
      <c r="AC1686" s="71"/>
      <c r="AD1686" s="71"/>
      <c r="AE1686" s="71"/>
      <c r="AF1686" s="71"/>
      <c r="AG1686" s="71"/>
      <c r="AH1686" s="71"/>
      <c r="AI1686" s="71"/>
      <c r="AJ1686" s="71"/>
      <c r="AK1686" s="71"/>
      <c r="AL1686" s="71"/>
      <c r="AM1686" s="71"/>
      <c r="AN1686" s="71"/>
      <c r="AO1686" s="71"/>
      <c r="AP1686" s="71"/>
      <c r="AQ1686" s="71"/>
      <c r="AR1686" s="71"/>
      <c r="AS1686" s="71"/>
      <c r="AT1686" s="71"/>
      <c r="AU1686" s="71"/>
      <c r="AV1686" s="71"/>
      <c r="AW1686" s="73"/>
      <c r="AX1686" s="73"/>
      <c r="AY1686" s="73"/>
      <c r="AZ1686" s="73"/>
      <c r="BA1686" s="73"/>
      <c r="BB1686" s="73"/>
      <c r="BC1686" s="73"/>
      <c r="BD1686" s="73"/>
      <c r="BE1686" s="73"/>
      <c r="BF1686" s="73"/>
      <c r="BG1686" s="73"/>
      <c r="BH1686" s="73"/>
      <c r="BI1686" s="73"/>
      <c r="BJ1686" s="71"/>
      <c r="BK1686" s="71"/>
      <c r="BL1686" s="71"/>
      <c r="BM1686" s="71"/>
      <c r="BN1686" s="71"/>
      <c r="BO1686" s="71"/>
      <c r="BP1686" s="71"/>
      <c r="BQ1686" s="71"/>
      <c r="BR1686" s="71"/>
      <c r="BS1686" s="71"/>
      <c r="BT1686" s="71"/>
      <c r="BU1686" s="71"/>
      <c r="BV1686" s="71"/>
      <c r="BW1686" s="74"/>
      <c r="BX1686" s="75"/>
      <c r="BY1686" s="75"/>
      <c r="BZ1686" s="75"/>
      <c r="CA1686" s="75"/>
      <c r="CB1686" s="75"/>
      <c r="CC1686" s="75"/>
      <c r="CD1686" s="75"/>
      <c r="CE1686" s="75"/>
      <c r="CF1686" s="75"/>
      <c r="CG1686" s="75"/>
      <c r="CH1686" s="75"/>
      <c r="CI1686" s="75"/>
      <c r="CJ1686" s="75"/>
      <c r="CK1686" s="75"/>
      <c r="CL1686" s="73"/>
      <c r="CM1686" s="73"/>
      <c r="CN1686" s="73"/>
      <c r="CO1686" s="73"/>
      <c r="CP1686" s="73"/>
      <c r="CQ1686" s="73"/>
      <c r="CR1686" s="73"/>
      <c r="CS1686" s="73"/>
      <c r="CT1686" s="73"/>
      <c r="CU1686" s="73"/>
      <c r="CV1686" s="73"/>
      <c r="CW1686" s="73"/>
      <c r="CX1686" s="73"/>
      <c r="DA1686" s="65"/>
      <c r="DB1686" s="81"/>
      <c r="DC1686" s="81"/>
      <c r="DD1686" s="81"/>
      <c r="DE1686" s="81"/>
      <c r="DF1686" s="81"/>
      <c r="DG1686" s="81"/>
      <c r="DH1686" s="81"/>
      <c r="DI1686" s="81"/>
      <c r="DJ1686" s="81"/>
      <c r="DK1686" s="81"/>
      <c r="DL1686" s="81"/>
      <c r="DM1686" s="81"/>
      <c r="DN1686" s="71"/>
      <c r="DO1686" s="71"/>
      <c r="DQ1686" s="72"/>
      <c r="DR1686" s="72"/>
      <c r="DS1686" s="72"/>
      <c r="DT1686" s="72"/>
      <c r="DU1686" s="72"/>
      <c r="DV1686" s="72"/>
      <c r="DW1686" s="72"/>
      <c r="DX1686" s="72"/>
      <c r="DY1686" s="71"/>
      <c r="DZ1686" s="71"/>
      <c r="EA1686" s="71"/>
      <c r="EB1686" s="71"/>
      <c r="EC1686" s="71"/>
      <c r="ED1686" s="71"/>
    </row>
    <row r="1687" spans="2:134">
      <c r="B1687" s="46"/>
      <c r="C1687" s="65"/>
      <c r="D1687" s="69"/>
      <c r="E1687" s="69"/>
      <c r="F1687" s="69"/>
      <c r="G1687" s="69"/>
      <c r="H1687" s="70"/>
      <c r="I1687" s="70"/>
      <c r="J1687" s="69"/>
      <c r="K1687" s="69"/>
      <c r="L1687" s="69"/>
      <c r="M1687" s="69"/>
      <c r="N1687" s="69"/>
      <c r="O1687" s="69"/>
      <c r="P1687" s="69"/>
      <c r="Q1687" s="69"/>
      <c r="R1687" s="69"/>
      <c r="S1687" s="69"/>
      <c r="T1687" s="69"/>
      <c r="U1687" s="69"/>
      <c r="V1687" s="69"/>
      <c r="W1687" s="70"/>
      <c r="X1687" s="70"/>
      <c r="Y1687" s="70"/>
      <c r="Z1687" s="71"/>
      <c r="AA1687" s="71"/>
      <c r="AB1687" s="71"/>
      <c r="AC1687" s="71"/>
      <c r="AD1687" s="71"/>
      <c r="AE1687" s="71"/>
      <c r="AF1687" s="71"/>
      <c r="AG1687" s="71"/>
      <c r="AH1687" s="71"/>
      <c r="AI1687" s="71"/>
      <c r="AJ1687" s="71"/>
      <c r="AK1687" s="71"/>
      <c r="AL1687" s="71"/>
      <c r="AM1687" s="71"/>
      <c r="AN1687" s="71"/>
      <c r="AO1687" s="71"/>
      <c r="AP1687" s="71"/>
      <c r="AQ1687" s="71"/>
      <c r="AR1687" s="71"/>
      <c r="AS1687" s="71"/>
      <c r="AT1687" s="71"/>
      <c r="AU1687" s="71"/>
      <c r="AV1687" s="71"/>
      <c r="AW1687" s="73"/>
      <c r="AX1687" s="73"/>
      <c r="AY1687" s="73"/>
      <c r="AZ1687" s="73"/>
      <c r="BA1687" s="73"/>
      <c r="BB1687" s="73"/>
      <c r="BC1687" s="73"/>
      <c r="BD1687" s="73"/>
      <c r="BE1687" s="73"/>
      <c r="BF1687" s="73"/>
      <c r="BG1687" s="73"/>
      <c r="BH1687" s="73"/>
      <c r="BI1687" s="73"/>
      <c r="BJ1687" s="71"/>
      <c r="BK1687" s="71"/>
      <c r="BL1687" s="71"/>
      <c r="BM1687" s="71"/>
      <c r="BN1687" s="71"/>
      <c r="BO1687" s="71"/>
      <c r="BP1687" s="71"/>
      <c r="BQ1687" s="71"/>
      <c r="BR1687" s="71"/>
      <c r="BS1687" s="71"/>
      <c r="BT1687" s="71"/>
      <c r="BU1687" s="71"/>
      <c r="BV1687" s="71"/>
      <c r="BW1687" s="74"/>
      <c r="BX1687" s="75"/>
      <c r="BY1687" s="75"/>
      <c r="BZ1687" s="75"/>
      <c r="CA1687" s="75"/>
      <c r="CB1687" s="75"/>
      <c r="CC1687" s="75"/>
      <c r="CD1687" s="75"/>
      <c r="CE1687" s="75"/>
      <c r="CF1687" s="75"/>
      <c r="CG1687" s="75"/>
      <c r="CH1687" s="75"/>
      <c r="CI1687" s="75"/>
      <c r="CJ1687" s="75"/>
      <c r="CK1687" s="75"/>
      <c r="CL1687" s="73"/>
      <c r="CM1687" s="73"/>
      <c r="CN1687" s="73"/>
      <c r="CO1687" s="73"/>
      <c r="CP1687" s="73"/>
      <c r="CQ1687" s="73"/>
      <c r="CR1687" s="73"/>
      <c r="CS1687" s="73"/>
      <c r="CT1687" s="73"/>
      <c r="CU1687" s="73"/>
      <c r="CV1687" s="73"/>
      <c r="CW1687" s="73"/>
      <c r="CX1687" s="73"/>
      <c r="DA1687" s="65"/>
      <c r="DB1687" s="81"/>
      <c r="DC1687" s="81"/>
      <c r="DD1687" s="81"/>
      <c r="DE1687" s="81"/>
      <c r="DF1687" s="81"/>
      <c r="DG1687" s="81"/>
      <c r="DH1687" s="81"/>
      <c r="DI1687" s="81"/>
      <c r="DJ1687" s="81"/>
      <c r="DK1687" s="81"/>
      <c r="DL1687" s="81"/>
      <c r="DM1687" s="81"/>
      <c r="DN1687" s="71"/>
      <c r="DO1687" s="71"/>
      <c r="DQ1687" s="72"/>
      <c r="DR1687" s="72"/>
      <c r="DS1687" s="72"/>
      <c r="DT1687" s="72"/>
      <c r="DU1687" s="72"/>
      <c r="DV1687" s="72"/>
      <c r="DW1687" s="72"/>
      <c r="DX1687" s="72"/>
      <c r="DY1687" s="72"/>
      <c r="DZ1687" s="71"/>
      <c r="EA1687" s="71"/>
      <c r="EB1687" s="71"/>
      <c r="EC1687" s="71"/>
      <c r="ED1687" s="71"/>
    </row>
    <row r="1688" spans="2:134">
      <c r="B1688" s="46"/>
      <c r="C1688" s="65"/>
      <c r="D1688" s="69"/>
      <c r="E1688" s="69"/>
      <c r="F1688" s="69"/>
      <c r="G1688" s="69"/>
      <c r="H1688" s="70"/>
      <c r="I1688" s="70"/>
      <c r="J1688" s="69"/>
      <c r="K1688" s="69"/>
      <c r="L1688" s="69"/>
      <c r="M1688" s="69"/>
      <c r="N1688" s="69"/>
      <c r="O1688" s="69"/>
      <c r="P1688" s="69"/>
      <c r="Q1688" s="69"/>
      <c r="R1688" s="69"/>
      <c r="S1688" s="69"/>
      <c r="T1688" s="69"/>
      <c r="U1688" s="69"/>
      <c r="V1688" s="69"/>
      <c r="W1688" s="70"/>
      <c r="X1688" s="70"/>
      <c r="Y1688" s="70"/>
      <c r="Z1688" s="71"/>
      <c r="AA1688" s="71"/>
      <c r="AB1688" s="71"/>
      <c r="AC1688" s="71"/>
      <c r="AD1688" s="71"/>
      <c r="AE1688" s="71"/>
      <c r="AF1688" s="71"/>
      <c r="AG1688" s="71"/>
      <c r="AH1688" s="71"/>
      <c r="AI1688" s="71"/>
      <c r="AJ1688" s="71"/>
      <c r="AK1688" s="71"/>
      <c r="AL1688" s="71"/>
      <c r="AM1688" s="71"/>
      <c r="AN1688" s="71"/>
      <c r="AO1688" s="71"/>
      <c r="AP1688" s="71"/>
      <c r="AQ1688" s="71"/>
      <c r="AR1688" s="71"/>
      <c r="AS1688" s="71"/>
      <c r="AT1688" s="71"/>
      <c r="AU1688" s="71"/>
      <c r="AV1688" s="71"/>
      <c r="AW1688" s="73"/>
      <c r="AX1688" s="73"/>
      <c r="AY1688" s="73"/>
      <c r="AZ1688" s="73"/>
      <c r="BA1688" s="73"/>
      <c r="BB1688" s="73"/>
      <c r="BC1688" s="73"/>
      <c r="BD1688" s="73"/>
      <c r="BE1688" s="73"/>
      <c r="BF1688" s="73"/>
      <c r="BG1688" s="73"/>
      <c r="BH1688" s="73"/>
      <c r="BI1688" s="73"/>
      <c r="BJ1688" s="71"/>
      <c r="BK1688" s="71"/>
      <c r="BL1688" s="71"/>
      <c r="BM1688" s="71"/>
      <c r="BN1688" s="71"/>
      <c r="BO1688" s="71"/>
      <c r="BP1688" s="71"/>
      <c r="BQ1688" s="71"/>
      <c r="BR1688" s="71"/>
      <c r="BS1688" s="71"/>
      <c r="BT1688" s="71"/>
      <c r="BU1688" s="71"/>
      <c r="BV1688" s="71"/>
      <c r="BW1688" s="74"/>
      <c r="BX1688" s="75"/>
      <c r="BY1688" s="75"/>
      <c r="BZ1688" s="75"/>
      <c r="CA1688" s="75"/>
      <c r="CB1688" s="75"/>
      <c r="CC1688" s="75"/>
      <c r="CD1688" s="75"/>
      <c r="CE1688" s="75"/>
      <c r="CF1688" s="75"/>
      <c r="CG1688" s="75"/>
      <c r="CH1688" s="75"/>
      <c r="CI1688" s="75"/>
      <c r="CJ1688" s="75"/>
      <c r="CK1688" s="75"/>
      <c r="CL1688" s="73"/>
      <c r="CM1688" s="73"/>
      <c r="CN1688" s="73"/>
      <c r="CO1688" s="73"/>
      <c r="CP1688" s="73"/>
      <c r="CQ1688" s="73"/>
      <c r="CR1688" s="73"/>
      <c r="CS1688" s="73"/>
      <c r="CT1688" s="73"/>
      <c r="CU1688" s="73"/>
      <c r="CV1688" s="73"/>
      <c r="CW1688" s="73"/>
      <c r="CX1688" s="73"/>
      <c r="DA1688" s="65"/>
      <c r="DB1688" s="81"/>
      <c r="DC1688" s="81"/>
      <c r="DD1688" s="81"/>
      <c r="DE1688" s="81"/>
      <c r="DF1688" s="81"/>
      <c r="DG1688" s="81"/>
      <c r="DH1688" s="81"/>
      <c r="DI1688" s="81"/>
      <c r="DJ1688" s="81"/>
      <c r="DK1688" s="81"/>
      <c r="DL1688" s="81"/>
      <c r="DM1688" s="81"/>
      <c r="DN1688" s="71"/>
      <c r="DO1688" s="71"/>
      <c r="DQ1688" s="72"/>
      <c r="DR1688" s="72"/>
      <c r="DS1688" s="72"/>
      <c r="DT1688" s="72"/>
      <c r="DU1688" s="72"/>
      <c r="DV1688" s="72"/>
      <c r="DW1688" s="72"/>
      <c r="DX1688" s="72"/>
      <c r="DY1688" s="72"/>
      <c r="DZ1688" s="71"/>
      <c r="EA1688" s="71"/>
      <c r="EB1688" s="71"/>
      <c r="EC1688" s="71"/>
      <c r="ED1688" s="71"/>
    </row>
    <row r="1689" spans="2:134">
      <c r="B1689" s="46"/>
      <c r="C1689" s="65"/>
      <c r="D1689" s="69"/>
      <c r="E1689" s="69"/>
      <c r="F1689" s="69"/>
      <c r="G1689" s="69"/>
      <c r="H1689" s="70"/>
      <c r="I1689" s="70"/>
      <c r="J1689" s="69"/>
      <c r="K1689" s="69"/>
      <c r="L1689" s="69"/>
      <c r="M1689" s="69"/>
      <c r="N1689" s="69"/>
      <c r="O1689" s="69"/>
      <c r="P1689" s="69"/>
      <c r="Q1689" s="69"/>
      <c r="R1689" s="69"/>
      <c r="S1689" s="69"/>
      <c r="T1689" s="69"/>
      <c r="U1689" s="69"/>
      <c r="V1689" s="69"/>
      <c r="W1689" s="70"/>
      <c r="X1689" s="70"/>
      <c r="Y1689" s="70"/>
      <c r="Z1689" s="71"/>
      <c r="AA1689" s="71"/>
      <c r="AB1689" s="71"/>
      <c r="AC1689" s="71"/>
      <c r="AD1689" s="71"/>
      <c r="AE1689" s="71"/>
      <c r="AF1689" s="71"/>
      <c r="AG1689" s="71"/>
      <c r="AH1689" s="71"/>
      <c r="AI1689" s="71"/>
      <c r="AJ1689" s="71"/>
      <c r="AK1689" s="71"/>
      <c r="AL1689" s="71"/>
      <c r="AM1689" s="71"/>
      <c r="AN1689" s="71"/>
      <c r="AO1689" s="71"/>
      <c r="AP1689" s="71"/>
      <c r="AQ1689" s="71"/>
      <c r="AR1689" s="71"/>
      <c r="AS1689" s="71"/>
      <c r="AT1689" s="71"/>
      <c r="AU1689" s="71"/>
      <c r="AV1689" s="71"/>
      <c r="AW1689" s="73"/>
      <c r="AX1689" s="73"/>
      <c r="AY1689" s="73"/>
      <c r="AZ1689" s="73"/>
      <c r="BA1689" s="73"/>
      <c r="BB1689" s="73"/>
      <c r="BC1689" s="73"/>
      <c r="BD1689" s="73"/>
      <c r="BE1689" s="73"/>
      <c r="BF1689" s="73"/>
      <c r="BG1689" s="73"/>
      <c r="BH1689" s="73"/>
      <c r="BI1689" s="73"/>
      <c r="BJ1689" s="71"/>
      <c r="BK1689" s="71"/>
      <c r="BL1689" s="71"/>
      <c r="BM1689" s="71"/>
      <c r="BN1689" s="71"/>
      <c r="BO1689" s="71"/>
      <c r="BP1689" s="71"/>
      <c r="BQ1689" s="71"/>
      <c r="BR1689" s="71"/>
      <c r="BS1689" s="71"/>
      <c r="BT1689" s="71"/>
      <c r="BU1689" s="71"/>
      <c r="BV1689" s="71"/>
      <c r="BW1689" s="74"/>
      <c r="BX1689" s="75"/>
      <c r="BY1689" s="75"/>
      <c r="BZ1689" s="75"/>
      <c r="CA1689" s="75"/>
      <c r="CB1689" s="75"/>
      <c r="CC1689" s="75"/>
      <c r="CD1689" s="75"/>
      <c r="CE1689" s="75"/>
      <c r="CF1689" s="75"/>
      <c r="CG1689" s="75"/>
      <c r="CH1689" s="75"/>
      <c r="CI1689" s="75"/>
      <c r="CJ1689" s="75"/>
      <c r="CK1689" s="75"/>
      <c r="CL1689" s="73"/>
      <c r="CM1689" s="73"/>
      <c r="CN1689" s="73"/>
      <c r="CO1689" s="73"/>
      <c r="CP1689" s="73"/>
      <c r="CQ1689" s="73"/>
      <c r="CR1689" s="73"/>
      <c r="CS1689" s="73"/>
      <c r="CT1689" s="73"/>
      <c r="CU1689" s="73"/>
      <c r="CV1689" s="73"/>
      <c r="CW1689" s="73"/>
      <c r="CX1689" s="73"/>
      <c r="DA1689" s="65"/>
      <c r="DB1689" s="81"/>
      <c r="DC1689" s="81"/>
      <c r="DD1689" s="81"/>
      <c r="DE1689" s="81"/>
      <c r="DF1689" s="81"/>
      <c r="DG1689" s="81"/>
      <c r="DH1689" s="81"/>
      <c r="DI1689" s="81"/>
      <c r="DJ1689" s="81"/>
      <c r="DK1689" s="81"/>
      <c r="DL1689" s="81"/>
      <c r="DM1689" s="81"/>
      <c r="DN1689" s="71"/>
      <c r="DO1689" s="71"/>
      <c r="DQ1689" s="72"/>
      <c r="DR1689" s="72"/>
      <c r="DS1689" s="72"/>
      <c r="DT1689" s="72"/>
      <c r="DU1689" s="72"/>
      <c r="DV1689" s="72"/>
      <c r="DW1689" s="72"/>
      <c r="DX1689" s="72"/>
      <c r="DY1689" s="72"/>
      <c r="DZ1689" s="72"/>
      <c r="EA1689" s="71"/>
      <c r="EB1689" s="71"/>
      <c r="EC1689" s="71"/>
      <c r="ED1689" s="71"/>
    </row>
    <row r="1690" spans="2:134">
      <c r="B1690" s="46"/>
      <c r="C1690" s="65"/>
      <c r="D1690" s="69"/>
      <c r="E1690" s="69"/>
      <c r="F1690" s="69"/>
      <c r="G1690" s="69"/>
      <c r="H1690" s="70"/>
      <c r="I1690" s="70"/>
      <c r="J1690" s="69"/>
      <c r="K1690" s="69"/>
      <c r="L1690" s="69"/>
      <c r="M1690" s="69"/>
      <c r="N1690" s="69"/>
      <c r="O1690" s="69"/>
      <c r="P1690" s="69"/>
      <c r="Q1690" s="69"/>
      <c r="R1690" s="69"/>
      <c r="S1690" s="69"/>
      <c r="T1690" s="69"/>
      <c r="U1690" s="69"/>
      <c r="V1690" s="69"/>
      <c r="W1690" s="70"/>
      <c r="X1690" s="70"/>
      <c r="Y1690" s="70"/>
      <c r="Z1690" s="71"/>
      <c r="AA1690" s="71"/>
      <c r="AB1690" s="71"/>
      <c r="AC1690" s="71"/>
      <c r="AD1690" s="71"/>
      <c r="AE1690" s="71"/>
      <c r="AF1690" s="71"/>
      <c r="AG1690" s="71"/>
      <c r="AH1690" s="71"/>
      <c r="AI1690" s="71"/>
      <c r="AJ1690" s="71"/>
      <c r="AK1690" s="71"/>
      <c r="AL1690" s="71"/>
      <c r="AM1690" s="71"/>
      <c r="AN1690" s="71"/>
      <c r="AO1690" s="71"/>
      <c r="AP1690" s="71"/>
      <c r="AQ1690" s="71"/>
      <c r="AR1690" s="71"/>
      <c r="AS1690" s="71"/>
      <c r="AT1690" s="71"/>
      <c r="AU1690" s="71"/>
      <c r="AV1690" s="71"/>
      <c r="AW1690" s="73"/>
      <c r="AX1690" s="73"/>
      <c r="AY1690" s="73"/>
      <c r="AZ1690" s="73"/>
      <c r="BA1690" s="73"/>
      <c r="BB1690" s="73"/>
      <c r="BC1690" s="73"/>
      <c r="BD1690" s="73"/>
      <c r="BE1690" s="73"/>
      <c r="BF1690" s="73"/>
      <c r="BG1690" s="73"/>
      <c r="BH1690" s="73"/>
      <c r="BI1690" s="73"/>
      <c r="BJ1690" s="71"/>
      <c r="BK1690" s="71"/>
      <c r="BL1690" s="71"/>
      <c r="BM1690" s="71"/>
      <c r="BN1690" s="71"/>
      <c r="BO1690" s="71"/>
      <c r="BP1690" s="71"/>
      <c r="BQ1690" s="71"/>
      <c r="BR1690" s="71"/>
      <c r="BS1690" s="71"/>
      <c r="BT1690" s="71"/>
      <c r="BU1690" s="71"/>
      <c r="BV1690" s="71"/>
      <c r="BW1690" s="74"/>
      <c r="BX1690" s="75"/>
      <c r="BY1690" s="75"/>
      <c r="BZ1690" s="75"/>
      <c r="CA1690" s="75"/>
      <c r="CB1690" s="75"/>
      <c r="CC1690" s="75"/>
      <c r="CD1690" s="75"/>
      <c r="CE1690" s="75"/>
      <c r="CF1690" s="75"/>
      <c r="CG1690" s="75"/>
      <c r="CH1690" s="75"/>
      <c r="CI1690" s="75"/>
      <c r="CJ1690" s="75"/>
      <c r="CK1690" s="75"/>
      <c r="CL1690" s="73"/>
      <c r="CM1690" s="73"/>
      <c r="CN1690" s="73"/>
      <c r="CO1690" s="73"/>
      <c r="CP1690" s="73"/>
      <c r="CQ1690" s="73"/>
      <c r="CR1690" s="73"/>
      <c r="CS1690" s="73"/>
      <c r="CT1690" s="73"/>
      <c r="CU1690" s="73"/>
      <c r="CV1690" s="73"/>
      <c r="CW1690" s="73"/>
      <c r="CX1690" s="73"/>
      <c r="DA1690" s="65"/>
      <c r="DB1690" s="81"/>
      <c r="DC1690" s="81"/>
      <c r="DD1690" s="81"/>
      <c r="DE1690" s="81"/>
      <c r="DF1690" s="81"/>
      <c r="DG1690" s="81"/>
      <c r="DH1690" s="81"/>
      <c r="DI1690" s="81"/>
      <c r="DJ1690" s="81"/>
      <c r="DK1690" s="81"/>
      <c r="DL1690" s="81"/>
      <c r="DM1690" s="81"/>
      <c r="DN1690" s="71"/>
      <c r="DO1690" s="71"/>
      <c r="DQ1690" s="72"/>
      <c r="DR1690" s="72"/>
      <c r="DS1690" s="72"/>
      <c r="DT1690" s="72"/>
      <c r="DU1690" s="72"/>
      <c r="DV1690" s="72"/>
      <c r="DW1690" s="72"/>
      <c r="DX1690" s="72"/>
      <c r="DY1690" s="72"/>
      <c r="DZ1690" s="72"/>
      <c r="EA1690" s="71"/>
      <c r="EB1690" s="71"/>
      <c r="EC1690" s="71"/>
      <c r="ED1690" s="71"/>
    </row>
    <row r="1691" spans="2:134">
      <c r="B1691" s="46"/>
      <c r="C1691" s="65"/>
      <c r="D1691" s="69"/>
      <c r="E1691" s="69"/>
      <c r="F1691" s="69"/>
      <c r="G1691" s="69"/>
      <c r="H1691" s="70"/>
      <c r="I1691" s="70"/>
      <c r="J1691" s="69"/>
      <c r="K1691" s="69"/>
      <c r="L1691" s="69"/>
      <c r="M1691" s="69"/>
      <c r="N1691" s="69"/>
      <c r="O1691" s="69"/>
      <c r="P1691" s="69"/>
      <c r="Q1691" s="69"/>
      <c r="R1691" s="69"/>
      <c r="S1691" s="69"/>
      <c r="T1691" s="69"/>
      <c r="U1691" s="69"/>
      <c r="V1691" s="69"/>
      <c r="W1691" s="70"/>
      <c r="X1691" s="70"/>
      <c r="Y1691" s="70"/>
      <c r="Z1691" s="71"/>
      <c r="AA1691" s="71"/>
      <c r="AB1691" s="71"/>
      <c r="AC1691" s="71"/>
      <c r="AD1691" s="71"/>
      <c r="AE1691" s="71"/>
      <c r="AF1691" s="71"/>
      <c r="AG1691" s="71"/>
      <c r="AH1691" s="71"/>
      <c r="AI1691" s="71"/>
      <c r="AJ1691" s="71"/>
      <c r="AK1691" s="71"/>
      <c r="AL1691" s="71"/>
      <c r="AM1691" s="71"/>
      <c r="AN1691" s="71"/>
      <c r="AO1691" s="71"/>
      <c r="AP1691" s="71"/>
      <c r="AQ1691" s="71"/>
      <c r="AR1691" s="71"/>
      <c r="AS1691" s="71"/>
      <c r="AT1691" s="71"/>
      <c r="AU1691" s="71"/>
      <c r="AV1691" s="71"/>
      <c r="AW1691" s="73"/>
      <c r="AX1691" s="73"/>
      <c r="AY1691" s="73"/>
      <c r="AZ1691" s="73"/>
      <c r="BA1691" s="73"/>
      <c r="BB1691" s="73"/>
      <c r="BC1691" s="73"/>
      <c r="BD1691" s="73"/>
      <c r="BE1691" s="73"/>
      <c r="BF1691" s="73"/>
      <c r="BG1691" s="73"/>
      <c r="BH1691" s="73"/>
      <c r="BI1691" s="73"/>
      <c r="BJ1691" s="71"/>
      <c r="BK1691" s="71"/>
      <c r="BL1691" s="71"/>
      <c r="BM1691" s="71"/>
      <c r="BN1691" s="71"/>
      <c r="BO1691" s="71"/>
      <c r="BP1691" s="71"/>
      <c r="BQ1691" s="71"/>
      <c r="BR1691" s="71"/>
      <c r="BS1691" s="71"/>
      <c r="BT1691" s="71"/>
      <c r="BU1691" s="71"/>
      <c r="BV1691" s="71"/>
      <c r="BW1691" s="74"/>
      <c r="BX1691" s="75"/>
      <c r="BY1691" s="75"/>
      <c r="BZ1691" s="75"/>
      <c r="CA1691" s="75"/>
      <c r="CB1691" s="75"/>
      <c r="CC1691" s="75"/>
      <c r="CD1691" s="75"/>
      <c r="CE1691" s="75"/>
      <c r="CF1691" s="75"/>
      <c r="CG1691" s="75"/>
      <c r="CH1691" s="75"/>
      <c r="CI1691" s="75"/>
      <c r="CJ1691" s="75"/>
      <c r="CK1691" s="75"/>
      <c r="CL1691" s="73"/>
      <c r="CM1691" s="73"/>
      <c r="CN1691" s="73"/>
      <c r="CO1691" s="73"/>
      <c r="CP1691" s="73"/>
      <c r="CQ1691" s="73"/>
      <c r="CR1691" s="73"/>
      <c r="CS1691" s="73"/>
      <c r="CT1691" s="73"/>
      <c r="CU1691" s="73"/>
      <c r="CV1691" s="73"/>
      <c r="CW1691" s="73"/>
      <c r="CX1691" s="73"/>
      <c r="DA1691" s="65"/>
      <c r="DB1691" s="81"/>
      <c r="DC1691" s="81"/>
      <c r="DD1691" s="81"/>
      <c r="DE1691" s="81"/>
      <c r="DF1691" s="81"/>
      <c r="DG1691" s="81"/>
      <c r="DH1691" s="81"/>
      <c r="DI1691" s="81"/>
      <c r="DJ1691" s="81"/>
      <c r="DK1691" s="81"/>
      <c r="DL1691" s="81"/>
      <c r="DM1691" s="81"/>
      <c r="DN1691" s="71"/>
      <c r="DO1691" s="71"/>
      <c r="DQ1691" s="72"/>
      <c r="DR1691" s="72"/>
      <c r="DS1691" s="72"/>
      <c r="DT1691" s="72"/>
      <c r="DU1691" s="72"/>
      <c r="DV1691" s="72"/>
      <c r="DW1691" s="72"/>
      <c r="DX1691" s="72"/>
      <c r="DY1691" s="72"/>
      <c r="DZ1691" s="72"/>
      <c r="EA1691" s="71"/>
      <c r="EB1691" s="71"/>
      <c r="EC1691" s="71"/>
      <c r="ED1691" s="71"/>
    </row>
    <row r="1692" spans="2:134">
      <c r="B1692" s="46"/>
      <c r="C1692" s="65"/>
      <c r="D1692" s="69"/>
      <c r="E1692" s="69"/>
      <c r="F1692" s="69"/>
      <c r="G1692" s="69"/>
      <c r="H1692" s="70"/>
      <c r="I1692" s="70"/>
      <c r="J1692" s="69"/>
      <c r="K1692" s="69"/>
      <c r="L1692" s="69"/>
      <c r="M1692" s="69"/>
      <c r="N1692" s="69"/>
      <c r="O1692" s="69"/>
      <c r="P1692" s="69"/>
      <c r="Q1692" s="69"/>
      <c r="R1692" s="69"/>
      <c r="S1692" s="69"/>
      <c r="T1692" s="69"/>
      <c r="U1692" s="69"/>
      <c r="V1692" s="69"/>
      <c r="W1692" s="70"/>
      <c r="X1692" s="70"/>
      <c r="Y1692" s="70"/>
      <c r="Z1692" s="71"/>
      <c r="AA1692" s="71"/>
      <c r="AB1692" s="71"/>
      <c r="AC1692" s="71"/>
      <c r="AD1692" s="71"/>
      <c r="AE1692" s="71"/>
      <c r="AF1692" s="71"/>
      <c r="AG1692" s="71"/>
      <c r="AH1692" s="71"/>
      <c r="AI1692" s="71"/>
      <c r="AJ1692" s="71"/>
      <c r="AK1692" s="71"/>
      <c r="AL1692" s="71"/>
      <c r="AM1692" s="71"/>
      <c r="AN1692" s="71"/>
      <c r="AO1692" s="71"/>
      <c r="AP1692" s="71"/>
      <c r="AQ1692" s="71"/>
      <c r="AR1692" s="71"/>
      <c r="AS1692" s="71"/>
      <c r="AT1692" s="71"/>
      <c r="AU1692" s="71"/>
      <c r="AV1692" s="71"/>
      <c r="AW1692" s="73"/>
      <c r="AX1692" s="73"/>
      <c r="AY1692" s="73"/>
      <c r="AZ1692" s="73"/>
      <c r="BA1692" s="73"/>
      <c r="BB1692" s="73"/>
      <c r="BC1692" s="73"/>
      <c r="BD1692" s="73"/>
      <c r="BE1692" s="73"/>
      <c r="BF1692" s="73"/>
      <c r="BG1692" s="73"/>
      <c r="BH1692" s="73"/>
      <c r="BI1692" s="73"/>
      <c r="BJ1692" s="71"/>
      <c r="BK1692" s="71"/>
      <c r="BL1692" s="71"/>
      <c r="BM1692" s="71"/>
      <c r="BN1692" s="71"/>
      <c r="BO1692" s="71"/>
      <c r="BP1692" s="71"/>
      <c r="BQ1692" s="71"/>
      <c r="BR1692" s="71"/>
      <c r="BS1692" s="71"/>
      <c r="BT1692" s="71"/>
      <c r="BU1692" s="71"/>
      <c r="BV1692" s="71"/>
      <c r="BW1692" s="74"/>
      <c r="BX1692" s="75"/>
      <c r="BY1692" s="75"/>
      <c r="BZ1692" s="75"/>
      <c r="CA1692" s="75"/>
      <c r="CB1692" s="75"/>
      <c r="CC1692" s="75"/>
      <c r="CD1692" s="75"/>
      <c r="CE1692" s="75"/>
      <c r="CF1692" s="75"/>
      <c r="CG1692" s="75"/>
      <c r="CH1692" s="75"/>
      <c r="CI1692" s="75"/>
      <c r="CJ1692" s="75"/>
      <c r="CK1692" s="75"/>
      <c r="CL1692" s="73"/>
      <c r="CM1692" s="73"/>
      <c r="CN1692" s="73"/>
      <c r="CO1692" s="73"/>
      <c r="CP1692" s="73"/>
      <c r="CQ1692" s="73"/>
      <c r="CR1692" s="73"/>
      <c r="CS1692" s="73"/>
      <c r="CT1692" s="73"/>
      <c r="CU1692" s="73"/>
      <c r="CV1692" s="73"/>
      <c r="CW1692" s="73"/>
      <c r="CX1692" s="73"/>
      <c r="DA1692" s="65"/>
      <c r="DB1692" s="81"/>
      <c r="DC1692" s="81"/>
      <c r="DD1692" s="81"/>
      <c r="DE1692" s="81"/>
      <c r="DF1692" s="81"/>
      <c r="DG1692" s="81"/>
      <c r="DH1692" s="81"/>
      <c r="DI1692" s="81"/>
      <c r="DJ1692" s="81"/>
      <c r="DK1692" s="81"/>
      <c r="DL1692" s="81"/>
      <c r="DM1692" s="81"/>
      <c r="DN1692" s="71"/>
      <c r="DO1692" s="71"/>
      <c r="DQ1692" s="72"/>
      <c r="DR1692" s="72"/>
      <c r="DS1692" s="72"/>
      <c r="DT1692" s="72"/>
      <c r="DU1692" s="72"/>
      <c r="DV1692" s="72"/>
      <c r="DW1692" s="72"/>
      <c r="DX1692" s="72"/>
      <c r="DY1692" s="72"/>
      <c r="DZ1692" s="72"/>
      <c r="EA1692" s="71"/>
      <c r="EB1692" s="71"/>
      <c r="EC1692" s="71"/>
      <c r="ED1692" s="71"/>
    </row>
    <row r="1693" spans="2:134">
      <c r="B1693" s="46"/>
      <c r="C1693" s="65"/>
      <c r="D1693" s="69"/>
      <c r="E1693" s="69"/>
      <c r="F1693" s="69"/>
      <c r="G1693" s="69"/>
      <c r="H1693" s="70"/>
      <c r="I1693" s="70"/>
      <c r="J1693" s="69"/>
      <c r="K1693" s="69"/>
      <c r="L1693" s="69"/>
      <c r="M1693" s="69"/>
      <c r="N1693" s="69"/>
      <c r="O1693" s="69"/>
      <c r="P1693" s="69"/>
      <c r="Q1693" s="69"/>
      <c r="R1693" s="69"/>
      <c r="S1693" s="69"/>
      <c r="T1693" s="69"/>
      <c r="U1693" s="69"/>
      <c r="V1693" s="69"/>
      <c r="W1693" s="70"/>
      <c r="X1693" s="70"/>
      <c r="Y1693" s="70"/>
      <c r="Z1693" s="71"/>
      <c r="AA1693" s="71"/>
      <c r="AB1693" s="71"/>
      <c r="AC1693" s="71"/>
      <c r="AD1693" s="71"/>
      <c r="AE1693" s="71"/>
      <c r="AF1693" s="71"/>
      <c r="AG1693" s="71"/>
      <c r="AH1693" s="71"/>
      <c r="AI1693" s="71"/>
      <c r="AJ1693" s="71"/>
      <c r="AK1693" s="71"/>
      <c r="AL1693" s="71"/>
      <c r="AM1693" s="71"/>
      <c r="AN1693" s="71"/>
      <c r="AO1693" s="71"/>
      <c r="AP1693" s="71"/>
      <c r="AQ1693" s="71"/>
      <c r="AR1693" s="71"/>
      <c r="AS1693" s="71"/>
      <c r="AT1693" s="71"/>
      <c r="AU1693" s="71"/>
      <c r="AV1693" s="71"/>
      <c r="AW1693" s="73"/>
      <c r="AX1693" s="73"/>
      <c r="AY1693" s="73"/>
      <c r="AZ1693" s="73"/>
      <c r="BA1693" s="73"/>
      <c r="BB1693" s="73"/>
      <c r="BC1693" s="73"/>
      <c r="BD1693" s="73"/>
      <c r="BE1693" s="73"/>
      <c r="BF1693" s="73"/>
      <c r="BG1693" s="73"/>
      <c r="BH1693" s="73"/>
      <c r="BI1693" s="73"/>
      <c r="BJ1693" s="71"/>
      <c r="BK1693" s="71"/>
      <c r="BL1693" s="71"/>
      <c r="BM1693" s="71"/>
      <c r="BN1693" s="71"/>
      <c r="BO1693" s="71"/>
      <c r="BP1693" s="71"/>
      <c r="BQ1693" s="71"/>
      <c r="BR1693" s="71"/>
      <c r="BS1693" s="71"/>
      <c r="BT1693" s="71"/>
      <c r="BU1693" s="71"/>
      <c r="BV1693" s="71"/>
      <c r="BW1693" s="74"/>
      <c r="BX1693" s="75"/>
      <c r="BY1693" s="75"/>
      <c r="BZ1693" s="75"/>
      <c r="CA1693" s="75"/>
      <c r="CB1693" s="75"/>
      <c r="CC1693" s="75"/>
      <c r="CD1693" s="75"/>
      <c r="CE1693" s="75"/>
      <c r="CF1693" s="75"/>
      <c r="CG1693" s="75"/>
      <c r="CH1693" s="75"/>
      <c r="CI1693" s="75"/>
      <c r="CJ1693" s="75"/>
      <c r="CK1693" s="75"/>
      <c r="CL1693" s="73"/>
      <c r="CM1693" s="73"/>
      <c r="CN1693" s="73"/>
      <c r="CO1693" s="73"/>
      <c r="CP1693" s="73"/>
      <c r="CQ1693" s="73"/>
      <c r="CR1693" s="73"/>
      <c r="CS1693" s="73"/>
      <c r="CT1693" s="73"/>
      <c r="CU1693" s="73"/>
      <c r="CV1693" s="73"/>
      <c r="CW1693" s="73"/>
      <c r="CX1693" s="73"/>
      <c r="DA1693" s="65"/>
      <c r="DB1693" s="81"/>
      <c r="DC1693" s="81"/>
      <c r="DD1693" s="81"/>
      <c r="DE1693" s="81"/>
      <c r="DF1693" s="81"/>
      <c r="DG1693" s="81"/>
      <c r="DH1693" s="81"/>
      <c r="DI1693" s="81"/>
      <c r="DJ1693" s="81"/>
      <c r="DK1693" s="81"/>
      <c r="DL1693" s="81"/>
      <c r="DM1693" s="81"/>
      <c r="DN1693" s="71"/>
      <c r="DO1693" s="71"/>
      <c r="DQ1693" s="72"/>
      <c r="DR1693" s="72"/>
      <c r="DS1693" s="72"/>
      <c r="DT1693" s="72"/>
      <c r="DU1693" s="72"/>
      <c r="DV1693" s="72"/>
      <c r="DW1693" s="72"/>
      <c r="DX1693" s="72"/>
      <c r="DY1693" s="72"/>
      <c r="DZ1693" s="72"/>
      <c r="EA1693" s="71"/>
      <c r="EB1693" s="71"/>
      <c r="EC1693" s="71"/>
      <c r="ED1693" s="71"/>
    </row>
    <row r="1694" spans="2:134">
      <c r="B1694" s="46"/>
      <c r="C1694" s="65"/>
      <c r="D1694" s="69"/>
      <c r="E1694" s="69"/>
      <c r="F1694" s="69"/>
      <c r="G1694" s="69"/>
      <c r="H1694" s="70"/>
      <c r="I1694" s="70"/>
      <c r="J1694" s="69"/>
      <c r="K1694" s="69"/>
      <c r="L1694" s="69"/>
      <c r="M1694" s="69"/>
      <c r="N1694" s="69"/>
      <c r="O1694" s="69"/>
      <c r="P1694" s="69"/>
      <c r="Q1694" s="69"/>
      <c r="R1694" s="69"/>
      <c r="S1694" s="69"/>
      <c r="T1694" s="69"/>
      <c r="U1694" s="69"/>
      <c r="V1694" s="69"/>
      <c r="W1694" s="70"/>
      <c r="X1694" s="70"/>
      <c r="Y1694" s="70"/>
      <c r="Z1694" s="71"/>
      <c r="AA1694" s="71"/>
      <c r="AB1694" s="71"/>
      <c r="AC1694" s="71"/>
      <c r="AD1694" s="71"/>
      <c r="AE1694" s="71"/>
      <c r="AF1694" s="71"/>
      <c r="AG1694" s="71"/>
      <c r="AH1694" s="71"/>
      <c r="AI1694" s="71"/>
      <c r="AJ1694" s="71"/>
      <c r="AK1694" s="71"/>
      <c r="AL1694" s="71"/>
      <c r="AM1694" s="71"/>
      <c r="AN1694" s="71"/>
      <c r="AO1694" s="71"/>
      <c r="AP1694" s="71"/>
      <c r="AQ1694" s="71"/>
      <c r="AR1694" s="71"/>
      <c r="AS1694" s="71"/>
      <c r="AT1694" s="71"/>
      <c r="AU1694" s="71"/>
      <c r="AV1694" s="71"/>
      <c r="AW1694" s="73"/>
      <c r="AX1694" s="73"/>
      <c r="AY1694" s="73"/>
      <c r="AZ1694" s="73"/>
      <c r="BA1694" s="73"/>
      <c r="BB1694" s="73"/>
      <c r="BC1694" s="73"/>
      <c r="BD1694" s="73"/>
      <c r="BE1694" s="73"/>
      <c r="BF1694" s="73"/>
      <c r="BG1694" s="73"/>
      <c r="BH1694" s="73"/>
      <c r="BI1694" s="73"/>
      <c r="BJ1694" s="71"/>
      <c r="BK1694" s="71"/>
      <c r="BL1694" s="71"/>
      <c r="BM1694" s="71"/>
      <c r="BN1694" s="71"/>
      <c r="BO1694" s="71"/>
      <c r="BP1694" s="71"/>
      <c r="BQ1694" s="71"/>
      <c r="BR1694" s="71"/>
      <c r="BS1694" s="71"/>
      <c r="BT1694" s="71"/>
      <c r="BU1694" s="71"/>
      <c r="BV1694" s="71"/>
      <c r="BW1694" s="74"/>
      <c r="BX1694" s="75"/>
      <c r="BY1694" s="75"/>
      <c r="BZ1694" s="75"/>
      <c r="CA1694" s="75"/>
      <c r="CB1694" s="75"/>
      <c r="CC1694" s="75"/>
      <c r="CD1694" s="75"/>
      <c r="CE1694" s="75"/>
      <c r="CF1694" s="75"/>
      <c r="CG1694" s="75"/>
      <c r="CH1694" s="75"/>
      <c r="CI1694" s="75"/>
      <c r="CJ1694" s="75"/>
      <c r="CK1694" s="75"/>
      <c r="CL1694" s="73"/>
      <c r="CM1694" s="73"/>
      <c r="CN1694" s="73"/>
      <c r="CO1694" s="73"/>
      <c r="CP1694" s="73"/>
      <c r="CQ1694" s="73"/>
      <c r="CR1694" s="73"/>
      <c r="CS1694" s="73"/>
      <c r="CT1694" s="73"/>
      <c r="CU1694" s="73"/>
      <c r="CV1694" s="73"/>
      <c r="CW1694" s="73"/>
      <c r="CX1694" s="73"/>
      <c r="DA1694" s="65"/>
      <c r="DB1694" s="81"/>
      <c r="DC1694" s="81"/>
      <c r="DD1694" s="81"/>
      <c r="DE1694" s="81"/>
      <c r="DF1694" s="81"/>
      <c r="DG1694" s="81"/>
      <c r="DH1694" s="81"/>
      <c r="DI1694" s="81"/>
      <c r="DJ1694" s="81"/>
      <c r="DK1694" s="81"/>
      <c r="DL1694" s="81"/>
      <c r="DM1694" s="81"/>
      <c r="DN1694" s="71"/>
      <c r="DO1694" s="71"/>
      <c r="DQ1694" s="72"/>
      <c r="DR1694" s="72"/>
      <c r="DS1694" s="72"/>
      <c r="DT1694" s="72"/>
      <c r="DU1694" s="72"/>
      <c r="DV1694" s="72"/>
      <c r="DW1694" s="72"/>
      <c r="DX1694" s="72"/>
      <c r="DY1694" s="72"/>
      <c r="DZ1694" s="72"/>
      <c r="EA1694" s="71"/>
      <c r="EB1694" s="71"/>
      <c r="EC1694" s="71"/>
      <c r="ED1694" s="71"/>
    </row>
    <row r="1695" spans="2:134">
      <c r="C1695" s="65"/>
      <c r="D1695" s="69"/>
      <c r="E1695" s="69"/>
      <c r="F1695" s="69"/>
      <c r="G1695" s="69"/>
      <c r="H1695" s="70"/>
      <c r="I1695" s="70"/>
      <c r="J1695" s="69"/>
      <c r="K1695" s="69"/>
      <c r="L1695" s="69"/>
      <c r="M1695" s="69"/>
      <c r="N1695" s="69"/>
      <c r="O1695" s="69"/>
      <c r="P1695" s="69"/>
      <c r="Q1695" s="69"/>
      <c r="R1695" s="69"/>
      <c r="S1695" s="69"/>
      <c r="T1695" s="69"/>
      <c r="U1695" s="69"/>
      <c r="V1695" s="69"/>
      <c r="W1695" s="70"/>
      <c r="X1695" s="70"/>
      <c r="Y1695" s="70"/>
      <c r="Z1695" s="71"/>
      <c r="AA1695" s="71"/>
      <c r="AB1695" s="71"/>
      <c r="AC1695" s="71"/>
      <c r="AD1695" s="71"/>
      <c r="AE1695" s="71"/>
      <c r="AF1695" s="71"/>
      <c r="AG1695" s="71"/>
      <c r="AH1695" s="71"/>
      <c r="AI1695" s="71"/>
      <c r="AJ1695" s="71"/>
      <c r="AK1695" s="71"/>
      <c r="AL1695" s="71"/>
      <c r="AM1695" s="71"/>
      <c r="AN1695" s="71"/>
      <c r="AO1695" s="71"/>
      <c r="AP1695" s="71"/>
      <c r="AQ1695" s="71"/>
      <c r="AR1695" s="71"/>
      <c r="AS1695" s="71"/>
      <c r="AT1695" s="71"/>
      <c r="AU1695" s="71"/>
      <c r="AV1695" s="71"/>
      <c r="AW1695" s="73"/>
      <c r="AX1695" s="73"/>
      <c r="AY1695" s="73"/>
      <c r="AZ1695" s="73"/>
      <c r="BA1695" s="73"/>
      <c r="BB1695" s="73"/>
      <c r="BC1695" s="73"/>
      <c r="BD1695" s="73"/>
      <c r="BE1695" s="73"/>
      <c r="BF1695" s="73"/>
      <c r="BG1695" s="73"/>
      <c r="BH1695" s="73"/>
      <c r="BI1695" s="73"/>
      <c r="BJ1695" s="71"/>
      <c r="BK1695" s="71"/>
      <c r="BL1695" s="71"/>
      <c r="BM1695" s="71"/>
      <c r="BN1695" s="71"/>
      <c r="BO1695" s="71"/>
      <c r="BP1695" s="71"/>
      <c r="BQ1695" s="71"/>
      <c r="BR1695" s="71"/>
      <c r="BS1695" s="71"/>
      <c r="BT1695" s="71"/>
      <c r="BU1695" s="71"/>
      <c r="BV1695" s="71"/>
      <c r="BW1695" s="74"/>
      <c r="BX1695" s="75"/>
      <c r="BY1695" s="75"/>
      <c r="BZ1695" s="75"/>
      <c r="CA1695" s="75"/>
      <c r="CB1695" s="75"/>
      <c r="CC1695" s="75"/>
      <c r="CD1695" s="75"/>
      <c r="CE1695" s="75"/>
      <c r="CF1695" s="75"/>
      <c r="CG1695" s="75"/>
      <c r="CH1695" s="75"/>
      <c r="CI1695" s="75"/>
      <c r="CJ1695" s="75"/>
      <c r="CK1695" s="75"/>
      <c r="CL1695" s="73"/>
      <c r="CM1695" s="73"/>
      <c r="CN1695" s="73"/>
      <c r="CO1695" s="73"/>
      <c r="CP1695" s="73"/>
      <c r="CQ1695" s="73"/>
      <c r="CR1695" s="73"/>
      <c r="CS1695" s="73"/>
      <c r="CT1695" s="73"/>
      <c r="CU1695" s="73"/>
      <c r="CV1695" s="73"/>
      <c r="CW1695" s="73"/>
      <c r="CX1695" s="73"/>
      <c r="DB1695" s="81"/>
      <c r="DC1695" s="81"/>
      <c r="DD1695" s="81"/>
      <c r="DE1695" s="81"/>
      <c r="DF1695" s="81"/>
      <c r="DG1695" s="81"/>
      <c r="DH1695" s="81"/>
      <c r="DI1695" s="81"/>
      <c r="DJ1695" s="81"/>
      <c r="DK1695" s="81"/>
      <c r="DL1695" s="81"/>
      <c r="DM1695" s="81"/>
      <c r="DN1695" s="71"/>
      <c r="DO1695" s="71"/>
    </row>
    <row r="1696" spans="2:134">
      <c r="C1696" s="65"/>
      <c r="D1696" s="69"/>
      <c r="E1696" s="69"/>
      <c r="F1696" s="69"/>
      <c r="G1696" s="69"/>
      <c r="H1696" s="70"/>
      <c r="I1696" s="70"/>
      <c r="J1696" s="69"/>
      <c r="K1696" s="69"/>
      <c r="L1696" s="69"/>
      <c r="M1696" s="69"/>
      <c r="N1696" s="69"/>
      <c r="O1696" s="69"/>
      <c r="P1696" s="69"/>
      <c r="Q1696" s="69"/>
      <c r="R1696" s="69"/>
      <c r="S1696" s="69"/>
      <c r="T1696" s="69"/>
      <c r="U1696" s="69"/>
      <c r="V1696" s="69"/>
      <c r="W1696" s="70"/>
      <c r="X1696" s="70"/>
      <c r="Y1696" s="70"/>
      <c r="Z1696" s="71"/>
      <c r="AA1696" s="71"/>
      <c r="AB1696" s="71"/>
      <c r="AC1696" s="71"/>
      <c r="AD1696" s="71"/>
      <c r="AE1696" s="71"/>
      <c r="AF1696" s="71"/>
      <c r="AG1696" s="71"/>
      <c r="AH1696" s="71"/>
      <c r="AI1696" s="71"/>
      <c r="AJ1696" s="71"/>
      <c r="AK1696" s="71"/>
      <c r="AL1696" s="71"/>
      <c r="AM1696" s="71"/>
      <c r="AN1696" s="71"/>
      <c r="AO1696" s="71"/>
      <c r="AP1696" s="71"/>
      <c r="AQ1696" s="71"/>
      <c r="AR1696" s="71"/>
      <c r="AS1696" s="71"/>
      <c r="AT1696" s="71"/>
      <c r="AU1696" s="71"/>
      <c r="AV1696" s="71"/>
      <c r="AW1696" s="73"/>
      <c r="AX1696" s="73"/>
      <c r="AY1696" s="73"/>
      <c r="AZ1696" s="73"/>
      <c r="BA1696" s="73"/>
      <c r="BB1696" s="73"/>
      <c r="BC1696" s="73"/>
      <c r="BD1696" s="73"/>
      <c r="BE1696" s="73"/>
      <c r="BF1696" s="73"/>
      <c r="BG1696" s="73"/>
      <c r="BH1696" s="73"/>
      <c r="BI1696" s="73"/>
      <c r="BJ1696" s="71"/>
      <c r="BK1696" s="71"/>
      <c r="BL1696" s="71"/>
      <c r="BM1696" s="71"/>
      <c r="BN1696" s="71"/>
      <c r="BO1696" s="71"/>
      <c r="BP1696" s="71"/>
      <c r="BQ1696" s="71"/>
      <c r="BR1696" s="71"/>
      <c r="BS1696" s="71"/>
      <c r="BT1696" s="71"/>
      <c r="BU1696" s="71"/>
      <c r="BV1696" s="71"/>
      <c r="BW1696" s="74"/>
      <c r="BX1696" s="75"/>
      <c r="BY1696" s="75"/>
      <c r="BZ1696" s="75"/>
      <c r="CA1696" s="75"/>
      <c r="CB1696" s="75"/>
      <c r="CC1696" s="75"/>
      <c r="CD1696" s="75"/>
      <c r="CE1696" s="75"/>
      <c r="CF1696" s="75"/>
      <c r="CG1696" s="75"/>
      <c r="CH1696" s="75"/>
      <c r="CI1696" s="75"/>
      <c r="CJ1696" s="75"/>
      <c r="CK1696" s="75"/>
      <c r="CL1696" s="73"/>
      <c r="CM1696" s="73"/>
      <c r="CN1696" s="73"/>
      <c r="CO1696" s="73"/>
      <c r="CP1696" s="73"/>
      <c r="CQ1696" s="73"/>
      <c r="CR1696" s="73"/>
      <c r="CS1696" s="73"/>
      <c r="CT1696" s="73"/>
      <c r="CU1696" s="73"/>
      <c r="CV1696" s="73"/>
      <c r="CW1696" s="73"/>
      <c r="CX1696" s="73"/>
      <c r="DB1696" s="81"/>
      <c r="DC1696" s="81"/>
      <c r="DD1696" s="81"/>
      <c r="DE1696" s="81"/>
      <c r="DF1696" s="81"/>
      <c r="DG1696" s="81"/>
      <c r="DH1696" s="81"/>
      <c r="DI1696" s="81"/>
      <c r="DJ1696" s="81"/>
      <c r="DK1696" s="81"/>
      <c r="DL1696" s="81"/>
      <c r="DM1696" s="81"/>
      <c r="DN1696" s="71"/>
      <c r="DO1696" s="71"/>
    </row>
    <row r="1697" spans="3:119">
      <c r="C1697" s="65"/>
      <c r="D1697" s="69"/>
      <c r="E1697" s="69"/>
      <c r="F1697" s="69"/>
      <c r="G1697" s="69"/>
      <c r="H1697" s="70"/>
      <c r="I1697" s="70"/>
      <c r="J1697" s="69"/>
      <c r="K1697" s="69"/>
      <c r="L1697" s="69"/>
      <c r="M1697" s="69"/>
      <c r="N1697" s="69"/>
      <c r="O1697" s="69"/>
      <c r="P1697" s="69"/>
      <c r="Q1697" s="69"/>
      <c r="R1697" s="69"/>
      <c r="S1697" s="69"/>
      <c r="T1697" s="69"/>
      <c r="U1697" s="69"/>
      <c r="V1697" s="69"/>
      <c r="W1697" s="70"/>
      <c r="X1697" s="70"/>
      <c r="Y1697" s="70"/>
      <c r="Z1697" s="71"/>
      <c r="AA1697" s="71"/>
      <c r="AB1697" s="71"/>
      <c r="AC1697" s="71"/>
      <c r="AD1697" s="71"/>
      <c r="AE1697" s="71"/>
      <c r="AF1697" s="71"/>
      <c r="AG1697" s="71"/>
      <c r="AH1697" s="71"/>
      <c r="AI1697" s="71"/>
      <c r="AJ1697" s="71"/>
      <c r="AK1697" s="71"/>
      <c r="AL1697" s="71"/>
      <c r="AM1697" s="71"/>
      <c r="AN1697" s="71"/>
      <c r="AO1697" s="71"/>
      <c r="AP1697" s="71"/>
      <c r="AQ1697" s="71"/>
      <c r="AR1697" s="71"/>
      <c r="AS1697" s="71"/>
      <c r="AT1697" s="71"/>
      <c r="AU1697" s="71"/>
      <c r="AV1697" s="71"/>
      <c r="AW1697" s="73"/>
      <c r="AX1697" s="73"/>
      <c r="AY1697" s="73"/>
      <c r="AZ1697" s="73"/>
      <c r="BA1697" s="73"/>
      <c r="BB1697" s="73"/>
      <c r="BC1697" s="73"/>
      <c r="BD1697" s="73"/>
      <c r="BE1697" s="73"/>
      <c r="BF1697" s="73"/>
      <c r="BG1697" s="73"/>
      <c r="BH1697" s="73"/>
      <c r="BI1697" s="73"/>
      <c r="BJ1697" s="71"/>
      <c r="BK1697" s="71"/>
      <c r="BL1697" s="71"/>
      <c r="BM1697" s="71"/>
      <c r="BN1697" s="71"/>
      <c r="BO1697" s="71"/>
      <c r="BP1697" s="71"/>
      <c r="BQ1697" s="71"/>
      <c r="BR1697" s="71"/>
      <c r="BS1697" s="71"/>
      <c r="BT1697" s="71"/>
      <c r="BU1697" s="71"/>
      <c r="BV1697" s="71"/>
      <c r="BW1697" s="74"/>
      <c r="BX1697" s="75"/>
      <c r="BY1697" s="75"/>
      <c r="BZ1697" s="75"/>
      <c r="CA1697" s="75"/>
      <c r="CB1697" s="75"/>
      <c r="CC1697" s="75"/>
      <c r="CD1697" s="75"/>
      <c r="CE1697" s="75"/>
      <c r="CF1697" s="75"/>
      <c r="CG1697" s="75"/>
      <c r="CH1697" s="75"/>
      <c r="CI1697" s="75"/>
      <c r="CJ1697" s="75"/>
      <c r="CK1697" s="75"/>
      <c r="CL1697" s="73"/>
      <c r="CM1697" s="73"/>
      <c r="CN1697" s="73"/>
      <c r="CO1697" s="73"/>
      <c r="CP1697" s="73"/>
      <c r="CQ1697" s="73"/>
      <c r="CR1697" s="73"/>
      <c r="CS1697" s="73"/>
      <c r="CT1697" s="73"/>
      <c r="CU1697" s="73"/>
      <c r="CV1697" s="73"/>
      <c r="CW1697" s="73"/>
      <c r="CX1697" s="73"/>
      <c r="DB1697" s="81"/>
      <c r="DC1697" s="81"/>
      <c r="DD1697" s="81"/>
      <c r="DE1697" s="81"/>
      <c r="DF1697" s="81"/>
      <c r="DG1697" s="81"/>
      <c r="DH1697" s="81"/>
      <c r="DI1697" s="81"/>
      <c r="DJ1697" s="81"/>
      <c r="DK1697" s="81"/>
      <c r="DL1697" s="81"/>
      <c r="DM1697" s="81"/>
      <c r="DN1697" s="71"/>
      <c r="DO1697" s="71"/>
    </row>
    <row r="1698" spans="3:119">
      <c r="C1698" s="65"/>
      <c r="D1698" s="69"/>
      <c r="E1698" s="69"/>
      <c r="F1698" s="69"/>
      <c r="G1698" s="69"/>
      <c r="H1698" s="70"/>
      <c r="I1698" s="70"/>
      <c r="J1698" s="69"/>
      <c r="K1698" s="69"/>
      <c r="L1698" s="69"/>
      <c r="M1698" s="69"/>
      <c r="N1698" s="69"/>
      <c r="O1698" s="69"/>
      <c r="P1698" s="69"/>
      <c r="Q1698" s="69"/>
      <c r="R1698" s="69"/>
      <c r="S1698" s="69"/>
      <c r="T1698" s="69"/>
      <c r="U1698" s="69"/>
      <c r="V1698" s="69"/>
      <c r="W1698" s="70"/>
      <c r="X1698" s="70"/>
      <c r="Y1698" s="70"/>
      <c r="Z1698" s="71"/>
      <c r="AA1698" s="71"/>
      <c r="AB1698" s="71"/>
      <c r="AC1698" s="71"/>
      <c r="AD1698" s="71"/>
      <c r="AE1698" s="71"/>
      <c r="AF1698" s="71"/>
      <c r="AG1698" s="71"/>
      <c r="AH1698" s="71"/>
      <c r="AI1698" s="71"/>
      <c r="AJ1698" s="71"/>
      <c r="AK1698" s="71"/>
      <c r="AL1698" s="71"/>
      <c r="AM1698" s="71"/>
      <c r="AN1698" s="71"/>
      <c r="AO1698" s="71"/>
      <c r="AP1698" s="71"/>
      <c r="AQ1698" s="71"/>
      <c r="AR1698" s="71"/>
      <c r="AS1698" s="71"/>
      <c r="AT1698" s="71"/>
      <c r="AU1698" s="71"/>
      <c r="AV1698" s="71"/>
      <c r="AW1698" s="73"/>
      <c r="AX1698" s="73"/>
      <c r="AY1698" s="73"/>
      <c r="AZ1698" s="73"/>
      <c r="BA1698" s="73"/>
      <c r="BB1698" s="73"/>
      <c r="BC1698" s="73"/>
      <c r="BD1698" s="73"/>
      <c r="BE1698" s="73"/>
      <c r="BF1698" s="73"/>
      <c r="BG1698" s="73"/>
      <c r="BH1698" s="73"/>
      <c r="BI1698" s="73"/>
      <c r="BJ1698" s="71"/>
      <c r="BK1698" s="71"/>
      <c r="BL1698" s="71"/>
      <c r="BM1698" s="71"/>
      <c r="BN1698" s="71"/>
      <c r="BO1698" s="71"/>
      <c r="BP1698" s="71"/>
      <c r="BQ1698" s="71"/>
      <c r="BR1698" s="71"/>
      <c r="BS1698" s="71"/>
      <c r="BT1698" s="71"/>
      <c r="BU1698" s="71"/>
      <c r="BV1698" s="71"/>
      <c r="BW1698" s="74"/>
      <c r="BX1698" s="75"/>
      <c r="BY1698" s="75"/>
      <c r="BZ1698" s="75"/>
      <c r="CA1698" s="75"/>
      <c r="CB1698" s="75"/>
      <c r="CC1698" s="75"/>
      <c r="CD1698" s="75"/>
      <c r="CE1698" s="75"/>
      <c r="CF1698" s="75"/>
      <c r="CG1698" s="75"/>
      <c r="CH1698" s="75"/>
      <c r="CI1698" s="75"/>
      <c r="CJ1698" s="75"/>
      <c r="CK1698" s="75"/>
      <c r="CL1698" s="73"/>
      <c r="CM1698" s="73"/>
      <c r="CN1698" s="73"/>
      <c r="CO1698" s="73"/>
      <c r="CP1698" s="73"/>
      <c r="CQ1698" s="73"/>
      <c r="CR1698" s="73"/>
      <c r="CS1698" s="73"/>
      <c r="CT1698" s="73"/>
      <c r="CU1698" s="73"/>
      <c r="CV1698" s="73"/>
      <c r="CW1698" s="73"/>
      <c r="CX1698" s="73"/>
      <c r="DB1698" s="81"/>
      <c r="DC1698" s="81"/>
      <c r="DD1698" s="81"/>
      <c r="DE1698" s="81"/>
      <c r="DF1698" s="81"/>
      <c r="DG1698" s="81"/>
      <c r="DH1698" s="81"/>
      <c r="DI1698" s="81"/>
      <c r="DJ1698" s="81"/>
      <c r="DK1698" s="81"/>
      <c r="DL1698" s="81"/>
      <c r="DM1698" s="81"/>
      <c r="DN1698" s="71"/>
      <c r="DO1698" s="71"/>
    </row>
    <row r="1699" spans="3:119">
      <c r="C1699" s="65"/>
      <c r="D1699" s="69"/>
      <c r="E1699" s="69"/>
      <c r="F1699" s="69"/>
      <c r="G1699" s="69"/>
      <c r="H1699" s="70"/>
      <c r="I1699" s="70"/>
      <c r="J1699" s="69"/>
      <c r="K1699" s="69"/>
      <c r="L1699" s="69"/>
      <c r="M1699" s="69"/>
      <c r="N1699" s="69"/>
      <c r="O1699" s="69"/>
      <c r="P1699" s="69"/>
      <c r="Q1699" s="69"/>
      <c r="R1699" s="69"/>
      <c r="S1699" s="69"/>
      <c r="T1699" s="69"/>
      <c r="U1699" s="69"/>
      <c r="V1699" s="69"/>
      <c r="W1699" s="70"/>
      <c r="X1699" s="70"/>
      <c r="Y1699" s="70"/>
      <c r="Z1699" s="71"/>
      <c r="AA1699" s="71"/>
      <c r="AB1699" s="71"/>
      <c r="AC1699" s="71"/>
      <c r="AD1699" s="71"/>
      <c r="AE1699" s="71"/>
      <c r="AF1699" s="71"/>
      <c r="AG1699" s="71"/>
      <c r="AH1699" s="71"/>
      <c r="AI1699" s="71"/>
      <c r="AJ1699" s="71"/>
      <c r="AK1699" s="71"/>
      <c r="AL1699" s="71"/>
      <c r="AM1699" s="71"/>
      <c r="AN1699" s="71"/>
      <c r="AO1699" s="71"/>
      <c r="AP1699" s="71"/>
      <c r="AQ1699" s="71"/>
      <c r="AR1699" s="71"/>
      <c r="AS1699" s="71"/>
      <c r="AT1699" s="71"/>
      <c r="AU1699" s="71"/>
      <c r="AV1699" s="71"/>
      <c r="AW1699" s="73"/>
      <c r="AX1699" s="73"/>
      <c r="AY1699" s="73"/>
      <c r="AZ1699" s="73"/>
      <c r="BA1699" s="73"/>
      <c r="BB1699" s="73"/>
      <c r="BC1699" s="73"/>
      <c r="BD1699" s="73"/>
      <c r="BE1699" s="73"/>
      <c r="BF1699" s="73"/>
      <c r="BG1699" s="73"/>
      <c r="BH1699" s="73"/>
      <c r="BI1699" s="73"/>
      <c r="BJ1699" s="71"/>
      <c r="BK1699" s="71"/>
      <c r="BL1699" s="71"/>
      <c r="BM1699" s="71"/>
      <c r="BN1699" s="71"/>
      <c r="BO1699" s="71"/>
      <c r="BP1699" s="71"/>
      <c r="BQ1699" s="71"/>
      <c r="BR1699" s="71"/>
      <c r="BS1699" s="71"/>
      <c r="BT1699" s="71"/>
      <c r="BU1699" s="71"/>
      <c r="BV1699" s="71"/>
      <c r="BW1699" s="74"/>
      <c r="BX1699" s="75"/>
      <c r="BY1699" s="75"/>
      <c r="BZ1699" s="75"/>
      <c r="CA1699" s="75"/>
      <c r="CB1699" s="75"/>
      <c r="CC1699" s="75"/>
      <c r="CD1699" s="75"/>
      <c r="CE1699" s="75"/>
      <c r="CF1699" s="75"/>
      <c r="CG1699" s="75"/>
      <c r="CH1699" s="75"/>
      <c r="CI1699" s="75"/>
      <c r="CJ1699" s="75"/>
      <c r="CK1699" s="75"/>
      <c r="CL1699" s="73"/>
      <c r="CM1699" s="73"/>
      <c r="CN1699" s="73"/>
      <c r="CO1699" s="73"/>
      <c r="CP1699" s="73"/>
      <c r="CQ1699" s="73"/>
      <c r="CR1699" s="73"/>
      <c r="CS1699" s="73"/>
      <c r="CT1699" s="73"/>
      <c r="CU1699" s="73"/>
      <c r="CV1699" s="73"/>
      <c r="CW1699" s="73"/>
      <c r="CX1699" s="73"/>
      <c r="DB1699" s="81"/>
      <c r="DC1699" s="81"/>
      <c r="DD1699" s="81"/>
      <c r="DE1699" s="81"/>
      <c r="DF1699" s="81"/>
      <c r="DG1699" s="81"/>
      <c r="DH1699" s="81"/>
      <c r="DI1699" s="81"/>
      <c r="DJ1699" s="81"/>
      <c r="DK1699" s="81"/>
      <c r="DL1699" s="81"/>
      <c r="DM1699" s="81"/>
      <c r="DN1699" s="71"/>
      <c r="DO1699" s="71"/>
    </row>
    <row r="1700" spans="3:119">
      <c r="C1700" s="65"/>
      <c r="D1700" s="69"/>
      <c r="E1700" s="69"/>
      <c r="F1700" s="69"/>
      <c r="G1700" s="69"/>
      <c r="H1700" s="70"/>
      <c r="I1700" s="70"/>
      <c r="J1700" s="69"/>
      <c r="K1700" s="69"/>
      <c r="L1700" s="69"/>
      <c r="M1700" s="69"/>
      <c r="N1700" s="69"/>
      <c r="O1700" s="69"/>
      <c r="P1700" s="69"/>
      <c r="Q1700" s="69"/>
      <c r="R1700" s="69"/>
      <c r="S1700" s="69"/>
      <c r="T1700" s="69"/>
      <c r="U1700" s="69"/>
      <c r="V1700" s="69"/>
      <c r="W1700" s="70"/>
      <c r="X1700" s="70"/>
      <c r="Y1700" s="70"/>
      <c r="Z1700" s="71"/>
      <c r="AA1700" s="71"/>
      <c r="AB1700" s="71"/>
      <c r="AC1700" s="71"/>
      <c r="AD1700" s="71"/>
      <c r="AE1700" s="71"/>
      <c r="AF1700" s="71"/>
      <c r="AG1700" s="71"/>
      <c r="AH1700" s="71"/>
      <c r="AI1700" s="71"/>
      <c r="AJ1700" s="71"/>
      <c r="AK1700" s="71"/>
      <c r="AL1700" s="71"/>
      <c r="AM1700" s="71"/>
      <c r="AN1700" s="71"/>
      <c r="AO1700" s="71"/>
      <c r="AP1700" s="71"/>
      <c r="AQ1700" s="71"/>
      <c r="AR1700" s="71"/>
      <c r="AS1700" s="71"/>
      <c r="AT1700" s="71"/>
      <c r="AU1700" s="71"/>
      <c r="AV1700" s="71"/>
      <c r="AW1700" s="73"/>
      <c r="AX1700" s="73"/>
      <c r="AY1700" s="73"/>
      <c r="AZ1700" s="73"/>
      <c r="BA1700" s="73"/>
      <c r="BB1700" s="73"/>
      <c r="BC1700" s="73"/>
      <c r="BD1700" s="73"/>
      <c r="BE1700" s="73"/>
      <c r="BF1700" s="73"/>
      <c r="BG1700" s="73"/>
      <c r="BH1700" s="73"/>
      <c r="BI1700" s="73"/>
      <c r="BJ1700" s="71"/>
      <c r="BK1700" s="71"/>
      <c r="BL1700" s="71"/>
      <c r="BM1700" s="71"/>
      <c r="BN1700" s="71"/>
      <c r="BO1700" s="71"/>
      <c r="BP1700" s="71"/>
      <c r="BQ1700" s="71"/>
      <c r="BR1700" s="71"/>
      <c r="BS1700" s="71"/>
      <c r="BT1700" s="71"/>
      <c r="BU1700" s="71"/>
      <c r="BV1700" s="71"/>
      <c r="BW1700" s="74"/>
      <c r="BX1700" s="75"/>
      <c r="BY1700" s="75"/>
      <c r="BZ1700" s="75"/>
      <c r="CA1700" s="75"/>
      <c r="CB1700" s="75"/>
      <c r="CC1700" s="75"/>
      <c r="CD1700" s="75"/>
      <c r="CE1700" s="75"/>
      <c r="CF1700" s="75"/>
      <c r="CG1700" s="75"/>
      <c r="CH1700" s="75"/>
      <c r="CI1700" s="75"/>
      <c r="CJ1700" s="75"/>
      <c r="CK1700" s="75"/>
      <c r="CL1700" s="73"/>
      <c r="CM1700" s="73"/>
      <c r="CN1700" s="73"/>
      <c r="CO1700" s="73"/>
      <c r="CP1700" s="73"/>
      <c r="CQ1700" s="73"/>
      <c r="CR1700" s="73"/>
      <c r="CS1700" s="73"/>
      <c r="CT1700" s="73"/>
      <c r="CU1700" s="73"/>
      <c r="CV1700" s="73"/>
      <c r="CW1700" s="73"/>
      <c r="CX1700" s="73"/>
      <c r="DB1700" s="81"/>
      <c r="DC1700" s="81"/>
      <c r="DD1700" s="81"/>
      <c r="DE1700" s="81"/>
      <c r="DF1700" s="81"/>
      <c r="DG1700" s="81"/>
      <c r="DH1700" s="81"/>
      <c r="DI1700" s="81"/>
      <c r="DJ1700" s="81"/>
      <c r="DK1700" s="81"/>
      <c r="DL1700" s="81"/>
      <c r="DM1700" s="81"/>
      <c r="DN1700" s="71"/>
      <c r="DO1700" s="71"/>
    </row>
    <row r="1701" spans="3:119">
      <c r="C1701" s="65"/>
      <c r="D1701" s="69"/>
      <c r="E1701" s="69"/>
      <c r="F1701" s="69"/>
      <c r="G1701" s="69"/>
      <c r="H1701" s="70"/>
      <c r="I1701" s="70"/>
      <c r="J1701" s="69"/>
      <c r="K1701" s="69"/>
      <c r="L1701" s="69"/>
      <c r="M1701" s="69"/>
      <c r="N1701" s="69"/>
      <c r="O1701" s="69"/>
      <c r="P1701" s="69"/>
      <c r="Q1701" s="69"/>
      <c r="R1701" s="69"/>
      <c r="S1701" s="69"/>
      <c r="T1701" s="69"/>
      <c r="U1701" s="69"/>
      <c r="V1701" s="69"/>
      <c r="W1701" s="70"/>
      <c r="X1701" s="70"/>
      <c r="Y1701" s="70"/>
      <c r="Z1701" s="71"/>
      <c r="AA1701" s="71"/>
      <c r="AB1701" s="71"/>
      <c r="AC1701" s="71"/>
      <c r="AD1701" s="71"/>
      <c r="AE1701" s="71"/>
      <c r="AF1701" s="71"/>
      <c r="AG1701" s="71"/>
      <c r="AH1701" s="71"/>
      <c r="AI1701" s="71"/>
      <c r="AJ1701" s="71"/>
      <c r="AK1701" s="71"/>
      <c r="AL1701" s="71"/>
      <c r="AM1701" s="71"/>
      <c r="AN1701" s="71"/>
      <c r="AO1701" s="71"/>
      <c r="AP1701" s="71"/>
      <c r="AQ1701" s="71"/>
      <c r="AR1701" s="71"/>
      <c r="AS1701" s="71"/>
      <c r="AT1701" s="71"/>
      <c r="AU1701" s="71"/>
      <c r="AV1701" s="71"/>
      <c r="AW1701" s="73"/>
      <c r="AX1701" s="73"/>
      <c r="AY1701" s="73"/>
      <c r="AZ1701" s="73"/>
      <c r="BA1701" s="73"/>
      <c r="BB1701" s="73"/>
      <c r="BC1701" s="73"/>
      <c r="BD1701" s="73"/>
      <c r="BE1701" s="73"/>
      <c r="BF1701" s="73"/>
      <c r="BG1701" s="73"/>
      <c r="BH1701" s="73"/>
      <c r="BI1701" s="73"/>
      <c r="BJ1701" s="71"/>
      <c r="BK1701" s="71"/>
      <c r="BL1701" s="71"/>
      <c r="BM1701" s="71"/>
      <c r="BN1701" s="71"/>
      <c r="BO1701" s="71"/>
      <c r="BP1701" s="71"/>
      <c r="BQ1701" s="71"/>
      <c r="BR1701" s="71"/>
      <c r="BS1701" s="71"/>
      <c r="BT1701" s="71"/>
      <c r="BU1701" s="71"/>
      <c r="BV1701" s="71"/>
      <c r="BW1701" s="74"/>
      <c r="BX1701" s="75"/>
      <c r="BY1701" s="75"/>
      <c r="BZ1701" s="75"/>
      <c r="CA1701" s="75"/>
      <c r="CB1701" s="75"/>
      <c r="CC1701" s="75"/>
      <c r="CD1701" s="75"/>
      <c r="CE1701" s="75"/>
      <c r="CF1701" s="75"/>
      <c r="CG1701" s="75"/>
      <c r="CH1701" s="75"/>
      <c r="CI1701" s="75"/>
      <c r="CJ1701" s="75"/>
      <c r="CK1701" s="75"/>
      <c r="CL1701" s="73"/>
      <c r="CM1701" s="73"/>
      <c r="CN1701" s="73"/>
      <c r="CO1701" s="73"/>
      <c r="CP1701" s="73"/>
      <c r="CQ1701" s="73"/>
      <c r="CR1701" s="73"/>
      <c r="CS1701" s="73"/>
      <c r="CT1701" s="73"/>
      <c r="CU1701" s="73"/>
      <c r="CV1701" s="73"/>
      <c r="CW1701" s="73"/>
      <c r="CX1701" s="73"/>
      <c r="DB1701" s="81"/>
      <c r="DC1701" s="81"/>
      <c r="DD1701" s="81"/>
      <c r="DE1701" s="81"/>
      <c r="DF1701" s="81"/>
      <c r="DG1701" s="81"/>
      <c r="DH1701" s="81"/>
      <c r="DI1701" s="81"/>
      <c r="DJ1701" s="81"/>
      <c r="DK1701" s="81"/>
      <c r="DL1701" s="81"/>
      <c r="DM1701" s="81"/>
      <c r="DN1701" s="71"/>
      <c r="DO1701" s="71"/>
    </row>
    <row r="1702" spans="3:119">
      <c r="C1702" s="65"/>
      <c r="D1702" s="69"/>
      <c r="E1702" s="69"/>
      <c r="F1702" s="69"/>
      <c r="G1702" s="69"/>
      <c r="H1702" s="70"/>
      <c r="I1702" s="70"/>
      <c r="J1702" s="69"/>
      <c r="K1702" s="69"/>
      <c r="L1702" s="69"/>
      <c r="M1702" s="69"/>
      <c r="N1702" s="69"/>
      <c r="O1702" s="69"/>
      <c r="P1702" s="69"/>
      <c r="Q1702" s="69"/>
      <c r="R1702" s="69"/>
      <c r="S1702" s="69"/>
      <c r="T1702" s="69"/>
      <c r="U1702" s="69"/>
      <c r="V1702" s="69"/>
      <c r="W1702" s="70"/>
      <c r="X1702" s="70"/>
      <c r="Y1702" s="70"/>
      <c r="Z1702" s="71"/>
      <c r="AA1702" s="71"/>
      <c r="AB1702" s="71"/>
      <c r="AC1702" s="71"/>
      <c r="AD1702" s="71"/>
      <c r="AE1702" s="71"/>
      <c r="AF1702" s="71"/>
      <c r="AG1702" s="71"/>
      <c r="AH1702" s="71"/>
      <c r="AI1702" s="71"/>
      <c r="AJ1702" s="71"/>
      <c r="AK1702" s="71"/>
      <c r="AL1702" s="71"/>
      <c r="AM1702" s="71"/>
      <c r="AN1702" s="71"/>
      <c r="AO1702" s="71"/>
      <c r="AP1702" s="71"/>
      <c r="AQ1702" s="71"/>
      <c r="AR1702" s="71"/>
      <c r="AS1702" s="71"/>
      <c r="AT1702" s="71"/>
      <c r="AU1702" s="71"/>
      <c r="AV1702" s="71"/>
      <c r="AW1702" s="73"/>
      <c r="AX1702" s="73"/>
      <c r="AY1702" s="73"/>
      <c r="AZ1702" s="73"/>
      <c r="BA1702" s="73"/>
      <c r="BB1702" s="73"/>
      <c r="BC1702" s="73"/>
      <c r="BD1702" s="73"/>
      <c r="BE1702" s="73"/>
      <c r="BF1702" s="73"/>
      <c r="BG1702" s="73"/>
      <c r="BH1702" s="73"/>
      <c r="BI1702" s="73"/>
      <c r="BJ1702" s="71"/>
      <c r="BK1702" s="71"/>
      <c r="BL1702" s="71"/>
      <c r="BM1702" s="71"/>
      <c r="BN1702" s="71"/>
      <c r="BO1702" s="71"/>
      <c r="BP1702" s="71"/>
      <c r="BQ1702" s="71"/>
      <c r="BR1702" s="71"/>
      <c r="BS1702" s="71"/>
      <c r="BT1702" s="71"/>
      <c r="BU1702" s="71"/>
      <c r="BV1702" s="71"/>
      <c r="BW1702" s="74"/>
      <c r="BX1702" s="75"/>
      <c r="BY1702" s="75"/>
      <c r="BZ1702" s="75"/>
      <c r="CA1702" s="75"/>
      <c r="CB1702" s="75"/>
      <c r="CC1702" s="75"/>
      <c r="CD1702" s="75"/>
      <c r="CE1702" s="75"/>
      <c r="CF1702" s="75"/>
      <c r="CG1702" s="75"/>
      <c r="CH1702" s="75"/>
      <c r="CI1702" s="75"/>
      <c r="CJ1702" s="75"/>
      <c r="CK1702" s="75"/>
      <c r="CL1702" s="73"/>
      <c r="CM1702" s="73"/>
      <c r="CN1702" s="73"/>
      <c r="CO1702" s="73"/>
      <c r="CP1702" s="73"/>
      <c r="CQ1702" s="73"/>
      <c r="CR1702" s="73"/>
      <c r="CS1702" s="73"/>
      <c r="CT1702" s="73"/>
      <c r="CU1702" s="73"/>
      <c r="CV1702" s="73"/>
      <c r="CW1702" s="73"/>
      <c r="CX1702" s="73"/>
      <c r="DB1702" s="81"/>
      <c r="DC1702" s="81"/>
      <c r="DD1702" s="81"/>
      <c r="DE1702" s="81"/>
      <c r="DF1702" s="81"/>
      <c r="DG1702" s="81"/>
      <c r="DH1702" s="81"/>
      <c r="DI1702" s="81"/>
      <c r="DJ1702" s="81"/>
      <c r="DK1702" s="81"/>
      <c r="DL1702" s="81"/>
      <c r="DM1702" s="81"/>
      <c r="DN1702" s="71"/>
      <c r="DO1702" s="71"/>
    </row>
    <row r="1703" spans="3:119">
      <c r="C1703" s="65"/>
      <c r="D1703" s="69"/>
      <c r="E1703" s="69"/>
      <c r="F1703" s="69"/>
      <c r="G1703" s="69"/>
      <c r="H1703" s="70"/>
      <c r="I1703" s="70"/>
      <c r="J1703" s="69"/>
      <c r="K1703" s="69"/>
      <c r="L1703" s="69"/>
      <c r="M1703" s="69"/>
      <c r="N1703" s="69"/>
      <c r="O1703" s="69"/>
      <c r="P1703" s="69"/>
      <c r="Q1703" s="69"/>
      <c r="R1703" s="69"/>
      <c r="S1703" s="69"/>
      <c r="T1703" s="69"/>
      <c r="U1703" s="69"/>
      <c r="V1703" s="69"/>
      <c r="W1703" s="70"/>
      <c r="X1703" s="70"/>
      <c r="Y1703" s="70"/>
      <c r="Z1703" s="71"/>
      <c r="AA1703" s="71"/>
      <c r="AB1703" s="71"/>
      <c r="AC1703" s="71"/>
      <c r="AD1703" s="71"/>
      <c r="AE1703" s="71"/>
      <c r="AF1703" s="71"/>
      <c r="AG1703" s="71"/>
      <c r="AH1703" s="71"/>
      <c r="AI1703" s="71"/>
      <c r="AJ1703" s="71"/>
      <c r="AK1703" s="71"/>
      <c r="AL1703" s="71"/>
      <c r="AM1703" s="71"/>
      <c r="AN1703" s="71"/>
      <c r="AO1703" s="71"/>
      <c r="AP1703" s="71"/>
      <c r="AQ1703" s="71"/>
      <c r="AR1703" s="71"/>
      <c r="AS1703" s="71"/>
      <c r="AT1703" s="71"/>
      <c r="AU1703" s="71"/>
      <c r="AV1703" s="71"/>
      <c r="AW1703" s="73"/>
      <c r="AX1703" s="73"/>
      <c r="AY1703" s="73"/>
      <c r="AZ1703" s="73"/>
      <c r="BA1703" s="73"/>
      <c r="BB1703" s="73"/>
      <c r="BC1703" s="73"/>
      <c r="BD1703" s="73"/>
      <c r="BE1703" s="73"/>
      <c r="BF1703" s="73"/>
      <c r="BG1703" s="73"/>
      <c r="BH1703" s="73"/>
      <c r="BI1703" s="73"/>
      <c r="BJ1703" s="71"/>
      <c r="BK1703" s="71"/>
      <c r="BL1703" s="71"/>
      <c r="BM1703" s="71"/>
      <c r="BN1703" s="71"/>
      <c r="BO1703" s="71"/>
      <c r="BP1703" s="71"/>
      <c r="BQ1703" s="71"/>
      <c r="BR1703" s="71"/>
      <c r="BS1703" s="71"/>
      <c r="BT1703" s="71"/>
      <c r="BU1703" s="71"/>
      <c r="BV1703" s="71"/>
      <c r="BW1703" s="74"/>
      <c r="BX1703" s="75"/>
      <c r="BY1703" s="75"/>
      <c r="BZ1703" s="75"/>
      <c r="CA1703" s="75"/>
      <c r="CB1703" s="75"/>
      <c r="CC1703" s="75"/>
      <c r="CD1703" s="75"/>
      <c r="CE1703" s="75"/>
      <c r="CF1703" s="75"/>
      <c r="CG1703" s="75"/>
      <c r="CH1703" s="75"/>
      <c r="CI1703" s="75"/>
      <c r="CJ1703" s="75"/>
      <c r="CK1703" s="75"/>
      <c r="CL1703" s="73"/>
      <c r="CM1703" s="73"/>
      <c r="CN1703" s="73"/>
      <c r="CO1703" s="73"/>
      <c r="CP1703" s="73"/>
      <c r="CQ1703" s="73"/>
      <c r="CR1703" s="73"/>
      <c r="CS1703" s="73"/>
      <c r="CT1703" s="73"/>
      <c r="CU1703" s="73"/>
      <c r="CV1703" s="73"/>
      <c r="CW1703" s="73"/>
      <c r="CX1703" s="73"/>
      <c r="DB1703" s="81"/>
      <c r="DC1703" s="81"/>
      <c r="DD1703" s="81"/>
      <c r="DE1703" s="81"/>
      <c r="DF1703" s="81"/>
      <c r="DG1703" s="81"/>
      <c r="DH1703" s="81"/>
      <c r="DI1703" s="81"/>
      <c r="DJ1703" s="81"/>
      <c r="DK1703" s="81"/>
      <c r="DL1703" s="81"/>
      <c r="DM1703" s="81"/>
      <c r="DN1703" s="71"/>
      <c r="DO1703" s="71"/>
    </row>
    <row r="1704" spans="3:119">
      <c r="C1704" s="65"/>
      <c r="D1704" s="69"/>
      <c r="E1704" s="69"/>
      <c r="F1704" s="69"/>
      <c r="G1704" s="69"/>
      <c r="H1704" s="70"/>
      <c r="I1704" s="70"/>
      <c r="J1704" s="69"/>
      <c r="K1704" s="69"/>
      <c r="L1704" s="69"/>
      <c r="M1704" s="69"/>
      <c r="N1704" s="69"/>
      <c r="O1704" s="69"/>
      <c r="P1704" s="69"/>
      <c r="Q1704" s="69"/>
      <c r="R1704" s="69"/>
      <c r="S1704" s="69"/>
      <c r="T1704" s="69"/>
      <c r="U1704" s="69"/>
      <c r="V1704" s="69"/>
      <c r="W1704" s="70"/>
      <c r="X1704" s="70"/>
      <c r="Y1704" s="70"/>
      <c r="Z1704" s="71"/>
      <c r="AA1704" s="71"/>
      <c r="AB1704" s="71"/>
      <c r="AC1704" s="71"/>
      <c r="AD1704" s="71"/>
      <c r="AE1704" s="71"/>
      <c r="AF1704" s="71"/>
      <c r="AG1704" s="71"/>
      <c r="AH1704" s="71"/>
      <c r="AI1704" s="71"/>
      <c r="AJ1704" s="71"/>
      <c r="AK1704" s="71"/>
      <c r="AL1704" s="71"/>
      <c r="AM1704" s="71"/>
      <c r="AN1704" s="71"/>
      <c r="AO1704" s="71"/>
      <c r="AP1704" s="71"/>
      <c r="AQ1704" s="71"/>
      <c r="AR1704" s="71"/>
      <c r="AS1704" s="71"/>
      <c r="AT1704" s="71"/>
      <c r="AU1704" s="71"/>
      <c r="AV1704" s="71"/>
      <c r="AW1704" s="73"/>
      <c r="AX1704" s="73"/>
      <c r="AY1704" s="73"/>
      <c r="AZ1704" s="73"/>
      <c r="BA1704" s="73"/>
      <c r="BB1704" s="73"/>
      <c r="BC1704" s="73"/>
      <c r="BD1704" s="73"/>
      <c r="BE1704" s="73"/>
      <c r="BF1704" s="73"/>
      <c r="BG1704" s="73"/>
      <c r="BH1704" s="73"/>
      <c r="BI1704" s="73"/>
      <c r="BJ1704" s="71"/>
      <c r="BK1704" s="71"/>
      <c r="BL1704" s="71"/>
      <c r="BM1704" s="71"/>
      <c r="BN1704" s="71"/>
      <c r="BO1704" s="71"/>
      <c r="BP1704" s="71"/>
      <c r="BQ1704" s="71"/>
      <c r="BR1704" s="71"/>
      <c r="BS1704" s="71"/>
      <c r="BT1704" s="71"/>
      <c r="BU1704" s="71"/>
      <c r="BV1704" s="71"/>
      <c r="BW1704" s="74"/>
      <c r="BX1704" s="75"/>
      <c r="BY1704" s="75"/>
      <c r="BZ1704" s="75"/>
      <c r="CA1704" s="75"/>
      <c r="CB1704" s="75"/>
      <c r="CC1704" s="75"/>
      <c r="CD1704" s="75"/>
      <c r="CE1704" s="75"/>
      <c r="CF1704" s="75"/>
      <c r="CG1704" s="75"/>
      <c r="CH1704" s="75"/>
      <c r="CI1704" s="75"/>
      <c r="CJ1704" s="75"/>
      <c r="CK1704" s="75"/>
      <c r="CL1704" s="73"/>
      <c r="CM1704" s="73"/>
      <c r="CN1704" s="73"/>
      <c r="CO1704" s="73"/>
      <c r="CP1704" s="73"/>
      <c r="CQ1704" s="73"/>
      <c r="CR1704" s="73"/>
      <c r="CS1704" s="73"/>
      <c r="CT1704" s="73"/>
      <c r="CU1704" s="73"/>
      <c r="CV1704" s="73"/>
      <c r="CW1704" s="73"/>
      <c r="CX1704" s="73"/>
      <c r="DB1704" s="81"/>
      <c r="DC1704" s="81"/>
      <c r="DD1704" s="81"/>
      <c r="DE1704" s="81"/>
      <c r="DF1704" s="81"/>
      <c r="DG1704" s="81"/>
      <c r="DH1704" s="81"/>
      <c r="DI1704" s="81"/>
      <c r="DJ1704" s="81"/>
      <c r="DK1704" s="81"/>
      <c r="DL1704" s="81"/>
      <c r="DM1704" s="81"/>
      <c r="DN1704" s="71"/>
      <c r="DO1704" s="71"/>
    </row>
    <row r="1705" spans="3:119">
      <c r="D1705" s="69"/>
      <c r="E1705" s="69"/>
      <c r="F1705" s="69"/>
      <c r="G1705" s="69"/>
      <c r="H1705" s="70"/>
      <c r="I1705" s="70"/>
      <c r="J1705" s="69"/>
      <c r="K1705" s="69"/>
      <c r="L1705" s="69"/>
      <c r="M1705" s="69"/>
      <c r="N1705" s="69"/>
      <c r="O1705" s="69"/>
      <c r="P1705" s="69"/>
      <c r="Q1705" s="69"/>
      <c r="R1705" s="69"/>
      <c r="S1705" s="69"/>
      <c r="T1705" s="69"/>
      <c r="U1705" s="69"/>
      <c r="V1705" s="69"/>
      <c r="W1705" s="70"/>
      <c r="X1705" s="70"/>
      <c r="Y1705" s="70"/>
      <c r="Z1705" s="71"/>
      <c r="AA1705" s="71"/>
      <c r="AB1705" s="71"/>
      <c r="AC1705" s="71"/>
      <c r="AD1705" s="71"/>
      <c r="AE1705" s="71"/>
      <c r="AF1705" s="71"/>
      <c r="AG1705" s="71"/>
      <c r="AH1705" s="71"/>
      <c r="AI1705" s="71"/>
      <c r="AJ1705" s="71"/>
      <c r="AK1705" s="71"/>
      <c r="AL1705" s="71"/>
      <c r="AM1705" s="71"/>
      <c r="AN1705" s="71"/>
      <c r="AO1705" s="71"/>
      <c r="AP1705" s="71"/>
      <c r="AQ1705" s="71"/>
      <c r="AR1705" s="71"/>
      <c r="AS1705" s="71"/>
      <c r="AT1705" s="71"/>
      <c r="AU1705" s="71"/>
      <c r="AV1705" s="71"/>
      <c r="AW1705" s="73"/>
      <c r="AX1705" s="73"/>
      <c r="AY1705" s="73"/>
      <c r="AZ1705" s="73"/>
      <c r="BA1705" s="73"/>
      <c r="BB1705" s="73"/>
      <c r="BC1705" s="73"/>
      <c r="BD1705" s="73"/>
      <c r="BE1705" s="73"/>
      <c r="BF1705" s="73"/>
      <c r="BG1705" s="73"/>
      <c r="BH1705" s="73"/>
      <c r="BI1705" s="73"/>
      <c r="BJ1705" s="71"/>
      <c r="BK1705" s="71"/>
      <c r="BL1705" s="71"/>
      <c r="BM1705" s="71"/>
      <c r="BN1705" s="71"/>
      <c r="BO1705" s="71"/>
      <c r="BP1705" s="71"/>
      <c r="BQ1705" s="71"/>
      <c r="BR1705" s="71"/>
      <c r="BS1705" s="71"/>
      <c r="BT1705" s="71"/>
      <c r="BU1705" s="71"/>
      <c r="BV1705" s="71"/>
      <c r="BW1705" s="74"/>
      <c r="BX1705" s="75"/>
      <c r="BY1705" s="75"/>
      <c r="BZ1705" s="75"/>
      <c r="CA1705" s="75"/>
      <c r="CB1705" s="75"/>
      <c r="CC1705" s="75"/>
      <c r="CD1705" s="75"/>
      <c r="CE1705" s="75"/>
      <c r="CF1705" s="75"/>
      <c r="CG1705" s="75"/>
      <c r="CH1705" s="75"/>
      <c r="CI1705" s="75"/>
      <c r="CJ1705" s="75"/>
      <c r="CK1705" s="75"/>
      <c r="CL1705" s="73"/>
      <c r="CM1705" s="73"/>
      <c r="CN1705" s="73"/>
      <c r="CO1705" s="73"/>
      <c r="CP1705" s="73"/>
      <c r="CQ1705" s="73"/>
      <c r="CR1705" s="73"/>
      <c r="CS1705" s="73"/>
      <c r="CT1705" s="73"/>
      <c r="CU1705" s="73"/>
      <c r="CV1705" s="73"/>
      <c r="CW1705" s="73"/>
      <c r="CX1705" s="73"/>
      <c r="DB1705" s="81"/>
      <c r="DC1705" s="81"/>
      <c r="DD1705" s="81"/>
      <c r="DE1705" s="81"/>
      <c r="DF1705" s="81"/>
      <c r="DG1705" s="81"/>
      <c r="DH1705" s="81"/>
      <c r="DI1705" s="81"/>
      <c r="DJ1705" s="81"/>
      <c r="DK1705" s="81"/>
      <c r="DL1705" s="81"/>
      <c r="DM1705" s="81"/>
      <c r="DN1705" s="71"/>
      <c r="DO1705" s="71"/>
    </row>
    <row r="1706" spans="3:119">
      <c r="D1706" s="69"/>
      <c r="E1706" s="69"/>
      <c r="F1706" s="69"/>
      <c r="G1706" s="69"/>
      <c r="H1706" s="70"/>
      <c r="I1706" s="70"/>
      <c r="J1706" s="69"/>
      <c r="K1706" s="69"/>
      <c r="L1706" s="69"/>
      <c r="M1706" s="69"/>
      <c r="N1706" s="69"/>
      <c r="O1706" s="69"/>
      <c r="P1706" s="69"/>
      <c r="Q1706" s="69"/>
      <c r="R1706" s="69"/>
      <c r="S1706" s="69"/>
      <c r="T1706" s="69"/>
      <c r="U1706" s="69"/>
      <c r="V1706" s="69"/>
      <c r="W1706" s="70"/>
      <c r="X1706" s="70"/>
      <c r="Y1706" s="70"/>
      <c r="Z1706" s="71"/>
      <c r="AA1706" s="71"/>
      <c r="AB1706" s="71"/>
      <c r="AC1706" s="71"/>
      <c r="AD1706" s="71"/>
      <c r="AE1706" s="71"/>
      <c r="AF1706" s="71"/>
      <c r="AG1706" s="71"/>
      <c r="AH1706" s="71"/>
      <c r="AI1706" s="71"/>
      <c r="AJ1706" s="71"/>
      <c r="AK1706" s="71"/>
      <c r="AL1706" s="71"/>
      <c r="AM1706" s="71"/>
      <c r="AN1706" s="71"/>
      <c r="AO1706" s="71"/>
      <c r="AP1706" s="71"/>
      <c r="AQ1706" s="71"/>
      <c r="AR1706" s="71"/>
      <c r="AS1706" s="71"/>
      <c r="AT1706" s="71"/>
      <c r="AU1706" s="71"/>
      <c r="AV1706" s="71"/>
      <c r="AW1706" s="73"/>
      <c r="AX1706" s="73"/>
      <c r="AY1706" s="73"/>
      <c r="AZ1706" s="73"/>
      <c r="BA1706" s="73"/>
      <c r="BB1706" s="73"/>
      <c r="BC1706" s="73"/>
      <c r="BD1706" s="73"/>
      <c r="BE1706" s="73"/>
      <c r="BF1706" s="73"/>
      <c r="BG1706" s="73"/>
      <c r="BH1706" s="73"/>
      <c r="BI1706" s="73"/>
      <c r="BJ1706" s="71"/>
      <c r="BK1706" s="71"/>
      <c r="BL1706" s="71"/>
      <c r="BM1706" s="71"/>
      <c r="BN1706" s="71"/>
      <c r="BO1706" s="71"/>
      <c r="BP1706" s="71"/>
      <c r="BQ1706" s="71"/>
      <c r="BR1706" s="71"/>
      <c r="BS1706" s="71"/>
      <c r="BT1706" s="71"/>
      <c r="BU1706" s="71"/>
      <c r="BV1706" s="71"/>
      <c r="BW1706" s="74"/>
      <c r="BX1706" s="75"/>
      <c r="BY1706" s="75"/>
      <c r="BZ1706" s="75"/>
      <c r="CA1706" s="75"/>
      <c r="CB1706" s="75"/>
      <c r="CC1706" s="75"/>
      <c r="CD1706" s="75"/>
      <c r="CE1706" s="75"/>
      <c r="CF1706" s="75"/>
      <c r="CG1706" s="75"/>
      <c r="CH1706" s="75"/>
      <c r="CI1706" s="75"/>
      <c r="CJ1706" s="75"/>
      <c r="CK1706" s="75"/>
      <c r="CL1706" s="73"/>
      <c r="CM1706" s="73"/>
      <c r="CN1706" s="73"/>
      <c r="CO1706" s="73"/>
      <c r="CP1706" s="73"/>
      <c r="CQ1706" s="73"/>
      <c r="CR1706" s="73"/>
      <c r="CS1706" s="73"/>
      <c r="CT1706" s="73"/>
      <c r="CU1706" s="73"/>
      <c r="CV1706" s="73"/>
      <c r="CW1706" s="73"/>
      <c r="CX1706" s="73"/>
      <c r="DB1706" s="81"/>
      <c r="DC1706" s="81"/>
      <c r="DD1706" s="81"/>
      <c r="DE1706" s="81"/>
      <c r="DF1706" s="81"/>
      <c r="DG1706" s="81"/>
      <c r="DH1706" s="81"/>
      <c r="DI1706" s="81"/>
      <c r="DJ1706" s="81"/>
      <c r="DK1706" s="81"/>
      <c r="DL1706" s="81"/>
      <c r="DM1706" s="81"/>
      <c r="DN1706" s="71"/>
      <c r="DO1706" s="71"/>
    </row>
    <row r="1707" spans="3:119">
      <c r="D1707" s="69"/>
      <c r="E1707" s="69"/>
      <c r="F1707" s="69"/>
      <c r="G1707" s="69"/>
      <c r="H1707" s="70"/>
      <c r="I1707" s="70"/>
      <c r="J1707" s="69"/>
      <c r="K1707" s="69"/>
      <c r="L1707" s="69"/>
      <c r="M1707" s="69"/>
      <c r="N1707" s="69"/>
      <c r="O1707" s="69"/>
      <c r="P1707" s="69"/>
      <c r="Q1707" s="69"/>
      <c r="R1707" s="69"/>
      <c r="S1707" s="69"/>
      <c r="T1707" s="69"/>
      <c r="U1707" s="69"/>
      <c r="V1707" s="69"/>
      <c r="W1707" s="70"/>
      <c r="X1707" s="70"/>
      <c r="Y1707" s="70"/>
      <c r="Z1707" s="71"/>
      <c r="AA1707" s="71"/>
      <c r="AB1707" s="71"/>
      <c r="AC1707" s="71"/>
      <c r="AD1707" s="71"/>
      <c r="AE1707" s="71"/>
      <c r="AF1707" s="71"/>
      <c r="AG1707" s="71"/>
      <c r="AH1707" s="71"/>
      <c r="AI1707" s="71"/>
      <c r="AJ1707" s="71"/>
      <c r="AK1707" s="71"/>
      <c r="AL1707" s="71"/>
      <c r="AM1707" s="71"/>
      <c r="AN1707" s="71"/>
      <c r="AO1707" s="71"/>
      <c r="AP1707" s="71"/>
      <c r="AQ1707" s="71"/>
      <c r="AR1707" s="71"/>
      <c r="AS1707" s="71"/>
      <c r="AT1707" s="71"/>
      <c r="AU1707" s="71"/>
      <c r="AV1707" s="71"/>
      <c r="AW1707" s="73"/>
      <c r="AX1707" s="73"/>
      <c r="AY1707" s="73"/>
      <c r="AZ1707" s="73"/>
      <c r="BA1707" s="73"/>
      <c r="BB1707" s="73"/>
      <c r="BC1707" s="73"/>
      <c r="BD1707" s="73"/>
      <c r="BE1707" s="73"/>
      <c r="BF1707" s="73"/>
      <c r="BG1707" s="73"/>
      <c r="BH1707" s="73"/>
      <c r="BI1707" s="73"/>
      <c r="BJ1707" s="71"/>
      <c r="BK1707" s="71"/>
      <c r="BL1707" s="71"/>
      <c r="BM1707" s="71"/>
      <c r="BN1707" s="71"/>
      <c r="BO1707" s="71"/>
      <c r="BP1707" s="71"/>
      <c r="BQ1707" s="71"/>
      <c r="BR1707" s="71"/>
      <c r="BS1707" s="71"/>
      <c r="BT1707" s="71"/>
      <c r="BU1707" s="71"/>
      <c r="BV1707" s="71"/>
      <c r="BW1707" s="74"/>
      <c r="BX1707" s="75"/>
      <c r="BY1707" s="75"/>
      <c r="BZ1707" s="75"/>
      <c r="CA1707" s="75"/>
      <c r="CB1707" s="75"/>
      <c r="CC1707" s="75"/>
      <c r="CD1707" s="75"/>
      <c r="CE1707" s="75"/>
      <c r="CF1707" s="75"/>
      <c r="CG1707" s="75"/>
      <c r="CH1707" s="75"/>
      <c r="CI1707" s="75"/>
      <c r="CJ1707" s="75"/>
      <c r="CK1707" s="75"/>
      <c r="CL1707" s="73"/>
      <c r="CM1707" s="73"/>
      <c r="CN1707" s="73"/>
      <c r="CO1707" s="73"/>
      <c r="CP1707" s="73"/>
      <c r="CQ1707" s="73"/>
      <c r="CR1707" s="73"/>
      <c r="CS1707" s="73"/>
      <c r="CT1707" s="73"/>
      <c r="CU1707" s="73"/>
      <c r="CV1707" s="73"/>
      <c r="CW1707" s="73"/>
      <c r="CX1707" s="73"/>
      <c r="DB1707" s="81"/>
      <c r="DC1707" s="81"/>
      <c r="DD1707" s="81"/>
      <c r="DE1707" s="81"/>
      <c r="DF1707" s="81"/>
      <c r="DG1707" s="81"/>
      <c r="DH1707" s="81"/>
      <c r="DI1707" s="81"/>
      <c r="DJ1707" s="81"/>
      <c r="DK1707" s="81"/>
      <c r="DL1707" s="81"/>
      <c r="DM1707" s="81"/>
    </row>
  </sheetData>
  <mergeCells count="2">
    <mergeCell ref="C3:C5"/>
    <mergeCell ref="DA3:DA5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&amp;R&amp;"Calibri"&amp;10&amp;K000000 RESERVADA&amp;1#_x000D_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tDados"/>
  <dimension ref="B1:L106"/>
  <sheetViews>
    <sheetView showGridLines="0" zoomScale="80" zoomScaleNormal="80" workbookViewId="0"/>
  </sheetViews>
  <sheetFormatPr defaultRowHeight="15"/>
  <cols>
    <col min="1" max="2" width="4.140625" customWidth="1"/>
    <col min="3" max="3" width="19.140625" bestFit="1" customWidth="1"/>
    <col min="4" max="4" width="11.5703125" bestFit="1" customWidth="1"/>
    <col min="5" max="5" width="15.5703125" customWidth="1"/>
    <col min="6" max="6" width="13.28515625" customWidth="1"/>
    <col min="7" max="7" width="14" customWidth="1"/>
    <col min="8" max="8" width="13.42578125" customWidth="1"/>
    <col min="9" max="9" width="10.85546875" customWidth="1"/>
    <col min="10" max="10" width="3.140625" customWidth="1"/>
    <col min="11" max="11" width="30.140625" style="4" bestFit="1" customWidth="1"/>
    <col min="12" max="12" width="27.5703125" style="4" customWidth="1"/>
    <col min="15" max="15" width="35.42578125" bestFit="1" customWidth="1"/>
    <col min="16" max="16" width="6.140625" bestFit="1" customWidth="1"/>
  </cols>
  <sheetData>
    <row r="1" spans="2:12" ht="16.5" customHeight="1">
      <c r="K1" s="14"/>
      <c r="L1" s="13" t="str">
        <f>L3&amp;" - "&amp;COUNTIFS(Infos!AA:AA,selecionado)&amp;" Lojas"</f>
        <v>SÃO PAULO - 339 Lojas</v>
      </c>
    </row>
    <row r="2" spans="2:12" ht="30" customHeight="1">
      <c r="B2" s="5" t="s">
        <v>50</v>
      </c>
      <c r="C2" s="5" t="s">
        <v>14043</v>
      </c>
      <c r="D2" s="5" t="s">
        <v>12103</v>
      </c>
      <c r="E2" s="5" t="s">
        <v>12083</v>
      </c>
      <c r="F2" s="5" t="s">
        <v>72</v>
      </c>
      <c r="G2" s="5" t="s">
        <v>73</v>
      </c>
      <c r="H2" s="11" t="s">
        <v>74</v>
      </c>
      <c r="I2" s="5" t="s">
        <v>75</v>
      </c>
      <c r="K2" s="7" t="s">
        <v>14044</v>
      </c>
      <c r="L2" s="8" t="s">
        <v>141</v>
      </c>
    </row>
    <row r="3" spans="2:12">
      <c r="B3" s="8" t="s">
        <v>4143</v>
      </c>
      <c r="C3" s="8" t="s">
        <v>14045</v>
      </c>
      <c r="D3" s="6" t="e">
        <f>IF(CONCATENATE(VLOOKUP(B3,#REF!,2,0)&amp;" Express")="0 Express","",CONCATENATE(VLOOKUP(Dados!B3,#REF!,2,0)&amp;" Express"))</f>
        <v>#REF!</v>
      </c>
      <c r="E3" s="6" t="e">
        <f>IF(CONCATENATE(VLOOKUP(B3,#REF!,3,0)&amp;" Convencional")="0 Convencional","",CONCATENATE(VLOOKUP(Dados!B3,#REF!,3,0)&amp;" Convencional"))</f>
        <v>#REF!</v>
      </c>
      <c r="F3" s="6">
        <f>COUNTIFS(Infos!AR:AR,Dados!F$2,Infos!$AA:$AA,Dados!$B3)</f>
        <v>3</v>
      </c>
      <c r="G3" s="6">
        <f>COUNTIFS(Infos!AS:AS,Dados!G$2,Infos!$AA:$AA,Dados!$B3)</f>
        <v>12</v>
      </c>
      <c r="H3" s="6">
        <f>COUNTIFS(Infos!AT:AT,Dados!H$2,Infos!$AA:$AA,Dados!$B3)</f>
        <v>2</v>
      </c>
      <c r="I3" s="6">
        <f>COUNTIFS(Infos!AU:AU,Dados!I$2,Infos!$AA:$AA,Dados!$B3)</f>
        <v>3</v>
      </c>
      <c r="K3" s="7" t="s">
        <v>14043</v>
      </c>
      <c r="L3" s="8" t="str">
        <f>UPPER(VLOOKUP(selecionado,$B$2:$E$29,2,FALSE))</f>
        <v>SÃO PAULO</v>
      </c>
    </row>
    <row r="4" spans="2:12">
      <c r="B4" s="8" t="s">
        <v>587</v>
      </c>
      <c r="C4" s="8" t="s">
        <v>14046</v>
      </c>
      <c r="D4" s="6" t="e">
        <f>IF(CONCATENATE(VLOOKUP(B4,#REF!,2,0)&amp;" Express")="0 Express","",CONCATENATE(VLOOKUP(Dados!B4,#REF!,2,0)&amp;" Express"))</f>
        <v>#REF!</v>
      </c>
      <c r="E4" s="6" t="e">
        <f>IF(CONCATENATE(VLOOKUP(B4,#REF!,3,0)&amp;" Convencional")="0 Convencional","",CONCATENATE(VLOOKUP(Dados!B4,#REF!,3,0)&amp;" Convencional"))</f>
        <v>#REF!</v>
      </c>
      <c r="F4" s="6">
        <f>COUNTIFS(Infos!AR:AR,Dados!F$2,Infos!$AA:$AA,Dados!$B4)</f>
        <v>14</v>
      </c>
      <c r="G4" s="6">
        <f>COUNTIFS(Infos!AS:AS,Dados!G$2,Infos!$AA:$AA,Dados!$B4)</f>
        <v>22</v>
      </c>
      <c r="H4" s="6">
        <f>COUNTIFS(Infos!AT:AT,Dados!H$2,Infos!$AA:$AA,Dados!$B4)</f>
        <v>10</v>
      </c>
      <c r="I4" s="6">
        <f>COUNTIFS(Infos!AU:AU,Dados!I$2,Infos!$AA:$AA,Dados!$B4)</f>
        <v>14</v>
      </c>
      <c r="K4" s="7" t="s">
        <v>1192</v>
      </c>
      <c r="L4" s="6" t="e">
        <f>VLOOKUP(selecionado,$B$2:$E$29,3,FALSE)</f>
        <v>#REF!</v>
      </c>
    </row>
    <row r="5" spans="2:12">
      <c r="B5" s="8" t="s">
        <v>3044</v>
      </c>
      <c r="C5" s="8" t="s">
        <v>14047</v>
      </c>
      <c r="D5" s="6" t="e">
        <f>IF(CONCATENATE(VLOOKUP(B5,#REF!,2,0)&amp;" Express")="0 Express","",CONCATENATE(VLOOKUP(Dados!B5,#REF!,2,0)&amp;" Express"))</f>
        <v>#REF!</v>
      </c>
      <c r="E5" s="6" t="e">
        <f>IF(CONCATENATE(VLOOKUP(B5,#REF!,3,0)&amp;" Convencional")="0 Convencional","",CONCATENATE(VLOOKUP(Dados!B5,#REF!,3,0)&amp;" Convencional"))</f>
        <v>#REF!</v>
      </c>
      <c r="F5" s="6">
        <f>COUNTIFS(Infos!AR:AR,Dados!F$2,Infos!$AA:$AA,Dados!$B5)</f>
        <v>14</v>
      </c>
      <c r="G5" s="6">
        <f>COUNTIFS(Infos!AS:AS,Dados!G$2,Infos!$AA:$AA,Dados!$B5)</f>
        <v>17</v>
      </c>
      <c r="H5" s="6">
        <f>COUNTIFS(Infos!AT:AT,Dados!H$2,Infos!$AA:$AA,Dados!$B5)</f>
        <v>6</v>
      </c>
      <c r="I5" s="6">
        <f>COUNTIFS(Infos!AU:AU,Dados!I$2,Infos!$AA:$AA,Dados!$B5)</f>
        <v>9</v>
      </c>
      <c r="K5" s="7" t="s">
        <v>93</v>
      </c>
      <c r="L5" s="6" t="e">
        <f>VLOOKUP(selecionado,$B$2:$E$29,4,FALSE)</f>
        <v>#REF!</v>
      </c>
    </row>
    <row r="6" spans="2:12">
      <c r="B6" s="8" t="s">
        <v>4610</v>
      </c>
      <c r="C6" s="8" t="s">
        <v>14048</v>
      </c>
      <c r="D6" s="6" t="e">
        <f>IF(CONCATENATE(VLOOKUP(B6,#REF!,2,0)&amp;" Express")="0 Express","",CONCATENATE(VLOOKUP(Dados!B6,#REF!,2,0)&amp;" Express"))</f>
        <v>#REF!</v>
      </c>
      <c r="E6" s="6" t="e">
        <f>IF(CONCATENATE(VLOOKUP(B6,#REF!,3,0)&amp;" Convencional")="0 Convencional","",CONCATENATE(VLOOKUP(Dados!B6,#REF!,3,0)&amp;" Convencional"))</f>
        <v>#REF!</v>
      </c>
      <c r="F6" s="6">
        <f>COUNTIFS(Infos!AR:AR,Dados!F$2,Infos!$AA:$AA,Dados!$B6)</f>
        <v>5</v>
      </c>
      <c r="G6" s="6">
        <f>COUNTIFS(Infos!AS:AS,Dados!G$2,Infos!$AA:$AA,Dados!$B6)</f>
        <v>5</v>
      </c>
      <c r="H6" s="6">
        <f>COUNTIFS(Infos!AT:AT,Dados!H$2,Infos!$AA:$AA,Dados!$B6)</f>
        <v>0</v>
      </c>
      <c r="I6" s="6">
        <f>COUNTIFS(Infos!AU:AU,Dados!I$2,Infos!$AA:$AA,Dados!$B6)</f>
        <v>2</v>
      </c>
    </row>
    <row r="7" spans="2:12">
      <c r="B7" s="8" t="s">
        <v>481</v>
      </c>
      <c r="C7" s="8" t="s">
        <v>14049</v>
      </c>
      <c r="D7" s="6" t="e">
        <f>IF(CONCATENATE(VLOOKUP(B7,#REF!,2,0)&amp;" Express")="0 Express","",CONCATENATE(VLOOKUP(Dados!B7,#REF!,2,0)&amp;" Express"))</f>
        <v>#REF!</v>
      </c>
      <c r="E7" s="6" t="e">
        <f>IF(CONCATENATE(VLOOKUP(B7,#REF!,3,0)&amp;" Convencional")="0 Convencional","",CONCATENATE(VLOOKUP(Dados!B7,#REF!,3,0)&amp;" Convencional"))</f>
        <v>#REF!</v>
      </c>
      <c r="F7" s="6">
        <f>COUNTIFS(Infos!AR:AR,Dados!F$2,Infos!$AA:$AA,Dados!$B7)</f>
        <v>74</v>
      </c>
      <c r="G7" s="6">
        <f>COUNTIFS(Infos!AS:AS,Dados!G$2,Infos!$AA:$AA,Dados!$B7)</f>
        <v>100</v>
      </c>
      <c r="H7" s="6">
        <f>COUNTIFS(Infos!AT:AT,Dados!H$2,Infos!$AA:$AA,Dados!$B7)</f>
        <v>31</v>
      </c>
      <c r="I7" s="6">
        <f>COUNTIFS(Infos!AU:AU,Dados!I$2,Infos!$AA:$AA,Dados!$B7)</f>
        <v>72</v>
      </c>
      <c r="K7" s="12" t="s">
        <v>14050</v>
      </c>
      <c r="L7" s="16">
        <f>VLOOKUP(selecionado,$B$2:$F$29,5,0)</f>
        <v>104</v>
      </c>
    </row>
    <row r="8" spans="2:12">
      <c r="B8" s="8" t="s">
        <v>526</v>
      </c>
      <c r="C8" s="8" t="s">
        <v>14051</v>
      </c>
      <c r="D8" s="6" t="e">
        <f>IF(CONCATENATE(VLOOKUP(B8,#REF!,2,0)&amp;" Express")="0 Express","",CONCATENATE(VLOOKUP(Dados!B8,#REF!,2,0)&amp;" Express"))</f>
        <v>#REF!</v>
      </c>
      <c r="E8" s="6" t="e">
        <f>IF(CONCATENATE(VLOOKUP(B8,#REF!,3,0)&amp;" Convencional")="0 Convencional","",CONCATENATE(VLOOKUP(Dados!B8,#REF!,3,0)&amp;" Convencional"))</f>
        <v>#REF!</v>
      </c>
      <c r="F8" s="6">
        <f>COUNTIFS(Infos!AR:AR,Dados!F$2,Infos!$AA:$AA,Dados!$B8)</f>
        <v>50</v>
      </c>
      <c r="G8" s="6">
        <f>COUNTIFS(Infos!AS:AS,Dados!G$2,Infos!$AA:$AA,Dados!$B8)</f>
        <v>81</v>
      </c>
      <c r="H8" s="6">
        <f>COUNTIFS(Infos!AT:AT,Dados!H$2,Infos!$AA:$AA,Dados!$B8)</f>
        <v>31</v>
      </c>
      <c r="I8" s="6">
        <f>COUNTIFS(Infos!AU:AU,Dados!I$2,Infos!$AA:$AA,Dados!$B8)</f>
        <v>53</v>
      </c>
      <c r="K8" s="12" t="s">
        <v>73</v>
      </c>
      <c r="L8" s="16">
        <f>VLOOKUP(selecionado,$B$2:$G$29,6,0)</f>
        <v>339</v>
      </c>
    </row>
    <row r="9" spans="2:12">
      <c r="B9" s="8" t="s">
        <v>408</v>
      </c>
      <c r="C9" s="8" t="s">
        <v>14052</v>
      </c>
      <c r="D9" s="6" t="e">
        <f>IF(CONCATENATE(VLOOKUP(B9,#REF!,2,0)&amp;" Express")="0 Express","",CONCATENATE(VLOOKUP(Dados!B9,#REF!,2,0)&amp;" Express"))</f>
        <v>#REF!</v>
      </c>
      <c r="E9" s="6" t="e">
        <f>IF(CONCATENATE(VLOOKUP(B9,#REF!,3,0)&amp;" Convencional")="0 Convencional","",CONCATENATE(VLOOKUP(Dados!B9,#REF!,3,0)&amp;" Convencional"))</f>
        <v>#REF!</v>
      </c>
      <c r="F9" s="6">
        <f>COUNTIFS(Infos!AR:AR,Dados!F$2,Infos!$AA:$AA,Dados!$B9)</f>
        <v>23</v>
      </c>
      <c r="G9" s="6">
        <f>COUNTIFS(Infos!AS:AS,Dados!G$2,Infos!$AA:$AA,Dados!$B9)</f>
        <v>46</v>
      </c>
      <c r="H9" s="6">
        <f>COUNTIFS(Infos!AT:AT,Dados!H$2,Infos!$AA:$AA,Dados!$B9)</f>
        <v>44</v>
      </c>
      <c r="I9" s="6">
        <f>COUNTIFS(Infos!AU:AU,Dados!I$2,Infos!$AA:$AA,Dados!$B9)</f>
        <v>34</v>
      </c>
      <c r="K9" s="12" t="s">
        <v>74</v>
      </c>
      <c r="L9" s="16">
        <f>VLOOKUP(selecionado,$B$2:$H$29,7,0)</f>
        <v>218</v>
      </c>
    </row>
    <row r="10" spans="2:12">
      <c r="B10" s="8" t="s">
        <v>504</v>
      </c>
      <c r="C10" s="8" t="s">
        <v>14053</v>
      </c>
      <c r="D10" s="6" t="e">
        <f>IF(CONCATENATE(VLOOKUP(B10,#REF!,2,0)&amp;" Express")="0 Express","",CONCATENATE(VLOOKUP(Dados!B10,#REF!,2,0)&amp;" Express"))</f>
        <v>#REF!</v>
      </c>
      <c r="E10" s="6" t="e">
        <f>IF(CONCATENATE(VLOOKUP(B10,#REF!,3,0)&amp;" Convencional")="0 Convencional","",CONCATENATE(VLOOKUP(Dados!B10,#REF!,3,0)&amp;" Convencional"))</f>
        <v>#REF!</v>
      </c>
      <c r="F10" s="6">
        <f>COUNTIFS(Infos!AR:AR,Dados!F$2,Infos!$AA:$AA,Dados!$B10)</f>
        <v>13</v>
      </c>
      <c r="G10" s="6">
        <f>COUNTIFS(Infos!AS:AS,Dados!G$2,Infos!$AA:$AA,Dados!$B10)</f>
        <v>26</v>
      </c>
      <c r="H10" s="6">
        <f>COUNTIFS(Infos!AT:AT,Dados!H$2,Infos!$AA:$AA,Dados!$B10)</f>
        <v>9</v>
      </c>
      <c r="I10" s="6">
        <f>COUNTIFS(Infos!AU:AU,Dados!I$2,Infos!$AA:$AA,Dados!$B10)</f>
        <v>21</v>
      </c>
      <c r="K10" s="12" t="s">
        <v>75</v>
      </c>
      <c r="L10" s="16">
        <f>VLOOKUP(selecionado,$B$2:$I$29,8,0)</f>
        <v>193</v>
      </c>
    </row>
    <row r="11" spans="2:12">
      <c r="B11" s="8" t="s">
        <v>392</v>
      </c>
      <c r="C11" s="8" t="s">
        <v>14054</v>
      </c>
      <c r="D11" s="6" t="e">
        <f>IF(CONCATENATE(VLOOKUP(B11,#REF!,2,0)&amp;" Express")="0 Express","",CONCATENATE(VLOOKUP(Dados!B11,#REF!,2,0)&amp;" Express"))</f>
        <v>#REF!</v>
      </c>
      <c r="E11" s="6" t="e">
        <f>IF(CONCATENATE(VLOOKUP(B11,#REF!,3,0)&amp;" Convencional")="0 Convencional","",CONCATENATE(VLOOKUP(Dados!B11,#REF!,3,0)&amp;" Convencional"))</f>
        <v>#REF!</v>
      </c>
      <c r="F11" s="6">
        <f>COUNTIFS(Infos!AR:AR,Dados!F$2,Infos!$AA:$AA,Dados!$B11)</f>
        <v>23</v>
      </c>
      <c r="G11" s="6">
        <f>COUNTIFS(Infos!AS:AS,Dados!G$2,Infos!$AA:$AA,Dados!$B11)</f>
        <v>61</v>
      </c>
      <c r="H11" s="6">
        <f>COUNTIFS(Infos!AT:AT,Dados!H$2,Infos!$AA:$AA,Dados!$B11)</f>
        <v>22</v>
      </c>
      <c r="I11" s="6">
        <f>COUNTIFS(Infos!AU:AU,Dados!I$2,Infos!$AA:$AA,Dados!$B11)</f>
        <v>33</v>
      </c>
    </row>
    <row r="12" spans="2:12">
      <c r="B12" s="8" t="s">
        <v>727</v>
      </c>
      <c r="C12" s="8" t="s">
        <v>14055</v>
      </c>
      <c r="D12" s="6" t="e">
        <f>IF(CONCATENATE(VLOOKUP(B12,#REF!,2,0)&amp;" Express")="0 Express","",CONCATENATE(VLOOKUP(Dados!B12,#REF!,2,0)&amp;" Express"))</f>
        <v>#REF!</v>
      </c>
      <c r="E12" s="6" t="e">
        <f>IF(CONCATENATE(VLOOKUP(B12,#REF!,3,0)&amp;" Convencional")="0 Convencional","",CONCATENATE(VLOOKUP(Dados!B12,#REF!,3,0)&amp;" Convencional"))</f>
        <v>#REF!</v>
      </c>
      <c r="F12" s="6">
        <f>COUNTIFS(Infos!AR:AR,Dados!F$2,Infos!$AA:$AA,Dados!$B12)</f>
        <v>26</v>
      </c>
      <c r="G12" s="6">
        <f>COUNTIFS(Infos!AS:AS,Dados!G$2,Infos!$AA:$AA,Dados!$B12)</f>
        <v>53</v>
      </c>
      <c r="H12" s="6">
        <f>COUNTIFS(Infos!AT:AT,Dados!H$2,Infos!$AA:$AA,Dados!$B12)</f>
        <v>15</v>
      </c>
      <c r="I12" s="6">
        <f>COUNTIFS(Infos!AU:AU,Dados!I$2,Infos!$AA:$AA,Dados!$B12)</f>
        <v>15</v>
      </c>
    </row>
    <row r="13" spans="2:12">
      <c r="B13" s="8" t="s">
        <v>206</v>
      </c>
      <c r="C13" s="8" t="s">
        <v>14056</v>
      </c>
      <c r="D13" s="6" t="e">
        <f>IF(CONCATENATE(VLOOKUP(B13,#REF!,2,0)&amp;" Express")="0 Express","",CONCATENATE(VLOOKUP(Dados!B13,#REF!,2,0)&amp;" Express"))</f>
        <v>#REF!</v>
      </c>
      <c r="E13" s="6" t="e">
        <f>IF(CONCATENATE(VLOOKUP(B13,#REF!,3,0)&amp;" Convencional")="0 Convencional","",CONCATENATE(VLOOKUP(Dados!B13,#REF!,3,0)&amp;" Convencional"))</f>
        <v>#REF!</v>
      </c>
      <c r="F13" s="6">
        <f>COUNTIFS(Infos!AR:AR,Dados!F$2,Infos!$AA:$AA,Dados!$B13)</f>
        <v>30</v>
      </c>
      <c r="G13" s="6">
        <f>COUNTIFS(Infos!AS:AS,Dados!G$2,Infos!$AA:$AA,Dados!$B13)</f>
        <v>133</v>
      </c>
      <c r="H13" s="6">
        <f>COUNTIFS(Infos!AT:AT,Dados!H$2,Infos!$AA:$AA,Dados!$B13)</f>
        <v>59</v>
      </c>
      <c r="I13" s="6">
        <f>COUNTIFS(Infos!AU:AU,Dados!I$2,Infos!$AA:$AA,Dados!$B13)</f>
        <v>81</v>
      </c>
      <c r="K13" s="5" t="s">
        <v>14057</v>
      </c>
      <c r="L13" s="16">
        <f>COUNTA(Infos!B:B)-1</f>
        <v>1621</v>
      </c>
    </row>
    <row r="14" spans="2:12">
      <c r="B14" s="8" t="s">
        <v>418</v>
      </c>
      <c r="C14" s="8" t="s">
        <v>14058</v>
      </c>
      <c r="D14" s="6" t="e">
        <f>IF(CONCATENATE(VLOOKUP(B14,#REF!,2,0)&amp;" Express")="0 Express","",CONCATENATE(VLOOKUP(Dados!B14,#REF!,2,0)&amp;" Express"))</f>
        <v>#REF!</v>
      </c>
      <c r="E14" s="6" t="e">
        <f>IF(CONCATENATE(VLOOKUP(B14,#REF!,3,0)&amp;" Convencional")="0 Convencional","",CONCATENATE(VLOOKUP(Dados!B14,#REF!,3,0)&amp;" Convencional"))</f>
        <v>#REF!</v>
      </c>
      <c r="F14" s="6">
        <f>COUNTIFS(Infos!AR:AR,Dados!F$2,Infos!$AA:$AA,Dados!$B14)</f>
        <v>1</v>
      </c>
      <c r="G14" s="6">
        <f>COUNTIFS(Infos!AS:AS,Dados!G$2,Infos!$AA:$AA,Dados!$B14)</f>
        <v>30</v>
      </c>
      <c r="H14" s="6">
        <f>COUNTIFS(Infos!AT:AT,Dados!H$2,Infos!$AA:$AA,Dados!$B14)</f>
        <v>5</v>
      </c>
      <c r="I14" s="6">
        <f>COUNTIFS(Infos!AU:AU,Dados!I$2,Infos!$AA:$AA,Dados!$B14)</f>
        <v>15</v>
      </c>
      <c r="K14" s="17"/>
      <c r="L14" s="17"/>
    </row>
    <row r="15" spans="2:12">
      <c r="B15" s="8" t="s">
        <v>1385</v>
      </c>
      <c r="C15" s="8" t="s">
        <v>14059</v>
      </c>
      <c r="D15" s="6" t="e">
        <f>IF(CONCATENATE(VLOOKUP(B15,#REF!,2,0)&amp;" Express")="0 Express","",CONCATENATE(VLOOKUP(Dados!B15,#REF!,2,0)&amp;" Express"))</f>
        <v>#REF!</v>
      </c>
      <c r="E15" s="6" t="e">
        <f>IF(CONCATENATE(VLOOKUP(B15,#REF!,3,0)&amp;" Convencional")="0 Convencional","",CONCATENATE(VLOOKUP(Dados!B15,#REF!,3,0)&amp;" Convencional"))</f>
        <v>#REF!</v>
      </c>
      <c r="F15" s="6">
        <f>COUNTIFS(Infos!AR:AR,Dados!F$2,Infos!$AA:$AA,Dados!$B15)</f>
        <v>0</v>
      </c>
      <c r="G15" s="6">
        <f>COUNTIFS(Infos!AS:AS,Dados!G$2,Infos!$AA:$AA,Dados!$B15)</f>
        <v>28</v>
      </c>
      <c r="H15" s="6">
        <f>COUNTIFS(Infos!AT:AT,Dados!H$2,Infos!$AA:$AA,Dados!$B15)</f>
        <v>0</v>
      </c>
      <c r="I15" s="6">
        <f>COUNTIFS(Infos!AU:AU,Dados!I$2,Infos!$AA:$AA,Dados!$B15)</f>
        <v>0</v>
      </c>
      <c r="K15" s="12" t="s">
        <v>14050</v>
      </c>
      <c r="L15" s="16">
        <f>SUM(F3:F29)</f>
        <v>687</v>
      </c>
    </row>
    <row r="16" spans="2:12">
      <c r="B16" s="8" t="s">
        <v>546</v>
      </c>
      <c r="C16" s="8" t="s">
        <v>14060</v>
      </c>
      <c r="D16" s="6" t="e">
        <f>IF(CONCATENATE(VLOOKUP(B16,#REF!,2,0)&amp;" Express")="0 Express","",CONCATENATE(VLOOKUP(Dados!B16,#REF!,2,0)&amp;" Express"))</f>
        <v>#REF!</v>
      </c>
      <c r="E16" s="6" t="e">
        <f>IF(CONCATENATE(VLOOKUP(B16,#REF!,3,0)&amp;" Convencional")="0 Convencional","",CONCATENATE(VLOOKUP(Dados!B16,#REF!,3,0)&amp;" Convencional"))</f>
        <v>#REF!</v>
      </c>
      <c r="F16" s="6">
        <f>COUNTIFS(Infos!AR:AR,Dados!F$2,Infos!$AA:$AA,Dados!$B16)</f>
        <v>65</v>
      </c>
      <c r="G16" s="6">
        <f>COUNTIFS(Infos!AS:AS,Dados!G$2,Infos!$AA:$AA,Dados!$B16)</f>
        <v>87</v>
      </c>
      <c r="H16" s="6">
        <f>COUNTIFS(Infos!AT:AT,Dados!H$2,Infos!$AA:$AA,Dados!$B16)</f>
        <v>25</v>
      </c>
      <c r="I16" s="6">
        <f>COUNTIFS(Infos!AU:AU,Dados!I$2,Infos!$AA:$AA,Dados!$B16)</f>
        <v>47</v>
      </c>
      <c r="K16" s="12" t="s">
        <v>73</v>
      </c>
      <c r="L16" s="16">
        <f>SUM(G3:G29)</f>
        <v>1610</v>
      </c>
    </row>
    <row r="17" spans="2:12">
      <c r="B17" s="8" t="s">
        <v>1057</v>
      </c>
      <c r="C17" s="8" t="s">
        <v>14061</v>
      </c>
      <c r="D17" s="6" t="e">
        <f>IF(CONCATENATE(VLOOKUP(B17,#REF!,2,0)&amp;" Express")="0 Express","",CONCATENATE(VLOOKUP(Dados!B17,#REF!,2,0)&amp;" Express"))</f>
        <v>#REF!</v>
      </c>
      <c r="E17" s="6" t="e">
        <f>IF(CONCATENATE(VLOOKUP(B17,#REF!,3,0)&amp;" Convencional")="0 Convencional","",CONCATENATE(VLOOKUP(Dados!B17,#REF!,3,0)&amp;" Convencional"))</f>
        <v>#REF!</v>
      </c>
      <c r="F17" s="6">
        <f>COUNTIFS(Infos!AR:AR,Dados!F$2,Infos!$AA:$AA,Dados!$B17)</f>
        <v>20</v>
      </c>
      <c r="G17" s="6">
        <f>COUNTIFS(Infos!AS:AS,Dados!G$2,Infos!$AA:$AA,Dados!$B17)</f>
        <v>27</v>
      </c>
      <c r="H17" s="6">
        <f>COUNTIFS(Infos!AT:AT,Dados!H$2,Infos!$AA:$AA,Dados!$B17)</f>
        <v>12</v>
      </c>
      <c r="I17" s="6">
        <f>COUNTIFS(Infos!AU:AU,Dados!I$2,Infos!$AA:$AA,Dados!$B17)</f>
        <v>20</v>
      </c>
      <c r="K17" s="12" t="s">
        <v>74</v>
      </c>
      <c r="L17" s="16">
        <f>SUM(H3:H29)</f>
        <v>766</v>
      </c>
    </row>
    <row r="18" spans="2:12">
      <c r="B18" s="8" t="s">
        <v>443</v>
      </c>
      <c r="C18" s="8" t="s">
        <v>14062</v>
      </c>
      <c r="D18" s="6" t="e">
        <f>IF(CONCATENATE(VLOOKUP(B18,#REF!,2,0)&amp;" Express")="0 Express","",CONCATENATE(VLOOKUP(Dados!B18,#REF!,2,0)&amp;" Express"))</f>
        <v>#REF!</v>
      </c>
      <c r="E18" s="6" t="e">
        <f>IF(CONCATENATE(VLOOKUP(B18,#REF!,3,0)&amp;" Convencional")="0 Convencional","",CONCATENATE(VLOOKUP(Dados!B18,#REF!,3,0)&amp;" Convencional"))</f>
        <v>#REF!</v>
      </c>
      <c r="F18" s="6">
        <f>COUNTIFS(Infos!AR:AR,Dados!F$2,Infos!$AA:$AA,Dados!$B18)</f>
        <v>55</v>
      </c>
      <c r="G18" s="6">
        <f>COUNTIFS(Infos!AS:AS,Dados!G$2,Infos!$AA:$AA,Dados!$B18)</f>
        <v>84</v>
      </c>
      <c r="H18" s="6">
        <f>COUNTIFS(Infos!AT:AT,Dados!H$2,Infos!$AA:$AA,Dados!$B18)</f>
        <v>38</v>
      </c>
      <c r="I18" s="6">
        <f>COUNTIFS(Infos!AU:AU,Dados!I$2,Infos!$AA:$AA,Dados!$B18)</f>
        <v>58</v>
      </c>
      <c r="K18" s="12" t="s">
        <v>75</v>
      </c>
      <c r="L18" s="16">
        <f>SUM(I3:I29)</f>
        <v>950</v>
      </c>
    </row>
    <row r="19" spans="2:12">
      <c r="B19" s="8" t="s">
        <v>2913</v>
      </c>
      <c r="C19" s="8" t="s">
        <v>14063</v>
      </c>
      <c r="D19" s="6" t="e">
        <f>IF(CONCATENATE(VLOOKUP(B19,#REF!,2,0)&amp;" Express")="0 Express","",CONCATENATE(VLOOKUP(Dados!B19,#REF!,2,0)&amp;" Express"))</f>
        <v>#REF!</v>
      </c>
      <c r="E19" s="6" t="e">
        <f>IF(CONCATENATE(VLOOKUP(B19,#REF!,3,0)&amp;" Convencional")="0 Convencional","",CONCATENATE(VLOOKUP(Dados!B19,#REF!,3,0)&amp;" Convencional"))</f>
        <v>#REF!</v>
      </c>
      <c r="F19" s="6">
        <f>COUNTIFS(Infos!AR:AR,Dados!F$2,Infos!$AA:$AA,Dados!$B19)</f>
        <v>10</v>
      </c>
      <c r="G19" s="6">
        <f>COUNTIFS(Infos!AS:AS,Dados!G$2,Infos!$AA:$AA,Dados!$B19)</f>
        <v>14</v>
      </c>
      <c r="H19" s="6">
        <f>COUNTIFS(Infos!AT:AT,Dados!H$2,Infos!$AA:$AA,Dados!$B19)</f>
        <v>8</v>
      </c>
      <c r="I19" s="6">
        <f>COUNTIFS(Infos!AU:AU,Dados!I$2,Infos!$AA:$AA,Dados!$B19)</f>
        <v>0</v>
      </c>
    </row>
    <row r="20" spans="2:12">
      <c r="B20" s="8" t="s">
        <v>297</v>
      </c>
      <c r="C20" s="8" t="s">
        <v>14064</v>
      </c>
      <c r="D20" s="6" t="e">
        <f>IF(CONCATENATE(VLOOKUP(B20,#REF!,2,0)&amp;" Express")="0 Express","",CONCATENATE(VLOOKUP(Dados!B20,#REF!,2,0)&amp;" Express"))</f>
        <v>#REF!</v>
      </c>
      <c r="E20" s="6" t="e">
        <f>IF(CONCATENATE(VLOOKUP(B20,#REF!,3,0)&amp;" Convencional")="0 Convencional","",CONCATENATE(VLOOKUP(Dados!B20,#REF!,3,0)&amp;" Convencional"))</f>
        <v>#REF!</v>
      </c>
      <c r="F20" s="6">
        <f>COUNTIFS(Infos!AR:AR,Dados!F$2,Infos!$AA:$AA,Dados!$B20)</f>
        <v>13</v>
      </c>
      <c r="G20" s="6">
        <f>COUNTIFS(Infos!AS:AS,Dados!G$2,Infos!$AA:$AA,Dados!$B20)</f>
        <v>70</v>
      </c>
      <c r="H20" s="6">
        <f>COUNTIFS(Infos!AT:AT,Dados!H$2,Infos!$AA:$AA,Dados!$B20)</f>
        <v>34</v>
      </c>
      <c r="I20" s="6">
        <f>COUNTIFS(Infos!AU:AU,Dados!I$2,Infos!$AA:$AA,Dados!$B20)</f>
        <v>51</v>
      </c>
    </row>
    <row r="21" spans="2:12">
      <c r="B21" s="8" t="s">
        <v>96</v>
      </c>
      <c r="C21" s="8" t="s">
        <v>14065</v>
      </c>
      <c r="D21" s="6" t="e">
        <f>IF(CONCATENATE(VLOOKUP(B21,#REF!,2,0)&amp;" Express")="0 Express","",CONCATENATE(VLOOKUP(Dados!B21,#REF!,2,0)&amp;" Express"))</f>
        <v>#REF!</v>
      </c>
      <c r="E21" s="6" t="e">
        <f>IF(CONCATENATE(VLOOKUP(B21,#REF!,3,0)&amp;" Convencional")="0 Convencional","",CONCATENATE(VLOOKUP(Dados!B21,#REF!,3,0)&amp;" Convencional"))</f>
        <v>#REF!</v>
      </c>
      <c r="F21" s="6">
        <f>COUNTIFS(Infos!AR:AR,Dados!F$2,Infos!$AA:$AA,Dados!$B21)</f>
        <v>93</v>
      </c>
      <c r="G21" s="6">
        <f>COUNTIFS(Infos!AS:AS,Dados!G$2,Infos!$AA:$AA,Dados!$B21)</f>
        <v>196</v>
      </c>
      <c r="H21" s="6">
        <f>COUNTIFS(Infos!AT:AT,Dados!H$2,Infos!$AA:$AA,Dados!$B21)</f>
        <v>141</v>
      </c>
      <c r="I21" s="6">
        <f>COUNTIFS(Infos!AU:AU,Dados!I$2,Infos!$AA:$AA,Dados!$B21)</f>
        <v>122</v>
      </c>
    </row>
    <row r="22" spans="2:12">
      <c r="B22" s="8" t="s">
        <v>1519</v>
      </c>
      <c r="C22" s="8" t="s">
        <v>14066</v>
      </c>
      <c r="D22" s="6" t="e">
        <f>IF(CONCATENATE(VLOOKUP(B22,#REF!,2,0)&amp;" Express")="0 Express","",CONCATENATE(VLOOKUP(Dados!B22,#REF!,2,0)&amp;" Express"))</f>
        <v>#REF!</v>
      </c>
      <c r="E22" s="6" t="e">
        <f>IF(CONCATENATE(VLOOKUP(B22,#REF!,3,0)&amp;" Convencional")="0 Convencional","",CONCATENATE(VLOOKUP(Dados!B22,#REF!,3,0)&amp;" Convencional"))</f>
        <v>#REF!</v>
      </c>
      <c r="F22" s="6">
        <f>COUNTIFS(Infos!AR:AR,Dados!F$2,Infos!$AA:$AA,Dados!$B22)</f>
        <v>19</v>
      </c>
      <c r="G22" s="6">
        <f>COUNTIFS(Infos!AS:AS,Dados!G$2,Infos!$AA:$AA,Dados!$B22)</f>
        <v>26</v>
      </c>
      <c r="H22" s="6">
        <f>COUNTIFS(Infos!AT:AT,Dados!H$2,Infos!$AA:$AA,Dados!$B22)</f>
        <v>11</v>
      </c>
      <c r="I22" s="6">
        <f>COUNTIFS(Infos!AU:AU,Dados!I$2,Infos!$AA:$AA,Dados!$B22)</f>
        <v>17</v>
      </c>
    </row>
    <row r="23" spans="2:12">
      <c r="B23" s="8" t="s">
        <v>2994</v>
      </c>
      <c r="C23" s="8" t="s">
        <v>14067</v>
      </c>
      <c r="D23" s="6" t="e">
        <f>IF(CONCATENATE(VLOOKUP(B23,#REF!,2,0)&amp;" Express")="0 Express","",CONCATENATE(VLOOKUP(Dados!B23,#REF!,2,0)&amp;" Express"))</f>
        <v>#REF!</v>
      </c>
      <c r="E23" s="6" t="e">
        <f>IF(CONCATENATE(VLOOKUP(B23,#REF!,3,0)&amp;" Convencional")="0 Convencional","",CONCATENATE(VLOOKUP(Dados!B23,#REF!,3,0)&amp;" Convencional"))</f>
        <v>#REF!</v>
      </c>
      <c r="F23" s="6">
        <f>COUNTIFS(Infos!AR:AR,Dados!F$2,Infos!$AA:$AA,Dados!$B23)</f>
        <v>2</v>
      </c>
      <c r="G23" s="6">
        <f>COUNTIFS(Infos!AS:AS,Dados!G$2,Infos!$AA:$AA,Dados!$B23)</f>
        <v>24</v>
      </c>
      <c r="H23" s="6">
        <f>COUNTIFS(Infos!AT:AT,Dados!H$2,Infos!$AA:$AA,Dados!$B23)</f>
        <v>7</v>
      </c>
      <c r="I23" s="6">
        <f>COUNTIFS(Infos!AU:AU,Dados!I$2,Infos!$AA:$AA,Dados!$B23)</f>
        <v>15</v>
      </c>
    </row>
    <row r="24" spans="2:12">
      <c r="B24" s="8" t="s">
        <v>5890</v>
      </c>
      <c r="C24" s="8" t="s">
        <v>14068</v>
      </c>
      <c r="D24" s="6" t="e">
        <f>IF(CONCATENATE(VLOOKUP(B24,#REF!,2,0)&amp;" Express")="0 Express","",CONCATENATE(VLOOKUP(Dados!B24,#REF!,2,0)&amp;" Express"))</f>
        <v>#REF!</v>
      </c>
      <c r="E24" s="6" t="e">
        <f>IF(CONCATENATE(VLOOKUP(B24,#REF!,3,0)&amp;" Convencional")="0 Convencional","",CONCATENATE(VLOOKUP(Dados!B24,#REF!,3,0)&amp;" Convencional"))</f>
        <v>#REF!</v>
      </c>
      <c r="F24" s="6">
        <f>COUNTIFS(Infos!AR:AR,Dados!F$2,Infos!$AA:$AA,Dados!$B24)</f>
        <v>2</v>
      </c>
      <c r="G24" s="6">
        <f>COUNTIFS(Infos!AS:AS,Dados!G$2,Infos!$AA:$AA,Dados!$B24)</f>
        <v>4</v>
      </c>
      <c r="H24" s="6">
        <f>COUNTIFS(Infos!AT:AT,Dados!H$2,Infos!$AA:$AA,Dados!$B24)</f>
        <v>4</v>
      </c>
      <c r="I24" s="6">
        <f>COUNTIFS(Infos!AU:AU,Dados!I$2,Infos!$AA:$AA,Dados!$B24)</f>
        <v>0</v>
      </c>
    </row>
    <row r="25" spans="2:12">
      <c r="B25" s="8" t="s">
        <v>460</v>
      </c>
      <c r="C25" s="8" t="s">
        <v>14069</v>
      </c>
      <c r="D25" s="6" t="e">
        <f>IF(CONCATENATE(VLOOKUP(B25,#REF!,2,0)&amp;" Express")="0 Express","",CONCATENATE(VLOOKUP(Dados!B25,#REF!,2,0)&amp;" Express"))</f>
        <v>#REF!</v>
      </c>
      <c r="E25" s="6" t="e">
        <f>IF(CONCATENATE(VLOOKUP(B25,#REF!,3,0)&amp;" Convencional")="0 Convencional","",CONCATENATE(VLOOKUP(Dados!B25,#REF!,3,0)&amp;" Convencional"))</f>
        <v>#REF!</v>
      </c>
      <c r="F25" s="6">
        <f>COUNTIFS(Infos!AR:AR,Dados!F$2,Infos!$AA:$AA,Dados!$B25)</f>
        <v>9</v>
      </c>
      <c r="G25" s="6">
        <f>COUNTIFS(Infos!AS:AS,Dados!G$2,Infos!$AA:$AA,Dados!$B25)</f>
        <v>66</v>
      </c>
      <c r="H25" s="6">
        <f>COUNTIFS(Infos!AT:AT,Dados!H$2,Infos!$AA:$AA,Dados!$B25)</f>
        <v>15</v>
      </c>
      <c r="I25" s="6">
        <f>COUNTIFS(Infos!AU:AU,Dados!I$2,Infos!$AA:$AA,Dados!$B25)</f>
        <v>38</v>
      </c>
    </row>
    <row r="26" spans="2:12">
      <c r="B26" s="8" t="s">
        <v>669</v>
      </c>
      <c r="C26" s="8" t="s">
        <v>14070</v>
      </c>
      <c r="D26" s="6" t="e">
        <f>IF(CONCATENATE(VLOOKUP(B26,#REF!,2,0)&amp;" Express")="0 Express","",CONCATENATE(VLOOKUP(Dados!B26,#REF!,2,0)&amp;" Express"))</f>
        <v>#REF!</v>
      </c>
      <c r="E26" s="6" t="e">
        <f>IF(CONCATENATE(VLOOKUP(B26,#REF!,3,0)&amp;" Convencional")="0 Convencional","",CONCATENATE(VLOOKUP(Dados!B26,#REF!,3,0)&amp;" Convencional"))</f>
        <v>#REF!</v>
      </c>
      <c r="F26" s="6">
        <f>COUNTIFS(Infos!AR:AR,Dados!F$2,Infos!$AA:$AA,Dados!$B26)</f>
        <v>2</v>
      </c>
      <c r="G26" s="6">
        <f>COUNTIFS(Infos!AS:AS,Dados!G$2,Infos!$AA:$AA,Dados!$B26)</f>
        <v>32</v>
      </c>
      <c r="H26" s="6">
        <f>COUNTIFS(Infos!AT:AT,Dados!H$2,Infos!$AA:$AA,Dados!$B26)</f>
        <v>10</v>
      </c>
      <c r="I26" s="6">
        <f>COUNTIFS(Infos!AU:AU,Dados!I$2,Infos!$AA:$AA,Dados!$B26)</f>
        <v>19</v>
      </c>
    </row>
    <row r="27" spans="2:12">
      <c r="B27" s="8" t="s">
        <v>143</v>
      </c>
      <c r="C27" s="8" t="s">
        <v>14071</v>
      </c>
      <c r="D27" s="6" t="e">
        <f>IF(CONCATENATE(VLOOKUP(B27,#REF!,2,0)&amp;" Express")="0 Express","",CONCATENATE(VLOOKUP(Dados!B27,#REF!,2,0)&amp;" Express"))</f>
        <v>#REF!</v>
      </c>
      <c r="E27" s="6" t="e">
        <f>IF(CONCATENATE(VLOOKUP(B27,#REF!,3,0)&amp;" Convencional")="0 Convencional","",CONCATENATE(VLOOKUP(Dados!B27,#REF!,3,0)&amp;" Convencional"))</f>
        <v>#REF!</v>
      </c>
      <c r="F27" s="6">
        <f>COUNTIFS(Infos!AR:AR,Dados!F$2,Infos!$AA:$AA,Dados!$B27)</f>
        <v>10</v>
      </c>
      <c r="G27" s="6">
        <f>COUNTIFS(Infos!AS:AS,Dados!G$2,Infos!$AA:$AA,Dados!$B27)</f>
        <v>17</v>
      </c>
      <c r="H27" s="6">
        <f>COUNTIFS(Infos!AT:AT,Dados!H$2,Infos!$AA:$AA,Dados!$B27)</f>
        <v>8</v>
      </c>
      <c r="I27" s="6">
        <f>COUNTIFS(Infos!AU:AU,Dados!I$2,Infos!$AA:$AA,Dados!$B27)</f>
        <v>10</v>
      </c>
    </row>
    <row r="28" spans="2:12">
      <c r="B28" s="8" t="s">
        <v>141</v>
      </c>
      <c r="C28" s="8" t="s">
        <v>14072</v>
      </c>
      <c r="D28" s="6" t="e">
        <f>IF(CONCATENATE(VLOOKUP(B28,#REF!,2,0)&amp;" Express")="0 Express","",CONCATENATE(VLOOKUP(Dados!B28,#REF!,2,0)&amp;" Express"))</f>
        <v>#REF!</v>
      </c>
      <c r="E28" s="6" t="e">
        <f>IF(CONCATENATE(VLOOKUP(B28,#REF!,3,0)&amp;" Convencional")="0 Convencional","",CONCATENATE(VLOOKUP(Dados!B28,#REF!,3,0)&amp;" Convencional"))</f>
        <v>#REF!</v>
      </c>
      <c r="F28" s="6">
        <f>COUNTIFS(Infos!AR:AR,Dados!F$2,Infos!$AA:$AA,Dados!$B28)</f>
        <v>104</v>
      </c>
      <c r="G28" s="6">
        <f>COUNTIFS(Infos!AS:AS,Dados!G$2,Infos!$AA:$AA,Dados!$B28)</f>
        <v>339</v>
      </c>
      <c r="H28" s="6">
        <f>COUNTIFS(Infos!AT:AT,Dados!H$2,Infos!$AA:$AA,Dados!$B28)</f>
        <v>218</v>
      </c>
      <c r="I28" s="6">
        <f>COUNTIFS(Infos!AU:AU,Dados!I$2,Infos!$AA:$AA,Dados!$B28)</f>
        <v>193</v>
      </c>
    </row>
    <row r="29" spans="2:12">
      <c r="B29" s="8" t="s">
        <v>3307</v>
      </c>
      <c r="C29" s="8" t="s">
        <v>14073</v>
      </c>
      <c r="D29" s="6" t="e">
        <f>IF(CONCATENATE(VLOOKUP(B29,#REF!,2,0)&amp;" Express")="0 Express","",CONCATENATE(VLOOKUP(Dados!B29,#REF!,2,0)&amp;" Express"))</f>
        <v>#REF!</v>
      </c>
      <c r="E29" s="6" t="e">
        <f>IF(CONCATENATE(VLOOKUP(B29,#REF!,3,0)&amp;" Convencional")="0 Convencional","",CONCATENATE(VLOOKUP(Dados!B29,#REF!,3,0)&amp;" Convencional"))</f>
        <v>#REF!</v>
      </c>
      <c r="F29" s="6">
        <f>COUNTIFS(Infos!AR:AR,Dados!F$2,Infos!$AA:$AA,Dados!$B29)</f>
        <v>7</v>
      </c>
      <c r="G29" s="6">
        <f>COUNTIFS(Infos!AS:AS,Dados!G$2,Infos!$AA:$AA,Dados!$B29)</f>
        <v>10</v>
      </c>
      <c r="H29" s="6">
        <f>COUNTIFS(Infos!AT:AT,Dados!H$2,Infos!$AA:$AA,Dados!$B29)</f>
        <v>1</v>
      </c>
      <c r="I29" s="6">
        <f>COUNTIFS(Infos!AU:AU,Dados!I$2,Infos!$AA:$AA,Dados!$B29)</f>
        <v>8</v>
      </c>
    </row>
    <row r="106" spans="3:3">
      <c r="C106" s="3"/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&amp;R&amp;"Calibri"&amp;10&amp;K000000 RESERVADA&amp;1#_x000D_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tConfig"/>
  <dimension ref="A1:B2"/>
  <sheetViews>
    <sheetView workbookViewId="0"/>
  </sheetViews>
  <sheetFormatPr defaultRowHeight="15"/>
  <cols>
    <col min="1" max="1" width="14.5703125" customWidth="1"/>
  </cols>
  <sheetData>
    <row r="1" spans="1:2">
      <c r="A1" t="s">
        <v>14074</v>
      </c>
      <c r="B1" s="9"/>
    </row>
    <row r="2" spans="1:2">
      <c r="A2" t="s">
        <v>14075</v>
      </c>
      <c r="B2" s="54"/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&amp;R&amp;"Calibri"&amp;10&amp;K000000 RESERVADA&amp;1#_x000D_</oddHeader>
  </headerFooter>
</worksheet>
</file>

<file path=docMetadata/LabelInfo.xml><?xml version="1.0" encoding="utf-8"?>
<clbl:labelList xmlns:clbl="http://schemas.microsoft.com/office/2020/mipLabelMetadata">
  <clbl:label id="{42b66124-a1d6-4497-af90-9aa374c7a233}" enabled="1" method="Standard" siteId="{e316d1ac-42c8-4d30-817c-12c7a71f8ab2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Carlos Tavares</dc:creator>
  <cp:keywords/>
  <dc:description/>
  <cp:lastModifiedBy/>
  <cp:revision/>
  <dcterms:created xsi:type="dcterms:W3CDTF">2014-10-19T14:01:40Z</dcterms:created>
  <dcterms:modified xsi:type="dcterms:W3CDTF">2024-12-18T10:53:39Z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